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detz\Desktop\"/>
    </mc:Choice>
  </mc:AlternateContent>
  <bookViews>
    <workbookView xWindow="-1035" yWindow="345" windowWidth="9405" windowHeight="7740"/>
  </bookViews>
  <sheets>
    <sheet name="Utility Tracking Log" sheetId="7" r:id="rId1"/>
    <sheet name="Utility Relocation Work Summary" sheetId="12" r:id="rId2"/>
    <sheet name="PA One Call Summary" sheetId="10" r:id="rId3"/>
    <sheet name="Schedule Dump" sheetId="9" r:id="rId4"/>
    <sheet name="Map" sheetId="13" r:id="rId5"/>
    <sheet name="1st 30 Bridges Summary" sheetId="11" state="hidden" r:id="rId6"/>
    <sheet name="Utility Issues Log" sheetId="8" state="hidden" r:id="rId7"/>
    <sheet name="Old Sheet" sheetId="1" state="hidden" r:id="rId8"/>
    <sheet name="Sheet2" sheetId="2" state="hidden" r:id="rId9"/>
    <sheet name="Sheet3" sheetId="3" state="hidden" r:id="rId10"/>
    <sheet name="FOR RICH" sheetId="4" state="hidden" r:id="rId11"/>
  </sheets>
  <definedNames>
    <definedName name="_xlnm._FilterDatabase" localSheetId="7" hidden="1">'Old Sheet'!$A$18:$IT$641</definedName>
    <definedName name="_xlnm._FilterDatabase" localSheetId="9" hidden="1">Sheet3!$A$1:$E$561</definedName>
    <definedName name="_xlcn.WorksheetConnection_Table5" hidden="1">Table5[]</definedName>
    <definedName name="_xlcn.WorksheetConnection_Table6" hidden="1">Table6[]</definedName>
    <definedName name="_xlnm.Print_Titles" localSheetId="6">'Utility Issues Log'!$4:$4</definedName>
    <definedName name="_xlnm.Print_Titles" localSheetId="1">'Utility Relocation Work Summary'!$3:$4</definedName>
    <definedName name="_xlnm.Print_Titles" localSheetId="0">'Utility Tracking Log'!$3:$5</definedName>
  </definedNames>
  <calcPr calcId="152511"/>
  <extLst>
    <ext xmlns:x15="http://schemas.microsoft.com/office/spreadsheetml/2010/11/main" uri="{FCE2AD5D-F65C-4FA6-A056-5C36A1767C68}">
      <x15:dataModel>
        <x15:modelTables>
          <x15:modelTable id="Table6-099028af-3522-4d98-bb44-61723ff8a8e8" name="Table6" connection="WorksheetConnection_Table6"/>
          <x15:modelTable id="Table5-d2475e4d-b403-4a89-8493-167a863fd89f" name="Table5" connection="WorksheetConnection_Table5"/>
        </x15:modelTables>
      </x15:dataModel>
    </ext>
  </extLst>
</workbook>
</file>

<file path=xl/calcChain.xml><?xml version="1.0" encoding="utf-8"?>
<calcChain xmlns="http://schemas.openxmlformats.org/spreadsheetml/2006/main">
  <c r="D1857" i="7" l="1" a="1"/>
  <c r="D1857" i="7" s="1"/>
  <c r="V1582" i="7"/>
  <c r="V1419" i="7"/>
  <c r="V1260" i="7"/>
  <c r="V125" i="7"/>
  <c r="V123" i="7"/>
  <c r="K45" i="12"/>
  <c r="V124" i="7"/>
  <c r="V1042" i="7"/>
  <c r="K320" i="12"/>
  <c r="V1021" i="7"/>
  <c r="V121" i="7"/>
  <c r="V122" i="7"/>
  <c r="V885" i="7"/>
  <c r="K263" i="12"/>
  <c r="V886" i="7"/>
  <c r="V809" i="7"/>
  <c r="V1807" i="7"/>
  <c r="K546" i="12"/>
  <c r="V1806" i="7"/>
  <c r="V1805" i="7"/>
  <c r="V1804" i="7"/>
  <c r="V1743" i="7"/>
  <c r="K521" i="12"/>
  <c r="V1742" i="7"/>
  <c r="V1651" i="7"/>
  <c r="K495" i="12"/>
  <c r="V1650" i="7"/>
  <c r="V1559" i="7"/>
  <c r="V1558" i="7"/>
  <c r="V1511" i="7"/>
  <c r="K440" i="12"/>
  <c r="V1510" i="7"/>
  <c r="V1442" i="7"/>
  <c r="V1441" i="7"/>
  <c r="K428" i="12"/>
  <c r="V1440" i="7"/>
  <c r="V1439" i="7"/>
  <c r="V1428" i="7"/>
  <c r="V1412" i="7"/>
  <c r="V1411" i="7"/>
  <c r="K422" i="12"/>
  <c r="V1406" i="7"/>
  <c r="V1405" i="7"/>
  <c r="K421" i="12"/>
  <c r="V1400" i="7"/>
  <c r="K419" i="12"/>
  <c r="V1399" i="7"/>
  <c r="V1307" i="7"/>
  <c r="V1306" i="7"/>
  <c r="V1286" i="7"/>
  <c r="V1285" i="7"/>
  <c r="K396" i="12"/>
  <c r="V1284" i="7"/>
  <c r="V1283" i="7"/>
  <c r="V1282" i="7"/>
  <c r="V1173" i="7"/>
  <c r="V1172" i="7"/>
  <c r="K364" i="12"/>
  <c r="V1171" i="7"/>
  <c r="V367" i="7"/>
  <c r="K114" i="12"/>
  <c r="V289" i="7"/>
  <c r="K88" i="12"/>
  <c r="V232" i="7"/>
  <c r="V178" i="7"/>
  <c r="V1061" i="7"/>
  <c r="V1041" i="7"/>
  <c r="V155" i="7"/>
  <c r="V148" i="7"/>
  <c r="B1" i="7"/>
  <c r="V479" i="7"/>
  <c r="K150" i="12"/>
  <c r="V609" i="7"/>
  <c r="K181" i="12"/>
  <c r="V570" i="7"/>
  <c r="K173" i="12"/>
  <c r="V569" i="7"/>
  <c r="V976" i="7"/>
  <c r="K300" i="12"/>
  <c r="V1127" i="7"/>
  <c r="K348" i="12"/>
  <c r="V1130" i="7"/>
  <c r="K349" i="12"/>
  <c r="V1060" i="7"/>
  <c r="V96" i="7"/>
  <c r="K36" i="12"/>
  <c r="V366" i="7"/>
  <c r="V298" i="7"/>
  <c r="K92" i="12"/>
  <c r="V300" i="7"/>
  <c r="V301" i="7"/>
  <c r="V1588" i="7"/>
  <c r="K471" i="12"/>
  <c r="V1587" i="7"/>
  <c r="V1579" i="7"/>
  <c r="V1569" i="7"/>
  <c r="K463" i="12"/>
  <c r="V1570" i="7"/>
  <c r="V897" i="7"/>
  <c r="K269" i="12"/>
  <c r="V894" i="7"/>
  <c r="K267" i="12"/>
  <c r="V892" i="7"/>
  <c r="K266" i="12"/>
  <c r="V1541" i="7"/>
  <c r="K449" i="12"/>
  <c r="V1475" i="7"/>
  <c r="K433" i="12"/>
  <c r="V1474" i="7"/>
  <c r="V1473" i="7"/>
  <c r="V296" i="7"/>
  <c r="K90" i="12"/>
  <c r="V276" i="7"/>
  <c r="K86" i="12"/>
  <c r="V277" i="7"/>
  <c r="V265" i="7"/>
  <c r="K83" i="12"/>
  <c r="V266" i="7"/>
  <c r="V267" i="7"/>
  <c r="V257" i="7"/>
  <c r="K80" i="12"/>
  <c r="V258" i="7"/>
  <c r="V254" i="7"/>
  <c r="K79" i="12"/>
  <c r="V255" i="7"/>
  <c r="V70" i="7"/>
  <c r="K27" i="12"/>
  <c r="V67" i="7"/>
  <c r="K26" i="12"/>
  <c r="V68" i="7"/>
  <c r="V61" i="7"/>
  <c r="K24" i="12"/>
  <c r="V62" i="7"/>
  <c r="V54" i="7"/>
  <c r="K21" i="12"/>
  <c r="V51" i="7"/>
  <c r="V52" i="7"/>
  <c r="V53" i="7"/>
  <c r="V43" i="7"/>
  <c r="K17" i="12"/>
  <c r="V41" i="7"/>
  <c r="V42" i="7"/>
  <c r="V34" i="7"/>
  <c r="K15" i="12"/>
  <c r="V35" i="7"/>
  <c r="V1249" i="7"/>
  <c r="K384" i="12"/>
  <c r="V1250" i="7"/>
  <c r="V1229" i="7"/>
  <c r="K377" i="12"/>
  <c r="V824" i="7"/>
  <c r="K244" i="12"/>
  <c r="V825" i="7"/>
  <c r="V826" i="7"/>
  <c r="V1255" i="7"/>
  <c r="K385" i="12"/>
  <c r="V1252" i="7"/>
  <c r="V1253" i="7"/>
  <c r="V1254" i="7"/>
  <c r="V1166" i="7"/>
  <c r="K363" i="12"/>
  <c r="V1167" i="7"/>
  <c r="V821" i="7"/>
  <c r="K242" i="12"/>
  <c r="V819" i="7"/>
  <c r="V820" i="7"/>
  <c r="V793" i="7"/>
  <c r="K233" i="12"/>
  <c r="V794" i="7"/>
  <c r="V795" i="7"/>
  <c r="V789" i="7"/>
  <c r="K232" i="12"/>
  <c r="V790" i="7"/>
  <c r="V791" i="7"/>
  <c r="V777" i="7"/>
  <c r="K228" i="12"/>
  <c r="V778" i="7"/>
  <c r="V389" i="7"/>
  <c r="K123" i="12"/>
  <c r="V173" i="7"/>
  <c r="K58" i="12"/>
  <c r="V174" i="7"/>
  <c r="V175" i="7"/>
  <c r="V911" i="7"/>
  <c r="K275" i="12"/>
  <c r="V907" i="7"/>
  <c r="V908" i="7"/>
  <c r="V910" i="7"/>
  <c r="V1845" i="7"/>
  <c r="V1846" i="7"/>
  <c r="V1847" i="7"/>
  <c r="V1848" i="7"/>
  <c r="K558" i="12"/>
  <c r="V905" i="7"/>
  <c r="V1010" i="7"/>
  <c r="V1011" i="7"/>
  <c r="V1012" i="7"/>
  <c r="V992" i="7"/>
  <c r="V993" i="7"/>
  <c r="K305" i="12"/>
  <c r="V985" i="7"/>
  <c r="V986" i="7"/>
  <c r="K303" i="12"/>
  <c r="V987" i="7"/>
  <c r="V961" i="7"/>
  <c r="K297" i="12"/>
  <c r="V962" i="7"/>
  <c r="V963" i="7"/>
  <c r="V958" i="7"/>
  <c r="V959" i="7"/>
  <c r="V960" i="7"/>
  <c r="V1838" i="7"/>
  <c r="V1837" i="7"/>
  <c r="K556" i="12"/>
  <c r="V1835" i="7"/>
  <c r="V1836" i="7"/>
  <c r="V1820" i="7"/>
  <c r="V1773" i="7"/>
  <c r="V1774" i="7"/>
  <c r="V1775" i="7"/>
  <c r="V1771" i="7"/>
  <c r="V1752" i="7"/>
  <c r="V1751" i="7"/>
  <c r="V1745" i="7"/>
  <c r="V950" i="7"/>
  <c r="V940" i="7"/>
  <c r="V935" i="7"/>
  <c r="V936" i="7"/>
  <c r="V684" i="7"/>
  <c r="V1585" i="7"/>
  <c r="V1586" i="7"/>
  <c r="V867" i="7"/>
  <c r="K258" i="12"/>
  <c r="V868" i="7"/>
  <c r="V869" i="7"/>
  <c r="V171" i="7"/>
  <c r="K57" i="12"/>
  <c r="V1278" i="7"/>
  <c r="K395" i="12"/>
  <c r="V1279" i="7"/>
  <c r="V1276" i="7"/>
  <c r="V1275" i="7"/>
  <c r="K394" i="12"/>
  <c r="V1272" i="7"/>
  <c r="V1271" i="7"/>
  <c r="K392" i="12"/>
  <c r="V1263" i="7"/>
  <c r="K389" i="12"/>
  <c r="V1264" i="7"/>
  <c r="V1258" i="7"/>
  <c r="V1257" i="7"/>
  <c r="K386" i="12"/>
  <c r="V1850" i="7"/>
  <c r="V1646" i="7"/>
  <c r="V1634" i="7"/>
  <c r="V1619" i="7"/>
  <c r="V1620" i="7"/>
  <c r="V1621" i="7"/>
  <c r="V1102" i="7"/>
  <c r="V1139" i="7"/>
  <c r="V1126" i="7"/>
  <c r="V1123" i="7"/>
  <c r="K347" i="12"/>
  <c r="V1124" i="7"/>
  <c r="V1120" i="7"/>
  <c r="K345" i="12"/>
  <c r="V1114" i="7"/>
  <c r="K344" i="12"/>
  <c r="V1115" i="7"/>
  <c r="V436" i="7"/>
  <c r="K139" i="12"/>
  <c r="V434" i="7"/>
  <c r="K138" i="12"/>
  <c r="V432" i="7"/>
  <c r="K137" i="12"/>
  <c r="V418" i="7"/>
  <c r="K133" i="12"/>
  <c r="V419" i="7"/>
  <c r="V411" i="7"/>
  <c r="K131" i="12"/>
  <c r="V412" i="7"/>
  <c r="V402" i="7"/>
  <c r="K127" i="12"/>
  <c r="V392" i="7"/>
  <c r="K125" i="12"/>
  <c r="V393" i="7"/>
  <c r="V388" i="7"/>
  <c r="V379" i="7"/>
  <c r="K119" i="12"/>
  <c r="V364" i="7"/>
  <c r="V365" i="7"/>
  <c r="V360" i="7"/>
  <c r="K112" i="12"/>
  <c r="V293" i="7"/>
  <c r="K89" i="12"/>
  <c r="V294" i="7"/>
  <c r="V288" i="7"/>
  <c r="V284" i="7"/>
  <c r="K87" i="12"/>
  <c r="V283" i="7"/>
  <c r="V271" i="7"/>
  <c r="V272" i="7"/>
  <c r="K85" i="12"/>
  <c r="V273" i="7"/>
  <c r="V262" i="7"/>
  <c r="K82" i="12"/>
  <c r="V263" i="7"/>
  <c r="V243" i="7"/>
  <c r="K75" i="12"/>
  <c r="V237" i="7"/>
  <c r="K74" i="12"/>
  <c r="V230" i="7"/>
  <c r="K73" i="12"/>
  <c r="V231" i="7"/>
  <c r="V225" i="7"/>
  <c r="V224" i="7"/>
  <c r="V202" i="7"/>
  <c r="V196" i="7"/>
  <c r="V95" i="7"/>
  <c r="V87" i="7"/>
  <c r="K35" i="12"/>
  <c r="V88" i="7"/>
  <c r="R5" i="9"/>
  <c r="R6" i="9"/>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4" i="9"/>
  <c r="V1643" i="7"/>
  <c r="V1149" i="7"/>
  <c r="V336" i="7"/>
  <c r="V337" i="7"/>
  <c r="V338" i="7"/>
  <c r="K105" i="12"/>
  <c r="V1110" i="7"/>
  <c r="V1106" i="7"/>
  <c r="V1107" i="7"/>
  <c r="K339" i="12"/>
  <c r="V1101" i="7"/>
  <c r="K338" i="12"/>
  <c r="V1096" i="7"/>
  <c r="K336" i="12"/>
  <c r="V1075" i="7"/>
  <c r="V1072" i="7"/>
  <c r="K329" i="12"/>
  <c r="K328" i="12"/>
  <c r="V1070" i="7"/>
  <c r="V313" i="7"/>
  <c r="K95" i="12"/>
  <c r="V1063" i="7"/>
  <c r="K326" i="12"/>
  <c r="V1064" i="7"/>
  <c r="V1065" i="7"/>
  <c r="V1058" i="7"/>
  <c r="K325" i="12"/>
  <c r="V1059" i="7"/>
  <c r="V1055" i="7"/>
  <c r="V1044" i="7"/>
  <c r="K321" i="12"/>
  <c r="V1045" i="7"/>
  <c r="V1040" i="7"/>
  <c r="V1037" i="7"/>
  <c r="V1034" i="7"/>
  <c r="V1035" i="7"/>
  <c r="V1032" i="7"/>
  <c r="V1030" i="7"/>
  <c r="K316" i="12"/>
  <c r="V1028" i="7"/>
  <c r="K315" i="12"/>
  <c r="V333" i="7"/>
  <c r="K104" i="12"/>
  <c r="V334" i="7"/>
  <c r="V318" i="7"/>
  <c r="K97" i="12"/>
  <c r="V311" i="7"/>
  <c r="V312" i="7"/>
  <c r="V304" i="7"/>
  <c r="K93" i="12"/>
  <c r="V305" i="7"/>
  <c r="V306" i="7"/>
  <c r="V135" i="7"/>
  <c r="K48" i="12"/>
  <c r="V134" i="7"/>
  <c r="V114" i="7"/>
  <c r="K42" i="12"/>
  <c r="V115" i="7"/>
  <c r="V111" i="7"/>
  <c r="K41" i="12"/>
  <c r="V112" i="7"/>
  <c r="V105" i="7"/>
  <c r="K39" i="12"/>
  <c r="V106" i="7"/>
  <c r="V107" i="7"/>
  <c r="V613" i="7"/>
  <c r="K182" i="12"/>
  <c r="V614" i="7"/>
  <c r="V615" i="7"/>
  <c r="V1136" i="7"/>
  <c r="K354" i="12"/>
  <c r="V1137" i="7"/>
  <c r="V1321" i="7"/>
  <c r="K404" i="12"/>
  <c r="V1320" i="7"/>
  <c r="V884" i="7"/>
  <c r="V806" i="7"/>
  <c r="K237" i="12"/>
  <c r="V807" i="7"/>
  <c r="V805" i="7"/>
  <c r="V808" i="7"/>
  <c r="V1504" i="7"/>
  <c r="K439" i="12"/>
  <c r="V1503" i="7"/>
  <c r="V1026" i="7"/>
  <c r="K314" i="12"/>
  <c r="V1018" i="7"/>
  <c r="K312" i="12"/>
  <c r="V1025" i="7"/>
  <c r="V1017" i="7"/>
  <c r="V451" i="7"/>
  <c r="K142" i="12"/>
  <c r="K330" i="12"/>
  <c r="V1024" i="7"/>
  <c r="V1573" i="7"/>
  <c r="K465" i="12"/>
  <c r="V1246" i="7"/>
  <c r="K383" i="12"/>
  <c r="V1247" i="7"/>
  <c r="V1073" i="7"/>
  <c r="V955" i="7"/>
  <c r="V956" i="7"/>
  <c r="K296" i="12"/>
  <c r="V881" i="7"/>
  <c r="K262" i="12"/>
  <c r="V882" i="7"/>
  <c r="V883" i="7"/>
  <c r="V878" i="7"/>
  <c r="V879" i="7"/>
  <c r="K261" i="12"/>
  <c r="V853" i="7"/>
  <c r="K253" i="12"/>
  <c r="V854" i="7"/>
  <c r="V855" i="7"/>
  <c r="V784" i="7"/>
  <c r="K231" i="12"/>
  <c r="V785" i="7"/>
  <c r="V786" i="7"/>
  <c r="V787" i="7"/>
  <c r="V716" i="7"/>
  <c r="K211" i="12"/>
  <c r="V601" i="7"/>
  <c r="K180" i="12"/>
  <c r="V602" i="7"/>
  <c r="V603" i="7"/>
  <c r="V604" i="7"/>
  <c r="V568" i="7"/>
  <c r="V509" i="7"/>
  <c r="V510" i="7"/>
  <c r="K159" i="12"/>
  <c r="V488" i="7"/>
  <c r="K155" i="12"/>
  <c r="V489" i="7"/>
  <c r="V483" i="7"/>
  <c r="K152" i="12"/>
  <c r="V205" i="7"/>
  <c r="K67" i="12"/>
  <c r="V204" i="7"/>
  <c r="V1823" i="7"/>
  <c r="K553" i="12"/>
  <c r="V1824" i="7"/>
  <c r="V1825" i="7"/>
  <c r="V1813" i="7"/>
  <c r="K548" i="12"/>
  <c r="V1787" i="7"/>
  <c r="V1788" i="7"/>
  <c r="K541" i="12"/>
  <c r="V1789" i="7"/>
  <c r="V1790" i="7"/>
  <c r="V1784" i="7"/>
  <c r="K539" i="12"/>
  <c r="V1780" i="7"/>
  <c r="K536" i="12"/>
  <c r="V1766" i="7"/>
  <c r="K530" i="12"/>
  <c r="V1767" i="7"/>
  <c r="V1768" i="7"/>
  <c r="V1769" i="7"/>
  <c r="V1759" i="7"/>
  <c r="K528" i="12"/>
  <c r="V1760" i="7"/>
  <c r="V1754" i="7"/>
  <c r="V1755" i="7"/>
  <c r="V1756" i="7"/>
  <c r="K526" i="12"/>
  <c r="V1749" i="7"/>
  <c r="K524" i="12"/>
  <c r="V1747" i="7"/>
  <c r="K523" i="12"/>
  <c r="V1735" i="7"/>
  <c r="K520" i="12"/>
  <c r="V1733" i="7"/>
  <c r="K519" i="12"/>
  <c r="V1728" i="7"/>
  <c r="K518" i="12"/>
  <c r="V1729" i="7"/>
  <c r="V1730" i="7"/>
  <c r="V1731" i="7"/>
  <c r="V1724" i="7"/>
  <c r="K517" i="12"/>
  <c r="V1725" i="7"/>
  <c r="V1726" i="7"/>
  <c r="V1720" i="7"/>
  <c r="K516" i="12"/>
  <c r="V1721" i="7"/>
  <c r="V1722" i="7"/>
  <c r="V1718" i="7"/>
  <c r="K515" i="12"/>
  <c r="V1709" i="7"/>
  <c r="K512" i="12"/>
  <c r="V1707" i="7"/>
  <c r="V1708" i="7"/>
  <c r="V1702" i="7"/>
  <c r="K511" i="12"/>
  <c r="V1703" i="7"/>
  <c r="V1704" i="7"/>
  <c r="V1705" i="7"/>
  <c r="V1699" i="7"/>
  <c r="K510" i="12"/>
  <c r="V1700" i="7"/>
  <c r="V1695" i="7"/>
  <c r="K509" i="12"/>
  <c r="V1696" i="7"/>
  <c r="V1697" i="7"/>
  <c r="V1692" i="7"/>
  <c r="K508" i="12"/>
  <c r="V1693" i="7"/>
  <c r="V1689" i="7"/>
  <c r="V1690" i="7"/>
  <c r="V1691" i="7"/>
  <c r="V1682" i="7"/>
  <c r="K506" i="12"/>
  <c r="V1683" i="7"/>
  <c r="V1684" i="7"/>
  <c r="V1685" i="7"/>
  <c r="V1686" i="7"/>
  <c r="V1668" i="7"/>
  <c r="K503" i="12"/>
  <c r="V1663" i="7"/>
  <c r="V1854" i="7"/>
  <c r="V1852" i="7"/>
  <c r="K560" i="12"/>
  <c r="V1660" i="7"/>
  <c r="K499" i="12"/>
  <c r="V1657" i="7"/>
  <c r="K497" i="12"/>
  <c r="V1655" i="7"/>
  <c r="V1656" i="7"/>
  <c r="V1649" i="7"/>
  <c r="V1638" i="7"/>
  <c r="K490" i="12"/>
  <c r="V1639" i="7"/>
  <c r="V1636" i="7"/>
  <c r="K489" i="12"/>
  <c r="V1629" i="7"/>
  <c r="K487" i="12"/>
  <c r="V1630" i="7"/>
  <c r="V1631" i="7"/>
  <c r="V1632" i="7"/>
  <c r="V1623" i="7"/>
  <c r="K484" i="12"/>
  <c r="V1624" i="7"/>
  <c r="V1625" i="7"/>
  <c r="V1615" i="7"/>
  <c r="K482" i="12"/>
  <c r="V1616" i="7"/>
  <c r="V1617" i="7"/>
  <c r="V1612" i="7"/>
  <c r="K481" i="12"/>
  <c r="V1613" i="7"/>
  <c r="V1609" i="7"/>
  <c r="K479" i="12"/>
  <c r="V1607" i="7"/>
  <c r="V1608" i="7"/>
  <c r="V1605" i="7"/>
  <c r="V1604" i="7"/>
  <c r="K478" i="12"/>
  <c r="V1600" i="7"/>
  <c r="K477" i="12"/>
  <c r="V1601" i="7"/>
  <c r="V1602" i="7"/>
  <c r="V1598" i="7"/>
  <c r="K476" i="12"/>
  <c r="V1593" i="7"/>
  <c r="K474" i="12"/>
  <c r="V1594" i="7"/>
  <c r="V1595" i="7"/>
  <c r="V1591" i="7"/>
  <c r="K473" i="12"/>
  <c r="V1581" i="7"/>
  <c r="K469" i="12"/>
  <c r="V1577" i="7"/>
  <c r="V1576" i="7"/>
  <c r="K467" i="12"/>
  <c r="V1565" i="7"/>
  <c r="K461" i="12"/>
  <c r="V1566" i="7"/>
  <c r="V1555" i="7"/>
  <c r="K454" i="12"/>
  <c r="V1553" i="7"/>
  <c r="V1550" i="7"/>
  <c r="K452" i="12"/>
  <c r="V1551" i="7"/>
  <c r="V1534" i="7"/>
  <c r="K447" i="12"/>
  <c r="V1535" i="7"/>
  <c r="V1536" i="7"/>
  <c r="V1522" i="7"/>
  <c r="K443" i="12"/>
  <c r="V1523" i="7"/>
  <c r="V1524" i="7"/>
  <c r="V1513" i="7"/>
  <c r="K441" i="12"/>
  <c r="V1514" i="7"/>
  <c r="V1515" i="7"/>
  <c r="V1516" i="7"/>
  <c r="V1502" i="7"/>
  <c r="K438" i="12"/>
  <c r="V1499" i="7"/>
  <c r="V1500" i="7"/>
  <c r="V1501" i="7"/>
  <c r="V1496" i="7"/>
  <c r="K437" i="12"/>
  <c r="V1497" i="7"/>
  <c r="V1487" i="7"/>
  <c r="K435" i="12"/>
  <c r="V1488" i="7"/>
  <c r="V1471" i="7"/>
  <c r="K432" i="12"/>
  <c r="V1437" i="7"/>
  <c r="V1438" i="7"/>
  <c r="V1432" i="7"/>
  <c r="K427" i="12"/>
  <c r="V1433" i="7"/>
  <c r="V1434" i="7"/>
  <c r="V1435" i="7"/>
  <c r="V1430" i="7"/>
  <c r="K426" i="12"/>
  <c r="V1421" i="7"/>
  <c r="K424" i="12"/>
  <c r="V1422" i="7"/>
  <c r="V1404" i="7"/>
  <c r="V1374" i="7"/>
  <c r="V1372" i="7"/>
  <c r="K415" i="12"/>
  <c r="V1373" i="7"/>
  <c r="V1341" i="7"/>
  <c r="K409" i="12"/>
  <c r="V1342" i="7"/>
  <c r="V1343" i="7"/>
  <c r="V1339" i="7"/>
  <c r="K408" i="12"/>
  <c r="V1333" i="7"/>
  <c r="K407" i="12"/>
  <c r="V1334" i="7"/>
  <c r="V1335" i="7"/>
  <c r="V1336" i="7"/>
  <c r="V1337" i="7"/>
  <c r="V1328" i="7"/>
  <c r="K406" i="12"/>
  <c r="V1329" i="7"/>
  <c r="V1330" i="7"/>
  <c r="V1331" i="7"/>
  <c r="V1323" i="7"/>
  <c r="K405" i="12"/>
  <c r="V1324" i="7"/>
  <c r="V1325" i="7"/>
  <c r="V1326" i="7"/>
  <c r="V1309" i="7"/>
  <c r="K402" i="12"/>
  <c r="V1295" i="7"/>
  <c r="K399" i="12"/>
  <c r="V1294" i="7"/>
  <c r="V1296" i="7"/>
  <c r="V1297" i="7"/>
  <c r="V1298" i="7"/>
  <c r="V1290" i="7"/>
  <c r="K398" i="12"/>
  <c r="V1291" i="7"/>
  <c r="V1292" i="7"/>
  <c r="V1281" i="7"/>
  <c r="V1268" i="7"/>
  <c r="K391" i="12"/>
  <c r="V1269" i="7"/>
  <c r="V1266" i="7"/>
  <c r="K390" i="12"/>
  <c r="V1261" i="7"/>
  <c r="K388" i="12"/>
  <c r="V1240" i="7"/>
  <c r="K381" i="12"/>
  <c r="V1239" i="7"/>
  <c r="V1244" i="7"/>
  <c r="V1242" i="7"/>
  <c r="K382" i="12"/>
  <c r="V1243" i="7"/>
  <c r="V1235" i="7"/>
  <c r="K380" i="12"/>
  <c r="V1236" i="7"/>
  <c r="V1237" i="7"/>
  <c r="V1233" i="7"/>
  <c r="K379" i="12"/>
  <c r="V1232" i="7"/>
  <c r="V1225" i="7"/>
  <c r="V1194" i="7"/>
  <c r="K368" i="12"/>
  <c r="V1195" i="7"/>
  <c r="V1196" i="7"/>
  <c r="V1175" i="7"/>
  <c r="K365" i="12"/>
  <c r="V1176" i="7"/>
  <c r="V1177" i="7"/>
  <c r="V1178" i="7"/>
  <c r="V1179" i="7"/>
  <c r="V1163" i="7"/>
  <c r="K362" i="12"/>
  <c r="V1164" i="7"/>
  <c r="V1157" i="7"/>
  <c r="V1158" i="7"/>
  <c r="K361" i="12"/>
  <c r="V1159" i="7"/>
  <c r="V1160" i="7"/>
  <c r="V1161" i="7"/>
  <c r="V1144" i="7"/>
  <c r="K358" i="12"/>
  <c r="V1145" i="7"/>
  <c r="V1146" i="7"/>
  <c r="V1116" i="7"/>
  <c r="V1118" i="7"/>
  <c r="V1119" i="7"/>
  <c r="V1142" i="7"/>
  <c r="K357" i="12"/>
  <c r="V1104" i="7"/>
  <c r="V1105" i="7"/>
  <c r="B563" i="12"/>
  <c r="G185" i="12"/>
  <c r="G165" i="12"/>
  <c r="G165" i="13" s="1"/>
  <c r="G359" i="12"/>
  <c r="G359" i="13" s="1"/>
  <c r="G204" i="12"/>
  <c r="G204" i="13" s="1"/>
  <c r="G366" i="12"/>
  <c r="G545" i="12"/>
  <c r="G545" i="13" s="1"/>
  <c r="G210" i="12"/>
  <c r="G210" i="13" s="1"/>
  <c r="G117" i="12"/>
  <c r="G367" i="12"/>
  <c r="G96" i="12"/>
  <c r="G96" i="13" s="1"/>
  <c r="G376" i="12"/>
  <c r="G376" i="13" s="1"/>
  <c r="G132" i="12"/>
  <c r="G132" i="13" s="1"/>
  <c r="G156" i="12"/>
  <c r="G186" i="12"/>
  <c r="G186" i="13" s="1"/>
  <c r="G187" i="12"/>
  <c r="G187" i="13" s="1"/>
  <c r="G189" i="12"/>
  <c r="G189" i="13" s="1"/>
  <c r="G154" i="12"/>
  <c r="G373" i="12"/>
  <c r="G373" i="13" s="1"/>
  <c r="G420" i="12"/>
  <c r="G420" i="13" s="1"/>
  <c r="G429" i="12"/>
  <c r="G429" i="13" s="1"/>
  <c r="G145" i="12"/>
  <c r="G412" i="12"/>
  <c r="G412" i="13" s="1"/>
  <c r="G94" i="12"/>
  <c r="G94" i="13" s="1"/>
  <c r="G176" i="12"/>
  <c r="G190" i="12"/>
  <c r="G369" i="12"/>
  <c r="G369" i="13" s="1"/>
  <c r="G547" i="12"/>
  <c r="G547" i="13" s="1"/>
  <c r="G208" i="12"/>
  <c r="G208" i="13" s="1"/>
  <c r="G98" i="12"/>
  <c r="G108" i="12"/>
  <c r="G108" i="13" s="1"/>
  <c r="G543" i="12"/>
  <c r="G543" i="13" s="1"/>
  <c r="G161" i="12"/>
  <c r="G161" i="13" s="1"/>
  <c r="G360" i="12"/>
  <c r="G540" i="12"/>
  <c r="G540" i="13" s="1"/>
  <c r="G196" i="12"/>
  <c r="G196" i="13" s="1"/>
  <c r="G550" i="12"/>
  <c r="G550" i="13" s="1"/>
  <c r="G110" i="12"/>
  <c r="G121" i="12"/>
  <c r="G121" i="13" s="1"/>
  <c r="G149" i="12"/>
  <c r="G149" i="13" s="1"/>
  <c r="G410" i="12"/>
  <c r="G410" i="13" s="1"/>
  <c r="G209" i="12"/>
  <c r="G99" i="12"/>
  <c r="G99" i="13" s="1"/>
  <c r="G107" i="12"/>
  <c r="G107" i="13" s="1"/>
  <c r="G371" i="12"/>
  <c r="G371" i="13" s="1"/>
  <c r="G403" i="12"/>
  <c r="G434" i="12"/>
  <c r="G434" i="13" s="1"/>
  <c r="G102" i="12"/>
  <c r="G102" i="13" s="1"/>
  <c r="G115" i="12"/>
  <c r="G115" i="13" s="1"/>
  <c r="G188" i="12"/>
  <c r="G194" i="12"/>
  <c r="G194" i="13" s="1"/>
  <c r="G554" i="12"/>
  <c r="G554" i="13" s="1"/>
  <c r="G129" i="12"/>
  <c r="G170" i="12"/>
  <c r="G141" i="12"/>
  <c r="G141" i="13" s="1"/>
  <c r="G413" i="12"/>
  <c r="G413" i="13" s="1"/>
  <c r="G417" i="12"/>
  <c r="G552" i="12"/>
  <c r="G100" i="12"/>
  <c r="G100" i="13" s="1"/>
  <c r="G101" i="12"/>
  <c r="G101" i="13" s="1"/>
  <c r="G195" i="12"/>
  <c r="G195" i="13" s="1"/>
  <c r="G162" i="12"/>
  <c r="G164" i="12"/>
  <c r="G164" i="13" s="1"/>
  <c r="G169" i="12"/>
  <c r="G169" i="13" s="1"/>
  <c r="G205" i="12"/>
  <c r="G205" i="13" s="1"/>
  <c r="G140" i="12"/>
  <c r="G416" i="12"/>
  <c r="G416" i="13" s="1"/>
  <c r="G436" i="12"/>
  <c r="G436" i="13" s="1"/>
  <c r="G444" i="12"/>
  <c r="G557" i="12"/>
  <c r="G544" i="12"/>
  <c r="G544" i="13" s="1"/>
  <c r="G418" i="12"/>
  <c r="G418" i="13" s="1"/>
  <c r="G135" i="12"/>
  <c r="G135" i="13" s="1"/>
  <c r="G136" i="12"/>
  <c r="G184" i="12"/>
  <c r="G184" i="13" s="1"/>
  <c r="G197" i="12"/>
  <c r="G197" i="13" s="1"/>
  <c r="G106" i="12"/>
  <c r="G106" i="13" s="1"/>
  <c r="G206" i="12"/>
  <c r="G193" i="12"/>
  <c r="G193" i="13" s="1"/>
  <c r="G491" i="12"/>
  <c r="G491" i="13" s="1"/>
  <c r="G496" i="12"/>
  <c r="G496" i="13" s="1"/>
  <c r="G431" i="12"/>
  <c r="G207" i="12"/>
  <c r="G207" i="13" s="1"/>
  <c r="G146" i="12"/>
  <c r="G146" i="13" s="1"/>
  <c r="G456" i="12"/>
  <c r="G456" i="13" s="1"/>
  <c r="G480" i="12"/>
  <c r="G502" i="12"/>
  <c r="G502" i="13" s="1"/>
  <c r="G440" i="12"/>
  <c r="G440" i="13" s="1"/>
  <c r="G542" i="12"/>
  <c r="G183" i="12"/>
  <c r="G191" i="12"/>
  <c r="G191" i="13" s="1"/>
  <c r="G198" i="12"/>
  <c r="G198" i="13" s="1"/>
  <c r="G427" i="12"/>
  <c r="G427" i="13" s="1"/>
  <c r="G142" i="12"/>
  <c r="G173" i="12"/>
  <c r="G173" i="13" s="1"/>
  <c r="G414" i="12"/>
  <c r="G414" i="13" s="1"/>
  <c r="G134" i="12"/>
  <c r="G134" i="13" s="1"/>
  <c r="G506" i="12"/>
  <c r="G182" i="12"/>
  <c r="G182" i="13" s="1"/>
  <c r="G199" i="12"/>
  <c r="G199" i="13" s="1"/>
  <c r="G28" i="12"/>
  <c r="G28" i="13" s="1"/>
  <c r="G119" i="12"/>
  <c r="G311" i="12"/>
  <c r="G311" i="13" s="1"/>
  <c r="G88" i="12"/>
  <c r="G88" i="13" s="1"/>
  <c r="G400" i="12"/>
  <c r="G400" i="13" s="1"/>
  <c r="G401" i="12"/>
  <c r="G404" i="12"/>
  <c r="G404" i="13" s="1"/>
  <c r="G419" i="12"/>
  <c r="G419" i="13" s="1"/>
  <c r="G422" i="12"/>
  <c r="G422" i="13" s="1"/>
  <c r="G312" i="12"/>
  <c r="G313" i="12"/>
  <c r="G313" i="13" s="1"/>
  <c r="G329" i="12"/>
  <c r="G329" i="13" s="1"/>
  <c r="G330" i="12"/>
  <c r="G330" i="13" s="1"/>
  <c r="G336" i="12"/>
  <c r="G339" i="12"/>
  <c r="G339" i="13" s="1"/>
  <c r="G504" i="12"/>
  <c r="G504" i="13" s="1"/>
  <c r="G505" i="12"/>
  <c r="G505" i="13" s="1"/>
  <c r="G513" i="12"/>
  <c r="G514" i="12"/>
  <c r="G514" i="13" s="1"/>
  <c r="G520" i="12"/>
  <c r="G520" i="13" s="1"/>
  <c r="G527" i="12"/>
  <c r="G527" i="13" s="1"/>
  <c r="G59" i="12"/>
  <c r="G181" i="12"/>
  <c r="G181" i="13" s="1"/>
  <c r="G358" i="12"/>
  <c r="G358" i="13" s="1"/>
  <c r="G380" i="12"/>
  <c r="G380" i="13" s="1"/>
  <c r="G381" i="12"/>
  <c r="G382" i="12"/>
  <c r="G382" i="13" s="1"/>
  <c r="G387" i="12"/>
  <c r="G387" i="13" s="1"/>
  <c r="G143" i="12"/>
  <c r="G143" i="13" s="1"/>
  <c r="G144" i="12"/>
  <c r="G36" i="12"/>
  <c r="G36" i="13" s="1"/>
  <c r="G481" i="12"/>
  <c r="G481" i="13" s="1"/>
  <c r="G93" i="12"/>
  <c r="G93" i="13" s="1"/>
  <c r="G39" i="12"/>
  <c r="G150" i="12"/>
  <c r="G150" i="13" s="1"/>
  <c r="G548" i="12"/>
  <c r="G548" i="13" s="1"/>
  <c r="G231" i="12"/>
  <c r="G231" i="13" s="1"/>
  <c r="G272" i="12"/>
  <c r="G278" i="12"/>
  <c r="G278" i="13" s="1"/>
  <c r="G280" i="12"/>
  <c r="G280" i="13" s="1"/>
  <c r="G296" i="12"/>
  <c r="G296" i="13" s="1"/>
  <c r="G40" i="12"/>
  <c r="G349" i="12"/>
  <c r="G349" i="13" s="1"/>
  <c r="G529" i="12"/>
  <c r="G529" i="13" s="1"/>
  <c r="G172" i="12"/>
  <c r="G172" i="13" s="1"/>
  <c r="G423" i="12"/>
  <c r="G425" i="12"/>
  <c r="G425" i="13" s="1"/>
  <c r="G430" i="12"/>
  <c r="G430" i="13" s="1"/>
  <c r="G432" i="12"/>
  <c r="G437" i="12"/>
  <c r="G442" i="12"/>
  <c r="G442" i="13" s="1"/>
  <c r="G448" i="12"/>
  <c r="G448" i="13" s="1"/>
  <c r="G451" i="12"/>
  <c r="G451" i="13" s="1"/>
  <c r="G515" i="12"/>
  <c r="G219" i="12"/>
  <c r="G219" i="13" s="1"/>
  <c r="G316" i="12"/>
  <c r="G316" i="13" s="1"/>
  <c r="G518" i="12"/>
  <c r="G518" i="13" s="1"/>
  <c r="G8" i="12"/>
  <c r="G52" i="12"/>
  <c r="G52" i="13" s="1"/>
  <c r="G344" i="12"/>
  <c r="G344" i="13" s="1"/>
  <c r="G345" i="12"/>
  <c r="G345" i="13" s="1"/>
  <c r="G378" i="12"/>
  <c r="G249" i="12"/>
  <c r="G249" i="13" s="1"/>
  <c r="G89" i="12"/>
  <c r="G89" i="13" s="1"/>
  <c r="G310" i="12"/>
  <c r="G310" i="13" s="1"/>
  <c r="G398" i="12"/>
  <c r="G469" i="12"/>
  <c r="G469" i="13" s="1"/>
  <c r="G445" i="12"/>
  <c r="G445" i="13" s="1"/>
  <c r="G51" i="12"/>
  <c r="G51" i="13" s="1"/>
  <c r="G152" i="12"/>
  <c r="G155" i="12"/>
  <c r="G155" i="13" s="1"/>
  <c r="G159" i="12"/>
  <c r="G159" i="13" s="1"/>
  <c r="G253" i="12"/>
  <c r="G253" i="13" s="1"/>
  <c r="G261" i="12"/>
  <c r="G364" i="12"/>
  <c r="G364" i="13" s="1"/>
  <c r="G365" i="12"/>
  <c r="G365" i="13" s="1"/>
  <c r="G388" i="12"/>
  <c r="G397" i="12"/>
  <c r="G435" i="12"/>
  <c r="G435" i="13" s="1"/>
  <c r="G455" i="12"/>
  <c r="G455" i="13" s="1"/>
  <c r="G9" i="12"/>
  <c r="G9" i="13" s="1"/>
  <c r="G14" i="12"/>
  <c r="G16" i="12"/>
  <c r="G16" i="13" s="1"/>
  <c r="G42" i="12"/>
  <c r="G42" i="13" s="1"/>
  <c r="G45" i="12"/>
  <c r="G45" i="13" s="1"/>
  <c r="G53" i="12"/>
  <c r="G54" i="12"/>
  <c r="G54" i="13" s="1"/>
  <c r="G66" i="12"/>
  <c r="G66" i="13" s="1"/>
  <c r="G75" i="12"/>
  <c r="G75" i="13" s="1"/>
  <c r="G131" i="12"/>
  <c r="G147" i="12"/>
  <c r="G147" i="13" s="1"/>
  <c r="G222" i="12"/>
  <c r="G222" i="13" s="1"/>
  <c r="G224" i="12"/>
  <c r="G255" i="12"/>
  <c r="G314" i="12"/>
  <c r="G314" i="13" s="1"/>
  <c r="G325" i="12"/>
  <c r="G325" i="13" s="1"/>
  <c r="G331" i="12"/>
  <c r="G331" i="13" s="1"/>
  <c r="G338" i="12"/>
  <c r="G347" i="12"/>
  <c r="G347" i="13" s="1"/>
  <c r="G348" i="12"/>
  <c r="G348" i="13" s="1"/>
  <c r="G457" i="12"/>
  <c r="G457" i="13" s="1"/>
  <c r="G464" i="12"/>
  <c r="G495" i="12"/>
  <c r="G495" i="13" s="1"/>
  <c r="G516" i="12"/>
  <c r="G516" i="13" s="1"/>
  <c r="G519" i="12"/>
  <c r="G519" i="13" s="1"/>
  <c r="G521" i="12"/>
  <c r="G534" i="12"/>
  <c r="G534" i="13" s="1"/>
  <c r="G539" i="12"/>
  <c r="G539" i="13" s="1"/>
  <c r="G546" i="12"/>
  <c r="G546" i="13" s="1"/>
  <c r="G555" i="12"/>
  <c r="G175" i="12"/>
  <c r="G175" i="13" s="1"/>
  <c r="G201" i="12"/>
  <c r="G201" i="13" s="1"/>
  <c r="G48" i="12"/>
  <c r="G48" i="13" s="1"/>
  <c r="G225" i="12"/>
  <c r="G227" i="12"/>
  <c r="G227" i="13" s="1"/>
  <c r="G85" i="12"/>
  <c r="G85" i="13" s="1"/>
  <c r="G87" i="12"/>
  <c r="G87" i="13" s="1"/>
  <c r="G112" i="12"/>
  <c r="G148" i="12"/>
  <c r="G148" i="13" s="1"/>
  <c r="G221" i="12"/>
  <c r="G221" i="13" s="1"/>
  <c r="G290" i="12"/>
  <c r="G290" i="13" s="1"/>
  <c r="G300" i="12"/>
  <c r="G306" i="12"/>
  <c r="G306" i="13" s="1"/>
  <c r="G317" i="12"/>
  <c r="G317" i="13" s="1"/>
  <c r="G324" i="12"/>
  <c r="G324" i="13" s="1"/>
  <c r="G326" i="12"/>
  <c r="G355" i="12"/>
  <c r="G355" i="13" s="1"/>
  <c r="G391" i="12"/>
  <c r="G391" i="13" s="1"/>
  <c r="G421" i="12"/>
  <c r="G421" i="13" s="1"/>
  <c r="G424" i="12"/>
  <c r="G428" i="12"/>
  <c r="G428" i="13" s="1"/>
  <c r="G458" i="12"/>
  <c r="G458" i="13" s="1"/>
  <c r="G508" i="12"/>
  <c r="G508" i="13" s="1"/>
  <c r="G509" i="12"/>
  <c r="G512" i="12"/>
  <c r="G512" i="13" s="1"/>
  <c r="G49" i="12"/>
  <c r="G49" i="13" s="1"/>
  <c r="G114" i="12"/>
  <c r="G114" i="13" s="1"/>
  <c r="G247" i="12"/>
  <c r="G304" i="12"/>
  <c r="G304" i="13" s="1"/>
  <c r="G341" i="12"/>
  <c r="G341" i="13" s="1"/>
  <c r="G409" i="12"/>
  <c r="G409" i="13" s="1"/>
  <c r="G139" i="12"/>
  <c r="G166" i="12"/>
  <c r="G166" i="13" s="1"/>
  <c r="G252" i="12"/>
  <c r="G252" i="13" s="1"/>
  <c r="G264" i="12"/>
  <c r="G264" i="13" s="1"/>
  <c r="G301" i="12"/>
  <c r="G487" i="12"/>
  <c r="G487" i="13" s="1"/>
  <c r="G530" i="12"/>
  <c r="G530" i="13" s="1"/>
  <c r="G229" i="12"/>
  <c r="G229" i="13" s="1"/>
  <c r="G308" i="12"/>
  <c r="G334" i="12"/>
  <c r="G334" i="13" s="1"/>
  <c r="G192" i="12"/>
  <c r="G192" i="13" s="1"/>
  <c r="G64" i="12"/>
  <c r="G125" i="12"/>
  <c r="G323" i="12"/>
  <c r="G323" i="13" s="1"/>
  <c r="G408" i="12"/>
  <c r="G408" i="13" s="1"/>
  <c r="G439" i="12"/>
  <c r="G439" i="13" s="1"/>
  <c r="G82" i="12"/>
  <c r="G202" i="12"/>
  <c r="G202" i="13" s="1"/>
  <c r="G138" i="12"/>
  <c r="G138" i="13" s="1"/>
  <c r="G302" i="12"/>
  <c r="G507" i="12"/>
  <c r="G95" i="12"/>
  <c r="G95" i="13" s="1"/>
  <c r="G320" i="12"/>
  <c r="G320" i="13" s="1"/>
  <c r="G438" i="12"/>
  <c r="G447" i="12"/>
  <c r="G472" i="12"/>
  <c r="G472" i="13" s="1"/>
  <c r="G490" i="12"/>
  <c r="G490" i="13" s="1"/>
  <c r="G375" i="12"/>
  <c r="G375" i="13" s="1"/>
  <c r="G396" i="12"/>
  <c r="G111" i="12"/>
  <c r="G111" i="13" s="1"/>
  <c r="G441" i="12"/>
  <c r="G441" i="13" s="1"/>
  <c r="G526" i="12"/>
  <c r="G526" i="13" s="1"/>
  <c r="G6" i="12"/>
  <c r="G11" i="12"/>
  <c r="G11" i="13" s="1"/>
  <c r="G25" i="12"/>
  <c r="G25" i="13" s="1"/>
  <c r="G73" i="12"/>
  <c r="G73" i="13" s="1"/>
  <c r="G163" i="12"/>
  <c r="G171" i="12"/>
  <c r="G171" i="13" s="1"/>
  <c r="G246" i="12"/>
  <c r="G246" i="13" s="1"/>
  <c r="G257" i="12"/>
  <c r="G257" i="13" s="1"/>
  <c r="G354" i="12"/>
  <c r="G328" i="12"/>
  <c r="G328" i="13" s="1"/>
  <c r="G137" i="12"/>
  <c r="G137" i="13" s="1"/>
  <c r="G265" i="12"/>
  <c r="G265" i="13" s="1"/>
  <c r="G268" i="12"/>
  <c r="G271" i="12"/>
  <c r="G271" i="13" s="1"/>
  <c r="G274" i="12"/>
  <c r="G274" i="13" s="1"/>
  <c r="G279" i="12"/>
  <c r="G279" i="13" s="1"/>
  <c r="G282" i="12"/>
  <c r="G291" i="12"/>
  <c r="G291" i="13" s="1"/>
  <c r="G293" i="12"/>
  <c r="G293" i="13" s="1"/>
  <c r="G307" i="12"/>
  <c r="G307" i="13" s="1"/>
  <c r="G474" i="12"/>
  <c r="G549" i="12"/>
  <c r="G549" i="13" s="1"/>
  <c r="G214" i="12"/>
  <c r="G214" i="13" s="1"/>
  <c r="G47" i="12"/>
  <c r="G47" i="13" s="1"/>
  <c r="G77" i="12"/>
  <c r="G104" i="12"/>
  <c r="G104" i="13" s="1"/>
  <c r="G105" i="12"/>
  <c r="G105" i="13" s="1"/>
  <c r="G123" i="12"/>
  <c r="G123" i="13" s="1"/>
  <c r="G127" i="12"/>
  <c r="G133" i="12"/>
  <c r="G133" i="13" s="1"/>
  <c r="G158" i="12"/>
  <c r="G158" i="13" s="1"/>
  <c r="G333" i="12"/>
  <c r="G333" i="13" s="1"/>
  <c r="G374" i="12"/>
  <c r="G461" i="12"/>
  <c r="G461" i="13" s="1"/>
  <c r="G475" i="12"/>
  <c r="G475" i="13" s="1"/>
  <c r="G486" i="12"/>
  <c r="G486" i="13" s="1"/>
  <c r="G497" i="12"/>
  <c r="G523" i="12"/>
  <c r="G523" i="13" s="1"/>
  <c r="G533" i="12"/>
  <c r="G533" i="13" s="1"/>
  <c r="G536" i="12"/>
  <c r="G536" i="13" s="1"/>
  <c r="G561" i="12"/>
  <c r="G524" i="12"/>
  <c r="G524" i="13" s="1"/>
  <c r="G72" i="12"/>
  <c r="G72" i="13" s="1"/>
  <c r="G74" i="12"/>
  <c r="G74" i="13" s="1"/>
  <c r="G167" i="12"/>
  <c r="G160" i="12"/>
  <c r="G160" i="13" s="1"/>
  <c r="G168" i="12"/>
  <c r="G168" i="13" s="1"/>
  <c r="G174" i="12"/>
  <c r="G174" i="13" s="1"/>
  <c r="G245" i="12"/>
  <c r="G498" i="12"/>
  <c r="G498" i="13" s="1"/>
  <c r="G213" i="12"/>
  <c r="G213" i="13" s="1"/>
  <c r="G218" i="12"/>
  <c r="G218" i="13" s="1"/>
  <c r="G411" i="12"/>
  <c r="G501" i="12"/>
  <c r="G501" i="13" s="1"/>
  <c r="G97" i="12"/>
  <c r="G97" i="13" s="1"/>
  <c r="G178" i="12"/>
  <c r="G178" i="13" s="1"/>
  <c r="G130" i="12"/>
  <c r="G128" i="12"/>
  <c r="G128" i="13" s="1"/>
  <c r="G503" i="12"/>
  <c r="G503" i="13" s="1"/>
  <c r="G239" i="12"/>
  <c r="G239" i="13" s="1"/>
  <c r="G31" i="12"/>
  <c r="G35" i="12"/>
  <c r="G35" i="13" s="1"/>
  <c r="G37" i="12"/>
  <c r="G37" i="13" s="1"/>
  <c r="G41" i="12"/>
  <c r="G41" i="13" s="1"/>
  <c r="G43" i="12"/>
  <c r="G44" i="12"/>
  <c r="G44" i="13" s="1"/>
  <c r="G46" i="12"/>
  <c r="G46" i="13" s="1"/>
  <c r="G50" i="12"/>
  <c r="G50" i="13" s="1"/>
  <c r="G55" i="12"/>
  <c r="G399" i="12"/>
  <c r="G399" i="13" s="1"/>
  <c r="G528" i="12"/>
  <c r="G528" i="13" s="1"/>
  <c r="G405" i="12"/>
  <c r="G22" i="12"/>
  <c r="G109" i="12"/>
  <c r="G109" i="13" s="1"/>
  <c r="G446" i="12"/>
  <c r="G446" i="13" s="1"/>
  <c r="G517" i="12"/>
  <c r="G517" i="13" s="1"/>
  <c r="G18" i="12"/>
  <c r="G20" i="12"/>
  <c r="G20" i="13" s="1"/>
  <c r="G362" i="12"/>
  <c r="G362" i="13" s="1"/>
  <c r="G402" i="12"/>
  <c r="G402" i="13" s="1"/>
  <c r="G560" i="12"/>
  <c r="G489" i="12"/>
  <c r="G489" i="13" s="1"/>
  <c r="G368" i="12"/>
  <c r="G368" i="13" s="1"/>
  <c r="G470" i="12"/>
  <c r="G470" i="13" s="1"/>
  <c r="G538" i="12"/>
  <c r="G65" i="12"/>
  <c r="G65" i="13" s="1"/>
  <c r="G200" i="12"/>
  <c r="G200" i="13" s="1"/>
  <c r="G212" i="12"/>
  <c r="G212" i="13" s="1"/>
  <c r="G230" i="12"/>
  <c r="G377" i="12"/>
  <c r="G377" i="13" s="1"/>
  <c r="G460" i="12"/>
  <c r="G460" i="13" s="1"/>
  <c r="G556" i="12"/>
  <c r="G556" i="13" s="1"/>
  <c r="G23" i="12"/>
  <c r="G216" i="12"/>
  <c r="G216" i="13" s="1"/>
  <c r="G259" i="12"/>
  <c r="G259" i="13" s="1"/>
  <c r="G179" i="12"/>
  <c r="G179" i="13" s="1"/>
  <c r="G236" i="12"/>
  <c r="G78" i="12"/>
  <c r="G78" i="13" s="1"/>
  <c r="G510" i="12"/>
  <c r="G510" i="13" s="1"/>
  <c r="G295" i="12"/>
  <c r="G295" i="13" s="1"/>
  <c r="G321" i="12"/>
  <c r="G478" i="12"/>
  <c r="G478" i="13" s="1"/>
  <c r="G61" i="12"/>
  <c r="G61" i="13" s="1"/>
  <c r="G62" i="12"/>
  <c r="G62" i="13" s="1"/>
  <c r="G69" i="12"/>
  <c r="G70" i="12"/>
  <c r="G70" i="13" s="1"/>
  <c r="G84" i="12"/>
  <c r="G84" i="13" s="1"/>
  <c r="G223" i="12"/>
  <c r="G237" i="12"/>
  <c r="G254" i="12"/>
  <c r="G254" i="13" s="1"/>
  <c r="G335" i="12"/>
  <c r="G335" i="13" s="1"/>
  <c r="G337" i="12"/>
  <c r="G337" i="13" s="1"/>
  <c r="G346" i="12"/>
  <c r="G541" i="12"/>
  <c r="G541" i="13" s="1"/>
  <c r="G215" i="12"/>
  <c r="G217" i="12"/>
  <c r="G217" i="13" s="1"/>
  <c r="G10" i="12"/>
  <c r="G13" i="12"/>
  <c r="G13" i="13" s="1"/>
  <c r="G60" i="12"/>
  <c r="G211" i="12"/>
  <c r="G211" i="13" s="1"/>
  <c r="G220" i="12"/>
  <c r="G262" i="12"/>
  <c r="G262" i="13" s="1"/>
  <c r="G284" i="12"/>
  <c r="G284" i="13" s="1"/>
  <c r="G407" i="12"/>
  <c r="G407" i="13" s="1"/>
  <c r="G466" i="12"/>
  <c r="G511" i="12"/>
  <c r="G511" i="13" s="1"/>
  <c r="G332" i="12"/>
  <c r="G332" i="13" s="1"/>
  <c r="G86" i="12"/>
  <c r="G86" i="13" s="1"/>
  <c r="G484" i="12"/>
  <c r="G379" i="12"/>
  <c r="G379" i="13" s="1"/>
  <c r="G553" i="12"/>
  <c r="G553" i="13" s="1"/>
  <c r="G285" i="12"/>
  <c r="G285" i="13" s="1"/>
  <c r="G562" i="12"/>
  <c r="G453" i="12"/>
  <c r="G453" i="13" s="1"/>
  <c r="G454" i="12"/>
  <c r="G454" i="13" s="1"/>
  <c r="G462" i="12"/>
  <c r="G462" i="13" s="1"/>
  <c r="G465" i="12"/>
  <c r="G467" i="12"/>
  <c r="G467" i="13" s="1"/>
  <c r="G476" i="12"/>
  <c r="G476" i="13" s="1"/>
  <c r="G479" i="12"/>
  <c r="G558" i="12"/>
  <c r="G361" i="12"/>
  <c r="G361" i="13" s="1"/>
  <c r="G532" i="12"/>
  <c r="G532" i="13" s="1"/>
  <c r="G551" i="12"/>
  <c r="G551" i="13" s="1"/>
  <c r="G5" i="12"/>
  <c r="G32" i="12"/>
  <c r="G32" i="13" s="1"/>
  <c r="G38" i="12"/>
  <c r="G38" i="13" s="1"/>
  <c r="G203" i="12"/>
  <c r="G203" i="13" s="1"/>
  <c r="G240" i="12"/>
  <c r="G250" i="12"/>
  <c r="G250" i="13" s="1"/>
  <c r="G258" i="12"/>
  <c r="G258" i="13" s="1"/>
  <c r="G327" i="12"/>
  <c r="G327" i="13" s="1"/>
  <c r="G342" i="12"/>
  <c r="G343" i="12"/>
  <c r="G343" i="13" s="1"/>
  <c r="G383" i="12"/>
  <c r="G383" i="13" s="1"/>
  <c r="G390" i="12"/>
  <c r="G452" i="12"/>
  <c r="G473" i="12"/>
  <c r="G473" i="13" s="1"/>
  <c r="G477" i="12"/>
  <c r="G477" i="13" s="1"/>
  <c r="G29" i="12"/>
  <c r="G29" i="13" s="1"/>
  <c r="G493" i="12"/>
  <c r="G499" i="12"/>
  <c r="G499" i="13" s="1"/>
  <c r="G27" i="12"/>
  <c r="G27" i="13" s="1"/>
  <c r="G67" i="12"/>
  <c r="G67" i="13" s="1"/>
  <c r="G57" i="12"/>
  <c r="G63" i="12"/>
  <c r="G63" i="13" s="1"/>
  <c r="G76" i="12"/>
  <c r="G76" i="13" s="1"/>
  <c r="G180" i="12"/>
  <c r="G180" i="13" s="1"/>
  <c r="G350" i="12"/>
  <c r="G386" i="12"/>
  <c r="G386" i="13" s="1"/>
  <c r="G406" i="12"/>
  <c r="G406" i="13" s="1"/>
  <c r="G415" i="12"/>
  <c r="G415" i="13" s="1"/>
  <c r="G426" i="12"/>
  <c r="G443" i="12"/>
  <c r="G443" i="13" s="1"/>
  <c r="G450" i="12"/>
  <c r="G450" i="13" s="1"/>
  <c r="G468" i="12"/>
  <c r="G91" i="12"/>
  <c r="G482" i="12"/>
  <c r="G482" i="13" s="1"/>
  <c r="G92" i="12"/>
  <c r="G92" i="13" s="1"/>
  <c r="G126" i="12"/>
  <c r="G126" i="13" s="1"/>
  <c r="G288" i="12"/>
  <c r="G298" i="12"/>
  <c r="G298" i="13" s="1"/>
  <c r="G531" i="12"/>
  <c r="G531" i="13" s="1"/>
  <c r="G80" i="12"/>
  <c r="G234" i="12"/>
  <c r="G286" i="12"/>
  <c r="G286" i="13" s="1"/>
  <c r="G287" i="12"/>
  <c r="G287" i="13" s="1"/>
  <c r="G385" i="12"/>
  <c r="G385" i="13" s="1"/>
  <c r="G394" i="12"/>
  <c r="G395" i="12"/>
  <c r="G395" i="13" s="1"/>
  <c r="G463" i="12"/>
  <c r="G19" i="12"/>
  <c r="G19" i="13" s="1"/>
  <c r="G83" i="12"/>
  <c r="G151" i="12"/>
  <c r="G151" i="13" s="1"/>
  <c r="G153" i="12"/>
  <c r="G153" i="13" s="1"/>
  <c r="G157" i="12"/>
  <c r="G157" i="13" s="1"/>
  <c r="G232" i="12"/>
  <c r="G235" i="12"/>
  <c r="G235" i="13" s="1"/>
  <c r="G242" i="12"/>
  <c r="G242" i="13" s="1"/>
  <c r="G243" i="12"/>
  <c r="G243" i="13" s="1"/>
  <c r="G256" i="12"/>
  <c r="G263" i="12"/>
  <c r="G263" i="13" s="1"/>
  <c r="G289" i="12"/>
  <c r="G289" i="13" s="1"/>
  <c r="G294" i="12"/>
  <c r="G294" i="13" s="1"/>
  <c r="G315" i="12"/>
  <c r="G318" i="12"/>
  <c r="G318" i="13" s="1"/>
  <c r="G351" i="12"/>
  <c r="G351" i="13" s="1"/>
  <c r="G363" i="12"/>
  <c r="G363" i="13" s="1"/>
  <c r="G370" i="12"/>
  <c r="G392" i="12"/>
  <c r="G392" i="13" s="1"/>
  <c r="G459" i="12"/>
  <c r="G459" i="13" s="1"/>
  <c r="G494" i="12"/>
  <c r="G494" i="13" s="1"/>
  <c r="G241" i="12"/>
  <c r="G260" i="12"/>
  <c r="G260" i="13" s="1"/>
  <c r="G340" i="12"/>
  <c r="G340" i="13" s="1"/>
  <c r="G21" i="12"/>
  <c r="G21" i="13" s="1"/>
  <c r="G81" i="12"/>
  <c r="G113" i="12"/>
  <c r="G113" i="13" s="1"/>
  <c r="G233" i="12"/>
  <c r="G233" i="13" s="1"/>
  <c r="G277" i="12"/>
  <c r="G277" i="13" s="1"/>
  <c r="G372" i="12"/>
  <c r="G24" i="12"/>
  <c r="G24" i="13" s="1"/>
  <c r="G15" i="12"/>
  <c r="G15" i="13" s="1"/>
  <c r="G177" i="12"/>
  <c r="G177" i="13" s="1"/>
  <c r="G228" i="12"/>
  <c r="G352" i="12"/>
  <c r="G352" i="13" s="1"/>
  <c r="G483" i="12"/>
  <c r="G483" i="13" s="1"/>
  <c r="G56" i="12"/>
  <c r="G449" i="12"/>
  <c r="G251" i="12"/>
  <c r="G251" i="13" s="1"/>
  <c r="G283" i="12"/>
  <c r="G283" i="13" s="1"/>
  <c r="G297" i="12"/>
  <c r="G297" i="13" s="1"/>
  <c r="G485" i="12"/>
  <c r="G79" i="12"/>
  <c r="G79" i="13" s="1"/>
  <c r="G273" i="12"/>
  <c r="G273" i="13" s="1"/>
  <c r="G488" i="12"/>
  <c r="G488" i="13" s="1"/>
  <c r="G30" i="12"/>
  <c r="G58" i="12"/>
  <c r="G58" i="13" s="1"/>
  <c r="G90" i="12"/>
  <c r="G90" i="13" s="1"/>
  <c r="G71" i="12"/>
  <c r="G71" i="13" s="1"/>
  <c r="G68" i="12"/>
  <c r="G281" i="12"/>
  <c r="G281" i="13" s="1"/>
  <c r="G116" i="12"/>
  <c r="G116" i="13" s="1"/>
  <c r="G7" i="12"/>
  <c r="G7" i="13" s="1"/>
  <c r="G266" i="12"/>
  <c r="G319" i="12"/>
  <c r="G319" i="13" s="1"/>
  <c r="G322" i="12"/>
  <c r="G322" i="13" s="1"/>
  <c r="G122" i="12"/>
  <c r="G122" i="13" s="1"/>
  <c r="G292" i="12"/>
  <c r="G299" i="12"/>
  <c r="G299" i="13" s="1"/>
  <c r="G384" i="12"/>
  <c r="G384" i="13" s="1"/>
  <c r="G389" i="12"/>
  <c r="G389" i="13" s="1"/>
  <c r="G393" i="12"/>
  <c r="G471" i="12"/>
  <c r="G471" i="13" s="1"/>
  <c r="G537" i="12"/>
  <c r="G537" i="13" s="1"/>
  <c r="G559" i="12"/>
  <c r="G559" i="13" s="1"/>
  <c r="G500" i="12"/>
  <c r="G305" i="12"/>
  <c r="G305" i="13" s="1"/>
  <c r="G309" i="12"/>
  <c r="G309" i="13" s="1"/>
  <c r="G433" i="12"/>
  <c r="G433" i="13" s="1"/>
  <c r="G522" i="12"/>
  <c r="G525" i="12"/>
  <c r="G525" i="13" s="1"/>
  <c r="G535" i="12"/>
  <c r="G535" i="13" s="1"/>
  <c r="G275" i="12"/>
  <c r="G275" i="13" s="1"/>
  <c r="G33" i="12"/>
  <c r="G103" i="12"/>
  <c r="G103" i="13" s="1"/>
  <c r="G118" i="12"/>
  <c r="G118" i="13" s="1"/>
  <c r="G120" i="12"/>
  <c r="G120" i="13" s="1"/>
  <c r="G124" i="12"/>
  <c r="G226" i="12"/>
  <c r="G226" i="13" s="1"/>
  <c r="G269" i="12"/>
  <c r="G269" i="13" s="1"/>
  <c r="G270" i="12"/>
  <c r="G270" i="13" s="1"/>
  <c r="G276" i="12"/>
  <c r="G353" i="12"/>
  <c r="G353" i="13" s="1"/>
  <c r="G356" i="12"/>
  <c r="G356" i="13" s="1"/>
  <c r="G357" i="12"/>
  <c r="G357" i="13" s="1"/>
  <c r="G34" i="12"/>
  <c r="G303" i="12"/>
  <c r="G303" i="13" s="1"/>
  <c r="G248" i="12"/>
  <c r="G248" i="13" s="1"/>
  <c r="G244" i="12"/>
  <c r="G244" i="13" s="1"/>
  <c r="G17" i="12"/>
  <c r="G26" i="12"/>
  <c r="G26" i="13" s="1"/>
  <c r="G238" i="12"/>
  <c r="G238" i="13" s="1"/>
  <c r="G267" i="12"/>
  <c r="G267" i="13" s="1"/>
  <c r="G492" i="12"/>
  <c r="G12" i="12"/>
  <c r="G12" i="13" s="1"/>
  <c r="F185" i="12"/>
  <c r="F185" i="13" s="1"/>
  <c r="F165" i="12"/>
  <c r="F165" i="13" s="1"/>
  <c r="F359" i="12"/>
  <c r="F204" i="12"/>
  <c r="F204" i="13" s="1"/>
  <c r="F366" i="12"/>
  <c r="F366" i="13" s="1"/>
  <c r="F545" i="12"/>
  <c r="F210" i="12"/>
  <c r="F117" i="12"/>
  <c r="F117" i="13" s="1"/>
  <c r="F367" i="12"/>
  <c r="F367" i="13" s="1"/>
  <c r="F96" i="12"/>
  <c r="F96" i="13" s="1"/>
  <c r="F376" i="12"/>
  <c r="F132" i="12"/>
  <c r="F132" i="13" s="1"/>
  <c r="F156" i="12"/>
  <c r="F156" i="13" s="1"/>
  <c r="F186" i="12"/>
  <c r="F186" i="13" s="1"/>
  <c r="F187" i="12"/>
  <c r="F189" i="12"/>
  <c r="F189" i="13" s="1"/>
  <c r="F154" i="12"/>
  <c r="F154" i="13" s="1"/>
  <c r="F373" i="12"/>
  <c r="F373" i="13" s="1"/>
  <c r="F420" i="12"/>
  <c r="F429" i="12"/>
  <c r="F429" i="13" s="1"/>
  <c r="F145" i="12"/>
  <c r="F145" i="13" s="1"/>
  <c r="F412" i="12"/>
  <c r="F412" i="13" s="1"/>
  <c r="F94" i="12"/>
  <c r="F176" i="12"/>
  <c r="F176" i="13" s="1"/>
  <c r="F190" i="12"/>
  <c r="F190" i="13" s="1"/>
  <c r="F369" i="12"/>
  <c r="F547" i="12"/>
  <c r="F208" i="12"/>
  <c r="F208" i="13" s="1"/>
  <c r="F98" i="12"/>
  <c r="F98" i="13" s="1"/>
  <c r="F108" i="12"/>
  <c r="F108" i="13" s="1"/>
  <c r="F543" i="12"/>
  <c r="F161" i="12"/>
  <c r="F161" i="13" s="1"/>
  <c r="F360" i="12"/>
  <c r="F360" i="13" s="1"/>
  <c r="F540" i="12"/>
  <c r="F540" i="13" s="1"/>
  <c r="F196" i="12"/>
  <c r="F550" i="12"/>
  <c r="F550" i="13" s="1"/>
  <c r="F110" i="12"/>
  <c r="F110" i="13" s="1"/>
  <c r="F121" i="12"/>
  <c r="F121" i="13" s="1"/>
  <c r="F149" i="12"/>
  <c r="F410" i="12"/>
  <c r="F410" i="13" s="1"/>
  <c r="F209" i="12"/>
  <c r="F209" i="13" s="1"/>
  <c r="F99" i="12"/>
  <c r="F99" i="13" s="1"/>
  <c r="F107" i="12"/>
  <c r="F371" i="12"/>
  <c r="F371" i="13" s="1"/>
  <c r="F403" i="12"/>
  <c r="F403" i="13" s="1"/>
  <c r="F434" i="12"/>
  <c r="F434" i="13" s="1"/>
  <c r="F102" i="12"/>
  <c r="F115" i="12"/>
  <c r="F115" i="13" s="1"/>
  <c r="F188" i="12"/>
  <c r="F188" i="13" s="1"/>
  <c r="F194" i="12"/>
  <c r="F194" i="13" s="1"/>
  <c r="F554" i="12"/>
  <c r="F129" i="12"/>
  <c r="F129" i="13" s="1"/>
  <c r="F170" i="12"/>
  <c r="F170" i="13" s="1"/>
  <c r="F141" i="12"/>
  <c r="F141" i="13" s="1"/>
  <c r="F413" i="12"/>
  <c r="F417" i="12"/>
  <c r="F417" i="13" s="1"/>
  <c r="F552" i="12"/>
  <c r="F552" i="13" s="1"/>
  <c r="F100" i="12"/>
  <c r="F100" i="13" s="1"/>
  <c r="F101" i="12"/>
  <c r="F195" i="12"/>
  <c r="F195" i="13" s="1"/>
  <c r="F162" i="12"/>
  <c r="F162" i="13" s="1"/>
  <c r="F164" i="12"/>
  <c r="F164" i="13" s="1"/>
  <c r="F169" i="12"/>
  <c r="F205" i="12"/>
  <c r="F205" i="13" s="1"/>
  <c r="F140" i="12"/>
  <c r="F140" i="13" s="1"/>
  <c r="F416" i="12"/>
  <c r="F416" i="13" s="1"/>
  <c r="F436" i="12"/>
  <c r="F444" i="12"/>
  <c r="F444" i="13" s="1"/>
  <c r="F557" i="12"/>
  <c r="F557" i="13" s="1"/>
  <c r="F544" i="12"/>
  <c r="F418" i="12"/>
  <c r="F135" i="12"/>
  <c r="F135" i="13" s="1"/>
  <c r="F136" i="12"/>
  <c r="F136" i="13" s="1"/>
  <c r="F184" i="12"/>
  <c r="F184" i="13" s="1"/>
  <c r="F197" i="12"/>
  <c r="F106" i="12"/>
  <c r="F106" i="13" s="1"/>
  <c r="F206" i="12"/>
  <c r="F206" i="13" s="1"/>
  <c r="F193" i="12"/>
  <c r="F193" i="13" s="1"/>
  <c r="F491" i="12"/>
  <c r="F496" i="12"/>
  <c r="F496" i="13" s="1"/>
  <c r="F431" i="12"/>
  <c r="F431" i="13" s="1"/>
  <c r="F207" i="12"/>
  <c r="F207" i="13" s="1"/>
  <c r="F146" i="12"/>
  <c r="F456" i="12"/>
  <c r="F456" i="13" s="1"/>
  <c r="F480" i="12"/>
  <c r="F480" i="13" s="1"/>
  <c r="F502" i="12"/>
  <c r="F502" i="13" s="1"/>
  <c r="F440" i="12"/>
  <c r="F542" i="12"/>
  <c r="F542" i="13" s="1"/>
  <c r="F183" i="12"/>
  <c r="F183" i="13" s="1"/>
  <c r="F191" i="12"/>
  <c r="F191" i="13" s="1"/>
  <c r="F198" i="12"/>
  <c r="F427" i="12"/>
  <c r="F427" i="13" s="1"/>
  <c r="F142" i="12"/>
  <c r="F142" i="13" s="1"/>
  <c r="F173" i="12"/>
  <c r="F173" i="13" s="1"/>
  <c r="F414" i="12"/>
  <c r="F134" i="12"/>
  <c r="F134" i="13" s="1"/>
  <c r="F506" i="12"/>
  <c r="F182" i="12"/>
  <c r="F182" i="13" s="1"/>
  <c r="F199" i="12"/>
  <c r="F28" i="12"/>
  <c r="F28" i="13" s="1"/>
  <c r="F119" i="12"/>
  <c r="F119" i="13" s="1"/>
  <c r="F311" i="12"/>
  <c r="F311" i="13" s="1"/>
  <c r="F88" i="12"/>
  <c r="F400" i="12"/>
  <c r="F400" i="13" s="1"/>
  <c r="F401" i="12"/>
  <c r="F401" i="13" s="1"/>
  <c r="F404" i="12"/>
  <c r="F404" i="13" s="1"/>
  <c r="F419" i="12"/>
  <c r="F422" i="12"/>
  <c r="F422" i="13" s="1"/>
  <c r="F312" i="12"/>
  <c r="F312" i="13" s="1"/>
  <c r="F313" i="12"/>
  <c r="F313" i="13" s="1"/>
  <c r="F329" i="12"/>
  <c r="F330" i="12"/>
  <c r="F330" i="13" s="1"/>
  <c r="F336" i="12"/>
  <c r="F336" i="13" s="1"/>
  <c r="F339" i="12"/>
  <c r="F339" i="13" s="1"/>
  <c r="F504" i="12"/>
  <c r="F505" i="12"/>
  <c r="F505" i="13" s="1"/>
  <c r="F513" i="12"/>
  <c r="F513" i="13" s="1"/>
  <c r="F514" i="12"/>
  <c r="F520" i="12"/>
  <c r="F527" i="12"/>
  <c r="F527" i="13" s="1"/>
  <c r="F59" i="12"/>
  <c r="F59" i="13" s="1"/>
  <c r="F181" i="12"/>
  <c r="F181" i="13" s="1"/>
  <c r="F358" i="12"/>
  <c r="F380" i="12"/>
  <c r="F380" i="13" s="1"/>
  <c r="F381" i="12"/>
  <c r="F381" i="13" s="1"/>
  <c r="F382" i="12"/>
  <c r="F387" i="12"/>
  <c r="F143" i="12"/>
  <c r="F143" i="13" s="1"/>
  <c r="F144" i="12"/>
  <c r="F144" i="13" s="1"/>
  <c r="F36" i="12"/>
  <c r="F36" i="13" s="1"/>
  <c r="F481" i="12"/>
  <c r="F93" i="12"/>
  <c r="F93" i="13" s="1"/>
  <c r="F39" i="12"/>
  <c r="F39" i="13" s="1"/>
  <c r="F150" i="12"/>
  <c r="F150" i="13" s="1"/>
  <c r="F548" i="12"/>
  <c r="F231" i="12"/>
  <c r="F231" i="13" s="1"/>
  <c r="F272" i="12"/>
  <c r="F272" i="13" s="1"/>
  <c r="F278" i="12"/>
  <c r="F280" i="12"/>
  <c r="F296" i="12"/>
  <c r="F296" i="13" s="1"/>
  <c r="F40" i="12"/>
  <c r="F40" i="13" s="1"/>
  <c r="F349" i="12"/>
  <c r="F349" i="13" s="1"/>
  <c r="F529" i="12"/>
  <c r="F172" i="12"/>
  <c r="F172" i="13" s="1"/>
  <c r="F423" i="12"/>
  <c r="F423" i="13" s="1"/>
  <c r="F425" i="12"/>
  <c r="F425" i="13" s="1"/>
  <c r="F430" i="12"/>
  <c r="F432" i="12"/>
  <c r="F432" i="13" s="1"/>
  <c r="F437" i="12"/>
  <c r="F437" i="13" s="1"/>
  <c r="F442" i="12"/>
  <c r="F442" i="13" s="1"/>
  <c r="F448" i="12"/>
  <c r="F451" i="12"/>
  <c r="F451" i="13" s="1"/>
  <c r="F515" i="12"/>
  <c r="F515" i="13" s="1"/>
  <c r="F219" i="12"/>
  <c r="F219" i="13" s="1"/>
  <c r="F316" i="12"/>
  <c r="F518" i="12"/>
  <c r="F518" i="13" s="1"/>
  <c r="F8" i="12"/>
  <c r="F8" i="13" s="1"/>
  <c r="F52" i="12"/>
  <c r="F52" i="13" s="1"/>
  <c r="F344" i="12"/>
  <c r="F345" i="12"/>
  <c r="F345" i="13" s="1"/>
  <c r="F378" i="12"/>
  <c r="F378" i="13" s="1"/>
  <c r="F249" i="12"/>
  <c r="F249" i="13" s="1"/>
  <c r="F89" i="12"/>
  <c r="F310" i="12"/>
  <c r="F310" i="13" s="1"/>
  <c r="F398" i="12"/>
  <c r="F398" i="13" s="1"/>
  <c r="F469" i="12"/>
  <c r="F469" i="13" s="1"/>
  <c r="F445" i="12"/>
  <c r="F51" i="12"/>
  <c r="F51" i="13" s="1"/>
  <c r="F152" i="12"/>
  <c r="F152" i="13" s="1"/>
  <c r="F155" i="12"/>
  <c r="F155" i="13" s="1"/>
  <c r="F159" i="12"/>
  <c r="F253" i="12"/>
  <c r="F253" i="13" s="1"/>
  <c r="F261" i="12"/>
  <c r="F261" i="13" s="1"/>
  <c r="F364" i="12"/>
  <c r="F364" i="13" s="1"/>
  <c r="F365" i="12"/>
  <c r="F388" i="12"/>
  <c r="F388" i="13" s="1"/>
  <c r="F397" i="12"/>
  <c r="F397" i="13" s="1"/>
  <c r="F435" i="12"/>
  <c r="F435" i="13" s="1"/>
  <c r="F455" i="12"/>
  <c r="F9" i="12"/>
  <c r="F9" i="13" s="1"/>
  <c r="F14" i="12"/>
  <c r="F14" i="13" s="1"/>
  <c r="F16" i="12"/>
  <c r="F16" i="13" s="1"/>
  <c r="F42" i="12"/>
  <c r="F45" i="12"/>
  <c r="F45" i="13" s="1"/>
  <c r="F53" i="12"/>
  <c r="F53" i="13" s="1"/>
  <c r="F54" i="12"/>
  <c r="F54" i="13" s="1"/>
  <c r="F66" i="12"/>
  <c r="F75" i="12"/>
  <c r="F75" i="13" s="1"/>
  <c r="F131" i="12"/>
  <c r="F131" i="13" s="1"/>
  <c r="F147" i="12"/>
  <c r="F222" i="12"/>
  <c r="F224" i="12"/>
  <c r="F224" i="13" s="1"/>
  <c r="F255" i="12"/>
  <c r="F255" i="13" s="1"/>
  <c r="F314" i="12"/>
  <c r="F314" i="13" s="1"/>
  <c r="F325" i="12"/>
  <c r="F331" i="12"/>
  <c r="F331" i="13" s="1"/>
  <c r="F338" i="12"/>
  <c r="F347" i="12"/>
  <c r="F348" i="12"/>
  <c r="F457" i="12"/>
  <c r="F457" i="13" s="1"/>
  <c r="F464" i="12"/>
  <c r="F464" i="13" s="1"/>
  <c r="F495" i="12"/>
  <c r="F516" i="12"/>
  <c r="F519" i="12"/>
  <c r="F519" i="13" s="1"/>
  <c r="F521" i="12"/>
  <c r="F521" i="13" s="1"/>
  <c r="F534" i="12"/>
  <c r="F534" i="13" s="1"/>
  <c r="F539" i="12"/>
  <c r="F546" i="12"/>
  <c r="F546" i="13" s="1"/>
  <c r="F555" i="12"/>
  <c r="F175" i="12"/>
  <c r="F201" i="12"/>
  <c r="F48" i="12"/>
  <c r="F48" i="13" s="1"/>
  <c r="F225" i="12"/>
  <c r="F225" i="13" s="1"/>
  <c r="F227" i="12"/>
  <c r="F227" i="13" s="1"/>
  <c r="F85" i="12"/>
  <c r="F87" i="12"/>
  <c r="F87" i="13" s="1"/>
  <c r="F112" i="12"/>
  <c r="F112" i="13" s="1"/>
  <c r="F148" i="12"/>
  <c r="F148" i="13" s="1"/>
  <c r="F221" i="12"/>
  <c r="F290" i="12"/>
  <c r="F290" i="13" s="1"/>
  <c r="F300" i="12"/>
  <c r="F300" i="13" s="1"/>
  <c r="F306" i="12"/>
  <c r="F306" i="13" s="1"/>
  <c r="F317" i="12"/>
  <c r="F324" i="12"/>
  <c r="F324" i="13" s="1"/>
  <c r="F326" i="12"/>
  <c r="F326" i="13" s="1"/>
  <c r="F355" i="12"/>
  <c r="F355" i="13" s="1"/>
  <c r="F391" i="12"/>
  <c r="F421" i="12"/>
  <c r="F421" i="13" s="1"/>
  <c r="F424" i="12"/>
  <c r="F424" i="13" s="1"/>
  <c r="F428" i="12"/>
  <c r="F428" i="13" s="1"/>
  <c r="F458" i="12"/>
  <c r="F508" i="12"/>
  <c r="F508" i="13" s="1"/>
  <c r="F509" i="12"/>
  <c r="F509" i="13" s="1"/>
  <c r="F512" i="12"/>
  <c r="F49" i="12"/>
  <c r="F114" i="12"/>
  <c r="F114" i="13" s="1"/>
  <c r="F247" i="12"/>
  <c r="F247" i="13" s="1"/>
  <c r="F304" i="12"/>
  <c r="F304" i="13" s="1"/>
  <c r="F341" i="12"/>
  <c r="F409" i="12"/>
  <c r="F409" i="13" s="1"/>
  <c r="F139" i="12"/>
  <c r="F139" i="13" s="1"/>
  <c r="F166" i="12"/>
  <c r="F166" i="13" s="1"/>
  <c r="F252" i="12"/>
  <c r="F264" i="12"/>
  <c r="F264" i="13" s="1"/>
  <c r="F301" i="12"/>
  <c r="F301" i="13" s="1"/>
  <c r="F487" i="12"/>
  <c r="F487" i="13" s="1"/>
  <c r="F530" i="12"/>
  <c r="F229" i="12"/>
  <c r="F229" i="13" s="1"/>
  <c r="F308" i="12"/>
  <c r="F308" i="13" s="1"/>
  <c r="F334" i="12"/>
  <c r="F192" i="12"/>
  <c r="F64" i="12"/>
  <c r="F64" i="13" s="1"/>
  <c r="F125" i="12"/>
  <c r="F125" i="13" s="1"/>
  <c r="F323" i="12"/>
  <c r="F408" i="12"/>
  <c r="F439" i="12"/>
  <c r="F439" i="13" s="1"/>
  <c r="F82" i="12"/>
  <c r="F82" i="13" s="1"/>
  <c r="F202" i="12"/>
  <c r="F202" i="13" s="1"/>
  <c r="F138" i="12"/>
  <c r="F302" i="12"/>
  <c r="F302" i="13" s="1"/>
  <c r="F507" i="12"/>
  <c r="F507" i="13" s="1"/>
  <c r="F95" i="12"/>
  <c r="F95" i="13" s="1"/>
  <c r="F320" i="12"/>
  <c r="F438" i="12"/>
  <c r="F438" i="13" s="1"/>
  <c r="F447" i="12"/>
  <c r="F447" i="13" s="1"/>
  <c r="F472" i="12"/>
  <c r="F472" i="13" s="1"/>
  <c r="F490" i="12"/>
  <c r="F375" i="12"/>
  <c r="F375" i="13" s="1"/>
  <c r="F396" i="12"/>
  <c r="F396" i="13" s="1"/>
  <c r="F111" i="12"/>
  <c r="F111" i="13" s="1"/>
  <c r="F441" i="12"/>
  <c r="F526" i="12"/>
  <c r="F526" i="13" s="1"/>
  <c r="F6" i="12"/>
  <c r="F6" i="13" s="1"/>
  <c r="F11" i="12"/>
  <c r="F11" i="13" s="1"/>
  <c r="F25" i="12"/>
  <c r="F73" i="12"/>
  <c r="F73" i="13" s="1"/>
  <c r="F163" i="12"/>
  <c r="F163" i="13" s="1"/>
  <c r="F171" i="12"/>
  <c r="F171" i="13" s="1"/>
  <c r="F246" i="12"/>
  <c r="F257" i="12"/>
  <c r="F257" i="13" s="1"/>
  <c r="F354" i="12"/>
  <c r="F354" i="13" s="1"/>
  <c r="F328" i="12"/>
  <c r="F328" i="13" s="1"/>
  <c r="F137" i="12"/>
  <c r="F265" i="12"/>
  <c r="F265" i="13" s="1"/>
  <c r="F268" i="12"/>
  <c r="F268" i="13" s="1"/>
  <c r="F271" i="12"/>
  <c r="F274" i="12"/>
  <c r="F279" i="12"/>
  <c r="F279" i="13" s="1"/>
  <c r="F282" i="12"/>
  <c r="F282" i="13" s="1"/>
  <c r="F291" i="12"/>
  <c r="F293" i="12"/>
  <c r="F307" i="12"/>
  <c r="F307" i="13" s="1"/>
  <c r="F474" i="12"/>
  <c r="F474" i="13" s="1"/>
  <c r="F549" i="12"/>
  <c r="F549" i="13" s="1"/>
  <c r="F214" i="12"/>
  <c r="F47" i="12"/>
  <c r="F47" i="13" s="1"/>
  <c r="F77" i="12"/>
  <c r="F77" i="13" s="1"/>
  <c r="F104" i="12"/>
  <c r="F104" i="13" s="1"/>
  <c r="F105" i="12"/>
  <c r="F123" i="12"/>
  <c r="F123" i="13" s="1"/>
  <c r="F127" i="12"/>
  <c r="F127" i="13" s="1"/>
  <c r="F133" i="12"/>
  <c r="F133" i="13" s="1"/>
  <c r="F158" i="12"/>
  <c r="F333" i="12"/>
  <c r="F333" i="13" s="1"/>
  <c r="F374" i="12"/>
  <c r="F374" i="13" s="1"/>
  <c r="F461" i="12"/>
  <c r="F461" i="13" s="1"/>
  <c r="F475" i="12"/>
  <c r="F486" i="12"/>
  <c r="F486" i="13" s="1"/>
  <c r="F497" i="12"/>
  <c r="F497" i="13" s="1"/>
  <c r="F523" i="12"/>
  <c r="F533" i="12"/>
  <c r="F536" i="12"/>
  <c r="F536" i="13" s="1"/>
  <c r="F561" i="12"/>
  <c r="F561" i="13" s="1"/>
  <c r="F524" i="12"/>
  <c r="F72" i="12"/>
  <c r="F74" i="12"/>
  <c r="F74" i="13" s="1"/>
  <c r="F167" i="12"/>
  <c r="F167" i="13" s="1"/>
  <c r="F160" i="12"/>
  <c r="F160" i="13" s="1"/>
  <c r="F168" i="12"/>
  <c r="F174" i="12"/>
  <c r="F174" i="13" s="1"/>
  <c r="F245" i="12"/>
  <c r="F245" i="13" s="1"/>
  <c r="F498" i="12"/>
  <c r="F213" i="12"/>
  <c r="F218" i="12"/>
  <c r="F218" i="13" s="1"/>
  <c r="F411" i="12"/>
  <c r="F411" i="13" s="1"/>
  <c r="F501" i="12"/>
  <c r="F501" i="13" s="1"/>
  <c r="F97" i="12"/>
  <c r="F178" i="12"/>
  <c r="F178" i="13" s="1"/>
  <c r="F130" i="12"/>
  <c r="F130" i="13" s="1"/>
  <c r="F128" i="12"/>
  <c r="F503" i="12"/>
  <c r="F239" i="12"/>
  <c r="F239" i="13" s="1"/>
  <c r="F31" i="12"/>
  <c r="F31" i="13" s="1"/>
  <c r="F35" i="12"/>
  <c r="F35" i="13" s="1"/>
  <c r="F37" i="12"/>
  <c r="F41" i="12"/>
  <c r="F41" i="13" s="1"/>
  <c r="F43" i="12"/>
  <c r="F43" i="13" s="1"/>
  <c r="F44" i="12"/>
  <c r="F44" i="13" s="1"/>
  <c r="F46" i="12"/>
  <c r="F50" i="12"/>
  <c r="F50" i="13" s="1"/>
  <c r="F55" i="12"/>
  <c r="F55" i="13" s="1"/>
  <c r="F399" i="12"/>
  <c r="F399" i="13" s="1"/>
  <c r="F528" i="12"/>
  <c r="F405" i="12"/>
  <c r="F405" i="13" s="1"/>
  <c r="F22" i="12"/>
  <c r="F22" i="13" s="1"/>
  <c r="F109" i="12"/>
  <c r="F109" i="13" s="1"/>
  <c r="F446" i="12"/>
  <c r="F517" i="12"/>
  <c r="F517" i="13" s="1"/>
  <c r="F18" i="12"/>
  <c r="F18" i="13" s="1"/>
  <c r="F20" i="12"/>
  <c r="F20" i="13" s="1"/>
  <c r="F362" i="12"/>
  <c r="F402" i="12"/>
  <c r="F402" i="13" s="1"/>
  <c r="F560" i="12"/>
  <c r="F560" i="13" s="1"/>
  <c r="F489" i="12"/>
  <c r="F489" i="13" s="1"/>
  <c r="F368" i="12"/>
  <c r="F470" i="12"/>
  <c r="F470" i="13" s="1"/>
  <c r="F538" i="12"/>
  <c r="F538" i="13" s="1"/>
  <c r="F65" i="12"/>
  <c r="F65" i="13" s="1"/>
  <c r="F200" i="12"/>
  <c r="F212" i="12"/>
  <c r="F212" i="13" s="1"/>
  <c r="F230" i="12"/>
  <c r="F230" i="13" s="1"/>
  <c r="F377" i="12"/>
  <c r="F377" i="13" s="1"/>
  <c r="F460" i="12"/>
  <c r="F556" i="12"/>
  <c r="F556" i="13" s="1"/>
  <c r="F23" i="12"/>
  <c r="F23" i="13" s="1"/>
  <c r="F216" i="12"/>
  <c r="F259" i="12"/>
  <c r="F179" i="12"/>
  <c r="F179" i="13" s="1"/>
  <c r="F236" i="12"/>
  <c r="F236" i="13" s="1"/>
  <c r="F78" i="12"/>
  <c r="F78" i="13" s="1"/>
  <c r="F510" i="12"/>
  <c r="F295" i="12"/>
  <c r="F295" i="13" s="1"/>
  <c r="F321" i="12"/>
  <c r="F321" i="13" s="1"/>
  <c r="F478" i="12"/>
  <c r="F478" i="13" s="1"/>
  <c r="F61" i="12"/>
  <c r="F62" i="12"/>
  <c r="F62" i="13" s="1"/>
  <c r="F69" i="12"/>
  <c r="F69" i="13" s="1"/>
  <c r="F70" i="12"/>
  <c r="F70" i="13" s="1"/>
  <c r="F84" i="12"/>
  <c r="F223" i="12"/>
  <c r="F223" i="13" s="1"/>
  <c r="F237" i="12"/>
  <c r="F237" i="13" s="1"/>
  <c r="F254" i="12"/>
  <c r="F254" i="13" s="1"/>
  <c r="F335" i="12"/>
  <c r="F337" i="12"/>
  <c r="F337" i="13" s="1"/>
  <c r="F346" i="12"/>
  <c r="F346" i="13" s="1"/>
  <c r="F541" i="12"/>
  <c r="F541" i="13" s="1"/>
  <c r="F215" i="12"/>
  <c r="F217" i="12"/>
  <c r="F217" i="13" s="1"/>
  <c r="F10" i="12"/>
  <c r="F10" i="13" s="1"/>
  <c r="F13" i="12"/>
  <c r="F13" i="13" s="1"/>
  <c r="F60" i="12"/>
  <c r="F211" i="12"/>
  <c r="F211" i="13" s="1"/>
  <c r="F220" i="12"/>
  <c r="F220" i="13" s="1"/>
  <c r="F262" i="12"/>
  <c r="F262" i="13" s="1"/>
  <c r="F284" i="12"/>
  <c r="F407" i="12"/>
  <c r="F407" i="13" s="1"/>
  <c r="F466" i="12"/>
  <c r="F466" i="13" s="1"/>
  <c r="F511" i="12"/>
  <c r="F511" i="13" s="1"/>
  <c r="F332" i="12"/>
  <c r="F86" i="12"/>
  <c r="F86" i="13" s="1"/>
  <c r="F484" i="12"/>
  <c r="F484" i="13" s="1"/>
  <c r="F379" i="12"/>
  <c r="F553" i="12"/>
  <c r="F285" i="12"/>
  <c r="F285" i="13" s="1"/>
  <c r="F562" i="12"/>
  <c r="F562" i="13" s="1"/>
  <c r="F453" i="12"/>
  <c r="F453" i="13" s="1"/>
  <c r="F454" i="12"/>
  <c r="F462" i="12"/>
  <c r="F462" i="13" s="1"/>
  <c r="F465" i="12"/>
  <c r="F465" i="13" s="1"/>
  <c r="F467" i="12"/>
  <c r="F467" i="13" s="1"/>
  <c r="F476" i="12"/>
  <c r="F479" i="12"/>
  <c r="F479" i="13" s="1"/>
  <c r="F558" i="12"/>
  <c r="F558" i="13" s="1"/>
  <c r="F361" i="12"/>
  <c r="F361" i="13" s="1"/>
  <c r="F532" i="12"/>
  <c r="F551" i="12"/>
  <c r="F551" i="13" s="1"/>
  <c r="F5" i="12"/>
  <c r="F5" i="13" s="1"/>
  <c r="F32" i="12"/>
  <c r="F32" i="13" s="1"/>
  <c r="F38" i="12"/>
  <c r="F203" i="12"/>
  <c r="F203" i="13" s="1"/>
  <c r="F240" i="12"/>
  <c r="F240" i="13" s="1"/>
  <c r="F250" i="12"/>
  <c r="F250" i="13" s="1"/>
  <c r="F258" i="12"/>
  <c r="F327" i="12"/>
  <c r="F327" i="13" s="1"/>
  <c r="F342" i="12"/>
  <c r="F342" i="13" s="1"/>
  <c r="F343" i="12"/>
  <c r="F343" i="13" s="1"/>
  <c r="F383" i="12"/>
  <c r="F390" i="12"/>
  <c r="F390" i="13" s="1"/>
  <c r="F452" i="12"/>
  <c r="F452" i="13" s="1"/>
  <c r="F473" i="12"/>
  <c r="F473" i="13" s="1"/>
  <c r="F477" i="12"/>
  <c r="F29" i="12"/>
  <c r="F29" i="13" s="1"/>
  <c r="F493" i="12"/>
  <c r="F493" i="13" s="1"/>
  <c r="F499" i="12"/>
  <c r="F499" i="13" s="1"/>
  <c r="F27" i="12"/>
  <c r="F67" i="12"/>
  <c r="F67" i="13" s="1"/>
  <c r="F57" i="12"/>
  <c r="F57" i="13" s="1"/>
  <c r="F63" i="12"/>
  <c r="F63" i="13" s="1"/>
  <c r="F76" i="12"/>
  <c r="F180" i="12"/>
  <c r="F180" i="13" s="1"/>
  <c r="F350" i="12"/>
  <c r="F350" i="13" s="1"/>
  <c r="F386" i="12"/>
  <c r="F386" i="13" s="1"/>
  <c r="F406" i="12"/>
  <c r="F415" i="12"/>
  <c r="F415" i="13" s="1"/>
  <c r="F426" i="12"/>
  <c r="F426" i="13" s="1"/>
  <c r="F443" i="12"/>
  <c r="F443" i="13" s="1"/>
  <c r="F450" i="12"/>
  <c r="F468" i="12"/>
  <c r="F468" i="13" s="1"/>
  <c r="F91" i="12"/>
  <c r="F91" i="13" s="1"/>
  <c r="F482" i="12"/>
  <c r="F482" i="13" s="1"/>
  <c r="F92" i="12"/>
  <c r="F126" i="12"/>
  <c r="F126" i="13" s="1"/>
  <c r="F288" i="12"/>
  <c r="F288" i="13" s="1"/>
  <c r="F298" i="12"/>
  <c r="F298" i="13" s="1"/>
  <c r="F531" i="12"/>
  <c r="F80" i="12"/>
  <c r="F80" i="13" s="1"/>
  <c r="F234" i="12"/>
  <c r="F234" i="13" s="1"/>
  <c r="F286" i="12"/>
  <c r="F287" i="12"/>
  <c r="F385" i="12"/>
  <c r="F385" i="13" s="1"/>
  <c r="F394" i="12"/>
  <c r="F394" i="13" s="1"/>
  <c r="F395" i="12"/>
  <c r="F395" i="13" s="1"/>
  <c r="F463" i="12"/>
  <c r="F19" i="12"/>
  <c r="F19" i="13" s="1"/>
  <c r="F83" i="12"/>
  <c r="F83" i="13" s="1"/>
  <c r="F151" i="12"/>
  <c r="F151" i="13" s="1"/>
  <c r="F153" i="12"/>
  <c r="F157" i="12"/>
  <c r="F157" i="13" s="1"/>
  <c r="F232" i="12"/>
  <c r="F232" i="13" s="1"/>
  <c r="F235" i="12"/>
  <c r="F235" i="13" s="1"/>
  <c r="F242" i="12"/>
  <c r="F243" i="12"/>
  <c r="F243" i="13" s="1"/>
  <c r="F256" i="12"/>
  <c r="F256" i="13" s="1"/>
  <c r="F263" i="12"/>
  <c r="F263" i="13" s="1"/>
  <c r="F289" i="12"/>
  <c r="F294" i="12"/>
  <c r="F294" i="13" s="1"/>
  <c r="F315" i="12"/>
  <c r="F318" i="12"/>
  <c r="F351" i="12"/>
  <c r="F363" i="12"/>
  <c r="F363" i="13" s="1"/>
  <c r="F370" i="12"/>
  <c r="F370" i="13" s="1"/>
  <c r="F392" i="12"/>
  <c r="F392" i="13" s="1"/>
  <c r="F459" i="12"/>
  <c r="F494" i="12"/>
  <c r="F494" i="13" s="1"/>
  <c r="F241" i="12"/>
  <c r="F241" i="13" s="1"/>
  <c r="F260" i="12"/>
  <c r="F260" i="13" s="1"/>
  <c r="F340" i="12"/>
  <c r="F21" i="12"/>
  <c r="F21" i="13" s="1"/>
  <c r="F81" i="12"/>
  <c r="F81" i="13" s="1"/>
  <c r="F113" i="12"/>
  <c r="F113" i="13" s="1"/>
  <c r="F233" i="12"/>
  <c r="F277" i="12"/>
  <c r="F277" i="13" s="1"/>
  <c r="F372" i="12"/>
  <c r="F372" i="13" s="1"/>
  <c r="F24" i="12"/>
  <c r="F24" i="13" s="1"/>
  <c r="F15" i="12"/>
  <c r="F177" i="12"/>
  <c r="F177" i="13" s="1"/>
  <c r="F228" i="12"/>
  <c r="F228" i="13" s="1"/>
  <c r="F352" i="12"/>
  <c r="F352" i="13" s="1"/>
  <c r="F483" i="12"/>
  <c r="F56" i="12"/>
  <c r="F56" i="13" s="1"/>
  <c r="F449" i="12"/>
  <c r="F449" i="13" s="1"/>
  <c r="F251" i="12"/>
  <c r="F251" i="13" s="1"/>
  <c r="F283" i="12"/>
  <c r="F297" i="12"/>
  <c r="F297" i="13" s="1"/>
  <c r="F485" i="12"/>
  <c r="F485" i="13" s="1"/>
  <c r="F79" i="12"/>
  <c r="F79" i="13" s="1"/>
  <c r="F273" i="12"/>
  <c r="F488" i="12"/>
  <c r="F488" i="13" s="1"/>
  <c r="F30" i="12"/>
  <c r="F30" i="13" s="1"/>
  <c r="F58" i="12"/>
  <c r="F58" i="13" s="1"/>
  <c r="F90" i="12"/>
  <c r="F71" i="12"/>
  <c r="F71" i="13" s="1"/>
  <c r="F68" i="12"/>
  <c r="F68" i="13" s="1"/>
  <c r="F281" i="12"/>
  <c r="F281" i="13" s="1"/>
  <c r="F116" i="12"/>
  <c r="F7" i="12"/>
  <c r="F7" i="13" s="1"/>
  <c r="F266" i="12"/>
  <c r="F266" i="13" s="1"/>
  <c r="F319" i="12"/>
  <c r="F322" i="12"/>
  <c r="F122" i="12"/>
  <c r="F122" i="13" s="1"/>
  <c r="F292" i="12"/>
  <c r="F292" i="13" s="1"/>
  <c r="F299" i="12"/>
  <c r="F384" i="12"/>
  <c r="F389" i="12"/>
  <c r="F389" i="13" s="1"/>
  <c r="F393" i="12"/>
  <c r="F393" i="13" s="1"/>
  <c r="F471" i="12"/>
  <c r="F471" i="13" s="1"/>
  <c r="F537" i="12"/>
  <c r="F559" i="12"/>
  <c r="F559" i="13" s="1"/>
  <c r="F500" i="12"/>
  <c r="F500" i="13" s="1"/>
  <c r="F305" i="12"/>
  <c r="F305" i="13" s="1"/>
  <c r="F309" i="12"/>
  <c r="F433" i="12"/>
  <c r="F433" i="13" s="1"/>
  <c r="F522" i="12"/>
  <c r="F522" i="13" s="1"/>
  <c r="F525" i="12"/>
  <c r="F525" i="13" s="1"/>
  <c r="F535" i="12"/>
  <c r="F275" i="12"/>
  <c r="F275" i="13" s="1"/>
  <c r="F33" i="12"/>
  <c r="F33" i="13" s="1"/>
  <c r="F103" i="12"/>
  <c r="F103" i="13" s="1"/>
  <c r="F118" i="12"/>
  <c r="F120" i="12"/>
  <c r="F120" i="13" s="1"/>
  <c r="F124" i="12"/>
  <c r="F124" i="13" s="1"/>
  <c r="F226" i="12"/>
  <c r="F226" i="13" s="1"/>
  <c r="F269" i="12"/>
  <c r="F270" i="12"/>
  <c r="F270" i="13" s="1"/>
  <c r="F276" i="12"/>
  <c r="F276" i="13" s="1"/>
  <c r="F353" i="12"/>
  <c r="F356" i="12"/>
  <c r="F357" i="12"/>
  <c r="F357" i="13" s="1"/>
  <c r="F34" i="12"/>
  <c r="F34" i="13" s="1"/>
  <c r="F303" i="12"/>
  <c r="F303" i="13" s="1"/>
  <c r="F248" i="12"/>
  <c r="F244" i="12"/>
  <c r="F244" i="13" s="1"/>
  <c r="F17" i="12"/>
  <c r="F17" i="13" s="1"/>
  <c r="F26" i="12"/>
  <c r="F26" i="13" s="1"/>
  <c r="F238" i="12"/>
  <c r="F267" i="12"/>
  <c r="F267" i="13" s="1"/>
  <c r="F492" i="12"/>
  <c r="F492" i="13" s="1"/>
  <c r="F12" i="12"/>
  <c r="F12" i="13" s="1"/>
  <c r="E185" i="12"/>
  <c r="E165" i="12"/>
  <c r="E165" i="13" s="1"/>
  <c r="E359" i="12"/>
  <c r="E359" i="13" s="1"/>
  <c r="E204" i="12"/>
  <c r="E204" i="13" s="1"/>
  <c r="E366" i="12"/>
  <c r="E545" i="12"/>
  <c r="E545" i="13" s="1"/>
  <c r="E210" i="12"/>
  <c r="E210" i="13" s="1"/>
  <c r="E117" i="12"/>
  <c r="E117" i="13" s="1"/>
  <c r="E367" i="12"/>
  <c r="E96" i="12"/>
  <c r="E96" i="13" s="1"/>
  <c r="E376" i="12"/>
  <c r="E376" i="13" s="1"/>
  <c r="E132" i="12"/>
  <c r="E132" i="13" s="1"/>
  <c r="E156" i="12"/>
  <c r="E156" i="13" s="1"/>
  <c r="E186" i="12"/>
  <c r="E186" i="13" s="1"/>
  <c r="E187" i="12"/>
  <c r="E187" i="13" s="1"/>
  <c r="E189" i="12"/>
  <c r="E189" i="13" s="1"/>
  <c r="E154" i="12"/>
  <c r="E154" i="13" s="1"/>
  <c r="E373" i="12"/>
  <c r="E373" i="13" s="1"/>
  <c r="E420" i="12"/>
  <c r="E420" i="13" s="1"/>
  <c r="E429" i="12"/>
  <c r="E145" i="12"/>
  <c r="E412" i="12"/>
  <c r="E412" i="13" s="1"/>
  <c r="E94" i="12"/>
  <c r="E94" i="13" s="1"/>
  <c r="E176" i="12"/>
  <c r="E176" i="13" s="1"/>
  <c r="E190" i="12"/>
  <c r="E190" i="13" s="1"/>
  <c r="E369" i="12"/>
  <c r="E369" i="13" s="1"/>
  <c r="E547" i="12"/>
  <c r="E547" i="13" s="1"/>
  <c r="E208" i="12"/>
  <c r="E208" i="13" s="1"/>
  <c r="E98" i="12"/>
  <c r="E98" i="13" s="1"/>
  <c r="E108" i="12"/>
  <c r="E108" i="13" s="1"/>
  <c r="E543" i="12"/>
  <c r="E543" i="13" s="1"/>
  <c r="E161" i="12"/>
  <c r="E161" i="13" s="1"/>
  <c r="E360" i="12"/>
  <c r="E540" i="12"/>
  <c r="E540" i="13" s="1"/>
  <c r="E196" i="12"/>
  <c r="E196" i="13" s="1"/>
  <c r="E550" i="12"/>
  <c r="E550" i="13" s="1"/>
  <c r="E110" i="12"/>
  <c r="E121" i="12"/>
  <c r="E121" i="13" s="1"/>
  <c r="E149" i="12"/>
  <c r="E149" i="13" s="1"/>
  <c r="E410" i="12"/>
  <c r="E410" i="13" s="1"/>
  <c r="E209" i="12"/>
  <c r="E99" i="12"/>
  <c r="E99" i="13" s="1"/>
  <c r="E107" i="12"/>
  <c r="E107" i="13" s="1"/>
  <c r="E371" i="12"/>
  <c r="E371" i="13" s="1"/>
  <c r="E403" i="12"/>
  <c r="E434" i="12"/>
  <c r="E434" i="13" s="1"/>
  <c r="E102" i="12"/>
  <c r="E102" i="13" s="1"/>
  <c r="E115" i="12"/>
  <c r="E115" i="13" s="1"/>
  <c r="E188" i="12"/>
  <c r="E188" i="13" s="1"/>
  <c r="E194" i="12"/>
  <c r="E194" i="13" s="1"/>
  <c r="E554" i="12"/>
  <c r="E554" i="13" s="1"/>
  <c r="E129" i="12"/>
  <c r="E129" i="13" s="1"/>
  <c r="E170" i="12"/>
  <c r="E141" i="12"/>
  <c r="E141" i="13" s="1"/>
  <c r="E413" i="12"/>
  <c r="E413" i="13" s="1"/>
  <c r="E417" i="12"/>
  <c r="E552" i="12"/>
  <c r="E100" i="12"/>
  <c r="E100" i="13" s="1"/>
  <c r="E101" i="12"/>
  <c r="E101" i="13" s="1"/>
  <c r="E195" i="12"/>
  <c r="E195" i="13" s="1"/>
  <c r="E162" i="12"/>
  <c r="E162" i="13" s="1"/>
  <c r="E164" i="12"/>
  <c r="E164" i="13" s="1"/>
  <c r="E169" i="12"/>
  <c r="E169" i="13" s="1"/>
  <c r="E205" i="12"/>
  <c r="E205" i="13" s="1"/>
  <c r="E140" i="12"/>
  <c r="E140" i="13" s="1"/>
  <c r="E416" i="12"/>
  <c r="E416" i="13" s="1"/>
  <c r="E436" i="12"/>
  <c r="E436" i="13" s="1"/>
  <c r="E444" i="12"/>
  <c r="E444" i="13" s="1"/>
  <c r="E557" i="12"/>
  <c r="E544" i="12"/>
  <c r="E544" i="13" s="1"/>
  <c r="E418" i="12"/>
  <c r="E418" i="13" s="1"/>
  <c r="E135" i="12"/>
  <c r="E135" i="13" s="1"/>
  <c r="E136" i="12"/>
  <c r="E136" i="13" s="1"/>
  <c r="E184" i="12"/>
  <c r="E184" i="13" s="1"/>
  <c r="E197" i="12"/>
  <c r="E197" i="13" s="1"/>
  <c r="E106" i="12"/>
  <c r="E106" i="13" s="1"/>
  <c r="E206" i="12"/>
  <c r="E206" i="13" s="1"/>
  <c r="E193" i="12"/>
  <c r="E193" i="13" s="1"/>
  <c r="E491" i="12"/>
  <c r="E491" i="13" s="1"/>
  <c r="E496" i="12"/>
  <c r="E496" i="13" s="1"/>
  <c r="E431" i="12"/>
  <c r="E207" i="12"/>
  <c r="E207" i="13" s="1"/>
  <c r="E146" i="12"/>
  <c r="E456" i="12"/>
  <c r="E456" i="13" s="1"/>
  <c r="E480" i="12"/>
  <c r="E502" i="12"/>
  <c r="E502" i="13" s="1"/>
  <c r="E440" i="12"/>
  <c r="E440" i="13" s="1"/>
  <c r="E542" i="12"/>
  <c r="E542" i="13" s="1"/>
  <c r="E183" i="12"/>
  <c r="E191" i="12"/>
  <c r="E191" i="13" s="1"/>
  <c r="E198" i="12"/>
  <c r="E427" i="12"/>
  <c r="E427" i="13" s="1"/>
  <c r="E142" i="12"/>
  <c r="E173" i="12"/>
  <c r="E173" i="13" s="1"/>
  <c r="E414" i="12"/>
  <c r="E414" i="13" s="1"/>
  <c r="E134" i="12"/>
  <c r="E134" i="13" s="1"/>
  <c r="E506" i="12"/>
  <c r="E182" i="12"/>
  <c r="E182" i="13" s="1"/>
  <c r="E199" i="12"/>
  <c r="E28" i="12"/>
  <c r="E28" i="13" s="1"/>
  <c r="E119" i="12"/>
  <c r="E311" i="12"/>
  <c r="E311" i="13" s="1"/>
  <c r="E88" i="12"/>
  <c r="E88" i="13" s="1"/>
  <c r="E400" i="12"/>
  <c r="E400" i="13" s="1"/>
  <c r="E401" i="12"/>
  <c r="E404" i="12"/>
  <c r="E404" i="13" s="1"/>
  <c r="E419" i="12"/>
  <c r="E419" i="13" s="1"/>
  <c r="E422" i="12"/>
  <c r="E422" i="13" s="1"/>
  <c r="E312" i="12"/>
  <c r="E313" i="12"/>
  <c r="E313" i="13" s="1"/>
  <c r="E329" i="12"/>
  <c r="E329" i="13" s="1"/>
  <c r="E330" i="12"/>
  <c r="E330" i="13" s="1"/>
  <c r="E336" i="12"/>
  <c r="E339" i="12"/>
  <c r="E339" i="13" s="1"/>
  <c r="E504" i="12"/>
  <c r="E504" i="13" s="1"/>
  <c r="E505" i="12"/>
  <c r="E505" i="13" s="1"/>
  <c r="E513" i="12"/>
  <c r="E514" i="12"/>
  <c r="E514" i="13" s="1"/>
  <c r="E520" i="12"/>
  <c r="E520" i="13" s="1"/>
  <c r="E527" i="12"/>
  <c r="E527" i="13" s="1"/>
  <c r="E59" i="12"/>
  <c r="E181" i="12"/>
  <c r="E181" i="13" s="1"/>
  <c r="E358" i="12"/>
  <c r="E358" i="13" s="1"/>
  <c r="E380" i="12"/>
  <c r="E380" i="13" s="1"/>
  <c r="E381" i="12"/>
  <c r="E382" i="12"/>
  <c r="E382" i="13" s="1"/>
  <c r="E387" i="12"/>
  <c r="E387" i="13" s="1"/>
  <c r="E143" i="12"/>
  <c r="E143" i="13" s="1"/>
  <c r="E144" i="12"/>
  <c r="E36" i="12"/>
  <c r="E36" i="13" s="1"/>
  <c r="E481" i="12"/>
  <c r="E481" i="13" s="1"/>
  <c r="E93" i="12"/>
  <c r="E39" i="12"/>
  <c r="E150" i="12"/>
  <c r="E150" i="13" s="1"/>
  <c r="E548" i="12"/>
  <c r="E548" i="13" s="1"/>
  <c r="E231" i="12"/>
  <c r="E231" i="13" s="1"/>
  <c r="E272" i="12"/>
  <c r="E278" i="12"/>
  <c r="E278" i="13" s="1"/>
  <c r="E280" i="12"/>
  <c r="E280" i="13" s="1"/>
  <c r="E296" i="12"/>
  <c r="E296" i="13" s="1"/>
  <c r="E40" i="12"/>
  <c r="E349" i="12"/>
  <c r="E349" i="13" s="1"/>
  <c r="E529" i="12"/>
  <c r="E529" i="13" s="1"/>
  <c r="E172" i="12"/>
  <c r="E423" i="12"/>
  <c r="E425" i="12"/>
  <c r="E425" i="13" s="1"/>
  <c r="E430" i="12"/>
  <c r="E430" i="13" s="1"/>
  <c r="E432" i="12"/>
  <c r="E432" i="13" s="1"/>
  <c r="E437" i="12"/>
  <c r="E442" i="12"/>
  <c r="E442" i="13" s="1"/>
  <c r="E448" i="12"/>
  <c r="E448" i="13" s="1"/>
  <c r="E451" i="12"/>
  <c r="E451" i="13" s="1"/>
  <c r="E515" i="12"/>
  <c r="E219" i="12"/>
  <c r="E219" i="13" s="1"/>
  <c r="E316" i="12"/>
  <c r="E316" i="13" s="1"/>
  <c r="E518" i="12"/>
  <c r="E518" i="13" s="1"/>
  <c r="E8" i="12"/>
  <c r="E52" i="12"/>
  <c r="E52" i="13" s="1"/>
  <c r="E344" i="12"/>
  <c r="E344" i="13" s="1"/>
  <c r="E345" i="12"/>
  <c r="E345" i="13" s="1"/>
  <c r="E378" i="12"/>
  <c r="E249" i="12"/>
  <c r="E249" i="13" s="1"/>
  <c r="E89" i="12"/>
  <c r="E89" i="13" s="1"/>
  <c r="E310" i="12"/>
  <c r="E398" i="12"/>
  <c r="E469" i="12"/>
  <c r="E469" i="13" s="1"/>
  <c r="E445" i="12"/>
  <c r="E445" i="13" s="1"/>
  <c r="E51" i="12"/>
  <c r="E51" i="13" s="1"/>
  <c r="E152" i="12"/>
  <c r="E155" i="12"/>
  <c r="E155" i="13" s="1"/>
  <c r="E159" i="12"/>
  <c r="E159" i="13" s="1"/>
  <c r="E253" i="12"/>
  <c r="E253" i="13" s="1"/>
  <c r="E261" i="12"/>
  <c r="E364" i="12"/>
  <c r="E364" i="13" s="1"/>
  <c r="E365" i="12"/>
  <c r="E365" i="13" s="1"/>
  <c r="E388" i="12"/>
  <c r="E388" i="13" s="1"/>
  <c r="E397" i="12"/>
  <c r="E435" i="12"/>
  <c r="E435" i="13" s="1"/>
  <c r="E455" i="12"/>
  <c r="E455" i="13" s="1"/>
  <c r="E9" i="12"/>
  <c r="E9" i="13" s="1"/>
  <c r="E14" i="12"/>
  <c r="E16" i="12"/>
  <c r="E16" i="13" s="1"/>
  <c r="E42" i="12"/>
  <c r="E42" i="13" s="1"/>
  <c r="E45" i="12"/>
  <c r="E45" i="13" s="1"/>
  <c r="E53" i="12"/>
  <c r="E54" i="12"/>
  <c r="E54" i="13" s="1"/>
  <c r="E66" i="12"/>
  <c r="E66" i="13" s="1"/>
  <c r="E75" i="12"/>
  <c r="E75" i="13" s="1"/>
  <c r="E131" i="12"/>
  <c r="E147" i="12"/>
  <c r="E147" i="13" s="1"/>
  <c r="E222" i="12"/>
  <c r="E222" i="13" s="1"/>
  <c r="E224" i="12"/>
  <c r="E255" i="12"/>
  <c r="E314" i="12"/>
  <c r="E314" i="13" s="1"/>
  <c r="E325" i="12"/>
  <c r="E325" i="13" s="1"/>
  <c r="E331" i="12"/>
  <c r="E331" i="13" s="1"/>
  <c r="E338" i="12"/>
  <c r="E347" i="12"/>
  <c r="E347" i="13" s="1"/>
  <c r="E348" i="12"/>
  <c r="E348" i="13" s="1"/>
  <c r="E457" i="12"/>
  <c r="E457" i="13" s="1"/>
  <c r="E464" i="12"/>
  <c r="E495" i="12"/>
  <c r="E495" i="13" s="1"/>
  <c r="E516" i="12"/>
  <c r="E516" i="13" s="1"/>
  <c r="E519" i="12"/>
  <c r="E519" i="13" s="1"/>
  <c r="E521" i="12"/>
  <c r="E534" i="12"/>
  <c r="E534" i="13" s="1"/>
  <c r="E539" i="12"/>
  <c r="E539" i="13" s="1"/>
  <c r="E546" i="12"/>
  <c r="E546" i="13" s="1"/>
  <c r="E555" i="12"/>
  <c r="E175" i="12"/>
  <c r="E175" i="13" s="1"/>
  <c r="E201" i="12"/>
  <c r="E201" i="13" s="1"/>
  <c r="E48" i="12"/>
  <c r="E48" i="13" s="1"/>
  <c r="E225" i="12"/>
  <c r="E227" i="12"/>
  <c r="E227" i="13" s="1"/>
  <c r="E85" i="12"/>
  <c r="E87" i="12"/>
  <c r="E87" i="13" s="1"/>
  <c r="E112" i="12"/>
  <c r="E148" i="12"/>
  <c r="E148" i="13" s="1"/>
  <c r="E221" i="12"/>
  <c r="E221" i="13" s="1"/>
  <c r="E290" i="12"/>
  <c r="E290" i="13" s="1"/>
  <c r="E300" i="12"/>
  <c r="E306" i="12"/>
  <c r="E306" i="13" s="1"/>
  <c r="E317" i="12"/>
  <c r="E317" i="13" s="1"/>
  <c r="E324" i="12"/>
  <c r="E324" i="13" s="1"/>
  <c r="E326" i="12"/>
  <c r="E355" i="12"/>
  <c r="E355" i="13" s="1"/>
  <c r="E391" i="12"/>
  <c r="E391" i="13" s="1"/>
  <c r="E421" i="12"/>
  <c r="E421" i="13" s="1"/>
  <c r="E424" i="12"/>
  <c r="E428" i="12"/>
  <c r="E428" i="13" s="1"/>
  <c r="E458" i="12"/>
  <c r="E458" i="13" s="1"/>
  <c r="E508" i="12"/>
  <c r="E508" i="13" s="1"/>
  <c r="E509" i="12"/>
  <c r="E512" i="12"/>
  <c r="E512" i="13" s="1"/>
  <c r="E49" i="12"/>
  <c r="E49" i="13" s="1"/>
  <c r="E114" i="12"/>
  <c r="E247" i="12"/>
  <c r="E304" i="12"/>
  <c r="E304" i="13" s="1"/>
  <c r="E341" i="12"/>
  <c r="E341" i="13" s="1"/>
  <c r="E409" i="12"/>
  <c r="E409" i="13" s="1"/>
  <c r="E139" i="12"/>
  <c r="E166" i="12"/>
  <c r="E166" i="13" s="1"/>
  <c r="E252" i="12"/>
  <c r="E252" i="13" s="1"/>
  <c r="E264" i="12"/>
  <c r="E264" i="13" s="1"/>
  <c r="E301" i="12"/>
  <c r="E487" i="12"/>
  <c r="E487" i="13" s="1"/>
  <c r="E530" i="12"/>
  <c r="E530" i="13" s="1"/>
  <c r="E229" i="12"/>
  <c r="E229" i="13" s="1"/>
  <c r="E308" i="12"/>
  <c r="E334" i="12"/>
  <c r="E334" i="13" s="1"/>
  <c r="E192" i="12"/>
  <c r="E192" i="13" s="1"/>
  <c r="E64" i="12"/>
  <c r="E64" i="13" s="1"/>
  <c r="E125" i="12"/>
  <c r="E323" i="12"/>
  <c r="E323" i="13" s="1"/>
  <c r="E408" i="12"/>
  <c r="E408" i="13" s="1"/>
  <c r="E439" i="12"/>
  <c r="E439" i="13" s="1"/>
  <c r="E82" i="12"/>
  <c r="E202" i="12"/>
  <c r="E202" i="13" s="1"/>
  <c r="E138" i="12"/>
  <c r="E138" i="13" s="1"/>
  <c r="E302" i="12"/>
  <c r="E507" i="12"/>
  <c r="E95" i="12"/>
  <c r="E95" i="13" s="1"/>
  <c r="E320" i="12"/>
  <c r="E320" i="13" s="1"/>
  <c r="E438" i="12"/>
  <c r="E438" i="13" s="1"/>
  <c r="E447" i="12"/>
  <c r="E472" i="12"/>
  <c r="E472" i="13" s="1"/>
  <c r="E490" i="12"/>
  <c r="E490" i="13" s="1"/>
  <c r="E375" i="12"/>
  <c r="E375" i="13" s="1"/>
  <c r="E396" i="12"/>
  <c r="E111" i="12"/>
  <c r="E111" i="13" s="1"/>
  <c r="E441" i="12"/>
  <c r="E441" i="13" s="1"/>
  <c r="E526" i="12"/>
  <c r="E526" i="13" s="1"/>
  <c r="E6" i="12"/>
  <c r="E11" i="12"/>
  <c r="E11" i="13" s="1"/>
  <c r="E25" i="12"/>
  <c r="E25" i="13" s="1"/>
  <c r="E73" i="12"/>
  <c r="E73" i="13" s="1"/>
  <c r="E163" i="12"/>
  <c r="E171" i="12"/>
  <c r="E171" i="13" s="1"/>
  <c r="E246" i="12"/>
  <c r="E246" i="13" s="1"/>
  <c r="E257" i="12"/>
  <c r="E257" i="13" s="1"/>
  <c r="E354" i="12"/>
  <c r="E328" i="12"/>
  <c r="E328" i="13" s="1"/>
  <c r="E137" i="12"/>
  <c r="E137" i="13" s="1"/>
  <c r="E265" i="12"/>
  <c r="E265" i="13" s="1"/>
  <c r="E268" i="12"/>
  <c r="E268" i="13" s="1"/>
  <c r="E271" i="12"/>
  <c r="E271" i="13" s="1"/>
  <c r="E274" i="12"/>
  <c r="E274" i="13" s="1"/>
  <c r="E279" i="12"/>
  <c r="E279" i="13" s="1"/>
  <c r="E282" i="12"/>
  <c r="E291" i="12"/>
  <c r="E291" i="13" s="1"/>
  <c r="E293" i="12"/>
  <c r="E293" i="13" s="1"/>
  <c r="E307" i="12"/>
  <c r="E307" i="13" s="1"/>
  <c r="E474" i="12"/>
  <c r="E549" i="12"/>
  <c r="E549" i="13" s="1"/>
  <c r="E214" i="12"/>
  <c r="E214" i="13" s="1"/>
  <c r="E47" i="12"/>
  <c r="E47" i="13" s="1"/>
  <c r="E77" i="12"/>
  <c r="E104" i="12"/>
  <c r="E104" i="13" s="1"/>
  <c r="E105" i="12"/>
  <c r="E105" i="13" s="1"/>
  <c r="E123" i="12"/>
  <c r="E123" i="13" s="1"/>
  <c r="E127" i="12"/>
  <c r="E133" i="12"/>
  <c r="E133" i="13" s="1"/>
  <c r="E158" i="12"/>
  <c r="E158" i="13" s="1"/>
  <c r="E333" i="12"/>
  <c r="E333" i="13" s="1"/>
  <c r="E374" i="12"/>
  <c r="E461" i="12"/>
  <c r="E461" i="13" s="1"/>
  <c r="E475" i="12"/>
  <c r="E475" i="13" s="1"/>
  <c r="E486" i="12"/>
  <c r="E486" i="13" s="1"/>
  <c r="E497" i="12"/>
  <c r="E523" i="12"/>
  <c r="E523" i="13" s="1"/>
  <c r="E533" i="12"/>
  <c r="E533" i="13" s="1"/>
  <c r="E536" i="12"/>
  <c r="E536" i="13" s="1"/>
  <c r="E561" i="12"/>
  <c r="E524" i="12"/>
  <c r="E524" i="13" s="1"/>
  <c r="E72" i="12"/>
  <c r="E72" i="13" s="1"/>
  <c r="E74" i="12"/>
  <c r="E74" i="13" s="1"/>
  <c r="E167" i="12"/>
  <c r="E160" i="12"/>
  <c r="E160" i="13" s="1"/>
  <c r="E168" i="12"/>
  <c r="E168" i="13" s="1"/>
  <c r="E174" i="12"/>
  <c r="E174" i="13" s="1"/>
  <c r="E245" i="12"/>
  <c r="E498" i="12"/>
  <c r="E498" i="13" s="1"/>
  <c r="E213" i="12"/>
  <c r="E213" i="13" s="1"/>
  <c r="E218" i="12"/>
  <c r="E411" i="12"/>
  <c r="E501" i="12"/>
  <c r="E501" i="13" s="1"/>
  <c r="E97" i="12"/>
  <c r="E97" i="13" s="1"/>
  <c r="E178" i="12"/>
  <c r="E178" i="13" s="1"/>
  <c r="E130" i="12"/>
  <c r="E128" i="12"/>
  <c r="E128" i="13" s="1"/>
  <c r="E503" i="12"/>
  <c r="E503" i="13" s="1"/>
  <c r="E239" i="12"/>
  <c r="E239" i="13" s="1"/>
  <c r="E31" i="12"/>
  <c r="E35" i="12"/>
  <c r="E35" i="13" s="1"/>
  <c r="E37" i="12"/>
  <c r="E41" i="12"/>
  <c r="E41" i="13" s="1"/>
  <c r="E43" i="12"/>
  <c r="E44" i="12"/>
  <c r="E44" i="13" s="1"/>
  <c r="E46" i="12"/>
  <c r="E46" i="13" s="1"/>
  <c r="E50" i="12"/>
  <c r="E50" i="13" s="1"/>
  <c r="E55" i="12"/>
  <c r="E399" i="12"/>
  <c r="E399" i="13" s="1"/>
  <c r="E528" i="12"/>
  <c r="E528" i="13" s="1"/>
  <c r="E405" i="12"/>
  <c r="E405" i="13" s="1"/>
  <c r="E22" i="12"/>
  <c r="E109" i="12"/>
  <c r="E109" i="13" s="1"/>
  <c r="E446" i="12"/>
  <c r="E446" i="13" s="1"/>
  <c r="E517" i="12"/>
  <c r="E517" i="13" s="1"/>
  <c r="E18" i="12"/>
  <c r="E20" i="12"/>
  <c r="E20" i="13" s="1"/>
  <c r="E362" i="12"/>
  <c r="E362" i="13" s="1"/>
  <c r="E402" i="12"/>
  <c r="E402" i="13" s="1"/>
  <c r="E560" i="12"/>
  <c r="E489" i="12"/>
  <c r="E489" i="13" s="1"/>
  <c r="E368" i="12"/>
  <c r="E368" i="13" s="1"/>
  <c r="E470" i="12"/>
  <c r="E470" i="13" s="1"/>
  <c r="E538" i="12"/>
  <c r="E65" i="12"/>
  <c r="E65" i="13" s="1"/>
  <c r="E200" i="12"/>
  <c r="E200" i="13" s="1"/>
  <c r="E212" i="12"/>
  <c r="E212" i="13" s="1"/>
  <c r="E230" i="12"/>
  <c r="E377" i="12"/>
  <c r="E377" i="13" s="1"/>
  <c r="E460" i="12"/>
  <c r="E460" i="13" s="1"/>
  <c r="E556" i="12"/>
  <c r="E556" i="13" s="1"/>
  <c r="E23" i="12"/>
  <c r="E216" i="12"/>
  <c r="E216" i="13" s="1"/>
  <c r="E259" i="12"/>
  <c r="E259" i="13" s="1"/>
  <c r="E179" i="12"/>
  <c r="E179" i="13" s="1"/>
  <c r="E236" i="12"/>
  <c r="E78" i="12"/>
  <c r="E78" i="13" s="1"/>
  <c r="E510" i="12"/>
  <c r="E510" i="13" s="1"/>
  <c r="E295" i="12"/>
  <c r="E295" i="13" s="1"/>
  <c r="E321" i="12"/>
  <c r="E478" i="12"/>
  <c r="E478" i="13" s="1"/>
  <c r="E61" i="12"/>
  <c r="E62" i="12"/>
  <c r="E62" i="13" s="1"/>
  <c r="E69" i="12"/>
  <c r="E70" i="12"/>
  <c r="E70" i="13" s="1"/>
  <c r="E84" i="12"/>
  <c r="E84" i="13" s="1"/>
  <c r="E223" i="12"/>
  <c r="E223" i="13" s="1"/>
  <c r="E237" i="12"/>
  <c r="E254" i="12"/>
  <c r="E254" i="13" s="1"/>
  <c r="E335" i="12"/>
  <c r="E335" i="13" s="1"/>
  <c r="E337" i="12"/>
  <c r="E337" i="13" s="1"/>
  <c r="E346" i="12"/>
  <c r="E541" i="12"/>
  <c r="E541" i="13" s="1"/>
  <c r="E215" i="12"/>
  <c r="E215" i="13" s="1"/>
  <c r="E217" i="12"/>
  <c r="E217" i="13" s="1"/>
  <c r="E10" i="12"/>
  <c r="E13" i="12"/>
  <c r="E13" i="13" s="1"/>
  <c r="E60" i="12"/>
  <c r="E60" i="13" s="1"/>
  <c r="E211" i="12"/>
  <c r="E211" i="13" s="1"/>
  <c r="E220" i="12"/>
  <c r="E262" i="12"/>
  <c r="E262" i="13" s="1"/>
  <c r="E284" i="12"/>
  <c r="E284" i="13" s="1"/>
  <c r="E407" i="12"/>
  <c r="E407" i="13" s="1"/>
  <c r="E466" i="12"/>
  <c r="E511" i="12"/>
  <c r="E511" i="13" s="1"/>
  <c r="E332" i="12"/>
  <c r="E332" i="13" s="1"/>
  <c r="E86" i="12"/>
  <c r="E86" i="13" s="1"/>
  <c r="E484" i="12"/>
  <c r="E379" i="12"/>
  <c r="E379" i="13" s="1"/>
  <c r="E553" i="12"/>
  <c r="E285" i="12"/>
  <c r="E285" i="13" s="1"/>
  <c r="E562" i="12"/>
  <c r="E453" i="12"/>
  <c r="E453" i="13" s="1"/>
  <c r="E454" i="12"/>
  <c r="E454" i="13" s="1"/>
  <c r="E462" i="12"/>
  <c r="E462" i="13" s="1"/>
  <c r="E465" i="12"/>
  <c r="E467" i="12"/>
  <c r="E467" i="13" s="1"/>
  <c r="E476" i="12"/>
  <c r="E476" i="13" s="1"/>
  <c r="E479" i="12"/>
  <c r="E479" i="13" s="1"/>
  <c r="E558" i="12"/>
  <c r="E361" i="12"/>
  <c r="E361" i="13" s="1"/>
  <c r="E532" i="12"/>
  <c r="E532" i="13" s="1"/>
  <c r="E551" i="12"/>
  <c r="E551" i="13" s="1"/>
  <c r="E5" i="12"/>
  <c r="E32" i="12"/>
  <c r="E32" i="13" s="1"/>
  <c r="E38" i="12"/>
  <c r="E38" i="13" s="1"/>
  <c r="E203" i="12"/>
  <c r="E203" i="13" s="1"/>
  <c r="E240" i="12"/>
  <c r="E250" i="12"/>
  <c r="E250" i="13" s="1"/>
  <c r="E258" i="12"/>
  <c r="E258" i="13" s="1"/>
  <c r="E327" i="12"/>
  <c r="E327" i="13" s="1"/>
  <c r="E342" i="12"/>
  <c r="E343" i="12"/>
  <c r="E343" i="13" s="1"/>
  <c r="E383" i="12"/>
  <c r="E383" i="13" s="1"/>
  <c r="E390" i="12"/>
  <c r="E390" i="13" s="1"/>
  <c r="E452" i="12"/>
  <c r="E473" i="12"/>
  <c r="E473" i="13" s="1"/>
  <c r="E477" i="12"/>
  <c r="E477" i="13" s="1"/>
  <c r="E29" i="12"/>
  <c r="E29" i="13" s="1"/>
  <c r="E493" i="12"/>
  <c r="E499" i="12"/>
  <c r="E499" i="13" s="1"/>
  <c r="E27" i="12"/>
  <c r="E27" i="13" s="1"/>
  <c r="E67" i="12"/>
  <c r="E67" i="13" s="1"/>
  <c r="E57" i="12"/>
  <c r="E63" i="12"/>
  <c r="E63" i="13" s="1"/>
  <c r="E76" i="12"/>
  <c r="E76" i="13" s="1"/>
  <c r="E180" i="12"/>
  <c r="E180" i="13" s="1"/>
  <c r="E350" i="12"/>
  <c r="E386" i="12"/>
  <c r="E386" i="13" s="1"/>
  <c r="E406" i="12"/>
  <c r="E406" i="13" s="1"/>
  <c r="E415" i="12"/>
  <c r="E415" i="13" s="1"/>
  <c r="E426" i="12"/>
  <c r="E443" i="12"/>
  <c r="E443" i="13" s="1"/>
  <c r="E450" i="12"/>
  <c r="E450" i="13" s="1"/>
  <c r="E468" i="12"/>
  <c r="E468" i="13" s="1"/>
  <c r="E91" i="12"/>
  <c r="E482" i="12"/>
  <c r="E482" i="13" s="1"/>
  <c r="E92" i="12"/>
  <c r="E92" i="13" s="1"/>
  <c r="E126" i="12"/>
  <c r="E126" i="13" s="1"/>
  <c r="E288" i="12"/>
  <c r="E298" i="12"/>
  <c r="E298" i="13" s="1"/>
  <c r="E531" i="12"/>
  <c r="E531" i="13" s="1"/>
  <c r="E80" i="12"/>
  <c r="E80" i="13" s="1"/>
  <c r="E234" i="12"/>
  <c r="E286" i="12"/>
  <c r="E286" i="13" s="1"/>
  <c r="E287" i="12"/>
  <c r="E287" i="13" s="1"/>
  <c r="E385" i="12"/>
  <c r="E385" i="13" s="1"/>
  <c r="E394" i="12"/>
  <c r="E395" i="12"/>
  <c r="E395" i="13" s="1"/>
  <c r="E463" i="12"/>
  <c r="E463" i="13" s="1"/>
  <c r="E19" i="12"/>
  <c r="E19" i="13" s="1"/>
  <c r="E83" i="12"/>
  <c r="E151" i="12"/>
  <c r="E151" i="13" s="1"/>
  <c r="E153" i="12"/>
  <c r="E153" i="13" s="1"/>
  <c r="E157" i="12"/>
  <c r="E157" i="13" s="1"/>
  <c r="E232" i="12"/>
  <c r="E235" i="12"/>
  <c r="E235" i="13" s="1"/>
  <c r="E242" i="12"/>
  <c r="E242" i="13" s="1"/>
  <c r="E243" i="12"/>
  <c r="E243" i="13" s="1"/>
  <c r="E256" i="12"/>
  <c r="E263" i="12"/>
  <c r="E263" i="13" s="1"/>
  <c r="E289" i="12"/>
  <c r="E289" i="13" s="1"/>
  <c r="E294" i="12"/>
  <c r="E294" i="13" s="1"/>
  <c r="E315" i="12"/>
  <c r="E318" i="12"/>
  <c r="E318" i="13" s="1"/>
  <c r="E351" i="12"/>
  <c r="E351" i="13" s="1"/>
  <c r="E363" i="12"/>
  <c r="E363" i="13" s="1"/>
  <c r="E370" i="12"/>
  <c r="E392" i="12"/>
  <c r="E392" i="13" s="1"/>
  <c r="E459" i="12"/>
  <c r="E459" i="13" s="1"/>
  <c r="E494" i="12"/>
  <c r="E494" i="13" s="1"/>
  <c r="E241" i="12"/>
  <c r="E260" i="12"/>
  <c r="E260" i="13" s="1"/>
  <c r="E340" i="12"/>
  <c r="E340" i="13" s="1"/>
  <c r="E21" i="12"/>
  <c r="E21" i="13" s="1"/>
  <c r="E81" i="12"/>
  <c r="E113" i="12"/>
  <c r="E113" i="13" s="1"/>
  <c r="E233" i="12"/>
  <c r="E233" i="13" s="1"/>
  <c r="E277" i="12"/>
  <c r="E277" i="13" s="1"/>
  <c r="E372" i="12"/>
  <c r="E24" i="12"/>
  <c r="E24" i="13" s="1"/>
  <c r="E15" i="12"/>
  <c r="E15" i="13" s="1"/>
  <c r="E177" i="12"/>
  <c r="E177" i="13" s="1"/>
  <c r="E228" i="12"/>
  <c r="E352" i="12"/>
  <c r="E352" i="13" s="1"/>
  <c r="E483" i="12"/>
  <c r="E483" i="13" s="1"/>
  <c r="E56" i="12"/>
  <c r="E56" i="13" s="1"/>
  <c r="E449" i="12"/>
  <c r="E251" i="12"/>
  <c r="E251" i="13" s="1"/>
  <c r="E283" i="12"/>
  <c r="E283" i="13" s="1"/>
  <c r="E297" i="12"/>
  <c r="E297" i="13" s="1"/>
  <c r="E485" i="12"/>
  <c r="E79" i="12"/>
  <c r="E79" i="13" s="1"/>
  <c r="E273" i="12"/>
  <c r="E273" i="13" s="1"/>
  <c r="E488" i="12"/>
  <c r="E488" i="13" s="1"/>
  <c r="E30" i="12"/>
  <c r="E58" i="12"/>
  <c r="E58" i="13" s="1"/>
  <c r="E90" i="12"/>
  <c r="E90" i="13" s="1"/>
  <c r="E71" i="12"/>
  <c r="E71" i="13" s="1"/>
  <c r="E68" i="12"/>
  <c r="E281" i="12"/>
  <c r="E281" i="13" s="1"/>
  <c r="E116" i="12"/>
  <c r="E116" i="13" s="1"/>
  <c r="E7" i="12"/>
  <c r="E7" i="13" s="1"/>
  <c r="E266" i="12"/>
  <c r="E319" i="12"/>
  <c r="E319" i="13" s="1"/>
  <c r="E322" i="12"/>
  <c r="E322" i="13" s="1"/>
  <c r="E122" i="12"/>
  <c r="E122" i="13" s="1"/>
  <c r="E292" i="12"/>
  <c r="E299" i="12"/>
  <c r="E299" i="13" s="1"/>
  <c r="E384" i="12"/>
  <c r="E384" i="13" s="1"/>
  <c r="E389" i="12"/>
  <c r="E389" i="13" s="1"/>
  <c r="E393" i="12"/>
  <c r="E471" i="12"/>
  <c r="E471" i="13" s="1"/>
  <c r="E537" i="12"/>
  <c r="E559" i="12"/>
  <c r="E559" i="13" s="1"/>
  <c r="E500" i="12"/>
  <c r="E305" i="12"/>
  <c r="E305" i="13" s="1"/>
  <c r="E309" i="12"/>
  <c r="E309" i="13" s="1"/>
  <c r="E433" i="12"/>
  <c r="E433" i="13" s="1"/>
  <c r="E522" i="12"/>
  <c r="E525" i="12"/>
  <c r="E525" i="13" s="1"/>
  <c r="E535" i="12"/>
  <c r="E535" i="13" s="1"/>
  <c r="E275" i="12"/>
  <c r="E275" i="13" s="1"/>
  <c r="E33" i="12"/>
  <c r="E103" i="12"/>
  <c r="E103" i="13" s="1"/>
  <c r="E118" i="12"/>
  <c r="E118" i="13" s="1"/>
  <c r="E120" i="12"/>
  <c r="E120" i="13" s="1"/>
  <c r="E124" i="12"/>
  <c r="E226" i="12"/>
  <c r="E226" i="13" s="1"/>
  <c r="E269" i="12"/>
  <c r="E269" i="13" s="1"/>
  <c r="E270" i="12"/>
  <c r="E276" i="12"/>
  <c r="E353" i="12"/>
  <c r="E353" i="13" s="1"/>
  <c r="E356" i="12"/>
  <c r="E356" i="13" s="1"/>
  <c r="E357" i="12"/>
  <c r="E357" i="13" s="1"/>
  <c r="E34" i="12"/>
  <c r="E303" i="12"/>
  <c r="E303" i="13" s="1"/>
  <c r="E248" i="12"/>
  <c r="E248" i="13" s="1"/>
  <c r="E244" i="12"/>
  <c r="E244" i="13" s="1"/>
  <c r="E17" i="12"/>
  <c r="E26" i="12"/>
  <c r="E26" i="13" s="1"/>
  <c r="E238" i="12"/>
  <c r="E238" i="13" s="1"/>
  <c r="E267" i="12"/>
  <c r="E267" i="13" s="1"/>
  <c r="E492" i="12"/>
  <c r="E492" i="13" s="1"/>
  <c r="E12" i="12"/>
  <c r="E12" i="13" s="1"/>
  <c r="C185" i="12"/>
  <c r="C165" i="12"/>
  <c r="C359" i="12"/>
  <c r="C204" i="12"/>
  <c r="C366" i="12"/>
  <c r="C545" i="12"/>
  <c r="C210" i="12"/>
  <c r="C117" i="12"/>
  <c r="C367" i="12"/>
  <c r="C96" i="12"/>
  <c r="C376" i="12"/>
  <c r="C132" i="12"/>
  <c r="C156" i="12"/>
  <c r="C186" i="12"/>
  <c r="C187" i="12"/>
  <c r="C189" i="12"/>
  <c r="C154" i="12"/>
  <c r="C373" i="12"/>
  <c r="C420" i="12"/>
  <c r="C429" i="12"/>
  <c r="C145" i="12"/>
  <c r="C412" i="12"/>
  <c r="C94" i="12"/>
  <c r="C176" i="12"/>
  <c r="C190" i="12"/>
  <c r="C369" i="12"/>
  <c r="C547" i="12"/>
  <c r="C208" i="12"/>
  <c r="C98" i="12"/>
  <c r="C108" i="12"/>
  <c r="C543" i="12"/>
  <c r="C161" i="12"/>
  <c r="C360" i="12"/>
  <c r="C540" i="12"/>
  <c r="C196" i="12"/>
  <c r="C550" i="12"/>
  <c r="C110" i="12"/>
  <c r="C121" i="12"/>
  <c r="C149" i="12"/>
  <c r="C410" i="12"/>
  <c r="C209" i="12"/>
  <c r="C99" i="12"/>
  <c r="C107" i="12"/>
  <c r="C371" i="12"/>
  <c r="C403" i="12"/>
  <c r="C434" i="12"/>
  <c r="C102" i="12"/>
  <c r="C115" i="12"/>
  <c r="C188" i="12"/>
  <c r="C194" i="12"/>
  <c r="C554" i="12"/>
  <c r="C129" i="12"/>
  <c r="C170" i="12"/>
  <c r="C141" i="12"/>
  <c r="C413" i="12"/>
  <c r="C417" i="12"/>
  <c r="C552" i="12"/>
  <c r="C100" i="12"/>
  <c r="C101" i="12"/>
  <c r="C195" i="12"/>
  <c r="C162" i="12"/>
  <c r="C164" i="12"/>
  <c r="C169" i="12"/>
  <c r="C205" i="12"/>
  <c r="C140" i="12"/>
  <c r="C416" i="12"/>
  <c r="C436" i="12"/>
  <c r="C444" i="12"/>
  <c r="C557" i="12"/>
  <c r="C544" i="12"/>
  <c r="C418" i="12"/>
  <c r="C135" i="12"/>
  <c r="C136" i="12"/>
  <c r="C184" i="12"/>
  <c r="C197" i="12"/>
  <c r="C106" i="12"/>
  <c r="C206" i="12"/>
  <c r="C193" i="12"/>
  <c r="C491" i="12"/>
  <c r="C496" i="12"/>
  <c r="C431" i="12"/>
  <c r="C207" i="12"/>
  <c r="C146" i="12"/>
  <c r="C456" i="12"/>
  <c r="C480" i="12"/>
  <c r="C502" i="12"/>
  <c r="C440" i="12"/>
  <c r="C542" i="12"/>
  <c r="C183" i="12"/>
  <c r="C191" i="12"/>
  <c r="C198" i="12"/>
  <c r="C427" i="12"/>
  <c r="C142" i="12"/>
  <c r="C173" i="12"/>
  <c r="C414" i="12"/>
  <c r="C134" i="12"/>
  <c r="C506" i="12"/>
  <c r="C182" i="12"/>
  <c r="C199" i="12"/>
  <c r="C28" i="12"/>
  <c r="C119" i="12"/>
  <c r="C311" i="12"/>
  <c r="C88" i="12"/>
  <c r="C400" i="12"/>
  <c r="C401" i="12"/>
  <c r="C404" i="12"/>
  <c r="C419" i="12"/>
  <c r="C422" i="12"/>
  <c r="C312" i="12"/>
  <c r="C313" i="12"/>
  <c r="C329" i="12"/>
  <c r="C330" i="12"/>
  <c r="C336" i="12"/>
  <c r="C339" i="12"/>
  <c r="C504" i="12"/>
  <c r="C505" i="12"/>
  <c r="C513" i="12"/>
  <c r="C514" i="12"/>
  <c r="C520" i="12"/>
  <c r="C527" i="12"/>
  <c r="C59" i="12"/>
  <c r="C181" i="12"/>
  <c r="C358" i="12"/>
  <c r="C380" i="12"/>
  <c r="C381" i="12"/>
  <c r="C382" i="12"/>
  <c r="C387" i="12"/>
  <c r="C143" i="12"/>
  <c r="C144" i="12"/>
  <c r="C36" i="12"/>
  <c r="C481" i="12"/>
  <c r="C93" i="12"/>
  <c r="C39" i="12"/>
  <c r="C150" i="12"/>
  <c r="C548" i="12"/>
  <c r="C231" i="12"/>
  <c r="C272" i="12"/>
  <c r="C278" i="12"/>
  <c r="C280" i="12"/>
  <c r="C296" i="12"/>
  <c r="C40" i="12"/>
  <c r="C349" i="12"/>
  <c r="C529" i="12"/>
  <c r="C172" i="12"/>
  <c r="C423" i="12"/>
  <c r="C425" i="12"/>
  <c r="C430" i="12"/>
  <c r="C432" i="12"/>
  <c r="C437" i="12"/>
  <c r="C442" i="12"/>
  <c r="C448" i="12"/>
  <c r="C451" i="12"/>
  <c r="C515" i="12"/>
  <c r="C219" i="12"/>
  <c r="C316" i="12"/>
  <c r="C518" i="12"/>
  <c r="C8" i="12"/>
  <c r="C52" i="12"/>
  <c r="C344" i="12"/>
  <c r="C345" i="12"/>
  <c r="C378" i="12"/>
  <c r="C249" i="12"/>
  <c r="C89" i="12"/>
  <c r="C310" i="12"/>
  <c r="C398" i="12"/>
  <c r="C469" i="12"/>
  <c r="C445" i="12"/>
  <c r="C51" i="12"/>
  <c r="C152" i="12"/>
  <c r="C155" i="12"/>
  <c r="C159" i="12"/>
  <c r="C253" i="12"/>
  <c r="C261" i="12"/>
  <c r="C364" i="12"/>
  <c r="C365" i="12"/>
  <c r="C388" i="12"/>
  <c r="C397" i="12"/>
  <c r="C435" i="12"/>
  <c r="C455" i="12"/>
  <c r="C9" i="12"/>
  <c r="C14" i="12"/>
  <c r="C16" i="12"/>
  <c r="C42" i="12"/>
  <c r="C45" i="12"/>
  <c r="C53" i="12"/>
  <c r="C54" i="12"/>
  <c r="C66" i="12"/>
  <c r="C75" i="12"/>
  <c r="C131" i="12"/>
  <c r="C147" i="12"/>
  <c r="C222" i="12"/>
  <c r="C224" i="12"/>
  <c r="C255" i="12"/>
  <c r="C314" i="12"/>
  <c r="C325" i="12"/>
  <c r="C331" i="12"/>
  <c r="C338" i="12"/>
  <c r="C347" i="12"/>
  <c r="C348" i="12"/>
  <c r="C457" i="12"/>
  <c r="C464" i="12"/>
  <c r="C495" i="12"/>
  <c r="C516" i="12"/>
  <c r="C519" i="12"/>
  <c r="C521" i="12"/>
  <c r="C534" i="12"/>
  <c r="C539" i="12"/>
  <c r="C546" i="12"/>
  <c r="C555" i="12"/>
  <c r="C175" i="12"/>
  <c r="C201" i="12"/>
  <c r="C48" i="12"/>
  <c r="C225" i="12"/>
  <c r="C227" i="12"/>
  <c r="C85" i="12"/>
  <c r="C87" i="12"/>
  <c r="C112" i="12"/>
  <c r="C148" i="12"/>
  <c r="C221" i="12"/>
  <c r="C290" i="12"/>
  <c r="C300" i="12"/>
  <c r="C306" i="12"/>
  <c r="C317" i="12"/>
  <c r="C324" i="12"/>
  <c r="C326" i="12"/>
  <c r="C355" i="12"/>
  <c r="C391" i="12"/>
  <c r="C421" i="12"/>
  <c r="C424" i="12"/>
  <c r="C428" i="12"/>
  <c r="C458" i="12"/>
  <c r="C508" i="12"/>
  <c r="C509" i="12"/>
  <c r="C512" i="12"/>
  <c r="C49" i="12"/>
  <c r="C114" i="12"/>
  <c r="C247" i="12"/>
  <c r="C304" i="12"/>
  <c r="C341" i="12"/>
  <c r="C409" i="12"/>
  <c r="C139" i="12"/>
  <c r="C166" i="12"/>
  <c r="C252" i="12"/>
  <c r="C264" i="12"/>
  <c r="C301" i="12"/>
  <c r="C487" i="12"/>
  <c r="C530" i="12"/>
  <c r="C229" i="12"/>
  <c r="C308" i="12"/>
  <c r="C334" i="12"/>
  <c r="C192" i="12"/>
  <c r="C64" i="12"/>
  <c r="C125" i="12"/>
  <c r="C323" i="12"/>
  <c r="C408" i="12"/>
  <c r="C439" i="12"/>
  <c r="C82" i="12"/>
  <c r="C202" i="12"/>
  <c r="C138" i="12"/>
  <c r="C302" i="12"/>
  <c r="C507" i="12"/>
  <c r="C95" i="12"/>
  <c r="C320" i="12"/>
  <c r="C438" i="12"/>
  <c r="C447" i="12"/>
  <c r="C472" i="12"/>
  <c r="C490" i="12"/>
  <c r="C375" i="12"/>
  <c r="C396" i="12"/>
  <c r="C111" i="12"/>
  <c r="C441" i="12"/>
  <c r="C526" i="12"/>
  <c r="C6" i="12"/>
  <c r="C11" i="12"/>
  <c r="C25" i="12"/>
  <c r="C73" i="12"/>
  <c r="C163" i="12"/>
  <c r="C171" i="12"/>
  <c r="C246" i="12"/>
  <c r="C257" i="12"/>
  <c r="C354" i="12"/>
  <c r="C328" i="12"/>
  <c r="C137" i="12"/>
  <c r="C265" i="12"/>
  <c r="C268" i="12"/>
  <c r="C271" i="12"/>
  <c r="C274" i="12"/>
  <c r="C279" i="12"/>
  <c r="C282" i="12"/>
  <c r="C291" i="12"/>
  <c r="C293" i="12"/>
  <c r="C307" i="12"/>
  <c r="C474" i="12"/>
  <c r="C549" i="12"/>
  <c r="C214" i="12"/>
  <c r="C47" i="12"/>
  <c r="C77" i="12"/>
  <c r="C104" i="12"/>
  <c r="C105" i="12"/>
  <c r="C123" i="12"/>
  <c r="C127" i="12"/>
  <c r="C133" i="12"/>
  <c r="C158" i="12"/>
  <c r="C333" i="12"/>
  <c r="C374" i="12"/>
  <c r="C461" i="12"/>
  <c r="C475" i="12"/>
  <c r="C486" i="12"/>
  <c r="C497" i="12"/>
  <c r="C523" i="12"/>
  <c r="C533" i="12"/>
  <c r="C536" i="12"/>
  <c r="C561" i="12"/>
  <c r="C524" i="12"/>
  <c r="C72" i="12"/>
  <c r="C74" i="12"/>
  <c r="C167" i="12"/>
  <c r="C160" i="12"/>
  <c r="C168" i="12"/>
  <c r="C174" i="12"/>
  <c r="C245" i="12"/>
  <c r="C498" i="12"/>
  <c r="C213" i="12"/>
  <c r="C218" i="12"/>
  <c r="C411" i="12"/>
  <c r="C501" i="12"/>
  <c r="C97" i="12"/>
  <c r="C178" i="12"/>
  <c r="C130" i="12"/>
  <c r="C128" i="12"/>
  <c r="C503" i="12"/>
  <c r="C239" i="12"/>
  <c r="C31" i="12"/>
  <c r="C35" i="12"/>
  <c r="C37" i="12"/>
  <c r="C41" i="12"/>
  <c r="C43" i="12"/>
  <c r="C44" i="12"/>
  <c r="C46" i="12"/>
  <c r="C50" i="12"/>
  <c r="C55" i="12"/>
  <c r="C399" i="12"/>
  <c r="C528" i="12"/>
  <c r="C405" i="12"/>
  <c r="C22" i="12"/>
  <c r="C109" i="12"/>
  <c r="C446" i="12"/>
  <c r="C517" i="12"/>
  <c r="C18" i="12"/>
  <c r="C20" i="12"/>
  <c r="C362" i="12"/>
  <c r="C402" i="12"/>
  <c r="C560" i="12"/>
  <c r="C489" i="12"/>
  <c r="C368" i="12"/>
  <c r="C470" i="12"/>
  <c r="C538" i="12"/>
  <c r="C65" i="12"/>
  <c r="C200" i="12"/>
  <c r="C212" i="12"/>
  <c r="C230" i="12"/>
  <c r="C377" i="12"/>
  <c r="C460" i="12"/>
  <c r="C556" i="12"/>
  <c r="C23" i="12"/>
  <c r="C216" i="12"/>
  <c r="C259" i="12"/>
  <c r="C179" i="12"/>
  <c r="C236" i="12"/>
  <c r="C78" i="12"/>
  <c r="C510" i="12"/>
  <c r="C295" i="12"/>
  <c r="C321" i="12"/>
  <c r="C478" i="12"/>
  <c r="C61" i="12"/>
  <c r="C62" i="12"/>
  <c r="C69" i="12"/>
  <c r="C70" i="12"/>
  <c r="C84" i="12"/>
  <c r="C223" i="12"/>
  <c r="C237" i="12"/>
  <c r="C254" i="12"/>
  <c r="C335" i="12"/>
  <c r="C337" i="12"/>
  <c r="C346" i="12"/>
  <c r="C541" i="12"/>
  <c r="C215" i="12"/>
  <c r="C217" i="12"/>
  <c r="C10" i="12"/>
  <c r="C13" i="12"/>
  <c r="C60" i="12"/>
  <c r="C211" i="12"/>
  <c r="C220" i="12"/>
  <c r="C262" i="12"/>
  <c r="C284" i="12"/>
  <c r="C407" i="12"/>
  <c r="C466" i="12"/>
  <c r="C511" i="12"/>
  <c r="C332" i="12"/>
  <c r="C86" i="12"/>
  <c r="C484" i="12"/>
  <c r="C379" i="12"/>
  <c r="C553" i="12"/>
  <c r="C285" i="12"/>
  <c r="C562" i="12"/>
  <c r="C453" i="12"/>
  <c r="C454" i="12"/>
  <c r="C462" i="12"/>
  <c r="C465" i="12"/>
  <c r="C467" i="12"/>
  <c r="C476" i="12"/>
  <c r="C479" i="12"/>
  <c r="C558" i="12"/>
  <c r="C361" i="12"/>
  <c r="C532" i="12"/>
  <c r="C551" i="12"/>
  <c r="C5" i="12"/>
  <c r="C32" i="12"/>
  <c r="C38" i="12"/>
  <c r="C203" i="12"/>
  <c r="C240" i="12"/>
  <c r="C250" i="12"/>
  <c r="C258" i="12"/>
  <c r="C327" i="12"/>
  <c r="C342" i="12"/>
  <c r="C343" i="12"/>
  <c r="C383" i="12"/>
  <c r="C390" i="12"/>
  <c r="C452" i="12"/>
  <c r="C473" i="12"/>
  <c r="C477" i="12"/>
  <c r="C29" i="12"/>
  <c r="C493" i="12"/>
  <c r="C499" i="12"/>
  <c r="C27" i="12"/>
  <c r="C67" i="12"/>
  <c r="C57" i="12"/>
  <c r="C63" i="12"/>
  <c r="C76" i="12"/>
  <c r="C180" i="12"/>
  <c r="C350" i="12"/>
  <c r="C386" i="12"/>
  <c r="C406" i="12"/>
  <c r="C415" i="12"/>
  <c r="C426" i="12"/>
  <c r="C443" i="12"/>
  <c r="C450" i="12"/>
  <c r="C468" i="12"/>
  <c r="C91" i="12"/>
  <c r="C482" i="12"/>
  <c r="C92" i="12"/>
  <c r="C126" i="12"/>
  <c r="C288" i="12"/>
  <c r="C298" i="12"/>
  <c r="C531" i="12"/>
  <c r="C80" i="12"/>
  <c r="C234" i="12"/>
  <c r="C286" i="12"/>
  <c r="C287" i="12"/>
  <c r="C385" i="12"/>
  <c r="C394" i="12"/>
  <c r="C395" i="12"/>
  <c r="C463" i="12"/>
  <c r="C19" i="12"/>
  <c r="C83" i="12"/>
  <c r="C151" i="12"/>
  <c r="C153" i="12"/>
  <c r="C157" i="12"/>
  <c r="C232" i="12"/>
  <c r="C235" i="12"/>
  <c r="C242" i="12"/>
  <c r="C243" i="12"/>
  <c r="C256" i="12"/>
  <c r="C263" i="12"/>
  <c r="C289" i="12"/>
  <c r="C294" i="12"/>
  <c r="C315" i="12"/>
  <c r="C318" i="12"/>
  <c r="C351" i="12"/>
  <c r="C363" i="12"/>
  <c r="C370" i="12"/>
  <c r="C392" i="12"/>
  <c r="C459" i="12"/>
  <c r="C494" i="12"/>
  <c r="C241" i="12"/>
  <c r="C260" i="12"/>
  <c r="C340" i="12"/>
  <c r="C21" i="12"/>
  <c r="C81" i="12"/>
  <c r="C113" i="12"/>
  <c r="C233" i="12"/>
  <c r="C277" i="12"/>
  <c r="C372" i="12"/>
  <c r="C24" i="12"/>
  <c r="C15" i="12"/>
  <c r="C177" i="12"/>
  <c r="C228" i="12"/>
  <c r="C352" i="12"/>
  <c r="C483" i="12"/>
  <c r="C56" i="12"/>
  <c r="C449" i="12"/>
  <c r="C251" i="12"/>
  <c r="C283" i="12"/>
  <c r="C297" i="12"/>
  <c r="C485" i="12"/>
  <c r="C79" i="12"/>
  <c r="C273" i="12"/>
  <c r="C488" i="12"/>
  <c r="C30" i="12"/>
  <c r="C58" i="12"/>
  <c r="C90" i="12"/>
  <c r="C71" i="12"/>
  <c r="C68" i="12"/>
  <c r="C281" i="12"/>
  <c r="C116" i="12"/>
  <c r="C7" i="12"/>
  <c r="C266" i="12"/>
  <c r="C319" i="12"/>
  <c r="C322" i="12"/>
  <c r="C122" i="12"/>
  <c r="C292" i="12"/>
  <c r="C299" i="12"/>
  <c r="C384" i="12"/>
  <c r="C389" i="12"/>
  <c r="C393" i="12"/>
  <c r="C471" i="12"/>
  <c r="C537" i="12"/>
  <c r="C559" i="12"/>
  <c r="C500" i="12"/>
  <c r="C305" i="12"/>
  <c r="C309" i="12"/>
  <c r="C433" i="12"/>
  <c r="C522" i="12"/>
  <c r="C525" i="12"/>
  <c r="C535" i="12"/>
  <c r="C275" i="12"/>
  <c r="C33" i="12"/>
  <c r="C103" i="12"/>
  <c r="C118" i="12"/>
  <c r="C120" i="12"/>
  <c r="C124" i="12"/>
  <c r="C226" i="12"/>
  <c r="C269" i="12"/>
  <c r="C270" i="12"/>
  <c r="C276" i="12"/>
  <c r="C353" i="12"/>
  <c r="C356" i="12"/>
  <c r="C357" i="12"/>
  <c r="C34" i="12"/>
  <c r="C303" i="12"/>
  <c r="C248" i="12"/>
  <c r="C244" i="12"/>
  <c r="C17" i="12"/>
  <c r="C26" i="12"/>
  <c r="C238" i="12"/>
  <c r="C267" i="12"/>
  <c r="C492" i="12"/>
  <c r="C12" i="12"/>
  <c r="D185" i="12"/>
  <c r="D185" i="13" s="1"/>
  <c r="D165" i="12"/>
  <c r="D165" i="13" s="1"/>
  <c r="D359" i="12"/>
  <c r="D359" i="13" s="1"/>
  <c r="D204" i="12"/>
  <c r="D204" i="13" s="1"/>
  <c r="D366" i="12"/>
  <c r="D545" i="12"/>
  <c r="D545" i="13" s="1"/>
  <c r="D210" i="12"/>
  <c r="D210" i="13" s="1"/>
  <c r="D117" i="12"/>
  <c r="D117" i="13" s="1"/>
  <c r="D367" i="12"/>
  <c r="D367" i="13" s="1"/>
  <c r="D96" i="12"/>
  <c r="D96" i="13" s="1"/>
  <c r="D376" i="12"/>
  <c r="D376" i="13" s="1"/>
  <c r="D132" i="12"/>
  <c r="D132" i="13" s="1"/>
  <c r="D156" i="12"/>
  <c r="D186" i="12"/>
  <c r="D186" i="13" s="1"/>
  <c r="D187" i="12"/>
  <c r="D187" i="13" s="1"/>
  <c r="D189" i="12"/>
  <c r="D189" i="13" s="1"/>
  <c r="D154" i="12"/>
  <c r="D154" i="13" s="1"/>
  <c r="D373" i="12"/>
  <c r="D373" i="13" s="1"/>
  <c r="D420" i="12"/>
  <c r="D420" i="13" s="1"/>
  <c r="D429" i="12"/>
  <c r="D429" i="13" s="1"/>
  <c r="D145" i="12"/>
  <c r="D412" i="12"/>
  <c r="D412" i="13" s="1"/>
  <c r="D94" i="12"/>
  <c r="D94" i="13" s="1"/>
  <c r="D176" i="12"/>
  <c r="D190" i="12"/>
  <c r="D190" i="13" s="1"/>
  <c r="D369" i="12"/>
  <c r="D369" i="13" s="1"/>
  <c r="D547" i="12"/>
  <c r="D547" i="13" s="1"/>
  <c r="D208" i="12"/>
  <c r="D208" i="13" s="1"/>
  <c r="D98" i="12"/>
  <c r="D108" i="12"/>
  <c r="D108" i="13" s="1"/>
  <c r="D543" i="12"/>
  <c r="D543" i="13" s="1"/>
  <c r="D161" i="12"/>
  <c r="D161" i="13" s="1"/>
  <c r="D360" i="12"/>
  <c r="D360" i="13" s="1"/>
  <c r="D540" i="12"/>
  <c r="D540" i="13" s="1"/>
  <c r="D196" i="12"/>
  <c r="D196" i="13" s="1"/>
  <c r="D550" i="12"/>
  <c r="D550" i="13" s="1"/>
  <c r="D110" i="12"/>
  <c r="D110" i="13" s="1"/>
  <c r="D121" i="12"/>
  <c r="D121" i="13" s="1"/>
  <c r="D149" i="12"/>
  <c r="D149" i="13" s="1"/>
  <c r="D410" i="12"/>
  <c r="D410" i="13" s="1"/>
  <c r="D209" i="12"/>
  <c r="D209" i="13" s="1"/>
  <c r="D99" i="12"/>
  <c r="D99" i="13" s="1"/>
  <c r="D107" i="12"/>
  <c r="D107" i="13" s="1"/>
  <c r="D371" i="12"/>
  <c r="D371" i="13" s="1"/>
  <c r="D403" i="12"/>
  <c r="D434" i="12"/>
  <c r="D434" i="13" s="1"/>
  <c r="D102" i="12"/>
  <c r="D102" i="13" s="1"/>
  <c r="D115" i="12"/>
  <c r="D115" i="13" s="1"/>
  <c r="D188" i="12"/>
  <c r="D194" i="12"/>
  <c r="D194" i="13" s="1"/>
  <c r="D554" i="12"/>
  <c r="D554" i="13" s="1"/>
  <c r="D129" i="12"/>
  <c r="D129" i="13" s="1"/>
  <c r="D170" i="12"/>
  <c r="D170" i="13" s="1"/>
  <c r="D141" i="12"/>
  <c r="D141" i="13" s="1"/>
  <c r="D413" i="12"/>
  <c r="D413" i="13" s="1"/>
  <c r="D417" i="12"/>
  <c r="D417" i="13" s="1"/>
  <c r="D552" i="12"/>
  <c r="D552" i="13" s="1"/>
  <c r="D100" i="12"/>
  <c r="D100" i="13" s="1"/>
  <c r="D101" i="12"/>
  <c r="D101" i="13" s="1"/>
  <c r="D195" i="12"/>
  <c r="D195" i="13" s="1"/>
  <c r="D162" i="12"/>
  <c r="D164" i="12"/>
  <c r="D164" i="13" s="1"/>
  <c r="D169" i="12"/>
  <c r="D169" i="13" s="1"/>
  <c r="D205" i="12"/>
  <c r="D205" i="13" s="1"/>
  <c r="D140" i="12"/>
  <c r="D140" i="13" s="1"/>
  <c r="D416" i="12"/>
  <c r="D416" i="13" s="1"/>
  <c r="D436" i="12"/>
  <c r="D436" i="13" s="1"/>
  <c r="D444" i="12"/>
  <c r="D444" i="13" s="1"/>
  <c r="D557" i="12"/>
  <c r="D544" i="12"/>
  <c r="D544" i="13" s="1"/>
  <c r="D418" i="12"/>
  <c r="D418" i="13" s="1"/>
  <c r="D135" i="12"/>
  <c r="D135" i="13" s="1"/>
  <c r="D136" i="12"/>
  <c r="D136" i="13" s="1"/>
  <c r="D184" i="12"/>
  <c r="D184" i="13" s="1"/>
  <c r="D197" i="12"/>
  <c r="D197" i="13" s="1"/>
  <c r="D106" i="12"/>
  <c r="D106" i="13" s="1"/>
  <c r="D206" i="12"/>
  <c r="D193" i="12"/>
  <c r="D193" i="13" s="1"/>
  <c r="D491" i="12"/>
  <c r="D491" i="13" s="1"/>
  <c r="D496" i="12"/>
  <c r="D496" i="13" s="1"/>
  <c r="D431" i="12"/>
  <c r="D431" i="13" s="1"/>
  <c r="D207" i="12"/>
  <c r="D207" i="13" s="1"/>
  <c r="D146" i="12"/>
  <c r="D146" i="13" s="1"/>
  <c r="D456" i="12"/>
  <c r="D456" i="13" s="1"/>
  <c r="D480" i="12"/>
  <c r="D502" i="12"/>
  <c r="D502" i="13" s="1"/>
  <c r="D440" i="12"/>
  <c r="D542" i="12"/>
  <c r="D542" i="13" s="1"/>
  <c r="D183" i="12"/>
  <c r="D191" i="12"/>
  <c r="D191" i="13" s="1"/>
  <c r="D198" i="12"/>
  <c r="D198" i="13" s="1"/>
  <c r="D427" i="12"/>
  <c r="D142" i="12"/>
  <c r="D173" i="12"/>
  <c r="D173" i="13" s="1"/>
  <c r="D414" i="12"/>
  <c r="D414" i="13" s="1"/>
  <c r="D134" i="12"/>
  <c r="D134" i="13" s="1"/>
  <c r="D506" i="12"/>
  <c r="D506" i="13" s="1"/>
  <c r="D182" i="12"/>
  <c r="D182" i="13" s="1"/>
  <c r="D199" i="12"/>
  <c r="D199" i="13" s="1"/>
  <c r="D28" i="12"/>
  <c r="D28" i="13" s="1"/>
  <c r="D119" i="12"/>
  <c r="D311" i="12"/>
  <c r="D311" i="13" s="1"/>
  <c r="D88" i="12"/>
  <c r="D88" i="13" s="1"/>
  <c r="D400" i="12"/>
  <c r="D400" i="13" s="1"/>
  <c r="D401" i="12"/>
  <c r="D401" i="13" s="1"/>
  <c r="D404" i="12"/>
  <c r="D404" i="13" s="1"/>
  <c r="D419" i="12"/>
  <c r="D422" i="12"/>
  <c r="D312" i="12"/>
  <c r="D312" i="13" s="1"/>
  <c r="D313" i="12"/>
  <c r="D313" i="13" s="1"/>
  <c r="D329" i="12"/>
  <c r="D329" i="13" s="1"/>
  <c r="D330" i="12"/>
  <c r="D330" i="13" s="1"/>
  <c r="D336" i="12"/>
  <c r="D336" i="13" s="1"/>
  <c r="D339" i="12"/>
  <c r="D339" i="13" s="1"/>
  <c r="D504" i="12"/>
  <c r="D504" i="13" s="1"/>
  <c r="D505" i="12"/>
  <c r="D505" i="13" s="1"/>
  <c r="D513" i="12"/>
  <c r="D514" i="12"/>
  <c r="D514" i="13" s="1"/>
  <c r="D520" i="12"/>
  <c r="D520" i="13" s="1"/>
  <c r="D527" i="12"/>
  <c r="D527" i="13" s="1"/>
  <c r="D59" i="12"/>
  <c r="D59" i="13" s="1"/>
  <c r="D181" i="12"/>
  <c r="D181" i="13" s="1"/>
  <c r="D358" i="12"/>
  <c r="D358" i="13" s="1"/>
  <c r="D380" i="12"/>
  <c r="D380" i="13" s="1"/>
  <c r="D381" i="12"/>
  <c r="D382" i="12"/>
  <c r="D382" i="13" s="1"/>
  <c r="D387" i="12"/>
  <c r="D387" i="13" s="1"/>
  <c r="D143" i="12"/>
  <c r="D143" i="13" s="1"/>
  <c r="D144" i="12"/>
  <c r="D144" i="13" s="1"/>
  <c r="D36" i="12"/>
  <c r="D36" i="13" s="1"/>
  <c r="D481" i="12"/>
  <c r="D481" i="13" s="1"/>
  <c r="D93" i="12"/>
  <c r="D93" i="13" s="1"/>
  <c r="D39" i="12"/>
  <c r="D39" i="13" s="1"/>
  <c r="D150" i="12"/>
  <c r="D150" i="13" s="1"/>
  <c r="D548" i="12"/>
  <c r="D548" i="13" s="1"/>
  <c r="D231" i="12"/>
  <c r="D272" i="12"/>
  <c r="D272" i="13" s="1"/>
  <c r="D278" i="12"/>
  <c r="D278" i="13" s="1"/>
  <c r="D280" i="12"/>
  <c r="D280" i="13" s="1"/>
  <c r="D296" i="12"/>
  <c r="D296" i="13" s="1"/>
  <c r="D40" i="12"/>
  <c r="D349" i="12"/>
  <c r="D349" i="13" s="1"/>
  <c r="D529" i="12"/>
  <c r="D529" i="13" s="1"/>
  <c r="D172" i="12"/>
  <c r="D172" i="13" s="1"/>
  <c r="D423" i="12"/>
  <c r="D423" i="13" s="1"/>
  <c r="D425" i="12"/>
  <c r="D425" i="13" s="1"/>
  <c r="D430" i="12"/>
  <c r="D430" i="13" s="1"/>
  <c r="D432" i="12"/>
  <c r="D432" i="13" s="1"/>
  <c r="D437" i="12"/>
  <c r="D437" i="13" s="1"/>
  <c r="D442" i="12"/>
  <c r="D442" i="13" s="1"/>
  <c r="D448" i="12"/>
  <c r="D448" i="13" s="1"/>
  <c r="D451" i="12"/>
  <c r="D451" i="13" s="1"/>
  <c r="D515" i="12"/>
  <c r="D515" i="13" s="1"/>
  <c r="D219" i="12"/>
  <c r="D219" i="13" s="1"/>
  <c r="D316" i="12"/>
  <c r="D316" i="13" s="1"/>
  <c r="D518" i="12"/>
  <c r="D518" i="13" s="1"/>
  <c r="D8" i="12"/>
  <c r="D8" i="13" s="1"/>
  <c r="D52" i="12"/>
  <c r="D52" i="13" s="1"/>
  <c r="D344" i="12"/>
  <c r="D344" i="13" s="1"/>
  <c r="D345" i="12"/>
  <c r="D345" i="13" s="1"/>
  <c r="D378" i="12"/>
  <c r="D378" i="13" s="1"/>
  <c r="D249" i="12"/>
  <c r="D249" i="13" s="1"/>
  <c r="D89" i="12"/>
  <c r="D89" i="13" s="1"/>
  <c r="D310" i="12"/>
  <c r="D310" i="13" s="1"/>
  <c r="D398" i="12"/>
  <c r="D398" i="13" s="1"/>
  <c r="D469" i="12"/>
  <c r="D469" i="13" s="1"/>
  <c r="D445" i="12"/>
  <c r="D445" i="13" s="1"/>
  <c r="D51" i="12"/>
  <c r="D51" i="13" s="1"/>
  <c r="D152" i="12"/>
  <c r="D152" i="13" s="1"/>
  <c r="D155" i="12"/>
  <c r="D155" i="13" s="1"/>
  <c r="D159" i="12"/>
  <c r="D159" i="13" s="1"/>
  <c r="D253" i="12"/>
  <c r="D261" i="12"/>
  <c r="D261" i="13" s="1"/>
  <c r="D364" i="12"/>
  <c r="D364" i="13" s="1"/>
  <c r="D365" i="12"/>
  <c r="D365" i="13" s="1"/>
  <c r="D388" i="12"/>
  <c r="D388" i="13" s="1"/>
  <c r="D397" i="12"/>
  <c r="D435" i="12"/>
  <c r="D435" i="13" s="1"/>
  <c r="D455" i="12"/>
  <c r="D455" i="13" s="1"/>
  <c r="D9" i="12"/>
  <c r="D9" i="13" s="1"/>
  <c r="D14" i="12"/>
  <c r="D14" i="13" s="1"/>
  <c r="D16" i="12"/>
  <c r="D16" i="13" s="1"/>
  <c r="D42" i="12"/>
  <c r="D42" i="13" s="1"/>
  <c r="D45" i="12"/>
  <c r="D45" i="13" s="1"/>
  <c r="D53" i="12"/>
  <c r="D54" i="12"/>
  <c r="D54" i="13" s="1"/>
  <c r="D66" i="12"/>
  <c r="D66" i="13" s="1"/>
  <c r="D75" i="12"/>
  <c r="D75" i="13" s="1"/>
  <c r="D131" i="12"/>
  <c r="D131" i="13" s="1"/>
  <c r="D147" i="12"/>
  <c r="D147" i="13" s="1"/>
  <c r="D222" i="12"/>
  <c r="D222" i="13" s="1"/>
  <c r="D224" i="12"/>
  <c r="D224" i="13" s="1"/>
  <c r="D255" i="12"/>
  <c r="D314" i="12"/>
  <c r="D314" i="13" s="1"/>
  <c r="D325" i="12"/>
  <c r="D325" i="13" s="1"/>
  <c r="D331" i="12"/>
  <c r="D331" i="13" s="1"/>
  <c r="D338" i="12"/>
  <c r="D347" i="12"/>
  <c r="D347" i="13" s="1"/>
  <c r="D348" i="12"/>
  <c r="D348" i="13" s="1"/>
  <c r="D457" i="12"/>
  <c r="D464" i="12"/>
  <c r="D464" i="13" s="1"/>
  <c r="D495" i="12"/>
  <c r="D495" i="13" s="1"/>
  <c r="D516" i="12"/>
  <c r="D516" i="13" s="1"/>
  <c r="D519" i="12"/>
  <c r="D519" i="13" s="1"/>
  <c r="D521" i="12"/>
  <c r="D534" i="12"/>
  <c r="D534" i="13" s="1"/>
  <c r="D539" i="12"/>
  <c r="D539" i="13" s="1"/>
  <c r="D546" i="12"/>
  <c r="D546" i="13" s="1"/>
  <c r="D555" i="12"/>
  <c r="D555" i="13" s="1"/>
  <c r="D175" i="12"/>
  <c r="D175" i="13" s="1"/>
  <c r="D201" i="12"/>
  <c r="D201" i="13" s="1"/>
  <c r="D48" i="12"/>
  <c r="D48" i="13" s="1"/>
  <c r="D225" i="12"/>
  <c r="D225" i="13" s="1"/>
  <c r="D227" i="12"/>
  <c r="D227" i="13" s="1"/>
  <c r="D85" i="12"/>
  <c r="D85" i="13" s="1"/>
  <c r="D87" i="12"/>
  <c r="D87" i="13" s="1"/>
  <c r="D112" i="12"/>
  <c r="D112" i="13" s="1"/>
  <c r="D148" i="12"/>
  <c r="D148" i="13" s="1"/>
  <c r="D221" i="12"/>
  <c r="D221" i="13" s="1"/>
  <c r="D290" i="12"/>
  <c r="D290" i="13" s="1"/>
  <c r="D300" i="12"/>
  <c r="D306" i="12"/>
  <c r="D306" i="13" s="1"/>
  <c r="D317" i="12"/>
  <c r="D317" i="13" s="1"/>
  <c r="D324" i="12"/>
  <c r="D324" i="13" s="1"/>
  <c r="D326" i="12"/>
  <c r="D326" i="13" s="1"/>
  <c r="D355" i="12"/>
  <c r="D355" i="13" s="1"/>
  <c r="D391" i="12"/>
  <c r="D391" i="13" s="1"/>
  <c r="D421" i="12"/>
  <c r="D421" i="13" s="1"/>
  <c r="D424" i="12"/>
  <c r="D428" i="12"/>
  <c r="D428" i="13" s="1"/>
  <c r="D458" i="12"/>
  <c r="D458" i="13" s="1"/>
  <c r="D508" i="12"/>
  <c r="D508" i="13" s="1"/>
  <c r="D509" i="12"/>
  <c r="D509" i="13" s="1"/>
  <c r="D512" i="12"/>
  <c r="D512" i="13" s="1"/>
  <c r="D49" i="12"/>
  <c r="D49" i="13" s="1"/>
  <c r="D114" i="12"/>
  <c r="D114" i="13" s="1"/>
  <c r="D247" i="12"/>
  <c r="D247" i="13" s="1"/>
  <c r="D304" i="12"/>
  <c r="D304" i="13" s="1"/>
  <c r="D341" i="12"/>
  <c r="D341" i="13" s="1"/>
  <c r="D409" i="12"/>
  <c r="D409" i="13" s="1"/>
  <c r="D139" i="12"/>
  <c r="D166" i="12"/>
  <c r="D166" i="13" s="1"/>
  <c r="D252" i="12"/>
  <c r="D252" i="13" s="1"/>
  <c r="D264" i="12"/>
  <c r="D264" i="13" s="1"/>
  <c r="D301" i="12"/>
  <c r="D301" i="13" s="1"/>
  <c r="D487" i="12"/>
  <c r="D487" i="13" s="1"/>
  <c r="D530" i="12"/>
  <c r="D530" i="13" s="1"/>
  <c r="D229" i="12"/>
  <c r="D229" i="13" s="1"/>
  <c r="D308" i="12"/>
  <c r="D334" i="12"/>
  <c r="D334" i="13" s="1"/>
  <c r="D192" i="12"/>
  <c r="D192" i="13" s="1"/>
  <c r="D64" i="12"/>
  <c r="D64" i="13" s="1"/>
  <c r="D125" i="12"/>
  <c r="D125" i="13" s="1"/>
  <c r="D323" i="12"/>
  <c r="D323" i="13" s="1"/>
  <c r="D408" i="12"/>
  <c r="D408" i="13" s="1"/>
  <c r="D439" i="12"/>
  <c r="D439" i="13" s="1"/>
  <c r="D82" i="12"/>
  <c r="D82" i="13" s="1"/>
  <c r="D202" i="12"/>
  <c r="D202" i="13" s="1"/>
  <c r="D138" i="12"/>
  <c r="D138" i="13" s="1"/>
  <c r="D302" i="12"/>
  <c r="D302" i="13" s="1"/>
  <c r="D507" i="12"/>
  <c r="D95" i="12"/>
  <c r="D95" i="13" s="1"/>
  <c r="D320" i="12"/>
  <c r="D320" i="13" s="1"/>
  <c r="D438" i="12"/>
  <c r="D438" i="13" s="1"/>
  <c r="D447" i="12"/>
  <c r="D447" i="13" s="1"/>
  <c r="D472" i="12"/>
  <c r="D472" i="13" s="1"/>
  <c r="D490" i="12"/>
  <c r="D490" i="13" s="1"/>
  <c r="D375" i="12"/>
  <c r="D375" i="13" s="1"/>
  <c r="D396" i="12"/>
  <c r="D111" i="12"/>
  <c r="D111" i="13" s="1"/>
  <c r="D441" i="12"/>
  <c r="D441" i="13" s="1"/>
  <c r="D526" i="12"/>
  <c r="D526" i="13" s="1"/>
  <c r="D6" i="12"/>
  <c r="D6" i="13" s="1"/>
  <c r="D11" i="12"/>
  <c r="D11" i="13" s="1"/>
  <c r="D25" i="12"/>
  <c r="D25" i="13" s="1"/>
  <c r="D73" i="12"/>
  <c r="D73" i="13" s="1"/>
  <c r="D163" i="12"/>
  <c r="D163" i="13" s="1"/>
  <c r="D171" i="12"/>
  <c r="D171" i="13" s="1"/>
  <c r="D246" i="12"/>
  <c r="D246" i="13" s="1"/>
  <c r="D257" i="12"/>
  <c r="D354" i="12"/>
  <c r="D328" i="12"/>
  <c r="D328" i="13" s="1"/>
  <c r="D137" i="12"/>
  <c r="D137" i="13" s="1"/>
  <c r="D265" i="12"/>
  <c r="D268" i="12"/>
  <c r="D271" i="12"/>
  <c r="D271" i="13" s="1"/>
  <c r="D274" i="12"/>
  <c r="D274" i="13" s="1"/>
  <c r="D279" i="12"/>
  <c r="D279" i="13" s="1"/>
  <c r="D282" i="12"/>
  <c r="D282" i="13" s="1"/>
  <c r="D291" i="12"/>
  <c r="D291" i="13" s="1"/>
  <c r="D293" i="12"/>
  <c r="D293" i="13" s="1"/>
  <c r="D307" i="12"/>
  <c r="D474" i="12"/>
  <c r="D549" i="12"/>
  <c r="D549" i="13" s="1"/>
  <c r="D214" i="12"/>
  <c r="D214" i="13" s="1"/>
  <c r="D47" i="12"/>
  <c r="D47" i="13" s="1"/>
  <c r="D77" i="12"/>
  <c r="D77" i="13" s="1"/>
  <c r="D104" i="12"/>
  <c r="D104" i="13" s="1"/>
  <c r="D105" i="12"/>
  <c r="D105" i="13" s="1"/>
  <c r="D123" i="12"/>
  <c r="D123" i="13" s="1"/>
  <c r="D127" i="12"/>
  <c r="D133" i="12"/>
  <c r="D133" i="13" s="1"/>
  <c r="D158" i="12"/>
  <c r="D158" i="13" s="1"/>
  <c r="D333" i="12"/>
  <c r="D333" i="13" s="1"/>
  <c r="D374" i="12"/>
  <c r="D461" i="12"/>
  <c r="D461" i="13" s="1"/>
  <c r="D475" i="12"/>
  <c r="D475" i="13" s="1"/>
  <c r="D486" i="12"/>
  <c r="D486" i="13" s="1"/>
  <c r="D497" i="12"/>
  <c r="D497" i="13" s="1"/>
  <c r="D523" i="12"/>
  <c r="D523" i="13" s="1"/>
  <c r="D533" i="12"/>
  <c r="D533" i="13" s="1"/>
  <c r="D536" i="12"/>
  <c r="D536" i="13" s="1"/>
  <c r="D561" i="12"/>
  <c r="D561" i="13" s="1"/>
  <c r="D524" i="12"/>
  <c r="D524" i="13" s="1"/>
  <c r="D72" i="12"/>
  <c r="D72" i="13" s="1"/>
  <c r="D74" i="12"/>
  <c r="D74" i="13" s="1"/>
  <c r="D167" i="12"/>
  <c r="D160" i="12"/>
  <c r="D160" i="13" s="1"/>
  <c r="D168" i="12"/>
  <c r="D168" i="13" s="1"/>
  <c r="D174" i="12"/>
  <c r="D174" i="13" s="1"/>
  <c r="D245" i="12"/>
  <c r="D498" i="12"/>
  <c r="D498" i="13" s="1"/>
  <c r="D213" i="12"/>
  <c r="D213" i="13" s="1"/>
  <c r="D218" i="12"/>
  <c r="D218" i="13" s="1"/>
  <c r="D411" i="12"/>
  <c r="D501" i="12"/>
  <c r="D501" i="13" s="1"/>
  <c r="D97" i="12"/>
  <c r="D97" i="13" s="1"/>
  <c r="D178" i="12"/>
  <c r="D178" i="13" s="1"/>
  <c r="D130" i="12"/>
  <c r="D130" i="13" s="1"/>
  <c r="D128" i="12"/>
  <c r="D128" i="13" s="1"/>
  <c r="D503" i="12"/>
  <c r="D503" i="13" s="1"/>
  <c r="D239" i="12"/>
  <c r="D239" i="13" s="1"/>
  <c r="D31" i="12"/>
  <c r="D31" i="13" s="1"/>
  <c r="D35" i="12"/>
  <c r="D35" i="13" s="1"/>
  <c r="D37" i="12"/>
  <c r="D37" i="13" s="1"/>
  <c r="D41" i="12"/>
  <c r="D41" i="13" s="1"/>
  <c r="D43" i="12"/>
  <c r="D43" i="13" s="1"/>
  <c r="D44" i="12"/>
  <c r="D44" i="13" s="1"/>
  <c r="D46" i="12"/>
  <c r="D46" i="13" s="1"/>
  <c r="D50" i="12"/>
  <c r="D50" i="13" s="1"/>
  <c r="D55" i="12"/>
  <c r="D55" i="13" s="1"/>
  <c r="D399" i="12"/>
  <c r="D399" i="13" s="1"/>
  <c r="D528" i="12"/>
  <c r="D528" i="13" s="1"/>
  <c r="D405" i="12"/>
  <c r="D405" i="13" s="1"/>
  <c r="D22" i="12"/>
  <c r="D109" i="12"/>
  <c r="D109" i="13" s="1"/>
  <c r="D446" i="12"/>
  <c r="D446" i="13" s="1"/>
  <c r="D517" i="12"/>
  <c r="D517" i="13" s="1"/>
  <c r="D18" i="12"/>
  <c r="D18" i="13" s="1"/>
  <c r="D20" i="12"/>
  <c r="D20" i="13" s="1"/>
  <c r="D362" i="12"/>
  <c r="D362" i="13" s="1"/>
  <c r="D402" i="12"/>
  <c r="D560" i="12"/>
  <c r="D489" i="12"/>
  <c r="D489" i="13" s="1"/>
  <c r="D368" i="12"/>
  <c r="D368" i="13" s="1"/>
  <c r="D470" i="12"/>
  <c r="D538" i="12"/>
  <c r="D538" i="13" s="1"/>
  <c r="D65" i="12"/>
  <c r="D65" i="13" s="1"/>
  <c r="D200" i="12"/>
  <c r="D200" i="13" s="1"/>
  <c r="D212" i="12"/>
  <c r="D230" i="12"/>
  <c r="D230" i="13" s="1"/>
  <c r="D377" i="12"/>
  <c r="D377" i="13" s="1"/>
  <c r="D460" i="12"/>
  <c r="D460" i="13" s="1"/>
  <c r="D556" i="12"/>
  <c r="D556" i="13" s="1"/>
  <c r="D23" i="12"/>
  <c r="D23" i="13" s="1"/>
  <c r="D216" i="12"/>
  <c r="D216" i="13" s="1"/>
  <c r="D259" i="12"/>
  <c r="D259" i="13" s="1"/>
  <c r="D179" i="12"/>
  <c r="D179" i="13" s="1"/>
  <c r="D236" i="12"/>
  <c r="D78" i="12"/>
  <c r="D78" i="13" s="1"/>
  <c r="D510" i="12"/>
  <c r="D510" i="13" s="1"/>
  <c r="D295" i="12"/>
  <c r="D295" i="13" s="1"/>
  <c r="D321" i="12"/>
  <c r="D478" i="12"/>
  <c r="D478" i="13" s="1"/>
  <c r="D61" i="12"/>
  <c r="D61" i="13" s="1"/>
  <c r="D62" i="12"/>
  <c r="D62" i="13" s="1"/>
  <c r="D69" i="12"/>
  <c r="D70" i="12"/>
  <c r="D70" i="13" s="1"/>
  <c r="D84" i="12"/>
  <c r="D84" i="13" s="1"/>
  <c r="D223" i="12"/>
  <c r="D237" i="12"/>
  <c r="D237" i="13" s="1"/>
  <c r="D254" i="12"/>
  <c r="D254" i="13" s="1"/>
  <c r="D335" i="12"/>
  <c r="D335" i="13" s="1"/>
  <c r="D337" i="12"/>
  <c r="D337" i="13" s="1"/>
  <c r="D346" i="12"/>
  <c r="D346" i="13" s="1"/>
  <c r="D541" i="12"/>
  <c r="D541" i="13" s="1"/>
  <c r="D215" i="12"/>
  <c r="D215" i="13" s="1"/>
  <c r="D217" i="12"/>
  <c r="D10" i="12"/>
  <c r="D13" i="12"/>
  <c r="D13" i="13" s="1"/>
  <c r="D60" i="12"/>
  <c r="D60" i="13" s="1"/>
  <c r="D211" i="12"/>
  <c r="D211" i="13" s="1"/>
  <c r="D220" i="12"/>
  <c r="D262" i="12"/>
  <c r="D262" i="13" s="1"/>
  <c r="D284" i="12"/>
  <c r="D284" i="13" s="1"/>
  <c r="D407" i="12"/>
  <c r="D466" i="12"/>
  <c r="D511" i="12"/>
  <c r="D511" i="13" s="1"/>
  <c r="D332" i="12"/>
  <c r="D332" i="13" s="1"/>
  <c r="D86" i="12"/>
  <c r="D86" i="13" s="1"/>
  <c r="D484" i="12"/>
  <c r="D484" i="13" s="1"/>
  <c r="D379" i="12"/>
  <c r="D379" i="13" s="1"/>
  <c r="D553" i="12"/>
  <c r="D553" i="13" s="1"/>
  <c r="D285" i="12"/>
  <c r="D285" i="13" s="1"/>
  <c r="D562" i="12"/>
  <c r="D453" i="12"/>
  <c r="D453" i="13" s="1"/>
  <c r="D454" i="12"/>
  <c r="D454" i="13" s="1"/>
  <c r="D462" i="12"/>
  <c r="D462" i="13" s="1"/>
  <c r="D465" i="12"/>
  <c r="D467" i="12"/>
  <c r="D467" i="13" s="1"/>
  <c r="D476" i="12"/>
  <c r="D476" i="13" s="1"/>
  <c r="D479" i="12"/>
  <c r="D558" i="12"/>
  <c r="D558" i="13" s="1"/>
  <c r="D361" i="12"/>
  <c r="D361" i="13" s="1"/>
  <c r="D532" i="12"/>
  <c r="D532" i="13" s="1"/>
  <c r="D551" i="12"/>
  <c r="D551" i="13" s="1"/>
  <c r="D5" i="12"/>
  <c r="D32" i="12"/>
  <c r="D32" i="13" s="1"/>
  <c r="D38" i="12"/>
  <c r="D38" i="13" s="1"/>
  <c r="D203" i="12"/>
  <c r="D203" i="13" s="1"/>
  <c r="D240" i="12"/>
  <c r="D240" i="13" s="1"/>
  <c r="D250" i="12"/>
  <c r="D250" i="13" s="1"/>
  <c r="D258" i="12"/>
  <c r="D258" i="13" s="1"/>
  <c r="D327" i="12"/>
  <c r="D327" i="13" s="1"/>
  <c r="D342" i="12"/>
  <c r="D343" i="12"/>
  <c r="D343" i="13" s="1"/>
  <c r="D383" i="12"/>
  <c r="D383" i="13" s="1"/>
  <c r="D390" i="12"/>
  <c r="D390" i="13" s="1"/>
  <c r="D452" i="12"/>
  <c r="D452" i="13" s="1"/>
  <c r="D473" i="12"/>
  <c r="D473" i="13" s="1"/>
  <c r="D477" i="12"/>
  <c r="D477" i="13" s="1"/>
  <c r="D29" i="12"/>
  <c r="D29" i="13" s="1"/>
  <c r="D493" i="12"/>
  <c r="D499" i="12"/>
  <c r="D499" i="13" s="1"/>
  <c r="D27" i="12"/>
  <c r="D27" i="13" s="1"/>
  <c r="D67" i="12"/>
  <c r="D67" i="13" s="1"/>
  <c r="D57" i="12"/>
  <c r="D63" i="12"/>
  <c r="D63" i="13" s="1"/>
  <c r="D76" i="12"/>
  <c r="D76" i="13" s="1"/>
  <c r="D180" i="12"/>
  <c r="D350" i="12"/>
  <c r="D386" i="12"/>
  <c r="D386" i="13" s="1"/>
  <c r="D406" i="12"/>
  <c r="D406" i="13" s="1"/>
  <c r="D415" i="12"/>
  <c r="D415" i="13" s="1"/>
  <c r="D426" i="12"/>
  <c r="D443" i="12"/>
  <c r="D443" i="13" s="1"/>
  <c r="D450" i="12"/>
  <c r="D450" i="13" s="1"/>
  <c r="D468" i="12"/>
  <c r="D468" i="13" s="1"/>
  <c r="D91" i="12"/>
  <c r="D482" i="12"/>
  <c r="D482" i="13" s="1"/>
  <c r="D92" i="12"/>
  <c r="D92" i="13" s="1"/>
  <c r="D126" i="12"/>
  <c r="D126" i="13" s="1"/>
  <c r="D288" i="12"/>
  <c r="D298" i="12"/>
  <c r="D298" i="13" s="1"/>
  <c r="D531" i="12"/>
  <c r="D531" i="13" s="1"/>
  <c r="D80" i="12"/>
  <c r="D80" i="13" s="1"/>
  <c r="D234" i="12"/>
  <c r="D286" i="12"/>
  <c r="D286" i="13" s="1"/>
  <c r="D287" i="12"/>
  <c r="D287" i="13" s="1"/>
  <c r="D385" i="12"/>
  <c r="D385" i="13" s="1"/>
  <c r="D394" i="12"/>
  <c r="D395" i="12"/>
  <c r="D395" i="13" s="1"/>
  <c r="D463" i="12"/>
  <c r="D463" i="13" s="1"/>
  <c r="D19" i="12"/>
  <c r="D19" i="13" s="1"/>
  <c r="D83" i="12"/>
  <c r="D151" i="12"/>
  <c r="D151" i="13" s="1"/>
  <c r="D153" i="12"/>
  <c r="D153" i="13" s="1"/>
  <c r="D157" i="12"/>
  <c r="D157" i="13" s="1"/>
  <c r="D232" i="12"/>
  <c r="D232" i="13" s="1"/>
  <c r="D235" i="12"/>
  <c r="D235" i="13" s="1"/>
  <c r="D242" i="12"/>
  <c r="D242" i="13" s="1"/>
  <c r="D243" i="12"/>
  <c r="D243" i="13" s="1"/>
  <c r="D256" i="12"/>
  <c r="D263" i="12"/>
  <c r="D263" i="13" s="1"/>
  <c r="D289" i="12"/>
  <c r="D289" i="13" s="1"/>
  <c r="D294" i="12"/>
  <c r="D294" i="13" s="1"/>
  <c r="D315" i="12"/>
  <c r="D315" i="13" s="1"/>
  <c r="D318" i="12"/>
  <c r="D318" i="13" s="1"/>
  <c r="D351" i="12"/>
  <c r="D351" i="13" s="1"/>
  <c r="D363" i="12"/>
  <c r="D363" i="13" s="1"/>
  <c r="D370" i="12"/>
  <c r="D392" i="12"/>
  <c r="D392" i="13" s="1"/>
  <c r="D459" i="12"/>
  <c r="D494" i="12"/>
  <c r="D494" i="13" s="1"/>
  <c r="D241" i="12"/>
  <c r="D241" i="13" s="1"/>
  <c r="D260" i="12"/>
  <c r="D260" i="13" s="1"/>
  <c r="D340" i="12"/>
  <c r="D340" i="13" s="1"/>
  <c r="D21" i="12"/>
  <c r="D21" i="13" s="1"/>
  <c r="D81" i="12"/>
  <c r="D113" i="12"/>
  <c r="D113" i="13" s="1"/>
  <c r="D233" i="12"/>
  <c r="D233" i="13" s="1"/>
  <c r="D277" i="12"/>
  <c r="D277" i="13" s="1"/>
  <c r="D372" i="12"/>
  <c r="D372" i="13" s="1"/>
  <c r="D24" i="12"/>
  <c r="D24" i="13" s="1"/>
  <c r="D15" i="12"/>
  <c r="D15" i="13" s="1"/>
  <c r="D177" i="12"/>
  <c r="D177" i="13" s="1"/>
  <c r="D228" i="12"/>
  <c r="D228" i="13" s="1"/>
  <c r="D352" i="12"/>
  <c r="D352" i="13" s="1"/>
  <c r="D483" i="12"/>
  <c r="D483" i="13" s="1"/>
  <c r="D56" i="12"/>
  <c r="D56" i="13" s="1"/>
  <c r="D449" i="12"/>
  <c r="D449" i="13" s="1"/>
  <c r="D251" i="12"/>
  <c r="D251" i="13" s="1"/>
  <c r="D283" i="12"/>
  <c r="D283" i="13" s="1"/>
  <c r="D297" i="12"/>
  <c r="D297" i="13" s="1"/>
  <c r="D485" i="12"/>
  <c r="D79" i="12"/>
  <c r="D79" i="13" s="1"/>
  <c r="D273" i="12"/>
  <c r="D273" i="13" s="1"/>
  <c r="D488" i="12"/>
  <c r="D488" i="13" s="1"/>
  <c r="D30" i="12"/>
  <c r="D58" i="12"/>
  <c r="D58" i="13" s="1"/>
  <c r="D90" i="12"/>
  <c r="D90" i="13" s="1"/>
  <c r="D71" i="12"/>
  <c r="D71" i="13" s="1"/>
  <c r="D68" i="12"/>
  <c r="D68" i="13" s="1"/>
  <c r="D281" i="12"/>
  <c r="D281" i="13" s="1"/>
  <c r="D116" i="12"/>
  <c r="D116" i="13" s="1"/>
  <c r="D7" i="12"/>
  <c r="D7" i="13" s="1"/>
  <c r="D266" i="12"/>
  <c r="D266" i="13" s="1"/>
  <c r="D319" i="12"/>
  <c r="D319" i="13" s="1"/>
  <c r="D322" i="12"/>
  <c r="D322" i="13" s="1"/>
  <c r="D122" i="12"/>
  <c r="D122" i="13" s="1"/>
  <c r="D292" i="12"/>
  <c r="D292" i="13" s="1"/>
  <c r="D299" i="12"/>
  <c r="D299" i="13" s="1"/>
  <c r="D384" i="12"/>
  <c r="D384" i="13" s="1"/>
  <c r="D389" i="12"/>
  <c r="D389" i="13" s="1"/>
  <c r="D393" i="12"/>
  <c r="D393" i="13" s="1"/>
  <c r="D471" i="12"/>
  <c r="D471" i="13" s="1"/>
  <c r="D537" i="12"/>
  <c r="D537" i="13" s="1"/>
  <c r="D559" i="12"/>
  <c r="D559" i="13" s="1"/>
  <c r="D500" i="12"/>
  <c r="D305" i="12"/>
  <c r="D305" i="13" s="1"/>
  <c r="D309" i="12"/>
  <c r="D309" i="13" s="1"/>
  <c r="D433" i="12"/>
  <c r="D433" i="13" s="1"/>
  <c r="D522" i="12"/>
  <c r="D522" i="13" s="1"/>
  <c r="D525" i="12"/>
  <c r="D525" i="13" s="1"/>
  <c r="D535" i="12"/>
  <c r="D535" i="13" s="1"/>
  <c r="D275" i="12"/>
  <c r="D275" i="13" s="1"/>
  <c r="D33" i="12"/>
  <c r="D103" i="12"/>
  <c r="D103" i="13" s="1"/>
  <c r="D118" i="12"/>
  <c r="D118" i="13" s="1"/>
  <c r="D120" i="12"/>
  <c r="D120" i="13" s="1"/>
  <c r="D124" i="12"/>
  <c r="D226" i="12"/>
  <c r="D226" i="13" s="1"/>
  <c r="D269" i="12"/>
  <c r="D269" i="13" s="1"/>
  <c r="D270" i="12"/>
  <c r="D270" i="13" s="1"/>
  <c r="D276" i="12"/>
  <c r="D353" i="12"/>
  <c r="D353" i="13" s="1"/>
  <c r="D356" i="12"/>
  <c r="D356" i="13" s="1"/>
  <c r="D357" i="12"/>
  <c r="D357" i="13" s="1"/>
  <c r="D34" i="12"/>
  <c r="D34" i="13" s="1"/>
  <c r="D303" i="12"/>
  <c r="D303" i="13" s="1"/>
  <c r="D248" i="12"/>
  <c r="D248" i="13" s="1"/>
  <c r="D244" i="12"/>
  <c r="D17" i="12"/>
  <c r="D26" i="12"/>
  <c r="D26" i="13" s="1"/>
  <c r="D238" i="12"/>
  <c r="D238" i="13" s="1"/>
  <c r="D267" i="12"/>
  <c r="D492" i="12"/>
  <c r="D492" i="13" s="1"/>
  <c r="D12" i="12"/>
  <c r="D12" i="13" s="1"/>
  <c r="I562" i="12"/>
  <c r="I561" i="12"/>
  <c r="I560" i="12"/>
  <c r="I559" i="12"/>
  <c r="I558" i="12"/>
  <c r="I154" i="12"/>
  <c r="I556" i="12"/>
  <c r="I555" i="12"/>
  <c r="I149" i="12"/>
  <c r="I553" i="12"/>
  <c r="I145" i="12"/>
  <c r="I551" i="12"/>
  <c r="I141" i="12"/>
  <c r="I549" i="12"/>
  <c r="I548" i="12"/>
  <c r="I140" i="12"/>
  <c r="I546" i="12"/>
  <c r="I136" i="12"/>
  <c r="I135" i="12"/>
  <c r="I134" i="12"/>
  <c r="I132" i="12"/>
  <c r="I541" i="12"/>
  <c r="I129"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121" i="12"/>
  <c r="I443" i="12"/>
  <c r="I442" i="12"/>
  <c r="I441" i="12"/>
  <c r="I440" i="12"/>
  <c r="I439" i="12"/>
  <c r="I438" i="12"/>
  <c r="I437" i="12"/>
  <c r="I117" i="12"/>
  <c r="I435" i="12"/>
  <c r="I115" i="12"/>
  <c r="I433" i="12"/>
  <c r="I432" i="12"/>
  <c r="I110" i="12"/>
  <c r="I430" i="12"/>
  <c r="I108" i="12"/>
  <c r="I428" i="12"/>
  <c r="I427" i="12"/>
  <c r="I426" i="12"/>
  <c r="I425" i="12"/>
  <c r="I424" i="12"/>
  <c r="I423" i="12"/>
  <c r="I422" i="12"/>
  <c r="I421" i="12"/>
  <c r="I107" i="12"/>
  <c r="I419" i="12"/>
  <c r="I106" i="12"/>
  <c r="I102" i="12"/>
  <c r="I101" i="12"/>
  <c r="I415" i="12"/>
  <c r="I100" i="12"/>
  <c r="I99" i="12"/>
  <c r="I98" i="12"/>
  <c r="I411" i="12"/>
  <c r="I96" i="12"/>
  <c r="I409" i="12"/>
  <c r="I408" i="12"/>
  <c r="I407" i="12"/>
  <c r="I406" i="12"/>
  <c r="I405" i="12"/>
  <c r="I404" i="12"/>
  <c r="I557"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554" i="12"/>
  <c r="I375" i="12"/>
  <c r="I374" i="12"/>
  <c r="I94" i="12"/>
  <c r="I372" i="12"/>
  <c r="I210" i="12"/>
  <c r="I370" i="12"/>
  <c r="I209" i="12"/>
  <c r="I368" i="12"/>
  <c r="I208" i="12"/>
  <c r="I207" i="12"/>
  <c r="I365" i="12"/>
  <c r="I364" i="12"/>
  <c r="I363" i="12"/>
  <c r="I362" i="12"/>
  <c r="I361" i="12"/>
  <c r="I206" i="12"/>
  <c r="I205"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04" i="12"/>
  <c r="I198" i="12"/>
  <c r="I197" i="12"/>
  <c r="I196" i="12"/>
  <c r="I195" i="12"/>
  <c r="I194" i="12"/>
  <c r="I193" i="12"/>
  <c r="I203" i="12"/>
  <c r="I202" i="12"/>
  <c r="I201" i="12"/>
  <c r="I200" i="12"/>
  <c r="I199" i="12"/>
  <c r="I192" i="12"/>
  <c r="I191" i="12"/>
  <c r="I190" i="12"/>
  <c r="I189" i="12"/>
  <c r="I188" i="12"/>
  <c r="I187" i="12"/>
  <c r="I186" i="12"/>
  <c r="I185" i="12"/>
  <c r="I184" i="12"/>
  <c r="I183" i="12"/>
  <c r="I552" i="12"/>
  <c r="I550" i="12"/>
  <c r="I547" i="12"/>
  <c r="I545" i="12"/>
  <c r="I544" i="12"/>
  <c r="I543" i="12"/>
  <c r="I182" i="12"/>
  <c r="I181" i="12"/>
  <c r="I180" i="12"/>
  <c r="I179" i="12"/>
  <c r="I178" i="12"/>
  <c r="I177" i="12"/>
  <c r="I542" i="12"/>
  <c r="I175" i="12"/>
  <c r="I174" i="12"/>
  <c r="I173" i="12"/>
  <c r="I172" i="12"/>
  <c r="I171" i="12"/>
  <c r="I540" i="12"/>
  <c r="I444" i="12"/>
  <c r="I168" i="12"/>
  <c r="I167" i="12"/>
  <c r="I166" i="12"/>
  <c r="I436" i="12"/>
  <c r="I434" i="12"/>
  <c r="I163" i="12"/>
  <c r="I431" i="12"/>
  <c r="I429" i="12"/>
  <c r="I160" i="12"/>
  <c r="I159" i="12"/>
  <c r="I158" i="12"/>
  <c r="I157" i="12"/>
  <c r="I420" i="12"/>
  <c r="I155" i="12"/>
  <c r="I418" i="12"/>
  <c r="I153" i="12"/>
  <c r="I152" i="12"/>
  <c r="I151" i="12"/>
  <c r="I150" i="12"/>
  <c r="I417" i="12"/>
  <c r="I148" i="12"/>
  <c r="I147" i="12"/>
  <c r="I146" i="12"/>
  <c r="I416" i="12"/>
  <c r="I144" i="12"/>
  <c r="I143" i="12"/>
  <c r="I142" i="12"/>
  <c r="I414" i="12"/>
  <c r="I413" i="12"/>
  <c r="I139" i="12"/>
  <c r="I138" i="12"/>
  <c r="I137" i="12"/>
  <c r="I412" i="12"/>
  <c r="I410" i="12"/>
  <c r="I403" i="12"/>
  <c r="I133" i="12"/>
  <c r="I376" i="12"/>
  <c r="I131" i="12"/>
  <c r="I130" i="12"/>
  <c r="I373" i="12"/>
  <c r="I128" i="12"/>
  <c r="I127" i="12"/>
  <c r="I126" i="12"/>
  <c r="I125" i="12"/>
  <c r="I124" i="12"/>
  <c r="I123" i="12"/>
  <c r="I122" i="12"/>
  <c r="I371" i="12"/>
  <c r="I120" i="12"/>
  <c r="I119" i="12"/>
  <c r="I118" i="12"/>
  <c r="I369" i="12"/>
  <c r="I116" i="12"/>
  <c r="I367" i="12"/>
  <c r="I114" i="12"/>
  <c r="I113" i="12"/>
  <c r="I112" i="12"/>
  <c r="I111" i="12"/>
  <c r="I366" i="12"/>
  <c r="I109" i="12"/>
  <c r="I360" i="12"/>
  <c r="I359" i="12"/>
  <c r="I176" i="12"/>
  <c r="I105" i="12"/>
  <c r="I104" i="12"/>
  <c r="I103" i="12"/>
  <c r="I170" i="12"/>
  <c r="I169" i="12"/>
  <c r="I165" i="12"/>
  <c r="I164" i="12"/>
  <c r="I162" i="12"/>
  <c r="I97" i="12"/>
  <c r="I161" i="12"/>
  <c r="I95" i="12"/>
  <c r="I156"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V1099" i="7"/>
  <c r="V1098" i="7"/>
  <c r="K337" i="12"/>
  <c r="V1093" i="7"/>
  <c r="K335" i="12"/>
  <c r="V1091" i="7"/>
  <c r="K334" i="12"/>
  <c r="V1088" i="7"/>
  <c r="V1089" i="7"/>
  <c r="V1085" i="7"/>
  <c r="K333" i="12"/>
  <c r="V1087" i="7"/>
  <c r="V1082" i="7"/>
  <c r="K332" i="12"/>
  <c r="V1083" i="7"/>
  <c r="V1084" i="7"/>
  <c r="V1077" i="7"/>
  <c r="V1078" i="7"/>
  <c r="K331" i="12"/>
  <c r="V1079" i="7"/>
  <c r="V1080" i="7"/>
  <c r="V1069" i="7"/>
  <c r="V1067" i="7"/>
  <c r="K327" i="12"/>
  <c r="V1057" i="7"/>
  <c r="V1054" i="7"/>
  <c r="K324" i="12"/>
  <c r="V1048" i="7"/>
  <c r="K323" i="12"/>
  <c r="V1049" i="7"/>
  <c r="V1050" i="7"/>
  <c r="V1051" i="7"/>
  <c r="V1052" i="7"/>
  <c r="V1039" i="7"/>
  <c r="V1014" i="7"/>
  <c r="K310" i="12"/>
  <c r="V1007" i="7"/>
  <c r="K308" i="12"/>
  <c r="V1008" i="7"/>
  <c r="V1003" i="7"/>
  <c r="K307" i="12"/>
  <c r="V1004" i="7"/>
  <c r="V1005" i="7"/>
  <c r="V1001" i="7"/>
  <c r="K306" i="12"/>
  <c r="V1000" i="7"/>
  <c r="V995" i="7"/>
  <c r="V996" i="7"/>
  <c r="V997" i="7"/>
  <c r="V998" i="7"/>
  <c r="V999" i="7"/>
  <c r="V989" i="7"/>
  <c r="V990" i="7"/>
  <c r="K304" i="12"/>
  <c r="V983" i="7"/>
  <c r="K302" i="12"/>
  <c r="V979" i="7"/>
  <c r="K301" i="12"/>
  <c r="V980" i="7"/>
  <c r="V981" i="7"/>
  <c r="V970" i="7"/>
  <c r="K299" i="12"/>
  <c r="V971" i="7"/>
  <c r="V972" i="7"/>
  <c r="V965" i="7"/>
  <c r="K298" i="12"/>
  <c r="V966" i="7"/>
  <c r="V967" i="7"/>
  <c r="V968" i="7"/>
  <c r="V952" i="7"/>
  <c r="K295" i="12"/>
  <c r="V953" i="7"/>
  <c r="V1856" i="7"/>
  <c r="V947" i="7"/>
  <c r="K293" i="12"/>
  <c r="V948" i="7"/>
  <c r="V944" i="7"/>
  <c r="K291" i="12"/>
  <c r="V942" i="7"/>
  <c r="K290" i="12"/>
  <c r="V938" i="7"/>
  <c r="K288" i="12"/>
  <c r="V929" i="7"/>
  <c r="V930" i="7"/>
  <c r="K285" i="12"/>
  <c r="V931" i="7"/>
  <c r="V932" i="7"/>
  <c r="V926" i="7"/>
  <c r="V924" i="7"/>
  <c r="K282" i="12"/>
  <c r="V923" i="7"/>
  <c r="V920" i="7"/>
  <c r="K281" i="12"/>
  <c r="V921" i="7"/>
  <c r="V917" i="7"/>
  <c r="K279" i="12"/>
  <c r="V900" i="7"/>
  <c r="K271" i="12"/>
  <c r="V901" i="7"/>
  <c r="V902" i="7"/>
  <c r="V903" i="7"/>
  <c r="V889" i="7"/>
  <c r="K265" i="12"/>
  <c r="V890" i="7"/>
  <c r="V875" i="7"/>
  <c r="V874" i="7"/>
  <c r="K259" i="12"/>
  <c r="V871" i="7"/>
  <c r="V872" i="7"/>
  <c r="V873" i="7"/>
  <c r="V865" i="7"/>
  <c r="K257" i="12"/>
  <c r="V862" i="7"/>
  <c r="K256" i="12"/>
  <c r="V863" i="7"/>
  <c r="V859" i="7"/>
  <c r="V860" i="7"/>
  <c r="K255" i="12"/>
  <c r="V857" i="7"/>
  <c r="K254" i="12"/>
  <c r="V851" i="7"/>
  <c r="K252" i="12"/>
  <c r="V850" i="7"/>
  <c r="V846" i="7"/>
  <c r="K250" i="12"/>
  <c r="V847" i="7"/>
  <c r="V844" i="7"/>
  <c r="V845" i="7"/>
  <c r="V838" i="7"/>
  <c r="K248" i="12"/>
  <c r="V839" i="7"/>
  <c r="V840" i="7"/>
  <c r="V841" i="7"/>
  <c r="V836" i="7"/>
  <c r="K247" i="12"/>
  <c r="V831" i="7"/>
  <c r="K246" i="12"/>
  <c r="V832" i="7"/>
  <c r="V833" i="7"/>
  <c r="V834" i="7"/>
  <c r="V828" i="7"/>
  <c r="K245" i="12"/>
  <c r="V829" i="7"/>
  <c r="V815" i="7"/>
  <c r="K240" i="12"/>
  <c r="V816" i="7"/>
  <c r="V811" i="7"/>
  <c r="K239" i="12"/>
  <c r="V812" i="7"/>
  <c r="V813" i="7"/>
  <c r="V800" i="7"/>
  <c r="K236" i="12"/>
  <c r="V801" i="7"/>
  <c r="V802" i="7"/>
  <c r="V803" i="7"/>
  <c r="V804" i="7"/>
  <c r="V798" i="7"/>
  <c r="V780" i="7"/>
  <c r="K229" i="12"/>
  <c r="V781" i="7"/>
  <c r="V774" i="7"/>
  <c r="K226" i="12"/>
  <c r="V771" i="7"/>
  <c r="V772" i="7"/>
  <c r="V773" i="7"/>
  <c r="V762" i="7"/>
  <c r="K225" i="12"/>
  <c r="V763" i="7"/>
  <c r="V765" i="7"/>
  <c r="V764" i="7"/>
  <c r="V766" i="7"/>
  <c r="V767" i="7"/>
  <c r="V768" i="7"/>
  <c r="V769" i="7"/>
  <c r="V757" i="7"/>
  <c r="V758" i="7"/>
  <c r="K224" i="12"/>
  <c r="V759" i="7"/>
  <c r="V760" i="7"/>
  <c r="V753" i="7"/>
  <c r="V754" i="7"/>
  <c r="V755" i="7"/>
  <c r="K223" i="12"/>
  <c r="V750" i="7"/>
  <c r="K222" i="12"/>
  <c r="V751" i="7"/>
  <c r="V744" i="7"/>
  <c r="K221" i="12"/>
  <c r="V745" i="7"/>
  <c r="V746" i="7"/>
  <c r="V747" i="7"/>
  <c r="V748" i="7"/>
  <c r="V738" i="7"/>
  <c r="K220" i="12"/>
  <c r="V739" i="7"/>
  <c r="V740" i="7"/>
  <c r="V741" i="7"/>
  <c r="V742" i="7"/>
  <c r="V736" i="7"/>
  <c r="V733" i="7"/>
  <c r="K218" i="12"/>
  <c r="V734" i="7"/>
  <c r="V731" i="7"/>
  <c r="K217" i="12"/>
  <c r="V729" i="7"/>
  <c r="V730" i="7"/>
  <c r="V726" i="7"/>
  <c r="K216" i="12"/>
  <c r="V727" i="7"/>
  <c r="V724" i="7"/>
  <c r="K215" i="12"/>
  <c r="V720" i="7"/>
  <c r="K214" i="12"/>
  <c r="V721" i="7"/>
  <c r="V722" i="7"/>
  <c r="V691" i="7"/>
  <c r="V692" i="7"/>
  <c r="K203" i="12"/>
  <c r="V693" i="7"/>
  <c r="V694" i="7"/>
  <c r="V689" i="7"/>
  <c r="K202" i="12"/>
  <c r="V680" i="7"/>
  <c r="K199" i="12"/>
  <c r="V681" i="7"/>
  <c r="V682" i="7"/>
  <c r="V605" i="7"/>
  <c r="V606" i="7"/>
  <c r="V607" i="7"/>
  <c r="V608" i="7"/>
  <c r="V596" i="7"/>
  <c r="K179" i="12"/>
  <c r="V597" i="7"/>
  <c r="V598" i="7"/>
  <c r="V599" i="7"/>
  <c r="V593" i="7"/>
  <c r="V588" i="7"/>
  <c r="K178" i="12"/>
  <c r="V589" i="7"/>
  <c r="V590" i="7"/>
  <c r="V591" i="7"/>
  <c r="V592" i="7"/>
  <c r="V594" i="7"/>
  <c r="V586" i="7"/>
  <c r="K177" i="12"/>
  <c r="V574" i="7"/>
  <c r="K175" i="12"/>
  <c r="V575" i="7"/>
  <c r="V576" i="7"/>
  <c r="V577" i="7"/>
  <c r="V578" i="7"/>
  <c r="V572" i="7"/>
  <c r="K174" i="12"/>
  <c r="V565" i="7"/>
  <c r="K172" i="12"/>
  <c r="V566" i="7"/>
  <c r="V559" i="7"/>
  <c r="V560" i="7"/>
  <c r="K171" i="12"/>
  <c r="V561" i="7"/>
  <c r="V562" i="7"/>
  <c r="V563" i="7"/>
  <c r="V544" i="7"/>
  <c r="K167" i="12"/>
  <c r="V524" i="7"/>
  <c r="K163" i="12"/>
  <c r="V512" i="7"/>
  <c r="K160" i="12"/>
  <c r="V472" i="7"/>
  <c r="V453" i="7"/>
  <c r="K143" i="12"/>
  <c r="V410" i="7"/>
  <c r="V404" i="7"/>
  <c r="K128" i="12"/>
  <c r="V397" i="7"/>
  <c r="V398" i="7"/>
  <c r="V399" i="7"/>
  <c r="V400" i="7"/>
  <c r="V401" i="7"/>
  <c r="V395" i="7"/>
  <c r="V386" i="7"/>
  <c r="K122" i="12"/>
  <c r="V376" i="7"/>
  <c r="K118" i="12"/>
  <c r="V372" i="7"/>
  <c r="K116" i="12"/>
  <c r="V362" i="7"/>
  <c r="K113" i="12"/>
  <c r="V359" i="7"/>
  <c r="V357" i="7"/>
  <c r="K111" i="12"/>
  <c r="V352" i="7"/>
  <c r="K109" i="12"/>
  <c r="V310" i="7"/>
  <c r="V303" i="7"/>
  <c r="V292" i="7"/>
  <c r="V291" i="7"/>
  <c r="V286" i="7"/>
  <c r="V287" i="7"/>
  <c r="V279" i="7"/>
  <c r="V280" i="7"/>
  <c r="V281" i="7"/>
  <c r="V282" i="7"/>
  <c r="V274" i="7"/>
  <c r="V269" i="7"/>
  <c r="V261" i="7"/>
  <c r="V251" i="7"/>
  <c r="K78" i="12"/>
  <c r="V252" i="7"/>
  <c r="V247" i="7"/>
  <c r="K77" i="12"/>
  <c r="V248" i="7"/>
  <c r="V249" i="7"/>
  <c r="V245" i="7"/>
  <c r="K76" i="12"/>
  <c r="V239" i="7"/>
  <c r="V240" i="7"/>
  <c r="V241" i="7"/>
  <c r="V242" i="7"/>
  <c r="V234" i="7"/>
  <c r="V235" i="7"/>
  <c r="V236" i="7"/>
  <c r="V227" i="7"/>
  <c r="V228" i="7"/>
  <c r="V229" i="7"/>
  <c r="V221" i="7"/>
  <c r="K72" i="12"/>
  <c r="V222" i="7"/>
  <c r="V223" i="7"/>
  <c r="V218" i="7"/>
  <c r="V219" i="7"/>
  <c r="K71" i="12"/>
  <c r="V214" i="7"/>
  <c r="K70" i="12"/>
  <c r="V215" i="7"/>
  <c r="V216" i="7"/>
  <c r="V209" i="7"/>
  <c r="K68" i="12"/>
  <c r="V211" i="7"/>
  <c r="K69" i="12"/>
  <c r="V212" i="7"/>
  <c r="V207" i="7"/>
  <c r="V208" i="7"/>
  <c r="V201" i="7"/>
  <c r="K66" i="12"/>
  <c r="V198" i="7"/>
  <c r="K65" i="12"/>
  <c r="V199" i="7"/>
  <c r="V195" i="7"/>
  <c r="V194" i="7"/>
  <c r="K64" i="12"/>
  <c r="V187" i="7"/>
  <c r="K62" i="12"/>
  <c r="V188" i="7"/>
  <c r="V189" i="7"/>
  <c r="V190" i="7"/>
  <c r="V191" i="7"/>
  <c r="V185" i="7"/>
  <c r="K61" i="12"/>
  <c r="V183" i="7"/>
  <c r="V184" i="7"/>
  <c r="V180" i="7"/>
  <c r="K60" i="12"/>
  <c r="V181" i="7"/>
  <c r="V176" i="7"/>
  <c r="V168" i="7"/>
  <c r="K55" i="12"/>
  <c r="V165" i="7"/>
  <c r="K54" i="12"/>
  <c r="V162" i="7"/>
  <c r="V163" i="7"/>
  <c r="V166" i="7"/>
  <c r="V164" i="7"/>
  <c r="V158" i="7"/>
  <c r="K53" i="12"/>
  <c r="V159" i="7"/>
  <c r="V156" i="7"/>
  <c r="V160" i="7"/>
  <c r="V150" i="7"/>
  <c r="K52" i="12"/>
  <c r="V152" i="7"/>
  <c r="V151" i="7"/>
  <c r="V153" i="7"/>
  <c r="V154" i="7"/>
  <c r="V145" i="7"/>
  <c r="V146" i="7"/>
  <c r="K51" i="12"/>
  <c r="V147" i="7"/>
  <c r="V141" i="7"/>
  <c r="K50" i="12"/>
  <c r="V142" i="7"/>
  <c r="V143" i="7"/>
  <c r="V137" i="7"/>
  <c r="K49" i="12"/>
  <c r="V138" i="7"/>
  <c r="V139" i="7"/>
  <c r="V130" i="7"/>
  <c r="V131" i="7"/>
  <c r="V132" i="7"/>
  <c r="V133" i="7"/>
  <c r="V103" i="7"/>
  <c r="K38" i="12"/>
  <c r="V85" i="7"/>
  <c r="K33" i="12"/>
  <c r="V99" i="7"/>
  <c r="K37" i="12"/>
  <c r="V94" i="7"/>
  <c r="V78" i="7"/>
  <c r="K30" i="12"/>
  <c r="V65" i="7"/>
  <c r="V58" i="7"/>
  <c r="K23" i="12"/>
  <c r="V59" i="7"/>
  <c r="V49" i="7"/>
  <c r="K20" i="12"/>
  <c r="V31" i="7"/>
  <c r="K14" i="12"/>
  <c r="V32" i="7"/>
  <c r="V24" i="7"/>
  <c r="K11" i="12"/>
  <c r="V25" i="7"/>
  <c r="V19" i="7"/>
  <c r="K9" i="12"/>
  <c r="V22" i="7"/>
  <c r="K10" i="12"/>
  <c r="V10" i="7"/>
  <c r="K6" i="12"/>
  <c r="V7" i="7"/>
  <c r="K5" i="12"/>
  <c r="V38" i="7"/>
  <c r="K16" i="12"/>
  <c r="V39" i="7"/>
  <c r="V37" i="7"/>
  <c r="V1832" i="7"/>
  <c r="K555" i="12"/>
  <c r="V1833" i="7"/>
  <c r="V1802" i="7"/>
  <c r="V1803" i="7"/>
  <c r="V1762" i="7"/>
  <c r="K529" i="12"/>
  <c r="V1763" i="7"/>
  <c r="V1764" i="7"/>
  <c r="V915" i="7"/>
  <c r="K278" i="12"/>
  <c r="V470" i="7"/>
  <c r="K146" i="12"/>
  <c r="V1737" i="7"/>
  <c r="V1738" i="7"/>
  <c r="V1739" i="7"/>
  <c r="V1740" i="7"/>
  <c r="V1741" i="7"/>
  <c r="V1715" i="7"/>
  <c r="K514" i="12"/>
  <c r="V1716" i="7"/>
  <c r="V1711" i="7"/>
  <c r="K513" i="12"/>
  <c r="V1712" i="7"/>
  <c r="V1713" i="7"/>
  <c r="V1518" i="7"/>
  <c r="K442" i="12"/>
  <c r="V1519" i="7"/>
  <c r="V1520" i="7"/>
  <c r="V1509" i="7"/>
  <c r="V1469" i="7"/>
  <c r="V1470" i="7"/>
  <c r="V1452" i="7"/>
  <c r="V1418" i="7"/>
  <c r="K423" i="12"/>
  <c r="V1397" i="7"/>
  <c r="V1398" i="7"/>
  <c r="V1317" i="7"/>
  <c r="V1318" i="7"/>
  <c r="V1319" i="7"/>
  <c r="V1170" i="7"/>
  <c r="V1094" i="7"/>
  <c r="V1023" i="7"/>
  <c r="V612" i="7"/>
  <c r="V378" i="7"/>
  <c r="V72" i="7"/>
  <c r="V15" i="7"/>
  <c r="K8" i="12"/>
  <c r="V1548" i="7"/>
  <c r="K451" i="12"/>
  <c r="V1544" i="7"/>
  <c r="V1545" i="7"/>
  <c r="V1546" i="7"/>
  <c r="V1547" i="7"/>
  <c r="V1538" i="7"/>
  <c r="K448" i="12"/>
  <c r="V1539" i="7"/>
  <c r="V1508" i="7"/>
  <c r="V1506" i="7"/>
  <c r="V1507" i="7"/>
  <c r="V1467" i="7"/>
  <c r="V1468" i="7"/>
  <c r="V1450" i="7"/>
  <c r="V1451" i="7"/>
  <c r="K430" i="12"/>
  <c r="V1425" i="7"/>
  <c r="K425" i="12"/>
  <c r="V1426" i="7"/>
  <c r="V1427" i="7"/>
  <c r="V1424" i="7"/>
  <c r="V1414" i="7"/>
  <c r="V1415" i="7"/>
  <c r="V1416" i="7"/>
  <c r="V1417" i="7"/>
  <c r="V1288" i="7"/>
  <c r="K397" i="12"/>
  <c r="V1169" i="7"/>
  <c r="V1129" i="7"/>
  <c r="V1020" i="7"/>
  <c r="K313" i="12"/>
  <c r="V974" i="7"/>
  <c r="V975" i="7"/>
  <c r="V977" i="7"/>
  <c r="V448" i="7"/>
  <c r="V449" i="7"/>
  <c r="V450" i="7"/>
  <c r="V1408" i="7"/>
  <c r="V1409" i="7"/>
  <c r="V1410" i="7"/>
  <c r="V1303" i="7"/>
  <c r="K400" i="12"/>
  <c r="V1305" i="7"/>
  <c r="K401" i="12"/>
  <c r="V1302" i="7"/>
  <c r="V127" i="7"/>
  <c r="K46" i="12"/>
  <c r="V119" i="7"/>
  <c r="V117" i="7"/>
  <c r="K43" i="12"/>
  <c r="V109" i="7"/>
  <c r="K40" i="12"/>
  <c r="V101" i="7"/>
  <c r="V102" i="7"/>
  <c r="V98" i="7"/>
  <c r="V92" i="7"/>
  <c r="V93" i="7"/>
  <c r="V90" i="7"/>
  <c r="V82" i="7"/>
  <c r="K31" i="12"/>
  <c r="V81" i="7"/>
  <c r="V80" i="7"/>
  <c r="V76" i="7"/>
  <c r="V77" i="7"/>
  <c r="V74" i="7"/>
  <c r="K29" i="12"/>
  <c r="V64" i="7"/>
  <c r="K25" i="12"/>
  <c r="V56" i="7"/>
  <c r="K22" i="12"/>
  <c r="V48" i="7"/>
  <c r="V45" i="7"/>
  <c r="K18" i="12"/>
  <c r="V29" i="7"/>
  <c r="V30" i="7"/>
  <c r="V21" i="7"/>
  <c r="V18" i="7"/>
  <c r="V17" i="7"/>
  <c r="V13" i="7"/>
  <c r="V14" i="7"/>
  <c r="V9" i="7"/>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V1482" i="7"/>
  <c r="K434" i="12"/>
  <c r="V1478" i="7"/>
  <c r="V1477" i="7"/>
  <c r="V525" i="7"/>
  <c r="K164" i="12"/>
  <c r="K7" i="12"/>
  <c r="K12" i="12"/>
  <c r="K13" i="12"/>
  <c r="K19" i="12"/>
  <c r="K28" i="12"/>
  <c r="K32" i="12"/>
  <c r="K34" i="12"/>
  <c r="K44" i="12"/>
  <c r="K47" i="12"/>
  <c r="K56" i="12"/>
  <c r="K59" i="12"/>
  <c r="K63" i="12"/>
  <c r="K81" i="12"/>
  <c r="K84" i="12"/>
  <c r="K91" i="12"/>
  <c r="K94" i="12"/>
  <c r="K96" i="12"/>
  <c r="K98" i="12"/>
  <c r="K99" i="12"/>
  <c r="K100" i="12"/>
  <c r="K101" i="12"/>
  <c r="K102" i="12"/>
  <c r="K103" i="12"/>
  <c r="K106" i="12"/>
  <c r="K107" i="12"/>
  <c r="K108" i="12"/>
  <c r="K110" i="12"/>
  <c r="K115" i="12"/>
  <c r="K117" i="12"/>
  <c r="K120" i="12"/>
  <c r="K121" i="12"/>
  <c r="K124" i="12"/>
  <c r="K126" i="12"/>
  <c r="K129" i="12"/>
  <c r="K130" i="12"/>
  <c r="K132" i="12"/>
  <c r="K134" i="12"/>
  <c r="K135" i="12"/>
  <c r="K136" i="12"/>
  <c r="K140" i="12"/>
  <c r="K141" i="12"/>
  <c r="K144" i="12"/>
  <c r="K145" i="12"/>
  <c r="K147" i="12"/>
  <c r="K148" i="12"/>
  <c r="K149" i="12"/>
  <c r="K151" i="12"/>
  <c r="K153" i="12"/>
  <c r="K154" i="12"/>
  <c r="K156" i="12"/>
  <c r="K157" i="12"/>
  <c r="K158" i="12"/>
  <c r="K161" i="12"/>
  <c r="K162" i="12"/>
  <c r="K165" i="12"/>
  <c r="K166" i="12"/>
  <c r="K168" i="12"/>
  <c r="K169" i="12"/>
  <c r="K170" i="12"/>
  <c r="K176" i="12"/>
  <c r="K183" i="12"/>
  <c r="K184" i="12"/>
  <c r="K185" i="12"/>
  <c r="K186" i="12"/>
  <c r="K187" i="12"/>
  <c r="K188" i="12"/>
  <c r="K189" i="12"/>
  <c r="K190" i="12"/>
  <c r="K191" i="12"/>
  <c r="K192" i="12"/>
  <c r="K193" i="12"/>
  <c r="K194" i="12"/>
  <c r="K195" i="12"/>
  <c r="K196" i="12"/>
  <c r="K197" i="12"/>
  <c r="K198" i="12"/>
  <c r="K200" i="12"/>
  <c r="K201" i="12"/>
  <c r="K204" i="12"/>
  <c r="K205" i="12"/>
  <c r="K206" i="12"/>
  <c r="K207" i="12"/>
  <c r="K208" i="12"/>
  <c r="K209" i="12"/>
  <c r="K210" i="12"/>
  <c r="K212" i="12"/>
  <c r="K213" i="12"/>
  <c r="K219" i="12"/>
  <c r="K227" i="12"/>
  <c r="K230" i="12"/>
  <c r="K234" i="12"/>
  <c r="K235" i="12"/>
  <c r="K238" i="12"/>
  <c r="K241" i="12"/>
  <c r="K243" i="12"/>
  <c r="K249" i="12"/>
  <c r="K251" i="12"/>
  <c r="K260" i="12"/>
  <c r="K264" i="12"/>
  <c r="K268" i="12"/>
  <c r="K270" i="12"/>
  <c r="K272" i="12"/>
  <c r="K273" i="12"/>
  <c r="K274" i="12"/>
  <c r="K276" i="12"/>
  <c r="K277" i="12"/>
  <c r="K280" i="12"/>
  <c r="K283" i="12"/>
  <c r="K284" i="12"/>
  <c r="K286" i="12"/>
  <c r="K287" i="12"/>
  <c r="K289" i="12"/>
  <c r="K292" i="12"/>
  <c r="K294" i="12"/>
  <c r="K309" i="12"/>
  <c r="K311" i="12"/>
  <c r="K317" i="12"/>
  <c r="K318" i="12"/>
  <c r="K319" i="12"/>
  <c r="K322" i="12"/>
  <c r="K340" i="12"/>
  <c r="K341" i="12"/>
  <c r="K342" i="12"/>
  <c r="K343" i="12"/>
  <c r="K346" i="12"/>
  <c r="K350" i="12"/>
  <c r="K351" i="12"/>
  <c r="K352" i="12"/>
  <c r="K353" i="12"/>
  <c r="K355" i="12"/>
  <c r="K356" i="12"/>
  <c r="K359" i="12"/>
  <c r="K360" i="12"/>
  <c r="K366" i="12"/>
  <c r="K367" i="12"/>
  <c r="K369" i="12"/>
  <c r="K370" i="12"/>
  <c r="K371" i="12"/>
  <c r="K372" i="12"/>
  <c r="K373" i="12"/>
  <c r="K374" i="12"/>
  <c r="K375" i="12"/>
  <c r="K376" i="12"/>
  <c r="K378" i="12"/>
  <c r="K387" i="12"/>
  <c r="K393" i="12"/>
  <c r="K403" i="12"/>
  <c r="K410" i="12"/>
  <c r="K411" i="12"/>
  <c r="K412" i="12"/>
  <c r="K413" i="12"/>
  <c r="K414" i="12"/>
  <c r="K416" i="12"/>
  <c r="K417" i="12"/>
  <c r="K418" i="12"/>
  <c r="K420" i="12"/>
  <c r="K429" i="12"/>
  <c r="K431" i="12"/>
  <c r="K436" i="12"/>
  <c r="K444" i="12"/>
  <c r="K445" i="12"/>
  <c r="K446" i="12"/>
  <c r="K450" i="12"/>
  <c r="K453" i="12"/>
  <c r="K455" i="12"/>
  <c r="K456" i="12"/>
  <c r="K457" i="12"/>
  <c r="K458" i="12"/>
  <c r="K459" i="12"/>
  <c r="K460" i="12"/>
  <c r="K462" i="12"/>
  <c r="K464" i="12"/>
  <c r="K466" i="12"/>
  <c r="K468" i="12"/>
  <c r="K470" i="12"/>
  <c r="K472" i="12"/>
  <c r="K475" i="12"/>
  <c r="K480" i="12"/>
  <c r="K483" i="12"/>
  <c r="K485" i="12"/>
  <c r="K486" i="12"/>
  <c r="K488" i="12"/>
  <c r="K491" i="12"/>
  <c r="V1641" i="7"/>
  <c r="K492" i="12"/>
  <c r="K493" i="12"/>
  <c r="K494" i="12"/>
  <c r="K496" i="12"/>
  <c r="K498" i="12"/>
  <c r="K500" i="12"/>
  <c r="K501" i="12"/>
  <c r="K502" i="12"/>
  <c r="K504" i="12"/>
  <c r="K505" i="12"/>
  <c r="K507" i="12"/>
  <c r="K522" i="12"/>
  <c r="K525" i="12"/>
  <c r="K527" i="12"/>
  <c r="K531" i="12"/>
  <c r="K532" i="12"/>
  <c r="K533" i="12"/>
  <c r="K534" i="12"/>
  <c r="K535" i="12"/>
  <c r="K537" i="12"/>
  <c r="K538" i="12"/>
  <c r="K540" i="12"/>
  <c r="K542" i="12"/>
  <c r="K543" i="12"/>
  <c r="K544" i="12"/>
  <c r="K545" i="12"/>
  <c r="K547" i="12"/>
  <c r="K549" i="12"/>
  <c r="K550" i="12"/>
  <c r="K551" i="12"/>
  <c r="K552" i="12"/>
  <c r="K554" i="12"/>
  <c r="K557" i="12"/>
  <c r="K559" i="12"/>
  <c r="K561" i="12"/>
  <c r="K562" i="12"/>
  <c r="V645" i="7"/>
  <c r="V644" i="7"/>
  <c r="V642" i="7"/>
  <c r="V643" i="7"/>
  <c r="V1461" i="7"/>
  <c r="V1462" i="7"/>
  <c r="B561" i="10"/>
  <c r="V711" i="7"/>
  <c r="V1680" i="7"/>
  <c r="V1679" i="7"/>
  <c r="V1678" i="7"/>
  <c r="V1677" i="7"/>
  <c r="V1676" i="7"/>
  <c r="V1674" i="7"/>
  <c r="V1673" i="7"/>
  <c r="V1672" i="7"/>
  <c r="V1671" i="7"/>
  <c r="V1670" i="7"/>
  <c r="V1666" i="7"/>
  <c r="V1665" i="7"/>
  <c r="V1653" i="7"/>
  <c r="V1642" i="7"/>
  <c r="V1640" i="7"/>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H5" i="13"/>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318" i="13"/>
  <c r="H319" i="13"/>
  <c r="H320" i="13"/>
  <c r="H321" i="13"/>
  <c r="H322" i="13"/>
  <c r="H323" i="13"/>
  <c r="H324" i="13"/>
  <c r="H325" i="13"/>
  <c r="H326" i="13"/>
  <c r="H327" i="13"/>
  <c r="H328" i="13"/>
  <c r="H329" i="13"/>
  <c r="H330" i="13"/>
  <c r="H331" i="13"/>
  <c r="H332" i="13"/>
  <c r="H333" i="13"/>
  <c r="H334" i="13"/>
  <c r="H335" i="13"/>
  <c r="H336" i="13"/>
  <c r="H337" i="13"/>
  <c r="H338" i="13"/>
  <c r="H339" i="13"/>
  <c r="H340" i="13"/>
  <c r="H341" i="13"/>
  <c r="H342" i="13"/>
  <c r="H343" i="13"/>
  <c r="H344" i="13"/>
  <c r="H345" i="13"/>
  <c r="H346" i="13"/>
  <c r="H347" i="13"/>
  <c r="H348" i="13"/>
  <c r="H349" i="13"/>
  <c r="H350" i="13"/>
  <c r="H351" i="13"/>
  <c r="H352" i="13"/>
  <c r="H353" i="13"/>
  <c r="H354" i="13"/>
  <c r="H355" i="13"/>
  <c r="H356" i="13"/>
  <c r="H357" i="13"/>
  <c r="H358" i="13"/>
  <c r="H359" i="13"/>
  <c r="H360" i="13"/>
  <c r="H361" i="13"/>
  <c r="H362" i="13"/>
  <c r="H363" i="13"/>
  <c r="H364" i="13"/>
  <c r="H365" i="13"/>
  <c r="H366" i="13"/>
  <c r="H367" i="13"/>
  <c r="H368" i="13"/>
  <c r="H369" i="13"/>
  <c r="H370" i="13"/>
  <c r="H371" i="13"/>
  <c r="H372" i="13"/>
  <c r="H373" i="13"/>
  <c r="H374" i="13"/>
  <c r="H375" i="13"/>
  <c r="H376" i="13"/>
  <c r="H377" i="13"/>
  <c r="H378" i="13"/>
  <c r="H379" i="13"/>
  <c r="H380" i="13"/>
  <c r="H381" i="13"/>
  <c r="H382" i="13"/>
  <c r="H383" i="13"/>
  <c r="H384" i="13"/>
  <c r="H385" i="13"/>
  <c r="H386" i="13"/>
  <c r="H387" i="13"/>
  <c r="H388" i="13"/>
  <c r="H389" i="13"/>
  <c r="H390" i="13"/>
  <c r="H391" i="13"/>
  <c r="H392" i="13"/>
  <c r="H393" i="13"/>
  <c r="H394" i="13"/>
  <c r="H395" i="13"/>
  <c r="H396" i="13"/>
  <c r="H397" i="13"/>
  <c r="H398" i="13"/>
  <c r="H399" i="13"/>
  <c r="H400" i="13"/>
  <c r="H401" i="13"/>
  <c r="H402" i="13"/>
  <c r="H403" i="13"/>
  <c r="H404" i="13"/>
  <c r="H405" i="13"/>
  <c r="H406" i="13"/>
  <c r="H407" i="13"/>
  <c r="H408" i="13"/>
  <c r="H409" i="13"/>
  <c r="H410" i="13"/>
  <c r="H411" i="13"/>
  <c r="H412" i="13"/>
  <c r="H413" i="13"/>
  <c r="H414" i="13"/>
  <c r="H415" i="13"/>
  <c r="H416" i="13"/>
  <c r="H417" i="13"/>
  <c r="H418" i="13"/>
  <c r="H419" i="13"/>
  <c r="H420" i="13"/>
  <c r="H421" i="13"/>
  <c r="H422" i="13"/>
  <c r="H423" i="13"/>
  <c r="H424" i="13"/>
  <c r="H425" i="13"/>
  <c r="H426" i="13"/>
  <c r="H427" i="13"/>
  <c r="H428" i="13"/>
  <c r="H429" i="13"/>
  <c r="H430" i="13"/>
  <c r="H431" i="13"/>
  <c r="H432" i="13"/>
  <c r="H433" i="13"/>
  <c r="H434" i="13"/>
  <c r="H435" i="13"/>
  <c r="H436" i="13"/>
  <c r="H437" i="13"/>
  <c r="H438" i="13"/>
  <c r="H439" i="13"/>
  <c r="H440" i="13"/>
  <c r="H441" i="13"/>
  <c r="H442" i="13"/>
  <c r="H443" i="13"/>
  <c r="H444" i="13"/>
  <c r="H445" i="13"/>
  <c r="H446" i="13"/>
  <c r="H447" i="13"/>
  <c r="H448" i="13"/>
  <c r="H449" i="13"/>
  <c r="H450" i="13"/>
  <c r="H451" i="13"/>
  <c r="H452" i="13"/>
  <c r="H453" i="13"/>
  <c r="H454" i="13"/>
  <c r="H455"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488" i="13"/>
  <c r="H489" i="13"/>
  <c r="H490" i="13"/>
  <c r="H491" i="13"/>
  <c r="H492" i="13"/>
  <c r="H493" i="13"/>
  <c r="H494" i="13"/>
  <c r="H495" i="13"/>
  <c r="H496" i="13"/>
  <c r="H497" i="13"/>
  <c r="H498" i="13"/>
  <c r="H499" i="13"/>
  <c r="H500" i="13"/>
  <c r="H501" i="13"/>
  <c r="H502" i="13"/>
  <c r="H503" i="13"/>
  <c r="H504" i="13"/>
  <c r="H505" i="13"/>
  <c r="H506" i="13"/>
  <c r="H507" i="13"/>
  <c r="H508" i="13"/>
  <c r="H509" i="13"/>
  <c r="H510" i="13"/>
  <c r="H511" i="13"/>
  <c r="H512" i="13"/>
  <c r="H513" i="13"/>
  <c r="H514" i="13"/>
  <c r="H515" i="13"/>
  <c r="H516" i="13"/>
  <c r="H517" i="13"/>
  <c r="H518" i="13"/>
  <c r="H519" i="13"/>
  <c r="H520" i="13"/>
  <c r="H521" i="13"/>
  <c r="H522" i="13"/>
  <c r="H523" i="13"/>
  <c r="H524" i="13"/>
  <c r="H525" i="13"/>
  <c r="H526" i="13"/>
  <c r="H527" i="13"/>
  <c r="H528" i="13"/>
  <c r="H529" i="13"/>
  <c r="H530" i="13"/>
  <c r="H531" i="13"/>
  <c r="H532" i="13"/>
  <c r="H533" i="13"/>
  <c r="H534" i="13"/>
  <c r="H535" i="13"/>
  <c r="H536" i="13"/>
  <c r="H537" i="13"/>
  <c r="H538" i="13"/>
  <c r="H539" i="13"/>
  <c r="H540" i="13"/>
  <c r="H541" i="13"/>
  <c r="H542" i="13"/>
  <c r="H543" i="13"/>
  <c r="H544" i="13"/>
  <c r="H545" i="13"/>
  <c r="H546" i="13"/>
  <c r="H547" i="13"/>
  <c r="H548" i="13"/>
  <c r="H549" i="13"/>
  <c r="H550" i="13"/>
  <c r="H551" i="13"/>
  <c r="H552" i="13"/>
  <c r="H553" i="13"/>
  <c r="H554" i="13"/>
  <c r="H555" i="13"/>
  <c r="H556" i="13"/>
  <c r="H557" i="13"/>
  <c r="H558" i="13"/>
  <c r="H559" i="13"/>
  <c r="H560" i="13"/>
  <c r="H561" i="13"/>
  <c r="H562" i="13"/>
  <c r="X5" i="12"/>
  <c r="N5" i="13" s="1"/>
  <c r="X6" i="12"/>
  <c r="X7" i="12"/>
  <c r="N7" i="13" s="1"/>
  <c r="X8" i="12"/>
  <c r="N8" i="13" s="1"/>
  <c r="X9" i="12"/>
  <c r="N9" i="13" s="1"/>
  <c r="X10" i="12"/>
  <c r="N10" i="13" s="1"/>
  <c r="X11" i="12"/>
  <c r="N11" i="13" s="1"/>
  <c r="X12" i="12"/>
  <c r="N12" i="13" s="1"/>
  <c r="X13" i="12"/>
  <c r="N13" i="13" s="1"/>
  <c r="X14" i="12"/>
  <c r="N14" i="13" s="1"/>
  <c r="X15" i="12"/>
  <c r="N15" i="13" s="1"/>
  <c r="X16" i="12"/>
  <c r="N16" i="13" s="1"/>
  <c r="X17" i="12"/>
  <c r="N17" i="13" s="1"/>
  <c r="X18" i="12"/>
  <c r="N18" i="13" s="1"/>
  <c r="X19" i="12"/>
  <c r="N19" i="13" s="1"/>
  <c r="X20" i="12"/>
  <c r="N20" i="13" s="1"/>
  <c r="X21" i="12"/>
  <c r="N21" i="13" s="1"/>
  <c r="X22" i="12"/>
  <c r="N22" i="13" s="1"/>
  <c r="X23" i="12"/>
  <c r="N23" i="13" s="1"/>
  <c r="X24" i="12"/>
  <c r="N24" i="13" s="1"/>
  <c r="X25" i="12"/>
  <c r="N25" i="13" s="1"/>
  <c r="X26" i="12"/>
  <c r="N26" i="13" s="1"/>
  <c r="X27" i="12"/>
  <c r="N27" i="13" s="1"/>
  <c r="X28" i="12"/>
  <c r="N28" i="13" s="1"/>
  <c r="X29" i="12"/>
  <c r="N29" i="13" s="1"/>
  <c r="X30" i="12"/>
  <c r="N30" i="13" s="1"/>
  <c r="X31" i="12"/>
  <c r="N31" i="13" s="1"/>
  <c r="X32" i="12"/>
  <c r="N32" i="13" s="1"/>
  <c r="X33" i="12"/>
  <c r="N33" i="13" s="1"/>
  <c r="X34" i="12"/>
  <c r="N34" i="13" s="1"/>
  <c r="X35" i="12"/>
  <c r="N35" i="13" s="1"/>
  <c r="X36" i="12"/>
  <c r="N36" i="13" s="1"/>
  <c r="X37" i="12"/>
  <c r="N37" i="13" s="1"/>
  <c r="X38" i="12"/>
  <c r="N38" i="13" s="1"/>
  <c r="X39" i="12"/>
  <c r="N39" i="13" s="1"/>
  <c r="X40" i="12"/>
  <c r="N40" i="13" s="1"/>
  <c r="X41" i="12"/>
  <c r="N41" i="13" s="1"/>
  <c r="X42" i="12"/>
  <c r="N42" i="13" s="1"/>
  <c r="X43" i="12"/>
  <c r="N43" i="13" s="1"/>
  <c r="X44" i="12"/>
  <c r="N44" i="13" s="1"/>
  <c r="X45" i="12"/>
  <c r="N45" i="13" s="1"/>
  <c r="X46" i="12"/>
  <c r="N46" i="13" s="1"/>
  <c r="X47" i="12"/>
  <c r="N47" i="13" s="1"/>
  <c r="X48" i="12"/>
  <c r="N48" i="13" s="1"/>
  <c r="X49" i="12"/>
  <c r="N49" i="13" s="1"/>
  <c r="X50" i="12"/>
  <c r="N50" i="13" s="1"/>
  <c r="X51" i="12"/>
  <c r="N51" i="13" s="1"/>
  <c r="X52" i="12"/>
  <c r="N52" i="13" s="1"/>
  <c r="X53" i="12"/>
  <c r="N53" i="13" s="1"/>
  <c r="X54" i="12"/>
  <c r="N54" i="13" s="1"/>
  <c r="X55" i="12"/>
  <c r="N55" i="13" s="1"/>
  <c r="X56" i="12"/>
  <c r="N56" i="13" s="1"/>
  <c r="X57" i="12"/>
  <c r="N57" i="13" s="1"/>
  <c r="X58" i="12"/>
  <c r="N58" i="13" s="1"/>
  <c r="X59" i="12"/>
  <c r="N59" i="13" s="1"/>
  <c r="X60" i="12"/>
  <c r="N60" i="13" s="1"/>
  <c r="X61" i="12"/>
  <c r="N61" i="13" s="1"/>
  <c r="X62" i="12"/>
  <c r="N62" i="13" s="1"/>
  <c r="X63" i="12"/>
  <c r="N63" i="13" s="1"/>
  <c r="X64" i="12"/>
  <c r="N64" i="13" s="1"/>
  <c r="X65" i="12"/>
  <c r="N65" i="13" s="1"/>
  <c r="X66" i="12"/>
  <c r="N66" i="13" s="1"/>
  <c r="X67" i="12"/>
  <c r="N67" i="13" s="1"/>
  <c r="X68" i="12"/>
  <c r="N68" i="13" s="1"/>
  <c r="X69" i="12"/>
  <c r="N69" i="13" s="1"/>
  <c r="X70" i="12"/>
  <c r="N70" i="13" s="1"/>
  <c r="X71" i="12"/>
  <c r="N71" i="13" s="1"/>
  <c r="X72" i="12"/>
  <c r="N72" i="13" s="1"/>
  <c r="X73" i="12"/>
  <c r="N73" i="13" s="1"/>
  <c r="X74" i="12"/>
  <c r="N74" i="13" s="1"/>
  <c r="X75" i="12"/>
  <c r="N75" i="13" s="1"/>
  <c r="X76" i="12"/>
  <c r="N76" i="13" s="1"/>
  <c r="X77" i="12"/>
  <c r="N77" i="13" s="1"/>
  <c r="X78" i="12"/>
  <c r="N78" i="13" s="1"/>
  <c r="X79" i="12"/>
  <c r="N79" i="13" s="1"/>
  <c r="X80" i="12"/>
  <c r="N80" i="13" s="1"/>
  <c r="X81" i="12"/>
  <c r="N81" i="13" s="1"/>
  <c r="X82" i="12"/>
  <c r="N82" i="13" s="1"/>
  <c r="X83" i="12"/>
  <c r="N83" i="13" s="1"/>
  <c r="X84" i="12"/>
  <c r="N84" i="13" s="1"/>
  <c r="X85" i="12"/>
  <c r="N85" i="13" s="1"/>
  <c r="X86" i="12"/>
  <c r="N86" i="13" s="1"/>
  <c r="X87" i="12"/>
  <c r="N87" i="13" s="1"/>
  <c r="X88" i="12"/>
  <c r="N88" i="13" s="1"/>
  <c r="X89" i="12"/>
  <c r="N89" i="13" s="1"/>
  <c r="X90" i="12"/>
  <c r="N90" i="13" s="1"/>
  <c r="X91" i="12"/>
  <c r="N91" i="13" s="1"/>
  <c r="X92" i="12"/>
  <c r="N92" i="13" s="1"/>
  <c r="X93" i="12"/>
  <c r="N93" i="13" s="1"/>
  <c r="X94" i="12"/>
  <c r="N94" i="13" s="1"/>
  <c r="X95" i="12"/>
  <c r="N95" i="13" s="1"/>
  <c r="X96" i="12"/>
  <c r="N96" i="13" s="1"/>
  <c r="X97" i="12"/>
  <c r="N97" i="13" s="1"/>
  <c r="X98" i="12"/>
  <c r="N98" i="13" s="1"/>
  <c r="X99" i="12"/>
  <c r="N99" i="13" s="1"/>
  <c r="X100" i="12"/>
  <c r="N100" i="13" s="1"/>
  <c r="X101" i="12"/>
  <c r="N101" i="13" s="1"/>
  <c r="X102" i="12"/>
  <c r="N102" i="13" s="1"/>
  <c r="X103" i="12"/>
  <c r="N103" i="13" s="1"/>
  <c r="X104" i="12"/>
  <c r="N104" i="13" s="1"/>
  <c r="X105" i="12"/>
  <c r="X106" i="12"/>
  <c r="N106" i="13" s="1"/>
  <c r="X107" i="12"/>
  <c r="N107" i="13" s="1"/>
  <c r="X108" i="12"/>
  <c r="N108" i="13" s="1"/>
  <c r="X109" i="12"/>
  <c r="X110" i="12"/>
  <c r="N110" i="13" s="1"/>
  <c r="X111" i="12"/>
  <c r="X112" i="12"/>
  <c r="N112" i="13" s="1"/>
  <c r="X113" i="12"/>
  <c r="X114" i="12"/>
  <c r="N114" i="13" s="1"/>
  <c r="X115" i="12"/>
  <c r="N115" i="13" s="1"/>
  <c r="X116" i="12"/>
  <c r="N116" i="13" s="1"/>
  <c r="X117" i="12"/>
  <c r="N117" i="13" s="1"/>
  <c r="X118" i="12"/>
  <c r="N118" i="13" s="1"/>
  <c r="X119" i="12"/>
  <c r="N119" i="13" s="1"/>
  <c r="X120" i="12"/>
  <c r="N120" i="13" s="1"/>
  <c r="X121" i="12"/>
  <c r="X122" i="12"/>
  <c r="N122" i="13" s="1"/>
  <c r="X123" i="12"/>
  <c r="N123" i="13" s="1"/>
  <c r="X124" i="12"/>
  <c r="X125" i="12"/>
  <c r="X126" i="12"/>
  <c r="N126" i="13" s="1"/>
  <c r="X127" i="12"/>
  <c r="N127" i="13" s="1"/>
  <c r="X128" i="12"/>
  <c r="N128" i="13" s="1"/>
  <c r="X129" i="12"/>
  <c r="X130" i="12"/>
  <c r="N130" i="13" s="1"/>
  <c r="X131" i="12"/>
  <c r="N131" i="13" s="1"/>
  <c r="X132" i="12"/>
  <c r="N132" i="13" s="1"/>
  <c r="X133" i="12"/>
  <c r="N133" i="13" s="1"/>
  <c r="X134" i="12"/>
  <c r="N134" i="13" s="1"/>
  <c r="X135" i="12"/>
  <c r="N135" i="13" s="1"/>
  <c r="X136" i="12"/>
  <c r="N136" i="13" s="1"/>
  <c r="X137" i="12"/>
  <c r="X138" i="12"/>
  <c r="N138" i="13" s="1"/>
  <c r="X139" i="12"/>
  <c r="N139" i="13" s="1"/>
  <c r="X140" i="12"/>
  <c r="N140" i="13" s="1"/>
  <c r="X141" i="12"/>
  <c r="X142" i="12"/>
  <c r="N142" i="13" s="1"/>
  <c r="X143" i="12"/>
  <c r="X144" i="12"/>
  <c r="N144" i="13" s="1"/>
  <c r="X145" i="12"/>
  <c r="X146" i="12"/>
  <c r="N146" i="13" s="1"/>
  <c r="X147" i="12"/>
  <c r="N147" i="13" s="1"/>
  <c r="X148" i="12"/>
  <c r="N148" i="13" s="1"/>
  <c r="X149" i="12"/>
  <c r="N149" i="13" s="1"/>
  <c r="X150" i="12"/>
  <c r="N150" i="13" s="1"/>
  <c r="X151" i="12"/>
  <c r="N151" i="13" s="1"/>
  <c r="X152" i="12"/>
  <c r="N152" i="13" s="1"/>
  <c r="X153" i="12"/>
  <c r="X154" i="12"/>
  <c r="N154" i="13" s="1"/>
  <c r="X155" i="12"/>
  <c r="N155" i="13" s="1"/>
  <c r="X156" i="12"/>
  <c r="N156" i="13" s="1"/>
  <c r="X157" i="12"/>
  <c r="X158" i="12"/>
  <c r="N158" i="13" s="1"/>
  <c r="X159" i="12"/>
  <c r="N159" i="13" s="1"/>
  <c r="X160" i="12"/>
  <c r="N160" i="13" s="1"/>
  <c r="X161" i="12"/>
  <c r="X162" i="12"/>
  <c r="N162" i="13" s="1"/>
  <c r="X163" i="12"/>
  <c r="N163" i="13" s="1"/>
  <c r="X164" i="12"/>
  <c r="N164" i="13" s="1"/>
  <c r="X165" i="12"/>
  <c r="N165" i="13" s="1"/>
  <c r="X166" i="12"/>
  <c r="N166" i="13" s="1"/>
  <c r="X167" i="12"/>
  <c r="N167" i="13" s="1"/>
  <c r="X168" i="12"/>
  <c r="N168" i="13" s="1"/>
  <c r="X169" i="12"/>
  <c r="X170" i="12"/>
  <c r="N170" i="13" s="1"/>
  <c r="X171" i="12"/>
  <c r="N171" i="13" s="1"/>
  <c r="X172" i="12"/>
  <c r="N172" i="13" s="1"/>
  <c r="X173" i="12"/>
  <c r="X174" i="12"/>
  <c r="N174" i="13" s="1"/>
  <c r="X175" i="12"/>
  <c r="N175" i="13" s="1"/>
  <c r="X176" i="12"/>
  <c r="N176" i="13" s="1"/>
  <c r="X177" i="12"/>
  <c r="X178" i="12"/>
  <c r="N178" i="13" s="1"/>
  <c r="X179" i="12"/>
  <c r="N179" i="13" s="1"/>
  <c r="X180" i="12"/>
  <c r="N180" i="13" s="1"/>
  <c r="X181" i="12"/>
  <c r="N181" i="13" s="1"/>
  <c r="X182" i="12"/>
  <c r="N182" i="13" s="1"/>
  <c r="X183" i="12"/>
  <c r="N183" i="13" s="1"/>
  <c r="X184" i="12"/>
  <c r="N184" i="13" s="1"/>
  <c r="X185" i="12"/>
  <c r="X186" i="12"/>
  <c r="N186" i="13" s="1"/>
  <c r="X187" i="12"/>
  <c r="X188" i="12"/>
  <c r="N188" i="13" s="1"/>
  <c r="X189" i="12"/>
  <c r="X190" i="12"/>
  <c r="N190" i="13" s="1"/>
  <c r="X191" i="12"/>
  <c r="N191" i="13" s="1"/>
  <c r="X192" i="12"/>
  <c r="N192" i="13" s="1"/>
  <c r="X193" i="12"/>
  <c r="X194" i="12"/>
  <c r="N194" i="13" s="1"/>
  <c r="X195" i="12"/>
  <c r="N195" i="13" s="1"/>
  <c r="X196" i="12"/>
  <c r="N196" i="13" s="1"/>
  <c r="X197" i="12"/>
  <c r="N197" i="13" s="1"/>
  <c r="X198" i="12"/>
  <c r="N198" i="13" s="1"/>
  <c r="X199" i="12"/>
  <c r="N199" i="13" s="1"/>
  <c r="X200" i="12"/>
  <c r="X201" i="12"/>
  <c r="X202" i="12"/>
  <c r="N202" i="13" s="1"/>
  <c r="X203" i="12"/>
  <c r="N203" i="13" s="1"/>
  <c r="X204" i="12"/>
  <c r="N204" i="13" s="1"/>
  <c r="X205" i="12"/>
  <c r="X206" i="12"/>
  <c r="N206" i="13" s="1"/>
  <c r="X207" i="12"/>
  <c r="N207" i="13" s="1"/>
  <c r="X208" i="12"/>
  <c r="N208" i="13" s="1"/>
  <c r="X209" i="12"/>
  <c r="X210" i="12"/>
  <c r="N210" i="13" s="1"/>
  <c r="X211" i="12"/>
  <c r="N211" i="13" s="1"/>
  <c r="X212" i="12"/>
  <c r="N212" i="13" s="1"/>
  <c r="X213" i="12"/>
  <c r="N213" i="13" s="1"/>
  <c r="X214" i="12"/>
  <c r="N214" i="13" s="1"/>
  <c r="X215" i="12"/>
  <c r="N215" i="13" s="1"/>
  <c r="X216" i="12"/>
  <c r="N216" i="13" s="1"/>
  <c r="X217" i="12"/>
  <c r="X218" i="12"/>
  <c r="N218" i="13" s="1"/>
  <c r="X219" i="12"/>
  <c r="N219" i="13" s="1"/>
  <c r="X220" i="12"/>
  <c r="N220" i="13" s="1"/>
  <c r="X221" i="12"/>
  <c r="X222" i="12"/>
  <c r="N222" i="13" s="1"/>
  <c r="X223" i="12"/>
  <c r="N223" i="13" s="1"/>
  <c r="X224" i="12"/>
  <c r="N224" i="13" s="1"/>
  <c r="X225" i="12"/>
  <c r="X226" i="12"/>
  <c r="N226" i="13" s="1"/>
  <c r="X227" i="12"/>
  <c r="X228" i="12"/>
  <c r="N228" i="13" s="1"/>
  <c r="X229" i="12"/>
  <c r="N229" i="13" s="1"/>
  <c r="X230" i="12"/>
  <c r="N230" i="13" s="1"/>
  <c r="X231" i="12"/>
  <c r="N231" i="13" s="1"/>
  <c r="X232" i="12"/>
  <c r="N232" i="13" s="1"/>
  <c r="X233" i="12"/>
  <c r="X234" i="12"/>
  <c r="N234" i="13" s="1"/>
  <c r="X235" i="12"/>
  <c r="N235" i="13" s="1"/>
  <c r="X236" i="12"/>
  <c r="N236" i="13" s="1"/>
  <c r="X237" i="12"/>
  <c r="X238" i="12"/>
  <c r="N238" i="13" s="1"/>
  <c r="X239" i="12"/>
  <c r="N239" i="13" s="1"/>
  <c r="X240" i="12"/>
  <c r="N240" i="13" s="1"/>
  <c r="X241" i="12"/>
  <c r="X242" i="12"/>
  <c r="N242" i="13" s="1"/>
  <c r="X243" i="12"/>
  <c r="N243" i="13" s="1"/>
  <c r="X244" i="12"/>
  <c r="N244" i="13" s="1"/>
  <c r="X245" i="12"/>
  <c r="N245" i="13" s="1"/>
  <c r="X246" i="12"/>
  <c r="N246" i="13" s="1"/>
  <c r="X247" i="12"/>
  <c r="N247" i="13" s="1"/>
  <c r="X248" i="12"/>
  <c r="N248" i="13" s="1"/>
  <c r="X249" i="12"/>
  <c r="X250" i="12"/>
  <c r="N250" i="13" s="1"/>
  <c r="X251" i="12"/>
  <c r="N251" i="13" s="1"/>
  <c r="X252" i="12"/>
  <c r="X253" i="12"/>
  <c r="X254" i="12"/>
  <c r="N254" i="13" s="1"/>
  <c r="X255" i="12"/>
  <c r="N255" i="13" s="1"/>
  <c r="X256" i="12"/>
  <c r="N256" i="13" s="1"/>
  <c r="X257" i="12"/>
  <c r="X258" i="12"/>
  <c r="N258" i="13" s="1"/>
  <c r="X259" i="12"/>
  <c r="N259" i="13" s="1"/>
  <c r="X260" i="12"/>
  <c r="N260" i="13" s="1"/>
  <c r="X261" i="12"/>
  <c r="N261" i="13" s="1"/>
  <c r="X262" i="12"/>
  <c r="N262" i="13" s="1"/>
  <c r="X263" i="12"/>
  <c r="N263" i="13" s="1"/>
  <c r="X264" i="12"/>
  <c r="N264" i="13" s="1"/>
  <c r="X265" i="12"/>
  <c r="X266" i="12"/>
  <c r="N266" i="13" s="1"/>
  <c r="X267" i="12"/>
  <c r="N267" i="13" s="1"/>
  <c r="X268" i="12"/>
  <c r="N268" i="13" s="1"/>
  <c r="X269" i="12"/>
  <c r="X270" i="12"/>
  <c r="N270" i="13" s="1"/>
  <c r="X271" i="12"/>
  <c r="N271" i="13" s="1"/>
  <c r="X272" i="12"/>
  <c r="X273" i="12"/>
  <c r="X274" i="12"/>
  <c r="N274" i="13" s="1"/>
  <c r="X275" i="12"/>
  <c r="N275" i="13" s="1"/>
  <c r="X276" i="12"/>
  <c r="N276" i="13" s="1"/>
  <c r="X277" i="12"/>
  <c r="N277" i="13" s="1"/>
  <c r="X278" i="12"/>
  <c r="N278" i="13" s="1"/>
  <c r="X279" i="12"/>
  <c r="N279" i="13" s="1"/>
  <c r="X280" i="12"/>
  <c r="N280" i="13" s="1"/>
  <c r="X281" i="12"/>
  <c r="X282" i="12"/>
  <c r="N282" i="13" s="1"/>
  <c r="X283" i="12"/>
  <c r="N283" i="13" s="1"/>
  <c r="X284" i="12"/>
  <c r="N284" i="13" s="1"/>
  <c r="X285" i="12"/>
  <c r="X286" i="12"/>
  <c r="N286" i="13" s="1"/>
  <c r="X287" i="12"/>
  <c r="N287" i="13" s="1"/>
  <c r="X288" i="12"/>
  <c r="N288" i="13" s="1"/>
  <c r="X289" i="12"/>
  <c r="X290" i="12"/>
  <c r="N290" i="13" s="1"/>
  <c r="X291" i="12"/>
  <c r="X292" i="12"/>
  <c r="X293" i="12"/>
  <c r="N293" i="13" s="1"/>
  <c r="X294" i="12"/>
  <c r="N294" i="13" s="1"/>
  <c r="X295" i="12"/>
  <c r="N295" i="13" s="1"/>
  <c r="X296" i="12"/>
  <c r="N296" i="13" s="1"/>
  <c r="X297" i="12"/>
  <c r="X298" i="12"/>
  <c r="N298" i="13" s="1"/>
  <c r="X299" i="12"/>
  <c r="N299" i="13" s="1"/>
  <c r="X300" i="12"/>
  <c r="N300" i="13" s="1"/>
  <c r="X301" i="12"/>
  <c r="X302" i="12"/>
  <c r="N302" i="13" s="1"/>
  <c r="X303" i="12"/>
  <c r="N303" i="13" s="1"/>
  <c r="X304" i="12"/>
  <c r="N304" i="13" s="1"/>
  <c r="X305" i="12"/>
  <c r="X306" i="12"/>
  <c r="N306" i="13" s="1"/>
  <c r="X307" i="12"/>
  <c r="N307" i="13" s="1"/>
  <c r="X308" i="12"/>
  <c r="N308" i="13" s="1"/>
  <c r="X309" i="12"/>
  <c r="N309" i="13" s="1"/>
  <c r="X310" i="12"/>
  <c r="N310" i="13" s="1"/>
  <c r="X311" i="12"/>
  <c r="N311" i="13" s="1"/>
  <c r="X312" i="12"/>
  <c r="N312" i="13" s="1"/>
  <c r="X313" i="12"/>
  <c r="X314" i="12"/>
  <c r="N314" i="13" s="1"/>
  <c r="X315" i="12"/>
  <c r="N315" i="13" s="1"/>
  <c r="X316" i="12"/>
  <c r="N316" i="13" s="1"/>
  <c r="X317" i="12"/>
  <c r="X318" i="12"/>
  <c r="N318" i="13" s="1"/>
  <c r="X319" i="12"/>
  <c r="N319" i="13" s="1"/>
  <c r="X320" i="12"/>
  <c r="N320" i="13" s="1"/>
  <c r="X321" i="12"/>
  <c r="X322" i="12"/>
  <c r="N322" i="13" s="1"/>
  <c r="X323" i="12"/>
  <c r="N323" i="13" s="1"/>
  <c r="X324" i="12"/>
  <c r="N324" i="13" s="1"/>
  <c r="X325" i="12"/>
  <c r="N325" i="13" s="1"/>
  <c r="X326" i="12"/>
  <c r="N326" i="13" s="1"/>
  <c r="X327" i="12"/>
  <c r="N327" i="13" s="1"/>
  <c r="X328" i="12"/>
  <c r="N328" i="13" s="1"/>
  <c r="X329" i="12"/>
  <c r="X330" i="12"/>
  <c r="N330" i="13" s="1"/>
  <c r="X331" i="12"/>
  <c r="N331" i="13" s="1"/>
  <c r="X332" i="12"/>
  <c r="N332" i="13" s="1"/>
  <c r="X333" i="12"/>
  <c r="X334" i="12"/>
  <c r="N334" i="13" s="1"/>
  <c r="X335" i="12"/>
  <c r="N335" i="13" s="1"/>
  <c r="X336" i="12"/>
  <c r="X337" i="12"/>
  <c r="X338" i="12"/>
  <c r="N338" i="13" s="1"/>
  <c r="X339" i="12"/>
  <c r="N339" i="13" s="1"/>
  <c r="X340" i="12"/>
  <c r="N340" i="13" s="1"/>
  <c r="X341" i="12"/>
  <c r="N341" i="13" s="1"/>
  <c r="X342" i="12"/>
  <c r="N342" i="13" s="1"/>
  <c r="X343" i="12"/>
  <c r="N343" i="13" s="1"/>
  <c r="X344" i="12"/>
  <c r="N344" i="13" s="1"/>
  <c r="X345" i="12"/>
  <c r="X346" i="12"/>
  <c r="N346" i="13" s="1"/>
  <c r="X347" i="12"/>
  <c r="N347" i="13" s="1"/>
  <c r="X348" i="12"/>
  <c r="N348" i="13" s="1"/>
  <c r="X349" i="12"/>
  <c r="X350" i="12"/>
  <c r="N350" i="13" s="1"/>
  <c r="X351" i="12"/>
  <c r="N351" i="13" s="1"/>
  <c r="X352" i="12"/>
  <c r="N352" i="13" s="1"/>
  <c r="X353" i="12"/>
  <c r="X354" i="12"/>
  <c r="N354" i="13" s="1"/>
  <c r="X355" i="12"/>
  <c r="N355" i="13" s="1"/>
  <c r="X356" i="12"/>
  <c r="X357" i="12"/>
  <c r="N357" i="13" s="1"/>
  <c r="X358" i="12"/>
  <c r="N358" i="13" s="1"/>
  <c r="X359" i="12"/>
  <c r="N359" i="13" s="1"/>
  <c r="X360" i="12"/>
  <c r="N360" i="13" s="1"/>
  <c r="X361" i="12"/>
  <c r="X362" i="12"/>
  <c r="N362" i="13" s="1"/>
  <c r="X363" i="12"/>
  <c r="N363" i="13" s="1"/>
  <c r="X364" i="12"/>
  <c r="N364" i="13" s="1"/>
  <c r="X365" i="12"/>
  <c r="X366" i="12"/>
  <c r="N366" i="13" s="1"/>
  <c r="X367" i="12"/>
  <c r="N367" i="13" s="1"/>
  <c r="X368" i="12"/>
  <c r="N368" i="13" s="1"/>
  <c r="X369" i="12"/>
  <c r="X370" i="12"/>
  <c r="N370" i="13" s="1"/>
  <c r="X371" i="12"/>
  <c r="N371" i="13" s="1"/>
  <c r="X372" i="12"/>
  <c r="N372" i="13" s="1"/>
  <c r="X373" i="12"/>
  <c r="N373" i="13" s="1"/>
  <c r="X374" i="12"/>
  <c r="N374" i="13" s="1"/>
  <c r="X375" i="12"/>
  <c r="N375" i="13" s="1"/>
  <c r="X376" i="12"/>
  <c r="N376" i="13" s="1"/>
  <c r="X377" i="12"/>
  <c r="X378" i="12"/>
  <c r="N378" i="13" s="1"/>
  <c r="X379" i="12"/>
  <c r="X380" i="12"/>
  <c r="X381" i="12"/>
  <c r="X382" i="12"/>
  <c r="N382" i="13" s="1"/>
  <c r="X383" i="12"/>
  <c r="N383" i="13" s="1"/>
  <c r="X384" i="12"/>
  <c r="X385" i="12"/>
  <c r="X386" i="12"/>
  <c r="N386" i="13" s="1"/>
  <c r="X387" i="12"/>
  <c r="N387" i="13" s="1"/>
  <c r="X388" i="12"/>
  <c r="X389" i="12"/>
  <c r="N389" i="13" s="1"/>
  <c r="X390" i="12"/>
  <c r="N390" i="13" s="1"/>
  <c r="X391" i="12"/>
  <c r="N391" i="13" s="1"/>
  <c r="X392" i="12"/>
  <c r="N392" i="13" s="1"/>
  <c r="X393" i="12"/>
  <c r="N393" i="13" s="1"/>
  <c r="X394" i="12"/>
  <c r="N394" i="13" s="1"/>
  <c r="X395" i="12"/>
  <c r="N395" i="13" s="1"/>
  <c r="X396" i="12"/>
  <c r="N396" i="13" s="1"/>
  <c r="X397" i="12"/>
  <c r="X398" i="12"/>
  <c r="N398" i="13" s="1"/>
  <c r="X399" i="12"/>
  <c r="X400" i="12"/>
  <c r="N400" i="13" s="1"/>
  <c r="X401" i="12"/>
  <c r="X402" i="12"/>
  <c r="N402" i="13" s="1"/>
  <c r="X403" i="12"/>
  <c r="N403" i="13" s="1"/>
  <c r="X404" i="12"/>
  <c r="N404" i="13" s="1"/>
  <c r="X405" i="12"/>
  <c r="X406" i="12"/>
  <c r="N406" i="13" s="1"/>
  <c r="X407" i="12"/>
  <c r="N407" i="13" s="1"/>
  <c r="X408" i="12"/>
  <c r="N408" i="13" s="1"/>
  <c r="X409" i="12"/>
  <c r="N409" i="13" s="1"/>
  <c r="X410" i="12"/>
  <c r="N410" i="13" s="1"/>
  <c r="X411" i="12"/>
  <c r="X412" i="12"/>
  <c r="N412" i="13" s="1"/>
  <c r="X413" i="12"/>
  <c r="X414" i="12"/>
  <c r="N414" i="13" s="1"/>
  <c r="X415" i="12"/>
  <c r="N415" i="13" s="1"/>
  <c r="X416" i="12"/>
  <c r="N416" i="13" s="1"/>
  <c r="X417" i="12"/>
  <c r="X418" i="12"/>
  <c r="N418" i="13" s="1"/>
  <c r="X419" i="12"/>
  <c r="N419" i="13" s="1"/>
  <c r="X420" i="12"/>
  <c r="N420" i="13" s="1"/>
  <c r="X421" i="12"/>
  <c r="X422" i="12"/>
  <c r="N422" i="13" s="1"/>
  <c r="X423" i="12"/>
  <c r="N423" i="13" s="1"/>
  <c r="X424" i="12"/>
  <c r="N424" i="13" s="1"/>
  <c r="X425" i="12"/>
  <c r="N425" i="13" s="1"/>
  <c r="X426" i="12"/>
  <c r="N426" i="13" s="1"/>
  <c r="X427" i="12"/>
  <c r="N427" i="13" s="1"/>
  <c r="X428" i="12"/>
  <c r="X429" i="12"/>
  <c r="X430" i="12"/>
  <c r="N430" i="13" s="1"/>
  <c r="X431" i="12"/>
  <c r="N431" i="13" s="1"/>
  <c r="X432" i="12"/>
  <c r="N432" i="13" s="1"/>
  <c r="X433" i="12"/>
  <c r="X434" i="12"/>
  <c r="N434" i="13" s="1"/>
  <c r="X435" i="12"/>
  <c r="N435" i="13" s="1"/>
  <c r="X436" i="12"/>
  <c r="N436" i="13" s="1"/>
  <c r="X437" i="12"/>
  <c r="X438" i="12"/>
  <c r="N438" i="13" s="1"/>
  <c r="X439" i="12"/>
  <c r="N439" i="13" s="1"/>
  <c r="X440" i="12"/>
  <c r="N440" i="13" s="1"/>
  <c r="X441" i="12"/>
  <c r="N441" i="13" s="1"/>
  <c r="X442" i="12"/>
  <c r="N442" i="13" s="1"/>
  <c r="X443" i="12"/>
  <c r="N443" i="13" s="1"/>
  <c r="X444" i="12"/>
  <c r="N444" i="13" s="1"/>
  <c r="X445" i="12"/>
  <c r="X446" i="12"/>
  <c r="N446" i="13" s="1"/>
  <c r="X447" i="12"/>
  <c r="N447" i="13" s="1"/>
  <c r="X448" i="12"/>
  <c r="N448" i="13" s="1"/>
  <c r="X449" i="12"/>
  <c r="X450" i="12"/>
  <c r="N450" i="13" s="1"/>
  <c r="X451" i="12"/>
  <c r="N451" i="13" s="1"/>
  <c r="X452" i="12"/>
  <c r="N452" i="13" s="1"/>
  <c r="X453" i="12"/>
  <c r="X454" i="12"/>
  <c r="N454" i="13" s="1"/>
  <c r="X455" i="12"/>
  <c r="N455" i="13" s="1"/>
  <c r="X456" i="12"/>
  <c r="X457" i="12"/>
  <c r="N457" i="13" s="1"/>
  <c r="X458" i="12"/>
  <c r="N458" i="13" s="1"/>
  <c r="X459" i="12"/>
  <c r="N459" i="13" s="1"/>
  <c r="X460" i="12"/>
  <c r="N460" i="13" s="1"/>
  <c r="X461" i="12"/>
  <c r="X462" i="12"/>
  <c r="N462" i="13" s="1"/>
  <c r="X463" i="12"/>
  <c r="X464" i="12"/>
  <c r="N464" i="13" s="1"/>
  <c r="X465" i="12"/>
  <c r="N465" i="13" s="1"/>
  <c r="X466" i="12"/>
  <c r="N466" i="13" s="1"/>
  <c r="X467" i="12"/>
  <c r="N467" i="13" s="1"/>
  <c r="X468" i="12"/>
  <c r="N468" i="13" s="1"/>
  <c r="X469" i="12"/>
  <c r="N469" i="13" s="1"/>
  <c r="X470" i="12"/>
  <c r="N470" i="13" s="1"/>
  <c r="X471" i="12"/>
  <c r="N471" i="13" s="1"/>
  <c r="X472" i="12"/>
  <c r="N472" i="13" s="1"/>
  <c r="X473" i="12"/>
  <c r="N473" i="13" s="1"/>
  <c r="X474" i="12"/>
  <c r="N474" i="13" s="1"/>
  <c r="X475" i="12"/>
  <c r="N475" i="13" s="1"/>
  <c r="X476" i="12"/>
  <c r="N476" i="13" s="1"/>
  <c r="X477" i="12"/>
  <c r="X478" i="12"/>
  <c r="N478" i="13" s="1"/>
  <c r="X479" i="12"/>
  <c r="N479" i="13" s="1"/>
  <c r="X480" i="12"/>
  <c r="N480" i="13" s="1"/>
  <c r="X481" i="12"/>
  <c r="N481" i="13" s="1"/>
  <c r="X482" i="12"/>
  <c r="N482" i="13" s="1"/>
  <c r="X483" i="12"/>
  <c r="N483" i="13" s="1"/>
  <c r="X484" i="12"/>
  <c r="N484" i="13" s="1"/>
  <c r="X485" i="12"/>
  <c r="X486" i="12"/>
  <c r="N486" i="13" s="1"/>
  <c r="X487" i="12"/>
  <c r="X488" i="12"/>
  <c r="X489" i="12"/>
  <c r="N489" i="13" s="1"/>
  <c r="X490" i="12"/>
  <c r="N490" i="13" s="1"/>
  <c r="X491" i="12"/>
  <c r="N491" i="13" s="1"/>
  <c r="X492" i="12"/>
  <c r="N492" i="13" s="1"/>
  <c r="X493" i="12"/>
  <c r="X494" i="12"/>
  <c r="N494" i="13" s="1"/>
  <c r="X495" i="12"/>
  <c r="N495" i="13" s="1"/>
  <c r="X496" i="12"/>
  <c r="N496" i="13" s="1"/>
  <c r="X497" i="12"/>
  <c r="N497" i="13" s="1"/>
  <c r="X498" i="12"/>
  <c r="N498" i="13" s="1"/>
  <c r="X499" i="12"/>
  <c r="N499" i="13" s="1"/>
  <c r="X500" i="12"/>
  <c r="N500" i="13" s="1"/>
  <c r="X501" i="12"/>
  <c r="X502" i="12"/>
  <c r="N502" i="13" s="1"/>
  <c r="X503" i="12"/>
  <c r="N503" i="13" s="1"/>
  <c r="X504" i="12"/>
  <c r="X505" i="12"/>
  <c r="N505" i="13" s="1"/>
  <c r="X506" i="12"/>
  <c r="N506" i="13" s="1"/>
  <c r="X507" i="12"/>
  <c r="X508" i="12"/>
  <c r="N508" i="13" s="1"/>
  <c r="X509" i="12"/>
  <c r="X510" i="12"/>
  <c r="N510" i="13" s="1"/>
  <c r="X511" i="12"/>
  <c r="N511" i="13" s="1"/>
  <c r="X512" i="12"/>
  <c r="N512" i="13" s="1"/>
  <c r="X513" i="12"/>
  <c r="N513" i="13" s="1"/>
  <c r="X514" i="12"/>
  <c r="N514" i="13" s="1"/>
  <c r="X515" i="12"/>
  <c r="N515" i="13" s="1"/>
  <c r="X516" i="12"/>
  <c r="N516" i="13" s="1"/>
  <c r="X517" i="12"/>
  <c r="N517" i="13" s="1"/>
  <c r="X518" i="12"/>
  <c r="N518" i="13" s="1"/>
  <c r="X519" i="12"/>
  <c r="N519" i="13" s="1"/>
  <c r="X520" i="12"/>
  <c r="N520" i="13" s="1"/>
  <c r="X521" i="12"/>
  <c r="N521" i="13" s="1"/>
  <c r="X522" i="12"/>
  <c r="N522" i="13" s="1"/>
  <c r="X523" i="12"/>
  <c r="N523" i="13" s="1"/>
  <c r="X524" i="12"/>
  <c r="N524" i="13" s="1"/>
  <c r="X525" i="12"/>
  <c r="X526" i="12"/>
  <c r="N526" i="13" s="1"/>
  <c r="X527" i="12"/>
  <c r="N527" i="13" s="1"/>
  <c r="X528" i="12"/>
  <c r="N528" i="13" s="1"/>
  <c r="X529" i="12"/>
  <c r="N529" i="13" s="1"/>
  <c r="X530" i="12"/>
  <c r="N530" i="13" s="1"/>
  <c r="X531" i="12"/>
  <c r="N531" i="13" s="1"/>
  <c r="X532" i="12"/>
  <c r="N532" i="13" s="1"/>
  <c r="X533" i="12"/>
  <c r="N533" i="13" s="1"/>
  <c r="X534" i="12"/>
  <c r="N534" i="13" s="1"/>
  <c r="X535" i="12"/>
  <c r="N535" i="13" s="1"/>
  <c r="X536" i="12"/>
  <c r="N536" i="13" s="1"/>
  <c r="X537" i="12"/>
  <c r="N537" i="13" s="1"/>
  <c r="X538" i="12"/>
  <c r="N538" i="13" s="1"/>
  <c r="X539" i="12"/>
  <c r="N539" i="13" s="1"/>
  <c r="X540" i="12"/>
  <c r="N540" i="13" s="1"/>
  <c r="X541" i="12"/>
  <c r="X542" i="12"/>
  <c r="N542" i="13" s="1"/>
  <c r="X543" i="12"/>
  <c r="N543" i="13" s="1"/>
  <c r="X544" i="12"/>
  <c r="N544" i="13" s="1"/>
  <c r="X545" i="12"/>
  <c r="N545" i="13" s="1"/>
  <c r="X546" i="12"/>
  <c r="N546" i="13" s="1"/>
  <c r="X547" i="12"/>
  <c r="X548" i="12"/>
  <c r="N548" i="13" s="1"/>
  <c r="X549" i="12"/>
  <c r="N549" i="13" s="1"/>
  <c r="X550" i="12"/>
  <c r="N550" i="13" s="1"/>
  <c r="X551" i="12"/>
  <c r="N551" i="13" s="1"/>
  <c r="X552" i="12"/>
  <c r="N552" i="13" s="1"/>
  <c r="X553" i="12"/>
  <c r="N553" i="13" s="1"/>
  <c r="X554" i="12"/>
  <c r="N554" i="13" s="1"/>
  <c r="X555" i="12"/>
  <c r="N555" i="13" s="1"/>
  <c r="X556" i="12"/>
  <c r="X557" i="12"/>
  <c r="X558" i="12"/>
  <c r="N558" i="13" s="1"/>
  <c r="X559" i="12"/>
  <c r="N559" i="13" s="1"/>
  <c r="X560" i="12"/>
  <c r="X561" i="12"/>
  <c r="N561" i="13" s="1"/>
  <c r="X562" i="12"/>
  <c r="N562" i="13" s="1"/>
  <c r="W5" i="12"/>
  <c r="M5" i="13" s="1"/>
  <c r="W6" i="12"/>
  <c r="M6" i="13" s="1"/>
  <c r="W7" i="12"/>
  <c r="W8" i="12"/>
  <c r="M8" i="13" s="1"/>
  <c r="W9" i="12"/>
  <c r="M9" i="13" s="1"/>
  <c r="W10" i="12"/>
  <c r="M10" i="13" s="1"/>
  <c r="W11" i="12"/>
  <c r="M11" i="13" s="1"/>
  <c r="W12" i="12"/>
  <c r="M12" i="13" s="1"/>
  <c r="W13" i="12"/>
  <c r="M13" i="13" s="1"/>
  <c r="W14" i="12"/>
  <c r="M14" i="13" s="1"/>
  <c r="W15" i="12"/>
  <c r="M15" i="13" s="1"/>
  <c r="W16" i="12"/>
  <c r="M16" i="13" s="1"/>
  <c r="W17" i="12"/>
  <c r="M17" i="13" s="1"/>
  <c r="W18" i="12"/>
  <c r="M18" i="13" s="1"/>
  <c r="W19" i="12"/>
  <c r="M19" i="13" s="1"/>
  <c r="W20" i="12"/>
  <c r="M20" i="13" s="1"/>
  <c r="W21" i="12"/>
  <c r="M21" i="13" s="1"/>
  <c r="W22" i="12"/>
  <c r="M22" i="13" s="1"/>
  <c r="W23" i="12"/>
  <c r="M23" i="13" s="1"/>
  <c r="W24" i="12"/>
  <c r="M24" i="13" s="1"/>
  <c r="W25" i="12"/>
  <c r="M25" i="13" s="1"/>
  <c r="W26" i="12"/>
  <c r="M26" i="13" s="1"/>
  <c r="W27" i="12"/>
  <c r="M27" i="13" s="1"/>
  <c r="W28" i="12"/>
  <c r="M28" i="13" s="1"/>
  <c r="W29" i="12"/>
  <c r="M29" i="13" s="1"/>
  <c r="W30" i="12"/>
  <c r="M30" i="13" s="1"/>
  <c r="W31" i="12"/>
  <c r="M31" i="13" s="1"/>
  <c r="W32" i="12"/>
  <c r="M32" i="13" s="1"/>
  <c r="W33" i="12"/>
  <c r="M33" i="13" s="1"/>
  <c r="W34" i="12"/>
  <c r="M34" i="13" s="1"/>
  <c r="W35" i="12"/>
  <c r="M35" i="13" s="1"/>
  <c r="W36" i="12"/>
  <c r="M36" i="13" s="1"/>
  <c r="W37" i="12"/>
  <c r="M37" i="13" s="1"/>
  <c r="W38" i="12"/>
  <c r="M38" i="13" s="1"/>
  <c r="W39" i="12"/>
  <c r="M39" i="13" s="1"/>
  <c r="W40" i="12"/>
  <c r="M40" i="13" s="1"/>
  <c r="W41" i="12"/>
  <c r="M41" i="13" s="1"/>
  <c r="W42" i="12"/>
  <c r="M42" i="13" s="1"/>
  <c r="W43" i="12"/>
  <c r="M43" i="13" s="1"/>
  <c r="W44" i="12"/>
  <c r="M44" i="13" s="1"/>
  <c r="W45" i="12"/>
  <c r="M45" i="13" s="1"/>
  <c r="W46" i="12"/>
  <c r="M46" i="13" s="1"/>
  <c r="W47" i="12"/>
  <c r="M47" i="13" s="1"/>
  <c r="W48" i="12"/>
  <c r="M48" i="13" s="1"/>
  <c r="W49" i="12"/>
  <c r="M49" i="13" s="1"/>
  <c r="W50" i="12"/>
  <c r="M50" i="13" s="1"/>
  <c r="W51" i="12"/>
  <c r="M51" i="13" s="1"/>
  <c r="W52" i="12"/>
  <c r="M52" i="13" s="1"/>
  <c r="W53" i="12"/>
  <c r="M53" i="13" s="1"/>
  <c r="W54" i="12"/>
  <c r="M54" i="13" s="1"/>
  <c r="W55" i="12"/>
  <c r="M55" i="13" s="1"/>
  <c r="W56" i="12"/>
  <c r="M56" i="13" s="1"/>
  <c r="W57" i="12"/>
  <c r="M57" i="13" s="1"/>
  <c r="W58" i="12"/>
  <c r="M58" i="13" s="1"/>
  <c r="W59" i="12"/>
  <c r="M59" i="13" s="1"/>
  <c r="W60" i="12"/>
  <c r="M60" i="13" s="1"/>
  <c r="W61" i="12"/>
  <c r="M61" i="13" s="1"/>
  <c r="W62" i="12"/>
  <c r="M62" i="13" s="1"/>
  <c r="W63" i="12"/>
  <c r="M63" i="13" s="1"/>
  <c r="W64" i="12"/>
  <c r="M64" i="13" s="1"/>
  <c r="W65" i="12"/>
  <c r="M65" i="13" s="1"/>
  <c r="W66" i="12"/>
  <c r="M66" i="13" s="1"/>
  <c r="W67" i="12"/>
  <c r="M67" i="13" s="1"/>
  <c r="W68" i="12"/>
  <c r="M68" i="13" s="1"/>
  <c r="W69" i="12"/>
  <c r="M69" i="13" s="1"/>
  <c r="W70" i="12"/>
  <c r="M70" i="13" s="1"/>
  <c r="W71" i="12"/>
  <c r="M71" i="13" s="1"/>
  <c r="W72" i="12"/>
  <c r="M72" i="13" s="1"/>
  <c r="W73" i="12"/>
  <c r="M73" i="13" s="1"/>
  <c r="W74" i="12"/>
  <c r="M74" i="13" s="1"/>
  <c r="W75" i="12"/>
  <c r="M75" i="13" s="1"/>
  <c r="W76" i="12"/>
  <c r="M76" i="13" s="1"/>
  <c r="W77" i="12"/>
  <c r="M77" i="13" s="1"/>
  <c r="W78" i="12"/>
  <c r="M78" i="13" s="1"/>
  <c r="W79" i="12"/>
  <c r="M79" i="13" s="1"/>
  <c r="W80" i="12"/>
  <c r="M80" i="13" s="1"/>
  <c r="W81" i="12"/>
  <c r="M81" i="13" s="1"/>
  <c r="W82" i="12"/>
  <c r="M82" i="13" s="1"/>
  <c r="W83" i="12"/>
  <c r="M83" i="13" s="1"/>
  <c r="W84" i="12"/>
  <c r="M84" i="13" s="1"/>
  <c r="W85" i="12"/>
  <c r="M85" i="13" s="1"/>
  <c r="W86" i="12"/>
  <c r="M86" i="13" s="1"/>
  <c r="W87" i="12"/>
  <c r="M87" i="13" s="1"/>
  <c r="W88" i="12"/>
  <c r="M88" i="13" s="1"/>
  <c r="W89" i="12"/>
  <c r="M89" i="13" s="1"/>
  <c r="W90" i="12"/>
  <c r="M90" i="13" s="1"/>
  <c r="W91" i="12"/>
  <c r="M91" i="13" s="1"/>
  <c r="W92" i="12"/>
  <c r="M92" i="13" s="1"/>
  <c r="W93" i="12"/>
  <c r="M93" i="13" s="1"/>
  <c r="W94" i="12"/>
  <c r="M94" i="13" s="1"/>
  <c r="W95" i="12"/>
  <c r="M95" i="13" s="1"/>
  <c r="W96" i="12"/>
  <c r="M96" i="13" s="1"/>
  <c r="W97" i="12"/>
  <c r="M97" i="13" s="1"/>
  <c r="W98" i="12"/>
  <c r="M98" i="13" s="1"/>
  <c r="W99" i="12"/>
  <c r="M99" i="13" s="1"/>
  <c r="W100" i="12"/>
  <c r="M100" i="13" s="1"/>
  <c r="W101" i="12"/>
  <c r="M101" i="13" s="1"/>
  <c r="W102" i="12"/>
  <c r="M102" i="13" s="1"/>
  <c r="W103" i="12"/>
  <c r="W104" i="12"/>
  <c r="M104" i="13" s="1"/>
  <c r="W105" i="12"/>
  <c r="M105" i="13" s="1"/>
  <c r="W106" i="12"/>
  <c r="M106" i="13" s="1"/>
  <c r="W107" i="12"/>
  <c r="M107" i="13" s="1"/>
  <c r="W108" i="12"/>
  <c r="M108" i="13" s="1"/>
  <c r="W109" i="12"/>
  <c r="M109" i="13" s="1"/>
  <c r="W110" i="12"/>
  <c r="M110" i="13" s="1"/>
  <c r="W111" i="12"/>
  <c r="M111" i="13" s="1"/>
  <c r="W112" i="12"/>
  <c r="M112" i="13" s="1"/>
  <c r="W113" i="12"/>
  <c r="W114" i="12"/>
  <c r="M114" i="13" s="1"/>
  <c r="W115" i="12"/>
  <c r="M115" i="13" s="1"/>
  <c r="W116" i="12"/>
  <c r="M116" i="13" s="1"/>
  <c r="W117" i="12"/>
  <c r="M117" i="13" s="1"/>
  <c r="W118" i="12"/>
  <c r="M118" i="13" s="1"/>
  <c r="W119" i="12"/>
  <c r="M119" i="13" s="1"/>
  <c r="W120" i="12"/>
  <c r="M120" i="13" s="1"/>
  <c r="W121" i="12"/>
  <c r="M121" i="13" s="1"/>
  <c r="W122" i="12"/>
  <c r="M122" i="13" s="1"/>
  <c r="W123" i="12"/>
  <c r="M123" i="13" s="1"/>
  <c r="W124" i="12"/>
  <c r="M124" i="13" s="1"/>
  <c r="W125" i="12"/>
  <c r="M125" i="13" s="1"/>
  <c r="W126" i="12"/>
  <c r="M126" i="13" s="1"/>
  <c r="W127" i="12"/>
  <c r="W128" i="12"/>
  <c r="M128" i="13" s="1"/>
  <c r="W129" i="12"/>
  <c r="M129" i="13" s="1"/>
  <c r="W130" i="12"/>
  <c r="M130" i="13" s="1"/>
  <c r="W131" i="12"/>
  <c r="M131" i="13" s="1"/>
  <c r="W132" i="12"/>
  <c r="M132" i="13" s="1"/>
  <c r="W133" i="12"/>
  <c r="M133" i="13" s="1"/>
  <c r="W134" i="12"/>
  <c r="M134" i="13" s="1"/>
  <c r="W135" i="12"/>
  <c r="M135" i="13" s="1"/>
  <c r="W136" i="12"/>
  <c r="M136" i="13" s="1"/>
  <c r="W137" i="12"/>
  <c r="M137" i="13" s="1"/>
  <c r="W138" i="12"/>
  <c r="M138" i="13" s="1"/>
  <c r="W139" i="12"/>
  <c r="M139" i="13" s="1"/>
  <c r="W140" i="12"/>
  <c r="M140" i="13" s="1"/>
  <c r="W141" i="12"/>
  <c r="M141" i="13" s="1"/>
  <c r="W142" i="12"/>
  <c r="M142" i="13" s="1"/>
  <c r="W143" i="12"/>
  <c r="W144" i="12"/>
  <c r="M144" i="13" s="1"/>
  <c r="W145" i="12"/>
  <c r="M145" i="13" s="1"/>
  <c r="W146" i="12"/>
  <c r="M146" i="13" s="1"/>
  <c r="W147" i="12"/>
  <c r="M147" i="13" s="1"/>
  <c r="W148" i="12"/>
  <c r="M148" i="13" s="1"/>
  <c r="W149" i="12"/>
  <c r="M149" i="13" s="1"/>
  <c r="W150" i="12"/>
  <c r="M150" i="13" s="1"/>
  <c r="W151" i="12"/>
  <c r="M151" i="13" s="1"/>
  <c r="W152" i="12"/>
  <c r="M152" i="13" s="1"/>
  <c r="W153" i="12"/>
  <c r="M153" i="13" s="1"/>
  <c r="W154" i="12"/>
  <c r="M154" i="13" s="1"/>
  <c r="W155" i="12"/>
  <c r="M155" i="13" s="1"/>
  <c r="W156" i="12"/>
  <c r="M156" i="13" s="1"/>
  <c r="W157" i="12"/>
  <c r="M157" i="13" s="1"/>
  <c r="W158" i="12"/>
  <c r="M158" i="13" s="1"/>
  <c r="W159" i="12"/>
  <c r="W160" i="12"/>
  <c r="M160" i="13" s="1"/>
  <c r="W161" i="12"/>
  <c r="W162" i="12"/>
  <c r="M162" i="13" s="1"/>
  <c r="W163" i="12"/>
  <c r="M163" i="13" s="1"/>
  <c r="W164" i="12"/>
  <c r="M164" i="13" s="1"/>
  <c r="W165" i="12"/>
  <c r="M165" i="13" s="1"/>
  <c r="W166" i="12"/>
  <c r="M166" i="13" s="1"/>
  <c r="W167" i="12"/>
  <c r="M167" i="13" s="1"/>
  <c r="W168" i="12"/>
  <c r="M168" i="13" s="1"/>
  <c r="W169" i="12"/>
  <c r="M169" i="13" s="1"/>
  <c r="W170" i="12"/>
  <c r="M170" i="13" s="1"/>
  <c r="W171" i="12"/>
  <c r="M171" i="13" s="1"/>
  <c r="W172" i="12"/>
  <c r="M172" i="13" s="1"/>
  <c r="W173" i="12"/>
  <c r="M173" i="13" s="1"/>
  <c r="W174" i="12"/>
  <c r="M174" i="13" s="1"/>
  <c r="W175" i="12"/>
  <c r="W176" i="12"/>
  <c r="M176" i="13" s="1"/>
  <c r="W177" i="12"/>
  <c r="M177" i="13" s="1"/>
  <c r="W178" i="12"/>
  <c r="M178" i="13" s="1"/>
  <c r="W179" i="12"/>
  <c r="M179" i="13" s="1"/>
  <c r="W180" i="12"/>
  <c r="M180" i="13" s="1"/>
  <c r="W181" i="12"/>
  <c r="M181" i="13" s="1"/>
  <c r="W182" i="12"/>
  <c r="M182" i="13" s="1"/>
  <c r="W183" i="12"/>
  <c r="M183" i="13" s="1"/>
  <c r="W184" i="12"/>
  <c r="M184" i="13" s="1"/>
  <c r="W185" i="12"/>
  <c r="M185" i="13" s="1"/>
  <c r="W186" i="12"/>
  <c r="M186" i="13" s="1"/>
  <c r="W187" i="12"/>
  <c r="M187" i="13" s="1"/>
  <c r="W188" i="12"/>
  <c r="M188" i="13" s="1"/>
  <c r="W189" i="12"/>
  <c r="M189" i="13" s="1"/>
  <c r="W190" i="12"/>
  <c r="M190" i="13" s="1"/>
  <c r="W191" i="12"/>
  <c r="M191" i="13" s="1"/>
  <c r="W192" i="12"/>
  <c r="M192" i="13" s="1"/>
  <c r="W193" i="12"/>
  <c r="M193" i="13" s="1"/>
  <c r="W194" i="12"/>
  <c r="M194" i="13" s="1"/>
  <c r="W195" i="12"/>
  <c r="M195" i="13" s="1"/>
  <c r="W196" i="12"/>
  <c r="M196" i="13" s="1"/>
  <c r="W197" i="12"/>
  <c r="M197" i="13" s="1"/>
  <c r="W198" i="12"/>
  <c r="M198" i="13" s="1"/>
  <c r="W199" i="12"/>
  <c r="M199" i="13" s="1"/>
  <c r="W200" i="12"/>
  <c r="M200" i="13" s="1"/>
  <c r="W201" i="12"/>
  <c r="M201" i="13" s="1"/>
  <c r="W202" i="12"/>
  <c r="M202" i="13" s="1"/>
  <c r="W203" i="12"/>
  <c r="M203" i="13" s="1"/>
  <c r="W204" i="12"/>
  <c r="M204" i="13" s="1"/>
  <c r="W205" i="12"/>
  <c r="M205" i="13" s="1"/>
  <c r="W206" i="12"/>
  <c r="M206" i="13" s="1"/>
  <c r="W207" i="12"/>
  <c r="M207" i="13" s="1"/>
  <c r="W208" i="12"/>
  <c r="M208" i="13" s="1"/>
  <c r="W209" i="12"/>
  <c r="M209" i="13" s="1"/>
  <c r="W210" i="12"/>
  <c r="M210" i="13" s="1"/>
  <c r="W211" i="12"/>
  <c r="M211" i="13" s="1"/>
  <c r="W212" i="12"/>
  <c r="M212" i="13" s="1"/>
  <c r="W213" i="12"/>
  <c r="M213" i="13" s="1"/>
  <c r="W214" i="12"/>
  <c r="M214" i="13" s="1"/>
  <c r="W215" i="12"/>
  <c r="W216" i="12"/>
  <c r="M216" i="13" s="1"/>
  <c r="W217" i="12"/>
  <c r="M217" i="13" s="1"/>
  <c r="W218" i="12"/>
  <c r="M218" i="13" s="1"/>
  <c r="W219" i="12"/>
  <c r="M219" i="13" s="1"/>
  <c r="W220" i="12"/>
  <c r="M220" i="13" s="1"/>
  <c r="W221" i="12"/>
  <c r="M221" i="13" s="1"/>
  <c r="W222" i="12"/>
  <c r="M222" i="13" s="1"/>
  <c r="W223" i="12"/>
  <c r="M223" i="13" s="1"/>
  <c r="W224" i="12"/>
  <c r="M224" i="13" s="1"/>
  <c r="W225" i="12"/>
  <c r="M225" i="13" s="1"/>
  <c r="W226" i="12"/>
  <c r="M226" i="13" s="1"/>
  <c r="W227" i="12"/>
  <c r="M227" i="13" s="1"/>
  <c r="W228" i="12"/>
  <c r="M228" i="13" s="1"/>
  <c r="W229" i="12"/>
  <c r="M229" i="13" s="1"/>
  <c r="W230" i="12"/>
  <c r="W231" i="12"/>
  <c r="M231" i="13" s="1"/>
  <c r="W232" i="12"/>
  <c r="M232" i="13" s="1"/>
  <c r="W233" i="12"/>
  <c r="M233" i="13" s="1"/>
  <c r="W234" i="12"/>
  <c r="M234" i="13" s="1"/>
  <c r="W235" i="12"/>
  <c r="M235" i="13" s="1"/>
  <c r="W236" i="12"/>
  <c r="M236" i="13" s="1"/>
  <c r="W237" i="12"/>
  <c r="M237" i="13" s="1"/>
  <c r="W238" i="12"/>
  <c r="M238" i="13" s="1"/>
  <c r="W239" i="12"/>
  <c r="M239" i="13" s="1"/>
  <c r="W240" i="12"/>
  <c r="M240" i="13" s="1"/>
  <c r="W241" i="12"/>
  <c r="M241" i="13" s="1"/>
  <c r="W242" i="12"/>
  <c r="M242" i="13" s="1"/>
  <c r="W243" i="12"/>
  <c r="M243" i="13" s="1"/>
  <c r="W244" i="12"/>
  <c r="M244" i="13" s="1"/>
  <c r="W245" i="12"/>
  <c r="M245" i="13" s="1"/>
  <c r="W246" i="12"/>
  <c r="M246" i="13" s="1"/>
  <c r="W247" i="12"/>
  <c r="M247" i="13" s="1"/>
  <c r="W248" i="12"/>
  <c r="M248" i="13" s="1"/>
  <c r="W249" i="12"/>
  <c r="M249" i="13" s="1"/>
  <c r="W250" i="12"/>
  <c r="M250" i="13" s="1"/>
  <c r="W251" i="12"/>
  <c r="W252" i="12"/>
  <c r="M252" i="13" s="1"/>
  <c r="W253" i="12"/>
  <c r="W254" i="12"/>
  <c r="M254" i="13" s="1"/>
  <c r="W255" i="12"/>
  <c r="M255" i="13" s="1"/>
  <c r="W256" i="12"/>
  <c r="M256" i="13" s="1"/>
  <c r="W257" i="12"/>
  <c r="M257" i="13" s="1"/>
  <c r="W258" i="12"/>
  <c r="W259" i="12"/>
  <c r="M259" i="13" s="1"/>
  <c r="W260" i="12"/>
  <c r="M260" i="13" s="1"/>
  <c r="W261" i="12"/>
  <c r="M261" i="13" s="1"/>
  <c r="W262" i="12"/>
  <c r="M262" i="13" s="1"/>
  <c r="W263" i="12"/>
  <c r="M263" i="13" s="1"/>
  <c r="W264" i="12"/>
  <c r="M264" i="13" s="1"/>
  <c r="W265" i="12"/>
  <c r="M265" i="13" s="1"/>
  <c r="W266" i="12"/>
  <c r="M266" i="13" s="1"/>
  <c r="W267" i="12"/>
  <c r="M267" i="13" s="1"/>
  <c r="W268" i="12"/>
  <c r="M268" i="13" s="1"/>
  <c r="W269" i="12"/>
  <c r="M269" i="13" s="1"/>
  <c r="W270" i="12"/>
  <c r="M270" i="13" s="1"/>
  <c r="W271" i="12"/>
  <c r="M271" i="13" s="1"/>
  <c r="W272" i="12"/>
  <c r="M272" i="13" s="1"/>
  <c r="W273" i="12"/>
  <c r="M273" i="13" s="1"/>
  <c r="W274" i="12"/>
  <c r="M274" i="13" s="1"/>
  <c r="W275" i="12"/>
  <c r="M275" i="13" s="1"/>
  <c r="W276" i="12"/>
  <c r="M276" i="13" s="1"/>
  <c r="W277" i="12"/>
  <c r="M277" i="13" s="1"/>
  <c r="W278" i="12"/>
  <c r="W279" i="12"/>
  <c r="M279" i="13" s="1"/>
  <c r="W280" i="12"/>
  <c r="M280" i="13" s="1"/>
  <c r="W281" i="12"/>
  <c r="M281" i="13" s="1"/>
  <c r="W282" i="12"/>
  <c r="M282" i="13" s="1"/>
  <c r="W283" i="12"/>
  <c r="M283" i="13" s="1"/>
  <c r="W284" i="12"/>
  <c r="M284" i="13" s="1"/>
  <c r="W285" i="12"/>
  <c r="M285" i="13" s="1"/>
  <c r="W286" i="12"/>
  <c r="M286" i="13" s="1"/>
  <c r="W287" i="12"/>
  <c r="M287" i="13" s="1"/>
  <c r="W288" i="12"/>
  <c r="M288" i="13" s="1"/>
  <c r="W289" i="12"/>
  <c r="M289" i="13" s="1"/>
  <c r="W290" i="12"/>
  <c r="M290" i="13" s="1"/>
  <c r="W291" i="12"/>
  <c r="W292" i="12"/>
  <c r="M292" i="13" s="1"/>
  <c r="W293" i="12"/>
  <c r="W294" i="12"/>
  <c r="M294" i="13" s="1"/>
  <c r="W295" i="12"/>
  <c r="M295" i="13" s="1"/>
  <c r="W296" i="12"/>
  <c r="M296" i="13" s="1"/>
  <c r="W297" i="12"/>
  <c r="M297" i="13" s="1"/>
  <c r="W298" i="12"/>
  <c r="M298" i="13" s="1"/>
  <c r="W299" i="12"/>
  <c r="M299" i="13" s="1"/>
  <c r="W300" i="12"/>
  <c r="M300" i="13" s="1"/>
  <c r="W301" i="12"/>
  <c r="M301" i="13" s="1"/>
  <c r="W302" i="12"/>
  <c r="M302" i="13" s="1"/>
  <c r="W303" i="12"/>
  <c r="M303" i="13" s="1"/>
  <c r="W304" i="12"/>
  <c r="M304" i="13" s="1"/>
  <c r="W305" i="12"/>
  <c r="M305" i="13" s="1"/>
  <c r="W306" i="12"/>
  <c r="M306" i="13" s="1"/>
  <c r="W307" i="12"/>
  <c r="M307" i="13" s="1"/>
  <c r="W308" i="12"/>
  <c r="M308" i="13" s="1"/>
  <c r="W309" i="12"/>
  <c r="M309" i="13" s="1"/>
  <c r="W310" i="12"/>
  <c r="M310" i="13" s="1"/>
  <c r="W311" i="12"/>
  <c r="M311" i="13" s="1"/>
  <c r="W312" i="12"/>
  <c r="M312" i="13" s="1"/>
  <c r="W313" i="12"/>
  <c r="M313" i="13" s="1"/>
  <c r="W314" i="12"/>
  <c r="M314" i="13" s="1"/>
  <c r="W315" i="12"/>
  <c r="M315" i="13" s="1"/>
  <c r="W316" i="12"/>
  <c r="M316" i="13" s="1"/>
  <c r="W317" i="12"/>
  <c r="M317" i="13" s="1"/>
  <c r="W318" i="12"/>
  <c r="W319" i="12"/>
  <c r="M319" i="13" s="1"/>
  <c r="W320" i="12"/>
  <c r="M320" i="13" s="1"/>
  <c r="W321" i="12"/>
  <c r="M321" i="13" s="1"/>
  <c r="W322" i="12"/>
  <c r="M322" i="13" s="1"/>
  <c r="W323" i="12"/>
  <c r="M323" i="13" s="1"/>
  <c r="W324" i="12"/>
  <c r="M324" i="13" s="1"/>
  <c r="W325" i="12"/>
  <c r="M325" i="13" s="1"/>
  <c r="W326" i="12"/>
  <c r="M326" i="13" s="1"/>
  <c r="W327" i="12"/>
  <c r="M327" i="13" s="1"/>
  <c r="W328" i="12"/>
  <c r="M328" i="13" s="1"/>
  <c r="W329" i="12"/>
  <c r="M329" i="13" s="1"/>
  <c r="W330" i="12"/>
  <c r="M330" i="13" s="1"/>
  <c r="W331" i="12"/>
  <c r="M331" i="13" s="1"/>
  <c r="W332" i="12"/>
  <c r="M332" i="13" s="1"/>
  <c r="W333" i="12"/>
  <c r="M333" i="13" s="1"/>
  <c r="W334" i="12"/>
  <c r="M334" i="13" s="1"/>
  <c r="W335" i="12"/>
  <c r="M335" i="13" s="1"/>
  <c r="W336" i="12"/>
  <c r="M336" i="13" s="1"/>
  <c r="W337" i="12"/>
  <c r="M337" i="13" s="1"/>
  <c r="W338" i="12"/>
  <c r="M338" i="13" s="1"/>
  <c r="W339" i="12"/>
  <c r="M339" i="13" s="1"/>
  <c r="W340" i="12"/>
  <c r="M340" i="13" s="1"/>
  <c r="W341" i="12"/>
  <c r="M341" i="13" s="1"/>
  <c r="W342" i="12"/>
  <c r="M342" i="13" s="1"/>
  <c r="W343" i="12"/>
  <c r="M343" i="13" s="1"/>
  <c r="W344" i="12"/>
  <c r="M344" i="13" s="1"/>
  <c r="W345" i="12"/>
  <c r="M345" i="13" s="1"/>
  <c r="W346" i="12"/>
  <c r="M346" i="13" s="1"/>
  <c r="W347" i="12"/>
  <c r="M347" i="13" s="1"/>
  <c r="W348" i="12"/>
  <c r="M348" i="13" s="1"/>
  <c r="W349" i="12"/>
  <c r="M349" i="13" s="1"/>
  <c r="W350" i="12"/>
  <c r="W351" i="12"/>
  <c r="W352" i="12"/>
  <c r="M352" i="13" s="1"/>
  <c r="W353" i="12"/>
  <c r="M353" i="13" s="1"/>
  <c r="W354" i="12"/>
  <c r="M354" i="13" s="1"/>
  <c r="W355" i="12"/>
  <c r="W356" i="12"/>
  <c r="M356" i="13" s="1"/>
  <c r="W357" i="12"/>
  <c r="M357" i="13" s="1"/>
  <c r="W358" i="12"/>
  <c r="M358" i="13" s="1"/>
  <c r="W359" i="12"/>
  <c r="M359" i="13" s="1"/>
  <c r="W360" i="12"/>
  <c r="M360" i="13" s="1"/>
  <c r="W361" i="12"/>
  <c r="M361" i="13" s="1"/>
  <c r="W362" i="12"/>
  <c r="M362" i="13" s="1"/>
  <c r="W363" i="12"/>
  <c r="M363" i="13" s="1"/>
  <c r="W364" i="12"/>
  <c r="M364" i="13" s="1"/>
  <c r="W365" i="12"/>
  <c r="W366" i="12"/>
  <c r="M366" i="13" s="1"/>
  <c r="W367" i="12"/>
  <c r="M367" i="13" s="1"/>
  <c r="W368" i="12"/>
  <c r="M368" i="13" s="1"/>
  <c r="W369" i="12"/>
  <c r="M369" i="13" s="1"/>
  <c r="W370" i="12"/>
  <c r="M370" i="13" s="1"/>
  <c r="W371" i="12"/>
  <c r="M371" i="13" s="1"/>
  <c r="W372" i="12"/>
  <c r="M372" i="13" s="1"/>
  <c r="W373" i="12"/>
  <c r="M373" i="13" s="1"/>
  <c r="W374" i="12"/>
  <c r="M374" i="13" s="1"/>
  <c r="W375" i="12"/>
  <c r="M375" i="13" s="1"/>
  <c r="W376" i="12"/>
  <c r="M376" i="13" s="1"/>
  <c r="W377" i="12"/>
  <c r="M377" i="13" s="1"/>
  <c r="W378" i="12"/>
  <c r="M378" i="13" s="1"/>
  <c r="W379" i="12"/>
  <c r="W380" i="12"/>
  <c r="M380" i="13" s="1"/>
  <c r="W381" i="12"/>
  <c r="M381" i="13" s="1"/>
  <c r="W382" i="12"/>
  <c r="M382" i="13" s="1"/>
  <c r="W383" i="12"/>
  <c r="M383" i="13" s="1"/>
  <c r="W384" i="12"/>
  <c r="M384" i="13" s="1"/>
  <c r="W385" i="12"/>
  <c r="M385" i="13" s="1"/>
  <c r="W386" i="12"/>
  <c r="M386" i="13" s="1"/>
  <c r="W387" i="12"/>
  <c r="W388" i="12"/>
  <c r="M388" i="13" s="1"/>
  <c r="W389" i="12"/>
  <c r="M389" i="13" s="1"/>
  <c r="W390" i="12"/>
  <c r="M390" i="13" s="1"/>
  <c r="W391" i="12"/>
  <c r="M391" i="13" s="1"/>
  <c r="W392" i="12"/>
  <c r="M392" i="13" s="1"/>
  <c r="W393" i="12"/>
  <c r="M393" i="13" s="1"/>
  <c r="W394" i="12"/>
  <c r="M394" i="13" s="1"/>
  <c r="W395" i="12"/>
  <c r="M395" i="13" s="1"/>
  <c r="W396" i="12"/>
  <c r="M396" i="13" s="1"/>
  <c r="W397" i="12"/>
  <c r="M397" i="13" s="1"/>
  <c r="W398" i="12"/>
  <c r="M398" i="13" s="1"/>
  <c r="W399" i="12"/>
  <c r="M399" i="13" s="1"/>
  <c r="W400" i="12"/>
  <c r="M400" i="13" s="1"/>
  <c r="W401" i="12"/>
  <c r="M401" i="13" s="1"/>
  <c r="W402" i="12"/>
  <c r="M402" i="13" s="1"/>
  <c r="W403" i="12"/>
  <c r="M403" i="13" s="1"/>
  <c r="W404" i="12"/>
  <c r="M404" i="13" s="1"/>
  <c r="W405" i="12"/>
  <c r="M405" i="13" s="1"/>
  <c r="W406" i="12"/>
  <c r="M406" i="13" s="1"/>
  <c r="W407" i="12"/>
  <c r="M407" i="13" s="1"/>
  <c r="W408" i="12"/>
  <c r="M408" i="13" s="1"/>
  <c r="W409" i="12"/>
  <c r="M409" i="13" s="1"/>
  <c r="W410" i="12"/>
  <c r="M410" i="13" s="1"/>
  <c r="W411" i="12"/>
  <c r="M411" i="13" s="1"/>
  <c r="W412" i="12"/>
  <c r="M412" i="13" s="1"/>
  <c r="W413" i="12"/>
  <c r="M413" i="13" s="1"/>
  <c r="W414" i="12"/>
  <c r="M414" i="13" s="1"/>
  <c r="W415" i="12"/>
  <c r="M415" i="13" s="1"/>
  <c r="W416" i="12"/>
  <c r="M416" i="13" s="1"/>
  <c r="W417" i="12"/>
  <c r="M417" i="13" s="1"/>
  <c r="W418" i="12"/>
  <c r="M418" i="13" s="1"/>
  <c r="W419" i="12"/>
  <c r="M419" i="13" s="1"/>
  <c r="W420" i="12"/>
  <c r="M420" i="13" s="1"/>
  <c r="W421" i="12"/>
  <c r="M421" i="13" s="1"/>
  <c r="W422" i="12"/>
  <c r="M422" i="13" s="1"/>
  <c r="W423" i="12"/>
  <c r="M423" i="13" s="1"/>
  <c r="W424" i="12"/>
  <c r="M424" i="13" s="1"/>
  <c r="W425" i="12"/>
  <c r="M425" i="13" s="1"/>
  <c r="W426" i="12"/>
  <c r="M426" i="13" s="1"/>
  <c r="W427" i="12"/>
  <c r="M427" i="13" s="1"/>
  <c r="W428" i="12"/>
  <c r="M428" i="13" s="1"/>
  <c r="W429" i="12"/>
  <c r="M429" i="13" s="1"/>
  <c r="W430" i="12"/>
  <c r="M430" i="13" s="1"/>
  <c r="W431" i="12"/>
  <c r="M431" i="13" s="1"/>
  <c r="W432" i="12"/>
  <c r="M432" i="13" s="1"/>
  <c r="W433" i="12"/>
  <c r="M433" i="13" s="1"/>
  <c r="W434" i="12"/>
  <c r="M434" i="13" s="1"/>
  <c r="W435" i="12"/>
  <c r="M435" i="13" s="1"/>
  <c r="W436" i="12"/>
  <c r="M436" i="13" s="1"/>
  <c r="W437" i="12"/>
  <c r="M437" i="13" s="1"/>
  <c r="W438" i="12"/>
  <c r="M438" i="13" s="1"/>
  <c r="W439" i="12"/>
  <c r="W440" i="12"/>
  <c r="M440" i="13" s="1"/>
  <c r="W441" i="12"/>
  <c r="M441" i="13" s="1"/>
  <c r="W442" i="12"/>
  <c r="M442" i="13" s="1"/>
  <c r="W443" i="12"/>
  <c r="M443" i="13" s="1"/>
  <c r="W444" i="12"/>
  <c r="M444" i="13" s="1"/>
  <c r="W445" i="12"/>
  <c r="M445" i="13" s="1"/>
  <c r="W446" i="12"/>
  <c r="M446" i="13" s="1"/>
  <c r="W447" i="12"/>
  <c r="M447" i="13" s="1"/>
  <c r="W448" i="12"/>
  <c r="M448" i="13" s="1"/>
  <c r="W449" i="12"/>
  <c r="M449" i="13" s="1"/>
  <c r="W450" i="12"/>
  <c r="M450" i="13" s="1"/>
  <c r="W451" i="12"/>
  <c r="M451" i="13" s="1"/>
  <c r="W452" i="12"/>
  <c r="M452" i="13" s="1"/>
  <c r="W453" i="12"/>
  <c r="M453" i="13" s="1"/>
  <c r="W454" i="12"/>
  <c r="M454" i="13" s="1"/>
  <c r="W455" i="12"/>
  <c r="M455" i="13" s="1"/>
  <c r="W456" i="12"/>
  <c r="M456" i="13" s="1"/>
  <c r="W457" i="12"/>
  <c r="M457" i="13" s="1"/>
  <c r="W458" i="12"/>
  <c r="M458" i="13" s="1"/>
  <c r="W459" i="12"/>
  <c r="M459" i="13" s="1"/>
  <c r="W460" i="12"/>
  <c r="M460" i="13" s="1"/>
  <c r="W461" i="12"/>
  <c r="M461" i="13" s="1"/>
  <c r="W462" i="12"/>
  <c r="M462" i="13" s="1"/>
  <c r="W463" i="12"/>
  <c r="M463" i="13" s="1"/>
  <c r="W464" i="12"/>
  <c r="M464" i="13" s="1"/>
  <c r="W465" i="12"/>
  <c r="M465" i="13" s="1"/>
  <c r="W466" i="12"/>
  <c r="M466" i="13" s="1"/>
  <c r="W467" i="12"/>
  <c r="M467" i="13" s="1"/>
  <c r="W468" i="12"/>
  <c r="M468" i="13" s="1"/>
  <c r="W469" i="12"/>
  <c r="M469" i="13" s="1"/>
  <c r="W470" i="12"/>
  <c r="M470" i="13" s="1"/>
  <c r="W471" i="12"/>
  <c r="M471" i="13" s="1"/>
  <c r="W472" i="12"/>
  <c r="M472" i="13" s="1"/>
  <c r="W473" i="12"/>
  <c r="M473" i="13" s="1"/>
  <c r="W474" i="12"/>
  <c r="M474" i="13" s="1"/>
  <c r="W475" i="12"/>
  <c r="W476" i="12"/>
  <c r="M476" i="13" s="1"/>
  <c r="W477" i="12"/>
  <c r="M477" i="13" s="1"/>
  <c r="W478" i="12"/>
  <c r="M478" i="13" s="1"/>
  <c r="W479" i="12"/>
  <c r="M479" i="13" s="1"/>
  <c r="W480" i="12"/>
  <c r="M480" i="13" s="1"/>
  <c r="W481" i="12"/>
  <c r="M481" i="13" s="1"/>
  <c r="W482" i="12"/>
  <c r="W483" i="12"/>
  <c r="M483" i="13" s="1"/>
  <c r="W484" i="12"/>
  <c r="M484" i="13" s="1"/>
  <c r="W485" i="12"/>
  <c r="W486" i="12"/>
  <c r="M486" i="13" s="1"/>
  <c r="W487" i="12"/>
  <c r="M487" i="13" s="1"/>
  <c r="W488" i="12"/>
  <c r="M488" i="13" s="1"/>
  <c r="W489" i="12"/>
  <c r="M489" i="13" s="1"/>
  <c r="W490" i="12"/>
  <c r="M490" i="13" s="1"/>
  <c r="W491" i="12"/>
  <c r="M491" i="13" s="1"/>
  <c r="W492" i="12"/>
  <c r="M492" i="13" s="1"/>
  <c r="W493" i="12"/>
  <c r="M493" i="13" s="1"/>
  <c r="W494" i="12"/>
  <c r="M494" i="13" s="1"/>
  <c r="W495" i="12"/>
  <c r="M495" i="13" s="1"/>
  <c r="W496" i="12"/>
  <c r="M496" i="13" s="1"/>
  <c r="W497" i="12"/>
  <c r="M497" i="13" s="1"/>
  <c r="W498" i="12"/>
  <c r="M498" i="13" s="1"/>
  <c r="W499" i="12"/>
  <c r="M499" i="13" s="1"/>
  <c r="W500" i="12"/>
  <c r="M500" i="13" s="1"/>
  <c r="W501" i="12"/>
  <c r="M501" i="13" s="1"/>
  <c r="W502" i="12"/>
  <c r="M502" i="13" s="1"/>
  <c r="W503" i="12"/>
  <c r="M503" i="13" s="1"/>
  <c r="W504" i="12"/>
  <c r="M504" i="13" s="1"/>
  <c r="W505" i="12"/>
  <c r="M505" i="13" s="1"/>
  <c r="W506" i="12"/>
  <c r="M506" i="13" s="1"/>
  <c r="W507" i="12"/>
  <c r="M507" i="13" s="1"/>
  <c r="W508" i="12"/>
  <c r="M508" i="13" s="1"/>
  <c r="W509" i="12"/>
  <c r="M509" i="13" s="1"/>
  <c r="W510" i="12"/>
  <c r="M510" i="13" s="1"/>
  <c r="W511" i="12"/>
  <c r="M511" i="13" s="1"/>
  <c r="W512" i="12"/>
  <c r="M512" i="13" s="1"/>
  <c r="W513" i="12"/>
  <c r="M513" i="13" s="1"/>
  <c r="W514" i="12"/>
  <c r="M514" i="13" s="1"/>
  <c r="W515" i="12"/>
  <c r="M515" i="13" s="1"/>
  <c r="W516" i="12"/>
  <c r="M516" i="13" s="1"/>
  <c r="W517" i="12"/>
  <c r="M517" i="13" s="1"/>
  <c r="W518" i="12"/>
  <c r="M518" i="13" s="1"/>
  <c r="W519" i="12"/>
  <c r="M519" i="13" s="1"/>
  <c r="W520" i="12"/>
  <c r="M520" i="13" s="1"/>
  <c r="W521" i="12"/>
  <c r="M521" i="13" s="1"/>
  <c r="W522" i="12"/>
  <c r="M522" i="13" s="1"/>
  <c r="W523" i="12"/>
  <c r="M523" i="13" s="1"/>
  <c r="W524" i="12"/>
  <c r="M524" i="13" s="1"/>
  <c r="W525" i="12"/>
  <c r="M525" i="13" s="1"/>
  <c r="W526" i="12"/>
  <c r="M526" i="13" s="1"/>
  <c r="W527" i="12"/>
  <c r="M527" i="13" s="1"/>
  <c r="W528" i="12"/>
  <c r="M528" i="13" s="1"/>
  <c r="W529" i="12"/>
  <c r="M529" i="13" s="1"/>
  <c r="W530" i="12"/>
  <c r="M530" i="13" s="1"/>
  <c r="W531" i="12"/>
  <c r="M531" i="13" s="1"/>
  <c r="W532" i="12"/>
  <c r="M532" i="13" s="1"/>
  <c r="W533" i="12"/>
  <c r="M533" i="13" s="1"/>
  <c r="W534" i="12"/>
  <c r="M534" i="13" s="1"/>
  <c r="W535" i="12"/>
  <c r="M535" i="13" s="1"/>
  <c r="W536" i="12"/>
  <c r="M536" i="13" s="1"/>
  <c r="W537" i="12"/>
  <c r="M537" i="13" s="1"/>
  <c r="W538" i="12"/>
  <c r="M538" i="13" s="1"/>
  <c r="W539" i="12"/>
  <c r="W540" i="12"/>
  <c r="M540" i="13" s="1"/>
  <c r="W541" i="12"/>
  <c r="M541" i="13" s="1"/>
  <c r="W542" i="12"/>
  <c r="M542" i="13" s="1"/>
  <c r="W543" i="12"/>
  <c r="M543" i="13" s="1"/>
  <c r="W544" i="12"/>
  <c r="M544" i="13" s="1"/>
  <c r="W545" i="12"/>
  <c r="M545" i="13" s="1"/>
  <c r="W546" i="12"/>
  <c r="M546" i="13" s="1"/>
  <c r="W547" i="12"/>
  <c r="M547" i="13" s="1"/>
  <c r="W548" i="12"/>
  <c r="M548" i="13" s="1"/>
  <c r="W549" i="12"/>
  <c r="M549" i="13" s="1"/>
  <c r="W550" i="12"/>
  <c r="M550" i="13" s="1"/>
  <c r="W551" i="12"/>
  <c r="M551" i="13" s="1"/>
  <c r="W552" i="12"/>
  <c r="M552" i="13" s="1"/>
  <c r="W553" i="12"/>
  <c r="M553" i="13" s="1"/>
  <c r="W554" i="12"/>
  <c r="M554" i="13" s="1"/>
  <c r="W555" i="12"/>
  <c r="M555" i="13" s="1"/>
  <c r="W556" i="12"/>
  <c r="M556" i="13" s="1"/>
  <c r="W557" i="12"/>
  <c r="M557" i="13" s="1"/>
  <c r="W558" i="12"/>
  <c r="M558" i="13" s="1"/>
  <c r="W559" i="12"/>
  <c r="M559" i="13" s="1"/>
  <c r="W560" i="12"/>
  <c r="M560" i="13" s="1"/>
  <c r="W561" i="12"/>
  <c r="M561" i="13" s="1"/>
  <c r="W562" i="12"/>
  <c r="M562" i="13" s="1"/>
  <c r="V5" i="12"/>
  <c r="L5" i="13" s="1"/>
  <c r="V6" i="12"/>
  <c r="L6" i="13" s="1"/>
  <c r="V7" i="12"/>
  <c r="L7" i="13" s="1"/>
  <c r="V8" i="12"/>
  <c r="L8" i="13" s="1"/>
  <c r="V9" i="12"/>
  <c r="L9" i="13" s="1"/>
  <c r="V10" i="12"/>
  <c r="L10" i="13" s="1"/>
  <c r="V11" i="12"/>
  <c r="L11" i="13" s="1"/>
  <c r="V12" i="12"/>
  <c r="L12" i="13" s="1"/>
  <c r="V13" i="12"/>
  <c r="L13" i="13" s="1"/>
  <c r="V14" i="12"/>
  <c r="L14" i="13" s="1"/>
  <c r="V15" i="12"/>
  <c r="L15" i="13" s="1"/>
  <c r="V16" i="12"/>
  <c r="L16" i="13" s="1"/>
  <c r="V17" i="12"/>
  <c r="L17" i="13" s="1"/>
  <c r="V18" i="12"/>
  <c r="L18" i="13" s="1"/>
  <c r="V19" i="12"/>
  <c r="L19" i="13" s="1"/>
  <c r="V20" i="12"/>
  <c r="L20" i="13" s="1"/>
  <c r="V21" i="12"/>
  <c r="L21" i="13" s="1"/>
  <c r="V22" i="12"/>
  <c r="L22" i="13" s="1"/>
  <c r="V23" i="12"/>
  <c r="L23" i="13" s="1"/>
  <c r="V24" i="12"/>
  <c r="L24" i="13" s="1"/>
  <c r="V25" i="12"/>
  <c r="L25" i="13" s="1"/>
  <c r="V26" i="12"/>
  <c r="L26" i="13" s="1"/>
  <c r="V27" i="12"/>
  <c r="L27" i="13" s="1"/>
  <c r="V28" i="12"/>
  <c r="L28" i="13" s="1"/>
  <c r="V29" i="12"/>
  <c r="L29" i="13" s="1"/>
  <c r="V30" i="12"/>
  <c r="L30" i="13" s="1"/>
  <c r="V31" i="12"/>
  <c r="L31" i="13" s="1"/>
  <c r="V32" i="12"/>
  <c r="L32" i="13" s="1"/>
  <c r="V33" i="12"/>
  <c r="L33" i="13" s="1"/>
  <c r="V34" i="12"/>
  <c r="L34" i="13" s="1"/>
  <c r="V35" i="12"/>
  <c r="L35" i="13" s="1"/>
  <c r="V36" i="12"/>
  <c r="L36" i="13" s="1"/>
  <c r="V37" i="12"/>
  <c r="L37" i="13" s="1"/>
  <c r="V38" i="12"/>
  <c r="L38" i="13" s="1"/>
  <c r="V39" i="12"/>
  <c r="L39" i="13" s="1"/>
  <c r="V40" i="12"/>
  <c r="L40" i="13" s="1"/>
  <c r="V41" i="12"/>
  <c r="L41" i="13" s="1"/>
  <c r="V42" i="12"/>
  <c r="L42" i="13" s="1"/>
  <c r="V43" i="12"/>
  <c r="L43" i="13" s="1"/>
  <c r="V44" i="12"/>
  <c r="L44" i="13" s="1"/>
  <c r="V45" i="12"/>
  <c r="L45" i="13" s="1"/>
  <c r="V46" i="12"/>
  <c r="L46" i="13" s="1"/>
  <c r="V47" i="12"/>
  <c r="L47" i="13" s="1"/>
  <c r="V48" i="12"/>
  <c r="L48" i="13" s="1"/>
  <c r="V49" i="12"/>
  <c r="L49" i="13" s="1"/>
  <c r="V50" i="12"/>
  <c r="L50" i="13" s="1"/>
  <c r="V51" i="12"/>
  <c r="L51" i="13" s="1"/>
  <c r="V52" i="12"/>
  <c r="L52" i="13" s="1"/>
  <c r="V53" i="12"/>
  <c r="L53" i="13" s="1"/>
  <c r="V54" i="12"/>
  <c r="L54" i="13" s="1"/>
  <c r="V55" i="12"/>
  <c r="L55" i="13" s="1"/>
  <c r="V56" i="12"/>
  <c r="L56" i="13" s="1"/>
  <c r="V57" i="12"/>
  <c r="L57" i="13" s="1"/>
  <c r="V58" i="12"/>
  <c r="L58" i="13" s="1"/>
  <c r="V59" i="12"/>
  <c r="L59" i="13" s="1"/>
  <c r="V60" i="12"/>
  <c r="L60" i="13" s="1"/>
  <c r="V61" i="12"/>
  <c r="L61" i="13" s="1"/>
  <c r="V62" i="12"/>
  <c r="L62" i="13" s="1"/>
  <c r="V63" i="12"/>
  <c r="L63" i="13" s="1"/>
  <c r="V64" i="12"/>
  <c r="L64" i="13" s="1"/>
  <c r="V65" i="12"/>
  <c r="L65" i="13" s="1"/>
  <c r="V66" i="12"/>
  <c r="L66" i="13" s="1"/>
  <c r="V67" i="12"/>
  <c r="L67" i="13" s="1"/>
  <c r="V68" i="12"/>
  <c r="L68" i="13" s="1"/>
  <c r="V69" i="12"/>
  <c r="L69" i="13" s="1"/>
  <c r="V70" i="12"/>
  <c r="L70" i="13" s="1"/>
  <c r="V71" i="12"/>
  <c r="L71" i="13" s="1"/>
  <c r="V72" i="12"/>
  <c r="L72" i="13" s="1"/>
  <c r="V73" i="12"/>
  <c r="L73" i="13" s="1"/>
  <c r="V74" i="12"/>
  <c r="L74" i="13" s="1"/>
  <c r="V75" i="12"/>
  <c r="L75" i="13" s="1"/>
  <c r="V76" i="12"/>
  <c r="L76" i="13" s="1"/>
  <c r="V77" i="12"/>
  <c r="L77" i="13" s="1"/>
  <c r="V78" i="12"/>
  <c r="L78" i="13" s="1"/>
  <c r="V79" i="12"/>
  <c r="L79" i="13" s="1"/>
  <c r="V80" i="12"/>
  <c r="L80" i="13" s="1"/>
  <c r="V81" i="12"/>
  <c r="L81" i="13" s="1"/>
  <c r="V82" i="12"/>
  <c r="L82" i="13" s="1"/>
  <c r="V83" i="12"/>
  <c r="L83" i="13" s="1"/>
  <c r="V84" i="12"/>
  <c r="L84" i="13" s="1"/>
  <c r="V85" i="12"/>
  <c r="L85" i="13" s="1"/>
  <c r="V86" i="12"/>
  <c r="L86" i="13" s="1"/>
  <c r="V87" i="12"/>
  <c r="L87" i="13" s="1"/>
  <c r="V88" i="12"/>
  <c r="L88" i="13" s="1"/>
  <c r="V89" i="12"/>
  <c r="L89" i="13" s="1"/>
  <c r="V90" i="12"/>
  <c r="L90" i="13" s="1"/>
  <c r="V91" i="12"/>
  <c r="L91" i="13" s="1"/>
  <c r="V92" i="12"/>
  <c r="L92" i="13" s="1"/>
  <c r="V93" i="12"/>
  <c r="L93" i="13" s="1"/>
  <c r="V94" i="12"/>
  <c r="L94" i="13" s="1"/>
  <c r="V95" i="12"/>
  <c r="L95" i="13" s="1"/>
  <c r="V96" i="12"/>
  <c r="L96" i="13" s="1"/>
  <c r="V97" i="12"/>
  <c r="L97" i="13" s="1"/>
  <c r="V98" i="12"/>
  <c r="L98" i="13" s="1"/>
  <c r="V99" i="12"/>
  <c r="L99" i="13" s="1"/>
  <c r="V100" i="12"/>
  <c r="L100" i="13" s="1"/>
  <c r="V101" i="12"/>
  <c r="L101" i="13" s="1"/>
  <c r="V102" i="12"/>
  <c r="L102" i="13" s="1"/>
  <c r="V103" i="12"/>
  <c r="L103" i="13" s="1"/>
  <c r="V104" i="12"/>
  <c r="L104" i="13" s="1"/>
  <c r="V105" i="12"/>
  <c r="L105" i="13" s="1"/>
  <c r="V106" i="12"/>
  <c r="L106" i="13" s="1"/>
  <c r="V107" i="12"/>
  <c r="L107" i="13" s="1"/>
  <c r="V108" i="12"/>
  <c r="L108" i="13" s="1"/>
  <c r="V109" i="12"/>
  <c r="L109" i="13" s="1"/>
  <c r="V110" i="12"/>
  <c r="L110" i="13" s="1"/>
  <c r="V111" i="12"/>
  <c r="L111" i="13" s="1"/>
  <c r="V112" i="12"/>
  <c r="L112" i="13" s="1"/>
  <c r="V113" i="12"/>
  <c r="L113" i="13" s="1"/>
  <c r="V114" i="12"/>
  <c r="L114" i="13" s="1"/>
  <c r="V115" i="12"/>
  <c r="L115" i="13" s="1"/>
  <c r="V116" i="12"/>
  <c r="L116" i="13" s="1"/>
  <c r="V117" i="12"/>
  <c r="L117" i="13" s="1"/>
  <c r="V118" i="12"/>
  <c r="L118" i="13" s="1"/>
  <c r="V119" i="12"/>
  <c r="L119" i="13" s="1"/>
  <c r="V120" i="12"/>
  <c r="L120" i="13" s="1"/>
  <c r="V121" i="12"/>
  <c r="L121" i="13" s="1"/>
  <c r="V122" i="12"/>
  <c r="L122" i="13" s="1"/>
  <c r="V123" i="12"/>
  <c r="L123" i="13" s="1"/>
  <c r="V124" i="12"/>
  <c r="L124" i="13" s="1"/>
  <c r="V125" i="12"/>
  <c r="L125" i="13" s="1"/>
  <c r="V126" i="12"/>
  <c r="L126" i="13" s="1"/>
  <c r="V127" i="12"/>
  <c r="L127" i="13" s="1"/>
  <c r="V128" i="12"/>
  <c r="L128" i="13" s="1"/>
  <c r="V129" i="12"/>
  <c r="L129" i="13" s="1"/>
  <c r="V130" i="12"/>
  <c r="L130" i="13" s="1"/>
  <c r="V131" i="12"/>
  <c r="L131" i="13" s="1"/>
  <c r="V132" i="12"/>
  <c r="L132" i="13" s="1"/>
  <c r="V133" i="12"/>
  <c r="L133" i="13" s="1"/>
  <c r="V134" i="12"/>
  <c r="L134" i="13" s="1"/>
  <c r="V135" i="12"/>
  <c r="L135" i="13" s="1"/>
  <c r="V136" i="12"/>
  <c r="L136" i="13" s="1"/>
  <c r="V137" i="12"/>
  <c r="L137" i="13" s="1"/>
  <c r="V138" i="12"/>
  <c r="L138" i="13" s="1"/>
  <c r="V139" i="12"/>
  <c r="L139" i="13" s="1"/>
  <c r="V140" i="12"/>
  <c r="L140" i="13" s="1"/>
  <c r="V141" i="12"/>
  <c r="L141" i="13" s="1"/>
  <c r="V142" i="12"/>
  <c r="L142" i="13" s="1"/>
  <c r="V143" i="12"/>
  <c r="L143" i="13" s="1"/>
  <c r="V144" i="12"/>
  <c r="L144" i="13" s="1"/>
  <c r="V145" i="12"/>
  <c r="L145" i="13" s="1"/>
  <c r="V146" i="12"/>
  <c r="L146" i="13" s="1"/>
  <c r="V147" i="12"/>
  <c r="L147" i="13" s="1"/>
  <c r="V148" i="12"/>
  <c r="L148" i="13" s="1"/>
  <c r="V149" i="12"/>
  <c r="L149" i="13" s="1"/>
  <c r="V150" i="12"/>
  <c r="L150" i="13" s="1"/>
  <c r="V151" i="12"/>
  <c r="L151" i="13" s="1"/>
  <c r="V152" i="12"/>
  <c r="L152" i="13" s="1"/>
  <c r="V153" i="12"/>
  <c r="L153" i="13" s="1"/>
  <c r="V154" i="12"/>
  <c r="L154" i="13" s="1"/>
  <c r="V155" i="12"/>
  <c r="L155" i="13" s="1"/>
  <c r="V156" i="12"/>
  <c r="L156" i="13" s="1"/>
  <c r="V157" i="12"/>
  <c r="L157" i="13" s="1"/>
  <c r="V158" i="12"/>
  <c r="L158" i="13" s="1"/>
  <c r="V159" i="12"/>
  <c r="L159" i="13" s="1"/>
  <c r="V160" i="12"/>
  <c r="L160" i="13" s="1"/>
  <c r="V161" i="12"/>
  <c r="L161" i="13" s="1"/>
  <c r="V162" i="12"/>
  <c r="L162" i="13" s="1"/>
  <c r="V163" i="12"/>
  <c r="L163" i="13" s="1"/>
  <c r="V164" i="12"/>
  <c r="L164" i="13" s="1"/>
  <c r="V165" i="12"/>
  <c r="L165" i="13" s="1"/>
  <c r="V166" i="12"/>
  <c r="L166" i="13" s="1"/>
  <c r="V167" i="12"/>
  <c r="L167" i="13" s="1"/>
  <c r="V168" i="12"/>
  <c r="L168" i="13" s="1"/>
  <c r="V169" i="12"/>
  <c r="L169" i="13" s="1"/>
  <c r="V170" i="12"/>
  <c r="L170" i="13" s="1"/>
  <c r="V171" i="12"/>
  <c r="L171" i="13" s="1"/>
  <c r="V172" i="12"/>
  <c r="L172" i="13" s="1"/>
  <c r="V173" i="12"/>
  <c r="L173" i="13" s="1"/>
  <c r="V174" i="12"/>
  <c r="L174" i="13" s="1"/>
  <c r="V175" i="12"/>
  <c r="L175" i="13" s="1"/>
  <c r="V176" i="12"/>
  <c r="L176" i="13" s="1"/>
  <c r="V177" i="12"/>
  <c r="L177" i="13" s="1"/>
  <c r="V178" i="12"/>
  <c r="L178" i="13" s="1"/>
  <c r="V179" i="12"/>
  <c r="L179" i="13" s="1"/>
  <c r="V180" i="12"/>
  <c r="L180" i="13" s="1"/>
  <c r="V181" i="12"/>
  <c r="L181" i="13" s="1"/>
  <c r="V182" i="12"/>
  <c r="L182" i="13" s="1"/>
  <c r="V183" i="12"/>
  <c r="L183" i="13" s="1"/>
  <c r="V184" i="12"/>
  <c r="L184" i="13" s="1"/>
  <c r="V185" i="12"/>
  <c r="L185" i="13" s="1"/>
  <c r="V186" i="12"/>
  <c r="L186" i="13" s="1"/>
  <c r="V187" i="12"/>
  <c r="L187" i="13" s="1"/>
  <c r="V188" i="12"/>
  <c r="L188" i="13" s="1"/>
  <c r="V189" i="12"/>
  <c r="L189" i="13" s="1"/>
  <c r="V190" i="12"/>
  <c r="L190" i="13" s="1"/>
  <c r="V191" i="12"/>
  <c r="L191" i="13" s="1"/>
  <c r="V192" i="12"/>
  <c r="L192" i="13" s="1"/>
  <c r="V193" i="12"/>
  <c r="L193" i="13" s="1"/>
  <c r="V194" i="12"/>
  <c r="L194" i="13" s="1"/>
  <c r="V195" i="12"/>
  <c r="L195" i="13" s="1"/>
  <c r="V196" i="12"/>
  <c r="L196" i="13" s="1"/>
  <c r="V197" i="12"/>
  <c r="L197" i="13" s="1"/>
  <c r="V198" i="12"/>
  <c r="L198" i="13" s="1"/>
  <c r="V199" i="12"/>
  <c r="L199" i="13" s="1"/>
  <c r="V200" i="12"/>
  <c r="L200" i="13" s="1"/>
  <c r="V201" i="12"/>
  <c r="L201" i="13" s="1"/>
  <c r="V202" i="12"/>
  <c r="L202" i="13" s="1"/>
  <c r="V203" i="12"/>
  <c r="L203" i="13" s="1"/>
  <c r="V204" i="12"/>
  <c r="L204" i="13" s="1"/>
  <c r="V205" i="12"/>
  <c r="L205" i="13" s="1"/>
  <c r="V206" i="12"/>
  <c r="L206" i="13" s="1"/>
  <c r="V207" i="12"/>
  <c r="L207" i="13" s="1"/>
  <c r="V208" i="12"/>
  <c r="L208" i="13" s="1"/>
  <c r="V209" i="12"/>
  <c r="L209" i="13" s="1"/>
  <c r="V210" i="12"/>
  <c r="L210" i="13" s="1"/>
  <c r="V211" i="12"/>
  <c r="V212" i="12"/>
  <c r="V213" i="12"/>
  <c r="L213" i="13" s="1"/>
  <c r="V214" i="12"/>
  <c r="L214" i="13" s="1"/>
  <c r="V215" i="12"/>
  <c r="L215" i="13" s="1"/>
  <c r="V216" i="12"/>
  <c r="L216" i="13" s="1"/>
  <c r="V217" i="12"/>
  <c r="L217" i="13" s="1"/>
  <c r="V218" i="12"/>
  <c r="L218" i="13" s="1"/>
  <c r="V219" i="12"/>
  <c r="L219" i="13" s="1"/>
  <c r="V220" i="12"/>
  <c r="L220" i="13" s="1"/>
  <c r="V221" i="12"/>
  <c r="L221" i="13" s="1"/>
  <c r="V222" i="12"/>
  <c r="L222" i="13" s="1"/>
  <c r="V223" i="12"/>
  <c r="L223" i="13" s="1"/>
  <c r="V224" i="12"/>
  <c r="L224" i="13" s="1"/>
  <c r="V225" i="12"/>
  <c r="L225" i="13" s="1"/>
  <c r="V226" i="12"/>
  <c r="L226" i="13" s="1"/>
  <c r="V227" i="12"/>
  <c r="L227" i="13" s="1"/>
  <c r="V228" i="12"/>
  <c r="L228" i="13" s="1"/>
  <c r="V229" i="12"/>
  <c r="L229" i="13" s="1"/>
  <c r="V230" i="12"/>
  <c r="L230" i="13" s="1"/>
  <c r="V231" i="12"/>
  <c r="L231" i="13" s="1"/>
  <c r="V232" i="12"/>
  <c r="L232" i="13" s="1"/>
  <c r="V233" i="12"/>
  <c r="L233" i="13" s="1"/>
  <c r="V234" i="12"/>
  <c r="L234" i="13" s="1"/>
  <c r="V235" i="12"/>
  <c r="L235" i="13" s="1"/>
  <c r="V236" i="12"/>
  <c r="L236" i="13" s="1"/>
  <c r="V237" i="12"/>
  <c r="L237" i="13" s="1"/>
  <c r="V238" i="12"/>
  <c r="L238" i="13" s="1"/>
  <c r="V239" i="12"/>
  <c r="L239" i="13" s="1"/>
  <c r="V240" i="12"/>
  <c r="L240" i="13" s="1"/>
  <c r="V241" i="12"/>
  <c r="L241" i="13" s="1"/>
  <c r="V242" i="12"/>
  <c r="L242" i="13" s="1"/>
  <c r="V243" i="12"/>
  <c r="L243" i="13" s="1"/>
  <c r="V244" i="12"/>
  <c r="L244" i="13" s="1"/>
  <c r="V245" i="12"/>
  <c r="L245" i="13" s="1"/>
  <c r="V246" i="12"/>
  <c r="L246" i="13" s="1"/>
  <c r="V247" i="12"/>
  <c r="L247" i="13" s="1"/>
  <c r="V248" i="12"/>
  <c r="L248" i="13" s="1"/>
  <c r="V249" i="12"/>
  <c r="L249" i="13" s="1"/>
  <c r="V250" i="12"/>
  <c r="L250" i="13" s="1"/>
  <c r="V251" i="12"/>
  <c r="L251" i="13" s="1"/>
  <c r="V252" i="12"/>
  <c r="L252" i="13" s="1"/>
  <c r="V253" i="12"/>
  <c r="L253" i="13" s="1"/>
  <c r="V254" i="12"/>
  <c r="L254" i="13" s="1"/>
  <c r="V255" i="12"/>
  <c r="L255" i="13" s="1"/>
  <c r="V256" i="12"/>
  <c r="L256" i="13" s="1"/>
  <c r="V257" i="12"/>
  <c r="L257" i="13" s="1"/>
  <c r="V258" i="12"/>
  <c r="L258" i="13" s="1"/>
  <c r="V259" i="12"/>
  <c r="L259" i="13" s="1"/>
  <c r="V260" i="12"/>
  <c r="L260" i="13" s="1"/>
  <c r="V261" i="12"/>
  <c r="L261" i="13" s="1"/>
  <c r="V262" i="12"/>
  <c r="L262" i="13" s="1"/>
  <c r="V263" i="12"/>
  <c r="L263" i="13" s="1"/>
  <c r="V264" i="12"/>
  <c r="L264" i="13" s="1"/>
  <c r="V265" i="12"/>
  <c r="L265" i="13" s="1"/>
  <c r="V266" i="12"/>
  <c r="L266" i="13" s="1"/>
  <c r="V267" i="12"/>
  <c r="L267" i="13" s="1"/>
  <c r="V268" i="12"/>
  <c r="L268" i="13" s="1"/>
  <c r="V269" i="12"/>
  <c r="L269" i="13" s="1"/>
  <c r="V270" i="12"/>
  <c r="L270" i="13" s="1"/>
  <c r="V271" i="12"/>
  <c r="L271" i="13" s="1"/>
  <c r="V272" i="12"/>
  <c r="L272" i="13" s="1"/>
  <c r="V273" i="12"/>
  <c r="L273" i="13" s="1"/>
  <c r="V274" i="12"/>
  <c r="L274" i="13" s="1"/>
  <c r="V275" i="12"/>
  <c r="L275" i="13" s="1"/>
  <c r="V276" i="12"/>
  <c r="L276" i="13" s="1"/>
  <c r="V277" i="12"/>
  <c r="L277" i="13" s="1"/>
  <c r="V278" i="12"/>
  <c r="L278" i="13" s="1"/>
  <c r="V279" i="12"/>
  <c r="L279" i="13" s="1"/>
  <c r="V280" i="12"/>
  <c r="L280" i="13" s="1"/>
  <c r="V281" i="12"/>
  <c r="L281" i="13" s="1"/>
  <c r="V282" i="12"/>
  <c r="L282" i="13" s="1"/>
  <c r="V283" i="12"/>
  <c r="L283" i="13" s="1"/>
  <c r="V284" i="12"/>
  <c r="L284" i="13" s="1"/>
  <c r="V285" i="12"/>
  <c r="L285" i="13" s="1"/>
  <c r="V286" i="12"/>
  <c r="L286" i="13" s="1"/>
  <c r="V287" i="12"/>
  <c r="L287" i="13" s="1"/>
  <c r="V288" i="12"/>
  <c r="L288" i="13" s="1"/>
  <c r="V289" i="12"/>
  <c r="L289" i="13" s="1"/>
  <c r="V290" i="12"/>
  <c r="L290" i="13" s="1"/>
  <c r="V291" i="12"/>
  <c r="L291" i="13" s="1"/>
  <c r="V292" i="12"/>
  <c r="L292" i="13" s="1"/>
  <c r="V293" i="12"/>
  <c r="L293" i="13" s="1"/>
  <c r="V294" i="12"/>
  <c r="L294" i="13" s="1"/>
  <c r="V295" i="12"/>
  <c r="L295" i="13" s="1"/>
  <c r="V296" i="12"/>
  <c r="L296" i="13" s="1"/>
  <c r="V297" i="12"/>
  <c r="L297" i="13" s="1"/>
  <c r="V298" i="12"/>
  <c r="L298" i="13" s="1"/>
  <c r="V299" i="12"/>
  <c r="L299" i="13" s="1"/>
  <c r="V300" i="12"/>
  <c r="L300" i="13" s="1"/>
  <c r="V301" i="12"/>
  <c r="L301" i="13" s="1"/>
  <c r="V302" i="12"/>
  <c r="L302" i="13" s="1"/>
  <c r="V303" i="12"/>
  <c r="L303" i="13" s="1"/>
  <c r="V304" i="12"/>
  <c r="L304" i="13" s="1"/>
  <c r="V305" i="12"/>
  <c r="L305" i="13" s="1"/>
  <c r="V306" i="12"/>
  <c r="L306" i="13" s="1"/>
  <c r="V307" i="12"/>
  <c r="L307" i="13" s="1"/>
  <c r="V308" i="12"/>
  <c r="L308" i="13" s="1"/>
  <c r="V309" i="12"/>
  <c r="L309" i="13" s="1"/>
  <c r="V310" i="12"/>
  <c r="L310" i="13" s="1"/>
  <c r="V311" i="12"/>
  <c r="L311" i="13" s="1"/>
  <c r="V312" i="12"/>
  <c r="L312" i="13" s="1"/>
  <c r="V313" i="12"/>
  <c r="L313" i="13" s="1"/>
  <c r="V314" i="12"/>
  <c r="L314" i="13" s="1"/>
  <c r="V315" i="12"/>
  <c r="L315" i="13" s="1"/>
  <c r="V316" i="12"/>
  <c r="L316" i="13" s="1"/>
  <c r="V317" i="12"/>
  <c r="L317" i="13" s="1"/>
  <c r="V318" i="12"/>
  <c r="L318" i="13" s="1"/>
  <c r="V319" i="12"/>
  <c r="L319" i="13" s="1"/>
  <c r="V320" i="12"/>
  <c r="L320" i="13" s="1"/>
  <c r="V321" i="12"/>
  <c r="L321" i="13" s="1"/>
  <c r="V322" i="12"/>
  <c r="L322" i="13" s="1"/>
  <c r="V323" i="12"/>
  <c r="L323" i="13" s="1"/>
  <c r="V324" i="12"/>
  <c r="L324" i="13" s="1"/>
  <c r="V325" i="12"/>
  <c r="L325" i="13" s="1"/>
  <c r="V326" i="12"/>
  <c r="L326" i="13" s="1"/>
  <c r="V327" i="12"/>
  <c r="L327" i="13" s="1"/>
  <c r="V328" i="12"/>
  <c r="L328" i="13" s="1"/>
  <c r="V329" i="12"/>
  <c r="L329" i="13" s="1"/>
  <c r="V330" i="12"/>
  <c r="L330" i="13" s="1"/>
  <c r="V331" i="12"/>
  <c r="L331" i="13" s="1"/>
  <c r="V332" i="12"/>
  <c r="L332" i="13" s="1"/>
  <c r="V333" i="12"/>
  <c r="L333" i="13" s="1"/>
  <c r="V334" i="12"/>
  <c r="L334" i="13" s="1"/>
  <c r="V335" i="12"/>
  <c r="L335" i="13" s="1"/>
  <c r="V336" i="12"/>
  <c r="L336" i="13" s="1"/>
  <c r="V337" i="12"/>
  <c r="L337" i="13" s="1"/>
  <c r="V338" i="12"/>
  <c r="L338" i="13" s="1"/>
  <c r="V339" i="12"/>
  <c r="L339" i="13" s="1"/>
  <c r="V340" i="12"/>
  <c r="L340" i="13" s="1"/>
  <c r="V341" i="12"/>
  <c r="L341" i="13" s="1"/>
  <c r="V342" i="12"/>
  <c r="L342" i="13" s="1"/>
  <c r="V343" i="12"/>
  <c r="L343" i="13" s="1"/>
  <c r="V344" i="12"/>
  <c r="L344" i="13" s="1"/>
  <c r="V345" i="12"/>
  <c r="L345" i="13" s="1"/>
  <c r="V346" i="12"/>
  <c r="L346" i="13" s="1"/>
  <c r="V347" i="12"/>
  <c r="L347" i="13" s="1"/>
  <c r="V348" i="12"/>
  <c r="L348" i="13" s="1"/>
  <c r="V349" i="12"/>
  <c r="L349" i="13" s="1"/>
  <c r="V350" i="12"/>
  <c r="L350" i="13" s="1"/>
  <c r="V351" i="12"/>
  <c r="L351" i="13" s="1"/>
  <c r="V352" i="12"/>
  <c r="L352" i="13" s="1"/>
  <c r="V353" i="12"/>
  <c r="L353" i="13" s="1"/>
  <c r="V354" i="12"/>
  <c r="L354" i="13" s="1"/>
  <c r="V355" i="12"/>
  <c r="L355" i="13" s="1"/>
  <c r="V356" i="12"/>
  <c r="L356" i="13" s="1"/>
  <c r="V357" i="12"/>
  <c r="L357" i="13" s="1"/>
  <c r="V358" i="12"/>
  <c r="L358" i="13" s="1"/>
  <c r="V359" i="12"/>
  <c r="L359" i="13" s="1"/>
  <c r="V360" i="12"/>
  <c r="L360" i="13" s="1"/>
  <c r="V361" i="12"/>
  <c r="L361" i="13" s="1"/>
  <c r="V362" i="12"/>
  <c r="L362" i="13" s="1"/>
  <c r="V363" i="12"/>
  <c r="L363" i="13" s="1"/>
  <c r="V364" i="12"/>
  <c r="L364" i="13" s="1"/>
  <c r="V365" i="12"/>
  <c r="L365" i="13" s="1"/>
  <c r="V366" i="12"/>
  <c r="L366" i="13" s="1"/>
  <c r="V367" i="12"/>
  <c r="L367" i="13" s="1"/>
  <c r="V368" i="12"/>
  <c r="L368" i="13" s="1"/>
  <c r="V369" i="12"/>
  <c r="L369" i="13" s="1"/>
  <c r="V370" i="12"/>
  <c r="L370" i="13" s="1"/>
  <c r="V371" i="12"/>
  <c r="L371" i="13" s="1"/>
  <c r="V372" i="12"/>
  <c r="L372" i="13" s="1"/>
  <c r="V373" i="12"/>
  <c r="L373" i="13" s="1"/>
  <c r="V374" i="12"/>
  <c r="L374" i="13" s="1"/>
  <c r="V375" i="12"/>
  <c r="L375" i="13" s="1"/>
  <c r="V376" i="12"/>
  <c r="L376" i="13" s="1"/>
  <c r="V377" i="12"/>
  <c r="L377" i="13" s="1"/>
  <c r="V378" i="12"/>
  <c r="L378" i="13" s="1"/>
  <c r="V379" i="12"/>
  <c r="L379" i="13" s="1"/>
  <c r="V380" i="12"/>
  <c r="L380" i="13" s="1"/>
  <c r="V381" i="12"/>
  <c r="L381" i="13" s="1"/>
  <c r="V382" i="12"/>
  <c r="L382" i="13" s="1"/>
  <c r="V383" i="12"/>
  <c r="L383" i="13" s="1"/>
  <c r="V384" i="12"/>
  <c r="L384" i="13" s="1"/>
  <c r="V385" i="12"/>
  <c r="L385" i="13" s="1"/>
  <c r="V386" i="12"/>
  <c r="L386" i="13" s="1"/>
  <c r="V387" i="12"/>
  <c r="L387" i="13" s="1"/>
  <c r="V388" i="12"/>
  <c r="L388" i="13" s="1"/>
  <c r="V389" i="12"/>
  <c r="L389" i="13" s="1"/>
  <c r="V390" i="12"/>
  <c r="L390" i="13" s="1"/>
  <c r="V391" i="12"/>
  <c r="L391" i="13" s="1"/>
  <c r="V392" i="12"/>
  <c r="L392" i="13" s="1"/>
  <c r="V393" i="12"/>
  <c r="L393" i="13" s="1"/>
  <c r="V394" i="12"/>
  <c r="L394" i="13" s="1"/>
  <c r="V395" i="12"/>
  <c r="L395" i="13" s="1"/>
  <c r="V396" i="12"/>
  <c r="L396" i="13" s="1"/>
  <c r="V397" i="12"/>
  <c r="L397" i="13" s="1"/>
  <c r="V398" i="12"/>
  <c r="L398" i="13" s="1"/>
  <c r="V399" i="12"/>
  <c r="L399" i="13" s="1"/>
  <c r="V400" i="12"/>
  <c r="L400" i="13" s="1"/>
  <c r="V401" i="12"/>
  <c r="L401" i="13" s="1"/>
  <c r="V402" i="12"/>
  <c r="L402" i="13" s="1"/>
  <c r="V403" i="12"/>
  <c r="L403" i="13" s="1"/>
  <c r="V404" i="12"/>
  <c r="L404" i="13" s="1"/>
  <c r="V405" i="12"/>
  <c r="L405" i="13" s="1"/>
  <c r="V406" i="12"/>
  <c r="L406" i="13" s="1"/>
  <c r="V407" i="12"/>
  <c r="L407" i="13" s="1"/>
  <c r="V408" i="12"/>
  <c r="L408" i="13" s="1"/>
  <c r="V409" i="12"/>
  <c r="L409" i="13" s="1"/>
  <c r="V410" i="12"/>
  <c r="L410" i="13" s="1"/>
  <c r="V411" i="12"/>
  <c r="L411" i="13" s="1"/>
  <c r="V412" i="12"/>
  <c r="L412" i="13" s="1"/>
  <c r="V413" i="12"/>
  <c r="L413" i="13" s="1"/>
  <c r="V414" i="12"/>
  <c r="L414" i="13" s="1"/>
  <c r="V415" i="12"/>
  <c r="L415" i="13" s="1"/>
  <c r="V416" i="12"/>
  <c r="L416" i="13" s="1"/>
  <c r="V417" i="12"/>
  <c r="L417" i="13" s="1"/>
  <c r="V418" i="12"/>
  <c r="L418" i="13" s="1"/>
  <c r="V419" i="12"/>
  <c r="L419" i="13" s="1"/>
  <c r="V420" i="12"/>
  <c r="L420" i="13" s="1"/>
  <c r="V421" i="12"/>
  <c r="L421" i="13" s="1"/>
  <c r="V422" i="12"/>
  <c r="L422" i="13" s="1"/>
  <c r="V423" i="12"/>
  <c r="L423" i="13" s="1"/>
  <c r="V424" i="12"/>
  <c r="L424" i="13" s="1"/>
  <c r="V425" i="12"/>
  <c r="L425" i="13" s="1"/>
  <c r="V426" i="12"/>
  <c r="L426" i="13" s="1"/>
  <c r="V427" i="12"/>
  <c r="L427" i="13" s="1"/>
  <c r="V428" i="12"/>
  <c r="L428" i="13" s="1"/>
  <c r="V429" i="12"/>
  <c r="L429" i="13" s="1"/>
  <c r="V430" i="12"/>
  <c r="L430" i="13" s="1"/>
  <c r="V431" i="12"/>
  <c r="L431" i="13" s="1"/>
  <c r="V432" i="12"/>
  <c r="L432" i="13" s="1"/>
  <c r="V433" i="12"/>
  <c r="L433" i="13" s="1"/>
  <c r="V434" i="12"/>
  <c r="L434" i="13" s="1"/>
  <c r="V435" i="12"/>
  <c r="L435" i="13" s="1"/>
  <c r="V436" i="12"/>
  <c r="L436" i="13" s="1"/>
  <c r="V437" i="12"/>
  <c r="L437" i="13" s="1"/>
  <c r="V438" i="12"/>
  <c r="L438" i="13" s="1"/>
  <c r="V439" i="12"/>
  <c r="L439" i="13" s="1"/>
  <c r="V440" i="12"/>
  <c r="L440" i="13" s="1"/>
  <c r="V441" i="12"/>
  <c r="L441" i="13" s="1"/>
  <c r="V442" i="12"/>
  <c r="L442" i="13" s="1"/>
  <c r="V443" i="12"/>
  <c r="L443" i="13" s="1"/>
  <c r="V444" i="12"/>
  <c r="L444" i="13" s="1"/>
  <c r="V445" i="12"/>
  <c r="L445" i="13" s="1"/>
  <c r="V446" i="12"/>
  <c r="L446" i="13" s="1"/>
  <c r="V447" i="12"/>
  <c r="L447" i="13" s="1"/>
  <c r="V448" i="12"/>
  <c r="L448" i="13" s="1"/>
  <c r="V449" i="12"/>
  <c r="L449" i="13" s="1"/>
  <c r="V450" i="12"/>
  <c r="L450" i="13" s="1"/>
  <c r="V451" i="12"/>
  <c r="L451" i="13" s="1"/>
  <c r="V452" i="12"/>
  <c r="L452" i="13" s="1"/>
  <c r="V453" i="12"/>
  <c r="L453" i="13" s="1"/>
  <c r="V454" i="12"/>
  <c r="L454" i="13" s="1"/>
  <c r="V455" i="12"/>
  <c r="L455" i="13" s="1"/>
  <c r="V456" i="12"/>
  <c r="L456" i="13" s="1"/>
  <c r="V457" i="12"/>
  <c r="L457" i="13" s="1"/>
  <c r="V458" i="12"/>
  <c r="L458" i="13" s="1"/>
  <c r="V459" i="12"/>
  <c r="L459" i="13" s="1"/>
  <c r="V460" i="12"/>
  <c r="L460" i="13" s="1"/>
  <c r="V461" i="12"/>
  <c r="L461" i="13" s="1"/>
  <c r="V462" i="12"/>
  <c r="L462" i="13" s="1"/>
  <c r="V463" i="12"/>
  <c r="L463" i="13" s="1"/>
  <c r="V464" i="12"/>
  <c r="L464" i="13" s="1"/>
  <c r="V465" i="12"/>
  <c r="L465" i="13" s="1"/>
  <c r="V466" i="12"/>
  <c r="L466" i="13" s="1"/>
  <c r="V467" i="12"/>
  <c r="L467" i="13" s="1"/>
  <c r="V468" i="12"/>
  <c r="L468" i="13" s="1"/>
  <c r="V469" i="12"/>
  <c r="L469" i="13" s="1"/>
  <c r="V470" i="12"/>
  <c r="L470" i="13" s="1"/>
  <c r="V471" i="12"/>
  <c r="L471" i="13" s="1"/>
  <c r="V472" i="12"/>
  <c r="L472" i="13" s="1"/>
  <c r="V473" i="12"/>
  <c r="L473" i="13" s="1"/>
  <c r="V474" i="12"/>
  <c r="L474" i="13" s="1"/>
  <c r="V475" i="12"/>
  <c r="L475" i="13" s="1"/>
  <c r="V476" i="12"/>
  <c r="L476" i="13" s="1"/>
  <c r="V477" i="12"/>
  <c r="L477" i="13" s="1"/>
  <c r="V478" i="12"/>
  <c r="L478" i="13" s="1"/>
  <c r="V479" i="12"/>
  <c r="L479" i="13" s="1"/>
  <c r="V480" i="12"/>
  <c r="L480" i="13" s="1"/>
  <c r="V481" i="12"/>
  <c r="L481" i="13" s="1"/>
  <c r="V482" i="12"/>
  <c r="L482" i="13" s="1"/>
  <c r="V483" i="12"/>
  <c r="L483" i="13" s="1"/>
  <c r="V484" i="12"/>
  <c r="L484" i="13" s="1"/>
  <c r="V485" i="12"/>
  <c r="L485" i="13" s="1"/>
  <c r="V486" i="12"/>
  <c r="L486" i="13" s="1"/>
  <c r="V487" i="12"/>
  <c r="L487" i="13" s="1"/>
  <c r="V488" i="12"/>
  <c r="L488" i="13" s="1"/>
  <c r="V489" i="12"/>
  <c r="L489" i="13" s="1"/>
  <c r="V490" i="12"/>
  <c r="L490" i="13" s="1"/>
  <c r="V491" i="12"/>
  <c r="L491" i="13" s="1"/>
  <c r="V492" i="12"/>
  <c r="L492" i="13" s="1"/>
  <c r="V493" i="12"/>
  <c r="L493" i="13" s="1"/>
  <c r="V494" i="12"/>
  <c r="L494" i="13" s="1"/>
  <c r="V495" i="12"/>
  <c r="L495" i="13" s="1"/>
  <c r="V496" i="12"/>
  <c r="L496" i="13" s="1"/>
  <c r="V497" i="12"/>
  <c r="L497" i="13" s="1"/>
  <c r="V498" i="12"/>
  <c r="L498" i="13" s="1"/>
  <c r="V499" i="12"/>
  <c r="L499" i="13" s="1"/>
  <c r="V500" i="12"/>
  <c r="L500" i="13" s="1"/>
  <c r="V501" i="12"/>
  <c r="L501" i="13" s="1"/>
  <c r="V502" i="12"/>
  <c r="L502" i="13" s="1"/>
  <c r="V503" i="12"/>
  <c r="L503" i="13" s="1"/>
  <c r="V504" i="12"/>
  <c r="L504" i="13" s="1"/>
  <c r="V505" i="12"/>
  <c r="L505" i="13" s="1"/>
  <c r="V506" i="12"/>
  <c r="L506" i="13" s="1"/>
  <c r="V507" i="12"/>
  <c r="L507" i="13" s="1"/>
  <c r="V508" i="12"/>
  <c r="L508" i="13" s="1"/>
  <c r="V509" i="12"/>
  <c r="L509" i="13" s="1"/>
  <c r="V510" i="12"/>
  <c r="L510" i="13" s="1"/>
  <c r="V511" i="12"/>
  <c r="L511" i="13" s="1"/>
  <c r="V512" i="12"/>
  <c r="L512" i="13" s="1"/>
  <c r="V513" i="12"/>
  <c r="L513" i="13" s="1"/>
  <c r="V514" i="12"/>
  <c r="L514" i="13" s="1"/>
  <c r="V515" i="12"/>
  <c r="L515" i="13" s="1"/>
  <c r="V516" i="12"/>
  <c r="L516" i="13" s="1"/>
  <c r="V517" i="12"/>
  <c r="L517" i="13" s="1"/>
  <c r="V518" i="12"/>
  <c r="L518" i="13" s="1"/>
  <c r="V519" i="12"/>
  <c r="L519" i="13" s="1"/>
  <c r="V520" i="12"/>
  <c r="L520" i="13" s="1"/>
  <c r="V521" i="12"/>
  <c r="L521" i="13" s="1"/>
  <c r="V522" i="12"/>
  <c r="L522" i="13" s="1"/>
  <c r="V523" i="12"/>
  <c r="L523" i="13" s="1"/>
  <c r="V524" i="12"/>
  <c r="L524" i="13" s="1"/>
  <c r="V525" i="12"/>
  <c r="L525" i="13" s="1"/>
  <c r="V526" i="12"/>
  <c r="L526" i="13" s="1"/>
  <c r="V527" i="12"/>
  <c r="L527" i="13" s="1"/>
  <c r="V528" i="12"/>
  <c r="L528" i="13" s="1"/>
  <c r="V529" i="12"/>
  <c r="L529" i="13" s="1"/>
  <c r="V530" i="12"/>
  <c r="L530" i="13" s="1"/>
  <c r="V531" i="12"/>
  <c r="L531" i="13" s="1"/>
  <c r="V532" i="12"/>
  <c r="L532" i="13" s="1"/>
  <c r="V533" i="12"/>
  <c r="L533" i="13" s="1"/>
  <c r="V534" i="12"/>
  <c r="L534" i="13" s="1"/>
  <c r="V535" i="12"/>
  <c r="L535" i="13" s="1"/>
  <c r="V536" i="12"/>
  <c r="L536" i="13" s="1"/>
  <c r="V537" i="12"/>
  <c r="L537" i="13" s="1"/>
  <c r="V538" i="12"/>
  <c r="L538" i="13" s="1"/>
  <c r="V539" i="12"/>
  <c r="L539" i="13" s="1"/>
  <c r="V540" i="12"/>
  <c r="L540" i="13" s="1"/>
  <c r="V541" i="12"/>
  <c r="L541" i="13" s="1"/>
  <c r="V542" i="12"/>
  <c r="L542" i="13" s="1"/>
  <c r="V543" i="12"/>
  <c r="L543" i="13" s="1"/>
  <c r="V544" i="12"/>
  <c r="L544" i="13" s="1"/>
  <c r="V545" i="12"/>
  <c r="L545" i="13" s="1"/>
  <c r="V546" i="12"/>
  <c r="L546" i="13" s="1"/>
  <c r="V547" i="12"/>
  <c r="L547" i="13" s="1"/>
  <c r="V548" i="12"/>
  <c r="L548" i="13" s="1"/>
  <c r="V549" i="12"/>
  <c r="L549" i="13" s="1"/>
  <c r="V550" i="12"/>
  <c r="L550" i="13" s="1"/>
  <c r="V551" i="12"/>
  <c r="L551" i="13" s="1"/>
  <c r="V552" i="12"/>
  <c r="L552" i="13" s="1"/>
  <c r="V553" i="12"/>
  <c r="L553" i="13" s="1"/>
  <c r="V554" i="12"/>
  <c r="L554" i="13" s="1"/>
  <c r="V555" i="12"/>
  <c r="L555" i="13" s="1"/>
  <c r="V556" i="12"/>
  <c r="L556" i="13" s="1"/>
  <c r="V557" i="12"/>
  <c r="L557" i="13" s="1"/>
  <c r="V558" i="12"/>
  <c r="L558" i="13" s="1"/>
  <c r="V559" i="12"/>
  <c r="L559" i="13" s="1"/>
  <c r="V560" i="12"/>
  <c r="L560" i="13" s="1"/>
  <c r="V561" i="12"/>
  <c r="L561" i="13" s="1"/>
  <c r="V562" i="12"/>
  <c r="L562" i="13" s="1"/>
  <c r="U5" i="12"/>
  <c r="K5" i="13" s="1"/>
  <c r="U6" i="12"/>
  <c r="K6" i="13" s="1"/>
  <c r="U7" i="12"/>
  <c r="K7" i="13" s="1"/>
  <c r="U8" i="12"/>
  <c r="K8" i="13" s="1"/>
  <c r="U9" i="12"/>
  <c r="K9" i="13" s="1"/>
  <c r="U10" i="12"/>
  <c r="K10" i="13" s="1"/>
  <c r="U11" i="12"/>
  <c r="K11" i="13" s="1"/>
  <c r="U12" i="12"/>
  <c r="K12" i="13" s="1"/>
  <c r="U13" i="12"/>
  <c r="K13" i="13" s="1"/>
  <c r="U14" i="12"/>
  <c r="K14" i="13" s="1"/>
  <c r="U15" i="12"/>
  <c r="K15" i="13" s="1"/>
  <c r="U16" i="12"/>
  <c r="K16" i="13" s="1"/>
  <c r="U17" i="12"/>
  <c r="K17" i="13" s="1"/>
  <c r="U18" i="12"/>
  <c r="K18" i="13" s="1"/>
  <c r="U19" i="12"/>
  <c r="K19" i="13" s="1"/>
  <c r="U20" i="12"/>
  <c r="K20" i="13" s="1"/>
  <c r="U21" i="12"/>
  <c r="K21" i="13" s="1"/>
  <c r="U22" i="12"/>
  <c r="K22" i="13" s="1"/>
  <c r="U23" i="12"/>
  <c r="K23" i="13" s="1"/>
  <c r="U24" i="12"/>
  <c r="K24" i="13" s="1"/>
  <c r="U25" i="12"/>
  <c r="K25" i="13" s="1"/>
  <c r="U26" i="12"/>
  <c r="K26" i="13" s="1"/>
  <c r="U27" i="12"/>
  <c r="K27" i="13" s="1"/>
  <c r="U28" i="12"/>
  <c r="K28" i="13" s="1"/>
  <c r="U29" i="12"/>
  <c r="K29" i="13" s="1"/>
  <c r="U30" i="12"/>
  <c r="K30" i="13" s="1"/>
  <c r="U31" i="12"/>
  <c r="K31" i="13" s="1"/>
  <c r="U32" i="12"/>
  <c r="K32" i="13" s="1"/>
  <c r="U33" i="12"/>
  <c r="K33" i="13" s="1"/>
  <c r="U34" i="12"/>
  <c r="K34" i="13" s="1"/>
  <c r="U35" i="12"/>
  <c r="K35" i="13" s="1"/>
  <c r="U36" i="12"/>
  <c r="K36" i="13" s="1"/>
  <c r="U37" i="12"/>
  <c r="K37" i="13" s="1"/>
  <c r="U38" i="12"/>
  <c r="K38" i="13" s="1"/>
  <c r="U39" i="12"/>
  <c r="K39" i="13" s="1"/>
  <c r="U40" i="12"/>
  <c r="K40" i="13" s="1"/>
  <c r="U41" i="12"/>
  <c r="K41" i="13" s="1"/>
  <c r="U42" i="12"/>
  <c r="K42" i="13" s="1"/>
  <c r="U43" i="12"/>
  <c r="K43" i="13" s="1"/>
  <c r="U44" i="12"/>
  <c r="K44" i="13" s="1"/>
  <c r="U45" i="12"/>
  <c r="K45" i="13" s="1"/>
  <c r="U46" i="12"/>
  <c r="K46" i="13" s="1"/>
  <c r="U47" i="12"/>
  <c r="K47" i="13" s="1"/>
  <c r="U48" i="12"/>
  <c r="K48" i="13" s="1"/>
  <c r="U49" i="12"/>
  <c r="K49" i="13" s="1"/>
  <c r="U50" i="12"/>
  <c r="K50" i="13" s="1"/>
  <c r="U51" i="12"/>
  <c r="K51" i="13" s="1"/>
  <c r="U52" i="12"/>
  <c r="K52" i="13" s="1"/>
  <c r="U53" i="12"/>
  <c r="K53" i="13" s="1"/>
  <c r="U54" i="12"/>
  <c r="K54" i="13" s="1"/>
  <c r="U55" i="12"/>
  <c r="K55" i="13" s="1"/>
  <c r="U56" i="12"/>
  <c r="K56" i="13" s="1"/>
  <c r="U57" i="12"/>
  <c r="K57" i="13" s="1"/>
  <c r="U58" i="12"/>
  <c r="K58" i="13" s="1"/>
  <c r="U59" i="12"/>
  <c r="K59" i="13" s="1"/>
  <c r="U60" i="12"/>
  <c r="K60" i="13" s="1"/>
  <c r="U61" i="12"/>
  <c r="K61" i="13" s="1"/>
  <c r="U62" i="12"/>
  <c r="K62" i="13" s="1"/>
  <c r="U63" i="12"/>
  <c r="K63" i="13" s="1"/>
  <c r="U64" i="12"/>
  <c r="K64" i="13" s="1"/>
  <c r="U65" i="12"/>
  <c r="K65" i="13" s="1"/>
  <c r="U66" i="12"/>
  <c r="K66" i="13" s="1"/>
  <c r="U67" i="12"/>
  <c r="K67" i="13" s="1"/>
  <c r="U68" i="12"/>
  <c r="K68" i="13" s="1"/>
  <c r="U69" i="12"/>
  <c r="K69" i="13" s="1"/>
  <c r="U70" i="12"/>
  <c r="K70" i="13" s="1"/>
  <c r="U71" i="12"/>
  <c r="K71" i="13" s="1"/>
  <c r="U72" i="12"/>
  <c r="K72" i="13" s="1"/>
  <c r="U73" i="12"/>
  <c r="K73" i="13" s="1"/>
  <c r="U74" i="12"/>
  <c r="K74" i="13" s="1"/>
  <c r="U75" i="12"/>
  <c r="K75" i="13" s="1"/>
  <c r="U76" i="12"/>
  <c r="K76" i="13" s="1"/>
  <c r="U77" i="12"/>
  <c r="K77" i="13" s="1"/>
  <c r="U78" i="12"/>
  <c r="K78" i="13" s="1"/>
  <c r="U79" i="12"/>
  <c r="K79" i="13" s="1"/>
  <c r="U80" i="12"/>
  <c r="K80" i="13" s="1"/>
  <c r="U81" i="12"/>
  <c r="K81" i="13" s="1"/>
  <c r="U82" i="12"/>
  <c r="K82" i="13" s="1"/>
  <c r="U83" i="12"/>
  <c r="K83" i="13" s="1"/>
  <c r="U84" i="12"/>
  <c r="K84" i="13" s="1"/>
  <c r="U85" i="12"/>
  <c r="K85" i="13" s="1"/>
  <c r="U86" i="12"/>
  <c r="K86" i="13" s="1"/>
  <c r="U87" i="12"/>
  <c r="K87" i="13" s="1"/>
  <c r="U88" i="12"/>
  <c r="K88" i="13" s="1"/>
  <c r="U89" i="12"/>
  <c r="K89" i="13" s="1"/>
  <c r="U90" i="12"/>
  <c r="K90" i="13" s="1"/>
  <c r="U91" i="12"/>
  <c r="K91" i="13" s="1"/>
  <c r="U92" i="12"/>
  <c r="K92" i="13" s="1"/>
  <c r="U93" i="12"/>
  <c r="K93" i="13" s="1"/>
  <c r="U94" i="12"/>
  <c r="K94" i="13" s="1"/>
  <c r="U95" i="12"/>
  <c r="K95" i="13" s="1"/>
  <c r="U96" i="12"/>
  <c r="K96" i="13" s="1"/>
  <c r="U97" i="12"/>
  <c r="K97" i="13" s="1"/>
  <c r="U98" i="12"/>
  <c r="K98" i="13" s="1"/>
  <c r="U99" i="12"/>
  <c r="K99" i="13" s="1"/>
  <c r="U100" i="12"/>
  <c r="K100" i="13" s="1"/>
  <c r="U101" i="12"/>
  <c r="K101" i="13" s="1"/>
  <c r="U102" i="12"/>
  <c r="K102" i="13" s="1"/>
  <c r="U103" i="12"/>
  <c r="K103" i="13" s="1"/>
  <c r="U104" i="12"/>
  <c r="K104" i="13" s="1"/>
  <c r="U105" i="12"/>
  <c r="K105" i="13" s="1"/>
  <c r="U106" i="12"/>
  <c r="K106" i="13" s="1"/>
  <c r="U107" i="12"/>
  <c r="K107" i="13" s="1"/>
  <c r="U108" i="12"/>
  <c r="K108" i="13" s="1"/>
  <c r="U109" i="12"/>
  <c r="K109" i="13" s="1"/>
  <c r="U110" i="12"/>
  <c r="K110" i="13" s="1"/>
  <c r="U111" i="12"/>
  <c r="K111" i="13" s="1"/>
  <c r="U112" i="12"/>
  <c r="K112" i="13" s="1"/>
  <c r="U113" i="12"/>
  <c r="K113" i="13" s="1"/>
  <c r="U114" i="12"/>
  <c r="K114" i="13" s="1"/>
  <c r="U115" i="12"/>
  <c r="K115" i="13" s="1"/>
  <c r="U116" i="12"/>
  <c r="K116" i="13" s="1"/>
  <c r="U117" i="12"/>
  <c r="K117" i="13" s="1"/>
  <c r="U118" i="12"/>
  <c r="K118" i="13" s="1"/>
  <c r="U119" i="12"/>
  <c r="K119" i="13" s="1"/>
  <c r="U120" i="12"/>
  <c r="K120" i="13" s="1"/>
  <c r="U121" i="12"/>
  <c r="K121" i="13" s="1"/>
  <c r="U122" i="12"/>
  <c r="K122" i="13" s="1"/>
  <c r="U123" i="12"/>
  <c r="K123" i="13" s="1"/>
  <c r="U124" i="12"/>
  <c r="K124" i="13" s="1"/>
  <c r="U125" i="12"/>
  <c r="K125" i="13" s="1"/>
  <c r="U126" i="12"/>
  <c r="K126" i="13" s="1"/>
  <c r="U127" i="12"/>
  <c r="K127" i="13" s="1"/>
  <c r="U128" i="12"/>
  <c r="K128" i="13" s="1"/>
  <c r="U129" i="12"/>
  <c r="K129" i="13" s="1"/>
  <c r="U130" i="12"/>
  <c r="K130" i="13" s="1"/>
  <c r="U131" i="12"/>
  <c r="K131" i="13" s="1"/>
  <c r="U132" i="12"/>
  <c r="K132" i="13" s="1"/>
  <c r="U133" i="12"/>
  <c r="K133" i="13" s="1"/>
  <c r="U134" i="12"/>
  <c r="K134" i="13" s="1"/>
  <c r="U135" i="12"/>
  <c r="K135" i="13" s="1"/>
  <c r="U136" i="12"/>
  <c r="K136" i="13" s="1"/>
  <c r="U137" i="12"/>
  <c r="K137" i="13" s="1"/>
  <c r="U138" i="12"/>
  <c r="K138" i="13" s="1"/>
  <c r="U139" i="12"/>
  <c r="K139" i="13" s="1"/>
  <c r="U140" i="12"/>
  <c r="K140" i="13" s="1"/>
  <c r="U141" i="12"/>
  <c r="K141" i="13" s="1"/>
  <c r="U142" i="12"/>
  <c r="K142" i="13" s="1"/>
  <c r="U143" i="12"/>
  <c r="K143" i="13" s="1"/>
  <c r="U144" i="12"/>
  <c r="K144" i="13" s="1"/>
  <c r="U145" i="12"/>
  <c r="K145" i="13" s="1"/>
  <c r="U146" i="12"/>
  <c r="K146" i="13" s="1"/>
  <c r="U147" i="12"/>
  <c r="K147" i="13" s="1"/>
  <c r="U148" i="12"/>
  <c r="K148" i="13" s="1"/>
  <c r="U149" i="12"/>
  <c r="K149" i="13" s="1"/>
  <c r="U150" i="12"/>
  <c r="K150" i="13" s="1"/>
  <c r="U151" i="12"/>
  <c r="K151" i="13" s="1"/>
  <c r="U152" i="12"/>
  <c r="K152" i="13" s="1"/>
  <c r="U153" i="12"/>
  <c r="K153" i="13" s="1"/>
  <c r="U154" i="12"/>
  <c r="K154" i="13" s="1"/>
  <c r="U155" i="12"/>
  <c r="K155" i="13" s="1"/>
  <c r="U156" i="12"/>
  <c r="K156" i="13" s="1"/>
  <c r="U157" i="12"/>
  <c r="K157" i="13" s="1"/>
  <c r="U158" i="12"/>
  <c r="K158" i="13" s="1"/>
  <c r="U159" i="12"/>
  <c r="K159" i="13" s="1"/>
  <c r="U160" i="12"/>
  <c r="K160" i="13" s="1"/>
  <c r="U161" i="12"/>
  <c r="K161" i="13" s="1"/>
  <c r="U162" i="12"/>
  <c r="K162" i="13" s="1"/>
  <c r="U163" i="12"/>
  <c r="K163" i="13" s="1"/>
  <c r="U164" i="12"/>
  <c r="K164" i="13" s="1"/>
  <c r="U165" i="12"/>
  <c r="K165" i="13" s="1"/>
  <c r="U166" i="12"/>
  <c r="K166" i="13" s="1"/>
  <c r="U167" i="12"/>
  <c r="K167" i="13" s="1"/>
  <c r="U168" i="12"/>
  <c r="K168" i="13" s="1"/>
  <c r="U169" i="12"/>
  <c r="K169" i="13" s="1"/>
  <c r="U170" i="12"/>
  <c r="K170" i="13" s="1"/>
  <c r="U171" i="12"/>
  <c r="K171" i="13" s="1"/>
  <c r="U172" i="12"/>
  <c r="K172" i="13" s="1"/>
  <c r="U173" i="12"/>
  <c r="K173" i="13" s="1"/>
  <c r="U174" i="12"/>
  <c r="K174" i="13" s="1"/>
  <c r="U175" i="12"/>
  <c r="K175" i="13" s="1"/>
  <c r="U176" i="12"/>
  <c r="K176" i="13" s="1"/>
  <c r="U177" i="12"/>
  <c r="K177" i="13" s="1"/>
  <c r="U178" i="12"/>
  <c r="K178" i="13" s="1"/>
  <c r="U179" i="12"/>
  <c r="K179" i="13" s="1"/>
  <c r="U180" i="12"/>
  <c r="K180" i="13" s="1"/>
  <c r="U181" i="12"/>
  <c r="K181" i="13" s="1"/>
  <c r="U182" i="12"/>
  <c r="K182" i="13" s="1"/>
  <c r="U183" i="12"/>
  <c r="K183" i="13" s="1"/>
  <c r="U184" i="12"/>
  <c r="K184" i="13" s="1"/>
  <c r="U185" i="12"/>
  <c r="K185" i="13" s="1"/>
  <c r="U186" i="12"/>
  <c r="K186" i="13" s="1"/>
  <c r="U187" i="12"/>
  <c r="K187" i="13" s="1"/>
  <c r="U188" i="12"/>
  <c r="K188" i="13" s="1"/>
  <c r="U189" i="12"/>
  <c r="K189" i="13" s="1"/>
  <c r="U190" i="12"/>
  <c r="K190" i="13" s="1"/>
  <c r="U191" i="12"/>
  <c r="K191" i="13" s="1"/>
  <c r="U192" i="12"/>
  <c r="K192" i="13" s="1"/>
  <c r="U193" i="12"/>
  <c r="K193" i="13" s="1"/>
  <c r="U194" i="12"/>
  <c r="K194" i="13" s="1"/>
  <c r="U195" i="12"/>
  <c r="K195" i="13" s="1"/>
  <c r="U196" i="12"/>
  <c r="K196" i="13" s="1"/>
  <c r="U197" i="12"/>
  <c r="K197" i="13" s="1"/>
  <c r="U198" i="12"/>
  <c r="K198" i="13" s="1"/>
  <c r="U199" i="12"/>
  <c r="K199" i="13" s="1"/>
  <c r="U200" i="12"/>
  <c r="K200" i="13" s="1"/>
  <c r="U201" i="12"/>
  <c r="K201" i="13" s="1"/>
  <c r="U202" i="12"/>
  <c r="K202" i="13" s="1"/>
  <c r="U203" i="12"/>
  <c r="K203" i="13" s="1"/>
  <c r="U204" i="12"/>
  <c r="K204" i="13" s="1"/>
  <c r="U205" i="12"/>
  <c r="K205" i="13" s="1"/>
  <c r="U206" i="12"/>
  <c r="K206" i="13" s="1"/>
  <c r="U207" i="12"/>
  <c r="K207" i="13" s="1"/>
  <c r="U208" i="12"/>
  <c r="K208" i="13" s="1"/>
  <c r="U209" i="12"/>
  <c r="K209" i="13" s="1"/>
  <c r="U210" i="12"/>
  <c r="K210" i="13" s="1"/>
  <c r="U211" i="12"/>
  <c r="K211" i="13" s="1"/>
  <c r="U212" i="12"/>
  <c r="K212" i="13" s="1"/>
  <c r="U213" i="12"/>
  <c r="K213" i="13" s="1"/>
  <c r="U214" i="12"/>
  <c r="K214" i="13" s="1"/>
  <c r="U215" i="12"/>
  <c r="K215" i="13" s="1"/>
  <c r="U216" i="12"/>
  <c r="K216" i="13" s="1"/>
  <c r="U217" i="12"/>
  <c r="K217" i="13" s="1"/>
  <c r="U218" i="12"/>
  <c r="K218" i="13" s="1"/>
  <c r="U219" i="12"/>
  <c r="K219" i="13" s="1"/>
  <c r="U220" i="12"/>
  <c r="K220" i="13" s="1"/>
  <c r="U221" i="12"/>
  <c r="K221" i="13" s="1"/>
  <c r="U222" i="12"/>
  <c r="K222" i="13" s="1"/>
  <c r="U223" i="12"/>
  <c r="K223" i="13" s="1"/>
  <c r="U224" i="12"/>
  <c r="K224" i="13" s="1"/>
  <c r="U225" i="12"/>
  <c r="K225" i="13" s="1"/>
  <c r="U226" i="12"/>
  <c r="K226" i="13" s="1"/>
  <c r="U227" i="12"/>
  <c r="K227" i="13" s="1"/>
  <c r="U228" i="12"/>
  <c r="K228" i="13" s="1"/>
  <c r="U229" i="12"/>
  <c r="K229" i="13" s="1"/>
  <c r="U230" i="12"/>
  <c r="K230" i="13" s="1"/>
  <c r="U231" i="12"/>
  <c r="K231" i="13" s="1"/>
  <c r="U232" i="12"/>
  <c r="K232" i="13" s="1"/>
  <c r="U233" i="12"/>
  <c r="K233" i="13" s="1"/>
  <c r="U234" i="12"/>
  <c r="K234" i="13" s="1"/>
  <c r="U235" i="12"/>
  <c r="K235" i="13" s="1"/>
  <c r="U236" i="12"/>
  <c r="K236" i="13" s="1"/>
  <c r="U237" i="12"/>
  <c r="K237" i="13" s="1"/>
  <c r="U238" i="12"/>
  <c r="K238" i="13" s="1"/>
  <c r="U239" i="12"/>
  <c r="K239" i="13" s="1"/>
  <c r="U240" i="12"/>
  <c r="K240" i="13" s="1"/>
  <c r="U241" i="12"/>
  <c r="K241" i="13" s="1"/>
  <c r="U242" i="12"/>
  <c r="K242" i="13" s="1"/>
  <c r="U243" i="12"/>
  <c r="K243" i="13" s="1"/>
  <c r="U244" i="12"/>
  <c r="K244" i="13" s="1"/>
  <c r="U245" i="12"/>
  <c r="K245" i="13" s="1"/>
  <c r="U246" i="12"/>
  <c r="K246" i="13" s="1"/>
  <c r="U247" i="12"/>
  <c r="K247" i="13" s="1"/>
  <c r="U248" i="12"/>
  <c r="K248" i="13" s="1"/>
  <c r="U249" i="12"/>
  <c r="K249" i="13" s="1"/>
  <c r="U250" i="12"/>
  <c r="K250" i="13" s="1"/>
  <c r="U251" i="12"/>
  <c r="K251" i="13" s="1"/>
  <c r="U252" i="12"/>
  <c r="K252" i="13" s="1"/>
  <c r="U253" i="12"/>
  <c r="K253" i="13" s="1"/>
  <c r="U254" i="12"/>
  <c r="K254" i="13" s="1"/>
  <c r="U255" i="12"/>
  <c r="K255" i="13" s="1"/>
  <c r="U256" i="12"/>
  <c r="K256" i="13" s="1"/>
  <c r="U257" i="12"/>
  <c r="K257" i="13" s="1"/>
  <c r="U258" i="12"/>
  <c r="K258" i="13" s="1"/>
  <c r="U259" i="12"/>
  <c r="K259" i="13" s="1"/>
  <c r="U260" i="12"/>
  <c r="K260" i="13" s="1"/>
  <c r="U261" i="12"/>
  <c r="K261" i="13" s="1"/>
  <c r="U262" i="12"/>
  <c r="K262" i="13" s="1"/>
  <c r="U263" i="12"/>
  <c r="K263" i="13" s="1"/>
  <c r="U264" i="12"/>
  <c r="K264" i="13" s="1"/>
  <c r="U265" i="12"/>
  <c r="K265" i="13" s="1"/>
  <c r="U266" i="12"/>
  <c r="K266" i="13" s="1"/>
  <c r="U267" i="12"/>
  <c r="K267" i="13" s="1"/>
  <c r="U268" i="12"/>
  <c r="K268" i="13" s="1"/>
  <c r="U269" i="12"/>
  <c r="K269" i="13" s="1"/>
  <c r="U270" i="12"/>
  <c r="K270" i="13" s="1"/>
  <c r="U271" i="12"/>
  <c r="K271" i="13" s="1"/>
  <c r="U272" i="12"/>
  <c r="K272" i="13" s="1"/>
  <c r="U273" i="12"/>
  <c r="K273" i="13" s="1"/>
  <c r="U274" i="12"/>
  <c r="K274" i="13" s="1"/>
  <c r="U275" i="12"/>
  <c r="K275" i="13" s="1"/>
  <c r="U276" i="12"/>
  <c r="K276" i="13" s="1"/>
  <c r="U277" i="12"/>
  <c r="K277" i="13" s="1"/>
  <c r="U278" i="12"/>
  <c r="K278" i="13" s="1"/>
  <c r="U279" i="12"/>
  <c r="K279" i="13" s="1"/>
  <c r="U280" i="12"/>
  <c r="K280" i="13" s="1"/>
  <c r="U281" i="12"/>
  <c r="K281" i="13" s="1"/>
  <c r="U282" i="12"/>
  <c r="K282" i="13" s="1"/>
  <c r="U283" i="12"/>
  <c r="K283" i="13" s="1"/>
  <c r="U284" i="12"/>
  <c r="K284" i="13" s="1"/>
  <c r="U285" i="12"/>
  <c r="K285" i="13" s="1"/>
  <c r="U286" i="12"/>
  <c r="K286" i="13" s="1"/>
  <c r="U287" i="12"/>
  <c r="K287" i="13" s="1"/>
  <c r="U288" i="12"/>
  <c r="K288" i="13" s="1"/>
  <c r="U289" i="12"/>
  <c r="K289" i="13" s="1"/>
  <c r="U290" i="12"/>
  <c r="K290" i="13" s="1"/>
  <c r="U291" i="12"/>
  <c r="K291" i="13" s="1"/>
  <c r="U292" i="12"/>
  <c r="K292" i="13" s="1"/>
  <c r="U293" i="12"/>
  <c r="K293" i="13" s="1"/>
  <c r="U294" i="12"/>
  <c r="K294" i="13" s="1"/>
  <c r="U295" i="12"/>
  <c r="K295" i="13" s="1"/>
  <c r="U296" i="12"/>
  <c r="K296" i="13" s="1"/>
  <c r="U297" i="12"/>
  <c r="K297" i="13" s="1"/>
  <c r="U298" i="12"/>
  <c r="K298" i="13" s="1"/>
  <c r="U299" i="12"/>
  <c r="K299" i="13" s="1"/>
  <c r="U300" i="12"/>
  <c r="K300" i="13" s="1"/>
  <c r="U301" i="12"/>
  <c r="K301" i="13" s="1"/>
  <c r="U302" i="12"/>
  <c r="K302" i="13" s="1"/>
  <c r="U303" i="12"/>
  <c r="K303" i="13" s="1"/>
  <c r="U304" i="12"/>
  <c r="K304" i="13" s="1"/>
  <c r="U305" i="12"/>
  <c r="K305" i="13" s="1"/>
  <c r="U306" i="12"/>
  <c r="K306" i="13" s="1"/>
  <c r="U307" i="12"/>
  <c r="K307" i="13" s="1"/>
  <c r="U308" i="12"/>
  <c r="K308" i="13" s="1"/>
  <c r="U309" i="12"/>
  <c r="K309" i="13" s="1"/>
  <c r="U310" i="12"/>
  <c r="K310" i="13" s="1"/>
  <c r="U311" i="12"/>
  <c r="K311" i="13" s="1"/>
  <c r="U312" i="12"/>
  <c r="K312" i="13" s="1"/>
  <c r="U313" i="12"/>
  <c r="K313" i="13" s="1"/>
  <c r="U314" i="12"/>
  <c r="K314" i="13" s="1"/>
  <c r="U315" i="12"/>
  <c r="K315" i="13" s="1"/>
  <c r="U316" i="12"/>
  <c r="K316" i="13" s="1"/>
  <c r="U317" i="12"/>
  <c r="K317" i="13" s="1"/>
  <c r="U318" i="12"/>
  <c r="K318" i="13" s="1"/>
  <c r="U319" i="12"/>
  <c r="K319" i="13" s="1"/>
  <c r="U320" i="12"/>
  <c r="K320" i="13" s="1"/>
  <c r="U321" i="12"/>
  <c r="K321" i="13" s="1"/>
  <c r="U322" i="12"/>
  <c r="K322" i="13" s="1"/>
  <c r="U323" i="12"/>
  <c r="K323" i="13" s="1"/>
  <c r="U324" i="12"/>
  <c r="K324" i="13" s="1"/>
  <c r="U325" i="12"/>
  <c r="K325" i="13" s="1"/>
  <c r="U326" i="12"/>
  <c r="K326" i="13" s="1"/>
  <c r="U327" i="12"/>
  <c r="K327" i="13" s="1"/>
  <c r="U328" i="12"/>
  <c r="K328" i="13" s="1"/>
  <c r="U329" i="12"/>
  <c r="K329" i="13" s="1"/>
  <c r="U330" i="12"/>
  <c r="K330" i="13" s="1"/>
  <c r="U331" i="12"/>
  <c r="K331" i="13" s="1"/>
  <c r="U332" i="12"/>
  <c r="K332" i="13" s="1"/>
  <c r="U333" i="12"/>
  <c r="K333" i="13" s="1"/>
  <c r="U334" i="12"/>
  <c r="K334" i="13" s="1"/>
  <c r="U335" i="12"/>
  <c r="K335" i="13" s="1"/>
  <c r="U336" i="12"/>
  <c r="K336" i="13" s="1"/>
  <c r="U337" i="12"/>
  <c r="K337" i="13" s="1"/>
  <c r="U338" i="12"/>
  <c r="K338" i="13" s="1"/>
  <c r="U339" i="12"/>
  <c r="K339" i="13" s="1"/>
  <c r="U340" i="12"/>
  <c r="K340" i="13" s="1"/>
  <c r="U341" i="12"/>
  <c r="K341" i="13" s="1"/>
  <c r="U342" i="12"/>
  <c r="K342" i="13" s="1"/>
  <c r="U343" i="12"/>
  <c r="K343" i="13" s="1"/>
  <c r="U344" i="12"/>
  <c r="K344" i="13" s="1"/>
  <c r="U345" i="12"/>
  <c r="K345" i="13" s="1"/>
  <c r="U346" i="12"/>
  <c r="K346" i="13" s="1"/>
  <c r="U347" i="12"/>
  <c r="K347" i="13" s="1"/>
  <c r="U348" i="12"/>
  <c r="K348" i="13" s="1"/>
  <c r="U349" i="12"/>
  <c r="K349" i="13" s="1"/>
  <c r="U350" i="12"/>
  <c r="K350" i="13" s="1"/>
  <c r="U351" i="12"/>
  <c r="K351" i="13" s="1"/>
  <c r="U352" i="12"/>
  <c r="K352" i="13" s="1"/>
  <c r="U353" i="12"/>
  <c r="K353" i="13" s="1"/>
  <c r="U354" i="12"/>
  <c r="K354" i="13" s="1"/>
  <c r="U355" i="12"/>
  <c r="K355" i="13" s="1"/>
  <c r="U356" i="12"/>
  <c r="K356" i="13" s="1"/>
  <c r="U357" i="12"/>
  <c r="K357" i="13" s="1"/>
  <c r="U358" i="12"/>
  <c r="K358" i="13" s="1"/>
  <c r="U359" i="12"/>
  <c r="K359" i="13" s="1"/>
  <c r="U360" i="12"/>
  <c r="K360" i="13" s="1"/>
  <c r="U361" i="12"/>
  <c r="K361" i="13" s="1"/>
  <c r="U362" i="12"/>
  <c r="K362" i="13" s="1"/>
  <c r="U363" i="12"/>
  <c r="K363" i="13" s="1"/>
  <c r="U364" i="12"/>
  <c r="K364" i="13" s="1"/>
  <c r="U365" i="12"/>
  <c r="K365" i="13" s="1"/>
  <c r="U366" i="12"/>
  <c r="K366" i="13" s="1"/>
  <c r="U367" i="12"/>
  <c r="K367" i="13" s="1"/>
  <c r="U368" i="12"/>
  <c r="K368" i="13" s="1"/>
  <c r="U369" i="12"/>
  <c r="K369" i="13" s="1"/>
  <c r="U370" i="12"/>
  <c r="K370" i="13" s="1"/>
  <c r="U372" i="12"/>
  <c r="K372" i="13" s="1"/>
  <c r="U373" i="12"/>
  <c r="K373" i="13" s="1"/>
  <c r="U374" i="12"/>
  <c r="K374" i="13" s="1"/>
  <c r="U375" i="12"/>
  <c r="K375" i="13" s="1"/>
  <c r="U376" i="12"/>
  <c r="K376" i="13" s="1"/>
  <c r="U377" i="12"/>
  <c r="K377" i="13" s="1"/>
  <c r="U378" i="12"/>
  <c r="K378" i="13" s="1"/>
  <c r="U379" i="12"/>
  <c r="K379" i="13" s="1"/>
  <c r="U380" i="12"/>
  <c r="K380" i="13" s="1"/>
  <c r="U381" i="12"/>
  <c r="K381" i="13" s="1"/>
  <c r="U382" i="12"/>
  <c r="K382" i="13" s="1"/>
  <c r="U383" i="12"/>
  <c r="K383" i="13" s="1"/>
  <c r="U384" i="12"/>
  <c r="K384" i="13" s="1"/>
  <c r="U385" i="12"/>
  <c r="K385" i="13" s="1"/>
  <c r="U386" i="12"/>
  <c r="K386" i="13" s="1"/>
  <c r="U387" i="12"/>
  <c r="K387" i="13" s="1"/>
  <c r="U388" i="12"/>
  <c r="K388" i="13" s="1"/>
  <c r="U389" i="12"/>
  <c r="K389" i="13" s="1"/>
  <c r="U390" i="12"/>
  <c r="K390" i="13" s="1"/>
  <c r="U391" i="12"/>
  <c r="K391" i="13" s="1"/>
  <c r="U392" i="12"/>
  <c r="K392" i="13" s="1"/>
  <c r="U393" i="12"/>
  <c r="K393" i="13" s="1"/>
  <c r="U394" i="12"/>
  <c r="K394" i="13" s="1"/>
  <c r="U395" i="12"/>
  <c r="K395" i="13" s="1"/>
  <c r="U396" i="12"/>
  <c r="K396" i="13" s="1"/>
  <c r="U397" i="12"/>
  <c r="K397" i="13" s="1"/>
  <c r="U398" i="12"/>
  <c r="K398" i="13" s="1"/>
  <c r="U399" i="12"/>
  <c r="K399" i="13" s="1"/>
  <c r="U400" i="12"/>
  <c r="K400" i="13" s="1"/>
  <c r="U401" i="12"/>
  <c r="K401" i="13" s="1"/>
  <c r="U402" i="12"/>
  <c r="K402" i="13" s="1"/>
  <c r="U403" i="12"/>
  <c r="K403" i="13" s="1"/>
  <c r="U404" i="12"/>
  <c r="K404" i="13" s="1"/>
  <c r="U405" i="12"/>
  <c r="K405" i="13" s="1"/>
  <c r="U406" i="12"/>
  <c r="K406" i="13" s="1"/>
  <c r="U407" i="12"/>
  <c r="K407" i="13" s="1"/>
  <c r="U408" i="12"/>
  <c r="K408" i="13" s="1"/>
  <c r="U409" i="12"/>
  <c r="K409" i="13" s="1"/>
  <c r="U410" i="12"/>
  <c r="K410" i="13" s="1"/>
  <c r="U411" i="12"/>
  <c r="K411" i="13" s="1"/>
  <c r="U412" i="12"/>
  <c r="K412" i="13" s="1"/>
  <c r="U413" i="12"/>
  <c r="K413" i="13" s="1"/>
  <c r="U414" i="12"/>
  <c r="K414" i="13" s="1"/>
  <c r="U415" i="12"/>
  <c r="K415" i="13" s="1"/>
  <c r="U416" i="12"/>
  <c r="K416" i="13" s="1"/>
  <c r="U417" i="12"/>
  <c r="K417" i="13" s="1"/>
  <c r="U418" i="12"/>
  <c r="K418" i="13" s="1"/>
  <c r="U419" i="12"/>
  <c r="K419" i="13" s="1"/>
  <c r="U420" i="12"/>
  <c r="K420" i="13" s="1"/>
  <c r="U421" i="12"/>
  <c r="K421" i="13" s="1"/>
  <c r="U422" i="12"/>
  <c r="K422" i="13" s="1"/>
  <c r="U423" i="12"/>
  <c r="K423" i="13" s="1"/>
  <c r="U424" i="12"/>
  <c r="K424" i="13" s="1"/>
  <c r="U425" i="12"/>
  <c r="K425" i="13" s="1"/>
  <c r="U426" i="12"/>
  <c r="K426" i="13" s="1"/>
  <c r="U427" i="12"/>
  <c r="K427" i="13" s="1"/>
  <c r="U428" i="12"/>
  <c r="K428" i="13" s="1"/>
  <c r="U429" i="12"/>
  <c r="K429" i="13" s="1"/>
  <c r="U430" i="12"/>
  <c r="K430" i="13" s="1"/>
  <c r="U431" i="12"/>
  <c r="K431" i="13" s="1"/>
  <c r="U432" i="12"/>
  <c r="K432" i="13" s="1"/>
  <c r="U433" i="12"/>
  <c r="K433" i="13" s="1"/>
  <c r="U434" i="12"/>
  <c r="K434" i="13" s="1"/>
  <c r="U435" i="12"/>
  <c r="K435" i="13" s="1"/>
  <c r="U436" i="12"/>
  <c r="K436" i="13" s="1"/>
  <c r="U437" i="12"/>
  <c r="K437" i="13" s="1"/>
  <c r="U438" i="12"/>
  <c r="K438" i="13" s="1"/>
  <c r="U439" i="12"/>
  <c r="K439" i="13" s="1"/>
  <c r="U440" i="12"/>
  <c r="K440" i="13" s="1"/>
  <c r="U441" i="12"/>
  <c r="K441" i="13" s="1"/>
  <c r="U442" i="12"/>
  <c r="K442" i="13" s="1"/>
  <c r="U443" i="12"/>
  <c r="K443" i="13" s="1"/>
  <c r="U444" i="12"/>
  <c r="K444" i="13" s="1"/>
  <c r="U445" i="12"/>
  <c r="K445" i="13" s="1"/>
  <c r="U446" i="12"/>
  <c r="K446" i="13" s="1"/>
  <c r="U447" i="12"/>
  <c r="K447" i="13" s="1"/>
  <c r="U448" i="12"/>
  <c r="K448" i="13" s="1"/>
  <c r="U449" i="12"/>
  <c r="K449" i="13" s="1"/>
  <c r="U450" i="12"/>
  <c r="K450" i="13" s="1"/>
  <c r="U451" i="12"/>
  <c r="K451" i="13" s="1"/>
  <c r="U452" i="12"/>
  <c r="K452" i="13" s="1"/>
  <c r="U453" i="12"/>
  <c r="K453" i="13" s="1"/>
  <c r="U454" i="12"/>
  <c r="K454" i="13" s="1"/>
  <c r="U455" i="12"/>
  <c r="K455" i="13" s="1"/>
  <c r="U456" i="12"/>
  <c r="K456" i="13" s="1"/>
  <c r="U457" i="12"/>
  <c r="K457" i="13" s="1"/>
  <c r="U458" i="12"/>
  <c r="K458" i="13" s="1"/>
  <c r="U459" i="12"/>
  <c r="K459" i="13" s="1"/>
  <c r="U460" i="12"/>
  <c r="K460" i="13" s="1"/>
  <c r="U461" i="12"/>
  <c r="K461" i="13" s="1"/>
  <c r="U462" i="12"/>
  <c r="K462" i="13" s="1"/>
  <c r="U463" i="12"/>
  <c r="K463" i="13" s="1"/>
  <c r="U464" i="12"/>
  <c r="K464" i="13" s="1"/>
  <c r="U465" i="12"/>
  <c r="K465" i="13" s="1"/>
  <c r="U466" i="12"/>
  <c r="K466" i="13" s="1"/>
  <c r="U467" i="12"/>
  <c r="K467" i="13" s="1"/>
  <c r="U468" i="12"/>
  <c r="K468" i="13" s="1"/>
  <c r="U469" i="12"/>
  <c r="K469" i="13" s="1"/>
  <c r="U470" i="12"/>
  <c r="K470" i="13" s="1"/>
  <c r="U471" i="12"/>
  <c r="K471" i="13" s="1"/>
  <c r="U472" i="12"/>
  <c r="K472" i="13" s="1"/>
  <c r="U473" i="12"/>
  <c r="K473" i="13" s="1"/>
  <c r="U474" i="12"/>
  <c r="K474" i="13" s="1"/>
  <c r="U475" i="12"/>
  <c r="K475" i="13" s="1"/>
  <c r="U476" i="12"/>
  <c r="K476" i="13" s="1"/>
  <c r="U477" i="12"/>
  <c r="K477" i="13" s="1"/>
  <c r="U478" i="12"/>
  <c r="K478" i="13" s="1"/>
  <c r="U479" i="12"/>
  <c r="K479" i="13" s="1"/>
  <c r="U480" i="12"/>
  <c r="K480" i="13" s="1"/>
  <c r="U481" i="12"/>
  <c r="K481" i="13" s="1"/>
  <c r="U482" i="12"/>
  <c r="K482" i="13" s="1"/>
  <c r="U483" i="12"/>
  <c r="K483" i="13" s="1"/>
  <c r="U484" i="12"/>
  <c r="K484" i="13" s="1"/>
  <c r="U485" i="12"/>
  <c r="K485" i="13" s="1"/>
  <c r="U486" i="12"/>
  <c r="K486" i="13" s="1"/>
  <c r="U487" i="12"/>
  <c r="K487" i="13" s="1"/>
  <c r="U488" i="12"/>
  <c r="K488" i="13" s="1"/>
  <c r="U489" i="12"/>
  <c r="K489" i="13" s="1"/>
  <c r="U490" i="12"/>
  <c r="K490" i="13" s="1"/>
  <c r="U491" i="12"/>
  <c r="K491" i="13" s="1"/>
  <c r="U492" i="12"/>
  <c r="K492" i="13" s="1"/>
  <c r="U493" i="12"/>
  <c r="K493" i="13" s="1"/>
  <c r="U494" i="12"/>
  <c r="K494" i="13" s="1"/>
  <c r="U495" i="12"/>
  <c r="K495" i="13" s="1"/>
  <c r="U496" i="12"/>
  <c r="K496" i="13" s="1"/>
  <c r="U497" i="12"/>
  <c r="K497" i="13" s="1"/>
  <c r="U498" i="12"/>
  <c r="K498" i="13" s="1"/>
  <c r="U499" i="12"/>
  <c r="K499" i="13" s="1"/>
  <c r="U500" i="12"/>
  <c r="K500" i="13" s="1"/>
  <c r="U501" i="12"/>
  <c r="K501" i="13" s="1"/>
  <c r="U502" i="12"/>
  <c r="K502" i="13" s="1"/>
  <c r="U503" i="12"/>
  <c r="K503" i="13" s="1"/>
  <c r="U504" i="12"/>
  <c r="K504" i="13" s="1"/>
  <c r="U505" i="12"/>
  <c r="K505" i="13" s="1"/>
  <c r="U506" i="12"/>
  <c r="K506" i="13" s="1"/>
  <c r="U507" i="12"/>
  <c r="K507" i="13" s="1"/>
  <c r="U508" i="12"/>
  <c r="K508" i="13" s="1"/>
  <c r="U509" i="12"/>
  <c r="K509" i="13" s="1"/>
  <c r="U510" i="12"/>
  <c r="K510" i="13" s="1"/>
  <c r="U511" i="12"/>
  <c r="K511" i="13" s="1"/>
  <c r="U512" i="12"/>
  <c r="K512" i="13" s="1"/>
  <c r="U513" i="12"/>
  <c r="K513" i="13" s="1"/>
  <c r="U514" i="12"/>
  <c r="K514" i="13" s="1"/>
  <c r="U515" i="12"/>
  <c r="K515" i="13" s="1"/>
  <c r="U516" i="12"/>
  <c r="K516" i="13" s="1"/>
  <c r="U517" i="12"/>
  <c r="K517" i="13" s="1"/>
  <c r="U518" i="12"/>
  <c r="K518" i="13" s="1"/>
  <c r="U519" i="12"/>
  <c r="K519" i="13" s="1"/>
  <c r="U520" i="12"/>
  <c r="K520" i="13" s="1"/>
  <c r="U521" i="12"/>
  <c r="K521" i="13" s="1"/>
  <c r="U522" i="12"/>
  <c r="K522" i="13" s="1"/>
  <c r="U523" i="12"/>
  <c r="K523" i="13" s="1"/>
  <c r="U524" i="12"/>
  <c r="K524" i="13" s="1"/>
  <c r="U525" i="12"/>
  <c r="K525" i="13" s="1"/>
  <c r="U526" i="12"/>
  <c r="K526" i="13" s="1"/>
  <c r="U527" i="12"/>
  <c r="K527" i="13" s="1"/>
  <c r="U528" i="12"/>
  <c r="K528" i="13" s="1"/>
  <c r="U529" i="12"/>
  <c r="K529" i="13" s="1"/>
  <c r="U530" i="12"/>
  <c r="K530" i="13" s="1"/>
  <c r="U531" i="12"/>
  <c r="K531" i="13" s="1"/>
  <c r="U532" i="12"/>
  <c r="K532" i="13" s="1"/>
  <c r="U533" i="12"/>
  <c r="K533" i="13" s="1"/>
  <c r="U534" i="12"/>
  <c r="K534" i="13" s="1"/>
  <c r="U535" i="12"/>
  <c r="K535" i="13" s="1"/>
  <c r="U536" i="12"/>
  <c r="K536" i="13" s="1"/>
  <c r="U537" i="12"/>
  <c r="K537" i="13" s="1"/>
  <c r="U538" i="12"/>
  <c r="K538" i="13" s="1"/>
  <c r="U539" i="12"/>
  <c r="K539" i="13" s="1"/>
  <c r="U540" i="12"/>
  <c r="K540" i="13" s="1"/>
  <c r="U541" i="12"/>
  <c r="K541" i="13" s="1"/>
  <c r="U542" i="12"/>
  <c r="K542" i="13" s="1"/>
  <c r="U543" i="12"/>
  <c r="K543" i="13" s="1"/>
  <c r="U544" i="12"/>
  <c r="K544" i="13" s="1"/>
  <c r="U545" i="12"/>
  <c r="K545" i="13" s="1"/>
  <c r="U546" i="12"/>
  <c r="K546" i="13" s="1"/>
  <c r="U547" i="12"/>
  <c r="K547" i="13" s="1"/>
  <c r="U548" i="12"/>
  <c r="K548" i="13" s="1"/>
  <c r="U549" i="12"/>
  <c r="K549" i="13" s="1"/>
  <c r="U550" i="12"/>
  <c r="K550" i="13" s="1"/>
  <c r="U551" i="12"/>
  <c r="K551" i="13" s="1"/>
  <c r="U552" i="12"/>
  <c r="K552" i="13" s="1"/>
  <c r="U553" i="12"/>
  <c r="K553" i="13" s="1"/>
  <c r="U554" i="12"/>
  <c r="K554" i="13" s="1"/>
  <c r="U555" i="12"/>
  <c r="K555" i="13" s="1"/>
  <c r="U556" i="12"/>
  <c r="K556" i="13" s="1"/>
  <c r="U557" i="12"/>
  <c r="K557" i="13" s="1"/>
  <c r="U558" i="12"/>
  <c r="K558" i="13" s="1"/>
  <c r="U559" i="12"/>
  <c r="K559" i="13" s="1"/>
  <c r="U560" i="12"/>
  <c r="K560" i="13" s="1"/>
  <c r="U561" i="12"/>
  <c r="K561" i="13" s="1"/>
  <c r="U562" i="12"/>
  <c r="K562" i="13" s="1"/>
  <c r="T5" i="12"/>
  <c r="J5" i="13" s="1"/>
  <c r="T6" i="12"/>
  <c r="J6" i="13" s="1"/>
  <c r="T7" i="12"/>
  <c r="J7" i="13" s="1"/>
  <c r="T8" i="12"/>
  <c r="T9" i="12"/>
  <c r="J9" i="13" s="1"/>
  <c r="T10" i="12"/>
  <c r="J10" i="13" s="1"/>
  <c r="T11" i="12"/>
  <c r="J11" i="13" s="1"/>
  <c r="T12" i="12"/>
  <c r="J12" i="13" s="1"/>
  <c r="T13" i="12"/>
  <c r="J13" i="13" s="1"/>
  <c r="T14" i="12"/>
  <c r="J14" i="13" s="1"/>
  <c r="T15" i="12"/>
  <c r="J15" i="13" s="1"/>
  <c r="T16" i="12"/>
  <c r="J16" i="13" s="1"/>
  <c r="T17" i="12"/>
  <c r="J17" i="13" s="1"/>
  <c r="T18" i="12"/>
  <c r="J18" i="13" s="1"/>
  <c r="T19" i="12"/>
  <c r="J19" i="13" s="1"/>
  <c r="T20" i="12"/>
  <c r="J20" i="13" s="1"/>
  <c r="T21" i="12"/>
  <c r="J21" i="13" s="1"/>
  <c r="T22" i="12"/>
  <c r="J22" i="13" s="1"/>
  <c r="T23" i="12"/>
  <c r="J23" i="13" s="1"/>
  <c r="T24" i="12"/>
  <c r="J24" i="13" s="1"/>
  <c r="T25" i="12"/>
  <c r="J25" i="13" s="1"/>
  <c r="T26" i="12"/>
  <c r="J26" i="13" s="1"/>
  <c r="T27" i="12"/>
  <c r="J27" i="13" s="1"/>
  <c r="T28" i="12"/>
  <c r="J28" i="13" s="1"/>
  <c r="T29" i="12"/>
  <c r="J29" i="13" s="1"/>
  <c r="T30" i="12"/>
  <c r="J30" i="13" s="1"/>
  <c r="T31" i="12"/>
  <c r="J31" i="13" s="1"/>
  <c r="T32" i="12"/>
  <c r="J32" i="13" s="1"/>
  <c r="T33" i="12"/>
  <c r="J33" i="13" s="1"/>
  <c r="T34" i="12"/>
  <c r="J34" i="13" s="1"/>
  <c r="T35" i="12"/>
  <c r="J35" i="13" s="1"/>
  <c r="T36" i="12"/>
  <c r="J36" i="13" s="1"/>
  <c r="T37" i="12"/>
  <c r="J37" i="13" s="1"/>
  <c r="T38" i="12"/>
  <c r="J38" i="13" s="1"/>
  <c r="T39" i="12"/>
  <c r="J39" i="13" s="1"/>
  <c r="T40" i="12"/>
  <c r="J40" i="13" s="1"/>
  <c r="T41" i="12"/>
  <c r="J41" i="13" s="1"/>
  <c r="T42" i="12"/>
  <c r="J42" i="13" s="1"/>
  <c r="T43" i="12"/>
  <c r="J43" i="13" s="1"/>
  <c r="T44" i="12"/>
  <c r="J44" i="13" s="1"/>
  <c r="T45" i="12"/>
  <c r="J45" i="13" s="1"/>
  <c r="T46" i="12"/>
  <c r="J46" i="13" s="1"/>
  <c r="T47" i="12"/>
  <c r="J47" i="13" s="1"/>
  <c r="T48" i="12"/>
  <c r="J48" i="13" s="1"/>
  <c r="T49" i="12"/>
  <c r="J49" i="13" s="1"/>
  <c r="T50" i="12"/>
  <c r="J50" i="13" s="1"/>
  <c r="T51" i="12"/>
  <c r="J51" i="13" s="1"/>
  <c r="T52" i="12"/>
  <c r="J52" i="13" s="1"/>
  <c r="T53" i="12"/>
  <c r="J53" i="13" s="1"/>
  <c r="T54" i="12"/>
  <c r="J54" i="13" s="1"/>
  <c r="T55" i="12"/>
  <c r="J55" i="13" s="1"/>
  <c r="T56" i="12"/>
  <c r="J56" i="13" s="1"/>
  <c r="T57" i="12"/>
  <c r="J57" i="13" s="1"/>
  <c r="T58" i="12"/>
  <c r="J58" i="13" s="1"/>
  <c r="T59" i="12"/>
  <c r="J59" i="13" s="1"/>
  <c r="T60" i="12"/>
  <c r="J60" i="13" s="1"/>
  <c r="T61" i="12"/>
  <c r="J61" i="13" s="1"/>
  <c r="T62" i="12"/>
  <c r="J62" i="13" s="1"/>
  <c r="T63" i="12"/>
  <c r="J63" i="13" s="1"/>
  <c r="T64" i="12"/>
  <c r="J64" i="13" s="1"/>
  <c r="T65" i="12"/>
  <c r="J65" i="13" s="1"/>
  <c r="T66" i="12"/>
  <c r="J66" i="13" s="1"/>
  <c r="T67" i="12"/>
  <c r="J67" i="13" s="1"/>
  <c r="T68" i="12"/>
  <c r="J68" i="13" s="1"/>
  <c r="T69" i="12"/>
  <c r="J69" i="13" s="1"/>
  <c r="T70" i="12"/>
  <c r="J70" i="13" s="1"/>
  <c r="T71" i="12"/>
  <c r="J71" i="13" s="1"/>
  <c r="T72" i="12"/>
  <c r="J72" i="13" s="1"/>
  <c r="T73" i="12"/>
  <c r="J73" i="13" s="1"/>
  <c r="T74" i="12"/>
  <c r="J74" i="13" s="1"/>
  <c r="T75" i="12"/>
  <c r="J75" i="13" s="1"/>
  <c r="T76" i="12"/>
  <c r="J76" i="13" s="1"/>
  <c r="T77" i="12"/>
  <c r="J77" i="13" s="1"/>
  <c r="T78" i="12"/>
  <c r="J78" i="13" s="1"/>
  <c r="T79" i="12"/>
  <c r="J79" i="13" s="1"/>
  <c r="T80" i="12"/>
  <c r="J80" i="13" s="1"/>
  <c r="T81" i="12"/>
  <c r="J81" i="13" s="1"/>
  <c r="T82" i="12"/>
  <c r="J82" i="13" s="1"/>
  <c r="T83" i="12"/>
  <c r="J83" i="13" s="1"/>
  <c r="T84" i="12"/>
  <c r="J84" i="13" s="1"/>
  <c r="T85" i="12"/>
  <c r="J85" i="13" s="1"/>
  <c r="T86" i="12"/>
  <c r="J86" i="13" s="1"/>
  <c r="T87" i="12"/>
  <c r="J87" i="13" s="1"/>
  <c r="T88" i="12"/>
  <c r="J88" i="13" s="1"/>
  <c r="T89" i="12"/>
  <c r="J89" i="13" s="1"/>
  <c r="T90" i="12"/>
  <c r="J90" i="13" s="1"/>
  <c r="T91" i="12"/>
  <c r="J91" i="13" s="1"/>
  <c r="T92" i="12"/>
  <c r="J92" i="13" s="1"/>
  <c r="T93" i="12"/>
  <c r="J93" i="13" s="1"/>
  <c r="T94" i="12"/>
  <c r="J94" i="13" s="1"/>
  <c r="T95" i="12"/>
  <c r="J95" i="13" s="1"/>
  <c r="T96" i="12"/>
  <c r="J96" i="13" s="1"/>
  <c r="T97" i="12"/>
  <c r="J97" i="13" s="1"/>
  <c r="T98" i="12"/>
  <c r="J98" i="13" s="1"/>
  <c r="T99" i="12"/>
  <c r="J99" i="13" s="1"/>
  <c r="T100" i="12"/>
  <c r="J100" i="13" s="1"/>
  <c r="T101" i="12"/>
  <c r="J101" i="13" s="1"/>
  <c r="T102" i="12"/>
  <c r="J102" i="13" s="1"/>
  <c r="T103" i="12"/>
  <c r="J103" i="13" s="1"/>
  <c r="T104" i="12"/>
  <c r="J104" i="13" s="1"/>
  <c r="T105" i="12"/>
  <c r="J105" i="13" s="1"/>
  <c r="T106" i="12"/>
  <c r="J106" i="13" s="1"/>
  <c r="T107" i="12"/>
  <c r="J107" i="13" s="1"/>
  <c r="T108" i="12"/>
  <c r="J108" i="13" s="1"/>
  <c r="T109" i="12"/>
  <c r="J109" i="13" s="1"/>
  <c r="T110" i="12"/>
  <c r="J110" i="13" s="1"/>
  <c r="T111" i="12"/>
  <c r="J111" i="13" s="1"/>
  <c r="T112" i="12"/>
  <c r="J112" i="13" s="1"/>
  <c r="T113" i="12"/>
  <c r="J113" i="13" s="1"/>
  <c r="T114" i="12"/>
  <c r="J114" i="13" s="1"/>
  <c r="T115" i="12"/>
  <c r="J115" i="13" s="1"/>
  <c r="T116" i="12"/>
  <c r="J116" i="13" s="1"/>
  <c r="T117" i="12"/>
  <c r="J117" i="13" s="1"/>
  <c r="T118" i="12"/>
  <c r="J118" i="13" s="1"/>
  <c r="T119" i="12"/>
  <c r="J119" i="13" s="1"/>
  <c r="T120" i="12"/>
  <c r="J120" i="13" s="1"/>
  <c r="T121" i="12"/>
  <c r="J121" i="13" s="1"/>
  <c r="T122" i="12"/>
  <c r="J122" i="13" s="1"/>
  <c r="T123" i="12"/>
  <c r="J123" i="13" s="1"/>
  <c r="T124" i="12"/>
  <c r="J124" i="13" s="1"/>
  <c r="T125" i="12"/>
  <c r="J125" i="13" s="1"/>
  <c r="T126" i="12"/>
  <c r="J126" i="13" s="1"/>
  <c r="T127" i="12"/>
  <c r="J127" i="13" s="1"/>
  <c r="T128" i="12"/>
  <c r="J128" i="13" s="1"/>
  <c r="T129" i="12"/>
  <c r="J129" i="13" s="1"/>
  <c r="T130" i="12"/>
  <c r="J130" i="13" s="1"/>
  <c r="T131" i="12"/>
  <c r="J131" i="13" s="1"/>
  <c r="T132" i="12"/>
  <c r="J132" i="13" s="1"/>
  <c r="T133" i="12"/>
  <c r="J133" i="13" s="1"/>
  <c r="T134" i="12"/>
  <c r="J134" i="13" s="1"/>
  <c r="T135" i="12"/>
  <c r="J135" i="13" s="1"/>
  <c r="T136" i="12"/>
  <c r="J136" i="13" s="1"/>
  <c r="T137" i="12"/>
  <c r="J137" i="13" s="1"/>
  <c r="T138" i="12"/>
  <c r="J138" i="13" s="1"/>
  <c r="T139" i="12"/>
  <c r="J139" i="13" s="1"/>
  <c r="T140" i="12"/>
  <c r="J140" i="13" s="1"/>
  <c r="T141" i="12"/>
  <c r="J141" i="13" s="1"/>
  <c r="T142" i="12"/>
  <c r="J142" i="13" s="1"/>
  <c r="T143" i="12"/>
  <c r="J143" i="13" s="1"/>
  <c r="T144" i="12"/>
  <c r="J144" i="13" s="1"/>
  <c r="T145" i="12"/>
  <c r="J145" i="13" s="1"/>
  <c r="T146" i="12"/>
  <c r="J146" i="13" s="1"/>
  <c r="T147" i="12"/>
  <c r="J147" i="13" s="1"/>
  <c r="T148" i="12"/>
  <c r="J148" i="13" s="1"/>
  <c r="T149" i="12"/>
  <c r="J149" i="13" s="1"/>
  <c r="T150" i="12"/>
  <c r="J150" i="13" s="1"/>
  <c r="T151" i="12"/>
  <c r="J151" i="13" s="1"/>
  <c r="T152" i="12"/>
  <c r="J152" i="13" s="1"/>
  <c r="T153" i="12"/>
  <c r="J153" i="13" s="1"/>
  <c r="T154" i="12"/>
  <c r="J154" i="13" s="1"/>
  <c r="T155" i="12"/>
  <c r="J155" i="13" s="1"/>
  <c r="T156" i="12"/>
  <c r="J156" i="13" s="1"/>
  <c r="T157" i="12"/>
  <c r="J157" i="13" s="1"/>
  <c r="T158" i="12"/>
  <c r="J158" i="13" s="1"/>
  <c r="T159" i="12"/>
  <c r="J159" i="13" s="1"/>
  <c r="T160" i="12"/>
  <c r="J160" i="13" s="1"/>
  <c r="T161" i="12"/>
  <c r="J161" i="13" s="1"/>
  <c r="T162" i="12"/>
  <c r="J162" i="13" s="1"/>
  <c r="T163" i="12"/>
  <c r="J163" i="13" s="1"/>
  <c r="T164" i="12"/>
  <c r="J164" i="13" s="1"/>
  <c r="T165" i="12"/>
  <c r="J165" i="13" s="1"/>
  <c r="T166" i="12"/>
  <c r="J166" i="13" s="1"/>
  <c r="T167" i="12"/>
  <c r="J167" i="13" s="1"/>
  <c r="T168" i="12"/>
  <c r="J168" i="13" s="1"/>
  <c r="T169" i="12"/>
  <c r="J169" i="13" s="1"/>
  <c r="T170" i="12"/>
  <c r="J170" i="13" s="1"/>
  <c r="T171" i="12"/>
  <c r="J171" i="13" s="1"/>
  <c r="T172" i="12"/>
  <c r="J172" i="13" s="1"/>
  <c r="T173" i="12"/>
  <c r="J173" i="13" s="1"/>
  <c r="T174" i="12"/>
  <c r="J174" i="13" s="1"/>
  <c r="T175" i="12"/>
  <c r="J175" i="13" s="1"/>
  <c r="T176" i="12"/>
  <c r="J176" i="13" s="1"/>
  <c r="T177" i="12"/>
  <c r="J177" i="13" s="1"/>
  <c r="T178" i="12"/>
  <c r="J178" i="13" s="1"/>
  <c r="T179" i="12"/>
  <c r="J179" i="13" s="1"/>
  <c r="T180" i="12"/>
  <c r="J180" i="13" s="1"/>
  <c r="T181" i="12"/>
  <c r="J181" i="13" s="1"/>
  <c r="T182" i="12"/>
  <c r="J182" i="13" s="1"/>
  <c r="T183" i="12"/>
  <c r="J183" i="13" s="1"/>
  <c r="T184" i="12"/>
  <c r="J184" i="13" s="1"/>
  <c r="T185" i="12"/>
  <c r="J185" i="13" s="1"/>
  <c r="T186" i="12"/>
  <c r="J186" i="13" s="1"/>
  <c r="T187" i="12"/>
  <c r="J187" i="13" s="1"/>
  <c r="T188" i="12"/>
  <c r="J188" i="13" s="1"/>
  <c r="T189" i="12"/>
  <c r="J189" i="13" s="1"/>
  <c r="T190" i="12"/>
  <c r="J190" i="13" s="1"/>
  <c r="T191" i="12"/>
  <c r="J191" i="13" s="1"/>
  <c r="T192" i="12"/>
  <c r="J192" i="13" s="1"/>
  <c r="T193" i="12"/>
  <c r="J193" i="13" s="1"/>
  <c r="T194" i="12"/>
  <c r="J194" i="13" s="1"/>
  <c r="T195" i="12"/>
  <c r="J195" i="13" s="1"/>
  <c r="T196" i="12"/>
  <c r="J196" i="13" s="1"/>
  <c r="T197" i="12"/>
  <c r="J197" i="13" s="1"/>
  <c r="T198" i="12"/>
  <c r="J198" i="13" s="1"/>
  <c r="T199" i="12"/>
  <c r="J199" i="13" s="1"/>
  <c r="T200" i="12"/>
  <c r="J200" i="13" s="1"/>
  <c r="T201" i="12"/>
  <c r="J201" i="13" s="1"/>
  <c r="T202" i="12"/>
  <c r="J202" i="13" s="1"/>
  <c r="T203" i="12"/>
  <c r="J203" i="13" s="1"/>
  <c r="T204" i="12"/>
  <c r="J204" i="13" s="1"/>
  <c r="T205" i="12"/>
  <c r="J205" i="13" s="1"/>
  <c r="T206" i="12"/>
  <c r="J206" i="13" s="1"/>
  <c r="T207" i="12"/>
  <c r="J207" i="13" s="1"/>
  <c r="T208" i="12"/>
  <c r="J208" i="13" s="1"/>
  <c r="T209" i="12"/>
  <c r="J209" i="13" s="1"/>
  <c r="T210" i="12"/>
  <c r="J210" i="13" s="1"/>
  <c r="T211" i="12"/>
  <c r="J211" i="13" s="1"/>
  <c r="T212" i="12"/>
  <c r="J212" i="13" s="1"/>
  <c r="T213" i="12"/>
  <c r="J213" i="13" s="1"/>
  <c r="T214" i="12"/>
  <c r="J214" i="13" s="1"/>
  <c r="T215" i="12"/>
  <c r="J215" i="13" s="1"/>
  <c r="T216" i="12"/>
  <c r="J216" i="13" s="1"/>
  <c r="T217" i="12"/>
  <c r="J217" i="13" s="1"/>
  <c r="T218" i="12"/>
  <c r="J218" i="13" s="1"/>
  <c r="T219" i="12"/>
  <c r="J219" i="13" s="1"/>
  <c r="T220" i="12"/>
  <c r="J220" i="13" s="1"/>
  <c r="T221" i="12"/>
  <c r="J221" i="13" s="1"/>
  <c r="T222" i="12"/>
  <c r="J222" i="13" s="1"/>
  <c r="T223" i="12"/>
  <c r="J223" i="13" s="1"/>
  <c r="T224" i="12"/>
  <c r="J224" i="13" s="1"/>
  <c r="T225" i="12"/>
  <c r="J225" i="13" s="1"/>
  <c r="T226" i="12"/>
  <c r="J226" i="13" s="1"/>
  <c r="T227" i="12"/>
  <c r="J227" i="13" s="1"/>
  <c r="T228" i="12"/>
  <c r="J228" i="13" s="1"/>
  <c r="T229" i="12"/>
  <c r="J229" i="13" s="1"/>
  <c r="T230" i="12"/>
  <c r="J230" i="13" s="1"/>
  <c r="T231" i="12"/>
  <c r="J231" i="13" s="1"/>
  <c r="T232" i="12"/>
  <c r="J232" i="13" s="1"/>
  <c r="T233" i="12"/>
  <c r="J233" i="13" s="1"/>
  <c r="T234" i="12"/>
  <c r="J234" i="13" s="1"/>
  <c r="T235" i="12"/>
  <c r="J235" i="13" s="1"/>
  <c r="T236" i="12"/>
  <c r="J236" i="13" s="1"/>
  <c r="T237" i="12"/>
  <c r="J237" i="13" s="1"/>
  <c r="T238" i="12"/>
  <c r="J238" i="13" s="1"/>
  <c r="T239" i="12"/>
  <c r="J239" i="13" s="1"/>
  <c r="T240" i="12"/>
  <c r="J240" i="13" s="1"/>
  <c r="T241" i="12"/>
  <c r="J241" i="13" s="1"/>
  <c r="T242" i="12"/>
  <c r="J242" i="13" s="1"/>
  <c r="T243" i="12"/>
  <c r="J243" i="13" s="1"/>
  <c r="T244" i="12"/>
  <c r="J244" i="13" s="1"/>
  <c r="T245" i="12"/>
  <c r="J245" i="13" s="1"/>
  <c r="T246" i="12"/>
  <c r="J246" i="13" s="1"/>
  <c r="T247" i="12"/>
  <c r="J247" i="13" s="1"/>
  <c r="T248" i="12"/>
  <c r="J248" i="13" s="1"/>
  <c r="T249" i="12"/>
  <c r="J249" i="13" s="1"/>
  <c r="T250" i="12"/>
  <c r="J250" i="13" s="1"/>
  <c r="T251" i="12"/>
  <c r="J251" i="13" s="1"/>
  <c r="T252" i="12"/>
  <c r="J252" i="13" s="1"/>
  <c r="T253" i="12"/>
  <c r="J253" i="13" s="1"/>
  <c r="T254" i="12"/>
  <c r="J254" i="13" s="1"/>
  <c r="T255" i="12"/>
  <c r="J255" i="13" s="1"/>
  <c r="T256" i="12"/>
  <c r="J256" i="13" s="1"/>
  <c r="T257" i="12"/>
  <c r="J257" i="13" s="1"/>
  <c r="T258" i="12"/>
  <c r="J258" i="13" s="1"/>
  <c r="T259" i="12"/>
  <c r="J259" i="13" s="1"/>
  <c r="T260" i="12"/>
  <c r="J260" i="13" s="1"/>
  <c r="T261" i="12"/>
  <c r="J261" i="13" s="1"/>
  <c r="T262" i="12"/>
  <c r="J262" i="13" s="1"/>
  <c r="T263" i="12"/>
  <c r="J263" i="13" s="1"/>
  <c r="T264" i="12"/>
  <c r="J264" i="13" s="1"/>
  <c r="T265" i="12"/>
  <c r="J265" i="13" s="1"/>
  <c r="T266" i="12"/>
  <c r="J266" i="13" s="1"/>
  <c r="T267" i="12"/>
  <c r="J267" i="13" s="1"/>
  <c r="T268" i="12"/>
  <c r="J268" i="13" s="1"/>
  <c r="T269" i="12"/>
  <c r="J269" i="13" s="1"/>
  <c r="T270" i="12"/>
  <c r="J270" i="13" s="1"/>
  <c r="T271" i="12"/>
  <c r="J271" i="13" s="1"/>
  <c r="T272" i="12"/>
  <c r="J272" i="13" s="1"/>
  <c r="T273" i="12"/>
  <c r="J273" i="13" s="1"/>
  <c r="T274" i="12"/>
  <c r="J274" i="13" s="1"/>
  <c r="T275" i="12"/>
  <c r="J275" i="13" s="1"/>
  <c r="T276" i="12"/>
  <c r="J276" i="13" s="1"/>
  <c r="T277" i="12"/>
  <c r="J277" i="13" s="1"/>
  <c r="T278" i="12"/>
  <c r="J278" i="13" s="1"/>
  <c r="T279" i="12"/>
  <c r="J279" i="13" s="1"/>
  <c r="T280" i="12"/>
  <c r="J280" i="13" s="1"/>
  <c r="T281" i="12"/>
  <c r="J281" i="13" s="1"/>
  <c r="T282" i="12"/>
  <c r="J282" i="13" s="1"/>
  <c r="T283" i="12"/>
  <c r="J283" i="13" s="1"/>
  <c r="T284" i="12"/>
  <c r="J284" i="13" s="1"/>
  <c r="T285" i="12"/>
  <c r="J285" i="13" s="1"/>
  <c r="T286" i="12"/>
  <c r="J286" i="13" s="1"/>
  <c r="T287" i="12"/>
  <c r="J287" i="13" s="1"/>
  <c r="T288" i="12"/>
  <c r="J288" i="13" s="1"/>
  <c r="T289" i="12"/>
  <c r="J289" i="13" s="1"/>
  <c r="T290" i="12"/>
  <c r="J290" i="13" s="1"/>
  <c r="T291" i="12"/>
  <c r="J291" i="13" s="1"/>
  <c r="T292" i="12"/>
  <c r="J292" i="13" s="1"/>
  <c r="T293" i="12"/>
  <c r="J293" i="13" s="1"/>
  <c r="T294" i="12"/>
  <c r="J294" i="13" s="1"/>
  <c r="T295" i="12"/>
  <c r="J295" i="13" s="1"/>
  <c r="T296" i="12"/>
  <c r="J296" i="13" s="1"/>
  <c r="T297" i="12"/>
  <c r="J297" i="13" s="1"/>
  <c r="T298" i="12"/>
  <c r="J298" i="13" s="1"/>
  <c r="T299" i="12"/>
  <c r="J299" i="13" s="1"/>
  <c r="T300" i="12"/>
  <c r="J300" i="13" s="1"/>
  <c r="T301" i="12"/>
  <c r="J301" i="13" s="1"/>
  <c r="T302" i="12"/>
  <c r="J302" i="13" s="1"/>
  <c r="T303" i="12"/>
  <c r="J303" i="13" s="1"/>
  <c r="T304" i="12"/>
  <c r="J304" i="13" s="1"/>
  <c r="T305" i="12"/>
  <c r="J305" i="13" s="1"/>
  <c r="T306" i="12"/>
  <c r="J306" i="13" s="1"/>
  <c r="T307" i="12"/>
  <c r="J307" i="13" s="1"/>
  <c r="T308" i="12"/>
  <c r="J308" i="13" s="1"/>
  <c r="T309" i="12"/>
  <c r="J309" i="13" s="1"/>
  <c r="T310" i="12"/>
  <c r="J310" i="13" s="1"/>
  <c r="T311" i="12"/>
  <c r="J311" i="13" s="1"/>
  <c r="T312" i="12"/>
  <c r="J312" i="13" s="1"/>
  <c r="T313" i="12"/>
  <c r="J313" i="13" s="1"/>
  <c r="T314" i="12"/>
  <c r="J314" i="13" s="1"/>
  <c r="T315" i="12"/>
  <c r="J315" i="13" s="1"/>
  <c r="T316" i="12"/>
  <c r="J316" i="13" s="1"/>
  <c r="T317" i="12"/>
  <c r="J317" i="13" s="1"/>
  <c r="T318" i="12"/>
  <c r="J318" i="13" s="1"/>
  <c r="T319" i="12"/>
  <c r="J319" i="13" s="1"/>
  <c r="T320" i="12"/>
  <c r="J320" i="13" s="1"/>
  <c r="T321" i="12"/>
  <c r="J321" i="13" s="1"/>
  <c r="T322" i="12"/>
  <c r="J322" i="13" s="1"/>
  <c r="T323" i="12"/>
  <c r="J323" i="13" s="1"/>
  <c r="T324" i="12"/>
  <c r="J324" i="13" s="1"/>
  <c r="T325" i="12"/>
  <c r="J325" i="13" s="1"/>
  <c r="T326" i="12"/>
  <c r="J326" i="13" s="1"/>
  <c r="T327" i="12"/>
  <c r="J327" i="13" s="1"/>
  <c r="T328" i="12"/>
  <c r="J328" i="13" s="1"/>
  <c r="T329" i="12"/>
  <c r="J329" i="13" s="1"/>
  <c r="T330" i="12"/>
  <c r="J330" i="13" s="1"/>
  <c r="T331" i="12"/>
  <c r="J331" i="13" s="1"/>
  <c r="T332" i="12"/>
  <c r="J332" i="13" s="1"/>
  <c r="T333" i="12"/>
  <c r="J333" i="13" s="1"/>
  <c r="T334" i="12"/>
  <c r="J334" i="13" s="1"/>
  <c r="T335" i="12"/>
  <c r="J335" i="13" s="1"/>
  <c r="T336" i="12"/>
  <c r="J336" i="13" s="1"/>
  <c r="T337" i="12"/>
  <c r="J337" i="13" s="1"/>
  <c r="T338" i="12"/>
  <c r="J338" i="13" s="1"/>
  <c r="T339" i="12"/>
  <c r="J339" i="13" s="1"/>
  <c r="T340" i="12"/>
  <c r="J340" i="13" s="1"/>
  <c r="T341" i="12"/>
  <c r="J341" i="13" s="1"/>
  <c r="T342" i="12"/>
  <c r="J342" i="13" s="1"/>
  <c r="T343" i="12"/>
  <c r="J343" i="13" s="1"/>
  <c r="T344" i="12"/>
  <c r="J344" i="13" s="1"/>
  <c r="T345" i="12"/>
  <c r="J345" i="13" s="1"/>
  <c r="T346" i="12"/>
  <c r="J346" i="13" s="1"/>
  <c r="T347" i="12"/>
  <c r="J347" i="13" s="1"/>
  <c r="T348" i="12"/>
  <c r="J348" i="13" s="1"/>
  <c r="T349" i="12"/>
  <c r="J349" i="13" s="1"/>
  <c r="T350" i="12"/>
  <c r="J350" i="13" s="1"/>
  <c r="T351" i="12"/>
  <c r="J351" i="13" s="1"/>
  <c r="T352" i="12"/>
  <c r="J352" i="13" s="1"/>
  <c r="T353" i="12"/>
  <c r="J353" i="13" s="1"/>
  <c r="T354" i="12"/>
  <c r="J354" i="13" s="1"/>
  <c r="T355" i="12"/>
  <c r="J355" i="13" s="1"/>
  <c r="T356" i="12"/>
  <c r="J356" i="13" s="1"/>
  <c r="T357" i="12"/>
  <c r="J357" i="13" s="1"/>
  <c r="T358" i="12"/>
  <c r="J358" i="13" s="1"/>
  <c r="T359" i="12"/>
  <c r="J359" i="13" s="1"/>
  <c r="T360" i="12"/>
  <c r="J360" i="13" s="1"/>
  <c r="T361" i="12"/>
  <c r="J361" i="13" s="1"/>
  <c r="T362" i="12"/>
  <c r="J362" i="13" s="1"/>
  <c r="T363" i="12"/>
  <c r="J363" i="13" s="1"/>
  <c r="T364" i="12"/>
  <c r="J364" i="13" s="1"/>
  <c r="T365" i="12"/>
  <c r="J365" i="13" s="1"/>
  <c r="T366" i="12"/>
  <c r="J366" i="13" s="1"/>
  <c r="T367" i="12"/>
  <c r="J367" i="13" s="1"/>
  <c r="T368" i="12"/>
  <c r="J368" i="13" s="1"/>
  <c r="T369" i="12"/>
  <c r="J369" i="13" s="1"/>
  <c r="T370" i="12"/>
  <c r="J370" i="13" s="1"/>
  <c r="T371" i="12"/>
  <c r="J371" i="13" s="1"/>
  <c r="T372" i="12"/>
  <c r="J372" i="13" s="1"/>
  <c r="T373" i="12"/>
  <c r="J373" i="13" s="1"/>
  <c r="T374" i="12"/>
  <c r="J374" i="13" s="1"/>
  <c r="T375" i="12"/>
  <c r="J375" i="13" s="1"/>
  <c r="T376" i="12"/>
  <c r="J376" i="13" s="1"/>
  <c r="T377" i="12"/>
  <c r="J377" i="13" s="1"/>
  <c r="T378" i="12"/>
  <c r="J378" i="13" s="1"/>
  <c r="T379" i="12"/>
  <c r="J379" i="13" s="1"/>
  <c r="T380" i="12"/>
  <c r="J380" i="13" s="1"/>
  <c r="T381" i="12"/>
  <c r="J381" i="13" s="1"/>
  <c r="T382" i="12"/>
  <c r="J382" i="13" s="1"/>
  <c r="T383" i="12"/>
  <c r="J383" i="13" s="1"/>
  <c r="T384" i="12"/>
  <c r="J384" i="13" s="1"/>
  <c r="T385" i="12"/>
  <c r="J385" i="13" s="1"/>
  <c r="T386" i="12"/>
  <c r="J386" i="13" s="1"/>
  <c r="T387" i="12"/>
  <c r="J387" i="13" s="1"/>
  <c r="T388" i="12"/>
  <c r="J388" i="13" s="1"/>
  <c r="T389" i="12"/>
  <c r="J389" i="13" s="1"/>
  <c r="T390" i="12"/>
  <c r="J390" i="13" s="1"/>
  <c r="T391" i="12"/>
  <c r="J391" i="13" s="1"/>
  <c r="T392" i="12"/>
  <c r="J392" i="13" s="1"/>
  <c r="T393" i="12"/>
  <c r="J393" i="13" s="1"/>
  <c r="T394" i="12"/>
  <c r="J394" i="13" s="1"/>
  <c r="T395" i="12"/>
  <c r="J395" i="13" s="1"/>
  <c r="T396" i="12"/>
  <c r="J396" i="13" s="1"/>
  <c r="T397" i="12"/>
  <c r="J397" i="13" s="1"/>
  <c r="T398" i="12"/>
  <c r="J398" i="13" s="1"/>
  <c r="T399" i="12"/>
  <c r="J399" i="13" s="1"/>
  <c r="T400" i="12"/>
  <c r="J400" i="13" s="1"/>
  <c r="T401" i="12"/>
  <c r="J401" i="13" s="1"/>
  <c r="T402" i="12"/>
  <c r="J402" i="13" s="1"/>
  <c r="T403" i="12"/>
  <c r="J403" i="13" s="1"/>
  <c r="T404" i="12"/>
  <c r="J404" i="13" s="1"/>
  <c r="T405" i="12"/>
  <c r="J405" i="13" s="1"/>
  <c r="T406" i="12"/>
  <c r="J406" i="13" s="1"/>
  <c r="T407" i="12"/>
  <c r="J407" i="13" s="1"/>
  <c r="T408" i="12"/>
  <c r="J408" i="13" s="1"/>
  <c r="T409" i="12"/>
  <c r="J409" i="13" s="1"/>
  <c r="T410" i="12"/>
  <c r="J410" i="13" s="1"/>
  <c r="T411" i="12"/>
  <c r="J411" i="13" s="1"/>
  <c r="T412" i="12"/>
  <c r="J412" i="13" s="1"/>
  <c r="T413" i="12"/>
  <c r="J413" i="13" s="1"/>
  <c r="T414" i="12"/>
  <c r="J414" i="13" s="1"/>
  <c r="T415" i="12"/>
  <c r="J415" i="13" s="1"/>
  <c r="T416" i="12"/>
  <c r="J416" i="13" s="1"/>
  <c r="T417" i="12"/>
  <c r="J417" i="13" s="1"/>
  <c r="T418" i="12"/>
  <c r="J418" i="13" s="1"/>
  <c r="T419" i="12"/>
  <c r="J419" i="13" s="1"/>
  <c r="T420" i="12"/>
  <c r="J420" i="13" s="1"/>
  <c r="T421" i="12"/>
  <c r="J421" i="13" s="1"/>
  <c r="T422" i="12"/>
  <c r="J422" i="13" s="1"/>
  <c r="T423" i="12"/>
  <c r="J423" i="13" s="1"/>
  <c r="T424" i="12"/>
  <c r="J424" i="13" s="1"/>
  <c r="T425" i="12"/>
  <c r="J425" i="13" s="1"/>
  <c r="T426" i="12"/>
  <c r="J426" i="13" s="1"/>
  <c r="T427" i="12"/>
  <c r="J427" i="13" s="1"/>
  <c r="T428" i="12"/>
  <c r="J428" i="13" s="1"/>
  <c r="T429" i="12"/>
  <c r="J429" i="13" s="1"/>
  <c r="T430" i="12"/>
  <c r="J430" i="13" s="1"/>
  <c r="T431" i="12"/>
  <c r="J431" i="13" s="1"/>
  <c r="T432" i="12"/>
  <c r="J432" i="13" s="1"/>
  <c r="T433" i="12"/>
  <c r="J433" i="13" s="1"/>
  <c r="T434" i="12"/>
  <c r="J434" i="13" s="1"/>
  <c r="T435" i="12"/>
  <c r="J435" i="13" s="1"/>
  <c r="T436" i="12"/>
  <c r="J436" i="13" s="1"/>
  <c r="T437" i="12"/>
  <c r="J437" i="13" s="1"/>
  <c r="T438" i="12"/>
  <c r="J438" i="13" s="1"/>
  <c r="T439" i="12"/>
  <c r="J439" i="13" s="1"/>
  <c r="T440" i="12"/>
  <c r="J440" i="13" s="1"/>
  <c r="T441" i="12"/>
  <c r="J441" i="13" s="1"/>
  <c r="T442" i="12"/>
  <c r="J442" i="13" s="1"/>
  <c r="T443" i="12"/>
  <c r="J443" i="13" s="1"/>
  <c r="T444" i="12"/>
  <c r="J444" i="13" s="1"/>
  <c r="T445" i="12"/>
  <c r="J445" i="13" s="1"/>
  <c r="T446" i="12"/>
  <c r="J446" i="13" s="1"/>
  <c r="T447" i="12"/>
  <c r="J447" i="13" s="1"/>
  <c r="T448" i="12"/>
  <c r="J448" i="13" s="1"/>
  <c r="T449" i="12"/>
  <c r="J449" i="13" s="1"/>
  <c r="T450" i="12"/>
  <c r="J450" i="13" s="1"/>
  <c r="T451" i="12"/>
  <c r="J451" i="13" s="1"/>
  <c r="T452" i="12"/>
  <c r="J452" i="13" s="1"/>
  <c r="T453" i="12"/>
  <c r="J453" i="13" s="1"/>
  <c r="T454" i="12"/>
  <c r="J454" i="13" s="1"/>
  <c r="T455" i="12"/>
  <c r="J455" i="13" s="1"/>
  <c r="T456" i="12"/>
  <c r="J456" i="13" s="1"/>
  <c r="T457" i="12"/>
  <c r="J457" i="13" s="1"/>
  <c r="T458" i="12"/>
  <c r="J458" i="13" s="1"/>
  <c r="T459" i="12"/>
  <c r="J459" i="13" s="1"/>
  <c r="T460" i="12"/>
  <c r="J460" i="13" s="1"/>
  <c r="T461" i="12"/>
  <c r="J461" i="13" s="1"/>
  <c r="T462" i="12"/>
  <c r="J462" i="13" s="1"/>
  <c r="T463" i="12"/>
  <c r="J463" i="13" s="1"/>
  <c r="T464" i="12"/>
  <c r="J464" i="13" s="1"/>
  <c r="T465" i="12"/>
  <c r="J465" i="13" s="1"/>
  <c r="T466" i="12"/>
  <c r="J466" i="13" s="1"/>
  <c r="T467" i="12"/>
  <c r="J467" i="13" s="1"/>
  <c r="T468" i="12"/>
  <c r="J468" i="13" s="1"/>
  <c r="T469" i="12"/>
  <c r="J469" i="13" s="1"/>
  <c r="T470" i="12"/>
  <c r="J470" i="13" s="1"/>
  <c r="T471" i="12"/>
  <c r="J471" i="13" s="1"/>
  <c r="T472" i="12"/>
  <c r="J472" i="13" s="1"/>
  <c r="T473" i="12"/>
  <c r="J473" i="13" s="1"/>
  <c r="T474" i="12"/>
  <c r="J474" i="13" s="1"/>
  <c r="T475" i="12"/>
  <c r="J475" i="13" s="1"/>
  <c r="T476" i="12"/>
  <c r="J476" i="13" s="1"/>
  <c r="T477" i="12"/>
  <c r="J477" i="13" s="1"/>
  <c r="T478" i="12"/>
  <c r="J478" i="13" s="1"/>
  <c r="T479" i="12"/>
  <c r="J479" i="13" s="1"/>
  <c r="T480" i="12"/>
  <c r="J480" i="13" s="1"/>
  <c r="T481" i="12"/>
  <c r="J481" i="13" s="1"/>
  <c r="T482" i="12"/>
  <c r="J482" i="13" s="1"/>
  <c r="T483" i="12"/>
  <c r="J483" i="13" s="1"/>
  <c r="T484" i="12"/>
  <c r="J484" i="13" s="1"/>
  <c r="T485" i="12"/>
  <c r="J485" i="13" s="1"/>
  <c r="T486" i="12"/>
  <c r="J486" i="13" s="1"/>
  <c r="T487" i="12"/>
  <c r="J487" i="13" s="1"/>
  <c r="T488" i="12"/>
  <c r="J488" i="13" s="1"/>
  <c r="T489" i="12"/>
  <c r="J489" i="13" s="1"/>
  <c r="T490" i="12"/>
  <c r="J490" i="13" s="1"/>
  <c r="T491" i="12"/>
  <c r="J491" i="13" s="1"/>
  <c r="T492" i="12"/>
  <c r="J492" i="13" s="1"/>
  <c r="T493" i="12"/>
  <c r="J493" i="13" s="1"/>
  <c r="T494" i="12"/>
  <c r="J494" i="13" s="1"/>
  <c r="T495" i="12"/>
  <c r="J495" i="13" s="1"/>
  <c r="T496" i="12"/>
  <c r="J496" i="13" s="1"/>
  <c r="T497" i="12"/>
  <c r="J497" i="13" s="1"/>
  <c r="T498" i="12"/>
  <c r="J498" i="13" s="1"/>
  <c r="T499" i="12"/>
  <c r="J499" i="13" s="1"/>
  <c r="T500" i="12"/>
  <c r="J500" i="13" s="1"/>
  <c r="T501" i="12"/>
  <c r="J501" i="13" s="1"/>
  <c r="T502" i="12"/>
  <c r="J502" i="13" s="1"/>
  <c r="T503" i="12"/>
  <c r="J503" i="13" s="1"/>
  <c r="T504" i="12"/>
  <c r="J504" i="13" s="1"/>
  <c r="T505" i="12"/>
  <c r="J505" i="13" s="1"/>
  <c r="T506" i="12"/>
  <c r="J506" i="13" s="1"/>
  <c r="T507" i="12"/>
  <c r="J507" i="13" s="1"/>
  <c r="T508" i="12"/>
  <c r="J508" i="13" s="1"/>
  <c r="T509" i="12"/>
  <c r="J509" i="13" s="1"/>
  <c r="T510" i="12"/>
  <c r="J510" i="13" s="1"/>
  <c r="T511" i="12"/>
  <c r="J511" i="13" s="1"/>
  <c r="T512" i="12"/>
  <c r="J512" i="13" s="1"/>
  <c r="T513" i="12"/>
  <c r="J513" i="13" s="1"/>
  <c r="T514" i="12"/>
  <c r="J514" i="13" s="1"/>
  <c r="T515" i="12"/>
  <c r="J515" i="13" s="1"/>
  <c r="T516" i="12"/>
  <c r="J516" i="13" s="1"/>
  <c r="T517" i="12"/>
  <c r="J517" i="13" s="1"/>
  <c r="T518" i="12"/>
  <c r="J518" i="13" s="1"/>
  <c r="T519" i="12"/>
  <c r="J519" i="13" s="1"/>
  <c r="T520" i="12"/>
  <c r="J520" i="13" s="1"/>
  <c r="T521" i="12"/>
  <c r="J521" i="13" s="1"/>
  <c r="T522" i="12"/>
  <c r="J522" i="13" s="1"/>
  <c r="T523" i="12"/>
  <c r="J523" i="13" s="1"/>
  <c r="T524" i="12"/>
  <c r="J524" i="13" s="1"/>
  <c r="T525" i="12"/>
  <c r="J525" i="13" s="1"/>
  <c r="T526" i="12"/>
  <c r="J526" i="13" s="1"/>
  <c r="T527" i="12"/>
  <c r="J527" i="13" s="1"/>
  <c r="T528" i="12"/>
  <c r="J528" i="13" s="1"/>
  <c r="T529" i="12"/>
  <c r="J529" i="13" s="1"/>
  <c r="T530" i="12"/>
  <c r="J530" i="13" s="1"/>
  <c r="T531" i="12"/>
  <c r="J531" i="13" s="1"/>
  <c r="T532" i="12"/>
  <c r="J532" i="13" s="1"/>
  <c r="T533" i="12"/>
  <c r="J533" i="13" s="1"/>
  <c r="T534" i="12"/>
  <c r="J534" i="13" s="1"/>
  <c r="T535" i="12"/>
  <c r="J535" i="13" s="1"/>
  <c r="T536" i="12"/>
  <c r="J536" i="13" s="1"/>
  <c r="T537" i="12"/>
  <c r="J537" i="13" s="1"/>
  <c r="T538" i="12"/>
  <c r="J538" i="13" s="1"/>
  <c r="T539" i="12"/>
  <c r="J539" i="13" s="1"/>
  <c r="T540" i="12"/>
  <c r="J540" i="13" s="1"/>
  <c r="T541" i="12"/>
  <c r="J541" i="13" s="1"/>
  <c r="T542" i="12"/>
  <c r="J542" i="13" s="1"/>
  <c r="T543" i="12"/>
  <c r="J543" i="13" s="1"/>
  <c r="T544" i="12"/>
  <c r="J544" i="13" s="1"/>
  <c r="T545" i="12"/>
  <c r="J545" i="13" s="1"/>
  <c r="T546" i="12"/>
  <c r="J546" i="13" s="1"/>
  <c r="T547" i="12"/>
  <c r="J547" i="13" s="1"/>
  <c r="T548" i="12"/>
  <c r="J548" i="13" s="1"/>
  <c r="T549" i="12"/>
  <c r="J549" i="13" s="1"/>
  <c r="T550" i="12"/>
  <c r="J550" i="13" s="1"/>
  <c r="T551" i="12"/>
  <c r="J551" i="13" s="1"/>
  <c r="T552" i="12"/>
  <c r="J552" i="13" s="1"/>
  <c r="T553" i="12"/>
  <c r="J553" i="13" s="1"/>
  <c r="T554" i="12"/>
  <c r="J554" i="13" s="1"/>
  <c r="T555" i="12"/>
  <c r="J555" i="13" s="1"/>
  <c r="T556" i="12"/>
  <c r="J556" i="13" s="1"/>
  <c r="T557" i="12"/>
  <c r="J557" i="13" s="1"/>
  <c r="T558" i="12"/>
  <c r="J558" i="13" s="1"/>
  <c r="T559" i="12"/>
  <c r="J559" i="13" s="1"/>
  <c r="T560" i="12"/>
  <c r="J560" i="13" s="1"/>
  <c r="T561" i="12"/>
  <c r="J561" i="13" s="1"/>
  <c r="T562" i="12"/>
  <c r="J562" i="13" s="1"/>
  <c r="V6" i="7"/>
  <c r="V8" i="7"/>
  <c r="V11" i="7"/>
  <c r="V12" i="7"/>
  <c r="V16" i="7"/>
  <c r="V20" i="7"/>
  <c r="V23" i="7"/>
  <c r="V26" i="7"/>
  <c r="V27" i="7"/>
  <c r="V28" i="7"/>
  <c r="V33" i="7"/>
  <c r="V36" i="7"/>
  <c r="V40" i="7"/>
  <c r="V44" i="7"/>
  <c r="V46" i="7"/>
  <c r="V47" i="7"/>
  <c r="V50" i="7"/>
  <c r="V55" i="7"/>
  <c r="V57" i="7"/>
  <c r="V60" i="7"/>
  <c r="V63" i="7"/>
  <c r="V66" i="7"/>
  <c r="V69" i="7"/>
  <c r="V71" i="7"/>
  <c r="V73" i="7"/>
  <c r="V75" i="7"/>
  <c r="V79" i="7"/>
  <c r="V83" i="7"/>
  <c r="V84" i="7"/>
  <c r="V86" i="7"/>
  <c r="V89" i="7"/>
  <c r="V91" i="7"/>
  <c r="V97" i="7"/>
  <c r="V100" i="7"/>
  <c r="V104" i="7"/>
  <c r="V108" i="7"/>
  <c r="V110" i="7"/>
  <c r="V113" i="7"/>
  <c r="V116" i="7"/>
  <c r="V118" i="7"/>
  <c r="V120" i="7"/>
  <c r="V126" i="7"/>
  <c r="V128" i="7"/>
  <c r="V129" i="7"/>
  <c r="V136" i="7"/>
  <c r="V140" i="7"/>
  <c r="V144" i="7"/>
  <c r="V149" i="7"/>
  <c r="V157" i="7"/>
  <c r="V161" i="7"/>
  <c r="V167" i="7"/>
  <c r="V169" i="7"/>
  <c r="V170" i="7"/>
  <c r="V172" i="7"/>
  <c r="V177" i="7"/>
  <c r="V179" i="7"/>
  <c r="V182" i="7"/>
  <c r="V186" i="7"/>
  <c r="V192" i="7"/>
  <c r="V193" i="7"/>
  <c r="V197" i="7"/>
  <c r="V200" i="7"/>
  <c r="V203" i="7"/>
  <c r="V206" i="7"/>
  <c r="V210" i="7"/>
  <c r="V213" i="7"/>
  <c r="V217" i="7"/>
  <c r="V220" i="7"/>
  <c r="V226" i="7"/>
  <c r="V233" i="7"/>
  <c r="V238" i="7"/>
  <c r="V244" i="7"/>
  <c r="V246" i="7"/>
  <c r="V250" i="7"/>
  <c r="V253" i="7"/>
  <c r="V256" i="7"/>
  <c r="V259" i="7"/>
  <c r="V260" i="7"/>
  <c r="V264" i="7"/>
  <c r="V268" i="7"/>
  <c r="V270" i="7"/>
  <c r="V275" i="7"/>
  <c r="V278" i="7"/>
  <c r="V285" i="7"/>
  <c r="V290" i="7"/>
  <c r="V295" i="7"/>
  <c r="V297" i="7"/>
  <c r="V299" i="7"/>
  <c r="V302" i="7"/>
  <c r="V307" i="7"/>
  <c r="V308" i="7"/>
  <c r="V309" i="7"/>
  <c r="V314" i="7"/>
  <c r="V315" i="7"/>
  <c r="V316" i="7"/>
  <c r="V317" i="7"/>
  <c r="V319" i="7"/>
  <c r="V320" i="7"/>
  <c r="V321" i="7"/>
  <c r="V322" i="7"/>
  <c r="V323" i="7"/>
  <c r="V324" i="7"/>
  <c r="V325" i="7"/>
  <c r="V326" i="7"/>
  <c r="V327" i="7"/>
  <c r="V328" i="7"/>
  <c r="V329" i="7"/>
  <c r="V330" i="7"/>
  <c r="V331" i="7"/>
  <c r="V332" i="7"/>
  <c r="V335" i="7"/>
  <c r="V339" i="7"/>
  <c r="V340" i="7"/>
  <c r="V341" i="7"/>
  <c r="V342" i="7"/>
  <c r="V343" i="7"/>
  <c r="V344" i="7"/>
  <c r="V345" i="7"/>
  <c r="V346" i="7"/>
  <c r="V347" i="7"/>
  <c r="V348" i="7"/>
  <c r="V349" i="7"/>
  <c r="V350" i="7"/>
  <c r="V351" i="7"/>
  <c r="V353" i="7"/>
  <c r="V354" i="7"/>
  <c r="V355" i="7"/>
  <c r="V356" i="7"/>
  <c r="V358" i="7"/>
  <c r="V361" i="7"/>
  <c r="V363" i="7"/>
  <c r="V368" i="7"/>
  <c r="V369" i="7"/>
  <c r="V370" i="7"/>
  <c r="V371" i="7"/>
  <c r="V373" i="7"/>
  <c r="V374" i="7"/>
  <c r="V375" i="7"/>
  <c r="V377" i="7"/>
  <c r="V380" i="7"/>
  <c r="V381" i="7"/>
  <c r="V382" i="7"/>
  <c r="V383" i="7"/>
  <c r="V384" i="7"/>
  <c r="V385" i="7"/>
  <c r="V387" i="7"/>
  <c r="V390" i="7"/>
  <c r="V391" i="7"/>
  <c r="V394" i="7"/>
  <c r="V396" i="7"/>
  <c r="V403" i="7"/>
  <c r="V405" i="7"/>
  <c r="V406" i="7"/>
  <c r="V407" i="7"/>
  <c r="V408" i="7"/>
  <c r="V409" i="7"/>
  <c r="V413" i="7"/>
  <c r="V414" i="7"/>
  <c r="V415" i="7"/>
  <c r="V416" i="7"/>
  <c r="V417" i="7"/>
  <c r="V420" i="7"/>
  <c r="V421" i="7"/>
  <c r="V422" i="7"/>
  <c r="V423" i="7"/>
  <c r="V424" i="7"/>
  <c r="V425" i="7"/>
  <c r="V426" i="7"/>
  <c r="V427" i="7"/>
  <c r="V428" i="7"/>
  <c r="V429" i="7"/>
  <c r="V430" i="7"/>
  <c r="V431" i="7"/>
  <c r="V433" i="7"/>
  <c r="V435" i="7"/>
  <c r="V437" i="7"/>
  <c r="V438" i="7"/>
  <c r="V439" i="7"/>
  <c r="V440" i="7"/>
  <c r="V441" i="7"/>
  <c r="V442" i="7"/>
  <c r="V443" i="7"/>
  <c r="V444" i="7"/>
  <c r="V445" i="7"/>
  <c r="V446" i="7"/>
  <c r="V447" i="7"/>
  <c r="V452" i="7"/>
  <c r="V454" i="7"/>
  <c r="V455" i="7"/>
  <c r="V456" i="7"/>
  <c r="V457" i="7"/>
  <c r="V458" i="7"/>
  <c r="V459" i="7"/>
  <c r="V460" i="7"/>
  <c r="V461" i="7"/>
  <c r="V462" i="7"/>
  <c r="V463" i="7"/>
  <c r="V464" i="7"/>
  <c r="V465" i="7"/>
  <c r="V466" i="7"/>
  <c r="V467" i="7"/>
  <c r="V468" i="7"/>
  <c r="V469" i="7"/>
  <c r="V471" i="7"/>
  <c r="V473" i="7"/>
  <c r="V474" i="7"/>
  <c r="V475" i="7"/>
  <c r="V476" i="7"/>
  <c r="V477" i="7"/>
  <c r="V478" i="7"/>
  <c r="V480" i="7"/>
  <c r="V481" i="7"/>
  <c r="V482" i="7"/>
  <c r="V484" i="7"/>
  <c r="V485" i="7"/>
  <c r="V486" i="7"/>
  <c r="V487" i="7"/>
  <c r="V490" i="7"/>
  <c r="V491" i="7"/>
  <c r="V492" i="7"/>
  <c r="V493" i="7"/>
  <c r="V494" i="7"/>
  <c r="V495" i="7"/>
  <c r="V496" i="7"/>
  <c r="V497" i="7"/>
  <c r="V498" i="7"/>
  <c r="V499" i="7"/>
  <c r="V500" i="7"/>
  <c r="V501" i="7"/>
  <c r="V502" i="7"/>
  <c r="V503" i="7"/>
  <c r="V504" i="7"/>
  <c r="V505" i="7"/>
  <c r="V506" i="7"/>
  <c r="V507" i="7"/>
  <c r="V508" i="7"/>
  <c r="V511" i="7"/>
  <c r="V513" i="7"/>
  <c r="V514" i="7"/>
  <c r="V515" i="7"/>
  <c r="V516" i="7"/>
  <c r="V517" i="7"/>
  <c r="V518" i="7"/>
  <c r="V519" i="7"/>
  <c r="V520" i="7"/>
  <c r="V521" i="7"/>
  <c r="V522" i="7"/>
  <c r="V523" i="7"/>
  <c r="V526" i="7"/>
  <c r="V527" i="7"/>
  <c r="V528" i="7"/>
  <c r="V529" i="7"/>
  <c r="V530" i="7"/>
  <c r="V531" i="7"/>
  <c r="V532" i="7"/>
  <c r="V533" i="7"/>
  <c r="V534" i="7"/>
  <c r="V535" i="7"/>
  <c r="V536" i="7"/>
  <c r="V537" i="7"/>
  <c r="V538" i="7"/>
  <c r="V539" i="7"/>
  <c r="V540" i="7"/>
  <c r="V541" i="7"/>
  <c r="V542" i="7"/>
  <c r="V543" i="7"/>
  <c r="V545" i="7"/>
  <c r="V546" i="7"/>
  <c r="V547" i="7"/>
  <c r="V548" i="7"/>
  <c r="V549" i="7"/>
  <c r="V550" i="7"/>
  <c r="V551" i="7"/>
  <c r="V552" i="7"/>
  <c r="V553" i="7"/>
  <c r="V554" i="7"/>
  <c r="V555" i="7"/>
  <c r="V556" i="7"/>
  <c r="V557" i="7"/>
  <c r="V558" i="7"/>
  <c r="V564" i="7"/>
  <c r="V567" i="7"/>
  <c r="V571" i="7"/>
  <c r="V573" i="7"/>
  <c r="V579" i="7"/>
  <c r="V580" i="7"/>
  <c r="V581" i="7"/>
  <c r="V582" i="7"/>
  <c r="V583" i="7"/>
  <c r="V584" i="7"/>
  <c r="V585" i="7"/>
  <c r="V587" i="7"/>
  <c r="V595" i="7"/>
  <c r="V600" i="7"/>
  <c r="V610" i="7"/>
  <c r="V611"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3" i="7"/>
  <c r="V685" i="7"/>
  <c r="V686" i="7"/>
  <c r="V687" i="7"/>
  <c r="V688" i="7"/>
  <c r="V690" i="7"/>
  <c r="V695" i="7"/>
  <c r="V696" i="7"/>
  <c r="V697" i="7"/>
  <c r="V698" i="7"/>
  <c r="V699" i="7"/>
  <c r="V700" i="7"/>
  <c r="V701" i="7"/>
  <c r="V702" i="7"/>
  <c r="V703" i="7"/>
  <c r="V704" i="7"/>
  <c r="V705" i="7"/>
  <c r="V706" i="7"/>
  <c r="V707" i="7"/>
  <c r="V708" i="7"/>
  <c r="V709" i="7"/>
  <c r="V710" i="7"/>
  <c r="V712" i="7"/>
  <c r="V713" i="7"/>
  <c r="V714" i="7"/>
  <c r="V715" i="7"/>
  <c r="V717" i="7"/>
  <c r="V718" i="7"/>
  <c r="V719" i="7"/>
  <c r="V723" i="7"/>
  <c r="V725" i="7"/>
  <c r="V728" i="7"/>
  <c r="V732" i="7"/>
  <c r="V735" i="7"/>
  <c r="V737" i="7"/>
  <c r="V743" i="7"/>
  <c r="V749" i="7"/>
  <c r="V752" i="7"/>
  <c r="V756" i="7"/>
  <c r="V761" i="7"/>
  <c r="V770" i="7"/>
  <c r="V775" i="7"/>
  <c r="V776" i="7"/>
  <c r="V779" i="7"/>
  <c r="V782" i="7"/>
  <c r="V783" i="7"/>
  <c r="V788" i="7"/>
  <c r="V792" i="7"/>
  <c r="V796" i="7"/>
  <c r="V797" i="7"/>
  <c r="V799" i="7"/>
  <c r="V810" i="7"/>
  <c r="V814" i="7"/>
  <c r="V817" i="7"/>
  <c r="V818" i="7"/>
  <c r="V822" i="7"/>
  <c r="V823" i="7"/>
  <c r="V827" i="7"/>
  <c r="V830" i="7"/>
  <c r="V835" i="7"/>
  <c r="V837" i="7"/>
  <c r="V842" i="7"/>
  <c r="V843" i="7"/>
  <c r="V848" i="7"/>
  <c r="V849" i="7"/>
  <c r="V852" i="7"/>
  <c r="V856" i="7"/>
  <c r="V858" i="7"/>
  <c r="V861" i="7"/>
  <c r="V864" i="7"/>
  <c r="V866" i="7"/>
  <c r="V870" i="7"/>
  <c r="V876" i="7"/>
  <c r="V877" i="7"/>
  <c r="V880" i="7"/>
  <c r="V887" i="7"/>
  <c r="V888" i="7"/>
  <c r="V891" i="7"/>
  <c r="V893" i="7"/>
  <c r="V895" i="7"/>
  <c r="V896" i="7"/>
  <c r="V898" i="7"/>
  <c r="V899" i="7"/>
  <c r="V904" i="7"/>
  <c r="V906" i="7"/>
  <c r="V909" i="7"/>
  <c r="V912" i="7"/>
  <c r="V913" i="7"/>
  <c r="V914" i="7"/>
  <c r="V916" i="7"/>
  <c r="V918" i="7"/>
  <c r="V919" i="7"/>
  <c r="V922" i="7"/>
  <c r="V925" i="7"/>
  <c r="V927" i="7"/>
  <c r="V928" i="7"/>
  <c r="V933" i="7"/>
  <c r="V934" i="7"/>
  <c r="V937" i="7"/>
  <c r="V939" i="7"/>
  <c r="V941" i="7"/>
  <c r="V943" i="7"/>
  <c r="V945" i="7"/>
  <c r="V946" i="7"/>
  <c r="V949" i="7"/>
  <c r="V951" i="7"/>
  <c r="V954" i="7"/>
  <c r="V957" i="7"/>
  <c r="V964" i="7"/>
  <c r="V969" i="7"/>
  <c r="V973" i="7"/>
  <c r="V978" i="7"/>
  <c r="V982" i="7"/>
  <c r="V984" i="7"/>
  <c r="V988" i="7"/>
  <c r="V991" i="7"/>
  <c r="V994" i="7"/>
  <c r="V1002" i="7"/>
  <c r="V1006" i="7"/>
  <c r="V1009" i="7"/>
  <c r="V1013" i="7"/>
  <c r="V1015" i="7"/>
  <c r="V1016" i="7"/>
  <c r="V1019" i="7"/>
  <c r="V1022" i="7"/>
  <c r="V1027" i="7"/>
  <c r="V1029" i="7"/>
  <c r="V1031" i="7"/>
  <c r="V1033" i="7"/>
  <c r="V1036" i="7"/>
  <c r="V1038" i="7"/>
  <c r="V1043" i="7"/>
  <c r="V1046" i="7"/>
  <c r="V1047" i="7"/>
  <c r="V1053" i="7"/>
  <c r="V1056" i="7"/>
  <c r="V1062" i="7"/>
  <c r="V1066" i="7"/>
  <c r="V1068" i="7"/>
  <c r="V1071" i="7"/>
  <c r="V1074" i="7"/>
  <c r="V1076" i="7"/>
  <c r="V1081" i="7"/>
  <c r="V1086" i="7"/>
  <c r="V1090" i="7"/>
  <c r="V1092" i="7"/>
  <c r="V1095" i="7"/>
  <c r="V1097" i="7"/>
  <c r="V1100" i="7"/>
  <c r="V1103" i="7"/>
  <c r="V1108" i="7"/>
  <c r="V1109" i="7"/>
  <c r="V1111" i="7"/>
  <c r="V1112" i="7"/>
  <c r="V1113" i="7"/>
  <c r="V1117" i="7"/>
  <c r="V1121" i="7"/>
  <c r="V1122" i="7"/>
  <c r="V1125" i="7"/>
  <c r="V1128" i="7"/>
  <c r="V1131" i="7"/>
  <c r="V1132" i="7"/>
  <c r="V1133" i="7"/>
  <c r="V1134" i="7"/>
  <c r="V1135" i="7"/>
  <c r="V1138" i="7"/>
  <c r="V1140" i="7"/>
  <c r="V1141" i="7"/>
  <c r="V1143" i="7"/>
  <c r="V1147" i="7"/>
  <c r="V1148" i="7"/>
  <c r="V1150" i="7"/>
  <c r="V1151" i="7"/>
  <c r="V1152" i="7"/>
  <c r="V1153" i="7"/>
  <c r="V1154" i="7"/>
  <c r="V1155" i="7"/>
  <c r="V1156" i="7"/>
  <c r="V1162" i="7"/>
  <c r="V1165" i="7"/>
  <c r="V1168" i="7"/>
  <c r="V1174" i="7"/>
  <c r="V1180" i="7"/>
  <c r="V1181" i="7"/>
  <c r="V1182" i="7"/>
  <c r="V1183" i="7"/>
  <c r="V1184" i="7"/>
  <c r="V1185" i="7"/>
  <c r="V1186" i="7"/>
  <c r="V1187" i="7"/>
  <c r="V1188" i="7"/>
  <c r="V1189" i="7"/>
  <c r="V1190" i="7"/>
  <c r="V1191" i="7"/>
  <c r="V1192" i="7"/>
  <c r="V1193"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6" i="7"/>
  <c r="V1227" i="7"/>
  <c r="V1228" i="7"/>
  <c r="V1230" i="7"/>
  <c r="V1231" i="7"/>
  <c r="V1234" i="7"/>
  <c r="V1238" i="7"/>
  <c r="V1241" i="7"/>
  <c r="V1245" i="7"/>
  <c r="V1248" i="7"/>
  <c r="V1251" i="7"/>
  <c r="V1256" i="7"/>
  <c r="V1259" i="7"/>
  <c r="V1262" i="7"/>
  <c r="V1265" i="7"/>
  <c r="V1267" i="7"/>
  <c r="V1270" i="7"/>
  <c r="V1273" i="7"/>
  <c r="V1274" i="7"/>
  <c r="V1277" i="7"/>
  <c r="V1280" i="7"/>
  <c r="V1287" i="7"/>
  <c r="V1289" i="7"/>
  <c r="V1293" i="7"/>
  <c r="V1299" i="7"/>
  <c r="V1300" i="7"/>
  <c r="V1301" i="7"/>
  <c r="V1304" i="7"/>
  <c r="V1308" i="7"/>
  <c r="V1310" i="7"/>
  <c r="V1311" i="7"/>
  <c r="V1312" i="7"/>
  <c r="V1313" i="7"/>
  <c r="V1314" i="7"/>
  <c r="V1315" i="7"/>
  <c r="V1316" i="7"/>
  <c r="V1322" i="7"/>
  <c r="V1327" i="7"/>
  <c r="V1332" i="7"/>
  <c r="V1338" i="7"/>
  <c r="V1340"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5" i="7"/>
  <c r="V1376" i="7"/>
  <c r="V1377" i="7"/>
  <c r="V1378" i="7"/>
  <c r="V1379" i="7"/>
  <c r="V1380" i="7"/>
  <c r="V1381" i="7"/>
  <c r="V1382" i="7"/>
  <c r="V1383" i="7"/>
  <c r="V1384" i="7"/>
  <c r="V1385" i="7"/>
  <c r="V1386" i="7"/>
  <c r="V1387" i="7"/>
  <c r="V1388" i="7"/>
  <c r="V1389" i="7"/>
  <c r="V1390" i="7"/>
  <c r="V1391" i="7"/>
  <c r="V1392" i="7"/>
  <c r="V1393" i="7"/>
  <c r="V1394" i="7"/>
  <c r="V1395" i="7"/>
  <c r="V1396" i="7"/>
  <c r="V1401" i="7"/>
  <c r="V1402" i="7"/>
  <c r="V1403" i="7"/>
  <c r="V1407" i="7"/>
  <c r="V1413" i="7"/>
  <c r="V1420" i="7"/>
  <c r="V1423" i="7"/>
  <c r="V1429" i="7"/>
  <c r="V1431" i="7"/>
  <c r="V1436" i="7"/>
  <c r="V1443" i="7"/>
  <c r="V1444" i="7"/>
  <c r="V1445" i="7"/>
  <c r="V1446" i="7"/>
  <c r="V1447" i="7"/>
  <c r="V1448" i="7"/>
  <c r="V1449" i="7"/>
  <c r="V1453" i="7"/>
  <c r="V1454" i="7"/>
  <c r="V1455" i="7"/>
  <c r="V1456" i="7"/>
  <c r="V1457" i="7"/>
  <c r="V1458" i="7"/>
  <c r="V1459" i="7"/>
  <c r="V1460" i="7"/>
  <c r="V1463" i="7"/>
  <c r="V1464" i="7"/>
  <c r="V1465" i="7"/>
  <c r="V1466" i="7"/>
  <c r="V1472" i="7"/>
  <c r="V1476" i="7"/>
  <c r="V1479" i="7"/>
  <c r="V1480" i="7"/>
  <c r="V1481" i="7"/>
  <c r="V1483" i="7"/>
  <c r="V1484" i="7"/>
  <c r="V1485" i="7"/>
  <c r="V1486" i="7"/>
  <c r="V1489" i="7"/>
  <c r="V1490" i="7"/>
  <c r="V1491" i="7"/>
  <c r="V1492" i="7"/>
  <c r="V1493" i="7"/>
  <c r="V1494" i="7"/>
  <c r="V1495" i="7"/>
  <c r="V1498" i="7"/>
  <c r="V1505" i="7"/>
  <c r="V1512" i="7"/>
  <c r="V1517" i="7"/>
  <c r="V1521" i="7"/>
  <c r="V1525" i="7"/>
  <c r="V1526" i="7"/>
  <c r="V1527" i="7"/>
  <c r="V1528" i="7"/>
  <c r="V1529" i="7"/>
  <c r="V1530" i="7"/>
  <c r="V1531" i="7"/>
  <c r="V1532" i="7"/>
  <c r="V1533" i="7"/>
  <c r="V1537" i="7"/>
  <c r="V1540" i="7"/>
  <c r="V1542" i="7"/>
  <c r="V1543" i="7"/>
  <c r="V1549" i="7"/>
  <c r="V1552" i="7"/>
  <c r="V1554" i="7"/>
  <c r="V1556" i="7"/>
  <c r="V1557" i="7"/>
  <c r="V1560" i="7"/>
  <c r="V1561" i="7"/>
  <c r="V1562" i="7"/>
  <c r="V1563" i="7"/>
  <c r="V1564" i="7"/>
  <c r="V1567" i="7"/>
  <c r="V1568" i="7"/>
  <c r="V1571" i="7"/>
  <c r="V1572" i="7"/>
  <c r="V1574" i="7"/>
  <c r="V1575" i="7"/>
  <c r="V1578" i="7"/>
  <c r="V1580" i="7"/>
  <c r="V1583" i="7"/>
  <c r="V1584" i="7"/>
  <c r="V1589" i="7"/>
  <c r="V1590" i="7"/>
  <c r="V1592" i="7"/>
  <c r="V1596" i="7"/>
  <c r="V1597" i="7"/>
  <c r="V1599" i="7"/>
  <c r="V1603" i="7"/>
  <c r="V1606" i="7"/>
  <c r="V1610" i="7"/>
  <c r="V1611" i="7"/>
  <c r="V1614" i="7"/>
  <c r="V1618" i="7"/>
  <c r="V1622" i="7"/>
  <c r="V1626" i="7"/>
  <c r="V1627" i="7"/>
  <c r="V1628" i="7"/>
  <c r="V1633" i="7"/>
  <c r="V1635" i="7"/>
  <c r="V1637" i="7"/>
  <c r="V1644" i="7"/>
  <c r="V1645" i="7"/>
  <c r="V1647" i="7"/>
  <c r="V1648" i="7"/>
  <c r="V1652" i="7"/>
  <c r="V1654" i="7"/>
  <c r="V1658" i="7"/>
  <c r="V1659" i="7"/>
  <c r="V1661" i="7"/>
  <c r="V1662" i="7"/>
  <c r="V1664" i="7"/>
  <c r="V1667" i="7"/>
  <c r="V1669" i="7"/>
  <c r="V1675" i="7"/>
  <c r="V1681" i="7"/>
  <c r="V1687" i="7"/>
  <c r="V1688" i="7"/>
  <c r="V1694" i="7"/>
  <c r="V1698" i="7"/>
  <c r="V1701" i="7"/>
  <c r="V1706" i="7"/>
  <c r="V1710" i="7"/>
  <c r="V1714" i="7"/>
  <c r="V1717" i="7"/>
  <c r="V1719" i="7"/>
  <c r="V1723" i="7"/>
  <c r="V1727" i="7"/>
  <c r="V1732" i="7"/>
  <c r="V1734" i="7"/>
  <c r="V1736" i="7"/>
  <c r="V1744" i="7"/>
  <c r="V1746" i="7"/>
  <c r="V1748" i="7"/>
  <c r="V1750" i="7"/>
  <c r="V1753" i="7"/>
  <c r="V1757" i="7"/>
  <c r="V1758" i="7"/>
  <c r="V1761" i="7"/>
  <c r="V1765" i="7"/>
  <c r="V1770" i="7"/>
  <c r="V1772" i="7"/>
  <c r="V1776" i="7"/>
  <c r="V1777" i="7"/>
  <c r="V1778" i="7"/>
  <c r="V1779" i="7"/>
  <c r="V1781" i="7"/>
  <c r="V1782" i="7"/>
  <c r="V1783" i="7"/>
  <c r="V1785" i="7"/>
  <c r="V1786" i="7"/>
  <c r="V1791" i="7"/>
  <c r="V1792" i="7"/>
  <c r="V1793" i="7"/>
  <c r="V1794" i="7"/>
  <c r="V1795" i="7"/>
  <c r="V1796" i="7"/>
  <c r="V1797" i="7"/>
  <c r="V1798" i="7"/>
  <c r="V1799" i="7"/>
  <c r="V1800" i="7"/>
  <c r="V1801" i="7"/>
  <c r="V1808" i="7"/>
  <c r="V1809" i="7"/>
  <c r="V1810" i="7"/>
  <c r="V1811" i="7"/>
  <c r="V1812" i="7"/>
  <c r="V1814" i="7"/>
  <c r="V1815" i="7"/>
  <c r="V1816" i="7"/>
  <c r="V1817" i="7"/>
  <c r="V1818" i="7"/>
  <c r="V1819" i="7"/>
  <c r="V1821" i="7"/>
  <c r="V1822" i="7"/>
  <c r="V1826" i="7"/>
  <c r="V1827" i="7"/>
  <c r="V1828" i="7"/>
  <c r="V1829" i="7"/>
  <c r="V1830" i="7"/>
  <c r="V1831" i="7"/>
  <c r="V1834" i="7"/>
  <c r="V1839" i="7"/>
  <c r="V1840" i="7"/>
  <c r="V1841" i="7"/>
  <c r="V1842" i="7"/>
  <c r="V1843" i="7"/>
  <c r="V1844" i="7"/>
  <c r="V1849" i="7"/>
  <c r="V1851" i="7"/>
  <c r="V1853" i="7"/>
  <c r="V1855" i="7"/>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G5" i="13"/>
  <c r="G6" i="13"/>
  <c r="G8" i="13"/>
  <c r="G10" i="13"/>
  <c r="G14" i="13"/>
  <c r="G17" i="13"/>
  <c r="G18" i="13"/>
  <c r="G22" i="13"/>
  <c r="G23" i="13"/>
  <c r="G30" i="13"/>
  <c r="G31" i="13"/>
  <c r="G33" i="13"/>
  <c r="G34" i="13"/>
  <c r="G39" i="13"/>
  <c r="G40" i="13"/>
  <c r="G43" i="13"/>
  <c r="G53" i="13"/>
  <c r="G55" i="13"/>
  <c r="G56" i="13"/>
  <c r="G57" i="13"/>
  <c r="G59" i="13"/>
  <c r="G60" i="13"/>
  <c r="G64" i="13"/>
  <c r="G68" i="13"/>
  <c r="G69" i="13"/>
  <c r="G77" i="13"/>
  <c r="G80" i="13"/>
  <c r="G81" i="13"/>
  <c r="G82" i="13"/>
  <c r="G83" i="13"/>
  <c r="G91" i="13"/>
  <c r="G98" i="13"/>
  <c r="G110" i="13"/>
  <c r="G112" i="13"/>
  <c r="G124" i="13"/>
  <c r="G125" i="13"/>
  <c r="G127" i="13"/>
  <c r="G130" i="13"/>
  <c r="G136" i="13"/>
  <c r="G139" i="13"/>
  <c r="G140" i="13"/>
  <c r="G142" i="13"/>
  <c r="G144" i="13"/>
  <c r="G145" i="13"/>
  <c r="G154" i="13"/>
  <c r="G156" i="13"/>
  <c r="G162" i="13"/>
  <c r="G163" i="13"/>
  <c r="G167" i="13"/>
  <c r="G170" i="13"/>
  <c r="G183" i="13"/>
  <c r="G185" i="13"/>
  <c r="G188" i="13"/>
  <c r="G190" i="13"/>
  <c r="G206" i="13"/>
  <c r="G209" i="13"/>
  <c r="G225" i="13"/>
  <c r="G230" i="13"/>
  <c r="G234" i="13"/>
  <c r="G237" i="13"/>
  <c r="G241" i="13"/>
  <c r="G245" i="13"/>
  <c r="G266" i="13"/>
  <c r="G268" i="13"/>
  <c r="G272" i="13"/>
  <c r="G276" i="13"/>
  <c r="G282" i="13"/>
  <c r="G288" i="13"/>
  <c r="G292" i="13"/>
  <c r="G300" i="13"/>
  <c r="G301" i="13"/>
  <c r="G302" i="13"/>
  <c r="G308" i="13"/>
  <c r="G312" i="13"/>
  <c r="G315" i="13"/>
  <c r="G321" i="13"/>
  <c r="G326" i="13"/>
  <c r="G336" i="13"/>
  <c r="G338" i="13"/>
  <c r="G342" i="13"/>
  <c r="G346" i="13"/>
  <c r="G350" i="13"/>
  <c r="G354" i="13"/>
  <c r="G360" i="13"/>
  <c r="G366" i="13"/>
  <c r="G367" i="13"/>
  <c r="G370" i="13"/>
  <c r="G372" i="13"/>
  <c r="G374" i="13"/>
  <c r="G378" i="13"/>
  <c r="G381" i="13"/>
  <c r="G390" i="13"/>
  <c r="G394" i="13"/>
  <c r="G398" i="13"/>
  <c r="G426" i="13"/>
  <c r="G438" i="13"/>
  <c r="G466" i="13"/>
  <c r="G474" i="13"/>
  <c r="G492" i="13"/>
  <c r="G493" i="13"/>
  <c r="G497" i="13"/>
  <c r="G500" i="13"/>
  <c r="G506" i="13"/>
  <c r="G507" i="13"/>
  <c r="G509" i="13"/>
  <c r="G513" i="13"/>
  <c r="G515" i="13"/>
  <c r="G521" i="13"/>
  <c r="G522" i="13"/>
  <c r="G538" i="13"/>
  <c r="G542" i="13"/>
  <c r="G552" i="13"/>
  <c r="G555" i="13"/>
  <c r="G557" i="13"/>
  <c r="G558" i="13"/>
  <c r="G560" i="13"/>
  <c r="G561" i="13"/>
  <c r="G562" i="13"/>
  <c r="D5" i="13"/>
  <c r="D10" i="13"/>
  <c r="D17" i="13"/>
  <c r="D22" i="13"/>
  <c r="D30" i="13"/>
  <c r="D33" i="13"/>
  <c r="D40" i="13"/>
  <c r="D53" i="13"/>
  <c r="D57" i="13"/>
  <c r="D69" i="13"/>
  <c r="D81" i="13"/>
  <c r="D83" i="13"/>
  <c r="D91" i="13"/>
  <c r="D98" i="13"/>
  <c r="D124" i="13"/>
  <c r="D127" i="13"/>
  <c r="D139" i="13"/>
  <c r="D142" i="13"/>
  <c r="D145" i="13"/>
  <c r="D156" i="13"/>
  <c r="D162" i="13"/>
  <c r="D167" i="13"/>
  <c r="D183" i="13"/>
  <c r="D188" i="13"/>
  <c r="D206" i="13"/>
  <c r="D245" i="13"/>
  <c r="D268" i="13"/>
  <c r="D276" i="13"/>
  <c r="D288" i="13"/>
  <c r="D300" i="13"/>
  <c r="D308" i="13"/>
  <c r="D321" i="13"/>
  <c r="D338" i="13"/>
  <c r="D342" i="13"/>
  <c r="D350" i="13"/>
  <c r="D354" i="13"/>
  <c r="D366" i="13"/>
  <c r="D370" i="13"/>
  <c r="D374" i="13"/>
  <c r="D381" i="13"/>
  <c r="D493" i="13"/>
  <c r="D500" i="13"/>
  <c r="D507" i="13"/>
  <c r="D513" i="13"/>
  <c r="D521" i="13"/>
  <c r="D557" i="13"/>
  <c r="D560" i="13"/>
  <c r="D562" i="13"/>
  <c r="F15" i="13"/>
  <c r="F25" i="13"/>
  <c r="F27" i="13"/>
  <c r="F37" i="13"/>
  <c r="F38" i="13"/>
  <c r="F42" i="13"/>
  <c r="F46" i="13"/>
  <c r="F49" i="13"/>
  <c r="F60" i="13"/>
  <c r="F61" i="13"/>
  <c r="F66" i="13"/>
  <c r="F72" i="13"/>
  <c r="F76" i="13"/>
  <c r="F84" i="13"/>
  <c r="F85" i="13"/>
  <c r="F88" i="13"/>
  <c r="F89" i="13"/>
  <c r="F90" i="13"/>
  <c r="F92" i="13"/>
  <c r="F94" i="13"/>
  <c r="F101" i="13"/>
  <c r="F102" i="13"/>
  <c r="F105" i="13"/>
  <c r="F107" i="13"/>
  <c r="F116" i="13"/>
  <c r="F118" i="13"/>
  <c r="F137" i="13"/>
  <c r="F149" i="13"/>
  <c r="F153" i="13"/>
  <c r="F169" i="13"/>
  <c r="F187" i="13"/>
  <c r="F192" i="13"/>
  <c r="F196" i="13"/>
  <c r="F197" i="13"/>
  <c r="F198" i="13"/>
  <c r="F199" i="13"/>
  <c r="F200" i="13"/>
  <c r="F201" i="13"/>
  <c r="F210" i="13"/>
  <c r="F213" i="13"/>
  <c r="F214" i="13"/>
  <c r="F215" i="13"/>
  <c r="F216" i="13"/>
  <c r="F221" i="13"/>
  <c r="F222" i="13"/>
  <c r="F233" i="13"/>
  <c r="F238" i="13"/>
  <c r="F242" i="13"/>
  <c r="F246" i="13"/>
  <c r="F248" i="13"/>
  <c r="F252" i="13"/>
  <c r="F258" i="13"/>
  <c r="F259" i="13"/>
  <c r="F269" i="13"/>
  <c r="F273" i="13"/>
  <c r="F280" i="13"/>
  <c r="F284" i="13"/>
  <c r="F289" i="13"/>
  <c r="F293" i="13"/>
  <c r="F309" i="13"/>
  <c r="F316" i="13"/>
  <c r="F317" i="13"/>
  <c r="F322" i="13"/>
  <c r="F365" i="13"/>
  <c r="F384" i="13"/>
  <c r="F387" i="13"/>
  <c r="F391" i="13"/>
  <c r="F406" i="13"/>
  <c r="F408" i="13"/>
  <c r="F413" i="13"/>
  <c r="F414" i="13"/>
  <c r="F418" i="13"/>
  <c r="F419" i="13"/>
  <c r="F420" i="13"/>
  <c r="F430" i="13"/>
  <c r="F436" i="13"/>
  <c r="F440" i="13"/>
  <c r="F441" i="13"/>
  <c r="F445" i="13"/>
  <c r="F446" i="13"/>
  <c r="F448" i="13"/>
  <c r="F450" i="13"/>
  <c r="F454" i="13"/>
  <c r="F455" i="13"/>
  <c r="F458" i="13"/>
  <c r="F459" i="13"/>
  <c r="F460" i="13"/>
  <c r="F463" i="13"/>
  <c r="F475" i="13"/>
  <c r="F476" i="13"/>
  <c r="F477" i="13"/>
  <c r="F481" i="13"/>
  <c r="F483" i="13"/>
  <c r="F490" i="13"/>
  <c r="F491" i="13"/>
  <c r="F533" i="13"/>
  <c r="E5" i="13"/>
  <c r="E6" i="13"/>
  <c r="E8" i="13"/>
  <c r="E10" i="13"/>
  <c r="E14" i="13"/>
  <c r="E17" i="13"/>
  <c r="E18" i="13"/>
  <c r="E22" i="13"/>
  <c r="E23" i="13"/>
  <c r="E30" i="13"/>
  <c r="E31" i="13"/>
  <c r="E33" i="13"/>
  <c r="E34" i="13"/>
  <c r="E37" i="13"/>
  <c r="E39" i="13"/>
  <c r="E40" i="13"/>
  <c r="E43" i="13"/>
  <c r="E53" i="13"/>
  <c r="E55" i="13"/>
  <c r="E57" i="13"/>
  <c r="E59" i="13"/>
  <c r="E61" i="13"/>
  <c r="E68" i="13"/>
  <c r="E69" i="13"/>
  <c r="E77" i="13"/>
  <c r="E81" i="13"/>
  <c r="E82" i="13"/>
  <c r="E83" i="13"/>
  <c r="E85" i="13"/>
  <c r="E91" i="13"/>
  <c r="E93" i="13"/>
  <c r="E119" i="13"/>
  <c r="E124" i="13"/>
  <c r="E125" i="13"/>
  <c r="E127" i="13"/>
  <c r="E130" i="13"/>
  <c r="E131" i="13"/>
  <c r="E139" i="13"/>
  <c r="E142" i="13"/>
  <c r="E144" i="13"/>
  <c r="E145" i="13"/>
  <c r="E163" i="13"/>
  <c r="E167" i="13"/>
  <c r="E183" i="13"/>
  <c r="E185" i="13"/>
  <c r="E199" i="13"/>
  <c r="E209" i="13"/>
  <c r="E225" i="13"/>
  <c r="E237" i="13"/>
  <c r="E241" i="13"/>
  <c r="E245" i="13"/>
  <c r="E247" i="13"/>
  <c r="E255" i="13"/>
  <c r="E256" i="13"/>
  <c r="E261" i="13"/>
  <c r="E301" i="13"/>
  <c r="E315" i="13"/>
  <c r="E321" i="13"/>
  <c r="E326" i="13"/>
  <c r="E336" i="13"/>
  <c r="E338" i="13"/>
  <c r="E342" i="13"/>
  <c r="E346" i="13"/>
  <c r="E350" i="13"/>
  <c r="E354" i="13"/>
  <c r="E360" i="13"/>
  <c r="E366" i="13"/>
  <c r="E367" i="13"/>
  <c r="E370" i="13"/>
  <c r="E372" i="13"/>
  <c r="E374" i="13"/>
  <c r="E378" i="13"/>
  <c r="E381" i="13"/>
  <c r="E393" i="13"/>
  <c r="E394" i="13"/>
  <c r="E396" i="13"/>
  <c r="E397" i="13"/>
  <c r="E398" i="13"/>
  <c r="E401" i="13"/>
  <c r="E403" i="13"/>
  <c r="E411" i="13"/>
  <c r="E417" i="13"/>
  <c r="E423" i="13"/>
  <c r="E424" i="13"/>
  <c r="E426" i="13"/>
  <c r="E429" i="13"/>
  <c r="E431" i="13"/>
  <c r="E437" i="13"/>
  <c r="E447" i="13"/>
  <c r="E449" i="13"/>
  <c r="E452" i="13"/>
  <c r="E464" i="13"/>
  <c r="E465" i="13"/>
  <c r="E466" i="13"/>
  <c r="E474" i="13"/>
  <c r="E480" i="13"/>
  <c r="E484" i="13"/>
  <c r="E485" i="13"/>
  <c r="E493" i="13"/>
  <c r="E497" i="13"/>
  <c r="E500" i="13"/>
  <c r="E506" i="13"/>
  <c r="E507" i="13"/>
  <c r="E509" i="13"/>
  <c r="E513" i="13"/>
  <c r="E515" i="13"/>
  <c r="E521" i="13"/>
  <c r="E522" i="13"/>
  <c r="E537" i="13"/>
  <c r="E538" i="13"/>
  <c r="E552" i="13"/>
  <c r="E553" i="13"/>
  <c r="E555" i="13"/>
  <c r="E557" i="13"/>
  <c r="E558" i="13"/>
  <c r="E560" i="13"/>
  <c r="E561" i="13"/>
  <c r="E562" i="13"/>
  <c r="O34" i="11"/>
  <c r="M34" i="11"/>
  <c r="N34" i="11"/>
  <c r="B4" i="11" a="1"/>
  <c r="B4" i="11" s="1"/>
  <c r="L4" i="11" s="1"/>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3" i="10"/>
  <c r="E64" i="10"/>
  <c r="E65" i="10"/>
  <c r="E66" i="10"/>
  <c r="E67" i="10"/>
  <c r="E68" i="10"/>
  <c r="E69" i="10"/>
  <c r="E71" i="10"/>
  <c r="E72" i="10"/>
  <c r="E73" i="10"/>
  <c r="E74" i="10"/>
  <c r="E75" i="10"/>
  <c r="E76" i="10"/>
  <c r="E77" i="10"/>
  <c r="E78" i="10"/>
  <c r="E79" i="10"/>
  <c r="E80" i="10"/>
  <c r="E81" i="10"/>
  <c r="E82" i="10"/>
  <c r="E84"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3" i="10"/>
  <c r="E274" i="10"/>
  <c r="E275" i="10"/>
  <c r="E276"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3" i="10"/>
  <c r="F64" i="10"/>
  <c r="F65" i="10"/>
  <c r="F66" i="10"/>
  <c r="F67" i="10"/>
  <c r="F68" i="10"/>
  <c r="F69" i="10"/>
  <c r="F71" i="10"/>
  <c r="F72" i="10"/>
  <c r="F73" i="10"/>
  <c r="F74" i="10"/>
  <c r="F75" i="10"/>
  <c r="F76" i="10"/>
  <c r="F77" i="10"/>
  <c r="F78" i="10"/>
  <c r="F79" i="10"/>
  <c r="F80" i="10"/>
  <c r="F81" i="10"/>
  <c r="F82" i="10"/>
  <c r="F84"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3" i="10"/>
  <c r="F274" i="10"/>
  <c r="F275" i="10"/>
  <c r="F276"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B562" i="9"/>
  <c r="C1857" i="7"/>
  <c r="A1857" i="7"/>
  <c r="M5" i="8"/>
  <c r="M6" i="8"/>
  <c r="M7" i="8"/>
  <c r="M8" i="8"/>
  <c r="M9" i="8"/>
  <c r="M10" i="8"/>
  <c r="M11" i="8"/>
  <c r="M12" i="8"/>
  <c r="M13" i="8"/>
  <c r="M14" i="8"/>
  <c r="L5" i="8"/>
  <c r="L6" i="8"/>
  <c r="L7" i="8"/>
  <c r="L8" i="8"/>
  <c r="L9" i="8"/>
  <c r="L10" i="8"/>
  <c r="L11" i="8"/>
  <c r="L12" i="8"/>
  <c r="L13" i="8"/>
  <c r="L14" i="8"/>
  <c r="K5" i="8"/>
  <c r="K6" i="8"/>
  <c r="K7" i="8"/>
  <c r="K8" i="8"/>
  <c r="K9" i="8"/>
  <c r="K10" i="8"/>
  <c r="K11" i="8"/>
  <c r="K12" i="8"/>
  <c r="K13" i="8"/>
  <c r="K14" i="8"/>
  <c r="J5" i="8"/>
  <c r="J6" i="8"/>
  <c r="J7" i="8"/>
  <c r="J8" i="8"/>
  <c r="J9" i="8"/>
  <c r="J10" i="8"/>
  <c r="J11" i="8"/>
  <c r="J12" i="8"/>
  <c r="J13" i="8"/>
  <c r="J14" i="8"/>
  <c r="I5" i="8"/>
  <c r="I6" i="8"/>
  <c r="I7" i="8"/>
  <c r="I8" i="8"/>
  <c r="I9" i="8"/>
  <c r="I10" i="8"/>
  <c r="I11" i="8"/>
  <c r="I12" i="8"/>
  <c r="I13" i="8"/>
  <c r="I14" i="8"/>
  <c r="H5" i="8"/>
  <c r="H6" i="8"/>
  <c r="H7" i="8"/>
  <c r="H8" i="8"/>
  <c r="H9" i="8"/>
  <c r="H10" i="8"/>
  <c r="H11" i="8"/>
  <c r="H12" i="8"/>
  <c r="H13" i="8"/>
  <c r="H14" i="8"/>
  <c r="G5" i="8"/>
  <c r="G6" i="8"/>
  <c r="G7" i="8"/>
  <c r="G8" i="8"/>
  <c r="G9" i="8"/>
  <c r="G10" i="8"/>
  <c r="G11" i="8"/>
  <c r="G12" i="8"/>
  <c r="G13" i="8"/>
  <c r="G14" i="8"/>
  <c r="B5" i="8"/>
  <c r="B6" i="8"/>
  <c r="B7" i="8"/>
  <c r="B8" i="8"/>
  <c r="B9" i="8"/>
  <c r="B10" i="8"/>
  <c r="B11" i="8"/>
  <c r="B12" i="8"/>
  <c r="B13" i="8"/>
  <c r="B14" i="8"/>
  <c r="F5" i="8"/>
  <c r="F6" i="8"/>
  <c r="F7" i="8"/>
  <c r="F8" i="8"/>
  <c r="F9" i="8"/>
  <c r="F10" i="8"/>
  <c r="F11" i="8"/>
  <c r="F12" i="8"/>
  <c r="F13" i="8"/>
  <c r="F14" i="8"/>
  <c r="E6" i="8"/>
  <c r="E7" i="8"/>
  <c r="E8" i="8"/>
  <c r="E9" i="8"/>
  <c r="E10" i="8"/>
  <c r="E11" i="8"/>
  <c r="E12" i="8"/>
  <c r="E13" i="8"/>
  <c r="E14" i="8"/>
  <c r="D5" i="8"/>
  <c r="D6" i="8"/>
  <c r="D7" i="8"/>
  <c r="D8" i="8"/>
  <c r="D9" i="8"/>
  <c r="D10" i="8"/>
  <c r="D11" i="8"/>
  <c r="D12" i="8"/>
  <c r="D13" i="8"/>
  <c r="D14" i="8"/>
  <c r="E1300" i="7"/>
  <c r="E1299" i="7"/>
  <c r="E686" i="7"/>
  <c r="E685" i="7"/>
  <c r="E665" i="7"/>
  <c r="E350" i="7"/>
  <c r="E5" i="8"/>
  <c r="V28" i="1"/>
  <c r="V27" i="1"/>
  <c r="D641" i="1"/>
  <c r="D640" i="1"/>
  <c r="D639" i="1"/>
  <c r="D638" i="1"/>
  <c r="D637" i="1"/>
  <c r="D636" i="1"/>
  <c r="D635" i="1"/>
  <c r="D634" i="1"/>
  <c r="D633" i="1"/>
  <c r="D632" i="1"/>
  <c r="D631" i="1"/>
  <c r="D630" i="1"/>
  <c r="D629" i="1"/>
  <c r="D628" i="1"/>
  <c r="A76" i="1"/>
  <c r="A53" i="1"/>
  <c r="IB44" i="1"/>
  <c r="HY44" i="1"/>
  <c r="HT44" i="1"/>
  <c r="HO44" i="1"/>
  <c r="HJ44" i="1"/>
  <c r="HD44" i="1"/>
  <c r="GF44" i="1"/>
  <c r="FU44" i="1"/>
  <c r="FJ44" i="1"/>
  <c r="EK44" i="1"/>
  <c r="BN44" i="1"/>
  <c r="CM44" i="1"/>
  <c r="DL44" i="1"/>
  <c r="BA44" i="1"/>
  <c r="AW44" i="1"/>
  <c r="HA44" i="1" s="1"/>
  <c r="IB43" i="1"/>
  <c r="HY43" i="1"/>
  <c r="HT43" i="1"/>
  <c r="HO43" i="1"/>
  <c r="HJ43" i="1"/>
  <c r="HD43" i="1"/>
  <c r="GF43" i="1"/>
  <c r="FU43" i="1"/>
  <c r="FJ43" i="1"/>
  <c r="EK43" i="1"/>
  <c r="DL43" i="1"/>
  <c r="BN43" i="1"/>
  <c r="CM43" i="1"/>
  <c r="BA43" i="1"/>
  <c r="AW43" i="1"/>
  <c r="HA43" i="1" s="1"/>
  <c r="IB42" i="1"/>
  <c r="IP42" i="1" s="1"/>
  <c r="IR42" i="1" s="1"/>
  <c r="HY42" i="1"/>
  <c r="HT42" i="1"/>
  <c r="HO42" i="1"/>
  <c r="HJ42" i="1"/>
  <c r="HD42" i="1"/>
  <c r="GF42" i="1"/>
  <c r="FU42" i="1"/>
  <c r="FJ42" i="1"/>
  <c r="EK42" i="1"/>
  <c r="BN42" i="1"/>
  <c r="CM42" i="1"/>
  <c r="DL42" i="1"/>
  <c r="BA42" i="1"/>
  <c r="AW42" i="1"/>
  <c r="HA42" i="1" s="1"/>
  <c r="IB41" i="1"/>
  <c r="HT41" i="1"/>
  <c r="HY41" i="1"/>
  <c r="HO41" i="1"/>
  <c r="HJ41" i="1"/>
  <c r="HD41" i="1"/>
  <c r="GF41" i="1"/>
  <c r="FU41" i="1"/>
  <c r="FJ41" i="1"/>
  <c r="EK41" i="1"/>
  <c r="DL41" i="1"/>
  <c r="CM41" i="1"/>
  <c r="BN41" i="1"/>
  <c r="BA41" i="1"/>
  <c r="AW41" i="1"/>
  <c r="HA41" i="1" s="1"/>
  <c r="IB40" i="1"/>
  <c r="HY40" i="1"/>
  <c r="HT40" i="1"/>
  <c r="HO40" i="1"/>
  <c r="HJ40" i="1"/>
  <c r="HD40" i="1"/>
  <c r="GF40" i="1"/>
  <c r="FU40" i="1"/>
  <c r="FJ40" i="1"/>
  <c r="EK40" i="1"/>
  <c r="BN40" i="1"/>
  <c r="CM40" i="1"/>
  <c r="DL40" i="1"/>
  <c r="BA40" i="1"/>
  <c r="AW40" i="1"/>
  <c r="HA40" i="1" s="1"/>
  <c r="IB26" i="1"/>
  <c r="HY26" i="1"/>
  <c r="HT26" i="1"/>
  <c r="HO26" i="1"/>
  <c r="HJ26" i="1"/>
  <c r="HD26" i="1"/>
  <c r="GF26" i="1"/>
  <c r="FU26" i="1"/>
  <c r="FJ26" i="1"/>
  <c r="EK26" i="1"/>
  <c r="DL26" i="1"/>
  <c r="BN26" i="1"/>
  <c r="CM26" i="1"/>
  <c r="BA26" i="1"/>
  <c r="AW26" i="1"/>
  <c r="HA26" i="1" s="1"/>
  <c r="AW20" i="1"/>
  <c r="HA20" i="1" s="1"/>
  <c r="AW21" i="1"/>
  <c r="AW22" i="1"/>
  <c r="HA22" i="1" s="1"/>
  <c r="AW23" i="1"/>
  <c r="HA23" i="1" s="1"/>
  <c r="AW24" i="1"/>
  <c r="HA24" i="1" s="1"/>
  <c r="AW25" i="1"/>
  <c r="HA25" i="1" s="1"/>
  <c r="AW39" i="1"/>
  <c r="HA39" i="1" s="1"/>
  <c r="AW47" i="1"/>
  <c r="HA47" i="1" s="1"/>
  <c r="AW55" i="1"/>
  <c r="HA55" i="1" s="1"/>
  <c r="AW81" i="1"/>
  <c r="HA81" i="1" s="1"/>
  <c r="AW87" i="1"/>
  <c r="HA87" i="1" s="1"/>
  <c r="AW99" i="1"/>
  <c r="HA99" i="1" s="1"/>
  <c r="AW149" i="1"/>
  <c r="HA149" i="1" s="1"/>
  <c r="AW153" i="1"/>
  <c r="HA153" i="1" s="1"/>
  <c r="AW154" i="1"/>
  <c r="HA154" i="1" s="1"/>
  <c r="IB25" i="1"/>
  <c r="HY25" i="1"/>
  <c r="HT25" i="1"/>
  <c r="HO25" i="1"/>
  <c r="HJ25" i="1"/>
  <c r="HD25" i="1"/>
  <c r="GF25" i="1"/>
  <c r="FU25" i="1"/>
  <c r="FJ25" i="1"/>
  <c r="EK25" i="1"/>
  <c r="DL25" i="1"/>
  <c r="BN25" i="1"/>
  <c r="CM25" i="1"/>
  <c r="BA25" i="1"/>
  <c r="IB35" i="1"/>
  <c r="HT35" i="1"/>
  <c r="HY35" i="1"/>
  <c r="HO35" i="1"/>
  <c r="HJ35" i="1"/>
  <c r="HD35" i="1"/>
  <c r="GF35" i="1"/>
  <c r="FU35" i="1"/>
  <c r="FJ35" i="1"/>
  <c r="BN35" i="1"/>
  <c r="AW35" i="1"/>
  <c r="DA35" i="1" s="1"/>
  <c r="DL35" i="1"/>
  <c r="EK35" i="1"/>
  <c r="BA35" i="1"/>
  <c r="A35" i="1"/>
  <c r="IB34" i="1"/>
  <c r="HY34" i="1"/>
  <c r="HT34" i="1"/>
  <c r="HO34" i="1"/>
  <c r="HJ34" i="1"/>
  <c r="HD34" i="1"/>
  <c r="HD20" i="1"/>
  <c r="HD21" i="1"/>
  <c r="HD22" i="1"/>
  <c r="HD23" i="1"/>
  <c r="HD24" i="1"/>
  <c r="HD29" i="1"/>
  <c r="HD30" i="1"/>
  <c r="HD31" i="1"/>
  <c r="HD32" i="1"/>
  <c r="HD33" i="1"/>
  <c r="HD39" i="1"/>
  <c r="HD47" i="1"/>
  <c r="HD55" i="1"/>
  <c r="HD62" i="1"/>
  <c r="HD67" i="1"/>
  <c r="HD72" i="1"/>
  <c r="HD78" i="1"/>
  <c r="HD79" i="1"/>
  <c r="HD80" i="1"/>
  <c r="HD81" i="1"/>
  <c r="HD82" i="1"/>
  <c r="HD83" i="1"/>
  <c r="HD84" i="1"/>
  <c r="HD86" i="1"/>
  <c r="HD87" i="1"/>
  <c r="HD88" i="1"/>
  <c r="HD89" i="1"/>
  <c r="HD90" i="1"/>
  <c r="HD91" i="1"/>
  <c r="HD92" i="1"/>
  <c r="HD93" i="1"/>
  <c r="HD94" i="1"/>
  <c r="HD95" i="1"/>
  <c r="HD96" i="1"/>
  <c r="HD97" i="1"/>
  <c r="HD98" i="1"/>
  <c r="HD99" i="1"/>
  <c r="HD100" i="1"/>
  <c r="HD101" i="1"/>
  <c r="HD102" i="1"/>
  <c r="HD103" i="1"/>
  <c r="HD104" i="1"/>
  <c r="HD105" i="1"/>
  <c r="HD106" i="1"/>
  <c r="HD107" i="1"/>
  <c r="HD108" i="1"/>
  <c r="HD109" i="1"/>
  <c r="HD110" i="1"/>
  <c r="HD111" i="1"/>
  <c r="HD112" i="1"/>
  <c r="HD113" i="1"/>
  <c r="HD114" i="1"/>
  <c r="HD115" i="1"/>
  <c r="HD116" i="1"/>
  <c r="HD117" i="1"/>
  <c r="HD118" i="1"/>
  <c r="HD119" i="1"/>
  <c r="HD120" i="1"/>
  <c r="HD121" i="1"/>
  <c r="HD122" i="1"/>
  <c r="HD123" i="1"/>
  <c r="HD124" i="1"/>
  <c r="HD125" i="1"/>
  <c r="HD126" i="1"/>
  <c r="HD127" i="1"/>
  <c r="HD128" i="1"/>
  <c r="HD129" i="1"/>
  <c r="HD130" i="1"/>
  <c r="HD131" i="1"/>
  <c r="HD132" i="1"/>
  <c r="HD133" i="1"/>
  <c r="HD134" i="1"/>
  <c r="HD135" i="1"/>
  <c r="HD136" i="1"/>
  <c r="HD137" i="1"/>
  <c r="HD138" i="1"/>
  <c r="HD139" i="1"/>
  <c r="HD140" i="1"/>
  <c r="HD141" i="1"/>
  <c r="HD142" i="1"/>
  <c r="HD143" i="1"/>
  <c r="HD144" i="1"/>
  <c r="HD145" i="1"/>
  <c r="HD146" i="1"/>
  <c r="HD147" i="1"/>
  <c r="HD148" i="1"/>
  <c r="HD149" i="1"/>
  <c r="HD150" i="1"/>
  <c r="HD151" i="1"/>
  <c r="HD152" i="1"/>
  <c r="HD153" i="1"/>
  <c r="HD154" i="1"/>
  <c r="HD155" i="1"/>
  <c r="HD156" i="1"/>
  <c r="GF34" i="1"/>
  <c r="FU34" i="1"/>
  <c r="FJ34" i="1"/>
  <c r="EK34" i="1"/>
  <c r="DL34" i="1"/>
  <c r="BN34" i="1"/>
  <c r="AW34" i="1"/>
  <c r="BA34" i="1"/>
  <c r="A34" i="1"/>
  <c r="A44" i="1" s="1"/>
  <c r="A52" i="1" s="1"/>
  <c r="A60" i="1" s="1"/>
  <c r="IB33" i="1"/>
  <c r="HY33" i="1"/>
  <c r="HT33" i="1"/>
  <c r="HO33" i="1"/>
  <c r="HJ33" i="1"/>
  <c r="GF33" i="1"/>
  <c r="FU33" i="1"/>
  <c r="FJ33" i="1"/>
  <c r="EK33" i="1"/>
  <c r="DL33" i="1"/>
  <c r="BN33" i="1"/>
  <c r="BA33" i="1"/>
  <c r="AW33" i="1"/>
  <c r="DA33" i="1" s="1"/>
  <c r="A33" i="1"/>
  <c r="A43" i="1" s="1"/>
  <c r="A51" i="1" s="1"/>
  <c r="A59" i="1" s="1"/>
  <c r="IB32" i="1"/>
  <c r="HY32" i="1"/>
  <c r="HT32" i="1"/>
  <c r="HO32" i="1"/>
  <c r="HJ32" i="1"/>
  <c r="GF32" i="1"/>
  <c r="FU32" i="1"/>
  <c r="FJ32" i="1"/>
  <c r="EK32" i="1"/>
  <c r="DL32" i="1"/>
  <c r="BN32" i="1"/>
  <c r="BA32" i="1"/>
  <c r="AW32" i="1"/>
  <c r="CK32" i="1"/>
  <c r="CM32" i="1" s="1"/>
  <c r="A32" i="1"/>
  <c r="A42" i="1" s="1"/>
  <c r="A50" i="1" s="1"/>
  <c r="A58" i="1" s="1"/>
  <c r="A65" i="1" s="1"/>
  <c r="A70" i="1" s="1"/>
  <c r="A75" i="1" s="1"/>
  <c r="IB31" i="1"/>
  <c r="HY31" i="1"/>
  <c r="HT31" i="1"/>
  <c r="HO31" i="1"/>
  <c r="HJ31" i="1"/>
  <c r="GF31" i="1"/>
  <c r="FU31" i="1"/>
  <c r="FJ31" i="1"/>
  <c r="EK31" i="1"/>
  <c r="DL31" i="1"/>
  <c r="BN31" i="1"/>
  <c r="AW31" i="1"/>
  <c r="BA31" i="1"/>
  <c r="A31" i="1"/>
  <c r="A41" i="1" s="1"/>
  <c r="A49" i="1" s="1"/>
  <c r="A57" i="1" s="1"/>
  <c r="A64" i="1" s="1"/>
  <c r="A69" i="1" s="1"/>
  <c r="A74" i="1" s="1"/>
  <c r="IB30" i="1"/>
  <c r="HY30" i="1"/>
  <c r="HT30" i="1"/>
  <c r="HO30" i="1"/>
  <c r="HJ30" i="1"/>
  <c r="GF30" i="1"/>
  <c r="FU30" i="1"/>
  <c r="FJ30" i="1"/>
  <c r="EK30" i="1"/>
  <c r="BN30" i="1"/>
  <c r="AW30" i="1"/>
  <c r="DL30" i="1"/>
  <c r="BA30" i="1"/>
  <c r="A30" i="1"/>
  <c r="A40" i="1" s="1"/>
  <c r="A48" i="1" s="1"/>
  <c r="A56" i="1" s="1"/>
  <c r="A63" i="1"/>
  <c r="A68" i="1" s="1"/>
  <c r="A73" i="1" s="1"/>
  <c r="IB24" i="1"/>
  <c r="HT24" i="1"/>
  <c r="HY24" i="1"/>
  <c r="HO24" i="1"/>
  <c r="HJ24" i="1"/>
  <c r="GF24" i="1"/>
  <c r="FU24" i="1"/>
  <c r="FJ24" i="1"/>
  <c r="EK24" i="1"/>
  <c r="BN24" i="1"/>
  <c r="CM24" i="1"/>
  <c r="DL24" i="1"/>
  <c r="BA24" i="1"/>
  <c r="IB23" i="1"/>
  <c r="IB20" i="1"/>
  <c r="IB21" i="1"/>
  <c r="IB22" i="1"/>
  <c r="IB29" i="1"/>
  <c r="IP29" i="1" s="1"/>
  <c r="IR29" i="1" s="1"/>
  <c r="IB39" i="1"/>
  <c r="IB47" i="1"/>
  <c r="IB55" i="1"/>
  <c r="IB62" i="1"/>
  <c r="IB67" i="1"/>
  <c r="IB72" i="1"/>
  <c r="IB78" i="1"/>
  <c r="IB79" i="1"/>
  <c r="IP79" i="1" s="1"/>
  <c r="IR79" i="1" s="1"/>
  <c r="IB80" i="1"/>
  <c r="IB81" i="1"/>
  <c r="IB82" i="1"/>
  <c r="IB83" i="1"/>
  <c r="IB84" i="1"/>
  <c r="IB85" i="1"/>
  <c r="IB86" i="1"/>
  <c r="IB87" i="1"/>
  <c r="IP87" i="1" s="1"/>
  <c r="IR87" i="1" s="1"/>
  <c r="IB88" i="1"/>
  <c r="IB89" i="1"/>
  <c r="IB90" i="1"/>
  <c r="IB91" i="1"/>
  <c r="IB92" i="1"/>
  <c r="IB93" i="1"/>
  <c r="IB94" i="1"/>
  <c r="IP94" i="1" s="1"/>
  <c r="IR94" i="1" s="1"/>
  <c r="IB95" i="1"/>
  <c r="IP95" i="1" s="1"/>
  <c r="IR95" i="1" s="1"/>
  <c r="IB96" i="1"/>
  <c r="IB97" i="1"/>
  <c r="IB98" i="1"/>
  <c r="IB99" i="1"/>
  <c r="IB100" i="1"/>
  <c r="IB101" i="1"/>
  <c r="IP101" i="1" s="1"/>
  <c r="IR101" i="1" s="1"/>
  <c r="IB102" i="1"/>
  <c r="IP102" i="1" s="1"/>
  <c r="IR102" i="1" s="1"/>
  <c r="IB103" i="1"/>
  <c r="IB104" i="1"/>
  <c r="IB105" i="1"/>
  <c r="IB106" i="1"/>
  <c r="IB107" i="1"/>
  <c r="IB108" i="1"/>
  <c r="IB109" i="1"/>
  <c r="IB110" i="1"/>
  <c r="IB111" i="1"/>
  <c r="IP111" i="1" s="1"/>
  <c r="IR111" i="1" s="1"/>
  <c r="IB112" i="1"/>
  <c r="IB113" i="1"/>
  <c r="IB114" i="1"/>
  <c r="IB115" i="1"/>
  <c r="IB116" i="1"/>
  <c r="IB117" i="1"/>
  <c r="IB118" i="1"/>
  <c r="IB119" i="1"/>
  <c r="IP119" i="1" s="1"/>
  <c r="IR119" i="1" s="1"/>
  <c r="IB120" i="1"/>
  <c r="IB121" i="1"/>
  <c r="IB122" i="1"/>
  <c r="IB123" i="1"/>
  <c r="IB124" i="1"/>
  <c r="IB125" i="1"/>
  <c r="IB126" i="1"/>
  <c r="IB127" i="1"/>
  <c r="IP127" i="1" s="1"/>
  <c r="IR127" i="1" s="1"/>
  <c r="IB128" i="1"/>
  <c r="IB129" i="1"/>
  <c r="IB130" i="1"/>
  <c r="IB131" i="1"/>
  <c r="IB132" i="1"/>
  <c r="IB133" i="1"/>
  <c r="IB134" i="1"/>
  <c r="IB135" i="1"/>
  <c r="IP135" i="1" s="1"/>
  <c r="IR135" i="1" s="1"/>
  <c r="IB136" i="1"/>
  <c r="IB137" i="1"/>
  <c r="IB138" i="1"/>
  <c r="IB139" i="1"/>
  <c r="IB140" i="1"/>
  <c r="IB141" i="1"/>
  <c r="IP141" i="1" s="1"/>
  <c r="IR141" i="1" s="1"/>
  <c r="IB142" i="1"/>
  <c r="IB143" i="1"/>
  <c r="IP143" i="1" s="1"/>
  <c r="IR143" i="1" s="1"/>
  <c r="IB144" i="1"/>
  <c r="IB145" i="1"/>
  <c r="IB146" i="1"/>
  <c r="IB147" i="1"/>
  <c r="IB148" i="1"/>
  <c r="IB149" i="1"/>
  <c r="IB150" i="1"/>
  <c r="IP150" i="1" s="1"/>
  <c r="IR150" i="1" s="1"/>
  <c r="IB151" i="1"/>
  <c r="IP151" i="1" s="1"/>
  <c r="IR151" i="1" s="1"/>
  <c r="IB152" i="1"/>
  <c r="IB153" i="1"/>
  <c r="IB154" i="1"/>
  <c r="IB155" i="1"/>
  <c r="IP155" i="1" s="1"/>
  <c r="IR155" i="1" s="1"/>
  <c r="IB156" i="1"/>
  <c r="IB157" i="1"/>
  <c r="IB158" i="1"/>
  <c r="IP158" i="1" s="1"/>
  <c r="IR158" i="1" s="1"/>
  <c r="IB159" i="1"/>
  <c r="IB160" i="1"/>
  <c r="IB161" i="1"/>
  <c r="IB162" i="1"/>
  <c r="IB163" i="1"/>
  <c r="IB164" i="1"/>
  <c r="IB165" i="1"/>
  <c r="IB166" i="1"/>
  <c r="IB167" i="1"/>
  <c r="IB168" i="1"/>
  <c r="IB169" i="1"/>
  <c r="IB170" i="1"/>
  <c r="IB171" i="1"/>
  <c r="IB172" i="1"/>
  <c r="IB173" i="1"/>
  <c r="IB174" i="1"/>
  <c r="IB175" i="1"/>
  <c r="IB176" i="1"/>
  <c r="IB177" i="1"/>
  <c r="IB178" i="1"/>
  <c r="IB179" i="1"/>
  <c r="IB180" i="1"/>
  <c r="IB181" i="1"/>
  <c r="IB182" i="1"/>
  <c r="IB183" i="1"/>
  <c r="IB184" i="1"/>
  <c r="IB185" i="1"/>
  <c r="IB186" i="1"/>
  <c r="IB187" i="1"/>
  <c r="IB188" i="1"/>
  <c r="IB189" i="1"/>
  <c r="IB190" i="1"/>
  <c r="IB191" i="1"/>
  <c r="IB192" i="1"/>
  <c r="IB193" i="1"/>
  <c r="IB194" i="1"/>
  <c r="IB195" i="1"/>
  <c r="IB196" i="1"/>
  <c r="IB197" i="1"/>
  <c r="IB198" i="1"/>
  <c r="IB199" i="1"/>
  <c r="IB200" i="1"/>
  <c r="IB201" i="1"/>
  <c r="IB202" i="1"/>
  <c r="IB203" i="1"/>
  <c r="IB204" i="1"/>
  <c r="IB205" i="1"/>
  <c r="IB206" i="1"/>
  <c r="IB207" i="1"/>
  <c r="IB208" i="1"/>
  <c r="IB209" i="1"/>
  <c r="IB210" i="1"/>
  <c r="IB211" i="1"/>
  <c r="IB212" i="1"/>
  <c r="IB213" i="1"/>
  <c r="IB214" i="1"/>
  <c r="IB215" i="1"/>
  <c r="IB216" i="1"/>
  <c r="IB217" i="1"/>
  <c r="IB218" i="1"/>
  <c r="IB219" i="1"/>
  <c r="IB220" i="1"/>
  <c r="IB221" i="1"/>
  <c r="IB222" i="1"/>
  <c r="IB223" i="1"/>
  <c r="IB224" i="1"/>
  <c r="IB225" i="1"/>
  <c r="IB226" i="1"/>
  <c r="IB227" i="1"/>
  <c r="IB228" i="1"/>
  <c r="IB229" i="1"/>
  <c r="IB230" i="1"/>
  <c r="IB231" i="1"/>
  <c r="IB232" i="1"/>
  <c r="IB233" i="1"/>
  <c r="IB234" i="1"/>
  <c r="IB235" i="1"/>
  <c r="IB236" i="1"/>
  <c r="IB237" i="1"/>
  <c r="IB238" i="1"/>
  <c r="IB239" i="1"/>
  <c r="IB240" i="1"/>
  <c r="IB241" i="1"/>
  <c r="IB242" i="1"/>
  <c r="IB243" i="1"/>
  <c r="IB244" i="1"/>
  <c r="IB245" i="1"/>
  <c r="IB246" i="1"/>
  <c r="IB247" i="1"/>
  <c r="IB248" i="1"/>
  <c r="IB249" i="1"/>
  <c r="IB250" i="1"/>
  <c r="IB251" i="1"/>
  <c r="IB252" i="1"/>
  <c r="IB253" i="1"/>
  <c r="IB254" i="1"/>
  <c r="IB255" i="1"/>
  <c r="IB256" i="1"/>
  <c r="IB257" i="1"/>
  <c r="IB258" i="1"/>
  <c r="IB259" i="1"/>
  <c r="IB260" i="1"/>
  <c r="IB261" i="1"/>
  <c r="IB262" i="1"/>
  <c r="IP262" i="1" s="1"/>
  <c r="IR262" i="1" s="1"/>
  <c r="IB263" i="1"/>
  <c r="IB264" i="1"/>
  <c r="IB265" i="1"/>
  <c r="IB266" i="1"/>
  <c r="IB267" i="1"/>
  <c r="IB268" i="1"/>
  <c r="IB269" i="1"/>
  <c r="IB270" i="1"/>
  <c r="IB271" i="1"/>
  <c r="IB272" i="1"/>
  <c r="IB273" i="1"/>
  <c r="IB274" i="1"/>
  <c r="IB275" i="1"/>
  <c r="IB276" i="1"/>
  <c r="IB277" i="1"/>
  <c r="IB278" i="1"/>
  <c r="IB279" i="1"/>
  <c r="IP279" i="1" s="1"/>
  <c r="IR279" i="1" s="1"/>
  <c r="IB280" i="1"/>
  <c r="IB281" i="1"/>
  <c r="IB282" i="1"/>
  <c r="IB283" i="1"/>
  <c r="IB284" i="1"/>
  <c r="IB285" i="1"/>
  <c r="IB286" i="1"/>
  <c r="IB287" i="1"/>
  <c r="IB288" i="1"/>
  <c r="IB289" i="1"/>
  <c r="IB290" i="1"/>
  <c r="IB291" i="1"/>
  <c r="IB292" i="1"/>
  <c r="IB293" i="1"/>
  <c r="IB294" i="1"/>
  <c r="IB295" i="1"/>
  <c r="IB296" i="1"/>
  <c r="IB297" i="1"/>
  <c r="IB298" i="1"/>
  <c r="IB299" i="1"/>
  <c r="IB300" i="1"/>
  <c r="IB301" i="1"/>
  <c r="IB302" i="1"/>
  <c r="IB303" i="1"/>
  <c r="IB304" i="1"/>
  <c r="IB305" i="1"/>
  <c r="IB306" i="1"/>
  <c r="IB307" i="1"/>
  <c r="IB308" i="1"/>
  <c r="IB309" i="1"/>
  <c r="IB310" i="1"/>
  <c r="IB311" i="1"/>
  <c r="IB312" i="1"/>
  <c r="IB313" i="1"/>
  <c r="IB314" i="1"/>
  <c r="IB315" i="1"/>
  <c r="IB316" i="1"/>
  <c r="IB317" i="1"/>
  <c r="IB318" i="1"/>
  <c r="IB319" i="1"/>
  <c r="IB320" i="1"/>
  <c r="IB321" i="1"/>
  <c r="IB322" i="1"/>
  <c r="IB323" i="1"/>
  <c r="IB324" i="1"/>
  <c r="IB325" i="1"/>
  <c r="IB326" i="1"/>
  <c r="IB327" i="1"/>
  <c r="IB328" i="1"/>
  <c r="IB329" i="1"/>
  <c r="IB330" i="1"/>
  <c r="IB331" i="1"/>
  <c r="IB332" i="1"/>
  <c r="IB333" i="1"/>
  <c r="IB334" i="1"/>
  <c r="IB335" i="1"/>
  <c r="IB336" i="1"/>
  <c r="IB337" i="1"/>
  <c r="IB338" i="1"/>
  <c r="IB339" i="1"/>
  <c r="IB340" i="1"/>
  <c r="IB341" i="1"/>
  <c r="IB342" i="1"/>
  <c r="IB343" i="1"/>
  <c r="IB344" i="1"/>
  <c r="IB345" i="1"/>
  <c r="IB346" i="1"/>
  <c r="IB347" i="1"/>
  <c r="IB348" i="1"/>
  <c r="IB349" i="1"/>
  <c r="IB350" i="1"/>
  <c r="IB351" i="1"/>
  <c r="IB352" i="1"/>
  <c r="IB353" i="1"/>
  <c r="IB354" i="1"/>
  <c r="IB355" i="1"/>
  <c r="IB356" i="1"/>
  <c r="IB357" i="1"/>
  <c r="IB358" i="1"/>
  <c r="IB359" i="1"/>
  <c r="IP359" i="1" s="1"/>
  <c r="IR359" i="1" s="1"/>
  <c r="IB360" i="1"/>
  <c r="IB361" i="1"/>
  <c r="IB362" i="1"/>
  <c r="IB363" i="1"/>
  <c r="IB364" i="1"/>
  <c r="IB365" i="1"/>
  <c r="IB366" i="1"/>
  <c r="IB367" i="1"/>
  <c r="IB368" i="1"/>
  <c r="IB369" i="1"/>
  <c r="IB370" i="1"/>
  <c r="IB371" i="1"/>
  <c r="IB372" i="1"/>
  <c r="IB373" i="1"/>
  <c r="IB374" i="1"/>
  <c r="IB375" i="1"/>
  <c r="IB376" i="1"/>
  <c r="IB377" i="1"/>
  <c r="IB378" i="1"/>
  <c r="IB379" i="1"/>
  <c r="IB380" i="1"/>
  <c r="IB381" i="1"/>
  <c r="IB382" i="1"/>
  <c r="IB383" i="1"/>
  <c r="IB384" i="1"/>
  <c r="IB385" i="1"/>
  <c r="IB386" i="1"/>
  <c r="IB387" i="1"/>
  <c r="IB388" i="1"/>
  <c r="IB389" i="1"/>
  <c r="IB390" i="1"/>
  <c r="IP390" i="1" s="1"/>
  <c r="IR390" i="1" s="1"/>
  <c r="IB391" i="1"/>
  <c r="IB392" i="1"/>
  <c r="IB393" i="1"/>
  <c r="IB394" i="1"/>
  <c r="IB395" i="1"/>
  <c r="IB396" i="1"/>
  <c r="IB397" i="1"/>
  <c r="IB398" i="1"/>
  <c r="IB399" i="1"/>
  <c r="IB400" i="1"/>
  <c r="IB401" i="1"/>
  <c r="IB402" i="1"/>
  <c r="IB403" i="1"/>
  <c r="IB404" i="1"/>
  <c r="IB405" i="1"/>
  <c r="IB406" i="1"/>
  <c r="IB407" i="1"/>
  <c r="IB408" i="1"/>
  <c r="IB409" i="1"/>
  <c r="IB410" i="1"/>
  <c r="IB411" i="1"/>
  <c r="IB412" i="1"/>
  <c r="IB413" i="1"/>
  <c r="IB414" i="1"/>
  <c r="IB415" i="1"/>
  <c r="IB416" i="1"/>
  <c r="IB417" i="1"/>
  <c r="IB418" i="1"/>
  <c r="IB419" i="1"/>
  <c r="IB420" i="1"/>
  <c r="IB421" i="1"/>
  <c r="IB422" i="1"/>
  <c r="IB423" i="1"/>
  <c r="IB424" i="1"/>
  <c r="IB425" i="1"/>
  <c r="IB426" i="1"/>
  <c r="IB427" i="1"/>
  <c r="IB428" i="1"/>
  <c r="IB429" i="1"/>
  <c r="IB430" i="1"/>
  <c r="IB431" i="1"/>
  <c r="IB432" i="1"/>
  <c r="IB433" i="1"/>
  <c r="IB434" i="1"/>
  <c r="IB435" i="1"/>
  <c r="IB436" i="1"/>
  <c r="IB437" i="1"/>
  <c r="IB438" i="1"/>
  <c r="IB439" i="1"/>
  <c r="IB440" i="1"/>
  <c r="IB441" i="1"/>
  <c r="IB442" i="1"/>
  <c r="IB443" i="1"/>
  <c r="IB444" i="1"/>
  <c r="IB445" i="1"/>
  <c r="IB446" i="1"/>
  <c r="IB447" i="1"/>
  <c r="IB448" i="1"/>
  <c r="IB449" i="1"/>
  <c r="IB450" i="1"/>
  <c r="IB451" i="1"/>
  <c r="IP451" i="1" s="1"/>
  <c r="IR451" i="1" s="1"/>
  <c r="IB452" i="1"/>
  <c r="IB453" i="1"/>
  <c r="IB454" i="1"/>
  <c r="IB455" i="1"/>
  <c r="IB456" i="1"/>
  <c r="IB457" i="1"/>
  <c r="IB458" i="1"/>
  <c r="IB459" i="1"/>
  <c r="IB460" i="1"/>
  <c r="IB461" i="1"/>
  <c r="IB462" i="1"/>
  <c r="IP462" i="1" s="1"/>
  <c r="IR462" i="1" s="1"/>
  <c r="IB463" i="1"/>
  <c r="IB464" i="1"/>
  <c r="IB465" i="1"/>
  <c r="IB466" i="1"/>
  <c r="IB467" i="1"/>
  <c r="IB468" i="1"/>
  <c r="IB469" i="1"/>
  <c r="IB470" i="1"/>
  <c r="IB471" i="1"/>
  <c r="IB472" i="1"/>
  <c r="IB473" i="1"/>
  <c r="IB474" i="1"/>
  <c r="IB475" i="1"/>
  <c r="IB476" i="1"/>
  <c r="IB477" i="1"/>
  <c r="IB478" i="1"/>
  <c r="IB479" i="1"/>
  <c r="IB480" i="1"/>
  <c r="IB481" i="1"/>
  <c r="IB482" i="1"/>
  <c r="IB483" i="1"/>
  <c r="IB484" i="1"/>
  <c r="IB485" i="1"/>
  <c r="IB486" i="1"/>
  <c r="IB487" i="1"/>
  <c r="IB488" i="1"/>
  <c r="IB489" i="1"/>
  <c r="IB490" i="1"/>
  <c r="IP490" i="1" s="1"/>
  <c r="IR490" i="1" s="1"/>
  <c r="IB491" i="1"/>
  <c r="IB492" i="1"/>
  <c r="IB493" i="1"/>
  <c r="IB494" i="1"/>
  <c r="IB495" i="1"/>
  <c r="IB496" i="1"/>
  <c r="IB497" i="1"/>
  <c r="IB498" i="1"/>
  <c r="IB499" i="1"/>
  <c r="IB500" i="1"/>
  <c r="IB501" i="1"/>
  <c r="IB502" i="1"/>
  <c r="IB503" i="1"/>
  <c r="IB504" i="1"/>
  <c r="IB505" i="1"/>
  <c r="IB506" i="1"/>
  <c r="IB507" i="1"/>
  <c r="IB508" i="1"/>
  <c r="IB509" i="1"/>
  <c r="IB510" i="1"/>
  <c r="IB511" i="1"/>
  <c r="IB512" i="1"/>
  <c r="IB513" i="1"/>
  <c r="IB514" i="1"/>
  <c r="IB515" i="1"/>
  <c r="IB516" i="1"/>
  <c r="IB517" i="1"/>
  <c r="IB518" i="1"/>
  <c r="IB519" i="1"/>
  <c r="IB520" i="1"/>
  <c r="IB521" i="1"/>
  <c r="IB522" i="1"/>
  <c r="IB523" i="1"/>
  <c r="IB524" i="1"/>
  <c r="IB525" i="1"/>
  <c r="IB526" i="1"/>
  <c r="IB527" i="1"/>
  <c r="IB528" i="1"/>
  <c r="IB529" i="1"/>
  <c r="IB530" i="1"/>
  <c r="IB531" i="1"/>
  <c r="IB532" i="1"/>
  <c r="IB533" i="1"/>
  <c r="IB534" i="1"/>
  <c r="IB535" i="1"/>
  <c r="IB536" i="1"/>
  <c r="IB537" i="1"/>
  <c r="IB538" i="1"/>
  <c r="IB539" i="1"/>
  <c r="IB540" i="1"/>
  <c r="IB541" i="1"/>
  <c r="IB542" i="1"/>
  <c r="IB543" i="1"/>
  <c r="IB544" i="1"/>
  <c r="IB545" i="1"/>
  <c r="IB546" i="1"/>
  <c r="IB547" i="1"/>
  <c r="IB548" i="1"/>
  <c r="IB549" i="1"/>
  <c r="HR549" i="1"/>
  <c r="HT549" i="1"/>
  <c r="HW549" i="1"/>
  <c r="HY549" i="1" s="1"/>
  <c r="HM549" i="1"/>
  <c r="HO549" i="1" s="1"/>
  <c r="HH549" i="1"/>
  <c r="HJ549" i="1" s="1"/>
  <c r="IB550" i="1"/>
  <c r="IB551" i="1"/>
  <c r="IB552" i="1"/>
  <c r="IB553" i="1"/>
  <c r="IB554" i="1"/>
  <c r="IB555" i="1"/>
  <c r="IB556" i="1"/>
  <c r="IB557" i="1"/>
  <c r="IB558" i="1"/>
  <c r="IB559" i="1"/>
  <c r="IB560" i="1"/>
  <c r="IB561" i="1"/>
  <c r="IB562" i="1"/>
  <c r="IB563" i="1"/>
  <c r="IB564" i="1"/>
  <c r="IB565" i="1"/>
  <c r="IB566" i="1"/>
  <c r="IB567" i="1"/>
  <c r="IB568" i="1"/>
  <c r="IB569" i="1"/>
  <c r="IB570" i="1"/>
  <c r="IB571" i="1"/>
  <c r="IB572" i="1"/>
  <c r="IB573" i="1"/>
  <c r="IB574" i="1"/>
  <c r="IB575" i="1"/>
  <c r="IB576" i="1"/>
  <c r="IB577" i="1"/>
  <c r="HR577" i="1"/>
  <c r="HT577" i="1" s="1"/>
  <c r="HW577" i="1"/>
  <c r="HY577" i="1" s="1"/>
  <c r="HM577" i="1"/>
  <c r="HH577" i="1"/>
  <c r="HJ577" i="1" s="1"/>
  <c r="IB578" i="1"/>
  <c r="IB579" i="1"/>
  <c r="IB580" i="1"/>
  <c r="IB581" i="1"/>
  <c r="IB582" i="1"/>
  <c r="IB583" i="1"/>
  <c r="IB584" i="1"/>
  <c r="IB585" i="1"/>
  <c r="IB586" i="1"/>
  <c r="IP586" i="1" s="1"/>
  <c r="IR586" i="1" s="1"/>
  <c r="IB587" i="1"/>
  <c r="IB588" i="1"/>
  <c r="IB589" i="1"/>
  <c r="IB590" i="1"/>
  <c r="HR590" i="1"/>
  <c r="HT590" i="1" s="1"/>
  <c r="HW590" i="1"/>
  <c r="HY590" i="1" s="1"/>
  <c r="HM590" i="1"/>
  <c r="HO590" i="1"/>
  <c r="HH590" i="1"/>
  <c r="HJ590" i="1" s="1"/>
  <c r="IB591" i="1"/>
  <c r="IB592" i="1"/>
  <c r="IB593" i="1"/>
  <c r="IB594" i="1"/>
  <c r="IB595" i="1"/>
  <c r="IB596" i="1"/>
  <c r="IB597" i="1"/>
  <c r="IB598" i="1"/>
  <c r="IB599" i="1"/>
  <c r="IB600" i="1"/>
  <c r="IB601" i="1"/>
  <c r="IB602" i="1"/>
  <c r="IB603" i="1"/>
  <c r="IB604" i="1"/>
  <c r="IB605" i="1"/>
  <c r="IB606" i="1"/>
  <c r="IB607" i="1"/>
  <c r="IB608" i="1"/>
  <c r="IB609" i="1"/>
  <c r="IB610" i="1"/>
  <c r="IB611" i="1"/>
  <c r="IB612" i="1"/>
  <c r="IB613" i="1"/>
  <c r="IB614" i="1"/>
  <c r="IB615" i="1"/>
  <c r="IB616" i="1"/>
  <c r="IB617" i="1"/>
  <c r="IB618" i="1"/>
  <c r="IB619" i="1"/>
  <c r="IB620" i="1"/>
  <c r="IB621" i="1"/>
  <c r="IB622" i="1"/>
  <c r="IB623" i="1"/>
  <c r="IB624" i="1"/>
  <c r="IB625" i="1"/>
  <c r="IB626" i="1"/>
  <c r="IB627" i="1"/>
  <c r="HY23" i="1"/>
  <c r="HT23" i="1"/>
  <c r="HO23" i="1"/>
  <c r="HJ23" i="1"/>
  <c r="GF23" i="1"/>
  <c r="FU23" i="1"/>
  <c r="FJ23" i="1"/>
  <c r="EK23" i="1"/>
  <c r="BN23" i="1"/>
  <c r="CM23" i="1"/>
  <c r="DL23" i="1"/>
  <c r="BA23" i="1"/>
  <c r="HT22" i="1"/>
  <c r="HY22" i="1"/>
  <c r="HO22" i="1"/>
  <c r="HJ22" i="1"/>
  <c r="GF22" i="1"/>
  <c r="FU22" i="1"/>
  <c r="FJ22" i="1"/>
  <c r="EK22" i="1"/>
  <c r="DL22" i="1"/>
  <c r="BN22" i="1"/>
  <c r="CM22" i="1"/>
  <c r="BA22" i="1"/>
  <c r="HT21" i="1"/>
  <c r="HY21" i="1"/>
  <c r="HO21" i="1"/>
  <c r="HJ21" i="1"/>
  <c r="GF21" i="1"/>
  <c r="FU21" i="1"/>
  <c r="FJ21" i="1"/>
  <c r="EK21" i="1"/>
  <c r="BN21" i="1"/>
  <c r="CM21" i="1"/>
  <c r="DL21" i="1"/>
  <c r="BA21" i="1"/>
  <c r="A158" i="1"/>
  <c r="A159" i="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29" i="1"/>
  <c r="A39" i="1" s="1"/>
  <c r="A47" i="1" s="1"/>
  <c r="A55" i="1"/>
  <c r="A62" i="1" s="1"/>
  <c r="A67" i="1" s="1"/>
  <c r="A72"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G2" i="1"/>
  <c r="G1" i="1"/>
  <c r="G4" i="1" s="1"/>
  <c r="HR310" i="1"/>
  <c r="HT310" i="1" s="1"/>
  <c r="HW310" i="1"/>
  <c r="HM310" i="1"/>
  <c r="HO310" i="1" s="1"/>
  <c r="HH310" i="1"/>
  <c r="HJ310" i="1" s="1"/>
  <c r="HR309" i="1"/>
  <c r="HT309" i="1"/>
  <c r="HW309" i="1"/>
  <c r="HY309" i="1" s="1"/>
  <c r="HM309" i="1"/>
  <c r="HO309" i="1" s="1"/>
  <c r="HH309" i="1"/>
  <c r="IJ292" i="1"/>
  <c r="II160" i="1"/>
  <c r="IJ160" i="1"/>
  <c r="IK160" i="1" s="1"/>
  <c r="II256" i="1"/>
  <c r="II254" i="1"/>
  <c r="IJ254" i="1"/>
  <c r="II189" i="1"/>
  <c r="II190" i="1"/>
  <c r="IJ190" i="1"/>
  <c r="IK190" i="1" s="1"/>
  <c r="II191" i="1"/>
  <c r="II192" i="1"/>
  <c r="IK192" i="1" s="1"/>
  <c r="IJ192" i="1"/>
  <c r="II193" i="1"/>
  <c r="IK193" i="1" s="1"/>
  <c r="II194" i="1"/>
  <c r="IJ194" i="1"/>
  <c r="IK194" i="1" s="1"/>
  <c r="II195" i="1"/>
  <c r="IJ195" i="1"/>
  <c r="IK195" i="1" s="1"/>
  <c r="II196" i="1"/>
  <c r="IJ196" i="1"/>
  <c r="II197" i="1"/>
  <c r="IJ197" i="1"/>
  <c r="IK197" i="1" s="1"/>
  <c r="II198" i="1"/>
  <c r="IJ198" i="1"/>
  <c r="IK198" i="1" s="1"/>
  <c r="II199" i="1"/>
  <c r="IJ199" i="1"/>
  <c r="IK199" i="1" s="1"/>
  <c r="II200" i="1"/>
  <c r="IK200" i="1" s="1"/>
  <c r="IJ200" i="1"/>
  <c r="II201" i="1"/>
  <c r="II202" i="1"/>
  <c r="IJ202" i="1"/>
  <c r="II203" i="1"/>
  <c r="IK203" i="1" s="1"/>
  <c r="II204" i="1"/>
  <c r="II205" i="1"/>
  <c r="IJ205" i="1"/>
  <c r="II206" i="1"/>
  <c r="IK206" i="1" s="1"/>
  <c r="IJ206" i="1"/>
  <c r="II207" i="1"/>
  <c r="IJ207" i="1"/>
  <c r="II208" i="1"/>
  <c r="IJ208" i="1"/>
  <c r="II209" i="1"/>
  <c r="IJ209" i="1"/>
  <c r="II210" i="1"/>
  <c r="IK210" i="1" s="1"/>
  <c r="IJ210" i="1"/>
  <c r="II211" i="1"/>
  <c r="IK211" i="1" s="1"/>
  <c r="II212" i="1"/>
  <c r="IJ212" i="1"/>
  <c r="IK212" i="1" s="1"/>
  <c r="II213" i="1"/>
  <c r="IJ213" i="1"/>
  <c r="II214" i="1"/>
  <c r="IJ214" i="1"/>
  <c r="II215" i="1"/>
  <c r="IJ215" i="1"/>
  <c r="II216" i="1"/>
  <c r="IJ216" i="1"/>
  <c r="IK216" i="1" s="1"/>
  <c r="II217" i="1"/>
  <c r="II218" i="1"/>
  <c r="II219" i="1"/>
  <c r="IJ219" i="1"/>
  <c r="II220" i="1"/>
  <c r="IJ220" i="1"/>
  <c r="IK220" i="1" s="1"/>
  <c r="II221" i="1"/>
  <c r="IJ221" i="1"/>
  <c r="IK221" i="1" s="1"/>
  <c r="II222" i="1"/>
  <c r="II223" i="1"/>
  <c r="II224" i="1"/>
  <c r="IJ224" i="1"/>
  <c r="IK224" i="1" s="1"/>
  <c r="II225" i="1"/>
  <c r="II226" i="1"/>
  <c r="IJ226" i="1"/>
  <c r="II227" i="1"/>
  <c r="IK227" i="1" s="1"/>
  <c r="IJ227" i="1"/>
  <c r="II228" i="1"/>
  <c r="IJ228" i="1"/>
  <c r="II229" i="1"/>
  <c r="IK229" i="1" s="1"/>
  <c r="IJ229" i="1"/>
  <c r="II230" i="1"/>
  <c r="IK230" i="1" s="1"/>
  <c r="II231" i="1"/>
  <c r="IJ231" i="1"/>
  <c r="IK231" i="1" s="1"/>
  <c r="II232" i="1"/>
  <c r="II233" i="1"/>
  <c r="IK233" i="1" s="1"/>
  <c r="II234" i="1"/>
  <c r="II235" i="1"/>
  <c r="IK235" i="1" s="1"/>
  <c r="IJ235" i="1"/>
  <c r="II236" i="1"/>
  <c r="IJ236" i="1"/>
  <c r="II237" i="1"/>
  <c r="II238" i="1"/>
  <c r="IJ238" i="1"/>
  <c r="IK238" i="1" s="1"/>
  <c r="II239" i="1"/>
  <c r="IJ239" i="1"/>
  <c r="IK239" i="1" s="1"/>
  <c r="II240" i="1"/>
  <c r="IJ240" i="1"/>
  <c r="II241" i="1"/>
  <c r="II242" i="1"/>
  <c r="IJ242" i="1"/>
  <c r="II243" i="1"/>
  <c r="IJ243" i="1"/>
  <c r="II244" i="1"/>
  <c r="IK244" i="1" s="1"/>
  <c r="IJ244" i="1"/>
  <c r="II245" i="1"/>
  <c r="IJ245" i="1"/>
  <c r="II246" i="1"/>
  <c r="IJ246" i="1"/>
  <c r="II247" i="1"/>
  <c r="IJ247" i="1"/>
  <c r="II248" i="1"/>
  <c r="IK248" i="1" s="1"/>
  <c r="IJ248" i="1"/>
  <c r="II249" i="1"/>
  <c r="II250" i="1"/>
  <c r="IJ250" i="1"/>
  <c r="IK250" i="1" s="1"/>
  <c r="II251" i="1"/>
  <c r="II252" i="1"/>
  <c r="IJ252" i="1"/>
  <c r="II253" i="1"/>
  <c r="IK253" i="1" s="1"/>
  <c r="IJ253" i="1"/>
  <c r="II255" i="1"/>
  <c r="IJ255" i="1"/>
  <c r="II257" i="1"/>
  <c r="IK257" i="1" s="1"/>
  <c r="IJ257" i="1"/>
  <c r="II258" i="1"/>
  <c r="IJ258" i="1"/>
  <c r="II259" i="1"/>
  <c r="IK259" i="1" s="1"/>
  <c r="II260" i="1"/>
  <c r="II261" i="1"/>
  <c r="II262" i="1"/>
  <c r="IJ262" i="1"/>
  <c r="IK262" i="1" s="1"/>
  <c r="II263" i="1"/>
  <c r="IJ263" i="1"/>
  <c r="IK263" i="1" s="1"/>
  <c r="II264" i="1"/>
  <c r="II265" i="1"/>
  <c r="IK265" i="1" s="1"/>
  <c r="IJ265" i="1"/>
  <c r="II266" i="1"/>
  <c r="IJ266" i="1"/>
  <c r="II267" i="1"/>
  <c r="IK267" i="1" s="1"/>
  <c r="II268" i="1"/>
  <c r="II269" i="1"/>
  <c r="IJ269" i="1"/>
  <c r="II270" i="1"/>
  <c r="IK270" i="1" s="1"/>
  <c r="IJ270" i="1"/>
  <c r="II271" i="1"/>
  <c r="IJ271" i="1"/>
  <c r="II272" i="1"/>
  <c r="II273" i="1"/>
  <c r="II274" i="1"/>
  <c r="IJ274" i="1"/>
  <c r="II275" i="1"/>
  <c r="II276" i="1"/>
  <c r="IJ276" i="1"/>
  <c r="IK276" i="1" s="1"/>
  <c r="II277" i="1"/>
  <c r="II278" i="1"/>
  <c r="IK278" i="1" s="1"/>
  <c r="II279" i="1"/>
  <c r="IJ279" i="1"/>
  <c r="IK279" i="1" s="1"/>
  <c r="II280" i="1"/>
  <c r="IJ280" i="1"/>
  <c r="IK280" i="1" s="1"/>
  <c r="II281" i="1"/>
  <c r="II282" i="1"/>
  <c r="IJ282" i="1"/>
  <c r="II283" i="1"/>
  <c r="IJ283" i="1"/>
  <c r="II284" i="1"/>
  <c r="II285" i="1"/>
  <c r="IK285" i="1" s="1"/>
  <c r="II286" i="1"/>
  <c r="IJ286" i="1"/>
  <c r="II287" i="1"/>
  <c r="IJ287" i="1"/>
  <c r="II288" i="1"/>
  <c r="IK288" i="1" s="1"/>
  <c r="II289" i="1"/>
  <c r="IJ289" i="1"/>
  <c r="IK289" i="1" s="1"/>
  <c r="II290" i="1"/>
  <c r="IJ290" i="1"/>
  <c r="IK290" i="1" s="1"/>
  <c r="II291" i="1"/>
  <c r="II292" i="1"/>
  <c r="II293" i="1"/>
  <c r="IJ293" i="1"/>
  <c r="IK293" i="1" s="1"/>
  <c r="II294" i="1"/>
  <c r="IJ294" i="1"/>
  <c r="IK294" i="1" s="1"/>
  <c r="II295" i="1"/>
  <c r="IJ295" i="1"/>
  <c r="IK295" i="1" s="1"/>
  <c r="II296" i="1"/>
  <c r="IJ296" i="1"/>
  <c r="II297" i="1"/>
  <c r="IJ297" i="1"/>
  <c r="II298" i="1"/>
  <c r="IJ298" i="1"/>
  <c r="IK298" i="1" s="1"/>
  <c r="II299" i="1"/>
  <c r="II300" i="1"/>
  <c r="IJ300" i="1"/>
  <c r="II301" i="1"/>
  <c r="IJ301" i="1"/>
  <c r="II302" i="1"/>
  <c r="IJ302" i="1"/>
  <c r="II303" i="1"/>
  <c r="II304" i="1"/>
  <c r="IJ304" i="1"/>
  <c r="IK304" i="1" s="1"/>
  <c r="II305" i="1"/>
  <c r="IJ305" i="1"/>
  <c r="II306" i="1"/>
  <c r="II307" i="1"/>
  <c r="IK307" i="1" s="1"/>
  <c r="IJ307" i="1"/>
  <c r="II308" i="1"/>
  <c r="IJ308" i="1"/>
  <c r="II309" i="1"/>
  <c r="II310" i="1"/>
  <c r="IJ310" i="1"/>
  <c r="IK310" i="1" s="1"/>
  <c r="II311" i="1"/>
  <c r="II312" i="1"/>
  <c r="IJ312" i="1"/>
  <c r="II313" i="1"/>
  <c r="IJ313" i="1"/>
  <c r="II314" i="1"/>
  <c r="IJ314" i="1"/>
  <c r="II315" i="1"/>
  <c r="IJ315" i="1"/>
  <c r="II316" i="1"/>
  <c r="IJ316" i="1"/>
  <c r="II317" i="1"/>
  <c r="IJ317" i="1"/>
  <c r="II318" i="1"/>
  <c r="IJ318" i="1"/>
  <c r="II319" i="1"/>
  <c r="IJ319" i="1"/>
  <c r="II320" i="1"/>
  <c r="IJ320" i="1"/>
  <c r="II321" i="1"/>
  <c r="II322" i="1"/>
  <c r="IK322" i="1" s="1"/>
  <c r="IJ322" i="1"/>
  <c r="II323" i="1"/>
  <c r="IJ323" i="1"/>
  <c r="II324" i="1"/>
  <c r="IJ324" i="1"/>
  <c r="IK324" i="1" s="1"/>
  <c r="II325" i="1"/>
  <c r="II326" i="1"/>
  <c r="IJ326" i="1"/>
  <c r="II327" i="1"/>
  <c r="IK327" i="1" s="1"/>
  <c r="IJ327" i="1"/>
  <c r="II328" i="1"/>
  <c r="IJ328" i="1"/>
  <c r="II329" i="1"/>
  <c r="IJ329" i="1"/>
  <c r="II330" i="1"/>
  <c r="IJ330" i="1"/>
  <c r="IK330" i="1" s="1"/>
  <c r="II331" i="1"/>
  <c r="IK331" i="1" s="1"/>
  <c r="IJ331" i="1"/>
  <c r="II332" i="1"/>
  <c r="IJ332" i="1"/>
  <c r="II333" i="1"/>
  <c r="II334" i="1"/>
  <c r="IJ334" i="1"/>
  <c r="II335" i="1"/>
  <c r="IJ335" i="1"/>
  <c r="II336" i="1"/>
  <c r="IJ336" i="1"/>
  <c r="II337" i="1"/>
  <c r="II338" i="1"/>
  <c r="IJ338" i="1"/>
  <c r="II339" i="1"/>
  <c r="IJ339" i="1"/>
  <c r="II340" i="1"/>
  <c r="IK340" i="1" s="1"/>
  <c r="IJ340" i="1"/>
  <c r="II341" i="1"/>
  <c r="IJ341" i="1"/>
  <c r="II342" i="1"/>
  <c r="IJ342" i="1"/>
  <c r="II343" i="1"/>
  <c r="IJ343" i="1"/>
  <c r="II344" i="1"/>
  <c r="IJ344" i="1"/>
  <c r="II345" i="1"/>
  <c r="IJ345" i="1"/>
  <c r="IK345" i="1" s="1"/>
  <c r="II346" i="1"/>
  <c r="II347" i="1"/>
  <c r="IJ347" i="1"/>
  <c r="II348" i="1"/>
  <c r="II349" i="1"/>
  <c r="IJ349" i="1"/>
  <c r="II350" i="1"/>
  <c r="IJ350" i="1"/>
  <c r="IK350" i="1" s="1"/>
  <c r="II351" i="1"/>
  <c r="IK351" i="1" s="1"/>
  <c r="II352" i="1"/>
  <c r="IJ352" i="1"/>
  <c r="II353" i="1"/>
  <c r="IJ353" i="1"/>
  <c r="II354" i="1"/>
  <c r="IJ354" i="1"/>
  <c r="II355" i="1"/>
  <c r="II356" i="1"/>
  <c r="IJ356" i="1"/>
  <c r="II357" i="1"/>
  <c r="IJ357" i="1"/>
  <c r="IK357" i="1" s="1"/>
  <c r="II358" i="1"/>
  <c r="IJ358" i="1"/>
  <c r="II359" i="1"/>
  <c r="IJ359" i="1"/>
  <c r="II360" i="1"/>
  <c r="IJ360" i="1"/>
  <c r="II361" i="1"/>
  <c r="IJ361" i="1"/>
  <c r="II362" i="1"/>
  <c r="IJ362" i="1"/>
  <c r="II363" i="1"/>
  <c r="IJ363" i="1"/>
  <c r="II364" i="1"/>
  <c r="IJ364" i="1"/>
  <c r="II365" i="1"/>
  <c r="II366" i="1"/>
  <c r="IJ366" i="1"/>
  <c r="II367" i="1"/>
  <c r="II368" i="1"/>
  <c r="IJ368" i="1"/>
  <c r="IK368" i="1" s="1"/>
  <c r="II369" i="1"/>
  <c r="IJ369" i="1"/>
  <c r="II370" i="1"/>
  <c r="IJ370" i="1"/>
  <c r="II371" i="1"/>
  <c r="IJ371" i="1"/>
  <c r="II372" i="1"/>
  <c r="II373" i="1"/>
  <c r="II374" i="1"/>
  <c r="IJ374" i="1"/>
  <c r="II375" i="1"/>
  <c r="II376" i="1"/>
  <c r="II377" i="1"/>
  <c r="IJ377" i="1"/>
  <c r="II378" i="1"/>
  <c r="II379" i="1"/>
  <c r="IJ379" i="1"/>
  <c r="II380" i="1"/>
  <c r="IJ380" i="1"/>
  <c r="II381" i="1"/>
  <c r="IJ381" i="1"/>
  <c r="II382" i="1"/>
  <c r="IJ382" i="1"/>
  <c r="II383" i="1"/>
  <c r="II384" i="1"/>
  <c r="IJ384" i="1"/>
  <c r="II385" i="1"/>
  <c r="IJ385" i="1"/>
  <c r="II386" i="1"/>
  <c r="IJ386" i="1"/>
  <c r="II387" i="1"/>
  <c r="IJ387" i="1"/>
  <c r="II388" i="1"/>
  <c r="II389" i="1"/>
  <c r="II390" i="1"/>
  <c r="IJ390" i="1"/>
  <c r="IK390" i="1" s="1"/>
  <c r="II391" i="1"/>
  <c r="IK391" i="1" s="1"/>
  <c r="II392" i="1"/>
  <c r="II393" i="1"/>
  <c r="IJ393" i="1"/>
  <c r="II394" i="1"/>
  <c r="IK394" i="1" s="1"/>
  <c r="IJ394" i="1"/>
  <c r="II395" i="1"/>
  <c r="IJ395" i="1"/>
  <c r="II396" i="1"/>
  <c r="IJ396" i="1"/>
  <c r="II397" i="1"/>
  <c r="IJ397" i="1"/>
  <c r="II398" i="1"/>
  <c r="II399" i="1"/>
  <c r="IJ399" i="1"/>
  <c r="II400" i="1"/>
  <c r="IK400" i="1" s="1"/>
  <c r="II401" i="1"/>
  <c r="II402" i="1"/>
  <c r="IJ402" i="1"/>
  <c r="II403" i="1"/>
  <c r="IJ403" i="1"/>
  <c r="II404" i="1"/>
  <c r="IJ404" i="1"/>
  <c r="II405" i="1"/>
  <c r="IJ405" i="1"/>
  <c r="II406" i="1"/>
  <c r="IJ406" i="1"/>
  <c r="II407" i="1"/>
  <c r="IJ407" i="1"/>
  <c r="II408" i="1"/>
  <c r="II409" i="1"/>
  <c r="II410" i="1"/>
  <c r="IJ410" i="1"/>
  <c r="II411" i="1"/>
  <c r="IJ411" i="1"/>
  <c r="II412" i="1"/>
  <c r="IJ412" i="1"/>
  <c r="II413" i="1"/>
  <c r="II414" i="1"/>
  <c r="IJ414" i="1"/>
  <c r="IK414" i="1" s="1"/>
  <c r="II415" i="1"/>
  <c r="IJ415" i="1"/>
  <c r="II416" i="1"/>
  <c r="II417" i="1"/>
  <c r="IJ417" i="1"/>
  <c r="II418" i="1"/>
  <c r="IJ418" i="1"/>
  <c r="II419" i="1"/>
  <c r="IK419" i="1" s="1"/>
  <c r="IJ419" i="1"/>
  <c r="II420" i="1"/>
  <c r="IJ420" i="1"/>
  <c r="II421" i="1"/>
  <c r="IJ421" i="1"/>
  <c r="II422" i="1"/>
  <c r="II423" i="1"/>
  <c r="IJ423" i="1"/>
  <c r="II424" i="1"/>
  <c r="IJ424" i="1"/>
  <c r="II425" i="1"/>
  <c r="IK425" i="1" s="1"/>
  <c r="II426" i="1"/>
  <c r="IJ426" i="1"/>
  <c r="II427" i="1"/>
  <c r="II428" i="1"/>
  <c r="IJ428" i="1"/>
  <c r="IK428" i="1" s="1"/>
  <c r="II429" i="1"/>
  <c r="IJ429" i="1"/>
  <c r="II430" i="1"/>
  <c r="IJ430" i="1"/>
  <c r="II431" i="1"/>
  <c r="IJ431" i="1"/>
  <c r="II432" i="1"/>
  <c r="IK432" i="1" s="1"/>
  <c r="II433" i="1"/>
  <c r="IJ433" i="1"/>
  <c r="II434" i="1"/>
  <c r="II435" i="1"/>
  <c r="II436" i="1"/>
  <c r="IJ436" i="1"/>
  <c r="II437" i="1"/>
  <c r="IJ437" i="1"/>
  <c r="II438" i="1"/>
  <c r="II439" i="1"/>
  <c r="IJ439" i="1"/>
  <c r="II440" i="1"/>
  <c r="IJ440" i="1"/>
  <c r="II441" i="1"/>
  <c r="IJ441" i="1"/>
  <c r="II442" i="1"/>
  <c r="IJ442" i="1"/>
  <c r="II443" i="1"/>
  <c r="IJ443" i="1"/>
  <c r="II444" i="1"/>
  <c r="IJ444" i="1"/>
  <c r="II445" i="1"/>
  <c r="II446" i="1"/>
  <c r="IJ446" i="1"/>
  <c r="II447" i="1"/>
  <c r="IJ447" i="1"/>
  <c r="II448" i="1"/>
  <c r="IJ448" i="1"/>
  <c r="II449" i="1"/>
  <c r="IJ449" i="1"/>
  <c r="II450" i="1"/>
  <c r="IJ450" i="1"/>
  <c r="II451" i="1"/>
  <c r="IJ451" i="1"/>
  <c r="II452" i="1"/>
  <c r="II453" i="1"/>
  <c r="IJ453" i="1"/>
  <c r="IK453" i="1" s="1"/>
  <c r="II454" i="1"/>
  <c r="IJ454" i="1"/>
  <c r="II455" i="1"/>
  <c r="II456" i="1"/>
  <c r="IJ456" i="1"/>
  <c r="II457" i="1"/>
  <c r="IK457" i="1" s="1"/>
  <c r="II458" i="1"/>
  <c r="II459" i="1"/>
  <c r="IJ459" i="1"/>
  <c r="II460" i="1"/>
  <c r="II461" i="1"/>
  <c r="IJ461" i="1"/>
  <c r="II462" i="1"/>
  <c r="IJ462" i="1"/>
  <c r="II463" i="1"/>
  <c r="IJ463" i="1"/>
  <c r="II464" i="1"/>
  <c r="IK464" i="1" s="1"/>
  <c r="IJ464" i="1"/>
  <c r="II465" i="1"/>
  <c r="IJ465" i="1"/>
  <c r="IK465" i="1" s="1"/>
  <c r="II466" i="1"/>
  <c r="IJ466" i="1"/>
  <c r="II467" i="1"/>
  <c r="II468" i="1"/>
  <c r="IJ468" i="1"/>
  <c r="II469" i="1"/>
  <c r="II470" i="1"/>
  <c r="IJ470" i="1"/>
  <c r="II471" i="1"/>
  <c r="IK471" i="1" s="1"/>
  <c r="II472" i="1"/>
  <c r="II473" i="1"/>
  <c r="II474" i="1"/>
  <c r="IK474" i="1" s="1"/>
  <c r="II475" i="1"/>
  <c r="II476" i="1"/>
  <c r="II477" i="1"/>
  <c r="IJ477" i="1"/>
  <c r="IK477" i="1" s="1"/>
  <c r="II478" i="1"/>
  <c r="IJ478" i="1"/>
  <c r="II479" i="1"/>
  <c r="IJ479" i="1"/>
  <c r="IK479" i="1" s="1"/>
  <c r="II480" i="1"/>
  <c r="IJ480" i="1"/>
  <c r="II481" i="1"/>
  <c r="II482" i="1"/>
  <c r="IJ482" i="1"/>
  <c r="II483" i="1"/>
  <c r="IJ483" i="1"/>
  <c r="II484" i="1"/>
  <c r="IJ484" i="1"/>
  <c r="II485" i="1"/>
  <c r="II486" i="1"/>
  <c r="IJ486" i="1"/>
  <c r="IK486" i="1" s="1"/>
  <c r="II487" i="1"/>
  <c r="II488" i="1"/>
  <c r="IK488" i="1" s="1"/>
  <c r="II489" i="1"/>
  <c r="IJ489" i="1"/>
  <c r="IK489" i="1" s="1"/>
  <c r="II490" i="1"/>
  <c r="II491" i="1"/>
  <c r="IJ491" i="1"/>
  <c r="IK491" i="1" s="1"/>
  <c r="II492" i="1"/>
  <c r="IJ492" i="1"/>
  <c r="II493" i="1"/>
  <c r="IJ493" i="1"/>
  <c r="II494" i="1"/>
  <c r="IK494" i="1" s="1"/>
  <c r="II495" i="1"/>
  <c r="IJ495" i="1"/>
  <c r="II496" i="1"/>
  <c r="IJ496" i="1"/>
  <c r="II497" i="1"/>
  <c r="IJ497" i="1"/>
  <c r="II498" i="1"/>
  <c r="IJ498" i="1"/>
  <c r="IK498" i="1" s="1"/>
  <c r="II499" i="1"/>
  <c r="IJ499" i="1"/>
  <c r="II500" i="1"/>
  <c r="IJ500" i="1"/>
  <c r="II501" i="1"/>
  <c r="IK501" i="1" s="1"/>
  <c r="II502" i="1"/>
  <c r="IJ502" i="1"/>
  <c r="II503" i="1"/>
  <c r="IJ503" i="1"/>
  <c r="II504" i="1"/>
  <c r="IJ504" i="1"/>
  <c r="IK504" i="1" s="1"/>
  <c r="II505" i="1"/>
  <c r="IJ505" i="1"/>
  <c r="II506" i="1"/>
  <c r="IJ506" i="1"/>
  <c r="II507" i="1"/>
  <c r="II508" i="1"/>
  <c r="IJ508" i="1"/>
  <c r="II509" i="1"/>
  <c r="II510" i="1"/>
  <c r="II511" i="1"/>
  <c r="IJ511" i="1"/>
  <c r="II512" i="1"/>
  <c r="IJ512" i="1"/>
  <c r="IK512" i="1" s="1"/>
  <c r="II513" i="1"/>
  <c r="IJ513" i="1"/>
  <c r="II514" i="1"/>
  <c r="IJ514" i="1"/>
  <c r="IK514" i="1" s="1"/>
  <c r="II515" i="1"/>
  <c r="IK515" i="1" s="1"/>
  <c r="II516" i="1"/>
  <c r="IJ516" i="1"/>
  <c r="IK516" i="1" s="1"/>
  <c r="II517" i="1"/>
  <c r="IJ517" i="1"/>
  <c r="IK517" i="1" s="1"/>
  <c r="II518" i="1"/>
  <c r="IJ518" i="1"/>
  <c r="II519" i="1"/>
  <c r="II520" i="1"/>
  <c r="IJ520" i="1"/>
  <c r="II521" i="1"/>
  <c r="IK521" i="1" s="1"/>
  <c r="IJ521" i="1"/>
  <c r="II522" i="1"/>
  <c r="IJ522" i="1"/>
  <c r="II523" i="1"/>
  <c r="IJ523" i="1"/>
  <c r="IK523" i="1" s="1"/>
  <c r="II524" i="1"/>
  <c r="IK524" i="1" s="1"/>
  <c r="IJ524" i="1"/>
  <c r="II525" i="1"/>
  <c r="IJ525" i="1"/>
  <c r="II526" i="1"/>
  <c r="II527" i="1"/>
  <c r="II528" i="1"/>
  <c r="IJ528" i="1"/>
  <c r="II529" i="1"/>
  <c r="IJ529" i="1"/>
  <c r="II530" i="1"/>
  <c r="IJ530" i="1"/>
  <c r="II531" i="1"/>
  <c r="II532" i="1"/>
  <c r="II533" i="1"/>
  <c r="IJ533" i="1"/>
  <c r="II534" i="1"/>
  <c r="II535" i="1"/>
  <c r="IJ535" i="1"/>
  <c r="IK535" i="1" s="1"/>
  <c r="II536" i="1"/>
  <c r="IJ536" i="1"/>
  <c r="II537" i="1"/>
  <c r="IJ537" i="1"/>
  <c r="II538" i="1"/>
  <c r="IK538" i="1" s="1"/>
  <c r="IJ538" i="1"/>
  <c r="II539" i="1"/>
  <c r="II540" i="1"/>
  <c r="II541" i="1"/>
  <c r="IJ541" i="1"/>
  <c r="II542" i="1"/>
  <c r="IJ542" i="1"/>
  <c r="II543" i="1"/>
  <c r="IJ543" i="1"/>
  <c r="II544" i="1"/>
  <c r="IJ544" i="1"/>
  <c r="II545" i="1"/>
  <c r="IJ545" i="1"/>
  <c r="II546" i="1"/>
  <c r="II547" i="1"/>
  <c r="IJ547" i="1"/>
  <c r="II548" i="1"/>
  <c r="IJ548" i="1"/>
  <c r="II549" i="1"/>
  <c r="IJ549" i="1"/>
  <c r="II550" i="1"/>
  <c r="IJ550" i="1"/>
  <c r="II551" i="1"/>
  <c r="IJ551" i="1"/>
  <c r="IK551" i="1" s="1"/>
  <c r="II552" i="1"/>
  <c r="IJ552" i="1"/>
  <c r="II553" i="1"/>
  <c r="IJ553" i="1"/>
  <c r="II554" i="1"/>
  <c r="IJ554" i="1"/>
  <c r="II555" i="1"/>
  <c r="IJ555" i="1"/>
  <c r="II556" i="1"/>
  <c r="II557" i="1"/>
  <c r="II558" i="1"/>
  <c r="IJ558" i="1"/>
  <c r="II559" i="1"/>
  <c r="IK559" i="1" s="1"/>
  <c r="II560" i="1"/>
  <c r="IJ560" i="1"/>
  <c r="II561" i="1"/>
  <c r="IJ561" i="1"/>
  <c r="II562" i="1"/>
  <c r="II563" i="1"/>
  <c r="IJ563" i="1"/>
  <c r="II564" i="1"/>
  <c r="IJ564" i="1"/>
  <c r="II565" i="1"/>
  <c r="II566" i="1"/>
  <c r="IJ566" i="1"/>
  <c r="II567" i="1"/>
  <c r="IJ567" i="1"/>
  <c r="II568" i="1"/>
  <c r="IJ568" i="1"/>
  <c r="II569" i="1"/>
  <c r="II570" i="1"/>
  <c r="II571" i="1"/>
  <c r="IJ571" i="1"/>
  <c r="II572" i="1"/>
  <c r="IJ572" i="1"/>
  <c r="IK572" i="1" s="1"/>
  <c r="II573" i="1"/>
  <c r="IJ573" i="1"/>
  <c r="II574" i="1"/>
  <c r="IJ574" i="1"/>
  <c r="II575" i="1"/>
  <c r="IJ575" i="1"/>
  <c r="II576" i="1"/>
  <c r="II577" i="1"/>
  <c r="II578" i="1"/>
  <c r="IJ578" i="1"/>
  <c r="II579" i="1"/>
  <c r="II580" i="1"/>
  <c r="II581" i="1"/>
  <c r="IJ581" i="1"/>
  <c r="II582" i="1"/>
  <c r="IJ582" i="1"/>
  <c r="II583" i="1"/>
  <c r="IJ583" i="1"/>
  <c r="II584" i="1"/>
  <c r="IJ584" i="1"/>
  <c r="II585" i="1"/>
  <c r="IK585" i="1" s="1"/>
  <c r="II586" i="1"/>
  <c r="IJ586" i="1"/>
  <c r="II587" i="1"/>
  <c r="II588" i="1"/>
  <c r="IK588" i="1" s="1"/>
  <c r="II589" i="1"/>
  <c r="II590" i="1"/>
  <c r="IJ590" i="1"/>
  <c r="II591" i="1"/>
  <c r="IJ591" i="1"/>
  <c r="II592" i="1"/>
  <c r="II593" i="1"/>
  <c r="IJ593" i="1"/>
  <c r="II594" i="1"/>
  <c r="IJ594" i="1"/>
  <c r="II595" i="1"/>
  <c r="IJ595" i="1"/>
  <c r="II596" i="1"/>
  <c r="IJ596" i="1"/>
  <c r="II597" i="1"/>
  <c r="IJ597" i="1"/>
  <c r="II598" i="1"/>
  <c r="IJ598" i="1"/>
  <c r="II599" i="1"/>
  <c r="II600" i="1"/>
  <c r="IJ600" i="1"/>
  <c r="II601" i="1"/>
  <c r="IJ601" i="1"/>
  <c r="II602" i="1"/>
  <c r="IJ602" i="1"/>
  <c r="II603" i="1"/>
  <c r="II604" i="1"/>
  <c r="IJ604" i="1"/>
  <c r="IK604" i="1" s="1"/>
  <c r="II605" i="1"/>
  <c r="II606" i="1"/>
  <c r="II607" i="1"/>
  <c r="IJ607" i="1"/>
  <c r="II608" i="1"/>
  <c r="II609" i="1"/>
  <c r="IJ609" i="1"/>
  <c r="II610" i="1"/>
  <c r="IJ610" i="1"/>
  <c r="II611" i="1"/>
  <c r="IJ611" i="1"/>
  <c r="II612" i="1"/>
  <c r="IJ612" i="1"/>
  <c r="II613" i="1"/>
  <c r="IJ613" i="1"/>
  <c r="II614" i="1"/>
  <c r="IJ614" i="1"/>
  <c r="II615" i="1"/>
  <c r="IJ615" i="1"/>
  <c r="II616" i="1"/>
  <c r="IJ616" i="1"/>
  <c r="II617" i="1"/>
  <c r="IJ617" i="1"/>
  <c r="II618" i="1"/>
  <c r="IJ618" i="1"/>
  <c r="II619" i="1"/>
  <c r="IJ619" i="1"/>
  <c r="II620" i="1"/>
  <c r="IK620" i="1" s="1"/>
  <c r="II621" i="1"/>
  <c r="II622" i="1"/>
  <c r="IJ622" i="1"/>
  <c r="II623" i="1"/>
  <c r="IJ623" i="1"/>
  <c r="II624" i="1"/>
  <c r="IJ624" i="1"/>
  <c r="IK624" i="1" s="1"/>
  <c r="II625" i="1"/>
  <c r="IJ625" i="1"/>
  <c r="II626" i="1"/>
  <c r="IJ626" i="1"/>
  <c r="II627" i="1"/>
  <c r="IJ627" i="1"/>
  <c r="II186" i="1"/>
  <c r="IJ186" i="1"/>
  <c r="II187" i="1"/>
  <c r="IJ187" i="1"/>
  <c r="IK187" i="1" s="1"/>
  <c r="II188" i="1"/>
  <c r="IJ188" i="1"/>
  <c r="IK188" i="1" s="1"/>
  <c r="II183" i="1"/>
  <c r="IJ183" i="1"/>
  <c r="II184" i="1"/>
  <c r="II185" i="1"/>
  <c r="IJ185" i="1"/>
  <c r="II177" i="1"/>
  <c r="IK177" i="1" s="1"/>
  <c r="IJ177" i="1"/>
  <c r="II178" i="1"/>
  <c r="II179" i="1"/>
  <c r="IJ179" i="1"/>
  <c r="II180" i="1"/>
  <c r="II181" i="1"/>
  <c r="IJ181" i="1"/>
  <c r="II182" i="1"/>
  <c r="II168" i="1"/>
  <c r="II169" i="1"/>
  <c r="IJ169" i="1"/>
  <c r="II170" i="1"/>
  <c r="IJ170" i="1"/>
  <c r="II171" i="1"/>
  <c r="IJ171" i="1"/>
  <c r="II172" i="1"/>
  <c r="II173" i="1"/>
  <c r="IJ173" i="1"/>
  <c r="IK173" i="1" s="1"/>
  <c r="II174" i="1"/>
  <c r="IJ174" i="1"/>
  <c r="II175" i="1"/>
  <c r="IJ175" i="1"/>
  <c r="IK175" i="1" s="1"/>
  <c r="II176" i="1"/>
  <c r="IJ176" i="1"/>
  <c r="II167" i="1"/>
  <c r="IJ167" i="1"/>
  <c r="IK167" i="1" s="1"/>
  <c r="II161" i="1"/>
  <c r="IJ161" i="1"/>
  <c r="IK161" i="1" s="1"/>
  <c r="II162" i="1"/>
  <c r="IJ162" i="1"/>
  <c r="IK162" i="1" s="1"/>
  <c r="II163" i="1"/>
  <c r="IJ163" i="1"/>
  <c r="II164" i="1"/>
  <c r="IJ164" i="1"/>
  <c r="IK164" i="1" s="1"/>
  <c r="II165" i="1"/>
  <c r="IJ165" i="1"/>
  <c r="IK165" i="1" s="1"/>
  <c r="II166" i="1"/>
  <c r="IJ166" i="1"/>
  <c r="II159" i="1"/>
  <c r="IJ159" i="1"/>
  <c r="IK159" i="1" s="1"/>
  <c r="IJ256" i="1"/>
  <c r="HR289" i="1"/>
  <c r="HW289" i="1"/>
  <c r="HY289" i="1" s="1"/>
  <c r="HM289" i="1"/>
  <c r="HO289" i="1" s="1"/>
  <c r="HH289" i="1"/>
  <c r="HJ289" i="1" s="1"/>
  <c r="HR624" i="1"/>
  <c r="HT624" i="1" s="1"/>
  <c r="HW624" i="1"/>
  <c r="HY624" i="1" s="1"/>
  <c r="HM624" i="1"/>
  <c r="HH624" i="1"/>
  <c r="HR349" i="1"/>
  <c r="HT349" i="1" s="1"/>
  <c r="HW349" i="1"/>
  <c r="HY349" i="1" s="1"/>
  <c r="HM349" i="1"/>
  <c r="HH349" i="1"/>
  <c r="HR467" i="1"/>
  <c r="HW467" i="1"/>
  <c r="HY467" i="1" s="1"/>
  <c r="HM467" i="1"/>
  <c r="HH467" i="1"/>
  <c r="HJ467" i="1" s="1"/>
  <c r="HR377" i="1"/>
  <c r="HT377" i="1" s="1"/>
  <c r="HW377" i="1"/>
  <c r="HY377" i="1" s="1"/>
  <c r="HM377" i="1"/>
  <c r="HO377" i="1" s="1"/>
  <c r="HH377" i="1"/>
  <c r="HJ377" i="1" s="1"/>
  <c r="HR604" i="1"/>
  <c r="HT604" i="1" s="1"/>
  <c r="HH604" i="1"/>
  <c r="HJ604" i="1" s="1"/>
  <c r="HM604" i="1"/>
  <c r="HW604" i="1"/>
  <c r="HY604" i="1" s="1"/>
  <c r="HR601" i="1"/>
  <c r="HT601" i="1" s="1"/>
  <c r="HW601" i="1"/>
  <c r="HY601" i="1"/>
  <c r="HM601" i="1"/>
  <c r="HO601" i="1" s="1"/>
  <c r="HH601" i="1"/>
  <c r="HJ601" i="1" s="1"/>
  <c r="HR597" i="1"/>
  <c r="HT597" i="1" s="1"/>
  <c r="HW597" i="1"/>
  <c r="HY597" i="1" s="1"/>
  <c r="HM597" i="1"/>
  <c r="HH597" i="1"/>
  <c r="HR280" i="1"/>
  <c r="HT280" i="1" s="1"/>
  <c r="HW280" i="1"/>
  <c r="HY280" i="1" s="1"/>
  <c r="HM280" i="1"/>
  <c r="HO280" i="1" s="1"/>
  <c r="HH280" i="1"/>
  <c r="HJ280" i="1"/>
  <c r="HR585" i="1"/>
  <c r="HT585" i="1" s="1"/>
  <c r="HW585" i="1"/>
  <c r="HY585" i="1" s="1"/>
  <c r="HM585" i="1"/>
  <c r="HH585" i="1"/>
  <c r="HR581" i="1"/>
  <c r="HW581" i="1"/>
  <c r="HY581" i="1" s="1"/>
  <c r="HM581" i="1"/>
  <c r="HH581" i="1"/>
  <c r="HJ581" i="1" s="1"/>
  <c r="HR579" i="1"/>
  <c r="HT579" i="1" s="1"/>
  <c r="HW579" i="1"/>
  <c r="HY579" i="1" s="1"/>
  <c r="HM579" i="1"/>
  <c r="HO579" i="1"/>
  <c r="HH579" i="1"/>
  <c r="HJ579" i="1" s="1"/>
  <c r="IP579" i="1" s="1"/>
  <c r="IR579" i="1" s="1"/>
  <c r="HR578" i="1"/>
  <c r="HT578" i="1" s="1"/>
  <c r="HW578" i="1"/>
  <c r="HY578" i="1"/>
  <c r="HM578" i="1"/>
  <c r="HH578" i="1"/>
  <c r="HJ578" i="1" s="1"/>
  <c r="HR345" i="1"/>
  <c r="HW345" i="1"/>
  <c r="HY345" i="1" s="1"/>
  <c r="HM345" i="1"/>
  <c r="HH345" i="1"/>
  <c r="HJ345" i="1" s="1"/>
  <c r="HR391" i="1"/>
  <c r="HT391" i="1" s="1"/>
  <c r="HW391" i="1"/>
  <c r="HY391" i="1"/>
  <c r="HM391" i="1"/>
  <c r="HO391" i="1" s="1"/>
  <c r="HH391" i="1"/>
  <c r="HJ391" i="1" s="1"/>
  <c r="HR571" i="1"/>
  <c r="HT571" i="1" s="1"/>
  <c r="HW571" i="1"/>
  <c r="HY571" i="1" s="1"/>
  <c r="HM571" i="1"/>
  <c r="HO571" i="1" s="1"/>
  <c r="HH571" i="1"/>
  <c r="HJ571" i="1" s="1"/>
  <c r="HR569" i="1"/>
  <c r="HT569" i="1"/>
  <c r="HH569" i="1"/>
  <c r="HM569" i="1"/>
  <c r="HO569" i="1" s="1"/>
  <c r="HW569" i="1"/>
  <c r="HY569" i="1" s="1"/>
  <c r="HR567" i="1"/>
  <c r="HW567" i="1"/>
  <c r="HY567" i="1" s="1"/>
  <c r="HM567" i="1"/>
  <c r="HO567" i="1" s="1"/>
  <c r="HH567" i="1"/>
  <c r="HJ567" i="1" s="1"/>
  <c r="HR543" i="1"/>
  <c r="HT543" i="1" s="1"/>
  <c r="HW543" i="1"/>
  <c r="HY543" i="1" s="1"/>
  <c r="HM543" i="1"/>
  <c r="HO543" i="1" s="1"/>
  <c r="HH543" i="1"/>
  <c r="HR547" i="1"/>
  <c r="HT547" i="1" s="1"/>
  <c r="HW547" i="1"/>
  <c r="HY547" i="1"/>
  <c r="HM547" i="1"/>
  <c r="HO547" i="1" s="1"/>
  <c r="HH547" i="1"/>
  <c r="HR539" i="1"/>
  <c r="HT539" i="1" s="1"/>
  <c r="HW539" i="1"/>
  <c r="HY539" i="1" s="1"/>
  <c r="HM539" i="1"/>
  <c r="HO539" i="1" s="1"/>
  <c r="HH539" i="1"/>
  <c r="HJ539" i="1" s="1"/>
  <c r="IP539" i="1" s="1"/>
  <c r="IR539" i="1" s="1"/>
  <c r="HR459" i="1"/>
  <c r="HW459" i="1"/>
  <c r="HY459" i="1" s="1"/>
  <c r="HM459" i="1"/>
  <c r="HO459" i="1" s="1"/>
  <c r="HH459" i="1"/>
  <c r="HJ459" i="1" s="1"/>
  <c r="HR535" i="1"/>
  <c r="HW535" i="1"/>
  <c r="HY535" i="1" s="1"/>
  <c r="HM535" i="1"/>
  <c r="HD535" i="1" s="1"/>
  <c r="HO535" i="1"/>
  <c r="HH535" i="1"/>
  <c r="HJ535" i="1" s="1"/>
  <c r="HR530" i="1"/>
  <c r="HT530" i="1" s="1"/>
  <c r="HW530" i="1"/>
  <c r="HY530" i="1" s="1"/>
  <c r="HM530" i="1"/>
  <c r="HH530" i="1"/>
  <c r="HR259" i="1"/>
  <c r="HT259" i="1" s="1"/>
  <c r="HW259" i="1"/>
  <c r="HY259" i="1" s="1"/>
  <c r="HM259" i="1"/>
  <c r="HO259" i="1" s="1"/>
  <c r="HH259" i="1"/>
  <c r="HJ259" i="1" s="1"/>
  <c r="HR518" i="1"/>
  <c r="HW518" i="1"/>
  <c r="HY518" i="1" s="1"/>
  <c r="HM518" i="1"/>
  <c r="HO518" i="1" s="1"/>
  <c r="HH518" i="1"/>
  <c r="HR517" i="1"/>
  <c r="HT517" i="1" s="1"/>
  <c r="HW517" i="1"/>
  <c r="HY517" i="1" s="1"/>
  <c r="HM517" i="1"/>
  <c r="HO517" i="1"/>
  <c r="HH517" i="1"/>
  <c r="HR513" i="1"/>
  <c r="HT513" i="1" s="1"/>
  <c r="HW513" i="1"/>
  <c r="HY513" i="1" s="1"/>
  <c r="HM513" i="1"/>
  <c r="HH513" i="1"/>
  <c r="HJ513" i="1" s="1"/>
  <c r="HR425" i="1"/>
  <c r="HT425" i="1" s="1"/>
  <c r="HW425" i="1"/>
  <c r="HY425" i="1" s="1"/>
  <c r="HM425" i="1"/>
  <c r="HO425" i="1" s="1"/>
  <c r="HH425" i="1"/>
  <c r="HR447" i="1"/>
  <c r="HT447" i="1" s="1"/>
  <c r="HW447" i="1"/>
  <c r="HM447" i="1"/>
  <c r="HH447" i="1"/>
  <c r="HJ447" i="1" s="1"/>
  <c r="HR488" i="1"/>
  <c r="HT488" i="1" s="1"/>
  <c r="HW488" i="1"/>
  <c r="HY488" i="1" s="1"/>
  <c r="HM488" i="1"/>
  <c r="HO488" i="1" s="1"/>
  <c r="HH488" i="1"/>
  <c r="HR290" i="1"/>
  <c r="HT290" i="1" s="1"/>
  <c r="HW290" i="1"/>
  <c r="HY290" i="1" s="1"/>
  <c r="HM290" i="1"/>
  <c r="HH290" i="1"/>
  <c r="HJ290" i="1" s="1"/>
  <c r="HR373" i="1"/>
  <c r="HT373" i="1" s="1"/>
  <c r="HW373" i="1"/>
  <c r="HY373" i="1" s="1"/>
  <c r="HM373" i="1"/>
  <c r="HO373" i="1" s="1"/>
  <c r="HH373" i="1"/>
  <c r="HJ373" i="1" s="1"/>
  <c r="HR485" i="1"/>
  <c r="HT485" i="1" s="1"/>
  <c r="HW485" i="1"/>
  <c r="HY485" i="1" s="1"/>
  <c r="HH485" i="1"/>
  <c r="HJ485" i="1" s="1"/>
  <c r="HM485" i="1"/>
  <c r="HO485" i="1" s="1"/>
  <c r="HR412" i="1"/>
  <c r="HT412" i="1" s="1"/>
  <c r="HW412" i="1"/>
  <c r="HY412" i="1" s="1"/>
  <c r="HM412" i="1"/>
  <c r="HH412" i="1"/>
  <c r="HJ412" i="1" s="1"/>
  <c r="HR443" i="1"/>
  <c r="HT443" i="1" s="1"/>
  <c r="HW443" i="1"/>
  <c r="HM443" i="1"/>
  <c r="HO443" i="1" s="1"/>
  <c r="HH443" i="1"/>
  <c r="HJ443" i="1" s="1"/>
  <c r="HR441" i="1"/>
  <c r="HW441" i="1"/>
  <c r="HY441" i="1" s="1"/>
  <c r="HM441" i="1"/>
  <c r="HO441" i="1" s="1"/>
  <c r="HH441" i="1"/>
  <c r="HJ441" i="1" s="1"/>
  <c r="HR360" i="1"/>
  <c r="HW360" i="1"/>
  <c r="HY360" i="1" s="1"/>
  <c r="HM360" i="1"/>
  <c r="HO360" i="1" s="1"/>
  <c r="HH360" i="1"/>
  <c r="HR614" i="1"/>
  <c r="HT614" i="1" s="1"/>
  <c r="HW614" i="1"/>
  <c r="HY614" i="1" s="1"/>
  <c r="IP614" i="1" s="1"/>
  <c r="IR614" i="1" s="1"/>
  <c r="HM614" i="1"/>
  <c r="HO614" i="1" s="1"/>
  <c r="HH614" i="1"/>
  <c r="HJ614" i="1" s="1"/>
  <c r="HR551" i="1"/>
  <c r="HT551" i="1"/>
  <c r="HW551" i="1"/>
  <c r="HY551" i="1" s="1"/>
  <c r="HM551" i="1"/>
  <c r="HO551" i="1" s="1"/>
  <c r="HH551" i="1"/>
  <c r="HJ551" i="1"/>
  <c r="HR559" i="1"/>
  <c r="HT559" i="1" s="1"/>
  <c r="HW559" i="1"/>
  <c r="HY559" i="1" s="1"/>
  <c r="HM559" i="1"/>
  <c r="HO559" i="1" s="1"/>
  <c r="HH559" i="1"/>
  <c r="HR183" i="1"/>
  <c r="HT183" i="1" s="1"/>
  <c r="HW183" i="1"/>
  <c r="HY183" i="1" s="1"/>
  <c r="HM183" i="1"/>
  <c r="HH183" i="1"/>
  <c r="HJ183" i="1" s="1"/>
  <c r="HR405" i="1"/>
  <c r="HT405" i="1" s="1"/>
  <c r="HW405" i="1"/>
  <c r="HY405" i="1" s="1"/>
  <c r="HM405" i="1"/>
  <c r="HO405" i="1" s="1"/>
  <c r="HH405" i="1"/>
  <c r="HR334" i="1"/>
  <c r="HT334" i="1" s="1"/>
  <c r="HW334" i="1"/>
  <c r="HY334" i="1" s="1"/>
  <c r="HM334" i="1"/>
  <c r="HO334" i="1" s="1"/>
  <c r="HH334" i="1"/>
  <c r="HJ334" i="1"/>
  <c r="HR176" i="1"/>
  <c r="HT176" i="1" s="1"/>
  <c r="HW176" i="1"/>
  <c r="HY176" i="1"/>
  <c r="HM176" i="1"/>
  <c r="HO176" i="1" s="1"/>
  <c r="HH176" i="1"/>
  <c r="HJ176" i="1" s="1"/>
  <c r="HR558" i="1"/>
  <c r="HD558" i="1" s="1"/>
  <c r="HW558" i="1"/>
  <c r="HY558" i="1" s="1"/>
  <c r="HM558" i="1"/>
  <c r="HO558" i="1" s="1"/>
  <c r="HH558" i="1"/>
  <c r="HJ558" i="1" s="1"/>
  <c r="HR358" i="1"/>
  <c r="HT358" i="1" s="1"/>
  <c r="HW358" i="1"/>
  <c r="HY358" i="1" s="1"/>
  <c r="HM358" i="1"/>
  <c r="HH358" i="1"/>
  <c r="HJ358" i="1" s="1"/>
  <c r="HR175" i="1"/>
  <c r="HT175" i="1" s="1"/>
  <c r="HW175" i="1"/>
  <c r="HM175" i="1"/>
  <c r="HH175" i="1"/>
  <c r="HR476" i="1"/>
  <c r="HT476" i="1" s="1"/>
  <c r="HW476" i="1"/>
  <c r="HY476" i="1" s="1"/>
  <c r="HM476" i="1"/>
  <c r="HH476" i="1"/>
  <c r="HJ476" i="1" s="1"/>
  <c r="HR554" i="1"/>
  <c r="HW554" i="1"/>
  <c r="HM554" i="1"/>
  <c r="HO554" i="1" s="1"/>
  <c r="HH554" i="1"/>
  <c r="HJ554" i="1" s="1"/>
  <c r="HR626" i="1"/>
  <c r="HT626" i="1" s="1"/>
  <c r="HW626" i="1"/>
  <c r="HY626" i="1" s="1"/>
  <c r="HM626" i="1"/>
  <c r="HH626" i="1"/>
  <c r="HJ626" i="1" s="1"/>
  <c r="HR354" i="1"/>
  <c r="HT354" i="1" s="1"/>
  <c r="HW354" i="1"/>
  <c r="HY354" i="1" s="1"/>
  <c r="HM354" i="1"/>
  <c r="HO354" i="1" s="1"/>
  <c r="HH354" i="1"/>
  <c r="HR170" i="1"/>
  <c r="HT170" i="1" s="1"/>
  <c r="HW170" i="1"/>
  <c r="HM170" i="1"/>
  <c r="HH170" i="1"/>
  <c r="HJ170" i="1" s="1"/>
  <c r="HR472" i="1"/>
  <c r="HT472" i="1" s="1"/>
  <c r="HW472" i="1"/>
  <c r="HY472" i="1" s="1"/>
  <c r="HM472" i="1"/>
  <c r="HO472" i="1" s="1"/>
  <c r="HH472" i="1"/>
  <c r="HJ472" i="1"/>
  <c r="HR241" i="1"/>
  <c r="HD241" i="1" s="1"/>
  <c r="HW241" i="1"/>
  <c r="HY241" i="1" s="1"/>
  <c r="HM241" i="1"/>
  <c r="HO241" i="1"/>
  <c r="HH241" i="1"/>
  <c r="HR239" i="1"/>
  <c r="HT239" i="1" s="1"/>
  <c r="HW239" i="1"/>
  <c r="HY239" i="1" s="1"/>
  <c r="HM239" i="1"/>
  <c r="HO239" i="1" s="1"/>
  <c r="HH239" i="1"/>
  <c r="HR237" i="1"/>
  <c r="HT237" i="1" s="1"/>
  <c r="HW237" i="1"/>
  <c r="HY237" i="1" s="1"/>
  <c r="HM237" i="1"/>
  <c r="HH237" i="1"/>
  <c r="HR234" i="1"/>
  <c r="HT234" i="1" s="1"/>
  <c r="HW234" i="1"/>
  <c r="HY234" i="1" s="1"/>
  <c r="HM234" i="1"/>
  <c r="HH234" i="1"/>
  <c r="HJ234" i="1" s="1"/>
  <c r="HR229" i="1"/>
  <c r="HT229" i="1" s="1"/>
  <c r="HW229" i="1"/>
  <c r="HM229" i="1"/>
  <c r="HH229" i="1"/>
  <c r="HJ229" i="1" s="1"/>
  <c r="HR228" i="1"/>
  <c r="HT228" i="1" s="1"/>
  <c r="HW228" i="1"/>
  <c r="HY228" i="1" s="1"/>
  <c r="HM228" i="1"/>
  <c r="HO228" i="1" s="1"/>
  <c r="HH228" i="1"/>
  <c r="HJ228" i="1" s="1"/>
  <c r="HR224" i="1"/>
  <c r="HT224" i="1" s="1"/>
  <c r="HW224" i="1"/>
  <c r="HM224" i="1"/>
  <c r="HH224" i="1"/>
  <c r="HR217" i="1"/>
  <c r="HT217" i="1" s="1"/>
  <c r="HW217" i="1"/>
  <c r="HY217" i="1" s="1"/>
  <c r="HM217" i="1"/>
  <c r="HH217" i="1"/>
  <c r="HJ217" i="1" s="1"/>
  <c r="HR607" i="1"/>
  <c r="HT607" i="1" s="1"/>
  <c r="HW607" i="1"/>
  <c r="HY607" i="1" s="1"/>
  <c r="HM607" i="1"/>
  <c r="HH607" i="1"/>
  <c r="HR206" i="1"/>
  <c r="HT206" i="1" s="1"/>
  <c r="HW206" i="1"/>
  <c r="HY206" i="1" s="1"/>
  <c r="HM206" i="1"/>
  <c r="HO206" i="1" s="1"/>
  <c r="HH206" i="1"/>
  <c r="HR203" i="1"/>
  <c r="HT203" i="1" s="1"/>
  <c r="HW203" i="1"/>
  <c r="HY203" i="1" s="1"/>
  <c r="HM203" i="1"/>
  <c r="HO203" i="1" s="1"/>
  <c r="HH203" i="1"/>
  <c r="HJ203" i="1" s="1"/>
  <c r="HR202" i="1"/>
  <c r="HW202" i="1"/>
  <c r="HY202" i="1" s="1"/>
  <c r="HM202" i="1"/>
  <c r="HO202" i="1" s="1"/>
  <c r="HH202" i="1"/>
  <c r="HJ202" i="1" s="1"/>
  <c r="HR565" i="1"/>
  <c r="HT565" i="1" s="1"/>
  <c r="HW565" i="1"/>
  <c r="HH565" i="1"/>
  <c r="HJ565" i="1" s="1"/>
  <c r="HM565" i="1"/>
  <c r="HO565" i="1" s="1"/>
  <c r="HR393" i="1"/>
  <c r="HT393" i="1" s="1"/>
  <c r="HW393" i="1"/>
  <c r="HY393" i="1" s="1"/>
  <c r="HM393" i="1"/>
  <c r="HO393" i="1" s="1"/>
  <c r="HH393" i="1"/>
  <c r="HJ393" i="1" s="1"/>
  <c r="HR182" i="1"/>
  <c r="HT182" i="1" s="1"/>
  <c r="HW182" i="1"/>
  <c r="HM182" i="1"/>
  <c r="HO182" i="1" s="1"/>
  <c r="HH182" i="1"/>
  <c r="HR379" i="1"/>
  <c r="HT379" i="1" s="1"/>
  <c r="HW379" i="1"/>
  <c r="HY379" i="1" s="1"/>
  <c r="HM379" i="1"/>
  <c r="HO379" i="1" s="1"/>
  <c r="HH379" i="1"/>
  <c r="HT152" i="1"/>
  <c r="HY152" i="1"/>
  <c r="HO152" i="1"/>
  <c r="IP152" i="1" s="1"/>
  <c r="IR152" i="1" s="1"/>
  <c r="HJ152" i="1"/>
  <c r="HT148" i="1"/>
  <c r="HY148" i="1"/>
  <c r="HO148" i="1"/>
  <c r="HJ148" i="1"/>
  <c r="HT147" i="1"/>
  <c r="HY147" i="1"/>
  <c r="HO147" i="1"/>
  <c r="HJ147" i="1"/>
  <c r="HT146" i="1"/>
  <c r="HY146" i="1"/>
  <c r="HO146" i="1"/>
  <c r="HJ146" i="1"/>
  <c r="IP146" i="1" s="1"/>
  <c r="IR146" i="1" s="1"/>
  <c r="HT145" i="1"/>
  <c r="HY145" i="1"/>
  <c r="HO145" i="1"/>
  <c r="HJ145" i="1"/>
  <c r="HT83" i="1"/>
  <c r="HY83" i="1"/>
  <c r="HO83" i="1"/>
  <c r="HJ83" i="1"/>
  <c r="HT82" i="1"/>
  <c r="HY82" i="1"/>
  <c r="HO82" i="1"/>
  <c r="HJ82" i="1"/>
  <c r="HT81" i="1"/>
  <c r="HY81" i="1"/>
  <c r="HO81" i="1"/>
  <c r="HJ81" i="1"/>
  <c r="HT80" i="1"/>
  <c r="HY80" i="1"/>
  <c r="HO80" i="1"/>
  <c r="HJ80" i="1"/>
  <c r="HT79" i="1"/>
  <c r="HY79" i="1"/>
  <c r="HO79" i="1"/>
  <c r="HJ79" i="1"/>
  <c r="HT256" i="1"/>
  <c r="HY256" i="1"/>
  <c r="HO256" i="1"/>
  <c r="HJ256" i="1"/>
  <c r="HT78" i="1"/>
  <c r="HY78" i="1"/>
  <c r="HO78" i="1"/>
  <c r="HJ78" i="1"/>
  <c r="HT72" i="1"/>
  <c r="HY72" i="1"/>
  <c r="HO72" i="1"/>
  <c r="HJ72" i="1"/>
  <c r="HT62" i="1"/>
  <c r="HY62" i="1"/>
  <c r="HO62" i="1"/>
  <c r="HJ62" i="1"/>
  <c r="HT55" i="1"/>
  <c r="HY55" i="1"/>
  <c r="HO55" i="1"/>
  <c r="HJ55" i="1"/>
  <c r="HT39" i="1"/>
  <c r="HY39" i="1"/>
  <c r="HO39" i="1"/>
  <c r="HJ39" i="1"/>
  <c r="HT254" i="1"/>
  <c r="HY254" i="1"/>
  <c r="HO254" i="1"/>
  <c r="HJ254" i="1"/>
  <c r="HT97" i="1"/>
  <c r="HY97" i="1"/>
  <c r="HO97" i="1"/>
  <c r="HJ97" i="1"/>
  <c r="HT96" i="1"/>
  <c r="HY96" i="1"/>
  <c r="HO96" i="1"/>
  <c r="HJ96" i="1"/>
  <c r="HT85" i="1"/>
  <c r="HY85" i="1"/>
  <c r="HO85" i="1"/>
  <c r="HJ85" i="1"/>
  <c r="HT84" i="1"/>
  <c r="HY84" i="1"/>
  <c r="HO84" i="1"/>
  <c r="IP84" i="1" s="1"/>
  <c r="IR84" i="1" s="1"/>
  <c r="HJ84" i="1"/>
  <c r="HT128" i="1"/>
  <c r="HY128" i="1"/>
  <c r="HO128" i="1"/>
  <c r="HJ128" i="1"/>
  <c r="HT127" i="1"/>
  <c r="HY127" i="1"/>
  <c r="HO127" i="1"/>
  <c r="HJ127" i="1"/>
  <c r="HT125" i="1"/>
  <c r="HY125" i="1"/>
  <c r="HO125" i="1"/>
  <c r="HJ125" i="1"/>
  <c r="HT124" i="1"/>
  <c r="HY124" i="1"/>
  <c r="HO124" i="1"/>
  <c r="HJ124" i="1"/>
  <c r="HT121" i="1"/>
  <c r="HY121" i="1"/>
  <c r="HO121" i="1"/>
  <c r="HJ121" i="1"/>
  <c r="HT120" i="1"/>
  <c r="HY120" i="1"/>
  <c r="HO120" i="1"/>
  <c r="IP120" i="1" s="1"/>
  <c r="IR120" i="1" s="1"/>
  <c r="HJ120" i="1"/>
  <c r="HT117" i="1"/>
  <c r="HY117" i="1"/>
  <c r="HO117" i="1"/>
  <c r="HJ117" i="1"/>
  <c r="HT115" i="1"/>
  <c r="HY115" i="1"/>
  <c r="HO115" i="1"/>
  <c r="HJ115" i="1"/>
  <c r="HT110" i="1"/>
  <c r="HY110" i="1"/>
  <c r="HO110" i="1"/>
  <c r="HJ110" i="1"/>
  <c r="HT109" i="1"/>
  <c r="HY109" i="1"/>
  <c r="HO109" i="1"/>
  <c r="HJ109" i="1"/>
  <c r="HT108" i="1"/>
  <c r="HY108" i="1"/>
  <c r="HO108" i="1"/>
  <c r="HJ108" i="1"/>
  <c r="HT107" i="1"/>
  <c r="HY107" i="1"/>
  <c r="HO107" i="1"/>
  <c r="HJ107" i="1"/>
  <c r="HT106" i="1"/>
  <c r="HY106" i="1"/>
  <c r="HO106" i="1"/>
  <c r="HJ106" i="1"/>
  <c r="HT99" i="1"/>
  <c r="HY99" i="1"/>
  <c r="HO99" i="1"/>
  <c r="HJ99" i="1"/>
  <c r="HT144" i="1"/>
  <c r="HY144" i="1"/>
  <c r="HO144" i="1"/>
  <c r="HJ144" i="1"/>
  <c r="HT143" i="1"/>
  <c r="HY143" i="1"/>
  <c r="HO143" i="1"/>
  <c r="HJ143" i="1"/>
  <c r="HT133" i="1"/>
  <c r="HY133" i="1"/>
  <c r="HO133" i="1"/>
  <c r="HJ133" i="1"/>
  <c r="HT123" i="1"/>
  <c r="HY123" i="1"/>
  <c r="HO123" i="1"/>
  <c r="HJ123" i="1"/>
  <c r="HT140" i="1"/>
  <c r="HY140" i="1"/>
  <c r="HO140" i="1"/>
  <c r="HJ140" i="1"/>
  <c r="IP140" i="1" s="1"/>
  <c r="IR140" i="1" s="1"/>
  <c r="HT139" i="1"/>
  <c r="HY139" i="1"/>
  <c r="HO139" i="1"/>
  <c r="HJ139" i="1"/>
  <c r="HT138" i="1"/>
  <c r="HY138" i="1"/>
  <c r="HO138" i="1"/>
  <c r="HJ138" i="1"/>
  <c r="IP138" i="1" s="1"/>
  <c r="HT137" i="1"/>
  <c r="HY137" i="1"/>
  <c r="HO137" i="1"/>
  <c r="HJ137" i="1"/>
  <c r="HT136" i="1"/>
  <c r="HY136" i="1"/>
  <c r="HO136" i="1"/>
  <c r="HJ136" i="1"/>
  <c r="HT135" i="1"/>
  <c r="HY135" i="1"/>
  <c r="HO135" i="1"/>
  <c r="HJ135" i="1"/>
  <c r="HT105" i="1"/>
  <c r="HY105" i="1"/>
  <c r="HO105" i="1"/>
  <c r="HJ105" i="1"/>
  <c r="HT104" i="1"/>
  <c r="HY104" i="1"/>
  <c r="HO104" i="1"/>
  <c r="HJ104" i="1"/>
  <c r="HT100" i="1"/>
  <c r="HY100" i="1"/>
  <c r="HO100" i="1"/>
  <c r="HJ100" i="1"/>
  <c r="HT92" i="1"/>
  <c r="HY92" i="1"/>
  <c r="HO92" i="1"/>
  <c r="HJ92" i="1"/>
  <c r="HT91" i="1"/>
  <c r="HY91" i="1"/>
  <c r="HO91" i="1"/>
  <c r="HJ91" i="1"/>
  <c r="HT89" i="1"/>
  <c r="HY89" i="1"/>
  <c r="HO89" i="1"/>
  <c r="HJ89" i="1"/>
  <c r="HT88" i="1"/>
  <c r="HY88" i="1"/>
  <c r="HO88" i="1"/>
  <c r="HJ88" i="1"/>
  <c r="HY154" i="1"/>
  <c r="HY153" i="1"/>
  <c r="HT153" i="1"/>
  <c r="HO153" i="1"/>
  <c r="HJ153" i="1"/>
  <c r="HY151" i="1"/>
  <c r="HY150" i="1"/>
  <c r="HY149" i="1"/>
  <c r="HT149" i="1"/>
  <c r="HO149" i="1"/>
  <c r="HJ149" i="1"/>
  <c r="HY67" i="1"/>
  <c r="HT67" i="1"/>
  <c r="HO67" i="1"/>
  <c r="HJ67" i="1"/>
  <c r="HY47" i="1"/>
  <c r="HY29" i="1"/>
  <c r="HT29" i="1"/>
  <c r="HO29" i="1"/>
  <c r="HJ29" i="1"/>
  <c r="HY157" i="1"/>
  <c r="HT157" i="1"/>
  <c r="HO157" i="1"/>
  <c r="HJ157" i="1"/>
  <c r="HY20" i="1"/>
  <c r="HY158" i="1"/>
  <c r="HT158" i="1"/>
  <c r="HO158" i="1"/>
  <c r="HJ158" i="1"/>
  <c r="HY98" i="1"/>
  <c r="HY95" i="1"/>
  <c r="HY87" i="1"/>
  <c r="HT87" i="1"/>
  <c r="HO87" i="1"/>
  <c r="HJ87" i="1"/>
  <c r="HY86" i="1"/>
  <c r="HY130" i="1"/>
  <c r="HT130" i="1"/>
  <c r="HO130" i="1"/>
  <c r="HJ130" i="1"/>
  <c r="HY129" i="1"/>
  <c r="HY126" i="1"/>
  <c r="HY119" i="1"/>
  <c r="HT119" i="1"/>
  <c r="HO119" i="1"/>
  <c r="HJ119" i="1"/>
  <c r="HY118" i="1"/>
  <c r="HY116" i="1"/>
  <c r="HT116" i="1"/>
  <c r="HO116" i="1"/>
  <c r="HJ116" i="1"/>
  <c r="HY114" i="1"/>
  <c r="HY113" i="1"/>
  <c r="HT113" i="1"/>
  <c r="HO113" i="1"/>
  <c r="HJ113" i="1"/>
  <c r="HY112" i="1"/>
  <c r="HY111" i="1"/>
  <c r="HY156" i="1"/>
  <c r="HY155" i="1"/>
  <c r="HT155" i="1"/>
  <c r="HO155" i="1"/>
  <c r="HJ155" i="1"/>
  <c r="HY142" i="1"/>
  <c r="HY141" i="1"/>
  <c r="HY134" i="1"/>
  <c r="HY132" i="1"/>
  <c r="HY131" i="1"/>
  <c r="HY122" i="1"/>
  <c r="HT122" i="1"/>
  <c r="HO122" i="1"/>
  <c r="HJ122" i="1"/>
  <c r="IP122" i="1" s="1"/>
  <c r="IR122" i="1" s="1"/>
  <c r="HY103" i="1"/>
  <c r="HT103" i="1"/>
  <c r="HO103" i="1"/>
  <c r="HJ103" i="1"/>
  <c r="HY102" i="1"/>
  <c r="HT102" i="1"/>
  <c r="HO102" i="1"/>
  <c r="HJ102" i="1"/>
  <c r="HY101" i="1"/>
  <c r="HY94" i="1"/>
  <c r="HY93" i="1"/>
  <c r="HY90" i="1"/>
  <c r="HT506" i="1"/>
  <c r="HT154" i="1"/>
  <c r="HO154" i="1"/>
  <c r="HJ154" i="1"/>
  <c r="HT151" i="1"/>
  <c r="HO151" i="1"/>
  <c r="HJ151" i="1"/>
  <c r="HT150" i="1"/>
  <c r="HO150" i="1"/>
  <c r="HJ150" i="1"/>
  <c r="HT47" i="1"/>
  <c r="HT20" i="1"/>
  <c r="HT98" i="1"/>
  <c r="HO98" i="1"/>
  <c r="HJ98" i="1"/>
  <c r="IP98" i="1" s="1"/>
  <c r="IR98" i="1" s="1"/>
  <c r="HT95" i="1"/>
  <c r="HT86" i="1"/>
  <c r="HT129" i="1"/>
  <c r="HT126" i="1"/>
  <c r="HT118" i="1"/>
  <c r="HO118" i="1"/>
  <c r="HJ118" i="1"/>
  <c r="HT114" i="1"/>
  <c r="HT112" i="1"/>
  <c r="HO112" i="1"/>
  <c r="HJ112" i="1"/>
  <c r="HT111" i="1"/>
  <c r="HO111" i="1"/>
  <c r="HJ111" i="1"/>
  <c r="HT156" i="1"/>
  <c r="HO156" i="1"/>
  <c r="HJ156" i="1"/>
  <c r="HT142" i="1"/>
  <c r="HT141" i="1"/>
  <c r="HT134" i="1"/>
  <c r="HT132" i="1"/>
  <c r="HO132" i="1"/>
  <c r="HJ132" i="1"/>
  <c r="HT131" i="1"/>
  <c r="HO131" i="1"/>
  <c r="HJ131" i="1"/>
  <c r="HT101" i="1"/>
  <c r="HT94" i="1"/>
  <c r="HO94" i="1"/>
  <c r="HJ94" i="1"/>
  <c r="HT93" i="1"/>
  <c r="HT90" i="1"/>
  <c r="HO90" i="1"/>
  <c r="HJ90" i="1"/>
  <c r="HO47" i="1"/>
  <c r="HO20" i="1"/>
  <c r="HJ20" i="1"/>
  <c r="HO95" i="1"/>
  <c r="HO86" i="1"/>
  <c r="HO129" i="1"/>
  <c r="IP129" i="1" s="1"/>
  <c r="IR129" i="1" s="1"/>
  <c r="HO126" i="1"/>
  <c r="HJ126" i="1"/>
  <c r="HO114" i="1"/>
  <c r="HJ114" i="1"/>
  <c r="HO142" i="1"/>
  <c r="HO141" i="1"/>
  <c r="HJ141" i="1"/>
  <c r="HO134" i="1"/>
  <c r="HJ134" i="1"/>
  <c r="HO101" i="1"/>
  <c r="HO93" i="1"/>
  <c r="HJ93" i="1"/>
  <c r="HJ166" i="1"/>
  <c r="HJ47" i="1"/>
  <c r="HJ95" i="1"/>
  <c r="HJ86" i="1"/>
  <c r="HJ129" i="1"/>
  <c r="HJ142" i="1"/>
  <c r="HJ101" i="1"/>
  <c r="GF289" i="1"/>
  <c r="GF288" i="1"/>
  <c r="GF287" i="1"/>
  <c r="GF624" i="1"/>
  <c r="GF623" i="1"/>
  <c r="GF583" i="1"/>
  <c r="GF621" i="1"/>
  <c r="GF620" i="1"/>
  <c r="GF286" i="1"/>
  <c r="GF618" i="1"/>
  <c r="GF285" i="1"/>
  <c r="BN285" i="1"/>
  <c r="CM285" i="1"/>
  <c r="DL285" i="1"/>
  <c r="EK285" i="1"/>
  <c r="FJ285" i="1"/>
  <c r="FU285" i="1"/>
  <c r="GF616" i="1"/>
  <c r="GF548" i="1"/>
  <c r="GF284" i="1"/>
  <c r="GF349" i="1"/>
  <c r="GF467" i="1"/>
  <c r="GF348" i="1"/>
  <c r="GF347" i="1"/>
  <c r="GF377" i="1"/>
  <c r="BN377" i="1"/>
  <c r="IM377" i="1" s="1"/>
  <c r="IO377" i="1" s="1"/>
  <c r="CM377" i="1"/>
  <c r="DL377" i="1"/>
  <c r="EK377" i="1"/>
  <c r="FJ377" i="1"/>
  <c r="FU377" i="1"/>
  <c r="GF283" i="1"/>
  <c r="GF392" i="1"/>
  <c r="GF466" i="1"/>
  <c r="GF282" i="1"/>
  <c r="GF604" i="1"/>
  <c r="GF603" i="1"/>
  <c r="GF346" i="1"/>
  <c r="GF601" i="1"/>
  <c r="GF281" i="1"/>
  <c r="GF598" i="1"/>
  <c r="GF597" i="1"/>
  <c r="GF594" i="1"/>
  <c r="GF593" i="1"/>
  <c r="GF592" i="1"/>
  <c r="GF591" i="1"/>
  <c r="GF590" i="1"/>
  <c r="GF280" i="1"/>
  <c r="GF588" i="1"/>
  <c r="GF587" i="1"/>
  <c r="GF586" i="1"/>
  <c r="GF585" i="1"/>
  <c r="GF584" i="1"/>
  <c r="GF376" i="1"/>
  <c r="GF582" i="1"/>
  <c r="GF581" i="1"/>
  <c r="GF580" i="1"/>
  <c r="GF579" i="1"/>
  <c r="GF578" i="1"/>
  <c r="GF279" i="1"/>
  <c r="GF576" i="1"/>
  <c r="GF345" i="1"/>
  <c r="GF375" i="1"/>
  <c r="GF391" i="1"/>
  <c r="GF572" i="1"/>
  <c r="GF571" i="1"/>
  <c r="GF461" i="1"/>
  <c r="GF569" i="1"/>
  <c r="GF568" i="1"/>
  <c r="GF567" i="1"/>
  <c r="GF390" i="1"/>
  <c r="GF278" i="1"/>
  <c r="GF277" i="1"/>
  <c r="GF545" i="1"/>
  <c r="GF544" i="1"/>
  <c r="BN544" i="1"/>
  <c r="CM544" i="1"/>
  <c r="IM544" i="1" s="1"/>
  <c r="IO544" i="1" s="1"/>
  <c r="DL544" i="1"/>
  <c r="EK544" i="1"/>
  <c r="FJ544" i="1"/>
  <c r="FU544" i="1"/>
  <c r="GF543" i="1"/>
  <c r="GF560" i="1"/>
  <c r="GF276" i="1"/>
  <c r="GF419" i="1"/>
  <c r="GF557" i="1"/>
  <c r="GF275" i="1"/>
  <c r="GF274" i="1"/>
  <c r="GF553" i="1"/>
  <c r="GF273" i="1"/>
  <c r="GF577" i="1"/>
  <c r="GF540" i="1"/>
  <c r="GF272" i="1"/>
  <c r="BN272" i="1"/>
  <c r="CM272" i="1"/>
  <c r="DL272" i="1"/>
  <c r="EK272" i="1"/>
  <c r="FJ272" i="1"/>
  <c r="FU272" i="1"/>
  <c r="GF271" i="1"/>
  <c r="GF547" i="1"/>
  <c r="GF537" i="1"/>
  <c r="GF270" i="1"/>
  <c r="GF536" i="1"/>
  <c r="GF542" i="1"/>
  <c r="GF541" i="1"/>
  <c r="GF268" i="1"/>
  <c r="GF539" i="1"/>
  <c r="GF459" i="1"/>
  <c r="GF267" i="1"/>
  <c r="GF535" i="1"/>
  <c r="GF266" i="1"/>
  <c r="GF534" i="1"/>
  <c r="GF575" i="1"/>
  <c r="GF265" i="1"/>
  <c r="GF530" i="1"/>
  <c r="GF263" i="1"/>
  <c r="GF528" i="1"/>
  <c r="GF527" i="1"/>
  <c r="AW527" i="1"/>
  <c r="BL527" i="1" s="1"/>
  <c r="BN527" i="1" s="1"/>
  <c r="CM527" i="1"/>
  <c r="EK527" i="1"/>
  <c r="FJ527" i="1"/>
  <c r="FU527" i="1"/>
  <c r="GF262" i="1"/>
  <c r="GF525" i="1"/>
  <c r="GF261" i="1"/>
  <c r="GF260" i="1"/>
  <c r="GF259" i="1"/>
  <c r="GF258" i="1"/>
  <c r="GF520" i="1"/>
  <c r="GF418" i="1"/>
  <c r="GF518" i="1"/>
  <c r="GF517" i="1"/>
  <c r="GF516" i="1"/>
  <c r="GF515" i="1"/>
  <c r="GF514" i="1"/>
  <c r="GF513" i="1"/>
  <c r="GF257" i="1"/>
  <c r="GF511" i="1"/>
  <c r="GF510" i="1"/>
  <c r="GF509" i="1"/>
  <c r="GF508" i="1"/>
  <c r="GF507" i="1"/>
  <c r="GF506" i="1"/>
  <c r="GF505" i="1"/>
  <c r="GF504" i="1"/>
  <c r="GF255" i="1"/>
  <c r="GF502" i="1"/>
  <c r="GF501" i="1"/>
  <c r="GF500" i="1"/>
  <c r="GF499" i="1"/>
  <c r="GF498" i="1"/>
  <c r="GF291" i="1"/>
  <c r="GF496" i="1"/>
  <c r="GF495" i="1"/>
  <c r="GF494" i="1"/>
  <c r="GF493" i="1"/>
  <c r="GF492" i="1"/>
  <c r="GF491" i="1"/>
  <c r="GF490" i="1"/>
  <c r="GF344" i="1"/>
  <c r="GF458" i="1"/>
  <c r="GF533" i="1"/>
  <c r="GF532" i="1"/>
  <c r="GF563" i="1"/>
  <c r="GF253" i="1"/>
  <c r="GF483" i="1"/>
  <c r="GF252" i="1"/>
  <c r="GF251" i="1"/>
  <c r="GF531" i="1"/>
  <c r="GF250" i="1"/>
  <c r="GF562" i="1"/>
  <c r="GF249" i="1"/>
  <c r="GF457" i="1"/>
  <c r="GF529" i="1"/>
  <c r="GF474" i="1"/>
  <c r="GF248" i="1"/>
  <c r="GF246" i="1"/>
  <c r="BN246" i="1"/>
  <c r="CM246" i="1"/>
  <c r="DL246" i="1"/>
  <c r="EK246" i="1"/>
  <c r="FJ246" i="1"/>
  <c r="FU246" i="1"/>
  <c r="GF245" i="1"/>
  <c r="BN245" i="1"/>
  <c r="CM245" i="1"/>
  <c r="DL245" i="1"/>
  <c r="EK245" i="1"/>
  <c r="FJ245" i="1"/>
  <c r="FU245" i="1"/>
  <c r="GF526" i="1"/>
  <c r="GF244" i="1"/>
  <c r="GF243" i="1"/>
  <c r="GF343" i="1"/>
  <c r="BN343" i="1"/>
  <c r="IM343" i="1" s="1"/>
  <c r="IO343" i="1" s="1"/>
  <c r="CM343" i="1"/>
  <c r="DL343" i="1"/>
  <c r="EK343" i="1"/>
  <c r="FJ343" i="1"/>
  <c r="FU343" i="1"/>
  <c r="GF240" i="1"/>
  <c r="GF465" i="1"/>
  <c r="GF464" i="1"/>
  <c r="GF463" i="1"/>
  <c r="GF462" i="1"/>
  <c r="GF625" i="1"/>
  <c r="GF460" i="1"/>
  <c r="GF456" i="1"/>
  <c r="BN456" i="1"/>
  <c r="CM456" i="1"/>
  <c r="DL456" i="1"/>
  <c r="EK456" i="1"/>
  <c r="FJ456" i="1"/>
  <c r="FU456" i="1"/>
  <c r="GF236" i="1"/>
  <c r="GF524" i="1"/>
  <c r="GF417" i="1"/>
  <c r="GF523" i="1"/>
  <c r="BN523" i="1"/>
  <c r="IM523" i="1" s="1"/>
  <c r="IO523" i="1" s="1"/>
  <c r="CM523" i="1"/>
  <c r="DL523" i="1"/>
  <c r="EK523" i="1"/>
  <c r="FJ523" i="1"/>
  <c r="FU523" i="1"/>
  <c r="GF233" i="1"/>
  <c r="GF522" i="1"/>
  <c r="GF389" i="1"/>
  <c r="GF561" i="1"/>
  <c r="BN561" i="1"/>
  <c r="CM561" i="1"/>
  <c r="DL561" i="1"/>
  <c r="EK561" i="1"/>
  <c r="FJ561" i="1"/>
  <c r="FU561" i="1"/>
  <c r="GF521" i="1"/>
  <c r="GF342" i="1"/>
  <c r="GF519" i="1"/>
  <c r="GF622" i="1"/>
  <c r="BN622" i="1"/>
  <c r="CM622" i="1"/>
  <c r="DL622" i="1"/>
  <c r="EK622" i="1"/>
  <c r="FJ622" i="1"/>
  <c r="FU622" i="1"/>
  <c r="GF512" i="1"/>
  <c r="GF232" i="1"/>
  <c r="GF374" i="1"/>
  <c r="GF230" i="1"/>
  <c r="GF503" i="1"/>
  <c r="GF455" i="1"/>
  <c r="GF497" i="1"/>
  <c r="GF453" i="1"/>
  <c r="GF222" i="1"/>
  <c r="GF416" i="1"/>
  <c r="GF219" i="1"/>
  <c r="GF415" i="1"/>
  <c r="GF619" i="1"/>
  <c r="GF452" i="1"/>
  <c r="GF451" i="1"/>
  <c r="GF450" i="1"/>
  <c r="GF414" i="1"/>
  <c r="GF489" i="1"/>
  <c r="GF449" i="1"/>
  <c r="GF617" i="1"/>
  <c r="GF425" i="1"/>
  <c r="GF388" i="1"/>
  <c r="GF574" i="1"/>
  <c r="GF448" i="1"/>
  <c r="GF447" i="1"/>
  <c r="GF218" i="1"/>
  <c r="GF215" i="1"/>
  <c r="GF214" i="1"/>
  <c r="GF488" i="1"/>
  <c r="GF487" i="1"/>
  <c r="GF615" i="1"/>
  <c r="GF213" i="1"/>
  <c r="GF290" i="1"/>
  <c r="GF486" i="1"/>
  <c r="GF446" i="1"/>
  <c r="GF413" i="1"/>
  <c r="GF211" i="1"/>
  <c r="GF408" i="1"/>
  <c r="GF373" i="1"/>
  <c r="GF210" i="1"/>
  <c r="GF207" i="1"/>
  <c r="GF445" i="1"/>
  <c r="GF403" i="1"/>
  <c r="GF402" i="1"/>
  <c r="GF485" i="1"/>
  <c r="GF412" i="1"/>
  <c r="GF411" i="1"/>
  <c r="GF444" i="1"/>
  <c r="GF397" i="1"/>
  <c r="GF443" i="1"/>
  <c r="GF395" i="1"/>
  <c r="GF442" i="1"/>
  <c r="GF372" i="1"/>
  <c r="GF441" i="1"/>
  <c r="GF204" i="1"/>
  <c r="GF440" i="1"/>
  <c r="GF201" i="1"/>
  <c r="GF371" i="1"/>
  <c r="GF387" i="1"/>
  <c r="GF199" i="1"/>
  <c r="GF197" i="1"/>
  <c r="GF386" i="1"/>
  <c r="GF195" i="1"/>
  <c r="GF439" i="1"/>
  <c r="GF438" i="1"/>
  <c r="GF370" i="1"/>
  <c r="GF410" i="1"/>
  <c r="GF484" i="1"/>
  <c r="GF194" i="1"/>
  <c r="GF369" i="1"/>
  <c r="GF341" i="1"/>
  <c r="GF437" i="1"/>
  <c r="GF193" i="1"/>
  <c r="GF409" i="1"/>
  <c r="GF436" i="1"/>
  <c r="GF435" i="1"/>
  <c r="GF340" i="1"/>
  <c r="GF368" i="1"/>
  <c r="GF434" i="1"/>
  <c r="GF482" i="1"/>
  <c r="GF407" i="1"/>
  <c r="GF191" i="1"/>
  <c r="GF433" i="1"/>
  <c r="GF385" i="1"/>
  <c r="GF361" i="1"/>
  <c r="GF360" i="1"/>
  <c r="GF481" i="1"/>
  <c r="GF394" i="1"/>
  <c r="GF614" i="1"/>
  <c r="GF627" i="1"/>
  <c r="GF480" i="1"/>
  <c r="GF367" i="1"/>
  <c r="GF353" i="1"/>
  <c r="GF366" i="1"/>
  <c r="GF190" i="1"/>
  <c r="GF188" i="1"/>
  <c r="GF187" i="1"/>
  <c r="GF365" i="1"/>
  <c r="GF432" i="1"/>
  <c r="GF339" i="1"/>
  <c r="GF606" i="1"/>
  <c r="GF364" i="1"/>
  <c r="GF552" i="1"/>
  <c r="GF551" i="1"/>
  <c r="GF431" i="1"/>
  <c r="GF479" i="1"/>
  <c r="GF363" i="1"/>
  <c r="GF478" i="1"/>
  <c r="GF337" i="1"/>
  <c r="GF336" i="1"/>
  <c r="GF335" i="1"/>
  <c r="GF559" i="1"/>
  <c r="GF186" i="1"/>
  <c r="GF184" i="1"/>
  <c r="GF338" i="1"/>
  <c r="GF362" i="1"/>
  <c r="GF406" i="1"/>
  <c r="GF605" i="1"/>
  <c r="GF430" i="1"/>
  <c r="GF326" i="1"/>
  <c r="GF183" i="1"/>
  <c r="GF324" i="1"/>
  <c r="GF613" i="1"/>
  <c r="GF322" i="1"/>
  <c r="GF321" i="1"/>
  <c r="GF405" i="1"/>
  <c r="GF319" i="1"/>
  <c r="GF318" i="1"/>
  <c r="GF317" i="1"/>
  <c r="GF600" i="1"/>
  <c r="GF429" i="1"/>
  <c r="GF179" i="1"/>
  <c r="GF550" i="1"/>
  <c r="GF477" i="1"/>
  <c r="GF359" i="1"/>
  <c r="GF334" i="1"/>
  <c r="GF178" i="1"/>
  <c r="GF177" i="1"/>
  <c r="GF176" i="1"/>
  <c r="GF558" i="1"/>
  <c r="GF305" i="1"/>
  <c r="GF304" i="1"/>
  <c r="GF303" i="1"/>
  <c r="GF302" i="1"/>
  <c r="GF428" i="1"/>
  <c r="GF300" i="1"/>
  <c r="GF358" i="1"/>
  <c r="GF556" i="1"/>
  <c r="GF427" i="1"/>
  <c r="GF296" i="1"/>
  <c r="GF175" i="1"/>
  <c r="GF294" i="1"/>
  <c r="GF173" i="1"/>
  <c r="GF426" i="1"/>
  <c r="GF476" i="1"/>
  <c r="GF357" i="1"/>
  <c r="BN357" i="1"/>
  <c r="CM357" i="1"/>
  <c r="DL357" i="1"/>
  <c r="IM357" i="1" s="1"/>
  <c r="IO357" i="1" s="1"/>
  <c r="EK357" i="1"/>
  <c r="FJ357" i="1"/>
  <c r="FU357" i="1"/>
  <c r="GF333" i="1"/>
  <c r="GF424" i="1"/>
  <c r="GF356" i="1"/>
  <c r="GF332" i="1"/>
  <c r="BN332" i="1"/>
  <c r="IM332" i="1" s="1"/>
  <c r="IO332" i="1" s="1"/>
  <c r="CM332" i="1"/>
  <c r="DL332" i="1"/>
  <c r="EK332" i="1"/>
  <c r="FJ332" i="1"/>
  <c r="FU332" i="1"/>
  <c r="GF475" i="1"/>
  <c r="GF331" i="1"/>
  <c r="GF554" i="1"/>
  <c r="GF404" i="1"/>
  <c r="BN404" i="1"/>
  <c r="CM404" i="1"/>
  <c r="DL404" i="1"/>
  <c r="EK404" i="1"/>
  <c r="FJ404" i="1"/>
  <c r="FU404" i="1"/>
  <c r="GF384" i="1"/>
  <c r="GF612" i="1"/>
  <c r="GF172" i="1"/>
  <c r="GF626" i="1"/>
  <c r="BN626" i="1"/>
  <c r="CM626" i="1"/>
  <c r="DL626" i="1"/>
  <c r="EK626" i="1"/>
  <c r="FJ626" i="1"/>
  <c r="FU626" i="1"/>
  <c r="GF602" i="1"/>
  <c r="GF611" i="1"/>
  <c r="GF610" i="1"/>
  <c r="GF330" i="1"/>
  <c r="BN330" i="1"/>
  <c r="CM330" i="1"/>
  <c r="DL330" i="1"/>
  <c r="EK330" i="1"/>
  <c r="FJ330" i="1"/>
  <c r="FU330" i="1"/>
  <c r="GF313" i="1"/>
  <c r="GF329" i="1"/>
  <c r="GF171" i="1"/>
  <c r="GF315" i="1"/>
  <c r="GF269" i="1"/>
  <c r="GF312" i="1"/>
  <c r="GF355" i="1"/>
  <c r="GF354" i="1"/>
  <c r="GF328" i="1"/>
  <c r="GF264" i="1"/>
  <c r="GF327" i="1"/>
  <c r="GF311" i="1"/>
  <c r="GF170" i="1"/>
  <c r="GF473" i="1"/>
  <c r="GF609" i="1"/>
  <c r="GF352" i="1"/>
  <c r="GF401" i="1"/>
  <c r="GF573" i="1"/>
  <c r="GF570" i="1"/>
  <c r="GF169" i="1"/>
  <c r="GF472" i="1"/>
  <c r="GF314" i="1"/>
  <c r="GF316" i="1"/>
  <c r="GF351" i="1"/>
  <c r="GF247" i="1"/>
  <c r="GF608" i="1"/>
  <c r="GF383" i="1"/>
  <c r="GF382" i="1"/>
  <c r="GF381" i="1"/>
  <c r="GF242" i="1"/>
  <c r="GF241" i="1"/>
  <c r="GF471" i="1"/>
  <c r="GF239" i="1"/>
  <c r="GF238" i="1"/>
  <c r="GF237" i="1"/>
  <c r="GF566" i="1"/>
  <c r="GF234" i="1"/>
  <c r="GF470" i="1"/>
  <c r="GF380" i="1"/>
  <c r="GF231" i="1"/>
  <c r="GF310" i="1"/>
  <c r="GF229" i="1"/>
  <c r="GF228" i="1"/>
  <c r="GF227" i="1"/>
  <c r="GF226" i="1"/>
  <c r="GF225" i="1"/>
  <c r="GF224" i="1"/>
  <c r="GF223" i="1"/>
  <c r="GF309" i="1"/>
  <c r="GF221" i="1"/>
  <c r="GF220" i="1"/>
  <c r="GF168" i="1"/>
  <c r="GF308" i="1"/>
  <c r="GF217" i="1"/>
  <c r="GF216" i="1"/>
  <c r="GF166" i="1"/>
  <c r="GF469" i="1"/>
  <c r="GF325" i="1"/>
  <c r="GF212" i="1"/>
  <c r="GF400" i="1"/>
  <c r="GF607" i="1"/>
  <c r="GF209" i="1"/>
  <c r="GF208" i="1"/>
  <c r="GF589" i="1"/>
  <c r="GF206" i="1"/>
  <c r="GF205" i="1"/>
  <c r="GF468" i="1"/>
  <c r="GF203" i="1"/>
  <c r="GF202" i="1"/>
  <c r="GF399" i="1"/>
  <c r="GF200" i="1"/>
  <c r="GF307" i="1"/>
  <c r="GF198" i="1"/>
  <c r="GF306" i="1"/>
  <c r="GF196" i="1"/>
  <c r="GF398" i="1"/>
  <c r="GF301" i="1"/>
  <c r="GF299" i="1"/>
  <c r="GF192" i="1"/>
  <c r="GF565" i="1"/>
  <c r="BN565" i="1"/>
  <c r="CM565" i="1"/>
  <c r="DL565" i="1"/>
  <c r="EK565" i="1"/>
  <c r="FJ565" i="1"/>
  <c r="FU565" i="1"/>
  <c r="GF423" i="1"/>
  <c r="GF189" i="1"/>
  <c r="GF298" i="1"/>
  <c r="GF165" i="1"/>
  <c r="GF393" i="1"/>
  <c r="GF185" i="1"/>
  <c r="GF549" i="1"/>
  <c r="GF163" i="1"/>
  <c r="BN163" i="1"/>
  <c r="CM163" i="1"/>
  <c r="DL163" i="1"/>
  <c r="EK163" i="1"/>
  <c r="IM163" i="1" s="1"/>
  <c r="IO163" i="1" s="1"/>
  <c r="FJ163" i="1"/>
  <c r="FU163" i="1"/>
  <c r="GF182" i="1"/>
  <c r="GF181" i="1"/>
  <c r="GF180" i="1"/>
  <c r="GF323" i="1"/>
  <c r="GF379" i="1"/>
  <c r="GF297" i="1"/>
  <c r="GF378" i="1"/>
  <c r="GF320" i="1"/>
  <c r="GF174" i="1"/>
  <c r="GF295" i="1"/>
  <c r="GF350" i="1"/>
  <c r="GF160" i="1"/>
  <c r="GF159" i="1"/>
  <c r="GF422" i="1"/>
  <c r="GF293" i="1"/>
  <c r="GF167" i="1"/>
  <c r="GF292" i="1"/>
  <c r="GF421" i="1"/>
  <c r="GF164" i="1"/>
  <c r="GF564" i="1"/>
  <c r="BN564" i="1"/>
  <c r="CM564" i="1"/>
  <c r="DL564" i="1"/>
  <c r="EK564" i="1"/>
  <c r="FJ564" i="1"/>
  <c r="IM564" i="1" s="1"/>
  <c r="IO564" i="1" s="1"/>
  <c r="FU564" i="1"/>
  <c r="GF162" i="1"/>
  <c r="GF161" i="1"/>
  <c r="GF396" i="1"/>
  <c r="BN396" i="1"/>
  <c r="CM396" i="1"/>
  <c r="DL396" i="1"/>
  <c r="EK396" i="1"/>
  <c r="FJ396" i="1"/>
  <c r="FU396" i="1"/>
  <c r="GF420" i="1"/>
  <c r="GF154" i="1"/>
  <c r="GF153" i="1"/>
  <c r="GF152" i="1"/>
  <c r="BN152" i="1"/>
  <c r="CM152" i="1"/>
  <c r="DL152" i="1"/>
  <c r="EK152" i="1"/>
  <c r="FJ152" i="1"/>
  <c r="FU152" i="1"/>
  <c r="GF151" i="1"/>
  <c r="GF150" i="1"/>
  <c r="GF149" i="1"/>
  <c r="GF148" i="1"/>
  <c r="BN148" i="1"/>
  <c r="CM148" i="1"/>
  <c r="DL148" i="1"/>
  <c r="EK148" i="1"/>
  <c r="FJ148" i="1"/>
  <c r="FU148" i="1"/>
  <c r="GF147" i="1"/>
  <c r="GF146" i="1"/>
  <c r="GF145" i="1"/>
  <c r="GF83" i="1"/>
  <c r="GF82" i="1"/>
  <c r="GF81" i="1"/>
  <c r="GF80" i="1"/>
  <c r="GF79" i="1"/>
  <c r="GF256" i="1"/>
  <c r="GF78" i="1"/>
  <c r="GF72" i="1"/>
  <c r="GF67" i="1"/>
  <c r="GF62" i="1"/>
  <c r="GF55" i="1"/>
  <c r="GF47" i="1"/>
  <c r="GF39" i="1"/>
  <c r="GF29" i="1"/>
  <c r="GF157" i="1"/>
  <c r="GF254" i="1"/>
  <c r="GF20" i="1"/>
  <c r="GF158" i="1"/>
  <c r="BN158" i="1"/>
  <c r="CM158" i="1"/>
  <c r="DL158" i="1"/>
  <c r="EK158" i="1"/>
  <c r="FJ158" i="1"/>
  <c r="FU158" i="1"/>
  <c r="GF98" i="1"/>
  <c r="GF97" i="1"/>
  <c r="GF96" i="1"/>
  <c r="GF95" i="1"/>
  <c r="GF87" i="1"/>
  <c r="BN87" i="1"/>
  <c r="CM87" i="1"/>
  <c r="DL87" i="1"/>
  <c r="EK87" i="1"/>
  <c r="FJ87" i="1"/>
  <c r="FU87" i="1"/>
  <c r="GF86" i="1"/>
  <c r="GF85" i="1"/>
  <c r="GF84" i="1"/>
  <c r="GF130" i="1"/>
  <c r="BN130" i="1"/>
  <c r="CM130" i="1"/>
  <c r="DL130" i="1"/>
  <c r="EK130" i="1"/>
  <c r="FJ130" i="1"/>
  <c r="FU130" i="1"/>
  <c r="GF129" i="1"/>
  <c r="GF128" i="1"/>
  <c r="GF127" i="1"/>
  <c r="GF126" i="1"/>
  <c r="BN126" i="1"/>
  <c r="CM126" i="1"/>
  <c r="DL126" i="1"/>
  <c r="EK126" i="1"/>
  <c r="FJ126" i="1"/>
  <c r="FU126" i="1"/>
  <c r="GF125" i="1"/>
  <c r="GF124" i="1"/>
  <c r="GF121" i="1"/>
  <c r="GF120" i="1"/>
  <c r="BN120" i="1"/>
  <c r="CM120" i="1"/>
  <c r="DL120" i="1"/>
  <c r="EK120" i="1"/>
  <c r="FJ120" i="1"/>
  <c r="FU120" i="1"/>
  <c r="GF119" i="1"/>
  <c r="GF118" i="1"/>
  <c r="GF117" i="1"/>
  <c r="GF116" i="1"/>
  <c r="GF115" i="1"/>
  <c r="GF114" i="1"/>
  <c r="GF113" i="1"/>
  <c r="GF112" i="1"/>
  <c r="BN112" i="1"/>
  <c r="CM112" i="1"/>
  <c r="DL112" i="1"/>
  <c r="EK112" i="1"/>
  <c r="FJ112" i="1"/>
  <c r="FU112" i="1"/>
  <c r="GF111" i="1"/>
  <c r="GF110" i="1"/>
  <c r="BN110" i="1"/>
  <c r="CM110" i="1"/>
  <c r="DL110" i="1"/>
  <c r="EK110" i="1"/>
  <c r="FJ110" i="1"/>
  <c r="FU110" i="1"/>
  <c r="GF109" i="1"/>
  <c r="GF108" i="1"/>
  <c r="GF107" i="1"/>
  <c r="GF106" i="1"/>
  <c r="GF99" i="1"/>
  <c r="GF156" i="1"/>
  <c r="GF155" i="1"/>
  <c r="GF144" i="1"/>
  <c r="BN144" i="1"/>
  <c r="CM144" i="1"/>
  <c r="DL144" i="1"/>
  <c r="EK144" i="1"/>
  <c r="FJ144" i="1"/>
  <c r="IM144" i="1" s="1"/>
  <c r="IO144" i="1" s="1"/>
  <c r="FU144" i="1"/>
  <c r="GF143" i="1"/>
  <c r="GF142" i="1"/>
  <c r="GF141" i="1"/>
  <c r="GF134" i="1"/>
  <c r="GF133" i="1"/>
  <c r="GF132" i="1"/>
  <c r="GF123" i="1"/>
  <c r="GF140" i="1"/>
  <c r="GF139" i="1"/>
  <c r="GF138" i="1"/>
  <c r="GF137" i="1"/>
  <c r="GF136" i="1"/>
  <c r="GF135" i="1"/>
  <c r="GF131" i="1"/>
  <c r="GF122" i="1"/>
  <c r="GF105" i="1"/>
  <c r="GF104" i="1"/>
  <c r="GF103" i="1"/>
  <c r="GF102" i="1"/>
  <c r="GF101" i="1"/>
  <c r="GF100" i="1"/>
  <c r="GF94" i="1"/>
  <c r="GF93" i="1"/>
  <c r="GF92" i="1"/>
  <c r="GF91" i="1"/>
  <c r="GF90" i="1"/>
  <c r="GF89" i="1"/>
  <c r="GF88" i="1"/>
  <c r="BN88" i="1"/>
  <c r="CM88" i="1"/>
  <c r="DL88" i="1"/>
  <c r="EK88" i="1"/>
  <c r="FJ88" i="1"/>
  <c r="FU88" i="1"/>
  <c r="FU289" i="1"/>
  <c r="FU288" i="1"/>
  <c r="FU287" i="1"/>
  <c r="FU624" i="1"/>
  <c r="FU623" i="1"/>
  <c r="FU583" i="1"/>
  <c r="FU621" i="1"/>
  <c r="FU620" i="1"/>
  <c r="FU286" i="1"/>
  <c r="FU618" i="1"/>
  <c r="FU616" i="1"/>
  <c r="FU548" i="1"/>
  <c r="BN548" i="1"/>
  <c r="IM548" i="1" s="1"/>
  <c r="IO548" i="1" s="1"/>
  <c r="CM548" i="1"/>
  <c r="DL548" i="1"/>
  <c r="EK548" i="1"/>
  <c r="FJ548" i="1"/>
  <c r="FU284" i="1"/>
  <c r="FU349" i="1"/>
  <c r="FU467" i="1"/>
  <c r="FU348" i="1"/>
  <c r="FU347" i="1"/>
  <c r="FU283" i="1"/>
  <c r="FU392" i="1"/>
  <c r="BN392" i="1"/>
  <c r="CM392" i="1"/>
  <c r="DL392" i="1"/>
  <c r="EK392" i="1"/>
  <c r="FJ392" i="1"/>
  <c r="FU466" i="1"/>
  <c r="FU282" i="1"/>
  <c r="FU604" i="1"/>
  <c r="FU603" i="1"/>
  <c r="FU346" i="1"/>
  <c r="FU601" i="1"/>
  <c r="FU281" i="1"/>
  <c r="FU599" i="1"/>
  <c r="FU598" i="1"/>
  <c r="FU597" i="1"/>
  <c r="FU596" i="1"/>
  <c r="FU595" i="1"/>
  <c r="FU594" i="1"/>
  <c r="FU592" i="1"/>
  <c r="FU591" i="1"/>
  <c r="FU590" i="1"/>
  <c r="FU280" i="1"/>
  <c r="FU588" i="1"/>
  <c r="FU587" i="1"/>
  <c r="FU586" i="1"/>
  <c r="FU585" i="1"/>
  <c r="FU584" i="1"/>
  <c r="FU376" i="1"/>
  <c r="FU582" i="1"/>
  <c r="FU581" i="1"/>
  <c r="FU580" i="1"/>
  <c r="FU579" i="1"/>
  <c r="FU578" i="1"/>
  <c r="FU279" i="1"/>
  <c r="FU576" i="1"/>
  <c r="FU345" i="1"/>
  <c r="FU375" i="1"/>
  <c r="FU391" i="1"/>
  <c r="FU572" i="1"/>
  <c r="FU571" i="1"/>
  <c r="FU461" i="1"/>
  <c r="FU569" i="1"/>
  <c r="FU568" i="1"/>
  <c r="FU567" i="1"/>
  <c r="FU390" i="1"/>
  <c r="BN390" i="1"/>
  <c r="CM390" i="1"/>
  <c r="DL390" i="1"/>
  <c r="EK390" i="1"/>
  <c r="FJ390" i="1"/>
  <c r="FU278" i="1"/>
  <c r="FU277" i="1"/>
  <c r="FU545" i="1"/>
  <c r="BN545" i="1"/>
  <c r="CM545" i="1"/>
  <c r="DL545" i="1"/>
  <c r="EK545" i="1"/>
  <c r="FJ545" i="1"/>
  <c r="FU543" i="1"/>
  <c r="FU560" i="1"/>
  <c r="FU276" i="1"/>
  <c r="FU419" i="1"/>
  <c r="FU557" i="1"/>
  <c r="FU275" i="1"/>
  <c r="FU555" i="1"/>
  <c r="FU274" i="1"/>
  <c r="FU553" i="1"/>
  <c r="FU273" i="1"/>
  <c r="FU577" i="1"/>
  <c r="FU540" i="1"/>
  <c r="FU271" i="1"/>
  <c r="FU547" i="1"/>
  <c r="FU546" i="1"/>
  <c r="FU537" i="1"/>
  <c r="BN537" i="1"/>
  <c r="CM537" i="1"/>
  <c r="DL537" i="1"/>
  <c r="EK537" i="1"/>
  <c r="FJ537" i="1"/>
  <c r="FU270" i="1"/>
  <c r="FU536" i="1"/>
  <c r="FU542" i="1"/>
  <c r="FU541" i="1"/>
  <c r="FU268" i="1"/>
  <c r="FU538" i="1"/>
  <c r="BN538" i="1"/>
  <c r="CM538" i="1"/>
  <c r="DL538" i="1"/>
  <c r="EK538" i="1"/>
  <c r="FJ538" i="1"/>
  <c r="AW538" i="1"/>
  <c r="GD538" i="1" s="1"/>
  <c r="GT538" i="1" s="1"/>
  <c r="AW235" i="1"/>
  <c r="GD235" i="1" s="1"/>
  <c r="GT235" i="1" s="1"/>
  <c r="AW454" i="1"/>
  <c r="GD454" i="1" s="1"/>
  <c r="BA546" i="1"/>
  <c r="GD546" i="1" s="1"/>
  <c r="GF546" i="1" s="1"/>
  <c r="BA555" i="1"/>
  <c r="GD555" i="1" s="1"/>
  <c r="AW595" i="1"/>
  <c r="GD595" i="1" s="1"/>
  <c r="AW596" i="1"/>
  <c r="GD596" i="1" s="1"/>
  <c r="GT596" i="1" s="1"/>
  <c r="AW599" i="1"/>
  <c r="GD599" i="1" s="1"/>
  <c r="GD638" i="1"/>
  <c r="FU459" i="1"/>
  <c r="FU267" i="1"/>
  <c r="FU535" i="1"/>
  <c r="FU266" i="1"/>
  <c r="FU534" i="1"/>
  <c r="FU575" i="1"/>
  <c r="FU265" i="1"/>
  <c r="FU530" i="1"/>
  <c r="BN530" i="1"/>
  <c r="CM530" i="1"/>
  <c r="AW530" i="1"/>
  <c r="DJ530" i="1" s="1"/>
  <c r="DR530" i="1" s="1"/>
  <c r="EK530" i="1"/>
  <c r="FJ530" i="1"/>
  <c r="FU263" i="1"/>
  <c r="FU528" i="1"/>
  <c r="FU262" i="1"/>
  <c r="FU525" i="1"/>
  <c r="AW525" i="1"/>
  <c r="BL525" i="1" s="1"/>
  <c r="BN525" i="1" s="1"/>
  <c r="CM525" i="1"/>
  <c r="DL525" i="1"/>
  <c r="EK525" i="1"/>
  <c r="FJ525" i="1"/>
  <c r="FU261" i="1"/>
  <c r="FU260" i="1"/>
  <c r="FU259" i="1"/>
  <c r="FU258" i="1"/>
  <c r="FU520" i="1"/>
  <c r="FU418" i="1"/>
  <c r="BN418" i="1"/>
  <c r="CM418" i="1"/>
  <c r="DL418" i="1"/>
  <c r="EK418" i="1"/>
  <c r="FJ418" i="1"/>
  <c r="FU518" i="1"/>
  <c r="FU517" i="1"/>
  <c r="FU515" i="1"/>
  <c r="FU514" i="1"/>
  <c r="FU513" i="1"/>
  <c r="FU257" i="1"/>
  <c r="FU511" i="1"/>
  <c r="FU510" i="1"/>
  <c r="FU509" i="1"/>
  <c r="FU508" i="1"/>
  <c r="FU507" i="1"/>
  <c r="FU506" i="1"/>
  <c r="FU505" i="1"/>
  <c r="FU504" i="1"/>
  <c r="FU255" i="1"/>
  <c r="FU502" i="1"/>
  <c r="FU501" i="1"/>
  <c r="FU500" i="1"/>
  <c r="FU499" i="1"/>
  <c r="FU498" i="1"/>
  <c r="FU291" i="1"/>
  <c r="FU496" i="1"/>
  <c r="FU495" i="1"/>
  <c r="FU494" i="1"/>
  <c r="FU493" i="1"/>
  <c r="FU492" i="1"/>
  <c r="FU491" i="1"/>
  <c r="FU490" i="1"/>
  <c r="FU344" i="1"/>
  <c r="FU458" i="1"/>
  <c r="BN458" i="1"/>
  <c r="CM458" i="1"/>
  <c r="DL458" i="1"/>
  <c r="EK458" i="1"/>
  <c r="FJ458" i="1"/>
  <c r="FU533" i="1"/>
  <c r="FU532" i="1"/>
  <c r="FU563" i="1"/>
  <c r="FU253" i="1"/>
  <c r="FU483" i="1"/>
  <c r="FU252" i="1"/>
  <c r="BN252" i="1"/>
  <c r="CM252" i="1"/>
  <c r="DL252" i="1"/>
  <c r="EK252" i="1"/>
  <c r="FJ252" i="1"/>
  <c r="FU251" i="1"/>
  <c r="FU531" i="1"/>
  <c r="BN531" i="1"/>
  <c r="CM531" i="1"/>
  <c r="DL531" i="1"/>
  <c r="EK531" i="1"/>
  <c r="FJ531" i="1"/>
  <c r="FU250" i="1"/>
  <c r="FU562" i="1"/>
  <c r="FU249" i="1"/>
  <c r="FU457" i="1"/>
  <c r="BN457" i="1"/>
  <c r="CM457" i="1"/>
  <c r="DL457" i="1"/>
  <c r="IM457" i="1" s="1"/>
  <c r="IO457" i="1" s="1"/>
  <c r="EK457" i="1"/>
  <c r="FJ457" i="1"/>
  <c r="FU529" i="1"/>
  <c r="FU474" i="1"/>
  <c r="FU248" i="1"/>
  <c r="FU526" i="1"/>
  <c r="FU244" i="1"/>
  <c r="FU243" i="1"/>
  <c r="FU240" i="1"/>
  <c r="FU465" i="1"/>
  <c r="FU464" i="1"/>
  <c r="FU463" i="1"/>
  <c r="FU462" i="1"/>
  <c r="FU625" i="1"/>
  <c r="FU460" i="1"/>
  <c r="FU236" i="1"/>
  <c r="FU524" i="1"/>
  <c r="FU417" i="1"/>
  <c r="FU454" i="1"/>
  <c r="FU233" i="1"/>
  <c r="FU522" i="1"/>
  <c r="FU389" i="1"/>
  <c r="FU521" i="1"/>
  <c r="BN521" i="1"/>
  <c r="CM521" i="1"/>
  <c r="DL521" i="1"/>
  <c r="EK521" i="1"/>
  <c r="FJ521" i="1"/>
  <c r="FU342" i="1"/>
  <c r="FU519" i="1"/>
  <c r="FU512" i="1"/>
  <c r="FU232" i="1"/>
  <c r="FU374" i="1"/>
  <c r="FU230" i="1"/>
  <c r="FU503" i="1"/>
  <c r="FU455" i="1"/>
  <c r="FU497" i="1"/>
  <c r="FU453" i="1"/>
  <c r="FU222" i="1"/>
  <c r="FU416" i="1"/>
  <c r="BN416" i="1"/>
  <c r="CM416" i="1"/>
  <c r="DL416" i="1"/>
  <c r="EK416" i="1"/>
  <c r="FJ416" i="1"/>
  <c r="FU219" i="1"/>
  <c r="FU415" i="1"/>
  <c r="FU619" i="1"/>
  <c r="FU452" i="1"/>
  <c r="BN452" i="1"/>
  <c r="CM452" i="1"/>
  <c r="DL452" i="1"/>
  <c r="EK452" i="1"/>
  <c r="FJ452" i="1"/>
  <c r="FU451" i="1"/>
  <c r="FU450" i="1"/>
  <c r="FU414" i="1"/>
  <c r="FU489" i="1"/>
  <c r="BN489" i="1"/>
  <c r="CM489" i="1"/>
  <c r="DL489" i="1"/>
  <c r="EK489" i="1"/>
  <c r="FJ489" i="1"/>
  <c r="FU449" i="1"/>
  <c r="FU617" i="1"/>
  <c r="FU425" i="1"/>
  <c r="FU388" i="1"/>
  <c r="BN388" i="1"/>
  <c r="CM388" i="1"/>
  <c r="DL388" i="1"/>
  <c r="EK388" i="1"/>
  <c r="FJ388" i="1"/>
  <c r="FU574" i="1"/>
  <c r="FU448" i="1"/>
  <c r="FU447" i="1"/>
  <c r="BN447" i="1"/>
  <c r="CM447" i="1"/>
  <c r="DL447" i="1"/>
  <c r="EK447" i="1"/>
  <c r="FJ447" i="1"/>
  <c r="FU218" i="1"/>
  <c r="FU215" i="1"/>
  <c r="FU214" i="1"/>
  <c r="FU488" i="1"/>
  <c r="BN488" i="1"/>
  <c r="CM488" i="1"/>
  <c r="DL488" i="1"/>
  <c r="EK488" i="1"/>
  <c r="FJ488" i="1"/>
  <c r="FU487" i="1"/>
  <c r="FU615" i="1"/>
  <c r="FU213" i="1"/>
  <c r="BN213" i="1"/>
  <c r="CM213" i="1"/>
  <c r="DL213" i="1"/>
  <c r="EK213" i="1"/>
  <c r="FJ213" i="1"/>
  <c r="FU290" i="1"/>
  <c r="FU486" i="1"/>
  <c r="FU446" i="1"/>
  <c r="FU413" i="1"/>
  <c r="BN413" i="1"/>
  <c r="CM413" i="1"/>
  <c r="DL413" i="1"/>
  <c r="IM413" i="1" s="1"/>
  <c r="IO413" i="1" s="1"/>
  <c r="EK413" i="1"/>
  <c r="FJ413" i="1"/>
  <c r="FU211" i="1"/>
  <c r="BN211" i="1"/>
  <c r="CM211" i="1"/>
  <c r="DL211" i="1"/>
  <c r="EK211" i="1"/>
  <c r="FJ211" i="1"/>
  <c r="FU408" i="1"/>
  <c r="FU373" i="1"/>
  <c r="BN373" i="1"/>
  <c r="CM373" i="1"/>
  <c r="DL373" i="1"/>
  <c r="EK373" i="1"/>
  <c r="FJ373" i="1"/>
  <c r="FU210" i="1"/>
  <c r="FU207" i="1"/>
  <c r="FU445" i="1"/>
  <c r="FU403" i="1"/>
  <c r="BA403" i="1"/>
  <c r="BL403" i="1" s="1"/>
  <c r="CB403" i="1" s="1"/>
  <c r="CM403" i="1"/>
  <c r="DL403" i="1"/>
  <c r="EK403" i="1"/>
  <c r="FJ403" i="1"/>
  <c r="FU402" i="1"/>
  <c r="FU485" i="1"/>
  <c r="BN485" i="1"/>
  <c r="CM485" i="1"/>
  <c r="DL485" i="1"/>
  <c r="EK485" i="1"/>
  <c r="FJ485" i="1"/>
  <c r="FU412" i="1"/>
  <c r="BN412" i="1"/>
  <c r="CM412" i="1"/>
  <c r="DL412" i="1"/>
  <c r="EK412" i="1"/>
  <c r="FJ412" i="1"/>
  <c r="IM412" i="1" s="1"/>
  <c r="IO412" i="1" s="1"/>
  <c r="FU411" i="1"/>
  <c r="FU444" i="1"/>
  <c r="FU397" i="1"/>
  <c r="BN397" i="1"/>
  <c r="CM397" i="1"/>
  <c r="DL397" i="1"/>
  <c r="EK397" i="1"/>
  <c r="FJ397" i="1"/>
  <c r="FU443" i="1"/>
  <c r="FU395" i="1"/>
  <c r="FU442" i="1"/>
  <c r="FU372" i="1"/>
  <c r="FU441" i="1"/>
  <c r="FU204" i="1"/>
  <c r="FU440" i="1"/>
  <c r="FU201" i="1"/>
  <c r="BN201" i="1"/>
  <c r="CM201" i="1"/>
  <c r="DL201" i="1"/>
  <c r="IM201" i="1" s="1"/>
  <c r="IO201" i="1" s="1"/>
  <c r="EK201" i="1"/>
  <c r="FJ201" i="1"/>
  <c r="FU371" i="1"/>
  <c r="FU387" i="1"/>
  <c r="FU199" i="1"/>
  <c r="BN199" i="1"/>
  <c r="CM199" i="1"/>
  <c r="DL199" i="1"/>
  <c r="IM199" i="1" s="1"/>
  <c r="IO199" i="1" s="1"/>
  <c r="EK199" i="1"/>
  <c r="FJ199" i="1"/>
  <c r="FU197" i="1"/>
  <c r="FU386" i="1"/>
  <c r="FU195" i="1"/>
  <c r="FU439" i="1"/>
  <c r="FU438" i="1"/>
  <c r="FU370" i="1"/>
  <c r="BN370" i="1"/>
  <c r="CM370" i="1"/>
  <c r="DL370" i="1"/>
  <c r="EK370" i="1"/>
  <c r="FJ370" i="1"/>
  <c r="FU410" i="1"/>
  <c r="BN410" i="1"/>
  <c r="CM410" i="1"/>
  <c r="DL410" i="1"/>
  <c r="EK410" i="1"/>
  <c r="FJ410" i="1"/>
  <c r="FU484" i="1"/>
  <c r="FU194" i="1"/>
  <c r="FU369" i="1"/>
  <c r="FU341" i="1"/>
  <c r="FU437" i="1"/>
  <c r="BN437" i="1"/>
  <c r="CM437" i="1"/>
  <c r="DL437" i="1"/>
  <c r="EK437" i="1"/>
  <c r="FJ437" i="1"/>
  <c r="FU193" i="1"/>
  <c r="FU409" i="1"/>
  <c r="BN409" i="1"/>
  <c r="CM409" i="1"/>
  <c r="DL409" i="1"/>
  <c r="EK409" i="1"/>
  <c r="FJ409" i="1"/>
  <c r="FU436" i="1"/>
  <c r="FU435" i="1"/>
  <c r="FU340" i="1"/>
  <c r="FU368" i="1"/>
  <c r="BN368" i="1"/>
  <c r="CM368" i="1"/>
  <c r="DL368" i="1"/>
  <c r="EK368" i="1"/>
  <c r="FJ368" i="1"/>
  <c r="FU434" i="1"/>
  <c r="FU482" i="1"/>
  <c r="FU407" i="1"/>
  <c r="FU191" i="1"/>
  <c r="FU433" i="1"/>
  <c r="FU385" i="1"/>
  <c r="FU361" i="1"/>
  <c r="FU360" i="1"/>
  <c r="BN360" i="1"/>
  <c r="AW360" i="1"/>
  <c r="CK360" i="1" s="1"/>
  <c r="DA360" i="1" s="1"/>
  <c r="DL360" i="1"/>
  <c r="EK360" i="1"/>
  <c r="FJ360" i="1"/>
  <c r="FU481" i="1"/>
  <c r="FU394" i="1"/>
  <c r="FU614" i="1"/>
  <c r="FU627" i="1"/>
  <c r="FU480" i="1"/>
  <c r="FU367" i="1"/>
  <c r="FU353" i="1"/>
  <c r="FU366" i="1"/>
  <c r="BN366" i="1"/>
  <c r="CM366" i="1"/>
  <c r="DL366" i="1"/>
  <c r="EK366" i="1"/>
  <c r="FJ366" i="1"/>
  <c r="FU190" i="1"/>
  <c r="FU188" i="1"/>
  <c r="FU187" i="1"/>
  <c r="BN187" i="1"/>
  <c r="CM187" i="1"/>
  <c r="DL187" i="1"/>
  <c r="EK187" i="1"/>
  <c r="FJ187" i="1"/>
  <c r="FU365" i="1"/>
  <c r="BN365" i="1"/>
  <c r="CM365" i="1"/>
  <c r="DL365" i="1"/>
  <c r="EK365" i="1"/>
  <c r="FJ365" i="1"/>
  <c r="FU432" i="1"/>
  <c r="FU339" i="1"/>
  <c r="FU606" i="1"/>
  <c r="FU364" i="1"/>
  <c r="BN364" i="1"/>
  <c r="CM364" i="1"/>
  <c r="DL364" i="1"/>
  <c r="EK364" i="1"/>
  <c r="FJ364" i="1"/>
  <c r="FU552" i="1"/>
  <c r="BN552" i="1"/>
  <c r="CM552" i="1"/>
  <c r="DL552" i="1"/>
  <c r="EK552" i="1"/>
  <c r="FJ552" i="1"/>
  <c r="FU551" i="1"/>
  <c r="FU431" i="1"/>
  <c r="FU479" i="1"/>
  <c r="BN479" i="1"/>
  <c r="IM479" i="1" s="1"/>
  <c r="IO479" i="1" s="1"/>
  <c r="CM479" i="1"/>
  <c r="DL479" i="1"/>
  <c r="EK479" i="1"/>
  <c r="FJ479" i="1"/>
  <c r="FU363" i="1"/>
  <c r="FU478" i="1"/>
  <c r="FU336" i="1"/>
  <c r="FU335" i="1"/>
  <c r="FU559" i="1"/>
  <c r="FU186" i="1"/>
  <c r="FU184" i="1"/>
  <c r="FU338" i="1"/>
  <c r="FU362" i="1"/>
  <c r="FU406" i="1"/>
  <c r="BN406" i="1"/>
  <c r="CM406" i="1"/>
  <c r="IM406" i="1" s="1"/>
  <c r="IO406" i="1" s="1"/>
  <c r="DL406" i="1"/>
  <c r="EK406" i="1"/>
  <c r="FJ406" i="1"/>
  <c r="FU605" i="1"/>
  <c r="BN605" i="1"/>
  <c r="CM605" i="1"/>
  <c r="DL605" i="1"/>
  <c r="EK605" i="1"/>
  <c r="FJ605" i="1"/>
  <c r="FU430" i="1"/>
  <c r="FU326" i="1"/>
  <c r="FU183" i="1"/>
  <c r="FU324" i="1"/>
  <c r="FU613" i="1"/>
  <c r="FU322" i="1"/>
  <c r="FU321" i="1"/>
  <c r="FU405" i="1"/>
  <c r="FU319" i="1"/>
  <c r="FU318" i="1"/>
  <c r="FU317" i="1"/>
  <c r="FU600" i="1"/>
  <c r="FU429" i="1"/>
  <c r="FU179" i="1"/>
  <c r="FU550" i="1"/>
  <c r="BN550" i="1"/>
  <c r="CM550" i="1"/>
  <c r="DL550" i="1"/>
  <c r="EK550" i="1"/>
  <c r="FJ550" i="1"/>
  <c r="FU477" i="1"/>
  <c r="FU359" i="1"/>
  <c r="FU334" i="1"/>
  <c r="FU178" i="1"/>
  <c r="BN178" i="1"/>
  <c r="CM178" i="1"/>
  <c r="DL178" i="1"/>
  <c r="EK178" i="1"/>
  <c r="FJ178" i="1"/>
  <c r="FU177" i="1"/>
  <c r="FU176" i="1"/>
  <c r="FU558" i="1"/>
  <c r="BN558" i="1"/>
  <c r="CM558" i="1"/>
  <c r="DL558" i="1"/>
  <c r="EK558" i="1"/>
  <c r="FJ558" i="1"/>
  <c r="FU305" i="1"/>
  <c r="FU304" i="1"/>
  <c r="FU303" i="1"/>
  <c r="FU302" i="1"/>
  <c r="FU428" i="1"/>
  <c r="FU300" i="1"/>
  <c r="FU358" i="1"/>
  <c r="FU556" i="1"/>
  <c r="BN556" i="1"/>
  <c r="CM556" i="1"/>
  <c r="IM556" i="1" s="1"/>
  <c r="IO556" i="1" s="1"/>
  <c r="DL556" i="1"/>
  <c r="EK556" i="1"/>
  <c r="FJ556" i="1"/>
  <c r="FU427" i="1"/>
  <c r="FU296" i="1"/>
  <c r="FU175" i="1"/>
  <c r="FU294" i="1"/>
  <c r="FU173" i="1"/>
  <c r="BN173" i="1"/>
  <c r="CM173" i="1"/>
  <c r="DL173" i="1"/>
  <c r="EK173" i="1"/>
  <c r="FJ173" i="1"/>
  <c r="FU426" i="1"/>
  <c r="FU476" i="1"/>
  <c r="FU333" i="1"/>
  <c r="BN333" i="1"/>
  <c r="CM333" i="1"/>
  <c r="DL333" i="1"/>
  <c r="EK333" i="1"/>
  <c r="FJ333" i="1"/>
  <c r="FU424" i="1"/>
  <c r="FU356" i="1"/>
  <c r="FU475" i="1"/>
  <c r="FU331" i="1"/>
  <c r="BN331" i="1"/>
  <c r="CM331" i="1"/>
  <c r="DL331" i="1"/>
  <c r="EK331" i="1"/>
  <c r="FJ331" i="1"/>
  <c r="FU554" i="1"/>
  <c r="FU384" i="1"/>
  <c r="FU612" i="1"/>
  <c r="FU172" i="1"/>
  <c r="BN172" i="1"/>
  <c r="CM172" i="1"/>
  <c r="DL172" i="1"/>
  <c r="EK172" i="1"/>
  <c r="FJ172" i="1"/>
  <c r="FU602" i="1"/>
  <c r="FU611" i="1"/>
  <c r="FU610" i="1"/>
  <c r="FU313" i="1"/>
  <c r="FU329" i="1"/>
  <c r="FU171" i="1"/>
  <c r="FU315" i="1"/>
  <c r="FU312" i="1"/>
  <c r="FU355" i="1"/>
  <c r="BN355" i="1"/>
  <c r="CM355" i="1"/>
  <c r="DL355" i="1"/>
  <c r="EK355" i="1"/>
  <c r="FJ355" i="1"/>
  <c r="FU354" i="1"/>
  <c r="BN354" i="1"/>
  <c r="CM354" i="1"/>
  <c r="DL354" i="1"/>
  <c r="EK354" i="1"/>
  <c r="FJ354" i="1"/>
  <c r="FU328" i="1"/>
  <c r="FU264" i="1"/>
  <c r="FU327" i="1"/>
  <c r="FU311" i="1"/>
  <c r="BN311" i="1"/>
  <c r="CM311" i="1"/>
  <c r="DL311" i="1"/>
  <c r="EK311" i="1"/>
  <c r="FJ311" i="1"/>
  <c r="FU170" i="1"/>
  <c r="FU473" i="1"/>
  <c r="FU609" i="1"/>
  <c r="FU352" i="1"/>
  <c r="FU401" i="1"/>
  <c r="FU573" i="1"/>
  <c r="FU570" i="1"/>
  <c r="BN570" i="1"/>
  <c r="CM570" i="1"/>
  <c r="DL570" i="1"/>
  <c r="EK570" i="1"/>
  <c r="FJ570" i="1"/>
  <c r="FU169" i="1"/>
  <c r="FU472" i="1"/>
  <c r="FU314" i="1"/>
  <c r="FU316" i="1"/>
  <c r="BN316" i="1"/>
  <c r="CM316" i="1"/>
  <c r="DL316" i="1"/>
  <c r="EK316" i="1"/>
  <c r="IM316" i="1" s="1"/>
  <c r="IO316" i="1" s="1"/>
  <c r="FJ316" i="1"/>
  <c r="FU351" i="1"/>
  <c r="FU247" i="1"/>
  <c r="FU608" i="1"/>
  <c r="BN608" i="1"/>
  <c r="CM608" i="1"/>
  <c r="DL608" i="1"/>
  <c r="AW608" i="1"/>
  <c r="HA608" i="1" s="1"/>
  <c r="FJ608" i="1"/>
  <c r="FU383" i="1"/>
  <c r="FU382" i="1"/>
  <c r="FU381" i="1"/>
  <c r="FU242" i="1"/>
  <c r="BN242" i="1"/>
  <c r="AW242" i="1"/>
  <c r="CK242" i="1" s="1"/>
  <c r="EK242" i="1"/>
  <c r="FJ242" i="1"/>
  <c r="FU241" i="1"/>
  <c r="FU471" i="1"/>
  <c r="FU239" i="1"/>
  <c r="FU238" i="1"/>
  <c r="FU237" i="1"/>
  <c r="FU566" i="1"/>
  <c r="FU235" i="1"/>
  <c r="FU234" i="1"/>
  <c r="FU470" i="1"/>
  <c r="FU380" i="1"/>
  <c r="FU231" i="1"/>
  <c r="FU310" i="1"/>
  <c r="FU229" i="1"/>
  <c r="FU228" i="1"/>
  <c r="FU227" i="1"/>
  <c r="FU226" i="1"/>
  <c r="AW226" i="1"/>
  <c r="BL226" i="1" s="1"/>
  <c r="BN226" i="1" s="1"/>
  <c r="EK226" i="1"/>
  <c r="FJ226" i="1"/>
  <c r="FU225" i="1"/>
  <c r="FU224" i="1"/>
  <c r="FU223" i="1"/>
  <c r="FU309" i="1"/>
  <c r="FU221" i="1"/>
  <c r="BN221" i="1"/>
  <c r="CM221" i="1"/>
  <c r="AW221" i="1"/>
  <c r="DJ221" i="1" s="1"/>
  <c r="EK221" i="1"/>
  <c r="FJ221" i="1"/>
  <c r="FU220" i="1"/>
  <c r="FU168" i="1"/>
  <c r="FU308" i="1"/>
  <c r="FU217" i="1"/>
  <c r="FU216" i="1"/>
  <c r="FU166" i="1"/>
  <c r="FU469" i="1"/>
  <c r="FU325" i="1"/>
  <c r="BN325" i="1"/>
  <c r="CM325" i="1"/>
  <c r="DL325" i="1"/>
  <c r="EK325" i="1"/>
  <c r="FJ325" i="1"/>
  <c r="FU212" i="1"/>
  <c r="FU400" i="1"/>
  <c r="FU607" i="1"/>
  <c r="FU209" i="1"/>
  <c r="FU208" i="1"/>
  <c r="FU589" i="1"/>
  <c r="FU206" i="1"/>
  <c r="FU468" i="1"/>
  <c r="FU202" i="1"/>
  <c r="FU399" i="1"/>
  <c r="FU200" i="1"/>
  <c r="FU307" i="1"/>
  <c r="FU198" i="1"/>
  <c r="FU306" i="1"/>
  <c r="FU196" i="1"/>
  <c r="FU398" i="1"/>
  <c r="FU301" i="1"/>
  <c r="FU299" i="1"/>
  <c r="FU192" i="1"/>
  <c r="FU423" i="1"/>
  <c r="BN423" i="1"/>
  <c r="CM423" i="1"/>
  <c r="DL423" i="1"/>
  <c r="EK423" i="1"/>
  <c r="FJ423" i="1"/>
  <c r="FU189" i="1"/>
  <c r="FU298" i="1"/>
  <c r="FU165" i="1"/>
  <c r="FU393" i="1"/>
  <c r="FU185" i="1"/>
  <c r="FU549" i="1"/>
  <c r="FU181" i="1"/>
  <c r="FU180" i="1"/>
  <c r="FU323" i="1"/>
  <c r="FU379" i="1"/>
  <c r="FU297" i="1"/>
  <c r="BN297" i="1"/>
  <c r="IM297" i="1" s="1"/>
  <c r="IO297" i="1" s="1"/>
  <c r="CM297" i="1"/>
  <c r="DL297" i="1"/>
  <c r="EK297" i="1"/>
  <c r="FJ297" i="1"/>
  <c r="FU378" i="1"/>
  <c r="IM378" i="1" s="1"/>
  <c r="IO378" i="1" s="1"/>
  <c r="FU320" i="1"/>
  <c r="FU174" i="1"/>
  <c r="FU295" i="1"/>
  <c r="FU350" i="1"/>
  <c r="FU160" i="1"/>
  <c r="FU159" i="1"/>
  <c r="FU422" i="1"/>
  <c r="FU293" i="1"/>
  <c r="FU167" i="1"/>
  <c r="FU292" i="1"/>
  <c r="FU421" i="1"/>
  <c r="FU164" i="1"/>
  <c r="FU162" i="1"/>
  <c r="FU161" i="1"/>
  <c r="FU420" i="1"/>
  <c r="FU154" i="1"/>
  <c r="FU153" i="1"/>
  <c r="FU151" i="1"/>
  <c r="FU150" i="1"/>
  <c r="FU149" i="1"/>
  <c r="FU147" i="1"/>
  <c r="FU146" i="1"/>
  <c r="FU145" i="1"/>
  <c r="FU83" i="1"/>
  <c r="FU82" i="1"/>
  <c r="FU81" i="1"/>
  <c r="FU80" i="1"/>
  <c r="IM80" i="1" s="1"/>
  <c r="IO80" i="1" s="1"/>
  <c r="FU79" i="1"/>
  <c r="FU256" i="1"/>
  <c r="FU78" i="1"/>
  <c r="FU72" i="1"/>
  <c r="FU67" i="1"/>
  <c r="FU62" i="1"/>
  <c r="FU55" i="1"/>
  <c r="FU47" i="1"/>
  <c r="FU39" i="1"/>
  <c r="FU29" i="1"/>
  <c r="FU157" i="1"/>
  <c r="FU254" i="1"/>
  <c r="BN254" i="1"/>
  <c r="CM254" i="1"/>
  <c r="DL254" i="1"/>
  <c r="EK254" i="1"/>
  <c r="FJ254" i="1"/>
  <c r="FU20" i="1"/>
  <c r="FU98" i="1"/>
  <c r="FU97" i="1"/>
  <c r="BN97" i="1"/>
  <c r="CM97" i="1"/>
  <c r="DL97" i="1"/>
  <c r="EK97" i="1"/>
  <c r="FJ97" i="1"/>
  <c r="FU96" i="1"/>
  <c r="FU95" i="1"/>
  <c r="FU86" i="1"/>
  <c r="BN86" i="1"/>
  <c r="CM86" i="1"/>
  <c r="DL86" i="1"/>
  <c r="EK86" i="1"/>
  <c r="IM86" i="1" s="1"/>
  <c r="IO86" i="1" s="1"/>
  <c r="FJ86" i="1"/>
  <c r="FU85" i="1"/>
  <c r="FU84" i="1"/>
  <c r="FU129" i="1"/>
  <c r="BN129" i="1"/>
  <c r="CM129" i="1"/>
  <c r="DL129" i="1"/>
  <c r="EK129" i="1"/>
  <c r="IM129" i="1" s="1"/>
  <c r="IO129" i="1" s="1"/>
  <c r="FJ129" i="1"/>
  <c r="FU128" i="1"/>
  <c r="FU127" i="1"/>
  <c r="FU125" i="1"/>
  <c r="BN125" i="1"/>
  <c r="CM125" i="1"/>
  <c r="DL125" i="1"/>
  <c r="EK125" i="1"/>
  <c r="FJ125" i="1"/>
  <c r="FU124" i="1"/>
  <c r="FU121" i="1"/>
  <c r="FU119" i="1"/>
  <c r="BN119" i="1"/>
  <c r="CM119" i="1"/>
  <c r="DL119" i="1"/>
  <c r="EK119" i="1"/>
  <c r="IM119" i="1" s="1"/>
  <c r="IO119" i="1" s="1"/>
  <c r="FJ119" i="1"/>
  <c r="FU118" i="1"/>
  <c r="FU117" i="1"/>
  <c r="FU116" i="1"/>
  <c r="FU115" i="1"/>
  <c r="BN115" i="1"/>
  <c r="CM115" i="1"/>
  <c r="DL115" i="1"/>
  <c r="EK115" i="1"/>
  <c r="FJ115" i="1"/>
  <c r="FU114" i="1"/>
  <c r="FU113" i="1"/>
  <c r="BN113" i="1"/>
  <c r="IM113" i="1" s="1"/>
  <c r="IO113" i="1" s="1"/>
  <c r="CM113" i="1"/>
  <c r="DL113" i="1"/>
  <c r="EK113" i="1"/>
  <c r="FJ113" i="1"/>
  <c r="FU111" i="1"/>
  <c r="FU109" i="1"/>
  <c r="FU108" i="1"/>
  <c r="BN108" i="1"/>
  <c r="CM108" i="1"/>
  <c r="DL108" i="1"/>
  <c r="EK108" i="1"/>
  <c r="IM108" i="1" s="1"/>
  <c r="IO108" i="1" s="1"/>
  <c r="FJ108" i="1"/>
  <c r="FU107" i="1"/>
  <c r="BN107" i="1"/>
  <c r="CM107" i="1"/>
  <c r="DL107" i="1"/>
  <c r="EK107" i="1"/>
  <c r="FJ107" i="1"/>
  <c r="FU106" i="1"/>
  <c r="FU99" i="1"/>
  <c r="FU156" i="1"/>
  <c r="FU155" i="1"/>
  <c r="FU143" i="1"/>
  <c r="FU142" i="1"/>
  <c r="FU141" i="1"/>
  <c r="BN141" i="1"/>
  <c r="CM141" i="1"/>
  <c r="IM141" i="1" s="1"/>
  <c r="IO141" i="1" s="1"/>
  <c r="DL141" i="1"/>
  <c r="EK141" i="1"/>
  <c r="FJ141" i="1"/>
  <c r="FU134" i="1"/>
  <c r="FU133" i="1"/>
  <c r="FU132" i="1"/>
  <c r="FU123" i="1"/>
  <c r="BN123" i="1"/>
  <c r="CM123" i="1"/>
  <c r="DL123" i="1"/>
  <c r="EK123" i="1"/>
  <c r="FJ123" i="1"/>
  <c r="FU140" i="1"/>
  <c r="FU139" i="1"/>
  <c r="FU138" i="1"/>
  <c r="FU137" i="1"/>
  <c r="BN137" i="1"/>
  <c r="CM137" i="1"/>
  <c r="DL137" i="1"/>
  <c r="EK137" i="1"/>
  <c r="FJ137" i="1"/>
  <c r="FU136" i="1"/>
  <c r="FU135" i="1"/>
  <c r="FU131" i="1"/>
  <c r="FU122" i="1"/>
  <c r="BN122" i="1"/>
  <c r="CM122" i="1"/>
  <c r="DL122" i="1"/>
  <c r="EK122" i="1"/>
  <c r="FJ122" i="1"/>
  <c r="FU105" i="1"/>
  <c r="BN105" i="1"/>
  <c r="CM105" i="1"/>
  <c r="DL105" i="1"/>
  <c r="EK105" i="1"/>
  <c r="FJ105" i="1"/>
  <c r="FU104" i="1"/>
  <c r="BN104" i="1"/>
  <c r="CM104" i="1"/>
  <c r="DL104" i="1"/>
  <c r="EK104" i="1"/>
  <c r="FJ104" i="1"/>
  <c r="FU103" i="1"/>
  <c r="FU102" i="1"/>
  <c r="BN102" i="1"/>
  <c r="CM102" i="1"/>
  <c r="DL102" i="1"/>
  <c r="EK102" i="1"/>
  <c r="IM102" i="1" s="1"/>
  <c r="IO102" i="1" s="1"/>
  <c r="FJ102" i="1"/>
  <c r="FU101" i="1"/>
  <c r="FU100" i="1"/>
  <c r="FU94" i="1"/>
  <c r="FU93" i="1"/>
  <c r="BN93" i="1"/>
  <c r="CM93" i="1"/>
  <c r="DL93" i="1"/>
  <c r="IM93" i="1" s="1"/>
  <c r="IO93" i="1" s="1"/>
  <c r="EK93" i="1"/>
  <c r="FJ93" i="1"/>
  <c r="FU92" i="1"/>
  <c r="FU91" i="1"/>
  <c r="FU90" i="1"/>
  <c r="BN90" i="1"/>
  <c r="CM90" i="1"/>
  <c r="DL90" i="1"/>
  <c r="IM90" i="1" s="1"/>
  <c r="IO90" i="1" s="1"/>
  <c r="EK90" i="1"/>
  <c r="FJ90" i="1"/>
  <c r="FU89" i="1"/>
  <c r="BN89" i="1"/>
  <c r="CM89" i="1"/>
  <c r="DL89" i="1"/>
  <c r="EK89" i="1"/>
  <c r="FJ89" i="1"/>
  <c r="FJ289" i="1"/>
  <c r="BN289" i="1"/>
  <c r="CM289" i="1"/>
  <c r="DL289" i="1"/>
  <c r="EK289" i="1"/>
  <c r="FJ288" i="1"/>
  <c r="FJ287" i="1"/>
  <c r="BN287" i="1"/>
  <c r="IM287" i="1" s="1"/>
  <c r="IO287" i="1" s="1"/>
  <c r="CM287" i="1"/>
  <c r="DL287" i="1"/>
  <c r="EK287" i="1"/>
  <c r="FJ624" i="1"/>
  <c r="FJ623" i="1"/>
  <c r="FJ583" i="1"/>
  <c r="FJ621" i="1"/>
  <c r="FJ620" i="1"/>
  <c r="FJ286" i="1"/>
  <c r="BN286" i="1"/>
  <c r="CM286" i="1"/>
  <c r="DL286" i="1"/>
  <c r="EK286" i="1"/>
  <c r="FJ618" i="1"/>
  <c r="FJ616" i="1"/>
  <c r="FJ284" i="1"/>
  <c r="IM284" i="1" s="1"/>
  <c r="IO284" i="1" s="1"/>
  <c r="FJ349" i="1"/>
  <c r="FJ467" i="1"/>
  <c r="FJ348" i="1"/>
  <c r="BN348" i="1"/>
  <c r="CM348" i="1"/>
  <c r="DL348" i="1"/>
  <c r="EK348" i="1"/>
  <c r="FJ347" i="1"/>
  <c r="BN347" i="1"/>
  <c r="CM347" i="1"/>
  <c r="DL347" i="1"/>
  <c r="EK347" i="1"/>
  <c r="FJ283" i="1"/>
  <c r="FJ466" i="1"/>
  <c r="BN466" i="1"/>
  <c r="CM466" i="1"/>
  <c r="IM466" i="1" s="1"/>
  <c r="IO466" i="1" s="1"/>
  <c r="DL466" i="1"/>
  <c r="EK466" i="1"/>
  <c r="FJ282" i="1"/>
  <c r="FJ604" i="1"/>
  <c r="FJ603" i="1"/>
  <c r="FJ346" i="1"/>
  <c r="BN346" i="1"/>
  <c r="CM346" i="1"/>
  <c r="IM346" i="1" s="1"/>
  <c r="IO346" i="1" s="1"/>
  <c r="DL346" i="1"/>
  <c r="EK346" i="1"/>
  <c r="FJ601" i="1"/>
  <c r="FJ281" i="1"/>
  <c r="FJ599" i="1"/>
  <c r="BN599" i="1"/>
  <c r="CM599" i="1"/>
  <c r="DL599" i="1"/>
  <c r="EK599" i="1"/>
  <c r="FJ598" i="1"/>
  <c r="FJ597" i="1"/>
  <c r="FJ596" i="1"/>
  <c r="FJ595" i="1"/>
  <c r="BN595" i="1"/>
  <c r="CM595" i="1"/>
  <c r="BA595" i="1"/>
  <c r="DJ595" i="1" s="1"/>
  <c r="EK595" i="1"/>
  <c r="FJ592" i="1"/>
  <c r="FJ591" i="1"/>
  <c r="FJ280" i="1"/>
  <c r="BN280" i="1"/>
  <c r="CM280" i="1"/>
  <c r="DL280" i="1"/>
  <c r="EK280" i="1"/>
  <c r="IM280" i="1" s="1"/>
  <c r="IO280" i="1" s="1"/>
  <c r="FJ588" i="1"/>
  <c r="FJ587" i="1"/>
  <c r="FJ586" i="1"/>
  <c r="FJ585" i="1"/>
  <c r="FJ584" i="1"/>
  <c r="FJ376" i="1"/>
  <c r="FJ582" i="1"/>
  <c r="FJ581" i="1"/>
  <c r="FJ578" i="1"/>
  <c r="FJ279" i="1"/>
  <c r="FJ576" i="1"/>
  <c r="FJ345" i="1"/>
  <c r="FJ375" i="1"/>
  <c r="BN375" i="1"/>
  <c r="CM375" i="1"/>
  <c r="DL375" i="1"/>
  <c r="IM375" i="1" s="1"/>
  <c r="IO375" i="1" s="1"/>
  <c r="EK375" i="1"/>
  <c r="FJ391" i="1"/>
  <c r="FJ572" i="1"/>
  <c r="FJ571" i="1"/>
  <c r="FJ461" i="1"/>
  <c r="FJ569" i="1"/>
  <c r="FJ568" i="1"/>
  <c r="FJ567" i="1"/>
  <c r="FJ278" i="1"/>
  <c r="BN278" i="1"/>
  <c r="CM278" i="1"/>
  <c r="DL278" i="1"/>
  <c r="EK278" i="1"/>
  <c r="FJ277" i="1"/>
  <c r="BN277" i="1"/>
  <c r="CM277" i="1"/>
  <c r="IM277" i="1" s="1"/>
  <c r="IO277" i="1" s="1"/>
  <c r="DL277" i="1"/>
  <c r="EK277" i="1"/>
  <c r="FJ543" i="1"/>
  <c r="FJ560" i="1"/>
  <c r="AW560" i="1"/>
  <c r="BL560" i="1" s="1"/>
  <c r="CM560" i="1"/>
  <c r="DL560" i="1"/>
  <c r="EK560" i="1"/>
  <c r="FJ276" i="1"/>
  <c r="FJ419" i="1"/>
  <c r="FJ557" i="1"/>
  <c r="AW557" i="1"/>
  <c r="CM557" i="1"/>
  <c r="EK557" i="1"/>
  <c r="FJ275" i="1"/>
  <c r="BN275" i="1"/>
  <c r="CM275" i="1"/>
  <c r="DL275" i="1"/>
  <c r="EK275" i="1"/>
  <c r="FJ555" i="1"/>
  <c r="FJ274" i="1"/>
  <c r="BN274" i="1"/>
  <c r="CM274" i="1"/>
  <c r="DL274" i="1"/>
  <c r="IM274" i="1" s="1"/>
  <c r="IO274" i="1" s="1"/>
  <c r="EK274" i="1"/>
  <c r="FJ553" i="1"/>
  <c r="FJ273" i="1"/>
  <c r="BN273" i="1"/>
  <c r="CM273" i="1"/>
  <c r="DL273" i="1"/>
  <c r="EK273" i="1"/>
  <c r="FJ577" i="1"/>
  <c r="FJ540" i="1"/>
  <c r="FJ271" i="1"/>
  <c r="BN271" i="1"/>
  <c r="CM271" i="1"/>
  <c r="DL271" i="1"/>
  <c r="EK271" i="1"/>
  <c r="FJ547" i="1"/>
  <c r="FJ546" i="1"/>
  <c r="BN546" i="1"/>
  <c r="CM546" i="1"/>
  <c r="DL546" i="1"/>
  <c r="EK546" i="1"/>
  <c r="FJ270" i="1"/>
  <c r="BN270" i="1"/>
  <c r="CM270" i="1"/>
  <c r="DL270" i="1"/>
  <c r="IM270" i="1" s="1"/>
  <c r="IO270" i="1" s="1"/>
  <c r="EK270" i="1"/>
  <c r="FJ536" i="1"/>
  <c r="FJ542" i="1"/>
  <c r="FJ541" i="1"/>
  <c r="FJ268" i="1"/>
  <c r="BN268" i="1"/>
  <c r="CM268" i="1"/>
  <c r="DL268" i="1"/>
  <c r="IM268" i="1" s="1"/>
  <c r="IO268" i="1" s="1"/>
  <c r="EK268" i="1"/>
  <c r="FJ539" i="1"/>
  <c r="FJ459" i="1"/>
  <c r="FJ267" i="1"/>
  <c r="BN267" i="1"/>
  <c r="CM267" i="1"/>
  <c r="DL267" i="1"/>
  <c r="EK267" i="1"/>
  <c r="FJ535" i="1"/>
  <c r="BN535" i="1"/>
  <c r="CM535" i="1"/>
  <c r="DL535" i="1"/>
  <c r="EK535" i="1"/>
  <c r="FJ266" i="1"/>
  <c r="FJ534" i="1"/>
  <c r="FJ575" i="1"/>
  <c r="BN575" i="1"/>
  <c r="CM575" i="1"/>
  <c r="DL575" i="1"/>
  <c r="EK575" i="1"/>
  <c r="FJ265" i="1"/>
  <c r="BN265" i="1"/>
  <c r="CM265" i="1"/>
  <c r="DL265" i="1"/>
  <c r="IM265" i="1" s="1"/>
  <c r="IO265" i="1" s="1"/>
  <c r="EK265" i="1"/>
  <c r="FJ263" i="1"/>
  <c r="FJ528" i="1"/>
  <c r="FJ262" i="1"/>
  <c r="BN262" i="1"/>
  <c r="CM262" i="1"/>
  <c r="DL262" i="1"/>
  <c r="EK262" i="1"/>
  <c r="FJ261" i="1"/>
  <c r="BN261" i="1"/>
  <c r="CM261" i="1"/>
  <c r="DL261" i="1"/>
  <c r="EK261" i="1"/>
  <c r="FJ260" i="1"/>
  <c r="FJ259" i="1"/>
  <c r="FJ258" i="1"/>
  <c r="FJ520" i="1"/>
  <c r="FJ518" i="1"/>
  <c r="FJ517" i="1"/>
  <c r="FJ516" i="1"/>
  <c r="FJ515" i="1"/>
  <c r="FJ514" i="1"/>
  <c r="FJ513" i="1"/>
  <c r="FJ257" i="1"/>
  <c r="BN257" i="1"/>
  <c r="CM257" i="1"/>
  <c r="DL257" i="1"/>
  <c r="EK257" i="1"/>
  <c r="FJ511" i="1"/>
  <c r="FJ510" i="1"/>
  <c r="FJ509" i="1"/>
  <c r="AW509" i="1"/>
  <c r="BL509" i="1" s="1"/>
  <c r="CB509" i="1" s="1"/>
  <c r="CM509" i="1"/>
  <c r="DL509" i="1"/>
  <c r="EK509" i="1"/>
  <c r="FJ508" i="1"/>
  <c r="FJ507" i="1"/>
  <c r="FJ506" i="1"/>
  <c r="FJ505" i="1"/>
  <c r="BN505" i="1"/>
  <c r="CM505" i="1"/>
  <c r="AW505" i="1"/>
  <c r="DJ505" i="1" s="1"/>
  <c r="DZ505" i="1" s="1"/>
  <c r="EK505" i="1"/>
  <c r="FJ504" i="1"/>
  <c r="FJ255" i="1"/>
  <c r="FJ502" i="1"/>
  <c r="FJ501" i="1"/>
  <c r="FJ500" i="1"/>
  <c r="BN500" i="1"/>
  <c r="CM500" i="1"/>
  <c r="AW500" i="1"/>
  <c r="DJ500" i="1" s="1"/>
  <c r="DL500" i="1" s="1"/>
  <c r="EK500" i="1"/>
  <c r="FJ499" i="1"/>
  <c r="FJ498" i="1"/>
  <c r="FJ291" i="1"/>
  <c r="BN291" i="1"/>
  <c r="CM291" i="1"/>
  <c r="DL291" i="1"/>
  <c r="EK291" i="1"/>
  <c r="FJ496" i="1"/>
  <c r="FJ495" i="1"/>
  <c r="FJ494" i="1"/>
  <c r="FJ493" i="1"/>
  <c r="FJ492" i="1"/>
  <c r="FJ490" i="1"/>
  <c r="FJ344" i="1"/>
  <c r="FJ533" i="1"/>
  <c r="BN533" i="1"/>
  <c r="CM533" i="1"/>
  <c r="DL533" i="1"/>
  <c r="EK533" i="1"/>
  <c r="FJ532" i="1"/>
  <c r="FJ563" i="1"/>
  <c r="FJ253" i="1"/>
  <c r="FJ483" i="1"/>
  <c r="FJ251" i="1"/>
  <c r="FJ250" i="1"/>
  <c r="BN250" i="1"/>
  <c r="CM250" i="1"/>
  <c r="DL250" i="1"/>
  <c r="EK250" i="1"/>
  <c r="FJ562" i="1"/>
  <c r="FJ249" i="1"/>
  <c r="FJ529" i="1"/>
  <c r="BN529" i="1"/>
  <c r="CM529" i="1"/>
  <c r="DL529" i="1"/>
  <c r="EK529" i="1"/>
  <c r="IM529" i="1" s="1"/>
  <c r="IO529" i="1" s="1"/>
  <c r="FJ248" i="1"/>
  <c r="FJ526" i="1"/>
  <c r="FJ244" i="1"/>
  <c r="FJ243" i="1"/>
  <c r="FJ240" i="1"/>
  <c r="FJ465" i="1"/>
  <c r="FJ464" i="1"/>
  <c r="FJ463" i="1"/>
  <c r="FJ462" i="1"/>
  <c r="FJ625" i="1"/>
  <c r="FJ460" i="1"/>
  <c r="FJ236" i="1"/>
  <c r="FJ524" i="1"/>
  <c r="FJ417" i="1"/>
  <c r="BN417" i="1"/>
  <c r="CM417" i="1"/>
  <c r="DL417" i="1"/>
  <c r="EK417" i="1"/>
  <c r="FJ454" i="1"/>
  <c r="FJ233" i="1"/>
  <c r="FJ522" i="1"/>
  <c r="FJ389" i="1"/>
  <c r="BN389" i="1"/>
  <c r="CM389" i="1"/>
  <c r="DL389" i="1"/>
  <c r="EK389" i="1"/>
  <c r="FJ342" i="1"/>
  <c r="FJ519" i="1"/>
  <c r="BN519" i="1"/>
  <c r="CM519" i="1"/>
  <c r="DL519" i="1"/>
  <c r="EK519" i="1"/>
  <c r="FJ512" i="1"/>
  <c r="FJ232" i="1"/>
  <c r="BN232" i="1"/>
  <c r="CM232" i="1"/>
  <c r="DL232" i="1"/>
  <c r="EK232" i="1"/>
  <c r="FJ374" i="1"/>
  <c r="BN374" i="1"/>
  <c r="CM374" i="1"/>
  <c r="DL374" i="1"/>
  <c r="EK374" i="1"/>
  <c r="FJ230" i="1"/>
  <c r="FJ503" i="1"/>
  <c r="FJ455" i="1"/>
  <c r="BN455" i="1"/>
  <c r="CM455" i="1"/>
  <c r="DL455" i="1"/>
  <c r="EK455" i="1"/>
  <c r="FJ497" i="1"/>
  <c r="FJ453" i="1"/>
  <c r="FJ222" i="1"/>
  <c r="FJ219" i="1"/>
  <c r="FJ415" i="1"/>
  <c r="FJ619" i="1"/>
  <c r="BN619" i="1"/>
  <c r="CM619" i="1"/>
  <c r="DL619" i="1"/>
  <c r="EK619" i="1"/>
  <c r="FJ451" i="1"/>
  <c r="BN451" i="1"/>
  <c r="CM451" i="1"/>
  <c r="DL451" i="1"/>
  <c r="EK451" i="1"/>
  <c r="FJ450" i="1"/>
  <c r="FJ414" i="1"/>
  <c r="FJ449" i="1"/>
  <c r="BN449" i="1"/>
  <c r="CM449" i="1"/>
  <c r="DL449" i="1"/>
  <c r="EK449" i="1"/>
  <c r="FJ617" i="1"/>
  <c r="FJ425" i="1"/>
  <c r="FJ574" i="1"/>
  <c r="FJ448" i="1"/>
  <c r="FJ218" i="1"/>
  <c r="FJ215" i="1"/>
  <c r="FJ214" i="1"/>
  <c r="FJ487" i="1"/>
  <c r="FJ615" i="1"/>
  <c r="BN615" i="1"/>
  <c r="CM615" i="1"/>
  <c r="DL615" i="1"/>
  <c r="EK615" i="1"/>
  <c r="FJ290" i="1"/>
  <c r="FJ486" i="1"/>
  <c r="FJ446" i="1"/>
  <c r="FJ408" i="1"/>
  <c r="FJ210" i="1"/>
  <c r="FJ207" i="1"/>
  <c r="BN207" i="1"/>
  <c r="CM207" i="1"/>
  <c r="DL207" i="1"/>
  <c r="EK207" i="1"/>
  <c r="FJ445" i="1"/>
  <c r="IM445" i="1" s="1"/>
  <c r="IO445" i="1" s="1"/>
  <c r="FJ411" i="1"/>
  <c r="FJ444" i="1"/>
  <c r="FJ443" i="1"/>
  <c r="FJ442" i="1"/>
  <c r="FJ372" i="1"/>
  <c r="FJ441" i="1"/>
  <c r="BN441" i="1"/>
  <c r="CM441" i="1"/>
  <c r="DL441" i="1"/>
  <c r="EK441" i="1"/>
  <c r="FJ204" i="1"/>
  <c r="FJ440" i="1"/>
  <c r="FJ371" i="1"/>
  <c r="BN371" i="1"/>
  <c r="CM371" i="1"/>
  <c r="DL371" i="1"/>
  <c r="EK371" i="1"/>
  <c r="FJ387" i="1"/>
  <c r="FJ197" i="1"/>
  <c r="FJ386" i="1"/>
  <c r="BN386" i="1"/>
  <c r="CM386" i="1"/>
  <c r="DL386" i="1"/>
  <c r="EK386" i="1"/>
  <c r="FJ195" i="1"/>
  <c r="FJ439" i="1"/>
  <c r="FJ438" i="1"/>
  <c r="FJ484" i="1"/>
  <c r="FJ194" i="1"/>
  <c r="FJ369" i="1"/>
  <c r="FJ341" i="1"/>
  <c r="FJ193" i="1"/>
  <c r="FJ436" i="1"/>
  <c r="FJ435" i="1"/>
  <c r="FJ340" i="1"/>
  <c r="FJ434" i="1"/>
  <c r="FJ482" i="1"/>
  <c r="FJ407" i="1"/>
  <c r="FJ191" i="1"/>
  <c r="BN191" i="1"/>
  <c r="CM191" i="1"/>
  <c r="DL191" i="1"/>
  <c r="EK191" i="1"/>
  <c r="FJ433" i="1"/>
  <c r="FJ385" i="1"/>
  <c r="FJ361" i="1"/>
  <c r="FJ481" i="1"/>
  <c r="FJ394" i="1"/>
  <c r="FJ614" i="1"/>
  <c r="FJ627" i="1"/>
  <c r="BN627" i="1"/>
  <c r="CM627" i="1"/>
  <c r="DL627" i="1"/>
  <c r="EK627" i="1"/>
  <c r="FJ480" i="1"/>
  <c r="FJ367" i="1"/>
  <c r="FJ190" i="1"/>
  <c r="BN190" i="1"/>
  <c r="CM190" i="1"/>
  <c r="DL190" i="1"/>
  <c r="EK190" i="1"/>
  <c r="FJ188" i="1"/>
  <c r="FJ432" i="1"/>
  <c r="BN432" i="1"/>
  <c r="IM432" i="1" s="1"/>
  <c r="IO432" i="1" s="1"/>
  <c r="CM432" i="1"/>
  <c r="DL432" i="1"/>
  <c r="EK432" i="1"/>
  <c r="FJ339" i="1"/>
  <c r="FJ606" i="1"/>
  <c r="FJ551" i="1"/>
  <c r="FJ431" i="1"/>
  <c r="FJ363" i="1"/>
  <c r="BN363" i="1"/>
  <c r="CM363" i="1"/>
  <c r="DL363" i="1"/>
  <c r="EK363" i="1"/>
  <c r="FJ478" i="1"/>
  <c r="FJ337" i="1"/>
  <c r="FJ336" i="1"/>
  <c r="FJ335" i="1"/>
  <c r="FJ559" i="1"/>
  <c r="FJ186" i="1"/>
  <c r="FJ184" i="1"/>
  <c r="FJ338" i="1"/>
  <c r="BN338" i="1"/>
  <c r="CM338" i="1"/>
  <c r="DL338" i="1"/>
  <c r="EK338" i="1"/>
  <c r="FJ362" i="1"/>
  <c r="FJ430" i="1"/>
  <c r="BN430" i="1"/>
  <c r="CM430" i="1"/>
  <c r="DL430" i="1"/>
  <c r="EK430" i="1"/>
  <c r="FJ326" i="1"/>
  <c r="FJ183" i="1"/>
  <c r="FJ324" i="1"/>
  <c r="FJ613" i="1"/>
  <c r="FJ322" i="1"/>
  <c r="FJ321" i="1"/>
  <c r="FJ405" i="1"/>
  <c r="FJ319" i="1"/>
  <c r="FJ318" i="1"/>
  <c r="FJ317" i="1"/>
  <c r="FJ600" i="1"/>
  <c r="FJ429" i="1"/>
  <c r="FJ179" i="1"/>
  <c r="FJ477" i="1"/>
  <c r="FJ359" i="1"/>
  <c r="FJ334" i="1"/>
  <c r="FJ177" i="1"/>
  <c r="BN177" i="1"/>
  <c r="CM177" i="1"/>
  <c r="DL177" i="1"/>
  <c r="EK177" i="1"/>
  <c r="FJ176" i="1"/>
  <c r="FJ305" i="1"/>
  <c r="FJ304" i="1"/>
  <c r="FJ303" i="1"/>
  <c r="FJ302" i="1"/>
  <c r="FJ428" i="1"/>
  <c r="FJ300" i="1"/>
  <c r="FJ358" i="1"/>
  <c r="FJ427" i="1"/>
  <c r="FJ296" i="1"/>
  <c r="FJ175" i="1"/>
  <c r="FJ294" i="1"/>
  <c r="FJ426" i="1"/>
  <c r="FJ476" i="1"/>
  <c r="FJ424" i="1"/>
  <c r="FJ356" i="1"/>
  <c r="FJ475" i="1"/>
  <c r="FJ554" i="1"/>
  <c r="FJ384" i="1"/>
  <c r="BN384" i="1"/>
  <c r="CM384" i="1"/>
  <c r="DL384" i="1"/>
  <c r="EK384" i="1"/>
  <c r="FJ612" i="1"/>
  <c r="FJ602" i="1"/>
  <c r="FJ611" i="1"/>
  <c r="BN611" i="1"/>
  <c r="CM611" i="1"/>
  <c r="DL611" i="1"/>
  <c r="EK611" i="1"/>
  <c r="FJ610" i="1"/>
  <c r="FJ313" i="1"/>
  <c r="BN313" i="1"/>
  <c r="CM313" i="1"/>
  <c r="DL313" i="1"/>
  <c r="EK313" i="1"/>
  <c r="FJ329" i="1"/>
  <c r="FJ171" i="1"/>
  <c r="BN171" i="1"/>
  <c r="CM171" i="1"/>
  <c r="DL171" i="1"/>
  <c r="EK171" i="1"/>
  <c r="FJ315" i="1"/>
  <c r="BN315" i="1"/>
  <c r="CM315" i="1"/>
  <c r="DL315" i="1"/>
  <c r="EK315" i="1"/>
  <c r="FJ312" i="1"/>
  <c r="FJ328" i="1"/>
  <c r="BN328" i="1"/>
  <c r="IM328" i="1" s="1"/>
  <c r="IO328" i="1" s="1"/>
  <c r="CM328" i="1"/>
  <c r="DL328" i="1"/>
  <c r="EK328" i="1"/>
  <c r="FJ264" i="1"/>
  <c r="FJ327" i="1"/>
  <c r="FJ170" i="1"/>
  <c r="FJ473" i="1"/>
  <c r="FJ609" i="1"/>
  <c r="FJ352" i="1"/>
  <c r="BN352" i="1"/>
  <c r="CM352" i="1"/>
  <c r="DL352" i="1"/>
  <c r="EK352" i="1"/>
  <c r="FJ401" i="1"/>
  <c r="FJ573" i="1"/>
  <c r="FJ169" i="1"/>
  <c r="FJ472" i="1"/>
  <c r="FJ314" i="1"/>
  <c r="FJ351" i="1"/>
  <c r="FJ247" i="1"/>
  <c r="FJ383" i="1"/>
  <c r="FJ382" i="1"/>
  <c r="FJ381" i="1"/>
  <c r="BN381" i="1"/>
  <c r="CM381" i="1"/>
  <c r="DL381" i="1"/>
  <c r="EK381" i="1"/>
  <c r="FJ241" i="1"/>
  <c r="FJ471" i="1"/>
  <c r="FJ239" i="1"/>
  <c r="FJ238" i="1"/>
  <c r="FJ237" i="1"/>
  <c r="FJ566" i="1"/>
  <c r="FJ235" i="1"/>
  <c r="FJ234" i="1"/>
  <c r="FJ470" i="1"/>
  <c r="FJ380" i="1"/>
  <c r="BN380" i="1"/>
  <c r="CM380" i="1"/>
  <c r="DL380" i="1"/>
  <c r="EK380" i="1"/>
  <c r="FJ231" i="1"/>
  <c r="FJ310" i="1"/>
  <c r="BN310" i="1"/>
  <c r="CM310" i="1"/>
  <c r="DL310" i="1"/>
  <c r="EK310" i="1"/>
  <c r="FJ228" i="1"/>
  <c r="FJ227" i="1"/>
  <c r="FJ225" i="1"/>
  <c r="FJ224" i="1"/>
  <c r="FJ223" i="1"/>
  <c r="FJ309" i="1"/>
  <c r="FJ220" i="1"/>
  <c r="FJ168" i="1"/>
  <c r="FJ308" i="1"/>
  <c r="BN308" i="1"/>
  <c r="CM308" i="1"/>
  <c r="DL308" i="1"/>
  <c r="EK308" i="1"/>
  <c r="FJ217" i="1"/>
  <c r="FJ216" i="1"/>
  <c r="BN216" i="1"/>
  <c r="CM216" i="1"/>
  <c r="AW216" i="1"/>
  <c r="DJ216" i="1" s="1"/>
  <c r="EK216" i="1"/>
  <c r="FJ166" i="1"/>
  <c r="FJ469" i="1"/>
  <c r="FJ212" i="1"/>
  <c r="FJ400" i="1"/>
  <c r="FJ607" i="1"/>
  <c r="FJ209" i="1"/>
  <c r="FJ208" i="1"/>
  <c r="FJ589" i="1"/>
  <c r="BN589" i="1"/>
  <c r="IM589" i="1" s="1"/>
  <c r="IO589" i="1" s="1"/>
  <c r="CM589" i="1"/>
  <c r="DL589" i="1"/>
  <c r="EK589" i="1"/>
  <c r="FJ206" i="1"/>
  <c r="FJ205" i="1"/>
  <c r="FJ468" i="1"/>
  <c r="FJ203" i="1"/>
  <c r="BN203" i="1"/>
  <c r="CM203" i="1"/>
  <c r="DL203" i="1"/>
  <c r="EK203" i="1"/>
  <c r="BA203" i="1"/>
  <c r="FS203" i="1" s="1"/>
  <c r="FJ202" i="1"/>
  <c r="FJ399" i="1"/>
  <c r="BN399" i="1"/>
  <c r="CM399" i="1"/>
  <c r="DL399" i="1"/>
  <c r="EK399" i="1"/>
  <c r="FJ200" i="1"/>
  <c r="FJ307" i="1"/>
  <c r="BN307" i="1"/>
  <c r="CM307" i="1"/>
  <c r="DL307" i="1"/>
  <c r="EK307" i="1"/>
  <c r="FJ306" i="1"/>
  <c r="FJ398" i="1"/>
  <c r="FJ301" i="1"/>
  <c r="BN301" i="1"/>
  <c r="CM301" i="1"/>
  <c r="DL301" i="1"/>
  <c r="EK301" i="1"/>
  <c r="FJ299" i="1"/>
  <c r="BN299" i="1"/>
  <c r="CM299" i="1"/>
  <c r="DL299" i="1"/>
  <c r="EK299" i="1"/>
  <c r="FJ192" i="1"/>
  <c r="FJ189" i="1"/>
  <c r="FJ298" i="1"/>
  <c r="BN298" i="1"/>
  <c r="CM298" i="1"/>
  <c r="DL298" i="1"/>
  <c r="EK298" i="1"/>
  <c r="FJ165" i="1"/>
  <c r="FJ393" i="1"/>
  <c r="FJ549" i="1"/>
  <c r="FJ180" i="1"/>
  <c r="FJ323" i="1"/>
  <c r="FJ379" i="1"/>
  <c r="FJ378" i="1"/>
  <c r="FJ320" i="1"/>
  <c r="FJ295" i="1"/>
  <c r="BN295" i="1"/>
  <c r="CM295" i="1"/>
  <c r="DL295" i="1"/>
  <c r="EK295" i="1"/>
  <c r="FJ350" i="1"/>
  <c r="FJ160" i="1"/>
  <c r="FJ159" i="1"/>
  <c r="FJ422" i="1"/>
  <c r="BN422" i="1"/>
  <c r="CM422" i="1"/>
  <c r="DL422" i="1"/>
  <c r="EK422" i="1"/>
  <c r="FJ293" i="1"/>
  <c r="FJ167" i="1"/>
  <c r="FJ292" i="1"/>
  <c r="BN292" i="1"/>
  <c r="CM292" i="1"/>
  <c r="DL292" i="1"/>
  <c r="EK292" i="1"/>
  <c r="FJ421" i="1"/>
  <c r="FJ162" i="1"/>
  <c r="FJ420" i="1"/>
  <c r="BN420" i="1"/>
  <c r="CM420" i="1"/>
  <c r="DL420" i="1"/>
  <c r="EK420" i="1"/>
  <c r="FJ154" i="1"/>
  <c r="FJ153" i="1"/>
  <c r="FJ151" i="1"/>
  <c r="FJ150" i="1"/>
  <c r="FJ149" i="1"/>
  <c r="FJ147" i="1"/>
  <c r="FJ146" i="1"/>
  <c r="FJ145" i="1"/>
  <c r="BN145" i="1"/>
  <c r="CM145" i="1"/>
  <c r="DL145" i="1"/>
  <c r="EK145" i="1"/>
  <c r="FJ83" i="1"/>
  <c r="FJ82" i="1"/>
  <c r="BN82" i="1"/>
  <c r="CM82" i="1"/>
  <c r="DL82" i="1"/>
  <c r="EK82" i="1"/>
  <c r="FJ81" i="1"/>
  <c r="FJ80" i="1"/>
  <c r="FJ79" i="1"/>
  <c r="BN79" i="1"/>
  <c r="CM79" i="1"/>
  <c r="DL79" i="1"/>
  <c r="EK79" i="1"/>
  <c r="FJ256" i="1"/>
  <c r="BN256" i="1"/>
  <c r="CM256" i="1"/>
  <c r="DL256" i="1"/>
  <c r="EK256" i="1"/>
  <c r="FJ78" i="1"/>
  <c r="FJ72" i="1"/>
  <c r="BN72" i="1"/>
  <c r="CM72" i="1"/>
  <c r="DL72" i="1"/>
  <c r="EK72" i="1"/>
  <c r="FJ67" i="1"/>
  <c r="FJ62" i="1"/>
  <c r="BN62" i="1"/>
  <c r="CM62" i="1"/>
  <c r="DL62" i="1"/>
  <c r="EK62" i="1"/>
  <c r="FJ55" i="1"/>
  <c r="FJ47" i="1"/>
  <c r="FJ39" i="1"/>
  <c r="BN39" i="1"/>
  <c r="CM39" i="1"/>
  <c r="DL39" i="1"/>
  <c r="EK39" i="1"/>
  <c r="FJ29" i="1"/>
  <c r="FJ157" i="1"/>
  <c r="FJ20" i="1"/>
  <c r="FJ98" i="1"/>
  <c r="FJ96" i="1"/>
  <c r="FJ95" i="1"/>
  <c r="BN95" i="1"/>
  <c r="CM95" i="1"/>
  <c r="DL95" i="1"/>
  <c r="EK95" i="1"/>
  <c r="FJ85" i="1"/>
  <c r="BN85" i="1"/>
  <c r="CM85" i="1"/>
  <c r="DL85" i="1"/>
  <c r="EK85" i="1"/>
  <c r="FJ84" i="1"/>
  <c r="BN84" i="1"/>
  <c r="CM84" i="1"/>
  <c r="DL84" i="1"/>
  <c r="EK84" i="1"/>
  <c r="FJ128" i="1"/>
  <c r="FJ127" i="1"/>
  <c r="FJ124" i="1"/>
  <c r="FJ121" i="1"/>
  <c r="FJ118" i="1"/>
  <c r="FJ117" i="1"/>
  <c r="FJ116" i="1"/>
  <c r="BN116" i="1"/>
  <c r="CM116" i="1"/>
  <c r="DL116" i="1"/>
  <c r="EK116" i="1"/>
  <c r="FJ114" i="1"/>
  <c r="FJ111" i="1"/>
  <c r="FJ109" i="1"/>
  <c r="FJ106" i="1"/>
  <c r="FJ99" i="1"/>
  <c r="FJ156" i="1"/>
  <c r="FJ155" i="1"/>
  <c r="FJ143" i="1"/>
  <c r="FJ142" i="1"/>
  <c r="BN142" i="1"/>
  <c r="CM142" i="1"/>
  <c r="DL142" i="1"/>
  <c r="EK142" i="1"/>
  <c r="FJ134" i="1"/>
  <c r="FJ133" i="1"/>
  <c r="FJ132" i="1"/>
  <c r="FJ140" i="1"/>
  <c r="BN140" i="1"/>
  <c r="CM140" i="1"/>
  <c r="DL140" i="1"/>
  <c r="EK140" i="1"/>
  <c r="FJ139" i="1"/>
  <c r="FJ138" i="1"/>
  <c r="FJ136" i="1"/>
  <c r="BN136" i="1"/>
  <c r="CM136" i="1"/>
  <c r="DL136" i="1"/>
  <c r="EK136" i="1"/>
  <c r="FJ135" i="1"/>
  <c r="BN135" i="1"/>
  <c r="CM135" i="1"/>
  <c r="DL135" i="1"/>
  <c r="EK135" i="1"/>
  <c r="FJ131" i="1"/>
  <c r="FJ103" i="1"/>
  <c r="FJ101" i="1"/>
  <c r="FJ100" i="1"/>
  <c r="FJ94" i="1"/>
  <c r="FJ92" i="1"/>
  <c r="EK288" i="1"/>
  <c r="EK624" i="1"/>
  <c r="EK623" i="1"/>
  <c r="EK583" i="1"/>
  <c r="BN583" i="1"/>
  <c r="CM583" i="1"/>
  <c r="DL583" i="1"/>
  <c r="EK621" i="1"/>
  <c r="IM621" i="1" s="1"/>
  <c r="IO621" i="1" s="1"/>
  <c r="EK620" i="1"/>
  <c r="EK618" i="1"/>
  <c r="EK616" i="1"/>
  <c r="EK284" i="1"/>
  <c r="EK349" i="1"/>
  <c r="BN349" i="1"/>
  <c r="CM349" i="1"/>
  <c r="DL349" i="1"/>
  <c r="EK467" i="1"/>
  <c r="EK283" i="1"/>
  <c r="EK282" i="1"/>
  <c r="IM282" i="1" s="1"/>
  <c r="IO282" i="1" s="1"/>
  <c r="EK604" i="1"/>
  <c r="EK603" i="1"/>
  <c r="EK601" i="1"/>
  <c r="EK281" i="1"/>
  <c r="BN281" i="1"/>
  <c r="CM281" i="1"/>
  <c r="DL281" i="1"/>
  <c r="EK598" i="1"/>
  <c r="EK597" i="1"/>
  <c r="EK596" i="1"/>
  <c r="EK594" i="1"/>
  <c r="EK593" i="1"/>
  <c r="EK592" i="1"/>
  <c r="EK591" i="1"/>
  <c r="EK590" i="1"/>
  <c r="BN590" i="1"/>
  <c r="CM590" i="1"/>
  <c r="DL590" i="1"/>
  <c r="AW590" i="1"/>
  <c r="FH590" i="1" s="1"/>
  <c r="FJ590" i="1" s="1"/>
  <c r="EK588" i="1"/>
  <c r="EK587" i="1"/>
  <c r="EK586" i="1"/>
  <c r="EK585" i="1"/>
  <c r="EK584" i="1"/>
  <c r="EK376" i="1"/>
  <c r="EK582" i="1"/>
  <c r="EK581" i="1"/>
  <c r="EK580" i="1"/>
  <c r="EK579" i="1"/>
  <c r="EK578" i="1"/>
  <c r="EK279" i="1"/>
  <c r="EK576" i="1"/>
  <c r="EK345" i="1"/>
  <c r="EK391" i="1"/>
  <c r="EK572" i="1"/>
  <c r="EK571" i="1"/>
  <c r="EK461" i="1"/>
  <c r="IM461" i="1" s="1"/>
  <c r="IO461" i="1" s="1"/>
  <c r="EK569" i="1"/>
  <c r="EK568" i="1"/>
  <c r="EK567" i="1"/>
  <c r="EK543" i="1"/>
  <c r="BN543" i="1"/>
  <c r="CM543" i="1"/>
  <c r="DL543" i="1"/>
  <c r="EK276" i="1"/>
  <c r="EK419" i="1"/>
  <c r="BN419" i="1"/>
  <c r="CM419" i="1"/>
  <c r="DL419" i="1"/>
  <c r="EK555" i="1"/>
  <c r="EK553" i="1"/>
  <c r="EK577" i="1"/>
  <c r="EK540" i="1"/>
  <c r="BN540" i="1"/>
  <c r="CM540" i="1"/>
  <c r="DL540" i="1"/>
  <c r="EK547" i="1"/>
  <c r="EK536" i="1"/>
  <c r="EK542" i="1"/>
  <c r="EK541" i="1"/>
  <c r="EK539" i="1"/>
  <c r="EK459" i="1"/>
  <c r="BN459" i="1"/>
  <c r="CM459" i="1"/>
  <c r="DL459" i="1"/>
  <c r="EK266" i="1"/>
  <c r="BN266" i="1"/>
  <c r="CM266" i="1"/>
  <c r="DL266" i="1"/>
  <c r="EK534" i="1"/>
  <c r="EK263" i="1"/>
  <c r="EK528" i="1"/>
  <c r="EK260" i="1"/>
  <c r="BN260" i="1"/>
  <c r="CM260" i="1"/>
  <c r="DL260" i="1"/>
  <c r="EK259" i="1"/>
  <c r="BN259" i="1"/>
  <c r="CM259" i="1"/>
  <c r="DL259" i="1"/>
  <c r="IM259" i="1" s="1"/>
  <c r="IO259" i="1" s="1"/>
  <c r="EK258" i="1"/>
  <c r="EK520" i="1"/>
  <c r="EK518" i="1"/>
  <c r="EK517" i="1"/>
  <c r="EK516" i="1"/>
  <c r="EK515" i="1"/>
  <c r="EK514" i="1"/>
  <c r="EK513" i="1"/>
  <c r="EK511" i="1"/>
  <c r="EK510" i="1"/>
  <c r="EK508" i="1"/>
  <c r="EK507" i="1"/>
  <c r="EK506" i="1"/>
  <c r="EK504" i="1"/>
  <c r="EK255" i="1"/>
  <c r="EK502" i="1"/>
  <c r="EK501" i="1"/>
  <c r="EK499" i="1"/>
  <c r="EK498" i="1"/>
  <c r="EK496" i="1"/>
  <c r="EK495" i="1"/>
  <c r="EK494" i="1"/>
  <c r="EK493" i="1"/>
  <c r="EK492" i="1"/>
  <c r="EK491" i="1"/>
  <c r="EK490" i="1"/>
  <c r="EK344" i="1"/>
  <c r="EK532" i="1"/>
  <c r="EK563" i="1"/>
  <c r="EK253" i="1"/>
  <c r="EK483" i="1"/>
  <c r="EK251" i="1"/>
  <c r="EK562" i="1"/>
  <c r="EK249" i="1"/>
  <c r="EK474" i="1"/>
  <c r="EK248" i="1"/>
  <c r="BN248" i="1"/>
  <c r="CM248" i="1"/>
  <c r="DL248" i="1"/>
  <c r="EK526" i="1"/>
  <c r="EK244" i="1"/>
  <c r="EK243" i="1"/>
  <c r="EK240" i="1"/>
  <c r="EK465" i="1"/>
  <c r="EK464" i="1"/>
  <c r="EK463" i="1"/>
  <c r="EK462" i="1"/>
  <c r="EK625" i="1"/>
  <c r="EK460" i="1"/>
  <c r="EK236" i="1"/>
  <c r="BN236" i="1"/>
  <c r="CM236" i="1"/>
  <c r="DL236" i="1"/>
  <c r="EK524" i="1"/>
  <c r="BN524" i="1"/>
  <c r="CM524" i="1"/>
  <c r="DL524" i="1"/>
  <c r="EK454" i="1"/>
  <c r="EK233" i="1"/>
  <c r="BN233" i="1"/>
  <c r="CM233" i="1"/>
  <c r="DL233" i="1"/>
  <c r="EK522" i="1"/>
  <c r="BN522" i="1"/>
  <c r="CM522" i="1"/>
  <c r="DL522" i="1"/>
  <c r="EK342" i="1"/>
  <c r="BN342" i="1"/>
  <c r="CM342" i="1"/>
  <c r="DL342" i="1"/>
  <c r="EK512" i="1"/>
  <c r="BN512" i="1"/>
  <c r="CM512" i="1"/>
  <c r="DL512" i="1"/>
  <c r="EK230" i="1"/>
  <c r="BN230" i="1"/>
  <c r="CM230" i="1"/>
  <c r="DL230" i="1"/>
  <c r="EK503" i="1"/>
  <c r="EK497" i="1"/>
  <c r="BN497" i="1"/>
  <c r="CM497" i="1"/>
  <c r="DL497" i="1"/>
  <c r="EK453" i="1"/>
  <c r="BN453" i="1"/>
  <c r="CM453" i="1"/>
  <c r="DL453" i="1"/>
  <c r="EK222" i="1"/>
  <c r="EK219" i="1"/>
  <c r="BN219" i="1"/>
  <c r="CM219" i="1"/>
  <c r="DL219" i="1"/>
  <c r="EK415" i="1"/>
  <c r="BN415" i="1"/>
  <c r="CM415" i="1"/>
  <c r="DL415" i="1"/>
  <c r="EK450" i="1"/>
  <c r="BN450" i="1"/>
  <c r="CM450" i="1"/>
  <c r="DL450" i="1"/>
  <c r="EK414" i="1"/>
  <c r="EK617" i="1"/>
  <c r="BN617" i="1"/>
  <c r="CM617" i="1"/>
  <c r="DL617" i="1"/>
  <c r="EK425" i="1"/>
  <c r="EK574" i="1"/>
  <c r="EK448" i="1"/>
  <c r="BN448" i="1"/>
  <c r="CM448" i="1"/>
  <c r="DL448" i="1"/>
  <c r="EK218" i="1"/>
  <c r="BN218" i="1"/>
  <c r="CM218" i="1"/>
  <c r="DL218" i="1"/>
  <c r="EK215" i="1"/>
  <c r="EK214" i="1"/>
  <c r="BN214" i="1"/>
  <c r="CM214" i="1"/>
  <c r="DL214" i="1"/>
  <c r="IM214" i="1" s="1"/>
  <c r="IO214" i="1" s="1"/>
  <c r="EK487" i="1"/>
  <c r="EK290" i="1"/>
  <c r="BN290" i="1"/>
  <c r="CM290" i="1"/>
  <c r="DL290" i="1"/>
  <c r="EK486" i="1"/>
  <c r="EK446" i="1"/>
  <c r="EK408" i="1"/>
  <c r="EK210" i="1"/>
  <c r="EK445" i="1"/>
  <c r="EK402" i="1"/>
  <c r="EK411" i="1"/>
  <c r="BN411" i="1"/>
  <c r="CM411" i="1"/>
  <c r="DL411" i="1"/>
  <c r="EK444" i="1"/>
  <c r="EK443" i="1"/>
  <c r="EK395" i="1"/>
  <c r="EK442" i="1"/>
  <c r="EK372" i="1"/>
  <c r="EK204" i="1"/>
  <c r="EK440" i="1"/>
  <c r="EK387" i="1"/>
  <c r="EK197" i="1"/>
  <c r="BN197" i="1"/>
  <c r="CM197" i="1"/>
  <c r="DL197" i="1"/>
  <c r="EK195" i="1"/>
  <c r="BN195" i="1"/>
  <c r="CM195" i="1"/>
  <c r="DL195" i="1"/>
  <c r="EK439" i="1"/>
  <c r="BN439" i="1"/>
  <c r="CM439" i="1"/>
  <c r="DL439" i="1"/>
  <c r="EK438" i="1"/>
  <c r="BN438" i="1"/>
  <c r="IM438" i="1" s="1"/>
  <c r="IO438" i="1" s="1"/>
  <c r="CM438" i="1"/>
  <c r="DL438" i="1"/>
  <c r="EK484" i="1"/>
  <c r="EK194" i="1"/>
  <c r="EK369" i="1"/>
  <c r="EK341" i="1"/>
  <c r="EK193" i="1"/>
  <c r="BN193" i="1"/>
  <c r="CM193" i="1"/>
  <c r="DL193" i="1"/>
  <c r="EK436" i="1"/>
  <c r="EK435" i="1"/>
  <c r="EK340" i="1"/>
  <c r="BN340" i="1"/>
  <c r="CM340" i="1"/>
  <c r="DL340" i="1"/>
  <c r="EK434" i="1"/>
  <c r="BN434" i="1"/>
  <c r="CM434" i="1"/>
  <c r="DL434" i="1"/>
  <c r="EK482" i="1"/>
  <c r="EK407" i="1"/>
  <c r="BN407" i="1"/>
  <c r="CM407" i="1"/>
  <c r="DL407" i="1"/>
  <c r="EK433" i="1"/>
  <c r="EK385" i="1"/>
  <c r="EK361" i="1"/>
  <c r="EK481" i="1"/>
  <c r="EK394" i="1"/>
  <c r="BN394" i="1"/>
  <c r="CM394" i="1"/>
  <c r="IM394" i="1" s="1"/>
  <c r="IO394" i="1" s="1"/>
  <c r="DL394" i="1"/>
  <c r="EK614" i="1"/>
  <c r="EK480" i="1"/>
  <c r="BN480" i="1"/>
  <c r="CM480" i="1"/>
  <c r="DL480" i="1"/>
  <c r="EK367" i="1"/>
  <c r="EK353" i="1"/>
  <c r="EK188" i="1"/>
  <c r="EK339" i="1"/>
  <c r="BN339" i="1"/>
  <c r="IM339" i="1" s="1"/>
  <c r="IO339" i="1" s="1"/>
  <c r="CM339" i="1"/>
  <c r="DL339" i="1"/>
  <c r="EK606" i="1"/>
  <c r="EK551" i="1"/>
  <c r="EK431" i="1"/>
  <c r="EK478" i="1"/>
  <c r="EK337" i="1"/>
  <c r="BN337" i="1"/>
  <c r="CM337" i="1"/>
  <c r="DL337" i="1"/>
  <c r="AW337" i="1"/>
  <c r="EK336" i="1"/>
  <c r="EK335" i="1"/>
  <c r="EK559" i="1"/>
  <c r="EK186" i="1"/>
  <c r="EK184" i="1"/>
  <c r="EK362" i="1"/>
  <c r="EK326" i="1"/>
  <c r="EK183" i="1"/>
  <c r="EK324" i="1"/>
  <c r="EK613" i="1"/>
  <c r="EK322" i="1"/>
  <c r="EK321" i="1"/>
  <c r="EK405" i="1"/>
  <c r="IM405" i="1" s="1"/>
  <c r="IO405" i="1" s="1"/>
  <c r="BN405" i="1"/>
  <c r="CM405" i="1"/>
  <c r="DL405" i="1"/>
  <c r="EK319" i="1"/>
  <c r="EK318" i="1"/>
  <c r="EK317" i="1"/>
  <c r="EK600" i="1"/>
  <c r="BN600" i="1"/>
  <c r="CM600" i="1"/>
  <c r="DL600" i="1"/>
  <c r="EK429" i="1"/>
  <c r="BN429" i="1"/>
  <c r="CM429" i="1"/>
  <c r="DL429" i="1"/>
  <c r="EK179" i="1"/>
  <c r="BN179" i="1"/>
  <c r="IM179" i="1" s="1"/>
  <c r="IO179" i="1" s="1"/>
  <c r="CM179" i="1"/>
  <c r="DL179" i="1"/>
  <c r="EK477" i="1"/>
  <c r="EK359" i="1"/>
  <c r="EK334" i="1"/>
  <c r="BN334" i="1"/>
  <c r="CM334" i="1"/>
  <c r="DL334" i="1"/>
  <c r="EK176" i="1"/>
  <c r="EK305" i="1"/>
  <c r="EK304" i="1"/>
  <c r="EK303" i="1"/>
  <c r="EK302" i="1"/>
  <c r="EK428" i="1"/>
  <c r="EK358" i="1"/>
  <c r="EK427" i="1"/>
  <c r="IM427" i="1" s="1"/>
  <c r="IO427" i="1" s="1"/>
  <c r="BN427" i="1"/>
  <c r="CM427" i="1"/>
  <c r="DL427" i="1"/>
  <c r="EK296" i="1"/>
  <c r="EK175" i="1"/>
  <c r="EK294" i="1"/>
  <c r="EK426" i="1"/>
  <c r="EK476" i="1"/>
  <c r="EK424" i="1"/>
  <c r="BN424" i="1"/>
  <c r="CM424" i="1"/>
  <c r="DL424" i="1"/>
  <c r="EK356" i="1"/>
  <c r="BN356" i="1"/>
  <c r="CM356" i="1"/>
  <c r="DL356" i="1"/>
  <c r="EK475" i="1"/>
  <c r="EK554" i="1"/>
  <c r="EK612" i="1"/>
  <c r="EK602" i="1"/>
  <c r="BN602" i="1"/>
  <c r="CM602" i="1"/>
  <c r="DL602" i="1"/>
  <c r="EK610" i="1"/>
  <c r="EK329" i="1"/>
  <c r="EK269" i="1"/>
  <c r="EK312" i="1"/>
  <c r="EK264" i="1"/>
  <c r="EK327" i="1"/>
  <c r="EK170" i="1"/>
  <c r="EK473" i="1"/>
  <c r="EK609" i="1"/>
  <c r="IM609" i="1" s="1"/>
  <c r="IO609" i="1" s="1"/>
  <c r="EK401" i="1"/>
  <c r="BN401" i="1"/>
  <c r="CM401" i="1"/>
  <c r="DL401" i="1"/>
  <c r="IM401" i="1" s="1"/>
  <c r="IO401" i="1" s="1"/>
  <c r="EK573" i="1"/>
  <c r="BN573" i="1"/>
  <c r="CM573" i="1"/>
  <c r="DL573" i="1"/>
  <c r="IM573" i="1" s="1"/>
  <c r="IO573" i="1" s="1"/>
  <c r="EK169" i="1"/>
  <c r="EK472" i="1"/>
  <c r="EK314" i="1"/>
  <c r="EK351" i="1"/>
  <c r="EK247" i="1"/>
  <c r="EK383" i="1"/>
  <c r="BN383" i="1"/>
  <c r="CM383" i="1"/>
  <c r="DL383" i="1"/>
  <c r="EK382" i="1"/>
  <c r="EK241" i="1"/>
  <c r="EK471" i="1"/>
  <c r="EK237" i="1"/>
  <c r="EK566" i="1"/>
  <c r="BN566" i="1"/>
  <c r="CM566" i="1"/>
  <c r="DL566" i="1"/>
  <c r="EK235" i="1"/>
  <c r="EK234" i="1"/>
  <c r="EK470" i="1"/>
  <c r="EK231" i="1"/>
  <c r="EK229" i="1"/>
  <c r="EK228" i="1"/>
  <c r="EK225" i="1"/>
  <c r="EK224" i="1"/>
  <c r="EK309" i="1"/>
  <c r="BN309" i="1"/>
  <c r="CM309" i="1"/>
  <c r="DL309" i="1"/>
  <c r="EK220" i="1"/>
  <c r="EK168" i="1"/>
  <c r="EK217" i="1"/>
  <c r="EK166" i="1"/>
  <c r="EK469" i="1"/>
  <c r="BN469" i="1"/>
  <c r="CM469" i="1"/>
  <c r="DL469" i="1"/>
  <c r="EK212" i="1"/>
  <c r="EK400" i="1"/>
  <c r="EK607" i="1"/>
  <c r="BN607" i="1"/>
  <c r="CM607" i="1"/>
  <c r="DL607" i="1"/>
  <c r="EK209" i="1"/>
  <c r="EK208" i="1"/>
  <c r="EK206" i="1"/>
  <c r="EK205" i="1"/>
  <c r="EK468" i="1"/>
  <c r="EK202" i="1"/>
  <c r="EK200" i="1"/>
  <c r="EK198" i="1"/>
  <c r="BN198" i="1"/>
  <c r="CM198" i="1"/>
  <c r="DL198" i="1"/>
  <c r="AW198" i="1"/>
  <c r="FH198" i="1" s="1"/>
  <c r="FJ198" i="1" s="1"/>
  <c r="EK306" i="1"/>
  <c r="EK196" i="1"/>
  <c r="EK398" i="1"/>
  <c r="EK192" i="1"/>
  <c r="EK189" i="1"/>
  <c r="EK165" i="1"/>
  <c r="EK393" i="1"/>
  <c r="EK185" i="1"/>
  <c r="EK549" i="1"/>
  <c r="EK182" i="1"/>
  <c r="EK181" i="1"/>
  <c r="EK180" i="1"/>
  <c r="EK323" i="1"/>
  <c r="EK379" i="1"/>
  <c r="BN379" i="1"/>
  <c r="CM379" i="1"/>
  <c r="DL379" i="1"/>
  <c r="IM379" i="1" s="1"/>
  <c r="IO379" i="1" s="1"/>
  <c r="EK378" i="1"/>
  <c r="EK320" i="1"/>
  <c r="EK174" i="1"/>
  <c r="BN174" i="1"/>
  <c r="CM174" i="1"/>
  <c r="DL174" i="1"/>
  <c r="AW174" i="1"/>
  <c r="EK350" i="1"/>
  <c r="EK160" i="1"/>
  <c r="BN160" i="1"/>
  <c r="CM160" i="1"/>
  <c r="DL160" i="1"/>
  <c r="EK159" i="1"/>
  <c r="BN159" i="1"/>
  <c r="CM159" i="1"/>
  <c r="DL159" i="1"/>
  <c r="EK293" i="1"/>
  <c r="BN293" i="1"/>
  <c r="CM293" i="1"/>
  <c r="DL293" i="1"/>
  <c r="EK167" i="1"/>
  <c r="EK421" i="1"/>
  <c r="EK164" i="1"/>
  <c r="EK162" i="1"/>
  <c r="EK161" i="1"/>
  <c r="EK154" i="1"/>
  <c r="BN154" i="1"/>
  <c r="CM154" i="1"/>
  <c r="DL154" i="1"/>
  <c r="EK153" i="1"/>
  <c r="BN153" i="1"/>
  <c r="CM153" i="1"/>
  <c r="IM153" i="1" s="1"/>
  <c r="IO153" i="1" s="1"/>
  <c r="DL153" i="1"/>
  <c r="EK151" i="1"/>
  <c r="EK150" i="1"/>
  <c r="BN150" i="1"/>
  <c r="CM150" i="1"/>
  <c r="DL150" i="1"/>
  <c r="EK149" i="1"/>
  <c r="EK147" i="1"/>
  <c r="EK146" i="1"/>
  <c r="EK83" i="1"/>
  <c r="EK81" i="1"/>
  <c r="BN81" i="1"/>
  <c r="CM81" i="1"/>
  <c r="DL81" i="1"/>
  <c r="EK80" i="1"/>
  <c r="EK78" i="1"/>
  <c r="IM78" i="1" s="1"/>
  <c r="IO78" i="1" s="1"/>
  <c r="BN78" i="1"/>
  <c r="CM78" i="1"/>
  <c r="DL78" i="1"/>
  <c r="EK67" i="1"/>
  <c r="EK55" i="1"/>
  <c r="EK47" i="1"/>
  <c r="BN47" i="1"/>
  <c r="CM47" i="1"/>
  <c r="DL47" i="1"/>
  <c r="EK29" i="1"/>
  <c r="EK157" i="1"/>
  <c r="EK20" i="1"/>
  <c r="BN20" i="1"/>
  <c r="CM20" i="1"/>
  <c r="DL20" i="1"/>
  <c r="EK98" i="1"/>
  <c r="EK96" i="1"/>
  <c r="BN96" i="1"/>
  <c r="CM96" i="1"/>
  <c r="DL96" i="1"/>
  <c r="IM96" i="1" s="1"/>
  <c r="IO96" i="1" s="1"/>
  <c r="EK128" i="1"/>
  <c r="EK127" i="1"/>
  <c r="EK124" i="1"/>
  <c r="EK121" i="1"/>
  <c r="EK118" i="1"/>
  <c r="EK117" i="1"/>
  <c r="EK114" i="1"/>
  <c r="EK111" i="1"/>
  <c r="BN111" i="1"/>
  <c r="CM111" i="1"/>
  <c r="DL111" i="1"/>
  <c r="EK109" i="1"/>
  <c r="IM109" i="1" s="1"/>
  <c r="IO109" i="1" s="1"/>
  <c r="BN109" i="1"/>
  <c r="CM109" i="1"/>
  <c r="DL109" i="1"/>
  <c r="EK106" i="1"/>
  <c r="EK99" i="1"/>
  <c r="EK156" i="1"/>
  <c r="EK155" i="1"/>
  <c r="EK143" i="1"/>
  <c r="EK134" i="1"/>
  <c r="EK133" i="1"/>
  <c r="EK132" i="1"/>
  <c r="EK139" i="1"/>
  <c r="EK138" i="1"/>
  <c r="EK131" i="1"/>
  <c r="EK103" i="1"/>
  <c r="EK101" i="1"/>
  <c r="EK100" i="1"/>
  <c r="EK94" i="1"/>
  <c r="EK92" i="1"/>
  <c r="EK91" i="1"/>
  <c r="DL288" i="1"/>
  <c r="BN288" i="1"/>
  <c r="CM288" i="1"/>
  <c r="DL623" i="1"/>
  <c r="DL621" i="1"/>
  <c r="DL620" i="1"/>
  <c r="DL618" i="1"/>
  <c r="DL616" i="1"/>
  <c r="DL284" i="1"/>
  <c r="DL467" i="1"/>
  <c r="BN467" i="1"/>
  <c r="CM467" i="1"/>
  <c r="DL283" i="1"/>
  <c r="DL282" i="1"/>
  <c r="BN282" i="1"/>
  <c r="CM282" i="1"/>
  <c r="DL604" i="1"/>
  <c r="DL596" i="1"/>
  <c r="DL594" i="1"/>
  <c r="DL593" i="1"/>
  <c r="DL591" i="1"/>
  <c r="DL588" i="1"/>
  <c r="DL587" i="1"/>
  <c r="DL585" i="1"/>
  <c r="DL584" i="1"/>
  <c r="DL376" i="1"/>
  <c r="DL582" i="1"/>
  <c r="DL579" i="1"/>
  <c r="DL279" i="1"/>
  <c r="DL576" i="1"/>
  <c r="DL345" i="1"/>
  <c r="DL391" i="1"/>
  <c r="BN391" i="1"/>
  <c r="CM391" i="1"/>
  <c r="DL572" i="1"/>
  <c r="DL571" i="1"/>
  <c r="DL461" i="1"/>
  <c r="DL569" i="1"/>
  <c r="DL568" i="1"/>
  <c r="DL567" i="1"/>
  <c r="DL276" i="1"/>
  <c r="DL555" i="1"/>
  <c r="DL577" i="1"/>
  <c r="DL536" i="1"/>
  <c r="DL542" i="1"/>
  <c r="DL539" i="1"/>
  <c r="DL534" i="1"/>
  <c r="DL263" i="1"/>
  <c r="DL528" i="1"/>
  <c r="DL258" i="1"/>
  <c r="DL517" i="1"/>
  <c r="DL516" i="1"/>
  <c r="DL515" i="1"/>
  <c r="DL514" i="1"/>
  <c r="DL507" i="1"/>
  <c r="DL504" i="1"/>
  <c r="DL255" i="1"/>
  <c r="DL498" i="1"/>
  <c r="DL494" i="1"/>
  <c r="DL344" i="1"/>
  <c r="DL532" i="1"/>
  <c r="DL563" i="1"/>
  <c r="BN563" i="1"/>
  <c r="CM563" i="1"/>
  <c r="DL253" i="1"/>
  <c r="DL251" i="1"/>
  <c r="DL562" i="1"/>
  <c r="DL249" i="1"/>
  <c r="DL474" i="1"/>
  <c r="DL526" i="1"/>
  <c r="DL244" i="1"/>
  <c r="BN244" i="1"/>
  <c r="CM244" i="1"/>
  <c r="DL243" i="1"/>
  <c r="DL240" i="1"/>
  <c r="DL464" i="1"/>
  <c r="DL463" i="1"/>
  <c r="DL625" i="1"/>
  <c r="DL460" i="1"/>
  <c r="DL454" i="1"/>
  <c r="DL503" i="1"/>
  <c r="DL222" i="1"/>
  <c r="DL414" i="1"/>
  <c r="DL574" i="1"/>
  <c r="BN574" i="1"/>
  <c r="CM574" i="1"/>
  <c r="DL215" i="1"/>
  <c r="DL487" i="1"/>
  <c r="DL486" i="1"/>
  <c r="DL446" i="1"/>
  <c r="DL408" i="1"/>
  <c r="DL210" i="1"/>
  <c r="DL445" i="1"/>
  <c r="BN445" i="1"/>
  <c r="CM445" i="1"/>
  <c r="DL444" i="1"/>
  <c r="DL443" i="1"/>
  <c r="DL395" i="1"/>
  <c r="DL442" i="1"/>
  <c r="DL372" i="1"/>
  <c r="DL204" i="1"/>
  <c r="BN204" i="1"/>
  <c r="CM204" i="1"/>
  <c r="DL440" i="1"/>
  <c r="DL387" i="1"/>
  <c r="IM387" i="1" s="1"/>
  <c r="IO387" i="1" s="1"/>
  <c r="DL484" i="1"/>
  <c r="DL194" i="1"/>
  <c r="DL369" i="1"/>
  <c r="DL341" i="1"/>
  <c r="DL436" i="1"/>
  <c r="DL435" i="1"/>
  <c r="DL482" i="1"/>
  <c r="BN482" i="1"/>
  <c r="IM482" i="1" s="1"/>
  <c r="IO482" i="1" s="1"/>
  <c r="CM482" i="1"/>
  <c r="DL433" i="1"/>
  <c r="DL385" i="1"/>
  <c r="IM385" i="1" s="1"/>
  <c r="IO385" i="1" s="1"/>
  <c r="DL361" i="1"/>
  <c r="DL481" i="1"/>
  <c r="DL614" i="1"/>
  <c r="DL367" i="1"/>
  <c r="DL353" i="1"/>
  <c r="DL188" i="1"/>
  <c r="DL606" i="1"/>
  <c r="DL551" i="1"/>
  <c r="DL431" i="1"/>
  <c r="DL478" i="1"/>
  <c r="DL559" i="1"/>
  <c r="DL186" i="1"/>
  <c r="DL184" i="1"/>
  <c r="BN184" i="1"/>
  <c r="CM184" i="1"/>
  <c r="DL362" i="1"/>
  <c r="BN362" i="1"/>
  <c r="CM362" i="1"/>
  <c r="DL326" i="1"/>
  <c r="DL183" i="1"/>
  <c r="DL613" i="1"/>
  <c r="BN613" i="1"/>
  <c r="CM613" i="1"/>
  <c r="DL319" i="1"/>
  <c r="DL318" i="1"/>
  <c r="DL477" i="1"/>
  <c r="BN477" i="1"/>
  <c r="CM477" i="1"/>
  <c r="IM477" i="1" s="1"/>
  <c r="IO477" i="1" s="1"/>
  <c r="DL359" i="1"/>
  <c r="DL176" i="1"/>
  <c r="DL305" i="1"/>
  <c r="DL304" i="1"/>
  <c r="DL303" i="1"/>
  <c r="DL302" i="1"/>
  <c r="DL428" i="1"/>
  <c r="DL358" i="1"/>
  <c r="DL296" i="1"/>
  <c r="DL175" i="1"/>
  <c r="BN175" i="1"/>
  <c r="CM175" i="1"/>
  <c r="DL294" i="1"/>
  <c r="DL426" i="1"/>
  <c r="BN426" i="1"/>
  <c r="CM426" i="1"/>
  <c r="DL476" i="1"/>
  <c r="DL475" i="1"/>
  <c r="BN475" i="1"/>
  <c r="CM475" i="1"/>
  <c r="DL554" i="1"/>
  <c r="DL612" i="1"/>
  <c r="DL610" i="1"/>
  <c r="DL312" i="1"/>
  <c r="DL264" i="1"/>
  <c r="DL327" i="1"/>
  <c r="DL170" i="1"/>
  <c r="BN170" i="1"/>
  <c r="IM170" i="1" s="1"/>
  <c r="IO170" i="1" s="1"/>
  <c r="CM170" i="1"/>
  <c r="DL473" i="1"/>
  <c r="DL609" i="1"/>
  <c r="DL169" i="1"/>
  <c r="DL472" i="1"/>
  <c r="BN472" i="1"/>
  <c r="CM472" i="1"/>
  <c r="DL314" i="1"/>
  <c r="BN314" i="1"/>
  <c r="CM314" i="1"/>
  <c r="DL351" i="1"/>
  <c r="BN351" i="1"/>
  <c r="CM351" i="1"/>
  <c r="DL382" i="1"/>
  <c r="DL471" i="1"/>
  <c r="DL235" i="1"/>
  <c r="DL470" i="1"/>
  <c r="DL168" i="1"/>
  <c r="DL166" i="1"/>
  <c r="DL212" i="1"/>
  <c r="DL400" i="1"/>
  <c r="DL209" i="1"/>
  <c r="DL205" i="1"/>
  <c r="DL468" i="1"/>
  <c r="IM468" i="1" s="1"/>
  <c r="IO468" i="1" s="1"/>
  <c r="DL306" i="1"/>
  <c r="BN306" i="1"/>
  <c r="CM306" i="1"/>
  <c r="DL398" i="1"/>
  <c r="DL189" i="1"/>
  <c r="DL165" i="1"/>
  <c r="DL393" i="1"/>
  <c r="BN393" i="1"/>
  <c r="IM393" i="1" s="1"/>
  <c r="IO393" i="1" s="1"/>
  <c r="CM393" i="1"/>
  <c r="DL549" i="1"/>
  <c r="DL182" i="1"/>
  <c r="DL180" i="1"/>
  <c r="DL323" i="1"/>
  <c r="DL378" i="1"/>
  <c r="DL320" i="1"/>
  <c r="BN320" i="1"/>
  <c r="CM320" i="1"/>
  <c r="DL350" i="1"/>
  <c r="DL421" i="1"/>
  <c r="DL164" i="1"/>
  <c r="BN164" i="1"/>
  <c r="CM164" i="1"/>
  <c r="AW164" i="1"/>
  <c r="FH164" i="1" s="1"/>
  <c r="FJ164" i="1" s="1"/>
  <c r="DL161" i="1"/>
  <c r="DL151" i="1"/>
  <c r="DL149" i="1"/>
  <c r="DL147" i="1"/>
  <c r="DL146" i="1"/>
  <c r="DL80" i="1"/>
  <c r="BN80" i="1"/>
  <c r="CM80" i="1"/>
  <c r="DL67" i="1"/>
  <c r="BN67" i="1"/>
  <c r="CM67" i="1"/>
  <c r="DL55" i="1"/>
  <c r="DL29" i="1"/>
  <c r="DL157" i="1"/>
  <c r="DL98" i="1"/>
  <c r="DL128" i="1"/>
  <c r="DL127" i="1"/>
  <c r="DL124" i="1"/>
  <c r="BN124" i="1"/>
  <c r="CM124" i="1"/>
  <c r="DL121" i="1"/>
  <c r="BN121" i="1"/>
  <c r="CM121" i="1"/>
  <c r="DL118" i="1"/>
  <c r="BN118" i="1"/>
  <c r="CM118" i="1"/>
  <c r="DL117" i="1"/>
  <c r="DL114" i="1"/>
  <c r="BN114" i="1"/>
  <c r="CM114" i="1"/>
  <c r="DL106" i="1"/>
  <c r="BN106" i="1"/>
  <c r="CM106" i="1"/>
  <c r="DL99" i="1"/>
  <c r="DL156" i="1"/>
  <c r="DL155" i="1"/>
  <c r="DL143" i="1"/>
  <c r="DL134" i="1"/>
  <c r="BN134" i="1"/>
  <c r="CM134" i="1"/>
  <c r="DL133" i="1"/>
  <c r="DL132" i="1"/>
  <c r="DL139" i="1"/>
  <c r="DL138" i="1"/>
  <c r="DL131" i="1"/>
  <c r="DL103" i="1"/>
  <c r="IM103" i="1" s="1"/>
  <c r="IO103" i="1" s="1"/>
  <c r="BN103" i="1"/>
  <c r="CM103" i="1"/>
  <c r="DL101" i="1"/>
  <c r="BN101" i="1"/>
  <c r="CM101" i="1"/>
  <c r="DL100" i="1"/>
  <c r="BN100" i="1"/>
  <c r="CM100" i="1"/>
  <c r="DL94" i="1"/>
  <c r="DL92" i="1"/>
  <c r="BN92" i="1"/>
  <c r="CM92" i="1"/>
  <c r="DL91" i="1"/>
  <c r="CM128" i="1"/>
  <c r="BN128" i="1"/>
  <c r="CM98" i="1"/>
  <c r="BN98" i="1"/>
  <c r="CM157" i="1"/>
  <c r="CM55" i="1"/>
  <c r="IM55" i="1" s="1"/>
  <c r="IO55" i="1" s="1"/>
  <c r="BN55" i="1"/>
  <c r="CM83" i="1"/>
  <c r="CM146" i="1"/>
  <c r="BN146" i="1"/>
  <c r="CM147" i="1"/>
  <c r="CM149" i="1"/>
  <c r="BN149" i="1"/>
  <c r="CM151" i="1"/>
  <c r="CM161" i="1"/>
  <c r="CM162" i="1"/>
  <c r="BN162" i="1"/>
  <c r="AW162" i="1"/>
  <c r="DJ162" i="1" s="1"/>
  <c r="DL162" i="1" s="1"/>
  <c r="CM350" i="1"/>
  <c r="BN350" i="1"/>
  <c r="CM378" i="1"/>
  <c r="CM323" i="1"/>
  <c r="BN323" i="1"/>
  <c r="CM181" i="1"/>
  <c r="CM182" i="1"/>
  <c r="CM549" i="1"/>
  <c r="BN549" i="1"/>
  <c r="CM165" i="1"/>
  <c r="CM398" i="1"/>
  <c r="CM196" i="1"/>
  <c r="CM200" i="1"/>
  <c r="CM468" i="1"/>
  <c r="BN468" i="1"/>
  <c r="CM208" i="1"/>
  <c r="CM400" i="1"/>
  <c r="CM166" i="1"/>
  <c r="BN166" i="1"/>
  <c r="CM217" i="1"/>
  <c r="CM168" i="1"/>
  <c r="CM220" i="1"/>
  <c r="CM223" i="1"/>
  <c r="CM225" i="1"/>
  <c r="CM227" i="1"/>
  <c r="CM228" i="1"/>
  <c r="CM229" i="1"/>
  <c r="CM231" i="1"/>
  <c r="CM470" i="1"/>
  <c r="CM235" i="1"/>
  <c r="CM238" i="1"/>
  <c r="CM239" i="1"/>
  <c r="CM471" i="1"/>
  <c r="BN471" i="1"/>
  <c r="CM241" i="1"/>
  <c r="CM382" i="1"/>
  <c r="CM169" i="1"/>
  <c r="CM609" i="1"/>
  <c r="CM473" i="1"/>
  <c r="BN473" i="1"/>
  <c r="IM473" i="1" s="1"/>
  <c r="IO473" i="1" s="1"/>
  <c r="CM327" i="1"/>
  <c r="CM312" i="1"/>
  <c r="CM269" i="1"/>
  <c r="CM329" i="1"/>
  <c r="CM610" i="1"/>
  <c r="CM612" i="1"/>
  <c r="BN612" i="1"/>
  <c r="CM554" i="1"/>
  <c r="BN554" i="1"/>
  <c r="CM476" i="1"/>
  <c r="BN476" i="1"/>
  <c r="CM358" i="1"/>
  <c r="BN358" i="1"/>
  <c r="CM428" i="1"/>
  <c r="CM302" i="1"/>
  <c r="CM176" i="1"/>
  <c r="BN176" i="1"/>
  <c r="CM359" i="1"/>
  <c r="CM317" i="1"/>
  <c r="CM319" i="1"/>
  <c r="CM321" i="1"/>
  <c r="CM324" i="1"/>
  <c r="CM183" i="1"/>
  <c r="BN183" i="1"/>
  <c r="CM186" i="1"/>
  <c r="CM559" i="1"/>
  <c r="IM559" i="1" s="1"/>
  <c r="IO559" i="1" s="1"/>
  <c r="BN559" i="1"/>
  <c r="CM335" i="1"/>
  <c r="CM336" i="1"/>
  <c r="BN336" i="1"/>
  <c r="AW336" i="1"/>
  <c r="BA336" i="1"/>
  <c r="DJ336" i="1" s="1"/>
  <c r="CM478" i="1"/>
  <c r="BN478" i="1"/>
  <c r="CM431" i="1"/>
  <c r="BN431" i="1"/>
  <c r="CM551" i="1"/>
  <c r="BN551" i="1"/>
  <c r="CM606" i="1"/>
  <c r="CM188" i="1"/>
  <c r="BN188" i="1"/>
  <c r="CM353" i="1"/>
  <c r="CM367" i="1"/>
  <c r="CM614" i="1"/>
  <c r="IM614" i="1" s="1"/>
  <c r="IO614" i="1" s="1"/>
  <c r="CM481" i="1"/>
  <c r="BN481" i="1"/>
  <c r="CM385" i="1"/>
  <c r="CM433" i="1"/>
  <c r="BN433" i="1"/>
  <c r="CM435" i="1"/>
  <c r="CM436" i="1"/>
  <c r="CM341" i="1"/>
  <c r="CM369" i="1"/>
  <c r="BN369" i="1"/>
  <c r="CM194" i="1"/>
  <c r="BN194" i="1"/>
  <c r="CM484" i="1"/>
  <c r="BN484" i="1"/>
  <c r="CM440" i="1"/>
  <c r="BN440" i="1"/>
  <c r="IM440" i="1" s="1"/>
  <c r="IO440" i="1" s="1"/>
  <c r="CM372" i="1"/>
  <c r="BN372" i="1"/>
  <c r="CM442" i="1"/>
  <c r="BN442" i="1"/>
  <c r="CM395" i="1"/>
  <c r="CM443" i="1"/>
  <c r="CM444" i="1"/>
  <c r="CM210" i="1"/>
  <c r="BN210" i="1"/>
  <c r="CM446" i="1"/>
  <c r="BN446" i="1"/>
  <c r="CM486" i="1"/>
  <c r="BN486" i="1"/>
  <c r="CM487" i="1"/>
  <c r="CM215" i="1"/>
  <c r="BN215" i="1"/>
  <c r="CM414" i="1"/>
  <c r="BN414" i="1"/>
  <c r="CM222" i="1"/>
  <c r="BN222" i="1"/>
  <c r="CM503" i="1"/>
  <c r="BN503" i="1"/>
  <c r="CM454" i="1"/>
  <c r="CM625" i="1"/>
  <c r="IM625" i="1" s="1"/>
  <c r="IO625" i="1" s="1"/>
  <c r="BN625" i="1"/>
  <c r="CM462" i="1"/>
  <c r="CM463" i="1"/>
  <c r="CM464" i="1"/>
  <c r="CM240" i="1"/>
  <c r="BN240" i="1"/>
  <c r="CM243" i="1"/>
  <c r="CM526" i="1"/>
  <c r="BN526" i="1"/>
  <c r="CM474" i="1"/>
  <c r="CM249" i="1"/>
  <c r="CM562" i="1"/>
  <c r="BN562" i="1"/>
  <c r="CM251" i="1"/>
  <c r="CM483" i="1"/>
  <c r="CM253" i="1"/>
  <c r="IM253" i="1" s="1"/>
  <c r="IO253" i="1" s="1"/>
  <c r="BN253" i="1"/>
  <c r="CM532" i="1"/>
  <c r="BN532" i="1"/>
  <c r="CM344" i="1"/>
  <c r="CM490" i="1"/>
  <c r="CM492" i="1"/>
  <c r="CM493" i="1"/>
  <c r="CM494" i="1"/>
  <c r="CM495" i="1"/>
  <c r="CM496" i="1"/>
  <c r="CM498" i="1"/>
  <c r="CM499" i="1"/>
  <c r="CM501" i="1"/>
  <c r="CM502" i="1"/>
  <c r="CM255" i="1"/>
  <c r="CM508" i="1"/>
  <c r="CM510" i="1"/>
  <c r="CM513" i="1"/>
  <c r="CM514" i="1"/>
  <c r="CM515" i="1"/>
  <c r="CM518" i="1"/>
  <c r="CM520" i="1"/>
  <c r="CM258" i="1"/>
  <c r="BN258" i="1"/>
  <c r="IM258" i="1" s="1"/>
  <c r="IO258" i="1" s="1"/>
  <c r="CM528" i="1"/>
  <c r="CM263" i="1"/>
  <c r="BN263" i="1"/>
  <c r="CM534" i="1"/>
  <c r="CM541" i="1"/>
  <c r="CM536" i="1"/>
  <c r="BN536" i="1"/>
  <c r="CM547" i="1"/>
  <c r="CM577" i="1"/>
  <c r="BN577" i="1"/>
  <c r="CM553" i="1"/>
  <c r="CM555" i="1"/>
  <c r="CM276" i="1"/>
  <c r="BN276" i="1"/>
  <c r="CM567" i="1"/>
  <c r="CM568" i="1"/>
  <c r="CM569" i="1"/>
  <c r="CM461" i="1"/>
  <c r="BN461" i="1"/>
  <c r="CM571" i="1"/>
  <c r="CM572" i="1"/>
  <c r="CM345" i="1"/>
  <c r="BN345" i="1"/>
  <c r="CM576" i="1"/>
  <c r="CM279" i="1"/>
  <c r="CM578" i="1"/>
  <c r="CM579" i="1"/>
  <c r="CM581" i="1"/>
  <c r="CM376" i="1"/>
  <c r="CM585" i="1"/>
  <c r="CM586" i="1"/>
  <c r="AW586" i="1"/>
  <c r="CM587" i="1"/>
  <c r="CM588" i="1"/>
  <c r="CM591" i="1"/>
  <c r="CM592" i="1"/>
  <c r="CM594" i="1"/>
  <c r="CM596" i="1"/>
  <c r="CM597" i="1"/>
  <c r="CM598" i="1"/>
  <c r="CM601" i="1"/>
  <c r="CM603" i="1"/>
  <c r="CM604" i="1"/>
  <c r="CM283" i="1"/>
  <c r="BN283" i="1"/>
  <c r="CM284" i="1"/>
  <c r="CM616" i="1"/>
  <c r="AW616" i="1"/>
  <c r="CM620" i="1"/>
  <c r="CM621" i="1"/>
  <c r="CM91" i="1"/>
  <c r="CM94" i="1"/>
  <c r="BN94" i="1"/>
  <c r="CM131" i="1"/>
  <c r="CM138" i="1"/>
  <c r="CM139" i="1"/>
  <c r="BN139" i="1"/>
  <c r="CM132" i="1"/>
  <c r="BN132" i="1"/>
  <c r="CM133" i="1"/>
  <c r="BN133" i="1"/>
  <c r="CM143" i="1"/>
  <c r="BN143" i="1"/>
  <c r="CM155" i="1"/>
  <c r="CM156" i="1"/>
  <c r="CM99" i="1"/>
  <c r="BN99" i="1"/>
  <c r="CM117" i="1"/>
  <c r="BN117" i="1"/>
  <c r="IM117" i="1" s="1"/>
  <c r="IO117" i="1" s="1"/>
  <c r="BN91" i="1"/>
  <c r="BN131" i="1"/>
  <c r="BN138" i="1"/>
  <c r="BN155" i="1"/>
  <c r="BN156" i="1"/>
  <c r="BN127" i="1"/>
  <c r="AW127" i="1"/>
  <c r="BN157" i="1"/>
  <c r="BN29" i="1"/>
  <c r="BN147" i="1"/>
  <c r="BN161" i="1"/>
  <c r="BN421" i="1"/>
  <c r="BN167" i="1"/>
  <c r="BN378" i="1"/>
  <c r="BN180" i="1"/>
  <c r="BN181" i="1"/>
  <c r="BN182" i="1"/>
  <c r="AW182" i="1"/>
  <c r="BN165" i="1"/>
  <c r="BN398" i="1"/>
  <c r="BN196" i="1"/>
  <c r="BN208" i="1"/>
  <c r="BN209" i="1"/>
  <c r="BN400" i="1"/>
  <c r="BN217" i="1"/>
  <c r="BN168" i="1"/>
  <c r="BN220" i="1"/>
  <c r="BN224" i="1"/>
  <c r="BN228" i="1"/>
  <c r="BN229" i="1"/>
  <c r="BN231" i="1"/>
  <c r="BN470" i="1"/>
  <c r="BN235" i="1"/>
  <c r="BN239" i="1"/>
  <c r="BN241" i="1"/>
  <c r="BN382" i="1"/>
  <c r="BN169" i="1"/>
  <c r="BN609" i="1"/>
  <c r="BN327" i="1"/>
  <c r="BN264" i="1"/>
  <c r="BN312" i="1"/>
  <c r="BN329" i="1"/>
  <c r="BN610" i="1"/>
  <c r="BN296" i="1"/>
  <c r="BN428" i="1"/>
  <c r="BN303" i="1"/>
  <c r="BN305" i="1"/>
  <c r="BN359" i="1"/>
  <c r="BN317" i="1"/>
  <c r="AW317" i="1"/>
  <c r="DJ317" i="1" s="1"/>
  <c r="BN318" i="1"/>
  <c r="BN321" i="1"/>
  <c r="BN322" i="1"/>
  <c r="BN324" i="1"/>
  <c r="BN186" i="1"/>
  <c r="BN335" i="1"/>
  <c r="BN606" i="1"/>
  <c r="BN353" i="1"/>
  <c r="AW353" i="1"/>
  <c r="FH353" i="1" s="1"/>
  <c r="FJ353" i="1" s="1"/>
  <c r="BN367" i="1"/>
  <c r="BN614" i="1"/>
  <c r="BN385" i="1"/>
  <c r="BN435" i="1"/>
  <c r="BN436" i="1"/>
  <c r="BN341" i="1"/>
  <c r="BN387" i="1"/>
  <c r="BN395" i="1"/>
  <c r="BN443" i="1"/>
  <c r="BN444" i="1"/>
  <c r="BN408" i="1"/>
  <c r="BN487" i="1"/>
  <c r="BN454" i="1"/>
  <c r="BN462" i="1"/>
  <c r="BN243" i="1"/>
  <c r="BN474" i="1"/>
  <c r="BN249" i="1"/>
  <c r="BN251" i="1"/>
  <c r="BN483" i="1"/>
  <c r="BN344" i="1"/>
  <c r="BN492" i="1"/>
  <c r="BN493" i="1"/>
  <c r="BN495" i="1"/>
  <c r="BN499" i="1"/>
  <c r="BN501" i="1"/>
  <c r="BN255" i="1"/>
  <c r="BN506" i="1"/>
  <c r="BN513" i="1"/>
  <c r="BN520" i="1"/>
  <c r="BN534" i="1"/>
  <c r="BN539" i="1"/>
  <c r="BN541" i="1"/>
  <c r="BN542" i="1"/>
  <c r="BN547" i="1"/>
  <c r="BN553" i="1"/>
  <c r="BN555" i="1"/>
  <c r="BN279" i="1"/>
  <c r="BN578" i="1"/>
  <c r="BN579" i="1"/>
  <c r="BN582" i="1"/>
  <c r="BN376" i="1"/>
  <c r="BN584" i="1"/>
  <c r="BN596" i="1"/>
  <c r="BN597" i="1"/>
  <c r="BN598" i="1"/>
  <c r="BN601" i="1"/>
  <c r="BN284" i="1"/>
  <c r="IE161" i="1"/>
  <c r="IF161" i="1" s="1"/>
  <c r="IE396" i="1"/>
  <c r="IF396" i="1" s="1"/>
  <c r="IE420" i="1"/>
  <c r="IF420" i="1" s="1"/>
  <c r="IE285" i="1"/>
  <c r="IF285" i="1" s="1"/>
  <c r="IE456" i="1"/>
  <c r="IF456" i="1" s="1"/>
  <c r="IE485" i="1"/>
  <c r="IF485" i="1" s="1"/>
  <c r="IE412" i="1"/>
  <c r="IF412" i="1" s="1"/>
  <c r="IE411" i="1"/>
  <c r="IF411" i="1" s="1"/>
  <c r="IE444" i="1"/>
  <c r="IF444" i="1" s="1"/>
  <c r="IE436" i="1"/>
  <c r="IF436" i="1" s="1"/>
  <c r="IE435" i="1"/>
  <c r="IF435" i="1" s="1"/>
  <c r="IE384" i="1"/>
  <c r="IF384" i="1" s="1"/>
  <c r="IE612" i="1"/>
  <c r="IF612" i="1" s="1"/>
  <c r="IE136" i="1"/>
  <c r="IF136" i="1" s="1"/>
  <c r="IE607" i="1"/>
  <c r="IF607" i="1" s="1"/>
  <c r="IE400" i="1"/>
  <c r="IF400" i="1" s="1"/>
  <c r="IE209" i="1"/>
  <c r="IF209" i="1" s="1"/>
  <c r="IE589" i="1"/>
  <c r="IF589" i="1" s="1"/>
  <c r="IE203" i="1"/>
  <c r="IF203" i="1" s="1"/>
  <c r="FL198" i="1"/>
  <c r="FM198" i="1" s="1"/>
  <c r="IE398" i="1"/>
  <c r="IF398" i="1" s="1"/>
  <c r="IE393" i="1"/>
  <c r="IF393" i="1" s="1"/>
  <c r="IE549" i="1"/>
  <c r="IF549" i="1" s="1"/>
  <c r="HD256" i="1"/>
  <c r="HD157" i="1"/>
  <c r="HD254" i="1"/>
  <c r="HD158" i="1"/>
  <c r="HW552" i="1"/>
  <c r="HY552" i="1" s="1"/>
  <c r="HR552" i="1"/>
  <c r="HT552" i="1" s="1"/>
  <c r="HM552" i="1"/>
  <c r="HO552" i="1" s="1"/>
  <c r="HH552" i="1"/>
  <c r="AW552" i="1"/>
  <c r="AT8" i="1"/>
  <c r="AT4" i="1"/>
  <c r="AT3" i="1"/>
  <c r="HZ639" i="1"/>
  <c r="HZ638" i="1"/>
  <c r="HV639" i="1"/>
  <c r="HV638" i="1"/>
  <c r="HU639" i="1"/>
  <c r="HQ639" i="1"/>
  <c r="HP639" i="1"/>
  <c r="HP638" i="1"/>
  <c r="HL639" i="1"/>
  <c r="HK639" i="1"/>
  <c r="HW276" i="1"/>
  <c r="HY276" i="1" s="1"/>
  <c r="HW277" i="1"/>
  <c r="HY277" i="1" s="1"/>
  <c r="HW278" i="1"/>
  <c r="HY278" i="1" s="1"/>
  <c r="HW279" i="1"/>
  <c r="HY279" i="1" s="1"/>
  <c r="HW281" i="1"/>
  <c r="HY281" i="1" s="1"/>
  <c r="HW282" i="1"/>
  <c r="HY282" i="1" s="1"/>
  <c r="HW283" i="1"/>
  <c r="HY283" i="1" s="1"/>
  <c r="HW284" i="1"/>
  <c r="HY284" i="1" s="1"/>
  <c r="HR284" i="1"/>
  <c r="HM284" i="1"/>
  <c r="HO284" i="1" s="1"/>
  <c r="HH284" i="1"/>
  <c r="HJ284" i="1" s="1"/>
  <c r="HW285" i="1"/>
  <c r="HY285" i="1" s="1"/>
  <c r="HW286" i="1"/>
  <c r="HY286" i="1" s="1"/>
  <c r="HW287" i="1"/>
  <c r="HY287" i="1" s="1"/>
  <c r="HW288" i="1"/>
  <c r="HY288" i="1" s="1"/>
  <c r="HW346" i="1"/>
  <c r="HY346" i="1" s="1"/>
  <c r="HW347" i="1"/>
  <c r="HW348" i="1"/>
  <c r="HY348" i="1" s="1"/>
  <c r="HW375" i="1"/>
  <c r="HY375" i="1" s="1"/>
  <c r="HR375" i="1"/>
  <c r="HT375" i="1" s="1"/>
  <c r="HM375" i="1"/>
  <c r="HO375" i="1" s="1"/>
  <c r="HH375" i="1"/>
  <c r="HW376" i="1"/>
  <c r="HY376" i="1" s="1"/>
  <c r="HW390" i="1"/>
  <c r="HY390" i="1" s="1"/>
  <c r="HW392" i="1"/>
  <c r="HY392" i="1" s="1"/>
  <c r="HW419" i="1"/>
  <c r="HY419" i="1" s="1"/>
  <c r="HW461" i="1"/>
  <c r="HY461" i="1" s="1"/>
  <c r="HW466" i="1"/>
  <c r="HY466" i="1" s="1"/>
  <c r="HW544" i="1"/>
  <c r="HY544" i="1" s="1"/>
  <c r="HW545" i="1"/>
  <c r="HY545" i="1" s="1"/>
  <c r="HW548" i="1"/>
  <c r="HY548" i="1" s="1"/>
  <c r="HW557" i="1"/>
  <c r="HY557" i="1" s="1"/>
  <c r="HW560" i="1"/>
  <c r="HY560" i="1" s="1"/>
  <c r="HW568" i="1"/>
  <c r="HW572" i="1"/>
  <c r="HY572" i="1" s="1"/>
  <c r="HW576" i="1"/>
  <c r="HY576" i="1" s="1"/>
  <c r="HW580" i="1"/>
  <c r="HY580" i="1" s="1"/>
  <c r="HR580" i="1"/>
  <c r="HT580" i="1" s="1"/>
  <c r="HM580" i="1"/>
  <c r="HO580" i="1" s="1"/>
  <c r="HH580" i="1"/>
  <c r="HJ580" i="1" s="1"/>
  <c r="HW582" i="1"/>
  <c r="HY582" i="1" s="1"/>
  <c r="HR582" i="1"/>
  <c r="HT582" i="1"/>
  <c r="HM582" i="1"/>
  <c r="HO582" i="1" s="1"/>
  <c r="HH582" i="1"/>
  <c r="HW583" i="1"/>
  <c r="HY583" i="1" s="1"/>
  <c r="HW584" i="1"/>
  <c r="HY584" i="1" s="1"/>
  <c r="HW586" i="1"/>
  <c r="HY586" i="1" s="1"/>
  <c r="HW587" i="1"/>
  <c r="HW588" i="1"/>
  <c r="HY588" i="1" s="1"/>
  <c r="HW591" i="1"/>
  <c r="HY591" i="1" s="1"/>
  <c r="HW592" i="1"/>
  <c r="HY592" i="1" s="1"/>
  <c r="HR592" i="1"/>
  <c r="HM592" i="1"/>
  <c r="HO592" i="1" s="1"/>
  <c r="HH592" i="1"/>
  <c r="HJ592" i="1" s="1"/>
  <c r="HW593" i="1"/>
  <c r="HW594" i="1"/>
  <c r="HY594" i="1" s="1"/>
  <c r="HW595" i="1"/>
  <c r="HY595" i="1" s="1"/>
  <c r="HR595" i="1"/>
  <c r="HT595" i="1" s="1"/>
  <c r="HM595" i="1"/>
  <c r="HH595" i="1"/>
  <c r="HW596" i="1"/>
  <c r="HY596" i="1" s="1"/>
  <c r="HW598" i="1"/>
  <c r="HY598" i="1" s="1"/>
  <c r="HW599" i="1"/>
  <c r="HY599" i="1" s="1"/>
  <c r="HR599" i="1"/>
  <c r="HT599" i="1" s="1"/>
  <c r="HM599" i="1"/>
  <c r="HH599" i="1"/>
  <c r="HJ599" i="1" s="1"/>
  <c r="HW603" i="1"/>
  <c r="HY603" i="1" s="1"/>
  <c r="HW616" i="1"/>
  <c r="HY616" i="1" s="1"/>
  <c r="HW618" i="1"/>
  <c r="HY618" i="1" s="1"/>
  <c r="HW620" i="1"/>
  <c r="HY620" i="1" s="1"/>
  <c r="HW621" i="1"/>
  <c r="HY621" i="1" s="1"/>
  <c r="HW623" i="1"/>
  <c r="HY623" i="1" s="1"/>
  <c r="HW159" i="1"/>
  <c r="HY159" i="1" s="1"/>
  <c r="HW160" i="1"/>
  <c r="HY160" i="1" s="1"/>
  <c r="HW161" i="1"/>
  <c r="HW162" i="1"/>
  <c r="HY162" i="1" s="1"/>
  <c r="HW164" i="1"/>
  <c r="HY164" i="1" s="1"/>
  <c r="HW167" i="1"/>
  <c r="HY167" i="1" s="1"/>
  <c r="HW174" i="1"/>
  <c r="HY174" i="1" s="1"/>
  <c r="HW180" i="1"/>
  <c r="HY180" i="1" s="1"/>
  <c r="HR180" i="1"/>
  <c r="HT180" i="1" s="1"/>
  <c r="HM180" i="1"/>
  <c r="HH180" i="1"/>
  <c r="HJ180" i="1" s="1"/>
  <c r="HW181" i="1"/>
  <c r="HY181" i="1" s="1"/>
  <c r="HR181" i="1"/>
  <c r="HT181" i="1" s="1"/>
  <c r="HM181" i="1"/>
  <c r="HO181" i="1" s="1"/>
  <c r="HH181" i="1"/>
  <c r="HJ181" i="1" s="1"/>
  <c r="HW292" i="1"/>
  <c r="HY292" i="1" s="1"/>
  <c r="HR292" i="1"/>
  <c r="HT292" i="1" s="1"/>
  <c r="HM292" i="1"/>
  <c r="HO292" i="1" s="1"/>
  <c r="HH292" i="1"/>
  <c r="HJ292" i="1" s="1"/>
  <c r="HW293" i="1"/>
  <c r="HY293" i="1" s="1"/>
  <c r="HW295" i="1"/>
  <c r="HY295" i="1" s="1"/>
  <c r="HR295" i="1"/>
  <c r="HT295" i="1" s="1"/>
  <c r="HM295" i="1"/>
  <c r="HO295" i="1" s="1"/>
  <c r="HH295" i="1"/>
  <c r="HW297" i="1"/>
  <c r="HY297" i="1" s="1"/>
  <c r="HW320" i="1"/>
  <c r="HY320" i="1" s="1"/>
  <c r="HR320" i="1"/>
  <c r="HT320" i="1" s="1"/>
  <c r="HM320" i="1"/>
  <c r="HO320" i="1" s="1"/>
  <c r="HH320" i="1"/>
  <c r="HJ320" i="1" s="1"/>
  <c r="HW323" i="1"/>
  <c r="HY323" i="1"/>
  <c r="HW350" i="1"/>
  <c r="HY350" i="1" s="1"/>
  <c r="HR350" i="1"/>
  <c r="HM350" i="1"/>
  <c r="HO350" i="1" s="1"/>
  <c r="HH350" i="1"/>
  <c r="HJ350" i="1" s="1"/>
  <c r="HW378" i="1"/>
  <c r="HY378" i="1" s="1"/>
  <c r="HW396" i="1"/>
  <c r="HY396" i="1" s="1"/>
  <c r="HR396" i="1"/>
  <c r="HT396" i="1" s="1"/>
  <c r="HM396" i="1"/>
  <c r="HH396" i="1"/>
  <c r="HJ396" i="1" s="1"/>
  <c r="HW420" i="1"/>
  <c r="HY420" i="1" s="1"/>
  <c r="HW421" i="1"/>
  <c r="HY421" i="1" s="1"/>
  <c r="HW422" i="1"/>
  <c r="HY422" i="1" s="1"/>
  <c r="HW564" i="1"/>
  <c r="HY564" i="1" s="1"/>
  <c r="HW163" i="1"/>
  <c r="HY163" i="1" s="1"/>
  <c r="HW165" i="1"/>
  <c r="HY165" i="1" s="1"/>
  <c r="HW166" i="1"/>
  <c r="HY166" i="1" s="1"/>
  <c r="HW168" i="1"/>
  <c r="HY168" i="1" s="1"/>
  <c r="HW185" i="1"/>
  <c r="HY185" i="1" s="1"/>
  <c r="HW189" i="1"/>
  <c r="HY189" i="1" s="1"/>
  <c r="HW192" i="1"/>
  <c r="HY192" i="1" s="1"/>
  <c r="HW196" i="1"/>
  <c r="HY196" i="1" s="1"/>
  <c r="HW198" i="1"/>
  <c r="HY198" i="1" s="1"/>
  <c r="HW200" i="1"/>
  <c r="HY200" i="1" s="1"/>
  <c r="HH200" i="1"/>
  <c r="HJ200" i="1" s="1"/>
  <c r="HM200" i="1"/>
  <c r="HR200" i="1"/>
  <c r="HW205" i="1"/>
  <c r="HY205" i="1" s="1"/>
  <c r="HW208" i="1"/>
  <c r="HY208" i="1" s="1"/>
  <c r="IP208" i="1" s="1"/>
  <c r="IR208" i="1" s="1"/>
  <c r="HW209" i="1"/>
  <c r="HR209" i="1"/>
  <c r="HT209" i="1" s="1"/>
  <c r="HM209" i="1"/>
  <c r="HO209" i="1" s="1"/>
  <c r="HH209" i="1"/>
  <c r="HW212" i="1"/>
  <c r="HY212" i="1" s="1"/>
  <c r="HW216" i="1"/>
  <c r="HY216" i="1" s="1"/>
  <c r="HW220" i="1"/>
  <c r="HY220" i="1" s="1"/>
  <c r="HW221" i="1"/>
  <c r="HY221" i="1" s="1"/>
  <c r="HW223" i="1"/>
  <c r="HW225" i="1"/>
  <c r="HY225" i="1" s="1"/>
  <c r="HW226" i="1"/>
  <c r="HY226" i="1" s="1"/>
  <c r="HR226" i="1"/>
  <c r="HT226" i="1" s="1"/>
  <c r="HM226" i="1"/>
  <c r="HH226" i="1"/>
  <c r="HJ226" i="1" s="1"/>
  <c r="HW227" i="1"/>
  <c r="HY227" i="1" s="1"/>
  <c r="HW231" i="1"/>
  <c r="HY231" i="1" s="1"/>
  <c r="HW235" i="1"/>
  <c r="HY235" i="1" s="1"/>
  <c r="HW238" i="1"/>
  <c r="HY238" i="1" s="1"/>
  <c r="HR238" i="1"/>
  <c r="HT238" i="1" s="1"/>
  <c r="HM238" i="1"/>
  <c r="HH238" i="1"/>
  <c r="HJ238" i="1" s="1"/>
  <c r="HW242" i="1"/>
  <c r="HY242" i="1" s="1"/>
  <c r="HW298" i="1"/>
  <c r="HY298" i="1" s="1"/>
  <c r="HW299" i="1"/>
  <c r="HY299" i="1" s="1"/>
  <c r="HW301" i="1"/>
  <c r="HW306" i="1"/>
  <c r="HW307" i="1"/>
  <c r="HY307" i="1" s="1"/>
  <c r="HW308" i="1"/>
  <c r="HY308" i="1" s="1"/>
  <c r="HW325" i="1"/>
  <c r="HY325" i="1" s="1"/>
  <c r="HW380" i="1"/>
  <c r="HY380" i="1" s="1"/>
  <c r="HW381" i="1"/>
  <c r="HY381" i="1" s="1"/>
  <c r="HW382" i="1"/>
  <c r="HY382" i="1" s="1"/>
  <c r="HW383" i="1"/>
  <c r="HY383" i="1" s="1"/>
  <c r="HW398" i="1"/>
  <c r="HY398" i="1" s="1"/>
  <c r="HW399" i="1"/>
  <c r="HY399" i="1" s="1"/>
  <c r="HW400" i="1"/>
  <c r="HY400" i="1" s="1"/>
  <c r="HW423" i="1"/>
  <c r="HY423" i="1" s="1"/>
  <c r="HW468" i="1"/>
  <c r="HY468" i="1" s="1"/>
  <c r="HW469" i="1"/>
  <c r="HY469" i="1" s="1"/>
  <c r="HW470" i="1"/>
  <c r="HY470" i="1" s="1"/>
  <c r="HW471" i="1"/>
  <c r="HY471" i="1" s="1"/>
  <c r="HW566" i="1"/>
  <c r="HY566" i="1" s="1"/>
  <c r="HW589" i="1"/>
  <c r="HW608" i="1"/>
  <c r="HY608" i="1" s="1"/>
  <c r="HR608" i="1"/>
  <c r="HT608" i="1" s="1"/>
  <c r="HM608" i="1"/>
  <c r="HO608" i="1"/>
  <c r="HH608" i="1"/>
  <c r="HJ608" i="1" s="1"/>
  <c r="HW638" i="1"/>
  <c r="HU638" i="1"/>
  <c r="HR276" i="1"/>
  <c r="HT276" i="1" s="1"/>
  <c r="HR277" i="1"/>
  <c r="HT277" i="1" s="1"/>
  <c r="HM277" i="1"/>
  <c r="HH277" i="1"/>
  <c r="HR278" i="1"/>
  <c r="HT278" i="1" s="1"/>
  <c r="HR279" i="1"/>
  <c r="HT279" i="1" s="1"/>
  <c r="HR281" i="1"/>
  <c r="HR282" i="1"/>
  <c r="HT282" i="1" s="1"/>
  <c r="HR283" i="1"/>
  <c r="HT283" i="1" s="1"/>
  <c r="HM283" i="1"/>
  <c r="HH283" i="1"/>
  <c r="HJ283" i="1" s="1"/>
  <c r="HR285" i="1"/>
  <c r="HT285" i="1" s="1"/>
  <c r="HH285" i="1"/>
  <c r="HM285" i="1"/>
  <c r="HR286" i="1"/>
  <c r="HT286" i="1" s="1"/>
  <c r="HR287" i="1"/>
  <c r="HT287" i="1" s="1"/>
  <c r="HR288" i="1"/>
  <c r="HT288" i="1" s="1"/>
  <c r="HR346" i="1"/>
  <c r="HR347" i="1"/>
  <c r="HT347" i="1" s="1"/>
  <c r="HR348" i="1"/>
  <c r="HT348" i="1" s="1"/>
  <c r="HR376" i="1"/>
  <c r="HT376" i="1" s="1"/>
  <c r="HR390" i="1"/>
  <c r="HT390" i="1" s="1"/>
  <c r="HM390" i="1"/>
  <c r="HH390" i="1"/>
  <c r="HJ390" i="1" s="1"/>
  <c r="HR392" i="1"/>
  <c r="HT392" i="1" s="1"/>
  <c r="HR419" i="1"/>
  <c r="HT419" i="1" s="1"/>
  <c r="HH419" i="1"/>
  <c r="HJ419" i="1" s="1"/>
  <c r="HM419" i="1"/>
  <c r="HR461" i="1"/>
  <c r="HT461" i="1" s="1"/>
  <c r="HR466" i="1"/>
  <c r="HT466" i="1" s="1"/>
  <c r="HR544" i="1"/>
  <c r="HM544" i="1"/>
  <c r="HO544" i="1" s="1"/>
  <c r="HH544" i="1"/>
  <c r="HJ544" i="1" s="1"/>
  <c r="HR545" i="1"/>
  <c r="HT545" i="1" s="1"/>
  <c r="HR548" i="1"/>
  <c r="HT548" i="1" s="1"/>
  <c r="HR557" i="1"/>
  <c r="HT557" i="1" s="1"/>
  <c r="HR560" i="1"/>
  <c r="HT560" i="1" s="1"/>
  <c r="HR568" i="1"/>
  <c r="HR572" i="1"/>
  <c r="HT572" i="1" s="1"/>
  <c r="HR576" i="1"/>
  <c r="HT576" i="1" s="1"/>
  <c r="HH576" i="1"/>
  <c r="HJ576" i="1" s="1"/>
  <c r="HM576" i="1"/>
  <c r="HO576" i="1" s="1"/>
  <c r="HR583" i="1"/>
  <c r="HT583" i="1" s="1"/>
  <c r="HH583" i="1"/>
  <c r="HM583" i="1"/>
  <c r="HR584" i="1"/>
  <c r="HR586" i="1"/>
  <c r="HT586" i="1" s="1"/>
  <c r="HM586" i="1"/>
  <c r="HO586" i="1" s="1"/>
  <c r="HH586" i="1"/>
  <c r="HJ586" i="1" s="1"/>
  <c r="HR587" i="1"/>
  <c r="HT587" i="1" s="1"/>
  <c r="HR588" i="1"/>
  <c r="HT588" i="1" s="1"/>
  <c r="HR591" i="1"/>
  <c r="HT591" i="1" s="1"/>
  <c r="HR593" i="1"/>
  <c r="HT593" i="1" s="1"/>
  <c r="HM593" i="1"/>
  <c r="HH593" i="1"/>
  <c r="HJ593" i="1" s="1"/>
  <c r="HR594" i="1"/>
  <c r="HT594" i="1" s="1"/>
  <c r="HR596" i="1"/>
  <c r="HT596" i="1" s="1"/>
  <c r="HR598" i="1"/>
  <c r="HT598" i="1" s="1"/>
  <c r="HM598" i="1"/>
  <c r="HO598" i="1" s="1"/>
  <c r="HH598" i="1"/>
  <c r="HJ598" i="1" s="1"/>
  <c r="HR603" i="1"/>
  <c r="HT603" i="1" s="1"/>
  <c r="HR616" i="1"/>
  <c r="HT616" i="1" s="1"/>
  <c r="HR618" i="1"/>
  <c r="HT618" i="1" s="1"/>
  <c r="HR620" i="1"/>
  <c r="HT620" i="1" s="1"/>
  <c r="HR621" i="1"/>
  <c r="HT621" i="1" s="1"/>
  <c r="HH621" i="1"/>
  <c r="HJ621" i="1" s="1"/>
  <c r="HM621" i="1"/>
  <c r="HO621" i="1" s="1"/>
  <c r="HR623" i="1"/>
  <c r="HT623" i="1" s="1"/>
  <c r="HR159" i="1"/>
  <c r="HT159" i="1" s="1"/>
  <c r="HR160" i="1"/>
  <c r="HT160" i="1" s="1"/>
  <c r="HR161" i="1"/>
  <c r="HT161" i="1" s="1"/>
  <c r="HR162" i="1"/>
  <c r="HR164" i="1"/>
  <c r="HR167" i="1"/>
  <c r="HT167" i="1" s="1"/>
  <c r="HR174" i="1"/>
  <c r="HT174" i="1" s="1"/>
  <c r="HM174" i="1"/>
  <c r="HH174" i="1"/>
  <c r="HJ174" i="1"/>
  <c r="HR293" i="1"/>
  <c r="HT293" i="1" s="1"/>
  <c r="HR297" i="1"/>
  <c r="HT297" i="1" s="1"/>
  <c r="HR323" i="1"/>
  <c r="HT323" i="1" s="1"/>
  <c r="HR378" i="1"/>
  <c r="HM378" i="1"/>
  <c r="HO378" i="1" s="1"/>
  <c r="HH378" i="1"/>
  <c r="HJ378" i="1" s="1"/>
  <c r="HR420" i="1"/>
  <c r="HT420" i="1" s="1"/>
  <c r="HR421" i="1"/>
  <c r="HT421" i="1" s="1"/>
  <c r="HR422" i="1"/>
  <c r="HR564" i="1"/>
  <c r="HT564" i="1" s="1"/>
  <c r="HR163" i="1"/>
  <c r="HR165" i="1"/>
  <c r="HT165" i="1" s="1"/>
  <c r="HR166" i="1"/>
  <c r="HR168" i="1"/>
  <c r="HT168" i="1" s="1"/>
  <c r="HM168" i="1"/>
  <c r="HH168" i="1"/>
  <c r="HR185" i="1"/>
  <c r="HT185" i="1" s="1"/>
  <c r="HR189" i="1"/>
  <c r="HT189" i="1" s="1"/>
  <c r="HR192" i="1"/>
  <c r="HR196" i="1"/>
  <c r="HT196" i="1" s="1"/>
  <c r="HR198" i="1"/>
  <c r="HT198" i="1" s="1"/>
  <c r="HH198" i="1"/>
  <c r="HJ198" i="1" s="1"/>
  <c r="HM198" i="1"/>
  <c r="HO198" i="1" s="1"/>
  <c r="HR205" i="1"/>
  <c r="HT205" i="1" s="1"/>
  <c r="HR208" i="1"/>
  <c r="HT208" i="1" s="1"/>
  <c r="HR212" i="1"/>
  <c r="HT212" i="1" s="1"/>
  <c r="HR216" i="1"/>
  <c r="HT216" i="1" s="1"/>
  <c r="HM216" i="1"/>
  <c r="HH216" i="1"/>
  <c r="HR220" i="1"/>
  <c r="HT220" i="1" s="1"/>
  <c r="HR221" i="1"/>
  <c r="HT221" i="1" s="1"/>
  <c r="HR223" i="1"/>
  <c r="HT223" i="1" s="1"/>
  <c r="HM223" i="1"/>
  <c r="HO223" i="1" s="1"/>
  <c r="HH223" i="1"/>
  <c r="HJ223" i="1" s="1"/>
  <c r="HR225" i="1"/>
  <c r="HT225" i="1" s="1"/>
  <c r="HM225" i="1"/>
  <c r="HO225" i="1" s="1"/>
  <c r="HH225" i="1"/>
  <c r="HR227" i="1"/>
  <c r="HT227" i="1" s="1"/>
  <c r="HR231" i="1"/>
  <c r="HT231" i="1" s="1"/>
  <c r="HR235" i="1"/>
  <c r="HT235" i="1" s="1"/>
  <c r="HM235" i="1"/>
  <c r="HO235" i="1" s="1"/>
  <c r="HH235" i="1"/>
  <c r="HR242" i="1"/>
  <c r="HT242" i="1" s="1"/>
  <c r="HR298" i="1"/>
  <c r="HT298" i="1" s="1"/>
  <c r="HR299" i="1"/>
  <c r="HT299" i="1"/>
  <c r="HR301" i="1"/>
  <c r="HT301" i="1" s="1"/>
  <c r="HR306" i="1"/>
  <c r="HT306" i="1" s="1"/>
  <c r="HM306" i="1"/>
  <c r="HH306" i="1"/>
  <c r="HJ306" i="1" s="1"/>
  <c r="HR307" i="1"/>
  <c r="HT307" i="1" s="1"/>
  <c r="HM307" i="1"/>
  <c r="HO307" i="1" s="1"/>
  <c r="HH307" i="1"/>
  <c r="HJ307" i="1" s="1"/>
  <c r="HR308" i="1"/>
  <c r="HR325" i="1"/>
  <c r="HT325" i="1" s="1"/>
  <c r="HM325" i="1"/>
  <c r="HH325" i="1"/>
  <c r="HJ325" i="1" s="1"/>
  <c r="HR380" i="1"/>
  <c r="HT380" i="1" s="1"/>
  <c r="HM380" i="1"/>
  <c r="HO380" i="1" s="1"/>
  <c r="HH380" i="1"/>
  <c r="HJ380" i="1" s="1"/>
  <c r="HR381" i="1"/>
  <c r="HT381" i="1" s="1"/>
  <c r="HR382" i="1"/>
  <c r="HT382" i="1" s="1"/>
  <c r="HR383" i="1"/>
  <c r="HT383" i="1" s="1"/>
  <c r="HR398" i="1"/>
  <c r="HT398" i="1" s="1"/>
  <c r="HR399" i="1"/>
  <c r="HT399" i="1"/>
  <c r="HH399" i="1"/>
  <c r="HJ399" i="1" s="1"/>
  <c r="HM399" i="1"/>
  <c r="HR400" i="1"/>
  <c r="HT400" i="1" s="1"/>
  <c r="HR423" i="1"/>
  <c r="HT423" i="1" s="1"/>
  <c r="HR468" i="1"/>
  <c r="HT468" i="1" s="1"/>
  <c r="HR469" i="1"/>
  <c r="HR470" i="1"/>
  <c r="HT470" i="1" s="1"/>
  <c r="HM470" i="1"/>
  <c r="HO470" i="1" s="1"/>
  <c r="HH470" i="1"/>
  <c r="HR471" i="1"/>
  <c r="HR566" i="1"/>
  <c r="HT566" i="1"/>
  <c r="HR589" i="1"/>
  <c r="HT589" i="1" s="1"/>
  <c r="HR638" i="1"/>
  <c r="HQ638" i="1"/>
  <c r="HM276" i="1"/>
  <c r="HO276" i="1" s="1"/>
  <c r="HM278" i="1"/>
  <c r="HM279" i="1"/>
  <c r="HO279" i="1" s="1"/>
  <c r="HM281" i="1"/>
  <c r="HO281" i="1"/>
  <c r="HH281" i="1"/>
  <c r="HJ281" i="1" s="1"/>
  <c r="HM282" i="1"/>
  <c r="HM286" i="1"/>
  <c r="HO286" i="1" s="1"/>
  <c r="HM287" i="1"/>
  <c r="HO287" i="1" s="1"/>
  <c r="HM288" i="1"/>
  <c r="HM346" i="1"/>
  <c r="HO346" i="1" s="1"/>
  <c r="HH346" i="1"/>
  <c r="HJ346" i="1" s="1"/>
  <c r="HM347" i="1"/>
  <c r="HO347" i="1" s="1"/>
  <c r="HM348" i="1"/>
  <c r="HH348" i="1"/>
  <c r="HJ348" i="1" s="1"/>
  <c r="HM376" i="1"/>
  <c r="HO376" i="1" s="1"/>
  <c r="HM392" i="1"/>
  <c r="HO392" i="1" s="1"/>
  <c r="HH392" i="1"/>
  <c r="HM461" i="1"/>
  <c r="HM466" i="1"/>
  <c r="HO466" i="1" s="1"/>
  <c r="HM545" i="1"/>
  <c r="HO545" i="1" s="1"/>
  <c r="HM548" i="1"/>
  <c r="HO548" i="1" s="1"/>
  <c r="HM557" i="1"/>
  <c r="HH557" i="1"/>
  <c r="HM560" i="1"/>
  <c r="HO560" i="1" s="1"/>
  <c r="HH560" i="1"/>
  <c r="HM568" i="1"/>
  <c r="HO568" i="1" s="1"/>
  <c r="HM572" i="1"/>
  <c r="HO572" i="1" s="1"/>
  <c r="HM584" i="1"/>
  <c r="HO584" i="1" s="1"/>
  <c r="HH584" i="1"/>
  <c r="HJ584" i="1" s="1"/>
  <c r="HM587" i="1"/>
  <c r="HM588" i="1"/>
  <c r="HM591" i="1"/>
  <c r="HO591" i="1" s="1"/>
  <c r="HM594" i="1"/>
  <c r="HM596" i="1"/>
  <c r="HO596" i="1" s="1"/>
  <c r="HM603" i="1"/>
  <c r="HO603" i="1" s="1"/>
  <c r="HM616" i="1"/>
  <c r="HO616" i="1" s="1"/>
  <c r="HM618" i="1"/>
  <c r="HH618" i="1"/>
  <c r="HJ618" i="1" s="1"/>
  <c r="HM620" i="1"/>
  <c r="HM623" i="1"/>
  <c r="HO623" i="1" s="1"/>
  <c r="HM159" i="1"/>
  <c r="HO159" i="1" s="1"/>
  <c r="HH159" i="1"/>
  <c r="HJ159" i="1" s="1"/>
  <c r="HM160" i="1"/>
  <c r="HM161" i="1"/>
  <c r="HM162" i="1"/>
  <c r="HM164" i="1"/>
  <c r="HO164" i="1" s="1"/>
  <c r="HM167" i="1"/>
  <c r="HO167" i="1" s="1"/>
  <c r="HM293" i="1"/>
  <c r="HH293" i="1"/>
  <c r="HM297" i="1"/>
  <c r="HO297" i="1" s="1"/>
  <c r="HM323" i="1"/>
  <c r="HO323" i="1" s="1"/>
  <c r="HM420" i="1"/>
  <c r="HO420" i="1" s="1"/>
  <c r="HM421" i="1"/>
  <c r="HO421" i="1" s="1"/>
  <c r="HH421" i="1"/>
  <c r="HJ421" i="1" s="1"/>
  <c r="HM422" i="1"/>
  <c r="HO422" i="1" s="1"/>
  <c r="HM564" i="1"/>
  <c r="HO564" i="1" s="1"/>
  <c r="HM163" i="1"/>
  <c r="HM165" i="1"/>
  <c r="HO165" i="1"/>
  <c r="HM166" i="1"/>
  <c r="HO166" i="1" s="1"/>
  <c r="HM185" i="1"/>
  <c r="HM189" i="1"/>
  <c r="HO189" i="1" s="1"/>
  <c r="HM192" i="1"/>
  <c r="HO192" i="1" s="1"/>
  <c r="HM196" i="1"/>
  <c r="HO196" i="1" s="1"/>
  <c r="HH196" i="1"/>
  <c r="HM205" i="1"/>
  <c r="HO205" i="1" s="1"/>
  <c r="HM208" i="1"/>
  <c r="HO208" i="1" s="1"/>
  <c r="HM212" i="1"/>
  <c r="HO212" i="1" s="1"/>
  <c r="HH212" i="1"/>
  <c r="HJ212" i="1" s="1"/>
  <c r="HM220" i="1"/>
  <c r="HO220" i="1" s="1"/>
  <c r="HM221" i="1"/>
  <c r="HM227" i="1"/>
  <c r="HO227" i="1" s="1"/>
  <c r="HM231" i="1"/>
  <c r="HM242" i="1"/>
  <c r="HO242" i="1" s="1"/>
  <c r="HH242" i="1"/>
  <c r="HM298" i="1"/>
  <c r="HO298" i="1" s="1"/>
  <c r="HM299" i="1"/>
  <c r="HM301" i="1"/>
  <c r="HO301" i="1" s="1"/>
  <c r="HM308" i="1"/>
  <c r="HO308" i="1" s="1"/>
  <c r="HM381" i="1"/>
  <c r="HO381" i="1" s="1"/>
  <c r="HM382" i="1"/>
  <c r="HO382" i="1" s="1"/>
  <c r="HM383" i="1"/>
  <c r="HO383" i="1" s="1"/>
  <c r="HM398" i="1"/>
  <c r="HO398" i="1" s="1"/>
  <c r="HM400" i="1"/>
  <c r="HO400" i="1" s="1"/>
  <c r="HM423" i="1"/>
  <c r="HO423" i="1" s="1"/>
  <c r="HM468" i="1"/>
  <c r="HO468" i="1" s="1"/>
  <c r="HM469" i="1"/>
  <c r="HO469" i="1" s="1"/>
  <c r="HM471" i="1"/>
  <c r="HO471" i="1" s="1"/>
  <c r="HM566" i="1"/>
  <c r="HO566" i="1" s="1"/>
  <c r="HM589" i="1"/>
  <c r="HM638" i="1"/>
  <c r="HL638" i="1"/>
  <c r="HK638" i="1"/>
  <c r="HK641" i="1" s="1"/>
  <c r="HH276" i="1"/>
  <c r="HH278" i="1"/>
  <c r="HJ278" i="1"/>
  <c r="HH279" i="1"/>
  <c r="HJ279" i="1" s="1"/>
  <c r="HH282" i="1"/>
  <c r="HJ282" i="1" s="1"/>
  <c r="HH286" i="1"/>
  <c r="HH287" i="1"/>
  <c r="HH288" i="1"/>
  <c r="HJ288" i="1" s="1"/>
  <c r="HH347" i="1"/>
  <c r="HJ347" i="1" s="1"/>
  <c r="HH376" i="1"/>
  <c r="HH461" i="1"/>
  <c r="HH466" i="1"/>
  <c r="HH545" i="1"/>
  <c r="HH548" i="1"/>
  <c r="HH568" i="1"/>
  <c r="HJ568" i="1" s="1"/>
  <c r="HH572" i="1"/>
  <c r="HJ572" i="1" s="1"/>
  <c r="HH587" i="1"/>
  <c r="HJ587" i="1" s="1"/>
  <c r="HH588" i="1"/>
  <c r="HH591" i="1"/>
  <c r="HH594" i="1"/>
  <c r="HJ594" i="1" s="1"/>
  <c r="HH596" i="1"/>
  <c r="HJ596" i="1" s="1"/>
  <c r="HH603" i="1"/>
  <c r="HH616" i="1"/>
  <c r="HH620" i="1"/>
  <c r="HH623" i="1"/>
  <c r="HJ623" i="1" s="1"/>
  <c r="HH160" i="1"/>
  <c r="HJ160" i="1" s="1"/>
  <c r="HH161" i="1"/>
  <c r="HH162" i="1"/>
  <c r="HJ162" i="1" s="1"/>
  <c r="HH164" i="1"/>
  <c r="HJ164" i="1" s="1"/>
  <c r="HH167" i="1"/>
  <c r="HH297" i="1"/>
  <c r="HH323" i="1"/>
  <c r="HH420" i="1"/>
  <c r="HH422" i="1"/>
  <c r="HJ422" i="1" s="1"/>
  <c r="HH564" i="1"/>
  <c r="HH163" i="1"/>
  <c r="HJ163" i="1" s="1"/>
  <c r="HH165" i="1"/>
  <c r="HJ165" i="1" s="1"/>
  <c r="HH185" i="1"/>
  <c r="HJ185" i="1" s="1"/>
  <c r="HH189" i="1"/>
  <c r="HH192" i="1"/>
  <c r="HH205" i="1"/>
  <c r="HH208" i="1"/>
  <c r="HJ208" i="1" s="1"/>
  <c r="HH220" i="1"/>
  <c r="HH221" i="1"/>
  <c r="HJ221" i="1" s="1"/>
  <c r="HH227" i="1"/>
  <c r="HH231" i="1"/>
  <c r="HJ231" i="1" s="1"/>
  <c r="HH298" i="1"/>
  <c r="HH299" i="1"/>
  <c r="HH301" i="1"/>
  <c r="HH308" i="1"/>
  <c r="HH381" i="1"/>
  <c r="HJ381" i="1" s="1"/>
  <c r="HH382" i="1"/>
  <c r="HJ382" i="1" s="1"/>
  <c r="HH383" i="1"/>
  <c r="HH398" i="1"/>
  <c r="HD398" i="1" s="1"/>
  <c r="HH400" i="1"/>
  <c r="HH423" i="1"/>
  <c r="HH468" i="1"/>
  <c r="HJ468" i="1" s="1"/>
  <c r="HH469" i="1"/>
  <c r="HH471" i="1"/>
  <c r="HJ471" i="1" s="1"/>
  <c r="HH566" i="1"/>
  <c r="HH589" i="1"/>
  <c r="HJ589" i="1" s="1"/>
  <c r="HH638" i="1"/>
  <c r="HE639" i="1"/>
  <c r="HE638" i="1"/>
  <c r="HC639" i="1"/>
  <c r="HC638" i="1"/>
  <c r="HB639" i="1"/>
  <c r="HB638" i="1"/>
  <c r="GY639" i="1"/>
  <c r="GY638" i="1"/>
  <c r="GS639" i="1"/>
  <c r="GS638" i="1"/>
  <c r="GR639" i="1"/>
  <c r="GQ639" i="1"/>
  <c r="GP639" i="1"/>
  <c r="GO639" i="1"/>
  <c r="GO638" i="1"/>
  <c r="GN639" i="1"/>
  <c r="GM639" i="1"/>
  <c r="GM638" i="1"/>
  <c r="GL639" i="1"/>
  <c r="GL638" i="1"/>
  <c r="GK639" i="1"/>
  <c r="GK638" i="1"/>
  <c r="GJ639" i="1"/>
  <c r="GJ638" i="1"/>
  <c r="GH639" i="1"/>
  <c r="GT638" i="1"/>
  <c r="GR638" i="1"/>
  <c r="GR641" i="1" s="1"/>
  <c r="GQ638" i="1"/>
  <c r="GQ641" i="1" s="1"/>
  <c r="GP638" i="1"/>
  <c r="GN638" i="1"/>
  <c r="GI638" i="1"/>
  <c r="GH638" i="1"/>
  <c r="GG638" i="1"/>
  <c r="FZ639" i="1"/>
  <c r="FZ638" i="1"/>
  <c r="FY639" i="1"/>
  <c r="FY638" i="1"/>
  <c r="FY641" i="1" s="1"/>
  <c r="AW593" i="1"/>
  <c r="AW205" i="1"/>
  <c r="FS205" i="1" s="1"/>
  <c r="FU205" i="1" s="1"/>
  <c r="FS638" i="1"/>
  <c r="FO639" i="1"/>
  <c r="FO638" i="1"/>
  <c r="FN639" i="1"/>
  <c r="FN638" i="1"/>
  <c r="FD639" i="1"/>
  <c r="FD638" i="1"/>
  <c r="FC639" i="1"/>
  <c r="FC638" i="1"/>
  <c r="EY639" i="1"/>
  <c r="EY638" i="1"/>
  <c r="EW639" i="1"/>
  <c r="EW638" i="1"/>
  <c r="EV639" i="1"/>
  <c r="EU639" i="1"/>
  <c r="EU638" i="1"/>
  <c r="ET639" i="1"/>
  <c r="ET638" i="1"/>
  <c r="ES639" i="1"/>
  <c r="ES638" i="1"/>
  <c r="ER639" i="1"/>
  <c r="ER638" i="1"/>
  <c r="EQ639" i="1"/>
  <c r="EQ638" i="1"/>
  <c r="EP639" i="1"/>
  <c r="EP638" i="1"/>
  <c r="EO639" i="1"/>
  <c r="EO638" i="1"/>
  <c r="EN639" i="1"/>
  <c r="EM639" i="1"/>
  <c r="EM638" i="1"/>
  <c r="EL639" i="1"/>
  <c r="EL638" i="1"/>
  <c r="EX638" i="1"/>
  <c r="EV638" i="1"/>
  <c r="EN638" i="1"/>
  <c r="AW223" i="1"/>
  <c r="BL223" i="1" s="1"/>
  <c r="BN223" i="1" s="1"/>
  <c r="AW227" i="1"/>
  <c r="BL227" i="1" s="1"/>
  <c r="AW238" i="1"/>
  <c r="AW239" i="1"/>
  <c r="EI638" i="1"/>
  <c r="EE639" i="1"/>
  <c r="ED639" i="1"/>
  <c r="ED638" i="1"/>
  <c r="EE638" i="1"/>
  <c r="DY639" i="1"/>
  <c r="DY638" i="1"/>
  <c r="DX639" i="1"/>
  <c r="DW639" i="1"/>
  <c r="DW641" i="1" s="1"/>
  <c r="DV639" i="1"/>
  <c r="DU639" i="1"/>
  <c r="DU638" i="1"/>
  <c r="DS639" i="1"/>
  <c r="DS638" i="1"/>
  <c r="DP639" i="1"/>
  <c r="DP638" i="1"/>
  <c r="AW83" i="1"/>
  <c r="DM639" i="1"/>
  <c r="AW578" i="1"/>
  <c r="BA578" i="1"/>
  <c r="AW580" i="1"/>
  <c r="BA581" i="1"/>
  <c r="DJ581" i="1" s="1"/>
  <c r="AW592" i="1"/>
  <c r="AW597" i="1"/>
  <c r="DJ597" i="1" s="1"/>
  <c r="DL597" i="1" s="1"/>
  <c r="AW598" i="1"/>
  <c r="DJ598" i="1" s="1"/>
  <c r="DL598" i="1" s="1"/>
  <c r="AW601" i="1"/>
  <c r="DJ601" i="1" s="1"/>
  <c r="AW603" i="1"/>
  <c r="DJ603" i="1" s="1"/>
  <c r="DZ603" i="1" s="1"/>
  <c r="AW624" i="1"/>
  <c r="DJ624" i="1" s="1"/>
  <c r="DZ160" i="1"/>
  <c r="AW181" i="1"/>
  <c r="DJ181" i="1" s="1"/>
  <c r="DZ181" i="1" s="1"/>
  <c r="AW185" i="1"/>
  <c r="BA192" i="1"/>
  <c r="AW196" i="1"/>
  <c r="AW200" i="1"/>
  <c r="DJ200" i="1" s="1"/>
  <c r="DL200" i="1" s="1"/>
  <c r="BL200" i="1"/>
  <c r="AW202" i="1"/>
  <c r="AW206" i="1"/>
  <c r="DJ206" i="1" s="1"/>
  <c r="AW208" i="1"/>
  <c r="DJ208" i="1" s="1"/>
  <c r="DL208" i="1" s="1"/>
  <c r="AW217" i="1"/>
  <c r="DJ217" i="1" s="1"/>
  <c r="BA224" i="1"/>
  <c r="DJ224" i="1" s="1"/>
  <c r="DZ224" i="1" s="1"/>
  <c r="AW225" i="1"/>
  <c r="BA228" i="1"/>
  <c r="DJ228" i="1" s="1"/>
  <c r="BA229" i="1"/>
  <c r="FH229" i="1" s="1"/>
  <c r="FJ229" i="1" s="1"/>
  <c r="AW231" i="1"/>
  <c r="DJ231" i="1" s="1"/>
  <c r="DL231" i="1" s="1"/>
  <c r="AW234" i="1"/>
  <c r="AW237" i="1"/>
  <c r="BL237" i="1" s="1"/>
  <c r="CB237" i="1" s="1"/>
  <c r="AW241" i="1"/>
  <c r="DJ241" i="1" s="1"/>
  <c r="DL241" i="1" s="1"/>
  <c r="DZ549" i="1"/>
  <c r="DZ589" i="1"/>
  <c r="DZ638" i="1"/>
  <c r="DX638" i="1"/>
  <c r="DW638" i="1"/>
  <c r="DV638" i="1"/>
  <c r="DT638" i="1"/>
  <c r="BA220" i="1"/>
  <c r="DJ220" i="1" s="1"/>
  <c r="DR638" i="1"/>
  <c r="DQ638" i="1"/>
  <c r="DO638" i="1"/>
  <c r="AW167" i="1"/>
  <c r="DJ167" i="1" s="1"/>
  <c r="BA167" i="1"/>
  <c r="DN638" i="1"/>
  <c r="DF639" i="1"/>
  <c r="DF641" i="1" s="1"/>
  <c r="DF638" i="1"/>
  <c r="DE639" i="1"/>
  <c r="DE638" i="1"/>
  <c r="CY639" i="1"/>
  <c r="CY638" i="1"/>
  <c r="CX639" i="1"/>
  <c r="CV639" i="1"/>
  <c r="CU639" i="1"/>
  <c r="CU638" i="1"/>
  <c r="CT639" i="1"/>
  <c r="CS639" i="1"/>
  <c r="CR639" i="1"/>
  <c r="CR638" i="1"/>
  <c r="CQ639" i="1"/>
  <c r="CQ638" i="1"/>
  <c r="CP639" i="1"/>
  <c r="CP638" i="1"/>
  <c r="CO639" i="1"/>
  <c r="CO638" i="1"/>
  <c r="CO641" i="1" s="1"/>
  <c r="CN639" i="1"/>
  <c r="CN638" i="1"/>
  <c r="CX638" i="1"/>
  <c r="CW638" i="1"/>
  <c r="CV638" i="1"/>
  <c r="CT638" i="1"/>
  <c r="CS638" i="1"/>
  <c r="CG639" i="1"/>
  <c r="CG638" i="1"/>
  <c r="CF639" i="1"/>
  <c r="CF638" i="1"/>
  <c r="CA639" i="1"/>
  <c r="CA638" i="1"/>
  <c r="BZ639" i="1"/>
  <c r="BZ638" i="1"/>
  <c r="BY639" i="1"/>
  <c r="BY638" i="1"/>
  <c r="BW639" i="1"/>
  <c r="BW641" i="1" s="1"/>
  <c r="BW638" i="1"/>
  <c r="BU639" i="1"/>
  <c r="BT639" i="1"/>
  <c r="BT641" i="1" s="1"/>
  <c r="BT638" i="1"/>
  <c r="BR639" i="1"/>
  <c r="BR638" i="1"/>
  <c r="BQ639" i="1"/>
  <c r="BP639" i="1"/>
  <c r="BP641" i="1" s="1"/>
  <c r="BP638" i="1"/>
  <c r="BO639" i="1"/>
  <c r="BO638" i="1"/>
  <c r="BX638" i="1"/>
  <c r="AW504" i="1"/>
  <c r="BV638" i="1"/>
  <c r="BU638" i="1"/>
  <c r="BS638" i="1"/>
  <c r="BQ638" i="1"/>
  <c r="BH639" i="1"/>
  <c r="BH638" i="1"/>
  <c r="BG639" i="1"/>
  <c r="BG638" i="1"/>
  <c r="BD639" i="1"/>
  <c r="BC639" i="1"/>
  <c r="BC641" i="1" s="1"/>
  <c r="BC638" i="1"/>
  <c r="BD638" i="1"/>
  <c r="AV639" i="1"/>
  <c r="AV638" i="1"/>
  <c r="AU639" i="1"/>
  <c r="AU638" i="1"/>
  <c r="BE80" i="1"/>
  <c r="BE532" i="1"/>
  <c r="BE184" i="1"/>
  <c r="BE246" i="1"/>
  <c r="BE78" i="1"/>
  <c r="BE638" i="1" s="1"/>
  <c r="BE256" i="1"/>
  <c r="BE278" i="1"/>
  <c r="BE346" i="1"/>
  <c r="BE365" i="1"/>
  <c r="BE509" i="1"/>
  <c r="BE533" i="1"/>
  <c r="BE584" i="1"/>
  <c r="BE599" i="1"/>
  <c r="IE521" i="1"/>
  <c r="IF521" i="1" s="1"/>
  <c r="IE366" i="1"/>
  <c r="IF366" i="1" s="1"/>
  <c r="IE424" i="1"/>
  <c r="IF424" i="1" s="1"/>
  <c r="IE123" i="1"/>
  <c r="IF123" i="1" s="1"/>
  <c r="IE609" i="1"/>
  <c r="IF609" i="1" s="1"/>
  <c r="EB226" i="1"/>
  <c r="EC226" i="1" s="1"/>
  <c r="IE226" i="1"/>
  <c r="IF226" i="1" s="1"/>
  <c r="IE468" i="1"/>
  <c r="IF468" i="1" s="1"/>
  <c r="EB202" i="1"/>
  <c r="EC202" i="1" s="1"/>
  <c r="IE202" i="1"/>
  <c r="IF202" i="1" s="1"/>
  <c r="K2" i="3"/>
  <c r="L2" i="3" s="1"/>
  <c r="K3" i="3"/>
  <c r="L3" i="3" s="1"/>
  <c r="K4" i="3"/>
  <c r="L4" i="3" s="1"/>
  <c r="K5" i="3"/>
  <c r="L5" i="3" s="1"/>
  <c r="K6" i="3"/>
  <c r="L6" i="3" s="1"/>
  <c r="K7" i="3"/>
  <c r="L7" i="3" s="1"/>
  <c r="K8" i="3"/>
  <c r="L8" i="3" s="1"/>
  <c r="K9" i="3"/>
  <c r="L9" i="3" s="1"/>
  <c r="K10" i="3"/>
  <c r="L10" i="3" s="1"/>
  <c r="K11" i="3"/>
  <c r="L11" i="3" s="1"/>
  <c r="K12" i="3"/>
  <c r="L12" i="3" s="1"/>
  <c r="K13" i="3"/>
  <c r="L13" i="3" s="1"/>
  <c r="K14" i="3"/>
  <c r="L14" i="3" s="1"/>
  <c r="K15" i="3"/>
  <c r="L15" i="3" s="1"/>
  <c r="K16" i="3"/>
  <c r="L16" i="3" s="1"/>
  <c r="K17" i="3"/>
  <c r="L17" i="3" s="1"/>
  <c r="K18" i="3"/>
  <c r="L18" i="3" s="1"/>
  <c r="K19" i="3"/>
  <c r="L19" i="3" s="1"/>
  <c r="K20" i="3"/>
  <c r="L20" i="3" s="1"/>
  <c r="K21" i="3"/>
  <c r="L21" i="3" s="1"/>
  <c r="K22" i="3"/>
  <c r="L22" i="3" s="1"/>
  <c r="K23" i="3"/>
  <c r="L23" i="3" s="1"/>
  <c r="K24" i="3"/>
  <c r="L24" i="3" s="1"/>
  <c r="K25" i="3"/>
  <c r="L25" i="3" s="1"/>
  <c r="K26" i="3"/>
  <c r="L26" i="3" s="1"/>
  <c r="K27" i="3"/>
  <c r="L27" i="3"/>
  <c r="K28" i="3"/>
  <c r="L28" i="3" s="1"/>
  <c r="K29" i="3"/>
  <c r="L29" i="3" s="1"/>
  <c r="K30" i="3"/>
  <c r="L30" i="3" s="1"/>
  <c r="K31" i="3"/>
  <c r="L31" i="3" s="1"/>
  <c r="K32" i="3"/>
  <c r="L32" i="3" s="1"/>
  <c r="K33" i="3"/>
  <c r="L33" i="3" s="1"/>
  <c r="K34" i="3"/>
  <c r="L34" i="3" s="1"/>
  <c r="K35" i="3"/>
  <c r="L35" i="3" s="1"/>
  <c r="K36" i="3"/>
  <c r="L36" i="3" s="1"/>
  <c r="K37" i="3"/>
  <c r="L37" i="3"/>
  <c r="K38" i="3"/>
  <c r="L38" i="3" s="1"/>
  <c r="K39" i="3"/>
  <c r="L39" i="3" s="1"/>
  <c r="K40" i="3"/>
  <c r="L40" i="3" s="1"/>
  <c r="K41" i="3"/>
  <c r="L41" i="3" s="1"/>
  <c r="K42" i="3"/>
  <c r="L42" i="3" s="1"/>
  <c r="K43" i="3"/>
  <c r="L43" i="3" s="1"/>
  <c r="K44" i="3"/>
  <c r="L44" i="3" s="1"/>
  <c r="K45" i="3"/>
  <c r="L45" i="3"/>
  <c r="K46" i="3"/>
  <c r="L46" i="3" s="1"/>
  <c r="K47" i="3"/>
  <c r="L47" i="3" s="1"/>
  <c r="K48" i="3"/>
  <c r="L48" i="3" s="1"/>
  <c r="K49" i="3"/>
  <c r="L49" i="3" s="1"/>
  <c r="K50" i="3"/>
  <c r="L50" i="3" s="1"/>
  <c r="K51" i="3"/>
  <c r="L51" i="3" s="1"/>
  <c r="K52" i="3"/>
  <c r="L52" i="3" s="1"/>
  <c r="K53" i="3"/>
  <c r="L53" i="3" s="1"/>
  <c r="K54" i="3"/>
  <c r="L54" i="3" s="1"/>
  <c r="K55" i="3"/>
  <c r="L55" i="3" s="1"/>
  <c r="K56" i="3"/>
  <c r="L56" i="3" s="1"/>
  <c r="K57" i="3"/>
  <c r="L57" i="3" s="1"/>
  <c r="K58" i="3"/>
  <c r="L58" i="3" s="1"/>
  <c r="K59" i="3"/>
  <c r="L59" i="3" s="1"/>
  <c r="K60" i="3"/>
  <c r="L60" i="3" s="1"/>
  <c r="K61" i="3"/>
  <c r="L61" i="3" s="1"/>
  <c r="K62" i="3"/>
  <c r="L62" i="3" s="1"/>
  <c r="K63" i="3"/>
  <c r="L63" i="3" s="1"/>
  <c r="K64" i="3"/>
  <c r="L64" i="3" s="1"/>
  <c r="K65" i="3"/>
  <c r="L65" i="3" s="1"/>
  <c r="K66" i="3"/>
  <c r="L66" i="3" s="1"/>
  <c r="K67" i="3"/>
  <c r="L67" i="3" s="1"/>
  <c r="K68" i="3"/>
  <c r="L68" i="3" s="1"/>
  <c r="K69" i="3"/>
  <c r="L69" i="3" s="1"/>
  <c r="K70" i="3"/>
  <c r="L70" i="3" s="1"/>
  <c r="K71" i="3"/>
  <c r="L71" i="3" s="1"/>
  <c r="K72" i="3"/>
  <c r="L72" i="3" s="1"/>
  <c r="K73" i="3"/>
  <c r="L73" i="3" s="1"/>
  <c r="K74" i="3"/>
  <c r="L74" i="3" s="1"/>
  <c r="K75" i="3"/>
  <c r="L75" i="3" s="1"/>
  <c r="K76" i="3"/>
  <c r="L76" i="3" s="1"/>
  <c r="K77" i="3"/>
  <c r="L77" i="3" s="1"/>
  <c r="K78" i="3"/>
  <c r="L78" i="3" s="1"/>
  <c r="K79" i="3"/>
  <c r="L79" i="3" s="1"/>
  <c r="K80" i="3"/>
  <c r="L80" i="3" s="1"/>
  <c r="K81" i="3"/>
  <c r="L81" i="3" s="1"/>
  <c r="K82" i="3"/>
  <c r="L82" i="3" s="1"/>
  <c r="K83" i="3"/>
  <c r="L83" i="3"/>
  <c r="K84" i="3"/>
  <c r="L84" i="3" s="1"/>
  <c r="K85" i="3"/>
  <c r="L85" i="3" s="1"/>
  <c r="K86" i="3"/>
  <c r="L86" i="3" s="1"/>
  <c r="K87" i="3"/>
  <c r="L87" i="3" s="1"/>
  <c r="K88" i="3"/>
  <c r="L88" i="3" s="1"/>
  <c r="K89" i="3"/>
  <c r="L89" i="3" s="1"/>
  <c r="K90" i="3"/>
  <c r="L90" i="3" s="1"/>
  <c r="K91" i="3"/>
  <c r="L91" i="3" s="1"/>
  <c r="K92" i="3"/>
  <c r="L92" i="3" s="1"/>
  <c r="K93" i="3"/>
  <c r="L93" i="3" s="1"/>
  <c r="K94" i="3"/>
  <c r="L94" i="3" s="1"/>
  <c r="K95" i="3"/>
  <c r="L95" i="3" s="1"/>
  <c r="K96" i="3"/>
  <c r="L96" i="3" s="1"/>
  <c r="K97" i="3"/>
  <c r="L97" i="3" s="1"/>
  <c r="K98" i="3"/>
  <c r="L98" i="3" s="1"/>
  <c r="K99" i="3"/>
  <c r="L99" i="3" s="1"/>
  <c r="K100" i="3"/>
  <c r="L100" i="3" s="1"/>
  <c r="K101" i="3"/>
  <c r="L101" i="3" s="1"/>
  <c r="K102" i="3"/>
  <c r="L102" i="3" s="1"/>
  <c r="K103" i="3"/>
  <c r="L103" i="3" s="1"/>
  <c r="K104" i="3"/>
  <c r="L104" i="3" s="1"/>
  <c r="K105" i="3"/>
  <c r="L105" i="3" s="1"/>
  <c r="K106" i="3"/>
  <c r="L106" i="3" s="1"/>
  <c r="K107" i="3"/>
  <c r="L107" i="3" s="1"/>
  <c r="K108" i="3"/>
  <c r="L108" i="3" s="1"/>
  <c r="K109" i="3"/>
  <c r="L109" i="3"/>
  <c r="K110" i="3"/>
  <c r="L110" i="3" s="1"/>
  <c r="K111" i="3"/>
  <c r="L111" i="3" s="1"/>
  <c r="K112" i="3"/>
  <c r="L112" i="3" s="1"/>
  <c r="K113" i="3"/>
  <c r="L113" i="3" s="1"/>
  <c r="K114" i="3"/>
  <c r="L114" i="3" s="1"/>
  <c r="K115" i="3"/>
  <c r="L115" i="3" s="1"/>
  <c r="K116" i="3"/>
  <c r="L116" i="3" s="1"/>
  <c r="K117" i="3"/>
  <c r="L117" i="3" s="1"/>
  <c r="K118" i="3"/>
  <c r="L118" i="3" s="1"/>
  <c r="K119" i="3"/>
  <c r="L119" i="3" s="1"/>
  <c r="K120" i="3"/>
  <c r="L120" i="3" s="1"/>
  <c r="K121" i="3"/>
  <c r="L121" i="3" s="1"/>
  <c r="K122" i="3"/>
  <c r="L122" i="3" s="1"/>
  <c r="K123" i="3"/>
  <c r="L123" i="3" s="1"/>
  <c r="K124" i="3"/>
  <c r="L124" i="3" s="1"/>
  <c r="K125" i="3"/>
  <c r="L125" i="3" s="1"/>
  <c r="K126" i="3"/>
  <c r="L126" i="3" s="1"/>
  <c r="K127" i="3"/>
  <c r="L127" i="3" s="1"/>
  <c r="K128" i="3"/>
  <c r="L128" i="3" s="1"/>
  <c r="K129" i="3"/>
  <c r="L129" i="3" s="1"/>
  <c r="K130" i="3"/>
  <c r="L130" i="3" s="1"/>
  <c r="K131" i="3"/>
  <c r="L131" i="3" s="1"/>
  <c r="K132" i="3"/>
  <c r="L132" i="3" s="1"/>
  <c r="K133" i="3"/>
  <c r="L133" i="3" s="1"/>
  <c r="K134" i="3"/>
  <c r="L134" i="3" s="1"/>
  <c r="K135" i="3"/>
  <c r="L135" i="3" s="1"/>
  <c r="K136" i="3"/>
  <c r="L136" i="3" s="1"/>
  <c r="K137" i="3"/>
  <c r="L137" i="3" s="1"/>
  <c r="K138" i="3"/>
  <c r="L138" i="3" s="1"/>
  <c r="K139" i="3"/>
  <c r="L139" i="3" s="1"/>
  <c r="K140" i="3"/>
  <c r="L140" i="3" s="1"/>
  <c r="K141" i="3"/>
  <c r="L141" i="3" s="1"/>
  <c r="K142" i="3"/>
  <c r="L142" i="3" s="1"/>
  <c r="K143" i="3"/>
  <c r="L143" i="3" s="1"/>
  <c r="K144" i="3"/>
  <c r="L144" i="3" s="1"/>
  <c r="K145" i="3"/>
  <c r="L145" i="3" s="1"/>
  <c r="K146" i="3"/>
  <c r="L146" i="3" s="1"/>
  <c r="K147" i="3"/>
  <c r="L147" i="3" s="1"/>
  <c r="K148" i="3"/>
  <c r="L148" i="3" s="1"/>
  <c r="K149" i="3"/>
  <c r="L149" i="3" s="1"/>
  <c r="K150" i="3"/>
  <c r="L150" i="3" s="1"/>
  <c r="K151" i="3"/>
  <c r="L151" i="3" s="1"/>
  <c r="K152" i="3"/>
  <c r="L152" i="3" s="1"/>
  <c r="K153" i="3"/>
  <c r="L153" i="3" s="1"/>
  <c r="K154" i="3"/>
  <c r="L154" i="3" s="1"/>
  <c r="K155" i="3"/>
  <c r="L155" i="3"/>
  <c r="K156" i="3"/>
  <c r="L156" i="3" s="1"/>
  <c r="K157" i="3"/>
  <c r="L157" i="3" s="1"/>
  <c r="K158" i="3"/>
  <c r="L158" i="3" s="1"/>
  <c r="K159" i="3"/>
  <c r="L159" i="3" s="1"/>
  <c r="K160" i="3"/>
  <c r="L160" i="3" s="1"/>
  <c r="K161" i="3"/>
  <c r="L161" i="3" s="1"/>
  <c r="K162" i="3"/>
  <c r="L162" i="3" s="1"/>
  <c r="K163" i="3"/>
  <c r="L163" i="3" s="1"/>
  <c r="K164" i="3"/>
  <c r="L164" i="3" s="1"/>
  <c r="K165" i="3"/>
  <c r="L165" i="3" s="1"/>
  <c r="K166" i="3"/>
  <c r="L166" i="3" s="1"/>
  <c r="K167" i="3"/>
  <c r="L167" i="3" s="1"/>
  <c r="K168" i="3"/>
  <c r="L168" i="3" s="1"/>
  <c r="K169" i="3"/>
  <c r="L169" i="3" s="1"/>
  <c r="K170" i="3"/>
  <c r="L170" i="3" s="1"/>
  <c r="K171" i="3"/>
  <c r="L171" i="3" s="1"/>
  <c r="K172" i="3"/>
  <c r="L172" i="3" s="1"/>
  <c r="K173" i="3"/>
  <c r="L173" i="3" s="1"/>
  <c r="K174" i="3"/>
  <c r="L174" i="3" s="1"/>
  <c r="K175" i="3"/>
  <c r="L175" i="3" s="1"/>
  <c r="K176" i="3"/>
  <c r="L176" i="3" s="1"/>
  <c r="K177" i="3"/>
  <c r="L177" i="3" s="1"/>
  <c r="K178" i="3"/>
  <c r="L178" i="3" s="1"/>
  <c r="K179" i="3"/>
  <c r="L179" i="3" s="1"/>
  <c r="K180" i="3"/>
  <c r="L180" i="3" s="1"/>
  <c r="K181" i="3"/>
  <c r="L181" i="3" s="1"/>
  <c r="K182" i="3"/>
  <c r="L182" i="3" s="1"/>
  <c r="K183" i="3"/>
  <c r="L183" i="3" s="1"/>
  <c r="K184" i="3"/>
  <c r="L184" i="3" s="1"/>
  <c r="K185" i="3"/>
  <c r="L185" i="3" s="1"/>
  <c r="K186" i="3"/>
  <c r="L186" i="3" s="1"/>
  <c r="K187" i="3"/>
  <c r="L187" i="3" s="1"/>
  <c r="K188" i="3"/>
  <c r="L188" i="3" s="1"/>
  <c r="K189" i="3"/>
  <c r="L189" i="3" s="1"/>
  <c r="K190" i="3"/>
  <c r="L190" i="3" s="1"/>
  <c r="K191" i="3"/>
  <c r="L191" i="3" s="1"/>
  <c r="K192" i="3"/>
  <c r="L192" i="3" s="1"/>
  <c r="K193" i="3"/>
  <c r="L193" i="3" s="1"/>
  <c r="K194" i="3"/>
  <c r="L194" i="3" s="1"/>
  <c r="K195" i="3"/>
  <c r="L195" i="3" s="1"/>
  <c r="K196" i="3"/>
  <c r="L196" i="3" s="1"/>
  <c r="K197" i="3"/>
  <c r="L197" i="3" s="1"/>
  <c r="K198" i="3"/>
  <c r="L198" i="3" s="1"/>
  <c r="K199" i="3"/>
  <c r="L199" i="3" s="1"/>
  <c r="K200" i="3"/>
  <c r="L200" i="3" s="1"/>
  <c r="K201" i="3"/>
  <c r="L201" i="3" s="1"/>
  <c r="K202" i="3"/>
  <c r="L202" i="3" s="1"/>
  <c r="K203" i="3"/>
  <c r="L203" i="3" s="1"/>
  <c r="K204" i="3"/>
  <c r="L204" i="3" s="1"/>
  <c r="K205" i="3"/>
  <c r="L205" i="3" s="1"/>
  <c r="K206" i="3"/>
  <c r="L206" i="3" s="1"/>
  <c r="K207" i="3"/>
  <c r="L207" i="3" s="1"/>
  <c r="K208" i="3"/>
  <c r="L208" i="3" s="1"/>
  <c r="K209" i="3"/>
  <c r="L209" i="3" s="1"/>
  <c r="K210" i="3"/>
  <c r="L210" i="3" s="1"/>
  <c r="K211" i="3"/>
  <c r="L211" i="3" s="1"/>
  <c r="K212" i="3"/>
  <c r="L212" i="3" s="1"/>
  <c r="K213" i="3"/>
  <c r="L213" i="3" s="1"/>
  <c r="K214" i="3"/>
  <c r="L214" i="3" s="1"/>
  <c r="K215" i="3"/>
  <c r="L215" i="3" s="1"/>
  <c r="K216" i="3"/>
  <c r="L216" i="3" s="1"/>
  <c r="K217" i="3"/>
  <c r="L217" i="3" s="1"/>
  <c r="K218" i="3"/>
  <c r="L218" i="3" s="1"/>
  <c r="K219" i="3"/>
  <c r="L219" i="3" s="1"/>
  <c r="K220" i="3"/>
  <c r="L220" i="3" s="1"/>
  <c r="K221" i="3"/>
  <c r="L221" i="3" s="1"/>
  <c r="K222" i="3"/>
  <c r="L222" i="3" s="1"/>
  <c r="K223" i="3"/>
  <c r="L223" i="3" s="1"/>
  <c r="K224" i="3"/>
  <c r="L224" i="3" s="1"/>
  <c r="K225" i="3"/>
  <c r="L225" i="3" s="1"/>
  <c r="K226" i="3"/>
  <c r="L226" i="3" s="1"/>
  <c r="K227" i="3"/>
  <c r="L227" i="3" s="1"/>
  <c r="K228" i="3"/>
  <c r="L228" i="3" s="1"/>
  <c r="K229" i="3"/>
  <c r="L229" i="3" s="1"/>
  <c r="K230" i="3"/>
  <c r="L230" i="3" s="1"/>
  <c r="K231" i="3"/>
  <c r="L231" i="3" s="1"/>
  <c r="K232" i="3"/>
  <c r="L232" i="3" s="1"/>
  <c r="K233" i="3"/>
  <c r="L233" i="3" s="1"/>
  <c r="K234" i="3"/>
  <c r="L234" i="3" s="1"/>
  <c r="K235" i="3"/>
  <c r="L235" i="3" s="1"/>
  <c r="K236" i="3"/>
  <c r="L236" i="3" s="1"/>
  <c r="K237" i="3"/>
  <c r="L237" i="3" s="1"/>
  <c r="K238" i="3"/>
  <c r="L238" i="3" s="1"/>
  <c r="K239" i="3"/>
  <c r="L239" i="3" s="1"/>
  <c r="K240" i="3"/>
  <c r="L240" i="3" s="1"/>
  <c r="K241" i="3"/>
  <c r="L241" i="3" s="1"/>
  <c r="K242" i="3"/>
  <c r="L242" i="3" s="1"/>
  <c r="K243" i="3"/>
  <c r="L243" i="3" s="1"/>
  <c r="K244" i="3"/>
  <c r="L244" i="3" s="1"/>
  <c r="K245" i="3"/>
  <c r="L245" i="3"/>
  <c r="K246" i="3"/>
  <c r="L246" i="3" s="1"/>
  <c r="K247" i="3"/>
  <c r="L247" i="3" s="1"/>
  <c r="K248" i="3"/>
  <c r="L248" i="3" s="1"/>
  <c r="K249" i="3"/>
  <c r="L249" i="3" s="1"/>
  <c r="K250" i="3"/>
  <c r="L250" i="3" s="1"/>
  <c r="K251" i="3"/>
  <c r="L251" i="3" s="1"/>
  <c r="K252" i="3"/>
  <c r="L252" i="3" s="1"/>
  <c r="K253" i="3"/>
  <c r="L253" i="3" s="1"/>
  <c r="K254" i="3"/>
  <c r="L254" i="3" s="1"/>
  <c r="K255" i="3"/>
  <c r="L255" i="3" s="1"/>
  <c r="K256" i="3"/>
  <c r="L256" i="3" s="1"/>
  <c r="K257" i="3"/>
  <c r="L257" i="3" s="1"/>
  <c r="K258" i="3"/>
  <c r="L258" i="3" s="1"/>
  <c r="K259" i="3"/>
  <c r="L259" i="3" s="1"/>
  <c r="K260" i="3"/>
  <c r="L260" i="3" s="1"/>
  <c r="K261" i="3"/>
  <c r="L261" i="3" s="1"/>
  <c r="K262" i="3"/>
  <c r="L262" i="3" s="1"/>
  <c r="K263" i="3"/>
  <c r="L263" i="3" s="1"/>
  <c r="K264" i="3"/>
  <c r="L264" i="3" s="1"/>
  <c r="K265" i="3"/>
  <c r="L265" i="3" s="1"/>
  <c r="K266" i="3"/>
  <c r="L266" i="3" s="1"/>
  <c r="K267" i="3"/>
  <c r="L267" i="3" s="1"/>
  <c r="K268" i="3"/>
  <c r="L268" i="3" s="1"/>
  <c r="K269" i="3"/>
  <c r="L269" i="3" s="1"/>
  <c r="K270" i="3"/>
  <c r="L270" i="3" s="1"/>
  <c r="K271" i="3"/>
  <c r="L271" i="3" s="1"/>
  <c r="K272" i="3"/>
  <c r="L272" i="3" s="1"/>
  <c r="K273" i="3"/>
  <c r="L273" i="3" s="1"/>
  <c r="K274" i="3"/>
  <c r="L274" i="3" s="1"/>
  <c r="K275" i="3"/>
  <c r="L275" i="3" s="1"/>
  <c r="K276" i="3"/>
  <c r="L276" i="3" s="1"/>
  <c r="K277" i="3"/>
  <c r="L277" i="3" s="1"/>
  <c r="K278" i="3"/>
  <c r="L278" i="3" s="1"/>
  <c r="K279" i="3"/>
  <c r="L279" i="3" s="1"/>
  <c r="K280" i="3"/>
  <c r="L280" i="3" s="1"/>
  <c r="K281" i="3"/>
  <c r="L281" i="3" s="1"/>
  <c r="K282" i="3"/>
  <c r="L282" i="3" s="1"/>
  <c r="K283" i="3"/>
  <c r="L283" i="3" s="1"/>
  <c r="K284" i="3"/>
  <c r="L284" i="3" s="1"/>
  <c r="K285" i="3"/>
  <c r="L285" i="3" s="1"/>
  <c r="K286" i="3"/>
  <c r="L286" i="3" s="1"/>
  <c r="K287" i="3"/>
  <c r="L287" i="3" s="1"/>
  <c r="K288" i="3"/>
  <c r="L288" i="3" s="1"/>
  <c r="K289" i="3"/>
  <c r="L289" i="3" s="1"/>
  <c r="K290" i="3"/>
  <c r="L290" i="3" s="1"/>
  <c r="K291" i="3"/>
  <c r="L291" i="3" s="1"/>
  <c r="K292" i="3"/>
  <c r="L292" i="3" s="1"/>
  <c r="K293" i="3"/>
  <c r="L293" i="3" s="1"/>
  <c r="K294" i="3"/>
  <c r="L294" i="3" s="1"/>
  <c r="K295" i="3"/>
  <c r="L295" i="3" s="1"/>
  <c r="K296" i="3"/>
  <c r="L296" i="3" s="1"/>
  <c r="K297" i="3"/>
  <c r="L297" i="3" s="1"/>
  <c r="K298" i="3"/>
  <c r="L298" i="3" s="1"/>
  <c r="K299" i="3"/>
  <c r="L299" i="3" s="1"/>
  <c r="K300" i="3"/>
  <c r="L300" i="3" s="1"/>
  <c r="K301" i="3"/>
  <c r="L301" i="3" s="1"/>
  <c r="K302" i="3"/>
  <c r="L302" i="3" s="1"/>
  <c r="K303" i="3"/>
  <c r="L303" i="3" s="1"/>
  <c r="K304" i="3"/>
  <c r="L304" i="3" s="1"/>
  <c r="K305" i="3"/>
  <c r="L305" i="3" s="1"/>
  <c r="K306" i="3"/>
  <c r="L306" i="3" s="1"/>
  <c r="K307" i="3"/>
  <c r="L307" i="3" s="1"/>
  <c r="K308" i="3"/>
  <c r="L308" i="3" s="1"/>
  <c r="K309" i="3"/>
  <c r="L309" i="3" s="1"/>
  <c r="K310" i="3"/>
  <c r="L310" i="3" s="1"/>
  <c r="K311" i="3"/>
  <c r="L311" i="3" s="1"/>
  <c r="K312" i="3"/>
  <c r="L312" i="3" s="1"/>
  <c r="K313" i="3"/>
  <c r="L313" i="3" s="1"/>
  <c r="K314" i="3"/>
  <c r="L314" i="3" s="1"/>
  <c r="K315" i="3"/>
  <c r="L315" i="3" s="1"/>
  <c r="K316" i="3"/>
  <c r="L316" i="3" s="1"/>
  <c r="K317" i="3"/>
  <c r="L317" i="3" s="1"/>
  <c r="K318" i="3"/>
  <c r="L318" i="3" s="1"/>
  <c r="K319" i="3"/>
  <c r="L319" i="3" s="1"/>
  <c r="K320" i="3"/>
  <c r="L320" i="3" s="1"/>
  <c r="K321" i="3"/>
  <c r="L321" i="3" s="1"/>
  <c r="K322" i="3"/>
  <c r="L322" i="3" s="1"/>
  <c r="K323" i="3"/>
  <c r="L323" i="3" s="1"/>
  <c r="K324" i="3"/>
  <c r="L324" i="3" s="1"/>
  <c r="K325" i="3"/>
  <c r="L325" i="3" s="1"/>
  <c r="K326" i="3"/>
  <c r="L326" i="3" s="1"/>
  <c r="K327" i="3"/>
  <c r="L327" i="3" s="1"/>
  <c r="K328" i="3"/>
  <c r="L328" i="3" s="1"/>
  <c r="K329" i="3"/>
  <c r="L329" i="3" s="1"/>
  <c r="K330" i="3"/>
  <c r="L330" i="3" s="1"/>
  <c r="K331" i="3"/>
  <c r="L331" i="3" s="1"/>
  <c r="K332" i="3"/>
  <c r="L332" i="3" s="1"/>
  <c r="K333" i="3"/>
  <c r="L333" i="3" s="1"/>
  <c r="K334" i="3"/>
  <c r="L334" i="3" s="1"/>
  <c r="K335" i="3"/>
  <c r="L335" i="3" s="1"/>
  <c r="K336" i="3"/>
  <c r="L336" i="3" s="1"/>
  <c r="K337" i="3"/>
  <c r="L337" i="3" s="1"/>
  <c r="K338" i="3"/>
  <c r="L338" i="3" s="1"/>
  <c r="K339" i="3"/>
  <c r="L339" i="3"/>
  <c r="K340" i="3"/>
  <c r="L340" i="3" s="1"/>
  <c r="K341" i="3"/>
  <c r="L341" i="3" s="1"/>
  <c r="K342" i="3"/>
  <c r="L342" i="3" s="1"/>
  <c r="K343" i="3"/>
  <c r="L343" i="3" s="1"/>
  <c r="K344" i="3"/>
  <c r="L344" i="3" s="1"/>
  <c r="K345" i="3"/>
  <c r="L345" i="3" s="1"/>
  <c r="K346" i="3"/>
  <c r="L346" i="3" s="1"/>
  <c r="K347" i="3"/>
  <c r="L347" i="3" s="1"/>
  <c r="K348" i="3"/>
  <c r="L348" i="3" s="1"/>
  <c r="K349" i="3"/>
  <c r="L349" i="3" s="1"/>
  <c r="K350" i="3"/>
  <c r="L350" i="3" s="1"/>
  <c r="K351" i="3"/>
  <c r="L351" i="3" s="1"/>
  <c r="K352" i="3"/>
  <c r="L352" i="3" s="1"/>
  <c r="K353" i="3"/>
  <c r="L353" i="3" s="1"/>
  <c r="K354" i="3"/>
  <c r="L354" i="3" s="1"/>
  <c r="K355" i="3"/>
  <c r="L355" i="3" s="1"/>
  <c r="K356" i="3"/>
  <c r="L356" i="3" s="1"/>
  <c r="K357" i="3"/>
  <c r="L357" i="3" s="1"/>
  <c r="K358" i="3"/>
  <c r="L358" i="3" s="1"/>
  <c r="K359" i="3"/>
  <c r="L359" i="3" s="1"/>
  <c r="K360" i="3"/>
  <c r="L360" i="3" s="1"/>
  <c r="K361" i="3"/>
  <c r="L361" i="3" s="1"/>
  <c r="K362" i="3"/>
  <c r="L362" i="3" s="1"/>
  <c r="K363" i="3"/>
  <c r="L363" i="3" s="1"/>
  <c r="K364" i="3"/>
  <c r="L364" i="3" s="1"/>
  <c r="K365" i="3"/>
  <c r="L365" i="3" s="1"/>
  <c r="K366" i="3"/>
  <c r="L366" i="3" s="1"/>
  <c r="K367" i="3"/>
  <c r="L367" i="3" s="1"/>
  <c r="K368" i="3"/>
  <c r="L368" i="3" s="1"/>
  <c r="K369" i="3"/>
  <c r="L369" i="3" s="1"/>
  <c r="K370" i="3"/>
  <c r="L370" i="3" s="1"/>
  <c r="K371" i="3"/>
  <c r="L371" i="3" s="1"/>
  <c r="K372" i="3"/>
  <c r="L372" i="3" s="1"/>
  <c r="K373" i="3"/>
  <c r="L373" i="3" s="1"/>
  <c r="K374" i="3"/>
  <c r="L374" i="3" s="1"/>
  <c r="K375" i="3"/>
  <c r="L375" i="3" s="1"/>
  <c r="K376" i="3"/>
  <c r="L376" i="3" s="1"/>
  <c r="K377" i="3"/>
  <c r="L377" i="3" s="1"/>
  <c r="K378" i="3"/>
  <c r="L378" i="3" s="1"/>
  <c r="K379" i="3"/>
  <c r="L379" i="3" s="1"/>
  <c r="K380" i="3"/>
  <c r="L380" i="3" s="1"/>
  <c r="K381" i="3"/>
  <c r="L381" i="3" s="1"/>
  <c r="K382" i="3"/>
  <c r="L382" i="3" s="1"/>
  <c r="K383" i="3"/>
  <c r="L383" i="3" s="1"/>
  <c r="K384" i="3"/>
  <c r="L384" i="3" s="1"/>
  <c r="K385" i="3"/>
  <c r="L385" i="3" s="1"/>
  <c r="K386" i="3"/>
  <c r="L386" i="3" s="1"/>
  <c r="K387" i="3"/>
  <c r="L387" i="3" s="1"/>
  <c r="K388" i="3"/>
  <c r="L388" i="3" s="1"/>
  <c r="K389" i="3"/>
  <c r="L389" i="3" s="1"/>
  <c r="K390" i="3"/>
  <c r="L390" i="3" s="1"/>
  <c r="K391" i="3"/>
  <c r="L391" i="3" s="1"/>
  <c r="K392" i="3"/>
  <c r="L392" i="3" s="1"/>
  <c r="K393" i="3"/>
  <c r="L393" i="3" s="1"/>
  <c r="K394" i="3"/>
  <c r="L394" i="3" s="1"/>
  <c r="K395" i="3"/>
  <c r="L395" i="3" s="1"/>
  <c r="K396" i="3"/>
  <c r="L396" i="3" s="1"/>
  <c r="K397" i="3"/>
  <c r="L397" i="3" s="1"/>
  <c r="K398" i="3"/>
  <c r="L398" i="3" s="1"/>
  <c r="K399" i="3"/>
  <c r="L399" i="3" s="1"/>
  <c r="K400" i="3"/>
  <c r="L400" i="3" s="1"/>
  <c r="K401" i="3"/>
  <c r="L401" i="3" s="1"/>
  <c r="K402" i="3"/>
  <c r="L402" i="3" s="1"/>
  <c r="K403" i="3"/>
  <c r="L403" i="3" s="1"/>
  <c r="K404" i="3"/>
  <c r="L404" i="3" s="1"/>
  <c r="K405" i="3"/>
  <c r="L405" i="3" s="1"/>
  <c r="K406" i="3"/>
  <c r="L406" i="3" s="1"/>
  <c r="K407" i="3"/>
  <c r="L407" i="3" s="1"/>
  <c r="K408" i="3"/>
  <c r="L408" i="3" s="1"/>
  <c r="K409" i="3"/>
  <c r="L409" i="3" s="1"/>
  <c r="K410" i="3"/>
  <c r="L410" i="3" s="1"/>
  <c r="K411" i="3"/>
  <c r="L411" i="3" s="1"/>
  <c r="K412" i="3"/>
  <c r="L412" i="3" s="1"/>
  <c r="K413" i="3"/>
  <c r="L413" i="3" s="1"/>
  <c r="K414" i="3"/>
  <c r="L414" i="3" s="1"/>
  <c r="K415" i="3"/>
  <c r="L415" i="3" s="1"/>
  <c r="K416" i="3"/>
  <c r="L416" i="3" s="1"/>
  <c r="K417" i="3"/>
  <c r="L417" i="3"/>
  <c r="K418" i="3"/>
  <c r="L418" i="3" s="1"/>
  <c r="K419" i="3"/>
  <c r="L419" i="3" s="1"/>
  <c r="K420" i="3"/>
  <c r="L420" i="3" s="1"/>
  <c r="K421" i="3"/>
  <c r="L421" i="3" s="1"/>
  <c r="K422" i="3"/>
  <c r="L422" i="3" s="1"/>
  <c r="K423" i="3"/>
  <c r="L423" i="3" s="1"/>
  <c r="K424" i="3"/>
  <c r="L424" i="3" s="1"/>
  <c r="K425" i="3"/>
  <c r="L425" i="3" s="1"/>
  <c r="K426" i="3"/>
  <c r="L426" i="3" s="1"/>
  <c r="K427" i="3"/>
  <c r="L427" i="3" s="1"/>
  <c r="K428" i="3"/>
  <c r="L428" i="3" s="1"/>
  <c r="K429" i="3"/>
  <c r="L429" i="3" s="1"/>
  <c r="K430" i="3"/>
  <c r="L430" i="3" s="1"/>
  <c r="K431" i="3"/>
  <c r="L431" i="3" s="1"/>
  <c r="K432" i="3"/>
  <c r="L432" i="3" s="1"/>
  <c r="K433" i="3"/>
  <c r="L433" i="3" s="1"/>
  <c r="K434" i="3"/>
  <c r="L434" i="3" s="1"/>
  <c r="K435" i="3"/>
  <c r="L435" i="3" s="1"/>
  <c r="K436" i="3"/>
  <c r="L436" i="3" s="1"/>
  <c r="K437" i="3"/>
  <c r="L437" i="3" s="1"/>
  <c r="K438" i="3"/>
  <c r="L438" i="3" s="1"/>
  <c r="K439" i="3"/>
  <c r="L439" i="3" s="1"/>
  <c r="K440" i="3"/>
  <c r="L440" i="3" s="1"/>
  <c r="K441" i="3"/>
  <c r="L441" i="3" s="1"/>
  <c r="K442" i="3"/>
  <c r="L442" i="3" s="1"/>
  <c r="K443" i="3"/>
  <c r="L443" i="3" s="1"/>
  <c r="K444" i="3"/>
  <c r="L444" i="3" s="1"/>
  <c r="K445" i="3"/>
  <c r="L445" i="3" s="1"/>
  <c r="K446" i="3"/>
  <c r="L446" i="3" s="1"/>
  <c r="K447" i="3"/>
  <c r="L447" i="3" s="1"/>
  <c r="K448" i="3"/>
  <c r="L448" i="3" s="1"/>
  <c r="K449" i="3"/>
  <c r="L449" i="3" s="1"/>
  <c r="K450" i="3"/>
  <c r="L450" i="3" s="1"/>
  <c r="K451" i="3"/>
  <c r="L451" i="3"/>
  <c r="K452" i="3"/>
  <c r="L452" i="3" s="1"/>
  <c r="K453" i="3"/>
  <c r="L453" i="3" s="1"/>
  <c r="K454" i="3"/>
  <c r="L454" i="3" s="1"/>
  <c r="K455" i="3"/>
  <c r="L455" i="3" s="1"/>
  <c r="K456" i="3"/>
  <c r="L456" i="3" s="1"/>
  <c r="K457" i="3"/>
  <c r="L457" i="3" s="1"/>
  <c r="K458" i="3"/>
  <c r="L458" i="3" s="1"/>
  <c r="K459" i="3"/>
  <c r="L459" i="3" s="1"/>
  <c r="K460" i="3"/>
  <c r="L460" i="3" s="1"/>
  <c r="K461" i="3"/>
  <c r="L461" i="3" s="1"/>
  <c r="K462" i="3"/>
  <c r="L462" i="3" s="1"/>
  <c r="K463" i="3"/>
  <c r="L463" i="3" s="1"/>
  <c r="K464" i="3"/>
  <c r="L464" i="3" s="1"/>
  <c r="K465" i="3"/>
  <c r="L465" i="3" s="1"/>
  <c r="K466" i="3"/>
  <c r="L466" i="3" s="1"/>
  <c r="K467" i="3"/>
  <c r="L467" i="3" s="1"/>
  <c r="K468" i="3"/>
  <c r="L468" i="3" s="1"/>
  <c r="K469" i="3"/>
  <c r="L469" i="3" s="1"/>
  <c r="K470" i="3"/>
  <c r="L470" i="3" s="1"/>
  <c r="K471" i="3"/>
  <c r="L471" i="3" s="1"/>
  <c r="K472" i="3"/>
  <c r="L472" i="3" s="1"/>
  <c r="K473" i="3"/>
  <c r="L473" i="3" s="1"/>
  <c r="K474" i="3"/>
  <c r="L474" i="3" s="1"/>
  <c r="K475" i="3"/>
  <c r="L475" i="3" s="1"/>
  <c r="K476" i="3"/>
  <c r="L476" i="3" s="1"/>
  <c r="K477" i="3"/>
  <c r="L477" i="3" s="1"/>
  <c r="K478" i="3"/>
  <c r="L478" i="3" s="1"/>
  <c r="K479" i="3"/>
  <c r="L479" i="3" s="1"/>
  <c r="K480" i="3"/>
  <c r="L480" i="3" s="1"/>
  <c r="K481" i="3"/>
  <c r="L481" i="3" s="1"/>
  <c r="K482" i="3"/>
  <c r="L482" i="3" s="1"/>
  <c r="K483" i="3"/>
  <c r="L483" i="3" s="1"/>
  <c r="K484" i="3"/>
  <c r="L484" i="3" s="1"/>
  <c r="K485" i="3"/>
  <c r="L485" i="3" s="1"/>
  <c r="K486" i="3"/>
  <c r="L486" i="3" s="1"/>
  <c r="K487" i="3"/>
  <c r="L487" i="3" s="1"/>
  <c r="K488" i="3"/>
  <c r="L488" i="3" s="1"/>
  <c r="K489" i="3"/>
  <c r="L489" i="3" s="1"/>
  <c r="K490" i="3"/>
  <c r="L490" i="3" s="1"/>
  <c r="K491" i="3"/>
  <c r="L491" i="3" s="1"/>
  <c r="K492" i="3"/>
  <c r="L492" i="3" s="1"/>
  <c r="K493" i="3"/>
  <c r="L493" i="3" s="1"/>
  <c r="K494" i="3"/>
  <c r="L494" i="3" s="1"/>
  <c r="K495" i="3"/>
  <c r="L495" i="3" s="1"/>
  <c r="K496" i="3"/>
  <c r="L496" i="3" s="1"/>
  <c r="K497" i="3"/>
  <c r="L497" i="3" s="1"/>
  <c r="K498" i="3"/>
  <c r="L498" i="3" s="1"/>
  <c r="K499" i="3"/>
  <c r="L499" i="3" s="1"/>
  <c r="K500" i="3"/>
  <c r="L500" i="3" s="1"/>
  <c r="K501" i="3"/>
  <c r="L501" i="3" s="1"/>
  <c r="K502" i="3"/>
  <c r="L502" i="3" s="1"/>
  <c r="K503" i="3"/>
  <c r="L503" i="3" s="1"/>
  <c r="K504" i="3"/>
  <c r="L504" i="3" s="1"/>
  <c r="K505" i="3"/>
  <c r="L505" i="3" s="1"/>
  <c r="K506" i="3"/>
  <c r="L506" i="3" s="1"/>
  <c r="K507" i="3"/>
  <c r="L507" i="3" s="1"/>
  <c r="K508" i="3"/>
  <c r="L508" i="3" s="1"/>
  <c r="K509" i="3"/>
  <c r="L509" i="3" s="1"/>
  <c r="K510" i="3"/>
  <c r="L510" i="3" s="1"/>
  <c r="K511" i="3"/>
  <c r="L511" i="3" s="1"/>
  <c r="K512" i="3"/>
  <c r="L512" i="3" s="1"/>
  <c r="K513" i="3"/>
  <c r="L513" i="3" s="1"/>
  <c r="K514" i="3"/>
  <c r="L514" i="3" s="1"/>
  <c r="K515" i="3"/>
  <c r="L515" i="3"/>
  <c r="K516" i="3"/>
  <c r="L516" i="3" s="1"/>
  <c r="K517" i="3"/>
  <c r="L517" i="3" s="1"/>
  <c r="K518" i="3"/>
  <c r="L518" i="3" s="1"/>
  <c r="K519" i="3"/>
  <c r="L519" i="3" s="1"/>
  <c r="K520" i="3"/>
  <c r="L520" i="3" s="1"/>
  <c r="K521" i="3"/>
  <c r="L521" i="3" s="1"/>
  <c r="K522" i="3"/>
  <c r="L522" i="3" s="1"/>
  <c r="K523" i="3"/>
  <c r="L523" i="3" s="1"/>
  <c r="K524" i="3"/>
  <c r="L524" i="3" s="1"/>
  <c r="K525" i="3"/>
  <c r="L525" i="3" s="1"/>
  <c r="K526" i="3"/>
  <c r="L526" i="3" s="1"/>
  <c r="K527" i="3"/>
  <c r="L527" i="3" s="1"/>
  <c r="K528" i="3"/>
  <c r="L528" i="3" s="1"/>
  <c r="K529" i="3"/>
  <c r="L529" i="3" s="1"/>
  <c r="K530" i="3"/>
  <c r="L530" i="3" s="1"/>
  <c r="K531" i="3"/>
  <c r="L531" i="3" s="1"/>
  <c r="K532" i="3"/>
  <c r="L532" i="3" s="1"/>
  <c r="K533" i="3"/>
  <c r="L533" i="3" s="1"/>
  <c r="K534" i="3"/>
  <c r="L534" i="3" s="1"/>
  <c r="K535" i="3"/>
  <c r="L535" i="3" s="1"/>
  <c r="K536" i="3"/>
  <c r="L536" i="3" s="1"/>
  <c r="K537" i="3"/>
  <c r="L537" i="3" s="1"/>
  <c r="K538" i="3"/>
  <c r="L538" i="3" s="1"/>
  <c r="K539" i="3"/>
  <c r="L539" i="3" s="1"/>
  <c r="K540" i="3"/>
  <c r="L540" i="3" s="1"/>
  <c r="K541" i="3"/>
  <c r="L541" i="3" s="1"/>
  <c r="K542" i="3"/>
  <c r="L542" i="3" s="1"/>
  <c r="K543" i="3"/>
  <c r="L543" i="3" s="1"/>
  <c r="K544" i="3"/>
  <c r="L544" i="3" s="1"/>
  <c r="K545" i="3"/>
  <c r="L545" i="3" s="1"/>
  <c r="K546" i="3"/>
  <c r="L546" i="3" s="1"/>
  <c r="K547" i="3"/>
  <c r="L547" i="3" s="1"/>
  <c r="K548" i="3"/>
  <c r="L548" i="3" s="1"/>
  <c r="K549" i="3"/>
  <c r="L549" i="3" s="1"/>
  <c r="K550" i="3"/>
  <c r="L550" i="3" s="1"/>
  <c r="K551" i="3"/>
  <c r="L551" i="3" s="1"/>
  <c r="K552" i="3"/>
  <c r="L552" i="3" s="1"/>
  <c r="K553" i="3"/>
  <c r="L553" i="3" s="1"/>
  <c r="K554" i="3"/>
  <c r="L554" i="3" s="1"/>
  <c r="K555" i="3"/>
  <c r="L555" i="3" s="1"/>
  <c r="K556" i="3"/>
  <c r="L556" i="3" s="1"/>
  <c r="H561" i="3"/>
  <c r="IJ422" i="1"/>
  <c r="IJ378" i="1"/>
  <c r="IK378" i="1" s="1"/>
  <c r="IJ180" i="1"/>
  <c r="IJ182" i="1"/>
  <c r="IJ189" i="1"/>
  <c r="IJ565" i="1"/>
  <c r="IK565" i="1" s="1"/>
  <c r="IJ299" i="1"/>
  <c r="IJ398" i="1"/>
  <c r="IJ306" i="1"/>
  <c r="IJ203" i="1"/>
  <c r="IJ589" i="1"/>
  <c r="IJ400" i="1"/>
  <c r="IJ325" i="1"/>
  <c r="IK325" i="1" s="1"/>
  <c r="IJ469" i="1"/>
  <c r="IJ217" i="1"/>
  <c r="IK217" i="1" s="1"/>
  <c r="IJ168" i="1"/>
  <c r="IK168" i="1" s="1"/>
  <c r="IJ309" i="1"/>
  <c r="IJ223" i="1"/>
  <c r="IJ225" i="1"/>
  <c r="IJ234" i="1"/>
  <c r="IJ237" i="1"/>
  <c r="IJ471" i="1"/>
  <c r="IJ241" i="1"/>
  <c r="IJ383" i="1"/>
  <c r="IJ608" i="1"/>
  <c r="IJ351" i="1"/>
  <c r="IJ472" i="1"/>
  <c r="IJ570" i="1"/>
  <c r="IJ401" i="1"/>
  <c r="IJ473" i="1"/>
  <c r="IJ311" i="1"/>
  <c r="IJ264" i="1"/>
  <c r="IJ355" i="1"/>
  <c r="IJ172" i="1"/>
  <c r="IJ475" i="1"/>
  <c r="IJ333" i="1"/>
  <c r="IJ476" i="1"/>
  <c r="IJ427" i="1"/>
  <c r="IJ556" i="1"/>
  <c r="IJ303" i="1"/>
  <c r="IJ178" i="1"/>
  <c r="IJ321" i="1"/>
  <c r="IJ605" i="1"/>
  <c r="IJ184" i="1"/>
  <c r="IJ559" i="1"/>
  <c r="IJ337" i="1"/>
  <c r="IJ606" i="1"/>
  <c r="IJ432" i="1"/>
  <c r="IJ365" i="1"/>
  <c r="IJ367" i="1"/>
  <c r="IK367" i="1" s="1"/>
  <c r="IJ481" i="1"/>
  <c r="IJ191" i="1"/>
  <c r="IJ434" i="1"/>
  <c r="IJ435" i="1"/>
  <c r="IJ409" i="1"/>
  <c r="IJ193" i="1"/>
  <c r="IJ438" i="1"/>
  <c r="IJ201" i="1"/>
  <c r="IK201" i="1" s="1"/>
  <c r="IJ204" i="1"/>
  <c r="IJ372" i="1"/>
  <c r="IJ485" i="1"/>
  <c r="IJ445" i="1"/>
  <c r="IJ373" i="1"/>
  <c r="IJ408" i="1"/>
  <c r="IJ211" i="1"/>
  <c r="IJ413" i="1"/>
  <c r="IJ487" i="1"/>
  <c r="IJ488" i="1"/>
  <c r="IJ218" i="1"/>
  <c r="IJ388" i="1"/>
  <c r="IJ425" i="1"/>
  <c r="IJ452" i="1"/>
  <c r="IJ416" i="1"/>
  <c r="IJ222" i="1"/>
  <c r="IJ455" i="1"/>
  <c r="IJ230" i="1"/>
  <c r="IJ232" i="1"/>
  <c r="IJ519" i="1"/>
  <c r="IJ389" i="1"/>
  <c r="IJ233" i="1"/>
  <c r="IJ460" i="1"/>
  <c r="IJ526" i="1"/>
  <c r="IJ474" i="1"/>
  <c r="IJ457" i="1"/>
  <c r="IJ249" i="1"/>
  <c r="IJ562" i="1"/>
  <c r="IJ531" i="1"/>
  <c r="IJ251" i="1"/>
  <c r="IK251" i="1" s="1"/>
  <c r="IJ532" i="1"/>
  <c r="IJ458" i="1"/>
  <c r="IK458" i="1" s="1"/>
  <c r="IJ490" i="1"/>
  <c r="IJ494" i="1"/>
  <c r="IJ291" i="1"/>
  <c r="IJ501" i="1"/>
  <c r="IJ507" i="1"/>
  <c r="IJ509" i="1"/>
  <c r="IJ510" i="1"/>
  <c r="IJ515" i="1"/>
  <c r="IJ259" i="1"/>
  <c r="IJ260" i="1"/>
  <c r="IJ261" i="1"/>
  <c r="IJ527" i="1"/>
  <c r="IJ534" i="1"/>
  <c r="IJ267" i="1"/>
  <c r="IJ539" i="1"/>
  <c r="IJ268" i="1"/>
  <c r="IK268" i="1" s="1"/>
  <c r="IJ546" i="1"/>
  <c r="IJ272" i="1"/>
  <c r="IJ540" i="1"/>
  <c r="IK540" i="1" s="1"/>
  <c r="IJ577" i="1"/>
  <c r="IJ273" i="1"/>
  <c r="IJ275" i="1"/>
  <c r="IJ557" i="1"/>
  <c r="IJ277" i="1"/>
  <c r="IJ278" i="1"/>
  <c r="IJ569" i="1"/>
  <c r="IJ391" i="1"/>
  <c r="IJ375" i="1"/>
  <c r="IK375" i="1" s="1"/>
  <c r="IJ576" i="1"/>
  <c r="IJ579" i="1"/>
  <c r="IK579" i="1" s="1"/>
  <c r="IJ580" i="1"/>
  <c r="IJ376" i="1"/>
  <c r="IJ585" i="1"/>
  <c r="IJ587" i="1"/>
  <c r="IJ588" i="1"/>
  <c r="IJ592" i="1"/>
  <c r="IJ599" i="1"/>
  <c r="IJ281" i="1"/>
  <c r="IJ346" i="1"/>
  <c r="IJ603" i="1"/>
  <c r="IJ392" i="1"/>
  <c r="IJ348" i="1"/>
  <c r="IJ467" i="1"/>
  <c r="IK467" i="1" s="1"/>
  <c r="IJ284" i="1"/>
  <c r="IK284" i="1" s="1"/>
  <c r="IJ285" i="1"/>
  <c r="IJ620" i="1"/>
  <c r="IJ621" i="1"/>
  <c r="IJ288" i="1"/>
  <c r="GY636" i="1"/>
  <c r="BF602" i="1"/>
  <c r="BF507" i="1"/>
  <c r="BF303" i="1"/>
  <c r="BF304" i="1"/>
  <c r="BF305" i="1"/>
  <c r="BF492" i="1"/>
  <c r="BF501" i="1"/>
  <c r="BF506" i="1"/>
  <c r="BF532" i="1"/>
  <c r="BF563" i="1"/>
  <c r="BF99" i="1"/>
  <c r="BF638" i="1" s="1"/>
  <c r="IE196" i="1"/>
  <c r="IF196" i="1" s="1"/>
  <c r="HW491" i="1"/>
  <c r="HY491" i="1" s="1"/>
  <c r="CB317" i="1"/>
  <c r="CB501" i="1"/>
  <c r="CB500" i="1"/>
  <c r="CB499" i="1"/>
  <c r="CB291" i="1"/>
  <c r="CB495" i="1"/>
  <c r="CB397" i="1"/>
  <c r="GS636" i="1"/>
  <c r="GR636" i="1"/>
  <c r="GQ636" i="1"/>
  <c r="GP636" i="1"/>
  <c r="GO636" i="1"/>
  <c r="GN636" i="1"/>
  <c r="GM636" i="1"/>
  <c r="GL636" i="1"/>
  <c r="GK636" i="1"/>
  <c r="GJ636" i="1"/>
  <c r="GH636" i="1"/>
  <c r="EY636" i="1"/>
  <c r="EW636" i="1"/>
  <c r="EV636" i="1"/>
  <c r="EU636" i="1"/>
  <c r="ET636" i="1"/>
  <c r="ES636" i="1"/>
  <c r="ER636" i="1"/>
  <c r="EQ636" i="1"/>
  <c r="EP636" i="1"/>
  <c r="EO636" i="1"/>
  <c r="EN636" i="1"/>
  <c r="EM636" i="1"/>
  <c r="EL636" i="1"/>
  <c r="DX636" i="1"/>
  <c r="DW636" i="1"/>
  <c r="DV636" i="1"/>
  <c r="DU636" i="1"/>
  <c r="DS636" i="1"/>
  <c r="DP636" i="1"/>
  <c r="CY636" i="1"/>
  <c r="CX636" i="1"/>
  <c r="CV636" i="1"/>
  <c r="CU636" i="1"/>
  <c r="CT636" i="1"/>
  <c r="CS636" i="1"/>
  <c r="CR636" i="1"/>
  <c r="CQ636" i="1"/>
  <c r="CP636" i="1"/>
  <c r="CO636" i="1"/>
  <c r="CN636" i="1"/>
  <c r="CA636" i="1"/>
  <c r="BZ636" i="1"/>
  <c r="BY636" i="1"/>
  <c r="BW636" i="1"/>
  <c r="BU636" i="1"/>
  <c r="BT636" i="1"/>
  <c r="BR636" i="1"/>
  <c r="BQ636" i="1"/>
  <c r="BP636" i="1"/>
  <c r="BO636" i="1"/>
  <c r="DY636" i="1"/>
  <c r="G8" i="1"/>
  <c r="G7" i="1"/>
  <c r="HM352" i="1"/>
  <c r="HO352" i="1" s="1"/>
  <c r="AU636" i="1"/>
  <c r="HW446" i="1"/>
  <c r="HY446" i="1" s="1"/>
  <c r="HR446" i="1"/>
  <c r="HT446" i="1" s="1"/>
  <c r="HM446" i="1"/>
  <c r="HO446" i="1" s="1"/>
  <c r="HH446" i="1"/>
  <c r="HW413" i="1"/>
  <c r="HY413" i="1" s="1"/>
  <c r="HR413" i="1"/>
  <c r="HT413" i="1" s="1"/>
  <c r="HM413" i="1"/>
  <c r="HO413" i="1" s="1"/>
  <c r="HH413" i="1"/>
  <c r="HJ413" i="1" s="1"/>
  <c r="HW211" i="1"/>
  <c r="HY211" i="1" s="1"/>
  <c r="HR211" i="1"/>
  <c r="HT211" i="1" s="1"/>
  <c r="HM211" i="1"/>
  <c r="HO211" i="1" s="1"/>
  <c r="HH211" i="1"/>
  <c r="HJ211" i="1" s="1"/>
  <c r="HW408" i="1"/>
  <c r="HR408" i="1"/>
  <c r="HT408" i="1" s="1"/>
  <c r="HM408" i="1"/>
  <c r="HO408" i="1" s="1"/>
  <c r="HH408" i="1"/>
  <c r="HW210" i="1"/>
  <c r="HY210" i="1" s="1"/>
  <c r="HM210" i="1"/>
  <c r="HO210" i="1" s="1"/>
  <c r="HR210" i="1"/>
  <c r="HT210" i="1" s="1"/>
  <c r="HH210" i="1"/>
  <c r="HJ210" i="1" s="1"/>
  <c r="HW207" i="1"/>
  <c r="HY207" i="1" s="1"/>
  <c r="HR207" i="1"/>
  <c r="HT207" i="1" s="1"/>
  <c r="HH207" i="1"/>
  <c r="HJ207" i="1" s="1"/>
  <c r="HM207" i="1"/>
  <c r="HW445" i="1"/>
  <c r="HY445" i="1" s="1"/>
  <c r="HR445" i="1"/>
  <c r="HT445" i="1"/>
  <c r="HM445" i="1"/>
  <c r="HO445" i="1" s="1"/>
  <c r="HH445" i="1"/>
  <c r="HW403" i="1"/>
  <c r="HR403" i="1"/>
  <c r="HT403" i="1" s="1"/>
  <c r="HM403" i="1"/>
  <c r="HO403" i="1" s="1"/>
  <c r="HH403" i="1"/>
  <c r="HJ403" i="1" s="1"/>
  <c r="HW402" i="1"/>
  <c r="HY402" i="1" s="1"/>
  <c r="HR402" i="1"/>
  <c r="HT402" i="1" s="1"/>
  <c r="HM402" i="1"/>
  <c r="HO402" i="1" s="1"/>
  <c r="HH402" i="1"/>
  <c r="HJ402" i="1" s="1"/>
  <c r="HW411" i="1"/>
  <c r="HY411" i="1" s="1"/>
  <c r="HR411" i="1"/>
  <c r="HT411" i="1" s="1"/>
  <c r="HM411" i="1"/>
  <c r="HH411" i="1"/>
  <c r="HW444" i="1"/>
  <c r="HR444" i="1"/>
  <c r="HT444" i="1" s="1"/>
  <c r="HH444" i="1"/>
  <c r="HJ444" i="1" s="1"/>
  <c r="HM444" i="1"/>
  <c r="HW397" i="1"/>
  <c r="HY397" i="1" s="1"/>
  <c r="HR397" i="1"/>
  <c r="HT397" i="1" s="1"/>
  <c r="HM397" i="1"/>
  <c r="HO397" i="1" s="1"/>
  <c r="HH397" i="1"/>
  <c r="HW395" i="1"/>
  <c r="HY395" i="1" s="1"/>
  <c r="HR395" i="1"/>
  <c r="HT395" i="1" s="1"/>
  <c r="HM395" i="1"/>
  <c r="HO395" i="1" s="1"/>
  <c r="HH395" i="1"/>
  <c r="HW442" i="1"/>
  <c r="HY442" i="1" s="1"/>
  <c r="HR442" i="1"/>
  <c r="HT442" i="1" s="1"/>
  <c r="HM442" i="1"/>
  <c r="HO442" i="1" s="1"/>
  <c r="HH442" i="1"/>
  <c r="HJ442" i="1" s="1"/>
  <c r="HW372" i="1"/>
  <c r="HY372" i="1" s="1"/>
  <c r="HR372" i="1"/>
  <c r="HM372" i="1"/>
  <c r="HO372" i="1" s="1"/>
  <c r="HH372" i="1"/>
  <c r="HJ372" i="1" s="1"/>
  <c r="HW204" i="1"/>
  <c r="HR204" i="1"/>
  <c r="HT204" i="1" s="1"/>
  <c r="HM204" i="1"/>
  <c r="HO204" i="1" s="1"/>
  <c r="HH204" i="1"/>
  <c r="HJ204" i="1"/>
  <c r="HW440" i="1"/>
  <c r="HY440" i="1" s="1"/>
  <c r="HR440" i="1"/>
  <c r="HT440" i="1"/>
  <c r="HM440" i="1"/>
  <c r="HH440" i="1"/>
  <c r="HJ440" i="1"/>
  <c r="HW201" i="1"/>
  <c r="HY201" i="1"/>
  <c r="HR201" i="1"/>
  <c r="HT201" i="1"/>
  <c r="HM201" i="1"/>
  <c r="HO201" i="1" s="1"/>
  <c r="HH201" i="1"/>
  <c r="HJ201" i="1" s="1"/>
  <c r="HW371" i="1"/>
  <c r="HY371" i="1"/>
  <c r="HR371" i="1"/>
  <c r="HT371" i="1" s="1"/>
  <c r="HM371" i="1"/>
  <c r="HO371" i="1" s="1"/>
  <c r="HH371" i="1"/>
  <c r="HJ371" i="1"/>
  <c r="HW387" i="1"/>
  <c r="HY387" i="1"/>
  <c r="HR387" i="1"/>
  <c r="HT387" i="1"/>
  <c r="HM387" i="1"/>
  <c r="HO387" i="1" s="1"/>
  <c r="HH387" i="1"/>
  <c r="HJ387" i="1" s="1"/>
  <c r="HW199" i="1"/>
  <c r="HY199" i="1" s="1"/>
  <c r="HR199" i="1"/>
  <c r="HM199" i="1"/>
  <c r="HO199" i="1" s="1"/>
  <c r="HH199" i="1"/>
  <c r="HJ199" i="1" s="1"/>
  <c r="HW197" i="1"/>
  <c r="HY197" i="1" s="1"/>
  <c r="HR197" i="1"/>
  <c r="HT197" i="1"/>
  <c r="HM197" i="1"/>
  <c r="HO197" i="1"/>
  <c r="HH197" i="1"/>
  <c r="HJ197" i="1" s="1"/>
  <c r="HW386" i="1"/>
  <c r="HY386" i="1" s="1"/>
  <c r="HR386" i="1"/>
  <c r="HT386" i="1" s="1"/>
  <c r="HM386" i="1"/>
  <c r="HO386" i="1" s="1"/>
  <c r="HH386" i="1"/>
  <c r="HJ386" i="1" s="1"/>
  <c r="HW195" i="1"/>
  <c r="HY195" i="1" s="1"/>
  <c r="HR195" i="1"/>
  <c r="HT195" i="1" s="1"/>
  <c r="HM195" i="1"/>
  <c r="HH195" i="1"/>
  <c r="HJ195" i="1" s="1"/>
  <c r="HW439" i="1"/>
  <c r="HY439" i="1" s="1"/>
  <c r="HR439" i="1"/>
  <c r="HT439" i="1" s="1"/>
  <c r="HM439" i="1"/>
  <c r="HH439" i="1"/>
  <c r="HW438" i="1"/>
  <c r="HY438" i="1" s="1"/>
  <c r="HR438" i="1"/>
  <c r="HT438" i="1" s="1"/>
  <c r="HM438" i="1"/>
  <c r="HO438" i="1" s="1"/>
  <c r="HH438" i="1"/>
  <c r="HJ438" i="1" s="1"/>
  <c r="HW370" i="1"/>
  <c r="HY370" i="1" s="1"/>
  <c r="HR370" i="1"/>
  <c r="HT370" i="1" s="1"/>
  <c r="HM370" i="1"/>
  <c r="HO370" i="1" s="1"/>
  <c r="HH370" i="1"/>
  <c r="HW410" i="1"/>
  <c r="HY410" i="1" s="1"/>
  <c r="HR410" i="1"/>
  <c r="HT410" i="1" s="1"/>
  <c r="HH410" i="1"/>
  <c r="HJ410" i="1" s="1"/>
  <c r="HM410" i="1"/>
  <c r="HW484" i="1"/>
  <c r="HY484" i="1" s="1"/>
  <c r="HR484" i="1"/>
  <c r="HM484" i="1"/>
  <c r="HO484" i="1" s="1"/>
  <c r="HH484" i="1"/>
  <c r="HJ484" i="1" s="1"/>
  <c r="HW194" i="1"/>
  <c r="HR194" i="1"/>
  <c r="HT194" i="1" s="1"/>
  <c r="HM194" i="1"/>
  <c r="HO194" i="1" s="1"/>
  <c r="HH194" i="1"/>
  <c r="HJ194" i="1" s="1"/>
  <c r="HM369" i="1"/>
  <c r="HO369" i="1" s="1"/>
  <c r="HR369" i="1"/>
  <c r="HT369" i="1" s="1"/>
  <c r="HW369" i="1"/>
  <c r="HY369" i="1" s="1"/>
  <c r="HH369" i="1"/>
  <c r="HJ369" i="1" s="1"/>
  <c r="HH341" i="1"/>
  <c r="HM341" i="1"/>
  <c r="HR341" i="1"/>
  <c r="HT341" i="1" s="1"/>
  <c r="HW341" i="1"/>
  <c r="HY341" i="1" s="1"/>
  <c r="HW437" i="1"/>
  <c r="HY437" i="1" s="1"/>
  <c r="HR437" i="1"/>
  <c r="HT437" i="1" s="1"/>
  <c r="HM437" i="1"/>
  <c r="HO437" i="1" s="1"/>
  <c r="HH437" i="1"/>
  <c r="HJ437" i="1" s="1"/>
  <c r="HW193" i="1"/>
  <c r="HY193" i="1" s="1"/>
  <c r="HR193" i="1"/>
  <c r="HT193" i="1" s="1"/>
  <c r="HM193" i="1"/>
  <c r="HH193" i="1"/>
  <c r="HW409" i="1"/>
  <c r="HY409" i="1" s="1"/>
  <c r="HR409" i="1"/>
  <c r="HM409" i="1"/>
  <c r="HO409" i="1" s="1"/>
  <c r="HH409" i="1"/>
  <c r="HW436" i="1"/>
  <c r="HR436" i="1"/>
  <c r="HT436" i="1" s="1"/>
  <c r="HM436" i="1"/>
  <c r="HO436" i="1" s="1"/>
  <c r="HH436" i="1"/>
  <c r="HJ436" i="1" s="1"/>
  <c r="HW435" i="1"/>
  <c r="HY435" i="1" s="1"/>
  <c r="HR435" i="1"/>
  <c r="HT435" i="1" s="1"/>
  <c r="HH435" i="1"/>
  <c r="HJ435" i="1" s="1"/>
  <c r="HM435" i="1"/>
  <c r="HO435" i="1" s="1"/>
  <c r="HW340" i="1"/>
  <c r="HY340" i="1" s="1"/>
  <c r="HR340" i="1"/>
  <c r="HT340" i="1" s="1"/>
  <c r="HM340" i="1"/>
  <c r="HO340" i="1" s="1"/>
  <c r="HH340" i="1"/>
  <c r="HJ340" i="1" s="1"/>
  <c r="HW368" i="1"/>
  <c r="HY368" i="1" s="1"/>
  <c r="HR368" i="1"/>
  <c r="HT368" i="1" s="1"/>
  <c r="HM368" i="1"/>
  <c r="HH368" i="1"/>
  <c r="HJ368" i="1" s="1"/>
  <c r="HW434" i="1"/>
  <c r="HY434" i="1" s="1"/>
  <c r="HR434" i="1"/>
  <c r="HT434" i="1" s="1"/>
  <c r="HM434" i="1"/>
  <c r="HO434" i="1" s="1"/>
  <c r="HH434" i="1"/>
  <c r="HJ434" i="1" s="1"/>
  <c r="HW482" i="1"/>
  <c r="HY482" i="1" s="1"/>
  <c r="HR482" i="1"/>
  <c r="HT482" i="1" s="1"/>
  <c r="HM482" i="1"/>
  <c r="HO482" i="1" s="1"/>
  <c r="HH482" i="1"/>
  <c r="HW407" i="1"/>
  <c r="HY407" i="1" s="1"/>
  <c r="HR407" i="1"/>
  <c r="HT407" i="1" s="1"/>
  <c r="HM407" i="1"/>
  <c r="HO407" i="1" s="1"/>
  <c r="HH407" i="1"/>
  <c r="HJ407" i="1" s="1"/>
  <c r="HW191" i="1"/>
  <c r="HY191" i="1" s="1"/>
  <c r="HR191" i="1"/>
  <c r="HT191" i="1" s="1"/>
  <c r="HM191" i="1"/>
  <c r="HH191" i="1"/>
  <c r="HJ191" i="1" s="1"/>
  <c r="HW433" i="1"/>
  <c r="HY433" i="1" s="1"/>
  <c r="HR433" i="1"/>
  <c r="HM433" i="1"/>
  <c r="HO433" i="1" s="1"/>
  <c r="HH433" i="1"/>
  <c r="HJ433" i="1" s="1"/>
  <c r="HW385" i="1"/>
  <c r="HY385" i="1" s="1"/>
  <c r="HR385" i="1"/>
  <c r="HT385" i="1" s="1"/>
  <c r="HM385" i="1"/>
  <c r="HO385" i="1" s="1"/>
  <c r="HH385" i="1"/>
  <c r="HW361" i="1"/>
  <c r="HY361" i="1" s="1"/>
  <c r="HR361" i="1"/>
  <c r="HT361" i="1" s="1"/>
  <c r="HM361" i="1"/>
  <c r="HH361" i="1"/>
  <c r="HJ361" i="1" s="1"/>
  <c r="HW481" i="1"/>
  <c r="HR481" i="1"/>
  <c r="HM481" i="1"/>
  <c r="HO481" i="1" s="1"/>
  <c r="HH481" i="1"/>
  <c r="HJ481" i="1" s="1"/>
  <c r="HW236" i="1"/>
  <c r="HY236" i="1" s="1"/>
  <c r="HW524" i="1"/>
  <c r="HY524" i="1" s="1"/>
  <c r="HW417" i="1"/>
  <c r="HW523" i="1"/>
  <c r="HY523" i="1" s="1"/>
  <c r="HH523" i="1"/>
  <c r="HJ523" i="1" s="1"/>
  <c r="HM523" i="1"/>
  <c r="HR523" i="1"/>
  <c r="HT523" i="1" s="1"/>
  <c r="HW454" i="1"/>
  <c r="HY454" i="1" s="1"/>
  <c r="HW233" i="1"/>
  <c r="HY233" i="1" s="1"/>
  <c r="HW522" i="1"/>
  <c r="HY522" i="1" s="1"/>
  <c r="HW389" i="1"/>
  <c r="HY389" i="1" s="1"/>
  <c r="HH389" i="1"/>
  <c r="HJ389" i="1" s="1"/>
  <c r="HM389" i="1"/>
  <c r="HO389" i="1"/>
  <c r="HR389" i="1"/>
  <c r="HW561" i="1"/>
  <c r="HY561" i="1" s="1"/>
  <c r="HW521" i="1"/>
  <c r="HY521" i="1" s="1"/>
  <c r="HW342" i="1"/>
  <c r="HY342" i="1" s="1"/>
  <c r="HH342" i="1"/>
  <c r="HM342" i="1"/>
  <c r="HO342" i="1" s="1"/>
  <c r="HR342" i="1"/>
  <c r="HT342" i="1" s="1"/>
  <c r="HW519" i="1"/>
  <c r="HY519" i="1" s="1"/>
  <c r="HW622" i="1"/>
  <c r="HW512" i="1"/>
  <c r="HY512" i="1" s="1"/>
  <c r="HW232" i="1"/>
  <c r="HY232" i="1" s="1"/>
  <c r="HR232" i="1"/>
  <c r="HT232" i="1" s="1"/>
  <c r="HM232" i="1"/>
  <c r="HH232" i="1"/>
  <c r="HJ232" i="1" s="1"/>
  <c r="HW374" i="1"/>
  <c r="HW230" i="1"/>
  <c r="HY230" i="1" s="1"/>
  <c r="HH230" i="1"/>
  <c r="HJ230" i="1" s="1"/>
  <c r="HM230" i="1"/>
  <c r="HO230" i="1" s="1"/>
  <c r="HR230" i="1"/>
  <c r="HT230" i="1" s="1"/>
  <c r="HW503" i="1"/>
  <c r="HY503" i="1" s="1"/>
  <c r="HW455" i="1"/>
  <c r="HY455" i="1" s="1"/>
  <c r="HW497" i="1"/>
  <c r="HW453" i="1"/>
  <c r="HY453" i="1" s="1"/>
  <c r="HW222" i="1"/>
  <c r="HY222" i="1" s="1"/>
  <c r="HW416" i="1"/>
  <c r="HY416" i="1" s="1"/>
  <c r="HR416" i="1"/>
  <c r="HM416" i="1"/>
  <c r="HO416" i="1" s="1"/>
  <c r="HH416" i="1"/>
  <c r="HJ416" i="1" s="1"/>
  <c r="HW219" i="1"/>
  <c r="HW415" i="1"/>
  <c r="HY415" i="1" s="1"/>
  <c r="HW619" i="1"/>
  <c r="HY619" i="1" s="1"/>
  <c r="HW452" i="1"/>
  <c r="HY452" i="1" s="1"/>
  <c r="HR452" i="1"/>
  <c r="HT452" i="1" s="1"/>
  <c r="HM452" i="1"/>
  <c r="HO452" i="1" s="1"/>
  <c r="HH452" i="1"/>
  <c r="HJ452" i="1" s="1"/>
  <c r="HW451" i="1"/>
  <c r="HY451" i="1" s="1"/>
  <c r="HH451" i="1"/>
  <c r="HJ451" i="1" s="1"/>
  <c r="HM451" i="1"/>
  <c r="HO451" i="1" s="1"/>
  <c r="HR451" i="1"/>
  <c r="HT451" i="1" s="1"/>
  <c r="HW450" i="1"/>
  <c r="HY450" i="1" s="1"/>
  <c r="HW414" i="1"/>
  <c r="HY414" i="1" s="1"/>
  <c r="HR414" i="1"/>
  <c r="HT414" i="1" s="1"/>
  <c r="HM414" i="1"/>
  <c r="HO414" i="1" s="1"/>
  <c r="HH414" i="1"/>
  <c r="HJ414" i="1" s="1"/>
  <c r="HW489" i="1"/>
  <c r="HY489" i="1" s="1"/>
  <c r="HR489" i="1"/>
  <c r="HT489" i="1" s="1"/>
  <c r="HM489" i="1"/>
  <c r="HO489" i="1" s="1"/>
  <c r="HH489" i="1"/>
  <c r="HJ489" i="1" s="1"/>
  <c r="HW449" i="1"/>
  <c r="HY449" i="1" s="1"/>
  <c r="HW617" i="1"/>
  <c r="HY617" i="1" s="1"/>
  <c r="HW388" i="1"/>
  <c r="HY388" i="1" s="1"/>
  <c r="HR388" i="1"/>
  <c r="HM388" i="1"/>
  <c r="HO388" i="1" s="1"/>
  <c r="HH388" i="1"/>
  <c r="HJ388" i="1" s="1"/>
  <c r="HW574" i="1"/>
  <c r="HY574" i="1" s="1"/>
  <c r="HW448" i="1"/>
  <c r="HY448" i="1" s="1"/>
  <c r="HR448" i="1"/>
  <c r="HT448" i="1" s="1"/>
  <c r="HM448" i="1"/>
  <c r="HO448" i="1" s="1"/>
  <c r="HH448" i="1"/>
  <c r="HJ448" i="1" s="1"/>
  <c r="HW218" i="1"/>
  <c r="HY218" i="1" s="1"/>
  <c r="HR218" i="1"/>
  <c r="HT218" i="1" s="1"/>
  <c r="HM218" i="1"/>
  <c r="HH218" i="1"/>
  <c r="HJ218" i="1" s="1"/>
  <c r="HW215" i="1"/>
  <c r="HY215" i="1" s="1"/>
  <c r="HW214" i="1"/>
  <c r="HW487" i="1"/>
  <c r="HY487" i="1" s="1"/>
  <c r="HW615" i="1"/>
  <c r="HY615" i="1" s="1"/>
  <c r="HW213" i="1"/>
  <c r="HY213" i="1" s="1"/>
  <c r="HW486" i="1"/>
  <c r="HY486" i="1" s="1"/>
  <c r="HH486" i="1"/>
  <c r="HM486" i="1"/>
  <c r="HR486" i="1"/>
  <c r="HT486" i="1" s="1"/>
  <c r="HW456" i="1"/>
  <c r="HY456" i="1" s="1"/>
  <c r="HR456" i="1"/>
  <c r="HT456" i="1" s="1"/>
  <c r="HM456" i="1"/>
  <c r="HO456" i="1" s="1"/>
  <c r="HH456" i="1"/>
  <c r="HJ456" i="1" s="1"/>
  <c r="HR236" i="1"/>
  <c r="HT236" i="1" s="1"/>
  <c r="HM236" i="1"/>
  <c r="HH236" i="1"/>
  <c r="HJ236" i="1" s="1"/>
  <c r="HR524" i="1"/>
  <c r="HT524" i="1" s="1"/>
  <c r="HR417" i="1"/>
  <c r="HT417" i="1" s="1"/>
  <c r="HR454" i="1"/>
  <c r="HT454" i="1" s="1"/>
  <c r="HR233" i="1"/>
  <c r="HM233" i="1"/>
  <c r="HO233" i="1" s="1"/>
  <c r="HH233" i="1"/>
  <c r="HJ233" i="1" s="1"/>
  <c r="HR522" i="1"/>
  <c r="HT522" i="1" s="1"/>
  <c r="HM522" i="1"/>
  <c r="HO522" i="1" s="1"/>
  <c r="HH522" i="1"/>
  <c r="HJ522" i="1" s="1"/>
  <c r="HR561" i="1"/>
  <c r="HT561" i="1" s="1"/>
  <c r="HM561" i="1"/>
  <c r="HO561" i="1" s="1"/>
  <c r="HH561" i="1"/>
  <c r="HJ561" i="1" s="1"/>
  <c r="HR521" i="1"/>
  <c r="HR519" i="1"/>
  <c r="HT519" i="1" s="1"/>
  <c r="HR622" i="1"/>
  <c r="HT622" i="1" s="1"/>
  <c r="HR512" i="1"/>
  <c r="HT512" i="1" s="1"/>
  <c r="HR374" i="1"/>
  <c r="HT374" i="1" s="1"/>
  <c r="HR503" i="1"/>
  <c r="HR455" i="1"/>
  <c r="HT455" i="1" s="1"/>
  <c r="HR497" i="1"/>
  <c r="HR453" i="1"/>
  <c r="HM453" i="1"/>
  <c r="HO453" i="1" s="1"/>
  <c r="HH453" i="1"/>
  <c r="HJ453" i="1" s="1"/>
  <c r="HR222" i="1"/>
  <c r="HT222" i="1" s="1"/>
  <c r="HR219" i="1"/>
  <c r="HT219" i="1" s="1"/>
  <c r="HR415" i="1"/>
  <c r="HT415" i="1" s="1"/>
  <c r="HR619" i="1"/>
  <c r="HT619" i="1" s="1"/>
  <c r="HR450" i="1"/>
  <c r="HT450" i="1" s="1"/>
  <c r="HR449" i="1"/>
  <c r="HM449" i="1"/>
  <c r="HO449" i="1" s="1"/>
  <c r="HH449" i="1"/>
  <c r="HR617" i="1"/>
  <c r="HT617" i="1" s="1"/>
  <c r="HR574" i="1"/>
  <c r="HT574" i="1" s="1"/>
  <c r="HR215" i="1"/>
  <c r="HR214" i="1"/>
  <c r="HT214" i="1" s="1"/>
  <c r="HR487" i="1"/>
  <c r="HT487" i="1" s="1"/>
  <c r="HH487" i="1"/>
  <c r="HJ487" i="1" s="1"/>
  <c r="HM487" i="1"/>
  <c r="HO487" i="1" s="1"/>
  <c r="HR615" i="1"/>
  <c r="HT615" i="1" s="1"/>
  <c r="HM615" i="1"/>
  <c r="HO615" i="1" s="1"/>
  <c r="HH615" i="1"/>
  <c r="HR213" i="1"/>
  <c r="HT213" i="1" s="1"/>
  <c r="HM524" i="1"/>
  <c r="HO524" i="1" s="1"/>
  <c r="HM417" i="1"/>
  <c r="HO417" i="1" s="1"/>
  <c r="HM454" i="1"/>
  <c r="HO454" i="1" s="1"/>
  <c r="HM521" i="1"/>
  <c r="HO521" i="1"/>
  <c r="HM519" i="1"/>
  <c r="HO519" i="1" s="1"/>
  <c r="HH519" i="1"/>
  <c r="HM622" i="1"/>
  <c r="HO622" i="1" s="1"/>
  <c r="HM512" i="1"/>
  <c r="HO512" i="1" s="1"/>
  <c r="HM374" i="1"/>
  <c r="HO374" i="1" s="1"/>
  <c r="HM503" i="1"/>
  <c r="HO503" i="1" s="1"/>
  <c r="HH503" i="1"/>
  <c r="HJ503" i="1" s="1"/>
  <c r="HM455" i="1"/>
  <c r="HO455" i="1" s="1"/>
  <c r="HH455" i="1"/>
  <c r="HM497" i="1"/>
  <c r="HO497" i="1" s="1"/>
  <c r="HM222" i="1"/>
  <c r="HM219" i="1"/>
  <c r="HO219" i="1" s="1"/>
  <c r="HM415" i="1"/>
  <c r="HO415" i="1" s="1"/>
  <c r="HH415" i="1"/>
  <c r="HM619" i="1"/>
  <c r="HO619" i="1" s="1"/>
  <c r="HM450" i="1"/>
  <c r="HH450" i="1"/>
  <c r="HM617" i="1"/>
  <c r="HM574" i="1"/>
  <c r="HO574" i="1" s="1"/>
  <c r="HM215" i="1"/>
  <c r="HH215" i="1"/>
  <c r="HJ215" i="1" s="1"/>
  <c r="HM214" i="1"/>
  <c r="HO214" i="1" s="1"/>
  <c r="HM213" i="1"/>
  <c r="HH213" i="1"/>
  <c r="HH524" i="1"/>
  <c r="HH417" i="1"/>
  <c r="HJ417" i="1" s="1"/>
  <c r="HH454" i="1"/>
  <c r="HH521" i="1"/>
  <c r="HJ521" i="1" s="1"/>
  <c r="HH622" i="1"/>
  <c r="HJ622" i="1" s="1"/>
  <c r="HH512" i="1"/>
  <c r="HH374" i="1"/>
  <c r="HJ374" i="1" s="1"/>
  <c r="HH497" i="1"/>
  <c r="HJ497" i="1" s="1"/>
  <c r="HH222" i="1"/>
  <c r="HJ222" i="1" s="1"/>
  <c r="HH219" i="1"/>
  <c r="HJ219" i="1" s="1"/>
  <c r="HH619" i="1"/>
  <c r="HJ619" i="1" s="1"/>
  <c r="HH617" i="1"/>
  <c r="HJ617" i="1" s="1"/>
  <c r="HH574" i="1"/>
  <c r="HH214" i="1"/>
  <c r="HJ214" i="1" s="1"/>
  <c r="AW532" i="1"/>
  <c r="HA532" i="1" s="1"/>
  <c r="AW563" i="1"/>
  <c r="HA563" i="1"/>
  <c r="HW394" i="1"/>
  <c r="HY394" i="1" s="1"/>
  <c r="HR394" i="1"/>
  <c r="HM394" i="1"/>
  <c r="HO394" i="1"/>
  <c r="HH394" i="1"/>
  <c r="HJ394" i="1" s="1"/>
  <c r="HW627" i="1"/>
  <c r="HY627" i="1" s="1"/>
  <c r="HR627" i="1"/>
  <c r="HT627" i="1" s="1"/>
  <c r="HM627" i="1"/>
  <c r="HO627" i="1" s="1"/>
  <c r="HH627" i="1"/>
  <c r="HJ627" i="1" s="1"/>
  <c r="HH480" i="1"/>
  <c r="HJ480" i="1" s="1"/>
  <c r="HM480" i="1"/>
  <c r="HO480" i="1" s="1"/>
  <c r="HR480" i="1"/>
  <c r="HW480" i="1"/>
  <c r="HY480" i="1" s="1"/>
  <c r="HW367" i="1"/>
  <c r="HY367" i="1" s="1"/>
  <c r="HR367" i="1"/>
  <c r="HT367" i="1"/>
  <c r="HM367" i="1"/>
  <c r="HH367" i="1"/>
  <c r="HJ367" i="1" s="1"/>
  <c r="HW353" i="1"/>
  <c r="HY353" i="1" s="1"/>
  <c r="HR353" i="1"/>
  <c r="HT353" i="1" s="1"/>
  <c r="HM353" i="1"/>
  <c r="HO353" i="1" s="1"/>
  <c r="HH353" i="1"/>
  <c r="HJ353" i="1" s="1"/>
  <c r="HW366" i="1"/>
  <c r="HY366" i="1"/>
  <c r="HR366" i="1"/>
  <c r="HT366" i="1" s="1"/>
  <c r="HM366" i="1"/>
  <c r="HO366" i="1" s="1"/>
  <c r="HH366" i="1"/>
  <c r="HJ366" i="1" s="1"/>
  <c r="HW190" i="1"/>
  <c r="HY190" i="1" s="1"/>
  <c r="HR190" i="1"/>
  <c r="HT190" i="1" s="1"/>
  <c r="HM190" i="1"/>
  <c r="HH190" i="1"/>
  <c r="HW188" i="1"/>
  <c r="HY188" i="1" s="1"/>
  <c r="HR188" i="1"/>
  <c r="HT188" i="1" s="1"/>
  <c r="HM188" i="1"/>
  <c r="HH188" i="1"/>
  <c r="HW187" i="1"/>
  <c r="HY187" i="1" s="1"/>
  <c r="HR187" i="1"/>
  <c r="HT187" i="1" s="1"/>
  <c r="HM187" i="1"/>
  <c r="HH187" i="1"/>
  <c r="HW365" i="1"/>
  <c r="HY365" i="1" s="1"/>
  <c r="HR365" i="1"/>
  <c r="HT365" i="1" s="1"/>
  <c r="HM365" i="1"/>
  <c r="HO365" i="1" s="1"/>
  <c r="HH365" i="1"/>
  <c r="HJ365" i="1" s="1"/>
  <c r="HW432" i="1"/>
  <c r="HY432" i="1" s="1"/>
  <c r="HR432" i="1"/>
  <c r="HT432" i="1" s="1"/>
  <c r="HM432" i="1"/>
  <c r="HH432" i="1"/>
  <c r="HW339" i="1"/>
  <c r="HY339" i="1" s="1"/>
  <c r="HR339" i="1"/>
  <c r="HT339" i="1" s="1"/>
  <c r="HM339" i="1"/>
  <c r="HH339" i="1"/>
  <c r="HJ339" i="1" s="1"/>
  <c r="HW606" i="1"/>
  <c r="HY606" i="1" s="1"/>
  <c r="HR606" i="1"/>
  <c r="HT606" i="1" s="1"/>
  <c r="HM606" i="1"/>
  <c r="HO606" i="1" s="1"/>
  <c r="HH606" i="1"/>
  <c r="HW364" i="1"/>
  <c r="HY364" i="1" s="1"/>
  <c r="HR364" i="1"/>
  <c r="HT364" i="1" s="1"/>
  <c r="HM364" i="1"/>
  <c r="HH364" i="1"/>
  <c r="HJ364" i="1" s="1"/>
  <c r="HW431" i="1"/>
  <c r="HY431" i="1" s="1"/>
  <c r="HR431" i="1"/>
  <c r="HT431" i="1" s="1"/>
  <c r="HM431" i="1"/>
  <c r="HH431" i="1"/>
  <c r="HJ431" i="1" s="1"/>
  <c r="HW479" i="1"/>
  <c r="HY479" i="1" s="1"/>
  <c r="HR479" i="1"/>
  <c r="HT479" i="1" s="1"/>
  <c r="HM479" i="1"/>
  <c r="HH479" i="1"/>
  <c r="HW363" i="1"/>
  <c r="HY363" i="1" s="1"/>
  <c r="HR363" i="1"/>
  <c r="HT363" i="1" s="1"/>
  <c r="HM363" i="1"/>
  <c r="HH363" i="1"/>
  <c r="HW478" i="1"/>
  <c r="HY478" i="1" s="1"/>
  <c r="HR478" i="1"/>
  <c r="HT478" i="1" s="1"/>
  <c r="HM478" i="1"/>
  <c r="HO478" i="1" s="1"/>
  <c r="HH478" i="1"/>
  <c r="HW337" i="1"/>
  <c r="HY337" i="1" s="1"/>
  <c r="HR337" i="1"/>
  <c r="HT337" i="1" s="1"/>
  <c r="HM337" i="1"/>
  <c r="HO337" i="1" s="1"/>
  <c r="HH337" i="1"/>
  <c r="HH336" i="1"/>
  <c r="HM336" i="1"/>
  <c r="HO336" i="1" s="1"/>
  <c r="HR336" i="1"/>
  <c r="HT336" i="1" s="1"/>
  <c r="HW336" i="1"/>
  <c r="HY336" i="1" s="1"/>
  <c r="HH335" i="1"/>
  <c r="HJ335" i="1" s="1"/>
  <c r="HM335" i="1"/>
  <c r="HO335" i="1" s="1"/>
  <c r="HR335" i="1"/>
  <c r="HT335" i="1" s="1"/>
  <c r="HW335" i="1"/>
  <c r="HY335" i="1" s="1"/>
  <c r="AW335" i="1"/>
  <c r="DJ335" i="1" s="1"/>
  <c r="HW186" i="1"/>
  <c r="HY186" i="1" s="1"/>
  <c r="HR186" i="1"/>
  <c r="HT186" i="1" s="1"/>
  <c r="HM186" i="1"/>
  <c r="HH186" i="1"/>
  <c r="HJ186" i="1" s="1"/>
  <c r="HW184" i="1"/>
  <c r="HY184" i="1" s="1"/>
  <c r="HH184" i="1"/>
  <c r="HJ184" i="1" s="1"/>
  <c r="HM184" i="1"/>
  <c r="HO184" i="1" s="1"/>
  <c r="HR184" i="1"/>
  <c r="HT184" i="1" s="1"/>
  <c r="AW184" i="1"/>
  <c r="HA184" i="1" s="1"/>
  <c r="HW338" i="1"/>
  <c r="HY338" i="1" s="1"/>
  <c r="HR338" i="1"/>
  <c r="HT338" i="1" s="1"/>
  <c r="HM338" i="1"/>
  <c r="HO338" i="1" s="1"/>
  <c r="HH338" i="1"/>
  <c r="HH362" i="1"/>
  <c r="HJ362" i="1" s="1"/>
  <c r="HM362" i="1"/>
  <c r="HO362" i="1" s="1"/>
  <c r="HR362" i="1"/>
  <c r="HW362" i="1"/>
  <c r="HY362" i="1" s="1"/>
  <c r="HH406" i="1"/>
  <c r="HJ406" i="1" s="1"/>
  <c r="HM406" i="1"/>
  <c r="HO406" i="1" s="1"/>
  <c r="HR406" i="1"/>
  <c r="HT406" i="1" s="1"/>
  <c r="HW406" i="1"/>
  <c r="HY406" i="1" s="1"/>
  <c r="HW605" i="1"/>
  <c r="HY605" i="1" s="1"/>
  <c r="HR605" i="1"/>
  <c r="HT605" i="1" s="1"/>
  <c r="HM605" i="1"/>
  <c r="HO605" i="1" s="1"/>
  <c r="HH605" i="1"/>
  <c r="HW430" i="1"/>
  <c r="HY430" i="1" s="1"/>
  <c r="HR430" i="1"/>
  <c r="HT430" i="1" s="1"/>
  <c r="HM430" i="1"/>
  <c r="HH430" i="1"/>
  <c r="HH326" i="1"/>
  <c r="HJ326" i="1" s="1"/>
  <c r="HM326" i="1"/>
  <c r="HR326" i="1"/>
  <c r="HT326" i="1" s="1"/>
  <c r="HW326" i="1"/>
  <c r="HY326" i="1" s="1"/>
  <c r="AW326" i="1"/>
  <c r="BL326" i="1" s="1"/>
  <c r="HH324" i="1"/>
  <c r="HM324" i="1"/>
  <c r="HO324" i="1" s="1"/>
  <c r="HR324" i="1"/>
  <c r="HT324" i="1" s="1"/>
  <c r="HW324" i="1"/>
  <c r="HY324" i="1" s="1"/>
  <c r="AW324" i="1"/>
  <c r="DJ324" i="1" s="1"/>
  <c r="DZ324" i="1" s="1"/>
  <c r="HH613" i="1"/>
  <c r="HM613" i="1"/>
  <c r="HO613" i="1" s="1"/>
  <c r="HR613" i="1"/>
  <c r="HT613" i="1" s="1"/>
  <c r="HW613" i="1"/>
  <c r="HH322" i="1"/>
  <c r="HJ322" i="1" s="1"/>
  <c r="HM322" i="1"/>
  <c r="HO322" i="1" s="1"/>
  <c r="HR322" i="1"/>
  <c r="HW322" i="1"/>
  <c r="HY322" i="1" s="1"/>
  <c r="AW322" i="1"/>
  <c r="HW321" i="1"/>
  <c r="HY321" i="1" s="1"/>
  <c r="HR321" i="1"/>
  <c r="HT321" i="1" s="1"/>
  <c r="HM321" i="1"/>
  <c r="HO321" i="1" s="1"/>
  <c r="HH321" i="1"/>
  <c r="AW321" i="1"/>
  <c r="DJ321" i="1" s="1"/>
  <c r="AW547" i="1"/>
  <c r="DJ547" i="1" s="1"/>
  <c r="AW539" i="1"/>
  <c r="FS539" i="1" s="1"/>
  <c r="FU539" i="1" s="1"/>
  <c r="HW319" i="1"/>
  <c r="HY319" i="1" s="1"/>
  <c r="HR319" i="1"/>
  <c r="HT319" i="1" s="1"/>
  <c r="HM319" i="1"/>
  <c r="HH319" i="1"/>
  <c r="HJ319" i="1" s="1"/>
  <c r="AW319" i="1"/>
  <c r="BL319" i="1" s="1"/>
  <c r="AW518" i="1"/>
  <c r="DJ518" i="1" s="1"/>
  <c r="DL518" i="1" s="1"/>
  <c r="BA516" i="1"/>
  <c r="AW513" i="1"/>
  <c r="DJ513" i="1" s="1"/>
  <c r="DZ513" i="1" s="1"/>
  <c r="AW510" i="1"/>
  <c r="BL510" i="1" s="1"/>
  <c r="CB510" i="1" s="1"/>
  <c r="BA506" i="1"/>
  <c r="CK506" i="1" s="1"/>
  <c r="HW505" i="1"/>
  <c r="HY505" i="1" s="1"/>
  <c r="HW318" i="1"/>
  <c r="HY318" i="1" s="1"/>
  <c r="HR318" i="1"/>
  <c r="HM318" i="1"/>
  <c r="HO318" i="1" s="1"/>
  <c r="HH318" i="1"/>
  <c r="AW318" i="1"/>
  <c r="CK318" i="1" s="1"/>
  <c r="CM318" i="1" s="1"/>
  <c r="HW317" i="1"/>
  <c r="HY317" i="1" s="1"/>
  <c r="HR317" i="1"/>
  <c r="HT317" i="1" s="1"/>
  <c r="HM317" i="1"/>
  <c r="HO317" i="1" s="1"/>
  <c r="HH317" i="1"/>
  <c r="HJ317" i="1" s="1"/>
  <c r="AW502" i="1"/>
  <c r="DJ502" i="1" s="1"/>
  <c r="DL502" i="1" s="1"/>
  <c r="BA502" i="1"/>
  <c r="HW600" i="1"/>
  <c r="HY600" i="1" s="1"/>
  <c r="HR600" i="1"/>
  <c r="HT600" i="1"/>
  <c r="HM600" i="1"/>
  <c r="HO600" i="1" s="1"/>
  <c r="HH600" i="1"/>
  <c r="AW501" i="1"/>
  <c r="HA501" i="1" s="1"/>
  <c r="AW499" i="1"/>
  <c r="DJ499" i="1" s="1"/>
  <c r="DL499" i="1" s="1"/>
  <c r="AW492" i="1"/>
  <c r="DJ492" i="1" s="1"/>
  <c r="AW490" i="1"/>
  <c r="DJ490" i="1" s="1"/>
  <c r="DZ490" i="1" s="1"/>
  <c r="HW429" i="1"/>
  <c r="HY429" i="1" s="1"/>
  <c r="HH429" i="1"/>
  <c r="HJ429" i="1" s="1"/>
  <c r="HM429" i="1"/>
  <c r="HO429" i="1" s="1"/>
  <c r="HR429" i="1"/>
  <c r="HT429" i="1" s="1"/>
  <c r="AW429" i="1"/>
  <c r="HA429" i="1" s="1"/>
  <c r="HW179" i="1"/>
  <c r="HY179" i="1" s="1"/>
  <c r="HR179" i="1"/>
  <c r="HM179" i="1"/>
  <c r="HO179" i="1" s="1"/>
  <c r="HH179" i="1"/>
  <c r="HJ179" i="1" s="1"/>
  <c r="AW179" i="1"/>
  <c r="HA179" i="1" s="1"/>
  <c r="AW498" i="1"/>
  <c r="HA498" i="1" s="1"/>
  <c r="HH550" i="1"/>
  <c r="HJ550" i="1" s="1"/>
  <c r="HM550" i="1"/>
  <c r="HO550" i="1" s="1"/>
  <c r="HR550" i="1"/>
  <c r="HT550" i="1" s="1"/>
  <c r="HW550" i="1"/>
  <c r="HY550" i="1" s="1"/>
  <c r="HW477" i="1"/>
  <c r="HY477" i="1" s="1"/>
  <c r="HR477" i="1"/>
  <c r="HT477" i="1" s="1"/>
  <c r="HM477" i="1"/>
  <c r="HO477" i="1" s="1"/>
  <c r="HH477" i="1"/>
  <c r="AW477" i="1"/>
  <c r="HA477" i="1" s="1"/>
  <c r="BA494" i="1"/>
  <c r="BL494" i="1" s="1"/>
  <c r="HW359" i="1"/>
  <c r="HY359" i="1" s="1"/>
  <c r="HR359" i="1"/>
  <c r="HT359" i="1" s="1"/>
  <c r="HM359" i="1"/>
  <c r="HO359" i="1" s="1"/>
  <c r="HH359" i="1"/>
  <c r="HJ359" i="1" s="1"/>
  <c r="HW178" i="1"/>
  <c r="HY178" i="1"/>
  <c r="HR178" i="1"/>
  <c r="HT178" i="1" s="1"/>
  <c r="HM178" i="1"/>
  <c r="HH178" i="1"/>
  <c r="HW177" i="1"/>
  <c r="HY177" i="1" s="1"/>
  <c r="HR177" i="1"/>
  <c r="HT177" i="1" s="1"/>
  <c r="HM177" i="1"/>
  <c r="HO177" i="1" s="1"/>
  <c r="HH177" i="1"/>
  <c r="AW177" i="1"/>
  <c r="AW176" i="1"/>
  <c r="HH305" i="1"/>
  <c r="HJ305" i="1"/>
  <c r="HM305" i="1"/>
  <c r="HO305" i="1" s="1"/>
  <c r="HR305" i="1"/>
  <c r="HT305" i="1" s="1"/>
  <c r="HW305" i="1"/>
  <c r="AW305" i="1"/>
  <c r="HA305" i="1" s="1"/>
  <c r="BA305" i="1"/>
  <c r="CK305" i="1" s="1"/>
  <c r="DA305" i="1" s="1"/>
  <c r="HW304" i="1"/>
  <c r="HY304" i="1" s="1"/>
  <c r="HR304" i="1"/>
  <c r="HT304" i="1" s="1"/>
  <c r="IP304" i="1" s="1"/>
  <c r="IR304" i="1" s="1"/>
  <c r="HH304" i="1"/>
  <c r="HJ304" i="1" s="1"/>
  <c r="HM304" i="1"/>
  <c r="HO304" i="1" s="1"/>
  <c r="AW304" i="1"/>
  <c r="BL304" i="1" s="1"/>
  <c r="BA304" i="1"/>
  <c r="CK304" i="1" s="1"/>
  <c r="CM304" i="1" s="1"/>
  <c r="HH303" i="1"/>
  <c r="HJ303" i="1" s="1"/>
  <c r="HM303" i="1"/>
  <c r="HO303" i="1" s="1"/>
  <c r="HR303" i="1"/>
  <c r="HT303" i="1" s="1"/>
  <c r="HW303" i="1"/>
  <c r="HY303" i="1" s="1"/>
  <c r="AW303" i="1"/>
  <c r="HA303" i="1" s="1"/>
  <c r="BA303" i="1"/>
  <c r="CK303" i="1" s="1"/>
  <c r="DA303" i="1" s="1"/>
  <c r="HM302" i="1"/>
  <c r="HR302" i="1"/>
  <c r="HT302" i="1" s="1"/>
  <c r="HW302" i="1"/>
  <c r="HY302" i="1" s="1"/>
  <c r="HH302" i="1"/>
  <c r="AW302" i="1"/>
  <c r="BA302" i="1"/>
  <c r="HH428" i="1"/>
  <c r="HJ428" i="1" s="1"/>
  <c r="HM428" i="1"/>
  <c r="HO428" i="1" s="1"/>
  <c r="HR428" i="1"/>
  <c r="HW428" i="1"/>
  <c r="HY428" i="1" s="1"/>
  <c r="HH300" i="1"/>
  <c r="HR300" i="1"/>
  <c r="HT300" i="1" s="1"/>
  <c r="HW300" i="1"/>
  <c r="HY300" i="1" s="1"/>
  <c r="HM300" i="1"/>
  <c r="HO300" i="1" s="1"/>
  <c r="AW300" i="1"/>
  <c r="HW556" i="1"/>
  <c r="HR556" i="1"/>
  <c r="HT556" i="1" s="1"/>
  <c r="HM556" i="1"/>
  <c r="HO556" i="1" s="1"/>
  <c r="HH556" i="1"/>
  <c r="HJ556" i="1" s="1"/>
  <c r="HH427" i="1"/>
  <c r="HJ427" i="1" s="1"/>
  <c r="HM427" i="1"/>
  <c r="HR427" i="1"/>
  <c r="HT427" i="1" s="1"/>
  <c r="HW427" i="1"/>
  <c r="HY427" i="1" s="1"/>
  <c r="HH296" i="1"/>
  <c r="HJ296" i="1" s="1"/>
  <c r="HM296" i="1"/>
  <c r="HR296" i="1"/>
  <c r="HT296" i="1" s="1"/>
  <c r="HW296" i="1"/>
  <c r="HY296" i="1" s="1"/>
  <c r="AW296" i="1"/>
  <c r="CK296" i="1" s="1"/>
  <c r="DA296" i="1" s="1"/>
  <c r="AW294" i="1"/>
  <c r="CK294" i="1" s="1"/>
  <c r="HH294" i="1"/>
  <c r="HJ294" i="1" s="1"/>
  <c r="HR294" i="1"/>
  <c r="HT294" i="1" s="1"/>
  <c r="HW294" i="1"/>
  <c r="HY294" i="1" s="1"/>
  <c r="HM294" i="1"/>
  <c r="HH173" i="1"/>
  <c r="HJ173" i="1" s="1"/>
  <c r="HM173" i="1"/>
  <c r="HO173" i="1" s="1"/>
  <c r="HR173" i="1"/>
  <c r="HT173" i="1" s="1"/>
  <c r="HW173" i="1"/>
  <c r="HY173" i="1" s="1"/>
  <c r="HH426" i="1"/>
  <c r="HJ426" i="1" s="1"/>
  <c r="HM426" i="1"/>
  <c r="HR426" i="1"/>
  <c r="HT426" i="1" s="1"/>
  <c r="HW426" i="1"/>
  <c r="HY426" i="1" s="1"/>
  <c r="HH357" i="1"/>
  <c r="HJ357" i="1" s="1"/>
  <c r="HM357" i="1"/>
  <c r="HO357" i="1" s="1"/>
  <c r="HR357" i="1"/>
  <c r="HT357" i="1" s="1"/>
  <c r="HW357" i="1"/>
  <c r="HY357" i="1" s="1"/>
  <c r="HH333" i="1"/>
  <c r="HJ333" i="1" s="1"/>
  <c r="HR333" i="1"/>
  <c r="HT333" i="1" s="1"/>
  <c r="HW333" i="1"/>
  <c r="HY333" i="1" s="1"/>
  <c r="HM333" i="1"/>
  <c r="HH424" i="1"/>
  <c r="HJ424" i="1" s="1"/>
  <c r="HM424" i="1"/>
  <c r="HO424" i="1" s="1"/>
  <c r="HR424" i="1"/>
  <c r="HW424" i="1"/>
  <c r="HH356" i="1"/>
  <c r="HJ356" i="1" s="1"/>
  <c r="HM356" i="1"/>
  <c r="HO356" i="1" s="1"/>
  <c r="HR356" i="1"/>
  <c r="HW356" i="1"/>
  <c r="HY356" i="1" s="1"/>
  <c r="HH332" i="1"/>
  <c r="HM332" i="1"/>
  <c r="HO332" i="1" s="1"/>
  <c r="HR332" i="1"/>
  <c r="HT332" i="1" s="1"/>
  <c r="HW332" i="1"/>
  <c r="HY332" i="1" s="1"/>
  <c r="HH475" i="1"/>
  <c r="HM475" i="1"/>
  <c r="HR475" i="1"/>
  <c r="HT475" i="1" s="1"/>
  <c r="HW475" i="1"/>
  <c r="HY475" i="1" s="1"/>
  <c r="BA576" i="1"/>
  <c r="BL576" i="1" s="1"/>
  <c r="BN576" i="1" s="1"/>
  <c r="HH331" i="1"/>
  <c r="HJ331" i="1" s="1"/>
  <c r="HM331" i="1"/>
  <c r="HO331" i="1" s="1"/>
  <c r="HR331" i="1"/>
  <c r="HT331" i="1" s="1"/>
  <c r="HW331" i="1"/>
  <c r="HY331" i="1" s="1"/>
  <c r="HW404" i="1"/>
  <c r="HY404" i="1" s="1"/>
  <c r="HR404" i="1"/>
  <c r="HT404" i="1" s="1"/>
  <c r="HM404" i="1"/>
  <c r="HO404" i="1" s="1"/>
  <c r="HH404" i="1"/>
  <c r="HJ404" i="1" s="1"/>
  <c r="AW591" i="1"/>
  <c r="BL591" i="1" s="1"/>
  <c r="HW384" i="1"/>
  <c r="HY384" i="1" s="1"/>
  <c r="HH384" i="1"/>
  <c r="HJ384" i="1" s="1"/>
  <c r="HR384" i="1"/>
  <c r="HT384" i="1" s="1"/>
  <c r="HM384" i="1"/>
  <c r="HO384" i="1" s="1"/>
  <c r="HW612" i="1"/>
  <c r="HY612" i="1" s="1"/>
  <c r="HR612" i="1"/>
  <c r="HT612" i="1" s="1"/>
  <c r="HM612" i="1"/>
  <c r="HO612" i="1" s="1"/>
  <c r="HH612" i="1"/>
  <c r="HW172" i="1"/>
  <c r="HY172" i="1" s="1"/>
  <c r="HR172" i="1"/>
  <c r="HM172" i="1"/>
  <c r="HH172" i="1"/>
  <c r="HJ172" i="1" s="1"/>
  <c r="HW602" i="1"/>
  <c r="HY602" i="1" s="1"/>
  <c r="HR602" i="1"/>
  <c r="HT602" i="1" s="1"/>
  <c r="HM602" i="1"/>
  <c r="HH602" i="1"/>
  <c r="HJ602" i="1" s="1"/>
  <c r="HW611" i="1"/>
  <c r="HY611" i="1" s="1"/>
  <c r="HR611" i="1"/>
  <c r="HT611" i="1" s="1"/>
  <c r="HM611" i="1"/>
  <c r="HH611" i="1"/>
  <c r="HW610" i="1"/>
  <c r="HY610" i="1" s="1"/>
  <c r="HW330" i="1"/>
  <c r="HY330" i="1" s="1"/>
  <c r="HW313" i="1"/>
  <c r="HY313" i="1" s="1"/>
  <c r="HR313" i="1"/>
  <c r="HT313" i="1" s="1"/>
  <c r="HM313" i="1"/>
  <c r="HO313" i="1" s="1"/>
  <c r="HH313" i="1"/>
  <c r="HJ313" i="1" s="1"/>
  <c r="HW329" i="1"/>
  <c r="HY329" i="1" s="1"/>
  <c r="HW171" i="1"/>
  <c r="HY171" i="1" s="1"/>
  <c r="HW315" i="1"/>
  <c r="HR315" i="1"/>
  <c r="HT315" i="1" s="1"/>
  <c r="HM315" i="1"/>
  <c r="HO315" i="1" s="1"/>
  <c r="HH315" i="1"/>
  <c r="HJ315" i="1" s="1"/>
  <c r="HW269" i="1"/>
  <c r="HY269" i="1" s="1"/>
  <c r="HW312" i="1"/>
  <c r="HY312" i="1" s="1"/>
  <c r="HW355" i="1"/>
  <c r="HY355" i="1" s="1"/>
  <c r="HW328" i="1"/>
  <c r="HY328" i="1" s="1"/>
  <c r="HW264" i="1"/>
  <c r="HY264" i="1" s="1"/>
  <c r="HW327" i="1"/>
  <c r="HY327" i="1" s="1"/>
  <c r="HW311" i="1"/>
  <c r="HY311" i="1" s="1"/>
  <c r="HW473" i="1"/>
  <c r="HY473" i="1" s="1"/>
  <c r="HW609" i="1"/>
  <c r="HY609" i="1" s="1"/>
  <c r="HR609" i="1"/>
  <c r="HT609" i="1" s="1"/>
  <c r="HH609" i="1"/>
  <c r="HM609" i="1"/>
  <c r="HO609" i="1" s="1"/>
  <c r="HW352" i="1"/>
  <c r="HY352" i="1" s="1"/>
  <c r="HW401" i="1"/>
  <c r="HY401" i="1" s="1"/>
  <c r="HW573" i="1"/>
  <c r="HY573" i="1" s="1"/>
  <c r="HR573" i="1"/>
  <c r="HT573" i="1" s="1"/>
  <c r="HM573" i="1"/>
  <c r="HO573" i="1" s="1"/>
  <c r="HH573" i="1"/>
  <c r="HW570" i="1"/>
  <c r="HY570" i="1" s="1"/>
  <c r="HW169" i="1"/>
  <c r="HY169" i="1" s="1"/>
  <c r="HW314" i="1"/>
  <c r="HY314" i="1" s="1"/>
  <c r="HW316" i="1"/>
  <c r="HY316" i="1" s="1"/>
  <c r="HR316" i="1"/>
  <c r="HT316" i="1"/>
  <c r="HM316" i="1"/>
  <c r="HO316" i="1" s="1"/>
  <c r="HH316" i="1"/>
  <c r="HJ316" i="1" s="1"/>
  <c r="HW351" i="1"/>
  <c r="HY351" i="1" s="1"/>
  <c r="HR610" i="1"/>
  <c r="HT610" i="1" s="1"/>
  <c r="HR330" i="1"/>
  <c r="HT330" i="1" s="1"/>
  <c r="HM330" i="1"/>
  <c r="HO330" i="1" s="1"/>
  <c r="HH330" i="1"/>
  <c r="HJ330" i="1" s="1"/>
  <c r="HR329" i="1"/>
  <c r="HR171" i="1"/>
  <c r="HM171" i="1"/>
  <c r="HO171" i="1" s="1"/>
  <c r="HH171" i="1"/>
  <c r="HJ171" i="1" s="1"/>
  <c r="HR269" i="1"/>
  <c r="HT269" i="1" s="1"/>
  <c r="HR312" i="1"/>
  <c r="HT312" i="1" s="1"/>
  <c r="HR355" i="1"/>
  <c r="HT355" i="1" s="1"/>
  <c r="HM355" i="1"/>
  <c r="HO355" i="1" s="1"/>
  <c r="HH355" i="1"/>
  <c r="HJ355" i="1" s="1"/>
  <c r="HR328" i="1"/>
  <c r="HT328" i="1" s="1"/>
  <c r="HM328" i="1"/>
  <c r="HH328" i="1"/>
  <c r="HJ328" i="1" s="1"/>
  <c r="HR264" i="1"/>
  <c r="HT264" i="1" s="1"/>
  <c r="HH264" i="1"/>
  <c r="HJ264" i="1" s="1"/>
  <c r="HM264" i="1"/>
  <c r="HO264" i="1" s="1"/>
  <c r="HR327" i="1"/>
  <c r="HT327" i="1" s="1"/>
  <c r="HR311" i="1"/>
  <c r="HT311" i="1" s="1"/>
  <c r="HR473" i="1"/>
  <c r="HR352" i="1"/>
  <c r="HT352" i="1" s="1"/>
  <c r="HR401" i="1"/>
  <c r="HT401" i="1" s="1"/>
  <c r="HM401" i="1"/>
  <c r="HO401" i="1" s="1"/>
  <c r="HH401" i="1"/>
  <c r="HR570" i="1"/>
  <c r="HT570" i="1" s="1"/>
  <c r="HR169" i="1"/>
  <c r="HT169" i="1" s="1"/>
  <c r="HM169" i="1"/>
  <c r="HO169" i="1" s="1"/>
  <c r="HH169" i="1"/>
  <c r="HR314" i="1"/>
  <c r="HT314" i="1" s="1"/>
  <c r="HR351" i="1"/>
  <c r="HT351" i="1" s="1"/>
  <c r="HM610" i="1"/>
  <c r="HO610" i="1" s="1"/>
  <c r="HH610" i="1"/>
  <c r="HJ610" i="1" s="1"/>
  <c r="HM329" i="1"/>
  <c r="HO329" i="1" s="1"/>
  <c r="HM269" i="1"/>
  <c r="HO269" i="1" s="1"/>
  <c r="HM312" i="1"/>
  <c r="HH312" i="1"/>
  <c r="HJ312" i="1" s="1"/>
  <c r="HM327" i="1"/>
  <c r="HO327" i="1" s="1"/>
  <c r="HM311" i="1"/>
  <c r="HM473" i="1"/>
  <c r="HO473" i="1" s="1"/>
  <c r="HM570" i="1"/>
  <c r="HO570" i="1" s="1"/>
  <c r="HM314" i="1"/>
  <c r="HM351" i="1"/>
  <c r="HO351" i="1" s="1"/>
  <c r="AW602" i="1"/>
  <c r="HA602" i="1" s="1"/>
  <c r="HW247" i="1"/>
  <c r="HY247" i="1" s="1"/>
  <c r="IP247" i="1" s="1"/>
  <c r="IR247" i="1" s="1"/>
  <c r="HR247" i="1"/>
  <c r="HT247" i="1" s="1"/>
  <c r="HM247" i="1"/>
  <c r="HO247" i="1" s="1"/>
  <c r="HH329" i="1"/>
  <c r="HJ329" i="1" s="1"/>
  <c r="HH269" i="1"/>
  <c r="HJ269" i="1" s="1"/>
  <c r="HH327" i="1"/>
  <c r="HH311" i="1"/>
  <c r="HH473" i="1"/>
  <c r="HJ473" i="1" s="1"/>
  <c r="HH352" i="1"/>
  <c r="HH570" i="1"/>
  <c r="HH314" i="1"/>
  <c r="HJ314" i="1" s="1"/>
  <c r="HH351" i="1"/>
  <c r="HH247" i="1"/>
  <c r="HJ247" i="1" s="1"/>
  <c r="AW138" i="1"/>
  <c r="AW135" i="1"/>
  <c r="BA269" i="1"/>
  <c r="FS269" i="1" s="1"/>
  <c r="FU269" i="1" s="1"/>
  <c r="AW247" i="1"/>
  <c r="BL247" i="1" s="1"/>
  <c r="AW189" i="1"/>
  <c r="AW192" i="1"/>
  <c r="BL192" i="1" s="1"/>
  <c r="BN192" i="1" s="1"/>
  <c r="BA206" i="1"/>
  <c r="BA589" i="1"/>
  <c r="CB589" i="1"/>
  <c r="AW212" i="1"/>
  <c r="BA603" i="1"/>
  <c r="BL603" i="1" s="1"/>
  <c r="BA185" i="1"/>
  <c r="CK185" i="1" s="1"/>
  <c r="AW549" i="1"/>
  <c r="HW275" i="1"/>
  <c r="HY275" i="1" s="1"/>
  <c r="HW555" i="1"/>
  <c r="HY555" i="1" s="1"/>
  <c r="HR555" i="1"/>
  <c r="HT555" i="1" s="1"/>
  <c r="HM555" i="1"/>
  <c r="HO555" i="1" s="1"/>
  <c r="HH555" i="1"/>
  <c r="HJ555" i="1" s="1"/>
  <c r="HW274" i="1"/>
  <c r="HY274" i="1" s="1"/>
  <c r="HW553" i="1"/>
  <c r="HW273" i="1"/>
  <c r="HY273" i="1"/>
  <c r="HR273" i="1"/>
  <c r="HT273" i="1" s="1"/>
  <c r="HM273" i="1"/>
  <c r="HO273" i="1" s="1"/>
  <c r="HH273" i="1"/>
  <c r="HW540" i="1"/>
  <c r="HY540" i="1" s="1"/>
  <c r="HW272" i="1"/>
  <c r="HY272" i="1" s="1"/>
  <c r="HW271" i="1"/>
  <c r="HY271" i="1" s="1"/>
  <c r="HW546" i="1"/>
  <c r="HY546" i="1" s="1"/>
  <c r="HW537" i="1"/>
  <c r="HY537" i="1" s="1"/>
  <c r="HW270" i="1"/>
  <c r="HY270" i="1" s="1"/>
  <c r="HW536" i="1"/>
  <c r="HY536" i="1" s="1"/>
  <c r="HW542" i="1"/>
  <c r="HW541" i="1"/>
  <c r="HY541" i="1" s="1"/>
  <c r="HR541" i="1"/>
  <c r="HT541" i="1" s="1"/>
  <c r="HM541" i="1"/>
  <c r="HO541" i="1" s="1"/>
  <c r="HH541" i="1"/>
  <c r="HW268" i="1"/>
  <c r="HY268" i="1" s="1"/>
  <c r="HW538" i="1"/>
  <c r="HY538" i="1" s="1"/>
  <c r="HW267" i="1"/>
  <c r="HY267" i="1" s="1"/>
  <c r="HR267" i="1"/>
  <c r="HT267" i="1" s="1"/>
  <c r="HM267" i="1"/>
  <c r="HO267" i="1" s="1"/>
  <c r="HH267" i="1"/>
  <c r="HJ267" i="1" s="1"/>
  <c r="HW266" i="1"/>
  <c r="HY266" i="1" s="1"/>
  <c r="HW534" i="1"/>
  <c r="HY534" i="1" s="1"/>
  <c r="HW575" i="1"/>
  <c r="HY575" i="1" s="1"/>
  <c r="HR575" i="1"/>
  <c r="HM575" i="1"/>
  <c r="HO575" i="1" s="1"/>
  <c r="HH575" i="1"/>
  <c r="HJ575" i="1" s="1"/>
  <c r="HW265" i="1"/>
  <c r="HY265" i="1" s="1"/>
  <c r="HW263" i="1"/>
  <c r="HW528" i="1"/>
  <c r="HY528" i="1" s="1"/>
  <c r="HW527" i="1"/>
  <c r="HY527" i="1" s="1"/>
  <c r="HW262" i="1"/>
  <c r="HY262" i="1" s="1"/>
  <c r="HW525" i="1"/>
  <c r="HY525" i="1" s="1"/>
  <c r="HW261" i="1"/>
  <c r="HH261" i="1"/>
  <c r="HJ261" i="1" s="1"/>
  <c r="HM261" i="1"/>
  <c r="HO261" i="1" s="1"/>
  <c r="HR261" i="1"/>
  <c r="HT261" i="1" s="1"/>
  <c r="HW260" i="1"/>
  <c r="HY260" i="1" s="1"/>
  <c r="HW258" i="1"/>
  <c r="HY258" i="1" s="1"/>
  <c r="HW520" i="1"/>
  <c r="HY520" i="1" s="1"/>
  <c r="HW418" i="1"/>
  <c r="HY418" i="1" s="1"/>
  <c r="HW516" i="1"/>
  <c r="HY516" i="1" s="1"/>
  <c r="HW515" i="1"/>
  <c r="HY515" i="1" s="1"/>
  <c r="HW514" i="1"/>
  <c r="HY514" i="1" s="1"/>
  <c r="HR514" i="1"/>
  <c r="HT514" i="1" s="1"/>
  <c r="HM514" i="1"/>
  <c r="HO514" i="1" s="1"/>
  <c r="HH514" i="1"/>
  <c r="HJ514" i="1" s="1"/>
  <c r="HW257" i="1"/>
  <c r="HY257" i="1" s="1"/>
  <c r="HW511" i="1"/>
  <c r="HY511" i="1" s="1"/>
  <c r="HW510" i="1"/>
  <c r="HY510" i="1" s="1"/>
  <c r="HW509" i="1"/>
  <c r="HY509" i="1" s="1"/>
  <c r="HW508" i="1"/>
  <c r="HY508" i="1" s="1"/>
  <c r="HW507" i="1"/>
  <c r="HY507" i="1" s="1"/>
  <c r="HW506" i="1"/>
  <c r="HY506" i="1" s="1"/>
  <c r="HW504" i="1"/>
  <c r="HY504" i="1" s="1"/>
  <c r="HW255" i="1"/>
  <c r="HY255" i="1" s="1"/>
  <c r="HW502" i="1"/>
  <c r="HY502" i="1" s="1"/>
  <c r="HW501" i="1"/>
  <c r="HY501" i="1" s="1"/>
  <c r="HW500" i="1"/>
  <c r="HY500" i="1" s="1"/>
  <c r="HW499" i="1"/>
  <c r="HY499" i="1" s="1"/>
  <c r="HW498" i="1"/>
  <c r="HY498" i="1" s="1"/>
  <c r="HW291" i="1"/>
  <c r="HY291" i="1" s="1"/>
  <c r="HH291" i="1"/>
  <c r="HM291" i="1"/>
  <c r="HO291" i="1" s="1"/>
  <c r="HR291" i="1"/>
  <c r="HT291" i="1" s="1"/>
  <c r="HW496" i="1"/>
  <c r="HY496" i="1" s="1"/>
  <c r="HW495" i="1"/>
  <c r="HY495" i="1" s="1"/>
  <c r="HW494" i="1"/>
  <c r="HY494" i="1" s="1"/>
  <c r="HW493" i="1"/>
  <c r="HY493" i="1" s="1"/>
  <c r="HW492" i="1"/>
  <c r="HY492" i="1" s="1"/>
  <c r="HW490" i="1"/>
  <c r="HY490" i="1" s="1"/>
  <c r="HW344" i="1"/>
  <c r="HY344" i="1" s="1"/>
  <c r="HW458" i="1"/>
  <c r="HW533" i="1"/>
  <c r="HW532" i="1"/>
  <c r="HY532" i="1" s="1"/>
  <c r="HW563" i="1"/>
  <c r="HY563" i="1" s="1"/>
  <c r="HW253" i="1"/>
  <c r="HY253" i="1" s="1"/>
  <c r="HR253" i="1"/>
  <c r="HT253" i="1" s="1"/>
  <c r="HM253" i="1"/>
  <c r="HO253" i="1" s="1"/>
  <c r="HH253" i="1"/>
  <c r="HW483" i="1"/>
  <c r="HY483" i="1" s="1"/>
  <c r="HW252" i="1"/>
  <c r="HY252" i="1" s="1"/>
  <c r="HW251" i="1"/>
  <c r="HY251" i="1" s="1"/>
  <c r="HW531" i="1"/>
  <c r="HY531" i="1" s="1"/>
  <c r="HR531" i="1"/>
  <c r="HT531" i="1" s="1"/>
  <c r="HM531" i="1"/>
  <c r="HH531" i="1"/>
  <c r="HJ531" i="1" s="1"/>
  <c r="HW250" i="1"/>
  <c r="HY250" i="1" s="1"/>
  <c r="HW562" i="1"/>
  <c r="HY562" i="1" s="1"/>
  <c r="HW249" i="1"/>
  <c r="HY249" i="1" s="1"/>
  <c r="HW457" i="1"/>
  <c r="HY457" i="1" s="1"/>
  <c r="HW529" i="1"/>
  <c r="HY529" i="1" s="1"/>
  <c r="HW474" i="1"/>
  <c r="HY474" i="1" s="1"/>
  <c r="HW248" i="1"/>
  <c r="HY248" i="1" s="1"/>
  <c r="HW246" i="1"/>
  <c r="HY246" i="1" s="1"/>
  <c r="HW245" i="1"/>
  <c r="HW526" i="1"/>
  <c r="HY526" i="1" s="1"/>
  <c r="HW244" i="1"/>
  <c r="HW243" i="1"/>
  <c r="HY243" i="1" s="1"/>
  <c r="HW343" i="1"/>
  <c r="HY343" i="1" s="1"/>
  <c r="HW240" i="1"/>
  <c r="HY240" i="1" s="1"/>
  <c r="HW465" i="1"/>
  <c r="HW464" i="1"/>
  <c r="HY464" i="1" s="1"/>
  <c r="HW463" i="1"/>
  <c r="HY463" i="1" s="1"/>
  <c r="HW462" i="1"/>
  <c r="HY462" i="1" s="1"/>
  <c r="HW625" i="1"/>
  <c r="HY625" i="1" s="1"/>
  <c r="HW460" i="1"/>
  <c r="HY460" i="1" s="1"/>
  <c r="HR275" i="1"/>
  <c r="HT275" i="1" s="1"/>
  <c r="HR274" i="1"/>
  <c r="HM274" i="1"/>
  <c r="HH274" i="1"/>
  <c r="HJ274" i="1" s="1"/>
  <c r="HR553" i="1"/>
  <c r="HT553" i="1" s="1"/>
  <c r="HR540" i="1"/>
  <c r="HT540" i="1" s="1"/>
  <c r="HR272" i="1"/>
  <c r="HT272" i="1" s="1"/>
  <c r="HR271" i="1"/>
  <c r="HT271" i="1"/>
  <c r="HR546" i="1"/>
  <c r="HT546" i="1" s="1"/>
  <c r="HM546" i="1"/>
  <c r="HH546" i="1"/>
  <c r="HJ546" i="1" s="1"/>
  <c r="HR537" i="1"/>
  <c r="HT537" i="1" s="1"/>
  <c r="HM537" i="1"/>
  <c r="HO537" i="1" s="1"/>
  <c r="HH537" i="1"/>
  <c r="HR270" i="1"/>
  <c r="HT270" i="1" s="1"/>
  <c r="HR536" i="1"/>
  <c r="HT536" i="1" s="1"/>
  <c r="HH536" i="1"/>
  <c r="HJ536" i="1" s="1"/>
  <c r="HM536" i="1"/>
  <c r="HR542" i="1"/>
  <c r="HM542" i="1"/>
  <c r="HO542" i="1" s="1"/>
  <c r="HH542" i="1"/>
  <c r="HJ542" i="1" s="1"/>
  <c r="HR268" i="1"/>
  <c r="HT268" i="1" s="1"/>
  <c r="HM268" i="1"/>
  <c r="HO268" i="1" s="1"/>
  <c r="HH268" i="1"/>
  <c r="HR538" i="1"/>
  <c r="HT538" i="1" s="1"/>
  <c r="HM538" i="1"/>
  <c r="HO538" i="1" s="1"/>
  <c r="HH538" i="1"/>
  <c r="HJ538" i="1" s="1"/>
  <c r="HR266" i="1"/>
  <c r="HT266" i="1" s="1"/>
  <c r="HR534" i="1"/>
  <c r="HH534" i="1"/>
  <c r="HJ534" i="1" s="1"/>
  <c r="HM534" i="1"/>
  <c r="HO534" i="1" s="1"/>
  <c r="HR265" i="1"/>
  <c r="HT265" i="1" s="1"/>
  <c r="HM265" i="1"/>
  <c r="HO265" i="1" s="1"/>
  <c r="HH265" i="1"/>
  <c r="HR263" i="1"/>
  <c r="HT263" i="1" s="1"/>
  <c r="HR528" i="1"/>
  <c r="HT528" i="1" s="1"/>
  <c r="HR527" i="1"/>
  <c r="HT527" i="1" s="1"/>
  <c r="HR262" i="1"/>
  <c r="HT262" i="1" s="1"/>
  <c r="HR525" i="1"/>
  <c r="HT525" i="1" s="1"/>
  <c r="HR260" i="1"/>
  <c r="HT260" i="1" s="1"/>
  <c r="HM260" i="1"/>
  <c r="HO260" i="1" s="1"/>
  <c r="HH260" i="1"/>
  <c r="HR258" i="1"/>
  <c r="HT258" i="1" s="1"/>
  <c r="HR520" i="1"/>
  <c r="HR418" i="1"/>
  <c r="HT418" i="1" s="1"/>
  <c r="HM418" i="1"/>
  <c r="HH418" i="1"/>
  <c r="HR516" i="1"/>
  <c r="HT516" i="1" s="1"/>
  <c r="HR515" i="1"/>
  <c r="HT515" i="1" s="1"/>
  <c r="HR257" i="1"/>
  <c r="HT257" i="1" s="1"/>
  <c r="HR511" i="1"/>
  <c r="HT511" i="1" s="1"/>
  <c r="HR510" i="1"/>
  <c r="HT510" i="1" s="1"/>
  <c r="HR509" i="1"/>
  <c r="HT509" i="1" s="1"/>
  <c r="HM509" i="1"/>
  <c r="HO509" i="1" s="1"/>
  <c r="HH509" i="1"/>
  <c r="HJ509" i="1" s="1"/>
  <c r="HR508" i="1"/>
  <c r="HT508" i="1" s="1"/>
  <c r="HR507" i="1"/>
  <c r="HH507" i="1"/>
  <c r="HM507" i="1"/>
  <c r="HO507" i="1" s="1"/>
  <c r="HJ507" i="1"/>
  <c r="HR505" i="1"/>
  <c r="HT505" i="1" s="1"/>
  <c r="HR504" i="1"/>
  <c r="HT504" i="1" s="1"/>
  <c r="HR255" i="1"/>
  <c r="HT255" i="1" s="1"/>
  <c r="HM255" i="1"/>
  <c r="HO255" i="1" s="1"/>
  <c r="HH255" i="1"/>
  <c r="HR502" i="1"/>
  <c r="HT502" i="1" s="1"/>
  <c r="HR501" i="1"/>
  <c r="HT501" i="1" s="1"/>
  <c r="HR500" i="1"/>
  <c r="HT500" i="1" s="1"/>
  <c r="HR499" i="1"/>
  <c r="HT499" i="1" s="1"/>
  <c r="HR498" i="1"/>
  <c r="HT498" i="1" s="1"/>
  <c r="HR496" i="1"/>
  <c r="HT496" i="1" s="1"/>
  <c r="HR495" i="1"/>
  <c r="HT495" i="1" s="1"/>
  <c r="HR494" i="1"/>
  <c r="HT494" i="1" s="1"/>
  <c r="IP494" i="1" s="1"/>
  <c r="IR494" i="1" s="1"/>
  <c r="HR493" i="1"/>
  <c r="HR492" i="1"/>
  <c r="HT492" i="1" s="1"/>
  <c r="HR491" i="1"/>
  <c r="HT491" i="1" s="1"/>
  <c r="HM491" i="1"/>
  <c r="HD491" i="1" s="1"/>
  <c r="HH491" i="1"/>
  <c r="HJ491" i="1" s="1"/>
  <c r="HR490" i="1"/>
  <c r="HT490" i="1" s="1"/>
  <c r="HR344" i="1"/>
  <c r="HT344" i="1" s="1"/>
  <c r="HR458" i="1"/>
  <c r="HT458" i="1" s="1"/>
  <c r="HR533" i="1"/>
  <c r="HT533" i="1" s="1"/>
  <c r="HR532" i="1"/>
  <c r="HT532" i="1" s="1"/>
  <c r="HR563" i="1"/>
  <c r="HT563" i="1" s="1"/>
  <c r="HR483" i="1"/>
  <c r="HT483" i="1" s="1"/>
  <c r="HR252" i="1"/>
  <c r="HT252" i="1" s="1"/>
  <c r="HR251" i="1"/>
  <c r="HT251" i="1" s="1"/>
  <c r="HR250" i="1"/>
  <c r="HT250" i="1" s="1"/>
  <c r="HR562" i="1"/>
  <c r="HT562" i="1" s="1"/>
  <c r="HR249" i="1"/>
  <c r="HT249" i="1" s="1"/>
  <c r="HR457" i="1"/>
  <c r="HR529" i="1"/>
  <c r="HT529" i="1" s="1"/>
  <c r="HR474" i="1"/>
  <c r="HT474" i="1" s="1"/>
  <c r="HR248" i="1"/>
  <c r="HT248" i="1" s="1"/>
  <c r="HR246" i="1"/>
  <c r="HT246" i="1" s="1"/>
  <c r="HR245" i="1"/>
  <c r="HT245" i="1" s="1"/>
  <c r="HR526" i="1"/>
  <c r="HT526" i="1" s="1"/>
  <c r="HR244" i="1"/>
  <c r="HT244" i="1" s="1"/>
  <c r="HR243" i="1"/>
  <c r="HT243" i="1" s="1"/>
  <c r="HM243" i="1"/>
  <c r="HH243" i="1"/>
  <c r="HR343" i="1"/>
  <c r="HT343" i="1" s="1"/>
  <c r="HH343" i="1"/>
  <c r="HM343" i="1"/>
  <c r="HO343" i="1" s="1"/>
  <c r="HR240" i="1"/>
  <c r="HT240" i="1" s="1"/>
  <c r="HR465" i="1"/>
  <c r="HM465" i="1"/>
  <c r="HO465" i="1" s="1"/>
  <c r="HH465" i="1"/>
  <c r="HJ465" i="1" s="1"/>
  <c r="HR464" i="1"/>
  <c r="HT464" i="1" s="1"/>
  <c r="HR463" i="1"/>
  <c r="HM463" i="1"/>
  <c r="HO463" i="1" s="1"/>
  <c r="HH463" i="1"/>
  <c r="HJ463" i="1" s="1"/>
  <c r="HR462" i="1"/>
  <c r="HT462" i="1" s="1"/>
  <c r="HM462" i="1"/>
  <c r="HO462" i="1" s="1"/>
  <c r="HH462" i="1"/>
  <c r="HJ462" i="1" s="1"/>
  <c r="HR625" i="1"/>
  <c r="HT625" i="1"/>
  <c r="HR460" i="1"/>
  <c r="HT460" i="1" s="1"/>
  <c r="HM460" i="1"/>
  <c r="HO460" i="1" s="1"/>
  <c r="HH460" i="1"/>
  <c r="HJ460" i="1" s="1"/>
  <c r="HM275" i="1"/>
  <c r="HO275" i="1" s="1"/>
  <c r="HH275" i="1"/>
  <c r="HJ275" i="1" s="1"/>
  <c r="HM553" i="1"/>
  <c r="HO553" i="1" s="1"/>
  <c r="HM540" i="1"/>
  <c r="HO540" i="1" s="1"/>
  <c r="HH540" i="1"/>
  <c r="HM272" i="1"/>
  <c r="HO272" i="1" s="1"/>
  <c r="HM271" i="1"/>
  <c r="HO271" i="1" s="1"/>
  <c r="HM270" i="1"/>
  <c r="HO270" i="1" s="1"/>
  <c r="HM266" i="1"/>
  <c r="HO266" i="1" s="1"/>
  <c r="HM263" i="1"/>
  <c r="HM528" i="1"/>
  <c r="HO528" i="1" s="1"/>
  <c r="HM527" i="1"/>
  <c r="HO527" i="1" s="1"/>
  <c r="HM262" i="1"/>
  <c r="HO262" i="1" s="1"/>
  <c r="HM525" i="1"/>
  <c r="HO525" i="1" s="1"/>
  <c r="HM258" i="1"/>
  <c r="HM520" i="1"/>
  <c r="HO520" i="1" s="1"/>
  <c r="HH520" i="1"/>
  <c r="HJ520" i="1" s="1"/>
  <c r="HM516" i="1"/>
  <c r="HO516" i="1" s="1"/>
  <c r="HM515" i="1"/>
  <c r="HO515" i="1" s="1"/>
  <c r="HM257" i="1"/>
  <c r="HD257" i="1" s="1"/>
  <c r="HO257" i="1"/>
  <c r="HM511" i="1"/>
  <c r="HO511" i="1" s="1"/>
  <c r="HM510" i="1"/>
  <c r="HO510" i="1" s="1"/>
  <c r="HM508" i="1"/>
  <c r="HO508" i="1" s="1"/>
  <c r="HM506" i="1"/>
  <c r="HM505" i="1"/>
  <c r="HH505" i="1"/>
  <c r="HJ505" i="1" s="1"/>
  <c r="HM504" i="1"/>
  <c r="HO504" i="1" s="1"/>
  <c r="HH504" i="1"/>
  <c r="HJ504" i="1" s="1"/>
  <c r="HM502" i="1"/>
  <c r="HO502" i="1" s="1"/>
  <c r="HM501" i="1"/>
  <c r="HO501" i="1" s="1"/>
  <c r="HM500" i="1"/>
  <c r="HO500" i="1" s="1"/>
  <c r="HH500" i="1"/>
  <c r="HJ500" i="1" s="1"/>
  <c r="HM499" i="1"/>
  <c r="HM498" i="1"/>
  <c r="HO498" i="1" s="1"/>
  <c r="HM496" i="1"/>
  <c r="HO496" i="1" s="1"/>
  <c r="HH496" i="1"/>
  <c r="HJ496" i="1" s="1"/>
  <c r="HM495" i="1"/>
  <c r="HO495" i="1" s="1"/>
  <c r="HM494" i="1"/>
  <c r="HO494" i="1" s="1"/>
  <c r="HM493" i="1"/>
  <c r="HO493" i="1" s="1"/>
  <c r="HM492" i="1"/>
  <c r="HO492" i="1" s="1"/>
  <c r="HH492" i="1"/>
  <c r="HM490" i="1"/>
  <c r="HO490" i="1" s="1"/>
  <c r="HM344" i="1"/>
  <c r="HO344" i="1" s="1"/>
  <c r="HM458" i="1"/>
  <c r="HO458" i="1" s="1"/>
  <c r="HM533" i="1"/>
  <c r="HO533" i="1" s="1"/>
  <c r="HM532" i="1"/>
  <c r="HO532" i="1" s="1"/>
  <c r="HM563" i="1"/>
  <c r="HO563" i="1" s="1"/>
  <c r="IP563" i="1" s="1"/>
  <c r="IR563" i="1" s="1"/>
  <c r="HM483" i="1"/>
  <c r="HH483" i="1"/>
  <c r="HJ483" i="1" s="1"/>
  <c r="HM252" i="1"/>
  <c r="HO252" i="1" s="1"/>
  <c r="HM251" i="1"/>
  <c r="HM250" i="1"/>
  <c r="HM562" i="1"/>
  <c r="HO562" i="1" s="1"/>
  <c r="HM249" i="1"/>
  <c r="HO249" i="1" s="1"/>
  <c r="HM457" i="1"/>
  <c r="HO457" i="1" s="1"/>
  <c r="HH457" i="1"/>
  <c r="HJ457" i="1" s="1"/>
  <c r="HM529" i="1"/>
  <c r="HO529" i="1" s="1"/>
  <c r="HM474" i="1"/>
  <c r="HM248" i="1"/>
  <c r="HO248" i="1" s="1"/>
  <c r="HM246" i="1"/>
  <c r="HO246" i="1" s="1"/>
  <c r="HM245" i="1"/>
  <c r="HO245" i="1" s="1"/>
  <c r="HM526" i="1"/>
  <c r="HO526" i="1" s="1"/>
  <c r="HM244" i="1"/>
  <c r="HO244" i="1" s="1"/>
  <c r="HH244" i="1"/>
  <c r="HJ244" i="1" s="1"/>
  <c r="HM240" i="1"/>
  <c r="HO240" i="1" s="1"/>
  <c r="HM464" i="1"/>
  <c r="HO464" i="1" s="1"/>
  <c r="HM625" i="1"/>
  <c r="HO625" i="1" s="1"/>
  <c r="HH625" i="1"/>
  <c r="HJ625" i="1" s="1"/>
  <c r="HH553" i="1"/>
  <c r="HH272" i="1"/>
  <c r="HH271" i="1"/>
  <c r="HJ271" i="1" s="1"/>
  <c r="HH270" i="1"/>
  <c r="HJ270" i="1" s="1"/>
  <c r="HH266" i="1"/>
  <c r="HJ266" i="1" s="1"/>
  <c r="HH263" i="1"/>
  <c r="HH528" i="1"/>
  <c r="HH527" i="1"/>
  <c r="HH262" i="1"/>
  <c r="HJ262" i="1" s="1"/>
  <c r="HH525" i="1"/>
  <c r="HJ525" i="1" s="1"/>
  <c r="HH258" i="1"/>
  <c r="HJ258" i="1" s="1"/>
  <c r="HH516" i="1"/>
  <c r="HH515" i="1"/>
  <c r="HJ515" i="1" s="1"/>
  <c r="HH257" i="1"/>
  <c r="HJ257" i="1" s="1"/>
  <c r="HH511" i="1"/>
  <c r="HJ511" i="1" s="1"/>
  <c r="HH510" i="1"/>
  <c r="HH508" i="1"/>
  <c r="HH506" i="1"/>
  <c r="HH502" i="1"/>
  <c r="HH501" i="1"/>
  <c r="HH499" i="1"/>
  <c r="HJ499" i="1" s="1"/>
  <c r="HH498" i="1"/>
  <c r="HH495" i="1"/>
  <c r="HH494" i="1"/>
  <c r="HJ494" i="1" s="1"/>
  <c r="HH493" i="1"/>
  <c r="HJ493" i="1" s="1"/>
  <c r="HH490" i="1"/>
  <c r="HJ490" i="1" s="1"/>
  <c r="HH344" i="1"/>
  <c r="HJ344" i="1" s="1"/>
  <c r="HH458" i="1"/>
  <c r="HJ458" i="1" s="1"/>
  <c r="HH533" i="1"/>
  <c r="HJ533" i="1" s="1"/>
  <c r="HH532" i="1"/>
  <c r="HH563" i="1"/>
  <c r="HJ563" i="1" s="1"/>
  <c r="HH252" i="1"/>
  <c r="HJ252" i="1" s="1"/>
  <c r="HH251" i="1"/>
  <c r="HJ251" i="1" s="1"/>
  <c r="HH250" i="1"/>
  <c r="HJ250" i="1" s="1"/>
  <c r="HH562" i="1"/>
  <c r="HJ562" i="1" s="1"/>
  <c r="HH249" i="1"/>
  <c r="HJ249" i="1" s="1"/>
  <c r="HH529" i="1"/>
  <c r="HJ529" i="1" s="1"/>
  <c r="HH464" i="1"/>
  <c r="HJ464" i="1" s="1"/>
  <c r="HH474" i="1"/>
  <c r="HH248" i="1"/>
  <c r="HH246" i="1"/>
  <c r="HJ246" i="1" s="1"/>
  <c r="HH245" i="1"/>
  <c r="HH526" i="1"/>
  <c r="HJ526" i="1" s="1"/>
  <c r="HH240" i="1"/>
  <c r="BA181" i="1"/>
  <c r="FH181" i="1" s="1"/>
  <c r="FJ181" i="1" s="1"/>
  <c r="AW180" i="1"/>
  <c r="AW160" i="1"/>
  <c r="AW159" i="1"/>
  <c r="AW161" i="1"/>
  <c r="FH161" i="1" s="1"/>
  <c r="FJ161" i="1" s="1"/>
  <c r="AW163" i="1"/>
  <c r="AW165" i="1"/>
  <c r="AW166" i="1"/>
  <c r="AW168" i="1"/>
  <c r="AW169" i="1"/>
  <c r="AW170" i="1"/>
  <c r="AW171" i="1"/>
  <c r="AW172" i="1"/>
  <c r="AW173" i="1"/>
  <c r="AW175" i="1"/>
  <c r="AW178" i="1"/>
  <c r="AW183" i="1"/>
  <c r="AW186" i="1"/>
  <c r="AW187" i="1"/>
  <c r="AW188" i="1"/>
  <c r="AW190" i="1"/>
  <c r="AW191" i="1"/>
  <c r="AW193" i="1"/>
  <c r="AW194" i="1"/>
  <c r="AW195" i="1"/>
  <c r="AW197" i="1"/>
  <c r="AW199" i="1"/>
  <c r="AW201" i="1"/>
  <c r="AW203" i="1"/>
  <c r="AW204" i="1"/>
  <c r="AW207" i="1"/>
  <c r="AW209" i="1"/>
  <c r="CK209" i="1" s="1"/>
  <c r="AW210" i="1"/>
  <c r="AW211" i="1"/>
  <c r="AW213" i="1"/>
  <c r="AW214" i="1"/>
  <c r="AW215" i="1"/>
  <c r="AW218" i="1"/>
  <c r="AW219" i="1"/>
  <c r="AW220" i="1"/>
  <c r="AW222" i="1"/>
  <c r="AW224" i="1"/>
  <c r="CK224" i="1" s="1"/>
  <c r="AW228" i="1"/>
  <c r="AW229" i="1"/>
  <c r="AW230" i="1"/>
  <c r="AW232" i="1"/>
  <c r="AW233" i="1"/>
  <c r="AW236" i="1"/>
  <c r="AW240" i="1"/>
  <c r="AW243" i="1"/>
  <c r="AW244" i="1"/>
  <c r="AW245" i="1"/>
  <c r="AW246" i="1"/>
  <c r="AW248" i="1"/>
  <c r="AW249" i="1"/>
  <c r="AW250" i="1"/>
  <c r="AW251" i="1"/>
  <c r="AW252" i="1"/>
  <c r="AW253" i="1"/>
  <c r="AW254" i="1"/>
  <c r="HA254" i="1" s="1"/>
  <c r="AW255" i="1"/>
  <c r="AW256" i="1"/>
  <c r="HA256" i="1" s="1"/>
  <c r="AW257" i="1"/>
  <c r="HA257" i="1" s="1"/>
  <c r="AW258" i="1"/>
  <c r="AW259" i="1"/>
  <c r="AW260" i="1"/>
  <c r="AW261" i="1"/>
  <c r="AW262" i="1"/>
  <c r="AW263" i="1"/>
  <c r="AW264" i="1"/>
  <c r="CK264" i="1" s="1"/>
  <c r="AW265" i="1"/>
  <c r="AW266" i="1"/>
  <c r="AW267" i="1"/>
  <c r="AW268" i="1"/>
  <c r="AW269" i="1"/>
  <c r="AW270" i="1"/>
  <c r="AW271" i="1"/>
  <c r="AW272" i="1"/>
  <c r="AW273" i="1"/>
  <c r="AW274" i="1"/>
  <c r="AW275" i="1"/>
  <c r="AW276" i="1"/>
  <c r="AW277" i="1"/>
  <c r="AW278" i="1"/>
  <c r="AW279" i="1"/>
  <c r="AW280" i="1"/>
  <c r="AW281" i="1"/>
  <c r="AW282" i="1"/>
  <c r="AW283" i="1"/>
  <c r="AW284" i="1"/>
  <c r="AW285" i="1"/>
  <c r="HA285" i="1" s="1"/>
  <c r="AW286" i="1"/>
  <c r="AW287" i="1"/>
  <c r="AW288" i="1"/>
  <c r="HA288" i="1" s="1"/>
  <c r="AW289" i="1"/>
  <c r="AW290" i="1"/>
  <c r="AW291" i="1"/>
  <c r="AW292" i="1"/>
  <c r="AW293" i="1"/>
  <c r="AW295" i="1"/>
  <c r="AW297" i="1"/>
  <c r="AW298" i="1"/>
  <c r="AW299" i="1"/>
  <c r="HA299" i="1"/>
  <c r="AW301" i="1"/>
  <c r="AW306" i="1"/>
  <c r="AW307" i="1"/>
  <c r="AW308" i="1"/>
  <c r="AW309" i="1"/>
  <c r="AW310" i="1"/>
  <c r="AW311" i="1"/>
  <c r="AW312" i="1"/>
  <c r="AW313" i="1"/>
  <c r="AW314" i="1"/>
  <c r="AW315" i="1"/>
  <c r="AW316" i="1"/>
  <c r="AW320" i="1"/>
  <c r="AW323" i="1"/>
  <c r="AW325" i="1"/>
  <c r="AW327" i="1"/>
  <c r="AW328" i="1"/>
  <c r="AW329" i="1"/>
  <c r="DJ329" i="1" s="1"/>
  <c r="DZ329" i="1" s="1"/>
  <c r="AW330" i="1"/>
  <c r="AW331" i="1"/>
  <c r="AW332" i="1"/>
  <c r="AW333" i="1"/>
  <c r="AW334" i="1"/>
  <c r="AW338" i="1"/>
  <c r="AW339" i="1"/>
  <c r="AW340" i="1"/>
  <c r="AW341" i="1"/>
  <c r="AW342" i="1"/>
  <c r="AW343" i="1"/>
  <c r="AW344" i="1"/>
  <c r="AW345" i="1"/>
  <c r="AW346" i="1"/>
  <c r="AW347" i="1"/>
  <c r="AW348" i="1"/>
  <c r="AW349" i="1"/>
  <c r="AW350" i="1"/>
  <c r="AW351" i="1"/>
  <c r="AW352" i="1"/>
  <c r="AW354" i="1"/>
  <c r="AW355" i="1"/>
  <c r="AW356" i="1"/>
  <c r="AW357" i="1"/>
  <c r="AW358" i="1"/>
  <c r="AW359" i="1"/>
  <c r="AW361" i="1"/>
  <c r="AW362" i="1"/>
  <c r="AW363" i="1"/>
  <c r="AW364" i="1"/>
  <c r="AW365" i="1"/>
  <c r="AW366" i="1"/>
  <c r="AW367" i="1"/>
  <c r="AW368" i="1"/>
  <c r="AW369" i="1"/>
  <c r="AW370" i="1"/>
  <c r="AW371" i="1"/>
  <c r="AW372" i="1"/>
  <c r="AW373" i="1"/>
  <c r="AW374" i="1"/>
  <c r="AW375" i="1"/>
  <c r="AW376" i="1"/>
  <c r="AW377" i="1"/>
  <c r="AW378" i="1"/>
  <c r="AW379" i="1"/>
  <c r="HA379" i="1" s="1"/>
  <c r="AW380" i="1"/>
  <c r="AW381" i="1"/>
  <c r="AW382" i="1"/>
  <c r="AW383" i="1"/>
  <c r="AW384" i="1"/>
  <c r="AW385" i="1"/>
  <c r="AW386" i="1"/>
  <c r="AW387" i="1"/>
  <c r="AW388" i="1"/>
  <c r="AW389" i="1"/>
  <c r="AW390" i="1"/>
  <c r="HA390" i="1" s="1"/>
  <c r="AW391" i="1"/>
  <c r="AW392" i="1"/>
  <c r="AW393" i="1"/>
  <c r="AW394" i="1"/>
  <c r="AW395" i="1"/>
  <c r="FH395" i="1"/>
  <c r="FJ395" i="1" s="1"/>
  <c r="AW396" i="1"/>
  <c r="AW397" i="1"/>
  <c r="HA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CK421" i="1" s="1"/>
  <c r="CM421" i="1" s="1"/>
  <c r="AW422" i="1"/>
  <c r="AW423" i="1"/>
  <c r="AW424" i="1"/>
  <c r="AW425" i="1"/>
  <c r="DJ425" i="1" s="1"/>
  <c r="DL425" i="1" s="1"/>
  <c r="AW426" i="1"/>
  <c r="AW427" i="1"/>
  <c r="AW428"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5" i="1"/>
  <c r="AW456" i="1"/>
  <c r="AW457" i="1"/>
  <c r="AW458" i="1"/>
  <c r="AW459" i="1"/>
  <c r="AW460" i="1"/>
  <c r="BL460" i="1" s="1"/>
  <c r="AW461" i="1"/>
  <c r="AW462" i="1"/>
  <c r="DJ462" i="1" s="1"/>
  <c r="AW463" i="1"/>
  <c r="BL463" i="1" s="1"/>
  <c r="AW464" i="1"/>
  <c r="BL464" i="1" s="1"/>
  <c r="AW465" i="1"/>
  <c r="BL465" i="1" s="1"/>
  <c r="CB465" i="1" s="1"/>
  <c r="AW466" i="1"/>
  <c r="HA466" i="1" s="1"/>
  <c r="AW467" i="1"/>
  <c r="AW468" i="1"/>
  <c r="AW469" i="1"/>
  <c r="AW470" i="1"/>
  <c r="AW471" i="1"/>
  <c r="AW472" i="1"/>
  <c r="AW473" i="1"/>
  <c r="AW474" i="1"/>
  <c r="FH474" i="1" s="1"/>
  <c r="FJ474" i="1" s="1"/>
  <c r="AW475" i="1"/>
  <c r="AW476" i="1"/>
  <c r="AW478" i="1"/>
  <c r="AW479" i="1"/>
  <c r="AW480" i="1"/>
  <c r="AW481" i="1"/>
  <c r="AW482" i="1"/>
  <c r="AW483" i="1"/>
  <c r="AW484" i="1"/>
  <c r="AW485" i="1"/>
  <c r="AW486" i="1"/>
  <c r="AW487" i="1"/>
  <c r="AW488" i="1"/>
  <c r="AW489" i="1"/>
  <c r="AW491" i="1"/>
  <c r="AW493" i="1"/>
  <c r="DJ493" i="1" s="1"/>
  <c r="DL493" i="1" s="1"/>
  <c r="AW494" i="1"/>
  <c r="AW495" i="1"/>
  <c r="DJ495" i="1" s="1"/>
  <c r="AW496" i="1"/>
  <c r="AW497" i="1"/>
  <c r="AW503" i="1"/>
  <c r="AW506" i="1"/>
  <c r="AW507" i="1"/>
  <c r="AW508" i="1"/>
  <c r="BL508" i="1" s="1"/>
  <c r="AW511" i="1"/>
  <c r="AW512" i="1"/>
  <c r="AW514" i="1"/>
  <c r="BL514" i="1" s="1"/>
  <c r="AW515" i="1"/>
  <c r="BL515" i="1" s="1"/>
  <c r="BN515" i="1" s="1"/>
  <c r="AW516" i="1"/>
  <c r="BL516" i="1" s="1"/>
  <c r="CB516" i="1" s="1"/>
  <c r="AW517" i="1"/>
  <c r="BL517" i="1" s="1"/>
  <c r="AW519" i="1"/>
  <c r="AW520" i="1"/>
  <c r="DJ520" i="1" s="1"/>
  <c r="AW521" i="1"/>
  <c r="AW522" i="1"/>
  <c r="AW523" i="1"/>
  <c r="AW524" i="1"/>
  <c r="AW526" i="1"/>
  <c r="AW528" i="1"/>
  <c r="BL528" i="1" s="1"/>
  <c r="AW529" i="1"/>
  <c r="AW531" i="1"/>
  <c r="AW533" i="1"/>
  <c r="AW534" i="1"/>
  <c r="AW535" i="1"/>
  <c r="AW536" i="1"/>
  <c r="AW537" i="1"/>
  <c r="AW540" i="1"/>
  <c r="AW541" i="1"/>
  <c r="DJ541" i="1" s="1"/>
  <c r="DZ541" i="1" s="1"/>
  <c r="AW542" i="1"/>
  <c r="CK542" i="1" s="1"/>
  <c r="AW543" i="1"/>
  <c r="AW544" i="1"/>
  <c r="AW545" i="1"/>
  <c r="AW546" i="1"/>
  <c r="AW548" i="1"/>
  <c r="AW550" i="1"/>
  <c r="AW551" i="1"/>
  <c r="AW553" i="1"/>
  <c r="HA553" i="1" s="1"/>
  <c r="AW554" i="1"/>
  <c r="AW555" i="1"/>
  <c r="AW556" i="1"/>
  <c r="AW558" i="1"/>
  <c r="AW559" i="1"/>
  <c r="AW561" i="1"/>
  <c r="AW562" i="1"/>
  <c r="AW564" i="1"/>
  <c r="HA564" i="1" s="1"/>
  <c r="AW565" i="1"/>
  <c r="AW566" i="1"/>
  <c r="AW567" i="1"/>
  <c r="BL567" i="1" s="1"/>
  <c r="BN567" i="1" s="1"/>
  <c r="AW568" i="1"/>
  <c r="BL568" i="1" s="1"/>
  <c r="AW569" i="1"/>
  <c r="BL569" i="1" s="1"/>
  <c r="BN569" i="1" s="1"/>
  <c r="IM569" i="1" s="1"/>
  <c r="IO569" i="1" s="1"/>
  <c r="AW570" i="1"/>
  <c r="AW571" i="1"/>
  <c r="BL571" i="1" s="1"/>
  <c r="AW572" i="1"/>
  <c r="BL572" i="1" s="1"/>
  <c r="BN572" i="1" s="1"/>
  <c r="AW573" i="1"/>
  <c r="AW574" i="1"/>
  <c r="AW575" i="1"/>
  <c r="AW576" i="1"/>
  <c r="AW577" i="1"/>
  <c r="AW579" i="1"/>
  <c r="AW581" i="1"/>
  <c r="BL581" i="1" s="1"/>
  <c r="CB581" i="1" s="1"/>
  <c r="AW582" i="1"/>
  <c r="AW583" i="1"/>
  <c r="AW584" i="1"/>
  <c r="HA584" i="1" s="1"/>
  <c r="AW585" i="1"/>
  <c r="BL585" i="1" s="1"/>
  <c r="AW587" i="1"/>
  <c r="AW588" i="1"/>
  <c r="BL588" i="1" s="1"/>
  <c r="BN588" i="1" s="1"/>
  <c r="IM588" i="1" s="1"/>
  <c r="IO588" i="1" s="1"/>
  <c r="AW589" i="1"/>
  <c r="AW594" i="1"/>
  <c r="AW600" i="1"/>
  <c r="AW604" i="1"/>
  <c r="BL604" i="1" s="1"/>
  <c r="AW605" i="1"/>
  <c r="AW606" i="1"/>
  <c r="AW607" i="1"/>
  <c r="AW609" i="1"/>
  <c r="AW610" i="1"/>
  <c r="AW611" i="1"/>
  <c r="AW612" i="1"/>
  <c r="AW613" i="1"/>
  <c r="AW614" i="1"/>
  <c r="AW615" i="1"/>
  <c r="AW617" i="1"/>
  <c r="AW618" i="1"/>
  <c r="BL618" i="1" s="1"/>
  <c r="AW619" i="1"/>
  <c r="AW620" i="1"/>
  <c r="BL620" i="1" s="1"/>
  <c r="AW621" i="1"/>
  <c r="BL621" i="1" s="1"/>
  <c r="BN621" i="1" s="1"/>
  <c r="AW622" i="1"/>
  <c r="AW623" i="1"/>
  <c r="AW625" i="1"/>
  <c r="AW626" i="1"/>
  <c r="AW627" i="1"/>
  <c r="HZ636" i="1"/>
  <c r="HU636" i="1"/>
  <c r="HP636" i="1"/>
  <c r="HK636" i="1"/>
  <c r="HE636" i="1"/>
  <c r="HC636" i="1"/>
  <c r="HB636" i="1"/>
  <c r="FZ636" i="1"/>
  <c r="FY636" i="1"/>
  <c r="FO636" i="1"/>
  <c r="FN636" i="1"/>
  <c r="FD636" i="1"/>
  <c r="FC636" i="1"/>
  <c r="EE636" i="1"/>
  <c r="ED636" i="1"/>
  <c r="DF636" i="1"/>
  <c r="DE636" i="1"/>
  <c r="CG636" i="1"/>
  <c r="CF636" i="1"/>
  <c r="BH636" i="1"/>
  <c r="BG636" i="1"/>
  <c r="BD636" i="1"/>
  <c r="BC636" i="1"/>
  <c r="AV636" i="1"/>
  <c r="BA420" i="1"/>
  <c r="BA396" i="1"/>
  <c r="BA161" i="1"/>
  <c r="BA162" i="1"/>
  <c r="BA564" i="1"/>
  <c r="BA164" i="1"/>
  <c r="BA421" i="1"/>
  <c r="BA292" i="1"/>
  <c r="BA293" i="1"/>
  <c r="BA422" i="1"/>
  <c r="BA159" i="1"/>
  <c r="BA160" i="1"/>
  <c r="BA350" i="1"/>
  <c r="BA295" i="1"/>
  <c r="BA174" i="1"/>
  <c r="BA320" i="1"/>
  <c r="BA378" i="1"/>
  <c r="BA297" i="1"/>
  <c r="BA379" i="1"/>
  <c r="BA323" i="1"/>
  <c r="BA180" i="1"/>
  <c r="BA182" i="1"/>
  <c r="BA163" i="1"/>
  <c r="BA549" i="1"/>
  <c r="BA393" i="1"/>
  <c r="BA165" i="1"/>
  <c r="BA298" i="1"/>
  <c r="BA189" i="1"/>
  <c r="BA423" i="1"/>
  <c r="BA565" i="1"/>
  <c r="BA299" i="1"/>
  <c r="BA301" i="1"/>
  <c r="BA398" i="1"/>
  <c r="BA196" i="1"/>
  <c r="BA306" i="1"/>
  <c r="BA198" i="1"/>
  <c r="BA307" i="1"/>
  <c r="BA200" i="1"/>
  <c r="BA399" i="1"/>
  <c r="BA202" i="1"/>
  <c r="BA468" i="1"/>
  <c r="BA205" i="1"/>
  <c r="BA208" i="1"/>
  <c r="BA209" i="1"/>
  <c r="BA607" i="1"/>
  <c r="BA400" i="1"/>
  <c r="BA212" i="1"/>
  <c r="BA325" i="1"/>
  <c r="BA469" i="1"/>
  <c r="BA166" i="1"/>
  <c r="BA216" i="1"/>
  <c r="BA217" i="1"/>
  <c r="BA308" i="1"/>
  <c r="BA168" i="1"/>
  <c r="BA221" i="1"/>
  <c r="BA309" i="1"/>
  <c r="BA223" i="1"/>
  <c r="BA225" i="1"/>
  <c r="BA226" i="1"/>
  <c r="BA227" i="1"/>
  <c r="BA310" i="1"/>
  <c r="BA231" i="1"/>
  <c r="BA380" i="1"/>
  <c r="BA470" i="1"/>
  <c r="BA234" i="1"/>
  <c r="BA235" i="1"/>
  <c r="BA566" i="1"/>
  <c r="BA237" i="1"/>
  <c r="BA238" i="1"/>
  <c r="BA239" i="1"/>
  <c r="BA471" i="1"/>
  <c r="BA241" i="1"/>
  <c r="BA242" i="1"/>
  <c r="BA381" i="1"/>
  <c r="BA382" i="1"/>
  <c r="BA383" i="1"/>
  <c r="BA608" i="1"/>
  <c r="BA247" i="1"/>
  <c r="BA88" i="1"/>
  <c r="BA351" i="1"/>
  <c r="BA89" i="1"/>
  <c r="BA316" i="1"/>
  <c r="BA90" i="1"/>
  <c r="BA91" i="1"/>
  <c r="BA92" i="1"/>
  <c r="BA93" i="1"/>
  <c r="BA94" i="1"/>
  <c r="BA314" i="1"/>
  <c r="BA472" i="1"/>
  <c r="BA169" i="1"/>
  <c r="BA100" i="1"/>
  <c r="BA101" i="1"/>
  <c r="BA102" i="1"/>
  <c r="BA570" i="1"/>
  <c r="BA103" i="1"/>
  <c r="BA573" i="1"/>
  <c r="BA401" i="1"/>
  <c r="BA352" i="1"/>
  <c r="BA609" i="1"/>
  <c r="BA104" i="1"/>
  <c r="BA473" i="1"/>
  <c r="BA105" i="1"/>
  <c r="BA170" i="1"/>
  <c r="BA311" i="1"/>
  <c r="BA327" i="1"/>
  <c r="BA122" i="1"/>
  <c r="BA264" i="1"/>
  <c r="BA328" i="1"/>
  <c r="BA354" i="1"/>
  <c r="BA355" i="1"/>
  <c r="BA312" i="1"/>
  <c r="BA315" i="1"/>
  <c r="BA131" i="1"/>
  <c r="BA171" i="1"/>
  <c r="BA329" i="1"/>
  <c r="BA135" i="1"/>
  <c r="BA313" i="1"/>
  <c r="BA136" i="1"/>
  <c r="BA137" i="1"/>
  <c r="BA138" i="1"/>
  <c r="BA330" i="1"/>
  <c r="BA610" i="1"/>
  <c r="BA611" i="1"/>
  <c r="BA139" i="1"/>
  <c r="BA140" i="1"/>
  <c r="BA602" i="1"/>
  <c r="BA626" i="1"/>
  <c r="BA172" i="1"/>
  <c r="BA123" i="1"/>
  <c r="BA612" i="1"/>
  <c r="BA384" i="1"/>
  <c r="BA404" i="1"/>
  <c r="BA132" i="1"/>
  <c r="BA554" i="1"/>
  <c r="BA331" i="1"/>
  <c r="BA475" i="1"/>
  <c r="BA332" i="1"/>
  <c r="BA133" i="1"/>
  <c r="BA356" i="1"/>
  <c r="BA134" i="1"/>
  <c r="BA424" i="1"/>
  <c r="BA333" i="1"/>
  <c r="BA357" i="1"/>
  <c r="BA476" i="1"/>
  <c r="BA141" i="1"/>
  <c r="BA142" i="1"/>
  <c r="BA426" i="1"/>
  <c r="BA143" i="1"/>
  <c r="BA144" i="1"/>
  <c r="BA173" i="1"/>
  <c r="BA294" i="1"/>
  <c r="BA175" i="1"/>
  <c r="BA155" i="1"/>
  <c r="BA156" i="1"/>
  <c r="BA296" i="1"/>
  <c r="BA427" i="1"/>
  <c r="BA556" i="1"/>
  <c r="BA358" i="1"/>
  <c r="BA300" i="1"/>
  <c r="BA99" i="1"/>
  <c r="BA428" i="1"/>
  <c r="BA558" i="1"/>
  <c r="BA106" i="1"/>
  <c r="BA107" i="1"/>
  <c r="BA108" i="1"/>
  <c r="BA109" i="1"/>
  <c r="BA110" i="1"/>
  <c r="BA111" i="1"/>
  <c r="BA112" i="1"/>
  <c r="BA113" i="1"/>
  <c r="BA114" i="1"/>
  <c r="BA115" i="1"/>
  <c r="BA116" i="1"/>
  <c r="BA117" i="1"/>
  <c r="BA118" i="1"/>
  <c r="BA119" i="1"/>
  <c r="BA120" i="1"/>
  <c r="BA121" i="1"/>
  <c r="BA176" i="1"/>
  <c r="BA177" i="1"/>
  <c r="BA178" i="1"/>
  <c r="BA334" i="1"/>
  <c r="BA359" i="1"/>
  <c r="BA124" i="1"/>
  <c r="BA125" i="1"/>
  <c r="BA126" i="1"/>
  <c r="BA127" i="1"/>
  <c r="BA128" i="1"/>
  <c r="BA129" i="1"/>
  <c r="BA130" i="1"/>
  <c r="BA477" i="1"/>
  <c r="BA550" i="1"/>
  <c r="BA179" i="1"/>
  <c r="BA429" i="1"/>
  <c r="BA600" i="1"/>
  <c r="BA317" i="1"/>
  <c r="BA318" i="1"/>
  <c r="BA319" i="1"/>
  <c r="BA405" i="1"/>
  <c r="BA321" i="1"/>
  <c r="BA322" i="1"/>
  <c r="BA613" i="1"/>
  <c r="BA324" i="1"/>
  <c r="BA183" i="1"/>
  <c r="BA326" i="1"/>
  <c r="CK326" i="1" s="1"/>
  <c r="BA430" i="1"/>
  <c r="BA605" i="1"/>
  <c r="BA406" i="1"/>
  <c r="BA362" i="1"/>
  <c r="BA338" i="1"/>
  <c r="BA184" i="1"/>
  <c r="BA186" i="1"/>
  <c r="BA559" i="1"/>
  <c r="BA335" i="1"/>
  <c r="BA337" i="1"/>
  <c r="BA478" i="1"/>
  <c r="BA363" i="1"/>
  <c r="BA479" i="1"/>
  <c r="BA431" i="1"/>
  <c r="BA551" i="1"/>
  <c r="BA364" i="1"/>
  <c r="BA606" i="1"/>
  <c r="BA339" i="1"/>
  <c r="BA432" i="1"/>
  <c r="BA365" i="1"/>
  <c r="BA187" i="1"/>
  <c r="BA188" i="1"/>
  <c r="BA190" i="1"/>
  <c r="BA366" i="1"/>
  <c r="BA353" i="1"/>
  <c r="BA367" i="1"/>
  <c r="BA480" i="1"/>
  <c r="BA627" i="1"/>
  <c r="BA614" i="1"/>
  <c r="BA394" i="1"/>
  <c r="BA481" i="1"/>
  <c r="BA360" i="1"/>
  <c r="BA361" i="1"/>
  <c r="BA385" i="1"/>
  <c r="BA433" i="1"/>
  <c r="BA191" i="1"/>
  <c r="BA407" i="1"/>
  <c r="BA482" i="1"/>
  <c r="BA434" i="1"/>
  <c r="BA368" i="1"/>
  <c r="BA340" i="1"/>
  <c r="BA435" i="1"/>
  <c r="BA436" i="1"/>
  <c r="BA409" i="1"/>
  <c r="BA193" i="1"/>
  <c r="BA437" i="1"/>
  <c r="BA341" i="1"/>
  <c r="BA369" i="1"/>
  <c r="BA194" i="1"/>
  <c r="BA484" i="1"/>
  <c r="BA410" i="1"/>
  <c r="BA370" i="1"/>
  <c r="BA438" i="1"/>
  <c r="BA439" i="1"/>
  <c r="BA195" i="1"/>
  <c r="BA386" i="1"/>
  <c r="BA197" i="1"/>
  <c r="BA199" i="1"/>
  <c r="CB199" i="1"/>
  <c r="BA387" i="1"/>
  <c r="CK387" i="1" s="1"/>
  <c r="CM387" i="1" s="1"/>
  <c r="BA371" i="1"/>
  <c r="BA201" i="1"/>
  <c r="BA440" i="1"/>
  <c r="BA204" i="1"/>
  <c r="BA441" i="1"/>
  <c r="BA372" i="1"/>
  <c r="BA442" i="1"/>
  <c r="BA395" i="1"/>
  <c r="BA443" i="1"/>
  <c r="BA397" i="1"/>
  <c r="BA444" i="1"/>
  <c r="BA411" i="1"/>
  <c r="BA412" i="1"/>
  <c r="BA485" i="1"/>
  <c r="BA402" i="1"/>
  <c r="BA445" i="1"/>
  <c r="BA207" i="1"/>
  <c r="BA210" i="1"/>
  <c r="BA373" i="1"/>
  <c r="BA408" i="1"/>
  <c r="CK408" i="1" s="1"/>
  <c r="DA408" i="1" s="1"/>
  <c r="BA211" i="1"/>
  <c r="BA413" i="1"/>
  <c r="BA446" i="1"/>
  <c r="BA486" i="1"/>
  <c r="BA290" i="1"/>
  <c r="BA213" i="1"/>
  <c r="BA615" i="1"/>
  <c r="BA487" i="1"/>
  <c r="BA488" i="1"/>
  <c r="BA214" i="1"/>
  <c r="BA215" i="1"/>
  <c r="BA218" i="1"/>
  <c r="BA447" i="1"/>
  <c r="BA448" i="1"/>
  <c r="BA574" i="1"/>
  <c r="BA388" i="1"/>
  <c r="BA425" i="1"/>
  <c r="BA617" i="1"/>
  <c r="BA449" i="1"/>
  <c r="BA489" i="1"/>
  <c r="BA414" i="1"/>
  <c r="BA450" i="1"/>
  <c r="BA451" i="1"/>
  <c r="BA452" i="1"/>
  <c r="BA619" i="1"/>
  <c r="BA415" i="1"/>
  <c r="BA219" i="1"/>
  <c r="BA416" i="1"/>
  <c r="BA222" i="1"/>
  <c r="BA453" i="1"/>
  <c r="BA497" i="1"/>
  <c r="BA455" i="1"/>
  <c r="BA503" i="1"/>
  <c r="BA230" i="1"/>
  <c r="BA374" i="1"/>
  <c r="BA232" i="1"/>
  <c r="BA512" i="1"/>
  <c r="BA622" i="1"/>
  <c r="BA519" i="1"/>
  <c r="BA342" i="1"/>
  <c r="BA521" i="1"/>
  <c r="BA561" i="1"/>
  <c r="BA389" i="1"/>
  <c r="BA522" i="1"/>
  <c r="BA233" i="1"/>
  <c r="BA454" i="1"/>
  <c r="BA523" i="1"/>
  <c r="BA417" i="1"/>
  <c r="BA524" i="1"/>
  <c r="BA236" i="1"/>
  <c r="BA456" i="1"/>
  <c r="BA460" i="1"/>
  <c r="BA84" i="1"/>
  <c r="BA85" i="1"/>
  <c r="BA625" i="1"/>
  <c r="BA462" i="1"/>
  <c r="BA463" i="1"/>
  <c r="BA464" i="1"/>
  <c r="BA465" i="1"/>
  <c r="CK465" i="1" s="1"/>
  <c r="CM465" i="1" s="1"/>
  <c r="BA86" i="1"/>
  <c r="BA87" i="1"/>
  <c r="BA240" i="1"/>
  <c r="BA95" i="1"/>
  <c r="BA343" i="1"/>
  <c r="BA96" i="1"/>
  <c r="BA243" i="1"/>
  <c r="BA97" i="1"/>
  <c r="BA244" i="1"/>
  <c r="BA526" i="1"/>
  <c r="BA98" i="1"/>
  <c r="BA245" i="1"/>
  <c r="BA246" i="1"/>
  <c r="BA248" i="1"/>
  <c r="BA474" i="1"/>
  <c r="BA529" i="1"/>
  <c r="BA457" i="1"/>
  <c r="BA249" i="1"/>
  <c r="BA562" i="1"/>
  <c r="BA250" i="1"/>
  <c r="BA531" i="1"/>
  <c r="BA251" i="1"/>
  <c r="BA252" i="1"/>
  <c r="BA483" i="1"/>
  <c r="DJ483" i="1" s="1"/>
  <c r="BA253" i="1"/>
  <c r="BA563" i="1"/>
  <c r="BA532" i="1"/>
  <c r="BA533" i="1"/>
  <c r="BA458" i="1"/>
  <c r="BA344" i="1"/>
  <c r="BA158" i="1"/>
  <c r="BA490" i="1"/>
  <c r="BA491" i="1"/>
  <c r="BA492" i="1"/>
  <c r="BA493" i="1"/>
  <c r="BA495" i="1"/>
  <c r="BA20" i="1"/>
  <c r="BA496" i="1"/>
  <c r="BA291" i="1"/>
  <c r="BA498" i="1"/>
  <c r="BA254" i="1"/>
  <c r="BA499" i="1"/>
  <c r="BA157" i="1"/>
  <c r="BA29" i="1"/>
  <c r="BA500" i="1"/>
  <c r="BA39" i="1"/>
  <c r="BA47" i="1"/>
  <c r="BA55" i="1"/>
  <c r="BA501" i="1"/>
  <c r="BA62" i="1"/>
  <c r="BA67" i="1"/>
  <c r="BA72" i="1"/>
  <c r="BA78" i="1"/>
  <c r="BA255" i="1"/>
  <c r="BA504" i="1"/>
  <c r="BA505" i="1"/>
  <c r="BA507" i="1"/>
  <c r="BA508" i="1"/>
  <c r="BA256" i="1"/>
  <c r="BA509" i="1"/>
  <c r="BA79" i="1"/>
  <c r="BA510" i="1"/>
  <c r="BA80" i="1"/>
  <c r="BA511" i="1"/>
  <c r="BA257" i="1"/>
  <c r="BA81" i="1"/>
  <c r="BA513" i="1"/>
  <c r="BA82" i="1"/>
  <c r="BA514" i="1"/>
  <c r="BA515" i="1"/>
  <c r="BA517" i="1"/>
  <c r="BA518" i="1"/>
  <c r="BA418" i="1"/>
  <c r="BA520" i="1"/>
  <c r="BA83" i="1"/>
  <c r="BA258" i="1"/>
  <c r="BA259" i="1"/>
  <c r="BA260" i="1"/>
  <c r="BA261" i="1"/>
  <c r="BA525" i="1"/>
  <c r="BA262" i="1"/>
  <c r="BA527" i="1"/>
  <c r="BA528" i="1"/>
  <c r="BA263" i="1"/>
  <c r="BA530" i="1"/>
  <c r="BA265" i="1"/>
  <c r="BA575" i="1"/>
  <c r="BA534" i="1"/>
  <c r="BA266" i="1"/>
  <c r="BA535" i="1"/>
  <c r="BA267" i="1"/>
  <c r="BA459" i="1"/>
  <c r="BA538" i="1"/>
  <c r="BA539" i="1"/>
  <c r="BA268" i="1"/>
  <c r="BA541" i="1"/>
  <c r="BA542" i="1"/>
  <c r="BA536" i="1"/>
  <c r="BA270" i="1"/>
  <c r="BA537" i="1"/>
  <c r="BA547" i="1"/>
  <c r="BA271" i="1"/>
  <c r="BA272" i="1"/>
  <c r="BA540" i="1"/>
  <c r="BA577" i="1"/>
  <c r="BA273" i="1"/>
  <c r="BA553" i="1"/>
  <c r="DJ553" i="1" s="1"/>
  <c r="BA274" i="1"/>
  <c r="BA275" i="1"/>
  <c r="BA557" i="1"/>
  <c r="BA419" i="1"/>
  <c r="BA276" i="1"/>
  <c r="BA560" i="1"/>
  <c r="BA543" i="1"/>
  <c r="BA544" i="1"/>
  <c r="BA545" i="1"/>
  <c r="BA277" i="1"/>
  <c r="BA278" i="1"/>
  <c r="BA390" i="1"/>
  <c r="BA567" i="1"/>
  <c r="BA568" i="1"/>
  <c r="BA569" i="1"/>
  <c r="BA461" i="1"/>
  <c r="BA571" i="1"/>
  <c r="BA572" i="1"/>
  <c r="BA391" i="1"/>
  <c r="BA375" i="1"/>
  <c r="BA345" i="1"/>
  <c r="BA279" i="1"/>
  <c r="BA579" i="1"/>
  <c r="FH579" i="1" s="1"/>
  <c r="FJ579" i="1" s="1"/>
  <c r="BA580" i="1"/>
  <c r="BA582" i="1"/>
  <c r="BA376" i="1"/>
  <c r="BA584" i="1"/>
  <c r="BA585" i="1"/>
  <c r="BA586" i="1"/>
  <c r="BA587" i="1"/>
  <c r="BA588" i="1"/>
  <c r="BA280" i="1"/>
  <c r="BA590" i="1"/>
  <c r="BA591" i="1"/>
  <c r="BA592" i="1"/>
  <c r="BA593" i="1"/>
  <c r="BA594" i="1"/>
  <c r="BA596" i="1"/>
  <c r="BA597" i="1"/>
  <c r="BA598" i="1"/>
  <c r="BA599" i="1"/>
  <c r="BA281" i="1"/>
  <c r="BA601" i="1"/>
  <c r="BA346" i="1"/>
  <c r="BA604" i="1"/>
  <c r="BA282" i="1"/>
  <c r="BA466" i="1"/>
  <c r="BA392" i="1"/>
  <c r="BA283" i="1"/>
  <c r="BA377" i="1"/>
  <c r="BA347" i="1"/>
  <c r="BA348" i="1"/>
  <c r="BA467" i="1"/>
  <c r="BA349" i="1"/>
  <c r="BA284" i="1"/>
  <c r="BA548" i="1"/>
  <c r="BA145" i="1"/>
  <c r="BA616" i="1"/>
  <c r="BA146" i="1"/>
  <c r="BA147" i="1"/>
  <c r="BA148" i="1"/>
  <c r="BA149" i="1"/>
  <c r="BA285" i="1"/>
  <c r="BA150" i="1"/>
  <c r="BA618" i="1"/>
  <c r="BA286" i="1"/>
  <c r="BA151" i="1"/>
  <c r="BA620" i="1"/>
  <c r="BA152" i="1"/>
  <c r="BA621" i="1"/>
  <c r="BA153" i="1"/>
  <c r="BA583" i="1"/>
  <c r="BA623" i="1"/>
  <c r="BA154" i="1"/>
  <c r="BA624" i="1"/>
  <c r="AW140" i="1"/>
  <c r="AW136" i="1"/>
  <c r="G12" i="1"/>
  <c r="AW103" i="1"/>
  <c r="AW139" i="1"/>
  <c r="AW137" i="1"/>
  <c r="AW122" i="1"/>
  <c r="AW105" i="1"/>
  <c r="AW104" i="1"/>
  <c r="AW152" i="1"/>
  <c r="AW151" i="1"/>
  <c r="BL151" i="1" s="1"/>
  <c r="BN151" i="1" s="1"/>
  <c r="AW150" i="1"/>
  <c r="AW148" i="1"/>
  <c r="AW147" i="1"/>
  <c r="AW146" i="1"/>
  <c r="AW145" i="1"/>
  <c r="AW82" i="1"/>
  <c r="AW80" i="1"/>
  <c r="AW79" i="1"/>
  <c r="CZ638" i="1"/>
  <c r="AW78" i="1"/>
  <c r="AW72" i="1"/>
  <c r="AW67" i="1"/>
  <c r="AW62" i="1"/>
  <c r="AW29" i="1"/>
  <c r="AW157" i="1"/>
  <c r="HA157" i="1" s="1"/>
  <c r="AW158" i="1"/>
  <c r="AW98" i="1"/>
  <c r="AW97" i="1"/>
  <c r="AW96" i="1"/>
  <c r="AW95" i="1"/>
  <c r="AW86" i="1"/>
  <c r="AW85" i="1"/>
  <c r="AW84" i="1"/>
  <c r="AW130" i="1"/>
  <c r="AW129" i="1"/>
  <c r="AW128" i="1"/>
  <c r="AW126" i="1"/>
  <c r="AW125" i="1"/>
  <c r="AW124" i="1"/>
  <c r="AW121" i="1"/>
  <c r="AW120" i="1"/>
  <c r="AW119" i="1"/>
  <c r="AW118" i="1"/>
  <c r="AW117" i="1"/>
  <c r="AW116" i="1"/>
  <c r="AW115" i="1"/>
  <c r="AW114" i="1"/>
  <c r="AW113" i="1"/>
  <c r="AW112" i="1"/>
  <c r="AW111" i="1"/>
  <c r="AW110" i="1"/>
  <c r="AW109" i="1"/>
  <c r="AW108" i="1"/>
  <c r="AW107" i="1"/>
  <c r="AW106" i="1"/>
  <c r="AW156" i="1"/>
  <c r="AW155" i="1"/>
  <c r="AW144" i="1"/>
  <c r="AW143" i="1"/>
  <c r="AW142" i="1"/>
  <c r="AW141" i="1"/>
  <c r="AW134" i="1"/>
  <c r="AW133" i="1"/>
  <c r="AW132" i="1"/>
  <c r="AW123" i="1"/>
  <c r="AW131" i="1"/>
  <c r="AW102" i="1"/>
  <c r="AW101" i="1"/>
  <c r="AW100" i="1"/>
  <c r="AW94" i="1"/>
  <c r="AW93" i="1"/>
  <c r="AW92" i="1"/>
  <c r="AW91" i="1"/>
  <c r="FH91" i="1" s="1"/>
  <c r="AW90" i="1"/>
  <c r="AW89" i="1"/>
  <c r="AW88" i="1"/>
  <c r="IY636" i="1"/>
  <c r="IX636" i="1"/>
  <c r="IW636" i="1"/>
  <c r="IV636" i="1"/>
  <c r="IU636" i="1"/>
  <c r="IT636" i="1"/>
  <c r="IS636" i="1"/>
  <c r="EX639" i="1"/>
  <c r="EX636" i="1"/>
  <c r="M482" i="13"/>
  <c r="M350" i="13"/>
  <c r="M258" i="13"/>
  <c r="N124" i="13"/>
  <c r="M113" i="13"/>
  <c r="L212" i="13"/>
  <c r="N111" i="13"/>
  <c r="N488" i="13"/>
  <c r="N456" i="13"/>
  <c r="N428" i="13"/>
  <c r="N380" i="13"/>
  <c r="N356" i="13"/>
  <c r="N336" i="13"/>
  <c r="N292" i="13"/>
  <c r="N272" i="13"/>
  <c r="N252" i="13"/>
  <c r="N200" i="13"/>
  <c r="M103" i="13"/>
  <c r="N113" i="13"/>
  <c r="N109" i="13"/>
  <c r="N105" i="13"/>
  <c r="M485" i="13"/>
  <c r="M365" i="13"/>
  <c r="M253" i="13"/>
  <c r="L211" i="13"/>
  <c r="M293" i="13"/>
  <c r="M161" i="13"/>
  <c r="N547" i="13"/>
  <c r="N507" i="13"/>
  <c r="N291" i="13"/>
  <c r="N227" i="13"/>
  <c r="N187" i="13"/>
  <c r="N143" i="13"/>
  <c r="M539" i="13"/>
  <c r="M387" i="13"/>
  <c r="M291" i="13"/>
  <c r="M215" i="13"/>
  <c r="M175" i="13"/>
  <c r="M159" i="13"/>
  <c r="M143" i="13"/>
  <c r="M127" i="13"/>
  <c r="N557" i="13"/>
  <c r="N541" i="13"/>
  <c r="N525" i="13"/>
  <c r="N509" i="13"/>
  <c r="N501" i="13"/>
  <c r="N493" i="13"/>
  <c r="N485" i="13"/>
  <c r="N477" i="13"/>
  <c r="N461" i="13"/>
  <c r="N453" i="13"/>
  <c r="N449" i="13"/>
  <c r="N445" i="13"/>
  <c r="N437" i="13"/>
  <c r="N433" i="13"/>
  <c r="N429" i="13"/>
  <c r="N421" i="13"/>
  <c r="N417" i="13"/>
  <c r="N413" i="13"/>
  <c r="N405" i="13"/>
  <c r="N401" i="13"/>
  <c r="N397" i="13"/>
  <c r="N385" i="13"/>
  <c r="N381" i="13"/>
  <c r="N377" i="13"/>
  <c r="N369" i="13"/>
  <c r="N365" i="13"/>
  <c r="N361" i="13"/>
  <c r="N353" i="13"/>
  <c r="N349" i="13"/>
  <c r="N345" i="13"/>
  <c r="N337" i="13"/>
  <c r="N333" i="13"/>
  <c r="N329" i="13"/>
  <c r="N321" i="13"/>
  <c r="N317" i="13"/>
  <c r="N313" i="13"/>
  <c r="N305" i="13"/>
  <c r="N301" i="13"/>
  <c r="N297" i="13"/>
  <c r="N289" i="13"/>
  <c r="N285" i="13"/>
  <c r="N281" i="13"/>
  <c r="N273" i="13"/>
  <c r="N269" i="13"/>
  <c r="N265" i="13"/>
  <c r="N257" i="13"/>
  <c r="N253" i="13"/>
  <c r="N249" i="13"/>
  <c r="N241" i="13"/>
  <c r="N237" i="13"/>
  <c r="N233" i="13"/>
  <c r="N225" i="13"/>
  <c r="N221" i="13"/>
  <c r="N217" i="13"/>
  <c r="N209" i="13"/>
  <c r="N205" i="13"/>
  <c r="N201" i="13"/>
  <c r="N193" i="13"/>
  <c r="N189" i="13"/>
  <c r="N185" i="13"/>
  <c r="N177" i="13"/>
  <c r="N173" i="13"/>
  <c r="N169" i="13"/>
  <c r="N161" i="13"/>
  <c r="N157" i="13"/>
  <c r="N153" i="13"/>
  <c r="N145" i="13"/>
  <c r="N141" i="13"/>
  <c r="N137" i="13"/>
  <c r="N129" i="13"/>
  <c r="N125" i="13"/>
  <c r="N121" i="13"/>
  <c r="E152" i="13"/>
  <c r="F138" i="13"/>
  <c r="F146" i="13"/>
  <c r="F158" i="13"/>
  <c r="F325" i="13"/>
  <c r="G247" i="13"/>
  <c r="G131" i="13"/>
  <c r="G119" i="13"/>
  <c r="N388" i="13"/>
  <c r="D267" i="13"/>
  <c r="E172" i="13"/>
  <c r="E112" i="13"/>
  <c r="E310" i="13"/>
  <c r="E302" i="13"/>
  <c r="E282" i="13"/>
  <c r="E270" i="13"/>
  <c r="E266" i="13"/>
  <c r="E234" i="13"/>
  <c r="E230" i="13"/>
  <c r="E218" i="13"/>
  <c r="E198" i="13"/>
  <c r="E170" i="13"/>
  <c r="E146" i="13"/>
  <c r="E114" i="13"/>
  <c r="E110" i="13"/>
  <c r="E312" i="13"/>
  <c r="E308" i="13"/>
  <c r="E300" i="13"/>
  <c r="E292" i="13"/>
  <c r="E288" i="13"/>
  <c r="E276" i="13"/>
  <c r="E272" i="13"/>
  <c r="E240" i="13"/>
  <c r="E236" i="13"/>
  <c r="E232" i="13"/>
  <c r="E228" i="13"/>
  <c r="E224" i="13"/>
  <c r="E220" i="13"/>
  <c r="G485" i="13"/>
  <c r="G437" i="13"/>
  <c r="G417" i="13"/>
  <c r="G401" i="13"/>
  <c r="G393" i="13"/>
  <c r="G261" i="13"/>
  <c r="G129" i="13"/>
  <c r="G117" i="13"/>
  <c r="G484" i="13"/>
  <c r="G480" i="13"/>
  <c r="G468" i="13"/>
  <c r="G464" i="13"/>
  <c r="G452" i="13"/>
  <c r="G444" i="13"/>
  <c r="G432" i="13"/>
  <c r="G424" i="13"/>
  <c r="G396" i="13"/>
  <c r="G388" i="13"/>
  <c r="G256" i="13"/>
  <c r="G240" i="13"/>
  <c r="G236" i="13"/>
  <c r="G232" i="13"/>
  <c r="G228" i="13"/>
  <c r="G224" i="13"/>
  <c r="G220" i="13"/>
  <c r="G176" i="13"/>
  <c r="G152" i="13"/>
  <c r="G465" i="13"/>
  <c r="G449" i="13"/>
  <c r="G405" i="13"/>
  <c r="G397" i="13"/>
  <c r="G479" i="13"/>
  <c r="G463" i="13"/>
  <c r="G447" i="13"/>
  <c r="G431" i="13"/>
  <c r="G423" i="13"/>
  <c r="G411" i="13"/>
  <c r="G403" i="13"/>
  <c r="G255" i="13"/>
  <c r="G223" i="13"/>
  <c r="G215" i="13"/>
  <c r="F168" i="13"/>
  <c r="F545" i="13"/>
  <c r="F529" i="13"/>
  <c r="F329" i="13"/>
  <c r="F97" i="13"/>
  <c r="F341" i="13"/>
  <c r="F498" i="13"/>
  <c r="F506" i="13"/>
  <c r="F510" i="13"/>
  <c r="F514" i="13"/>
  <c r="F530" i="13"/>
  <c r="F554" i="13"/>
  <c r="F504" i="13"/>
  <c r="F512" i="13"/>
  <c r="F520" i="13"/>
  <c r="F528" i="13"/>
  <c r="F544" i="13"/>
  <c r="F495" i="13"/>
  <c r="F503" i="13"/>
  <c r="F523" i="13"/>
  <c r="F531" i="13"/>
  <c r="F535" i="13"/>
  <c r="F539" i="13"/>
  <c r="F543" i="13"/>
  <c r="F547" i="13"/>
  <c r="F555" i="13"/>
  <c r="F516" i="13"/>
  <c r="F524" i="13"/>
  <c r="F532" i="13"/>
  <c r="F548" i="13"/>
  <c r="F334" i="13"/>
  <c r="F338" i="13"/>
  <c r="F358" i="13"/>
  <c r="F362" i="13"/>
  <c r="F382" i="13"/>
  <c r="F344" i="13"/>
  <c r="F368" i="13"/>
  <c r="F376" i="13"/>
  <c r="F323" i="13"/>
  <c r="F335" i="13"/>
  <c r="F347" i="13"/>
  <c r="F351" i="13"/>
  <c r="F359" i="13"/>
  <c r="F379" i="13"/>
  <c r="F383" i="13"/>
  <c r="F332" i="13"/>
  <c r="F340" i="13"/>
  <c r="F348" i="13"/>
  <c r="F356" i="13"/>
  <c r="F320" i="13"/>
  <c r="F319" i="13"/>
  <c r="F128" i="13"/>
  <c r="F553" i="13"/>
  <c r="F537" i="13"/>
  <c r="F369" i="13"/>
  <c r="F353" i="13"/>
  <c r="F315" i="13"/>
  <c r="F299" i="13"/>
  <c r="F291" i="13"/>
  <c r="F287" i="13"/>
  <c r="F283" i="13"/>
  <c r="F271" i="13"/>
  <c r="F175" i="13"/>
  <c r="F159" i="13"/>
  <c r="F147" i="13"/>
  <c r="F318" i="13"/>
  <c r="F286" i="13"/>
  <c r="F278" i="13"/>
  <c r="F274" i="13"/>
  <c r="D265" i="13"/>
  <c r="D465" i="13"/>
  <c r="D457" i="13"/>
  <c r="D307" i="13"/>
  <c r="D257" i="13"/>
  <c r="D244" i="13"/>
  <c r="D236" i="13"/>
  <c r="D220" i="13"/>
  <c r="D212" i="13"/>
  <c r="D397" i="13"/>
  <c r="D485" i="13"/>
  <c r="D253" i="13"/>
  <c r="D217" i="13"/>
  <c r="D440" i="13"/>
  <c r="D424" i="13"/>
  <c r="D396" i="13"/>
  <c r="D256" i="13"/>
  <c r="D479" i="13"/>
  <c r="D459" i="13"/>
  <c r="D427" i="13"/>
  <c r="D419" i="13"/>
  <c r="D411" i="13"/>
  <c r="D407" i="13"/>
  <c r="D403" i="13"/>
  <c r="D255" i="13"/>
  <c r="D231" i="13"/>
  <c r="D223" i="13"/>
  <c r="D119" i="13"/>
  <c r="D480" i="13"/>
  <c r="D180" i="13"/>
  <c r="D176" i="13"/>
  <c r="D474" i="13"/>
  <c r="D470" i="13"/>
  <c r="D466" i="13"/>
  <c r="D426" i="13"/>
  <c r="D422" i="13"/>
  <c r="D402" i="13"/>
  <c r="D394" i="13"/>
  <c r="D234" i="13"/>
  <c r="M439" i="13"/>
  <c r="M351" i="13"/>
  <c r="N411" i="13"/>
  <c r="N463" i="13"/>
  <c r="N487" i="13"/>
  <c r="N504" i="13"/>
  <c r="N399" i="13"/>
  <c r="M251" i="13"/>
  <c r="M475" i="13"/>
  <c r="M355" i="13"/>
  <c r="M278" i="13"/>
  <c r="N560" i="13"/>
  <c r="K371" i="13"/>
  <c r="N384" i="13"/>
  <c r="M318" i="13"/>
  <c r="M379" i="13"/>
  <c r="N556" i="13"/>
  <c r="N379" i="13"/>
  <c r="M230" i="13"/>
  <c r="M7" i="13"/>
  <c r="DJ223" i="1"/>
  <c r="HT497" i="1"/>
  <c r="HJ224" i="1"/>
  <c r="CK504" i="1"/>
  <c r="CM504" i="1" s="1"/>
  <c r="HO170" i="1"/>
  <c r="HO588" i="1"/>
  <c r="HJ193" i="1"/>
  <c r="CB223" i="1"/>
  <c r="HY175" i="1"/>
  <c r="DA32" i="1"/>
  <c r="DJ237" i="1"/>
  <c r="EI223" i="1"/>
  <c r="EK223" i="1" s="1"/>
  <c r="GF596" i="1"/>
  <c r="W563" i="12"/>
  <c r="DJ269" i="1"/>
  <c r="DL269" i="1" s="1"/>
  <c r="CK234" i="1"/>
  <c r="DA387" i="1"/>
  <c r="HT241" i="1"/>
  <c r="HQ641" i="1"/>
  <c r="HJ272" i="1"/>
  <c r="FH580" i="1"/>
  <c r="FJ580" i="1" s="1"/>
  <c r="DJ580" i="1"/>
  <c r="HA580" i="1"/>
  <c r="HJ541" i="1"/>
  <c r="HJ175" i="1"/>
  <c r="HY554" i="1"/>
  <c r="IK527" i="1"/>
  <c r="BG641" i="1"/>
  <c r="HO620" i="1"/>
  <c r="IM156" i="1"/>
  <c r="IO156" i="1" s="1"/>
  <c r="HJ161" i="1"/>
  <c r="HO162" i="1"/>
  <c r="HY229" i="1"/>
  <c r="GM641" i="1"/>
  <c r="HJ205" i="1"/>
  <c r="CB576" i="1"/>
  <c r="HY444" i="1"/>
  <c r="HO447" i="1"/>
  <c r="IK430" i="1"/>
  <c r="HO274" i="1"/>
  <c r="HJ461" i="1"/>
  <c r="HO348" i="1"/>
  <c r="IP348" i="1" s="1"/>
  <c r="IR348" i="1" s="1"/>
  <c r="HO341" i="1"/>
  <c r="HO190" i="1"/>
  <c r="HO595" i="1"/>
  <c r="HO546" i="1"/>
  <c r="CK539" i="1"/>
  <c r="DA539" i="1" s="1"/>
  <c r="HY593" i="1"/>
  <c r="HA507" i="1"/>
  <c r="HO410" i="1"/>
  <c r="HO178" i="1"/>
  <c r="HO215" i="1"/>
  <c r="DZ206" i="1"/>
  <c r="DL206" i="1"/>
  <c r="HJ167" i="1"/>
  <c r="HD167" i="1"/>
  <c r="HO180" i="1"/>
  <c r="HO597" i="1"/>
  <c r="HY310" i="1"/>
  <c r="HJ506" i="1"/>
  <c r="HJ263" i="1"/>
  <c r="HO426" i="1"/>
  <c r="HJ285" i="1"/>
  <c r="HJ237" i="1"/>
  <c r="HO290" i="1"/>
  <c r="HJ517" i="1"/>
  <c r="HT518" i="1"/>
  <c r="BL490" i="1"/>
  <c r="BN490" i="1" s="1"/>
  <c r="HY224" i="1"/>
  <c r="HD590" i="1"/>
  <c r="DZ200" i="1"/>
  <c r="HJ557" i="1"/>
  <c r="IK599" i="1"/>
  <c r="HP641" i="1"/>
  <c r="J8" i="13"/>
  <c r="V563" i="12"/>
  <c r="HJ583" i="1"/>
  <c r="IK399" i="1"/>
  <c r="CM303" i="1"/>
  <c r="HJ569" i="1"/>
  <c r="HA304" i="1"/>
  <c r="HO587" i="1"/>
  <c r="BL361" i="1"/>
  <c r="CB361" i="1" s="1"/>
  <c r="CK618" i="1"/>
  <c r="CM618" i="1" s="1"/>
  <c r="HA508" i="1"/>
  <c r="DZ597" i="1"/>
  <c r="CK33" i="1"/>
  <c r="CM33" i="1" s="1"/>
  <c r="CK517" i="1"/>
  <c r="DA517" i="1" s="1"/>
  <c r="HJ213" i="1"/>
  <c r="IK225" i="1"/>
  <c r="IK180" i="1"/>
  <c r="IK567" i="1"/>
  <c r="CS641" i="1"/>
  <c r="HY565" i="1"/>
  <c r="FH269" i="1"/>
  <c r="FJ269" i="1" s="1"/>
  <c r="HJ409" i="1"/>
  <c r="HO450" i="1"/>
  <c r="DJ185" i="1"/>
  <c r="HJ301" i="1"/>
  <c r="HO589" i="1"/>
  <c r="HD176" i="1"/>
  <c r="HO585" i="1"/>
  <c r="HO439" i="1"/>
  <c r="HT463" i="1"/>
  <c r="HD205" i="1"/>
  <c r="DL603" i="1"/>
  <c r="CK507" i="1"/>
  <c r="DA507" i="1" s="1"/>
  <c r="BL507" i="1"/>
  <c r="BN507" i="1" s="1"/>
  <c r="HJ620" i="1"/>
  <c r="HJ277" i="1"/>
  <c r="HY306" i="1"/>
  <c r="HY209" i="1"/>
  <c r="HO200" i="1"/>
  <c r="CK202" i="1"/>
  <c r="CM202" i="1" s="1"/>
  <c r="CB515" i="1"/>
  <c r="CT641" i="1"/>
  <c r="HT441" i="1"/>
  <c r="CB567" i="1"/>
  <c r="DL329" i="1"/>
  <c r="GJ641" i="1"/>
  <c r="HC641" i="1"/>
  <c r="IK232" i="1"/>
  <c r="IK569" i="1"/>
  <c r="CK167" i="1"/>
  <c r="CM167" i="1" s="1"/>
  <c r="IK542" i="1"/>
  <c r="IK437" i="1"/>
  <c r="IK370" i="1"/>
  <c r="IK347" i="1"/>
  <c r="IK506" i="1"/>
  <c r="HO412" i="1"/>
  <c r="HD290" i="1"/>
  <c r="HT535" i="1"/>
  <c r="HJ624" i="1"/>
  <c r="HD211" i="1"/>
  <c r="DJ242" i="1"/>
  <c r="DL242" i="1" s="1"/>
  <c r="HO432" i="1"/>
  <c r="HY481" i="1"/>
  <c r="HO293" i="1"/>
  <c r="HO557" i="1"/>
  <c r="HO288" i="1"/>
  <c r="HD288" i="1"/>
  <c r="IM489" i="1"/>
  <c r="IO489" i="1" s="1"/>
  <c r="HJ486" i="1"/>
  <c r="DZ500" i="1"/>
  <c r="HT459" i="1"/>
  <c r="HD391" i="1"/>
  <c r="HO581" i="1"/>
  <c r="HJ349" i="1"/>
  <c r="HD485" i="1"/>
  <c r="HJ478" i="1"/>
  <c r="HO431" i="1"/>
  <c r="HO364" i="1"/>
  <c r="DJ192" i="1"/>
  <c r="DZ192" i="1" s="1"/>
  <c r="CK192" i="1"/>
  <c r="CM192" i="1" s="1"/>
  <c r="BL205" i="1"/>
  <c r="CK205" i="1"/>
  <c r="DA205" i="1" s="1"/>
  <c r="HJ308" i="1"/>
  <c r="HJ420" i="1"/>
  <c r="HO174" i="1"/>
  <c r="HT544" i="1"/>
  <c r="IP544" i="1" s="1"/>
  <c r="IR544" i="1" s="1"/>
  <c r="HO390" i="1"/>
  <c r="HO285" i="1"/>
  <c r="DJ465" i="1"/>
  <c r="DL465" i="1" s="1"/>
  <c r="HO168" i="1"/>
  <c r="HT163" i="1"/>
  <c r="HT465" i="1"/>
  <c r="FH174" i="1"/>
  <c r="CM242" i="1"/>
  <c r="DA242" i="1"/>
  <c r="GG555" i="1"/>
  <c r="GG636" i="1" s="1"/>
  <c r="GF555" i="1"/>
  <c r="HT345" i="1"/>
  <c r="HA492" i="1"/>
  <c r="DJ229" i="1"/>
  <c r="BL300" i="1"/>
  <c r="CB300" i="1" s="1"/>
  <c r="HT484" i="1"/>
  <c r="IP484" i="1" s="1"/>
  <c r="IR484" i="1" s="1"/>
  <c r="CP641" i="1"/>
  <c r="DJ234" i="1"/>
  <c r="BL234" i="1"/>
  <c r="CB234" i="1" s="1"/>
  <c r="HJ241" i="1"/>
  <c r="IK273" i="1"/>
  <c r="BL511" i="1"/>
  <c r="CB511" i="1" s="1"/>
  <c r="DJ496" i="1"/>
  <c r="DZ496" i="1" s="1"/>
  <c r="BL496" i="1"/>
  <c r="BL491" i="1"/>
  <c r="CB491" i="1" s="1"/>
  <c r="CK491" i="1"/>
  <c r="CM491" i="1" s="1"/>
  <c r="HJ376" i="1"/>
  <c r="IP376" i="1" s="1"/>
  <c r="IR376" i="1" s="1"/>
  <c r="HJ235" i="1"/>
  <c r="IK546" i="1"/>
  <c r="IK337" i="1"/>
  <c r="IM554" i="1"/>
  <c r="IO554" i="1" s="1"/>
  <c r="HD344" i="1"/>
  <c r="IP442" i="1"/>
  <c r="IR442" i="1" s="1"/>
  <c r="HV641" i="1"/>
  <c r="IM622" i="1"/>
  <c r="IO622" i="1" s="1"/>
  <c r="IM418" i="1"/>
  <c r="IO418" i="1" s="1"/>
  <c r="IM286" i="1"/>
  <c r="IO286" i="1" s="1"/>
  <c r="IK584" i="1"/>
  <c r="IK502" i="1"/>
  <c r="IK473" i="1"/>
  <c r="IR138" i="1"/>
  <c r="IP39" i="1"/>
  <c r="IR39" i="1" s="1"/>
  <c r="IP82" i="1"/>
  <c r="IR82" i="1" s="1"/>
  <c r="IK593" i="1"/>
  <c r="IK241" i="1"/>
  <c r="IK237" i="1"/>
  <c r="IK208" i="1"/>
  <c r="IK256" i="1"/>
  <c r="DA618" i="1"/>
  <c r="HJ532" i="1"/>
  <c r="HJ498" i="1"/>
  <c r="HJ502" i="1"/>
  <c r="HJ243" i="1"/>
  <c r="HO491" i="1"/>
  <c r="HJ351" i="1"/>
  <c r="HJ609" i="1"/>
  <c r="HD609" i="1"/>
  <c r="HO611" i="1"/>
  <c r="HO302" i="1"/>
  <c r="HJ337" i="1"/>
  <c r="HD337" i="1"/>
  <c r="HO363" i="1"/>
  <c r="HO187" i="1"/>
  <c r="HJ188" i="1"/>
  <c r="HT215" i="1"/>
  <c r="HJ449" i="1"/>
  <c r="HJ182" i="1"/>
  <c r="HJ607" i="1"/>
  <c r="HD456" i="1"/>
  <c r="CM296" i="1"/>
  <c r="IM296" i="1" s="1"/>
  <c r="IO296" i="1" s="1"/>
  <c r="HD442" i="1"/>
  <c r="HJ616" i="1"/>
  <c r="FU203" i="1"/>
  <c r="CB527" i="1"/>
  <c r="HD452" i="1"/>
  <c r="CB507" i="1"/>
  <c r="DZ553" i="1"/>
  <c r="DL553" i="1"/>
  <c r="HJ245" i="1"/>
  <c r="HJ474" i="1"/>
  <c r="HO418" i="1"/>
  <c r="HY244" i="1"/>
  <c r="HJ327" i="1"/>
  <c r="HO314" i="1"/>
  <c r="HO172" i="1"/>
  <c r="HT424" i="1"/>
  <c r="HO333" i="1"/>
  <c r="HD333" i="1"/>
  <c r="HY556" i="1"/>
  <c r="HJ318" i="1"/>
  <c r="HO479" i="1"/>
  <c r="HY214" i="1"/>
  <c r="HD214" i="1"/>
  <c r="HO475" i="1"/>
  <c r="HD316" i="1"/>
  <c r="DJ527" i="1"/>
  <c r="HD529" i="1"/>
  <c r="HO299" i="1"/>
  <c r="DZ216" i="1"/>
  <c r="DL216" i="1"/>
  <c r="DA465" i="1"/>
  <c r="HJ495" i="1"/>
  <c r="HY542" i="1"/>
  <c r="HO328" i="1"/>
  <c r="HJ573" i="1"/>
  <c r="HJ332" i="1"/>
  <c r="HO232" i="1"/>
  <c r="HD397" i="1"/>
  <c r="HJ397" i="1"/>
  <c r="HO411" i="1"/>
  <c r="HA208" i="1"/>
  <c r="DL181" i="1"/>
  <c r="CK580" i="1"/>
  <c r="CM580" i="1" s="1"/>
  <c r="BL580" i="1"/>
  <c r="CB580" i="1" s="1"/>
  <c r="HJ469" i="1"/>
  <c r="HD588" i="1"/>
  <c r="HJ588" i="1"/>
  <c r="HJ216" i="1"/>
  <c r="HT192" i="1"/>
  <c r="HT166" i="1"/>
  <c r="HD166" i="1"/>
  <c r="HT164" i="1"/>
  <c r="HD598" i="1"/>
  <c r="HY568" i="1"/>
  <c r="HY347" i="1"/>
  <c r="IP347" i="1" s="1"/>
  <c r="IR347" i="1" s="1"/>
  <c r="HD347" i="1"/>
  <c r="CK226" i="1"/>
  <c r="DJ226" i="1"/>
  <c r="IM364" i="1"/>
  <c r="IO364" i="1" s="1"/>
  <c r="CM264" i="1"/>
  <c r="IM264" i="1" s="1"/>
  <c r="IO264" i="1" s="1"/>
  <c r="DA264" i="1"/>
  <c r="HJ553" i="1"/>
  <c r="HJ253" i="1"/>
  <c r="HY263" i="1"/>
  <c r="HJ300" i="1"/>
  <c r="BL498" i="1"/>
  <c r="HJ324" i="1"/>
  <c r="HO430" i="1"/>
  <c r="HD487" i="1"/>
  <c r="HT389" i="1"/>
  <c r="HD389" i="1"/>
  <c r="HJ395" i="1"/>
  <c r="HO207" i="1"/>
  <c r="HD207" i="1"/>
  <c r="HY408" i="1"/>
  <c r="DZ601" i="1"/>
  <c r="DL601" i="1"/>
  <c r="IM601" i="1" s="1"/>
  <c r="IO601" i="1" s="1"/>
  <c r="HD287" i="1"/>
  <c r="HJ287" i="1"/>
  <c r="HO278" i="1"/>
  <c r="IP278" i="1" s="1"/>
  <c r="IR278" i="1" s="1"/>
  <c r="HD278" i="1"/>
  <c r="HJ595" i="1"/>
  <c r="IM391" i="1"/>
  <c r="IO391" i="1" s="1"/>
  <c r="HO476" i="1"/>
  <c r="IP476" i="1" s="1"/>
  <c r="IR476" i="1" s="1"/>
  <c r="HD579" i="1"/>
  <c r="HJ311" i="1"/>
  <c r="HY417" i="1"/>
  <c r="HD197" i="1"/>
  <c r="HD381" i="1"/>
  <c r="HJ560" i="1"/>
  <c r="HJ225" i="1"/>
  <c r="HD225" i="1"/>
  <c r="HD621" i="1"/>
  <c r="HO593" i="1"/>
  <c r="HD593" i="1"/>
  <c r="IM271" i="1"/>
  <c r="IO271" i="1" s="1"/>
  <c r="HJ354" i="1"/>
  <c r="HD264" i="1"/>
  <c r="HO221" i="1"/>
  <c r="HD164" i="1"/>
  <c r="DJ501" i="1"/>
  <c r="DZ501" i="1" s="1"/>
  <c r="GI546" i="1"/>
  <c r="GI636" i="1" s="1"/>
  <c r="CM360" i="1"/>
  <c r="HD563" i="1"/>
  <c r="HD267" i="1"/>
  <c r="HY613" i="1"/>
  <c r="HT394" i="1"/>
  <c r="HD394" i="1"/>
  <c r="DZ241" i="1"/>
  <c r="CK624" i="1"/>
  <c r="DA624" i="1" s="1"/>
  <c r="HT281" i="1"/>
  <c r="HD281" i="1"/>
  <c r="IM134" i="1"/>
  <c r="IO134" i="1" s="1"/>
  <c r="IM323" i="1"/>
  <c r="IO323" i="1" s="1"/>
  <c r="HT558" i="1"/>
  <c r="IP558" i="1" s="1"/>
  <c r="IR558" i="1" s="1"/>
  <c r="HT360" i="1"/>
  <c r="HJ530" i="1"/>
  <c r="HT467" i="1"/>
  <c r="IP112" i="1"/>
  <c r="IR112" i="1" s="1"/>
  <c r="IK283" i="1"/>
  <c r="IK179" i="1"/>
  <c r="CM507" i="1"/>
  <c r="DA202" i="1"/>
  <c r="DA192" i="1"/>
  <c r="DL192" i="1"/>
  <c r="DL496" i="1"/>
  <c r="BN465" i="1"/>
  <c r="BN234" i="1"/>
  <c r="BN227" i="1"/>
  <c r="CB227" i="1"/>
  <c r="DL492" i="1" l="1"/>
  <c r="IM492" i="1" s="1"/>
  <c r="IO492" i="1" s="1"/>
  <c r="DZ492" i="1"/>
  <c r="CB517" i="1"/>
  <c r="BN517" i="1"/>
  <c r="HJ477" i="1"/>
  <c r="HD477" i="1"/>
  <c r="HJ615" i="1"/>
  <c r="HD615" i="1"/>
  <c r="IP535" i="1"/>
  <c r="IR535" i="1" s="1"/>
  <c r="IP394" i="1"/>
  <c r="IR394" i="1" s="1"/>
  <c r="IP287" i="1"/>
  <c r="IR287" i="1" s="1"/>
  <c r="HD377" i="1"/>
  <c r="HT362" i="1"/>
  <c r="HD362" i="1"/>
  <c r="DJ586" i="1"/>
  <c r="DZ586" i="1" s="1"/>
  <c r="BL586" i="1"/>
  <c r="HJ585" i="1"/>
  <c r="HD585" i="1"/>
  <c r="IK618" i="1"/>
  <c r="IK366" i="1"/>
  <c r="IK335" i="1"/>
  <c r="IK214" i="1"/>
  <c r="DZ518" i="1"/>
  <c r="DN167" i="1"/>
  <c r="DL167" i="1"/>
  <c r="CB200" i="1"/>
  <c r="BN200" i="1"/>
  <c r="HJ423" i="1"/>
  <c r="HD423" i="1"/>
  <c r="HJ299" i="1"/>
  <c r="HD299" i="1"/>
  <c r="HJ192" i="1"/>
  <c r="HD192" i="1"/>
  <c r="HJ323" i="1"/>
  <c r="HD323" i="1"/>
  <c r="HO618" i="1"/>
  <c r="IP618" i="1" s="1"/>
  <c r="IR618" i="1" s="1"/>
  <c r="HD618" i="1"/>
  <c r="HO583" i="1"/>
  <c r="HD583" i="1"/>
  <c r="IK528" i="1"/>
  <c r="HY553" i="1"/>
  <c r="HD553" i="1"/>
  <c r="HJ169" i="1"/>
  <c r="HD169" i="1"/>
  <c r="DL185" i="1"/>
  <c r="DZ185" i="1"/>
  <c r="IP571" i="1"/>
  <c r="IR571" i="1" s="1"/>
  <c r="IK183" i="1"/>
  <c r="IK591" i="1"/>
  <c r="IK492" i="1"/>
  <c r="HD472" i="1"/>
  <c r="CM205" i="1"/>
  <c r="HD610" i="1"/>
  <c r="HD451" i="1"/>
  <c r="HD253" i="1"/>
  <c r="HD562" i="1"/>
  <c r="HD314" i="1"/>
  <c r="HD228" i="1"/>
  <c r="CM305" i="1"/>
  <c r="DZ229" i="1"/>
  <c r="DL229" i="1"/>
  <c r="IM229" i="1" s="1"/>
  <c r="IO229" i="1" s="1"/>
  <c r="HD608" i="1"/>
  <c r="IM329" i="1"/>
  <c r="IO329" i="1" s="1"/>
  <c r="EI608" i="1"/>
  <c r="EK608" i="1" s="1"/>
  <c r="IM608" i="1" s="1"/>
  <c r="IO608" i="1" s="1"/>
  <c r="HD382" i="1"/>
  <c r="HD614" i="1"/>
  <c r="IM493" i="1"/>
  <c r="IO493" i="1" s="1"/>
  <c r="HT372" i="1"/>
  <c r="HD372" i="1"/>
  <c r="DZ228" i="1"/>
  <c r="DL228" i="1"/>
  <c r="IM228" i="1" s="1"/>
  <c r="IO228" i="1" s="1"/>
  <c r="HJ400" i="1"/>
  <c r="IP400" i="1" s="1"/>
  <c r="IR400" i="1" s="1"/>
  <c r="HD400" i="1"/>
  <c r="HJ297" i="1"/>
  <c r="HD297" i="1"/>
  <c r="HT308" i="1"/>
  <c r="HD308" i="1"/>
  <c r="DA209" i="1"/>
  <c r="CM209" i="1"/>
  <c r="IM209" i="1" s="1"/>
  <c r="IO209" i="1" s="1"/>
  <c r="HJ516" i="1"/>
  <c r="HD516" i="1"/>
  <c r="HO229" i="1"/>
  <c r="HD229" i="1"/>
  <c r="IK610" i="1"/>
  <c r="IK196" i="1"/>
  <c r="IP86" i="1"/>
  <c r="IR86" i="1" s="1"/>
  <c r="HJ512" i="1"/>
  <c r="IP512" i="1" s="1"/>
  <c r="IR512" i="1" s="1"/>
  <c r="HD512" i="1"/>
  <c r="HJ415" i="1"/>
  <c r="HD415" i="1"/>
  <c r="CB560" i="1"/>
  <c r="BN560" i="1"/>
  <c r="GF454" i="1"/>
  <c r="GT454" i="1"/>
  <c r="IP20" i="1"/>
  <c r="IR20" i="1" s="1"/>
  <c r="IP110" i="1"/>
  <c r="IR110" i="1" s="1"/>
  <c r="IP78" i="1"/>
  <c r="IR78" i="1" s="1"/>
  <c r="HJ559" i="1"/>
  <c r="HD559" i="1"/>
  <c r="HY443" i="1"/>
  <c r="IP443" i="1" s="1"/>
  <c r="IR443" i="1" s="1"/>
  <c r="HD443" i="1"/>
  <c r="IP139" i="1"/>
  <c r="IR139" i="1" s="1"/>
  <c r="IP107" i="1"/>
  <c r="IR107" i="1" s="1"/>
  <c r="IP62" i="1"/>
  <c r="IR62" i="1" s="1"/>
  <c r="HJ605" i="1"/>
  <c r="HD605" i="1"/>
  <c r="HD266" i="1"/>
  <c r="HD240" i="1"/>
  <c r="HJ240" i="1"/>
  <c r="HT329" i="1"/>
  <c r="HD329" i="1"/>
  <c r="HO607" i="1"/>
  <c r="HD607" i="1"/>
  <c r="DZ527" i="1"/>
  <c r="DL527" i="1"/>
  <c r="IM527" i="1" s="1"/>
  <c r="IO527" i="1" s="1"/>
  <c r="HY261" i="1"/>
  <c r="HD261" i="1"/>
  <c r="HJ401" i="1"/>
  <c r="HD401" i="1"/>
  <c r="HJ338" i="1"/>
  <c r="IP338" i="1" s="1"/>
  <c r="IR338" i="1" s="1"/>
  <c r="HD338" i="1"/>
  <c r="HT453" i="1"/>
  <c r="HD453" i="1"/>
  <c r="HT433" i="1"/>
  <c r="HD433" i="1"/>
  <c r="IM111" i="1"/>
  <c r="IO111" i="1" s="1"/>
  <c r="IM267" i="1"/>
  <c r="IO267" i="1" s="1"/>
  <c r="IP132" i="1"/>
  <c r="IR132" i="1" s="1"/>
  <c r="HJ405" i="1"/>
  <c r="HD405" i="1"/>
  <c r="DL226" i="1"/>
  <c r="DZ226" i="1"/>
  <c r="IP441" i="1"/>
  <c r="IR441" i="1" s="1"/>
  <c r="BN528" i="1"/>
  <c r="CB528" i="1"/>
  <c r="HJ248" i="1"/>
  <c r="HD248" i="1"/>
  <c r="HJ527" i="1"/>
  <c r="HD527" i="1"/>
  <c r="HJ540" i="1"/>
  <c r="IP540" i="1" s="1"/>
  <c r="IR540" i="1" s="1"/>
  <c r="HD540" i="1"/>
  <c r="HT534" i="1"/>
  <c r="IP534" i="1" s="1"/>
  <c r="IR534" i="1" s="1"/>
  <c r="HD534" i="1"/>
  <c r="HY436" i="1"/>
  <c r="HD436" i="1"/>
  <c r="HY194" i="1"/>
  <c r="IP194" i="1" s="1"/>
  <c r="IR194" i="1" s="1"/>
  <c r="HD194" i="1"/>
  <c r="HO216" i="1"/>
  <c r="HD216" i="1"/>
  <c r="HT378" i="1"/>
  <c r="IP378" i="1" s="1"/>
  <c r="IR378" i="1" s="1"/>
  <c r="HD378" i="1"/>
  <c r="HO396" i="1"/>
  <c r="HD396" i="1"/>
  <c r="IM597" i="1"/>
  <c r="IO597" i="1" s="1"/>
  <c r="IM435" i="1"/>
  <c r="IO435" i="1" s="1"/>
  <c r="IM146" i="1"/>
  <c r="IO146" i="1" s="1"/>
  <c r="IM116" i="1"/>
  <c r="IO116" i="1" s="1"/>
  <c r="IM39" i="1"/>
  <c r="IO39" i="1" s="1"/>
  <c r="IM79" i="1"/>
  <c r="IO79" i="1" s="1"/>
  <c r="IM216" i="1"/>
  <c r="IO216" i="1" s="1"/>
  <c r="IM207" i="1"/>
  <c r="IO207" i="1" s="1"/>
  <c r="IM88" i="1"/>
  <c r="IO88" i="1" s="1"/>
  <c r="IM148" i="1"/>
  <c r="IO148" i="1" s="1"/>
  <c r="IM272" i="1"/>
  <c r="IO272" i="1" s="1"/>
  <c r="IP128" i="1"/>
  <c r="IR128" i="1" s="1"/>
  <c r="IK625" i="1"/>
  <c r="IK297" i="1"/>
  <c r="IP154" i="1"/>
  <c r="IR154" i="1" s="1"/>
  <c r="IP114" i="1"/>
  <c r="IR114" i="1" s="1"/>
  <c r="HO617" i="1"/>
  <c r="HD617" i="1"/>
  <c r="HO440" i="1"/>
  <c r="HD440" i="1"/>
  <c r="HO349" i="1"/>
  <c r="HD349" i="1"/>
  <c r="DJ322" i="1"/>
  <c r="DL322" i="1" s="1"/>
  <c r="CK322" i="1"/>
  <c r="HJ168" i="1"/>
  <c r="IP168" i="1" s="1"/>
  <c r="IR168" i="1" s="1"/>
  <c r="HD168" i="1"/>
  <c r="HT554" i="1"/>
  <c r="HD554" i="1"/>
  <c r="IK482" i="1"/>
  <c r="IK433" i="1"/>
  <c r="IP616" i="1"/>
  <c r="IR616" i="1" s="1"/>
  <c r="HJ430" i="1"/>
  <c r="HD430" i="1"/>
  <c r="IM307" i="1"/>
  <c r="IO307" i="1" s="1"/>
  <c r="IM125" i="1"/>
  <c r="IO125" i="1" s="1"/>
  <c r="IM97" i="1"/>
  <c r="IO97" i="1" s="1"/>
  <c r="IM488" i="1"/>
  <c r="IO488" i="1" s="1"/>
  <c r="IP118" i="1"/>
  <c r="IR118" i="1" s="1"/>
  <c r="HJ206" i="1"/>
  <c r="HD206" i="1"/>
  <c r="HJ239" i="1"/>
  <c r="HD239" i="1"/>
  <c r="HY447" i="1"/>
  <c r="HD447" i="1"/>
  <c r="HO530" i="1"/>
  <c r="HD530" i="1"/>
  <c r="IP515" i="1"/>
  <c r="IR515" i="1" s="1"/>
  <c r="IP147" i="1"/>
  <c r="IR147" i="1" s="1"/>
  <c r="IP123" i="1"/>
  <c r="IR123" i="1" s="1"/>
  <c r="IP99" i="1"/>
  <c r="IR99" i="1" s="1"/>
  <c r="IP83" i="1"/>
  <c r="IR83" i="1" s="1"/>
  <c r="HD330" i="1"/>
  <c r="HD232" i="1"/>
  <c r="HD203" i="1"/>
  <c r="HD259" i="1"/>
  <c r="HD571" i="1"/>
  <c r="HD354" i="1"/>
  <c r="IP430" i="1"/>
  <c r="IR430" i="1" s="1"/>
  <c r="DL234" i="1"/>
  <c r="DZ234" i="1"/>
  <c r="CB525" i="1"/>
  <c r="HD495" i="1"/>
  <c r="HJ408" i="1"/>
  <c r="HD408" i="1"/>
  <c r="DL220" i="1"/>
  <c r="IM220" i="1" s="1"/>
  <c r="IO220" i="1" s="1"/>
  <c r="DR220" i="1"/>
  <c r="IM241" i="1"/>
  <c r="IO241" i="1" s="1"/>
  <c r="FH185" i="1"/>
  <c r="FJ185" i="1" s="1"/>
  <c r="BL185" i="1"/>
  <c r="BL592" i="1"/>
  <c r="DJ592" i="1"/>
  <c r="DJ238" i="1"/>
  <c r="BL238" i="1"/>
  <c r="CB238" i="1" s="1"/>
  <c r="EI238" i="1"/>
  <c r="EK238" i="1" s="1"/>
  <c r="BL593" i="1"/>
  <c r="FH593" i="1"/>
  <c r="FJ593" i="1" s="1"/>
  <c r="FS593" i="1"/>
  <c r="FU593" i="1" s="1"/>
  <c r="CK593" i="1"/>
  <c r="DA593" i="1" s="1"/>
  <c r="HA593" i="1"/>
  <c r="HJ466" i="1"/>
  <c r="HD466" i="1"/>
  <c r="HD196" i="1"/>
  <c r="HJ196" i="1"/>
  <c r="HD560" i="1"/>
  <c r="HJ392" i="1"/>
  <c r="HD392" i="1"/>
  <c r="IP307" i="1"/>
  <c r="IR307" i="1" s="1"/>
  <c r="IP559" i="1"/>
  <c r="IR559" i="1" s="1"/>
  <c r="HD517" i="1"/>
  <c r="HD280" i="1"/>
  <c r="HJ352" i="1"/>
  <c r="HD352" i="1"/>
  <c r="HO483" i="1"/>
  <c r="HD483" i="1"/>
  <c r="IP280" i="1"/>
  <c r="IR280" i="1" s="1"/>
  <c r="IK600" i="1"/>
  <c r="IK456" i="1"/>
  <c r="IK381" i="1"/>
  <c r="HD366" i="1"/>
  <c r="HD373" i="1"/>
  <c r="BN509" i="1"/>
  <c r="IM509" i="1" s="1"/>
  <c r="IO509" i="1" s="1"/>
  <c r="HY533" i="1"/>
  <c r="HD533" i="1"/>
  <c r="HT521" i="1"/>
  <c r="IP521" i="1" s="1"/>
  <c r="IR521" i="1" s="1"/>
  <c r="HD521" i="1"/>
  <c r="IM254" i="1"/>
  <c r="IO254" i="1" s="1"/>
  <c r="IP116" i="1"/>
  <c r="IR116" i="1" s="1"/>
  <c r="HO578" i="1"/>
  <c r="HD578" i="1"/>
  <c r="HO467" i="1"/>
  <c r="HD467" i="1"/>
  <c r="IP131" i="1"/>
  <c r="IR131" i="1" s="1"/>
  <c r="IP115" i="1"/>
  <c r="IR115" i="1" s="1"/>
  <c r="IP91" i="1"/>
  <c r="IR91" i="1" s="1"/>
  <c r="CM517" i="1"/>
  <c r="HD271" i="1"/>
  <c r="HD494" i="1"/>
  <c r="IP553" i="1"/>
  <c r="IR553" i="1" s="1"/>
  <c r="HD448" i="1"/>
  <c r="HD244" i="1"/>
  <c r="CZ167" i="1"/>
  <c r="CZ639" i="1" s="1"/>
  <c r="CZ641" i="1" s="1"/>
  <c r="HD334" i="1"/>
  <c r="HD208" i="1"/>
  <c r="IP530" i="1"/>
  <c r="IR530" i="1" s="1"/>
  <c r="IM360" i="1"/>
  <c r="IO360" i="1" s="1"/>
  <c r="HD462" i="1"/>
  <c r="IP207" i="1"/>
  <c r="IR207" i="1" s="1"/>
  <c r="IP491" i="1"/>
  <c r="IR491" i="1" s="1"/>
  <c r="CK460" i="1"/>
  <c r="DZ237" i="1"/>
  <c r="DL237" i="1"/>
  <c r="IM515" i="1"/>
  <c r="IO515" i="1" s="1"/>
  <c r="HO368" i="1"/>
  <c r="HD368" i="1"/>
  <c r="BF639" i="1"/>
  <c r="BF641" i="1" s="1"/>
  <c r="BE636" i="1"/>
  <c r="IM208" i="1"/>
  <c r="IO208" i="1" s="1"/>
  <c r="HJ519" i="1"/>
  <c r="HD519" i="1"/>
  <c r="IP601" i="1"/>
  <c r="IR601" i="1" s="1"/>
  <c r="HO506" i="1"/>
  <c r="HD506" i="1"/>
  <c r="IK627" i="1"/>
  <c r="IK447" i="1"/>
  <c r="IK353" i="1"/>
  <c r="IK219" i="1"/>
  <c r="IP254" i="1"/>
  <c r="IR254" i="1" s="1"/>
  <c r="IP328" i="1"/>
  <c r="IR328" i="1" s="1"/>
  <c r="HD215" i="1"/>
  <c r="CB192" i="1"/>
  <c r="GF235" i="1"/>
  <c r="IK306" i="1"/>
  <c r="GH641" i="1"/>
  <c r="HJ603" i="1"/>
  <c r="HD603" i="1"/>
  <c r="HJ360" i="1"/>
  <c r="HD360" i="1"/>
  <c r="IP290" i="1"/>
  <c r="IR290" i="1" s="1"/>
  <c r="HJ597" i="1"/>
  <c r="HD597" i="1"/>
  <c r="IK178" i="1"/>
  <c r="IK500" i="1"/>
  <c r="IK365" i="1"/>
  <c r="IK321" i="1"/>
  <c r="IK313" i="1"/>
  <c r="IK274" i="1"/>
  <c r="IK252" i="1"/>
  <c r="IK243" i="1"/>
  <c r="IK223" i="1"/>
  <c r="IK209" i="1"/>
  <c r="IP588" i="1"/>
  <c r="IR588" i="1" s="1"/>
  <c r="IP517" i="1"/>
  <c r="IR517" i="1" s="1"/>
  <c r="IP453" i="1"/>
  <c r="IR453" i="1" s="1"/>
  <c r="IP405" i="1"/>
  <c r="IR405" i="1" s="1"/>
  <c r="IP373" i="1"/>
  <c r="IR373" i="1" s="1"/>
  <c r="IP349" i="1"/>
  <c r="IR349" i="1" s="1"/>
  <c r="IP269" i="1"/>
  <c r="IR269" i="1" s="1"/>
  <c r="IP157" i="1"/>
  <c r="IR157" i="1" s="1"/>
  <c r="IP149" i="1"/>
  <c r="IR149" i="1" s="1"/>
  <c r="IP133" i="1"/>
  <c r="IR133" i="1" s="1"/>
  <c r="IP85" i="1"/>
  <c r="IR85" i="1" s="1"/>
  <c r="HD324" i="1"/>
  <c r="CB588" i="1"/>
  <c r="HD412" i="1"/>
  <c r="IK416" i="1"/>
  <c r="IK608" i="1"/>
  <c r="DJ225" i="1"/>
  <c r="BL225" i="1"/>
  <c r="CB225" i="1" s="1"/>
  <c r="HD160" i="1"/>
  <c r="IM475" i="1"/>
  <c r="IO475" i="1" s="1"/>
  <c r="IM246" i="1"/>
  <c r="IO246" i="1" s="1"/>
  <c r="IP551" i="1"/>
  <c r="IR551" i="1" s="1"/>
  <c r="IP391" i="1"/>
  <c r="IR391" i="1" s="1"/>
  <c r="IK169" i="1"/>
  <c r="IK470" i="1"/>
  <c r="IK317" i="1"/>
  <c r="IK308" i="1"/>
  <c r="IK258" i="1"/>
  <c r="IK247" i="1"/>
  <c r="IK228" i="1"/>
  <c r="IK218" i="1"/>
  <c r="IK205" i="1"/>
  <c r="HD310" i="1"/>
  <c r="IP623" i="1"/>
  <c r="IR623" i="1" s="1"/>
  <c r="IP607" i="1"/>
  <c r="IR607" i="1" s="1"/>
  <c r="IP509" i="1"/>
  <c r="IR509" i="1" s="1"/>
  <c r="IP485" i="1"/>
  <c r="IR485" i="1" s="1"/>
  <c r="IP389" i="1"/>
  <c r="IR389" i="1" s="1"/>
  <c r="IP333" i="1"/>
  <c r="IR333" i="1" s="1"/>
  <c r="IP261" i="1"/>
  <c r="IR261" i="1" s="1"/>
  <c r="IP125" i="1"/>
  <c r="IR125" i="1" s="1"/>
  <c r="IP117" i="1"/>
  <c r="IR117" i="1" s="1"/>
  <c r="IP109" i="1"/>
  <c r="IR109" i="1" s="1"/>
  <c r="IP93" i="1"/>
  <c r="IR93" i="1" s="1"/>
  <c r="IP72" i="1"/>
  <c r="IR72" i="1" s="1"/>
  <c r="IP33" i="1"/>
  <c r="IR33" i="1" s="1"/>
  <c r="HD438" i="1"/>
  <c r="HD406" i="1"/>
  <c r="HD413" i="1"/>
  <c r="HD476" i="1"/>
  <c r="HO160" i="1"/>
  <c r="IP160" i="1" s="1"/>
  <c r="IR160" i="1" s="1"/>
  <c r="IP232" i="1"/>
  <c r="IR232" i="1" s="1"/>
  <c r="HD328" i="1"/>
  <c r="BN237" i="1"/>
  <c r="HD210" i="1"/>
  <c r="HD544" i="1"/>
  <c r="DJ227" i="1"/>
  <c r="DL227" i="1" s="1"/>
  <c r="HD441" i="1"/>
  <c r="CK35" i="1"/>
  <c r="CM35" i="1" s="1"/>
  <c r="FH491" i="1"/>
  <c r="FJ491" i="1" s="1"/>
  <c r="DJ491" i="1"/>
  <c r="HD484" i="1"/>
  <c r="IP386" i="1"/>
  <c r="IR386" i="1" s="1"/>
  <c r="IK509" i="1"/>
  <c r="IK264" i="1"/>
  <c r="IK398" i="1"/>
  <c r="BX504" i="1"/>
  <c r="BS504" i="1"/>
  <c r="BL504" i="1"/>
  <c r="BN504" i="1" s="1"/>
  <c r="IM276" i="1"/>
  <c r="IO276" i="1" s="1"/>
  <c r="IM478" i="1"/>
  <c r="IO478" i="1" s="1"/>
  <c r="IM98" i="1"/>
  <c r="IO98" i="1" s="1"/>
  <c r="IM472" i="1"/>
  <c r="IO472" i="1" s="1"/>
  <c r="IM456" i="1"/>
  <c r="IO456" i="1" s="1"/>
  <c r="IP256" i="1"/>
  <c r="IR256" i="1" s="1"/>
  <c r="IP176" i="1"/>
  <c r="IR176" i="1" s="1"/>
  <c r="HJ220" i="1"/>
  <c r="HD220" i="1"/>
  <c r="IM164" i="1"/>
  <c r="IO164" i="1" s="1"/>
  <c r="IM351" i="1"/>
  <c r="IO351" i="1" s="1"/>
  <c r="IM367" i="1"/>
  <c r="IO367" i="1" s="1"/>
  <c r="IM469" i="1"/>
  <c r="IO469" i="1" s="1"/>
  <c r="IM347" i="1"/>
  <c r="IO347" i="1" s="1"/>
  <c r="IM107" i="1"/>
  <c r="IO107" i="1" s="1"/>
  <c r="IM355" i="1"/>
  <c r="IO355" i="1" s="1"/>
  <c r="IM397" i="1"/>
  <c r="IO397" i="1" s="1"/>
  <c r="IK602" i="1"/>
  <c r="IK484" i="1"/>
  <c r="IK379" i="1"/>
  <c r="IP106" i="1"/>
  <c r="IR106" i="1" s="1"/>
  <c r="DJ300" i="1"/>
  <c r="CK300" i="1"/>
  <c r="EI300" i="1"/>
  <c r="EK300" i="1" s="1"/>
  <c r="IP352" i="1"/>
  <c r="IR352" i="1" s="1"/>
  <c r="IK388" i="1"/>
  <c r="HJ591" i="1"/>
  <c r="IP591" i="1" s="1"/>
  <c r="IR591" i="1" s="1"/>
  <c r="HD591" i="1"/>
  <c r="IM162" i="1"/>
  <c r="IO162" i="1" s="1"/>
  <c r="IM470" i="1"/>
  <c r="IO470" i="1" s="1"/>
  <c r="IM278" i="1"/>
  <c r="IO278" i="1" s="1"/>
  <c r="IM348" i="1"/>
  <c r="IO348" i="1" s="1"/>
  <c r="IM137" i="1"/>
  <c r="IO137" i="1" s="1"/>
  <c r="IM172" i="1"/>
  <c r="IO172" i="1" s="1"/>
  <c r="IM550" i="1"/>
  <c r="IO550" i="1" s="1"/>
  <c r="IM187" i="1"/>
  <c r="IO187" i="1" s="1"/>
  <c r="IK616" i="1"/>
  <c r="IK436" i="1"/>
  <c r="IK403" i="1"/>
  <c r="IP130" i="1"/>
  <c r="IR130" i="1" s="1"/>
  <c r="IP609" i="1"/>
  <c r="IR609" i="1" s="1"/>
  <c r="HD596" i="1"/>
  <c r="IP420" i="1"/>
  <c r="IR420" i="1" s="1"/>
  <c r="HA587" i="1"/>
  <c r="BL587" i="1"/>
  <c r="IP340" i="1"/>
  <c r="IR340" i="1" s="1"/>
  <c r="HD395" i="1"/>
  <c r="IP459" i="1"/>
  <c r="IR459" i="1" s="1"/>
  <c r="IK171" i="1"/>
  <c r="IK328" i="1"/>
  <c r="IK315" i="1"/>
  <c r="IK301" i="1"/>
  <c r="IK282" i="1"/>
  <c r="IK266" i="1"/>
  <c r="IK261" i="1"/>
  <c r="IK249" i="1"/>
  <c r="IK245" i="1"/>
  <c r="IK236" i="1"/>
  <c r="IK226" i="1"/>
  <c r="IK207" i="1"/>
  <c r="IK202" i="1"/>
  <c r="IK254" i="1"/>
  <c r="IP22" i="1"/>
  <c r="IR22" i="1" s="1"/>
  <c r="IP201" i="1"/>
  <c r="IR201" i="1" s="1"/>
  <c r="IP145" i="1"/>
  <c r="IR145" i="1" s="1"/>
  <c r="IP121" i="1"/>
  <c r="IR121" i="1" s="1"/>
  <c r="IP105" i="1"/>
  <c r="IR105" i="1" s="1"/>
  <c r="IP89" i="1"/>
  <c r="IR89" i="1" s="1"/>
  <c r="IP47" i="1"/>
  <c r="IR47" i="1" s="1"/>
  <c r="IP34" i="1"/>
  <c r="IR34" i="1" s="1"/>
  <c r="HA269" i="1"/>
  <c r="BL269" i="1"/>
  <c r="BN269" i="1" s="1"/>
  <c r="IP610" i="1"/>
  <c r="IR610" i="1" s="1"/>
  <c r="HD574" i="1"/>
  <c r="IK445" i="1"/>
  <c r="IM266" i="1"/>
  <c r="IO266" i="1" s="1"/>
  <c r="IM289" i="1"/>
  <c r="IO289" i="1" s="1"/>
  <c r="IM122" i="1"/>
  <c r="IO122" i="1" s="1"/>
  <c r="IM331" i="1"/>
  <c r="IO331" i="1" s="1"/>
  <c r="IM558" i="1"/>
  <c r="IO558" i="1" s="1"/>
  <c r="IM365" i="1"/>
  <c r="IO365" i="1" s="1"/>
  <c r="IM458" i="1"/>
  <c r="IO458" i="1" s="1"/>
  <c r="IM565" i="1"/>
  <c r="IO565" i="1" s="1"/>
  <c r="IK459" i="1"/>
  <c r="IK417" i="1"/>
  <c r="IP565" i="1"/>
  <c r="IR565" i="1" s="1"/>
  <c r="GD636" i="1"/>
  <c r="IP214" i="1"/>
  <c r="IR214" i="1" s="1"/>
  <c r="IK401" i="1"/>
  <c r="HJ425" i="1"/>
  <c r="HD425" i="1"/>
  <c r="IK435" i="1"/>
  <c r="IK319" i="1"/>
  <c r="IK287" i="1"/>
  <c r="IP489" i="1"/>
  <c r="IR489" i="1" s="1"/>
  <c r="IP353" i="1"/>
  <c r="IR353" i="1" s="1"/>
  <c r="IP153" i="1"/>
  <c r="IR153" i="1" s="1"/>
  <c r="IP137" i="1"/>
  <c r="IR137" i="1" s="1"/>
  <c r="IP113" i="1"/>
  <c r="IR113" i="1" s="1"/>
  <c r="IP97" i="1"/>
  <c r="IR97" i="1" s="1"/>
  <c r="IP81" i="1"/>
  <c r="IR81" i="1" s="1"/>
  <c r="HD550" i="1"/>
  <c r="CK516" i="1"/>
  <c r="DA516" i="1" s="1"/>
  <c r="HD230" i="1"/>
  <c r="HD576" i="1"/>
  <c r="HJ398" i="1"/>
  <c r="IP398" i="1" s="1"/>
  <c r="IR398" i="1" s="1"/>
  <c r="CB572" i="1"/>
  <c r="HD623" i="1"/>
  <c r="HJ260" i="1"/>
  <c r="HD260" i="1"/>
  <c r="HJ291" i="1"/>
  <c r="HD291" i="1"/>
  <c r="IP550" i="1"/>
  <c r="IR550" i="1" s="1"/>
  <c r="HJ600" i="1"/>
  <c r="IP600" i="1" s="1"/>
  <c r="IR600" i="1" s="1"/>
  <c r="HD600" i="1"/>
  <c r="HD371" i="1"/>
  <c r="IM251" i="1"/>
  <c r="IO251" i="1" s="1"/>
  <c r="IM306" i="1"/>
  <c r="IO306" i="1" s="1"/>
  <c r="IM293" i="1"/>
  <c r="IO293" i="1" s="1"/>
  <c r="IM178" i="1"/>
  <c r="IO178" i="1" s="1"/>
  <c r="IM370" i="1"/>
  <c r="IO370" i="1" s="1"/>
  <c r="GF599" i="1"/>
  <c r="IM599" i="1" s="1"/>
  <c r="IO599" i="1" s="1"/>
  <c r="GT599" i="1"/>
  <c r="IP108" i="1"/>
  <c r="IR108" i="1" s="1"/>
  <c r="IP148" i="1"/>
  <c r="IR148" i="1" s="1"/>
  <c r="IP104" i="1"/>
  <c r="IR104" i="1" s="1"/>
  <c r="BL624" i="1"/>
  <c r="CB624" i="1" s="1"/>
  <c r="IP354" i="1"/>
  <c r="IR354" i="1" s="1"/>
  <c r="IP192" i="1"/>
  <c r="IR192" i="1" s="1"/>
  <c r="HD359" i="1"/>
  <c r="DL541" i="1"/>
  <c r="IK490" i="1"/>
  <c r="IK455" i="1"/>
  <c r="IK487" i="1"/>
  <c r="IK481" i="1"/>
  <c r="IK605" i="1"/>
  <c r="IK475" i="1"/>
  <c r="CU641" i="1"/>
  <c r="FC641" i="1"/>
  <c r="GY641" i="1"/>
  <c r="HD174" i="1"/>
  <c r="HD285" i="1"/>
  <c r="IM555" i="1"/>
  <c r="IO555" i="1" s="1"/>
  <c r="IK556" i="1"/>
  <c r="IK311" i="1"/>
  <c r="IK299" i="1"/>
  <c r="CN641" i="1"/>
  <c r="CY641" i="1"/>
  <c r="IM231" i="1"/>
  <c r="IO231" i="1" s="1"/>
  <c r="BL202" i="1"/>
  <c r="DJ202" i="1"/>
  <c r="HD557" i="1"/>
  <c r="IP598" i="1"/>
  <c r="IR598" i="1" s="1"/>
  <c r="IP608" i="1"/>
  <c r="IR608" i="1" s="1"/>
  <c r="DO317" i="1"/>
  <c r="DL317" i="1"/>
  <c r="IK619" i="1"/>
  <c r="IK601" i="1"/>
  <c r="IK576" i="1"/>
  <c r="IK544" i="1"/>
  <c r="IK497" i="1"/>
  <c r="IK493" i="1"/>
  <c r="IK483" i="1"/>
  <c r="IK452" i="1"/>
  <c r="IK434" i="1"/>
  <c r="IK424" i="1"/>
  <c r="IK411" i="1"/>
  <c r="IK406" i="1"/>
  <c r="IK402" i="1"/>
  <c r="IK362" i="1"/>
  <c r="IK344" i="1"/>
  <c r="IK336" i="1"/>
  <c r="N6" i="13"/>
  <c r="X563" i="12"/>
  <c r="G10" i="1"/>
  <c r="IK260" i="1"/>
  <c r="IK372" i="1"/>
  <c r="IK191" i="1"/>
  <c r="IK184" i="1"/>
  <c r="IK333" i="1"/>
  <c r="IK570" i="1"/>
  <c r="IK234" i="1"/>
  <c r="IM245" i="1"/>
  <c r="IO245" i="1" s="1"/>
  <c r="IM285" i="1"/>
  <c r="IO285" i="1" s="1"/>
  <c r="IP134" i="1"/>
  <c r="IR134" i="1" s="1"/>
  <c r="IP126" i="1"/>
  <c r="IR126" i="1" s="1"/>
  <c r="IP55" i="1"/>
  <c r="IR55" i="1" s="1"/>
  <c r="IK613" i="1"/>
  <c r="IK609" i="1"/>
  <c r="IK603" i="1"/>
  <c r="IK560" i="1"/>
  <c r="IK554" i="1"/>
  <c r="IK537" i="1"/>
  <c r="IK499" i="1"/>
  <c r="IK485" i="1"/>
  <c r="IK480" i="1"/>
  <c r="IK460" i="1"/>
  <c r="IK454" i="1"/>
  <c r="IK450" i="1"/>
  <c r="IK446" i="1"/>
  <c r="IK441" i="1"/>
  <c r="IK427" i="1"/>
  <c r="IK422" i="1"/>
  <c r="IK404" i="1"/>
  <c r="IK389" i="1"/>
  <c r="IK384" i="1"/>
  <c r="IK374" i="1"/>
  <c r="IK360" i="1"/>
  <c r="IK356" i="1"/>
  <c r="IK352" i="1"/>
  <c r="IK342" i="1"/>
  <c r="IK329" i="1"/>
  <c r="O563" i="12"/>
  <c r="Q563" i="12"/>
  <c r="P563" i="12"/>
  <c r="T563" i="12"/>
  <c r="U563" i="12"/>
  <c r="BN516" i="1"/>
  <c r="CM593" i="1"/>
  <c r="IM192" i="1"/>
  <c r="IO192" i="1" s="1"/>
  <c r="DZ425" i="1"/>
  <c r="IM517" i="1"/>
  <c r="IO517" i="1" s="1"/>
  <c r="HD410" i="1"/>
  <c r="IP560" i="1"/>
  <c r="IR560" i="1" s="1"/>
  <c r="IP417" i="1"/>
  <c r="IR417" i="1" s="1"/>
  <c r="IP595" i="1"/>
  <c r="IR595" i="1" s="1"/>
  <c r="IP576" i="1"/>
  <c r="IR576" i="1" s="1"/>
  <c r="IP615" i="1"/>
  <c r="IR615" i="1" s="1"/>
  <c r="IP324" i="1"/>
  <c r="IR324" i="1" s="1"/>
  <c r="HJ574" i="1"/>
  <c r="IP574" i="1" s="1"/>
  <c r="IR574" i="1" s="1"/>
  <c r="HD365" i="1"/>
  <c r="HM639" i="1"/>
  <c r="HM641" i="1" s="1"/>
  <c r="DZ242" i="1"/>
  <c r="HD303" i="1"/>
  <c r="IP285" i="1"/>
  <c r="IR285" i="1" s="1"/>
  <c r="DA322" i="1"/>
  <c r="CM322" i="1"/>
  <c r="CM234" i="1"/>
  <c r="DA234" i="1"/>
  <c r="HJ418" i="1"/>
  <c r="HD418" i="1"/>
  <c r="HT542" i="1"/>
  <c r="IP542" i="1" s="1"/>
  <c r="IR542" i="1" s="1"/>
  <c r="HD542" i="1"/>
  <c r="HY245" i="1"/>
  <c r="IP245" i="1" s="1"/>
  <c r="IR245" i="1" s="1"/>
  <c r="HD245" i="1"/>
  <c r="IP532" i="1"/>
  <c r="IR532" i="1" s="1"/>
  <c r="IP281" i="1"/>
  <c r="IR281" i="1" s="1"/>
  <c r="IP221" i="1"/>
  <c r="IR221" i="1" s="1"/>
  <c r="IP253" i="1"/>
  <c r="IR253" i="1" s="1"/>
  <c r="EI239" i="1"/>
  <c r="EK239" i="1" s="1"/>
  <c r="DJ239" i="1"/>
  <c r="DL239" i="1" s="1"/>
  <c r="IM239" i="1" s="1"/>
  <c r="IO239" i="1" s="1"/>
  <c r="HO399" i="1"/>
  <c r="IP399" i="1" s="1"/>
  <c r="IR399" i="1" s="1"/>
  <c r="HD399" i="1"/>
  <c r="HT162" i="1"/>
  <c r="HD162" i="1"/>
  <c r="HT350" i="1"/>
  <c r="HD350" i="1"/>
  <c r="IP620" i="1"/>
  <c r="IR620" i="1" s="1"/>
  <c r="DJ557" i="1"/>
  <c r="BL557" i="1"/>
  <c r="IM105" i="1"/>
  <c r="IO105" i="1" s="1"/>
  <c r="IM106" i="1"/>
  <c r="IO106" i="1" s="1"/>
  <c r="IM150" i="1"/>
  <c r="IO150" i="1" s="1"/>
  <c r="IM421" i="1"/>
  <c r="IO421" i="1" s="1"/>
  <c r="IM166" i="1"/>
  <c r="IO166" i="1" s="1"/>
  <c r="IM602" i="1"/>
  <c r="IO602" i="1" s="1"/>
  <c r="IM183" i="1"/>
  <c r="IO183" i="1" s="1"/>
  <c r="GF595" i="1"/>
  <c r="GD639" i="1"/>
  <c r="GD641" i="1" s="1"/>
  <c r="GT595" i="1"/>
  <c r="HO234" i="1"/>
  <c r="HD234" i="1"/>
  <c r="HO237" i="1"/>
  <c r="IP237" i="1" s="1"/>
  <c r="IR237" i="1" s="1"/>
  <c r="HD237" i="1"/>
  <c r="IP472" i="1"/>
  <c r="IR472" i="1" s="1"/>
  <c r="HJ488" i="1"/>
  <c r="IP488" i="1" s="1"/>
  <c r="IR488" i="1" s="1"/>
  <c r="HD488" i="1"/>
  <c r="HJ547" i="1"/>
  <c r="IP547" i="1" s="1"/>
  <c r="IR547" i="1" s="1"/>
  <c r="HD547" i="1"/>
  <c r="HT567" i="1"/>
  <c r="HD567" i="1"/>
  <c r="HO345" i="1"/>
  <c r="HD345" i="1"/>
  <c r="HO604" i="1"/>
  <c r="IP604" i="1" s="1"/>
  <c r="IR604" i="1" s="1"/>
  <c r="HD604" i="1"/>
  <c r="IP345" i="1"/>
  <c r="IR345" i="1" s="1"/>
  <c r="HD384" i="1"/>
  <c r="HR636" i="1"/>
  <c r="CM624" i="1"/>
  <c r="IP225" i="1"/>
  <c r="IR225" i="1" s="1"/>
  <c r="IM33" i="1"/>
  <c r="IO33" i="1" s="1"/>
  <c r="IP603" i="1"/>
  <c r="IR603" i="1" s="1"/>
  <c r="HY424" i="1"/>
  <c r="IP424" i="1" s="1"/>
  <c r="IR424" i="1" s="1"/>
  <c r="HD424" i="1"/>
  <c r="IP317" i="1"/>
  <c r="IR317" i="1" s="1"/>
  <c r="HD524" i="1"/>
  <c r="HJ524" i="1"/>
  <c r="HJ450" i="1"/>
  <c r="HD450" i="1"/>
  <c r="HO523" i="1"/>
  <c r="HD523" i="1"/>
  <c r="DL238" i="1"/>
  <c r="DZ238" i="1"/>
  <c r="DA30" i="1"/>
  <c r="CK30" i="1"/>
  <c r="CM30" i="1" s="1"/>
  <c r="IM30" i="1" s="1"/>
  <c r="IO30" i="1" s="1"/>
  <c r="IP228" i="1"/>
  <c r="IR228" i="1" s="1"/>
  <c r="IP203" i="1"/>
  <c r="IR203" i="1" s="1"/>
  <c r="IP627" i="1"/>
  <c r="IR627" i="1" s="1"/>
  <c r="IP381" i="1"/>
  <c r="IR381" i="1" s="1"/>
  <c r="IP498" i="1"/>
  <c r="IR498" i="1" s="1"/>
  <c r="HD327" i="1"/>
  <c r="IP556" i="1"/>
  <c r="IR556" i="1" s="1"/>
  <c r="IP230" i="1"/>
  <c r="IR230" i="1" s="1"/>
  <c r="IK621" i="1"/>
  <c r="IK557" i="1"/>
  <c r="IK539" i="1"/>
  <c r="IK510" i="1"/>
  <c r="IK532" i="1"/>
  <c r="IP329" i="1"/>
  <c r="IR329" i="1" s="1"/>
  <c r="IP410" i="1"/>
  <c r="IR410" i="1" s="1"/>
  <c r="IM536" i="1"/>
  <c r="IO536" i="1" s="1"/>
  <c r="IM372" i="1"/>
  <c r="IO372" i="1" s="1"/>
  <c r="IM471" i="1"/>
  <c r="IO471" i="1" s="1"/>
  <c r="IM350" i="1"/>
  <c r="IO350" i="1" s="1"/>
  <c r="IM426" i="1"/>
  <c r="IO426" i="1" s="1"/>
  <c r="IM362" i="1"/>
  <c r="IO362" i="1" s="1"/>
  <c r="IM222" i="1"/>
  <c r="IO222" i="1" s="1"/>
  <c r="IM563" i="1"/>
  <c r="IO563" i="1" s="1"/>
  <c r="IM600" i="1"/>
  <c r="IO600" i="1" s="1"/>
  <c r="HD459" i="1"/>
  <c r="IM21" i="1"/>
  <c r="IO21" i="1" s="1"/>
  <c r="IM22" i="1"/>
  <c r="IO22" i="1" s="1"/>
  <c r="IM23" i="1"/>
  <c r="IO23" i="1" s="1"/>
  <c r="IP625" i="1"/>
  <c r="IR625" i="1" s="1"/>
  <c r="IP578" i="1"/>
  <c r="IR578" i="1" s="1"/>
  <c r="IP554" i="1"/>
  <c r="IR554" i="1" s="1"/>
  <c r="IP487" i="1"/>
  <c r="IR487" i="1" s="1"/>
  <c r="IP447" i="1"/>
  <c r="IR447" i="1" s="1"/>
  <c r="IP303" i="1"/>
  <c r="IR303" i="1" s="1"/>
  <c r="IP159" i="1"/>
  <c r="IR159" i="1" s="1"/>
  <c r="IP332" i="1"/>
  <c r="IR332" i="1" s="1"/>
  <c r="IP562" i="1"/>
  <c r="IR562" i="1" s="1"/>
  <c r="IP466" i="1"/>
  <c r="IR466" i="1" s="1"/>
  <c r="IP412" i="1"/>
  <c r="IR412" i="1" s="1"/>
  <c r="IP463" i="1"/>
  <c r="IR463" i="1" s="1"/>
  <c r="IP541" i="1"/>
  <c r="IR541" i="1" s="1"/>
  <c r="IM596" i="1"/>
  <c r="IO596" i="1" s="1"/>
  <c r="IM576" i="1"/>
  <c r="IO576" i="1" s="1"/>
  <c r="IK182" i="1"/>
  <c r="HD376" i="1"/>
  <c r="HD573" i="1"/>
  <c r="IP605" i="1"/>
  <c r="IR605" i="1" s="1"/>
  <c r="HD190" i="1"/>
  <c r="HD387" i="1"/>
  <c r="HD201" i="1"/>
  <c r="IK592" i="1"/>
  <c r="IK562" i="1"/>
  <c r="IK606" i="1"/>
  <c r="IK189" i="1"/>
  <c r="DX641" i="1"/>
  <c r="HD616" i="1"/>
  <c r="IP220" i="1"/>
  <c r="IR220" i="1" s="1"/>
  <c r="IM133" i="1"/>
  <c r="IO133" i="1" s="1"/>
  <c r="IP393" i="1"/>
  <c r="IR393" i="1" s="1"/>
  <c r="IP561" i="1"/>
  <c r="IR561" i="1" s="1"/>
  <c r="IP522" i="1"/>
  <c r="IR522" i="1" s="1"/>
  <c r="EO641" i="1"/>
  <c r="EQ641" i="1"/>
  <c r="ES641" i="1"/>
  <c r="EU641" i="1"/>
  <c r="GO641" i="1"/>
  <c r="HD420" i="1"/>
  <c r="HD159" i="1"/>
  <c r="IM606" i="1"/>
  <c r="IO606" i="1" s="1"/>
  <c r="IM340" i="1"/>
  <c r="IO340" i="1" s="1"/>
  <c r="IM193" i="1"/>
  <c r="IO193" i="1" s="1"/>
  <c r="IM341" i="1"/>
  <c r="IO341" i="1" s="1"/>
  <c r="IM197" i="1"/>
  <c r="IO197" i="1" s="1"/>
  <c r="IM442" i="1"/>
  <c r="IO442" i="1" s="1"/>
  <c r="IM255" i="1"/>
  <c r="IO255" i="1" s="1"/>
  <c r="IM260" i="1"/>
  <c r="IO260" i="1" s="1"/>
  <c r="IM572" i="1"/>
  <c r="IO572" i="1" s="1"/>
  <c r="IM281" i="1"/>
  <c r="IO281" i="1" s="1"/>
  <c r="IM283" i="1"/>
  <c r="IO283" i="1" s="1"/>
  <c r="IM100" i="1"/>
  <c r="IO100" i="1" s="1"/>
  <c r="IM136" i="1"/>
  <c r="IO136" i="1" s="1"/>
  <c r="IM84" i="1"/>
  <c r="IO84" i="1" s="1"/>
  <c r="IM320" i="1"/>
  <c r="IO320" i="1" s="1"/>
  <c r="IM399" i="1"/>
  <c r="IO399" i="1" s="1"/>
  <c r="IM310" i="1"/>
  <c r="IO310" i="1" s="1"/>
  <c r="IM381" i="1"/>
  <c r="IO381" i="1" s="1"/>
  <c r="IM382" i="1"/>
  <c r="IO382" i="1" s="1"/>
  <c r="IM312" i="1"/>
  <c r="IO312" i="1" s="1"/>
  <c r="IM612" i="1"/>
  <c r="IO612" i="1" s="1"/>
  <c r="IM431" i="1"/>
  <c r="IO431" i="1" s="1"/>
  <c r="IM204" i="1"/>
  <c r="IO204" i="1" s="1"/>
  <c r="IM519" i="1"/>
  <c r="IO519" i="1" s="1"/>
  <c r="IM244" i="1"/>
  <c r="IO244" i="1" s="1"/>
  <c r="IM250" i="1"/>
  <c r="IO250" i="1" s="1"/>
  <c r="IM261" i="1"/>
  <c r="IO261" i="1" s="1"/>
  <c r="IM575" i="1"/>
  <c r="IO575" i="1" s="1"/>
  <c r="IM535" i="1"/>
  <c r="IO535" i="1" s="1"/>
  <c r="IM546" i="1"/>
  <c r="IO546" i="1" s="1"/>
  <c r="IM273" i="1"/>
  <c r="IO273" i="1" s="1"/>
  <c r="IM275" i="1"/>
  <c r="IO275" i="1" s="1"/>
  <c r="IM560" i="1"/>
  <c r="IO560" i="1" s="1"/>
  <c r="IK595" i="1"/>
  <c r="IK582" i="1"/>
  <c r="AU641" i="1"/>
  <c r="BY641" i="1"/>
  <c r="CQ641" i="1"/>
  <c r="CV641" i="1"/>
  <c r="DJ578" i="1"/>
  <c r="IP198" i="1"/>
  <c r="IR198" i="1" s="1"/>
  <c r="IP396" i="1"/>
  <c r="IR396" i="1" s="1"/>
  <c r="IM169" i="1"/>
  <c r="IO169" i="1" s="1"/>
  <c r="IM147" i="1"/>
  <c r="IO147" i="1" s="1"/>
  <c r="IK596" i="1"/>
  <c r="IK589" i="1"/>
  <c r="IK586" i="1"/>
  <c r="IK566" i="1"/>
  <c r="IK561" i="1"/>
  <c r="IK552" i="1"/>
  <c r="IK550" i="1"/>
  <c r="IK548" i="1"/>
  <c r="IK545" i="1"/>
  <c r="IK529" i="1"/>
  <c r="IK503" i="1"/>
  <c r="IK312" i="1"/>
  <c r="IP460" i="1"/>
  <c r="IR460" i="1" s="1"/>
  <c r="IP292" i="1"/>
  <c r="IR292" i="1" s="1"/>
  <c r="IP288" i="1"/>
  <c r="IR288" i="1" s="1"/>
  <c r="IP244" i="1"/>
  <c r="IR244" i="1" s="1"/>
  <c r="IP216" i="1"/>
  <c r="IR216" i="1" s="1"/>
  <c r="IP196" i="1"/>
  <c r="IR196" i="1" s="1"/>
  <c r="IP156" i="1"/>
  <c r="IR156" i="1" s="1"/>
  <c r="IP144" i="1"/>
  <c r="IR144" i="1" s="1"/>
  <c r="IP136" i="1"/>
  <c r="IR136" i="1" s="1"/>
  <c r="IP124" i="1"/>
  <c r="IR124" i="1" s="1"/>
  <c r="IP100" i="1"/>
  <c r="IR100" i="1" s="1"/>
  <c r="IP96" i="1"/>
  <c r="IR96" i="1" s="1"/>
  <c r="IP92" i="1"/>
  <c r="IR92" i="1" s="1"/>
  <c r="IP88" i="1"/>
  <c r="IR88" i="1" s="1"/>
  <c r="IP80" i="1"/>
  <c r="IR80" i="1" s="1"/>
  <c r="IP67" i="1"/>
  <c r="IR67" i="1" s="1"/>
  <c r="IP32" i="1"/>
  <c r="IR32" i="1" s="1"/>
  <c r="IP35" i="1"/>
  <c r="IR35" i="1" s="1"/>
  <c r="IP25" i="1"/>
  <c r="IR25" i="1" s="1"/>
  <c r="IM26" i="1"/>
  <c r="IO26" i="1" s="1"/>
  <c r="IP26" i="1"/>
  <c r="IR26" i="1" s="1"/>
  <c r="IM40" i="1"/>
  <c r="IO40" i="1" s="1"/>
  <c r="IP40" i="1"/>
  <c r="IR40" i="1" s="1"/>
  <c r="IP41" i="1"/>
  <c r="IR41" i="1" s="1"/>
  <c r="HD638" i="1"/>
  <c r="IM43" i="1"/>
  <c r="IO43" i="1" s="1"/>
  <c r="IP43" i="1"/>
  <c r="IR43" i="1" s="1"/>
  <c r="IM44" i="1"/>
  <c r="IO44" i="1" s="1"/>
  <c r="M563" i="12"/>
  <c r="R563" i="12"/>
  <c r="S563" i="12"/>
  <c r="CB247" i="1"/>
  <c r="BN247" i="1"/>
  <c r="HJ611" i="1"/>
  <c r="IP611" i="1" s="1"/>
  <c r="IR611" i="1" s="1"/>
  <c r="HD611" i="1"/>
  <c r="HT172" i="1"/>
  <c r="HD172" i="1"/>
  <c r="HD356" i="1"/>
  <c r="HT356" i="1"/>
  <c r="IP356" i="1" s="1"/>
  <c r="IR356" i="1" s="1"/>
  <c r="HO427" i="1"/>
  <c r="IP427" i="1" s="1"/>
  <c r="IR427" i="1" s="1"/>
  <c r="HD427" i="1"/>
  <c r="HA510" i="1"/>
  <c r="DJ510" i="1"/>
  <c r="BN580" i="1"/>
  <c r="GI639" i="1"/>
  <c r="GI641" i="1" s="1"/>
  <c r="HD198" i="1"/>
  <c r="BV498" i="1"/>
  <c r="BN498" i="1"/>
  <c r="IM498" i="1" s="1"/>
  <c r="IO498" i="1" s="1"/>
  <c r="HD522" i="1"/>
  <c r="HD357" i="1"/>
  <c r="BL502" i="1"/>
  <c r="BN587" i="1"/>
  <c r="IM587" i="1" s="1"/>
  <c r="IO587" i="1" s="1"/>
  <c r="CB587" i="1"/>
  <c r="HT493" i="1"/>
  <c r="HD493" i="1"/>
  <c r="BN591" i="1"/>
  <c r="IM591" i="1" s="1"/>
  <c r="IO591" i="1" s="1"/>
  <c r="CB591" i="1"/>
  <c r="HO294" i="1"/>
  <c r="HD294" i="1"/>
  <c r="HO296" i="1"/>
  <c r="IP296" i="1" s="1"/>
  <c r="IR296" i="1" s="1"/>
  <c r="HD296" i="1"/>
  <c r="HT428" i="1"/>
  <c r="HD428" i="1"/>
  <c r="HT318" i="1"/>
  <c r="IP318" i="1" s="1"/>
  <c r="IR318" i="1" s="1"/>
  <c r="HD318" i="1"/>
  <c r="HD481" i="1"/>
  <c r="HT481" i="1"/>
  <c r="HO226" i="1"/>
  <c r="IP226" i="1" s="1"/>
  <c r="IR226" i="1" s="1"/>
  <c r="HM636" i="1"/>
  <c r="HT200" i="1"/>
  <c r="HD200" i="1"/>
  <c r="BN624" i="1"/>
  <c r="GG639" i="1"/>
  <c r="GG641" i="1" s="1"/>
  <c r="BN361" i="1"/>
  <c r="HD331" i="1"/>
  <c r="HD426" i="1"/>
  <c r="HD226" i="1"/>
  <c r="HR639" i="1"/>
  <c r="HR641" i="1" s="1"/>
  <c r="HD317" i="1"/>
  <c r="CB490" i="1"/>
  <c r="HO474" i="1"/>
  <c r="IP474" i="1" s="1"/>
  <c r="IR474" i="1" s="1"/>
  <c r="HD474" i="1"/>
  <c r="HT503" i="1"/>
  <c r="IP503" i="1" s="1"/>
  <c r="IR503" i="1" s="1"/>
  <c r="HD503" i="1"/>
  <c r="HT233" i="1"/>
  <c r="HD233" i="1"/>
  <c r="HD361" i="1"/>
  <c r="HO361" i="1"/>
  <c r="IP433" i="1"/>
  <c r="IR433" i="1" s="1"/>
  <c r="IP425" i="1"/>
  <c r="IR425" i="1" s="1"/>
  <c r="IP401" i="1"/>
  <c r="IR401" i="1" s="1"/>
  <c r="IP44" i="1"/>
  <c r="IR44" i="1" s="1"/>
  <c r="L563" i="12"/>
  <c r="IP493" i="1"/>
  <c r="IR493" i="1" s="1"/>
  <c r="HY223" i="1"/>
  <c r="IP223" i="1" s="1"/>
  <c r="IR223" i="1" s="1"/>
  <c r="HD223" i="1"/>
  <c r="IP555" i="1"/>
  <c r="IR555" i="1" s="1"/>
  <c r="HA21" i="1"/>
  <c r="HA638" i="1" s="1"/>
  <c r="AW638" i="1"/>
  <c r="AW636" i="1"/>
  <c r="DZ208" i="1"/>
  <c r="BN510" i="1"/>
  <c r="IP162" i="1"/>
  <c r="IR162" i="1" s="1"/>
  <c r="HD332" i="1"/>
  <c r="HD464" i="1"/>
  <c r="HD292" i="1"/>
  <c r="DA580" i="1"/>
  <c r="IP300" i="1"/>
  <c r="IR300" i="1" s="1"/>
  <c r="IP294" i="1"/>
  <c r="IR294" i="1" s="1"/>
  <c r="DL580" i="1"/>
  <c r="IM580" i="1" s="1"/>
  <c r="IO580" i="1" s="1"/>
  <c r="DZ580" i="1"/>
  <c r="BN618" i="1"/>
  <c r="IM618" i="1" s="1"/>
  <c r="IO618" i="1" s="1"/>
  <c r="CB618" i="1"/>
  <c r="BN604" i="1"/>
  <c r="IM604" i="1" s="1"/>
  <c r="IO604" i="1" s="1"/>
  <c r="CB604" i="1"/>
  <c r="HJ492" i="1"/>
  <c r="HD492" i="1"/>
  <c r="HO499" i="1"/>
  <c r="IP499" i="1" s="1"/>
  <c r="IR499" i="1" s="1"/>
  <c r="HD499" i="1"/>
  <c r="HO505" i="1"/>
  <c r="HD505" i="1"/>
  <c r="HO263" i="1"/>
  <c r="IP263" i="1" s="1"/>
  <c r="IR263" i="1" s="1"/>
  <c r="HD263" i="1"/>
  <c r="HT520" i="1"/>
  <c r="HD520" i="1"/>
  <c r="HD268" i="1"/>
  <c r="HJ268" i="1"/>
  <c r="DJ247" i="1"/>
  <c r="CK247" i="1"/>
  <c r="HO311" i="1"/>
  <c r="HD311" i="1"/>
  <c r="HO312" i="1"/>
  <c r="IP312" i="1" s="1"/>
  <c r="IR312" i="1" s="1"/>
  <c r="HD312" i="1"/>
  <c r="HT473" i="1"/>
  <c r="HD473" i="1"/>
  <c r="HT171" i="1"/>
  <c r="IP171" i="1" s="1"/>
  <c r="IR171" i="1" s="1"/>
  <c r="HD171" i="1"/>
  <c r="HD300" i="1"/>
  <c r="HY219" i="1"/>
  <c r="HD219" i="1"/>
  <c r="HT416" i="1"/>
  <c r="IP416" i="1" s="1"/>
  <c r="IR416" i="1" s="1"/>
  <c r="HD416" i="1"/>
  <c r="HY374" i="1"/>
  <c r="IP374" i="1" s="1"/>
  <c r="IR374" i="1" s="1"/>
  <c r="HD374" i="1"/>
  <c r="HY204" i="1"/>
  <c r="HD204" i="1"/>
  <c r="HO444" i="1"/>
  <c r="IP444" i="1" s="1"/>
  <c r="IR444" i="1" s="1"/>
  <c r="HD444" i="1"/>
  <c r="HJ411" i="1"/>
  <c r="HD411" i="1"/>
  <c r="HD445" i="1"/>
  <c r="HJ445" i="1"/>
  <c r="HD446" i="1"/>
  <c r="HJ446" i="1"/>
  <c r="IP446" i="1" s="1"/>
  <c r="IR446" i="1" s="1"/>
  <c r="BF636" i="1"/>
  <c r="HY161" i="1"/>
  <c r="HW636" i="1"/>
  <c r="HW639" i="1"/>
  <c r="HW641" i="1" s="1"/>
  <c r="FS337" i="1"/>
  <c r="FU337" i="1" s="1"/>
  <c r="HA337" i="1"/>
  <c r="DL595" i="1"/>
  <c r="DZ595" i="1"/>
  <c r="IM89" i="1"/>
  <c r="IO89" i="1" s="1"/>
  <c r="IM123" i="1"/>
  <c r="IO123" i="1" s="1"/>
  <c r="IM423" i="1"/>
  <c r="IO423" i="1" s="1"/>
  <c r="DZ221" i="1"/>
  <c r="DL221" i="1"/>
  <c r="IM221" i="1" s="1"/>
  <c r="IO221" i="1" s="1"/>
  <c r="IM570" i="1"/>
  <c r="IO570" i="1" s="1"/>
  <c r="IM552" i="1"/>
  <c r="IO552" i="1" s="1"/>
  <c r="IM211" i="1"/>
  <c r="IO211" i="1" s="1"/>
  <c r="IM388" i="1"/>
  <c r="IO388" i="1" s="1"/>
  <c r="IM454" i="1"/>
  <c r="IO454" i="1" s="1"/>
  <c r="HY182" i="1"/>
  <c r="IP182" i="1" s="1"/>
  <c r="IR182" i="1" s="1"/>
  <c r="HD182" i="1"/>
  <c r="HO626" i="1"/>
  <c r="IP626" i="1" s="1"/>
  <c r="IR626" i="1" s="1"/>
  <c r="HD626" i="1"/>
  <c r="HO175" i="1"/>
  <c r="HD175" i="1"/>
  <c r="HD358" i="1"/>
  <c r="HO358" i="1"/>
  <c r="IP358" i="1" s="1"/>
  <c r="IR358" i="1" s="1"/>
  <c r="HO513" i="1"/>
  <c r="IP513" i="1" s="1"/>
  <c r="IR513" i="1" s="1"/>
  <c r="HD513" i="1"/>
  <c r="HJ543" i="1"/>
  <c r="IP543" i="1" s="1"/>
  <c r="IR543" i="1" s="1"/>
  <c r="HD543" i="1"/>
  <c r="HT581" i="1"/>
  <c r="IP581" i="1" s="1"/>
  <c r="IR581" i="1" s="1"/>
  <c r="HD581" i="1"/>
  <c r="IM41" i="1"/>
  <c r="IO41" i="1" s="1"/>
  <c r="BN496" i="1"/>
  <c r="IM496" i="1" s="1"/>
  <c r="IO496" i="1" s="1"/>
  <c r="CB496" i="1"/>
  <c r="HJ343" i="1"/>
  <c r="IP343" i="1" s="1"/>
  <c r="IR343" i="1" s="1"/>
  <c r="HD343" i="1"/>
  <c r="HT457" i="1"/>
  <c r="IP457" i="1" s="1"/>
  <c r="IR457" i="1" s="1"/>
  <c r="HD457" i="1"/>
  <c r="HJ613" i="1"/>
  <c r="IP613" i="1" s="1"/>
  <c r="IR613" i="1" s="1"/>
  <c r="HD613" i="1"/>
  <c r="HJ363" i="1"/>
  <c r="HD363" i="1"/>
  <c r="HJ479" i="1"/>
  <c r="IP479" i="1" s="1"/>
  <c r="IR479" i="1" s="1"/>
  <c r="HD479" i="1"/>
  <c r="HJ606" i="1"/>
  <c r="IP606" i="1" s="1"/>
  <c r="IR606" i="1" s="1"/>
  <c r="HD606" i="1"/>
  <c r="HJ432" i="1"/>
  <c r="IP432" i="1" s="1"/>
  <c r="IR432" i="1" s="1"/>
  <c r="HD432" i="1"/>
  <c r="HJ187" i="1"/>
  <c r="IP187" i="1" s="1"/>
  <c r="IR187" i="1" s="1"/>
  <c r="HD187" i="1"/>
  <c r="HJ189" i="1"/>
  <c r="IP189" i="1" s="1"/>
  <c r="IR189" i="1" s="1"/>
  <c r="HD189" i="1"/>
  <c r="HJ276" i="1"/>
  <c r="HD276" i="1"/>
  <c r="IP308" i="1"/>
  <c r="IR308" i="1" s="1"/>
  <c r="HO185" i="1"/>
  <c r="HD185" i="1"/>
  <c r="HO163" i="1"/>
  <c r="IP163" i="1" s="1"/>
  <c r="IR163" i="1" s="1"/>
  <c r="HD163" i="1"/>
  <c r="HO461" i="1"/>
  <c r="HD461" i="1"/>
  <c r="HO282" i="1"/>
  <c r="IP282" i="1" s="1"/>
  <c r="IR282" i="1" s="1"/>
  <c r="HD282" i="1"/>
  <c r="HT471" i="1"/>
  <c r="HD471" i="1"/>
  <c r="HT469" i="1"/>
  <c r="IP469" i="1" s="1"/>
  <c r="IR469" i="1" s="1"/>
  <c r="HD469" i="1"/>
  <c r="HO306" i="1"/>
  <c r="HD306" i="1"/>
  <c r="HT568" i="1"/>
  <c r="IP568" i="1" s="1"/>
  <c r="IR568" i="1" s="1"/>
  <c r="HD568" i="1"/>
  <c r="HT346" i="1"/>
  <c r="IP346" i="1" s="1"/>
  <c r="IR346" i="1" s="1"/>
  <c r="HD346" i="1"/>
  <c r="HD283" i="1"/>
  <c r="HO283" i="1"/>
  <c r="IP283" i="1" s="1"/>
  <c r="IR283" i="1" s="1"/>
  <c r="HO277" i="1"/>
  <c r="HD277" i="1"/>
  <c r="HT289" i="1"/>
  <c r="IP289" i="1" s="1"/>
  <c r="IR289" i="1" s="1"/>
  <c r="HD289" i="1"/>
  <c r="IK519" i="1"/>
  <c r="IP597" i="1"/>
  <c r="IR597" i="1" s="1"/>
  <c r="IP593" i="1"/>
  <c r="IR593" i="1" s="1"/>
  <c r="IP519" i="1"/>
  <c r="IR519" i="1" s="1"/>
  <c r="IP483" i="1"/>
  <c r="IR483" i="1" s="1"/>
  <c r="IP467" i="1"/>
  <c r="IR467" i="1" s="1"/>
  <c r="IP435" i="1"/>
  <c r="IR435" i="1" s="1"/>
  <c r="IP371" i="1"/>
  <c r="IR371" i="1" s="1"/>
  <c r="IP351" i="1"/>
  <c r="IR351" i="1" s="1"/>
  <c r="IP335" i="1"/>
  <c r="IR335" i="1" s="1"/>
  <c r="IP331" i="1"/>
  <c r="IR331" i="1" s="1"/>
  <c r="IP327" i="1"/>
  <c r="IR327" i="1" s="1"/>
  <c r="IP323" i="1"/>
  <c r="IR323" i="1" s="1"/>
  <c r="IP299" i="1"/>
  <c r="IR299" i="1" s="1"/>
  <c r="IP291" i="1"/>
  <c r="IR291" i="1" s="1"/>
  <c r="IP211" i="1"/>
  <c r="IR211" i="1" s="1"/>
  <c r="IP175" i="1"/>
  <c r="IR175" i="1" s="1"/>
  <c r="IP23" i="1"/>
  <c r="IR23" i="1" s="1"/>
  <c r="IP30" i="1"/>
  <c r="IR30" i="1" s="1"/>
  <c r="BL594" i="1"/>
  <c r="FH594" i="1"/>
  <c r="FJ594" i="1" s="1"/>
  <c r="BN508" i="1"/>
  <c r="CB508" i="1"/>
  <c r="HA361" i="1"/>
  <c r="CK361" i="1"/>
  <c r="IP268" i="1"/>
  <c r="IR268" i="1" s="1"/>
  <c r="HJ475" i="1"/>
  <c r="IP475" i="1" s="1"/>
  <c r="IR475" i="1" s="1"/>
  <c r="HD475" i="1"/>
  <c r="DL300" i="1"/>
  <c r="DZ300" i="1"/>
  <c r="HO326" i="1"/>
  <c r="IP326" i="1" s="1"/>
  <c r="IR326" i="1" s="1"/>
  <c r="HD326" i="1"/>
  <c r="HD561" i="1"/>
  <c r="IP387" i="1"/>
  <c r="IR387" i="1" s="1"/>
  <c r="DZ624" i="1"/>
  <c r="DL624" i="1"/>
  <c r="DL581" i="1"/>
  <c r="DZ581" i="1"/>
  <c r="HJ566" i="1"/>
  <c r="IP566" i="1" s="1"/>
  <c r="IR566" i="1" s="1"/>
  <c r="HD566" i="1"/>
  <c r="HJ545" i="1"/>
  <c r="IP545" i="1" s="1"/>
  <c r="IR545" i="1" s="1"/>
  <c r="HD545" i="1"/>
  <c r="IP382" i="1"/>
  <c r="IR382" i="1" s="1"/>
  <c r="IP174" i="1"/>
  <c r="IR174" i="1" s="1"/>
  <c r="HJ209" i="1"/>
  <c r="HD209" i="1"/>
  <c r="IK413" i="1"/>
  <c r="HO577" i="1"/>
  <c r="HD577" i="1"/>
  <c r="IP241" i="1"/>
  <c r="IR241" i="1" s="1"/>
  <c r="IP21" i="1"/>
  <c r="IR21" i="1" s="1"/>
  <c r="DA34" i="1"/>
  <c r="CK34" i="1"/>
  <c r="CM34" i="1" s="1"/>
  <c r="IM34" i="1" s="1"/>
  <c r="IO34" i="1" s="1"/>
  <c r="IM203" i="1"/>
  <c r="IO203" i="1" s="1"/>
  <c r="IP337" i="1"/>
  <c r="IR337" i="1" s="1"/>
  <c r="IP502" i="1"/>
  <c r="IR502" i="1" s="1"/>
  <c r="GT636" i="1"/>
  <c r="IM322" i="1"/>
  <c r="IO322" i="1" s="1"/>
  <c r="IM200" i="1"/>
  <c r="IO200" i="1" s="1"/>
  <c r="HO258" i="1"/>
  <c r="IP258" i="1" s="1"/>
  <c r="IR258" i="1" s="1"/>
  <c r="HD258" i="1"/>
  <c r="HO243" i="1"/>
  <c r="HD243" i="1"/>
  <c r="HD546" i="1"/>
  <c r="IP477" i="1"/>
  <c r="IR477" i="1" s="1"/>
  <c r="HT179" i="1"/>
  <c r="HD179" i="1"/>
  <c r="HD480" i="1"/>
  <c r="HJ342" i="1"/>
  <c r="HD342" i="1"/>
  <c r="IK373" i="1"/>
  <c r="IK303" i="1"/>
  <c r="IK476" i="1"/>
  <c r="IK355" i="1"/>
  <c r="IK469" i="1"/>
  <c r="IP580" i="1"/>
  <c r="IR580" i="1" s="1"/>
  <c r="IK526" i="1"/>
  <c r="IP500" i="1"/>
  <c r="IR500" i="1" s="1"/>
  <c r="IP320" i="1"/>
  <c r="IR320" i="1" s="1"/>
  <c r="IP24" i="1"/>
  <c r="IR24" i="1" s="1"/>
  <c r="CK31" i="1"/>
  <c r="CM31" i="1" s="1"/>
  <c r="IM31" i="1" s="1"/>
  <c r="IO31" i="1" s="1"/>
  <c r="DA31" i="1"/>
  <c r="IM32" i="1"/>
  <c r="IO32" i="1" s="1"/>
  <c r="IM42" i="1"/>
  <c r="IO42" i="1" s="1"/>
  <c r="N563" i="12"/>
  <c r="BN491" i="1"/>
  <c r="IP360" i="1"/>
  <c r="IR360" i="1" s="1"/>
  <c r="HD313" i="1"/>
  <c r="HD270" i="1"/>
  <c r="HD601" i="1"/>
  <c r="HD619" i="1"/>
  <c r="HD434" i="1"/>
  <c r="IP621" i="1"/>
  <c r="IR621" i="1" s="1"/>
  <c r="HD417" i="1"/>
  <c r="IP366" i="1"/>
  <c r="IR366" i="1" s="1"/>
  <c r="HD595" i="1"/>
  <c r="IP423" i="1"/>
  <c r="IR423" i="1" s="1"/>
  <c r="HH636" i="1"/>
  <c r="IP408" i="1"/>
  <c r="IR408" i="1" s="1"/>
  <c r="IP395" i="1"/>
  <c r="IR395" i="1" s="1"/>
  <c r="HD489" i="1"/>
  <c r="IP377" i="1"/>
  <c r="IR377" i="1" s="1"/>
  <c r="IP164" i="1"/>
  <c r="IR164" i="1" s="1"/>
  <c r="IP166" i="1"/>
  <c r="IR166" i="1" s="1"/>
  <c r="IM181" i="1"/>
  <c r="IO181" i="1" s="1"/>
  <c r="HD460" i="1"/>
  <c r="HD556" i="1"/>
  <c r="HD509" i="1"/>
  <c r="IM553" i="1"/>
  <c r="IO553" i="1" s="1"/>
  <c r="HH639" i="1"/>
  <c r="HH641" i="1" s="1"/>
  <c r="IP215" i="1"/>
  <c r="IR215" i="1" s="1"/>
  <c r="IP363" i="1"/>
  <c r="IR363" i="1" s="1"/>
  <c r="HD235" i="1"/>
  <c r="HD307" i="1"/>
  <c r="HD348" i="1"/>
  <c r="IM242" i="1"/>
  <c r="IO242" i="1" s="1"/>
  <c r="HD335" i="1"/>
  <c r="HT480" i="1"/>
  <c r="DL224" i="1"/>
  <c r="HD549" i="1"/>
  <c r="HD181" i="1"/>
  <c r="HD320" i="1"/>
  <c r="IM303" i="1"/>
  <c r="IO303" i="1" s="1"/>
  <c r="DZ598" i="1"/>
  <c r="IP426" i="1"/>
  <c r="IR426" i="1" s="1"/>
  <c r="HD180" i="1"/>
  <c r="DZ336" i="1"/>
  <c r="DL336" i="1"/>
  <c r="IM336" i="1" s="1"/>
  <c r="IO336" i="1" s="1"/>
  <c r="CK237" i="1"/>
  <c r="EX641" i="1"/>
  <c r="HA582" i="1"/>
  <c r="CK582" i="1"/>
  <c r="DA582" i="1" s="1"/>
  <c r="DJ508" i="1"/>
  <c r="BN464" i="1"/>
  <c r="IM464" i="1" s="1"/>
  <c r="IO464" i="1" s="1"/>
  <c r="CB464" i="1"/>
  <c r="HJ501" i="1"/>
  <c r="IP501" i="1" s="1"/>
  <c r="IR501" i="1" s="1"/>
  <c r="HD501" i="1"/>
  <c r="HJ510" i="1"/>
  <c r="HD510" i="1"/>
  <c r="HO251" i="1"/>
  <c r="HD251" i="1"/>
  <c r="HD351" i="1"/>
  <c r="HD355" i="1"/>
  <c r="HJ302" i="1"/>
  <c r="IP302" i="1" s="1"/>
  <c r="IR302" i="1" s="1"/>
  <c r="HD302" i="1"/>
  <c r="CB304" i="1"/>
  <c r="BN304" i="1"/>
  <c r="HD364" i="1"/>
  <c r="HO188" i="1"/>
  <c r="IP188" i="1" s="1"/>
  <c r="IR188" i="1" s="1"/>
  <c r="HD188" i="1"/>
  <c r="HT449" i="1"/>
  <c r="HD449" i="1"/>
  <c r="HO486" i="1"/>
  <c r="IP486" i="1" s="1"/>
  <c r="IR486" i="1" s="1"/>
  <c r="HD486" i="1"/>
  <c r="IK348" i="1"/>
  <c r="IK275" i="1"/>
  <c r="IK272" i="1"/>
  <c r="IK472" i="1"/>
  <c r="FH196" i="1"/>
  <c r="FJ196" i="1" s="1"/>
  <c r="DJ196" i="1"/>
  <c r="DZ196" i="1" s="1"/>
  <c r="DP641" i="1"/>
  <c r="EM641" i="1"/>
  <c r="EY641" i="1"/>
  <c r="FO641" i="1"/>
  <c r="FZ641" i="1"/>
  <c r="HJ227" i="1"/>
  <c r="IP227" i="1" s="1"/>
  <c r="IR227" i="1" s="1"/>
  <c r="HD227" i="1"/>
  <c r="HO161" i="1"/>
  <c r="HD161" i="1"/>
  <c r="HJ582" i="1"/>
  <c r="IP582" i="1" s="1"/>
  <c r="IR582" i="1" s="1"/>
  <c r="HD582" i="1"/>
  <c r="IM279" i="1"/>
  <c r="IO279" i="1" s="1"/>
  <c r="IM443" i="1"/>
  <c r="IO443" i="1" s="1"/>
  <c r="IM263" i="1"/>
  <c r="IO263" i="1" s="1"/>
  <c r="IM481" i="1"/>
  <c r="IO481" i="1" s="1"/>
  <c r="IM235" i="1"/>
  <c r="IO235" i="1" s="1"/>
  <c r="IM149" i="1"/>
  <c r="IO149" i="1" s="1"/>
  <c r="IM314" i="1"/>
  <c r="IO314" i="1" s="1"/>
  <c r="IM184" i="1"/>
  <c r="IO184" i="1" s="1"/>
  <c r="IM356" i="1"/>
  <c r="IO356" i="1" s="1"/>
  <c r="IM415" i="1"/>
  <c r="IO415" i="1" s="1"/>
  <c r="IM453" i="1"/>
  <c r="IO453" i="1" s="1"/>
  <c r="IM512" i="1"/>
  <c r="IO512" i="1" s="1"/>
  <c r="IM342" i="1"/>
  <c r="IO342" i="1" s="1"/>
  <c r="IM522" i="1"/>
  <c r="IO522" i="1" s="1"/>
  <c r="IM233" i="1"/>
  <c r="IO233" i="1" s="1"/>
  <c r="IM524" i="1"/>
  <c r="IO524" i="1" s="1"/>
  <c r="IM243" i="1"/>
  <c r="IO243" i="1" s="1"/>
  <c r="IM534" i="1"/>
  <c r="IO534" i="1" s="1"/>
  <c r="IM459" i="1"/>
  <c r="IO459" i="1" s="1"/>
  <c r="IM540" i="1"/>
  <c r="IO540" i="1" s="1"/>
  <c r="IM419" i="1"/>
  <c r="IO419" i="1" s="1"/>
  <c r="IM543" i="1"/>
  <c r="IO543" i="1" s="1"/>
  <c r="IM590" i="1"/>
  <c r="IO590" i="1" s="1"/>
  <c r="IM349" i="1"/>
  <c r="IO349" i="1" s="1"/>
  <c r="IM583" i="1"/>
  <c r="IO583" i="1" s="1"/>
  <c r="IM288" i="1"/>
  <c r="IO288" i="1" s="1"/>
  <c r="IM135" i="1"/>
  <c r="IO135" i="1" s="1"/>
  <c r="IM140" i="1"/>
  <c r="IO140" i="1" s="1"/>
  <c r="IM142" i="1"/>
  <c r="IO142" i="1" s="1"/>
  <c r="IM95" i="1"/>
  <c r="IO95" i="1" s="1"/>
  <c r="IM20" i="1"/>
  <c r="IO20" i="1" s="1"/>
  <c r="IM62" i="1"/>
  <c r="IO62" i="1" s="1"/>
  <c r="IM72" i="1"/>
  <c r="IO72" i="1" s="1"/>
  <c r="IM256" i="1"/>
  <c r="IO256" i="1" s="1"/>
  <c r="IM420" i="1"/>
  <c r="IO420" i="1" s="1"/>
  <c r="IM292" i="1"/>
  <c r="IO292" i="1" s="1"/>
  <c r="IM160" i="1"/>
  <c r="IO160" i="1" s="1"/>
  <c r="IM398" i="1"/>
  <c r="IO398" i="1" s="1"/>
  <c r="IM380" i="1"/>
  <c r="IO380" i="1" s="1"/>
  <c r="IM566" i="1"/>
  <c r="IO566" i="1" s="1"/>
  <c r="IM383" i="1"/>
  <c r="IO383" i="1" s="1"/>
  <c r="IM352" i="1"/>
  <c r="IO352" i="1" s="1"/>
  <c r="IM315" i="1"/>
  <c r="IO315" i="1" s="1"/>
  <c r="IM171" i="1"/>
  <c r="IO171" i="1" s="1"/>
  <c r="IM611" i="1"/>
  <c r="IO611" i="1" s="1"/>
  <c r="IM424" i="1"/>
  <c r="IO424" i="1" s="1"/>
  <c r="IM177" i="1"/>
  <c r="IO177" i="1" s="1"/>
  <c r="IM334" i="1"/>
  <c r="IO334" i="1" s="1"/>
  <c r="IM429" i="1"/>
  <c r="IO429" i="1" s="1"/>
  <c r="IM613" i="1"/>
  <c r="IO613" i="1" s="1"/>
  <c r="IM338" i="1"/>
  <c r="IO338" i="1" s="1"/>
  <c r="IM213" i="1"/>
  <c r="IO213" i="1" s="1"/>
  <c r="IP90" i="1"/>
  <c r="IR90" i="1" s="1"/>
  <c r="IP142" i="1"/>
  <c r="IR142" i="1" s="1"/>
  <c r="HJ379" i="1"/>
  <c r="IP379" i="1" s="1"/>
  <c r="IR379" i="1" s="1"/>
  <c r="HD379" i="1"/>
  <c r="IP206" i="1"/>
  <c r="IR206" i="1" s="1"/>
  <c r="IP334" i="1"/>
  <c r="IR334" i="1" s="1"/>
  <c r="HO624" i="1"/>
  <c r="IP624" i="1" s="1"/>
  <c r="IR624" i="1" s="1"/>
  <c r="HD624" i="1"/>
  <c r="IP567" i="1"/>
  <c r="IR567" i="1" s="1"/>
  <c r="IP557" i="1"/>
  <c r="IR557" i="1" s="1"/>
  <c r="IP180" i="1"/>
  <c r="IR180" i="1" s="1"/>
  <c r="IM35" i="1"/>
  <c r="IO35" i="1" s="1"/>
  <c r="IM474" i="1"/>
  <c r="IO474" i="1" s="1"/>
  <c r="CM185" i="1"/>
  <c r="DA185" i="1"/>
  <c r="BL302" i="1"/>
  <c r="IP415" i="1"/>
  <c r="IR415" i="1" s="1"/>
  <c r="HD340" i="1"/>
  <c r="IK392" i="1"/>
  <c r="IK507" i="1"/>
  <c r="IK531" i="1"/>
  <c r="DE641" i="1"/>
  <c r="IP572" i="1"/>
  <c r="IR572" i="1" s="1"/>
  <c r="IP205" i="1"/>
  <c r="IR205" i="1" s="1"/>
  <c r="IP297" i="1"/>
  <c r="IR297" i="1" s="1"/>
  <c r="IM353" i="1"/>
  <c r="IO353" i="1" s="1"/>
  <c r="IM186" i="1"/>
  <c r="IO186" i="1" s="1"/>
  <c r="IM318" i="1"/>
  <c r="IO318" i="1" s="1"/>
  <c r="IM305" i="1"/>
  <c r="IO305" i="1" s="1"/>
  <c r="IM610" i="1"/>
  <c r="IO610" i="1" s="1"/>
  <c r="IM327" i="1"/>
  <c r="IO327" i="1" s="1"/>
  <c r="IM165" i="1"/>
  <c r="IO165" i="1" s="1"/>
  <c r="IM161" i="1"/>
  <c r="IO161" i="1" s="1"/>
  <c r="IM155" i="1"/>
  <c r="IO155" i="1" s="1"/>
  <c r="IM139" i="1"/>
  <c r="IO139" i="1" s="1"/>
  <c r="IM598" i="1"/>
  <c r="IO598" i="1" s="1"/>
  <c r="IM577" i="1"/>
  <c r="IO577" i="1" s="1"/>
  <c r="IM240" i="1"/>
  <c r="IO240" i="1" s="1"/>
  <c r="IM503" i="1"/>
  <c r="IO503" i="1" s="1"/>
  <c r="IM414" i="1"/>
  <c r="IO414" i="1" s="1"/>
  <c r="IM486" i="1"/>
  <c r="IO486" i="1" s="1"/>
  <c r="IM210" i="1"/>
  <c r="IO210" i="1" s="1"/>
  <c r="IM395" i="1"/>
  <c r="IO395" i="1" s="1"/>
  <c r="IM369" i="1"/>
  <c r="IO369" i="1" s="1"/>
  <c r="IM433" i="1"/>
  <c r="IO433" i="1" s="1"/>
  <c r="IM188" i="1"/>
  <c r="IO188" i="1" s="1"/>
  <c r="IM551" i="1"/>
  <c r="IO551" i="1" s="1"/>
  <c r="IM168" i="1"/>
  <c r="IO168" i="1" s="1"/>
  <c r="IM400" i="1"/>
  <c r="IO400" i="1" s="1"/>
  <c r="IM101" i="1"/>
  <c r="IO101" i="1" s="1"/>
  <c r="IM99" i="1"/>
  <c r="IO99" i="1" s="1"/>
  <c r="IM121" i="1"/>
  <c r="IO121" i="1" s="1"/>
  <c r="IM124" i="1"/>
  <c r="IO124" i="1" s="1"/>
  <c r="IM67" i="1"/>
  <c r="IO67" i="1" s="1"/>
  <c r="IM151" i="1"/>
  <c r="IO151" i="1" s="1"/>
  <c r="IM257" i="1"/>
  <c r="IO257" i="1" s="1"/>
  <c r="IM333" i="1"/>
  <c r="IO333" i="1" s="1"/>
  <c r="IP239" i="1"/>
  <c r="IR239" i="1" s="1"/>
  <c r="HD183" i="1"/>
  <c r="IM579" i="1"/>
  <c r="IO579" i="1" s="1"/>
  <c r="HD508" i="1"/>
  <c r="IP506" i="1"/>
  <c r="IR506" i="1" s="1"/>
  <c r="IP511" i="1"/>
  <c r="IR511" i="1" s="1"/>
  <c r="IP260" i="1"/>
  <c r="IR260" i="1" s="1"/>
  <c r="IP538" i="1"/>
  <c r="IR538" i="1" s="1"/>
  <c r="IP173" i="1"/>
  <c r="IR173" i="1" s="1"/>
  <c r="IP428" i="1"/>
  <c r="IR428" i="1" s="1"/>
  <c r="IP362" i="1"/>
  <c r="IR362" i="1" s="1"/>
  <c r="IP456" i="1"/>
  <c r="IR456" i="1" s="1"/>
  <c r="IP448" i="1"/>
  <c r="IR448" i="1" s="1"/>
  <c r="IP619" i="1"/>
  <c r="IR619" i="1" s="1"/>
  <c r="IP407" i="1"/>
  <c r="IR407" i="1" s="1"/>
  <c r="IP434" i="1"/>
  <c r="IR434" i="1" s="1"/>
  <c r="HD435" i="1"/>
  <c r="IP437" i="1"/>
  <c r="IR437" i="1" s="1"/>
  <c r="IP402" i="1"/>
  <c r="IR402" i="1" s="1"/>
  <c r="IK376" i="1"/>
  <c r="IK577" i="1"/>
  <c r="IK438" i="1"/>
  <c r="GL641" i="1"/>
  <c r="GN641" i="1"/>
  <c r="IP212" i="1"/>
  <c r="IR212" i="1" s="1"/>
  <c r="AT6" i="1"/>
  <c r="IM131" i="1"/>
  <c r="IO131" i="1" s="1"/>
  <c r="IK166" i="1"/>
  <c r="IK170" i="1"/>
  <c r="IK617" i="1"/>
  <c r="IK583" i="1"/>
  <c r="IK581" i="1"/>
  <c r="IK578" i="1"/>
  <c r="IK573" i="1"/>
  <c r="IK571" i="1"/>
  <c r="IK553" i="1"/>
  <c r="IK543" i="1"/>
  <c r="IK541" i="1"/>
  <c r="IK522" i="1"/>
  <c r="IK513" i="1"/>
  <c r="IK511" i="1"/>
  <c r="IK496" i="1"/>
  <c r="IK423" i="1"/>
  <c r="IK418" i="1"/>
  <c r="IK397" i="1"/>
  <c r="IK395" i="1"/>
  <c r="IK393" i="1"/>
  <c r="IK382" i="1"/>
  <c r="AV641" i="1"/>
  <c r="BD641" i="1"/>
  <c r="BH641" i="1"/>
  <c r="BO641" i="1"/>
  <c r="CA641" i="1"/>
  <c r="DS641" i="1"/>
  <c r="EE641" i="1"/>
  <c r="EL641" i="1"/>
  <c r="EN641" i="1"/>
  <c r="EW641" i="1"/>
  <c r="GK641" i="1"/>
  <c r="GP641" i="1"/>
  <c r="IM537" i="1"/>
  <c r="IO537" i="1" s="1"/>
  <c r="IM545" i="1"/>
  <c r="IO545" i="1" s="1"/>
  <c r="IM390" i="1"/>
  <c r="IO390" i="1" s="1"/>
  <c r="IM392" i="1"/>
  <c r="IO392" i="1" s="1"/>
  <c r="IM120" i="1"/>
  <c r="IO120" i="1" s="1"/>
  <c r="IM130" i="1"/>
  <c r="IO130" i="1" s="1"/>
  <c r="IM396" i="1"/>
  <c r="IO396" i="1" s="1"/>
  <c r="IM330" i="1"/>
  <c r="IO330" i="1" s="1"/>
  <c r="IM404" i="1"/>
  <c r="IO404" i="1" s="1"/>
  <c r="IM561" i="1"/>
  <c r="IO561" i="1" s="1"/>
  <c r="IK364" i="1"/>
  <c r="IK338" i="1"/>
  <c r="IK323" i="1"/>
  <c r="IK314" i="1"/>
  <c r="IK271" i="1"/>
  <c r="IM337" i="1"/>
  <c r="IO337" i="1" s="1"/>
  <c r="IM190" i="1"/>
  <c r="IO190" i="1" s="1"/>
  <c r="IM627" i="1"/>
  <c r="IO627" i="1" s="1"/>
  <c r="IM191" i="1"/>
  <c r="IO191" i="1" s="1"/>
  <c r="IM439" i="1"/>
  <c r="IO439" i="1" s="1"/>
  <c r="IM386" i="1"/>
  <c r="IO386" i="1" s="1"/>
  <c r="IM371" i="1"/>
  <c r="IO371" i="1" s="1"/>
  <c r="IM441" i="1"/>
  <c r="IO441" i="1" s="1"/>
  <c r="IM444" i="1"/>
  <c r="IO444" i="1" s="1"/>
  <c r="IM290" i="1"/>
  <c r="IO290" i="1" s="1"/>
  <c r="IM615" i="1"/>
  <c r="IO615" i="1" s="1"/>
  <c r="IM449" i="1"/>
  <c r="IO449" i="1" s="1"/>
  <c r="IM450" i="1"/>
  <c r="IO450" i="1" s="1"/>
  <c r="IM619" i="1"/>
  <c r="IO619" i="1" s="1"/>
  <c r="IM455" i="1"/>
  <c r="IO455" i="1" s="1"/>
  <c r="IM232" i="1"/>
  <c r="IO232" i="1" s="1"/>
  <c r="IM417" i="1"/>
  <c r="IO417" i="1" s="1"/>
  <c r="IM533" i="1"/>
  <c r="IO533" i="1" s="1"/>
  <c r="IM368" i="1"/>
  <c r="IO368" i="1" s="1"/>
  <c r="IM437" i="1"/>
  <c r="IO437" i="1" s="1"/>
  <c r="IM373" i="1"/>
  <c r="IO373" i="1" s="1"/>
  <c r="IM447" i="1"/>
  <c r="IO447" i="1" s="1"/>
  <c r="IM452" i="1"/>
  <c r="IO452" i="1" s="1"/>
  <c r="IM252" i="1"/>
  <c r="IO252" i="1" s="1"/>
  <c r="IK163" i="1"/>
  <c r="IK623" i="1"/>
  <c r="IK614" i="1"/>
  <c r="IK564" i="1"/>
  <c r="IK518" i="1"/>
  <c r="IK478" i="1"/>
  <c r="IK449" i="1"/>
  <c r="IK439" i="1"/>
  <c r="IK431" i="1"/>
  <c r="IK429" i="1"/>
  <c r="IK426" i="1"/>
  <c r="IK410" i="1"/>
  <c r="IK377" i="1"/>
  <c r="IK369" i="1"/>
  <c r="IK363" i="1"/>
  <c r="IK361" i="1"/>
  <c r="IK359" i="1"/>
  <c r="IK302" i="1"/>
  <c r="IK296" i="1"/>
  <c r="IK291" i="1"/>
  <c r="IK286" i="1"/>
  <c r="IK281" i="1"/>
  <c r="IP31" i="1"/>
  <c r="IR31" i="1" s="1"/>
  <c r="F561" i="10"/>
  <c r="H563" i="12"/>
  <c r="I4" i="11"/>
  <c r="E561" i="10"/>
  <c r="F4" i="11"/>
  <c r="B5" i="11" a="1"/>
  <c r="B5" i="11" s="1"/>
  <c r="G5" i="11" s="1"/>
  <c r="E4" i="11"/>
  <c r="D4" i="11"/>
  <c r="K4" i="11"/>
  <c r="G4" i="11"/>
  <c r="J4" i="11"/>
  <c r="H4" i="11"/>
  <c r="BV636" i="1"/>
  <c r="BV639" i="1"/>
  <c r="BV641" i="1" s="1"/>
  <c r="CM300" i="1"/>
  <c r="DA300" i="1"/>
  <c r="HA516" i="1"/>
  <c r="FS516" i="1"/>
  <c r="FU516" i="1" s="1"/>
  <c r="HA511" i="1"/>
  <c r="CK511" i="1"/>
  <c r="DJ506" i="1"/>
  <c r="DL506" i="1" s="1"/>
  <c r="HA506" i="1"/>
  <c r="DL495" i="1"/>
  <c r="IM495" i="1" s="1"/>
  <c r="IO495" i="1" s="1"/>
  <c r="DZ495" i="1"/>
  <c r="HT507" i="1"/>
  <c r="IP507" i="1" s="1"/>
  <c r="IR507" i="1" s="1"/>
  <c r="HD507" i="1"/>
  <c r="IP516" i="1"/>
  <c r="IR516" i="1" s="1"/>
  <c r="HT575" i="1"/>
  <c r="IP575" i="1" s="1"/>
  <c r="IR575" i="1" s="1"/>
  <c r="HD575" i="1"/>
  <c r="IP270" i="1"/>
  <c r="IR270" i="1" s="1"/>
  <c r="CK189" i="1"/>
  <c r="DA189" i="1" s="1"/>
  <c r="BL189" i="1"/>
  <c r="HY315" i="1"/>
  <c r="IP315" i="1" s="1"/>
  <c r="IR315" i="1" s="1"/>
  <c r="HD315" i="1"/>
  <c r="HD173" i="1"/>
  <c r="CB326" i="1"/>
  <c r="BN326" i="1"/>
  <c r="HO186" i="1"/>
  <c r="IP186" i="1" s="1"/>
  <c r="IR186" i="1" s="1"/>
  <c r="HD186" i="1"/>
  <c r="HO367" i="1"/>
  <c r="IP367" i="1" s="1"/>
  <c r="IR367" i="1" s="1"/>
  <c r="HD367" i="1"/>
  <c r="HO218" i="1"/>
  <c r="IP218" i="1" s="1"/>
  <c r="IR218" i="1" s="1"/>
  <c r="HD218" i="1"/>
  <c r="HT409" i="1"/>
  <c r="IP409" i="1" s="1"/>
  <c r="IR409" i="1" s="1"/>
  <c r="HD409" i="1"/>
  <c r="HY403" i="1"/>
  <c r="IP403" i="1" s="1"/>
  <c r="IR403" i="1" s="1"/>
  <c r="HD403" i="1"/>
  <c r="HJ293" i="1"/>
  <c r="IP293" i="1" s="1"/>
  <c r="IR293" i="1" s="1"/>
  <c r="HD293" i="1"/>
  <c r="HO325" i="1"/>
  <c r="IP325" i="1" s="1"/>
  <c r="IR325" i="1" s="1"/>
  <c r="HD325" i="1"/>
  <c r="IP306" i="1"/>
  <c r="IR306" i="1" s="1"/>
  <c r="HT584" i="1"/>
  <c r="IP584" i="1" s="1"/>
  <c r="IR584" i="1" s="1"/>
  <c r="HD584" i="1"/>
  <c r="DA127" i="1"/>
  <c r="CK127" i="1"/>
  <c r="CM127" i="1" s="1"/>
  <c r="HA616" i="1"/>
  <c r="BL616" i="1"/>
  <c r="HT202" i="1"/>
  <c r="IP202" i="1" s="1"/>
  <c r="IR202" i="1" s="1"/>
  <c r="HD202" i="1"/>
  <c r="HD496" i="1"/>
  <c r="DZ239" i="1"/>
  <c r="HD221" i="1"/>
  <c r="HD572" i="1"/>
  <c r="HD184" i="1"/>
  <c r="CM326" i="1"/>
  <c r="DA326" i="1"/>
  <c r="CK623" i="1"/>
  <c r="BL623" i="1"/>
  <c r="DL520" i="1"/>
  <c r="IM520" i="1" s="1"/>
  <c r="IO520" i="1" s="1"/>
  <c r="DZ520" i="1"/>
  <c r="AW639" i="1"/>
  <c r="AW641" i="1" s="1"/>
  <c r="HA180" i="1"/>
  <c r="CK180" i="1"/>
  <c r="DA180" i="1" s="1"/>
  <c r="IP526" i="1"/>
  <c r="IR526" i="1" s="1"/>
  <c r="HO250" i="1"/>
  <c r="IP250" i="1" s="1"/>
  <c r="IR250" i="1" s="1"/>
  <c r="HD250" i="1"/>
  <c r="IP243" i="1"/>
  <c r="IR243" i="1" s="1"/>
  <c r="IP504" i="1"/>
  <c r="IR504" i="1" s="1"/>
  <c r="DL321" i="1"/>
  <c r="IM321" i="1" s="1"/>
  <c r="IO321" i="1" s="1"/>
  <c r="DZ321" i="1"/>
  <c r="HD454" i="1"/>
  <c r="HJ454" i="1"/>
  <c r="IP454" i="1" s="1"/>
  <c r="IR454" i="1" s="1"/>
  <c r="HO213" i="1"/>
  <c r="IP213" i="1" s="1"/>
  <c r="IR213" i="1" s="1"/>
  <c r="HD213" i="1"/>
  <c r="HJ455" i="1"/>
  <c r="IP455" i="1" s="1"/>
  <c r="IR455" i="1" s="1"/>
  <c r="HD455" i="1"/>
  <c r="HD385" i="1"/>
  <c r="HJ385" i="1"/>
  <c r="IP385" i="1" s="1"/>
  <c r="IR385" i="1" s="1"/>
  <c r="IP436" i="1"/>
  <c r="IR436" i="1" s="1"/>
  <c r="IP197" i="1"/>
  <c r="IR197" i="1" s="1"/>
  <c r="IP372" i="1"/>
  <c r="IR372" i="1" s="1"/>
  <c r="IM234" i="1"/>
  <c r="IO234" i="1" s="1"/>
  <c r="BN300" i="1"/>
  <c r="IM300" i="1" s="1"/>
  <c r="IO300" i="1" s="1"/>
  <c r="DL501" i="1"/>
  <c r="IM501" i="1" s="1"/>
  <c r="IO501" i="1" s="1"/>
  <c r="CM516" i="1"/>
  <c r="IM465" i="1"/>
  <c r="IO465" i="1" s="1"/>
  <c r="DA491" i="1"/>
  <c r="HD407" i="1"/>
  <c r="HJ508" i="1"/>
  <c r="IP508" i="1" s="1"/>
  <c r="IR508" i="1" s="1"/>
  <c r="DJ511" i="1"/>
  <c r="DQ511" i="1" s="1"/>
  <c r="IP380" i="1"/>
  <c r="IR380" i="1" s="1"/>
  <c r="DL586" i="1"/>
  <c r="DA318" i="1"/>
  <c r="DL505" i="1"/>
  <c r="IM505" i="1" s="1"/>
  <c r="IO505" i="1" s="1"/>
  <c r="HD393" i="1"/>
  <c r="DL223" i="1"/>
  <c r="IM223" i="1" s="1"/>
  <c r="IO223" i="1" s="1"/>
  <c r="DZ223" i="1"/>
  <c r="CB571" i="1"/>
  <c r="BN571" i="1"/>
  <c r="IM571" i="1" s="1"/>
  <c r="IO571" i="1" s="1"/>
  <c r="CB463" i="1"/>
  <c r="BN463" i="1"/>
  <c r="IM463" i="1" s="1"/>
  <c r="IO463" i="1" s="1"/>
  <c r="BL425" i="1"/>
  <c r="CK425" i="1"/>
  <c r="CM425" i="1" s="1"/>
  <c r="HD531" i="1"/>
  <c r="HO531" i="1"/>
  <c r="IP531" i="1" s="1"/>
  <c r="IR531" i="1" s="1"/>
  <c r="HY458" i="1"/>
  <c r="IP458" i="1" s="1"/>
  <c r="IR458" i="1" s="1"/>
  <c r="HD458" i="1"/>
  <c r="IP314" i="1"/>
  <c r="IR314" i="1" s="1"/>
  <c r="IM304" i="1"/>
  <c r="IO304" i="1" s="1"/>
  <c r="HJ321" i="1"/>
  <c r="IP321" i="1" s="1"/>
  <c r="IR321" i="1" s="1"/>
  <c r="HD321" i="1"/>
  <c r="HO195" i="1"/>
  <c r="IP195" i="1" s="1"/>
  <c r="IR195" i="1" s="1"/>
  <c r="HD195" i="1"/>
  <c r="BN511" i="1"/>
  <c r="DZ465" i="1"/>
  <c r="DZ227" i="1"/>
  <c r="CZ636" i="1"/>
  <c r="GT639" i="1"/>
  <c r="GT641" i="1" s="1"/>
  <c r="HD532" i="1"/>
  <c r="HD515" i="1"/>
  <c r="HD526" i="1"/>
  <c r="HD262" i="1"/>
  <c r="HD402" i="1"/>
  <c r="HD272" i="1"/>
  <c r="IM541" i="1"/>
  <c r="IO541" i="1" s="1"/>
  <c r="EI227" i="1"/>
  <c r="IM500" i="1"/>
  <c r="IO500" i="1" s="1"/>
  <c r="HD380" i="1"/>
  <c r="BL518" i="1"/>
  <c r="HD555" i="1"/>
  <c r="CK584" i="1"/>
  <c r="DL491" i="1"/>
  <c r="IM491" i="1" s="1"/>
  <c r="IO491" i="1" s="1"/>
  <c r="DZ491" i="1"/>
  <c r="HJ528" i="1"/>
  <c r="IP528" i="1" s="1"/>
  <c r="IR528" i="1" s="1"/>
  <c r="HD528" i="1"/>
  <c r="IP252" i="1"/>
  <c r="IR252" i="1" s="1"/>
  <c r="HJ265" i="1"/>
  <c r="IP265" i="1" s="1"/>
  <c r="IR265" i="1" s="1"/>
  <c r="HD265" i="1"/>
  <c r="HO536" i="1"/>
  <c r="IP536" i="1" s="1"/>
  <c r="IR536" i="1" s="1"/>
  <c r="HD536" i="1"/>
  <c r="HJ537" i="1"/>
  <c r="IP537" i="1" s="1"/>
  <c r="IR537" i="1" s="1"/>
  <c r="HD537" i="1"/>
  <c r="HT274" i="1"/>
  <c r="IP274" i="1" s="1"/>
  <c r="IR274" i="1" s="1"/>
  <c r="HD274" i="1"/>
  <c r="HY465" i="1"/>
  <c r="IP465" i="1" s="1"/>
  <c r="IR465" i="1" s="1"/>
  <c r="HD465" i="1"/>
  <c r="HO602" i="1"/>
  <c r="IP602" i="1" s="1"/>
  <c r="IR602" i="1" s="1"/>
  <c r="HD602" i="1"/>
  <c r="HY305" i="1"/>
  <c r="IP305" i="1" s="1"/>
  <c r="IR305" i="1" s="1"/>
  <c r="HD305" i="1"/>
  <c r="HJ177" i="1"/>
  <c r="IP177" i="1" s="1"/>
  <c r="IR177" i="1" s="1"/>
  <c r="HD177" i="1"/>
  <c r="HJ178" i="1"/>
  <c r="IP178" i="1" s="1"/>
  <c r="IR178" i="1" s="1"/>
  <c r="HD178" i="1"/>
  <c r="IP179" i="1"/>
  <c r="IR179" i="1" s="1"/>
  <c r="IM499" i="1"/>
  <c r="IO499" i="1" s="1"/>
  <c r="DZ335" i="1"/>
  <c r="DL335" i="1"/>
  <c r="IM335" i="1" s="1"/>
  <c r="IO335" i="1" s="1"/>
  <c r="IP524" i="1"/>
  <c r="IR524" i="1" s="1"/>
  <c r="HT388" i="1"/>
  <c r="HD388" i="1"/>
  <c r="HY622" i="1"/>
  <c r="IP622" i="1" s="1"/>
  <c r="IR622" i="1" s="1"/>
  <c r="HD622" i="1"/>
  <c r="IP445" i="1"/>
  <c r="IR445" i="1" s="1"/>
  <c r="BQ641" i="1"/>
  <c r="IM528" i="1"/>
  <c r="IO528" i="1" s="1"/>
  <c r="IP249" i="1"/>
  <c r="IR249" i="1" s="1"/>
  <c r="HD463" i="1"/>
  <c r="IP529" i="1"/>
  <c r="IR529" i="1" s="1"/>
  <c r="IP344" i="1"/>
  <c r="IR344" i="1" s="1"/>
  <c r="IP355" i="1"/>
  <c r="IR355" i="1" s="1"/>
  <c r="IP316" i="1"/>
  <c r="IR316" i="1" s="1"/>
  <c r="IP573" i="1"/>
  <c r="IR573" i="1" s="1"/>
  <c r="IP313" i="1"/>
  <c r="IR313" i="1" s="1"/>
  <c r="IP404" i="1"/>
  <c r="IR404" i="1" s="1"/>
  <c r="IP184" i="1"/>
  <c r="IR184" i="1" s="1"/>
  <c r="IP388" i="1"/>
  <c r="IR388" i="1" s="1"/>
  <c r="IP471" i="1"/>
  <c r="IR471" i="1" s="1"/>
  <c r="IM143" i="1"/>
  <c r="IO143" i="1" s="1"/>
  <c r="IM132" i="1"/>
  <c r="IO132" i="1" s="1"/>
  <c r="IM138" i="1"/>
  <c r="IO138" i="1" s="1"/>
  <c r="IP523" i="1"/>
  <c r="IR523" i="1" s="1"/>
  <c r="IM167" i="1"/>
  <c r="IO167" i="1" s="1"/>
  <c r="HD304" i="1"/>
  <c r="HD504" i="1"/>
  <c r="DL324" i="1"/>
  <c r="IM324" i="1" s="1"/>
  <c r="IO324" i="1" s="1"/>
  <c r="DL196" i="1"/>
  <c r="HD252" i="1"/>
  <c r="DA504" i="1"/>
  <c r="IP246" i="1"/>
  <c r="IR246" i="1" s="1"/>
  <c r="HD490" i="1"/>
  <c r="BL206" i="1"/>
  <c r="CB206" i="1" s="1"/>
  <c r="CK206" i="1"/>
  <c r="IP473" i="1"/>
  <c r="IR473" i="1" s="1"/>
  <c r="HD612" i="1"/>
  <c r="IP406" i="1"/>
  <c r="IR406" i="1" s="1"/>
  <c r="IP219" i="1"/>
  <c r="IR219" i="1" s="1"/>
  <c r="IP414" i="1"/>
  <c r="IR414" i="1" s="1"/>
  <c r="IP361" i="1"/>
  <c r="IR361" i="1" s="1"/>
  <c r="IP167" i="1"/>
  <c r="IR167" i="1" s="1"/>
  <c r="IP478" i="1"/>
  <c r="IR478" i="1" s="1"/>
  <c r="IP481" i="1"/>
  <c r="IR481" i="1" s="1"/>
  <c r="IP546" i="1"/>
  <c r="IR546" i="1" s="1"/>
  <c r="DA421" i="1"/>
  <c r="IM504" i="1"/>
  <c r="IO504" i="1" s="1"/>
  <c r="HD249" i="1"/>
  <c r="IP257" i="1"/>
  <c r="IR257" i="1" s="1"/>
  <c r="IP240" i="1"/>
  <c r="IR240" i="1" s="1"/>
  <c r="IP248" i="1"/>
  <c r="IR248" i="1" s="1"/>
  <c r="IP495" i="1"/>
  <c r="IR495" i="1" s="1"/>
  <c r="IP505" i="1"/>
  <c r="IR505" i="1" s="1"/>
  <c r="IP464" i="1"/>
  <c r="IR464" i="1" s="1"/>
  <c r="IP267" i="1"/>
  <c r="IR267" i="1" s="1"/>
  <c r="IP264" i="1"/>
  <c r="IR264" i="1" s="1"/>
  <c r="IP384" i="1"/>
  <c r="IR384" i="1" s="1"/>
  <c r="IP365" i="1"/>
  <c r="IR365" i="1" s="1"/>
  <c r="IP449" i="1"/>
  <c r="IR449" i="1" s="1"/>
  <c r="IP342" i="1"/>
  <c r="IR342" i="1" s="1"/>
  <c r="IP368" i="1"/>
  <c r="IR368" i="1" s="1"/>
  <c r="HD341" i="1"/>
  <c r="CR641" i="1"/>
  <c r="IK172" i="1"/>
  <c r="IK587" i="1"/>
  <c r="DU641" i="1"/>
  <c r="EV641" i="1"/>
  <c r="GS641" i="1"/>
  <c r="HD620" i="1"/>
  <c r="IP596" i="1"/>
  <c r="IR596" i="1" s="1"/>
  <c r="HD422" i="1"/>
  <c r="HU641" i="1"/>
  <c r="IK412" i="1"/>
  <c r="IK408" i="1"/>
  <c r="HD269" i="1"/>
  <c r="IP172" i="1"/>
  <c r="IR172" i="1" s="1"/>
  <c r="IP431" i="1"/>
  <c r="IR431" i="1" s="1"/>
  <c r="IP364" i="1"/>
  <c r="IR364" i="1" s="1"/>
  <c r="IP617" i="1"/>
  <c r="IR617" i="1" s="1"/>
  <c r="IP452" i="1"/>
  <c r="IR452" i="1" s="1"/>
  <c r="IP438" i="1"/>
  <c r="IR438" i="1" s="1"/>
  <c r="BZ641" i="1"/>
  <c r="CF641" i="1"/>
  <c r="DY641" i="1"/>
  <c r="EP641" i="1"/>
  <c r="ET641" i="1"/>
  <c r="FD641" i="1"/>
  <c r="IP421" i="1"/>
  <c r="IR421" i="1" s="1"/>
  <c r="IP461" i="1"/>
  <c r="IR461" i="1" s="1"/>
  <c r="IM145" i="1"/>
  <c r="IO145" i="1" s="1"/>
  <c r="IM24" i="1"/>
  <c r="IO24" i="1" s="1"/>
  <c r="IP235" i="1"/>
  <c r="IR235" i="1" s="1"/>
  <c r="IP181" i="1"/>
  <c r="IR181" i="1" s="1"/>
  <c r="IP392" i="1"/>
  <c r="IR392" i="1" s="1"/>
  <c r="IM194" i="1"/>
  <c r="IO194" i="1" s="1"/>
  <c r="IP234" i="1"/>
  <c r="IR234" i="1" s="1"/>
  <c r="HD551" i="1"/>
  <c r="IK185" i="1"/>
  <c r="IK575" i="1"/>
  <c r="IK568" i="1"/>
  <c r="IK555" i="1"/>
  <c r="IK549" i="1"/>
  <c r="IK547" i="1"/>
  <c r="IK533" i="1"/>
  <c r="IK530" i="1"/>
  <c r="IK444" i="1"/>
  <c r="IK442" i="1"/>
  <c r="IK440" i="1"/>
  <c r="IK387" i="1"/>
  <c r="IK383" i="1"/>
  <c r="IK240" i="1"/>
  <c r="IK222" i="1"/>
  <c r="IK215" i="1"/>
  <c r="IK213" i="1"/>
  <c r="IK204" i="1"/>
  <c r="IP185" i="1"/>
  <c r="IR185" i="1" s="1"/>
  <c r="HZ641" i="1"/>
  <c r="IM47" i="1"/>
  <c r="IO47" i="1" s="1"/>
  <c r="IM104" i="1"/>
  <c r="IO104" i="1" s="1"/>
  <c r="IM115" i="1"/>
  <c r="IO115" i="1" s="1"/>
  <c r="IM407" i="1"/>
  <c r="IO407" i="1" s="1"/>
  <c r="IM484" i="1"/>
  <c r="IO484" i="1" s="1"/>
  <c r="IM574" i="1"/>
  <c r="IO574" i="1" s="1"/>
  <c r="IM617" i="1"/>
  <c r="IO617" i="1" s="1"/>
  <c r="IM416" i="1"/>
  <c r="IO416" i="1" s="1"/>
  <c r="IM497" i="1"/>
  <c r="IO497" i="1" s="1"/>
  <c r="IM374" i="1"/>
  <c r="IO374" i="1" s="1"/>
  <c r="IM248" i="1"/>
  <c r="IO248" i="1" s="1"/>
  <c r="IM532" i="1"/>
  <c r="IO532" i="1" s="1"/>
  <c r="IM344" i="1"/>
  <c r="IO344" i="1" s="1"/>
  <c r="IM291" i="1"/>
  <c r="IO291" i="1" s="1"/>
  <c r="IM525" i="1"/>
  <c r="IO525" i="1" s="1"/>
  <c r="IM567" i="1"/>
  <c r="IO567" i="1" s="1"/>
  <c r="IM345" i="1"/>
  <c r="IO345" i="1" s="1"/>
  <c r="IM376" i="1"/>
  <c r="IO376" i="1" s="1"/>
  <c r="IM467" i="1"/>
  <c r="IO467" i="1" s="1"/>
  <c r="IM112" i="1"/>
  <c r="IO112" i="1" s="1"/>
  <c r="IM126" i="1"/>
  <c r="IO126" i="1" s="1"/>
  <c r="IM158" i="1"/>
  <c r="IO158" i="1" s="1"/>
  <c r="IM157" i="1"/>
  <c r="IO157" i="1" s="1"/>
  <c r="IM154" i="1"/>
  <c r="IO154" i="1" s="1"/>
  <c r="IM159" i="1"/>
  <c r="IO159" i="1" s="1"/>
  <c r="IM549" i="1"/>
  <c r="IO549" i="1" s="1"/>
  <c r="IM298" i="1"/>
  <c r="IO298" i="1" s="1"/>
  <c r="IM198" i="1"/>
  <c r="IO198" i="1" s="1"/>
  <c r="IM607" i="1"/>
  <c r="IO607" i="1" s="1"/>
  <c r="IM308" i="1"/>
  <c r="IO308" i="1" s="1"/>
  <c r="IM309" i="1"/>
  <c r="IO309" i="1" s="1"/>
  <c r="IM313" i="1"/>
  <c r="IO313" i="1" s="1"/>
  <c r="IM626" i="1"/>
  <c r="IO626" i="1" s="1"/>
  <c r="IM384" i="1"/>
  <c r="IO384" i="1" s="1"/>
  <c r="IM476" i="1"/>
  <c r="IO476" i="1" s="1"/>
  <c r="IM175" i="1"/>
  <c r="IO175" i="1" s="1"/>
  <c r="IM358" i="1"/>
  <c r="IO358" i="1" s="1"/>
  <c r="IM176" i="1"/>
  <c r="IO176" i="1" s="1"/>
  <c r="IM359" i="1"/>
  <c r="IO359" i="1" s="1"/>
  <c r="IM430" i="1"/>
  <c r="IO430" i="1" s="1"/>
  <c r="IM363" i="1"/>
  <c r="IO363" i="1" s="1"/>
  <c r="IM480" i="1"/>
  <c r="IO480" i="1" s="1"/>
  <c r="IM434" i="1"/>
  <c r="IO434" i="1" s="1"/>
  <c r="IM436" i="1"/>
  <c r="IO436" i="1" s="1"/>
  <c r="IM195" i="1"/>
  <c r="IO195" i="1" s="1"/>
  <c r="IM411" i="1"/>
  <c r="IO411" i="1" s="1"/>
  <c r="IM446" i="1"/>
  <c r="IO446" i="1" s="1"/>
  <c r="IM215" i="1"/>
  <c r="IO215" i="1" s="1"/>
  <c r="IM451" i="1"/>
  <c r="IO451" i="1" s="1"/>
  <c r="IM219" i="1"/>
  <c r="IO219" i="1" s="1"/>
  <c r="IM389" i="1"/>
  <c r="IO389" i="1" s="1"/>
  <c r="IM526" i="1"/>
  <c r="IO526" i="1" s="1"/>
  <c r="IM562" i="1"/>
  <c r="IO562" i="1" s="1"/>
  <c r="IM262" i="1"/>
  <c r="IO262" i="1" s="1"/>
  <c r="IK468" i="1"/>
  <c r="IK451" i="1"/>
  <c r="IK309" i="1"/>
  <c r="IK292" i="1"/>
  <c r="IK246" i="1"/>
  <c r="IM128" i="1"/>
  <c r="IO128" i="1" s="1"/>
  <c r="IM92" i="1"/>
  <c r="IO92" i="1" s="1"/>
  <c r="IM114" i="1"/>
  <c r="IO114" i="1" s="1"/>
  <c r="IM118" i="1"/>
  <c r="IO118" i="1" s="1"/>
  <c r="IM230" i="1"/>
  <c r="IO230" i="1" s="1"/>
  <c r="IM311" i="1"/>
  <c r="IO311" i="1" s="1"/>
  <c r="IM354" i="1"/>
  <c r="IO354" i="1" s="1"/>
  <c r="IM173" i="1"/>
  <c r="IO173" i="1" s="1"/>
  <c r="IM605" i="1"/>
  <c r="IO605" i="1" s="1"/>
  <c r="IM366" i="1"/>
  <c r="IO366" i="1" s="1"/>
  <c r="IM249" i="1"/>
  <c r="IO249" i="1" s="1"/>
  <c r="IP229" i="1"/>
  <c r="IR229" i="1" s="1"/>
  <c r="IP569" i="1"/>
  <c r="IR569" i="1" s="1"/>
  <c r="IK176" i="1"/>
  <c r="IK174" i="1"/>
  <c r="IK186" i="1"/>
  <c r="IK626" i="1"/>
  <c r="IK612" i="1"/>
  <c r="IK598" i="1"/>
  <c r="IK590" i="1"/>
  <c r="IK580" i="1"/>
  <c r="IK463" i="1"/>
  <c r="IK461" i="1"/>
  <c r="IK407" i="1"/>
  <c r="IK405" i="1"/>
  <c r="IK380" i="1"/>
  <c r="IK354" i="1"/>
  <c r="IK343" i="1"/>
  <c r="IK341" i="1"/>
  <c r="IK339" i="1"/>
  <c r="IK332" i="1"/>
  <c r="IK320" i="1"/>
  <c r="IK318" i="1"/>
  <c r="IK316" i="1"/>
  <c r="IK269" i="1"/>
  <c r="IK255" i="1"/>
  <c r="BR641" i="1"/>
  <c r="BU641" i="1"/>
  <c r="CG641" i="1"/>
  <c r="FN641" i="1"/>
  <c r="HD279" i="1"/>
  <c r="HD586" i="1"/>
  <c r="IP276" i="1"/>
  <c r="IR276" i="1" s="1"/>
  <c r="IM487" i="1"/>
  <c r="IO487" i="1" s="1"/>
  <c r="IM317" i="1"/>
  <c r="IO317" i="1" s="1"/>
  <c r="IM428" i="1"/>
  <c r="IO428" i="1" s="1"/>
  <c r="IM448" i="1"/>
  <c r="IO448" i="1" s="1"/>
  <c r="IK181" i="1"/>
  <c r="IK615" i="1"/>
  <c r="IK611" i="1"/>
  <c r="IK607" i="1"/>
  <c r="IK597" i="1"/>
  <c r="IK594" i="1"/>
  <c r="IK563" i="1"/>
  <c r="IK536" i="1"/>
  <c r="IK534" i="1"/>
  <c r="IK520" i="1"/>
  <c r="IK508" i="1"/>
  <c r="IK466" i="1"/>
  <c r="IK448" i="1"/>
  <c r="IK443" i="1"/>
  <c r="IK421" i="1"/>
  <c r="IK415" i="1"/>
  <c r="IK396" i="1"/>
  <c r="IK386" i="1"/>
  <c r="IK371" i="1"/>
  <c r="IK358" i="1"/>
  <c r="IK349" i="1"/>
  <c r="IK346" i="1"/>
  <c r="IK326" i="1"/>
  <c r="IK305" i="1"/>
  <c r="IM25" i="1"/>
  <c r="IO25" i="1" s="1"/>
  <c r="CB205" i="1"/>
  <c r="BN205" i="1"/>
  <c r="IM205" i="1" s="1"/>
  <c r="IO205" i="1" s="1"/>
  <c r="CB620" i="1"/>
  <c r="BN620" i="1"/>
  <c r="IM620" i="1" s="1"/>
  <c r="IO620" i="1" s="1"/>
  <c r="DZ506" i="1"/>
  <c r="IP496" i="1"/>
  <c r="IR496" i="1" s="1"/>
  <c r="IP514" i="1"/>
  <c r="IR514" i="1" s="1"/>
  <c r="IP418" i="1"/>
  <c r="IR418" i="1" s="1"/>
  <c r="IP272" i="1"/>
  <c r="IR272" i="1" s="1"/>
  <c r="IP397" i="1"/>
  <c r="IR397" i="1" s="1"/>
  <c r="IP413" i="1"/>
  <c r="IR413" i="1" s="1"/>
  <c r="IP165" i="1"/>
  <c r="IR165" i="1" s="1"/>
  <c r="DL462" i="1"/>
  <c r="IM462" i="1" s="1"/>
  <c r="IO462" i="1" s="1"/>
  <c r="DZ462" i="1"/>
  <c r="IP266" i="1"/>
  <c r="IR266" i="1" s="1"/>
  <c r="IP169" i="1"/>
  <c r="IR169" i="1" s="1"/>
  <c r="IP311" i="1"/>
  <c r="IR311" i="1" s="1"/>
  <c r="IP411" i="1"/>
  <c r="IR411" i="1" s="1"/>
  <c r="IP210" i="1"/>
  <c r="IR210" i="1" s="1"/>
  <c r="IM127" i="1"/>
  <c r="IO127" i="1" s="1"/>
  <c r="DA226" i="1"/>
  <c r="CM226" i="1"/>
  <c r="IM226" i="1" s="1"/>
  <c r="IO226" i="1" s="1"/>
  <c r="DZ483" i="1"/>
  <c r="DL483" i="1"/>
  <c r="IM483" i="1" s="1"/>
  <c r="IO483" i="1" s="1"/>
  <c r="CB514" i="1"/>
  <c r="BN514" i="1"/>
  <c r="IM514" i="1" s="1"/>
  <c r="IO514" i="1" s="1"/>
  <c r="IP533" i="1"/>
  <c r="IR533" i="1" s="1"/>
  <c r="IP520" i="1"/>
  <c r="IR520" i="1" s="1"/>
  <c r="IP527" i="1"/>
  <c r="IR527" i="1" s="1"/>
  <c r="IM507" i="1"/>
  <c r="IO507" i="1" s="1"/>
  <c r="FJ174" i="1"/>
  <c r="IM174" i="1" s="1"/>
  <c r="IO174" i="1" s="1"/>
  <c r="CB592" i="1"/>
  <c r="BN592" i="1"/>
  <c r="IM269" i="1"/>
  <c r="IO269" i="1" s="1"/>
  <c r="CB585" i="1"/>
  <c r="BN585" i="1"/>
  <c r="IM585" i="1" s="1"/>
  <c r="IO585" i="1" s="1"/>
  <c r="CB568" i="1"/>
  <c r="BN568" i="1"/>
  <c r="IM568" i="1" s="1"/>
  <c r="IO568" i="1" s="1"/>
  <c r="CM542" i="1"/>
  <c r="IM542" i="1" s="1"/>
  <c r="IO542" i="1" s="1"/>
  <c r="CW541" i="1"/>
  <c r="IP525" i="1"/>
  <c r="IR525" i="1" s="1"/>
  <c r="IP251" i="1"/>
  <c r="IR251" i="1" s="1"/>
  <c r="IP271" i="1"/>
  <c r="IR271" i="1" s="1"/>
  <c r="BN603" i="1"/>
  <c r="IM603" i="1" s="1"/>
  <c r="IO603" i="1" s="1"/>
  <c r="CB603" i="1"/>
  <c r="IP330" i="1"/>
  <c r="IR330" i="1" s="1"/>
  <c r="IP357" i="1"/>
  <c r="IR357" i="1" s="1"/>
  <c r="CM294" i="1"/>
  <c r="DA294" i="1"/>
  <c r="DZ231" i="1"/>
  <c r="CB460" i="1"/>
  <c r="BN460" i="1"/>
  <c r="BN557" i="1"/>
  <c r="CB557" i="1"/>
  <c r="CM180" i="1"/>
  <c r="IM180" i="1" s="1"/>
  <c r="IO180" i="1" s="1"/>
  <c r="FH638" i="1"/>
  <c r="FJ91" i="1"/>
  <c r="BL402" i="1"/>
  <c r="DJ402" i="1"/>
  <c r="HJ255" i="1"/>
  <c r="IP255" i="1" s="1"/>
  <c r="IR255" i="1" s="1"/>
  <c r="HD255" i="1"/>
  <c r="IP275" i="1"/>
  <c r="IR275" i="1" s="1"/>
  <c r="HD273" i="1"/>
  <c r="HJ273" i="1"/>
  <c r="IP273" i="1" s="1"/>
  <c r="IR273" i="1" s="1"/>
  <c r="DZ547" i="1"/>
  <c r="DL547" i="1"/>
  <c r="IM547" i="1" s="1"/>
  <c r="IO547" i="1" s="1"/>
  <c r="HO339" i="1"/>
  <c r="IP339" i="1" s="1"/>
  <c r="IR339" i="1" s="1"/>
  <c r="HD339" i="1"/>
  <c r="HY497" i="1"/>
  <c r="IP497" i="1" s="1"/>
  <c r="IR497" i="1" s="1"/>
  <c r="HD497" i="1"/>
  <c r="HO193" i="1"/>
  <c r="IP193" i="1" s="1"/>
  <c r="IR193" i="1" s="1"/>
  <c r="HD193" i="1"/>
  <c r="BL83" i="1"/>
  <c r="CB83" i="1"/>
  <c r="HJ286" i="1"/>
  <c r="IP286" i="1" s="1"/>
  <c r="IR286" i="1" s="1"/>
  <c r="HD286" i="1"/>
  <c r="HJ470" i="1"/>
  <c r="IP470" i="1" s="1"/>
  <c r="IR470" i="1" s="1"/>
  <c r="HD470" i="1"/>
  <c r="IP468" i="1"/>
  <c r="IR468" i="1" s="1"/>
  <c r="IP350" i="1"/>
  <c r="IR350" i="1" s="1"/>
  <c r="HJ295" i="1"/>
  <c r="IP295" i="1" s="1"/>
  <c r="IR295" i="1" s="1"/>
  <c r="HD295" i="1"/>
  <c r="HT284" i="1"/>
  <c r="IP284" i="1" s="1"/>
  <c r="IR284" i="1" s="1"/>
  <c r="HD284" i="1"/>
  <c r="FH182" i="1"/>
  <c r="FJ182" i="1" s="1"/>
  <c r="FS182" i="1"/>
  <c r="IM409" i="1"/>
  <c r="IO409" i="1" s="1"/>
  <c r="IM531" i="1"/>
  <c r="IO531" i="1" s="1"/>
  <c r="IM110" i="1"/>
  <c r="IO110" i="1" s="1"/>
  <c r="IM87" i="1"/>
  <c r="IO87" i="1" s="1"/>
  <c r="IM152" i="1"/>
  <c r="IO152" i="1" s="1"/>
  <c r="IP585" i="1"/>
  <c r="IR585" i="1" s="1"/>
  <c r="DL530" i="1"/>
  <c r="IM530" i="1" s="1"/>
  <c r="IO530" i="1" s="1"/>
  <c r="HD275" i="1"/>
  <c r="HD414" i="1"/>
  <c r="HD627" i="1"/>
  <c r="GF538" i="1"/>
  <c r="BN302" i="1"/>
  <c r="IM302" i="1" s="1"/>
  <c r="IO302" i="1" s="1"/>
  <c r="CB302" i="1"/>
  <c r="CB621" i="1"/>
  <c r="CB226" i="1"/>
  <c r="HD525" i="1"/>
  <c r="HD511" i="1"/>
  <c r="DZ269" i="1"/>
  <c r="HD539" i="1"/>
  <c r="IP310" i="1"/>
  <c r="IR310" i="1" s="1"/>
  <c r="CK402" i="1"/>
  <c r="DO162" i="1"/>
  <c r="CM408" i="1"/>
  <c r="IM408" i="1" s="1"/>
  <c r="IO408" i="1" s="1"/>
  <c r="DA224" i="1"/>
  <c r="CM224" i="1"/>
  <c r="IM224" i="1" s="1"/>
  <c r="IO224" i="1" s="1"/>
  <c r="BL212" i="1"/>
  <c r="CK212" i="1"/>
  <c r="BN206" i="1"/>
  <c r="CM506" i="1"/>
  <c r="DA506" i="1"/>
  <c r="HT322" i="1"/>
  <c r="IP322" i="1" s="1"/>
  <c r="IR322" i="1" s="1"/>
  <c r="HD322" i="1"/>
  <c r="HJ336" i="1"/>
  <c r="IP336" i="1" s="1"/>
  <c r="IR336" i="1" s="1"/>
  <c r="HD336" i="1"/>
  <c r="HO236" i="1"/>
  <c r="IP236" i="1" s="1"/>
  <c r="IR236" i="1" s="1"/>
  <c r="HD236" i="1"/>
  <c r="HJ439" i="1"/>
  <c r="IP439" i="1" s="1"/>
  <c r="IR439" i="1" s="1"/>
  <c r="HD439" i="1"/>
  <c r="BS639" i="1"/>
  <c r="BS641" i="1" s="1"/>
  <c r="BS636" i="1"/>
  <c r="CX641" i="1"/>
  <c r="DL217" i="1"/>
  <c r="IM217" i="1" s="1"/>
  <c r="IO217" i="1" s="1"/>
  <c r="DZ217" i="1"/>
  <c r="HJ298" i="1"/>
  <c r="IP298" i="1" s="1"/>
  <c r="IR298" i="1" s="1"/>
  <c r="HD298" i="1"/>
  <c r="HD564" i="1"/>
  <c r="HJ564" i="1"/>
  <c r="IP564" i="1" s="1"/>
  <c r="IR564" i="1" s="1"/>
  <c r="HL641" i="1"/>
  <c r="HO231" i="1"/>
  <c r="IP231" i="1" s="1"/>
  <c r="IR231" i="1" s="1"/>
  <c r="HD231" i="1"/>
  <c r="HD212" i="1"/>
  <c r="HO594" i="1"/>
  <c r="IP594" i="1" s="1"/>
  <c r="IR594" i="1" s="1"/>
  <c r="HD594" i="1"/>
  <c r="HY589" i="1"/>
  <c r="IP589" i="1" s="1"/>
  <c r="IR589" i="1" s="1"/>
  <c r="HD589" i="1"/>
  <c r="HO238" i="1"/>
  <c r="IP238" i="1" s="1"/>
  <c r="IR238" i="1" s="1"/>
  <c r="HD238" i="1"/>
  <c r="IP209" i="1"/>
  <c r="IR209" i="1" s="1"/>
  <c r="IP200" i="1"/>
  <c r="IR200" i="1" s="1"/>
  <c r="HT592" i="1"/>
  <c r="IP592" i="1" s="1"/>
  <c r="IR592" i="1" s="1"/>
  <c r="HD592" i="1"/>
  <c r="HY587" i="1"/>
  <c r="IP587" i="1" s="1"/>
  <c r="IR587" i="1" s="1"/>
  <c r="HD587" i="1"/>
  <c r="HJ552" i="1"/>
  <c r="IP552" i="1" s="1"/>
  <c r="IR552" i="1" s="1"/>
  <c r="HD552" i="1"/>
  <c r="IM196" i="1"/>
  <c r="IO196" i="1" s="1"/>
  <c r="IM410" i="1"/>
  <c r="IO410" i="1" s="1"/>
  <c r="IM485" i="1"/>
  <c r="IO485" i="1" s="1"/>
  <c r="IM521" i="1"/>
  <c r="IO521" i="1" s="1"/>
  <c r="IM236" i="1"/>
  <c r="IO236" i="1" s="1"/>
  <c r="HY170" i="1"/>
  <c r="HD170" i="1"/>
  <c r="HO183" i="1"/>
  <c r="IK277" i="1"/>
  <c r="BN238" i="1"/>
  <c r="IM238" i="1" s="1"/>
  <c r="IO238" i="1" s="1"/>
  <c r="HD502" i="1"/>
  <c r="HD498" i="1"/>
  <c r="DL513" i="1"/>
  <c r="IM513" i="1" s="1"/>
  <c r="IO513" i="1" s="1"/>
  <c r="BN225" i="1"/>
  <c r="BN403" i="1"/>
  <c r="IM403" i="1" s="1"/>
  <c r="IO403" i="1" s="1"/>
  <c r="BN581" i="1"/>
  <c r="IM581" i="1" s="1"/>
  <c r="IO581" i="1" s="1"/>
  <c r="HD369" i="1"/>
  <c r="IP480" i="1"/>
  <c r="IR480" i="1" s="1"/>
  <c r="HD421" i="1"/>
  <c r="HD565" i="1"/>
  <c r="DL490" i="1"/>
  <c r="IM490" i="1" s="1"/>
  <c r="IO490" i="1" s="1"/>
  <c r="DZ502" i="1"/>
  <c r="HD580" i="1"/>
  <c r="HD437" i="1"/>
  <c r="HD468" i="1"/>
  <c r="HD569" i="1"/>
  <c r="CM582" i="1"/>
  <c r="IM582" i="1" s="1"/>
  <c r="IO582" i="1" s="1"/>
  <c r="HD541" i="1"/>
  <c r="DJ83" i="1"/>
  <c r="DZ493" i="1"/>
  <c r="HD625" i="1"/>
  <c r="IP492" i="1"/>
  <c r="IR492" i="1" s="1"/>
  <c r="IP510" i="1"/>
  <c r="IR510" i="1" s="1"/>
  <c r="HJ612" i="1"/>
  <c r="IP612" i="1" s="1"/>
  <c r="IR612" i="1" s="1"/>
  <c r="CB494" i="1"/>
  <c r="BN494" i="1"/>
  <c r="IM494" i="1" s="1"/>
  <c r="IO494" i="1" s="1"/>
  <c r="IP429" i="1"/>
  <c r="IR429" i="1" s="1"/>
  <c r="HO319" i="1"/>
  <c r="IP319" i="1" s="1"/>
  <c r="IR319" i="1" s="1"/>
  <c r="HD319" i="1"/>
  <c r="HJ190" i="1"/>
  <c r="HO222" i="1"/>
  <c r="IP222" i="1" s="1"/>
  <c r="IR222" i="1" s="1"/>
  <c r="HD222" i="1"/>
  <c r="IP450" i="1"/>
  <c r="IR450" i="1" s="1"/>
  <c r="IP233" i="1"/>
  <c r="IR233" i="1" s="1"/>
  <c r="HO191" i="1"/>
  <c r="IP191" i="1" s="1"/>
  <c r="IR191" i="1" s="1"/>
  <c r="HD191" i="1"/>
  <c r="HD482" i="1"/>
  <c r="HJ482" i="1"/>
  <c r="IP482" i="1" s="1"/>
  <c r="IR482" i="1" s="1"/>
  <c r="HJ341" i="1"/>
  <c r="IP341" i="1" s="1"/>
  <c r="IR341" i="1" s="1"/>
  <c r="IP369" i="1"/>
  <c r="IR369" i="1" s="1"/>
  <c r="HJ370" i="1"/>
  <c r="IP370" i="1" s="1"/>
  <c r="IR370" i="1" s="1"/>
  <c r="HD370" i="1"/>
  <c r="DZ225" i="1"/>
  <c r="DL225" i="1"/>
  <c r="HB641" i="1"/>
  <c r="HE641" i="1"/>
  <c r="HJ548" i="1"/>
  <c r="IP548" i="1" s="1"/>
  <c r="IR548" i="1" s="1"/>
  <c r="HD548" i="1"/>
  <c r="HJ242" i="1"/>
  <c r="IP242" i="1" s="1"/>
  <c r="IR242" i="1" s="1"/>
  <c r="HD242" i="1"/>
  <c r="HO419" i="1"/>
  <c r="IP419" i="1" s="1"/>
  <c r="IR419" i="1" s="1"/>
  <c r="HD419" i="1"/>
  <c r="IP277" i="1"/>
  <c r="IR277" i="1" s="1"/>
  <c r="HY301" i="1"/>
  <c r="IP301" i="1" s="1"/>
  <c r="IR301" i="1" s="1"/>
  <c r="HD301" i="1"/>
  <c r="HO599" i="1"/>
  <c r="IP599" i="1" s="1"/>
  <c r="IR599" i="1" s="1"/>
  <c r="HD599" i="1"/>
  <c r="IM218" i="1"/>
  <c r="IO218" i="1" s="1"/>
  <c r="DL557" i="1"/>
  <c r="DZ557" i="1"/>
  <c r="IM325" i="1"/>
  <c r="IO325" i="1" s="1"/>
  <c r="HO217" i="1"/>
  <c r="IP217" i="1" s="1"/>
  <c r="IR217" i="1" s="1"/>
  <c r="HD217" i="1"/>
  <c r="HO224" i="1"/>
  <c r="IP224" i="1" s="1"/>
  <c r="IR224" i="1" s="1"/>
  <c r="HD224" i="1"/>
  <c r="HJ309" i="1"/>
  <c r="IP309" i="1" s="1"/>
  <c r="IR309" i="1" s="1"/>
  <c r="HD309" i="1"/>
  <c r="IB641" i="1"/>
  <c r="CB269" i="1"/>
  <c r="HD500" i="1"/>
  <c r="HD247" i="1"/>
  <c r="HD429" i="1"/>
  <c r="HD246" i="1"/>
  <c r="HD514" i="1"/>
  <c r="CB569" i="1"/>
  <c r="HD390" i="1"/>
  <c r="HD165" i="1"/>
  <c r="HD431" i="1"/>
  <c r="HD478" i="1"/>
  <c r="HD386" i="1"/>
  <c r="HD538" i="1"/>
  <c r="HD404" i="1"/>
  <c r="HD353" i="1"/>
  <c r="CM539" i="1"/>
  <c r="IM539" i="1" s="1"/>
  <c r="IO539" i="1" s="1"/>
  <c r="FH402" i="1"/>
  <c r="FJ402" i="1" s="1"/>
  <c r="DA304" i="1"/>
  <c r="BL294" i="1"/>
  <c r="DM83" i="1"/>
  <c r="DA29" i="1"/>
  <c r="CK29" i="1"/>
  <c r="HJ570" i="1"/>
  <c r="IP570" i="1" s="1"/>
  <c r="IR570" i="1" s="1"/>
  <c r="HD570" i="1"/>
  <c r="DZ499" i="1"/>
  <c r="CB319" i="1"/>
  <c r="BN319" i="1"/>
  <c r="IM319" i="1" s="1"/>
  <c r="IO319" i="1" s="1"/>
  <c r="HT199" i="1"/>
  <c r="IP199" i="1" s="1"/>
  <c r="IR199" i="1" s="1"/>
  <c r="HD199" i="1"/>
  <c r="IP440" i="1"/>
  <c r="IR440" i="1" s="1"/>
  <c r="IP204" i="1"/>
  <c r="IR204" i="1" s="1"/>
  <c r="BE639" i="1"/>
  <c r="BE641" i="1" s="1"/>
  <c r="DN636" i="1"/>
  <c r="DN639" i="1"/>
  <c r="DN641" i="1" s="1"/>
  <c r="DV641" i="1"/>
  <c r="ER641" i="1"/>
  <c r="CB593" i="1"/>
  <c r="BN593" i="1"/>
  <c r="IM593" i="1" s="1"/>
  <c r="IO593" i="1" s="1"/>
  <c r="HD383" i="1"/>
  <c r="HJ383" i="1"/>
  <c r="IP383" i="1" s="1"/>
  <c r="IR383" i="1" s="1"/>
  <c r="HT422" i="1"/>
  <c r="IP422" i="1" s="1"/>
  <c r="IR422" i="1" s="1"/>
  <c r="HJ375" i="1"/>
  <c r="IP375" i="1" s="1"/>
  <c r="IR375" i="1" s="1"/>
  <c r="HD375" i="1"/>
  <c r="IM94" i="1"/>
  <c r="IO94" i="1" s="1"/>
  <c r="IM81" i="1"/>
  <c r="IO81" i="1" s="1"/>
  <c r="IM82" i="1"/>
  <c r="IO82" i="1" s="1"/>
  <c r="IM422" i="1"/>
  <c r="IO422" i="1" s="1"/>
  <c r="IM295" i="1"/>
  <c r="IO295" i="1" s="1"/>
  <c r="IM299" i="1"/>
  <c r="IO299" i="1" s="1"/>
  <c r="IM301" i="1"/>
  <c r="IO301" i="1" s="1"/>
  <c r="IK409" i="1"/>
  <c r="IP590" i="1"/>
  <c r="IR590" i="1" s="1"/>
  <c r="IP583" i="1"/>
  <c r="IR583" i="1" s="1"/>
  <c r="DZ322" i="1"/>
  <c r="ED641" i="1"/>
  <c r="IK525" i="1"/>
  <c r="IK495" i="1"/>
  <c r="IK242" i="1"/>
  <c r="IP549" i="1"/>
  <c r="IR549" i="1" s="1"/>
  <c r="HD518" i="1"/>
  <c r="HJ518" i="1"/>
  <c r="IP518" i="1" s="1"/>
  <c r="IR518" i="1" s="1"/>
  <c r="IK574" i="1"/>
  <c r="IP577" i="1"/>
  <c r="IR577" i="1" s="1"/>
  <c r="IM85" i="1"/>
  <c r="IO85" i="1" s="1"/>
  <c r="IK622" i="1"/>
  <c r="IK558" i="1"/>
  <c r="IK505" i="1"/>
  <c r="IK462" i="1"/>
  <c r="IK420" i="1"/>
  <c r="IK385" i="1"/>
  <c r="IK334" i="1"/>
  <c r="IK300" i="1"/>
  <c r="IP259" i="1"/>
  <c r="IR259" i="1" s="1"/>
  <c r="IP103" i="1"/>
  <c r="IR103" i="1" s="1"/>
  <c r="DL202" i="1" l="1"/>
  <c r="DZ202" i="1"/>
  <c r="DZ592" i="1"/>
  <c r="DL592" i="1"/>
  <c r="CB202" i="1"/>
  <c r="BN202" i="1"/>
  <c r="BX636" i="1"/>
  <c r="BX639" i="1"/>
  <c r="BX641" i="1" s="1"/>
  <c r="BN185" i="1"/>
  <c r="CB185" i="1"/>
  <c r="DA425" i="1"/>
  <c r="IM460" i="1"/>
  <c r="IO460" i="1" s="1"/>
  <c r="IM185" i="1"/>
  <c r="IO185" i="1" s="1"/>
  <c r="DR639" i="1"/>
  <c r="DR641" i="1" s="1"/>
  <c r="DR636" i="1"/>
  <c r="IM592" i="1"/>
  <c r="IO592" i="1" s="1"/>
  <c r="IM595" i="1"/>
  <c r="IO595" i="1" s="1"/>
  <c r="CM460" i="1"/>
  <c r="DA460" i="1"/>
  <c r="BN586" i="1"/>
  <c r="IM586" i="1" s="1"/>
  <c r="IO586" i="1" s="1"/>
  <c r="CB586" i="1"/>
  <c r="IM624" i="1"/>
  <c r="IO624" i="1" s="1"/>
  <c r="IP161" i="1"/>
  <c r="IR161" i="1" s="1"/>
  <c r="DZ578" i="1"/>
  <c r="DL578" i="1"/>
  <c r="IM578" i="1" s="1"/>
  <c r="IO578" i="1" s="1"/>
  <c r="CM189" i="1"/>
  <c r="HA636" i="1"/>
  <c r="IM516" i="1"/>
  <c r="IO516" i="1" s="1"/>
  <c r="HA639" i="1"/>
  <c r="HA641" i="1" s="1"/>
  <c r="CB594" i="1"/>
  <c r="BN594" i="1"/>
  <c r="CM247" i="1"/>
  <c r="DA247" i="1"/>
  <c r="DL511" i="1"/>
  <c r="IM506" i="1"/>
  <c r="IO506" i="1" s="1"/>
  <c r="DL508" i="1"/>
  <c r="IM508" i="1" s="1"/>
  <c r="IO508" i="1" s="1"/>
  <c r="DQ508" i="1"/>
  <c r="DQ636" i="1" s="1"/>
  <c r="DL247" i="1"/>
  <c r="DZ247" i="1"/>
  <c r="BN502" i="1"/>
  <c r="IM502" i="1" s="1"/>
  <c r="IO502" i="1" s="1"/>
  <c r="CB502" i="1"/>
  <c r="DJ639" i="1"/>
  <c r="CM237" i="1"/>
  <c r="IM237" i="1" s="1"/>
  <c r="IO237" i="1" s="1"/>
  <c r="DA237" i="1"/>
  <c r="DA361" i="1"/>
  <c r="CM361" i="1"/>
  <c r="IM361" i="1" s="1"/>
  <c r="IO361" i="1" s="1"/>
  <c r="IM594" i="1"/>
  <c r="IO594" i="1" s="1"/>
  <c r="DL510" i="1"/>
  <c r="IM510" i="1" s="1"/>
  <c r="IO510" i="1" s="1"/>
  <c r="DT510" i="1"/>
  <c r="D5" i="11"/>
  <c r="J5" i="11"/>
  <c r="L5" i="11"/>
  <c r="B6" i="11" a="1"/>
  <c r="B6" i="11" s="1"/>
  <c r="L6" i="11" s="1"/>
  <c r="I5" i="11"/>
  <c r="H5" i="11"/>
  <c r="F5" i="11"/>
  <c r="E5" i="11"/>
  <c r="K5" i="11"/>
  <c r="CM584" i="1"/>
  <c r="IM584" i="1" s="1"/>
  <c r="IO584" i="1" s="1"/>
  <c r="DA584" i="1"/>
  <c r="BN623" i="1"/>
  <c r="CB623" i="1"/>
  <c r="HD636" i="1"/>
  <c r="CB425" i="1"/>
  <c r="BN425" i="1"/>
  <c r="IM425" i="1" s="1"/>
  <c r="IO425" i="1" s="1"/>
  <c r="DA623" i="1"/>
  <c r="CM623" i="1"/>
  <c r="BN616" i="1"/>
  <c r="IM616" i="1" s="1"/>
  <c r="IO616" i="1" s="1"/>
  <c r="CB616" i="1"/>
  <c r="IM225" i="1"/>
  <c r="IO225" i="1" s="1"/>
  <c r="DA206" i="1"/>
  <c r="CM206" i="1"/>
  <c r="IM206" i="1" s="1"/>
  <c r="IO206" i="1" s="1"/>
  <c r="IM326" i="1"/>
  <c r="IO326" i="1" s="1"/>
  <c r="IM557" i="1"/>
  <c r="IO557" i="1" s="1"/>
  <c r="BN518" i="1"/>
  <c r="IM518" i="1" s="1"/>
  <c r="IO518" i="1" s="1"/>
  <c r="CB518" i="1"/>
  <c r="EI636" i="1"/>
  <c r="EI639" i="1"/>
  <c r="EI641" i="1" s="1"/>
  <c r="EK227" i="1"/>
  <c r="CB189" i="1"/>
  <c r="BN189" i="1"/>
  <c r="IM189" i="1" s="1"/>
  <c r="IO189" i="1" s="1"/>
  <c r="CM511" i="1"/>
  <c r="IM511" i="1" s="1"/>
  <c r="IO511" i="1" s="1"/>
  <c r="DA511" i="1"/>
  <c r="DA212" i="1"/>
  <c r="CM212" i="1"/>
  <c r="CK639" i="1"/>
  <c r="IP183" i="1"/>
  <c r="IR183" i="1" s="1"/>
  <c r="HO641" i="1"/>
  <c r="CB212" i="1"/>
  <c r="BN212" i="1"/>
  <c r="BL639" i="1"/>
  <c r="CM402" i="1"/>
  <c r="DA402" i="1"/>
  <c r="IM91" i="1"/>
  <c r="IO91" i="1" s="1"/>
  <c r="FJ641" i="1"/>
  <c r="DM638" i="1"/>
  <c r="DM641" i="1" s="1"/>
  <c r="DM636" i="1"/>
  <c r="BN83" i="1"/>
  <c r="BL636" i="1"/>
  <c r="BL638" i="1"/>
  <c r="CW636" i="1"/>
  <c r="CW639" i="1"/>
  <c r="CW641" i="1" s="1"/>
  <c r="DL83" i="1"/>
  <c r="DJ638" i="1"/>
  <c r="DJ641" i="1" s="1"/>
  <c r="DJ636" i="1"/>
  <c r="IM538" i="1"/>
  <c r="IO538" i="1" s="1"/>
  <c r="GF641" i="1"/>
  <c r="CK638" i="1"/>
  <c r="CM29" i="1"/>
  <c r="CK636" i="1"/>
  <c r="CB294" i="1"/>
  <c r="BN294" i="1"/>
  <c r="IM294" i="1" s="1"/>
  <c r="IO294" i="1" s="1"/>
  <c r="IP190" i="1"/>
  <c r="IR190" i="1" s="1"/>
  <c r="HJ641" i="1"/>
  <c r="IP170" i="1"/>
  <c r="IR170" i="1" s="1"/>
  <c r="HY641" i="1"/>
  <c r="FU182" i="1"/>
  <c r="FU641" i="1" s="1"/>
  <c r="FS639" i="1"/>
  <c r="FS641" i="1" s="1"/>
  <c r="FS636" i="1"/>
  <c r="DL402" i="1"/>
  <c r="DZ402" i="1"/>
  <c r="DZ639" i="1" s="1"/>
  <c r="DZ641" i="1" s="1"/>
  <c r="FH636" i="1"/>
  <c r="DO639" i="1"/>
  <c r="DO641" i="1" s="1"/>
  <c r="DO636" i="1"/>
  <c r="CB638" i="1"/>
  <c r="CB402" i="1"/>
  <c r="BN402" i="1"/>
  <c r="FH639" i="1"/>
  <c r="FH641" i="1" s="1"/>
  <c r="HD639" i="1"/>
  <c r="HD641" i="1" s="1"/>
  <c r="DA638" i="1"/>
  <c r="HT641" i="1"/>
  <c r="IM247" i="1" l="1"/>
  <c r="IO247" i="1" s="1"/>
  <c r="IM202" i="1"/>
  <c r="IO202" i="1" s="1"/>
  <c r="DQ639" i="1"/>
  <c r="DQ641" i="1" s="1"/>
  <c r="DA639" i="1"/>
  <c r="BL641" i="1"/>
  <c r="DZ636" i="1"/>
  <c r="DA636" i="1"/>
  <c r="IM182" i="1"/>
  <c r="IO182" i="1" s="1"/>
  <c r="CK641" i="1"/>
  <c r="DT639" i="1"/>
  <c r="DT641" i="1" s="1"/>
  <c r="DT636" i="1"/>
  <c r="DA641" i="1"/>
  <c r="IM402" i="1"/>
  <c r="IO402" i="1" s="1"/>
  <c r="D6" i="11"/>
  <c r="E6" i="11"/>
  <c r="I6" i="11"/>
  <c r="G6" i="11"/>
  <c r="B7" i="11" a="1"/>
  <c r="B7" i="11" s="1"/>
  <c r="B8" i="11" s="1" a="1"/>
  <c r="B8" i="11" s="1"/>
  <c r="J467" i="12" a="1"/>
  <c r="J467" i="12" s="1"/>
  <c r="J6" i="11"/>
  <c r="H6" i="11"/>
  <c r="J346" i="12" a="1"/>
  <c r="J346" i="12" s="1"/>
  <c r="K6" i="11"/>
  <c r="F6" i="11"/>
  <c r="J322" i="12" a="1"/>
  <c r="J322" i="12" s="1"/>
  <c r="EK641" i="1"/>
  <c r="IM227" i="1"/>
  <c r="IO227" i="1" s="1"/>
  <c r="CB636" i="1"/>
  <c r="J177" i="12" a="1"/>
  <c r="J177" i="12" s="1"/>
  <c r="IM623" i="1"/>
  <c r="IO623" i="1" s="1"/>
  <c r="J320" i="12" a="1"/>
  <c r="J320" i="12" s="1"/>
  <c r="J156" i="12" a="1"/>
  <c r="J156" i="12" s="1"/>
  <c r="J449" i="12" a="1"/>
  <c r="J449" i="12" s="1"/>
  <c r="J252" i="12" a="1"/>
  <c r="J252" i="12" s="1"/>
  <c r="J165" i="12" a="1"/>
  <c r="J165" i="12" s="1"/>
  <c r="J327" i="12" a="1"/>
  <c r="J327" i="12" s="1"/>
  <c r="J144" i="12" a="1"/>
  <c r="J144" i="12" s="1"/>
  <c r="J310" i="12" a="1"/>
  <c r="J310" i="12" s="1"/>
  <c r="J317" i="12" a="1"/>
  <c r="J317" i="12" s="1"/>
  <c r="J394" i="12" a="1"/>
  <c r="J394" i="12" s="1"/>
  <c r="J95" i="12" a="1"/>
  <c r="J95" i="12" s="1"/>
  <c r="J134" i="12" a="1"/>
  <c r="J134" i="12" s="1"/>
  <c r="J485" i="12" a="1"/>
  <c r="J485" i="12" s="1"/>
  <c r="J538" i="12" a="1"/>
  <c r="J538" i="12" s="1"/>
  <c r="J465" i="12" a="1"/>
  <c r="J465" i="12" s="1"/>
  <c r="J228" i="12" a="1"/>
  <c r="J228" i="12" s="1"/>
  <c r="J512" i="12" a="1"/>
  <c r="J512" i="12" s="1"/>
  <c r="J455" i="12" a="1"/>
  <c r="J455" i="12" s="1"/>
  <c r="J298" i="12" a="1"/>
  <c r="J298" i="12" s="1"/>
  <c r="J216" i="12" a="1"/>
  <c r="J216" i="12" s="1"/>
  <c r="J561" i="12" a="1"/>
  <c r="J561" i="12" s="1"/>
  <c r="J103" i="12" a="1"/>
  <c r="J103" i="12" s="1"/>
  <c r="J183" i="12" a="1"/>
  <c r="J183" i="12" s="1"/>
  <c r="J333" i="12" a="1"/>
  <c r="J333" i="12" s="1"/>
  <c r="J489" i="12" a="1"/>
  <c r="J489" i="12" s="1"/>
  <c r="J556" i="12" a="1"/>
  <c r="J556" i="12" s="1"/>
  <c r="J195" i="12" a="1"/>
  <c r="J195" i="12" s="1"/>
  <c r="J488" i="12" a="1"/>
  <c r="J488" i="12" s="1"/>
  <c r="J351" i="12" a="1"/>
  <c r="J351" i="12" s="1"/>
  <c r="J18" i="12" a="1"/>
  <c r="J18" i="12" s="1"/>
  <c r="J433" i="12" a="1"/>
  <c r="J433" i="12" s="1"/>
  <c r="J115" i="12" a="1"/>
  <c r="J115" i="12" s="1"/>
  <c r="J40" i="12" a="1"/>
  <c r="J40" i="12" s="1"/>
  <c r="J52" i="12" a="1"/>
  <c r="J52" i="12" s="1"/>
  <c r="J259" i="12" a="1"/>
  <c r="J259" i="12" s="1"/>
  <c r="J315" i="12" a="1"/>
  <c r="J315" i="12" s="1"/>
  <c r="J481" i="12" a="1"/>
  <c r="J481" i="12" s="1"/>
  <c r="J111" i="12" a="1"/>
  <c r="J111" i="12" s="1"/>
  <c r="J235" i="12" a="1"/>
  <c r="J235" i="12" s="1"/>
  <c r="J510" i="12" a="1"/>
  <c r="J510" i="12" s="1"/>
  <c r="J427" i="12" a="1"/>
  <c r="J427" i="12" s="1"/>
  <c r="J193" i="12" a="1"/>
  <c r="J193" i="12" s="1"/>
  <c r="J254" i="12" a="1"/>
  <c r="J254" i="12" s="1"/>
  <c r="J253" i="12" a="1"/>
  <c r="J253" i="12" s="1"/>
  <c r="J299" i="12" a="1"/>
  <c r="J299" i="12" s="1"/>
  <c r="J189" i="12" a="1"/>
  <c r="J189" i="12" s="1"/>
  <c r="J250" i="12" a="1"/>
  <c r="J250" i="12" s="1"/>
  <c r="J527" i="12" a="1"/>
  <c r="J527" i="12" s="1"/>
  <c r="J149" i="12" a="1"/>
  <c r="J149" i="12" s="1"/>
  <c r="J511" i="12" a="1"/>
  <c r="J511" i="12" s="1"/>
  <c r="J243" i="12" a="1"/>
  <c r="J243" i="12" s="1"/>
  <c r="J423" i="12" a="1"/>
  <c r="J423" i="12" s="1"/>
  <c r="J196" i="12" a="1"/>
  <c r="J196" i="12" s="1"/>
  <c r="J473" i="12" a="1"/>
  <c r="J473" i="12" s="1"/>
  <c r="J214" i="12" a="1"/>
  <c r="J214" i="12" s="1"/>
  <c r="J435" i="12" a="1"/>
  <c r="J435" i="12" s="1"/>
  <c r="J17" i="12" a="1"/>
  <c r="J17" i="12" s="1"/>
  <c r="J504" i="12" a="1"/>
  <c r="J504" i="12" s="1"/>
  <c r="J458" i="12" a="1"/>
  <c r="J458" i="12" s="1"/>
  <c r="J289" i="12" a="1"/>
  <c r="J289" i="12" s="1"/>
  <c r="J490" i="12" a="1"/>
  <c r="J490" i="12" s="1"/>
  <c r="J14" i="12" a="1"/>
  <c r="J14" i="12" s="1"/>
  <c r="J358" i="12" a="1"/>
  <c r="J358" i="12" s="1"/>
  <c r="J256" i="12" a="1"/>
  <c r="J256" i="12" s="1"/>
  <c r="J65" i="12" a="1"/>
  <c r="J65" i="12" s="1"/>
  <c r="J389" i="12" a="1"/>
  <c r="J389" i="12" s="1"/>
  <c r="J360" i="12" a="1"/>
  <c r="J360" i="12" s="1"/>
  <c r="J281" i="12" a="1"/>
  <c r="J281" i="12" s="1"/>
  <c r="J164" i="12" a="1"/>
  <c r="J164" i="12" s="1"/>
  <c r="J329" i="12" a="1"/>
  <c r="J329" i="12" s="1"/>
  <c r="J361" i="12" a="1"/>
  <c r="J361" i="12" s="1"/>
  <c r="J368" i="12" a="1"/>
  <c r="J368" i="12" s="1"/>
  <c r="J431" i="12" a="1"/>
  <c r="J431" i="12" s="1"/>
  <c r="J541" i="12" a="1"/>
  <c r="J541" i="12" s="1"/>
  <c r="J274" i="12" a="1"/>
  <c r="J274" i="12" s="1"/>
  <c r="J60" i="12" a="1"/>
  <c r="J60" i="12" s="1"/>
  <c r="J248" i="12" a="1"/>
  <c r="J248" i="12" s="1"/>
  <c r="J407" i="12" a="1"/>
  <c r="J407" i="12" s="1"/>
  <c r="J555" i="12" a="1"/>
  <c r="J555" i="12" s="1"/>
  <c r="J119" i="12" a="1"/>
  <c r="J119" i="12" s="1"/>
  <c r="J519" i="12" a="1"/>
  <c r="J519" i="12" s="1"/>
  <c r="J356" i="12" a="1"/>
  <c r="J356" i="12" s="1"/>
  <c r="J100" i="12" a="1"/>
  <c r="J100" i="12" s="1"/>
  <c r="J337" i="12" a="1"/>
  <c r="J337" i="12" s="1"/>
  <c r="J369" i="12" a="1"/>
  <c r="J369" i="12" s="1"/>
  <c r="J318" i="12" a="1"/>
  <c r="J318" i="12" s="1"/>
  <c r="J89" i="12" a="1"/>
  <c r="J89" i="12" s="1"/>
  <c r="J242" i="12" a="1"/>
  <c r="J242" i="12" s="1"/>
  <c r="J48" i="12" a="1"/>
  <c r="J48" i="12" s="1"/>
  <c r="J526" i="12" a="1"/>
  <c r="J526" i="12" s="1"/>
  <c r="J37" i="12" a="1"/>
  <c r="J37" i="12" s="1"/>
  <c r="J10" i="12" a="1"/>
  <c r="J10" i="12" s="1"/>
  <c r="J388" i="12" a="1"/>
  <c r="J388" i="12" s="1"/>
  <c r="J128" i="12" a="1"/>
  <c r="J128" i="12" s="1"/>
  <c r="J312" i="12" a="1"/>
  <c r="J312" i="12" s="1"/>
  <c r="J436" i="12" a="1"/>
  <c r="J436" i="12" s="1"/>
  <c r="J384" i="12" a="1"/>
  <c r="J384" i="12" s="1"/>
  <c r="J544" i="12" a="1"/>
  <c r="J544" i="12" s="1"/>
  <c r="J236" i="12" a="1"/>
  <c r="J236" i="12" s="1"/>
  <c r="J514" i="12" a="1"/>
  <c r="J514" i="12" s="1"/>
  <c r="J379" i="12" a="1"/>
  <c r="J379" i="12" s="1"/>
  <c r="J454" i="12" a="1"/>
  <c r="J454" i="12" s="1"/>
  <c r="J145" i="12" a="1"/>
  <c r="J145" i="12" s="1"/>
  <c r="J367" i="12" a="1"/>
  <c r="J367" i="12" s="1"/>
  <c r="J64" i="12" a="1"/>
  <c r="J64" i="12" s="1"/>
  <c r="J166" i="12" a="1"/>
  <c r="J166" i="12" s="1"/>
  <c r="J102" i="12" a="1"/>
  <c r="J102" i="12" s="1"/>
  <c r="J72" i="12" a="1"/>
  <c r="J72" i="12" s="1"/>
  <c r="J202" i="12" a="1"/>
  <c r="J202" i="12" s="1"/>
  <c r="J523" i="12" a="1"/>
  <c r="J523" i="12" s="1"/>
  <c r="J232" i="12" a="1"/>
  <c r="J232" i="12" s="1"/>
  <c r="J186" i="12" a="1"/>
  <c r="J186" i="12" s="1"/>
  <c r="J483" i="12" a="1"/>
  <c r="J483" i="12" s="1"/>
  <c r="J158" i="12" a="1"/>
  <c r="J158" i="12" s="1"/>
  <c r="J302" i="12" a="1"/>
  <c r="J302" i="12" s="1"/>
  <c r="J349" i="12" a="1"/>
  <c r="J349" i="12" s="1"/>
  <c r="J271" i="12" a="1"/>
  <c r="J271" i="12" s="1"/>
  <c r="J549" i="12" a="1"/>
  <c r="J549" i="12" s="1"/>
  <c r="J246" i="12" a="1"/>
  <c r="J246" i="12" s="1"/>
  <c r="J419" i="12" a="1"/>
  <c r="J419" i="12" s="1"/>
  <c r="J162" i="12" a="1"/>
  <c r="J162" i="12" s="1"/>
  <c r="J19" i="12" a="1"/>
  <c r="J19" i="12" s="1"/>
  <c r="J261" i="12" a="1"/>
  <c r="J261" i="12" s="1"/>
  <c r="J452" i="12" a="1"/>
  <c r="J452" i="12" s="1"/>
  <c r="J441" i="12" a="1"/>
  <c r="J441" i="12" s="1"/>
  <c r="J542" i="12" a="1"/>
  <c r="J542" i="12" s="1"/>
  <c r="J291" i="12" a="1"/>
  <c r="J291" i="12" s="1"/>
  <c r="J548" i="12" a="1"/>
  <c r="J548" i="12" s="1"/>
  <c r="J283" i="12" a="1"/>
  <c r="J283" i="12" s="1"/>
  <c r="J11" i="12" a="1"/>
  <c r="J11" i="12" s="1"/>
  <c r="J157" i="12" a="1"/>
  <c r="J157" i="12" s="1"/>
  <c r="J241" i="12" a="1"/>
  <c r="J241" i="12" s="1"/>
  <c r="J82" i="12" a="1"/>
  <c r="J82" i="12" s="1"/>
  <c r="J424" i="12" a="1"/>
  <c r="J424" i="12" s="1"/>
  <c r="J401" i="12" a="1"/>
  <c r="J401" i="12" s="1"/>
  <c r="J372" i="12" a="1"/>
  <c r="J372" i="12" s="1"/>
  <c r="J459" i="12" a="1"/>
  <c r="J459" i="12" s="1"/>
  <c r="J211" i="12" a="1"/>
  <c r="J211" i="12" s="1"/>
  <c r="J340" i="12" a="1"/>
  <c r="J340" i="12" s="1"/>
  <c r="J559" i="12" a="1"/>
  <c r="J559" i="12" s="1"/>
  <c r="DL641" i="1"/>
  <c r="IM83" i="1"/>
  <c r="IO83" i="1" s="1"/>
  <c r="BN641" i="1"/>
  <c r="IM212" i="1"/>
  <c r="IO212" i="1" s="1"/>
  <c r="J439" i="12" a="1"/>
  <c r="J439" i="12" s="1"/>
  <c r="J480" i="12" a="1"/>
  <c r="J480" i="12" s="1"/>
  <c r="J508" i="12" a="1"/>
  <c r="J508" i="12" s="1"/>
  <c r="J170" i="12" a="1"/>
  <c r="J170" i="12" s="1"/>
  <c r="J421" i="12" a="1"/>
  <c r="J421" i="12" s="1"/>
  <c r="J306" i="12" a="1"/>
  <c r="J306" i="12" s="1"/>
  <c r="J309" i="12" a="1"/>
  <c r="J309" i="12" s="1"/>
  <c r="J417" i="12" a="1"/>
  <c r="J417" i="12" s="1"/>
  <c r="J110" i="12" a="1"/>
  <c r="J110" i="12" s="1"/>
  <c r="J265" i="12" a="1"/>
  <c r="J265" i="12" s="1"/>
  <c r="J518" i="12" a="1"/>
  <c r="J518" i="12" s="1"/>
  <c r="J405" i="12" a="1"/>
  <c r="J405" i="12" s="1"/>
  <c r="J58" i="12" a="1"/>
  <c r="J58" i="12" s="1"/>
  <c r="J357" i="12" a="1"/>
  <c r="J357" i="12" s="1"/>
  <c r="J525" i="12" a="1"/>
  <c r="J525" i="12" s="1"/>
  <c r="J266" i="12" a="1"/>
  <c r="J266" i="12" s="1"/>
  <c r="J470" i="12" a="1"/>
  <c r="J470" i="12" s="1"/>
  <c r="J437" i="12" a="1"/>
  <c r="J437" i="12" s="1"/>
  <c r="J129" i="12" a="1"/>
  <c r="J129" i="12" s="1"/>
  <c r="J197" i="12" a="1"/>
  <c r="J197" i="12" s="1"/>
  <c r="J414" i="12" a="1"/>
  <c r="J414" i="12" s="1"/>
  <c r="J479" i="12" a="1"/>
  <c r="J479" i="12" s="1"/>
  <c r="J295" i="12" a="1"/>
  <c r="J295" i="12" s="1"/>
  <c r="J32" i="12" a="1"/>
  <c r="J32" i="12" s="1"/>
  <c r="J107" i="12" a="1"/>
  <c r="J107" i="12" s="1"/>
  <c r="J180" i="12" a="1"/>
  <c r="J180" i="12" s="1"/>
  <c r="J390" i="12" a="1"/>
  <c r="J390" i="12" s="1"/>
  <c r="J204" i="12" a="1"/>
  <c r="J204" i="12" s="1"/>
  <c r="J502" i="12" a="1"/>
  <c r="J502" i="12" s="1"/>
  <c r="J132" i="12" a="1"/>
  <c r="J132" i="12" s="1"/>
  <c r="J35" i="12" a="1"/>
  <c r="J35" i="12" s="1"/>
  <c r="J497" i="12" a="1"/>
  <c r="J497" i="12" s="1"/>
  <c r="J57" i="12" a="1"/>
  <c r="J57" i="12" s="1"/>
  <c r="J413" i="12" a="1"/>
  <c r="J413" i="12" s="1"/>
  <c r="J335" i="12" a="1"/>
  <c r="J335" i="12" s="1"/>
  <c r="J513" i="12" a="1"/>
  <c r="J513" i="12" s="1"/>
  <c r="J386" i="12" a="1"/>
  <c r="J386" i="12" s="1"/>
  <c r="J468" i="12" a="1"/>
  <c r="J468" i="12" s="1"/>
  <c r="J136" i="12" a="1"/>
  <c r="J136" i="12" s="1"/>
  <c r="J506" i="12" a="1"/>
  <c r="J506" i="12" s="1"/>
  <c r="J365" i="12" a="1"/>
  <c r="J365" i="12" s="1"/>
  <c r="J515" i="12" a="1"/>
  <c r="J515" i="12" s="1"/>
  <c r="J377" i="12" a="1"/>
  <c r="J377" i="12" s="1"/>
  <c r="J446" i="12" a="1"/>
  <c r="J446" i="12" s="1"/>
  <c r="J8" i="12" a="1"/>
  <c r="J8" i="12" s="1"/>
  <c r="J161" i="12" a="1"/>
  <c r="J161" i="12" s="1"/>
  <c r="J553" i="12" a="1"/>
  <c r="J553" i="12" s="1"/>
  <c r="J493" i="12" a="1"/>
  <c r="J493" i="12" s="1"/>
  <c r="J339" i="12" a="1"/>
  <c r="J339" i="12" s="1"/>
  <c r="J42" i="12" a="1"/>
  <c r="J42" i="12" s="1"/>
  <c r="J391" i="12" a="1"/>
  <c r="J391" i="12" s="1"/>
  <c r="J109" i="12" a="1"/>
  <c r="J109" i="12" s="1"/>
  <c r="J428" i="12" a="1"/>
  <c r="J428" i="12" s="1"/>
  <c r="J233" i="12" a="1"/>
  <c r="J233" i="12" s="1"/>
  <c r="J268" i="12" a="1"/>
  <c r="J268" i="12" s="1"/>
  <c r="J432" i="12" a="1"/>
  <c r="J432" i="12" s="1"/>
  <c r="J207" i="12" a="1"/>
  <c r="J207" i="12" s="1"/>
  <c r="J290" i="12" a="1"/>
  <c r="J290" i="12" s="1"/>
  <c r="J215" i="12" a="1"/>
  <c r="J215" i="12" s="1"/>
  <c r="J402" i="12" a="1"/>
  <c r="J402" i="12" s="1"/>
  <c r="J262" i="12" a="1"/>
  <c r="J262" i="12" s="1"/>
  <c r="J543" i="12" a="1"/>
  <c r="J543" i="12" s="1"/>
  <c r="J376" i="12" a="1"/>
  <c r="J376" i="12" s="1"/>
  <c r="J54" i="12" a="1"/>
  <c r="J54" i="12" s="1"/>
  <c r="J101" i="12" a="1"/>
  <c r="J101" i="12" s="1"/>
  <c r="J534" i="12" a="1"/>
  <c r="J534" i="12" s="1"/>
  <c r="J83" i="12" a="1"/>
  <c r="J83" i="12" s="1"/>
  <c r="J219" i="12" a="1"/>
  <c r="J219" i="12" s="1"/>
  <c r="J324" i="12" a="1"/>
  <c r="J324" i="12" s="1"/>
  <c r="J304" i="12" a="1"/>
  <c r="J304" i="12" s="1"/>
  <c r="J393" i="12" a="1"/>
  <c r="J393" i="12" s="1"/>
  <c r="J201" i="12" a="1"/>
  <c r="J201" i="12" s="1"/>
  <c r="J332" i="12" a="1"/>
  <c r="J332" i="12" s="1"/>
  <c r="J146" i="12" a="1"/>
  <c r="J146" i="12" s="1"/>
  <c r="J463" i="12" a="1"/>
  <c r="J463" i="12" s="1"/>
  <c r="J151" i="12" a="1"/>
  <c r="J151" i="12" s="1"/>
  <c r="J345" i="12" a="1"/>
  <c r="J345" i="12" s="1"/>
  <c r="J420" i="12" a="1"/>
  <c r="J420" i="12" s="1"/>
  <c r="J206" i="12" a="1"/>
  <c r="J206" i="12" s="1"/>
  <c r="J249" i="12" a="1"/>
  <c r="J249" i="12" s="1"/>
  <c r="J403" i="12" a="1"/>
  <c r="J403" i="12" s="1"/>
  <c r="J378" i="12" a="1"/>
  <c r="J378" i="12" s="1"/>
  <c r="J334" i="12" a="1"/>
  <c r="J334" i="12" s="1"/>
  <c r="J148" i="12" a="1"/>
  <c r="J148" i="12" s="1"/>
  <c r="J45" i="12" a="1"/>
  <c r="J45" i="12" s="1"/>
  <c r="J397" i="12" a="1"/>
  <c r="J397" i="12" s="1"/>
  <c r="J395" i="12" a="1"/>
  <c r="J395" i="12" s="1"/>
  <c r="J43" i="12" a="1"/>
  <c r="J43" i="12" s="1"/>
  <c r="J29" i="12" a="1"/>
  <c r="J29" i="12" s="1"/>
  <c r="J460" i="12" a="1"/>
  <c r="J460" i="12" s="1"/>
  <c r="J501" i="12" a="1"/>
  <c r="J501" i="12" s="1"/>
  <c r="J398" i="12" a="1"/>
  <c r="J398" i="12" s="1"/>
  <c r="J425" i="12" a="1"/>
  <c r="J425" i="12" s="1"/>
  <c r="J293" i="12" a="1"/>
  <c r="J293" i="12" s="1"/>
  <c r="J220" i="12" a="1"/>
  <c r="J220" i="12" s="1"/>
  <c r="J198" i="12" a="1"/>
  <c r="J198" i="12" s="1"/>
  <c r="J545" i="12" a="1"/>
  <c r="J545" i="12" s="1"/>
  <c r="J190" i="12" a="1"/>
  <c r="J190" i="12" s="1"/>
  <c r="J137" i="12" a="1"/>
  <c r="J137" i="12" s="1"/>
  <c r="J280" i="12" a="1"/>
  <c r="J280" i="12" s="1"/>
  <c r="J392" i="12" a="1"/>
  <c r="J392" i="12" s="1"/>
  <c r="J172" i="12" a="1"/>
  <c r="J172" i="12" s="1"/>
  <c r="J478" i="12" a="1"/>
  <c r="J478" i="12" s="1"/>
  <c r="J383" i="12" a="1"/>
  <c r="J383" i="12" s="1"/>
  <c r="J551" i="12" a="1"/>
  <c r="J551" i="12" s="1"/>
  <c r="J9" i="12" a="1"/>
  <c r="J9" i="12" s="1"/>
  <c r="J104" i="12" a="1"/>
  <c r="J104" i="12" s="1"/>
  <c r="J154" i="12" a="1"/>
  <c r="J154" i="12" s="1"/>
  <c r="J97" i="12" a="1"/>
  <c r="J97" i="12" s="1"/>
  <c r="J87" i="12" a="1"/>
  <c r="J87" i="12" s="1"/>
  <c r="J371" i="12" a="1"/>
  <c r="J371" i="12" s="1"/>
  <c r="J319" i="12" a="1"/>
  <c r="J319" i="12" s="1"/>
  <c r="J118" i="12" a="1"/>
  <c r="J118" i="12" s="1"/>
  <c r="J492" i="12" a="1"/>
  <c r="J492" i="12" s="1"/>
  <c r="J406" i="12" a="1"/>
  <c r="J406" i="12" s="1"/>
  <c r="J533" i="12" a="1"/>
  <c r="J533" i="12" s="1"/>
  <c r="J550" i="12" a="1"/>
  <c r="J550" i="12" s="1"/>
  <c r="J36" i="12" a="1"/>
  <c r="J36" i="12" s="1"/>
  <c r="J517" i="12" a="1"/>
  <c r="J517" i="12" s="1"/>
  <c r="J494" i="12" a="1"/>
  <c r="J494" i="12" s="1"/>
  <c r="J199" i="12" a="1"/>
  <c r="J199" i="12" s="1"/>
  <c r="J408" i="12" a="1"/>
  <c r="J408" i="12" s="1"/>
  <c r="J400" i="12" a="1"/>
  <c r="J400" i="12" s="1"/>
  <c r="J382" i="12" a="1"/>
  <c r="J382" i="12" s="1"/>
  <c r="J429" i="12" a="1"/>
  <c r="J429" i="12" s="1"/>
  <c r="J239" i="12" a="1"/>
  <c r="J239" i="12" s="1"/>
  <c r="J255" i="12" a="1"/>
  <c r="J255" i="12" s="1"/>
  <c r="J39" i="12" a="1"/>
  <c r="J39" i="12" s="1"/>
  <c r="J484" i="12" a="1"/>
  <c r="J484" i="12" s="1"/>
  <c r="J153" i="12" a="1"/>
  <c r="J153" i="12" s="1"/>
  <c r="J139" i="12" a="1"/>
  <c r="J139" i="12" s="1"/>
  <c r="J410" i="12" a="1"/>
  <c r="J410" i="12" s="1"/>
  <c r="J135" i="12" a="1"/>
  <c r="J135" i="12" s="1"/>
  <c r="J336" i="12" a="1"/>
  <c r="J336" i="12" s="1"/>
  <c r="J301" i="12" a="1"/>
  <c r="J301" i="12" s="1"/>
  <c r="J532" i="12" a="1"/>
  <c r="J532" i="12" s="1"/>
  <c r="J353" i="12" a="1"/>
  <c r="J353" i="12" s="1"/>
  <c r="J99" i="12" a="1"/>
  <c r="J99" i="12" s="1"/>
  <c r="J93" i="12" a="1"/>
  <c r="J93" i="12" s="1"/>
  <c r="CB639" i="1"/>
  <c r="F7" i="11"/>
  <c r="H7" i="11"/>
  <c r="J7" i="11"/>
  <c r="I7" i="11"/>
  <c r="K7" i="11"/>
  <c r="G7" i="11"/>
  <c r="L7" i="11"/>
  <c r="D7" i="11"/>
  <c r="E7" i="11"/>
  <c r="J69" i="12" a="1"/>
  <c r="J69" i="12" s="1"/>
  <c r="J30" i="12" a="1"/>
  <c r="J30" i="12" s="1"/>
  <c r="J23" i="12" a="1"/>
  <c r="J23" i="12" s="1"/>
  <c r="J234" i="12" a="1"/>
  <c r="J234" i="12" s="1"/>
  <c r="J240" i="12" a="1"/>
  <c r="J240" i="12" s="1"/>
  <c r="J282" i="12" a="1"/>
  <c r="J282" i="12" s="1"/>
  <c r="J314" i="12" a="1"/>
  <c r="J314" i="12" s="1"/>
  <c r="J450" i="12" a="1"/>
  <c r="J450" i="12" s="1"/>
  <c r="J33" i="12" a="1"/>
  <c r="J33" i="12" s="1"/>
  <c r="J62" i="12" a="1"/>
  <c r="J62" i="12" s="1"/>
  <c r="J84" i="12" a="1"/>
  <c r="J84" i="12" s="1"/>
  <c r="J75" i="12" a="1"/>
  <c r="J75" i="12" s="1"/>
  <c r="J552" i="12" a="1"/>
  <c r="J552" i="12" s="1"/>
  <c r="J131" i="12" a="1"/>
  <c r="J131" i="12" s="1"/>
  <c r="J174" i="12" a="1"/>
  <c r="J174" i="12" s="1"/>
  <c r="J396" i="12" a="1"/>
  <c r="J396" i="12" s="1"/>
  <c r="J531" i="12" a="1"/>
  <c r="J531" i="12" s="1"/>
  <c r="J477" i="12" a="1"/>
  <c r="J477" i="12" s="1"/>
  <c r="J44" i="12" a="1"/>
  <c r="J44" i="12" s="1"/>
  <c r="J352" i="12" a="1"/>
  <c r="J352" i="12" s="1"/>
  <c r="J6" i="12" a="1"/>
  <c r="J6" i="12" s="1"/>
  <c r="J159" i="12" a="1"/>
  <c r="J159" i="12" s="1"/>
  <c r="J61" i="12" a="1"/>
  <c r="J61" i="12" s="1"/>
  <c r="J205" i="12" a="1"/>
  <c r="J205" i="12" s="1"/>
  <c r="J505" i="12" a="1"/>
  <c r="J505" i="12" s="1"/>
  <c r="J86" i="12" a="1"/>
  <c r="J86" i="12" s="1"/>
  <c r="J381" i="12" a="1"/>
  <c r="J381" i="12" s="1"/>
  <c r="J342" i="12" a="1"/>
  <c r="J342" i="12" s="1"/>
  <c r="J188" i="12" a="1"/>
  <c r="J188" i="12" s="1"/>
  <c r="J77" i="12" a="1"/>
  <c r="J77" i="12" s="1"/>
  <c r="J122" i="12" a="1"/>
  <c r="J122" i="12" s="1"/>
  <c r="J521" i="12" a="1"/>
  <c r="J521" i="12" s="1"/>
  <c r="J63" i="12" a="1"/>
  <c r="J63" i="12" s="1"/>
  <c r="J217" i="12" a="1"/>
  <c r="J217" i="12" s="1"/>
  <c r="J370" i="12" a="1"/>
  <c r="J370" i="12" s="1"/>
  <c r="J179" i="12" a="1"/>
  <c r="J179" i="12" s="1"/>
  <c r="J113" i="12" a="1"/>
  <c r="J113" i="12" s="1"/>
  <c r="J258" i="12" a="1"/>
  <c r="J258" i="12" s="1"/>
  <c r="J539" i="12" a="1"/>
  <c r="J539" i="12" s="1"/>
  <c r="J404" i="12" a="1"/>
  <c r="J404" i="12" s="1"/>
  <c r="J300" i="12" a="1"/>
  <c r="J300" i="12" s="1"/>
  <c r="J456" i="12" a="1"/>
  <c r="J456" i="12" s="1"/>
  <c r="J26" i="12" a="1"/>
  <c r="J26" i="12" s="1"/>
  <c r="J500" i="12" a="1"/>
  <c r="J500" i="12" s="1"/>
  <c r="J225" i="12" a="1"/>
  <c r="J225" i="12" s="1"/>
  <c r="J416" i="12" a="1"/>
  <c r="J416" i="12" s="1"/>
  <c r="J482" i="12" a="1"/>
  <c r="J482" i="12" s="1"/>
  <c r="J31" i="12" a="1"/>
  <c r="J31" i="12" s="1"/>
  <c r="J152" i="12" a="1"/>
  <c r="J152" i="12" s="1"/>
  <c r="J536" i="12" a="1"/>
  <c r="J536" i="12" s="1"/>
  <c r="J25" i="12" a="1"/>
  <c r="J25" i="12" s="1"/>
  <c r="J210" i="12" a="1"/>
  <c r="J210" i="12" s="1"/>
  <c r="J142" i="12" a="1"/>
  <c r="J142" i="12" s="1"/>
  <c r="J81" i="12" a="1"/>
  <c r="J81" i="12" s="1"/>
  <c r="J226" i="12" a="1"/>
  <c r="J226" i="12" s="1"/>
  <c r="J16" i="12" a="1"/>
  <c r="J16" i="12" s="1"/>
  <c r="J461" i="12" a="1"/>
  <c r="J461" i="12" s="1"/>
  <c r="J12" i="12" a="1"/>
  <c r="J12" i="12" s="1"/>
  <c r="J440" i="12" a="1"/>
  <c r="J440" i="12" s="1"/>
  <c r="J462" i="12" a="1"/>
  <c r="J462" i="12" s="1"/>
  <c r="J59" i="12" a="1"/>
  <c r="J59" i="12" s="1"/>
  <c r="J276" i="12" a="1"/>
  <c r="J276" i="12" s="1"/>
  <c r="J509" i="12" a="1"/>
  <c r="J509" i="12" s="1"/>
  <c r="J554" i="12" a="1"/>
  <c r="J554" i="12" s="1"/>
  <c r="J126" i="12" a="1"/>
  <c r="J126" i="12" s="1"/>
  <c r="J227" i="12" a="1"/>
  <c r="J227" i="12" s="1"/>
  <c r="J453" i="12" a="1"/>
  <c r="J453" i="12" s="1"/>
  <c r="J192" i="12" a="1"/>
  <c r="J192" i="12" s="1"/>
  <c r="J288" i="12" a="1"/>
  <c r="J288" i="12" s="1"/>
  <c r="J530" i="12" a="1"/>
  <c r="J530" i="12" s="1"/>
  <c r="J269" i="12" a="1"/>
  <c r="J269" i="12" s="1"/>
  <c r="J277" i="12" a="1"/>
  <c r="J277" i="12" s="1"/>
  <c r="J316" i="12" a="1"/>
  <c r="J316" i="12" s="1"/>
  <c r="J230" i="12" a="1"/>
  <c r="J230" i="12" s="1"/>
  <c r="J359" i="12" a="1"/>
  <c r="J359" i="12" s="1"/>
  <c r="J208" i="12" a="1"/>
  <c r="J208" i="12" s="1"/>
  <c r="J85" i="12" a="1"/>
  <c r="J85" i="12" s="1"/>
  <c r="J486" i="12" a="1"/>
  <c r="J486" i="12" s="1"/>
  <c r="J237" i="12" a="1"/>
  <c r="J237" i="12" s="1"/>
  <c r="J387" i="12" a="1"/>
  <c r="J387" i="12" s="1"/>
  <c r="J278" i="12" a="1"/>
  <c r="J278" i="12" s="1"/>
  <c r="J224" i="12" a="1"/>
  <c r="J224" i="12" s="1"/>
  <c r="J105" i="12" a="1"/>
  <c r="J105" i="12" s="1"/>
  <c r="J305" i="12" a="1"/>
  <c r="J305" i="12" s="1"/>
  <c r="J98" i="12" a="1"/>
  <c r="J98" i="12" s="1"/>
  <c r="J325" i="12" a="1"/>
  <c r="J325" i="12" s="1"/>
  <c r="J66" i="12" a="1"/>
  <c r="J66" i="12" s="1"/>
  <c r="J430" i="12" a="1"/>
  <c r="J430" i="12" s="1"/>
  <c r="J438" i="12" a="1"/>
  <c r="J438" i="12" s="1"/>
  <c r="J229" i="12" a="1"/>
  <c r="J229" i="12" s="1"/>
  <c r="J472" i="12" a="1"/>
  <c r="J472" i="12" s="1"/>
  <c r="J287" i="12" a="1"/>
  <c r="J287" i="12" s="1"/>
  <c r="J203" i="12" a="1"/>
  <c r="J203" i="12" s="1"/>
  <c r="J88" i="12" a="1"/>
  <c r="J88" i="12" s="1"/>
  <c r="J7" i="12" a="1"/>
  <c r="J7" i="12" s="1"/>
  <c r="J399" i="12" a="1"/>
  <c r="J399" i="12" s="1"/>
  <c r="J47" i="12" a="1"/>
  <c r="J47" i="12" s="1"/>
  <c r="J53" i="12" a="1"/>
  <c r="J53" i="12" s="1"/>
  <c r="J117" i="12" a="1"/>
  <c r="J117" i="12" s="1"/>
  <c r="J133" i="12" a="1"/>
  <c r="J133" i="12" s="1"/>
  <c r="J323" i="12" a="1"/>
  <c r="J323" i="12" s="1"/>
  <c r="J562" i="12" a="1"/>
  <c r="J562" i="12" s="1"/>
  <c r="J292" i="12" a="1"/>
  <c r="J292" i="12" s="1"/>
  <c r="J415" i="12" a="1"/>
  <c r="J415" i="12" s="1"/>
  <c r="J297" i="12" a="1"/>
  <c r="J297" i="12" s="1"/>
  <c r="J22" i="12" a="1"/>
  <c r="J22" i="12" s="1"/>
  <c r="J422" i="12" a="1"/>
  <c r="J422" i="12" s="1"/>
  <c r="J348" i="12" a="1"/>
  <c r="J348" i="12" s="1"/>
  <c r="J49" i="12" a="1"/>
  <c r="J49" i="12" s="1"/>
  <c r="J343" i="12" a="1"/>
  <c r="J343" i="12" s="1"/>
  <c r="J476" i="12" a="1"/>
  <c r="J476" i="12" s="1"/>
  <c r="J308" i="12" a="1"/>
  <c r="J308" i="12" s="1"/>
  <c r="J412" i="12" a="1"/>
  <c r="J412" i="12" s="1"/>
  <c r="J263" i="12" a="1"/>
  <c r="J263" i="12" s="1"/>
  <c r="J464" i="12" a="1"/>
  <c r="J464" i="12" s="1"/>
  <c r="J328" i="12" a="1"/>
  <c r="J328" i="12" s="1"/>
  <c r="J213" i="12" a="1"/>
  <c r="J213" i="12" s="1"/>
  <c r="J373" i="12" a="1"/>
  <c r="J373" i="12" s="1"/>
  <c r="J168" i="12" a="1"/>
  <c r="J168" i="12" s="1"/>
  <c r="J434" i="12" a="1"/>
  <c r="J434" i="12" s="1"/>
  <c r="J331" i="12" a="1"/>
  <c r="J331" i="12" s="1"/>
  <c r="J251" i="12" a="1"/>
  <c r="J251" i="12" s="1"/>
  <c r="J46" i="12" a="1"/>
  <c r="J46" i="12" s="1"/>
  <c r="J181" i="12" a="1"/>
  <c r="J181" i="12" s="1"/>
  <c r="J528" i="12" a="1"/>
  <c r="J528" i="12" s="1"/>
  <c r="J212" i="12" a="1"/>
  <c r="J212" i="12" s="1"/>
  <c r="J194" i="12" a="1"/>
  <c r="J194" i="12" s="1"/>
  <c r="J123" i="12" a="1"/>
  <c r="J123" i="12" s="1"/>
  <c r="J28" i="12" a="1"/>
  <c r="J28" i="12" s="1"/>
  <c r="J231" i="12" a="1"/>
  <c r="J231" i="12" s="1"/>
  <c r="J380" i="12" a="1"/>
  <c r="J380" i="12" s="1"/>
  <c r="J540" i="12" a="1"/>
  <c r="J540" i="12" s="1"/>
  <c r="J451" i="12" a="1"/>
  <c r="J451" i="12" s="1"/>
  <c r="J341" i="12" a="1"/>
  <c r="J341" i="12" s="1"/>
  <c r="J355" i="12" a="1"/>
  <c r="J355" i="12" s="1"/>
  <c r="J347" i="12" a="1"/>
  <c r="J347" i="12" s="1"/>
  <c r="K8" i="11"/>
  <c r="E8" i="11"/>
  <c r="L8" i="11"/>
  <c r="H8" i="11"/>
  <c r="F8" i="11"/>
  <c r="D8" i="11"/>
  <c r="I8" i="11"/>
  <c r="J8" i="11"/>
  <c r="G8" i="11"/>
  <c r="B9" i="11" a="1"/>
  <c r="B9" i="11" s="1"/>
  <c r="J13" i="12" a="1"/>
  <c r="J13" i="12" s="1"/>
  <c r="CB641" i="1"/>
  <c r="J163" i="12" a="1"/>
  <c r="J163" i="12" s="1"/>
  <c r="J155" i="12" a="1"/>
  <c r="J155" i="12" s="1"/>
  <c r="J176" i="12" a="1"/>
  <c r="J176" i="12" s="1"/>
  <c r="J160" i="12" a="1"/>
  <c r="J160" i="12" s="1"/>
  <c r="J294" i="12" a="1"/>
  <c r="J294" i="12" s="1"/>
  <c r="J79" i="12" a="1"/>
  <c r="J79" i="12" s="1"/>
  <c r="J272" i="12" a="1"/>
  <c r="J272" i="12" s="1"/>
  <c r="J21" i="12" a="1"/>
  <c r="J21" i="12" s="1"/>
  <c r="J307" i="12" a="1"/>
  <c r="J307" i="12" s="1"/>
  <c r="J520" i="12" a="1"/>
  <c r="J520" i="12" s="1"/>
  <c r="J535" i="12" a="1"/>
  <c r="J535" i="12" s="1"/>
  <c r="J321" i="12" a="1"/>
  <c r="J321" i="12" s="1"/>
  <c r="J448" i="12" a="1"/>
  <c r="J448" i="12" s="1"/>
  <c r="J338" i="12" a="1"/>
  <c r="J338" i="12" s="1"/>
  <c r="J185" i="12" a="1"/>
  <c r="J185" i="12" s="1"/>
  <c r="J350" i="12" a="1"/>
  <c r="J350" i="12" s="1"/>
  <c r="J191" i="12" a="1"/>
  <c r="J191" i="12" s="1"/>
  <c r="J311" i="12" a="1"/>
  <c r="J311" i="12" s="1"/>
  <c r="J67" i="12" a="1"/>
  <c r="J67" i="12" s="1"/>
  <c r="J76" i="12" a="1"/>
  <c r="J76" i="12" s="1"/>
  <c r="J15" i="12" a="1"/>
  <c r="J15" i="12" s="1"/>
  <c r="J270" i="12" a="1"/>
  <c r="J270" i="12" s="1"/>
  <c r="J409" i="12" a="1"/>
  <c r="J409" i="12" s="1"/>
  <c r="J178" i="12" a="1"/>
  <c r="J178" i="12" s="1"/>
  <c r="J516" i="12" a="1"/>
  <c r="J516" i="12" s="1"/>
  <c r="J330" i="12" a="1"/>
  <c r="J330" i="12" s="1"/>
  <c r="J182" i="12" a="1"/>
  <c r="J182" i="12" s="1"/>
  <c r="J140" i="12" a="1"/>
  <c r="J140" i="12" s="1"/>
  <c r="J537" i="12" a="1"/>
  <c r="J537" i="12" s="1"/>
  <c r="J90" i="12" a="1"/>
  <c r="J90" i="12" s="1"/>
  <c r="J55" i="12" a="1"/>
  <c r="J55" i="12" s="1"/>
  <c r="J471" i="12" a="1"/>
  <c r="J471" i="12" s="1"/>
  <c r="J221" i="12" a="1"/>
  <c r="J221" i="12" s="1"/>
  <c r="J375" i="12" a="1"/>
  <c r="J375" i="12" s="1"/>
  <c r="J496" i="12" a="1"/>
  <c r="J496" i="12" s="1"/>
  <c r="J96" i="12" a="1"/>
  <c r="J96" i="12" s="1"/>
  <c r="J124" i="12" a="1"/>
  <c r="J124" i="12" s="1"/>
  <c r="J498" i="12" a="1"/>
  <c r="J498" i="12" s="1"/>
  <c r="J354" i="12" a="1"/>
  <c r="J354" i="12" s="1"/>
  <c r="J363" i="12" a="1"/>
  <c r="J363" i="12" s="1"/>
  <c r="J444" i="12" a="1"/>
  <c r="J444" i="12" s="1"/>
  <c r="J114" i="12" a="1"/>
  <c r="J114" i="12" s="1"/>
  <c r="J247" i="12" a="1"/>
  <c r="J247" i="12" s="1"/>
  <c r="J108" i="12" a="1"/>
  <c r="J108" i="12" s="1"/>
  <c r="J499" i="12" a="1"/>
  <c r="J499" i="12" s="1"/>
  <c r="J120" i="12" a="1"/>
  <c r="J120" i="12" s="1"/>
  <c r="J94" i="12" a="1"/>
  <c r="J94" i="12" s="1"/>
  <c r="J200" i="12" a="1"/>
  <c r="J200" i="12" s="1"/>
  <c r="J41" i="12" a="1"/>
  <c r="J41" i="12" s="1"/>
  <c r="J244" i="12" a="1"/>
  <c r="J244" i="12" s="1"/>
  <c r="J296" i="12" a="1"/>
  <c r="J296" i="12" s="1"/>
  <c r="J503" i="12" a="1"/>
  <c r="J503" i="12" s="1"/>
  <c r="J141" i="12" a="1"/>
  <c r="J141" i="12" s="1"/>
  <c r="J445" i="12" a="1"/>
  <c r="J445" i="12" s="1"/>
  <c r="J522" i="12" a="1"/>
  <c r="J522" i="12" s="1"/>
  <c r="J426" i="12" a="1"/>
  <c r="J426" i="12" s="1"/>
  <c r="J80" i="12" a="1"/>
  <c r="J80" i="12" s="1"/>
  <c r="J474" i="12" a="1"/>
  <c r="J474" i="12" s="1"/>
  <c r="J547" i="12" a="1"/>
  <c r="J547" i="12" s="1"/>
  <c r="J92" i="12" a="1"/>
  <c r="J92" i="12" s="1"/>
  <c r="J245" i="12" a="1"/>
  <c r="J245" i="12" s="1"/>
  <c r="J68" i="12" a="1"/>
  <c r="J68" i="12" s="1"/>
  <c r="J218" i="12" a="1"/>
  <c r="J218" i="12" s="1"/>
  <c r="J238" i="12" a="1"/>
  <c r="J238" i="12" s="1"/>
  <c r="J469" i="12" a="1"/>
  <c r="J469" i="12" s="1"/>
  <c r="J173" i="12" a="1"/>
  <c r="J173" i="12" s="1"/>
  <c r="J546" i="12" a="1"/>
  <c r="J546" i="12" s="1"/>
  <c r="J116" i="12" a="1"/>
  <c r="J116" i="12" s="1"/>
  <c r="J91" i="12" a="1"/>
  <c r="J91" i="12" s="1"/>
  <c r="J313" i="12" a="1"/>
  <c r="J313" i="12" s="1"/>
  <c r="J267" i="12" a="1"/>
  <c r="J267" i="12" s="1"/>
  <c r="J529" i="12" a="1"/>
  <c r="J529" i="12" s="1"/>
  <c r="J364" i="12" a="1"/>
  <c r="J364" i="12" s="1"/>
  <c r="J51" i="12" a="1"/>
  <c r="J51" i="12" s="1"/>
  <c r="J260" i="12" a="1"/>
  <c r="J260" i="12" s="1"/>
  <c r="J167" i="12" a="1"/>
  <c r="J167" i="12" s="1"/>
  <c r="J150" i="12" a="1"/>
  <c r="J150" i="12" s="1"/>
  <c r="J73" i="12" a="1"/>
  <c r="J73" i="12" s="1"/>
  <c r="J184" i="12" a="1"/>
  <c r="J184" i="12" s="1"/>
  <c r="J127" i="12" a="1"/>
  <c r="J127" i="12" s="1"/>
  <c r="J442" i="12" a="1"/>
  <c r="J442" i="12" s="1"/>
  <c r="J385" i="12" a="1"/>
  <c r="J385" i="12" s="1"/>
  <c r="J457" i="12" a="1"/>
  <c r="J457" i="12" s="1"/>
  <c r="J275" i="12" a="1"/>
  <c r="J275" i="12" s="1"/>
  <c r="J70" i="12" a="1"/>
  <c r="J70" i="12" s="1"/>
  <c r="J447" i="12" a="1"/>
  <c r="J447" i="12" s="1"/>
  <c r="J187" i="12" a="1"/>
  <c r="J187" i="12" s="1"/>
  <c r="J121" i="12" a="1"/>
  <c r="J121" i="12" s="1"/>
  <c r="J524" i="12" a="1"/>
  <c r="J524" i="12" s="1"/>
  <c r="J475" i="12" a="1"/>
  <c r="J475" i="12" s="1"/>
  <c r="J171" i="12" a="1"/>
  <c r="J171" i="12" s="1"/>
  <c r="J175" i="12" a="1"/>
  <c r="J175" i="12" s="1"/>
  <c r="J495" i="12" a="1"/>
  <c r="J495" i="12" s="1"/>
  <c r="J50" i="12" a="1"/>
  <c r="J50" i="12" s="1"/>
  <c r="J286" i="12" a="1"/>
  <c r="J286" i="12" s="1"/>
  <c r="J147" i="12" a="1"/>
  <c r="J147" i="12" s="1"/>
  <c r="J209" i="12" a="1"/>
  <c r="J209" i="12" s="1"/>
  <c r="J411" i="12" a="1"/>
  <c r="J411" i="12" s="1"/>
  <c r="J56" i="12" a="1"/>
  <c r="J56" i="12" s="1"/>
  <c r="J71" i="12" a="1"/>
  <c r="J71" i="12" s="1"/>
  <c r="J491" i="12" a="1"/>
  <c r="J491" i="12" s="1"/>
  <c r="J374" i="12" a="1"/>
  <c r="J374" i="12" s="1"/>
  <c r="J273" i="12" a="1"/>
  <c r="J273" i="12" s="1"/>
  <c r="J443" i="12" a="1"/>
  <c r="J443" i="12" s="1"/>
  <c r="J169" i="12" a="1"/>
  <c r="J169" i="12" s="1"/>
  <c r="J344" i="12" a="1"/>
  <c r="J344" i="12" s="1"/>
  <c r="J34" i="12" a="1"/>
  <c r="J34" i="12" s="1"/>
  <c r="J112" i="12" a="1"/>
  <c r="J112" i="12" s="1"/>
  <c r="J264" i="12" a="1"/>
  <c r="J264" i="12" s="1"/>
  <c r="J143" i="12" a="1"/>
  <c r="J143" i="12" s="1"/>
  <c r="J558" i="12" a="1"/>
  <c r="J558" i="12" s="1"/>
  <c r="J130" i="12" a="1"/>
  <c r="J130" i="12" s="1"/>
  <c r="J125" i="12" a="1"/>
  <c r="J125" i="12" s="1"/>
  <c r="J74" i="12" a="1"/>
  <c r="J74" i="12" s="1"/>
  <c r="J303" i="12" a="1"/>
  <c r="J303" i="12" s="1"/>
  <c r="J138" i="12" a="1"/>
  <c r="J138" i="12" s="1"/>
  <c r="J38" i="12" a="1"/>
  <c r="J38" i="12" s="1"/>
  <c r="J20" i="12" a="1"/>
  <c r="J20" i="12" s="1"/>
  <c r="J487" i="12" a="1"/>
  <c r="J487" i="12" s="1"/>
  <c r="J106" i="12" a="1"/>
  <c r="J106" i="12" s="1"/>
  <c r="J222" i="12" a="1"/>
  <c r="J222" i="12" s="1"/>
  <c r="J257" i="12" a="1"/>
  <c r="J257" i="12" s="1"/>
  <c r="J285" i="12" a="1"/>
  <c r="J285" i="12" s="1"/>
  <c r="J366" i="12" a="1"/>
  <c r="J366" i="12" s="1"/>
  <c r="J24" i="12" a="1"/>
  <c r="J24" i="12" s="1"/>
  <c r="J418" i="12" a="1"/>
  <c r="J418" i="12" s="1"/>
  <c r="J279" i="12" a="1"/>
  <c r="J279" i="12" s="1"/>
  <c r="J284" i="12" a="1"/>
  <c r="J284" i="12" s="1"/>
  <c r="J362" i="12" a="1"/>
  <c r="J362" i="12" s="1"/>
  <c r="J507" i="12" a="1"/>
  <c r="J507" i="12" s="1"/>
  <c r="J27" i="12" a="1"/>
  <c r="J27" i="12" s="1"/>
  <c r="J78" i="12" a="1"/>
  <c r="J78" i="12" s="1"/>
  <c r="J557" i="12" a="1"/>
  <c r="J557" i="12" s="1"/>
  <c r="J5" i="12" a="1"/>
  <c r="J5" i="12" s="1"/>
  <c r="J466" i="12" a="1"/>
  <c r="J466" i="12" s="1"/>
  <c r="J560" i="12" a="1"/>
  <c r="J560" i="12" s="1"/>
  <c r="J326" i="12" a="1"/>
  <c r="J326" i="12" s="1"/>
  <c r="J223" i="12" a="1"/>
  <c r="J223" i="12" s="1"/>
  <c r="CM636" i="1"/>
  <c r="IM29" i="1"/>
  <c r="IO29" i="1" s="1"/>
  <c r="J9" i="11" l="1"/>
  <c r="E9" i="11"/>
  <c r="D9" i="11"/>
  <c r="L9" i="11"/>
  <c r="F9" i="11"/>
  <c r="K9" i="11"/>
  <c r="I9" i="11"/>
  <c r="G9" i="11"/>
  <c r="H9" i="11"/>
  <c r="B10" i="11" a="1"/>
  <c r="B10" i="11" s="1"/>
  <c r="J10" i="11" l="1"/>
  <c r="K10" i="11"/>
  <c r="E10" i="11"/>
  <c r="I10" i="11"/>
  <c r="H10" i="11"/>
  <c r="D10" i="11"/>
  <c r="L10" i="11"/>
  <c r="F10" i="11"/>
  <c r="G10" i="11"/>
  <c r="B11" i="11" a="1"/>
  <c r="B11" i="11" s="1"/>
  <c r="H11" i="11" l="1"/>
  <c r="I11" i="11"/>
  <c r="D11" i="11"/>
  <c r="K11" i="11"/>
  <c r="G11" i="11"/>
  <c r="J11" i="11"/>
  <c r="E11" i="11"/>
  <c r="L11" i="11"/>
  <c r="F11" i="11"/>
  <c r="B12" i="11" a="1"/>
  <c r="B12" i="11" s="1"/>
  <c r="D12" i="11" l="1"/>
  <c r="L12" i="11"/>
  <c r="I12" i="11"/>
  <c r="F12" i="11"/>
  <c r="K12" i="11"/>
  <c r="G12" i="11"/>
  <c r="E12" i="11"/>
  <c r="J12" i="11"/>
  <c r="H12" i="11"/>
  <c r="B13" i="11" a="1"/>
  <c r="B13" i="11" s="1"/>
  <c r="I13" i="11" l="1"/>
  <c r="K13" i="11"/>
  <c r="E13" i="11"/>
  <c r="L13" i="11"/>
  <c r="D13" i="11"/>
  <c r="H13" i="11"/>
  <c r="F13" i="11"/>
  <c r="J13" i="11"/>
  <c r="G13" i="11"/>
  <c r="B14" i="11" a="1"/>
  <c r="B14" i="11" s="1"/>
  <c r="F14" i="11" l="1"/>
  <c r="G14" i="11"/>
  <c r="D14" i="11"/>
  <c r="K14" i="11"/>
  <c r="J14" i="11"/>
  <c r="L14" i="11"/>
  <c r="E14" i="11"/>
  <c r="I14" i="11"/>
  <c r="H14" i="11"/>
  <c r="B15" i="11" a="1"/>
  <c r="B15" i="11" s="1"/>
  <c r="K15" i="11" l="1"/>
  <c r="L15" i="11"/>
  <c r="D15" i="11"/>
  <c r="E15" i="11"/>
  <c r="F15" i="11"/>
  <c r="G15" i="11"/>
  <c r="J15" i="11"/>
  <c r="I15" i="11"/>
  <c r="H15" i="11"/>
  <c r="B16" i="11" a="1"/>
  <c r="B16" i="11" s="1"/>
  <c r="J16" i="11" l="1"/>
  <c r="L16" i="11"/>
  <c r="D16" i="11"/>
  <c r="I16" i="11"/>
  <c r="H16" i="11"/>
  <c r="E16" i="11"/>
  <c r="K16" i="11"/>
  <c r="G16" i="11"/>
  <c r="F16" i="11"/>
  <c r="B17" i="11" a="1"/>
  <c r="B17" i="11" s="1"/>
  <c r="E17" i="11" l="1"/>
  <c r="G17" i="11"/>
  <c r="J17" i="11"/>
  <c r="K17" i="11"/>
  <c r="L17" i="11"/>
  <c r="H17" i="11"/>
  <c r="D17" i="11"/>
  <c r="F17" i="11"/>
  <c r="I17" i="11"/>
  <c r="B18" i="11" a="1"/>
  <c r="B18" i="11" s="1"/>
  <c r="J18" i="11" l="1"/>
  <c r="G18" i="11"/>
  <c r="D18" i="11"/>
  <c r="I18" i="11"/>
  <c r="F18" i="11"/>
  <c r="K18" i="11"/>
  <c r="H18" i="11"/>
  <c r="L18" i="11"/>
  <c r="E18" i="11"/>
  <c r="B19" i="11" a="1"/>
  <c r="B19" i="11" s="1"/>
  <c r="F19" i="11" l="1"/>
  <c r="J19" i="11"/>
  <c r="I19" i="11"/>
  <c r="L19" i="11"/>
  <c r="G19" i="11"/>
  <c r="H19" i="11"/>
  <c r="E19" i="11"/>
  <c r="D19" i="11"/>
  <c r="K19" i="11"/>
  <c r="B20" i="11" a="1"/>
  <c r="B20" i="11" s="1"/>
  <c r="G20" i="11" l="1"/>
  <c r="F20" i="11"/>
  <c r="J20" i="11"/>
  <c r="H20" i="11"/>
  <c r="I20" i="11"/>
  <c r="K20" i="11"/>
  <c r="E20" i="11"/>
  <c r="L20" i="11"/>
  <c r="D20" i="11"/>
  <c r="B21" i="11" a="1"/>
  <c r="B21" i="11" s="1"/>
  <c r="D21" i="11" l="1"/>
  <c r="H21" i="11"/>
  <c r="G21" i="11"/>
  <c r="J21" i="11"/>
  <c r="L21" i="11"/>
  <c r="E21" i="11"/>
  <c r="I21" i="11"/>
  <c r="K21" i="11"/>
  <c r="F21" i="11"/>
  <c r="B22" i="11" a="1"/>
  <c r="B22" i="11" s="1"/>
  <c r="F22" i="11" l="1"/>
  <c r="E22" i="11"/>
  <c r="I22" i="11"/>
  <c r="K22" i="11"/>
  <c r="J22" i="11"/>
  <c r="D22" i="11"/>
  <c r="H22" i="11"/>
  <c r="G22" i="11"/>
  <c r="L22" i="11"/>
  <c r="B23" i="11" a="1"/>
  <c r="B23" i="11" s="1"/>
  <c r="K23" i="11" l="1"/>
  <c r="G23" i="11"/>
  <c r="I23" i="11"/>
  <c r="H23" i="11"/>
  <c r="D23" i="11"/>
  <c r="F23" i="11"/>
  <c r="E23" i="11"/>
  <c r="J23" i="11"/>
  <c r="L23" i="11"/>
  <c r="B24" i="11" a="1"/>
  <c r="B24" i="11" s="1"/>
  <c r="I24" i="11" l="1"/>
  <c r="D24" i="11"/>
  <c r="J24" i="11"/>
  <c r="G24" i="11"/>
  <c r="F24" i="11"/>
  <c r="L24" i="11"/>
  <c r="E24" i="11"/>
  <c r="K24" i="11"/>
  <c r="H24" i="11"/>
  <c r="B25" i="11" a="1"/>
  <c r="B25" i="11" s="1"/>
  <c r="L25" i="11" l="1"/>
  <c r="I25" i="11"/>
  <c r="G25" i="11"/>
  <c r="F25" i="11"/>
  <c r="K25" i="11"/>
  <c r="J25" i="11"/>
  <c r="D25" i="11"/>
  <c r="E25" i="11"/>
  <c r="H25" i="11"/>
  <c r="B26" i="11" a="1"/>
  <c r="B26" i="11" s="1"/>
  <c r="J26" i="11" l="1"/>
  <c r="D26" i="11"/>
  <c r="G26" i="11"/>
  <c r="F26" i="11"/>
  <c r="L26" i="11"/>
  <c r="K26" i="11"/>
  <c r="E26" i="11"/>
  <c r="I26" i="11"/>
  <c r="H26" i="11"/>
  <c r="B27" i="11" a="1"/>
  <c r="B27" i="11" s="1"/>
  <c r="L27" i="11" l="1"/>
  <c r="D27" i="11"/>
  <c r="G27" i="11"/>
  <c r="F27" i="11"/>
  <c r="K27" i="11"/>
  <c r="J27" i="11"/>
  <c r="H27" i="11"/>
  <c r="E27" i="11"/>
  <c r="I27" i="11"/>
  <c r="B28" i="11" a="1"/>
  <c r="B28" i="11" s="1"/>
  <c r="D28" i="11" l="1"/>
  <c r="J28" i="11"/>
  <c r="F28" i="11"/>
  <c r="K28" i="11"/>
  <c r="H28" i="11"/>
  <c r="G28" i="11"/>
  <c r="I28" i="11"/>
  <c r="E28" i="11"/>
  <c r="L28" i="11"/>
  <c r="B29" i="11" a="1"/>
  <c r="B29" i="11" s="1"/>
  <c r="L29" i="11" l="1"/>
  <c r="H29" i="11"/>
  <c r="J29" i="11"/>
  <c r="D29" i="11"/>
  <c r="I29" i="11"/>
  <c r="G29" i="11"/>
  <c r="E29" i="11"/>
  <c r="K29" i="11"/>
  <c r="F29" i="11"/>
  <c r="B30" i="11" a="1"/>
  <c r="B30" i="11" s="1"/>
  <c r="I30" i="11" l="1"/>
  <c r="H30" i="11"/>
  <c r="D30" i="11"/>
  <c r="F30" i="11"/>
  <c r="G30" i="11"/>
  <c r="E30" i="11"/>
  <c r="J30" i="11"/>
  <c r="L30" i="11"/>
  <c r="K30" i="11"/>
  <c r="B31" i="11" a="1"/>
  <c r="B31" i="11" s="1"/>
  <c r="L31" i="11" l="1"/>
  <c r="F31" i="11"/>
  <c r="H31" i="11"/>
  <c r="I31" i="11"/>
  <c r="G31" i="11"/>
  <c r="E31" i="11"/>
  <c r="J31" i="11"/>
  <c r="D31" i="11"/>
  <c r="K31" i="11"/>
  <c r="B32" i="11" a="1"/>
  <c r="B32" i="11" s="1"/>
  <c r="D32" i="11" l="1"/>
  <c r="F32" i="11"/>
  <c r="I32" i="11"/>
  <c r="G32" i="11"/>
  <c r="K32" i="11"/>
  <c r="J32" i="11"/>
  <c r="H32" i="11"/>
  <c r="E32" i="11"/>
  <c r="L32" i="11"/>
  <c r="B33" i="11" a="1"/>
  <c r="B33" i="11" s="1"/>
  <c r="I33" i="11" l="1"/>
  <c r="I34" i="11" s="1"/>
  <c r="J33" i="11"/>
  <c r="J34" i="11" s="1"/>
  <c r="F33" i="11"/>
  <c r="F34" i="11" s="1"/>
  <c r="L33" i="11"/>
  <c r="L34" i="11" s="1"/>
  <c r="D33" i="11"/>
  <c r="D34" i="11" s="1"/>
  <c r="E33" i="11"/>
  <c r="E34" i="11" s="1"/>
  <c r="H33" i="11"/>
  <c r="H34" i="11" s="1"/>
  <c r="G33" i="11"/>
  <c r="G34" i="11" s="1"/>
  <c r="K33" i="11"/>
  <c r="K34" i="11" s="1"/>
</calcChain>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Table5" type="102" refreshedVersion="5" minRefreshableVersion="5">
    <extLst>
      <ext xmlns:x15="http://schemas.microsoft.com/office/spreadsheetml/2010/11/main" uri="{DE250136-89BD-433C-8126-D09CA5730AF9}">
        <x15:connection id="Table5-d2475e4d-b403-4a89-8493-167a863fd89f">
          <x15:rangePr sourceName="_xlcn.WorksheetConnection_Table5"/>
        </x15:connection>
      </ext>
    </extLst>
  </connection>
  <connection id="3" name="WorksheetConnection_Table6" type="102" refreshedVersion="5" minRefreshableVersion="5">
    <extLst>
      <ext xmlns:x15="http://schemas.microsoft.com/office/spreadsheetml/2010/11/main" uri="{DE250136-89BD-433C-8126-D09CA5730AF9}">
        <x15:connection id="Table6-099028af-3522-4d98-bb44-61723ff8a8e8">
          <x15:rangePr sourceName="_xlcn.WorksheetConnection_Table6"/>
        </x15:connection>
      </ext>
    </extLst>
  </connection>
</connections>
</file>

<file path=xl/sharedStrings.xml><?xml version="1.0" encoding="utf-8"?>
<sst xmlns="http://schemas.openxmlformats.org/spreadsheetml/2006/main" count="36560" uniqueCount="7554">
  <si>
    <t>Today is:</t>
  </si>
  <si>
    <t>Bridge Data</t>
  </si>
  <si>
    <t>Utility Data</t>
  </si>
  <si>
    <t>Schedule</t>
  </si>
  <si>
    <t>Calculated</t>
  </si>
  <si>
    <t>Line Number</t>
  </si>
  <si>
    <t>Early Completion (Y/N)</t>
  </si>
  <si>
    <t>JV #</t>
  </si>
  <si>
    <t>Bridge Key #</t>
  </si>
  <si>
    <t>MPMS #</t>
  </si>
  <si>
    <t>BMS #</t>
  </si>
  <si>
    <t>District</t>
  </si>
  <si>
    <t>County</t>
  </si>
  <si>
    <t>Location</t>
  </si>
  <si>
    <t>Feature Carried</t>
  </si>
  <si>
    <t>Feature Intersected</t>
  </si>
  <si>
    <t>Municipality Code</t>
  </si>
  <si>
    <t>Latitude</t>
  </si>
  <si>
    <t>Longitude</t>
  </si>
  <si>
    <t>PWKP Region</t>
  </si>
  <si>
    <t>Pa One Call Serial No.</t>
  </si>
  <si>
    <t>Utility Type</t>
  </si>
  <si>
    <t>Utility Owner</t>
  </si>
  <si>
    <t>Utility Owner Contact</t>
  </si>
  <si>
    <t>Overhead or Underground</t>
  </si>
  <si>
    <t>Size</t>
  </si>
  <si>
    <t>Conditional D-419 Date</t>
  </si>
  <si>
    <t>D-419 Utility Relocation Classification</t>
  </si>
  <si>
    <t>Requires Clear/Grub</t>
  </si>
  <si>
    <t>Requires Stakeout</t>
  </si>
  <si>
    <t>Requires Earthwork</t>
  </si>
  <si>
    <t>Requires Guardrail Adjustment</t>
  </si>
  <si>
    <t>Anticipated Construction Start Date</t>
  </si>
  <si>
    <t>Remarks</t>
  </si>
  <si>
    <t>1a</t>
  </si>
  <si>
    <t>--</t>
  </si>
  <si>
    <t>Crawford</t>
  </si>
  <si>
    <t>VERNON TOWNSHIP</t>
  </si>
  <si>
    <t>SR 6,GRAND ARMY HY</t>
  </si>
  <si>
    <t>OVER TR CONNEAUT LK OUT</t>
  </si>
  <si>
    <t>20/230 - VERNON</t>
  </si>
  <si>
    <t>Gas</t>
  </si>
  <si>
    <t>NATIONAL FUEL GAS DISTRIBUTION CORPORATION</t>
  </si>
  <si>
    <t>James Kennedy, kennedyj@natfuel.com. 716-857-7368</t>
  </si>
  <si>
    <t>UG</t>
  </si>
  <si>
    <t>1b</t>
  </si>
  <si>
    <t>Elect</t>
  </si>
  <si>
    <t>Pennsylvania Electric Company</t>
  </si>
  <si>
    <t>John Forbes, 814-868-8706, jforbes@firstenergy.com</t>
  </si>
  <si>
    <t>2a</t>
  </si>
  <si>
    <t>CAMBRIDGE TOWNSHIP</t>
  </si>
  <si>
    <t>SR 6,LAKES TO SEA</t>
  </si>
  <si>
    <t>OVER FRENCH CREEK TRIB #3</t>
  </si>
  <si>
    <t>20/204 - CAMBRIDGE</t>
  </si>
  <si>
    <t>2b</t>
  </si>
  <si>
    <t>Comm</t>
  </si>
  <si>
    <t>Verizon North LLC</t>
  </si>
  <si>
    <t>Barb Witkowski, 814-871-2275, barb.witkowski@verizon.com</t>
  </si>
  <si>
    <t>2c</t>
  </si>
  <si>
    <t>NORTH SHENANGO TOWNSHIP</t>
  </si>
  <si>
    <t>SR 285,LICKING ST</t>
  </si>
  <si>
    <t>OVER BENNETT RUN</t>
  </si>
  <si>
    <t>20/213 - NORTH SHENANGO</t>
  </si>
  <si>
    <t>all facilities responded clear per one call</t>
  </si>
  <si>
    <t>4a</t>
  </si>
  <si>
    <t>RICHMOND TOWNSHIP</t>
  </si>
  <si>
    <t>SR 408,CHURCH ST</t>
  </si>
  <si>
    <t>OVER TEMPLE RUN</t>
  </si>
  <si>
    <t>20/217 - RICHMOND</t>
  </si>
  <si>
    <t>Laurel Mountain Midstream LLC</t>
  </si>
  <si>
    <t>Delbert Woloski, 724-301-2499 , delbert.woloski@williams.com</t>
  </si>
  <si>
    <t>4b</t>
  </si>
  <si>
    <t>Richmond TWP</t>
  </si>
  <si>
    <t>Charlie Hartman, 814-967-3822, richmondtwprc@windstream.net</t>
  </si>
  <si>
    <t>4c</t>
  </si>
  <si>
    <t>Eric Rodrigues, 814 871-2317, eric.rodrigues@verizon.com</t>
  </si>
  <si>
    <t>4d</t>
  </si>
  <si>
    <t>Armstrong</t>
  </si>
  <si>
    <t>Mike Schuwerk, 814-333-6731 X 224, mschuwerk@agoc.com</t>
  </si>
  <si>
    <t>5a</t>
  </si>
  <si>
    <t>HYDETOWN BOROUGH</t>
  </si>
  <si>
    <t>SR 408,THOMPSON ST</t>
  </si>
  <si>
    <t>OVER THOMPSON CREEK</t>
  </si>
  <si>
    <t>20/407 - HYDETOWN</t>
  </si>
  <si>
    <t>Storm</t>
  </si>
  <si>
    <t>Hydetown Borough</t>
  </si>
  <si>
    <t>Pat Myer, hydetownboro@yahoo.com</t>
  </si>
  <si>
    <t>5b</t>
  </si>
  <si>
    <t>Keith Smith, ksmith@agoc.com</t>
  </si>
  <si>
    <t>5c</t>
  </si>
  <si>
    <t>5d</t>
  </si>
  <si>
    <t>6a</t>
  </si>
  <si>
    <t>WOODCOCK BOROUGH</t>
  </si>
  <si>
    <t>SR 886,MAIN STREET</t>
  </si>
  <si>
    <t>OVER GRAVEL RUN</t>
  </si>
  <si>
    <t>20/414 - WOODCOCK</t>
  </si>
  <si>
    <t>6b</t>
  </si>
  <si>
    <t>6c</t>
  </si>
  <si>
    <t>7a</t>
  </si>
  <si>
    <t>HAYFIELD TOWNSHIP</t>
  </si>
  <si>
    <t>SR 4011,MOSIERTOWN</t>
  </si>
  <si>
    <t>OVER WOLF RUN TRIB</t>
  </si>
  <si>
    <t>20/212 - HAYFIELD</t>
  </si>
  <si>
    <t>7b</t>
  </si>
  <si>
    <t>KASTLE RESOURCES ENTERPRISES INC</t>
  </si>
  <si>
    <t>Jesse Welcheck, 814-602-6231, jwelcheck25@gmail.com</t>
  </si>
  <si>
    <t>7c</t>
  </si>
  <si>
    <t>sanitary</t>
  </si>
  <si>
    <t>SAEGERTOWN AREA SEWER AUTHORITY</t>
  </si>
  <si>
    <t>Matt Handley, 724-814-7503</t>
  </si>
  <si>
    <t>Erie</t>
  </si>
  <si>
    <t>MILL CREEK TOWNSHIP</t>
  </si>
  <si>
    <t>SR 4011,GRUBB ROAD</t>
  </si>
  <si>
    <t>OVER WALNUT CREEK</t>
  </si>
  <si>
    <t>25/213 - MILLCREEK</t>
  </si>
  <si>
    <t>National Fuel/National Fuel Supply Erie</t>
  </si>
  <si>
    <t>Forest</t>
  </si>
  <si>
    <t>TIONESTA BOROUGH</t>
  </si>
  <si>
    <t>SR 62,ELM STREET</t>
  </si>
  <si>
    <t>OVER TUBBS RUN</t>
  </si>
  <si>
    <t>27/401 - TIONESTA</t>
  </si>
  <si>
    <t>10a</t>
  </si>
  <si>
    <t>HICKORY TOWNSHIP</t>
  </si>
  <si>
    <t>SR 666,D ZEIS HWY</t>
  </si>
  <si>
    <t>OVER BEAVER RUN</t>
  </si>
  <si>
    <t>27/204 - HICKORY</t>
  </si>
  <si>
    <t>10b</t>
  </si>
  <si>
    <t>10c</t>
  </si>
  <si>
    <t>10d</t>
  </si>
  <si>
    <t>Charles Vroman, 814-676-7540, cvroman@firstenergycorp.com</t>
  </si>
  <si>
    <t>10e</t>
  </si>
  <si>
    <t>Hickory TWP</t>
  </si>
  <si>
    <t>Nicholas Melnick, 814-676-5805, hickorytwp@verizon.net</t>
  </si>
  <si>
    <t>11a</t>
  </si>
  <si>
    <t>ARMSTRONG</t>
  </si>
  <si>
    <t>11b</t>
  </si>
  <si>
    <t>11c</t>
  </si>
  <si>
    <t>12a</t>
  </si>
  <si>
    <t>12b</t>
  </si>
  <si>
    <t>12c</t>
  </si>
  <si>
    <t>12d</t>
  </si>
  <si>
    <t>13a</t>
  </si>
  <si>
    <t>Mercer</t>
  </si>
  <si>
    <t>NEW LEBANON BOROUGH</t>
  </si>
  <si>
    <t>SR 173,COCHRANTON</t>
  </si>
  <si>
    <t>OVER MILL CREEK</t>
  </si>
  <si>
    <t>43/408 - NEW LEBANON</t>
  </si>
  <si>
    <t>13b</t>
  </si>
  <si>
    <t>Vista Resources Inc</t>
  </si>
  <si>
    <t>412-833-8884, info@vistaresources.com</t>
  </si>
  <si>
    <t>13c</t>
  </si>
  <si>
    <t>Windstream</t>
  </si>
  <si>
    <t xml:space="preserve"> Glen Esenwein, 610-404-6239, gesenwein@decommunications.com; David (Dave) Ackerman, David.F.Ackerman@windstream.com, 319-790-1464</t>
  </si>
  <si>
    <t>Both</t>
  </si>
  <si>
    <t>13d</t>
  </si>
  <si>
    <t>PENNSYLVANIA POWER CO</t>
  </si>
  <si>
    <t>Eric Powell, Ohio Edison Engineering, 330-740-7617, epowell@firstenergycorp.com</t>
  </si>
  <si>
    <t>14a</t>
  </si>
  <si>
    <t>LACKAWANNOCK TOWNSHIP</t>
  </si>
  <si>
    <t>SR 318,W.MDLSX-MRC</t>
  </si>
  <si>
    <t>OVER LT NESHANNOCK CK BR</t>
  </si>
  <si>
    <t>43/212 - LACKAWANNOCK</t>
  </si>
  <si>
    <t>GAS</t>
  </si>
  <si>
    <t>14b</t>
  </si>
  <si>
    <t>JEFFERSON TOWNSHIP</t>
  </si>
  <si>
    <t>SR 3020,LAMOR ROAD</t>
  </si>
  <si>
    <t>OVER LACKAWANNOCK CREEK</t>
  </si>
  <si>
    <t>43/211 - JEFFERSON</t>
  </si>
  <si>
    <t>16a</t>
  </si>
  <si>
    <t>Venango</t>
  </si>
  <si>
    <t>PLUM TOWNSHIP</t>
  </si>
  <si>
    <t>SR 427</t>
  </si>
  <si>
    <t>OVER SUGAR CREEK TRIB</t>
  </si>
  <si>
    <t>60/214 - PLUM</t>
  </si>
  <si>
    <t>16b</t>
  </si>
  <si>
    <t>Range Resources</t>
  </si>
  <si>
    <t>Brian Sprague, 814-425-3100, bsprague@rangeresources.com</t>
  </si>
  <si>
    <t>16c</t>
  </si>
  <si>
    <t>17a</t>
  </si>
  <si>
    <t>CRANBERRY TOWNSHIP</t>
  </si>
  <si>
    <t>SR 2013,ROCKLAND R</t>
  </si>
  <si>
    <t>OVER EAST SANDY CREEK</t>
  </si>
  <si>
    <t>60/206 - CRANBERRY</t>
  </si>
  <si>
    <t>20151471285, 20151471286</t>
  </si>
  <si>
    <t>17b</t>
  </si>
  <si>
    <t>UGI Central Penn Gas</t>
  </si>
  <si>
    <t>Roy Carr (570) 829-8967</t>
  </si>
  <si>
    <t>17c</t>
  </si>
  <si>
    <t>17d</t>
  </si>
  <si>
    <t>Rockland TWP</t>
  </si>
  <si>
    <t>814-498-2768</t>
  </si>
  <si>
    <t>17e</t>
  </si>
  <si>
    <t>18a</t>
  </si>
  <si>
    <t>Warren</t>
  </si>
  <si>
    <t>BROKENSTRAW TOWNSHIP</t>
  </si>
  <si>
    <t>OVER WINTROTH RUN</t>
  </si>
  <si>
    <t>61/201 - BROKENSTRAW</t>
  </si>
  <si>
    <t>BROKENSTRAW VALLEY AREA AUTHORITY</t>
  </si>
  <si>
    <t>Joel Turk, bvaa@verizon.net, Beverly Moore, 814-563-7681</t>
  </si>
  <si>
    <t>18b</t>
  </si>
  <si>
    <t>19a</t>
  </si>
  <si>
    <t>OVER MEAD RUN</t>
  </si>
  <si>
    <t>19b</t>
  </si>
  <si>
    <t>19c</t>
  </si>
  <si>
    <t>20a</t>
  </si>
  <si>
    <t>SHEFFIELD TOWNSHIP</t>
  </si>
  <si>
    <t>OVER FOUR MILE RUN</t>
  </si>
  <si>
    <t>61/218 - SHEFFIELD</t>
  </si>
  <si>
    <t>Columbia Gas of PA Design</t>
  </si>
  <si>
    <t>SHANNON GRIEST, sgriest@nisource.com</t>
  </si>
  <si>
    <t>20b</t>
  </si>
  <si>
    <t>National Fuel/National Fuel Supply Roystone</t>
  </si>
  <si>
    <t>20c</t>
  </si>
  <si>
    <t>SLT Production LLC FRMLY Sheffield Land</t>
  </si>
  <si>
    <t>814-723-8650, 13 Six Mile Road Sheffield PA 16347</t>
  </si>
  <si>
    <t>21a</t>
  </si>
  <si>
    <t>SR 27,NORTH MAIN</t>
  </si>
  <si>
    <t>OVER HAZELTINE HOLLOW RUN</t>
  </si>
  <si>
    <t>21b</t>
  </si>
  <si>
    <t>21c</t>
  </si>
  <si>
    <t>22a</t>
  </si>
  <si>
    <t>TRIUMPH TOWNSHIP</t>
  </si>
  <si>
    <t>SR 127,BABLIN HILL</t>
  </si>
  <si>
    <t>OVER GORDON RUN</t>
  </si>
  <si>
    <t>61/222 - TRIUMPH</t>
  </si>
  <si>
    <t>20151473333, 20151473334</t>
  </si>
  <si>
    <t>National Fuel/National Fuel Supply Warren</t>
  </si>
  <si>
    <t>James Kennedy, kennedyj@natfuel.com, 716-857-7368</t>
  </si>
  <si>
    <t>22b</t>
  </si>
  <si>
    <t>OZ Gas LTD</t>
  </si>
  <si>
    <t>814-484-0270</t>
  </si>
  <si>
    <t>22c</t>
  </si>
  <si>
    <t>Tidioute Boro/SW Warren County Municipal Auth</t>
  </si>
  <si>
    <t>814-484-7424, tboro@tidioute.org</t>
  </si>
  <si>
    <t>23a</t>
  </si>
  <si>
    <t>FREEHOLD TOWNSHIP</t>
  </si>
  <si>
    <t>SR 957</t>
  </si>
  <si>
    <t>OVER LITTLE BROKENSTRAW</t>
  </si>
  <si>
    <t>61/210 - FREEHOLD</t>
  </si>
  <si>
    <t>Enervest Operating LLC</t>
  </si>
  <si>
    <t>304-343-5505</t>
  </si>
  <si>
    <t>23b</t>
  </si>
  <si>
    <t>24a</t>
  </si>
  <si>
    <t>SPRING CREEK TOWNSHIP</t>
  </si>
  <si>
    <t>SR 3010,SPRING CK</t>
  </si>
  <si>
    <t>OVER WHITNEY RUN</t>
  </si>
  <si>
    <t>61/220 - SPRING CREEK</t>
  </si>
  <si>
    <t>Eric Rodrigues, 814-871-2317, eric.rodrigues@verizon.com</t>
  </si>
  <si>
    <t>24b</t>
  </si>
  <si>
    <t>25a</t>
  </si>
  <si>
    <t>Cameron</t>
  </si>
  <si>
    <t>TRUMAN</t>
  </si>
  <si>
    <t>SR 120-PA 120</t>
  </si>
  <si>
    <t>BIG RUN</t>
  </si>
  <si>
    <t>12/205 - SHIPPEN</t>
  </si>
  <si>
    <t>Brent A. Hoover, PE, 814-871-8606, hooverb@natfuel.com</t>
  </si>
  <si>
    <t>25b</t>
  </si>
  <si>
    <t>West Penn Power</t>
  </si>
  <si>
    <t>Dan Henry, 724-838-6126, dhenry2@firstenergycorp.com, engineering supervisor - Zach Reedy, zreedy@firstenergycorp.com</t>
  </si>
  <si>
    <t>26a</t>
  </si>
  <si>
    <t>Centre</t>
  </si>
  <si>
    <t>WOODWARD</t>
  </si>
  <si>
    <t>SR 45-PA 45</t>
  </si>
  <si>
    <t>PINE CREEK</t>
  </si>
  <si>
    <t>14/208 - HAINES</t>
  </si>
  <si>
    <t>Haines Woodward Mun Auth</t>
  </si>
  <si>
    <t>Martha B. Futhey, Secretary, 814-349-8193</t>
  </si>
  <si>
    <t>26b</t>
  </si>
  <si>
    <t>Northeastern ITS</t>
  </si>
  <si>
    <t>Nick Williams; John Bruce at (877) 601-7662; William Hosack, william.hosack@spreadnetworks.com</t>
  </si>
  <si>
    <t>26c</t>
  </si>
  <si>
    <t>26d</t>
  </si>
  <si>
    <t>Haines TWP</t>
  </si>
  <si>
    <t>27a</t>
  </si>
  <si>
    <t>BELLEFONTE</t>
  </si>
  <si>
    <t>SR 144-PA 144</t>
  </si>
  <si>
    <t>YOCUM RUN</t>
  </si>
  <si>
    <t>14/221 - SPRING</t>
  </si>
  <si>
    <t>Bellefonte Borough</t>
  </si>
  <si>
    <t>Ralph Stewart, 814-355-1501, rstewart@bellefonte.net</t>
  </si>
  <si>
    <t>27b</t>
  </si>
  <si>
    <t>Brad Snyder, 717-676-7831, brsnyder@nisource.com</t>
  </si>
  <si>
    <t>27c</t>
  </si>
  <si>
    <t>Spring Benner Walker Joint Auth</t>
  </si>
  <si>
    <t>Warren Miller, wmiller@sbwja.com</t>
  </si>
  <si>
    <t>27d</t>
  </si>
  <si>
    <t>YARNELL</t>
  </si>
  <si>
    <t>SR 1002</t>
  </si>
  <si>
    <t>LITTLE MARSH CREEK</t>
  </si>
  <si>
    <t>14/202 - BOGGS</t>
  </si>
  <si>
    <t>29a</t>
  </si>
  <si>
    <t>BRANCH LITTLE MARSH CR</t>
  </si>
  <si>
    <t>29b</t>
  </si>
  <si>
    <t>Dominion Transmission Inc Luthersburg</t>
  </si>
  <si>
    <t>Charlie Muth, 814-583-5171</t>
  </si>
  <si>
    <t>2 MI NE COBURN</t>
  </si>
  <si>
    <t>ON TSR 508</t>
  </si>
  <si>
    <t>31a</t>
  </si>
  <si>
    <t>PORT MATILDA</t>
  </si>
  <si>
    <t>SR 220-US 220</t>
  </si>
  <si>
    <t>LAUREL RUN</t>
  </si>
  <si>
    <t>14/407 - PORT MATILDA</t>
  </si>
  <si>
    <t>OH</t>
  </si>
  <si>
    <t>31b</t>
  </si>
  <si>
    <t>Need to Confirm Phone</t>
  </si>
  <si>
    <t>31c</t>
  </si>
  <si>
    <t>Comcast Cable Communications, Inc. or Country Cable - need to confirm</t>
  </si>
  <si>
    <t>Brian Greene - Brian_Greene@cable.comcast.com</t>
  </si>
  <si>
    <t>31d</t>
  </si>
  <si>
    <t>wtr</t>
  </si>
  <si>
    <t>Port Matilda Bourough</t>
  </si>
  <si>
    <t>Vance Barndt, 814-692-0092, cell 814-441-7777</t>
  </si>
  <si>
    <t>32a</t>
  </si>
  <si>
    <t>1 MI E PORT MATILDA</t>
  </si>
  <si>
    <t>SUNNYSIDE HOLLOW RUN</t>
  </si>
  <si>
    <t>14/225 - WORTH</t>
  </si>
  <si>
    <t>Comcast Cable Communications, Inc.</t>
  </si>
  <si>
    <t>Jeffrey Walker, Jeffrey_Walker2@cable.comcast.com, 814-599-0621</t>
  </si>
  <si>
    <t>NA</t>
  </si>
  <si>
    <t>32b</t>
  </si>
  <si>
    <t>Port Matilda Borough Auth</t>
  </si>
  <si>
    <t>Tim Estright (at the plant), 814-692-7513, 171 Bradford Drive, Port Matilda PA 16870; engineering consulant, Thomas Holleran, 814-574-0191, tholleran@hrg-inc.com</t>
  </si>
  <si>
    <t>3"</t>
  </si>
  <si>
    <t>32c</t>
  </si>
  <si>
    <t>Jeff Miller, jmill20@firstenergy.com; engineering supervisor - Zach Reedy, 724-548-3578, zreedy@firstenergycorp.com</t>
  </si>
  <si>
    <t>32d</t>
  </si>
  <si>
    <t>Jay Knight, Jay.Knight@windstream.com, 814-272-2648</t>
  </si>
  <si>
    <t>32e</t>
  </si>
  <si>
    <t>Country Cable</t>
  </si>
  <si>
    <t>Lee Dorman, 814-359-3161, dormanrep@aol.com</t>
  </si>
  <si>
    <t>32f</t>
  </si>
  <si>
    <t>Nittany Media Inc. - Need to Confirm</t>
  </si>
  <si>
    <t>Craig Yohn, 717-248-3733, cyohn@nmax.net</t>
  </si>
  <si>
    <t>33a</t>
  </si>
  <si>
    <t>UNIONVILLE BORO</t>
  </si>
  <si>
    <t>SR 3040</t>
  </si>
  <si>
    <t>DEWITT RUN</t>
  </si>
  <si>
    <t>14/411 - UNIONVILLE</t>
  </si>
  <si>
    <t>Mid-Centre County Auth</t>
  </si>
  <si>
    <t>Chad A. Bechdel, 814-355-8435, mccaio@hotmail.com</t>
  </si>
  <si>
    <t>33b</t>
  </si>
  <si>
    <t>33c</t>
  </si>
  <si>
    <t>Unionville Borough</t>
  </si>
  <si>
    <t>Sherry A. Lucas, 814-355-4837, uboro@vicon.net</t>
  </si>
  <si>
    <t>34a</t>
  </si>
  <si>
    <t>CLARENCE</t>
  </si>
  <si>
    <t>SR 4002</t>
  </si>
  <si>
    <t>LITTLE SANDY RUN</t>
  </si>
  <si>
    <t>14/220 - SNOW SHOE</t>
  </si>
  <si>
    <t>34b</t>
  </si>
  <si>
    <t>Mountaintop Area Municipal Auth</t>
  </si>
  <si>
    <t>Kenneth Hall, 814-387-4321, mama1993@verizon.net</t>
  </si>
  <si>
    <t>34c</t>
  </si>
  <si>
    <t>Wtr</t>
  </si>
  <si>
    <t>Mountaintop Regional Water Auth</t>
  </si>
  <si>
    <t>Josh Cingle, 814-360-6362, mtrwa@verizon.net</t>
  </si>
  <si>
    <t>34d</t>
  </si>
  <si>
    <t>Snow Shoe TWP</t>
  </si>
  <si>
    <t>814-387-6012</t>
  </si>
  <si>
    <t>35a</t>
  </si>
  <si>
    <t>CASANOVA</t>
  </si>
  <si>
    <t>ON TSR 958</t>
  </si>
  <si>
    <t>MOSHANNON CREEK</t>
  </si>
  <si>
    <t>14/219 - RUSH</t>
  </si>
  <si>
    <t>20150161095, 20150161097</t>
  </si>
  <si>
    <t>Cooper TWP Municipal Auth</t>
  </si>
  <si>
    <t>Lisa Howe, 814-345-5673</t>
  </si>
  <si>
    <t>35b</t>
  </si>
  <si>
    <t>Pennsylvania Electric Company - need to confirm</t>
  </si>
  <si>
    <t>Dale Shaner, 814-590-0256, dshaner@firstenergycorp.com</t>
  </si>
  <si>
    <t>35c</t>
  </si>
  <si>
    <t>Verizon - Need to Confirm</t>
  </si>
  <si>
    <t>Deborah D. Delia - 412-633-3810, deborah.d.delia@verizon.com</t>
  </si>
  <si>
    <t>35d</t>
  </si>
  <si>
    <t>Tele-Media Company of Central PA - need to confirm</t>
  </si>
  <si>
    <t>814-353-2025</t>
  </si>
  <si>
    <t>36a</t>
  </si>
  <si>
    <t>Clearfield</t>
  </si>
  <si>
    <t>MORRISDALE</t>
  </si>
  <si>
    <t>SR 53-PA 53</t>
  </si>
  <si>
    <t>EMIGH RUN</t>
  </si>
  <si>
    <t>17/224 - MORRIS</t>
  </si>
  <si>
    <t>Pennsylvania American Water CO</t>
  </si>
  <si>
    <t>Mark Rice, mark.rice@amwater.com, 814-342-0995</t>
  </si>
  <si>
    <t>36b</t>
  </si>
  <si>
    <t>Municipal Auth of the Township of Morris</t>
  </si>
  <si>
    <t>Vic Couturiaux, 814-574-5278, sewercat@msn.com, 135 Lil Troy Drive, Philipsburg, PA 16866</t>
  </si>
  <si>
    <t>37a</t>
  </si>
  <si>
    <t>MCGEES MILLS</t>
  </si>
  <si>
    <t>SR 219-US 219</t>
  </si>
  <si>
    <t>WHISKEY RUN</t>
  </si>
  <si>
    <t>17/202 - BELL</t>
  </si>
  <si>
    <t>37b</t>
  </si>
  <si>
    <t>Need to Confirm Electric</t>
  </si>
  <si>
    <t>37c</t>
  </si>
  <si>
    <t>38a</t>
  </si>
  <si>
    <t>CURRY RUN</t>
  </si>
  <si>
    <t>17/217 - GREENWOOD</t>
  </si>
  <si>
    <t>38b</t>
  </si>
  <si>
    <t>Need to Confirm Cable</t>
  </si>
  <si>
    <t>38c</t>
  </si>
  <si>
    <t>39a</t>
  </si>
  <si>
    <t>BELLS LANDING</t>
  </si>
  <si>
    <t>POPLAR RUN</t>
  </si>
  <si>
    <t>Alliance Petroleum Corp</t>
  </si>
  <si>
    <t>724-349-9070</t>
  </si>
  <si>
    <t>39b</t>
  </si>
  <si>
    <t>40a</t>
  </si>
  <si>
    <t>BELL RUN</t>
  </si>
  <si>
    <t>40b</t>
  </si>
  <si>
    <t>41a</t>
  </si>
  <si>
    <t>2 MI SW PENFIELD</t>
  </si>
  <si>
    <t>SR 255-PA 255</t>
  </si>
  <si>
    <t>BENNETT BRANCH</t>
  </si>
  <si>
    <t>17/219 - HUSTON</t>
  </si>
  <si>
    <t>Michael (Mike) Kephart, mkephart@firstenergycorp.com</t>
  </si>
  <si>
    <t>41b</t>
  </si>
  <si>
    <t>Verizon</t>
  </si>
  <si>
    <t>Steve Septak, steven.g.septak@one.verizon.com, 412-793-7126; Eric Rodrigues, eric.rodrigues@one.verizon.com, 814-871-2317</t>
  </si>
  <si>
    <t>41c</t>
  </si>
  <si>
    <t>Zito Media</t>
  </si>
  <si>
    <t>Todd McManus, 814-260-9575 x107, todd.mcmanus@zitomedia.com</t>
  </si>
  <si>
    <t>41d</t>
  </si>
  <si>
    <t>Level3</t>
  </si>
  <si>
    <t>Stephen Putt, stephen.putt@level3.com, 412-728-6496</t>
  </si>
  <si>
    <t>41e</t>
  </si>
  <si>
    <t>Doug Olszewski, douglas_olszewski@cable.comcast.com</t>
  </si>
  <si>
    <t>41f</t>
  </si>
  <si>
    <t>Aldona (Ann) Pilarczyk, 319-790-6779, Aldona.Pilarczyk@windstream.com</t>
  </si>
  <si>
    <t>42a</t>
  </si>
  <si>
    <t>HOLLYWOOD</t>
  </si>
  <si>
    <t>MINE CAVE IN</t>
  </si>
  <si>
    <t>42b</t>
  </si>
  <si>
    <t>HAWK RUN</t>
  </si>
  <si>
    <t>SR 1009</t>
  </si>
  <si>
    <t>44a</t>
  </si>
  <si>
    <t>WEST DECATUR</t>
  </si>
  <si>
    <t>SR 2007</t>
  </si>
  <si>
    <t>17/205 - BOGGS</t>
  </si>
  <si>
    <t>44b</t>
  </si>
  <si>
    <t>44c</t>
  </si>
  <si>
    <t>Thomas (Tom) Shaffer, tshaffer@ugi.com, 814-577-6862</t>
  </si>
  <si>
    <t>44d</t>
  </si>
  <si>
    <t>Wallaceton-Boggs Municipal Auth</t>
  </si>
  <si>
    <t>44e</t>
  </si>
  <si>
    <t>Boggs TWP</t>
  </si>
  <si>
    <t>814-342-5243</t>
  </si>
  <si>
    <t>44f</t>
  </si>
  <si>
    <t>44g</t>
  </si>
  <si>
    <t>comm</t>
  </si>
  <si>
    <t>Paul Deering, 814-231-6507, 250 S. Allen Street State College, PA 16801, paul.e.deering@verizon.com</t>
  </si>
  <si>
    <t>45a</t>
  </si>
  <si>
    <t>2 MI SE TROUTVILLE</t>
  </si>
  <si>
    <t>SR 3009</t>
  </si>
  <si>
    <t>E BR MAHONING CREEK</t>
  </si>
  <si>
    <t>17/207 - BRADY</t>
  </si>
  <si>
    <t>United Electric Coop Inc</t>
  </si>
  <si>
    <t>Steve Long, 814-503-8509, slong@unitedpa.com</t>
  </si>
  <si>
    <t>45b</t>
  </si>
  <si>
    <t>Brady TWP</t>
  </si>
  <si>
    <t>814-583-5652</t>
  </si>
  <si>
    <t>45c</t>
  </si>
  <si>
    <t>Brady TWP Troutville Boro Water Assn Inc</t>
  </si>
  <si>
    <t>814-583-5554</t>
  </si>
  <si>
    <t>45d</t>
  </si>
  <si>
    <t xml:space="preserve"> Glen Esenwein, 610-404-6239, gesenwein@decommunications.com; Aldona (Ann) Pilarczyk, 319-790-6779, Aldona.Pilarczyk@windstream.com</t>
  </si>
  <si>
    <t>46a</t>
  </si>
  <si>
    <t>Clinton</t>
  </si>
  <si>
    <t>3 MILE EAST BEECH CREEK</t>
  </si>
  <si>
    <t>SR 150-PA 150</t>
  </si>
  <si>
    <t>MASDEN RUN</t>
  </si>
  <si>
    <t>18/203 - BEECH CREEK</t>
  </si>
  <si>
    <t>Centurylink formerly Embarq</t>
  </si>
  <si>
    <t>Jeremy Smith, 717-436-5211, jeremy.smith@centurylink.com</t>
  </si>
  <si>
    <t>46b</t>
  </si>
  <si>
    <t>Dennis Treaster, 717-248-0193/0195</t>
  </si>
  <si>
    <t>46c</t>
  </si>
  <si>
    <t>Roy Carr 570-829-8967</t>
  </si>
  <si>
    <t>46d</t>
  </si>
  <si>
    <t>47a</t>
  </si>
  <si>
    <t>SALONA</t>
  </si>
  <si>
    <t>SR 477-PA 477</t>
  </si>
  <si>
    <t>LONG RUN</t>
  </si>
  <si>
    <t>18/213 - LAMAR</t>
  </si>
  <si>
    <t>47b</t>
  </si>
  <si>
    <t>East Nittany Valley Joint Municipal Auth</t>
  </si>
  <si>
    <t>Ray Zwald, 570-726-6224, 200 Clintondale Hill Road Millhall, PA 17751, envjma@centurylink.net</t>
  </si>
  <si>
    <t>47c</t>
  </si>
  <si>
    <t>TDS Telecom/Sugar Valley Telephone CO</t>
  </si>
  <si>
    <t>Stewart Walker, 315-562-0091, stewart.walker@tdstelecom.com, 159 Main Street Edwards, NY 13635</t>
  </si>
  <si>
    <t>47d</t>
  </si>
  <si>
    <t>engineering supervisor - Zach Reedy, zreedy@firstenergycorp.com; Robert Rhodes, rwrhodes@firstenergycorp.com</t>
  </si>
  <si>
    <t>47e</t>
  </si>
  <si>
    <t>Tim Criswell, 570-329-9821, timothy_criswell@cable.comcast.com; Keith Allridge, Keith_Allridge@cable.comcast.com</t>
  </si>
  <si>
    <t>48a</t>
  </si>
  <si>
    <t>Elk</t>
  </si>
  <si>
    <t>CITY OF ST MARYS</t>
  </si>
  <si>
    <t>BRANCH ELK CREEK</t>
  </si>
  <si>
    <t>24/301 - SAINT MARYS</t>
  </si>
  <si>
    <t>air</t>
  </si>
  <si>
    <t>Air Liquide</t>
  </si>
  <si>
    <t>Rich Smitty, 814-781-6990, rich.smitty@airliquide.com</t>
  </si>
  <si>
    <t>48b</t>
  </si>
  <si>
    <t>Matthew (Matt) Hovis, 814-871-8662, HovisM@natfuel.com</t>
  </si>
  <si>
    <t>6 and 2"</t>
  </si>
  <si>
    <t>48c</t>
  </si>
  <si>
    <t xml:space="preserve">City of Saint Marys </t>
  </si>
  <si>
    <t>Tim Brennan, 814-781-1718 x234 or 235, tim@cityofstmarys.com, 11 Lafayette Street St. Marys PA 15857; Travis Skrzypek (GIS Tech), tskrzypek@cityofstmarys.com, 814-781-1718 x 235</t>
  </si>
  <si>
    <t>48d</t>
  </si>
  <si>
    <t>Saint Marys Area Water Authority</t>
  </si>
  <si>
    <t>Dwight Hoare, 814-834-4362, stwaterdhoare@windstream.net (hours M-F 8-4:30)</t>
  </si>
  <si>
    <t>48e</t>
  </si>
  <si>
    <t>Zach Reedy (engineering supervisor), zreedy@firstenergycorp.com, 724-548-3578; Cheryl Moore (distribution specialist), cmoore4@firstenergycorp.com, 814-781-5545</t>
  </si>
  <si>
    <t>48f</t>
  </si>
  <si>
    <t>Brian Cook, Brian.A.Cook@windstream.com</t>
  </si>
  <si>
    <t>48g</t>
  </si>
  <si>
    <t>Zito Media LP</t>
  </si>
  <si>
    <t>49a</t>
  </si>
  <si>
    <t>BROCKPORT</t>
  </si>
  <si>
    <t>MEAD RUN</t>
  </si>
  <si>
    <t>24/205 - HORTON</t>
  </si>
  <si>
    <t>49b</t>
  </si>
  <si>
    <t>Brockway Boro/BB Municipal Auth/BBSA/BTV</t>
  </si>
  <si>
    <t>Laurie Wayne, 814-268-6565, brockway@broakwaytv.com</t>
  </si>
  <si>
    <t>49c</t>
  </si>
  <si>
    <t>Brian Greene, Brian_Greene@cable.comcast.com</t>
  </si>
  <si>
    <t>49d</t>
  </si>
  <si>
    <t>49e</t>
  </si>
  <si>
    <t>50a</t>
  </si>
  <si>
    <t>JOHNSONBURG</t>
  </si>
  <si>
    <t>POWERS RUN</t>
  </si>
  <si>
    <t>24/401 - JOHNSONBURG</t>
  </si>
  <si>
    <t>20150681014/ 20150681015</t>
  </si>
  <si>
    <t>50b</t>
  </si>
  <si>
    <t>Johnsonburg Municipal Auth</t>
  </si>
  <si>
    <t>Travis Long (Engineer with GD&amp;F) 814-965-4218, jmawater@ncentral.com, 434 Center Street Johnsonburg, PA 15845</t>
  </si>
  <si>
    <t>50c</t>
  </si>
  <si>
    <t>50d</t>
  </si>
  <si>
    <t>50e</t>
  </si>
  <si>
    <t>Johnsonburg Borough</t>
  </si>
  <si>
    <t>Mary Polasky, 814-965-5682, jbgboro@ncentral.com</t>
  </si>
  <si>
    <t>50f</t>
  </si>
  <si>
    <t>51a</t>
  </si>
  <si>
    <t>Juniata</t>
  </si>
  <si>
    <t>MCALISTERVILLE</t>
  </si>
  <si>
    <t>SR 35-PA 35</t>
  </si>
  <si>
    <t>TRIB LOST CREEK</t>
  </si>
  <si>
    <t>34/203 - FAYETTE</t>
  </si>
  <si>
    <t>PPL Electric Utilities Corporation</t>
  </si>
  <si>
    <t>Charlotte Krupa, 610-774-6287, cakrupa@pplweb.com</t>
  </si>
  <si>
    <t>51b</t>
  </si>
  <si>
    <t>Nittany Media Inc</t>
  </si>
  <si>
    <t>Jonathan Hain, 717-248-3733</t>
  </si>
  <si>
    <t>EAST WATERFORD</t>
  </si>
  <si>
    <t>SR 75-PA 75</t>
  </si>
  <si>
    <t>HORSE VALLEY RUN CREEK</t>
  </si>
  <si>
    <t>34/212 - TUSCARORA</t>
  </si>
  <si>
    <t>53a</t>
  </si>
  <si>
    <t>0.5 MI E CUBA MILLS</t>
  </si>
  <si>
    <t>LOST CREEK</t>
  </si>
  <si>
    <t>34/204 - FERMANAGH</t>
  </si>
  <si>
    <t>53b</t>
  </si>
  <si>
    <t>54a</t>
  </si>
  <si>
    <t>SR 1004</t>
  </si>
  <si>
    <t>LITTLE LOST CREEK</t>
  </si>
  <si>
    <t>54b</t>
  </si>
  <si>
    <t>McAlisterville Area Joint Authority</t>
  </si>
  <si>
    <t>717-463-3434</t>
  </si>
  <si>
    <t>54c</t>
  </si>
  <si>
    <t>54d</t>
  </si>
  <si>
    <t>55a</t>
  </si>
  <si>
    <t>VAN WERT</t>
  </si>
  <si>
    <t>SR 2006</t>
  </si>
  <si>
    <t>DOE RUN</t>
  </si>
  <si>
    <t>34/213 - WALKER</t>
  </si>
  <si>
    <t>55b</t>
  </si>
  <si>
    <t>55c</t>
  </si>
  <si>
    <t>56a</t>
  </si>
  <si>
    <t>OAKLAND MILLS</t>
  </si>
  <si>
    <t>56b</t>
  </si>
  <si>
    <t>56c</t>
  </si>
  <si>
    <t>57a</t>
  </si>
  <si>
    <t>McKean</t>
  </si>
  <si>
    <t>HAZELHURST</t>
  </si>
  <si>
    <t>SR 6-US 6</t>
  </si>
  <si>
    <t>MARVIN CREEK</t>
  </si>
  <si>
    <t>42/208 - HAMLIN</t>
  </si>
  <si>
    <t>57b</t>
  </si>
  <si>
    <t>Hamlin TWP</t>
  </si>
  <si>
    <t>814-778-5855</t>
  </si>
  <si>
    <t>57c</t>
  </si>
  <si>
    <t>57d</t>
  </si>
  <si>
    <t>58a</t>
  </si>
  <si>
    <t>MARVINDALE</t>
  </si>
  <si>
    <t>WARNER BROOK</t>
  </si>
  <si>
    <t>58b</t>
  </si>
  <si>
    <t>58c</t>
  </si>
  <si>
    <t>58d</t>
  </si>
  <si>
    <t>Charles Vroman, 814-676-7540, cvroman@firstenergycorp.com, engineering supervisor - Zach Reedy, zreedy@firstenergycorp.com</t>
  </si>
  <si>
    <t>58e</t>
  </si>
  <si>
    <t>58f</t>
  </si>
  <si>
    <t>3 MI SE BETULA</t>
  </si>
  <si>
    <t>SR 46-PA 46</t>
  </si>
  <si>
    <t>HAVENS BROOK</t>
  </si>
  <si>
    <t>42/212 - NORWICH</t>
  </si>
  <si>
    <t>60a</t>
  </si>
  <si>
    <t>1 MI W ORMSBY</t>
  </si>
  <si>
    <t>SR 59-PA 59</t>
  </si>
  <si>
    <t>TRIB KINZUA CREEK</t>
  </si>
  <si>
    <t>42/209 - KEATING</t>
  </si>
  <si>
    <t>60b</t>
  </si>
  <si>
    <t>60c</t>
  </si>
  <si>
    <t>60d</t>
  </si>
  <si>
    <t>no visible OH facilities per site visit</t>
  </si>
  <si>
    <t>61a</t>
  </si>
  <si>
    <t>LIBERTY</t>
  </si>
  <si>
    <t>SR 155-PA 155</t>
  </si>
  <si>
    <t>PORTAGE CREEK</t>
  </si>
  <si>
    <t>42/211 - LIBERTY</t>
  </si>
  <si>
    <t>Tri-County Rural Electric Cooperative Inc.</t>
  </si>
  <si>
    <t>Gerald Songster, 814-274-8740, trico@penn.com</t>
  </si>
  <si>
    <t>61b</t>
  </si>
  <si>
    <t>Liberty TWP</t>
  </si>
  <si>
    <t>Dominic Picarelli Sewage Enforcement Officer with KPI Technology) 717-339-0612, 143 Carlisle St Gettysburg, PA 17325</t>
  </si>
  <si>
    <t>61c</t>
  </si>
  <si>
    <t>62a</t>
  </si>
  <si>
    <t>1 MI N PORT ALLEGHENY</t>
  </si>
  <si>
    <t>TWO MILE CREEK</t>
  </si>
  <si>
    <t>8"</t>
  </si>
  <si>
    <t>62b</t>
  </si>
  <si>
    <t>62c</t>
  </si>
  <si>
    <t>63a</t>
  </si>
  <si>
    <t>3 MI SE LARABEE</t>
  </si>
  <si>
    <t>ROCK RUN</t>
  </si>
  <si>
    <t>42/201 - ANNIN</t>
  </si>
  <si>
    <t>Sue Hoover, 814-368-8404</t>
  </si>
  <si>
    <t>63b</t>
  </si>
  <si>
    <t>Annin TWP</t>
  </si>
  <si>
    <t>Robert Strait, 814-642-7959</t>
  </si>
  <si>
    <t>63c</t>
  </si>
  <si>
    <t>64a</t>
  </si>
  <si>
    <t>2 MI SE LARABEE</t>
  </si>
  <si>
    <t>NEWELL CREEK</t>
  </si>
  <si>
    <t>42/205 - ELDRED</t>
  </si>
  <si>
    <t>64b</t>
  </si>
  <si>
    <t>Eldred TWP</t>
  </si>
  <si>
    <t>814-225-4777, eldredboro@adelphia.net</t>
  </si>
  <si>
    <t>64c</t>
  </si>
  <si>
    <t>64d</t>
  </si>
  <si>
    <t>65a</t>
  </si>
  <si>
    <t>3 MI E BRADFORD</t>
  </si>
  <si>
    <t>SR 346-PA 346</t>
  </si>
  <si>
    <t>FOSTER BROOK</t>
  </si>
  <si>
    <t>42/206 - FOSTER</t>
  </si>
  <si>
    <t>Bradford City Water Auth</t>
  </si>
  <si>
    <t>Ken Bryan, 814-362-3004</t>
  </si>
  <si>
    <t>65b</t>
  </si>
  <si>
    <t>gas</t>
  </si>
  <si>
    <t>65c</t>
  </si>
  <si>
    <t>66a</t>
  </si>
  <si>
    <t>DERRICK CITY</t>
  </si>
  <si>
    <t>66b</t>
  </si>
  <si>
    <t>66c</t>
  </si>
  <si>
    <t>66d</t>
  </si>
  <si>
    <t>Foster TWP</t>
  </si>
  <si>
    <t>814-362-4656, fostertownship@charter.net</t>
  </si>
  <si>
    <t>67a</t>
  </si>
  <si>
    <t>1 MI N GILMORE</t>
  </si>
  <si>
    <t>SR 646-PA 646</t>
  </si>
  <si>
    <t>PENNBROOK RUN</t>
  </si>
  <si>
    <t>67b</t>
  </si>
  <si>
    <t>67c</t>
  </si>
  <si>
    <t>68a</t>
  </si>
  <si>
    <t>CUSTER CITY</t>
  </si>
  <si>
    <t>SR 770-PA 770</t>
  </si>
  <si>
    <t>SHEPPARD RUN</t>
  </si>
  <si>
    <t>42/202 - BRADFORD</t>
  </si>
  <si>
    <t>68b</t>
  </si>
  <si>
    <t>Bradford TWP</t>
  </si>
  <si>
    <t>Ken Swanson, 814-331-7568</t>
  </si>
  <si>
    <t>68c</t>
  </si>
  <si>
    <t>National Fuel Supply/National Fuel BRDFD</t>
  </si>
  <si>
    <t>2"</t>
  </si>
  <si>
    <t>68d</t>
  </si>
  <si>
    <t>Ed King, 814-726-5054, Eking@firstenergycorp.com</t>
  </si>
  <si>
    <t>68e</t>
  </si>
  <si>
    <t>68f</t>
  </si>
  <si>
    <t>Atlantic Broadband</t>
  </si>
  <si>
    <t>Dana Wells, 814-368-4541, dwells@atlanticbb.com</t>
  </si>
  <si>
    <t>69a</t>
  </si>
  <si>
    <t>Kim Benjamin, 814-362-3004, watr@atlanticbb.net</t>
  </si>
  <si>
    <t>69b</t>
  </si>
  <si>
    <t>69c</t>
  </si>
  <si>
    <t>Edward (Ed) King, 814-726-5054, Eking@firstenergycorp.com</t>
  </si>
  <si>
    <t>69d</t>
  </si>
  <si>
    <t>Ken Swanson, 814-362-4431, swanbagger@gmail.com</t>
  </si>
  <si>
    <t>69e</t>
  </si>
  <si>
    <t>69f</t>
  </si>
  <si>
    <t>69g</t>
  </si>
  <si>
    <t>70a</t>
  </si>
  <si>
    <t>WRIGHTS CORNERS</t>
  </si>
  <si>
    <t>SR 1015</t>
  </si>
  <si>
    <t>NORTH BRANCH COLE CREEK</t>
  </si>
  <si>
    <t>70b</t>
  </si>
  <si>
    <t>Andrew Black, 570-829-8967</t>
  </si>
  <si>
    <t>70c</t>
  </si>
  <si>
    <t>Vineyard Oil &amp; Gas CO</t>
  </si>
  <si>
    <t>Skippy, 814-572-6010, Skippy33canfield@yahoo.com</t>
  </si>
  <si>
    <t>70d</t>
  </si>
  <si>
    <t>70e</t>
  </si>
  <si>
    <t>71a</t>
  </si>
  <si>
    <t>6 MI SW CLERMONT</t>
  </si>
  <si>
    <t>SR 2001</t>
  </si>
  <si>
    <t>SEVEN MILE RUN</t>
  </si>
  <si>
    <t>42/214 - SERGEANT</t>
  </si>
  <si>
    <t>71b</t>
  </si>
  <si>
    <t>Sergeant TWP</t>
  </si>
  <si>
    <t>814-723-3775</t>
  </si>
  <si>
    <t>71c</t>
  </si>
  <si>
    <t>71d</t>
  </si>
  <si>
    <t>71e</t>
  </si>
  <si>
    <t>71f</t>
  </si>
  <si>
    <t xml:space="preserve">no visible OH facilities per site visit </t>
  </si>
  <si>
    <t>72a</t>
  </si>
  <si>
    <t>BETULA</t>
  </si>
  <si>
    <t>SR 2002</t>
  </si>
  <si>
    <t>WEST BRANCH POTATO CREEK</t>
  </si>
  <si>
    <t>72b</t>
  </si>
  <si>
    <t>73a</t>
  </si>
  <si>
    <t>BRADFORD</t>
  </si>
  <si>
    <t>SR 4011</t>
  </si>
  <si>
    <t>BENNETT BROOK</t>
  </si>
  <si>
    <t>73b</t>
  </si>
  <si>
    <t>73c</t>
  </si>
  <si>
    <t>73d</t>
  </si>
  <si>
    <t>74a</t>
  </si>
  <si>
    <t>Mifflin</t>
  </si>
  <si>
    <t>KISHACOQUILLAS</t>
  </si>
  <si>
    <t>SR 655-PA 655</t>
  </si>
  <si>
    <t>FROG HOLLOW RUN</t>
  </si>
  <si>
    <t>44/209 - UNION</t>
  </si>
  <si>
    <t>74b</t>
  </si>
  <si>
    <t>Lewistown Borough Municipal Auth</t>
  </si>
  <si>
    <t>Craig Bubb, 717-248-0165</t>
  </si>
  <si>
    <t>74c</t>
  </si>
  <si>
    <t>Zampelli Electronics</t>
  </si>
  <si>
    <t>Joe Zampelli, 717-248-1544, joan@nmax.net</t>
  </si>
  <si>
    <t>75a</t>
  </si>
  <si>
    <t>ALEXANDER RUN</t>
  </si>
  <si>
    <t>75b</t>
  </si>
  <si>
    <t>75c</t>
  </si>
  <si>
    <t>76a</t>
  </si>
  <si>
    <t>3 MI NE REEDSVILLE</t>
  </si>
  <si>
    <t>HONEY CREEK</t>
  </si>
  <si>
    <t>44/201 - ARMAGH</t>
  </si>
  <si>
    <t>Armagh TWP Authority/Armagh TWP</t>
  </si>
  <si>
    <t>717-667-6260</t>
  </si>
  <si>
    <t>76b</t>
  </si>
  <si>
    <t>76c</t>
  </si>
  <si>
    <t>LOCKE MILLS</t>
  </si>
  <si>
    <t>78a</t>
  </si>
  <si>
    <t>1 MI NW STRODES MILLS</t>
  </si>
  <si>
    <t>SR 4013</t>
  </si>
  <si>
    <t>STRODES RUN</t>
  </si>
  <si>
    <t>44/206 - GRANVILLE</t>
  </si>
  <si>
    <t>Valley Rural Electric Coop Inc</t>
  </si>
  <si>
    <t>Edward A. Dezich, 814-643-2650</t>
  </si>
  <si>
    <t>78b</t>
  </si>
  <si>
    <t>78c</t>
  </si>
  <si>
    <t>78d</t>
  </si>
  <si>
    <t>Nittany Media Inc - Need to Confirm</t>
  </si>
  <si>
    <t>79a</t>
  </si>
  <si>
    <t>Potter</t>
  </si>
  <si>
    <t>COUDERSPORT BORO</t>
  </si>
  <si>
    <t>DINGMANS RUN</t>
  </si>
  <si>
    <t>52/402 - COUDERSPORT</t>
  </si>
  <si>
    <t>Coudersport Area Municipal Auth</t>
  </si>
  <si>
    <t>814-274-9776, coudyboro@zitomedia.net</t>
  </si>
  <si>
    <t>79b</t>
  </si>
  <si>
    <t>Coudersport Borough Auth</t>
  </si>
  <si>
    <t>79c</t>
  </si>
  <si>
    <t>Coudersport Borough</t>
  </si>
  <si>
    <t>79d</t>
  </si>
  <si>
    <t>80a</t>
  </si>
  <si>
    <t>CARTER CAMP</t>
  </si>
  <si>
    <t>SR 44-PA 44</t>
  </si>
  <si>
    <t>LITTLE KETTLE CREEK</t>
  </si>
  <si>
    <t>52/201 - ABBOTT</t>
  </si>
  <si>
    <t>80b</t>
  </si>
  <si>
    <t>Cindy Oberholtzer, coberholtzer@usceng.com</t>
  </si>
  <si>
    <t>81a</t>
  </si>
  <si>
    <t>1 MI SE HEBRON CENTRE</t>
  </si>
  <si>
    <t>SOUTH BRANCH OSWAYO CR</t>
  </si>
  <si>
    <t>52/209 - HEBRON</t>
  </si>
  <si>
    <t>Hebron TWP</t>
  </si>
  <si>
    <t>Roger Bickleman 814-698-2457, hebrontwp@zitomedia.net, 786 Baker Creek Rd. Coudersport PA 16915</t>
  </si>
  <si>
    <t>81b</t>
  </si>
  <si>
    <t>Tri-County Rural Electric Cooperative Inc. - need to confirm</t>
  </si>
  <si>
    <t>Steve Salada, 570-662-8034   steves@ctenterprises.com</t>
  </si>
  <si>
    <t>81c</t>
  </si>
  <si>
    <t>Frontier Communications or Verizon - need to confirm</t>
  </si>
  <si>
    <t>John Smithkors, john.smithkors@ftr.com, 570-924-0094</t>
  </si>
  <si>
    <t>81d</t>
  </si>
  <si>
    <t>Cable - need to confirm</t>
  </si>
  <si>
    <t>81e</t>
  </si>
  <si>
    <t>NATIONAL FUEL GAS DISTRIBUTION CORPORATION HEBRON and TENNESSEE GAS PIPELINE</t>
  </si>
  <si>
    <t>Nick Allen, 814-274-3143</t>
  </si>
  <si>
    <t>82a</t>
  </si>
  <si>
    <t>CLARA</t>
  </si>
  <si>
    <t>CLARA CREEK</t>
  </si>
  <si>
    <t>52/204 - CLARA</t>
  </si>
  <si>
    <t>Frontier</t>
  </si>
  <si>
    <t>82b</t>
  </si>
  <si>
    <t>82c</t>
  </si>
  <si>
    <t>83a</t>
  </si>
  <si>
    <t>SHARON CENTER</t>
  </si>
  <si>
    <t>SHARON CREEK</t>
  </si>
  <si>
    <t>52/218 - SHARON</t>
  </si>
  <si>
    <t>83b</t>
  </si>
  <si>
    <t>Alma Gas Inc</t>
  </si>
  <si>
    <t>814-225-3480</t>
  </si>
  <si>
    <t>83c</t>
  </si>
  <si>
    <t>Maxson Gas Corp</t>
  </si>
  <si>
    <t>814-698-2194</t>
  </si>
  <si>
    <t>83d</t>
  </si>
  <si>
    <t>Sharon TWP</t>
  </si>
  <si>
    <t>814-697-7316, 1972 SR 44 South, Shingleshouse, PA 16748</t>
  </si>
  <si>
    <t>83e</t>
  </si>
  <si>
    <t>83f</t>
  </si>
  <si>
    <t>83g</t>
  </si>
  <si>
    <t>Frontier - Need to confirm</t>
  </si>
  <si>
    <t>84a</t>
  </si>
  <si>
    <t>MILLS</t>
  </si>
  <si>
    <t>SR 49-PA 49</t>
  </si>
  <si>
    <t>MARSH CREEK</t>
  </si>
  <si>
    <t>52/208 - HARRISON</t>
  </si>
  <si>
    <t>Harrison TWP</t>
  </si>
  <si>
    <t>Bonnie M. French, 814-334-5425, harrisontwp@verizon.net, 205 E. Main Street, Harrison Valley, PA 16927, Terry Meyers (sewer enforcement officer) with Ridgerunner SEO, 814-258-0301</t>
  </si>
  <si>
    <t>84b</t>
  </si>
  <si>
    <t>84c</t>
  </si>
  <si>
    <t>Roy Carr, 570-829-8967, rcarr@ugi.com</t>
  </si>
  <si>
    <t>84d</t>
  </si>
  <si>
    <t>Jason Wagner, 570-327-7891, jason.e.wagner@verizon.com</t>
  </si>
  <si>
    <t>84e</t>
  </si>
  <si>
    <t>85a</t>
  </si>
  <si>
    <t>BRANCH COWANESQUE CR</t>
  </si>
  <si>
    <t>85b</t>
  </si>
  <si>
    <t>85c</t>
  </si>
  <si>
    <t>85d</t>
  </si>
  <si>
    <t>85e</t>
  </si>
  <si>
    <t>86a</t>
  </si>
  <si>
    <t>2 MI N WALTON</t>
  </si>
  <si>
    <t>SR 449-PA 449</t>
  </si>
  <si>
    <t>BUCKSELLER RUN</t>
  </si>
  <si>
    <t>52/223 - ULYSSES</t>
  </si>
  <si>
    <t>86b</t>
  </si>
  <si>
    <t>2 MI SW GERMANIA STATION</t>
  </si>
  <si>
    <t>LYMAN RUN</t>
  </si>
  <si>
    <t>52/224 - WEST BRANCH</t>
  </si>
  <si>
    <t>88a</t>
  </si>
  <si>
    <t>ROULETTE</t>
  </si>
  <si>
    <t>ON TSR 404</t>
  </si>
  <si>
    <t>FISHING CREEK</t>
  </si>
  <si>
    <t>52/217 - ROULETTE</t>
  </si>
  <si>
    <t>88b</t>
  </si>
  <si>
    <t>Roulette TWP</t>
  </si>
  <si>
    <t>Terry Meyers, 814-544-7549, roulettetwp@gmail.com, 424 Railroad Ave, Roulette PA 16746</t>
  </si>
  <si>
    <t>88c</t>
  </si>
  <si>
    <t>88d</t>
  </si>
  <si>
    <t>89a</t>
  </si>
  <si>
    <t>Bradford</t>
  </si>
  <si>
    <t>TROY BORO</t>
  </si>
  <si>
    <t>SR-14</t>
  </si>
  <si>
    <t>FALL BROOK</t>
  </si>
  <si>
    <t>08/413 - TROY</t>
  </si>
  <si>
    <t>Troy Borough</t>
  </si>
  <si>
    <t>TINA WOODWARD PH: 570- 297-2966; DANIEL J. CLOSE MGR, 297-2966</t>
  </si>
  <si>
    <t>89b</t>
  </si>
  <si>
    <t>Andrew Black, 570-829-8967, Dave Fisher PH: 570-473-7464, dfisher@ugipng.com</t>
  </si>
  <si>
    <t>89c</t>
  </si>
  <si>
    <t xml:space="preserve">Steve Beers (570)-265-1237, sbeers@firstenergycorp.com Dan Dieffenbach, ddieffenbach@firstenergycorp.com  </t>
  </si>
  <si>
    <t>89d</t>
  </si>
  <si>
    <t>Frontier or North Penn Telephone Company - need to confirm</t>
  </si>
  <si>
    <t>89e</t>
  </si>
  <si>
    <t>Blue Ridge Cable Television Inc. - need to confirm</t>
  </si>
  <si>
    <t>Richard (Rick) Hebda, rhebda@brctv.com, 610-826-9675</t>
  </si>
  <si>
    <t>90a</t>
  </si>
  <si>
    <t>Y</t>
  </si>
  <si>
    <t>1 MILE SOUTH OF DURELL</t>
  </si>
  <si>
    <t>SR 0187</t>
  </si>
  <si>
    <t>DURELL CREEK</t>
  </si>
  <si>
    <t>08/203 - ASYLUM</t>
  </si>
  <si>
    <t>N/A</t>
  </si>
  <si>
    <t>Frontier Communications</t>
  </si>
  <si>
    <t>John Smithkors (570) 265-7775</t>
  </si>
  <si>
    <t>Coordinated</t>
  </si>
  <si>
    <t>90b</t>
  </si>
  <si>
    <t>Claverack Rural Electric Cooperative, Inc.</t>
  </si>
  <si>
    <t>Debbie Allyn (570) 268-1308</t>
  </si>
  <si>
    <t>Not Affected</t>
  </si>
  <si>
    <t>91a</t>
  </si>
  <si>
    <t>VILLAGE OF STEVENSON</t>
  </si>
  <si>
    <t>SR 0220</t>
  </si>
  <si>
    <t>SOUTH BRANCH TOWANDA CR</t>
  </si>
  <si>
    <t>08/201 - ALBANY</t>
  </si>
  <si>
    <t>Towanda WTR &amp; SWR/Towanda Borough</t>
  </si>
  <si>
    <t>FRED JOHNSON, 570-265-5151, FREDDJ@EPIX.NET</t>
  </si>
  <si>
    <t>91b</t>
  </si>
  <si>
    <t>91c</t>
  </si>
  <si>
    <t>91d</t>
  </si>
  <si>
    <t>Blue Ridge Cable Television Inc.</t>
  </si>
  <si>
    <t>91e</t>
  </si>
  <si>
    <t>Debbie Allyn, debbiea@ctenterprises.org, (570) 268-1308; Charles Goodwin (Field Tech), 1-800-326-9799</t>
  </si>
  <si>
    <t>92a</t>
  </si>
  <si>
    <t>3.5 MI.SOUTH OF SILVARA</t>
  </si>
  <si>
    <t>SR 0367</t>
  </si>
  <si>
    <t>FARGO CREEK</t>
  </si>
  <si>
    <t>08/230 - TUSCARORA</t>
  </si>
  <si>
    <t>None</t>
  </si>
  <si>
    <t>92b</t>
  </si>
  <si>
    <t>Jeff Bolton (570) 406-5319</t>
  </si>
  <si>
    <t>92c</t>
  </si>
  <si>
    <t>93a</t>
  </si>
  <si>
    <t>VILLAGE OF FRANKLINDALE</t>
  </si>
  <si>
    <t>SR 414</t>
  </si>
  <si>
    <t>TRIB.TO TOWANDA CREEK</t>
  </si>
  <si>
    <t>08/209 - FRANKLIN</t>
  </si>
  <si>
    <t>Franklin TWP</t>
  </si>
  <si>
    <t>570-364-5713, franklin.township.bc@gmail.com</t>
  </si>
  <si>
    <t>93b</t>
  </si>
  <si>
    <t>94a</t>
  </si>
  <si>
    <t>2 MILE SOUTH OF ROME BORO</t>
  </si>
  <si>
    <t>SR 467</t>
  </si>
  <si>
    <t>WYSOX CREEK</t>
  </si>
  <si>
    <t>08/220 - ROME</t>
  </si>
  <si>
    <t>Beaver Valley TV</t>
  </si>
  <si>
    <t>Doug Soden (570) 247-2512</t>
  </si>
  <si>
    <t>Prior</t>
  </si>
  <si>
    <t>Unspecified</t>
  </si>
  <si>
    <t>94b</t>
  </si>
  <si>
    <t>Steve Lathrop (570) 278-0036</t>
  </si>
  <si>
    <t>94c</t>
  </si>
  <si>
    <t>95a</t>
  </si>
  <si>
    <t>PIKE TWP .4M S SR 1013</t>
  </si>
  <si>
    <t>OVER ROCKWELL CREEK</t>
  </si>
  <si>
    <t>08/218 - PIKE</t>
  </si>
  <si>
    <t>95b</t>
  </si>
  <si>
    <t>96a</t>
  </si>
  <si>
    <t>2.5 MI.N.OF W.FRANKLIN</t>
  </si>
  <si>
    <t>SR 0514</t>
  </si>
  <si>
    <t>N BR TOWANDA CREEK</t>
  </si>
  <si>
    <t>08/210 - GRANVILLE</t>
  </si>
  <si>
    <t>Jan Kapson (570) 673-7107</t>
  </si>
  <si>
    <t>96b</t>
  </si>
  <si>
    <t>Charles Goodwin (570) 406-5992</t>
  </si>
  <si>
    <t>96c</t>
  </si>
  <si>
    <t>97a</t>
  </si>
  <si>
    <t>2 MI. NE. OF CAMPTOWN</t>
  </si>
  <si>
    <t>SR 0706</t>
  </si>
  <si>
    <t>COLD CREEK</t>
  </si>
  <si>
    <t>08/226 - STEVENS</t>
  </si>
  <si>
    <t>Southwestern Energy Company</t>
  </si>
  <si>
    <t>Steve Loop (570) 996-4259</t>
  </si>
  <si>
    <t>97b</t>
  </si>
  <si>
    <t>Water</t>
  </si>
  <si>
    <t>98a</t>
  </si>
  <si>
    <t>STEVENS TWP .1M E LR08034</t>
  </si>
  <si>
    <t>OVER ROSS CREEK</t>
  </si>
  <si>
    <t>98b</t>
  </si>
  <si>
    <t>1 MI. W. OF WARREN CENTER</t>
  </si>
  <si>
    <t>SR 1059</t>
  </si>
  <si>
    <t>OVER WAPPASENING CREEK</t>
  </si>
  <si>
    <t>08/232 - WARREN</t>
  </si>
  <si>
    <t>100a</t>
  </si>
  <si>
    <t>0.25 MI N.OF MIDDLETOWN</t>
  </si>
  <si>
    <t>S.R.4013</t>
  </si>
  <si>
    <t>MILLER   RUN</t>
  </si>
  <si>
    <t>08/219 - RIDGEBURY</t>
  </si>
  <si>
    <t>100b</t>
  </si>
  <si>
    <t>Pennsylvania Electric Company or Tri-County Rural Electric Coop - need to confirm</t>
  </si>
  <si>
    <t>100c</t>
  </si>
  <si>
    <t>Blue Ridge Cable Television Inc. or North Penn Telephone Company - Need to Confirm</t>
  </si>
  <si>
    <t>101a</t>
  </si>
  <si>
    <t>Columbia</t>
  </si>
  <si>
    <t>1.9 MI NW OF JERSEYTOWN</t>
  </si>
  <si>
    <t>WHITE HALL ROAD</t>
  </si>
  <si>
    <t>TRIB E BR CHILLISQUAQUE</t>
  </si>
  <si>
    <t>19/213 - MADISON</t>
  </si>
  <si>
    <t>101b</t>
  </si>
  <si>
    <t>101c</t>
  </si>
  <si>
    <t>Robert (Rob) Jaworski - 570-387-3172, robert.m.jaworski@verizon.com</t>
  </si>
  <si>
    <t>101d</t>
  </si>
  <si>
    <t>102a</t>
  </si>
  <si>
    <t>3.5 MI E OF MILLVILLE</t>
  </si>
  <si>
    <t>SR 254</t>
  </si>
  <si>
    <t>TRIB TO MUD RUN</t>
  </si>
  <si>
    <t>19/209 - GREENWOOD</t>
  </si>
  <si>
    <t>Metro Cast</t>
  </si>
  <si>
    <t>Dave Richards (570) 802-5642</t>
  </si>
  <si>
    <t>102b</t>
  </si>
  <si>
    <t>102c</t>
  </si>
  <si>
    <t>102d</t>
  </si>
  <si>
    <t>102e</t>
  </si>
  <si>
    <t>Verizon Pennsylvania LLC</t>
  </si>
  <si>
    <t>Rob Jaworski (570) 387-3172</t>
  </si>
  <si>
    <t>102f</t>
  </si>
  <si>
    <t>102g</t>
  </si>
  <si>
    <t>Rob Januszko (570) 542-7116</t>
  </si>
  <si>
    <t>102h</t>
  </si>
  <si>
    <t>103a</t>
  </si>
  <si>
    <t>1 MILE N OF LIGHTSTREET</t>
  </si>
  <si>
    <t>SR 487</t>
  </si>
  <si>
    <t>STONY BROOK CREEK</t>
  </si>
  <si>
    <t>19/219 - ORANGE</t>
  </si>
  <si>
    <t>104a</t>
  </si>
  <si>
    <t>3 MI W OF WALLER</t>
  </si>
  <si>
    <t>S.R. 4031</t>
  </si>
  <si>
    <t>OVER LITTLE FISHING CR.</t>
  </si>
  <si>
    <t>19/211 - JACKSON</t>
  </si>
  <si>
    <t>20140271013, 20140271014</t>
  </si>
  <si>
    <t>104b</t>
  </si>
  <si>
    <t xml:space="preserve">Robert Jaworski (570) 387-3172 </t>
  </si>
  <si>
    <t>R</t>
  </si>
  <si>
    <t>TOWN OF BLOOMSBURG</t>
  </si>
  <si>
    <t>OVER HEMLOCK CREEK</t>
  </si>
  <si>
    <t>106a</t>
  </si>
  <si>
    <t>Lycoming</t>
  </si>
  <si>
    <t>8 MILES S OF WILLIAMSPORT</t>
  </si>
  <si>
    <t>SR 0015</t>
  </si>
  <si>
    <t>OVER BLACK HOLE CREEK</t>
  </si>
  <si>
    <t>41/207 - CLINTON</t>
  </si>
  <si>
    <t>Sharon Reese, 570-829-8754, sreese1@ugi.com</t>
  </si>
  <si>
    <t>106b</t>
  </si>
  <si>
    <t>107a</t>
  </si>
  <si>
    <t>4.5 MI S OF JERSEY SHORE</t>
  </si>
  <si>
    <t>SR 44</t>
  </si>
  <si>
    <t>OVER ANTES CREEK</t>
  </si>
  <si>
    <t>41/218 - LIMESTONE</t>
  </si>
  <si>
    <t>Tim Creswell (570) 329-9821</t>
  </si>
  <si>
    <t>107b</t>
  </si>
  <si>
    <t>Pennsylvania Telephone Company</t>
  </si>
  <si>
    <t>Timothy Reinhard (570) 745-7101</t>
  </si>
  <si>
    <t>107c</t>
  </si>
  <si>
    <t>108a</t>
  </si>
  <si>
    <t>0.1 MI N OF FARRAGUT</t>
  </si>
  <si>
    <t>SR 0087 (LR 291)</t>
  </si>
  <si>
    <t>OVER TRIB TO LOYALSOCK C</t>
  </si>
  <si>
    <t>41/238 - UPPER FAIRFIELD</t>
  </si>
  <si>
    <t>108b</t>
  </si>
  <si>
    <t>Herr Cable CO</t>
  </si>
  <si>
    <t>RALPH HERR, 570-435-2656 or 435-2780</t>
  </si>
  <si>
    <t>109a</t>
  </si>
  <si>
    <t>VILLAGE OF LAIRDSVILLE</t>
  </si>
  <si>
    <t>118/TWP.RD.INTERS.</t>
  </si>
  <si>
    <t>OVER BIG RUN</t>
  </si>
  <si>
    <t>41/212 - FRANKLIN</t>
  </si>
  <si>
    <t>109b</t>
  </si>
  <si>
    <t>KEN STAHLNECKER, 570-546-9250, KENNETH.STAHLNECKER@WINDSTREAM.COM</t>
  </si>
  <si>
    <t>109c</t>
  </si>
  <si>
    <t>110a</t>
  </si>
  <si>
    <t>2 MI N OF WATERVILLE</t>
  </si>
  <si>
    <t>OVER UPPER PINE BOT.R.</t>
  </si>
  <si>
    <t>41/209 - CUMMINGS</t>
  </si>
  <si>
    <t>110b</t>
  </si>
  <si>
    <t>111a</t>
  </si>
  <si>
    <t>VILLAGE OF JERSEY MILLS</t>
  </si>
  <si>
    <t>OVER CALLAHAN RUN</t>
  </si>
  <si>
    <t>41/221 - MCHENRY</t>
  </si>
  <si>
    <t>Jess Kipferl, 570-6723-3160   jessk@ctenterprises.com</t>
  </si>
  <si>
    <t>111b</t>
  </si>
  <si>
    <t>111c</t>
  </si>
  <si>
    <t>111d</t>
  </si>
  <si>
    <t>Tim Cresswell, 570-329-9821, timothy_criswell@cable.comcast.com</t>
  </si>
  <si>
    <t>111e</t>
  </si>
  <si>
    <t>112a</t>
  </si>
  <si>
    <t>3 MI W OF ELIMSPORT</t>
  </si>
  <si>
    <t>OVER WHITE DEER HOLE CR</t>
  </si>
  <si>
    <t>41/239 - WASHINGTON</t>
  </si>
  <si>
    <t xml:space="preserve">Richard Roberts (570) 329-9818 </t>
  </si>
  <si>
    <t>112b</t>
  </si>
  <si>
    <t>112c</t>
  </si>
  <si>
    <t xml:space="preserve"> Glen Esenwein, 610-404-6239, gesenwein@decommunications.com; Kenneth C. Stahlnecker (570) 546-9250 </t>
  </si>
  <si>
    <t>113a</t>
  </si>
  <si>
    <t>1 MI NORTH OF LAIRDSVILLE</t>
  </si>
  <si>
    <t>SR 2015</t>
  </si>
  <si>
    <t>113b</t>
  </si>
  <si>
    <t>Regency Energy Partners (PVR Marcellus)</t>
  </si>
  <si>
    <t>570-505-3700</t>
  </si>
  <si>
    <t>114a</t>
  </si>
  <si>
    <t>2.5 MI E OF LAIRDSVILLE</t>
  </si>
  <si>
    <t>SR 2050</t>
  </si>
  <si>
    <t>OVER LITTLE MUNCY CREEK</t>
  </si>
  <si>
    <t>41/216 - JORDAN</t>
  </si>
  <si>
    <t>20121721769, 20121721770</t>
  </si>
  <si>
    <t>114b</t>
  </si>
  <si>
    <t>115a</t>
  </si>
  <si>
    <t>3MI.E OF HUGHESVILLE</t>
  </si>
  <si>
    <t>SR 2061</t>
  </si>
  <si>
    <t>OVER SUGAR RUN</t>
  </si>
  <si>
    <t>41/226 - MORELAND</t>
  </si>
  <si>
    <t>115b</t>
  </si>
  <si>
    <t>116a</t>
  </si>
  <si>
    <t>Montour</t>
  </si>
  <si>
    <t>4.5 M W OF LIMESTONEVILLE</t>
  </si>
  <si>
    <t>OVER LIMESTONE RUN</t>
  </si>
  <si>
    <t>47/205 - LIMESTONE</t>
  </si>
  <si>
    <t>116b</t>
  </si>
  <si>
    <t>116c</t>
  </si>
  <si>
    <t>3 MI.N.WASHINGTONVILLE</t>
  </si>
  <si>
    <t>SR 1006</t>
  </si>
  <si>
    <t>MCKEE CREEK</t>
  </si>
  <si>
    <t>47/201 - ANTHONY</t>
  </si>
  <si>
    <t>118a</t>
  </si>
  <si>
    <t>7MI NE OF WASHINGTOVILLE</t>
  </si>
  <si>
    <t>BR OF CHILLISQUAQUE CR.</t>
  </si>
  <si>
    <t>Charlotte Krupa (610) 774-6287, cakrupa@pplweb.com</t>
  </si>
  <si>
    <t>118b</t>
  </si>
  <si>
    <t>118c</t>
  </si>
  <si>
    <t>Robert Jaworski (570) 387-3172</t>
  </si>
  <si>
    <t>118d</t>
  </si>
  <si>
    <t>119a</t>
  </si>
  <si>
    <t>Northumberland</t>
  </si>
  <si>
    <t>VILLAGE OF POTTSGROVE</t>
  </si>
  <si>
    <t>SR 1027</t>
  </si>
  <si>
    <t>OVER ROSS RUN</t>
  </si>
  <si>
    <t>49/203 - EAST CHILLISQUA</t>
  </si>
  <si>
    <t>119b</t>
  </si>
  <si>
    <t>Milton Regional Sewer Auth</t>
  </si>
  <si>
    <t xml:space="preserve">GEORGE MYERS, 570-742-3424, gmyers@miltonwwtp.org </t>
  </si>
  <si>
    <t>120a</t>
  </si>
  <si>
    <t>3 MI N OF ELYSBURG BORO</t>
  </si>
  <si>
    <t>LITTLE ROARING CREEK</t>
  </si>
  <si>
    <t>49/214 - RUSH</t>
  </si>
  <si>
    <t>Denise Gray, 484-634-3756</t>
  </si>
  <si>
    <t>120b</t>
  </si>
  <si>
    <t>120c</t>
  </si>
  <si>
    <t>Snydertown Borough</t>
  </si>
  <si>
    <t>570-672-2190</t>
  </si>
  <si>
    <t>2.5 MI NW OF FISHERS FERRY</t>
  </si>
  <si>
    <t>SR 4020</t>
  </si>
  <si>
    <t>HOLLOWING RUN</t>
  </si>
  <si>
    <t>49/208 - LOWER AUGUSTA</t>
  </si>
  <si>
    <t>122a</t>
  </si>
  <si>
    <t>.25 MI E OF FISHERS FERRY</t>
  </si>
  <si>
    <t>SR 4022</t>
  </si>
  <si>
    <t>OVER BOILE RUN</t>
  </si>
  <si>
    <t>122b</t>
  </si>
  <si>
    <t>122c</t>
  </si>
  <si>
    <t>Jerry Van Buskirk, jerry.vanbuskirk@verizon.com</t>
  </si>
  <si>
    <t>123a</t>
  </si>
  <si>
    <t>2 MI S OF AUGUSTAVILLE</t>
  </si>
  <si>
    <t>SR 4026</t>
  </si>
  <si>
    <t>OVER LITTLE SHAMOKIN CR.</t>
  </si>
  <si>
    <t>49/213 - ROCKEFELLER</t>
  </si>
  <si>
    <t>123b</t>
  </si>
  <si>
    <t>Service Electric Cablevision, Inc.</t>
  </si>
  <si>
    <t>DWIGHT WALTER, 570-286-9662</t>
  </si>
  <si>
    <t>124a</t>
  </si>
  <si>
    <t>Snyder</t>
  </si>
  <si>
    <t>VILLAGE OF HUMMELS WHARF</t>
  </si>
  <si>
    <t>OLD TRAIL</t>
  </si>
  <si>
    <t>TRIB TO SUSQUEHANNA RVR</t>
  </si>
  <si>
    <t>54/208 - MONROE</t>
  </si>
  <si>
    <t>Aqua Pennsylvania</t>
  </si>
  <si>
    <t>Josh Shoff, 570-443-7099 x55502, jpshoff@aquaamerica.com</t>
  </si>
  <si>
    <t>124b</t>
  </si>
  <si>
    <t>Eastern Snyder Cnty Reg Auth</t>
  </si>
  <si>
    <t>Scott Bailey, 570-374-1173, escra@verizon.net</t>
  </si>
  <si>
    <t>10 and 16"</t>
  </si>
  <si>
    <t>124c</t>
  </si>
  <si>
    <t>Hummels Wharf Municipal Auth</t>
  </si>
  <si>
    <t>SANDI GILL, 570-743-1284, hummelswharfmunauth@hotmail.com</t>
  </si>
  <si>
    <t>124d</t>
  </si>
  <si>
    <t>124e</t>
  </si>
  <si>
    <t>124f</t>
  </si>
  <si>
    <t>124g</t>
  </si>
  <si>
    <t>125a</t>
  </si>
  <si>
    <t>Sullivan</t>
  </si>
  <si>
    <t>VILLAGE OF HILLSGROVE</t>
  </si>
  <si>
    <t>SR 0087</t>
  </si>
  <si>
    <t>56/207 - HILLSGROVE</t>
  </si>
  <si>
    <t>125b</t>
  </si>
  <si>
    <t>Sullivan County Rural Electric Coop Inc</t>
  </si>
  <si>
    <t>Walter Tubach, wtubach@epix.net, 570-924-3381</t>
  </si>
  <si>
    <t>126a</t>
  </si>
  <si>
    <t>0.25 MI W OF DUSHORE</t>
  </si>
  <si>
    <t>SR 87</t>
  </si>
  <si>
    <t>OVER LITTLE LOYALSOCK CR</t>
  </si>
  <si>
    <t>56/201 - CHERRY</t>
  </si>
  <si>
    <t>126b</t>
  </si>
  <si>
    <t>126c</t>
  </si>
  <si>
    <t>Tioga</t>
  </si>
  <si>
    <t>4 MI SE OF FORKSVILLE</t>
  </si>
  <si>
    <t>SR154</t>
  </si>
  <si>
    <t>OVER DOUBLE RUN</t>
  </si>
  <si>
    <t>56/205 - FORKS</t>
  </si>
  <si>
    <t>128a</t>
  </si>
  <si>
    <t>0.5 MI E OF WESTFIELD</t>
  </si>
  <si>
    <t>SR 49</t>
  </si>
  <si>
    <t>OVER CALIFORNIA BROOK</t>
  </si>
  <si>
    <t>58/230 - WESTFIELD</t>
  </si>
  <si>
    <t>128b</t>
  </si>
  <si>
    <t>Westfield TWP</t>
  </si>
  <si>
    <t>Tony Darslow, 814-367-2632</t>
  </si>
  <si>
    <t>128c</t>
  </si>
  <si>
    <t>128d</t>
  </si>
  <si>
    <t>Westfield Community Antenna Assoc. Inc - need to confirm</t>
  </si>
  <si>
    <t>814-367-5190</t>
  </si>
  <si>
    <t>129a</t>
  </si>
  <si>
    <t>3.5 MI E OF WESTFIELD</t>
  </si>
  <si>
    <t>SR 249</t>
  </si>
  <si>
    <t>OVER JEMISON CREEK</t>
  </si>
  <si>
    <t>Westview TV</t>
  </si>
  <si>
    <t>Sean, (814) 367-5190</t>
  </si>
  <si>
    <t>129b</t>
  </si>
  <si>
    <t>129c</t>
  </si>
  <si>
    <t>UGI Central Penn Gas, Inc.</t>
  </si>
  <si>
    <t>129d</t>
  </si>
  <si>
    <t>Denny Vicary, 814-857-7613, dennis.m.vicary@one.verizon.com</t>
  </si>
  <si>
    <t>130a</t>
  </si>
  <si>
    <t>0.5 MI S OF JOBS CORNERS</t>
  </si>
  <si>
    <t>SR 549</t>
  </si>
  <si>
    <t>OVER SEELY CREEK</t>
  </si>
  <si>
    <t>58/215 - JACKSON</t>
  </si>
  <si>
    <t>130b</t>
  </si>
  <si>
    <t>130c</t>
  </si>
  <si>
    <t>North Penn Telephone Company</t>
  </si>
  <si>
    <t>570-549-6736</t>
  </si>
  <si>
    <t>131a</t>
  </si>
  <si>
    <t>1 MI S OF WATROUS</t>
  </si>
  <si>
    <t>S.R.3001</t>
  </si>
  <si>
    <t>OVER ELK RUN</t>
  </si>
  <si>
    <t>58/213 - GAINES</t>
  </si>
  <si>
    <t>Gaines Watrous TV Company</t>
  </si>
  <si>
    <t xml:space="preserve">Melvin Lowrey, 814-435-6578 </t>
  </si>
  <si>
    <t>131b</t>
  </si>
  <si>
    <t>131c</t>
  </si>
  <si>
    <t>Steve Salada PH; 570-662-8034   steves@ctenterprises.com</t>
  </si>
  <si>
    <t>131d</t>
  </si>
  <si>
    <t>132a</t>
  </si>
  <si>
    <t>VILLAGE OF DRAPER</t>
  </si>
  <si>
    <t>SR 3005</t>
  </si>
  <si>
    <t>OVER STONY FORK CREEK</t>
  </si>
  <si>
    <t>58/208 - DELMAR</t>
  </si>
  <si>
    <t>???</t>
  </si>
  <si>
    <t>Delmar Township</t>
  </si>
  <si>
    <t>Shirley W. Borden (570) 724-5482</t>
  </si>
  <si>
    <t>132b</t>
  </si>
  <si>
    <t>132c</t>
  </si>
  <si>
    <t>132d</t>
  </si>
  <si>
    <t>132e</t>
  </si>
  <si>
    <t>Wellsboro Electric Company</t>
  </si>
  <si>
    <t xml:space="preserve">Dave Kennedy (570) 724-3516 </t>
  </si>
  <si>
    <t>133a</t>
  </si>
  <si>
    <t>2 MI NW OF OSCEOLA</t>
  </si>
  <si>
    <t>SR 4017</t>
  </si>
  <si>
    <t>HOLDEN CREEK</t>
  </si>
  <si>
    <t>58/221 - OSCEOLA</t>
  </si>
  <si>
    <t>133b</t>
  </si>
  <si>
    <t>134a</t>
  </si>
  <si>
    <t>3.5 MI NE OF WELLSBORO</t>
  </si>
  <si>
    <t>SR 4035</t>
  </si>
  <si>
    <t>OVER CATLIN HOLLOW CREEK</t>
  </si>
  <si>
    <t>58/203 - CHARLESTON</t>
  </si>
  <si>
    <t>134b</t>
  </si>
  <si>
    <t>Pennsylvania Electric Company or Wellsboro Electric Company - need to confirm</t>
  </si>
  <si>
    <t>135a</t>
  </si>
  <si>
    <t>Union</t>
  </si>
  <si>
    <t>2.5 MI W OF KELLY CROSSRD</t>
  </si>
  <si>
    <t>SR 1001</t>
  </si>
  <si>
    <t>OVER SPRUCE RUN</t>
  </si>
  <si>
    <t>59/201 - BUFFALO</t>
  </si>
  <si>
    <t>20150161176, 20150161177</t>
  </si>
  <si>
    <t xml:space="preserve"> Glen Esenwein, 610-404-6239, gesenwein@decommunications.com; Anthony "TJ" Seekins, 501-748-4447, anthony.seekins.jr@windstream.com</t>
  </si>
  <si>
    <t>135b</t>
  </si>
  <si>
    <t>Citizens Electric Company of Lewisburg - need to confirm</t>
  </si>
  <si>
    <t>570-524-2231</t>
  </si>
  <si>
    <t>136a</t>
  </si>
  <si>
    <t>59/205 - KELLY</t>
  </si>
  <si>
    <t>20150540916, 20150540917</t>
  </si>
  <si>
    <t xml:space="preserve"> Glen Esenwein, 610-404-6239, gesenwein@decommunications.com; Dustin Velcoff, 501-748-4434, dustin.velcoff@windstream.com</t>
  </si>
  <si>
    <t>136b</t>
  </si>
  <si>
    <t>137a</t>
  </si>
  <si>
    <t>2 MI NE BUFFALO CROSS RDS</t>
  </si>
  <si>
    <t>SR 1003</t>
  </si>
  <si>
    <t>OVER BUFFALO CREEK</t>
  </si>
  <si>
    <t>20113201954, 20113201955</t>
  </si>
  <si>
    <t>N</t>
  </si>
  <si>
    <t>137b</t>
  </si>
  <si>
    <t>Jeremy Kennedy (570) 522-5707</t>
  </si>
  <si>
    <t>137c</t>
  </si>
  <si>
    <t>Citizens Electric</t>
  </si>
  <si>
    <t>John Kelchner (570) 522-6143</t>
  </si>
  <si>
    <t>Unk</t>
  </si>
  <si>
    <t>138a</t>
  </si>
  <si>
    <t>VILLAGE OF LAURELTON</t>
  </si>
  <si>
    <t>SR 3002</t>
  </si>
  <si>
    <t>OVER LAUREL RUN</t>
  </si>
  <si>
    <t>59/204 - HARTLEY</t>
  </si>
  <si>
    <t>Rich Fultz (814) 248-5338</t>
  </si>
  <si>
    <t>138b</t>
  </si>
  <si>
    <t>138c</t>
  </si>
  <si>
    <t>Hartley Township Municipal Authority</t>
  </si>
  <si>
    <t>Norm Strickler (570) 922-1310</t>
  </si>
  <si>
    <t>138d</t>
  </si>
  <si>
    <t>138e</t>
  </si>
  <si>
    <t>138f</t>
  </si>
  <si>
    <t>138g</t>
  </si>
  <si>
    <t>139a</t>
  </si>
  <si>
    <t>Lackawanna</t>
  </si>
  <si>
    <t>S ABINGTON TP OVER I-81</t>
  </si>
  <si>
    <t>SR 4019 EDELLA RD</t>
  </si>
  <si>
    <t>SR 0081 I-81</t>
  </si>
  <si>
    <t>35/219 - SOUTH ABINGTON</t>
  </si>
  <si>
    <t>Scott Reiner, Cell #570-840-8395, scott.reiner@amwater.com, JOE GRABOSKI (570) 586-6934</t>
  </si>
  <si>
    <t>139b</t>
  </si>
  <si>
    <t>PENNSYLVANIA AMERICAN WATER CO Wilkes-Barre</t>
  </si>
  <si>
    <t>Scott Reiner, Cell #570-840-8395,         scott.reiner@amwater.com, PETE SARMONIS (570) 830-6540</t>
  </si>
  <si>
    <t>139c</t>
  </si>
  <si>
    <t>sanitary &amp; wtr</t>
  </si>
  <si>
    <t>South Abington TWP</t>
  </si>
  <si>
    <t>David G. O’Neill, #570-587-8717, davido01@comcast.net, MERLE HATFIELD (570) 586-2111</t>
  </si>
  <si>
    <t>12" san &amp; 12" wtr</t>
  </si>
  <si>
    <t>139d</t>
  </si>
  <si>
    <t>CHARLOTTE KRUPA, 610-774-6287, cakrupa@pplweb.com </t>
  </si>
  <si>
    <t>139e</t>
  </si>
  <si>
    <t>4"</t>
  </si>
  <si>
    <t>140a</t>
  </si>
  <si>
    <t>Luzerne</t>
  </si>
  <si>
    <t>BEAR CR TW 1.2M S SR 2038</t>
  </si>
  <si>
    <t>SR 0115 TR 115</t>
  </si>
  <si>
    <t>SHADES CREEK</t>
  </si>
  <si>
    <t>40/201 - BEAR CREEK</t>
  </si>
  <si>
    <t>140b</t>
  </si>
  <si>
    <t>Wind Park Bear Creek</t>
  </si>
  <si>
    <t>Brandon Nehring, brandon.nehring@infigen-us.com; 570-821-8572; 570-820-7750</t>
  </si>
  <si>
    <t>BUTLER TWP OVER I-80 WB</t>
  </si>
  <si>
    <t>SR 8005 RAMP E</t>
  </si>
  <si>
    <t>SR 0080 I-80 WB</t>
  </si>
  <si>
    <t>40/204 - BUTLER</t>
  </si>
  <si>
    <t>Amerigas Propane LP</t>
  </si>
  <si>
    <t>Brenda Pulse, brenda.pulse@amerigas.com, 570-253-2490</t>
  </si>
  <si>
    <t>142a</t>
  </si>
  <si>
    <t>Pike</t>
  </si>
  <si>
    <t>SHOHOLA TWP 1.4M N SR1005</t>
  </si>
  <si>
    <t>SR 1007</t>
  </si>
  <si>
    <t>TWIN LAKES CREEK</t>
  </si>
  <si>
    <t>51/210 - SHOHOLA</t>
  </si>
  <si>
    <t>Alice Muniz (610) 826-2551; Dwight Hunsicker (610) 826-9312</t>
  </si>
  <si>
    <t>142b</t>
  </si>
  <si>
    <t>142c</t>
  </si>
  <si>
    <t>142d</t>
  </si>
  <si>
    <t>142e</t>
  </si>
  <si>
    <t>Danny Blodnikar (570) 253-0048, dan.blodnikar@verizon.com</t>
  </si>
  <si>
    <t>142f</t>
  </si>
  <si>
    <t>142g</t>
  </si>
  <si>
    <t>142h</t>
  </si>
  <si>
    <t>142i</t>
  </si>
  <si>
    <t>142j</t>
  </si>
  <si>
    <t>142k</t>
  </si>
  <si>
    <t>142l</t>
  </si>
  <si>
    <t>142m</t>
  </si>
  <si>
    <t>Pole</t>
  </si>
  <si>
    <t>142n</t>
  </si>
  <si>
    <t>143a</t>
  </si>
  <si>
    <t>DINGMAN TWP .2 M E TR 739</t>
  </si>
  <si>
    <t>DWARFKILL CREEK</t>
  </si>
  <si>
    <t>51/203 - DINGMAN</t>
  </si>
  <si>
    <t>METROPOLITAN EDISON CO/FIRSTENERGY</t>
  </si>
  <si>
    <t>Brian Stoner, bstoner@firstenergycorp.com, 717-848-7181; GLENN SHOUP, PE, (610) 250-2815</t>
  </si>
  <si>
    <t>143b</t>
  </si>
  <si>
    <t>144a</t>
  </si>
  <si>
    <t>Susquehanna</t>
  </si>
  <si>
    <t>N MILFRD TP .2M S SR 1018</t>
  </si>
  <si>
    <t>SR 0011 TR 11</t>
  </si>
  <si>
    <t>SALT LICK CREEK</t>
  </si>
  <si>
    <t>57/222 - NEW MILFORD</t>
  </si>
  <si>
    <t>Sprint Nextel</t>
  </si>
  <si>
    <t>Mike.brown@sprint.com, 304-283-5668 (Eastern PA); Wes.carpenter@sprint.com, 717-404-0899 (Western PA); JOSH PIERSON, 607-316-0566</t>
  </si>
  <si>
    <t>144b</t>
  </si>
  <si>
    <t>New Milford Municipal Auth</t>
  </si>
  <si>
    <t>Sheila Shibley, munauth@nep.net, 570-465-7089; MR. V. STANTON, 570-465-3492</t>
  </si>
  <si>
    <t>LENOX TWP .1 M E TR 92</t>
  </si>
  <si>
    <t>SR 0106 TR 106</t>
  </si>
  <si>
    <t>TUNKHANNOCK CREEK</t>
  </si>
  <si>
    <t>57/219 - LENOX</t>
  </si>
  <si>
    <t>Steve Beers, sbeers@firstenergycorp.com, 607-738-3120, Dan Dieffenbach, ddieffenbach@firstenergycorp.com, 607-738-3120</t>
  </si>
  <si>
    <t>146a</t>
  </si>
  <si>
    <t>FORST LKE TP .8M N SR4012</t>
  </si>
  <si>
    <t>SR 0267 TR 267</t>
  </si>
  <si>
    <t>STONE STREET CREEK</t>
  </si>
  <si>
    <t>57/209 - FOREST LAKE</t>
  </si>
  <si>
    <t>Charlie Goodwin (570) 265-2167 Ext.327, charlieg@ctenterprises.org</t>
  </si>
  <si>
    <t>146b</t>
  </si>
  <si>
    <t>Frontier Communications/CTSI, LLC</t>
  </si>
  <si>
    <t>Steve Lathrop (570) 278-0036, steven.lathrop@ftr.com</t>
  </si>
  <si>
    <t>146c</t>
  </si>
  <si>
    <t>146d</t>
  </si>
  <si>
    <t>146e</t>
  </si>
  <si>
    <t>147a</t>
  </si>
  <si>
    <t>FRST LK TP 4.5M S SR 4014</t>
  </si>
  <si>
    <t>MIDDLE BR WYALUSING CR</t>
  </si>
  <si>
    <t>147b</t>
  </si>
  <si>
    <t>Steve Lathrop, 'Steven.Lathrop@FTR.com', 570-278-0036</t>
  </si>
  <si>
    <t>LENOX TWP .5 M E SR 2016</t>
  </si>
  <si>
    <t>SR 0374 TR 374</t>
  </si>
  <si>
    <t>EAST BR TUNKHANNOCK CRK</t>
  </si>
  <si>
    <t>149a</t>
  </si>
  <si>
    <t>BRIDGWTR TP 2 M W TR 167</t>
  </si>
  <si>
    <t>SR 0706 TR 706</t>
  </si>
  <si>
    <t>PETTIS CREEK</t>
  </si>
  <si>
    <t>57/204 - BRIDGEWATER</t>
  </si>
  <si>
    <t>Bridgewater TWP</t>
  </si>
  <si>
    <t>Mike Hester, Cell: 570-396-0275, 570-663-2625, mlhester1@yahoo.com</t>
  </si>
  <si>
    <t>149b</t>
  </si>
  <si>
    <t>RUSH TWP 2 M N TR 706</t>
  </si>
  <si>
    <t>SR 0858 TR 858</t>
  </si>
  <si>
    <t>GAYLORD CREEK</t>
  </si>
  <si>
    <t>57/224 - RUSH</t>
  </si>
  <si>
    <t>Jeffrey Bolton (Auburn TWP), 570-631-6710</t>
  </si>
  <si>
    <t>151a</t>
  </si>
  <si>
    <t>THMPSN TWP 1.7M N SR 1004</t>
  </si>
  <si>
    <t>SOUTH BR CANAWACTA CREEK</t>
  </si>
  <si>
    <t>57/227 - THOMPSON</t>
  </si>
  <si>
    <t>Kurt Durland (570) 278-5567</t>
  </si>
  <si>
    <t>151b</t>
  </si>
  <si>
    <t>Northeastern Pennsylvania Telephone Company</t>
  </si>
  <si>
    <t>Marlene Sample (570) 785-2219</t>
  </si>
  <si>
    <t>152a</t>
  </si>
  <si>
    <t>NEW MILFORD .6 M W TR 11</t>
  </si>
  <si>
    <t>SR 1018</t>
  </si>
  <si>
    <t>BEAVER CREEK</t>
  </si>
  <si>
    <t>Sheila Shibley, munauth@nep.net, 570-465-7089; AMY HINE, 570-465-7089 / (570) 465-3394, nmboro@nep.net; AMY HINE, 570-465-7089</t>
  </si>
  <si>
    <t>152b</t>
  </si>
  <si>
    <t>152c</t>
  </si>
  <si>
    <t>Mike.brown@sprint.com, 304-283-5668 (Eastern PA); Wes.carpenter@sprint.com 717-404-0899 (Western PA), 1-800-521-0579</t>
  </si>
  <si>
    <t>153a</t>
  </si>
  <si>
    <t>CLIFFORD TWP 200'W TR 106</t>
  </si>
  <si>
    <t>SR 2008</t>
  </si>
  <si>
    <t>DUNDAFF CREEK</t>
  </si>
  <si>
    <t>57/207 - CLIFFORD</t>
  </si>
  <si>
    <t>153b</t>
  </si>
  <si>
    <t>153c</t>
  </si>
  <si>
    <t>153d</t>
  </si>
  <si>
    <t>153e</t>
  </si>
  <si>
    <t>153f</t>
  </si>
  <si>
    <t>153g</t>
  </si>
  <si>
    <t>153h</t>
  </si>
  <si>
    <t>153i</t>
  </si>
  <si>
    <t>153j</t>
  </si>
  <si>
    <t>Adams Cable Service</t>
  </si>
  <si>
    <t>Dylan DeNike (570) 282-6121 Ext.203, dylandenike@echoes.net</t>
  </si>
  <si>
    <t>153k</t>
  </si>
  <si>
    <t>153l</t>
  </si>
  <si>
    <t>153m</t>
  </si>
  <si>
    <t>Marlene Sample (570) 785-2219, msample@nep.net</t>
  </si>
  <si>
    <t>153n</t>
  </si>
  <si>
    <t>153o</t>
  </si>
  <si>
    <t>153p</t>
  </si>
  <si>
    <t>LENOX TWP OVER SR 0081</t>
  </si>
  <si>
    <t>SR 2021</t>
  </si>
  <si>
    <t>SILVER LK T 1.2M E SR4001</t>
  </si>
  <si>
    <t>RHINEY CREEK</t>
  </si>
  <si>
    <t>57/225 - SILVER LAKE</t>
  </si>
  <si>
    <t>156a</t>
  </si>
  <si>
    <t>Wayne</t>
  </si>
  <si>
    <t>OREGON TWP 1.5M N SR 4019</t>
  </si>
  <si>
    <t>SR 0191 TR 191</t>
  </si>
  <si>
    <t>BIG BROOK CREEK</t>
  </si>
  <si>
    <t>63/214 - OREGON</t>
  </si>
  <si>
    <t>156b</t>
  </si>
  <si>
    <t>Sharon Reese, 570-829-8754, sreese1@ugi.com; Scott Kinter, 570-893-6600</t>
  </si>
  <si>
    <t>156c</t>
  </si>
  <si>
    <t>David Newmister, 717-771-5298, dave.newmister@verizon.com, Dan Blodnikar, 570-253-0048</t>
  </si>
  <si>
    <t>157a</t>
  </si>
  <si>
    <t>CANAAN TWP 1 M S SR 3028</t>
  </si>
  <si>
    <t>TR 296 EASTON TPK</t>
  </si>
  <si>
    <t>BRANCH OF MIDDLE CREEK</t>
  </si>
  <si>
    <t>63/203 - CANAAN</t>
  </si>
  <si>
    <t>157b</t>
  </si>
  <si>
    <t>Western Wayne School District</t>
  </si>
  <si>
    <t>LaCoe, Clay; clacoe@westernwayne.org</t>
  </si>
  <si>
    <t>158a</t>
  </si>
  <si>
    <t>MANCHSTR TP 3.7M E TR 191</t>
  </si>
  <si>
    <t>BR LITTLE EQUINUNK CREEK</t>
  </si>
  <si>
    <t>63/212 - MANCHESTER</t>
  </si>
  <si>
    <t>Kurt Durland (570) 278-5567, kdurland@firstenergycorp.com</t>
  </si>
  <si>
    <t>158b</t>
  </si>
  <si>
    <t>158c</t>
  </si>
  <si>
    <t>159a</t>
  </si>
  <si>
    <t>BERLIN TWP @ JCT SR 2009</t>
  </si>
  <si>
    <t>HOLBERT CREEK</t>
  </si>
  <si>
    <t>63/201 - BERLIN</t>
  </si>
  <si>
    <t>Alice Muniz (610) 826-2551, amuniz@pencor.com</t>
  </si>
  <si>
    <t>159b</t>
  </si>
  <si>
    <t>159c</t>
  </si>
  <si>
    <t>159d</t>
  </si>
  <si>
    <t>159e</t>
  </si>
  <si>
    <t>159f</t>
  </si>
  <si>
    <t>159g</t>
  </si>
  <si>
    <t>160a</t>
  </si>
  <si>
    <t>SALEM TWP .6 M N SR 3008</t>
  </si>
  <si>
    <t>SR3006 LEDGEDLE RD</t>
  </si>
  <si>
    <t>ARIEL CREEK</t>
  </si>
  <si>
    <t>63/218 - SALEM</t>
  </si>
  <si>
    <t>160b</t>
  </si>
  <si>
    <t>161a</t>
  </si>
  <si>
    <t>SCOTT TWP .5 M E SR 4037</t>
  </si>
  <si>
    <t>SR 4014</t>
  </si>
  <si>
    <t>BALLS CREEK</t>
  </si>
  <si>
    <t>63/219 - SCOTT</t>
  </si>
  <si>
    <t>161b</t>
  </si>
  <si>
    <t>Dan Blodnikar (570) 253-0048</t>
  </si>
  <si>
    <t>162a</t>
  </si>
  <si>
    <t>BUCKINGHAM TWP 90'N TR370</t>
  </si>
  <si>
    <t>SR 4033 STRLGHT RD</t>
  </si>
  <si>
    <t>SHEHAWKEN CREEK</t>
  </si>
  <si>
    <t>63/202 - BUCKINGHAM</t>
  </si>
  <si>
    <t>162b</t>
  </si>
  <si>
    <t>162c</t>
  </si>
  <si>
    <t>162d</t>
  </si>
  <si>
    <t>162e</t>
  </si>
  <si>
    <t>162f</t>
  </si>
  <si>
    <t>162g</t>
  </si>
  <si>
    <t>162h</t>
  </si>
  <si>
    <t>162i</t>
  </si>
  <si>
    <t>162j</t>
  </si>
  <si>
    <t>Hancock Telephone Company</t>
  </si>
  <si>
    <t>Dave Niles (607) 637-9944, dniles@hancock.net</t>
  </si>
  <si>
    <t>162k</t>
  </si>
  <si>
    <t>162l</t>
  </si>
  <si>
    <t>162m</t>
  </si>
  <si>
    <t>162n</t>
  </si>
  <si>
    <t>162o</t>
  </si>
  <si>
    <t>SCOTT TWP .2 M S SR 4043</t>
  </si>
  <si>
    <t>SR 4037</t>
  </si>
  <si>
    <t>OQUAGA CREEK</t>
  </si>
  <si>
    <t>164a</t>
  </si>
  <si>
    <t>Wyoming</t>
  </si>
  <si>
    <t>MESHOPPEN BOR .1 M N TR 6</t>
  </si>
  <si>
    <t>LITTLE MESHOPPEN CREEK</t>
  </si>
  <si>
    <t>65/403 - MESHOPPEN</t>
  </si>
  <si>
    <t>Meshoppen Borough</t>
  </si>
  <si>
    <t>Carlton Shupp, 570-836-1700</t>
  </si>
  <si>
    <t>164b</t>
  </si>
  <si>
    <t>Peoples Financial Services Corp</t>
  </si>
  <si>
    <t>570-879-2175</t>
  </si>
  <si>
    <t>N MORELND TP .1M W SR2009</t>
  </si>
  <si>
    <t>SR 0292 TR 292</t>
  </si>
  <si>
    <t>BR WHITELOCK CREEK</t>
  </si>
  <si>
    <t>65/213 - NORTHMORELAND</t>
  </si>
  <si>
    <t>UGI Energy Services</t>
  </si>
  <si>
    <t>Kurt Zielaskowski, 610-736-5571, kzielaskowski@ugi.com; 717-795-1180</t>
  </si>
  <si>
    <t>166a</t>
  </si>
  <si>
    <t>TUNKHANNOCK TP JCT SR1002</t>
  </si>
  <si>
    <t>OUTLET LAKE CAREY</t>
  </si>
  <si>
    <t>65/216 - TUNKHANNOCK</t>
  </si>
  <si>
    <t>Kurt Durland (570) 278-5567, kdurland@firstenergycorp.com; Construction Contact - Gary Cluster (570) 278-5562</t>
  </si>
  <si>
    <t>166b</t>
  </si>
  <si>
    <t>166c</t>
  </si>
  <si>
    <t>166d</t>
  </si>
  <si>
    <t>Rick Hebda (570) 836-0919, rhebda@pencor.com</t>
  </si>
  <si>
    <t>166e</t>
  </si>
  <si>
    <t>Jeff Bolton (570) 631-6710, Jeff.Bolton@ftr.com</t>
  </si>
  <si>
    <t>167a</t>
  </si>
  <si>
    <t>MONROE TWP .2 M S SR 2002</t>
  </si>
  <si>
    <t>SOUTH RUN CREEK</t>
  </si>
  <si>
    <t>65/210 - MONROE</t>
  </si>
  <si>
    <t>Charles Goodwin (570) 265-2167 Ext.327</t>
  </si>
  <si>
    <t>167b</t>
  </si>
  <si>
    <t>Dwight (Skip) M. Hunsicker, Chief Plant Engr (610) 826-2551 Ext.314; Construction Contact - Rick Hebda (570) 836-0919</t>
  </si>
  <si>
    <t>167c</t>
  </si>
  <si>
    <t>167d</t>
  </si>
  <si>
    <t>167e</t>
  </si>
  <si>
    <t>167f</t>
  </si>
  <si>
    <t>167g</t>
  </si>
  <si>
    <t>168a</t>
  </si>
  <si>
    <t>Berks</t>
  </si>
  <si>
    <t>NEW HOLLAND ROAD</t>
  </si>
  <si>
    <t xml:space="preserve"> LR518 (PA625)</t>
  </si>
  <si>
    <t>ANGELICA CREEK</t>
  </si>
  <si>
    <t>06/103 - CUMRU</t>
  </si>
  <si>
    <t>Harold Holt, 717-752-0829, harold_holt@cable.comcast.com, 2720 Baltimore Pike, Gettysburg PA 17325, Rick Moslen, 412-999-0590</t>
  </si>
  <si>
    <t>168b</t>
  </si>
  <si>
    <t>Cumru TWP WW Dept</t>
  </si>
  <si>
    <t>Jeanne Johnston, jjohnston@cumrutowship.org, 610-777-1343; James Sigworth, 610-777-1343, bocandpc@cumrutownship.com</t>
  </si>
  <si>
    <t>168c</t>
  </si>
  <si>
    <t>Charlie Roberts, charoberts@firstenergycorp.com, 610-921-6229; Allen Rino, Ancrino@firstenergycorp.com, 610-921-6157; Michele Heckman, 610-921-6695, mheckman@gpu.com</t>
  </si>
  <si>
    <t>168d</t>
  </si>
  <si>
    <t>Reading Area Water Auth</t>
  </si>
  <si>
    <t>Renee S. Watt, Renee.Watt@readingareawater.com, 610-406-6321</t>
  </si>
  <si>
    <t>168e</t>
  </si>
  <si>
    <t>Darryl Reccek, 610-868-0902, rec@sectv.com</t>
  </si>
  <si>
    <t>168f</t>
  </si>
  <si>
    <t>UGI Utilities, Inc.</t>
  </si>
  <si>
    <t>Kurt Zielaskowski, 610-736-5571, kzielaskowski@ugi.com</t>
  </si>
  <si>
    <t>169a</t>
  </si>
  <si>
    <t>WILLOW CREEK BRIDGE</t>
  </si>
  <si>
    <t>SR 1004(LR 06201)</t>
  </si>
  <si>
    <t>WILLOW CREEK</t>
  </si>
  <si>
    <t>06/228 - ONTELAUNEE</t>
  </si>
  <si>
    <t>169b</t>
  </si>
  <si>
    <t>Charlie Roberts, charoberts@firstenergycorp.com, 610-921-6229; Allen Rino, Ancrino@firstenergycorp.com                 Tel: 610-921-6157  ; Michele Heckman, 610-921-6695, mheckman@gpu.com</t>
  </si>
  <si>
    <t>169c</t>
  </si>
  <si>
    <t>Ontelaunee TWP Municipal Auth</t>
  </si>
  <si>
    <t>William Mcmullen, Arrow group 570-366-9534. bill.mcmullen@thearrowgroup.com. 610-916-3445; Marie Piehel (Retired), 610-926-2812</t>
  </si>
  <si>
    <t>170a</t>
  </si>
  <si>
    <t>CRYSTALCAVE RD,VIRGINVLLE</t>
  </si>
  <si>
    <t>SR 1006 (LR 06135)</t>
  </si>
  <si>
    <t>SACONY CREEK</t>
  </si>
  <si>
    <t>06/215 - GREENWICH</t>
  </si>
  <si>
    <t>20143571648, 20151561632</t>
  </si>
  <si>
    <t>Steve Ward, sward@firstenergycorp.com, 717-848-7147; Charlie Roberts, charoberts@firstenergycorp.com, 610-921-6229; Allen Rino, Ancrino@firstenergycorp.com, 610-921-6157; Michele Heckman, 610-921-6695, mheckman@gpu.com</t>
  </si>
  <si>
    <t>170b</t>
  </si>
  <si>
    <t>Sanitary</t>
  </si>
  <si>
    <t>Richmond TWP Municipal Authority</t>
  </si>
  <si>
    <t>Gary Jenkins, docgj2003@yahoo.com, 607-329-5820;  Joe Welch (Secretary), rtma@ptd.net  570-662-7316, cell: 570-662-5019    ; NANCY BRAY, 570-662-3774</t>
  </si>
  <si>
    <t>170c</t>
  </si>
  <si>
    <t>Chris Shunk, birdsborooffice@secv.coml ; (610) 582-5317. ROBERT TRENTLY (N/A), 570-453-2586</t>
  </si>
  <si>
    <t>170d</t>
  </si>
  <si>
    <t>-</t>
  </si>
  <si>
    <t>Cynthia Oberholtzer, Coberholtzer@ucseng.com, 570-387-3175</t>
  </si>
  <si>
    <t>171a</t>
  </si>
  <si>
    <t>.5 MI.SOUTH OF HAMBURG</t>
  </si>
  <si>
    <t>SR 1008 (LR 06125)</t>
  </si>
  <si>
    <t>WINDSOR CREEK</t>
  </si>
  <si>
    <t>06/244 - WINDSOR</t>
  </si>
  <si>
    <t>Harold Holt, 717-752-0829, harold_holt@cable.comcast.com, 2720 Baltimore Pike, Gettysburg PA 17325 ; Rick Moslen, 412-999-0590</t>
  </si>
  <si>
    <t>171b</t>
  </si>
  <si>
    <t>172a</t>
  </si>
  <si>
    <t>W.WYOMISSING AVE.</t>
  </si>
  <si>
    <t>SR 3009 (LR 660)</t>
  </si>
  <si>
    <t>WYOMISSING CREEK</t>
  </si>
  <si>
    <t>172b</t>
  </si>
  <si>
    <t>Robert McNichols, bmcnichols@cumrutownship.org, 610-777-1343; James Sigworth (inactive), bocandpc@cumrutownship.com</t>
  </si>
  <si>
    <t>172c</t>
  </si>
  <si>
    <t>172d</t>
  </si>
  <si>
    <t>172e</t>
  </si>
  <si>
    <t>Shillington Borough</t>
  </si>
  <si>
    <t>Michael Montz, 610-777-1338, info@shillingtonborough.net; Mark S. Reed, 610-777-1338</t>
  </si>
  <si>
    <t>172f</t>
  </si>
  <si>
    <t>173a</t>
  </si>
  <si>
    <t>Carbon</t>
  </si>
  <si>
    <t>PACKERTON HOLLOW</t>
  </si>
  <si>
    <t>US 209 (LR 163)</t>
  </si>
  <si>
    <t>BEAVER RUN</t>
  </si>
  <si>
    <t>13/208 - MAHONING</t>
  </si>
  <si>
    <t>20140660634, 20140761455</t>
  </si>
  <si>
    <t>173b</t>
  </si>
  <si>
    <t>Sewer</t>
  </si>
  <si>
    <t>Mahoning Township Municipal Authority</t>
  </si>
  <si>
    <t>Gregory Haas (570) 645-9545, carbonei@ptd.net</t>
  </si>
  <si>
    <t>173c</t>
  </si>
  <si>
    <t>Lehighton Water Authority</t>
  </si>
  <si>
    <t>Nicole Nothstein (610) 377-1912, waterlwa@ptd.net; Armen Galasso (610) 377-5585</t>
  </si>
  <si>
    <t>173d</t>
  </si>
  <si>
    <t>Dwight Hunsicker, 610-826-9312, 484-547-1364, dhunsicker@pencor.com</t>
  </si>
  <si>
    <t>173e</t>
  </si>
  <si>
    <t>Verizon Pennsylvania, LLC</t>
  </si>
  <si>
    <t>Joseph Snyder (570) 424-0902, j.anthony.snyder@verizon.com</t>
  </si>
  <si>
    <t>173f</t>
  </si>
  <si>
    <t>Taylor Bet (610) 807-3140, tbet@ugi.com</t>
  </si>
  <si>
    <t>174a</t>
  </si>
  <si>
    <t>GERHARDS, QUAKAKE RD.</t>
  </si>
  <si>
    <t>SR 4010(LR 13025)</t>
  </si>
  <si>
    <t>QUAKAKE CREEK</t>
  </si>
  <si>
    <t>13/210 - PACKER</t>
  </si>
  <si>
    <t>174b</t>
  </si>
  <si>
    <t>Hazleton City Auth Water Dept</t>
  </si>
  <si>
    <t>570-454-2401</t>
  </si>
  <si>
    <t>175a</t>
  </si>
  <si>
    <t>Lehigh</t>
  </si>
  <si>
    <t>HAMILTON ST.</t>
  </si>
  <si>
    <t>US 222(LR 157)</t>
  </si>
  <si>
    <t>CEDAR CREEK</t>
  </si>
  <si>
    <t>39/301 - ALLENTOWN</t>
  </si>
  <si>
    <t>20150261292, 20150261293</t>
  </si>
  <si>
    <t>RCN Telecom Services Inc</t>
  </si>
  <si>
    <t>Bill Reese, 610-443-2956, bill.reese@rcn.net</t>
  </si>
  <si>
    <t>175b</t>
  </si>
  <si>
    <t>City of Allentown</t>
  </si>
  <si>
    <t>Brian Borzak, 610-437-7574</t>
  </si>
  <si>
    <t>175c</t>
  </si>
  <si>
    <t>AT&amp;T Atlanta</t>
  </si>
  <si>
    <t>404-249-9052</t>
  </si>
  <si>
    <t>175d</t>
  </si>
  <si>
    <t>Lehigh Cnty Auth</t>
  </si>
  <si>
    <t>Frank Leist, 610-398-2503, frankleist@lehighcountyauthority.org</t>
  </si>
  <si>
    <t>175e</t>
  </si>
  <si>
    <t>175f</t>
  </si>
  <si>
    <t>South Whitehall TWP</t>
  </si>
  <si>
    <t>Gerald Gasda, 610-398-0401</t>
  </si>
  <si>
    <t>175g</t>
  </si>
  <si>
    <t>Luke Lichtenwalner,  610-807-3107 llichtenwalneri@ugi.com, 610-736-5571</t>
  </si>
  <si>
    <t>175h</t>
  </si>
  <si>
    <t>176a</t>
  </si>
  <si>
    <t>1600'E.OF RACE ST.BRIDGE</t>
  </si>
  <si>
    <t>LR 39032(RACE ST.)</t>
  </si>
  <si>
    <t>CATASAUQUA CREEK</t>
  </si>
  <si>
    <t>39/402 - CATASAUQUA</t>
  </si>
  <si>
    <t>Catasauqua Borough</t>
  </si>
  <si>
    <t>610-264-0571, manager@catasauqua.org</t>
  </si>
  <si>
    <t>176b</t>
  </si>
  <si>
    <t>176c</t>
  </si>
  <si>
    <t>176d</t>
  </si>
  <si>
    <t>176e</t>
  </si>
  <si>
    <t>Cynthia Oberholtzer, Coberholtzer@ucseng.com, 570-387-3175; Deborah D. Deila, 412-633-3810, deborah.d.deila@verizon.com</t>
  </si>
  <si>
    <t>177a</t>
  </si>
  <si>
    <t>CAMP MEETING ROAD</t>
  </si>
  <si>
    <t>SR 2049 (LR 39081)</t>
  </si>
  <si>
    <t>SAUCON CREEK</t>
  </si>
  <si>
    <t>39/211 - UPPER SAUCON</t>
  </si>
  <si>
    <t xml:space="preserve">Cynthia Oberholtzer, Coberholtzer@ucseng.com, 570-387-3175 </t>
  </si>
  <si>
    <t>177b</t>
  </si>
  <si>
    <t>Bethlehem City Dept of Wtr/Swr Resources</t>
  </si>
  <si>
    <t>Robert Taylor, Rtaylor@bethlehem-pa.gov, 610-997-7947</t>
  </si>
  <si>
    <t>177c</t>
  </si>
  <si>
    <t>Jennifer Perdick, 1-800-342-5775, jperdick@pplweb.com, Charlotte Krupa, 610-774-6287, cakrupa@pplweb.com</t>
  </si>
  <si>
    <t>177d</t>
  </si>
  <si>
    <t>177e</t>
  </si>
  <si>
    <t>Upper Saucon TWP Wtr Swr Dept</t>
  </si>
  <si>
    <t>610-694-8680</t>
  </si>
  <si>
    <t>178a</t>
  </si>
  <si>
    <t>TREXLERTOWN NEAR RT.100</t>
  </si>
  <si>
    <t>IRON RUN</t>
  </si>
  <si>
    <t>39/209 - UPPER MACUNGIE</t>
  </si>
  <si>
    <t>178b</t>
  </si>
  <si>
    <t>178c</t>
  </si>
  <si>
    <t>178d</t>
  </si>
  <si>
    <t>Luke Lichtenwalner,  610-807-3107 llichtenwalneri@ugi.com, 610-736-5571</t>
  </si>
  <si>
    <t>178e</t>
  </si>
  <si>
    <t>178f</t>
  </si>
  <si>
    <t>LEC TRO</t>
  </si>
  <si>
    <t>179a</t>
  </si>
  <si>
    <t>Monroe</t>
  </si>
  <si>
    <t>KRESGEVILLE</t>
  </si>
  <si>
    <t>SR 209(LR 164)</t>
  </si>
  <si>
    <t>MIDDLE CREEK</t>
  </si>
  <si>
    <t>45/210 - POLK</t>
  </si>
  <si>
    <t>179b</t>
  </si>
  <si>
    <t>179c</t>
  </si>
  <si>
    <t>Dawn Shoemaker, 610-826-2551, dshoemaker@pencor.com</t>
  </si>
  <si>
    <t>179d</t>
  </si>
  <si>
    <t>Commonwealth Telephone</t>
  </si>
  <si>
    <t>Steve Lathrop, 570-278-0036</t>
  </si>
  <si>
    <t>179e</t>
  </si>
  <si>
    <t>Palmerton Telephone</t>
  </si>
  <si>
    <t>610-826-6650</t>
  </si>
  <si>
    <t>180a</t>
  </si>
  <si>
    <t>AT JUNCT. WITH PA33 SB</t>
  </si>
  <si>
    <t>SR  209 &amp; SR  33SB</t>
  </si>
  <si>
    <t>APPENZELL CREEK</t>
  </si>
  <si>
    <t>45/205 - HAMILTON</t>
  </si>
  <si>
    <t>181a</t>
  </si>
  <si>
    <t>2.5 M. S.OF SWIFTWATER</t>
  </si>
  <si>
    <t>PA 314(LR45025)</t>
  </si>
  <si>
    <t>SWIFTWATER CREEK</t>
  </si>
  <si>
    <t>45/208 - PARADISE</t>
  </si>
  <si>
    <t>20140310616, 20140630216</t>
  </si>
  <si>
    <t>182a</t>
  </si>
  <si>
    <t>MOUNTAIN HOME</t>
  </si>
  <si>
    <t>SR 390(LR 324)</t>
  </si>
  <si>
    <t>MILL CREEK</t>
  </si>
  <si>
    <t>45/201 - BARRETT</t>
  </si>
  <si>
    <t>20140281453, 20140691002</t>
  </si>
  <si>
    <t>182b</t>
  </si>
  <si>
    <t>182c</t>
  </si>
  <si>
    <t>Joseph Snyder (570) 424-0902, j.anthony.snyder@verizon.com; William Wojcik (construction) (570) 424-0058, william.wojcik@verizon.com</t>
  </si>
  <si>
    <t>182d</t>
  </si>
  <si>
    <t>182e</t>
  </si>
  <si>
    <t>182f</t>
  </si>
  <si>
    <t>182g</t>
  </si>
  <si>
    <t>Jennifer Cathers (610) 525-1400 jccathers@aquaamerica.com</t>
  </si>
  <si>
    <t>182h</t>
  </si>
  <si>
    <t>182i</t>
  </si>
  <si>
    <t>SUNESYS, INC.</t>
  </si>
  <si>
    <t>James O’Brien (610) 884-1395, jobrien@sunesys.com</t>
  </si>
  <si>
    <t>183a</t>
  </si>
  <si>
    <t>TOBYHANNA</t>
  </si>
  <si>
    <t>SR 611(LR 168)</t>
  </si>
  <si>
    <t>TOBYHANNA CREEK</t>
  </si>
  <si>
    <t>45/203 - COOLBAUGH</t>
  </si>
  <si>
    <t>20140240189, 20140691204</t>
  </si>
  <si>
    <t>184a</t>
  </si>
  <si>
    <t>1 M. N.OF BRODHEADSVILLE</t>
  </si>
  <si>
    <t>SR 715 (LR45041)</t>
  </si>
  <si>
    <t>MCMICHAELS CREEK</t>
  </si>
  <si>
    <t>45/202 - CHESTNUTHILL</t>
  </si>
  <si>
    <t>184b</t>
  </si>
  <si>
    <t>184c</t>
  </si>
  <si>
    <t>Pat Galli (570) 208-6458, Patrick.Galli@FTR.com</t>
  </si>
  <si>
    <t>184d</t>
  </si>
  <si>
    <t>Concurrent</t>
  </si>
  <si>
    <t>184e</t>
  </si>
  <si>
    <t>184f</t>
  </si>
  <si>
    <t>185a</t>
  </si>
  <si>
    <t>0.33 MI.W.OF PA 115</t>
  </si>
  <si>
    <t>SR 903 (LR 550)</t>
  </si>
  <si>
    <t>TRIB.TO TUNKHANNOCK CK.</t>
  </si>
  <si>
    <t>45/216 - TUNKHANNOCK</t>
  </si>
  <si>
    <t>185b</t>
  </si>
  <si>
    <t>186a</t>
  </si>
  <si>
    <t>2 MI.E.OF BLAKESLEE</t>
  </si>
  <si>
    <t>SR 940 (LR 169)</t>
  </si>
  <si>
    <t>DAVEY RUN</t>
  </si>
  <si>
    <t>45/215 - TOBYHANNA</t>
  </si>
  <si>
    <t>20140170608, 20140691602</t>
  </si>
  <si>
    <t>186b</t>
  </si>
  <si>
    <t>Frontier Communications Solutions</t>
  </si>
  <si>
    <t>Melissa Sorber (570) 631-3060, Melissa.Sorber@FTR.com</t>
  </si>
  <si>
    <t>186c</t>
  </si>
  <si>
    <t>186d</t>
  </si>
  <si>
    <t>Luke Lichtenwalner (610) 807-3140, lichtenwalner@ugi.com</t>
  </si>
  <si>
    <t>187a</t>
  </si>
  <si>
    <t>5 MI.E.OF BLAKESLEE</t>
  </si>
  <si>
    <t>TOBYHANNA CK.(POCONO LKE</t>
  </si>
  <si>
    <t>20140691482, 20140691602, 20140720024, 20140170626</t>
  </si>
  <si>
    <t>187b</t>
  </si>
  <si>
    <t>187c</t>
  </si>
  <si>
    <t>187d</t>
  </si>
  <si>
    <t>187e</t>
  </si>
  <si>
    <t>187f</t>
  </si>
  <si>
    <t>187g</t>
  </si>
  <si>
    <t>Level 3</t>
  </si>
  <si>
    <t>Kou Yang (570) 300-2910, Kou.yang@Level3.com</t>
  </si>
  <si>
    <t>187h</t>
  </si>
  <si>
    <t>188a</t>
  </si>
  <si>
    <t>2 MI.E. OF MT.POCONO</t>
  </si>
  <si>
    <t>PARADISE CREEK</t>
  </si>
  <si>
    <t>20140170663, 20140680050</t>
  </si>
  <si>
    <t>188b</t>
  </si>
  <si>
    <t>188c</t>
  </si>
  <si>
    <t>188d</t>
  </si>
  <si>
    <t>Verizon Pennsylvania, Inc.</t>
  </si>
  <si>
    <t>Deborah Delia (412) 237-2285, deborah.d.delia@verizon.com; Joseph Snyder (570) 424-0902, j.anthony.snyder@verizon.com</t>
  </si>
  <si>
    <t>189a</t>
  </si>
  <si>
    <t>1.2 M. E. OF PA 314</t>
  </si>
  <si>
    <t>SR 1004(LR 45027)</t>
  </si>
  <si>
    <t>190a</t>
  </si>
  <si>
    <t>BRIDGE ST.</t>
  </si>
  <si>
    <t>SR 2009(LR 45050)</t>
  </si>
  <si>
    <t>POCONO CREEK</t>
  </si>
  <si>
    <t>45/214 - STROUD</t>
  </si>
  <si>
    <t>20130561832, 20130561993</t>
  </si>
  <si>
    <t>190b</t>
  </si>
  <si>
    <t>190c</t>
  </si>
  <si>
    <t>Deborah Delia (412) 633-3810, deborah.d.delia@verizon.com</t>
  </si>
  <si>
    <t>190d</t>
  </si>
  <si>
    <t>190e</t>
  </si>
  <si>
    <t>Tom O'Neill (610) 807-3701, to'neill@ugi.com</t>
  </si>
  <si>
    <t>190f</t>
  </si>
  <si>
    <t>Brodhead Creek Regional Authority</t>
  </si>
  <si>
    <t>Chris Borger (570) 421-3232, cborger@ptd.net</t>
  </si>
  <si>
    <t>191a</t>
  </si>
  <si>
    <t>T-939 S.OF MERWINSBURG</t>
  </si>
  <si>
    <t>SR3009(45066)T-939</t>
  </si>
  <si>
    <t>POHOPOCO CREEK</t>
  </si>
  <si>
    <t>192a</t>
  </si>
  <si>
    <t>SUGAR HOLLOW ROAD</t>
  </si>
  <si>
    <t>SR 3011(LR 45042)</t>
  </si>
  <si>
    <t>SUGAR HOLLOW CREEK</t>
  </si>
  <si>
    <t>192b</t>
  </si>
  <si>
    <t>192c</t>
  </si>
  <si>
    <t>192d</t>
  </si>
  <si>
    <t>192e</t>
  </si>
  <si>
    <t>Deborah Delia (412) 237-2285, deborah.d.delia@verizon.com; Joseph Snyder (570) 424-0902, e-mail j.anthony.snyder@verizon.com; Bill Wojcik (570) 424-0058, william.wojcik@verizon.com</t>
  </si>
  <si>
    <t>ROLLING HILLS ROAD</t>
  </si>
  <si>
    <t>AQUASHICOLA CREEK</t>
  </si>
  <si>
    <t>194a</t>
  </si>
  <si>
    <t>RIM ROCK DRIVE</t>
  </si>
  <si>
    <t>SR 3023(LR 45033)</t>
  </si>
  <si>
    <t>194b</t>
  </si>
  <si>
    <t>194c</t>
  </si>
  <si>
    <t>194d</t>
  </si>
  <si>
    <t>194e</t>
  </si>
  <si>
    <t>195a</t>
  </si>
  <si>
    <t>LOCUST RIDGE ROAD</t>
  </si>
  <si>
    <t>SR 4003(LR45039)</t>
  </si>
  <si>
    <t>TROUT CREEK</t>
  </si>
  <si>
    <t>20140240144, 20140720024</t>
  </si>
  <si>
    <t>195b</t>
  </si>
  <si>
    <t>195c</t>
  </si>
  <si>
    <t>195d</t>
  </si>
  <si>
    <t>195e</t>
  </si>
  <si>
    <t>196a</t>
  </si>
  <si>
    <t>.7 M. W.OF LR 45024</t>
  </si>
  <si>
    <t>SR 4006(LR45024SP)</t>
  </si>
  <si>
    <t>45/209 - POCONO</t>
  </si>
  <si>
    <t>196b</t>
  </si>
  <si>
    <t>Deborah Delia (412) 231-2285, deborah.d.delia@verizon.com</t>
  </si>
  <si>
    <t>196c</t>
  </si>
  <si>
    <t>197a</t>
  </si>
  <si>
    <t>Northampton</t>
  </si>
  <si>
    <t>US22/PA33 INTERCHANGE</t>
  </si>
  <si>
    <t>SR 33(LR 1098NB)</t>
  </si>
  <si>
    <t>SR 22(LR772)</t>
  </si>
  <si>
    <t>48/101 - BETHLEHEM</t>
  </si>
  <si>
    <t>197b</t>
  </si>
  <si>
    <t>Bethlehem TWP Municipal Auth/Bethlehem TWP</t>
  </si>
  <si>
    <t>Matthew Dorner, Chief of Engineering, 610-865-7067, mdorner@bethlehem-pa.gov</t>
  </si>
  <si>
    <t>197c</t>
  </si>
  <si>
    <t>197d</t>
  </si>
  <si>
    <t>198a</t>
  </si>
  <si>
    <t>Gary, 484-426-7265; Brenda Pulse, brenda.pulse@amerigas.com, 570-253-2490</t>
  </si>
  <si>
    <t>198b</t>
  </si>
  <si>
    <t>Steven Hunsberger, steven@bethlehemtwp.com, 610-814-6400</t>
  </si>
  <si>
    <t>0.5 MI S OF PA 191 EXIT</t>
  </si>
  <si>
    <t>BUSHKILL CREEK</t>
  </si>
  <si>
    <t>0.5MI S OF PA 191 EXIT</t>
  </si>
  <si>
    <t>W.MOORESTOWN RD.@ HEYER</t>
  </si>
  <si>
    <t>SR 512 (LR 752)</t>
  </si>
  <si>
    <t>BUSHKILL CR.</t>
  </si>
  <si>
    <t>48/203 - BUSHKILL</t>
  </si>
  <si>
    <t>202a</t>
  </si>
  <si>
    <t>3 MI.W.OF RIVERTON</t>
  </si>
  <si>
    <t>SR 1004 (LR 48025)</t>
  </si>
  <si>
    <t>OUGHOUGHTON CREEK</t>
  </si>
  <si>
    <t>48/208 - LOWER MT BETHEL</t>
  </si>
  <si>
    <t>202b</t>
  </si>
  <si>
    <t>Brian Stoner, bstoner@firstenergycorp.com, 717-848-7181; Michele Heckman, 610-921-6695, mheckman@gpu.com</t>
  </si>
  <si>
    <t>203a</t>
  </si>
  <si>
    <t>@ INT. WITH T-604</t>
  </si>
  <si>
    <t>SR 1015 (LR 165)</t>
  </si>
  <si>
    <t>WALTZ CREEK</t>
  </si>
  <si>
    <t>48/216 - WASHINGTON</t>
  </si>
  <si>
    <t>203b</t>
  </si>
  <si>
    <t>Bangor Borough Auth</t>
  </si>
  <si>
    <t>203c</t>
  </si>
  <si>
    <t>East Bangor Municipal Auth</t>
  </si>
  <si>
    <t>610-588-4656, info@eastbangorborough.org</t>
  </si>
  <si>
    <t>203d</t>
  </si>
  <si>
    <t>203e</t>
  </si>
  <si>
    <t>Washington TWP Northampton</t>
  </si>
  <si>
    <t>610-588-1524</t>
  </si>
  <si>
    <t>204a</t>
  </si>
  <si>
    <t>Schuylkill</t>
  </si>
  <si>
    <t>VILLAGE OF ZIONS GROVE</t>
  </si>
  <si>
    <t>PA 339</t>
  </si>
  <si>
    <t>CATAWISSA CREEK</t>
  </si>
  <si>
    <t>53/219 - NORTH UNION</t>
  </si>
  <si>
    <t>20140690621, 20140761583</t>
  </si>
  <si>
    <t>204b</t>
  </si>
  <si>
    <t>John Bugdonovitch (570) 788-1777, John.Bugdonovitch@FTR.com</t>
  </si>
  <si>
    <t>205a</t>
  </si>
  <si>
    <t>CATAWISSA CREEK ROAD</t>
  </si>
  <si>
    <t>PA 339 (LR 53091)</t>
  </si>
  <si>
    <t>205b</t>
  </si>
  <si>
    <t>206a</t>
  </si>
  <si>
    <t>SR 339(LR 53091)</t>
  </si>
  <si>
    <t>TRIB.TO CATAWISSA CREEK</t>
  </si>
  <si>
    <t>206b</t>
  </si>
  <si>
    <t>207a</t>
  </si>
  <si>
    <t>SOUTH SHENANDOAH</t>
  </si>
  <si>
    <t>PA 924 (LR 464)</t>
  </si>
  <si>
    <t>REMOVED RR &amp; KEHLY RUN</t>
  </si>
  <si>
    <t>53/427 - SHENANDOAH</t>
  </si>
  <si>
    <t>207b</t>
  </si>
  <si>
    <t>Ronald Silinski (570) 826-4263, ronald.w.silinskie@verizon.com; Kevin Brown (570) 826-4033, kevin.j.brown@verizon.com</t>
  </si>
  <si>
    <t>207c</t>
  </si>
  <si>
    <t>William Brayford (570) 773-2585, mahanoycity@secv.com</t>
  </si>
  <si>
    <t>207d</t>
  </si>
  <si>
    <t>Borough of Shenandoah</t>
  </si>
  <si>
    <t>Joe Palubinsky (570) 462-1918</t>
  </si>
  <si>
    <t>207e</t>
  </si>
  <si>
    <t>Shenendoah Municipal Authority</t>
  </si>
  <si>
    <t>Rich **** (570) 233-5319</t>
  </si>
  <si>
    <t>208a</t>
  </si>
  <si>
    <t>VILLAGE OF KLINGERSTOWN</t>
  </si>
  <si>
    <t>SR 4016 (LR 53047)</t>
  </si>
  <si>
    <t>MAHANTANGO CREEK</t>
  </si>
  <si>
    <t>53/231 - UPPER MAHANTANG</t>
  </si>
  <si>
    <t>20130300901, 20140131742, 20140761803</t>
  </si>
  <si>
    <t>208b</t>
  </si>
  <si>
    <t>Jack Tobias (717) 202-8442, Jack_Tobias@cable.comcast.com; Gary Kissinger (610) 589-1415, Gary_Kissinger@cable.comcast.com</t>
  </si>
  <si>
    <t>208c</t>
  </si>
  <si>
    <t>TDS Telcom</t>
  </si>
  <si>
    <t>Stewart Walker (315) 562-0091, stewart.walker@tdstelecom.com</t>
  </si>
  <si>
    <t>209a</t>
  </si>
  <si>
    <t>0.75 MI.E.OF COLUMBIA CO.</t>
  </si>
  <si>
    <t>SR 4036(LR 53064)</t>
  </si>
  <si>
    <t>TREXLER RUN</t>
  </si>
  <si>
    <t>53/230 - UNION</t>
  </si>
  <si>
    <t>20140161218, 20140761890</t>
  </si>
  <si>
    <t>209b</t>
  </si>
  <si>
    <t>209c</t>
  </si>
  <si>
    <t>209d</t>
  </si>
  <si>
    <t>Robert Trently (570) 454-3841, robert.trently@secv.com</t>
  </si>
  <si>
    <t>210a</t>
  </si>
  <si>
    <t>VILLAGE OF HAAS</t>
  </si>
  <si>
    <t>SR 4039 (LR 53055)</t>
  </si>
  <si>
    <t>53/210 - ELDRED</t>
  </si>
  <si>
    <t>20140131714, 20140761993</t>
  </si>
  <si>
    <t>Restrictive</t>
  </si>
  <si>
    <t>210b</t>
  </si>
  <si>
    <t>Jerry Van Buskirk (570) 374-0412, jerry.vanbuskirk@verizon.com</t>
  </si>
  <si>
    <t>211a</t>
  </si>
  <si>
    <t>Bucks</t>
  </si>
  <si>
    <t>BILLBOARD  38C08 (3151E10)</t>
  </si>
  <si>
    <t>LINCOLN HIGHWAY</t>
  </si>
  <si>
    <t>EAST BR.QUEEN ANNE CREEK</t>
  </si>
  <si>
    <t>09/208 - FALLS</t>
  </si>
  <si>
    <t>TWP of Falls Authority</t>
  </si>
  <si>
    <t>215-946-6062, info@tofa-pa.com</t>
  </si>
  <si>
    <t>211b</t>
  </si>
  <si>
    <t>PECO Energy</t>
  </si>
  <si>
    <t>Bill Hensil, 610-725-7129, bill.hensil@exeloncorp.com; Luis Figueroa, 610-725-7157, Luis.Figueroa@exeloncorp.com ,Matt Sweeney, 610-490-3153, matt.sweeney@exeloncorp.com; Nicole L. LeVine, Assoc. Engr. 610-380-2537</t>
  </si>
  <si>
    <t>Chester</t>
  </si>
  <si>
    <t>NEAR WEST GROVE    45F06 (3799E7)</t>
  </si>
  <si>
    <t>EWING ROAD</t>
  </si>
  <si>
    <t>MIDDLE BR WHITE CLAY CR</t>
  </si>
  <si>
    <t>15/222 - LONDON GROVE</t>
  </si>
  <si>
    <t>BRANDYWINE MANOR   19E02 (3360E09)</t>
  </si>
  <si>
    <t>INDIAN RUN DRIVE</t>
  </si>
  <si>
    <t>INDIAN RUN</t>
  </si>
  <si>
    <t>15/241 - WALLACE</t>
  </si>
  <si>
    <t>214a</t>
  </si>
  <si>
    <t>Delaware</t>
  </si>
  <si>
    <t>FOLSOM, NR MACDADE 35D09/3697K07</t>
  </si>
  <si>
    <t>KEDRON AVENUE</t>
  </si>
  <si>
    <t>STONY CREEK / 3697-K6</t>
  </si>
  <si>
    <t>23/107 - RIDLEY</t>
  </si>
  <si>
    <t>214b</t>
  </si>
  <si>
    <t>William A. Zahn, 610-645-4203, wazahn@aquaamerica.com</t>
  </si>
  <si>
    <t>214c</t>
  </si>
  <si>
    <t>Central Delaware County Auth</t>
  </si>
  <si>
    <t>Phillip Dossou, Pdossou@cataniaengineering.com</t>
  </si>
  <si>
    <t>30"</t>
  </si>
  <si>
    <t>214d</t>
  </si>
  <si>
    <t>Township of Ridley</t>
  </si>
  <si>
    <t>Margaret Keegan, 610-534-4806, pkeegan@mail.twp.ridley.pa.us</t>
  </si>
  <si>
    <t>215a</t>
  </si>
  <si>
    <t>Montgomery</t>
  </si>
  <si>
    <t xml:space="preserve">PERKIOMEN HEIGHTS 02D13 </t>
  </si>
  <si>
    <t>LAYFIELD ROAD</t>
  </si>
  <si>
    <t>BRCH PERKIOMEN CR/2916H1</t>
  </si>
  <si>
    <t>46/219 - UPPER HANOVER</t>
  </si>
  <si>
    <t>215b</t>
  </si>
  <si>
    <t>216a</t>
  </si>
  <si>
    <t>1.5MI.WEST PHILA.  33C07</t>
  </si>
  <si>
    <t>PHILMONT AVENUE</t>
  </si>
  <si>
    <t>VALLEY CR. 3372B1</t>
  </si>
  <si>
    <t>46/105 - LOWER MORELAND</t>
  </si>
  <si>
    <t>216b</t>
  </si>
  <si>
    <t>Lower Moreland TWP</t>
  </si>
  <si>
    <t>215-947-3100</t>
  </si>
  <si>
    <t>216c</t>
  </si>
  <si>
    <t>217a</t>
  </si>
  <si>
    <t>SPRINGFIELD TWP.   31B07</t>
  </si>
  <si>
    <t>PENNSYLVANIA AVE.</t>
  </si>
  <si>
    <t>SANDY RUN</t>
  </si>
  <si>
    <t>46/108 - SPRINGFIELD</t>
  </si>
  <si>
    <t>217b</t>
  </si>
  <si>
    <t>217c</t>
  </si>
  <si>
    <t>Philadelphia City Water Dept</t>
  </si>
  <si>
    <t>Charles H. Sawyer, 215-686-3410</t>
  </si>
  <si>
    <t>217d</t>
  </si>
  <si>
    <t>Bucks County Water and Sewer Auth</t>
  </si>
  <si>
    <t>James Napoleon, jimnapoleon@bcwsa.net</t>
  </si>
  <si>
    <t>218a</t>
  </si>
  <si>
    <t>WYNNEWOOD;WOODSIDE 3478H10</t>
  </si>
  <si>
    <t>WYNNWOOD ROAD</t>
  </si>
  <si>
    <t>BRANCH INDIAN CREEK</t>
  </si>
  <si>
    <t>46/412 - NARBERTH</t>
  </si>
  <si>
    <t>218b</t>
  </si>
  <si>
    <t>218c</t>
  </si>
  <si>
    <t>Cindy Oberholtzer, 570-387-3175, coberholtzer@usceng.com.; Norman Parrish, 610-280-2152, norman.l.parrish@verizon.net</t>
  </si>
  <si>
    <t>219a</t>
  </si>
  <si>
    <t>NW POTTSTOWN     11B6/3026C8</t>
  </si>
  <si>
    <t>GROSSTOWN ROAD</t>
  </si>
  <si>
    <t>MANATAWNY CREEK</t>
  </si>
  <si>
    <t>46/112 - WEST POTTSGROVE</t>
  </si>
  <si>
    <t>219b</t>
  </si>
  <si>
    <t>Cindy Oberholtzer, coberholtzer@usceng.com , 570-387-3175</t>
  </si>
  <si>
    <t>220a</t>
  </si>
  <si>
    <t>Adams</t>
  </si>
  <si>
    <t>GETTYSBURG</t>
  </si>
  <si>
    <t>US 30; SR 0030</t>
  </si>
  <si>
    <t>ROCK CREEK</t>
  </si>
  <si>
    <t>01/407 - GETTYSBURG</t>
  </si>
  <si>
    <t>20150681661/ 20150681662</t>
  </si>
  <si>
    <t>Perry Byers, 610-547-0705, Perry.Byers@centurylink.com, Thomas F. Chambers, 610-405-7050, Thomas.Chambers@centurylink.com</t>
  </si>
  <si>
    <t>220b</t>
  </si>
  <si>
    <t>Chris Lovell, 800-440-6111, clovell@nisource.com, rian K. Shomper, 717-849-0137, bshomper@nisource.com</t>
  </si>
  <si>
    <t>220c</t>
  </si>
  <si>
    <t>Harold Holt, 717-752-0829, harold_holt@cable.comcast.com, 2720 Baltimore Pike, Gettysburg PA 17325; Jack Tobias, 717-453-7434, jack_tobias@cable.comcast.com</t>
  </si>
  <si>
    <t>220d</t>
  </si>
  <si>
    <t>Gettysburg Borough</t>
  </si>
  <si>
    <t>717-334-1160</t>
  </si>
  <si>
    <t>220e</t>
  </si>
  <si>
    <t>Gettysburg Municipal Auth</t>
  </si>
  <si>
    <t>Mark Guise, 717-334-6738</t>
  </si>
  <si>
    <t>220f</t>
  </si>
  <si>
    <t>Steve Ward, sward@firstenergycorp.com, 717-848-7147; Al Nerino, 610-921-6157, anerino@gpu.com</t>
  </si>
  <si>
    <t>221a</t>
  </si>
  <si>
    <t>N. OF BIGLERVILLE</t>
  </si>
  <si>
    <t>PA 34; SR 0034</t>
  </si>
  <si>
    <t>OPOSSUM CREEK</t>
  </si>
  <si>
    <t>01/214 - MENALLEN</t>
  </si>
  <si>
    <t>Adams Electric Coop Inc</t>
  </si>
  <si>
    <t>Dave Gring, daveg@adamsec.coop, 717-334-9211; Alan W. Mains, 717-334-2171, alanm@adamsec.com</t>
  </si>
  <si>
    <t>221b</t>
  </si>
  <si>
    <t>Bendersville Borough</t>
  </si>
  <si>
    <t>Andrea Rivera, secretary@bendersvilleborough.net, 717-677-8112. Ken McKee, 717-677-7857</t>
  </si>
  <si>
    <t>221c</t>
  </si>
  <si>
    <t>221d</t>
  </si>
  <si>
    <t>Chris Lovell, 800-440-6111, clovell@nisource.com; Brian K. Shomper, 717-849-0137, bshomper@nisource.com</t>
  </si>
  <si>
    <t>221e</t>
  </si>
  <si>
    <t>221f</t>
  </si>
  <si>
    <t>Steve Ward, sward@firstenergycorp.com,           717-848-7147; Al Nerino, 610-921-6157, anerino@gpu.com</t>
  </si>
  <si>
    <t>222a</t>
  </si>
  <si>
    <t>IDAVILLE</t>
  </si>
  <si>
    <t>BERMUDIAN CREEK</t>
  </si>
  <si>
    <t>01/220 - TYRONE</t>
  </si>
  <si>
    <t>20150261305, 20150261306</t>
  </si>
  <si>
    <t>222b</t>
  </si>
  <si>
    <t>222c</t>
  </si>
  <si>
    <t>223a</t>
  </si>
  <si>
    <t>1 MI. N. OF LITTLESTOWN</t>
  </si>
  <si>
    <t>PA 97; SR 0097</t>
  </si>
  <si>
    <t>ALLOWAY CREEK</t>
  </si>
  <si>
    <t>01/215 - MOUNT JOY</t>
  </si>
  <si>
    <t>20150712635/ 20150712636</t>
  </si>
  <si>
    <t>223b</t>
  </si>
  <si>
    <t>223c</t>
  </si>
  <si>
    <t>223d</t>
  </si>
  <si>
    <t>224a</t>
  </si>
  <si>
    <t>1 MI N E OF FAIRFIELD</t>
  </si>
  <si>
    <t>PA 116; SR 0116</t>
  </si>
  <si>
    <t>MUDDY RUN</t>
  </si>
  <si>
    <t>01/210 - HIGHLAND</t>
  </si>
  <si>
    <t>224b</t>
  </si>
  <si>
    <t>Perry Byers (until December 2016), 610-547-0705, Perry.Byers@centurylink.com, Thomas F. Chambers, 610-405-7050, Thomas.Chambers@centurylink.com, Matt 814-935-5365</t>
  </si>
  <si>
    <t>224c</t>
  </si>
  <si>
    <t>224d</t>
  </si>
  <si>
    <t>224e</t>
  </si>
  <si>
    <t>William (Brad) McCleary, 717-765-2238, wmcclea@firstenergycorp.com   Dan Henry, DHENRY2@firstenergycorp.com, engineering supervisor - Don Morchesky, dmorche@firstenergycorp.com</t>
  </si>
  <si>
    <t>225a</t>
  </si>
  <si>
    <t>ABBOTTSTOWN</t>
  </si>
  <si>
    <t>PA 194; SR 0194</t>
  </si>
  <si>
    <t>BRANCH OF BEAVER CREEK</t>
  </si>
  <si>
    <t>01/401 - ABBOTTSTOWN</t>
  </si>
  <si>
    <t>Abbottstown Borough</t>
  </si>
  <si>
    <t>Loreen Greer, abbottstwon@comcast.net, 717-259-0965</t>
  </si>
  <si>
    <t>225b</t>
  </si>
  <si>
    <t xml:space="preserve">Abbottstown Paradise Joint Sewer Auth </t>
  </si>
  <si>
    <t>Amy E. Perry, 717-259-9120, aperry@apjsawwtf.comcastbiz.net; P. O. Box 505, Abbottstown, PA 17301</t>
  </si>
  <si>
    <t>225c</t>
  </si>
  <si>
    <t>Dave Gring, daveg@adamsec.coop, 717-334-92; Alan W. Mains, 717-334-2171, alanm@adamsec.com</t>
  </si>
  <si>
    <t>225d</t>
  </si>
  <si>
    <t>225e</t>
  </si>
  <si>
    <t>225f</t>
  </si>
  <si>
    <t>225g</t>
  </si>
  <si>
    <t>225h</t>
  </si>
  <si>
    <t>David Newmister, 717-771-5298, dave.newmister@verizon.com</t>
  </si>
  <si>
    <t>225i</t>
  </si>
  <si>
    <t>York Water CO</t>
  </si>
  <si>
    <t>Kent K. Croman, 717-718-7541, kentc@yorkwater.com</t>
  </si>
  <si>
    <t>226a</t>
  </si>
  <si>
    <t>CULPS CORNERS</t>
  </si>
  <si>
    <t>PA 234; SR 0234</t>
  </si>
  <si>
    <t>CONEWAGO CREEK</t>
  </si>
  <si>
    <t>01/205 - FRANKLIN</t>
  </si>
  <si>
    <t>20150762657/ 20150762658</t>
  </si>
  <si>
    <t>226b</t>
  </si>
  <si>
    <t>226c</t>
  </si>
  <si>
    <t>226d</t>
  </si>
  <si>
    <t>226e</t>
  </si>
  <si>
    <t>2 MI.N.E. OF BIGLERVILLE</t>
  </si>
  <si>
    <t>01/202 - BUTLER</t>
  </si>
  <si>
    <t>228a</t>
  </si>
  <si>
    <t>VILLAGE OF TABLE ROCK</t>
  </si>
  <si>
    <t>PA 394; SR 0394</t>
  </si>
  <si>
    <t>228b</t>
  </si>
  <si>
    <t>228c</t>
  </si>
  <si>
    <t>229a</t>
  </si>
  <si>
    <t>VILLAGE OF LIMEROCK MILL</t>
  </si>
  <si>
    <t>SR 1014</t>
  </si>
  <si>
    <t>01/211 - HUNTINGTON</t>
  </si>
  <si>
    <t>20150261308, 20150261307</t>
  </si>
  <si>
    <t>229b</t>
  </si>
  <si>
    <t>229c</t>
  </si>
  <si>
    <t>GARDNERS</t>
  </si>
  <si>
    <t>SR 1016</t>
  </si>
  <si>
    <t>UPPER BERMUDIAN CREEK</t>
  </si>
  <si>
    <t>20150762107/ 20150762108</t>
  </si>
  <si>
    <t>231a</t>
  </si>
  <si>
    <t>2 MI. S.E. HUNTERSTOWN</t>
  </si>
  <si>
    <t>CSX; WESTERN MARYLAND RR</t>
  </si>
  <si>
    <t>01/219 - STRABAN</t>
  </si>
  <si>
    <t>231b</t>
  </si>
  <si>
    <t>Harold Holt, 717-752-0829, harold_holt@cable.comcast.com, 2720 Baltimore Pike, Gettysburg PA 17325, Jack Tobias, 717-453-7434, jack_tobias@cable.comcast.com</t>
  </si>
  <si>
    <t>231c</t>
  </si>
  <si>
    <t>231d</t>
  </si>
  <si>
    <t>231e</t>
  </si>
  <si>
    <t>Sunoco Pipeline LP</t>
  </si>
  <si>
    <t>sxldesignreviews@sunocologistics.com; Tracy Hoffman, 610-670-3256, tlhoffman@sunocologistics.com</t>
  </si>
  <si>
    <t>232a</t>
  </si>
  <si>
    <t>KNOXLYN</t>
  </si>
  <si>
    <t>SR 3013</t>
  </si>
  <si>
    <t>232b</t>
  </si>
  <si>
    <t>232c</t>
  </si>
  <si>
    <t>Highland TWP</t>
  </si>
  <si>
    <t>717-642-8410, highlandtownship@comcast.net, hours M-Th 8:30-2:30pm</t>
  </si>
  <si>
    <t>232d</t>
  </si>
  <si>
    <t>233a</t>
  </si>
  <si>
    <t>1/4 MI.N. OF BENDERSVILLE</t>
  </si>
  <si>
    <t>SR 4005</t>
  </si>
  <si>
    <t>233b</t>
  </si>
  <si>
    <t>233c</t>
  </si>
  <si>
    <t>233d</t>
  </si>
  <si>
    <t>Menallen TWP</t>
  </si>
  <si>
    <t>717-677-6635, menallentwp@centurylink.net</t>
  </si>
  <si>
    <t>ASPERS</t>
  </si>
  <si>
    <t>SR 4006</t>
  </si>
  <si>
    <t>235a</t>
  </si>
  <si>
    <t>NEAR ADAMS &amp; FRANK.LINE</t>
  </si>
  <si>
    <t>CARBAUGH RUN</t>
  </si>
  <si>
    <t>235b</t>
  </si>
  <si>
    <t>Texas Eastern/Spectra</t>
  </si>
  <si>
    <t>Michael Beer, 717-709-4201</t>
  </si>
  <si>
    <t>236a</t>
  </si>
  <si>
    <t>Cumberland</t>
  </si>
  <si>
    <t>1 MI EAST OF MIDDLESEX</t>
  </si>
  <si>
    <t>US 11; SR 0011</t>
  </si>
  <si>
    <t>LETORT SPRING CREEK</t>
  </si>
  <si>
    <t>21/203 - HOPEWELL</t>
  </si>
  <si>
    <t>Carlisle Borough/Carlisle Borough Municipal Auth</t>
  </si>
  <si>
    <t>Mark Malarich, 717-249-6932, Mmalarich@carlislepa.org</t>
  </si>
  <si>
    <t>236b</t>
  </si>
  <si>
    <t>236c</t>
  </si>
  <si>
    <t>236d</t>
  </si>
  <si>
    <t>Middlesex TWP Municipal Auth</t>
  </si>
  <si>
    <t>Rory Morrison, 717-243-0674</t>
  </si>
  <si>
    <t>236e</t>
  </si>
  <si>
    <t>Tom Witt, twitt@ugi.com, 717-255-1425; Barry Lieberman, 717-299-7281</t>
  </si>
  <si>
    <t>237a</t>
  </si>
  <si>
    <t>HUNTERS RUN</t>
  </si>
  <si>
    <t>21/213 - SOUTH MIDDLETON</t>
  </si>
  <si>
    <t>237b</t>
  </si>
  <si>
    <t>Jack Tobias, 717-453-7434, jack_tobias@cable.comcast.com</t>
  </si>
  <si>
    <t>237c</t>
  </si>
  <si>
    <t>Al Nerino, 610-921-6157, anerino@gpu.com</t>
  </si>
  <si>
    <t>238a</t>
  </si>
  <si>
    <t>PINE GROVE FURNACE</t>
  </si>
  <si>
    <t>PA 233; SR 0233</t>
  </si>
  <si>
    <t>TOMS RUN</t>
  </si>
  <si>
    <t>21/201 - COOKE</t>
  </si>
  <si>
    <t>238b</t>
  </si>
  <si>
    <t>239a</t>
  </si>
  <si>
    <t>NORTH OF NEWVILLE</t>
  </si>
  <si>
    <t>CONODOQUINET CREEK</t>
  </si>
  <si>
    <t>21/209 - NORTH NEWTON</t>
  </si>
  <si>
    <t>20150721759 / 20150721760</t>
  </si>
  <si>
    <t>239b</t>
  </si>
  <si>
    <t>239c</t>
  </si>
  <si>
    <t>North Newton TWP</t>
  </si>
  <si>
    <t>717-532-5372</t>
  </si>
  <si>
    <t>239d</t>
  </si>
  <si>
    <t>240a</t>
  </si>
  <si>
    <t>MCCREA</t>
  </si>
  <si>
    <t>PA 997; SR 0997</t>
  </si>
  <si>
    <t>DOUBLING GAP CREEK</t>
  </si>
  <si>
    <t>21/205 - LOWER MIFFLIN</t>
  </si>
  <si>
    <t>240b</t>
  </si>
  <si>
    <t>240c</t>
  </si>
  <si>
    <t>Spanglers Mill over Yellow Breeches Ck</t>
  </si>
  <si>
    <t>2031 Spanglers Mil</t>
  </si>
  <si>
    <t>YELLOW BREECHES CREEK</t>
  </si>
  <si>
    <t>21/102 - LOWER ALLEN</t>
  </si>
  <si>
    <t>20150762150 /20150762160</t>
  </si>
  <si>
    <t>242a</t>
  </si>
  <si>
    <t>MONTSERA</t>
  </si>
  <si>
    <t>SR 3019; T-544</t>
  </si>
  <si>
    <t>21/202 - DICKINSON</t>
  </si>
  <si>
    <t>242b</t>
  </si>
  <si>
    <t>242c</t>
  </si>
  <si>
    <t>1-800-521-0579</t>
  </si>
  <si>
    <t>242d</t>
  </si>
  <si>
    <t xml:space="preserve"> Glen Esenwein, 610-404-6239, gesenwein@decommunications.com; Gail Schmitz, Gail.Schmitz@windstream.com, 1-800-289-1901</t>
  </si>
  <si>
    <t>2 MI.N. OF SHIPPENSBURG</t>
  </si>
  <si>
    <t>SR 4001; TWP. RD.</t>
  </si>
  <si>
    <t>MIDDLE SPRING CR.</t>
  </si>
  <si>
    <t>21/215 - SOUTHAMPTON</t>
  </si>
  <si>
    <t>20151412188, 20151412224</t>
  </si>
  <si>
    <t>Southern Cumberland Water Association</t>
  </si>
  <si>
    <t>717-530-0703</t>
  </si>
  <si>
    <t>244a</t>
  </si>
  <si>
    <t>WASHINGTON</t>
  </si>
  <si>
    <t>SR 4008</t>
  </si>
  <si>
    <t>BACK CREEK</t>
  </si>
  <si>
    <t>244b</t>
  </si>
  <si>
    <t>244c</t>
  </si>
  <si>
    <t>244d</t>
  </si>
  <si>
    <t>Kuhn Communications Inc</t>
  </si>
  <si>
    <t>717-532-8857</t>
  </si>
  <si>
    <t>245a</t>
  </si>
  <si>
    <t>Dauphin</t>
  </si>
  <si>
    <t>3 MI. N W GRATZ</t>
  </si>
  <si>
    <t>DEEP CREEK</t>
  </si>
  <si>
    <t>22/210 - LYKENS</t>
  </si>
  <si>
    <t>245b</t>
  </si>
  <si>
    <t>245c</t>
  </si>
  <si>
    <t>Gregory Michael, 570-758-6911, gregory.michael@tdstelecom.com</t>
  </si>
  <si>
    <t>246a</t>
  </si>
  <si>
    <t>.5 MI. N. OF HERSHEY</t>
  </si>
  <si>
    <t>SR 2012</t>
  </si>
  <si>
    <t>NS RAILROAD (PENN EAST)</t>
  </si>
  <si>
    <t>22/202 - DERRY</t>
  </si>
  <si>
    <t>246b</t>
  </si>
  <si>
    <t>246c</t>
  </si>
  <si>
    <t>Linda Taflinger, 717-531-3294, linda.taflinger@amwater.com</t>
  </si>
  <si>
    <t>246d</t>
  </si>
  <si>
    <t>246e</t>
  </si>
  <si>
    <t>247a</t>
  </si>
  <si>
    <t>2 MI. W. ENDERS</t>
  </si>
  <si>
    <t>SR 4004</t>
  </si>
  <si>
    <t>ARMSTRONG CREEK</t>
  </si>
  <si>
    <t>22/205 - JACKSON</t>
  </si>
  <si>
    <t>247b</t>
  </si>
  <si>
    <t>248a</t>
  </si>
  <si>
    <t>Franklin</t>
  </si>
  <si>
    <t>AT CALEDONIA STATE PARK</t>
  </si>
  <si>
    <t>28/203 - GREENE</t>
  </si>
  <si>
    <t>248b</t>
  </si>
  <si>
    <t>248c</t>
  </si>
  <si>
    <t>248d</t>
  </si>
  <si>
    <t>248e</t>
  </si>
  <si>
    <t>1 ML. N. OF DOYLESBURG</t>
  </si>
  <si>
    <t>PA 274; SR 0274</t>
  </si>
  <si>
    <t>BR. TUSCARORA CREEK</t>
  </si>
  <si>
    <t>28/202 - FANNETT</t>
  </si>
  <si>
    <t>250a</t>
  </si>
  <si>
    <t>TOWNSHIP LINE LURG.&amp; LETT</t>
  </si>
  <si>
    <t>CONODOGUINET CREEK</t>
  </si>
  <si>
    <t>28/206 - LETTERKENNY</t>
  </si>
  <si>
    <t>20150781297/ 20150781298</t>
  </si>
  <si>
    <t>250b</t>
  </si>
  <si>
    <t>Dan Henry, 724-838-6126, dhenry2@firstenergycorp.com</t>
  </si>
  <si>
    <t>250c</t>
  </si>
  <si>
    <t>250d</t>
  </si>
  <si>
    <t>250e</t>
  </si>
  <si>
    <t>Lurgan TWP</t>
  </si>
  <si>
    <t>717-532-7460</t>
  </si>
  <si>
    <t>2 MI. NE OF EDENVILLE</t>
  </si>
  <si>
    <t>DENNIS RUN</t>
  </si>
  <si>
    <t>28/205 - HAMILTON</t>
  </si>
  <si>
    <t>252a</t>
  </si>
  <si>
    <t>3 MI E OF EDENVILLE</t>
  </si>
  <si>
    <t>ROCKY SPRING CREEK</t>
  </si>
  <si>
    <t>252b</t>
  </si>
  <si>
    <t>252c</t>
  </si>
  <si>
    <t>253a</t>
  </si>
  <si>
    <t>Lancaster</t>
  </si>
  <si>
    <t>1.5 MI.E. of Marietta</t>
  </si>
  <si>
    <t>PA 23; SR 0023</t>
  </si>
  <si>
    <t>Chickies Creek</t>
  </si>
  <si>
    <t>36/239 - WEST HEMPFIELD</t>
  </si>
  <si>
    <t xml:space="preserve">20143580433, 20143580434 </t>
  </si>
  <si>
    <t>253b</t>
  </si>
  <si>
    <t>253c</t>
  </si>
  <si>
    <t>Columbia Water Company</t>
  </si>
  <si>
    <t>Dave Lewis, dlewis@pa.net,  717-684-2188 ;Charles Gohn (retired),columbiawater@pa.net</t>
  </si>
  <si>
    <t>253d</t>
  </si>
  <si>
    <t>254a</t>
  </si>
  <si>
    <t>LEAMAN PLACE</t>
  </si>
  <si>
    <t>ESHELMAN'S RUN</t>
  </si>
  <si>
    <t>36/226 - PARADISE</t>
  </si>
  <si>
    <t>254b</t>
  </si>
  <si>
    <t>255a</t>
  </si>
  <si>
    <t>VILLAGE OF CLAY</t>
  </si>
  <si>
    <t>US 322; SR 0322</t>
  </si>
  <si>
    <t>36/204 - CLAY</t>
  </si>
  <si>
    <t>20150681684/ 20150681685</t>
  </si>
  <si>
    <t>255b</t>
  </si>
  <si>
    <t>255c</t>
  </si>
  <si>
    <t>WINDSTREAM</t>
  </si>
  <si>
    <t>Glen Esenwein, 610-582-6239, gesenwein@ceni.com</t>
  </si>
  <si>
    <t>256a</t>
  </si>
  <si>
    <t>1 MI. W. OF CAIN</t>
  </si>
  <si>
    <t>PA 340; SR 0340</t>
  </si>
  <si>
    <t>PEQUEA CREEK</t>
  </si>
  <si>
    <t>36/232 - SALISBURY</t>
  </si>
  <si>
    <t>256b</t>
  </si>
  <si>
    <t>256c</t>
  </si>
  <si>
    <t>Salisbury TWP</t>
  </si>
  <si>
    <t>717-768-8059</t>
  </si>
  <si>
    <t>257a</t>
  </si>
  <si>
    <t>CAINS</t>
  </si>
  <si>
    <t>MILLER'S RUN</t>
  </si>
  <si>
    <t>257b</t>
  </si>
  <si>
    <t>258a</t>
  </si>
  <si>
    <t>Christiana Borough</t>
  </si>
  <si>
    <t>PA 372; Water St</t>
  </si>
  <si>
    <t>Williams Run</t>
  </si>
  <si>
    <t>36/403 - CHRISTIANA</t>
  </si>
  <si>
    <t>Christiana Boro/Christiana B W&amp;S Auth</t>
  </si>
  <si>
    <t>Laverne Rettew (secy), 610-593-5199, christianaboro@comcast.net</t>
  </si>
  <si>
    <t>258b</t>
  </si>
  <si>
    <t>Jack Tobias (717) 202-8442, Jack_Tobias@cable.comcast.com</t>
  </si>
  <si>
    <t>258c</t>
  </si>
  <si>
    <t>Matt Sweeney, 610-490-3153, matt.sweeney@exeloncorp.com</t>
  </si>
  <si>
    <t>258d</t>
  </si>
  <si>
    <t>259a</t>
  </si>
  <si>
    <t>Columbia Ave over Little Conestoga Creek</t>
  </si>
  <si>
    <t>462 Columbia Ave</t>
  </si>
  <si>
    <t>LITTLE CONESTOGA CREEK</t>
  </si>
  <si>
    <t>36/220 - LANCASTER</t>
  </si>
  <si>
    <t>20150722077 /20150722078/ 20150722079</t>
  </si>
  <si>
    <t>259b</t>
  </si>
  <si>
    <t>City of Lancaster/Lanc SA/Lanc Auth</t>
  </si>
  <si>
    <t>Michael Kyle, 717-299-4843</t>
  </si>
  <si>
    <t>259c</t>
  </si>
  <si>
    <t>Lancaster TWP</t>
  </si>
  <si>
    <t>Robert J. Ruth, PE, 717-291-4729, rruth@cityoflancasterpa.com</t>
  </si>
  <si>
    <t>259d</t>
  </si>
  <si>
    <t>259e</t>
  </si>
  <si>
    <t>East Hempfield TWP</t>
  </si>
  <si>
    <t>Rod Ray, 717-898-8231</t>
  </si>
  <si>
    <t>259f</t>
  </si>
  <si>
    <t>Manor TWP</t>
  </si>
  <si>
    <t>717-397-4769</t>
  </si>
  <si>
    <t>1 MI. S. OF BOWMANSVILLE</t>
  </si>
  <si>
    <t>PA 625; SR 0625</t>
  </si>
  <si>
    <t>MUDDY CREEK</t>
  </si>
  <si>
    <t>36/202 - BRECKNOCK</t>
  </si>
  <si>
    <t>261a</t>
  </si>
  <si>
    <t>1.5 MI. S.E. OF LITITZ</t>
  </si>
  <si>
    <t>PA 772; SR 0772</t>
  </si>
  <si>
    <t>LITITZ RUN</t>
  </si>
  <si>
    <t>36/235 - WARWICK</t>
  </si>
  <si>
    <t>261b</t>
  </si>
  <si>
    <t>Warwick TWP Municipal Auth</t>
  </si>
  <si>
    <t>Carl Haws / Claudia Watt, 717-627-2379, chaws@warwicktownship.org</t>
  </si>
  <si>
    <t>261c</t>
  </si>
  <si>
    <t xml:space="preserve"> Glen Esenwein, 610-404-6239, gesenwein@decommunications.com; David F. Ackerman. David.F.Ackerman@windstream.com, 319-790-1464</t>
  </si>
  <si>
    <t>262a</t>
  </si>
  <si>
    <t>1.5 MI. S.E. CHURCHTOWN</t>
  </si>
  <si>
    <t>Shirktown Rd</t>
  </si>
  <si>
    <t>Conestoga River</t>
  </si>
  <si>
    <t>36/203 - CAERNARVON</t>
  </si>
  <si>
    <t>262b</t>
  </si>
  <si>
    <t>262c</t>
  </si>
  <si>
    <t>262d</t>
  </si>
  <si>
    <t>UG &amp; OH</t>
  </si>
  <si>
    <t>263a</t>
  </si>
  <si>
    <t>S. OF UNION GROVE</t>
  </si>
  <si>
    <t>SR 1021; TWP. RD.</t>
  </si>
  <si>
    <t>36/213 - EAST EARL</t>
  </si>
  <si>
    <t>263b</t>
  </si>
  <si>
    <t>James Zionkowski, 610-926-4747, james.zionkowski@frontiercorp.com</t>
  </si>
  <si>
    <t>263c</t>
  </si>
  <si>
    <t>WEST OF SPRINGVILLE</t>
  </si>
  <si>
    <t>SR 1024</t>
  </si>
  <si>
    <t>INDIAN  RUN</t>
  </si>
  <si>
    <t>36/218 - EPHRATA</t>
  </si>
  <si>
    <t>265a</t>
  </si>
  <si>
    <t>0.75 mi NW of Farmersville</t>
  </si>
  <si>
    <t>N Farmersville Rd</t>
  </si>
  <si>
    <t>36/238 - WEST EARL</t>
  </si>
  <si>
    <t>265b</t>
  </si>
  <si>
    <t>265c</t>
  </si>
  <si>
    <t>West Earl TWP</t>
  </si>
  <si>
    <t>James Houser, 717-859-3201</t>
  </si>
  <si>
    <t>266a</t>
  </si>
  <si>
    <t>1MI NE DENVER</t>
  </si>
  <si>
    <t>S.R. 1034</t>
  </si>
  <si>
    <t>SWAMP CREEK</t>
  </si>
  <si>
    <t>36/210 - EAST COCALICO</t>
  </si>
  <si>
    <t>266b</t>
  </si>
  <si>
    <t xml:space="preserve">  Glen Esenwein, 610-404-6239, gesenwein@decommunications.com; David Ackerman, David.F.Ackerman@windstream.com, 319-790-1464</t>
  </si>
  <si>
    <t>267a</t>
  </si>
  <si>
    <t>0.75 MILE N. OF NEWTOWN</t>
  </si>
  <si>
    <t>SR 1035</t>
  </si>
  <si>
    <t>267b</t>
  </si>
  <si>
    <t>268a</t>
  </si>
  <si>
    <t>Speedwell Forge Rd/Hammer Creek</t>
  </si>
  <si>
    <t>SR 1037</t>
  </si>
  <si>
    <t>HAMMER CREEK</t>
  </si>
  <si>
    <t>36/217 - ELIZABETH</t>
  </si>
  <si>
    <t xml:space="preserve"> Glen Esenwein, 610-404-6239, gesenwein@decommunications.com; Joseph Green, Joseph.Green@windstream.com, 319-790-7510</t>
  </si>
  <si>
    <t>269a</t>
  </si>
  <si>
    <t>1.5 MI.N. OF MILLWAY</t>
  </si>
  <si>
    <t>SR 1039</t>
  </si>
  <si>
    <t>MIDDLE  CREEK</t>
  </si>
  <si>
    <t>269b</t>
  </si>
  <si>
    <t>Glen Esenwein, 610-582-6239, gesenwein@ceni.com; gesenwein@decommunications.com;</t>
  </si>
  <si>
    <t>1.25 MI.E. OF TERRE HILL</t>
  </si>
  <si>
    <t>SR 1048</t>
  </si>
  <si>
    <t>BLACK CREEK</t>
  </si>
  <si>
    <t>20151470509, 20151470510</t>
  </si>
  <si>
    <t>271a</t>
  </si>
  <si>
    <t>0.5 MI. W. DENVER BORO</t>
  </si>
  <si>
    <t>SR 1053</t>
  </si>
  <si>
    <t>COCALICO CREEK</t>
  </si>
  <si>
    <t>36/236 - WEST COCALICO</t>
  </si>
  <si>
    <t>271b</t>
  </si>
  <si>
    <t>271c</t>
  </si>
  <si>
    <t>271d</t>
  </si>
  <si>
    <t>271e</t>
  </si>
  <si>
    <t>272a</t>
  </si>
  <si>
    <t>Reinholds Rd over Swamp Ck (N of i76)</t>
  </si>
  <si>
    <t>SR 1055</t>
  </si>
  <si>
    <t>Ephrata Borough/Ephrata Joint Auth</t>
  </si>
  <si>
    <t>David Burkholder, dburkholder@ephrataboro.org, 717-738-9202 (x135) ; Ryan Coulson, 717-738-9222</t>
  </si>
  <si>
    <t>272b</t>
  </si>
  <si>
    <t>273a</t>
  </si>
  <si>
    <t>KIRKS MILL</t>
  </si>
  <si>
    <t>Twp Road</t>
  </si>
  <si>
    <t>REYNOLDS RUN</t>
  </si>
  <si>
    <t>36/222 - LITTLE BRITAIN</t>
  </si>
  <si>
    <t>273b</t>
  </si>
  <si>
    <t>Neon Transcom</t>
  </si>
  <si>
    <t>Brian Loucks, 508-439-2406</t>
  </si>
  <si>
    <t>273c</t>
  </si>
  <si>
    <t>274a</t>
  </si>
  <si>
    <t>1MI NOF NEW TEXAS</t>
  </si>
  <si>
    <t>SR 2005; TWP ROAD</t>
  </si>
  <si>
    <t>LITTLE CONOWINGO CRK</t>
  </si>
  <si>
    <t>36/219 - FULTON</t>
  </si>
  <si>
    <t>274b</t>
  </si>
  <si>
    <t>275a</t>
  </si>
  <si>
    <t>PUSEYVILLE</t>
  </si>
  <si>
    <t>SR 2010</t>
  </si>
  <si>
    <t>W BR OCTORARO</t>
  </si>
  <si>
    <t>36/205 - COLERAIN</t>
  </si>
  <si>
    <t>1 MI.N. OF UNION</t>
  </si>
  <si>
    <t>SR 2012; TWP RD</t>
  </si>
  <si>
    <t>TRIB W.BR.OCTORARO</t>
  </si>
  <si>
    <t>2 MI E OF COLLINS</t>
  </si>
  <si>
    <t>WEST BRANCH OCTORARO CR</t>
  </si>
  <si>
    <t>278a</t>
  </si>
  <si>
    <t>CAMARGO</t>
  </si>
  <si>
    <t>SR 2020</t>
  </si>
  <si>
    <t>36/216 - EDEN</t>
  </si>
  <si>
    <t>Harold Holt, 717-752-0829, harold_holt@cable.comcast.com, 2720 Baltimore Pike, Gettysburg PA 17325; Jack Tobias (717) 202-8442, Jack_Tobias@cable.comcast.com</t>
  </si>
  <si>
    <t>278b</t>
  </si>
  <si>
    <t>279a</t>
  </si>
  <si>
    <t>1 MI.N. CAMARGO</t>
  </si>
  <si>
    <t>BOWEY RUN</t>
  </si>
  <si>
    <t>279b</t>
  </si>
  <si>
    <t>North of Bird In Hand</t>
  </si>
  <si>
    <t>2045 Monterrey Rd</t>
  </si>
  <si>
    <t>Mill  Creek</t>
  </si>
  <si>
    <t>36/234 - UPPER LEACOCK</t>
  </si>
  <si>
    <t>20143571667, 20143571668</t>
  </si>
  <si>
    <t>281a</t>
  </si>
  <si>
    <t>DRUMORE</t>
  </si>
  <si>
    <t>SR 3004; (TWP RD)</t>
  </si>
  <si>
    <t>36/208 - DRUMORE</t>
  </si>
  <si>
    <t>281b</t>
  </si>
  <si>
    <t>281c</t>
  </si>
  <si>
    <t>282a</t>
  </si>
  <si>
    <t>0.5 MI.NORTH OF LETORT</t>
  </si>
  <si>
    <t>SR 3017</t>
  </si>
  <si>
    <t>W.BR.CONESTOGA CREEK</t>
  </si>
  <si>
    <t>36/233 - STRASBURG</t>
  </si>
  <si>
    <t>282b</t>
  </si>
  <si>
    <t>282c</t>
  </si>
  <si>
    <t>Lancaster Area Sewer Auth</t>
  </si>
  <si>
    <t>John Vilga, 717-344-5819, Jvilga@lasa.org</t>
  </si>
  <si>
    <t>283a</t>
  </si>
  <si>
    <t>Letort Road over Little Conestoga Creek</t>
  </si>
  <si>
    <t>3032 LeTort Rd</t>
  </si>
  <si>
    <t>36/223 - MANOR</t>
  </si>
  <si>
    <t>283b</t>
  </si>
  <si>
    <t>Lebanon</t>
  </si>
  <si>
    <t>INDIANTOWN GAP</t>
  </si>
  <si>
    <t>AIRE RUN</t>
  </si>
  <si>
    <t>38/215 - UNION</t>
  </si>
  <si>
    <t>285a</t>
  </si>
  <si>
    <t>Perry</t>
  </si>
  <si>
    <t>MARYSVILLE BORO</t>
  </si>
  <si>
    <t>US 11&amp;15; STATE.RD</t>
  </si>
  <si>
    <t>50/406 - MARYSVILLE</t>
  </si>
  <si>
    <t>285b</t>
  </si>
  <si>
    <t>285c</t>
  </si>
  <si>
    <t>Marysville Borough</t>
  </si>
  <si>
    <t>717-957-3110, boro17053@comcast.net</t>
  </si>
  <si>
    <t>285d</t>
  </si>
  <si>
    <t>285e</t>
  </si>
  <si>
    <t>2 MILES WEST OF KISTLER</t>
  </si>
  <si>
    <t>PA 17; SR 0017</t>
  </si>
  <si>
    <t>BIXLERS RUN</t>
  </si>
  <si>
    <t>50/210 - NORTHEAST MADIS</t>
  </si>
  <si>
    <t>287a</t>
  </si>
  <si>
    <t>LIVERPOOL BORO</t>
  </si>
  <si>
    <t>TRIB TO SUSQUEHANNA</t>
  </si>
  <si>
    <t>50/405 - LIVERPOOL</t>
  </si>
  <si>
    <t>287b</t>
  </si>
  <si>
    <t>287c</t>
  </si>
  <si>
    <t>288a</t>
  </si>
  <si>
    <t>GREEN PARK</t>
  </si>
  <si>
    <t>PA 74; SR 0074</t>
  </si>
  <si>
    <t>MONTOUR CREEK</t>
  </si>
  <si>
    <t>50/219 - TYRONE</t>
  </si>
  <si>
    <t>288b</t>
  </si>
  <si>
    <t>289a</t>
  </si>
  <si>
    <t>1MI NO OF FORT ROBINSON</t>
  </si>
  <si>
    <t>PA 850; SR 0850</t>
  </si>
  <si>
    <t>289b</t>
  </si>
  <si>
    <t>290a</t>
  </si>
  <si>
    <t>FORT ROBINSON</t>
  </si>
  <si>
    <t>290b</t>
  </si>
  <si>
    <t>291a</t>
  </si>
  <si>
    <t>2 MI.S. OF MILLERSTOWN</t>
  </si>
  <si>
    <t>W.JUNIATA PARKWAY</t>
  </si>
  <si>
    <t>WILD CAT RUN</t>
  </si>
  <si>
    <t>50/204 - GREENWOOD</t>
  </si>
  <si>
    <t>291b</t>
  </si>
  <si>
    <t>4 MI SW OF BLAIN</t>
  </si>
  <si>
    <t>SR 3006</t>
  </si>
  <si>
    <t>SHAEFFER'S RUN</t>
  </si>
  <si>
    <t>50/206 - JACKSON</t>
  </si>
  <si>
    <t>293a</t>
  </si>
  <si>
    <t>AT BRIDGEPORT</t>
  </si>
  <si>
    <t>SR 3017; TWP RD</t>
  </si>
  <si>
    <t>TRIB SHERMANS CREEK</t>
  </si>
  <si>
    <t>50/216 - SPRING</t>
  </si>
  <si>
    <t>293b</t>
  </si>
  <si>
    <t>293c</t>
  </si>
  <si>
    <t>294a</t>
  </si>
  <si>
    <t>DONNALLY'S MILLS</t>
  </si>
  <si>
    <t>CREEK RD.</t>
  </si>
  <si>
    <t>RACCOON CREEK</t>
  </si>
  <si>
    <t>50/218 - TUSCARORA</t>
  </si>
  <si>
    <t>294b</t>
  </si>
  <si>
    <t>295a</t>
  </si>
  <si>
    <t>York</t>
  </si>
  <si>
    <t>1.5 W OF DELROY</t>
  </si>
  <si>
    <t>PA 124; SR 0124</t>
  </si>
  <si>
    <t>KREUTZ CREEK</t>
  </si>
  <si>
    <t>66/233 - WINDSOR</t>
  </si>
  <si>
    <t>Brian K. Shomper, 717-849-0137, bshomper@nisource.com</t>
  </si>
  <si>
    <t>295b</t>
  </si>
  <si>
    <t>295c</t>
  </si>
  <si>
    <t>296a</t>
  </si>
  <si>
    <t>1 MILE N OF CRALEY</t>
  </si>
  <si>
    <t>CABIN CREEK</t>
  </si>
  <si>
    <t>66/216 - LOWER WINDSOR</t>
  </si>
  <si>
    <t>Comcast of Southeastern Pennsylvania</t>
  </si>
  <si>
    <t>Harold Holt, 717-752-0829, harold_holt@cable.comcast.com, 2720 Baltimore Pike, Gettysburg PA 17325; 717-273-8511</t>
  </si>
  <si>
    <t>296b</t>
  </si>
  <si>
    <t>296c</t>
  </si>
  <si>
    <t>297a</t>
  </si>
  <si>
    <t>1.2 MI.S.E. OF CRALEY</t>
  </si>
  <si>
    <t>PA 425; SR 0425</t>
  </si>
  <si>
    <t>66/202 - CHANCEFORD</t>
  </si>
  <si>
    <t>20151463749, 20151463750</t>
  </si>
  <si>
    <t>297b</t>
  </si>
  <si>
    <t>Lower Windsor TWP</t>
  </si>
  <si>
    <t>717-244-6813, GeneraLInfo@LowerWindsor.com</t>
  </si>
  <si>
    <t>297c</t>
  </si>
  <si>
    <t>297d</t>
  </si>
  <si>
    <t>297e</t>
  </si>
  <si>
    <t>297f</t>
  </si>
  <si>
    <t>Carl Rose, 724-628-6600</t>
  </si>
  <si>
    <t>297g</t>
  </si>
  <si>
    <t>298a</t>
  </si>
  <si>
    <t>.5 MI. N.W. OF GLEN ROCK</t>
  </si>
  <si>
    <t>PA 616; SR 0616</t>
  </si>
  <si>
    <t>TRIB TO S BR CODORUS CR</t>
  </si>
  <si>
    <t>66/226 - SHREWSBURY</t>
  </si>
  <si>
    <t>Aaron Dierdorff, 800-762-0592, aarondierdorff@usicinc.com; Mike Greer, 800-572-1038</t>
  </si>
  <si>
    <t>298b</t>
  </si>
  <si>
    <t>298c</t>
  </si>
  <si>
    <t>Glen Rock Water and Sewer Auth</t>
  </si>
  <si>
    <t>DALE GETZ, 717-235-2082; Garth Green, 717-235-2082, grwsa@nfdc.net</t>
  </si>
  <si>
    <t>298d</t>
  </si>
  <si>
    <t>298e</t>
  </si>
  <si>
    <t>299a</t>
  </si>
  <si>
    <t>1.0 MI. NW GLEN ROCK</t>
  </si>
  <si>
    <t>SEVEN VALLEYS RD.</t>
  </si>
  <si>
    <t>CENTERVILLE CREEK</t>
  </si>
  <si>
    <t>20150781928/ 20150781929</t>
  </si>
  <si>
    <t>299b</t>
  </si>
  <si>
    <t>299c</t>
  </si>
  <si>
    <t>Garth Green, 717-235-2082, grwsa@nfdc.net</t>
  </si>
  <si>
    <t>299d</t>
  </si>
  <si>
    <t>300a</t>
  </si>
  <si>
    <t>3 MI.E. OF DOVER</t>
  </si>
  <si>
    <t>PA 921; SR 0921</t>
  </si>
  <si>
    <t>TRIB TO LITTLE CONEWAGO</t>
  </si>
  <si>
    <t>66/204 - CONEWAGO</t>
  </si>
  <si>
    <t>300b</t>
  </si>
  <si>
    <t>Conewago TWP Sewer Auth</t>
  </si>
  <si>
    <t>Caroline Kern, Admin Asst. 717-266-5518, Fax: 717-266-0474; 600 Locust Point Rd , York PA 17406</t>
  </si>
  <si>
    <t>300c</t>
  </si>
  <si>
    <t>300d</t>
  </si>
  <si>
    <t>300e</t>
  </si>
  <si>
    <t>Steve Ward, sward@firstenergycorp.com, 717-848-7147</t>
  </si>
  <si>
    <t>301a</t>
  </si>
  <si>
    <t>DELTA BORO</t>
  </si>
  <si>
    <t>SR 2028</t>
  </si>
  <si>
    <t>SCOTT'S RUN</t>
  </si>
  <si>
    <t>66/403 - DELTA</t>
  </si>
  <si>
    <t>20150420444, 20150420445</t>
  </si>
  <si>
    <t>301b</t>
  </si>
  <si>
    <t>Delta Borough</t>
  </si>
  <si>
    <t>Sam Maiter, waterman3989@gmail.com, 717-405-0663. Patricia Koehler, deltabilling@yahoo.com, 717-456-6248. EDNA JANE CROTHERS, 717-456-6248. Cindy Dennis Singh Operations Services Inc 8 Rees Drive Willow Street PA 17584</t>
  </si>
  <si>
    <t>301c</t>
  </si>
  <si>
    <t>Bill Hensil, 610-725-7129, bill.hensil@exeloncorp.com; Luis Figueroa, 610-725-7157, Luis.Figueroa@exeloncorp.com ; Matt Sweeney, 610-490-3153, matt.sweeney@exeloncorp.com</t>
  </si>
  <si>
    <t>301d</t>
  </si>
  <si>
    <t>302a</t>
  </si>
  <si>
    <t>5 MILE NE OF RED LION</t>
  </si>
  <si>
    <t>SR 2029</t>
  </si>
  <si>
    <t>302b</t>
  </si>
  <si>
    <t>303a</t>
  </si>
  <si>
    <t>JACOBS MILLS</t>
  </si>
  <si>
    <t>SR 3045</t>
  </si>
  <si>
    <t>OIL CREEK</t>
  </si>
  <si>
    <t>66/211 - HEIDELBERG</t>
  </si>
  <si>
    <t>303b</t>
  </si>
  <si>
    <t>303c</t>
  </si>
  <si>
    <t>303d</t>
  </si>
  <si>
    <t>304a</t>
  </si>
  <si>
    <t>1 MI.W. OF JEFFERSON</t>
  </si>
  <si>
    <t>SR 3051</t>
  </si>
  <si>
    <t>CODORUS CREEK</t>
  </si>
  <si>
    <t>66/218 - MANHEIM</t>
  </si>
  <si>
    <t>20150261323, 20150261324</t>
  </si>
  <si>
    <t>304b</t>
  </si>
  <si>
    <t>304c</t>
  </si>
  <si>
    <t>305a</t>
  </si>
  <si>
    <t>1 MILE S.W. OF PA 94</t>
  </si>
  <si>
    <t>SR 3071; T-513</t>
  </si>
  <si>
    <t>SOUTH BR CONEWAGO CREEK</t>
  </si>
  <si>
    <t>66/232 - WEST MANHEIM</t>
  </si>
  <si>
    <t>305b</t>
  </si>
  <si>
    <t>305c</t>
  </si>
  <si>
    <t>306a</t>
  </si>
  <si>
    <t>2 MILES E. OF DOVER</t>
  </si>
  <si>
    <t>SR 4001</t>
  </si>
  <si>
    <t>FOX RUN</t>
  </si>
  <si>
    <t>66/205 - DOVER</t>
  </si>
  <si>
    <t>20150261329, 20150261330</t>
  </si>
  <si>
    <t>Chris Lovell, 800-440-6111, clovell@nisource.com; SHANNON GRIEST, sgriest@nisource.com</t>
  </si>
  <si>
    <t>306b</t>
  </si>
  <si>
    <t>306c</t>
  </si>
  <si>
    <t>306d</t>
  </si>
  <si>
    <t>306e</t>
  </si>
  <si>
    <t>Dover TWP</t>
  </si>
  <si>
    <t>Chuck Farley, 717-292-3634, cfarley@dovertownship.org</t>
  </si>
  <si>
    <t>306f</t>
  </si>
  <si>
    <t>306g</t>
  </si>
  <si>
    <t>Caroline Kern, Admin Asst. ,ctsa600@comcast.net; 717-266-5518; 717-533-6643</t>
  </si>
  <si>
    <t>306h</t>
  </si>
  <si>
    <t>307a</t>
  </si>
  <si>
    <t>0.5 MI.E. OF KRALLTOWN</t>
  </si>
  <si>
    <t>SR 4012</t>
  </si>
  <si>
    <t>66/230 - WASHINGTON</t>
  </si>
  <si>
    <t>307b</t>
  </si>
  <si>
    <t>307c</t>
  </si>
  <si>
    <t>307d</t>
  </si>
  <si>
    <t>308a</t>
  </si>
  <si>
    <t>1.0 MI.N.E. ANDERSONTOWN</t>
  </si>
  <si>
    <t>SR 4033</t>
  </si>
  <si>
    <t>66/208 - FAIRVIEW</t>
  </si>
  <si>
    <t>20150271466, 20150271467, 20150271468, 20150271469</t>
  </si>
  <si>
    <t>Harold Holt, 717-752-0829, harold_holt@cable.comcast.com, 2720 Baltimore Pike, Gettysburg PA 17325; Dave McLuckie, Dave_McLuckie@cable.comcast.co,</t>
  </si>
  <si>
    <t>308b</t>
  </si>
  <si>
    <t>308c</t>
  </si>
  <si>
    <t>309a</t>
  </si>
  <si>
    <t>1 MI. N.E. FARMERS</t>
  </si>
  <si>
    <t>BIG MOUNT RD.</t>
  </si>
  <si>
    <t>66/223 - PARADISE</t>
  </si>
  <si>
    <t>20151420609, 20151420610</t>
  </si>
  <si>
    <t>309b</t>
  </si>
  <si>
    <t>309c</t>
  </si>
  <si>
    <t>309d</t>
  </si>
  <si>
    <t>310a</t>
  </si>
  <si>
    <t>Bedford</t>
  </si>
  <si>
    <t>2.8 MI.W. OF SHELLSBURG</t>
  </si>
  <si>
    <t>US 30</t>
  </si>
  <si>
    <t>BURNS CREEK</t>
  </si>
  <si>
    <t>05/210 - JUNIATA</t>
  </si>
  <si>
    <t>Don Hubbard, 717-633-8285, don.g.hubbard@embarq.com</t>
  </si>
  <si>
    <t>310b</t>
  </si>
  <si>
    <t>Joe Ritter, 814-269-6709, jritter@firstenergycorp.com, Dale Shaner, 814-768-4148, dshaner@firstenergycorp.com, engineering supervisor - Don Morchesky, dmorche@firstenergycorp.com</t>
  </si>
  <si>
    <t>2.3 MI.W.OF SHELLSBURG</t>
  </si>
  <si>
    <t>SHAWNEE CREEK</t>
  </si>
  <si>
    <t>05/218 - NAPIER</t>
  </si>
  <si>
    <t>312a</t>
  </si>
  <si>
    <t>1.68 MILE WEST FROM PA 96</t>
  </si>
  <si>
    <t>PA 56</t>
  </si>
  <si>
    <t>BAREFOOT RUN</t>
  </si>
  <si>
    <t>05/227 - WEST ST CLAIR</t>
  </si>
  <si>
    <t>Timothy (Tim) Frye, tfrye@firstenergycorp.com, 814-949-4652; engineering supervisor - Don Morchesky, dmorche@firstenergycorp.com</t>
  </si>
  <si>
    <t>312b</t>
  </si>
  <si>
    <t>Bedford Rural Electric Company</t>
  </si>
  <si>
    <t>Troy Mock, tmock@bedfordrec.com, 814-977-6906; Jim Seymour, jseymour@bedfordrec.com</t>
  </si>
  <si>
    <t>312c</t>
  </si>
  <si>
    <t>June Smith, june.i.smith@centurylink.com, 814-623-3624, 317 South Richard Street, Bedford, PA 15522</t>
  </si>
  <si>
    <t>313a</t>
  </si>
  <si>
    <t>MADLEY</t>
  </si>
  <si>
    <t>PA 96</t>
  </si>
  <si>
    <t>WOLF CAMP RUN</t>
  </si>
  <si>
    <t>05/215 - LONDONDERRY</t>
  </si>
  <si>
    <t>313b</t>
  </si>
  <si>
    <t>313c</t>
  </si>
  <si>
    <t>Jeffrey (Jeff) Gilliland, 717-752-5036, Jeffrey_Gilliland@cable.comcast.com</t>
  </si>
  <si>
    <t>314a</t>
  </si>
  <si>
    <t>3.16 MILE WEST FROM PA 96</t>
  </si>
  <si>
    <t>PA 869</t>
  </si>
  <si>
    <t>BOBS CREEK</t>
  </si>
  <si>
    <t>05/222 - PAVIA</t>
  </si>
  <si>
    <t>Pavia TWP</t>
  </si>
  <si>
    <t>George Porle, 814-276-9345, 1850 Birdshouse Rd. Imler, PA 16655</t>
  </si>
  <si>
    <t>314b</t>
  </si>
  <si>
    <t>314c</t>
  </si>
  <si>
    <t>Sprint</t>
  </si>
  <si>
    <t>Wesley Carpenter, wesley.a.carpenter@sprint.com</t>
  </si>
  <si>
    <t>314d</t>
  </si>
  <si>
    <t>314e</t>
  </si>
  <si>
    <t>315a</t>
  </si>
  <si>
    <t>2 MI.N.OF BREEZEWOOD</t>
  </si>
  <si>
    <t>SR 1011</t>
  </si>
  <si>
    <t>TUB MILL RUN</t>
  </si>
  <si>
    <t>05/206 - EAST PROVIDENCE</t>
  </si>
  <si>
    <t>315b</t>
  </si>
  <si>
    <t>316a</t>
  </si>
  <si>
    <t>1.73 MILE EAST FROM SR 1009</t>
  </si>
  <si>
    <t>SR 1012</t>
  </si>
  <si>
    <t>RAYSTOWN BR JUNIATA RIV.</t>
  </si>
  <si>
    <t>05/226 - WEST PROVIDENCE</t>
  </si>
  <si>
    <t>316b</t>
  </si>
  <si>
    <t>Bedford REC or Penelec - Need to confirm</t>
  </si>
  <si>
    <t>317a</t>
  </si>
  <si>
    <t>0.16 MILE EAST FROM SR 1009</t>
  </si>
  <si>
    <t>SR 1020</t>
  </si>
  <si>
    <t>PIPERS RUN</t>
  </si>
  <si>
    <t>05/209 - HOPEWELL</t>
  </si>
  <si>
    <t>Kim Grauel, Kim.L.Grauel@centurylink.com</t>
  </si>
  <si>
    <t>317b</t>
  </si>
  <si>
    <t>318a</t>
  </si>
  <si>
    <t>VILLAGE OF QUEEN</t>
  </si>
  <si>
    <t>SR 4031</t>
  </si>
  <si>
    <t>BEAVERDAM CREEK</t>
  </si>
  <si>
    <t>05/211 - KIMMEL</t>
  </si>
  <si>
    <t>318b</t>
  </si>
  <si>
    <t>318c</t>
  </si>
  <si>
    <t>319a</t>
  </si>
  <si>
    <t>Blair</t>
  </si>
  <si>
    <t>.75 MI.NE.OF CULP</t>
  </si>
  <si>
    <t>SR 1013</t>
  </si>
  <si>
    <t>SINKING RUN</t>
  </si>
  <si>
    <t>07/214 - TYRONE</t>
  </si>
  <si>
    <t>Jeff Garner, 814-793-2609</t>
  </si>
  <si>
    <t>319b</t>
  </si>
  <si>
    <t>320a</t>
  </si>
  <si>
    <t>1.5 MI.NE.OF CULP</t>
  </si>
  <si>
    <t>Richard Fink, rfink@firstenergycorp.com</t>
  </si>
  <si>
    <t>320b</t>
  </si>
  <si>
    <t>Mike Lansberry, mlansberry@valleyrec.com, 814-506-1667</t>
  </si>
  <si>
    <t>320c</t>
  </si>
  <si>
    <t>Joseph (Joe) Schoch, 814-231-6565, joseph.l.schoch.jr@verizon.com</t>
  </si>
  <si>
    <t>320d</t>
  </si>
  <si>
    <t>REA Energy Coop</t>
  </si>
  <si>
    <t>Chris Yahner, cyahner@reaenergy.com, 814-472-8570</t>
  </si>
  <si>
    <t>320e</t>
  </si>
  <si>
    <t>Zayo Bandwidth (ACC)</t>
  </si>
  <si>
    <t>John Lynch, john.lynch@zayo.com, 724-972-5667; Ricci Blakeley, ricci.blakeley@zayo.com</t>
  </si>
  <si>
    <t>321a</t>
  </si>
  <si>
    <t>0.23 MILE NORTH FROM PA 453</t>
  </si>
  <si>
    <t>321b</t>
  </si>
  <si>
    <t>321c</t>
  </si>
  <si>
    <t>.5 MI.W.OF SPROUL</t>
  </si>
  <si>
    <t>07/207 - GREENFIELD</t>
  </si>
  <si>
    <t>323a</t>
  </si>
  <si>
    <t>TYRONE BOROUGH</t>
  </si>
  <si>
    <t>DECKER RUN</t>
  </si>
  <si>
    <t>07/407 - TYRONE</t>
  </si>
  <si>
    <t>Dan Cramer, 800-219-9103, dan.cramer@adelphia.com</t>
  </si>
  <si>
    <t>323b</t>
  </si>
  <si>
    <t>323c</t>
  </si>
  <si>
    <t>Peoples Gas Altoona Division</t>
  </si>
  <si>
    <t>Rocky Saporito, PE, 412-473-3960, rocky.saporito@peoples-gas.com</t>
  </si>
  <si>
    <t>323d</t>
  </si>
  <si>
    <t>Peoples Gas Design Altoona</t>
  </si>
  <si>
    <t>323e</t>
  </si>
  <si>
    <t>Tyrone Borough Auth Water</t>
  </si>
  <si>
    <t>814-684-1330, info@tyroneboropa.com</t>
  </si>
  <si>
    <t>323f</t>
  </si>
  <si>
    <t>Tyrone Borough Auth Sewer</t>
  </si>
  <si>
    <t>324a</t>
  </si>
  <si>
    <t>Cambria</t>
  </si>
  <si>
    <t>0.2 MILE NORTH OF TR 869E</t>
  </si>
  <si>
    <t>PA 160</t>
  </si>
  <si>
    <t>11/210 - CROYLE</t>
  </si>
  <si>
    <t>814-487-7651</t>
  </si>
  <si>
    <t>324b</t>
  </si>
  <si>
    <t>324c</t>
  </si>
  <si>
    <t>325a</t>
  </si>
  <si>
    <t>1.0 MILE NORTH OF TR 869E</t>
  </si>
  <si>
    <t>Ray Veroli, 814-445-6591</t>
  </si>
  <si>
    <t>325b</t>
  </si>
  <si>
    <t>Joe Ritter, 814-269-6709, jritter@firstenergycorp.com; Dale Shaner, 814-768-4148, dshaner@firstenergycorp.com</t>
  </si>
  <si>
    <t>325c</t>
  </si>
  <si>
    <t>Barbara Witkowski, barb.witkowski@verizon.com, 814-871-2275; Robert Preston, 304-670-9999, robert.preston@cyient.com</t>
  </si>
  <si>
    <t>325d</t>
  </si>
  <si>
    <t>Tri-Township Water Auth</t>
  </si>
  <si>
    <t>Janet, 814-487-7056</t>
  </si>
  <si>
    <t>325e</t>
  </si>
  <si>
    <t>325f</t>
  </si>
  <si>
    <t>John Radeshak, John_Radeshak@cable.comcast.com, 412-352-5769</t>
  </si>
  <si>
    <t>326a</t>
  </si>
  <si>
    <t>0.18 MILE WEST FROM PA 53</t>
  </si>
  <si>
    <t>SR 1026</t>
  </si>
  <si>
    <t>CLEARFIELD CREEK</t>
  </si>
  <si>
    <t>11/229 - WHITE</t>
  </si>
  <si>
    <t>326b</t>
  </si>
  <si>
    <t>326c</t>
  </si>
  <si>
    <t>326d</t>
  </si>
  <si>
    <t>327a</t>
  </si>
  <si>
    <t>Fulton</t>
  </si>
  <si>
    <t>0.2 MILE EAST OF TR 26</t>
  </si>
  <si>
    <t>PA 484</t>
  </si>
  <si>
    <t>SIDELING HILL CREEK</t>
  </si>
  <si>
    <t>29/210 - UNION</t>
  </si>
  <si>
    <t>327b</t>
  </si>
  <si>
    <t>328a</t>
  </si>
  <si>
    <t>NEEDMORE</t>
  </si>
  <si>
    <t>US 522</t>
  </si>
  <si>
    <t>BARNETT RUN</t>
  </si>
  <si>
    <t>29/202 - BELFAST</t>
  </si>
  <si>
    <t>20150500720/20151811319</t>
  </si>
  <si>
    <t>Needmore Water Supply Co Inc</t>
  </si>
  <si>
    <t>717-573-2318; Donny Gordan 717-816-6460</t>
  </si>
  <si>
    <t>328b</t>
  </si>
  <si>
    <t>328c</t>
  </si>
  <si>
    <t>Craig (Kip) Pletz, Craig.Pletz@ftr.com, 717-587-9740</t>
  </si>
  <si>
    <t>329a</t>
  </si>
  <si>
    <t>3/4 MILE N. OF NEEDMORE</t>
  </si>
  <si>
    <t>PALMER RUN</t>
  </si>
  <si>
    <t>329b</t>
  </si>
  <si>
    <t>330a</t>
  </si>
  <si>
    <t>1 MILE NORTH OF NEEDMORE</t>
  </si>
  <si>
    <t>LITTLE TONOLOWAY CREEK</t>
  </si>
  <si>
    <t xml:space="preserve">Frontier </t>
  </si>
  <si>
    <t>330b</t>
  </si>
  <si>
    <t>330c</t>
  </si>
  <si>
    <t>Patrick Lichner, 814-793-2609</t>
  </si>
  <si>
    <t>331a</t>
  </si>
  <si>
    <t>0.47 MILE NORTH FROM PA 928</t>
  </si>
  <si>
    <t>BIG COVE CREEK</t>
  </si>
  <si>
    <t>29/201 - AYR</t>
  </si>
  <si>
    <t>Bradley (Brad) Benson, Bradley.J.Benson1@centurylink.com, 717-267-4724</t>
  </si>
  <si>
    <t>331b</t>
  </si>
  <si>
    <t>Jeff Gilliland, 717-752-5036, Jeffrey_Gilliland@cable.comcast.com, Dennis Thomas, Dennis_Thomas@cable.comcast.com</t>
  </si>
  <si>
    <t>331c</t>
  </si>
  <si>
    <t>McConnellsburg Sewerage Auth</t>
  </si>
  <si>
    <t>Craig Strait, 717-485-4728, 20789 Great Cove Road McConnellsburg, PA 17233</t>
  </si>
  <si>
    <t>331d</t>
  </si>
  <si>
    <t>331e</t>
  </si>
  <si>
    <t>332a</t>
  </si>
  <si>
    <t>.1 M N TR30,HARRISONVILLE</t>
  </si>
  <si>
    <t>PA 655</t>
  </si>
  <si>
    <t>SINDELDECKER BRANCH</t>
  </si>
  <si>
    <t>29/206 - LICKING CREEK</t>
  </si>
  <si>
    <t>332b</t>
  </si>
  <si>
    <t>Licking Creek TWP</t>
  </si>
  <si>
    <t>717-485-5670</t>
  </si>
  <si>
    <t>332c</t>
  </si>
  <si>
    <t>332d</t>
  </si>
  <si>
    <t>333a</t>
  </si>
  <si>
    <t>1.4 MI. SOUTH OF TURNPIKE</t>
  </si>
  <si>
    <t>FORTUNE TELLER CREEK</t>
  </si>
  <si>
    <t>29/205 - DUBLIN</t>
  </si>
  <si>
    <t>333b</t>
  </si>
  <si>
    <t>333c</t>
  </si>
  <si>
    <t>Hustontown Sewage Auth</t>
  </si>
  <si>
    <t>717-987-3185, uncleclem@embarqmail.com</t>
  </si>
  <si>
    <t>334a</t>
  </si>
  <si>
    <t>WEBSTER MILLS</t>
  </si>
  <si>
    <t>SPRING RUN</t>
  </si>
  <si>
    <t>334b</t>
  </si>
  <si>
    <t>334c</t>
  </si>
  <si>
    <t>334d</t>
  </si>
  <si>
    <t>335a</t>
  </si>
  <si>
    <t>Huntingdon</t>
  </si>
  <si>
    <t>OVER TR 26</t>
  </si>
  <si>
    <t>US 22</t>
  </si>
  <si>
    <t>PA 0026</t>
  </si>
  <si>
    <t>31/221 - SMITHFIELD</t>
  </si>
  <si>
    <t>Clarence Krepps, 717-248-6488, ckrepps@ugi.com</t>
  </si>
  <si>
    <t>335b</t>
  </si>
  <si>
    <t>Huntingdon B/H Area Water &amp; Sewer Auth</t>
  </si>
  <si>
    <t>Karen Brown (secy), 814-643-2644, kbrown@huntingdonboro.com</t>
  </si>
  <si>
    <t>336a</t>
  </si>
  <si>
    <t>.1 MI N SR1011,CNTR UNION</t>
  </si>
  <si>
    <t>PA 26</t>
  </si>
  <si>
    <t>MURRAY RUN</t>
  </si>
  <si>
    <t>31/217 - ONEIDA</t>
  </si>
  <si>
    <t>Richard (Rick) Fink, rfink@firstenergycorp.com, 814-949-4641</t>
  </si>
  <si>
    <t>336b</t>
  </si>
  <si>
    <t>336c</t>
  </si>
  <si>
    <t>337a</t>
  </si>
  <si>
    <t>0.2 MILE NORTH OF SR 1009</t>
  </si>
  <si>
    <t>HORN RUN</t>
  </si>
  <si>
    <t>Barry Savage, 301-895-4375</t>
  </si>
  <si>
    <t>337b</t>
  </si>
  <si>
    <t>338a</t>
  </si>
  <si>
    <t>.7 MI.N.SR 1005,FOUSETOWN</t>
  </si>
  <si>
    <t>SADDLERS RUN</t>
  </si>
  <si>
    <t>31/202 - BRADY</t>
  </si>
  <si>
    <t>338b</t>
  </si>
  <si>
    <t>wtr and sanitary</t>
  </si>
  <si>
    <t>Mill Creek Area Municipal Auth</t>
  </si>
  <si>
    <t>814-643-5666 (main office); Keith (operator), 814-386-4167, Main Street Mill Creek, PA 17060 (verified that address has no number), only open until noon M-F</t>
  </si>
  <si>
    <t>338c</t>
  </si>
  <si>
    <t>338d</t>
  </si>
  <si>
    <t>Jeremy Smith, 717-436-5211, Jeremy.Smith1@centurylink.com</t>
  </si>
  <si>
    <t>339a</t>
  </si>
  <si>
    <t>0.4 MILE EAST FROM SR 3019, ROBERTSDALE</t>
  </si>
  <si>
    <t>PA 913</t>
  </si>
  <si>
    <t>GREAT TROUGH CREEK</t>
  </si>
  <si>
    <t>31/230 - WOOD</t>
  </si>
  <si>
    <t>Marti Kerch, 814-269-6773, mkerch@firstenergycorp.com; Timothy (Tim) Frye, 814-949-4652, tfrye@firstenergycorp.com</t>
  </si>
  <si>
    <t>339b</t>
  </si>
  <si>
    <t>Wood Broad Top Wells JT Muni Auth</t>
  </si>
  <si>
    <t>Fred Myers, 814-635-2354, watera1@comcast.net</t>
  </si>
  <si>
    <t>339c</t>
  </si>
  <si>
    <t>Wood TWP</t>
  </si>
  <si>
    <t>Norman L. McClain (secy) 814-635-2440</t>
  </si>
  <si>
    <t>339d</t>
  </si>
  <si>
    <t>Richard (Rich) Lampenfeld, richard.m.lampenfeld@verizon.com, 814-946-5909, 1119 16th Street Altoona, PA 16601</t>
  </si>
  <si>
    <t>339e</t>
  </si>
  <si>
    <t>Comcast Cable Communications, Inc. - need to confirm</t>
  </si>
  <si>
    <t>1 MI.E.OF COTTAGE</t>
  </si>
  <si>
    <t>SR 1008</t>
  </si>
  <si>
    <t>SHAVERS CREEK</t>
  </si>
  <si>
    <t>31/229 - WEST</t>
  </si>
  <si>
    <t>341a</t>
  </si>
  <si>
    <t>0.03 MILE NORTH FROM PA 26</t>
  </si>
  <si>
    <t>SR 1019</t>
  </si>
  <si>
    <t>STANDING STONE CREEK</t>
  </si>
  <si>
    <t>31/215 - MILLER</t>
  </si>
  <si>
    <t>341b</t>
  </si>
  <si>
    <t>1.75 MILE NORTH FROM PA 26</t>
  </si>
  <si>
    <t>E BR STANDING STONE CRK</t>
  </si>
  <si>
    <t>31/211 - JACKSON</t>
  </si>
  <si>
    <t>0.24 MILE NORTH FROM PA 305</t>
  </si>
  <si>
    <t>SR 4009</t>
  </si>
  <si>
    <t>31/214 - LOGAN</t>
  </si>
  <si>
    <t>344a</t>
  </si>
  <si>
    <t>Somerset</t>
  </si>
  <si>
    <t>2.44 MILE WEST FROM PA 160</t>
  </si>
  <si>
    <t>TRIB CALENDAR RUN</t>
  </si>
  <si>
    <t>55/223 - STONYCREEK</t>
  </si>
  <si>
    <t>20150161848, 20150161849</t>
  </si>
  <si>
    <t>Shade TWP</t>
  </si>
  <si>
    <t>Lillian Feathers (secy), 814-754-4622</t>
  </si>
  <si>
    <t>344b</t>
  </si>
  <si>
    <t>344c</t>
  </si>
  <si>
    <t>344d</t>
  </si>
  <si>
    <t>Upper Stonycreek JT Muni Auth</t>
  </si>
  <si>
    <t>John Toth, 814-893-5668</t>
  </si>
  <si>
    <t>345a</t>
  </si>
  <si>
    <t>1.74 MILE WEST FROM PA 160</t>
  </si>
  <si>
    <t>CALENDAR RUN</t>
  </si>
  <si>
    <t>20150170057, 20150170058</t>
  </si>
  <si>
    <t>345b</t>
  </si>
  <si>
    <t>345c</t>
  </si>
  <si>
    <t>345d</t>
  </si>
  <si>
    <t>0.5 MILE EAST OF SR 1005</t>
  </si>
  <si>
    <t>PA 31</t>
  </si>
  <si>
    <t>SANDY HOLLOW CREEK</t>
  </si>
  <si>
    <t>20150501388, 20150501389</t>
  </si>
  <si>
    <t>347a</t>
  </si>
  <si>
    <t>LISTONBURG</t>
  </si>
  <si>
    <t>PA 523</t>
  </si>
  <si>
    <t>WHITES CREEK</t>
  </si>
  <si>
    <t>55/201 - ADDISON</t>
  </si>
  <si>
    <t>347b</t>
  </si>
  <si>
    <t>Pennsylvania Electric Company or Somerset County Rural Electric Coop - need to confirm</t>
  </si>
  <si>
    <t>347c</t>
  </si>
  <si>
    <t>348a</t>
  </si>
  <si>
    <t>BEACHLY</t>
  </si>
  <si>
    <t>Eric Rodrigues, eric.rodrigues@verizon.com, 814-490-0176; Robert Preston (field engineer) Robert.Preston@cyient.com, 304-670-9999</t>
  </si>
  <si>
    <t>348b</t>
  </si>
  <si>
    <t>348c</t>
  </si>
  <si>
    <t>349a</t>
  </si>
  <si>
    <t>DUMAS</t>
  </si>
  <si>
    <t>TRIB TO WHITES CREEK</t>
  </si>
  <si>
    <t>Joe Ritter, 814-269-6709, jritter@firstenergycorp.com</t>
  </si>
  <si>
    <t>349b</t>
  </si>
  <si>
    <t>Eric Rodrigues, eric.rodrigues@verizon.com, 814-490-0176; Robert Preston (field engineer), robert.preston@cyient.com, 304-670-9999</t>
  </si>
  <si>
    <t>349c</t>
  </si>
  <si>
    <t>SHANKSVILLE BORO.</t>
  </si>
  <si>
    <t>RHOADS CREEK</t>
  </si>
  <si>
    <t>55/417 - SHANKSVILLE</t>
  </si>
  <si>
    <t>20150501450, 20150501451</t>
  </si>
  <si>
    <t>Shanksville Borough</t>
  </si>
  <si>
    <t>Kimberly Belsterling (secy), 814-267-6421</t>
  </si>
  <si>
    <t>0.99 MILE NORTH FROM PA 160</t>
  </si>
  <si>
    <t>TRIB STONYCREEK RIVER</t>
  </si>
  <si>
    <t>LAMBERTSVILLE</t>
  </si>
  <si>
    <t>LAMBERT RUN</t>
  </si>
  <si>
    <t>1.95 MILE SO.FROM SR 2004 @ SUMMIT MILLS</t>
  </si>
  <si>
    <t>SR 2005</t>
  </si>
  <si>
    <t>ELK LICK CREEK</t>
  </si>
  <si>
    <t>55/224 - SUMMIT</t>
  </si>
  <si>
    <t>20150501491, 20150501492</t>
  </si>
  <si>
    <t>Comcast Cable of Garrett County MD</t>
  </si>
  <si>
    <t>814-201-6274</t>
  </si>
  <si>
    <t>354a</t>
  </si>
  <si>
    <t>0.46 MILE SOUTH FROM SR 3002</t>
  </si>
  <si>
    <t>SR 2013</t>
  </si>
  <si>
    <t>POWDER RUN</t>
  </si>
  <si>
    <t>55/222 - SOUTHAMPTON</t>
  </si>
  <si>
    <t>Nicholas Seese (field engineer), 724-415-9210, nseese@nisource.com; Nelson White (Manager) nwhite@nisource.com</t>
  </si>
  <si>
    <t>354b</t>
  </si>
  <si>
    <t>William (Brad) McCleary, 717-765-2238, wmcclea@firstenergycorp.com; engineering supervisor - Don Morchesky, dmorche@firstenergycorp.com</t>
  </si>
  <si>
    <t>354c</t>
  </si>
  <si>
    <t>355a</t>
  </si>
  <si>
    <t>BEECHDALE</t>
  </si>
  <si>
    <t>SR 2018</t>
  </si>
  <si>
    <t>BUFFALO CREEK</t>
  </si>
  <si>
    <t>55/204 - BROTHERS VALLEY</t>
  </si>
  <si>
    <t>355b</t>
  </si>
  <si>
    <t>2 MI.NE.OF MEYERSDALE</t>
  </si>
  <si>
    <t>SR 2026</t>
  </si>
  <si>
    <t>BLUE LICK CREEK</t>
  </si>
  <si>
    <t>357a</t>
  </si>
  <si>
    <t>OVER US 30</t>
  </si>
  <si>
    <t>SR 4019</t>
  </si>
  <si>
    <t>55/219 - QUEMAHONING</t>
  </si>
  <si>
    <t>Somerset TWP Municipal Auth</t>
  </si>
  <si>
    <t>Carolyn Zambanini (secy) 814-445-5842</t>
  </si>
  <si>
    <t>357b</t>
  </si>
  <si>
    <t>358a</t>
  </si>
  <si>
    <t>CARNAHAN RUN NO.1</t>
  </si>
  <si>
    <t>SR0066</t>
  </si>
  <si>
    <t>CARNAHAN RUN</t>
  </si>
  <si>
    <t>03/216 - PARKS</t>
  </si>
  <si>
    <t>Kiski Valley Water Pollution Control Auth</t>
  </si>
  <si>
    <t>Gene Burns, eburns@kvwpca.com</t>
  </si>
  <si>
    <t>358b</t>
  </si>
  <si>
    <t>Parks TWP</t>
  </si>
  <si>
    <t>Mary Ralston (secy),  724-567-7764, parkstwp@comcast.net, 26 Jackson St North Vandergrift, PA 15690</t>
  </si>
  <si>
    <t>358c</t>
  </si>
  <si>
    <t>Parks Twp Municipal Auth</t>
  </si>
  <si>
    <t>Peter Massetto, 724-567-7301</t>
  </si>
  <si>
    <t>358d</t>
  </si>
  <si>
    <t>Lisa Marinelli, 724-830-5629, lmarine@firstenergycorp.com</t>
  </si>
  <si>
    <t>359a</t>
  </si>
  <si>
    <t>SOUTH OF DAYTON NO. 2</t>
  </si>
  <si>
    <t>SR0839</t>
  </si>
  <si>
    <t>GLADE RUN</t>
  </si>
  <si>
    <t>03/206 - COWANSHANNOCK</t>
  </si>
  <si>
    <t>WEST PENN POWER COMPANY</t>
  </si>
  <si>
    <t>Kevin Baker, 724-548-3538, kbaker2@firstenergycorp.com</t>
  </si>
  <si>
    <t>RESTRICTIVE</t>
  </si>
  <si>
    <t>359b</t>
  </si>
  <si>
    <t>TV</t>
  </si>
  <si>
    <t>COMCAST CABLE CORPORATION</t>
  </si>
  <si>
    <t>Mark Painter, 724-734-1977, mark_painter@cable.comcast.com</t>
  </si>
  <si>
    <t>Salsgiver communications</t>
  </si>
  <si>
    <t>Loren Salsgiver, 724-295-1970 x102, loren@salsgiver.com
Construction Contact: Adam Nulph, 724-295-1970 x104, adamnulph@salsgiver.com</t>
  </si>
  <si>
    <t>359c</t>
  </si>
  <si>
    <t xml:space="preserve"> Glen Esenwein, 610-404-6239, gesenwein@decommunications.com; Tom Gerg, 814-849-3552, tom.gerg@windstream.com</t>
  </si>
  <si>
    <t>360a</t>
  </si>
  <si>
    <t>BRYAN</t>
  </si>
  <si>
    <t>SR1039</t>
  </si>
  <si>
    <t>TRIB S FRK PINE CR</t>
  </si>
  <si>
    <t>X</t>
  </si>
  <si>
    <t>360b</t>
  </si>
  <si>
    <t xml:space="preserve"> Glen Esenwein, 610-404-6239, gesenwein@decommunications.com; Kirk Myers, 724-543-7285, Kirk.Myers@windstream.com</t>
  </si>
  <si>
    <t>360c</t>
  </si>
  <si>
    <t>360d</t>
  </si>
  <si>
    <t>PEOPLES TWP, LLC</t>
  </si>
  <si>
    <t xml:space="preserve">Jim Barnett, 412-290-2421, james.l.barnett@peoples-gas.com </t>
  </si>
  <si>
    <t>Protect-In-Place</t>
  </si>
  <si>
    <t>360e</t>
  </si>
  <si>
    <t>361a</t>
  </si>
  <si>
    <t>RURAL VALLEY NO.3</t>
  </si>
  <si>
    <t>SR2001</t>
  </si>
  <si>
    <t>COWANSHANNOCK CREEK</t>
  </si>
  <si>
    <t>03/414 - RURAL VALLEY</t>
  </si>
  <si>
    <t>Energy Corporation of America</t>
  </si>
  <si>
    <t>Troy Medrich, 724-463-8400</t>
  </si>
  <si>
    <t>361b</t>
  </si>
  <si>
    <t>Peoples Gas Valley Division</t>
  </si>
  <si>
    <t>Michelle Saxion, 412-208-7239</t>
  </si>
  <si>
    <t>361c</t>
  </si>
  <si>
    <t>Rural Valley Borough Water Works</t>
  </si>
  <si>
    <t>Vince Tonkin, foreman, vtonkin@eca.com</t>
  </si>
  <si>
    <t>361d</t>
  </si>
  <si>
    <t>Shannock Valley General Services Auth</t>
  </si>
  <si>
    <t>724-783-2454</t>
  </si>
  <si>
    <t>361e</t>
  </si>
  <si>
    <t>361f</t>
  </si>
  <si>
    <t xml:space="preserve"> Glen Esenwein, 610-404-6239, gesenwein@decommunications.com; Chad Shepherd, 724-733-3295, chad.e.shepherd@windstream.com</t>
  </si>
  <si>
    <t>362a</t>
  </si>
  <si>
    <t>BURRELL TWP-E OF BRICK CH</t>
  </si>
  <si>
    <t>SR2005</t>
  </si>
  <si>
    <t>TRIB TO CHERRY RUN</t>
  </si>
  <si>
    <t>03/204 - BURRELL</t>
  </si>
  <si>
    <t>Burrell TWP</t>
  </si>
  <si>
    <t>David J. Semsick, 724-248-7272</t>
  </si>
  <si>
    <t>362b</t>
  </si>
  <si>
    <t>EQT Production (Carnegie Natural Gas Co)</t>
  </si>
  <si>
    <t>George Pozzuto, 412-395-3127, gpozzuto@eqt.com</t>
  </si>
  <si>
    <t>2" and 3"</t>
  </si>
  <si>
    <t>362c</t>
  </si>
  <si>
    <t>363a</t>
  </si>
  <si>
    <t>ROARING RUN</t>
  </si>
  <si>
    <t>SR2047</t>
  </si>
  <si>
    <t>03/210 - KISKIMINETAS</t>
  </si>
  <si>
    <t>Gary Barnett, gary_barnett@cable.comcast.com</t>
  </si>
  <si>
    <t>363b</t>
  </si>
  <si>
    <t>KRIEBEL MINERALS INC</t>
  </si>
  <si>
    <t>Barbara Flinspach, Bflinspach@kriebelgas.com, 814-226-4160 x130</t>
  </si>
  <si>
    <t>363c</t>
  </si>
  <si>
    <t>PEOPLES NATURAL GAS COMPANY LLC</t>
  </si>
  <si>
    <t>364a</t>
  </si>
  <si>
    <t>LAUREL POINT</t>
  </si>
  <si>
    <t>SR2057</t>
  </si>
  <si>
    <t>Peoples Gas Company</t>
  </si>
  <si>
    <t>364b</t>
  </si>
  <si>
    <t>Peter Massetto, 724-567-7301, ptma@verizon.net</t>
  </si>
  <si>
    <t>364c</t>
  </si>
  <si>
    <t>364d</t>
  </si>
  <si>
    <t>West Penn Power Company</t>
  </si>
  <si>
    <t xml:space="preserve">Zach Reedy, (724) 548-3578, zreedy@firstenergycorp.com </t>
  </si>
  <si>
    <t>364e</t>
  </si>
  <si>
    <t>Barbara Witkowski, barb.witkowski@verizon.com</t>
  </si>
  <si>
    <t>364f</t>
  </si>
  <si>
    <t>Comcast</t>
  </si>
  <si>
    <t>Rick Moslen, 412-999-0590, 
Richard_Moslen@cable.comcast.com</t>
  </si>
  <si>
    <t>365a</t>
  </si>
  <si>
    <t>CLAYPOOLE ROAD NO.3</t>
  </si>
  <si>
    <t>SR3009</t>
  </si>
  <si>
    <t>TRIB TO BUFFALO CREEK</t>
  </si>
  <si>
    <t>03/228 - WEST FRANKLIN</t>
  </si>
  <si>
    <t>Daniel Lingenfelter, (724)543-7286,
Daniel.Lingenfelter@windstream.com</t>
  </si>
  <si>
    <t>365b</t>
  </si>
  <si>
    <t>Scott Bowser, 724-482-4885 ext. 224, Cell 724-321-5800, sbowser@agoc.com</t>
  </si>
  <si>
    <t>365c</t>
  </si>
  <si>
    <t>Troy Bruner, 724-548-3547, tbruner@firstenergycorp.com
Zach Reedy, (724) 548-3578,
zreedy@firstenergycorp.com</t>
  </si>
  <si>
    <t>365d</t>
  </si>
  <si>
    <t>Peoples TWP LLC/TW Phillips</t>
  </si>
  <si>
    <t>365e</t>
  </si>
  <si>
    <t>West Franklin TWP</t>
  </si>
  <si>
    <t>Mathew J. Hogg, wft@comcast.net</t>
  </si>
  <si>
    <t>365f</t>
  </si>
  <si>
    <t>Worthington W Franklin JT Muni Auth</t>
  </si>
  <si>
    <t>Dave Johns, 724-297-5630, westfranklin@aol.com</t>
  </si>
  <si>
    <t>366a</t>
  </si>
  <si>
    <t>NICHOLA NO.1</t>
  </si>
  <si>
    <t>SR3013</t>
  </si>
  <si>
    <t>NOT AFFECTED</t>
  </si>
  <si>
    <t>366b</t>
  </si>
  <si>
    <t>366c</t>
  </si>
  <si>
    <t>CONDITIONAL RESTRICTION</t>
  </si>
  <si>
    <t>366d</t>
  </si>
  <si>
    <t>366e</t>
  </si>
  <si>
    <t>CENTRAL ELECTRIC COOPERATIVE INC.</t>
  </si>
  <si>
    <t>Chris Robinson, 1-800-521-0570 x 2181, crobinson@central.coop</t>
  </si>
  <si>
    <t>366f</t>
  </si>
  <si>
    <t>367a</t>
  </si>
  <si>
    <t>CENTER HILL NO. 6</t>
  </si>
  <si>
    <t>SR3017</t>
  </si>
  <si>
    <t>03/215 - NORTH BUFFALO</t>
  </si>
  <si>
    <t>367b</t>
  </si>
  <si>
    <t>367c</t>
  </si>
  <si>
    <t>KITTANNING SUBURBAN JOINT WATER AUTHORITY</t>
  </si>
  <si>
    <t>Michael Moore, 412-767-5100, mmoore@banksonengineers.com</t>
  </si>
  <si>
    <t>INCORPORATED</t>
  </si>
  <si>
    <t>367d</t>
  </si>
  <si>
    <t>SS</t>
  </si>
  <si>
    <t>WEST HILLS AREA WATER POLLUTION AUTH</t>
  </si>
  <si>
    <t>Corey S. Heller, 724-545-9126</t>
  </si>
  <si>
    <t>367e</t>
  </si>
  <si>
    <t>367f</t>
  </si>
  <si>
    <t>367g</t>
  </si>
  <si>
    <t>ZAYO</t>
  </si>
  <si>
    <t>John Lynch, 724-850-6241, john.lynch@zayo.com</t>
  </si>
  <si>
    <t>368a</t>
  </si>
  <si>
    <t>BRIAR HILL</t>
  </si>
  <si>
    <t>SR0422 EB/WB &amp; RAMPS F&amp;G</t>
  </si>
  <si>
    <t>03/207 - EAST FRANKLIN</t>
  </si>
  <si>
    <t>368b</t>
  </si>
  <si>
    <t>West Kittanning B/West Kittanning MA</t>
  </si>
  <si>
    <t>724-548-4740</t>
  </si>
  <si>
    <t>368c</t>
  </si>
  <si>
    <t>368d</t>
  </si>
  <si>
    <t>369a</t>
  </si>
  <si>
    <t>Butler</t>
  </si>
  <si>
    <t>ZELIENOPLE BORO NO. 2</t>
  </si>
  <si>
    <t>LR78,SR0068</t>
  </si>
  <si>
    <t>10/422 - ZELIENOPLE</t>
  </si>
  <si>
    <t>WESTERN BUTLER COUNTY AUTHORITY</t>
  </si>
  <si>
    <t>Paul J. Kremer, 724 452-5501, wbca@zoominternet.net</t>
  </si>
  <si>
    <t>369b</t>
  </si>
  <si>
    <t>PEOPLES NATURAL GAS</t>
  </si>
  <si>
    <t>369c</t>
  </si>
  <si>
    <t>ZELIENOPLE BOROUGH</t>
  </si>
  <si>
    <t>Jill Ann Stedina, 724-452-6610 ext. 233 or Tom Thompson 724-662-2402</t>
  </si>
  <si>
    <t>369d</t>
  </si>
  <si>
    <t>Michael Cratty,  724-452-5695, mcratty@agoc.com</t>
  </si>
  <si>
    <t>369e</t>
  </si>
  <si>
    <t>VERIZON</t>
  </si>
  <si>
    <t>Jim Garrett, 724-698-4202,  james.garrett@rjetelecom.com</t>
  </si>
  <si>
    <t>369f</t>
  </si>
  <si>
    <t>369g</t>
  </si>
  <si>
    <t>Jill Ann Stedina, 724-452-6610 ext. 233 or Ed Sullivan, 412-781-1344, esullivan@quad3.com</t>
  </si>
  <si>
    <t>369h</t>
  </si>
  <si>
    <t>RIDER CHURCH</t>
  </si>
  <si>
    <t>LR10056,SR0308</t>
  </si>
  <si>
    <t>TRIB TO STONY RUN</t>
  </si>
  <si>
    <t>10/205 - CENTER</t>
  </si>
  <si>
    <t>371a</t>
  </si>
  <si>
    <t>CALDWELL DRIVE</t>
  </si>
  <si>
    <t>SR0356</t>
  </si>
  <si>
    <t>TRIB TO THORN CREEK</t>
  </si>
  <si>
    <t>10/218 - JEFFERSON</t>
  </si>
  <si>
    <t>PEOPLES TWP LLC</t>
  </si>
  <si>
    <t>371b</t>
  </si>
  <si>
    <t>371c</t>
  </si>
  <si>
    <t>CENTURY LINK TELEPHONE</t>
  </si>
  <si>
    <t>Michael Montag, 724-284-7235, Michael.C.Montag@centurylink.com</t>
  </si>
  <si>
    <t>371d</t>
  </si>
  <si>
    <t>371e</t>
  </si>
  <si>
    <t>371f</t>
  </si>
  <si>
    <t>Chris Robinson, 1-800-521-0570 x2181, crobinson@central.coop or Jeff Fleming, 800-521-0570 ext. 2196</t>
  </si>
  <si>
    <t>371g</t>
  </si>
  <si>
    <t>DQE COMMUNICATIONS</t>
  </si>
  <si>
    <t>Shawn Ross, 412-315-0929, Cell 724-600-4899, sross@dqe.com</t>
  </si>
  <si>
    <t>371h</t>
  </si>
  <si>
    <t>RINGNECK</t>
  </si>
  <si>
    <t>SR1025</t>
  </si>
  <si>
    <t>BONNIE BROOK</t>
  </si>
  <si>
    <t>10/228 - SUMMIT</t>
  </si>
  <si>
    <t>373a</t>
  </si>
  <si>
    <t>SAXONBURG BLVD NO.1</t>
  </si>
  <si>
    <t>SR2007</t>
  </si>
  <si>
    <t>BULL CREEK</t>
  </si>
  <si>
    <t>10/209 - CLINTON</t>
  </si>
  <si>
    <t>373b</t>
  </si>
  <si>
    <t>373c</t>
  </si>
  <si>
    <t>373d</t>
  </si>
  <si>
    <t>373e</t>
  </si>
  <si>
    <t>CONSOLIDATED COMMUNICATIONS</t>
  </si>
  <si>
    <t xml:space="preserve">Gabe White, 724-443-9832, gabe.white@consolidated.com or Jeff Hall, telephone 724-443-9639
</t>
  </si>
  <si>
    <t>373f</t>
  </si>
  <si>
    <t>373g</t>
  </si>
  <si>
    <t>Kent Norton, 412-352-7045, Kent_Norton@cable.comcast.com</t>
  </si>
  <si>
    <t>373h</t>
  </si>
  <si>
    <t>Rick Hobbins, 724-334-5237, rhobbin@firstenergycorp.com</t>
  </si>
  <si>
    <t>MCCALMONT NO.1</t>
  </si>
  <si>
    <t>SR3004</t>
  </si>
  <si>
    <t>CONNOQUENESSING CR</t>
  </si>
  <si>
    <t>10/101 - BUTLER</t>
  </si>
  <si>
    <t>375a</t>
  </si>
  <si>
    <t>BROWNSDALE ROAD</t>
  </si>
  <si>
    <t>SR3010</t>
  </si>
  <si>
    <t>10/215 - FORWARD</t>
  </si>
  <si>
    <t>Mike Shearer, 724-287-2751, mike.shearer@peoplestwp.com</t>
  </si>
  <si>
    <t>375b</t>
  </si>
  <si>
    <t>376a</t>
  </si>
  <si>
    <t>CRUIKSHANK ROAD</t>
  </si>
  <si>
    <t>LR10013,SR3012</t>
  </si>
  <si>
    <t>TRIB TO GLADE RUN</t>
  </si>
  <si>
    <t>10/222 - MIDDLESEX</t>
  </si>
  <si>
    <t>Michael Cratty,  724-452-5695</t>
  </si>
  <si>
    <t>376b</t>
  </si>
  <si>
    <t>Rick Hobbins, 724-334-5237</t>
  </si>
  <si>
    <t>377a</t>
  </si>
  <si>
    <t>SENACA SCHOOL</t>
  </si>
  <si>
    <t>SR3027</t>
  </si>
  <si>
    <t>LIT CONNOQUENESSING CR</t>
  </si>
  <si>
    <t>10/217 - JACKSON</t>
  </si>
  <si>
    <t>Christopher (Chris) Carlisle, christopher.carlisle@peoples-gas.com, 412-398-4543</t>
  </si>
  <si>
    <t>377b</t>
  </si>
  <si>
    <t>SOUTH OF QUEEN JCT.</t>
  </si>
  <si>
    <t>SR4002</t>
  </si>
  <si>
    <t>B &amp; LE RR</t>
  </si>
  <si>
    <t>10/207 - CLAY</t>
  </si>
  <si>
    <t>Leo Hilbert, leo.c.hilbert@centurylink.com</t>
  </si>
  <si>
    <t>379a</t>
  </si>
  <si>
    <t>ROCK LAKE SB RAMP NO.2</t>
  </si>
  <si>
    <t>SR8005 SB (RAMP F)</t>
  </si>
  <si>
    <t>SR0019 NB</t>
  </si>
  <si>
    <t>379b</t>
  </si>
  <si>
    <t>Autumn Heckathorn, wbca@zoominternet.net</t>
  </si>
  <si>
    <t>379c</t>
  </si>
  <si>
    <t>Peoples Gas (Equitable Gas)</t>
  </si>
  <si>
    <t>Chris Carlisle, 412-398-4543, Chris.A.Carlisle@peoples-gas.com</t>
  </si>
  <si>
    <t>380a</t>
  </si>
  <si>
    <t>Clarion</t>
  </si>
  <si>
    <t>SHIPPENVILLE STATION</t>
  </si>
  <si>
    <t>SR0322</t>
  </si>
  <si>
    <t>DEER CREEK</t>
  </si>
  <si>
    <t>16/205 - ELK</t>
  </si>
  <si>
    <t>Gas City Oil and Gas Corp</t>
  </si>
  <si>
    <t>John Exley, neigroup@aol.com</t>
  </si>
  <si>
    <t>380b</t>
  </si>
  <si>
    <t>John Bruce at (877) 601-7662; William Hosack, william.hosack@spreadnetworks.com</t>
  </si>
  <si>
    <t>380c</t>
  </si>
  <si>
    <t>380d</t>
  </si>
  <si>
    <t>Pine Roe Natural Gas Co</t>
  </si>
  <si>
    <t>John Habjan, 814-227-2611</t>
  </si>
  <si>
    <t>381a</t>
  </si>
  <si>
    <t>WILDCAT NO.2</t>
  </si>
  <si>
    <t>SR0861</t>
  </si>
  <si>
    <t>WILDCAT RUN</t>
  </si>
  <si>
    <t>16/211 - MADISON</t>
  </si>
  <si>
    <t>381b</t>
  </si>
  <si>
    <t>Madison TWP Clarion Co</t>
  </si>
  <si>
    <t>Denny Montgomery, 814-473-6307</t>
  </si>
  <si>
    <t>381c</t>
  </si>
  <si>
    <t>382a</t>
  </si>
  <si>
    <t>DIAMOND NO.1</t>
  </si>
  <si>
    <t>382b</t>
  </si>
  <si>
    <t>382c</t>
  </si>
  <si>
    <t>382d</t>
  </si>
  <si>
    <t>383a</t>
  </si>
  <si>
    <t>LAWSONHAM NO.1</t>
  </si>
  <si>
    <t>SR2009</t>
  </si>
  <si>
    <t>REDBANK CREEK</t>
  </si>
  <si>
    <t>20150341764, 20150341774</t>
  </si>
  <si>
    <t>383b</t>
  </si>
  <si>
    <t>383c</t>
  </si>
  <si>
    <t>384a</t>
  </si>
  <si>
    <t>ELDER ROAD</t>
  </si>
  <si>
    <t>CHERRY RUN</t>
  </si>
  <si>
    <t>16/209 - LICKING</t>
  </si>
  <si>
    <t>Licking TWP</t>
  </si>
  <si>
    <t>814-358-2250, lickingtwp@windstream.net, 152 Canoe Ripple Road Sligo, PA 16255</t>
  </si>
  <si>
    <t>384b</t>
  </si>
  <si>
    <t>384c</t>
  </si>
  <si>
    <t xml:space="preserve"> Glen Esenwein, 610-404-6239, gesenwein@decommunications.com;Joseph (Joe) Green, Joseph.Green@windstream.com, 319-790-7510</t>
  </si>
  <si>
    <t>385a</t>
  </si>
  <si>
    <t>HUEFNER NO.3</t>
  </si>
  <si>
    <t>SR4015</t>
  </si>
  <si>
    <t>LICKING CREEK</t>
  </si>
  <si>
    <t>16/208 - KNOX</t>
  </si>
  <si>
    <t>385b</t>
  </si>
  <si>
    <t>Knox TWP</t>
  </si>
  <si>
    <t>814-221-1234, jacquiblose@gmail.com, 27345 Route 66 Lucinda, PA 16235</t>
  </si>
  <si>
    <t>385c</t>
  </si>
  <si>
    <t>385d</t>
  </si>
  <si>
    <t>385e</t>
  </si>
  <si>
    <t>386a</t>
  </si>
  <si>
    <t>Indiana</t>
  </si>
  <si>
    <t>CLARKSBURG NO.3</t>
  </si>
  <si>
    <t>SR0286</t>
  </si>
  <si>
    <t>BLACKLEGS CREEK</t>
  </si>
  <si>
    <t>32/224 - YOUNG</t>
  </si>
  <si>
    <t>Indiana County Municipal Services Authority</t>
  </si>
  <si>
    <t>Dan Fmura, Gibson-Thomas Engineering Co, Inc, dan.fmura@gibson-thomas.com, 724-539-8562</t>
  </si>
  <si>
    <t>386b</t>
  </si>
  <si>
    <t>386c</t>
  </si>
  <si>
    <t>ALVERDA NO.2</t>
  </si>
  <si>
    <t>SR0553</t>
  </si>
  <si>
    <t>DUTCH RUN</t>
  </si>
  <si>
    <t>32/217 - PINE</t>
  </si>
  <si>
    <t>388a</t>
  </si>
  <si>
    <t>WILLET</t>
  </si>
  <si>
    <t>SR0954</t>
  </si>
  <si>
    <t>SOUTH BRANCH PLUM CREEK</t>
  </si>
  <si>
    <t>32/220 - WASHINGTON</t>
  </si>
  <si>
    <t>Dale Shaner, 814-590-0256, dshaner@firstenergycorp.com. Email him first and he will verify if that is area or get you to the right person</t>
  </si>
  <si>
    <t>388b</t>
  </si>
  <si>
    <t>XTO Energy Inc/Mountain Gathering LLC</t>
  </si>
  <si>
    <t>Jerry Ondrizek, 412-585-2828, jerry_ondrizek@xtoenergy.com
Derek Folmer, 724-772-9594, derek_folmer@xtoenergy.com</t>
  </si>
  <si>
    <t>389a</t>
  </si>
  <si>
    <t>MARSHALL RUN NO.2</t>
  </si>
  <si>
    <t>SR3007</t>
  </si>
  <si>
    <t>MARSHALL RUN</t>
  </si>
  <si>
    <t>32/210 - CONEMAUGH</t>
  </si>
  <si>
    <t>389b</t>
  </si>
  <si>
    <t>389c</t>
  </si>
  <si>
    <t>XTO Energy</t>
  </si>
  <si>
    <t>Jerry Onderizek, 412-585-2828</t>
  </si>
  <si>
    <t>390a</t>
  </si>
  <si>
    <t>KIMMEL RD NO.1</t>
  </si>
  <si>
    <t>SR4010</t>
  </si>
  <si>
    <t>CROOKED CREEK</t>
  </si>
  <si>
    <t>32/218 - RAYNE</t>
  </si>
  <si>
    <t>390b</t>
  </si>
  <si>
    <t>391a</t>
  </si>
  <si>
    <t>Jefferson</t>
  </si>
  <si>
    <t>CLOE NO.1</t>
  </si>
  <si>
    <t>SR0036</t>
  </si>
  <si>
    <t>CANOE CREEK</t>
  </si>
  <si>
    <t>33/203 - BELL</t>
  </si>
  <si>
    <t>James Foley, 717-574-2045 (works for premier representing Kriebel)</t>
  </si>
  <si>
    <t>391b</t>
  </si>
  <si>
    <t>Bill Smith, 724-463-9830</t>
  </si>
  <si>
    <t>391c</t>
  </si>
  <si>
    <t>Jim Shaffer, 724-286-9010, John Carr, John.Carr@peoples-gas.com, 724-431-4985</t>
  </si>
  <si>
    <t>392a</t>
  </si>
  <si>
    <t>FOXBURG</t>
  </si>
  <si>
    <t>SR2003</t>
  </si>
  <si>
    <t>MAHONING CREEK</t>
  </si>
  <si>
    <t>33/401 - BIG RUN</t>
  </si>
  <si>
    <t>20151420341, 20151420342</t>
  </si>
  <si>
    <t>Big Run Area Municipal Authority</t>
  </si>
  <si>
    <t>814-427-5091</t>
  </si>
  <si>
    <t>392b</t>
  </si>
  <si>
    <t>392c</t>
  </si>
  <si>
    <t>David Bowen, 800-892-7300</t>
  </si>
  <si>
    <t>STUMP CREEK NO.2</t>
  </si>
  <si>
    <t>SR2008</t>
  </si>
  <si>
    <t>STUMP CREEK (CROSSING @ LOW)</t>
  </si>
  <si>
    <t>33/208 - HENDERSON</t>
  </si>
  <si>
    <t>394a</t>
  </si>
  <si>
    <t>NEAR OHL NO. 1</t>
  </si>
  <si>
    <t>SR3003</t>
  </si>
  <si>
    <t>33/202 - BEAVER</t>
  </si>
  <si>
    <t>Beaver TWP</t>
  </si>
  <si>
    <t>324 Tippecanoe Road Knox, PA 16232. 814-797-1408, beavertownship@windstream.net, hours M,TUE,F 9-3pm</t>
  </si>
  <si>
    <t>394b</t>
  </si>
  <si>
    <t>National Fuel Supply/National Fuel Brook</t>
  </si>
  <si>
    <t>394c</t>
  </si>
  <si>
    <t>395a</t>
  </si>
  <si>
    <t>NORTH OF ROSEVILLE</t>
  </si>
  <si>
    <t>SR4001</t>
  </si>
  <si>
    <t>33/219 - UNION</t>
  </si>
  <si>
    <t>20151420538, 20151420539</t>
  </si>
  <si>
    <t>Union TWP Jefferson Township</t>
  </si>
  <si>
    <t>David Mathies (secy) 724-348-4250</t>
  </si>
  <si>
    <t>395b</t>
  </si>
  <si>
    <t>Eldred TWP Municipal Authority</t>
  </si>
  <si>
    <t>814-752-2881</t>
  </si>
  <si>
    <t>395c</t>
  </si>
  <si>
    <t>396a</t>
  </si>
  <si>
    <t>Allegheny</t>
  </si>
  <si>
    <t>@ INTERSECTION W/SR 0910</t>
  </si>
  <si>
    <t>WM.FLYNN HW</t>
  </si>
  <si>
    <t>WEST BRANCH DEER CREEK</t>
  </si>
  <si>
    <t>02/217 - RICHLAND</t>
  </si>
  <si>
    <t>Richland TWP</t>
  </si>
  <si>
    <t>Jerry Reichart, 724-4443-5921, JREICHART@RICHLAND.PA.US</t>
  </si>
  <si>
    <t>396b</t>
  </si>
  <si>
    <t>Peoples Gas Design Gibsonia</t>
  </si>
  <si>
    <t>396c</t>
  </si>
  <si>
    <t>Consolidated Communications</t>
  </si>
  <si>
    <t>Jeff Hall, 724-443-9639, Jeff.Hall@consolidated.com
Gabe White, 724-443-9832, 
gabe.white@consolidated.com</t>
  </si>
  <si>
    <t>396d</t>
  </si>
  <si>
    <t>DUQUESNE LIGHT</t>
  </si>
  <si>
    <t>Jim Runatz, 412-779-1800 jrunatz@duqlight.com</t>
  </si>
  <si>
    <t>396e</t>
  </si>
  <si>
    <t>SUNESYS</t>
  </si>
  <si>
    <t>Aaron Phillips, 412.779.5277
APhillips@sunesys.com</t>
  </si>
  <si>
    <t>396f</t>
  </si>
  <si>
    <t>396g</t>
  </si>
  <si>
    <t>Gary Redondo, 412-667-8618, gary.redondo@verizon.com</t>
  </si>
  <si>
    <t>397a</t>
  </si>
  <si>
    <t>400 FEET SE OF SR 3070</t>
  </si>
  <si>
    <t>LINCOLN HW</t>
  </si>
  <si>
    <t>SOUTH FORK MONTOUR RUN</t>
  </si>
  <si>
    <t>02/214 - NORTH FAYETTE</t>
  </si>
  <si>
    <t>Peoples Gas of Hopewell Division</t>
  </si>
  <si>
    <t>397b</t>
  </si>
  <si>
    <t>398a</t>
  </si>
  <si>
    <t>@ INTER W/ BRADDOCK ROAD</t>
  </si>
  <si>
    <t>ARDMORE BL</t>
  </si>
  <si>
    <t>FALLS RUN</t>
  </si>
  <si>
    <t>02/431 - FOREST HILLS</t>
  </si>
  <si>
    <t>Allegheny County Dept of Public Works</t>
  </si>
  <si>
    <t>Michael Lichte, PE, 412-732-8004, michael.lichte@alcosan.org</t>
  </si>
  <si>
    <t>398b</t>
  </si>
  <si>
    <t>Forest Hills Borough</t>
  </si>
  <si>
    <t>Steve Morus (manager/secy), 412-351-7330</t>
  </si>
  <si>
    <t>398c</t>
  </si>
  <si>
    <t>Peoples Gas Pittsburgh Division</t>
  </si>
  <si>
    <t>398d</t>
  </si>
  <si>
    <t>Wilkinsburg Penn Joint Water Auth</t>
  </si>
  <si>
    <t>Bill Grassi, 412-728-6847, Gary Melvin, 412-243-6163</t>
  </si>
  <si>
    <t>6, 12, and 16"</t>
  </si>
  <si>
    <t>399a</t>
  </si>
  <si>
    <t>@ INTER.W/WEIGEL HILL RD.</t>
  </si>
  <si>
    <t>SR 0051</t>
  </si>
  <si>
    <t>FALLEN TIMBER RUN</t>
  </si>
  <si>
    <t>02/105 - ELIZABETH</t>
  </si>
  <si>
    <t>20150420486, 20150420487</t>
  </si>
  <si>
    <t>Forward TWP</t>
  </si>
  <si>
    <t>724-258-7895</t>
  </si>
  <si>
    <t>399b</t>
  </si>
  <si>
    <t>Peoples Gas Design Monongahela</t>
  </si>
  <si>
    <t>Mary M. Vitalbo-Madden, 724-292-3415</t>
  </si>
  <si>
    <t>399c</t>
  </si>
  <si>
    <t>Peoples Gas Monongahela Division</t>
  </si>
  <si>
    <t>399d</t>
  </si>
  <si>
    <t>Dave Lucas, 724-838-6126</t>
  </si>
  <si>
    <t>399e</t>
  </si>
  <si>
    <t>Municipal Auth of Westmoreland Cnty</t>
  </si>
  <si>
    <t>April Tilson, 724-755-5955, atilson@mawc.org</t>
  </si>
  <si>
    <t>399f</t>
  </si>
  <si>
    <t>Elizabeth TWP AUTH</t>
  </si>
  <si>
    <t>412-751-2880</t>
  </si>
  <si>
    <t>1 1/2 MILES E. OF PA 8</t>
  </si>
  <si>
    <t>ABANDONED RR</t>
  </si>
  <si>
    <t>402a</t>
  </si>
  <si>
    <t>2 MI EAST OF MON CITY BR</t>
  </si>
  <si>
    <t>MONONGAHELA RD</t>
  </si>
  <si>
    <t>MON RIVER TRIBUTARY</t>
  </si>
  <si>
    <t>02/204 - FORWARD</t>
  </si>
  <si>
    <t>Janis Saltzman, 412-395-3116, Janice.Kraus@Peoples-Gas.com  Rocky Saporito, PE, 412-473-4163, rocky.saporito@peoples-gas.com</t>
  </si>
  <si>
    <t>402b</t>
  </si>
  <si>
    <t>Donald Guerra, PE, daguerra@mawc.org, Chris Kerr, 724-834-6500, John P. Shuey, 1-800-887-9190, M. Curtis Fontaine, PE, fontaine@mawc.org</t>
  </si>
  <si>
    <t>402c</t>
  </si>
  <si>
    <t>403a</t>
  </si>
  <si>
    <t>100'W.OF INTER W/SR 2017</t>
  </si>
  <si>
    <t>WEST NEWTON RD</t>
  </si>
  <si>
    <t>BRANCH OF GILLESPIE RUN</t>
  </si>
  <si>
    <t>Dan Oswald
(724) 942-5239
doswald@firstenergycorp.com</t>
  </si>
  <si>
    <t>403b</t>
  </si>
  <si>
    <t>Pennsylvania American Water Company</t>
  </si>
  <si>
    <t xml:space="preserve">Eric Beringer, 724-743-3108, eric.beringer@amwater.com </t>
  </si>
  <si>
    <t>Jeff Guido, 412-793-7501, jeffrey.d.guido@verizon.com</t>
  </si>
  <si>
    <t>Tim Gazda, 412-875-1388, Tim_Gazda@cable.comcast.com
Rick Moslen, 412-999-0590 
Richard_Moslen@cable.comcast.com</t>
  </si>
  <si>
    <t>404a</t>
  </si>
  <si>
    <t>1 MILE EAST OF RT 8 INT</t>
  </si>
  <si>
    <t>GIBSONIA RD</t>
  </si>
  <si>
    <t>WEST BRANCH OF DEER CREEK</t>
  </si>
  <si>
    <t>724-443-5921</t>
  </si>
  <si>
    <t>404b</t>
  </si>
  <si>
    <t>Christopher (Chris) Carlisle, 412-398-4543, Chris.A.Carlisle@peoples-gas.com</t>
  </si>
  <si>
    <t>405a</t>
  </si>
  <si>
    <t>250' SOUTH OF SR 1020</t>
  </si>
  <si>
    <t>02/220 - WEST DEER</t>
  </si>
  <si>
    <t>DUQUESNE LIGHT COMPANY</t>
  </si>
  <si>
    <t>405b</t>
  </si>
  <si>
    <t xml:space="preserve">CONSOLIDATED COMMUNICATIONS OF PA COMPANY, LLC </t>
  </si>
  <si>
    <t>Harry R Brown, 724 443-9535 or Jeff Hall, 724-443-9639</t>
  </si>
  <si>
    <t>405c</t>
  </si>
  <si>
    <t>Rick Moslen, 412-999-0590 or Kent Norton, 724-594-0063</t>
  </si>
  <si>
    <t>405d</t>
  </si>
  <si>
    <t>Oakmont Muni Auth</t>
  </si>
  <si>
    <t>John Dunlap, 412-828-7220 or Jim McCaskey, 412-327-0096</t>
  </si>
  <si>
    <t>405e</t>
  </si>
  <si>
    <t>Dave Hayward, 267-927-2000 or Mike Coudriet, 412-462-4561X2353</t>
  </si>
  <si>
    <t>405f</t>
  </si>
  <si>
    <t>Deer Creek Drainage Basin</t>
  </si>
  <si>
    <t>Enoch Jenkins, 724-265-5315</t>
  </si>
  <si>
    <t>406a</t>
  </si>
  <si>
    <t>2000'N. OF SR 3001</t>
  </si>
  <si>
    <t>MILLER'S RUN RD</t>
  </si>
  <si>
    <t>FISHING RUN</t>
  </si>
  <si>
    <t>02/119 - SOUTH FAYETTE</t>
  </si>
  <si>
    <t xml:space="preserve">Dominic Tarella, dtarella@nisource.com, 724-462-3479
Stephanie Hardenstine Field Engineer
Cell: 412-584-5015 
Office: 412-220-1531 
</t>
  </si>
  <si>
    <t>406b</t>
  </si>
  <si>
    <t>South Fayette TWP Municipal Auth</t>
  </si>
  <si>
    <t>Jerry Brown, (412) 257-5100, 
jbrown@sftwp.com</t>
  </si>
  <si>
    <t>406c</t>
  </si>
  <si>
    <t>406d</t>
  </si>
  <si>
    <t>Scott Curcio, 724-796-1021 scurcio@firstenergycorp.com</t>
  </si>
  <si>
    <t>406e</t>
  </si>
  <si>
    <t xml:space="preserve">Daniel Barren, 412-633-4341,
daniel.barren@1.verizon.com </t>
  </si>
  <si>
    <t>406f</t>
  </si>
  <si>
    <t>Craig Tacy, 724-503-4362, Craig_Tacy@cable.comcast.com</t>
  </si>
  <si>
    <t>407a</t>
  </si>
  <si>
    <t>BARGE BASIN O/ABNDONED RR</t>
  </si>
  <si>
    <t>FREEPORT RD</t>
  </si>
  <si>
    <t>ABANDONED RR TRACK</t>
  </si>
  <si>
    <t>02/208 - HARMAR</t>
  </si>
  <si>
    <t>Dustin Velcoff, 501-748-4434, dustin.velcoff@windstream.com</t>
  </si>
  <si>
    <t>407b</t>
  </si>
  <si>
    <t>407c</t>
  </si>
  <si>
    <t>AT&amp;T Local Services</t>
  </si>
  <si>
    <t>Nancy Spence, spence@ems.att.com</t>
  </si>
  <si>
    <t>407d</t>
  </si>
  <si>
    <t>TWP of Harmar</t>
  </si>
  <si>
    <t>Mike Ziencik, harmar701@comcast.net</t>
  </si>
  <si>
    <t>407e</t>
  </si>
  <si>
    <t>408a</t>
  </si>
  <si>
    <t>@ J.F.K.ELEM.SCHOOL</t>
  </si>
  <si>
    <t>CRAWFORD RUN</t>
  </si>
  <si>
    <t>02/104 - EAST DEER</t>
  </si>
  <si>
    <t>408b</t>
  </si>
  <si>
    <t>East Deer TWP</t>
  </si>
  <si>
    <t>724-224-3434</t>
  </si>
  <si>
    <t>408c</t>
  </si>
  <si>
    <t>20"</t>
  </si>
  <si>
    <t>408d</t>
  </si>
  <si>
    <t>408e</t>
  </si>
  <si>
    <t xml:space="preserve"> Glen Esenwein, 610-404-6239, gesenwein@decommunications.com; Aldona (Ann) Pilarczyk 319-790-6779, Aldona.Pilarczyk@windstream.com</t>
  </si>
  <si>
    <t>409a</t>
  </si>
  <si>
    <t>NEAR BAILEY RUN ROAD</t>
  </si>
  <si>
    <t>BAILEYS RUN</t>
  </si>
  <si>
    <t>409b</t>
  </si>
  <si>
    <t>409c</t>
  </si>
  <si>
    <t>12"</t>
  </si>
  <si>
    <t>409d</t>
  </si>
  <si>
    <t>Larry Shane, 724-295-2600, Lawrence.R.Shane@peoples-gas.com</t>
  </si>
  <si>
    <t>409e</t>
  </si>
  <si>
    <t>409f</t>
  </si>
  <si>
    <t>410a</t>
  </si>
  <si>
    <t>@ INTERSECT WITH SR 1013</t>
  </si>
  <si>
    <t>SAXONBURG BL</t>
  </si>
  <si>
    <t>BR LITTLE PINE CREEK</t>
  </si>
  <si>
    <t>02/209 - INDIANA</t>
  </si>
  <si>
    <t>DEER CREEK DRAINAGE BASIN AUTHORITY</t>
  </si>
  <si>
    <t xml:space="preserve">Chuck Debaldo (412) 913-6684 - chuck@deercreekauthority .com </t>
  </si>
  <si>
    <t>410b</t>
  </si>
  <si>
    <t>HAMPTON SHALER WATER AUTHORITY</t>
  </si>
  <si>
    <t>Sam Scarfone, 412-486-4867</t>
  </si>
  <si>
    <t>411a</t>
  </si>
  <si>
    <t>1028'N.OF FREEPORT RD.</t>
  </si>
  <si>
    <t>GUYS RUN RD</t>
  </si>
  <si>
    <t>GUYS RUN</t>
  </si>
  <si>
    <t>411b</t>
  </si>
  <si>
    <t>Municipal Auth of Harmar TWP</t>
  </si>
  <si>
    <t>Andrew Kullen, 724-274-7383</t>
  </si>
  <si>
    <t>411c</t>
  </si>
  <si>
    <t>411d</t>
  </si>
  <si>
    <t>412a</t>
  </si>
  <si>
    <t>1/2 MI.N.OF SR 0028</t>
  </si>
  <si>
    <t>HARMAR  TOWNSHIP</t>
  </si>
  <si>
    <t>Annette Dietz, 724-274-4550</t>
  </si>
  <si>
    <t>Incorporated</t>
  </si>
  <si>
    <t>412b</t>
  </si>
  <si>
    <t>Jerome Vergenes, JEROME.P.VERGENES@peoples-gas.com, 1-724-857-2127</t>
  </si>
  <si>
    <t>412c</t>
  </si>
  <si>
    <t>Nick Ensminger, 304-534-7437</t>
  </si>
  <si>
    <t>412d</t>
  </si>
  <si>
    <t>Tel</t>
  </si>
  <si>
    <t>Deborah D Delia, 412-633-3810</t>
  </si>
  <si>
    <t>412e</t>
  </si>
  <si>
    <t>HARMAR TOWNSHIP MUNICIPAL WATER AUTHORITY</t>
  </si>
  <si>
    <t>Joe McCullum, 724-274-7383</t>
  </si>
  <si>
    <t>412f</t>
  </si>
  <si>
    <t>Mike Gross, 412-875-1147</t>
  </si>
  <si>
    <t>70'E.INTER.W/TWP.RD.613</t>
  </si>
  <si>
    <t>CHURCH LN</t>
  </si>
  <si>
    <t>SHAFERS RUN</t>
  </si>
  <si>
    <t>Peoples Gas Gibsonia</t>
  </si>
  <si>
    <t>414a</t>
  </si>
  <si>
    <t>4283' N.E. OF SR 0008</t>
  </si>
  <si>
    <t>LITTLE PINE CREEK</t>
  </si>
  <si>
    <t>02/118 - SHALER</t>
  </si>
  <si>
    <t>414b</t>
  </si>
  <si>
    <t>414c</t>
  </si>
  <si>
    <t>414d</t>
  </si>
  <si>
    <t>SR: 1013, Section A17 - SAXONBURG BL</t>
  </si>
  <si>
    <t>Jerome Vergenes, JEROME.P.VERGENES@peoples-gas.com, 1-724-857-2127 or Robert Layhew, 412-444-3231</t>
  </si>
  <si>
    <t>414e</t>
  </si>
  <si>
    <t>414f</t>
  </si>
  <si>
    <t>SHALER TOWNSHIP</t>
  </si>
  <si>
    <t>Timothy Rogers, 412-486-9700</t>
  </si>
  <si>
    <t>414g</t>
  </si>
  <si>
    <t>Rick Moslen, 412-999-0590 or Kent Norton, 724-406-4133</t>
  </si>
  <si>
    <t>414h</t>
  </si>
  <si>
    <t>VERIZON PENNSYLVANIA LLC</t>
  </si>
  <si>
    <t>Deborah D Delia, 412-633-3810 or Ron Ranone, (412) 633-3779</t>
  </si>
  <si>
    <t>Tele</t>
  </si>
  <si>
    <t>415a</t>
  </si>
  <si>
    <t>1 MI. N.E. OF SR 0008</t>
  </si>
  <si>
    <t>02/112 - OHARA</t>
  </si>
  <si>
    <t>Hampton-Shaler</t>
  </si>
  <si>
    <t>415b</t>
  </si>
  <si>
    <t>415c</t>
  </si>
  <si>
    <t>SR: 1013, Section A14 - SAXONBURG BL</t>
  </si>
  <si>
    <t>415d</t>
  </si>
  <si>
    <t>Duquesne</t>
  </si>
  <si>
    <t>415e</t>
  </si>
  <si>
    <t>415f</t>
  </si>
  <si>
    <t>Richard Maslen - (412) 999-0590  Kent Norton (412) 352-7045</t>
  </si>
  <si>
    <t>416a</t>
  </si>
  <si>
    <t>2 MILES WEST OF SR 1006</t>
  </si>
  <si>
    <t>SAXONBURG BLVD.</t>
  </si>
  <si>
    <t>BRANCH LITTLE PINE CREEK</t>
  </si>
  <si>
    <t xml:space="preserve">Jerome Vergenes, JEROME.P.VERGENES@peoples-gas.com, 1-724-857-2127 
Shane Moriarty (412) 473-3962
Bob Layhew (724) 444-3231
</t>
  </si>
  <si>
    <t>416b</t>
  </si>
  <si>
    <t>416c</t>
  </si>
  <si>
    <t>416d</t>
  </si>
  <si>
    <t>416e</t>
  </si>
  <si>
    <t>Consolidated  Communications</t>
  </si>
  <si>
    <t>Gabe White, (412) 443-9832</t>
  </si>
  <si>
    <t>tele</t>
  </si>
  <si>
    <t>416f</t>
  </si>
  <si>
    <t>Rick Moslen, 412-999-0590</t>
  </si>
  <si>
    <t>417a</t>
  </si>
  <si>
    <t>NORTH/RURAL RIDGE</t>
  </si>
  <si>
    <t>LITTLE DEER CRE RD</t>
  </si>
  <si>
    <t>BR.LITTLE DEER CREEK</t>
  </si>
  <si>
    <t>417b</t>
  </si>
  <si>
    <t>417c</t>
  </si>
  <si>
    <t>Oakmont Borough Municipal Auth</t>
  </si>
  <si>
    <t>412-828-7220</t>
  </si>
  <si>
    <t>417d</t>
  </si>
  <si>
    <t>418a</t>
  </si>
  <si>
    <t>70' WEST OF SR 1015</t>
  </si>
  <si>
    <t>LAFEVER HILL RD</t>
  </si>
  <si>
    <t>LITTLE DEER CREEK</t>
  </si>
  <si>
    <t xml:space="preserve">Chuck Debalno (412) 913-6684 - chuck@deercreekauthority .com </t>
  </si>
  <si>
    <t>418b</t>
  </si>
  <si>
    <t>DOMINION TRANSMISSION</t>
  </si>
  <si>
    <t>Bradley Buzzard (724) 331-3695 - Bradley.l.buzzard@dom .com or Jonathan Cherry (724) 468-7730 - jonathan.w.cherry@dom .com</t>
  </si>
  <si>
    <t>418c</t>
  </si>
  <si>
    <t>418d</t>
  </si>
  <si>
    <t>MUNICIPAL WATER AUTHORITY OF THE BOROUGH OF OAKMONT</t>
  </si>
  <si>
    <t xml:space="preserve">Jim Mccaskey (412) 327-0096 - jfm@oakmontwater.com </t>
  </si>
  <si>
    <t>418e</t>
  </si>
  <si>
    <t>Rick Moslen, rickmoslen@cable.comcast.com  412-999-0590 or Kent Norton (412) 352-7045 - kentnorton@cable.comcast.com</t>
  </si>
  <si>
    <t>418f</t>
  </si>
  <si>
    <t>Consolidated</t>
  </si>
  <si>
    <t>Jeff Hall - (724) 443-9639 - jeff.hall@conso l idated .com</t>
  </si>
  <si>
    <t>419a</t>
  </si>
  <si>
    <t>200' WEST OF SR 1031</t>
  </si>
  <si>
    <t>BAKERSTOWN RD</t>
  </si>
  <si>
    <t>LARDINTOWN RUN</t>
  </si>
  <si>
    <t>02/202 - FAWN</t>
  </si>
  <si>
    <t>Jerome Vergenes, JEROME.P.VERGENES@peoples-gas.com, 1-724-857-2127
Bruce Burtner,  (724) 287-2751 or James Barnett 412-290-2421</t>
  </si>
  <si>
    <t>419b</t>
  </si>
  <si>
    <t>Dan Henry 724-838-6126 or Richard Hobbins 724-334-5237</t>
  </si>
  <si>
    <t>419c</t>
  </si>
  <si>
    <t>Deborah D Delia, 412-633-3810 or Gary Redondo, 412-237-2293</t>
  </si>
  <si>
    <t>419d</t>
  </si>
  <si>
    <t>FAWN-FRAZIER JOINT WATER AUTHORITY</t>
  </si>
  <si>
    <t>Nick Irvine,  724-884-6562</t>
  </si>
  <si>
    <t>419e</t>
  </si>
  <si>
    <t>CONSOLIDATED COMMUNICATIONS OF PA COMPANY, LLC</t>
  </si>
  <si>
    <t>419f</t>
  </si>
  <si>
    <t>Rick Moslen, 412-999-0590 or John Radeshak, 724-212-7236</t>
  </si>
  <si>
    <t>420a</t>
  </si>
  <si>
    <t>4200' S.E. OF SR 1033</t>
  </si>
  <si>
    <t>BULL CREEK RD</t>
  </si>
  <si>
    <t>20140410780, 20140371909</t>
  </si>
  <si>
    <t>420b</t>
  </si>
  <si>
    <t>Dan Henry, 724-838-6126 or Richard Hobbins, 724-334-5237</t>
  </si>
  <si>
    <t>420c</t>
  </si>
  <si>
    <t>Deborah D Delia, 412-633-3810 or Howard Jankey, 724-337-5673</t>
  </si>
  <si>
    <t>420d</t>
  </si>
  <si>
    <t>420e</t>
  </si>
  <si>
    <t>420f</t>
  </si>
  <si>
    <t>420g</t>
  </si>
  <si>
    <t>420h</t>
  </si>
  <si>
    <t>Fawn-Frazier Joint Water Authority</t>
  </si>
  <si>
    <t>Nick Irvine, 724-681-8208</t>
  </si>
  <si>
    <t>420i</t>
  </si>
  <si>
    <t>Jerome Vergenes, JEROME.P.VERGENES@peoples-gas.com, 1-724-857-2127
 Larry Shane, 412-473-3960</t>
  </si>
  <si>
    <t>421a</t>
  </si>
  <si>
    <t>AT BAPTIST CHURCH</t>
  </si>
  <si>
    <t>TRIBUT. TO MONOGAHELA R.</t>
  </si>
  <si>
    <t>Joe Zaradzki, 724-640-0183, 
JOSEPH.M.ZARADZKI@peoples-gas.com</t>
  </si>
  <si>
    <t>421b</t>
  </si>
  <si>
    <t>Municipal Auth of Westmoreland CO</t>
  </si>
  <si>
    <t>M. Curtis Fontaine, 724-755-5950, fontaine@mawc.org</t>
  </si>
  <si>
    <t>421c</t>
  </si>
  <si>
    <t>Christine Smith, 724-489-3237, smithc@firstenergycorp.com
Dan Oswald, (724) 942-5239,
doswald@firstenergycorp.com</t>
  </si>
  <si>
    <t>421d</t>
  </si>
  <si>
    <t xml:space="preserve">VERIZON PENNSYLVANIA LLC </t>
  </si>
  <si>
    <t xml:space="preserve">Fred Fraer, 412-237-2292,
f.g.fraer.jr@verizon.com, </t>
  </si>
  <si>
    <t>421e</t>
  </si>
  <si>
    <t>422a</t>
  </si>
  <si>
    <t>AT PANGBURN RD</t>
  </si>
  <si>
    <t>PERRY MILL RUN (ADJACENT CSX)</t>
  </si>
  <si>
    <t>422b</t>
  </si>
  <si>
    <t xml:space="preserve">Deborah D Delia, 412-633-3810, Fred Fraer Jr, f.g.fraer.jr@verizon.com, 412-237-2292 work
412-216-9260 cell
</t>
  </si>
  <si>
    <t>423a</t>
  </si>
  <si>
    <t>@ INTER. WITH SR 2010</t>
  </si>
  <si>
    <t>MILL HILL RD</t>
  </si>
  <si>
    <t>WYLIE RUN</t>
  </si>
  <si>
    <t>20150161751, 20150161752</t>
  </si>
  <si>
    <t>Eric R. Beringer,
eric.beringer@amwater.com 
724-743-3108</t>
  </si>
  <si>
    <t>423b</t>
  </si>
  <si>
    <t>423c</t>
  </si>
  <si>
    <t xml:space="preserve">Fred Fraer
412-237-2292
Fraer Jr, f.g.fraer.jr@verizon.com, </t>
  </si>
  <si>
    <t>423d</t>
  </si>
  <si>
    <t>Tim Gazda, 412-875-1388, Tim_Gazda@cable.comcast.com</t>
  </si>
  <si>
    <t>424a</t>
  </si>
  <si>
    <t>500'N.E.OF ROSS STREET</t>
  </si>
  <si>
    <t>LOVEDALE ROAD</t>
  </si>
  <si>
    <t>BRANCH OF WYLIE RUN</t>
  </si>
  <si>
    <t>Joseph (Joby) Lapkowicz 
jlapkowicz@nisource.com
C: 724-415-9293 
O: 724-425-2358
Dominic Tarella, 724-462-3479
dtarella@nisource.com</t>
  </si>
  <si>
    <t>424b</t>
  </si>
  <si>
    <t xml:space="preserve">
Kurt Todd, 412-921-4030x184, ktodd@gatewayengineers.com
Ruthann Omer, 421-921-4030, romer@gatewayengineers.com
Gateway Engineers
Ed Campbell, (412) 754-1643, Etsa1@comcast.net</t>
  </si>
  <si>
    <t>424c</t>
  </si>
  <si>
    <t>424d</t>
  </si>
  <si>
    <t>424e</t>
  </si>
  <si>
    <t>424f</t>
  </si>
  <si>
    <t>425a</t>
  </si>
  <si>
    <t>@ SR 2014</t>
  </si>
  <si>
    <t>INDUSTRY RD</t>
  </si>
  <si>
    <t>BOYDS HOLLOW RUN</t>
  </si>
  <si>
    <t>425b</t>
  </si>
  <si>
    <t>425c</t>
  </si>
  <si>
    <t>425d</t>
  </si>
  <si>
    <t>425e</t>
  </si>
  <si>
    <t>425f</t>
  </si>
  <si>
    <t>425g</t>
  </si>
  <si>
    <t>426a</t>
  </si>
  <si>
    <t>AT ROCK RUN RD</t>
  </si>
  <si>
    <t>BUENA VISTA RD</t>
  </si>
  <si>
    <t>426b</t>
  </si>
  <si>
    <t>Jerry Hankey, 724-463-87069 or Matt Macek, 412-854-7603</t>
  </si>
  <si>
    <t>426c</t>
  </si>
  <si>
    <t>427a</t>
  </si>
  <si>
    <t>2082 FEET SW OF SR 48</t>
  </si>
  <si>
    <t>WEST SMITHFIELD RD</t>
  </si>
  <si>
    <t>CREEK</t>
  </si>
  <si>
    <t>20150170076, 20150170077</t>
  </si>
  <si>
    <t>427b</t>
  </si>
  <si>
    <t>427c</t>
  </si>
  <si>
    <t>427d</t>
  </si>
  <si>
    <t>427e</t>
  </si>
  <si>
    <t>427f</t>
  </si>
  <si>
    <t>428a</t>
  </si>
  <si>
    <t>2644'N.E.OF LR02310</t>
  </si>
  <si>
    <t>STEWARTSVILLE H RD</t>
  </si>
  <si>
    <t>BR. LONG RUN</t>
  </si>
  <si>
    <t>02/477 - WHITE OAK</t>
  </si>
  <si>
    <t>428b</t>
  </si>
  <si>
    <t>429a</t>
  </si>
  <si>
    <t>DRAVOSBURG OVER UNION RR</t>
  </si>
  <si>
    <t>MCKEESPORT BL</t>
  </si>
  <si>
    <t>UNION RAILROAD</t>
  </si>
  <si>
    <t>02/423 - DRAVOSBURG</t>
  </si>
  <si>
    <t>Chuch Bartoles, 724-656-5206</t>
  </si>
  <si>
    <t>429b</t>
  </si>
  <si>
    <t>Borough of Dravosburg</t>
  </si>
  <si>
    <t>George Cribbs, 412-401-0833</t>
  </si>
  <si>
    <t>429c</t>
  </si>
  <si>
    <t>429d</t>
  </si>
  <si>
    <t>United States Steel Corp</t>
  </si>
  <si>
    <t>Edward McKeever, 412-675-7459</t>
  </si>
  <si>
    <t>429e</t>
  </si>
  <si>
    <t>Gary Eiter, 412-854-7619, Gary.Eiter@amwater.com</t>
  </si>
  <si>
    <t>430a</t>
  </si>
  <si>
    <t>AT INTER./ SR 3046</t>
  </si>
  <si>
    <t>STREETS RUN RD</t>
  </si>
  <si>
    <t>STREETS RUN</t>
  </si>
  <si>
    <t>02/403 - BALDWIN</t>
  </si>
  <si>
    <t xml:space="preserve">COLUMBIA GAS OF PA </t>
  </si>
  <si>
    <t>Dominic Tarella, dtarella@nisource.com
724-462-3479</t>
  </si>
  <si>
    <t>430b</t>
  </si>
  <si>
    <t>430c</t>
  </si>
  <si>
    <t xml:space="preserve">PEOPLES GAS COMPANY (EQUITABLE) </t>
  </si>
  <si>
    <t>430d</t>
  </si>
  <si>
    <t>430e</t>
  </si>
  <si>
    <t>430f</t>
  </si>
  <si>
    <t>Jon Gaunt, 412-237-2290, jon.c.gaunt@verizon.com</t>
  </si>
  <si>
    <t>430g</t>
  </si>
  <si>
    <t>Rick Moslen, 412-999-0590 
Richard_Moslen@cable.comcast.com</t>
  </si>
  <si>
    <t>431a</t>
  </si>
  <si>
    <t>50'EAST/SCHUTE RD.</t>
  </si>
  <si>
    <t>STREETS RUN (ADJACENT UNION)</t>
  </si>
  <si>
    <t>Jerome Vergenes, JEROME.P.VERGENES@peoples-gas.com, 1-724-857-2127
 or Carl Taylor, 412-258-4616</t>
  </si>
  <si>
    <t>431b</t>
  </si>
  <si>
    <t>Baldwin Borough</t>
  </si>
  <si>
    <t>Ann Scott, Secy., telephone 412-882-9600X251 or John Barrett, 412-882-9600X251</t>
  </si>
  <si>
    <t>431c</t>
  </si>
  <si>
    <t>Deborah D Delia, 412-633-3810 or Jon Gaunt, 412-237-2290</t>
  </si>
  <si>
    <t>431d</t>
  </si>
  <si>
    <t>431e</t>
  </si>
  <si>
    <t>PENNSYLVANIA AMERICAN WATER COMPANY</t>
  </si>
  <si>
    <t>431f</t>
  </si>
  <si>
    <t>COMCAST CABLE COMMUNICATIONS, INC.</t>
  </si>
  <si>
    <t>432a</t>
  </si>
  <si>
    <t>AT LUTZ HOLLOW ROAD</t>
  </si>
  <si>
    <t>20150170081, 20150170082</t>
  </si>
  <si>
    <t>Joe Tewell, joseph.tewell@amwater.com</t>
  </si>
  <si>
    <t>432b</t>
  </si>
  <si>
    <t>432c</t>
  </si>
  <si>
    <t>432d</t>
  </si>
  <si>
    <t>West Mifflin Borough</t>
  </si>
  <si>
    <t>Howard Bednar, 412-466-8170</t>
  </si>
  <si>
    <t>433a</t>
  </si>
  <si>
    <t>2656' N.E. OF SR 2053</t>
  </si>
  <si>
    <t>THOMPSON RUN RD</t>
  </si>
  <si>
    <t>THOMPSON RUN</t>
  </si>
  <si>
    <t>02/124 - WILKINS</t>
  </si>
  <si>
    <t>Penn Hills Municipality</t>
  </si>
  <si>
    <t>Tom O’Grady, 412-798-2171</t>
  </si>
  <si>
    <t>433b</t>
  </si>
  <si>
    <t>ALLEGHENY COUNTY SANITARY AUTHORITY (ALCOSAN)</t>
  </si>
  <si>
    <t>Mr. Dave Boreman, 412-766-4810</t>
  </si>
  <si>
    <t>433c</t>
  </si>
  <si>
    <t>Jerome Vergenes, JEROME.P.VERGENES@peoples-gas.com, 1-724-857-2127
 or Carl Taylor, (412) 258-4616</t>
  </si>
  <si>
    <t>433d</t>
  </si>
  <si>
    <t>433e</t>
  </si>
  <si>
    <t>Deborah D Delia, 412-633-3810 or Peter Zlkoas, (412) 824-0760</t>
  </si>
  <si>
    <t>433f</t>
  </si>
  <si>
    <t>433g</t>
  </si>
  <si>
    <t>Wilkins Township</t>
  </si>
  <si>
    <t>Paul Vargo, 412-824-6650</t>
  </si>
  <si>
    <t>433h</t>
  </si>
  <si>
    <t>433i</t>
  </si>
  <si>
    <t>433j</t>
  </si>
  <si>
    <t>433k</t>
  </si>
  <si>
    <t>Churchill Borough</t>
  </si>
  <si>
    <t>Craig Robinson, 412-241-7113</t>
  </si>
  <si>
    <t>433l</t>
  </si>
  <si>
    <t>Monroeville Municipal Authority</t>
  </si>
  <si>
    <t>Timothy Little, (412) 856-3304 or Joe Storey, (412) 287-6015</t>
  </si>
  <si>
    <t>433m</t>
  </si>
  <si>
    <t>Turtle Creek Borough</t>
  </si>
  <si>
    <t>Julie Pantalone, 412 824-2500</t>
  </si>
  <si>
    <t>434a</t>
  </si>
  <si>
    <t>OVER BR. LITTLE PLUM CR.</t>
  </si>
  <si>
    <t>NEW TEXAS RD</t>
  </si>
  <si>
    <t>BR. LITTLE PLUM CREEK</t>
  </si>
  <si>
    <t>02/466 - PLUM</t>
  </si>
  <si>
    <t>434b</t>
  </si>
  <si>
    <t>michael.denny@peoplestwp.com</t>
  </si>
  <si>
    <t>434c</t>
  </si>
  <si>
    <t>Plum Borough Municipal Auth</t>
  </si>
  <si>
    <t>Howard Theis, htheis@plumboroughhma.com</t>
  </si>
  <si>
    <t>434d</t>
  </si>
  <si>
    <t>434e</t>
  </si>
  <si>
    <t>Plum Borough</t>
  </si>
  <si>
    <t>Bill Binnie, 412-795-6800 x4601</t>
  </si>
  <si>
    <t>434f</t>
  </si>
  <si>
    <t xml:space="preserve"> Glen Esenwein, 610-404-6239, gesenwein@decommunications.com; Dennis Rachocki, 814-333-0288, dennis.rachocki@windstream.com</t>
  </si>
  <si>
    <t>435a</t>
  </si>
  <si>
    <t>200'N.OF ENTRANCE DRIVE</t>
  </si>
  <si>
    <t>LOGAN FERRY RD</t>
  </si>
  <si>
    <t>AVR RAILROAD</t>
  </si>
  <si>
    <t>12 &amp; 6"</t>
  </si>
  <si>
    <t>435b</t>
  </si>
  <si>
    <t>435c</t>
  </si>
  <si>
    <t>435d</t>
  </si>
  <si>
    <t>436a</t>
  </si>
  <si>
    <t>500' SOUTHEAST OF SR 0048</t>
  </si>
  <si>
    <t>CENTER ST</t>
  </si>
  <si>
    <t>436b</t>
  </si>
  <si>
    <t>436c</t>
  </si>
  <si>
    <t>436d</t>
  </si>
  <si>
    <t>Tim Gazda, Tim_Gazda@cable.comcast.com, 412-875-1388
Rick Moslen, 412-999-0590</t>
  </si>
  <si>
    <t>436e</t>
  </si>
  <si>
    <t>Equitrans LP</t>
  </si>
  <si>
    <t>Chris Baacke 412-395-2685, cbaacke@eqt.com
Robert Crites, 724-852-7348</t>
  </si>
  <si>
    <t>436f</t>
  </si>
  <si>
    <t>Jerome Vergenes, JEROME.P.VERGENES@peoples-gas.com, 1-724-857-2127
Bart Ryan, telephone: 412-244-2210</t>
  </si>
  <si>
    <t>436g</t>
  </si>
  <si>
    <t>436h</t>
  </si>
  <si>
    <t>Deborah D Delia, 412-633-3810
Fred Fraer, telephone: 412-237-2292</t>
  </si>
  <si>
    <t>436i</t>
  </si>
  <si>
    <t>Municipal Authority of Westmoreland County</t>
  </si>
  <si>
    <t>M. Curtis Fontaine, 724-755-5950</t>
  </si>
  <si>
    <t>436j</t>
  </si>
  <si>
    <t>Municipal Authority of the City of McKeesport</t>
  </si>
  <si>
    <t>Michael Majzer, 412-673-8276</t>
  </si>
  <si>
    <t>437a</t>
  </si>
  <si>
    <t>200'W.OF INTER.W/SR 3004</t>
  </si>
  <si>
    <t>MORROW RD</t>
  </si>
  <si>
    <t>MCLAUGHLIN RUN</t>
  </si>
  <si>
    <t>02/123 - UPPER ST CLAIR</t>
  </si>
  <si>
    <t>437b</t>
  </si>
  <si>
    <t>437c</t>
  </si>
  <si>
    <t>Upper St. Clair TWP</t>
  </si>
  <si>
    <t>421-831-9000, yelich@twpusc.com</t>
  </si>
  <si>
    <t>438a</t>
  </si>
  <si>
    <t>3/4 MI.N.W.OF SR 3015</t>
  </si>
  <si>
    <t>PINEY FORK RD</t>
  </si>
  <si>
    <t>PINEY FORK CREEK</t>
  </si>
  <si>
    <t>02/219 - SOUTH PARK</t>
  </si>
  <si>
    <t>Jerome Vergenes, JEROME.P.VERGENES@peoples-gas.com, 1-724-857-2127,  412-473-3960</t>
  </si>
  <si>
    <t>438b</t>
  </si>
  <si>
    <t>438c</t>
  </si>
  <si>
    <t>SOUTH PARK TOWNSHIP</t>
  </si>
  <si>
    <t>Bruce Beaver, 412-831-7000</t>
  </si>
  <si>
    <t>438d</t>
  </si>
  <si>
    <t>First Energy Corporation (West Penn Power)</t>
  </si>
  <si>
    <t>Dan Henry, 724-838-6126</t>
  </si>
  <si>
    <t>438e</t>
  </si>
  <si>
    <t>438f</t>
  </si>
  <si>
    <t>Jay Lucas, 724-873-3653</t>
  </si>
  <si>
    <t>439a</t>
  </si>
  <si>
    <t>820' S.W. OF SR 3021</t>
  </si>
  <si>
    <t>SCHEINBACH RD</t>
  </si>
  <si>
    <t>LOBBS RUN</t>
  </si>
  <si>
    <t>02/440 - JEFFERSON HILLS</t>
  </si>
  <si>
    <t xml:space="preserve">GUARDIAN INDUSTRIES CORPORATION </t>
  </si>
  <si>
    <t>Tim Zeuger (Roach and Assoc), twzeuger@roachassoc.com, 412-706-2581</t>
  </si>
  <si>
    <t>439b</t>
  </si>
  <si>
    <t>439c</t>
  </si>
  <si>
    <t>440a</t>
  </si>
  <si>
    <t>100' SOUTHEAST OF SR 3018</t>
  </si>
  <si>
    <t>WALTON RD</t>
  </si>
  <si>
    <t>440b</t>
  </si>
  <si>
    <t>Borough of Jefferson Hills</t>
  </si>
  <si>
    <t>412-828-0101</t>
  </si>
  <si>
    <t>440c</t>
  </si>
  <si>
    <t>440d</t>
  </si>
  <si>
    <t xml:space="preserve">Heather Buknic, 724-942-5295, Dan Henry, DHENRY2@firstenergycorp.com   </t>
  </si>
  <si>
    <t>440e</t>
  </si>
  <si>
    <t>441a</t>
  </si>
  <si>
    <t>1 MI. W. OF SR3041</t>
  </si>
  <si>
    <t>NOBLESTOWN RD</t>
  </si>
  <si>
    <t>BR. ROBINSON RUN</t>
  </si>
  <si>
    <t>02/102 - COLLIER</t>
  </si>
  <si>
    <t>441b</t>
  </si>
  <si>
    <t>442a</t>
  </si>
  <si>
    <t>1 1/2 MI FROM GLNWOOD INT</t>
  </si>
  <si>
    <t>GLASS RUN RD</t>
  </si>
  <si>
    <t>GLASS RUN</t>
  </si>
  <si>
    <t>02/301 - PITTSBURGH</t>
  </si>
  <si>
    <t>20150170118, 20150170119</t>
  </si>
  <si>
    <t>442b</t>
  </si>
  <si>
    <t>442c</t>
  </si>
  <si>
    <t>442d</t>
  </si>
  <si>
    <t>Pittsburgh Water and Sewer Authority</t>
  </si>
  <si>
    <t>Robert Christian, (412) 255-2579, rchristian@pgh2o.com</t>
  </si>
  <si>
    <t>442e</t>
  </si>
  <si>
    <t>442f</t>
  </si>
  <si>
    <t>442g</t>
  </si>
  <si>
    <t>443a</t>
  </si>
  <si>
    <t>NEAR SR 3100</t>
  </si>
  <si>
    <t>GLASS RUN CREEK</t>
  </si>
  <si>
    <t>Ed Benson, 724-981-1200</t>
  </si>
  <si>
    <t>443b</t>
  </si>
  <si>
    <t>443c</t>
  </si>
  <si>
    <t>Pittsburgh City Dept of Public Works</t>
  </si>
  <si>
    <t>412-255-8850</t>
  </si>
  <si>
    <t>443d</t>
  </si>
  <si>
    <t>Rich Barr, 412-255-8800 x8030, Don Waldorf, dwaldorf@pgh20.com</t>
  </si>
  <si>
    <t>443e</t>
  </si>
  <si>
    <t>444a</t>
  </si>
  <si>
    <t>200' S.W. OF SR 3049</t>
  </si>
  <si>
    <t>NORTH BRANCH RD</t>
  </si>
  <si>
    <t>NORTH BRANCH ROBINSON RN</t>
  </si>
  <si>
    <t>20150170120, 20150170121</t>
  </si>
  <si>
    <t>444b</t>
  </si>
  <si>
    <t>444c</t>
  </si>
  <si>
    <t>Robinson TWP</t>
  </si>
  <si>
    <t>Anthony Lenze, 412-923-2411</t>
  </si>
  <si>
    <t>444d</t>
  </si>
  <si>
    <t>Municipal Auth of Western Allegheny Cnty</t>
  </si>
  <si>
    <t>Ron Usenic, 412-788-4337</t>
  </si>
  <si>
    <t>445a</t>
  </si>
  <si>
    <t>100' N.E. OF SR 3053</t>
  </si>
  <si>
    <t>BR. NORTH BR.ROBINSON RN</t>
  </si>
  <si>
    <t>North Fayette TWP</t>
  </si>
  <si>
    <t>Robert Grimm, 412-788-4888</t>
  </si>
  <si>
    <t>445b</t>
  </si>
  <si>
    <t>Peoples Gas Hopewell Division</t>
  </si>
  <si>
    <t>445c</t>
  </si>
  <si>
    <t>445d</t>
  </si>
  <si>
    <t>446a</t>
  </si>
  <si>
    <t>NEAR TWP GARAGE</t>
  </si>
  <si>
    <t>PINE CREEK RD</t>
  </si>
  <si>
    <t>Mike Coudriet, (412) 462-4561 X 2353</t>
  </si>
  <si>
    <t>446b</t>
  </si>
  <si>
    <t>446c</t>
  </si>
  <si>
    <t>446d</t>
  </si>
  <si>
    <t>446e</t>
  </si>
  <si>
    <t>446f</t>
  </si>
  <si>
    <t>419' W OF LR 02090</t>
  </si>
  <si>
    <t>FERN HOLLOW RD</t>
  </si>
  <si>
    <t>BR LITTLE SEWICKLEY CRK</t>
  </si>
  <si>
    <t>02/459 - SEWICKLEY HEIGH</t>
  </si>
  <si>
    <t>@ INTER.TURKEY FOOT ROAD</t>
  </si>
  <si>
    <t>BIG SEWICKLEY C RD</t>
  </si>
  <si>
    <t>BR.BIG SEWICKLEY CREEK</t>
  </si>
  <si>
    <t>02/480 - BELL ACRES</t>
  </si>
  <si>
    <t>Ambridge Water Authority</t>
  </si>
  <si>
    <t>Bill Bebout, 724-266-7810, Jeff Allen, jallen@ambwater.org</t>
  </si>
  <si>
    <t>449a</t>
  </si>
  <si>
    <t>@ CAMP MEETING RD. EXT.</t>
  </si>
  <si>
    <t>BIG SEWICKLEY CK R</t>
  </si>
  <si>
    <t>449b</t>
  </si>
  <si>
    <t>449c</t>
  </si>
  <si>
    <t>449d</t>
  </si>
  <si>
    <t>Raymond Jones, raymond_jones@cable.comcast.com</t>
  </si>
  <si>
    <t>450a</t>
  </si>
  <si>
    <t>@ INTER.WITH APPL.4846</t>
  </si>
  <si>
    <t>BIG SEWICKLEY CR</t>
  </si>
  <si>
    <t>02/411 - BRADDOCK HILLS</t>
  </si>
  <si>
    <t>450b</t>
  </si>
  <si>
    <t>Economy Borough Municipal Auth</t>
  </si>
  <si>
    <t>Jim Skonieczny, gymsko10@gmail.com</t>
  </si>
  <si>
    <t>450c</t>
  </si>
  <si>
    <t>451a</t>
  </si>
  <si>
    <t>Beaver</t>
  </si>
  <si>
    <t>100'N.OF SR 4034</t>
  </si>
  <si>
    <t>FAIRVIEW RD</t>
  </si>
  <si>
    <t>UPPER DRY RUN</t>
  </si>
  <si>
    <t>04/430 - OHIOVILLE</t>
  </si>
  <si>
    <t>Ohioville Borough Municipal Authority</t>
  </si>
  <si>
    <t>724-643-6712, 146 Fairlane Dr Industry PA 15052</t>
  </si>
  <si>
    <t>451b</t>
  </si>
  <si>
    <t>Michael Fontana, 724-857-2176</t>
  </si>
  <si>
    <t>.4 MI.SW OF TWP.RD.603</t>
  </si>
  <si>
    <t>Tuscarawas Road</t>
  </si>
  <si>
    <t>PAINTERS RUN</t>
  </si>
  <si>
    <t>04/217 - SOUTH BEAVER</t>
  </si>
  <si>
    <t>453a</t>
  </si>
  <si>
    <t>1/4 MI. NORTH OF SR 1012</t>
  </si>
  <si>
    <t>CHAPEL DR</t>
  </si>
  <si>
    <t>BR. CONNOQUENESSING CR.</t>
  </si>
  <si>
    <t>04/212 - NORTH SEWICKLEY</t>
  </si>
  <si>
    <t>453b</t>
  </si>
  <si>
    <t>William Norris, 724-452-5213</t>
  </si>
  <si>
    <t>453c</t>
  </si>
  <si>
    <t>453d</t>
  </si>
  <si>
    <t>Columbia Gas Transmission Ellwood</t>
  </si>
  <si>
    <t>Ken Houston, 724-858-7676, kphouston@nisource.com</t>
  </si>
  <si>
    <t>453e</t>
  </si>
  <si>
    <t>North Sewickley TWP Water Auth</t>
  </si>
  <si>
    <t>Ken Douglass, 724-846-7480</t>
  </si>
  <si>
    <t>453f</t>
  </si>
  <si>
    <t>454a</t>
  </si>
  <si>
    <t>100'NORTHEAST OF PIKE</t>
  </si>
  <si>
    <t>WISE'S GROVE RD</t>
  </si>
  <si>
    <t>BRUSH CREEK</t>
  </si>
  <si>
    <t>04/210 - MARION</t>
  </si>
  <si>
    <t>454b</t>
  </si>
  <si>
    <t>454c</t>
  </si>
  <si>
    <t>Dave Nickel, 724-962-1083, nickeld@firstenergycorp.com</t>
  </si>
  <si>
    <t>455a</t>
  </si>
  <si>
    <t>@ INTER.W/TWP.RD.491</t>
  </si>
  <si>
    <t>CHAPEL RD</t>
  </si>
  <si>
    <t>MOON RUN</t>
  </si>
  <si>
    <t>04/202 - CENTER</t>
  </si>
  <si>
    <t>Center TWP Sanitary Auth</t>
  </si>
  <si>
    <t>Bob Zupsic, 724-774-0326</t>
  </si>
  <si>
    <t>455b</t>
  </si>
  <si>
    <t>456a</t>
  </si>
  <si>
    <t>0.5 MI.SOUTH OF SR 3007</t>
  </si>
  <si>
    <t>KANE RD</t>
  </si>
  <si>
    <t>TRAMP MILL RUN</t>
  </si>
  <si>
    <t>04/103 - HOPEWELL</t>
  </si>
  <si>
    <t>Creswell Heights Joint Auth</t>
  </si>
  <si>
    <t>George McElhaney, 724-375-6155</t>
  </si>
  <si>
    <t>456b</t>
  </si>
  <si>
    <t>Hopewell TWP</t>
  </si>
  <si>
    <t>Jim Somerville, 724-378-1460</t>
  </si>
  <si>
    <t>@ INTER. WITH TWP.RD.544</t>
  </si>
  <si>
    <t>BOCKTOWN CORK RD</t>
  </si>
  <si>
    <t>RAREDON RUN</t>
  </si>
  <si>
    <t>04/209 - INDEPENDENCE</t>
  </si>
  <si>
    <t>458a</t>
  </si>
  <si>
    <t>.5 MILE NORTH OF SR 168</t>
  </si>
  <si>
    <t>GEORGETOWN RD</t>
  </si>
  <si>
    <t>04/207 - GREENE</t>
  </si>
  <si>
    <t>458b</t>
  </si>
  <si>
    <t>Karen McBeth, karen.s.mcbeth@verizon.com</t>
  </si>
  <si>
    <t>458c</t>
  </si>
  <si>
    <t>GREENE TWP.-MILL CREEK</t>
  </si>
  <si>
    <t>200'EAST&amp;UNDER SR 0060</t>
  </si>
  <si>
    <t>BRADY RUN RD</t>
  </si>
  <si>
    <t>SOUTH BRANCH BRADY RUN</t>
  </si>
  <si>
    <t>04/201 - BRIGHTON</t>
  </si>
  <si>
    <t>.2 MI. N.E. OF SR 4018</t>
  </si>
  <si>
    <t>BRADYS RUN RD</t>
  </si>
  <si>
    <t>SOUTH BRANCH BRADY'S RUN</t>
  </si>
  <si>
    <t>100 FT WEST OF SR 0051</t>
  </si>
  <si>
    <t>BRADYS RUN</t>
  </si>
  <si>
    <t>20151472898, 20151472899</t>
  </si>
  <si>
    <t>463a</t>
  </si>
  <si>
    <t>1/2 MI. WEST OF SR 4021</t>
  </si>
  <si>
    <t>PARK RD</t>
  </si>
  <si>
    <t>N.BR.BRADYS RUN</t>
  </si>
  <si>
    <t>04/203 - CHIPPEWA</t>
  </si>
  <si>
    <t>Beaver Falls Municipal Auth</t>
  </si>
  <si>
    <t>Sam Aloi, aloi@bfwater.net</t>
  </si>
  <si>
    <t>463b</t>
  </si>
  <si>
    <t>Bradys Run Sanitary Auth</t>
  </si>
  <si>
    <t>Ron Newhouse, wwtp@chippewa-sewer.org</t>
  </si>
  <si>
    <t>463c</t>
  </si>
  <si>
    <t>500' WEST OF SR 0068</t>
  </si>
  <si>
    <t>WESTWOOD RD</t>
  </si>
  <si>
    <t>Access Midstream</t>
  </si>
  <si>
    <t>607-739-3616</t>
  </si>
  <si>
    <t>465a</t>
  </si>
  <si>
    <t>Lawrence</t>
  </si>
  <si>
    <t>1.5 MI. FROM ST.LINE</t>
  </si>
  <si>
    <t>PULASKI RD</t>
  </si>
  <si>
    <t>OVER DEER CREEK</t>
  </si>
  <si>
    <t>37/209 - PULASKI</t>
  </si>
  <si>
    <t>Pulaski TWP</t>
  </si>
  <si>
    <t>Frank Taylor, 724-654-6141</t>
  </si>
  <si>
    <t>465b</t>
  </si>
  <si>
    <t>Pulaski TWP Municipal Authority</t>
  </si>
  <si>
    <t>724-964-8891 x103</t>
  </si>
  <si>
    <t>465c</t>
  </si>
  <si>
    <t>3000' WEST OF SR 0551</t>
  </si>
  <si>
    <t>BRANCH DEER CREEK</t>
  </si>
  <si>
    <t>467a</t>
  </si>
  <si>
    <t>1/2 MI.WEST / SR0158</t>
  </si>
  <si>
    <t>MCCLURES RUN</t>
  </si>
  <si>
    <t>37/217 - WILMINGTON</t>
  </si>
  <si>
    <t>Peoples Gas Grove City Division</t>
  </si>
  <si>
    <t>467b</t>
  </si>
  <si>
    <t>NEAR SR 3016</t>
  </si>
  <si>
    <t>YOUNGSTOWN POLA RD</t>
  </si>
  <si>
    <t>SWAMP</t>
  </si>
  <si>
    <t>37/204 - MAHONING</t>
  </si>
  <si>
    <t>Dan Conley, 724-981-1200 x50715, DJConley@aquaamerica.com</t>
  </si>
  <si>
    <t>469a</t>
  </si>
  <si>
    <t>@ INTER. WITH SR 4006</t>
  </si>
  <si>
    <t>BRANCH OF MAHONING RIVER</t>
  </si>
  <si>
    <t>469b</t>
  </si>
  <si>
    <t>Jack Cypher, 412-384-4190 x14</t>
  </si>
  <si>
    <t>469c</t>
  </si>
  <si>
    <t>470a</t>
  </si>
  <si>
    <t>2 MI.EAST OF SR 0018</t>
  </si>
  <si>
    <t>NESHANN0CK FALLS R</t>
  </si>
  <si>
    <t>NESHANNOCK CREEK</t>
  </si>
  <si>
    <t>470b</t>
  </si>
  <si>
    <t>471a</t>
  </si>
  <si>
    <t>1/2 MI. S.E. OF SR 1005</t>
  </si>
  <si>
    <t>NESHANNOCK FALLS R</t>
  </si>
  <si>
    <t>LITTLE NESHANNOCK CREEK</t>
  </si>
  <si>
    <t>Ted Wyvratt, 724-453-3403, twyvratt@firstenergycorp.com</t>
  </si>
  <si>
    <t>471b</t>
  </si>
  <si>
    <t>Robert Preston,  (304) 670-9999,
robert.preston@cyient.com 
Eric Rodrigues, 814 871-2317, eric.rodrigues@verizon.com</t>
  </si>
  <si>
    <t>471c</t>
  </si>
  <si>
    <t>Mark Painter, 724-734-1977, mark_painter@cable.comcast.com
Rick Moslen, 412-999-0590 
Richard_Moslen@cable.comcast.com</t>
  </si>
  <si>
    <t>1 MI.NORTH TWP.RD.601</t>
  </si>
  <si>
    <t>NESHANNOCK FALL RD</t>
  </si>
  <si>
    <t>BR.LITTLE NESHANNOCK CR.</t>
  </si>
  <si>
    <t>473a</t>
  </si>
  <si>
    <t>1/4 MI. N.E. OF SR 0956</t>
  </si>
  <si>
    <t>HIGHLAND AV.</t>
  </si>
  <si>
    <t>20150351122, 20151471110</t>
  </si>
  <si>
    <t>473b</t>
  </si>
  <si>
    <t>Peoples Gas Design Grove City</t>
  </si>
  <si>
    <t>473c</t>
  </si>
  <si>
    <t>473d</t>
  </si>
  <si>
    <t>Delbert Woloski, delbert.woloski@williams.com</t>
  </si>
  <si>
    <t>473e</t>
  </si>
  <si>
    <t>Michael Geary, michael.geary@verizon.net</t>
  </si>
  <si>
    <t>100' SOUTH OF SR 0956</t>
  </si>
  <si>
    <t>BRANCH NESHANNOCK CREEK</t>
  </si>
  <si>
    <t>475a</t>
  </si>
  <si>
    <t>300'WEST OF TWP.RD.478</t>
  </si>
  <si>
    <t>FREW MILL RD.</t>
  </si>
  <si>
    <t>37/212 - SLIPPERY ROCK</t>
  </si>
  <si>
    <t>475b</t>
  </si>
  <si>
    <t>Slippery Rock TWP</t>
  </si>
  <si>
    <t>Jack Armagost, 724-924-2482, srtwp@zoominternt.net</t>
  </si>
  <si>
    <t>476a</t>
  </si>
  <si>
    <t>.5 MI.W.TWP.RD.488</t>
  </si>
  <si>
    <t>FREW MILL RD</t>
  </si>
  <si>
    <t>476b</t>
  </si>
  <si>
    <t>476c</t>
  </si>
  <si>
    <t>476d</t>
  </si>
  <si>
    <t>100' SOUTH OF SR 2012</t>
  </si>
  <si>
    <t>SAVANNAH RD</t>
  </si>
  <si>
    <t>MCKEE RUN</t>
  </si>
  <si>
    <t>37/211 - SHENANGO</t>
  </si>
  <si>
    <t>478a</t>
  </si>
  <si>
    <t>100' WEST OF TWP.RD.434</t>
  </si>
  <si>
    <t>UNION VALLEY RD</t>
  </si>
  <si>
    <t>BRANCH OF MCKEE RUN</t>
  </si>
  <si>
    <t>20150351748 20150351749</t>
  </si>
  <si>
    <t>478b</t>
  </si>
  <si>
    <t>479a</t>
  </si>
  <si>
    <t>1/4 MI. SOUTH OF SR 0317</t>
  </si>
  <si>
    <t>SOUTH MAIN ST</t>
  </si>
  <si>
    <t>BESSEMER HAUL ROAD</t>
  </si>
  <si>
    <t>37/401 - BESSEMER</t>
  </si>
  <si>
    <t>Borough of Bessemer</t>
  </si>
  <si>
    <t>Mary Ann Cardella (secy), 412-667-7061</t>
  </si>
  <si>
    <t>479b</t>
  </si>
  <si>
    <t>Bessemer Municipal Auth</t>
  </si>
  <si>
    <t>479c</t>
  </si>
  <si>
    <t>479d</t>
  </si>
  <si>
    <t>480a</t>
  </si>
  <si>
    <t>STATE LINE RD.</t>
  </si>
  <si>
    <t>HICKORY CREEK</t>
  </si>
  <si>
    <t>37/206 - NORTH BEAVER</t>
  </si>
  <si>
    <t>North Beaver TWP</t>
  </si>
  <si>
    <t>Margaret J. Seltzer (secy), 412-667-7956</t>
  </si>
  <si>
    <t>480b</t>
  </si>
  <si>
    <t>North Beaver TWP Muncipal Auth</t>
  </si>
  <si>
    <t>480c</t>
  </si>
  <si>
    <t>481a</t>
  </si>
  <si>
    <t>3/4 MILE W OF TR 551</t>
  </si>
  <si>
    <t>PETERSBURG RD</t>
  </si>
  <si>
    <t>OVER BR OF HONEY CREEK</t>
  </si>
  <si>
    <t>481b</t>
  </si>
  <si>
    <t>481c</t>
  </si>
  <si>
    <t>481d</t>
  </si>
  <si>
    <t xml:space="preserve"> Glen Esenwein, 610-404-6239, gesenwein@decommunications.com; Gail Schmitz, Gail.Schmitz@windstream.com</t>
  </si>
  <si>
    <t>1/4 MI W OF SR 2012</t>
  </si>
  <si>
    <t>MORAVIA ST</t>
  </si>
  <si>
    <t>37/213 - TAYLOR</t>
  </si>
  <si>
    <t>483a</t>
  </si>
  <si>
    <t>Fayette</t>
  </si>
  <si>
    <t>REDSTONE &amp; LUZERNE TWPS.</t>
  </si>
  <si>
    <t>SR 0166</t>
  </si>
  <si>
    <t>DUNLAP CREEK</t>
  </si>
  <si>
    <t>26/216 - REDSTONE</t>
  </si>
  <si>
    <t>20143571450, 20143571452</t>
  </si>
  <si>
    <t>483b</t>
  </si>
  <si>
    <t>Don Morchesky, 412-554-5886, dmorche@firstenergycorp.com</t>
  </si>
  <si>
    <t>483c</t>
  </si>
  <si>
    <t>Southwestern PA Water Authority</t>
  </si>
  <si>
    <t>Edward J. Mihalsky, repshop@verizon.net</t>
  </si>
  <si>
    <t>484a</t>
  </si>
  <si>
    <t>WHARTON TOWNSHIP</t>
  </si>
  <si>
    <t>SR 0381</t>
  </si>
  <si>
    <t>STONY RUN</t>
  </si>
  <si>
    <t>26/224 - WHARTON</t>
  </si>
  <si>
    <t>484b</t>
  </si>
  <si>
    <t>484c</t>
  </si>
  <si>
    <t>Randy Heel, randy_reel@cable.comcast.com</t>
  </si>
  <si>
    <t>484d</t>
  </si>
  <si>
    <t>Wharton TWP</t>
  </si>
  <si>
    <t>Laura Savage (secy), 724-329-8503</t>
  </si>
  <si>
    <t>485a</t>
  </si>
  <si>
    <t>SPRINGFIELD TOWNSHIP</t>
  </si>
  <si>
    <t>MILL RUN</t>
  </si>
  <si>
    <t>26/219 - SPRINGFIELD</t>
  </si>
  <si>
    <t>INDIAN CREEK VALLEY WATER AUTHORITY</t>
  </si>
  <si>
    <t>M. Colburn or R. Kerry Witt, 724-455-2905</t>
  </si>
  <si>
    <t>485b</t>
  </si>
  <si>
    <t>Springfield TWP</t>
  </si>
  <si>
    <t>Donna J. Kooser (secy), 724-455-3015</t>
  </si>
  <si>
    <t>485c</t>
  </si>
  <si>
    <t>485d</t>
  </si>
  <si>
    <t>486a</t>
  </si>
  <si>
    <t>486b</t>
  </si>
  <si>
    <t>486c</t>
  </si>
  <si>
    <t>486d</t>
  </si>
  <si>
    <t>SALTLICK TOWNSHIP</t>
  </si>
  <si>
    <t>CHAMPION CREEK</t>
  </si>
  <si>
    <t>26/217 - SALTLICK</t>
  </si>
  <si>
    <t>N. UNION &amp; FRANKLIN TWPS.</t>
  </si>
  <si>
    <t>BUTE RUN</t>
  </si>
  <si>
    <t>26/214 - NORTH UNION</t>
  </si>
  <si>
    <t>489a</t>
  </si>
  <si>
    <t>CONNELLSVILLE CITY &amp; TWP.</t>
  </si>
  <si>
    <t>SR 1031</t>
  </si>
  <si>
    <t>MOUNTS CREEK</t>
  </si>
  <si>
    <t>26/301 - CONNELLSVILLE</t>
  </si>
  <si>
    <t>489b</t>
  </si>
  <si>
    <t>City of Connellsville</t>
  </si>
  <si>
    <t>Antoinette Tesauro, cvstreet@zoominternet.net</t>
  </si>
  <si>
    <t>489c</t>
  </si>
  <si>
    <t>489d</t>
  </si>
  <si>
    <t>489e</t>
  </si>
  <si>
    <t>Clayton Wene, clayton.wene@amwater.com</t>
  </si>
  <si>
    <t>490a</t>
  </si>
  <si>
    <t>UPPER TYRONE TOWNSHIP</t>
  </si>
  <si>
    <t>GALLEY RUN</t>
  </si>
  <si>
    <t>26/222 - UPPER TYRONE</t>
  </si>
  <si>
    <t>20151461419, 20151461420</t>
  </si>
  <si>
    <t>490b</t>
  </si>
  <si>
    <t>491a</t>
  </si>
  <si>
    <t>CONNELLSVILLE &amp; U. TYRONE</t>
  </si>
  <si>
    <t>BRANCH OF GALLEY RUN</t>
  </si>
  <si>
    <t>26/203 - CONNELLSVILLE</t>
  </si>
  <si>
    <t>20150341153 20150341154</t>
  </si>
  <si>
    <t>491b</t>
  </si>
  <si>
    <t>492a</t>
  </si>
  <si>
    <t>SR 1043</t>
  </si>
  <si>
    <t>REDSTONE CREEK</t>
  </si>
  <si>
    <t>20143580347, 20143580348</t>
  </si>
  <si>
    <t>North Fayette Cnty Municipal Auth</t>
  </si>
  <si>
    <t>Bob Softcheck, nfcmabs@zoominternet.net</t>
  </si>
  <si>
    <t>492b</t>
  </si>
  <si>
    <t>492c</t>
  </si>
  <si>
    <t>North Union TWP Municipal Services Auth</t>
  </si>
  <si>
    <t>Kathy Gilbert, nutmsa@atlanticbb.net</t>
  </si>
  <si>
    <t>493a</t>
  </si>
  <si>
    <t>BULLSKIN TOWNSHIP</t>
  </si>
  <si>
    <t>SR 1050</t>
  </si>
  <si>
    <t>26/202 - BULLSKIN</t>
  </si>
  <si>
    <t>PLEASANT VALLEY WATER AUTHORITY</t>
  </si>
  <si>
    <t>Mark Bageant, 412-628-2930, pvwamark@zoominternet.net</t>
  </si>
  <si>
    <t>493b</t>
  </si>
  <si>
    <t>WEST PENN POWER</t>
  </si>
  <si>
    <t>Frank McLaughlin, 724-626-6239, fmclaug@firstenergycorp.com
Don Morchesky, 412-554-5886, dmorche@firstenergycorp.com</t>
  </si>
  <si>
    <t>493c</t>
  </si>
  <si>
    <t>Tony Kowalewski, tkowalewski@agoc.com, 724-628-6600</t>
  </si>
  <si>
    <t>493d</t>
  </si>
  <si>
    <t>Deborah Delia, 
 (412) 237-2285
deborah.d.delia@verizon.com</t>
  </si>
  <si>
    <t>495a</t>
  </si>
  <si>
    <t>SR 1051</t>
  </si>
  <si>
    <t>BRANCH OF BREAKNECK RUN</t>
  </si>
  <si>
    <t>495b</t>
  </si>
  <si>
    <t>DUNBAR TOWNSHIP</t>
  </si>
  <si>
    <t>TUCKER RUN</t>
  </si>
  <si>
    <t>26/404 - DUNBAR</t>
  </si>
  <si>
    <t>497a</t>
  </si>
  <si>
    <t>SALTLICK &amp; DONEGAL TWPS.</t>
  </si>
  <si>
    <t>SR 1058</t>
  </si>
  <si>
    <t>INDIAN CREEK</t>
  </si>
  <si>
    <t>26/205 - FRANKLIN</t>
  </si>
  <si>
    <t>20143580467, 20143580470</t>
  </si>
  <si>
    <t>Scott Clausner, 724-626-6238, sclausn@firstenergycorp.com
Don Morchesky, 412-554-5886, dmorche@firstenergycorp.com</t>
  </si>
  <si>
    <t>497b</t>
  </si>
  <si>
    <t>R. Kerry Witt, 724-455-2905, rkwitt@icvwater.org</t>
  </si>
  <si>
    <t>497c</t>
  </si>
  <si>
    <t>497d</t>
  </si>
  <si>
    <t>LAUREL HIGHLAND TOTAL COMMUNICATION</t>
  </si>
  <si>
    <t>Jeff Stough, 724-455-2411, 
jstough@lhtot.com</t>
  </si>
  <si>
    <t>498a</t>
  </si>
  <si>
    <t>498b</t>
  </si>
  <si>
    <t>499a</t>
  </si>
  <si>
    <t>MEADOW RUN</t>
  </si>
  <si>
    <t>499b</t>
  </si>
  <si>
    <t>499c</t>
  </si>
  <si>
    <t>Qcol Inc</t>
  </si>
  <si>
    <t>Brian Frazee, bfrazee@qcol.net</t>
  </si>
  <si>
    <t>499d</t>
  </si>
  <si>
    <t>NICHOLSON &amp; GERMAN TWPS.</t>
  </si>
  <si>
    <t>SR 3011</t>
  </si>
  <si>
    <t>CATS CREEK</t>
  </si>
  <si>
    <t>26/213 - NICHOLSON</t>
  </si>
  <si>
    <t>501a</t>
  </si>
  <si>
    <t>GERMAN TOWNSHIP</t>
  </si>
  <si>
    <t>MIDDLE RUN</t>
  </si>
  <si>
    <t>26/207 - GERMAN</t>
  </si>
  <si>
    <t>501b</t>
  </si>
  <si>
    <t>Daniel Andree, 724-832-2859, daniel.andree@peoples-gas.com</t>
  </si>
  <si>
    <t>503a</t>
  </si>
  <si>
    <t>WASHINGTON TOWNSHIP</t>
  </si>
  <si>
    <t>SR 4044</t>
  </si>
  <si>
    <t>DOWNERS RUN</t>
  </si>
  <si>
    <t>26/223 - WASHINGTON</t>
  </si>
  <si>
    <t>Washington TWP Fayette Cnty</t>
  </si>
  <si>
    <t>Amy Naulty, 412-223-4200</t>
  </si>
  <si>
    <t>503b</t>
  </si>
  <si>
    <t>504a</t>
  </si>
  <si>
    <t>Greene</t>
  </si>
  <si>
    <t>CENTER TOWNSHIP</t>
  </si>
  <si>
    <t>SR 0018</t>
  </si>
  <si>
    <t>HOUSE RUN</t>
  </si>
  <si>
    <t>30/202 - CENTER</t>
  </si>
  <si>
    <t>Bob Dern, 724-852-8227,
Robert.Dern@windstream.com</t>
  </si>
  <si>
    <t>504b</t>
  </si>
  <si>
    <t>Stephanie Hardenstine
Cell: 412-584-5015 
Office: 412-220-1531 
shardenstine@nisource.com</t>
  </si>
  <si>
    <t>504c</t>
  </si>
  <si>
    <t>505a</t>
  </si>
  <si>
    <t>MORRIS TOWNSHIP</t>
  </si>
  <si>
    <t>BROWNS CREEK</t>
  </si>
  <si>
    <t>30/214 - MORRIS</t>
  </si>
  <si>
    <t>Timothy Blasinsky, tblasin@firstenergycorp.com
Dan Oswald, 724-942-5239, doswald@firstenergycorp.com</t>
  </si>
  <si>
    <t>505b</t>
  </si>
  <si>
    <t xml:space="preserve">  Glen Esenwein, 610-404-6239, gesenwein@decommunications.com; Aldona Pilarczyk, Aldona.Pilarczyk@windstream.com, 319-790-6779</t>
  </si>
  <si>
    <t>506a</t>
  </si>
  <si>
    <t>FRANKLIN TOWNSHIP</t>
  </si>
  <si>
    <t>SR 0188</t>
  </si>
  <si>
    <t>GRIMES RUN</t>
  </si>
  <si>
    <t>30/205 - FRANKLIN</t>
  </si>
  <si>
    <t xml:space="preserve">EQUITRANS LP </t>
  </si>
  <si>
    <t>Dave Spencer, 724-852-7330, dspencer@eqt.com</t>
  </si>
  <si>
    <t>506b</t>
  </si>
  <si>
    <t xml:space="preserve">FRANKLIN TOWNSHIP SEWER AUTHORITY </t>
  </si>
  <si>
    <t>George Scott, 724-998-6939,
724-627-9728
joyce@ftsasewer.com</t>
  </si>
  <si>
    <t>506c</t>
  </si>
  <si>
    <t>Peoples Gas</t>
  </si>
  <si>
    <t>506d</t>
  </si>
  <si>
    <t>Tim Blasinsky, 724-942-5239, tblasin@firstenergycorp.com
Dan Oswald, (724) 942-5239,
doswald@firstenergycorp.com</t>
  </si>
  <si>
    <t>506e</t>
  </si>
  <si>
    <t xml:space="preserve">SOUTHWESTERN PA WATER AUTH </t>
  </si>
  <si>
    <t>Tim Faddis, 412-260-8294, faddistim@windstream.net</t>
  </si>
  <si>
    <t>506f</t>
  </si>
  <si>
    <t>507a</t>
  </si>
  <si>
    <t>BR SOUTH FORK TENMILE CK</t>
  </si>
  <si>
    <t>30/211 - JEFFERSON</t>
  </si>
  <si>
    <t>507b</t>
  </si>
  <si>
    <t>Deborah Delia, (412) 237-2285,
deborah.d.delia@verizon.com</t>
  </si>
  <si>
    <t>507c</t>
  </si>
  <si>
    <t xml:space="preserve">DRY TAVERN SEWER AUTHORITY </t>
  </si>
  <si>
    <t>Eric Harris or Timothy Neil, 724-966-9295, 
hnhwc@windstream.com</t>
  </si>
  <si>
    <t>507d</t>
  </si>
  <si>
    <t>507e</t>
  </si>
  <si>
    <t>Cody Andrews, 724-883-5258,
candrews@firstenergycorp.com
Dan Oswald, (724) 942-5239,
doswald@firstenergycorp.com</t>
  </si>
  <si>
    <t>507f</t>
  </si>
  <si>
    <t>Tim Faddis, 412-260-8294, faddistim@windstream.net
Edward J. Mihalsky, 412-260-8945 repshop@verizon.net</t>
  </si>
  <si>
    <t>508a</t>
  </si>
  <si>
    <t>JEFFERSON T &amp; CLARKSVILLE</t>
  </si>
  <si>
    <t>SOUTH FORK TENMILE CREEK</t>
  </si>
  <si>
    <t>30/402 - CLARKSVILLE</t>
  </si>
  <si>
    <t>20143580303, 20143580304</t>
  </si>
  <si>
    <t>508b</t>
  </si>
  <si>
    <t>Clarksville Borough</t>
  </si>
  <si>
    <t>Sam Benyi, clarksvilleboro@windstream.net</t>
  </si>
  <si>
    <t>508c</t>
  </si>
  <si>
    <t>508d</t>
  </si>
  <si>
    <t>508e</t>
  </si>
  <si>
    <t>508f</t>
  </si>
  <si>
    <t>DRY TAVERN SEWER AUTHORITY</t>
  </si>
  <si>
    <t>Edgar Harris, Jr., 724-966-2278</t>
  </si>
  <si>
    <t>MORGAN TOWNSHIP</t>
  </si>
  <si>
    <t>CASTILE RUN</t>
  </si>
  <si>
    <t>30/213 - MORGAN</t>
  </si>
  <si>
    <t>510a</t>
  </si>
  <si>
    <t>SR 2003</t>
  </si>
  <si>
    <t>TENMILE CREEK (CROSSING @ LOW)</t>
  </si>
  <si>
    <t>20150291598, 20150291599</t>
  </si>
  <si>
    <t xml:space="preserve"> Glen Esenwein, 610-404-6239, gesenwein@decommunications.com; Leigh Anderson, Leigh.Anderson@windstream.com, 501-748-5524</t>
  </si>
  <si>
    <t>510b</t>
  </si>
  <si>
    <t>510c</t>
  </si>
  <si>
    <t>Franklin TWP Sewer Auth</t>
  </si>
  <si>
    <t>Chad Coss, sbc1@windstream.net</t>
  </si>
  <si>
    <t>510d</t>
  </si>
  <si>
    <t>510e</t>
  </si>
  <si>
    <t>510f</t>
  </si>
  <si>
    <t>Waynesburg Borough</t>
  </si>
  <si>
    <t>Bonnie Baily (secy), 724-627-8111, wbgboro@alltel.net</t>
  </si>
  <si>
    <t>uG</t>
  </si>
  <si>
    <t>511a</t>
  </si>
  <si>
    <t>SR 2011</t>
  </si>
  <si>
    <t>COAL LICK RUN</t>
  </si>
  <si>
    <t>14"</t>
  </si>
  <si>
    <t>511b</t>
  </si>
  <si>
    <t>511c</t>
  </si>
  <si>
    <t>511d</t>
  </si>
  <si>
    <t xml:space="preserve"> Glen Esenwein, 610-404-6239, gesenwein@decommunications.com; LaKisha Johnson, Lakisha.Jackson@windstream.com, 501-748-4433</t>
  </si>
  <si>
    <t>512a</t>
  </si>
  <si>
    <t>MONOGAHELA TOWNSHIP</t>
  </si>
  <si>
    <t>SR 2016</t>
  </si>
  <si>
    <t>WHITELEY CREEK</t>
  </si>
  <si>
    <t>30/212 - MONONGAHELA</t>
  </si>
  <si>
    <t>512b</t>
  </si>
  <si>
    <t>Monongahela TWP</t>
  </si>
  <si>
    <t>Louis Kovach, 724-943-3034</t>
  </si>
  <si>
    <t>512c</t>
  </si>
  <si>
    <t>513a</t>
  </si>
  <si>
    <t>513b</t>
  </si>
  <si>
    <t>Carol T. Moore (Secy), 724-627-5473</t>
  </si>
  <si>
    <t>513c</t>
  </si>
  <si>
    <t>513d</t>
  </si>
  <si>
    <t>513e</t>
  </si>
  <si>
    <t>514a</t>
  </si>
  <si>
    <t>BRADENS RUN</t>
  </si>
  <si>
    <t xml:space="preserve"> Glen Esenwein, 610-404-6239, gesenwein@decommunications.com; Daniel Piser, 724-852-8301</t>
  </si>
  <si>
    <t>514b</t>
  </si>
  <si>
    <t>514c</t>
  </si>
  <si>
    <t>514d</t>
  </si>
  <si>
    <t>3 &amp; 4"</t>
  </si>
  <si>
    <t>515a</t>
  </si>
  <si>
    <t>GILMORE TOWNSHIP</t>
  </si>
  <si>
    <t>PA. FORK DUNKARD CREEK</t>
  </si>
  <si>
    <t>30/207 - GILMORE</t>
  </si>
  <si>
    <t>Columbia Gas Transmission</t>
  </si>
  <si>
    <t>Ron Johns, rjohns@nisource.com</t>
  </si>
  <si>
    <t>515b</t>
  </si>
  <si>
    <t>515c</t>
  </si>
  <si>
    <t>Gilmore TWP</t>
  </si>
  <si>
    <t>Lisa Gatrell, 724-451-8390</t>
  </si>
  <si>
    <t>515d</t>
  </si>
  <si>
    <t>516a</t>
  </si>
  <si>
    <t>WAYNE TOWNSHIP</t>
  </si>
  <si>
    <t>BELLS RUN</t>
  </si>
  <si>
    <t>30/219 - WAYNE</t>
  </si>
  <si>
    <t>516b</t>
  </si>
  <si>
    <t>516c</t>
  </si>
  <si>
    <t>CNX Gas Corp</t>
  </si>
  <si>
    <t>JEFF MALCOLM
       BLUE MOUNTAIN INC
J.Malcolm@bluemtninc.com</t>
  </si>
  <si>
    <t>517a</t>
  </si>
  <si>
    <t>Washington</t>
  </si>
  <si>
    <t>AMWELL TOWNSHIP</t>
  </si>
  <si>
    <t>SR 0019</t>
  </si>
  <si>
    <t>BANE CREEK</t>
  </si>
  <si>
    <t>62/201 - AMWELL</t>
  </si>
  <si>
    <t>517b</t>
  </si>
  <si>
    <t>518a</t>
  </si>
  <si>
    <t>CECIL TOWNSHIP</t>
  </si>
  <si>
    <t>SR 0050</t>
  </si>
  <si>
    <t>MILLER RUN</t>
  </si>
  <si>
    <t>62/206 - CECIL</t>
  </si>
  <si>
    <t>Cecil TWP</t>
  </si>
  <si>
    <t>Donald A. Gennuso, manager@ceciltownship.com</t>
  </si>
  <si>
    <t>518b</t>
  </si>
  <si>
    <t>518c</t>
  </si>
  <si>
    <t>518d</t>
  </si>
  <si>
    <t>519a</t>
  </si>
  <si>
    <t>SPEERS &amp; CHARLEROI BORO.</t>
  </si>
  <si>
    <t>SR 0088</t>
  </si>
  <si>
    <t>MAPLE CREEK</t>
  </si>
  <si>
    <t>62/408 - CHARLEROI</t>
  </si>
  <si>
    <t>20150341717 20150341718</t>
  </si>
  <si>
    <t>Authority of the Borough of Charleroi</t>
  </si>
  <si>
    <t>Michael Kalamaras, MichaelKalamaras@abcwater.org</t>
  </si>
  <si>
    <t>519b</t>
  </si>
  <si>
    <t>Borough of Charleroi</t>
  </si>
  <si>
    <t>Elaine T. Martinko (secy), 724-483-6011, bcso@charleroiboro.org</t>
  </si>
  <si>
    <t>519c</t>
  </si>
  <si>
    <t>519d</t>
  </si>
  <si>
    <t>520a</t>
  </si>
  <si>
    <t>FINLEYVILLE BOROUGH</t>
  </si>
  <si>
    <t>PETERS CREEK</t>
  </si>
  <si>
    <t>62/418 - FINLEYVILLE</t>
  </si>
  <si>
    <t>520b</t>
  </si>
  <si>
    <t>Finleyville Borough</t>
  </si>
  <si>
    <t>Sandra Mayak, 724-348-5100</t>
  </si>
  <si>
    <t>520c</t>
  </si>
  <si>
    <t>520d</t>
  </si>
  <si>
    <t>Pennsylvania American Water Co</t>
  </si>
  <si>
    <t>520e</t>
  </si>
  <si>
    <t>Peters Creek Sanitary Auth</t>
  </si>
  <si>
    <t>Rick Kovack, rickkovach@verizon.net, 724-348-6860</t>
  </si>
  <si>
    <t>521a</t>
  </si>
  <si>
    <t>SR 0221</t>
  </si>
  <si>
    <t>TENMILE CREEK</t>
  </si>
  <si>
    <t>62/216 - MORRIS</t>
  </si>
  <si>
    <t>521b</t>
  </si>
  <si>
    <t>522a</t>
  </si>
  <si>
    <t>BLAINE &amp; INDEPENDENCE TWP</t>
  </si>
  <si>
    <t>SR 0231</t>
  </si>
  <si>
    <t>BRUSH RUN</t>
  </si>
  <si>
    <t>62/214 - INDEPENDENCE</t>
  </si>
  <si>
    <t>20143580124, 20143580125</t>
  </si>
  <si>
    <t>Markwest Liberty Midstream and Resources</t>
  </si>
  <si>
    <t>David Allum
724-579-0440
David.Allum@markwest.com</t>
  </si>
  <si>
    <t>522b</t>
  </si>
  <si>
    <t>Dave Lucas, 724-942-5239, doswald@firstenergycorp.com
Dan Oswald, (724) 942-5239,
doswald@firstenergycorp.com</t>
  </si>
  <si>
    <t>523a</t>
  </si>
  <si>
    <t>WEST PIKE RUN TOWNSHIP</t>
  </si>
  <si>
    <t>SR 0481</t>
  </si>
  <si>
    <t>PIKE RUN</t>
  </si>
  <si>
    <t>62/231 - WEST PIKE RUN</t>
  </si>
  <si>
    <t>523b</t>
  </si>
  <si>
    <t>Robert Crites, 724- 627-5176, rcrites@eqt.com</t>
  </si>
  <si>
    <t>523c</t>
  </si>
  <si>
    <t>523d</t>
  </si>
  <si>
    <t>523e</t>
  </si>
  <si>
    <t>West Pike Run TWP</t>
  </si>
  <si>
    <t>Kerry Krider, 724.916.0061, 724-916-2245, kk@hmtandassociates.com
Ruth Dodds, township238@gmail.com, 724-938-9194</t>
  </si>
  <si>
    <t>523f</t>
  </si>
  <si>
    <t>West Pike Run TWP Municipal Auth</t>
  </si>
  <si>
    <t>523g</t>
  </si>
  <si>
    <t>Tony Kowalewski tkowalewski@agoc.com, 724-628-6600</t>
  </si>
  <si>
    <t>523h</t>
  </si>
  <si>
    <t>524a</t>
  </si>
  <si>
    <t>CARROLL TOWNSHIP</t>
  </si>
  <si>
    <t>TAYLOR RUN</t>
  </si>
  <si>
    <t>62/205 - CARROLL</t>
  </si>
  <si>
    <t>M3 Appalachia Gathering LLC</t>
  </si>
  <si>
    <t>Stephen Montgomery, s.montgomery@m3midstream.com</t>
  </si>
  <si>
    <t>524b</t>
  </si>
  <si>
    <t>525a</t>
  </si>
  <si>
    <t>SOUTH STRABANE TOWNSHIP</t>
  </si>
  <si>
    <t>SR 1049</t>
  </si>
  <si>
    <t>BR. LITTLE CHARTIERS CK.</t>
  </si>
  <si>
    <t>62/227 - SOUTH STRABANE</t>
  </si>
  <si>
    <t>Greg Hlasnick, greg.hlasnick@amwater.com</t>
  </si>
  <si>
    <t>525b</t>
  </si>
  <si>
    <t>526a</t>
  </si>
  <si>
    <t>HORNE RUN</t>
  </si>
  <si>
    <t>Amwell TWP</t>
  </si>
  <si>
    <t>Kathleen Wall, amwelltownship@comcast.net</t>
  </si>
  <si>
    <t>526b</t>
  </si>
  <si>
    <t>527a</t>
  </si>
  <si>
    <t>LITTLE TENMILE CREEK</t>
  </si>
  <si>
    <t>527b</t>
  </si>
  <si>
    <t>527c</t>
  </si>
  <si>
    <t>528a</t>
  </si>
  <si>
    <t>WEST BETHLEHEM TOWNSHIP</t>
  </si>
  <si>
    <t>DANIELS RUN</t>
  </si>
  <si>
    <t>62/229 - WEST BETHLEHEM</t>
  </si>
  <si>
    <t>Marianna West Beth Joint Sewage Auth</t>
  </si>
  <si>
    <t>Betty Girdish, 724-267-4449</t>
  </si>
  <si>
    <t>528b</t>
  </si>
  <si>
    <t>West Bethlehem TWP</t>
  </si>
  <si>
    <t>Robert Mercante, 412-267-4665</t>
  </si>
  <si>
    <t>528c</t>
  </si>
  <si>
    <t>528d</t>
  </si>
  <si>
    <t xml:space="preserve"> Glen Esenwein, 610-404-6239, gesenwein@decommunications.com; Anthony Seekins, Anthony.Seekins@windstream.com, 501-748-4447</t>
  </si>
  <si>
    <t>FALLOWFIELD TOWNSHIP</t>
  </si>
  <si>
    <t>SR 2023</t>
  </si>
  <si>
    <t>BRANCH OF PIGEON CREEK</t>
  </si>
  <si>
    <t>62/211 - FALLOWFIELD</t>
  </si>
  <si>
    <t>530a</t>
  </si>
  <si>
    <t>PIGEON CREEK</t>
  </si>
  <si>
    <t>530b</t>
  </si>
  <si>
    <t>530c</t>
  </si>
  <si>
    <t>531a</t>
  </si>
  <si>
    <t>SR 2034</t>
  </si>
  <si>
    <t>BRANCH OF PIKE RUN</t>
  </si>
  <si>
    <t>531b</t>
  </si>
  <si>
    <t>531c</t>
  </si>
  <si>
    <t>531d</t>
  </si>
  <si>
    <t>532a</t>
  </si>
  <si>
    <t>SR 2036</t>
  </si>
  <si>
    <t>Jeff Malcolm, bluemountain5876@gmail.com; Shane Lamkie, 724-954-9067, shane@paproduction.com</t>
  </si>
  <si>
    <t>532b</t>
  </si>
  <si>
    <t>532c</t>
  </si>
  <si>
    <t>Ruth Dodds, township238@gmail.com</t>
  </si>
  <si>
    <t>532d</t>
  </si>
  <si>
    <t>532e</t>
  </si>
  <si>
    <t>533a</t>
  </si>
  <si>
    <t>Pennsylvania American Water CO Brownsville</t>
  </si>
  <si>
    <t>533b</t>
  </si>
  <si>
    <t>534a</t>
  </si>
  <si>
    <t>SR 2037</t>
  </si>
  <si>
    <t>534b</t>
  </si>
  <si>
    <t>534c</t>
  </si>
  <si>
    <t>534d</t>
  </si>
  <si>
    <t>WEST FINLEY TOWNSHIP</t>
  </si>
  <si>
    <t>SR 3037</t>
  </si>
  <si>
    <t>ROBINSON RUN</t>
  </si>
  <si>
    <t>62/230 - WEST FINLEY</t>
  </si>
  <si>
    <t>HANOVER TOWNSHIP</t>
  </si>
  <si>
    <t>SR 4003</t>
  </si>
  <si>
    <t>KINGS CREEK</t>
  </si>
  <si>
    <t>62/212 - HANOVER</t>
  </si>
  <si>
    <t>CROSS CREEK TOWNSHIP</t>
  </si>
  <si>
    <t>SR 4023</t>
  </si>
  <si>
    <t>NORTH FORK CROSS CREEK</t>
  </si>
  <si>
    <t>62/208 - CROSS CREEK</t>
  </si>
  <si>
    <t>Independence Cross Creek JT SWR Auth</t>
  </si>
  <si>
    <t>724-507-6464</t>
  </si>
  <si>
    <t>538a</t>
  </si>
  <si>
    <t>SR 4027</t>
  </si>
  <si>
    <t>HTC Communications</t>
  </si>
  <si>
    <t>David Kriebel, htcdig@hky.com</t>
  </si>
  <si>
    <t>538b</t>
  </si>
  <si>
    <t>MOUNT PLEASANT TOWNSHIP</t>
  </si>
  <si>
    <t>SR 4039</t>
  </si>
  <si>
    <t>MILLERS RUN</t>
  </si>
  <si>
    <t>62/217 - MOUNT PLEASANT</t>
  </si>
  <si>
    <t>HOPEWELL AND BLAINE TWP.</t>
  </si>
  <si>
    <t>SR 4061</t>
  </si>
  <si>
    <t>62/213 - HOPEWELL</t>
  </si>
  <si>
    <t>20150351050 20150351051</t>
  </si>
  <si>
    <t>541a</t>
  </si>
  <si>
    <t>Westmoreland</t>
  </si>
  <si>
    <t>MT. PLEASANT &amp; BULLSKIN T</t>
  </si>
  <si>
    <t>SR 0031</t>
  </si>
  <si>
    <t>JACOBS CREEK</t>
  </si>
  <si>
    <t>64/212 - MOUNT PLEASANT</t>
  </si>
  <si>
    <t>20150161856, 20150161857</t>
  </si>
  <si>
    <t>541b</t>
  </si>
  <si>
    <t>542a</t>
  </si>
  <si>
    <t>CITY OF NEW KENSINGTON</t>
  </si>
  <si>
    <t>SR 0056</t>
  </si>
  <si>
    <t>LITTLE PUCKETA CREEK</t>
  </si>
  <si>
    <t>64/305 - NEW KENSINGTON</t>
  </si>
  <si>
    <t>Brian Hixenbaugh, 724-334-5236</t>
  </si>
  <si>
    <t>543a</t>
  </si>
  <si>
    <t>HEMPFIELD TOWNSHIP</t>
  </si>
  <si>
    <t>SR 0136</t>
  </si>
  <si>
    <t>BR. LITTLE SEWICKLEY CK.</t>
  </si>
  <si>
    <t>64/209 - HEMPFIELD</t>
  </si>
  <si>
    <t>543b</t>
  </si>
  <si>
    <t>543c</t>
  </si>
  <si>
    <t>HEMPFIELD TWP MUNICIPAL AUTHORITY</t>
  </si>
  <si>
    <t>Donald C. Denezza (secy), 724-834-7232</t>
  </si>
  <si>
    <t>543d</t>
  </si>
  <si>
    <t>Colleen Corona, Rocky Saporito; PE, 412-473-3960, rocky.saporito@peoples-gas.com</t>
  </si>
  <si>
    <t>543e</t>
  </si>
  <si>
    <t xml:space="preserve">Donald Guerra, PE, daguerra@mawc.org, 724-755-5800                    </t>
  </si>
  <si>
    <t>8 &amp; 20"</t>
  </si>
  <si>
    <t>544a</t>
  </si>
  <si>
    <t>LIGONIER TOWNSHIP</t>
  </si>
  <si>
    <t>SR 0259</t>
  </si>
  <si>
    <t>COALPIT RUN</t>
  </si>
  <si>
    <t>64/210 - LIGONIER</t>
  </si>
  <si>
    <t>545a</t>
  </si>
  <si>
    <t>MUNICIPAL. OF MURRYSVILLE</t>
  </si>
  <si>
    <t>SR 0366</t>
  </si>
  <si>
    <t>PUCKETA CREEK</t>
  </si>
  <si>
    <t>64/437 - MURRYSVILLE</t>
  </si>
  <si>
    <t>VERIZON PENNSYLVANIA</t>
  </si>
  <si>
    <t>Gary Redondo, 412-667-8618</t>
  </si>
  <si>
    <t>545b</t>
  </si>
  <si>
    <t>COMCAST</t>
  </si>
  <si>
    <t>David Schade, 724-388-1652</t>
  </si>
  <si>
    <t>546a</t>
  </si>
  <si>
    <t>LINN RUN</t>
  </si>
  <si>
    <t>Brad Herrington, 724-830-2966</t>
  </si>
  <si>
    <t>546b</t>
  </si>
  <si>
    <t>Doug Olszewski, 724-459-9042</t>
  </si>
  <si>
    <t>546c</t>
  </si>
  <si>
    <t>Mike Fowkes, 412-558-5601</t>
  </si>
  <si>
    <t>547a</t>
  </si>
  <si>
    <t>LAUGHLINTOWN RUN</t>
  </si>
  <si>
    <t xml:space="preserve">Daniel Andree, 724-832-2859; Melinda Zhukas </t>
  </si>
  <si>
    <t>547b</t>
  </si>
  <si>
    <t>547c</t>
  </si>
  <si>
    <t>547d</t>
  </si>
  <si>
    <t>548a</t>
  </si>
  <si>
    <t>SR 0711</t>
  </si>
  <si>
    <t>LIGONIER TOWNSHIP MUNICIPAL AUTHORITY</t>
  </si>
  <si>
    <t>Paul Knupp, 724-238-7464, ligtwpmunauth@hotmail.com</t>
  </si>
  <si>
    <t>548b</t>
  </si>
  <si>
    <t>Peoples Gas Greensburg Division</t>
  </si>
  <si>
    <t>548c</t>
  </si>
  <si>
    <t>16"</t>
  </si>
  <si>
    <t>548d</t>
  </si>
  <si>
    <t>548e</t>
  </si>
  <si>
    <t>548f</t>
  </si>
  <si>
    <t>John Lynch, 724-850-6241, 724-972-5667 john.lynch@zayo.com</t>
  </si>
  <si>
    <t>548g</t>
  </si>
  <si>
    <t>Mike Fowkes, 412-558-5601, michael.g.fowkes@verizon.com</t>
  </si>
  <si>
    <t>549a</t>
  </si>
  <si>
    <t>James Piper, 724-830-2937</t>
  </si>
  <si>
    <t>549b</t>
  </si>
  <si>
    <t>549c</t>
  </si>
  <si>
    <t>549d</t>
  </si>
  <si>
    <t>550a</t>
  </si>
  <si>
    <t>UNITY TOWNSHIP</t>
  </si>
  <si>
    <t>SR 0982</t>
  </si>
  <si>
    <t>NINEMILE RUN</t>
  </si>
  <si>
    <t>64/217 - UNITY</t>
  </si>
  <si>
    <t>550b</t>
  </si>
  <si>
    <t>Unity Township Municipal Auth</t>
  </si>
  <si>
    <t>Douglas A. Pike, dougp@utmapa.org</t>
  </si>
  <si>
    <t>FAIRFIELD TOWNSHIP</t>
  </si>
  <si>
    <t>HENDRICKS CREEK</t>
  </si>
  <si>
    <t>64/207 - FAIRFIELD</t>
  </si>
  <si>
    <t>552a</t>
  </si>
  <si>
    <t>SR 1017</t>
  </si>
  <si>
    <t>552b</t>
  </si>
  <si>
    <t>552c</t>
  </si>
  <si>
    <t>552d</t>
  </si>
  <si>
    <t>Paul Knupp, 724-238-7464</t>
  </si>
  <si>
    <t>553a</t>
  </si>
  <si>
    <t>BRANCH OF HANNAS RUN</t>
  </si>
  <si>
    <t>Mary Lou Johnston, 412 238-9852</t>
  </si>
  <si>
    <t>553b</t>
  </si>
  <si>
    <t>554a</t>
  </si>
  <si>
    <t>SALEM TOWNSHIP</t>
  </si>
  <si>
    <t>SR 1034</t>
  </si>
  <si>
    <t>64/214 - SALEM</t>
  </si>
  <si>
    <t>555a</t>
  </si>
  <si>
    <t>BRINKER RUN</t>
  </si>
  <si>
    <t>555b</t>
  </si>
  <si>
    <t>Mount Pleasant TWP Municipal Auth</t>
  </si>
  <si>
    <t>Jaynette Brown (secy), 724-547-6745</t>
  </si>
  <si>
    <t>555c</t>
  </si>
  <si>
    <t>555d</t>
  </si>
  <si>
    <t>Engineering Clerk, 724-755-5955</t>
  </si>
  <si>
    <t>556a</t>
  </si>
  <si>
    <t>SLATE CREEK</t>
  </si>
  <si>
    <t>Michele A. Wice 814.226.4160 x 112 MWice@kriebelgas.com  or Ron Seich, 814-221-8626</t>
  </si>
  <si>
    <t>556b</t>
  </si>
  <si>
    <t>Jeff Guido, 412-793-7501</t>
  </si>
  <si>
    <t>556c</t>
  </si>
  <si>
    <t>Grady Bryant, 724-523-7238</t>
  </si>
  <si>
    <t>556d</t>
  </si>
  <si>
    <t>Brian Woller, 724-219-2571</t>
  </si>
  <si>
    <t>556e</t>
  </si>
  <si>
    <t>HEMPFIELD TOWNSHIP MUNICIPAL AUTHORITY</t>
  </si>
  <si>
    <t>Brandon Hassinger, 724-832-0911</t>
  </si>
  <si>
    <t>557a</t>
  </si>
  <si>
    <t>SEWICKLEY CREEK</t>
  </si>
  <si>
    <t>557b</t>
  </si>
  <si>
    <t>557c</t>
  </si>
  <si>
    <t xml:space="preserve">Donald Guerra, PE, daguerra@mawc.org                    </t>
  </si>
  <si>
    <t>558a</t>
  </si>
  <si>
    <t>CITY OF JEANNETTE</t>
  </si>
  <si>
    <t>SR 4007</t>
  </si>
  <si>
    <t>BULL RUN</t>
  </si>
  <si>
    <t>64/303 - JEANNETTE</t>
  </si>
  <si>
    <t>558b</t>
  </si>
  <si>
    <t>City of Jeannette</t>
  </si>
  <si>
    <t>Edward Antonacci, City Engineer, 724-527-7771, edward.antonacci@verizon.net</t>
  </si>
  <si>
    <t>558c</t>
  </si>
  <si>
    <t>City of Jeannette Municipal Auth</t>
  </si>
  <si>
    <t>Robert Bible, Gannett Fleming, Authority Engineer, 724-527-4022</t>
  </si>
  <si>
    <t>558d</t>
  </si>
  <si>
    <t>558e</t>
  </si>
  <si>
    <t>559a</t>
  </si>
  <si>
    <t>SR 4053</t>
  </si>
  <si>
    <t>TURTLE CREEK</t>
  </si>
  <si>
    <t>Robert Holman, 724-523-7238</t>
  </si>
  <si>
    <t>559b</t>
  </si>
  <si>
    <t>559c</t>
  </si>
  <si>
    <t>Jerry Starenchak, 724-733-3333</t>
  </si>
  <si>
    <t>559d</t>
  </si>
  <si>
    <t>Daniel Andree, 724-832-2859</t>
  </si>
  <si>
    <t>559e</t>
  </si>
  <si>
    <t>FRANKLIN TOWNSHIP SANITARY AUTHORITY</t>
  </si>
  <si>
    <t>Kevin Kaplan, 724-327-1950</t>
  </si>
  <si>
    <t>560a</t>
  </si>
  <si>
    <t>ROSTRAVER TOWNSHIP</t>
  </si>
  <si>
    <t>SR 8011 RAMP A</t>
  </si>
  <si>
    <t>POLLOCK RUN</t>
  </si>
  <si>
    <t>64/103 - ROSTRAVER</t>
  </si>
  <si>
    <t>560b</t>
  </si>
  <si>
    <t>560c</t>
  </si>
  <si>
    <t>Rostraver TWP Sewage Authority</t>
  </si>
  <si>
    <t>724-930-7667</t>
  </si>
  <si>
    <t>560d</t>
  </si>
  <si>
    <t>560e</t>
  </si>
  <si>
    <t>561a</t>
  </si>
  <si>
    <t>Kenneth Frameli, 724-883-2301</t>
  </si>
  <si>
    <t>561b</t>
  </si>
  <si>
    <t>562a</t>
  </si>
  <si>
    <t>562b</t>
  </si>
  <si>
    <t>563a</t>
  </si>
  <si>
    <t>563b</t>
  </si>
  <si>
    <t>S. of Lisburn on Spangler Mill, mill race (Y.B.)</t>
  </si>
  <si>
    <t>SR 2031</t>
  </si>
  <si>
    <t>MILL RACE</t>
  </si>
  <si>
    <t xml:space="preserve">                                     </t>
  </si>
  <si>
    <t xml:space="preserve"> </t>
  </si>
  <si>
    <t>***PLEASE NOTE THESE ARE ALL CALCULATED COLUMNS. DO NOT ENTER DATA HERE. ENTER DATA IN "UTILITY TRACKING LOG".</t>
  </si>
  <si>
    <t>Utility Relocation Description</t>
  </si>
  <si>
    <t>Facility Location</t>
  </si>
  <si>
    <t>Participation Description</t>
  </si>
  <si>
    <t>JV Number</t>
  </si>
  <si>
    <t>MPMS Number</t>
  </si>
  <si>
    <t>Early Completion Bridge</t>
  </si>
  <si>
    <t>Region</t>
  </si>
  <si>
    <t>Facility Quantity</t>
  </si>
  <si>
    <t>Construction Start</t>
  </si>
  <si>
    <t>Coordinated Participation Start</t>
  </si>
  <si>
    <t>Utility Relocation Duration</t>
  </si>
  <si>
    <t>Overhead</t>
  </si>
  <si>
    <t>Underground</t>
  </si>
  <si>
    <t>Requires Other Action</t>
  </si>
  <si>
    <t>CJV Region</t>
  </si>
  <si>
    <t>ECB</t>
  </si>
  <si>
    <t>PA One Call Serial Number</t>
  </si>
  <si>
    <t>PA One Call Request Date</t>
  </si>
  <si>
    <t>***PLEASE NOTE THESE ARE CALCULATED COLUMNS. DO NOT ENTER DATA HERE. ENTER DATE IN "UTILITY TRACKING LOG".</t>
  </si>
  <si>
    <t>Dump from Josh's Schedule Spreadsheets</t>
  </si>
  <si>
    <t>↓</t>
  </si>
  <si>
    <t>NTP3 Issue Dates Per CPM Schedule</t>
  </si>
  <si>
    <t>Construction Start Dates</t>
  </si>
  <si>
    <r>
      <t xml:space="preserve">7/15 CPM Update
</t>
    </r>
    <r>
      <rPr>
        <b/>
        <sz val="12"/>
        <color theme="1"/>
        <rFont val="Calibri"/>
        <family val="2"/>
      </rPr>
      <t>←</t>
    </r>
  </si>
  <si>
    <t>PBS-02R3</t>
  </si>
  <si>
    <t>If negative then construction date advanced</t>
  </si>
  <si>
    <t>06-01-15 A</t>
  </si>
  <si>
    <t>06-29-15 A</t>
  </si>
  <si>
    <t>06-22-15 A</t>
  </si>
  <si>
    <t>06-24-15 A</t>
  </si>
  <si>
    <t>Requires Clearing</t>
  </si>
  <si>
    <t>Requires Guiderail Adjustment</t>
  </si>
  <si>
    <t>Total Facility Qty</t>
  </si>
  <si>
    <t>Require Stakeout Only</t>
  </si>
  <si>
    <t>Require Stakeout and Clearing</t>
  </si>
  <si>
    <t>Need Stakeout, Clearing, and Earthwork</t>
  </si>
  <si>
    <t>East</t>
  </si>
  <si>
    <t>West</t>
  </si>
  <si>
    <t>Not Final</t>
  </si>
  <si>
    <t>Central</t>
  </si>
  <si>
    <t>Entry</t>
  </si>
  <si>
    <t>Column</t>
  </si>
  <si>
    <t>Issue Number                   (IN-JV#-Letter Des.)</t>
  </si>
  <si>
    <t>RBR RFC Month (yyyy/mm/dd)</t>
  </si>
  <si>
    <t>Issue Description</t>
  </si>
  <si>
    <t>Issue Date (yyyy/mm/dd)</t>
  </si>
  <si>
    <t>Issue Resolution</t>
  </si>
  <si>
    <t>Issue Resolution Date (yyyy/mm/dd)</t>
  </si>
  <si>
    <t>IN139a</t>
  </si>
  <si>
    <t>Gravity SS connected to bridge. Involved process for utility owner to design/relocate. PennDOT wishes them to get started and wants us to release authorization for them to begin utility relocation design. PennDOT also notes an adjacent Turnpike Bridge is scheduled for replacement and would like to sync construction dates to minimize detour impacts to public.</t>
  </si>
  <si>
    <t>UTILITIES01</t>
  </si>
  <si>
    <t>Early Completion Bridges - 2015</t>
  </si>
  <si>
    <t xml:space="preserve">  EACH</t>
  </si>
  <si>
    <t>8/26 - 1397 changed to REB</t>
  </si>
  <si>
    <t>OVER ROADWAY</t>
  </si>
  <si>
    <t>IF "UNKNOWN", RANK AS 0.25</t>
  </si>
  <si>
    <t>Remaining Bridges - 2016 through 2018</t>
  </si>
  <si>
    <t>9/16 - 505 changed to REB</t>
  </si>
  <si>
    <t>OVER RAILROAD REQUIRING FLAGMEN</t>
  </si>
  <si>
    <t>IF "POSSIBLE",     RANK AS 0.50</t>
  </si>
  <si>
    <t>~~~~~~~~</t>
  </si>
  <si>
    <t>OVER ABANDONED RAILROAD</t>
  </si>
  <si>
    <t>IF "PROBABLE",   RANK AS 0.75</t>
  </si>
  <si>
    <t>OVER WATERWAYS</t>
  </si>
  <si>
    <t>~~~~~~~</t>
  </si>
  <si>
    <t>TOTAL BRIDGES AS OF 06/18/14</t>
  </si>
  <si>
    <t xml:space="preserve">PHASED - 2015 ECB's </t>
  </si>
  <si>
    <t>R = REMOVED FROM PROPOSAL BY PADOT</t>
  </si>
  <si>
    <t>PHASED - REMAINING BRIDGES</t>
  </si>
  <si>
    <t>A - ADDED TO PROPOSAL BY PADOT</t>
  </si>
  <si>
    <t xml:space="preserve">Consent </t>
  </si>
  <si>
    <t>~~~~~~~~~</t>
  </si>
  <si>
    <t>to Enter</t>
  </si>
  <si>
    <t>PHASED - TOTAL</t>
  </si>
  <si>
    <t>ADJACENT RAILROAD REQUIRING FLAGMEN</t>
  </si>
  <si>
    <t>RAILROAD</t>
  </si>
  <si>
    <t>PennDOT</t>
  </si>
  <si>
    <t>JV</t>
  </si>
  <si>
    <t>ROW</t>
  </si>
  <si>
    <t>Conflict Criteria</t>
  </si>
  <si>
    <t>Conflict Totals</t>
  </si>
  <si>
    <t>Agreement</t>
  </si>
  <si>
    <t>field</t>
  </si>
  <si>
    <t xml:space="preserve">Nearest </t>
  </si>
  <si>
    <t>No. of</t>
  </si>
  <si>
    <t>For Sorting</t>
  </si>
  <si>
    <t>required</t>
  </si>
  <si>
    <t>TBD AS OF 06/03/14</t>
  </si>
  <si>
    <t>inspection</t>
  </si>
  <si>
    <t xml:space="preserve">Bridge </t>
  </si>
  <si>
    <t>Structure</t>
  </si>
  <si>
    <t>Possible</t>
  </si>
  <si>
    <t>Total</t>
  </si>
  <si>
    <t>Centerline</t>
  </si>
  <si>
    <t xml:space="preserve">for </t>
  </si>
  <si>
    <t xml:space="preserve">Extremity to </t>
  </si>
  <si>
    <t>Attached</t>
  </si>
  <si>
    <t>De-energize</t>
  </si>
  <si>
    <t>Relocate</t>
  </si>
  <si>
    <t>Company</t>
  </si>
  <si>
    <t>of Bridge</t>
  </si>
  <si>
    <t>End of Abutment</t>
  </si>
  <si>
    <t>Temporary</t>
  </si>
  <si>
    <t>2 WEEK SCHEDULE</t>
  </si>
  <si>
    <t>STRUCTURE ATTACHED UTILITY</t>
  </si>
  <si>
    <t>Effected</t>
  </si>
  <si>
    <t>Duration</t>
  </si>
  <si>
    <t>Due</t>
  </si>
  <si>
    <t>5"</t>
  </si>
  <si>
    <t>6"</t>
  </si>
  <si>
    <t>10"</t>
  </si>
  <si>
    <t>18"</t>
  </si>
  <si>
    <t>24"</t>
  </si>
  <si>
    <t>Unknown</t>
  </si>
  <si>
    <t>Pole/Line</t>
  </si>
  <si>
    <t xml:space="preserve">In or Out </t>
  </si>
  <si>
    <t>in lieu</t>
  </si>
  <si>
    <t>Owner</t>
  </si>
  <si>
    <t>Permanent</t>
  </si>
  <si>
    <t xml:space="preserve">to </t>
  </si>
  <si>
    <t>Bridge Total</t>
  </si>
  <si>
    <t>Underground &amp; Poles</t>
  </si>
  <si>
    <t>Relocation</t>
  </si>
  <si>
    <t>Grand Total Cost</t>
  </si>
  <si>
    <t>Existing</t>
  </si>
  <si>
    <t>assumed additional</t>
  </si>
  <si>
    <t>New Proposed</t>
  </si>
  <si>
    <t xml:space="preserve">Proposed </t>
  </si>
  <si>
    <t xml:space="preserve">assumed additional </t>
  </si>
  <si>
    <t xml:space="preserve">New Proposed </t>
  </si>
  <si>
    <t>Land</t>
  </si>
  <si>
    <t>of</t>
  </si>
  <si>
    <t>Diligence</t>
  </si>
  <si>
    <t>Diameter</t>
  </si>
  <si>
    <t>Dia.</t>
  </si>
  <si>
    <t>offset</t>
  </si>
  <si>
    <t>of ROW Calc</t>
  </si>
  <si>
    <t>of ROW</t>
  </si>
  <si>
    <t>Support</t>
  </si>
  <si>
    <t xml:space="preserve">of </t>
  </si>
  <si>
    <t>Aerial</t>
  </si>
  <si>
    <t>IN OR OUT</t>
  </si>
  <si>
    <t xml:space="preserve">IN OR OUT </t>
  </si>
  <si>
    <t xml:space="preserve">Underground </t>
  </si>
  <si>
    <t>Aerial Pole</t>
  </si>
  <si>
    <t xml:space="preserve">Grand Total </t>
  </si>
  <si>
    <t>Approx. Crew Cost</t>
  </si>
  <si>
    <t xml:space="preserve">Early </t>
  </si>
  <si>
    <t>Bridge</t>
  </si>
  <si>
    <t>lengthing</t>
  </si>
  <si>
    <t>Bridge Width</t>
  </si>
  <si>
    <t>width for parapet</t>
  </si>
  <si>
    <t>Area</t>
  </si>
  <si>
    <t>Railroad</t>
  </si>
  <si>
    <t>Test</t>
  </si>
  <si>
    <t>Avg. Unit Price</t>
  </si>
  <si>
    <t>Total Cost</t>
  </si>
  <si>
    <t>Avg. Unit Cost</t>
  </si>
  <si>
    <t>across</t>
  </si>
  <si>
    <t>Electric</t>
  </si>
  <si>
    <t>Telephone</t>
  </si>
  <si>
    <t>Fiber Optic</t>
  </si>
  <si>
    <t>OF ROW CALC</t>
  </si>
  <si>
    <t>OF ROW</t>
  </si>
  <si>
    <t>Distance</t>
  </si>
  <si>
    <t>Conflicts</t>
  </si>
  <si>
    <t>Per Day</t>
  </si>
  <si>
    <t># Schedule Days</t>
  </si>
  <si>
    <t>HDR Notes</t>
  </si>
  <si>
    <t xml:space="preserve">Notes by Walsh </t>
  </si>
  <si>
    <t>Count</t>
  </si>
  <si>
    <t>Completion</t>
  </si>
  <si>
    <t>Br Length</t>
  </si>
  <si>
    <t>New</t>
  </si>
  <si>
    <t>Width-JV</t>
  </si>
  <si>
    <t>Type</t>
  </si>
  <si>
    <t>ROW Plan Submitted</t>
  </si>
  <si>
    <t>Util Clearance Report</t>
  </si>
  <si>
    <t>Final D-419 Date</t>
  </si>
  <si>
    <t>As-Builts</t>
  </si>
  <si>
    <t>Permit Obtained</t>
  </si>
  <si>
    <t>I/S or O/S ROW</t>
  </si>
  <si>
    <t>Util = Prop Interest?</t>
  </si>
  <si>
    <t>Reimbursable?</t>
  </si>
  <si>
    <t>OH-UG</t>
  </si>
  <si>
    <t>Type Mat'l</t>
  </si>
  <si>
    <t>Conflict  Y-N-I-PIP</t>
  </si>
  <si>
    <t>Owner Number</t>
  </si>
  <si>
    <t>Req'd Reloc Date</t>
  </si>
  <si>
    <t>Relocation Length</t>
  </si>
  <si>
    <t>Unit Cost</t>
  </si>
  <si>
    <t>Poles-MH's-Valves</t>
  </si>
  <si>
    <t>Factor</t>
  </si>
  <si>
    <t>Length</t>
  </si>
  <si>
    <t>Width</t>
  </si>
  <si>
    <t>Curb to Curb</t>
  </si>
  <si>
    <t>&amp; buffer</t>
  </si>
  <si>
    <t>flagmen</t>
  </si>
  <si>
    <t>Pits</t>
  </si>
  <si>
    <t>Oil</t>
  </si>
  <si>
    <t>Utility</t>
  </si>
  <si>
    <t>waterway</t>
  </si>
  <si>
    <t>Voltage</t>
  </si>
  <si>
    <t xml:space="preserve">(Includes </t>
  </si>
  <si>
    <t>As of 5/29/14</t>
  </si>
  <si>
    <t>(Y / N)</t>
  </si>
  <si>
    <t>Key</t>
  </si>
  <si>
    <t>Road Carried</t>
  </si>
  <si>
    <t>Exist</t>
  </si>
  <si>
    <t>Y/N</t>
  </si>
  <si>
    <t>Functional Class</t>
  </si>
  <si>
    <t>(LF)</t>
  </si>
  <si>
    <t>(SHFT)</t>
  </si>
  <si>
    <t>(HOURS)</t>
  </si>
  <si>
    <t>(EACH)</t>
  </si>
  <si>
    <t>(INCH)</t>
  </si>
  <si>
    <t>Name</t>
  </si>
  <si>
    <t>Notes</t>
  </si>
  <si>
    <t>(FEET)</t>
  </si>
  <si>
    <t>(Type - i.e. waterline)</t>
  </si>
  <si>
    <t>(Y = 1, N = 0)</t>
  </si>
  <si>
    <t>Required</t>
  </si>
  <si>
    <t>(KW)</t>
  </si>
  <si>
    <t>Attachments)</t>
  </si>
  <si>
    <t>02091003000000</t>
  </si>
  <si>
    <t>I</t>
  </si>
  <si>
    <t>Urban Major Arterial</t>
  </si>
  <si>
    <t>33.0</t>
  </si>
  <si>
    <t>Yes</t>
  </si>
  <si>
    <t>12879</t>
  </si>
  <si>
    <t>12902</t>
  </si>
  <si>
    <t>13084</t>
  </si>
  <si>
    <t>y</t>
  </si>
  <si>
    <t xml:space="preserve">Consolidated </t>
  </si>
  <si>
    <t>13122</t>
  </si>
  <si>
    <t>13128</t>
  </si>
  <si>
    <t>13027</t>
  </si>
  <si>
    <t>13367</t>
  </si>
  <si>
    <t>16373</t>
  </si>
  <si>
    <t>17195</t>
  </si>
  <si>
    <t>02101100102295</t>
  </si>
  <si>
    <t>25.8</t>
  </si>
  <si>
    <t>Harmar TWP</t>
  </si>
  <si>
    <t>Urban Minor Collector</t>
  </si>
  <si>
    <t>17207</t>
  </si>
  <si>
    <t>?</t>
  </si>
  <si>
    <t>Summer</t>
  </si>
  <si>
    <t>17208</t>
  </si>
  <si>
    <t>West Penn PWr</t>
  </si>
  <si>
    <t>17209</t>
  </si>
  <si>
    <t>25833</t>
  </si>
  <si>
    <t>25858</t>
  </si>
  <si>
    <t>26008</t>
  </si>
  <si>
    <t>33765</t>
  </si>
  <si>
    <t>33788</t>
  </si>
  <si>
    <t>33956</t>
  </si>
  <si>
    <t>33957</t>
  </si>
  <si>
    <t>02101300202226</t>
  </si>
  <si>
    <t>28.0</t>
  </si>
  <si>
    <t>Rt</t>
  </si>
  <si>
    <t>Case thru WW - inst new on Str</t>
  </si>
  <si>
    <t>Urban Minor Arterial</t>
  </si>
  <si>
    <t>PEOPLES</t>
  </si>
  <si>
    <t>6" Water, 4" Gas</t>
  </si>
  <si>
    <t>33982</t>
  </si>
  <si>
    <t>Peoples</t>
  </si>
  <si>
    <t>34001</t>
  </si>
  <si>
    <t>34056</t>
  </si>
  <si>
    <t>34077</t>
  </si>
  <si>
    <t>34169</t>
  </si>
  <si>
    <t>85095</t>
  </si>
  <si>
    <t>8831</t>
  </si>
  <si>
    <t>Shaler TWP</t>
  </si>
  <si>
    <t>inc pump station</t>
  </si>
  <si>
    <t>88201</t>
  </si>
  <si>
    <t>9265</t>
  </si>
  <si>
    <t>02101300300428</t>
  </si>
  <si>
    <t>4" Water, 8" Gas (asbestos wrapped)</t>
  </si>
  <si>
    <t>Existing gas line (asbestos wrapped) is 8' off existing bridge</t>
  </si>
  <si>
    <t>88155</t>
  </si>
  <si>
    <t>9360</t>
  </si>
  <si>
    <t>85135</t>
  </si>
  <si>
    <t>9576</t>
  </si>
  <si>
    <t>81359</t>
  </si>
  <si>
    <t>9577</t>
  </si>
  <si>
    <t>2893</t>
  </si>
  <si>
    <t>9679</t>
  </si>
  <si>
    <t>85125</t>
  </si>
  <si>
    <t>9431</t>
  </si>
  <si>
    <t>85128</t>
  </si>
  <si>
    <t>9434</t>
  </si>
  <si>
    <t>88199</t>
  </si>
  <si>
    <t>9451</t>
  </si>
  <si>
    <t>91413</t>
  </si>
  <si>
    <t>9778</t>
  </si>
  <si>
    <t>02101300400000</t>
  </si>
  <si>
    <t>34.5</t>
  </si>
  <si>
    <t>8" Gas (asbestos wrapped)</t>
  </si>
  <si>
    <t>BELL TELEPHONE</t>
  </si>
  <si>
    <t>3195</t>
  </si>
  <si>
    <t>9790</t>
  </si>
  <si>
    <t>69443</t>
  </si>
  <si>
    <t>11245</t>
  </si>
  <si>
    <t>91508</t>
  </si>
  <si>
    <t>11390</t>
  </si>
  <si>
    <t>85076</t>
  </si>
  <si>
    <t>11399</t>
  </si>
  <si>
    <t>85079</t>
  </si>
  <si>
    <t>11403</t>
  </si>
  <si>
    <t>93323</t>
  </si>
  <si>
    <t>11404</t>
  </si>
  <si>
    <t>93372</t>
  </si>
  <si>
    <t>11454</t>
  </si>
  <si>
    <t>02101600801980</t>
  </si>
  <si>
    <t>26.5</t>
  </si>
  <si>
    <t>Dominion</t>
  </si>
  <si>
    <t>Urban Local</t>
  </si>
  <si>
    <t>DOMINION</t>
  </si>
  <si>
    <t>11461</t>
  </si>
  <si>
    <t>89978</t>
  </si>
  <si>
    <t>11658</t>
  </si>
  <si>
    <t>3571</t>
  </si>
  <si>
    <t>11698</t>
  </si>
  <si>
    <t>85119</t>
  </si>
  <si>
    <t>11807</t>
  </si>
  <si>
    <t>91510</t>
  </si>
  <si>
    <t>12163</t>
  </si>
  <si>
    <t>02102801801751</t>
  </si>
  <si>
    <t>35.0</t>
  </si>
  <si>
    <t>Rural Minor Arterial</t>
  </si>
  <si>
    <t>69040</t>
  </si>
  <si>
    <t>12239</t>
  </si>
  <si>
    <t>85152</t>
  </si>
  <si>
    <t>15531</t>
  </si>
  <si>
    <t>Bell Tele</t>
  </si>
  <si>
    <t>69088</t>
  </si>
  <si>
    <t>15535</t>
  </si>
  <si>
    <t>88185</t>
  </si>
  <si>
    <t>15560</t>
  </si>
  <si>
    <t>88195</t>
  </si>
  <si>
    <t>19992</t>
  </si>
  <si>
    <t>02103400501321</t>
  </si>
  <si>
    <t>4194</t>
  </si>
  <si>
    <t>20021</t>
  </si>
  <si>
    <t>4214</t>
  </si>
  <si>
    <t>20106</t>
  </si>
  <si>
    <t>4218</t>
  </si>
  <si>
    <t>20118</t>
  </si>
  <si>
    <t>81508</t>
  </si>
  <si>
    <t>20137</t>
  </si>
  <si>
    <t>91518</t>
  </si>
  <si>
    <t>20147</t>
  </si>
  <si>
    <t>78606</t>
  </si>
  <si>
    <t>25213</t>
  </si>
  <si>
    <t>02200101300130</t>
  </si>
  <si>
    <t>29.0</t>
  </si>
  <si>
    <t>78605</t>
  </si>
  <si>
    <t>25216</t>
  </si>
  <si>
    <t>02204600800256</t>
  </si>
  <si>
    <t>39.4</t>
  </si>
  <si>
    <t>EQUITABLE</t>
  </si>
  <si>
    <t>4344</t>
  </si>
  <si>
    <t>25243</t>
  </si>
  <si>
    <t>02206500402452</t>
  </si>
  <si>
    <t>88664</t>
  </si>
  <si>
    <t>25281</t>
  </si>
  <si>
    <t>02211800203544</t>
  </si>
  <si>
    <t>32.0</t>
  </si>
  <si>
    <t>8" Gas (asbestos wrapped ?)</t>
  </si>
  <si>
    <t>88183</t>
  </si>
  <si>
    <t>25297</t>
  </si>
  <si>
    <t>02301400302259</t>
  </si>
  <si>
    <t>22.0</t>
  </si>
  <si>
    <t>85215</t>
  </si>
  <si>
    <t>25308</t>
  </si>
  <si>
    <t>02401700500880</t>
  </si>
  <si>
    <t>25.5</t>
  </si>
  <si>
    <t>PNG</t>
  </si>
  <si>
    <t>4341</t>
  </si>
  <si>
    <t>25313</t>
  </si>
  <si>
    <t>03083901001927</t>
  </si>
  <si>
    <t>40.0</t>
  </si>
  <si>
    <t>Rural Major Collector</t>
  </si>
  <si>
    <t>85259</t>
  </si>
  <si>
    <t>25314</t>
  </si>
  <si>
    <t>03103900600000</t>
  </si>
  <si>
    <t>25.0</t>
  </si>
  <si>
    <t>Rural Minor Collector</t>
  </si>
  <si>
    <t>85234</t>
  </si>
  <si>
    <t>25418</t>
  </si>
  <si>
    <t>03301300602401</t>
  </si>
  <si>
    <t>26.6</t>
  </si>
  <si>
    <t>4336</t>
  </si>
  <si>
    <t>25420</t>
  </si>
  <si>
    <t>03301702501033</t>
  </si>
  <si>
    <t>26.3</t>
  </si>
  <si>
    <t>4" Gas</t>
  </si>
  <si>
    <t>85237</t>
  </si>
  <si>
    <t>25459</t>
  </si>
  <si>
    <t>08018704000000</t>
  </si>
  <si>
    <t>25.00, 30.00</t>
  </si>
  <si>
    <t>4340</t>
  </si>
  <si>
    <t>25461</t>
  </si>
  <si>
    <t>08036700101794</t>
  </si>
  <si>
    <t>25.7</t>
  </si>
  <si>
    <t>88630</t>
  </si>
  <si>
    <t>25462</t>
  </si>
  <si>
    <t>08046700100052</t>
  </si>
  <si>
    <t>33.5</t>
  </si>
  <si>
    <t>68965</t>
  </si>
  <si>
    <t>25489</t>
  </si>
  <si>
    <t>4486</t>
  </si>
  <si>
    <t>25495</t>
  </si>
  <si>
    <t>24.4</t>
  </si>
  <si>
    <t>78611</t>
  </si>
  <si>
    <t>25500</t>
  </si>
  <si>
    <t>08070601701340</t>
  </si>
  <si>
    <t>26.0</t>
  </si>
  <si>
    <t>93322</t>
  </si>
  <si>
    <t>25535</t>
  </si>
  <si>
    <t>08070602601160</t>
  </si>
  <si>
    <t>26.2</t>
  </si>
  <si>
    <t>25.00, 35.00</t>
  </si>
  <si>
    <t>4642</t>
  </si>
  <si>
    <t>26468</t>
  </si>
  <si>
    <t>10006800200616</t>
  </si>
  <si>
    <t>41.0</t>
  </si>
  <si>
    <t>26469</t>
  </si>
  <si>
    <t>10035603000333</t>
  </si>
  <si>
    <t>34.0</t>
  </si>
  <si>
    <t>CENTRAL ELECTRIC</t>
  </si>
  <si>
    <t>4676</t>
  </si>
  <si>
    <t>26472</t>
  </si>
  <si>
    <t>10200700101196</t>
  </si>
  <si>
    <t>4677</t>
  </si>
  <si>
    <t>26477</t>
  </si>
  <si>
    <t>10301200500000</t>
  </si>
  <si>
    <t>20.8</t>
  </si>
  <si>
    <t>85275</t>
  </si>
  <si>
    <t>26595</t>
  </si>
  <si>
    <t>13020902602676</t>
  </si>
  <si>
    <t>43.7</t>
  </si>
  <si>
    <t>Urban Principal Arterial</t>
  </si>
  <si>
    <t>6" Gas</t>
  </si>
  <si>
    <t>88640</t>
  </si>
  <si>
    <t>30090</t>
  </si>
  <si>
    <t>19025402500486</t>
  </si>
  <si>
    <t>PPL</t>
  </si>
  <si>
    <t>69501</t>
  </si>
  <si>
    <t>30144</t>
  </si>
  <si>
    <t>19048703700177</t>
  </si>
  <si>
    <t>93375</t>
  </si>
  <si>
    <t>30156</t>
  </si>
  <si>
    <t>19403101120000</t>
  </si>
  <si>
    <t>17.9</t>
  </si>
  <si>
    <t>Rural Local</t>
  </si>
  <si>
    <t>85309</t>
  </si>
  <si>
    <t>30162</t>
  </si>
  <si>
    <t>41004403440880</t>
  </si>
  <si>
    <t>24.5</t>
  </si>
  <si>
    <t>COMPLETE, pole offset in site visit notes/sketches</t>
  </si>
  <si>
    <t>PRELIMINARY ASSUMPTIONS:  LENGTHENING BRIDGE 10' WIDENING 8';  NO QTY'S INPUTED , OVERHEAD LINES EVIDENT IN PICTURES, QTY'S NEED ENTERED BASED ON ASSUMPTIONS</t>
  </si>
  <si>
    <t>4805</t>
  </si>
  <si>
    <t>30166</t>
  </si>
  <si>
    <t>41200200320000</t>
  </si>
  <si>
    <t>18.0</t>
  </si>
  <si>
    <t>4897</t>
  </si>
  <si>
    <t>30190</t>
  </si>
  <si>
    <t>41205000120000</t>
  </si>
  <si>
    <t>16.4</t>
  </si>
  <si>
    <t>COMPLETE</t>
  </si>
  <si>
    <t>4898</t>
  </si>
  <si>
    <t>30191</t>
  </si>
  <si>
    <t>45020903110000</t>
  </si>
  <si>
    <t>54.0</t>
  </si>
  <si>
    <t>4899</t>
  </si>
  <si>
    <t>30233</t>
  </si>
  <si>
    <t>45031401101750</t>
  </si>
  <si>
    <t>33.9</t>
  </si>
  <si>
    <t>93373</t>
  </si>
  <si>
    <t>30348</t>
  </si>
  <si>
    <t>45039000300932</t>
  </si>
  <si>
    <t>85402</t>
  </si>
  <si>
    <t>30435</t>
  </si>
  <si>
    <t>45061105100000</t>
  </si>
  <si>
    <t>71.7</t>
  </si>
  <si>
    <t>83457</t>
  </si>
  <si>
    <t>6074</t>
  </si>
  <si>
    <t>45071500201751</t>
  </si>
  <si>
    <t>24.8</t>
  </si>
  <si>
    <t>6104</t>
  </si>
  <si>
    <t>45090300200000</t>
  </si>
  <si>
    <t>31.0</t>
  </si>
  <si>
    <t>6136</t>
  </si>
  <si>
    <t>45094000701313</t>
  </si>
  <si>
    <t>59.3</t>
  </si>
  <si>
    <t>6164</t>
  </si>
  <si>
    <t>43.3</t>
  </si>
  <si>
    <t>None - 4" conduit in parapet for lighting</t>
  </si>
  <si>
    <t>6191</t>
  </si>
  <si>
    <t>45094003900000</t>
  </si>
  <si>
    <t>42.0</t>
  </si>
  <si>
    <t>76863</t>
  </si>
  <si>
    <t>6193</t>
  </si>
  <si>
    <t>45100400300941</t>
  </si>
  <si>
    <t>30.5</t>
  </si>
  <si>
    <t>5210</t>
  </si>
  <si>
    <t>6203</t>
  </si>
  <si>
    <t>45200900101729</t>
  </si>
  <si>
    <t>33.7</t>
  </si>
  <si>
    <t>Urban Major Collector</t>
  </si>
  <si>
    <t>5039</t>
  </si>
  <si>
    <t>6216</t>
  </si>
  <si>
    <t>45300900220000</t>
  </si>
  <si>
    <t>26.1</t>
  </si>
  <si>
    <t>6224</t>
  </si>
  <si>
    <t>45301100300000</t>
  </si>
  <si>
    <t>6227</t>
  </si>
  <si>
    <t>45302301202040</t>
  </si>
  <si>
    <t>43.0</t>
  </si>
  <si>
    <t>6348</t>
  </si>
  <si>
    <t>45400300702976</t>
  </si>
  <si>
    <t>26.8</t>
  </si>
  <si>
    <t>6476</t>
  </si>
  <si>
    <t>45400600200000</t>
  </si>
  <si>
    <t>30.3</t>
  </si>
  <si>
    <t>5589</t>
  </si>
  <si>
    <t>12486</t>
  </si>
  <si>
    <t>47100600500000</t>
  </si>
  <si>
    <t>12555</t>
  </si>
  <si>
    <t>51100700301853</t>
  </si>
  <si>
    <t>29.8</t>
  </si>
  <si>
    <t>12592</t>
  </si>
  <si>
    <t>53033902000276</t>
  </si>
  <si>
    <t>24.0</t>
  </si>
  <si>
    <t>78822</t>
  </si>
  <si>
    <t>12738</t>
  </si>
  <si>
    <t>53033902400902</t>
  </si>
  <si>
    <t>91436</t>
  </si>
  <si>
    <t>24511</t>
  </si>
  <si>
    <t>53033902401098</t>
  </si>
  <si>
    <t>34.8</t>
  </si>
  <si>
    <t>24566</t>
  </si>
  <si>
    <t>53092400702725</t>
  </si>
  <si>
    <t>69.7</t>
  </si>
  <si>
    <t>Rural Principal Arterial</t>
  </si>
  <si>
    <t>24591</t>
  </si>
  <si>
    <t>53401600100000</t>
  </si>
  <si>
    <t>24603</t>
  </si>
  <si>
    <t>53403600300000</t>
  </si>
  <si>
    <t>20.7</t>
  </si>
  <si>
    <t>24748</t>
  </si>
  <si>
    <t>53403900200000</t>
  </si>
  <si>
    <t>18.2</t>
  </si>
  <si>
    <t>24751</t>
  </si>
  <si>
    <t>56008705202440</t>
  </si>
  <si>
    <t>24850</t>
  </si>
  <si>
    <t>57026703200000</t>
  </si>
  <si>
    <t>25.4</t>
  </si>
  <si>
    <t>PRELIMINARY ASSUMPTIONS:  SAME LENGTH, WIDENING 7', BOX CULVERT DESIGN</t>
  </si>
  <si>
    <t>6052</t>
  </si>
  <si>
    <t>24881</t>
  </si>
  <si>
    <t>57100700500000</t>
  </si>
  <si>
    <t>74022</t>
  </si>
  <si>
    <t>24928</t>
  </si>
  <si>
    <t>57200800203639</t>
  </si>
  <si>
    <t>6144</t>
  </si>
  <si>
    <t>24938</t>
  </si>
  <si>
    <t>58024903220000</t>
  </si>
  <si>
    <t>Noted in site visit, orientation/offset unknown</t>
  </si>
  <si>
    <t>COMPLETE, pole offset not given in site visit, poles appear closer than 15' in photos</t>
  </si>
  <si>
    <t>28361</t>
  </si>
  <si>
    <t>58300103901413</t>
  </si>
  <si>
    <t>COMPLETE, pole offset in site visit notes</t>
  </si>
  <si>
    <t xml:space="preserve">PRELIMINARY ASSUMPTIONS: SPREAD FOOTING, POSSIBLE DEENERGIZE </t>
  </si>
  <si>
    <t>6381</t>
  </si>
  <si>
    <t>28387</t>
  </si>
  <si>
    <t>58300500400000</t>
  </si>
  <si>
    <t>23.6</t>
  </si>
  <si>
    <t>COMPLETE, site visit information not available, PennDOT photos show no utilities</t>
  </si>
  <si>
    <t>74037</t>
  </si>
  <si>
    <t>28389</t>
  </si>
  <si>
    <t>58401702800000</t>
  </si>
  <si>
    <t>29174</t>
  </si>
  <si>
    <t>59100300200000</t>
  </si>
  <si>
    <t>20.2</t>
  </si>
  <si>
    <t>6669</t>
  </si>
  <si>
    <t>29178</t>
  </si>
  <si>
    <t>59300202000501</t>
  </si>
  <si>
    <t>22.1</t>
  </si>
  <si>
    <t>COMPLETE, no pole offsets given in site visit notes, from photos it appears power not in conflict, communication lines in conflict</t>
  </si>
  <si>
    <t>79230</t>
  </si>
  <si>
    <t>29303</t>
  </si>
  <si>
    <t>63101801602046</t>
  </si>
  <si>
    <t>18.3</t>
  </si>
  <si>
    <t>6603</t>
  </si>
  <si>
    <t>29306</t>
  </si>
  <si>
    <t>63200700301844</t>
  </si>
  <si>
    <t>PRELIMINARY ASSUMPTIONS:  LENGTHENING 10', WIDENING 2'</t>
  </si>
  <si>
    <t>88047</t>
  </si>
  <si>
    <t>29311</t>
  </si>
  <si>
    <t>63300601600000</t>
  </si>
  <si>
    <t>88799</t>
  </si>
  <si>
    <t>31169</t>
  </si>
  <si>
    <t>63403302600090</t>
  </si>
  <si>
    <t>89977</t>
  </si>
  <si>
    <t>31948</t>
  </si>
  <si>
    <t>64005600501506</t>
  </si>
  <si>
    <t>31966</t>
  </si>
  <si>
    <t>64025900700000</t>
  </si>
  <si>
    <t>7009</t>
  </si>
  <si>
    <t>31981</t>
  </si>
  <si>
    <t>64036601720000</t>
  </si>
  <si>
    <t>7326</t>
  </si>
  <si>
    <t>32822</t>
  </si>
  <si>
    <t>64038102400504</t>
  </si>
  <si>
    <t>7251</t>
  </si>
  <si>
    <t>32843</t>
  </si>
  <si>
    <t>64038103000000</t>
  </si>
  <si>
    <t>8" Gas</t>
  </si>
  <si>
    <t>87929</t>
  </si>
  <si>
    <t>32931</t>
  </si>
  <si>
    <t>64071103000565</t>
  </si>
  <si>
    <t>33080</t>
  </si>
  <si>
    <t>64101700400238</t>
  </si>
  <si>
    <t>31.5</t>
  </si>
  <si>
    <t>7136</t>
  </si>
  <si>
    <t>33083</t>
  </si>
  <si>
    <t>64103400500000</t>
  </si>
  <si>
    <t>24.2</t>
  </si>
  <si>
    <t>33180</t>
  </si>
  <si>
    <t>64201300201727</t>
  </si>
  <si>
    <t>26.7</t>
  </si>
  <si>
    <t>Urban Collector</t>
  </si>
  <si>
    <t>3" Conduit, 6" Unknown</t>
  </si>
  <si>
    <t>83470</t>
  </si>
  <si>
    <t>33209</t>
  </si>
  <si>
    <t>64405300120000</t>
  </si>
  <si>
    <t>33469</t>
  </si>
  <si>
    <t>65100100500000</t>
  </si>
  <si>
    <t>7542</t>
  </si>
  <si>
    <t>33470</t>
  </si>
  <si>
    <t>65200100500596</t>
  </si>
  <si>
    <t>27.6</t>
  </si>
  <si>
    <t>83478</t>
  </si>
  <si>
    <t>33478</t>
  </si>
  <si>
    <t>02101100101018</t>
  </si>
  <si>
    <t>EQT</t>
  </si>
  <si>
    <t>8" EQT Gas</t>
  </si>
  <si>
    <t>74043</t>
  </si>
  <si>
    <t>33543</t>
  </si>
  <si>
    <t>02000804101108</t>
  </si>
  <si>
    <t>70.0</t>
  </si>
  <si>
    <t>20820</t>
  </si>
  <si>
    <t>COMPLETE, pole offsets not given in site visit notes</t>
  </si>
  <si>
    <t>23795</t>
  </si>
  <si>
    <t>40.8</t>
  </si>
  <si>
    <t>Marker in notes, parallel to road, distance unknown</t>
  </si>
  <si>
    <t>24493</t>
  </si>
  <si>
    <t>COMPLETE, pole offsets given in site visit notes</t>
  </si>
  <si>
    <t>29947</t>
  </si>
  <si>
    <t>Noted in site visit, parallel to road, 20' offset</t>
  </si>
  <si>
    <t>COMPLETE , gas line size estimated from site visit photo of above ground valve</t>
  </si>
  <si>
    <t>29982</t>
  </si>
  <si>
    <t>12012000400000</t>
  </si>
  <si>
    <t>41.6</t>
  </si>
  <si>
    <t>32153</t>
  </si>
  <si>
    <t>Pedestal adj to GR, line parallel to road</t>
  </si>
  <si>
    <t>32244</t>
  </si>
  <si>
    <t>14100200801726</t>
  </si>
  <si>
    <t>32307</t>
  </si>
  <si>
    <t>42000605100562</t>
  </si>
  <si>
    <t>Rural Principal Arterial - Other</t>
  </si>
  <si>
    <t>PRELIMINARY ASSUMPTIONS: BRIDGE IS LENGTHENED 5 FT/SIDE;  NO AERIAL ELECTRIC POLE/WIRE RELOCATIONS NECESSARY BASED ON PICTURES</t>
  </si>
  <si>
    <t>32308</t>
  </si>
  <si>
    <t>35.1</t>
  </si>
  <si>
    <t>Noted in site visit, crosses road and runs parallel to road</t>
  </si>
  <si>
    <t>Noted in site visit, parallel to road, 25' offset, valves above ground</t>
  </si>
  <si>
    <t>24" transverse (adjacent ) unknown ?</t>
  </si>
  <si>
    <t>COMPLETE, pole offsets not given in site visit notes, poles appear closer than 15' in photos, gas line size estimated from PennDOT photos of above ground valve assembly</t>
  </si>
  <si>
    <t>24" san sewer crosses transversely over bridge abutment.  This was classified as underground not attached.</t>
  </si>
  <si>
    <t>32327</t>
  </si>
  <si>
    <t>42015500200000</t>
  </si>
  <si>
    <t>41.1</t>
  </si>
  <si>
    <t>32365</t>
  </si>
  <si>
    <t>33.3</t>
  </si>
  <si>
    <t>POLE OFFSET IS 18' IN SITE VISIT, CORRECT ALL EARIAL TO NO RELOCATIONS</t>
  </si>
  <si>
    <t>32378</t>
  </si>
  <si>
    <t>41206101702204</t>
  </si>
  <si>
    <t>32401</t>
  </si>
  <si>
    <t>56015401501564</t>
  </si>
  <si>
    <t>32437</t>
  </si>
  <si>
    <t>40800500201030</t>
  </si>
  <si>
    <t>35.5</t>
  </si>
  <si>
    <t>Rural Freeways/Expressways/Interstates</t>
  </si>
  <si>
    <t>COMPLETE, no utilities visible in PennDOT photos</t>
  </si>
  <si>
    <t>32478</t>
  </si>
  <si>
    <t>63403703303161</t>
  </si>
  <si>
    <t>21.0</t>
  </si>
  <si>
    <t>COMPLETE, pole offset given in site visit notes</t>
  </si>
  <si>
    <t>32507</t>
  </si>
  <si>
    <t>Pedestal in photo, line parallel to road, 25' offset</t>
  </si>
  <si>
    <t>COMPLETE, pole offsets not given in site visit notes, no sketch</t>
  </si>
  <si>
    <t>32647</t>
  </si>
  <si>
    <t>65029201500354</t>
  </si>
  <si>
    <t>27.5</t>
  </si>
  <si>
    <t>35471</t>
  </si>
  <si>
    <t>48003300200000</t>
  </si>
  <si>
    <t>56.5</t>
  </si>
  <si>
    <t>Urban Freeways/Expressways/Interstates</t>
  </si>
  <si>
    <t>Attached to bridge, services lights on bridge</t>
  </si>
  <si>
    <t>None - conduit in parapet for lighting</t>
  </si>
  <si>
    <t>COMPLETE, pole offsets not given in site visit</t>
  </si>
  <si>
    <t>35508</t>
  </si>
  <si>
    <t>48003300210000</t>
  </si>
  <si>
    <t>35624</t>
  </si>
  <si>
    <t>48051202101582</t>
  </si>
  <si>
    <t>Assuming Integral Abutment no relocation necessary</t>
  </si>
  <si>
    <t>35654</t>
  </si>
  <si>
    <t>15400800402407</t>
  </si>
  <si>
    <t>5" Unknown</t>
  </si>
  <si>
    <t>UNKNOWN</t>
  </si>
  <si>
    <t>COMPLETE, no overhead utilities seen in site visit photos, unknown pipe attached to outside of bridge, pipe not noted in notes, no utility sketch, pipe size estimated from photos</t>
  </si>
  <si>
    <t>35675</t>
  </si>
  <si>
    <t>37.0</t>
  </si>
  <si>
    <t>Noted in PennDOT notes, orientation/distance unknown</t>
  </si>
  <si>
    <t>Marker/vent pipe visible, parallel to road, 20' offset</t>
  </si>
  <si>
    <t>3" Unknown</t>
  </si>
  <si>
    <t>COMPLETE, pole offsets given in site visit notes, unknown attached pipe size estimated from site visit photos</t>
  </si>
  <si>
    <t>35765</t>
  </si>
  <si>
    <t>39.3</t>
  </si>
  <si>
    <t>Marker/vent pipe visible, perpendicular, far approach</t>
  </si>
  <si>
    <t>Possible crossing, perpendicular, far approach</t>
  </si>
  <si>
    <t>COMPLETE, pole offsets not given in site visit notes, poles appear closer than 15'</t>
  </si>
  <si>
    <t>35802</t>
  </si>
  <si>
    <t>Pedestal in photo, parallel to road, distance unknown</t>
  </si>
  <si>
    <t>Pedestal noted in site visit, orientation/offset unknown</t>
  </si>
  <si>
    <t>35810</t>
  </si>
  <si>
    <t>01011601100000</t>
  </si>
  <si>
    <t>COMPLETE, pole offsets given in site visit notes, 20' Left and 20' Right</t>
  </si>
  <si>
    <t>37163</t>
  </si>
  <si>
    <t>01200600400591</t>
  </si>
  <si>
    <t>Attached to bridge</t>
  </si>
  <si>
    <t>10" Gas</t>
  </si>
  <si>
    <t>COMPLETE, pole offsets given in site visit notes, 30' Left and 18' Right, size of attached gas line estimated from site visit photo</t>
  </si>
  <si>
    <t>37172</t>
  </si>
  <si>
    <t>14014403400099</t>
  </si>
  <si>
    <t>44.0</t>
  </si>
  <si>
    <t>Urban Other Principal Arterial</t>
  </si>
  <si>
    <t>Noted in site visit photo, parallel to road, offset 15'</t>
  </si>
  <si>
    <t>Noted in site visit notes, crosses at far approach</t>
  </si>
  <si>
    <t>Noted in site visit, parallel to road, 10' offset</t>
  </si>
  <si>
    <t>Noted in site visit, 3 lines painted, parallel to road, distance unknown</t>
  </si>
  <si>
    <t>37192</t>
  </si>
  <si>
    <t>01301301000061</t>
  </si>
  <si>
    <t>13.8</t>
  </si>
  <si>
    <t>COMPLETE, pole offsets given in site visit notes, 30' Left and 15' Right</t>
  </si>
  <si>
    <t>37222</t>
  </si>
  <si>
    <t>22400400202505</t>
  </si>
  <si>
    <t>26.9</t>
  </si>
  <si>
    <t>79078</t>
  </si>
  <si>
    <t>4900</t>
  </si>
  <si>
    <t>28023302000092</t>
  </si>
  <si>
    <t>37.4</t>
  </si>
  <si>
    <t>Noted in site visit, crosses at far side near SR 30</t>
  </si>
  <si>
    <t>78877</t>
  </si>
  <si>
    <t>4946</t>
  </si>
  <si>
    <t>14304001301062</t>
  </si>
  <si>
    <t>50.0</t>
  </si>
  <si>
    <t>Water blow off noted in site visit notes, orientation/distance unknown</t>
  </si>
  <si>
    <t>Sewer manhole in photo, orientation unknown, 15' offset</t>
  </si>
  <si>
    <t>78889</t>
  </si>
  <si>
    <t>4953</t>
  </si>
  <si>
    <t>28027400200000</t>
  </si>
  <si>
    <t>85635</t>
  </si>
  <si>
    <t>4957</t>
  </si>
  <si>
    <t>36101900500000</t>
  </si>
  <si>
    <t>17.8</t>
  </si>
  <si>
    <t>79081</t>
  </si>
  <si>
    <t>5147</t>
  </si>
  <si>
    <t>Noted in site visit notes, parallel to road, 18' offset</t>
  </si>
  <si>
    <t>Noted in site visit notes, crosses road, mh 10' behind near abutment</t>
  </si>
  <si>
    <t>Noted in site visit, crosses road, 50' behind near abutment</t>
  </si>
  <si>
    <t>85764</t>
  </si>
  <si>
    <t>8994</t>
  </si>
  <si>
    <t>36105300200000</t>
  </si>
  <si>
    <t>19.0</t>
  </si>
  <si>
    <t>Noted in site visit, orientation/offset unknown</t>
  </si>
  <si>
    <t>UNDERGROUND GAS NOTED IN SITE VISIT NOT FIBER OPTIC, GAS LINE APPEARS TO NOT CONFLICT WITH BRIDGE</t>
  </si>
  <si>
    <t>9104</t>
  </si>
  <si>
    <t>36201000560000</t>
  </si>
  <si>
    <t>85693</t>
  </si>
  <si>
    <t>23144</t>
  </si>
  <si>
    <t>36300400200000</t>
  </si>
  <si>
    <t>89633</t>
  </si>
  <si>
    <t>23228</t>
  </si>
  <si>
    <t>17021904201459</t>
  </si>
  <si>
    <t>41.7</t>
  </si>
  <si>
    <t>Shown in site visit, orientation/distance unknown</t>
  </si>
  <si>
    <t>85683</t>
  </si>
  <si>
    <t>23330</t>
  </si>
  <si>
    <t>36303201100000</t>
  </si>
  <si>
    <t>COMPLETE, pole offsets given in site visit notes, no sketch</t>
  </si>
  <si>
    <t>89639</t>
  </si>
  <si>
    <t>23136</t>
  </si>
  <si>
    <t>17021904700185</t>
  </si>
  <si>
    <t>Shown in site visit, parallel to roadway, 13' offset</t>
  </si>
  <si>
    <t>85811</t>
  </si>
  <si>
    <t>26785</t>
  </si>
  <si>
    <t>38402000800000</t>
  </si>
  <si>
    <t>66.2</t>
  </si>
  <si>
    <t>Noted in site visit, assume crossing road, valves 50' back from near abutment</t>
  </si>
  <si>
    <t>ACESS BOX AND WATER CAPS NOTED, APPEAR TO BE AWAY FROM BRIDGE AND WON'T INTERFERE WITH CONSTRUCTION</t>
  </si>
  <si>
    <t>91680</t>
  </si>
  <si>
    <t>26795</t>
  </si>
  <si>
    <t>17025503200000</t>
  </si>
  <si>
    <t>36.0</t>
  </si>
  <si>
    <t>Noted in site visit, parallel to road, bridge buried</t>
  </si>
  <si>
    <t>Noted in PennDOT notes, parallel to road, bridge buried</t>
  </si>
  <si>
    <t>79157</t>
  </si>
  <si>
    <t>26811</t>
  </si>
  <si>
    <t>50001707600000</t>
  </si>
  <si>
    <t>79158</t>
  </si>
  <si>
    <t>26832</t>
  </si>
  <si>
    <t>25.9</t>
  </si>
  <si>
    <t>Noted in site visit, parallel to road, offset unknown</t>
  </si>
  <si>
    <t>Noted in site visit, parallel to road, 15' offset</t>
  </si>
  <si>
    <t>PRELIMINARY ASSUMPTIONS: NO BRIDGE LENGTHENING; NO SAN SEWER RELOCATE NECESSARY, CHECK POLE/LINE RELOCATION QTY'S</t>
  </si>
  <si>
    <t>11649</t>
  </si>
  <si>
    <t>26887</t>
  </si>
  <si>
    <t>Noted in site visit, crosses road, distance from approach unknown</t>
  </si>
  <si>
    <t>11730</t>
  </si>
  <si>
    <t>26888</t>
  </si>
  <si>
    <t>50085002201839</t>
  </si>
  <si>
    <t>26.4</t>
  </si>
  <si>
    <t>Stand pipe and mh noted in site visit, assume parallel to road, offset unknown</t>
  </si>
  <si>
    <t>Walsh corrected to no sanitary sewer conflict.</t>
  </si>
  <si>
    <t>96445</t>
  </si>
  <si>
    <t>26901</t>
  </si>
  <si>
    <t>Noted in PennDOT notes, orientation/offset unknown</t>
  </si>
  <si>
    <t>UNKNOW</t>
  </si>
  <si>
    <t>PENNDOT STATES SEVERAL UNDERGROUND UTILITIES, SITE VISIT PICTURES &amp; CHECKLIST SHOW NOTHING NEEDS FURTHER INVESTIGAGED</t>
  </si>
  <si>
    <t>85879</t>
  </si>
  <si>
    <t>26904</t>
  </si>
  <si>
    <t>24012002801546</t>
  </si>
  <si>
    <t>Noted in site visit, crosses road, 25' north of bridge approach</t>
  </si>
  <si>
    <t>Noted in site visit, crosses road, 27' north of bridge</t>
  </si>
  <si>
    <t>Noted in site visit, crosses road, 23' south of bridge approach</t>
  </si>
  <si>
    <t>COMPLETE, line crosses over bridge</t>
  </si>
  <si>
    <t>89628</t>
  </si>
  <si>
    <t>26907</t>
  </si>
  <si>
    <t>66304500800853</t>
  </si>
  <si>
    <t>25.6</t>
  </si>
  <si>
    <t>79204</t>
  </si>
  <si>
    <t>26914</t>
  </si>
  <si>
    <t>24021904900000</t>
  </si>
  <si>
    <t>52.3</t>
  </si>
  <si>
    <t>Moved to attached to structure column</t>
  </si>
  <si>
    <t>2 gas lines noted in site visit, parallel to road, offset unknown</t>
  </si>
  <si>
    <t xml:space="preserve">  6" Water, 10" Sewer</t>
  </si>
  <si>
    <t>COMPLETE, pole offsets given in site visit notes, water and sewer line pipe sizes estimated from site visit photos</t>
  </si>
  <si>
    <t>79170</t>
  </si>
  <si>
    <t>26924</t>
  </si>
  <si>
    <t>34003507200000</t>
  </si>
  <si>
    <t>Noted in site visit, orientation unknown, mh 27' left from edge of road</t>
  </si>
  <si>
    <t>CHECK POLE/LINE &amp; UNDERGROUND RELOCATION QTY'S, SAN SEWER RELOCATION? PENNDOT NOTES STORM SEWER RELOCATION</t>
  </si>
  <si>
    <t>76368</t>
  </si>
  <si>
    <t>26962</t>
  </si>
  <si>
    <t>66305100200000</t>
  </si>
  <si>
    <t>20.0</t>
  </si>
  <si>
    <t>COMPLETE, no utilities in conflict, site visit notes may be referencing a different bridge, confirmed no conflict with Google Street View</t>
  </si>
  <si>
    <t>96447</t>
  </si>
  <si>
    <t>27011</t>
  </si>
  <si>
    <t>66401200602478</t>
  </si>
  <si>
    <t>24.6</t>
  </si>
  <si>
    <t>11758</t>
  </si>
  <si>
    <t>27017</t>
  </si>
  <si>
    <t>27.4</t>
  </si>
  <si>
    <t>Site visit indicates water and sewer</t>
  </si>
  <si>
    <t>79185</t>
  </si>
  <si>
    <t>27042</t>
  </si>
  <si>
    <t>05005600901305</t>
  </si>
  <si>
    <t>39.8</t>
  </si>
  <si>
    <t>OH lines 30'+ from bridge.  No relocations.</t>
  </si>
  <si>
    <t>85849</t>
  </si>
  <si>
    <t>27055</t>
  </si>
  <si>
    <t>05101200400000</t>
  </si>
  <si>
    <t>19.6</t>
  </si>
  <si>
    <t xml:space="preserve"> OH poles offset 24' from bridge per site visit info.  No relocations.</t>
  </si>
  <si>
    <t>79187</t>
  </si>
  <si>
    <t>27059</t>
  </si>
  <si>
    <t>05102000500880</t>
  </si>
  <si>
    <t>28.3</t>
  </si>
  <si>
    <t xml:space="preserve">Rural Minor Collector </t>
  </si>
  <si>
    <t>No utilities identified near the bridge.  UG Telephone crosses the road 20'+ from the bridge abutment.</t>
  </si>
  <si>
    <t>28493</t>
  </si>
  <si>
    <t>42000605800309</t>
  </si>
  <si>
    <t>42.5</t>
  </si>
  <si>
    <t>28494</t>
  </si>
  <si>
    <t>42004600600000</t>
  </si>
  <si>
    <t>85947</t>
  </si>
  <si>
    <t>28606</t>
  </si>
  <si>
    <t>05403101601407</t>
  </si>
  <si>
    <t>OH poles 12'+ from bridge.  No OH relocation anticipated.  No other utilities identified in site visit.</t>
  </si>
  <si>
    <t>67256</t>
  </si>
  <si>
    <t>28660</t>
  </si>
  <si>
    <t>29065504501203</t>
  </si>
  <si>
    <t xml:space="preserve">Rural Major Collector </t>
  </si>
  <si>
    <t>No OH utilities within 20' of the bridge.  No other utilities identified in site visit or by PennDOT.</t>
  </si>
  <si>
    <t>12098</t>
  </si>
  <si>
    <t>28672</t>
  </si>
  <si>
    <t>42015501900182</t>
  </si>
  <si>
    <t>Noted in site visit, crosses 60' far approach</t>
  </si>
  <si>
    <t>COMPLETE, pole offsets not given in site visit notes, poles appear closer than 15' in photos, gas line size estimated from site visit photos</t>
  </si>
  <si>
    <t>12717</t>
  </si>
  <si>
    <t>30678</t>
  </si>
  <si>
    <t>42015502701162</t>
  </si>
  <si>
    <t>12710</t>
  </si>
  <si>
    <t>30679</t>
  </si>
  <si>
    <t>31002202300000</t>
  </si>
  <si>
    <t>65.0</t>
  </si>
  <si>
    <t>OH 15' to 20' offset from bridge.  Gas line runs parallel to bridge 25'+ offset from bridge.  No anticipated relocations.</t>
  </si>
  <si>
    <t>30680</t>
  </si>
  <si>
    <t>42034604101617</t>
  </si>
  <si>
    <t>COMPLETE, pole offsets not given in site visit, poles appear closer than 15' in photos</t>
  </si>
  <si>
    <t>85810</t>
  </si>
  <si>
    <t>30730</t>
  </si>
  <si>
    <t>42034604201811</t>
  </si>
  <si>
    <t>36.5</t>
  </si>
  <si>
    <t>Noted in site visit, orientation unknown, mh 30' off shoulder</t>
  </si>
  <si>
    <t>Noted in site visit, crosses road, 30' near approach</t>
  </si>
  <si>
    <t>85724</t>
  </si>
  <si>
    <t>30832</t>
  </si>
  <si>
    <t>47695</t>
  </si>
  <si>
    <t>30856</t>
  </si>
  <si>
    <t>42077001300784</t>
  </si>
  <si>
    <t>Noted in site visit, parallel to road, 5' offset</t>
  </si>
  <si>
    <t>BRIDGE IS PHASED; 5" GAS LINE IS TECHNICALLY NOT ATTACHED TO BRIDGE THEREFORE IT'S QUANTIFIED AS UNDERGROUND, TEMPORARY RELOCATE OR BORE UNDER CREEK</t>
  </si>
  <si>
    <t>12522</t>
  </si>
  <si>
    <t>30862</t>
  </si>
  <si>
    <t>42077001400000</t>
  </si>
  <si>
    <t>Noted in site visit, orientation/offset unknown, cut and capped</t>
  </si>
  <si>
    <t>Electric lines overhead</t>
  </si>
  <si>
    <t>Light service only</t>
  </si>
  <si>
    <t>COMPLETE, pole offsets given in site visit notes, street light service line only overhead conflict</t>
  </si>
  <si>
    <t>Noted in site visit, crosses road, within near approach</t>
  </si>
  <si>
    <t>42200100100806</t>
  </si>
  <si>
    <t>Noted in site visit, crosses road, under bridge</t>
  </si>
  <si>
    <t>31100800400000</t>
  </si>
  <si>
    <t>20.1</t>
  </si>
  <si>
    <t>OH lines 25'+ offset from the bridge.  No other utilities identified in site visit or by PennDOT.</t>
  </si>
  <si>
    <t>Noted in site visit, parallel to road, 15' offset</t>
  </si>
  <si>
    <t>31101900600000</t>
  </si>
  <si>
    <t>27.0</t>
  </si>
  <si>
    <t>OH lines 15'+ offset from the bridge based on site visit pics.  No exact offsets given.</t>
  </si>
  <si>
    <t>55100700300000</t>
  </si>
  <si>
    <t>23.7</t>
  </si>
  <si>
    <t>OH lines outside construction area.  UG T line approximately 25' from the abutment - no relocation anticipated.</t>
  </si>
  <si>
    <t>Dry hydrant, location unknown</t>
  </si>
  <si>
    <t>55202600300000</t>
  </si>
  <si>
    <t>18.7</t>
  </si>
  <si>
    <t>No utilities located near the bridge in the site visit or by PennDOT.</t>
  </si>
  <si>
    <t>87428</t>
  </si>
  <si>
    <t>47</t>
  </si>
  <si>
    <t>52000602300000</t>
  </si>
  <si>
    <t>45.0</t>
  </si>
  <si>
    <t>Coudersport Boro</t>
  </si>
  <si>
    <t>UGI</t>
  </si>
  <si>
    <t>87427</t>
  </si>
  <si>
    <t>71</t>
  </si>
  <si>
    <t>52004402700000</t>
  </si>
  <si>
    <t>87417</t>
  </si>
  <si>
    <t>75</t>
  </si>
  <si>
    <t>52004408101925</t>
  </si>
  <si>
    <t>32.9</t>
  </si>
  <si>
    <t>87673</t>
  </si>
  <si>
    <t>87</t>
  </si>
  <si>
    <t>03301702801869</t>
  </si>
  <si>
    <t>48.0</t>
  </si>
  <si>
    <t>No utilities identified during site visit or by PennDOT</t>
  </si>
  <si>
    <t>18051</t>
  </si>
  <si>
    <t>98</t>
  </si>
  <si>
    <t>52004410100000</t>
  </si>
  <si>
    <t>128</t>
  </si>
  <si>
    <t>52004904300530</t>
  </si>
  <si>
    <t>87436</t>
  </si>
  <si>
    <t>135</t>
  </si>
  <si>
    <t>10102500100211</t>
  </si>
  <si>
    <t>No utilities identified in site visit or by PennDOT</t>
  </si>
  <si>
    <t>87434</t>
  </si>
  <si>
    <t>148</t>
  </si>
  <si>
    <t>10300400300433</t>
  </si>
  <si>
    <t>18146</t>
  </si>
  <si>
    <t>160</t>
  </si>
  <si>
    <t>10302700500194</t>
  </si>
  <si>
    <t>35.6</t>
  </si>
  <si>
    <t>Only utility identified in site visit is power to school flashing light.  This should not be affected by construction.</t>
  </si>
  <si>
    <t>87676</t>
  </si>
  <si>
    <t>185</t>
  </si>
  <si>
    <t>10400201302768</t>
  </si>
  <si>
    <t>OH identified in site visit, but 50' from bridge structure.  No relocations.</t>
  </si>
  <si>
    <t>87671</t>
  </si>
  <si>
    <t>198</t>
  </si>
  <si>
    <t>08001403400602</t>
  </si>
  <si>
    <t>229</t>
  </si>
  <si>
    <t>10800505000898</t>
  </si>
  <si>
    <t>35.3</t>
  </si>
  <si>
    <t>87675</t>
  </si>
  <si>
    <t>319</t>
  </si>
  <si>
    <t>16200900100000</t>
  </si>
  <si>
    <t xml:space="preserve"> No utilities identified in site visit.  One call noted that National Fuel does not have active lines within 15' of the bridge, but could have abandoned lines in the area. </t>
  </si>
  <si>
    <t>87437</t>
  </si>
  <si>
    <t>362</t>
  </si>
  <si>
    <t>16401500301431</t>
  </si>
  <si>
    <t>36.4</t>
  </si>
  <si>
    <t>No utilities identified in site visit or by PennDOT.  One call noted that National Fuel does not have active lines within 15' of the bridge, but could have abandoned lines in the area.</t>
  </si>
  <si>
    <t>87438</t>
  </si>
  <si>
    <t>364</t>
  </si>
  <si>
    <t>32055302000620</t>
  </si>
  <si>
    <t>90784</t>
  </si>
  <si>
    <t>381</t>
  </si>
  <si>
    <t>32095403700000</t>
  </si>
  <si>
    <t>Gas line 80' LT of bridge</t>
  </si>
  <si>
    <t xml:space="preserve"> No utilities near the bridge.  Gas line identified 80' LT of bridge.</t>
  </si>
  <si>
    <t>13564</t>
  </si>
  <si>
    <t>32401000100530</t>
  </si>
  <si>
    <t>No utilities near bridge.  Gas line crosses roadway 100' from the end of the bridge.</t>
  </si>
  <si>
    <t>87424</t>
  </si>
  <si>
    <t>13616</t>
  </si>
  <si>
    <t>02100103601567</t>
  </si>
  <si>
    <t>12" Water, 12" Gas</t>
  </si>
  <si>
    <t>90695</t>
  </si>
  <si>
    <t>13735</t>
  </si>
  <si>
    <t>02200800100053</t>
  </si>
  <si>
    <t>23.0</t>
  </si>
  <si>
    <t>Should be able to avoid waterline - 12.5' RT of bridge deck</t>
  </si>
  <si>
    <t>89274</t>
  </si>
  <si>
    <t>13741</t>
  </si>
  <si>
    <t>02204500300840</t>
  </si>
  <si>
    <t>62.6</t>
  </si>
  <si>
    <t>PA AMERICAN WATER</t>
  </si>
  <si>
    <t>8" Waterline (asbestos wrapped ?)</t>
  </si>
  <si>
    <t>74054</t>
  </si>
  <si>
    <t>13824</t>
  </si>
  <si>
    <t>02207501900000</t>
  </si>
  <si>
    <t xml:space="preserve">  No site visit info as of 5-27-2014  </t>
  </si>
  <si>
    <t>90739</t>
  </si>
  <si>
    <t>13896</t>
  </si>
  <si>
    <t>02403200902202</t>
  </si>
  <si>
    <t>13897</t>
  </si>
  <si>
    <t>02403600701676</t>
  </si>
  <si>
    <t>32.6</t>
  </si>
  <si>
    <t>74055</t>
  </si>
  <si>
    <t>13946</t>
  </si>
  <si>
    <t>02403601303135</t>
  </si>
  <si>
    <t>Columbia Gas</t>
  </si>
  <si>
    <t>90769</t>
  </si>
  <si>
    <t>13948</t>
  </si>
  <si>
    <t>02403601400961</t>
  </si>
  <si>
    <t>90770</t>
  </si>
  <si>
    <t>13961</t>
  </si>
  <si>
    <t>04016805001748</t>
  </si>
  <si>
    <t xml:space="preserve"> All site visit pics are rotated.  No utilities within 50' of bridge - OH 50' offset</t>
  </si>
  <si>
    <t>14441</t>
  </si>
  <si>
    <t>04300500800933</t>
  </si>
  <si>
    <t>Waterline offset 15'+ - elevated across channel</t>
  </si>
  <si>
    <t xml:space="preserve"> All site visit pics are rotated.  OH lines and water line offset 15'+ from the bridge</t>
  </si>
  <si>
    <t>47519</t>
  </si>
  <si>
    <t>14481</t>
  </si>
  <si>
    <t>49102700400616</t>
  </si>
  <si>
    <t>87457</t>
  </si>
  <si>
    <t>14578</t>
  </si>
  <si>
    <t>04302500701409</t>
  </si>
  <si>
    <t>87686</t>
  </si>
  <si>
    <t>17407</t>
  </si>
  <si>
    <t>04401201000519</t>
  </si>
  <si>
    <t xml:space="preserve"> All site visit pics are rotated.   OH lines offset 15'+ from the bridge deck.</t>
  </si>
  <si>
    <t>63173</t>
  </si>
  <si>
    <t>17408</t>
  </si>
  <si>
    <t>04401201500926</t>
  </si>
  <si>
    <t>36.7</t>
  </si>
  <si>
    <t xml:space="preserve">  All site visit pics are rotated.   OH lines offset 15'+ from the bridge deck. </t>
  </si>
  <si>
    <t>87683</t>
  </si>
  <si>
    <t>17471</t>
  </si>
  <si>
    <t>37020801000000</t>
  </si>
  <si>
    <t>Penn Power</t>
  </si>
  <si>
    <t>OH lines 16' offset from bridge - no relocations</t>
  </si>
  <si>
    <t>78710</t>
  </si>
  <si>
    <t>17592</t>
  </si>
  <si>
    <t>54102300401962</t>
  </si>
  <si>
    <t>39.5</t>
  </si>
  <si>
    <t>Noted in site visit, parallel to road, 13' right of bridge</t>
  </si>
  <si>
    <t>Noted in site visit, serving cell tower</t>
  </si>
  <si>
    <t xml:space="preserve"> 10" Sewer, 14" Sewer (both force main)</t>
  </si>
  <si>
    <t>COMPLETE, pole offset from site visit sketch, attached pipe sizes from site visit sketch</t>
  </si>
  <si>
    <t>78708</t>
  </si>
  <si>
    <t>17593</t>
  </si>
  <si>
    <t>37095601200542</t>
  </si>
  <si>
    <t>38.5</t>
  </si>
  <si>
    <t>OH lines 20' offset from bridge.  No other utilities identified.</t>
  </si>
  <si>
    <t>19965</t>
  </si>
  <si>
    <t>20976</t>
  </si>
  <si>
    <t>37100900603315</t>
  </si>
  <si>
    <t>OH lines 20' LT of the bridge.  No other utilities identified by site visits or PennDOT</t>
  </si>
  <si>
    <t>87315</t>
  </si>
  <si>
    <t>21043</t>
  </si>
  <si>
    <t>37101200700000</t>
  </si>
  <si>
    <t>87316</t>
  </si>
  <si>
    <t>21196</t>
  </si>
  <si>
    <t>37201200103494</t>
  </si>
  <si>
    <t>Water line flagged 15' from bridge - no relocation</t>
  </si>
  <si>
    <t>No OH utilities identified in site visit.  Water line flagged in field visit pics - 15 from the bridge - no relocation necessary</t>
  </si>
  <si>
    <t>87536</t>
  </si>
  <si>
    <t>21237</t>
  </si>
  <si>
    <t>37300300800000</t>
  </si>
  <si>
    <t>No utilities located during site visit or by PennDOT</t>
  </si>
  <si>
    <t>87554</t>
  </si>
  <si>
    <t>21238</t>
  </si>
  <si>
    <t>37301500201288</t>
  </si>
  <si>
    <t>19915</t>
  </si>
  <si>
    <t>21251</t>
  </si>
  <si>
    <t>26100100200639</t>
  </si>
  <si>
    <t>15.7</t>
  </si>
  <si>
    <t xml:space="preserve"> OH lines in the area, but should not affect bridge construction.  No other utilities identified in the area.</t>
  </si>
  <si>
    <t>87505</t>
  </si>
  <si>
    <t>21277</t>
  </si>
  <si>
    <t>26103100601336</t>
  </si>
  <si>
    <t>No utilities identified in site visit or by PennDOT.</t>
  </si>
  <si>
    <t>91194</t>
  </si>
  <si>
    <t>21292</t>
  </si>
  <si>
    <t>26103100700299</t>
  </si>
  <si>
    <t>22.3</t>
  </si>
  <si>
    <t>78868</t>
  </si>
  <si>
    <t>21326</t>
  </si>
  <si>
    <t>26404400201593</t>
  </si>
  <si>
    <t xml:space="preserve">  WW does not cross road or bridge per the sit visit sketch of lines coming to/from MH.    </t>
  </si>
  <si>
    <t>91266</t>
  </si>
  <si>
    <t>21403</t>
  </si>
  <si>
    <t>30300600100674</t>
  </si>
  <si>
    <t>14.0</t>
  </si>
  <si>
    <t>No utilities near the bridge.  20" gas line crosses the roadway approx. 60' from the abutment.</t>
  </si>
  <si>
    <t>21409</t>
  </si>
  <si>
    <t>62200700200048</t>
  </si>
  <si>
    <t>No utilities anticipated to be affected by construction.</t>
  </si>
  <si>
    <t>74958</t>
  </si>
  <si>
    <t>21415</t>
  </si>
  <si>
    <t>62203400500000</t>
  </si>
  <si>
    <t>No utilities found near the bridge in the site visit or by PennDOT.</t>
  </si>
  <si>
    <t>19927</t>
  </si>
  <si>
    <t>21417</t>
  </si>
  <si>
    <t>62203700403160</t>
  </si>
  <si>
    <t>OH lines outside construction area.  Water line identified crossing the road 20'+ from the abutment - no relocation anticipated.</t>
  </si>
  <si>
    <t>21439</t>
  </si>
  <si>
    <t>62406100401960</t>
  </si>
  <si>
    <t>15.0</t>
  </si>
  <si>
    <t>No utilities identified in the site visit or by PennDOT.</t>
  </si>
  <si>
    <t>63230</t>
  </si>
  <si>
    <t>21446</t>
  </si>
  <si>
    <t>64071102601107</t>
  </si>
  <si>
    <t xml:space="preserve"> 12" Unknown</t>
  </si>
  <si>
    <t>Unknown 8" to 12" line attached to the bridge.  Gas markers in the area.</t>
  </si>
  <si>
    <t>20124</t>
  </si>
  <si>
    <t>21454</t>
  </si>
  <si>
    <t>64100400200165</t>
  </si>
  <si>
    <t>15.1</t>
  </si>
  <si>
    <t>No utilities identified near the bridge during the site visit or by PennDOT.</t>
  </si>
  <si>
    <t>87706</t>
  </si>
  <si>
    <t>21459</t>
  </si>
  <si>
    <t>26301301601348</t>
  </si>
  <si>
    <t>91323</t>
  </si>
  <si>
    <t>21474</t>
  </si>
  <si>
    <t>26301301701416</t>
  </si>
  <si>
    <t>3" Gas</t>
  </si>
  <si>
    <t>87515</t>
  </si>
  <si>
    <t>21482</t>
  </si>
  <si>
    <t>26301301901171</t>
  </si>
  <si>
    <t>16.8</t>
  </si>
  <si>
    <t>87566</t>
  </si>
  <si>
    <t>21487</t>
  </si>
  <si>
    <t>05003001100000</t>
  </si>
  <si>
    <t>43.1</t>
  </si>
  <si>
    <t>50.00, 40.00</t>
  </si>
  <si>
    <t>OH lines 16' offset from the bridge.  No relocations.</t>
  </si>
  <si>
    <t>21514</t>
  </si>
  <si>
    <t>02100102101194</t>
  </si>
  <si>
    <t>87516</t>
  </si>
  <si>
    <t>21518</t>
  </si>
  <si>
    <t>Permit for attached gas in file</t>
  </si>
  <si>
    <t>20123</t>
  </si>
  <si>
    <t>21533</t>
  </si>
  <si>
    <t>87562</t>
  </si>
  <si>
    <t>21536</t>
  </si>
  <si>
    <t>65026700100659</t>
  </si>
  <si>
    <t>Noted in site visit sketch, orientation/offset unknown</t>
  </si>
  <si>
    <t>Noted in site visit photos, orientation/offset unknown</t>
  </si>
  <si>
    <t>91108</t>
  </si>
  <si>
    <t>21545</t>
  </si>
  <si>
    <t>16.5</t>
  </si>
  <si>
    <t>19964</t>
  </si>
  <si>
    <t>21558</t>
  </si>
  <si>
    <t>06062501301318</t>
  </si>
  <si>
    <t>Noted in site visit notes/sketch, parallel to road, offset unknown</t>
  </si>
  <si>
    <t>87518</t>
  </si>
  <si>
    <t>21559</t>
  </si>
  <si>
    <t>87501</t>
  </si>
  <si>
    <t>21595</t>
  </si>
  <si>
    <t>14.1</t>
  </si>
  <si>
    <t xml:space="preserve">COMPLETE, site visit photos available but no notes, no relocations indicated </t>
  </si>
  <si>
    <t>19812</t>
  </si>
  <si>
    <t>21601</t>
  </si>
  <si>
    <t>5" Water</t>
  </si>
  <si>
    <t>COMPLETE, pole offsets given in site visit notes, water line size estimated from site visit photos</t>
  </si>
  <si>
    <t>63229</t>
  </si>
  <si>
    <t>21637</t>
  </si>
  <si>
    <t>06300900701675</t>
  </si>
  <si>
    <t>Noted in site visit notes/photos, orientation/offset unknown</t>
  </si>
  <si>
    <t>Noted in site visit notes, orientation/offset unknown, not shown in sketch</t>
  </si>
  <si>
    <t>Noted in site visit notes/sketch, parallel to road, 5' offset (under wingwall)</t>
  </si>
  <si>
    <t>Noted in site visit, orientation/offset unknown, not shown in sketch</t>
  </si>
  <si>
    <t>COMPLETE, pole offset given in site visit notes, only telephone in conflict</t>
  </si>
  <si>
    <t>20151</t>
  </si>
  <si>
    <t>21662</t>
  </si>
  <si>
    <t>17005306400000</t>
  </si>
  <si>
    <t>42.7</t>
  </si>
  <si>
    <t>PER CURT B NO UTILITIES WERE LAYED OUT IN THE AREA AND BORINGS WERE DONE.  WALSH IS ELIMINATING THE SAN SEWER CONFLICT FROM SPREADSHEET</t>
  </si>
  <si>
    <t>91352</t>
  </si>
  <si>
    <t>22812</t>
  </si>
  <si>
    <t>39022202103224</t>
  </si>
  <si>
    <t>63.0</t>
  </si>
  <si>
    <t>Noted in site visit sketch, crosses and parallel, offset unknown</t>
  </si>
  <si>
    <t>Noted in site visit, parallel to road, offset 25' from abutment</t>
  </si>
  <si>
    <t>COMPLETE, guy wire and street lighting service wire are only conflicts</t>
  </si>
  <si>
    <t>87462</t>
  </si>
  <si>
    <t>29426</t>
  </si>
  <si>
    <t>39100400202044</t>
  </si>
  <si>
    <t>41.4</t>
  </si>
  <si>
    <t>Assumed attached to bridge per site visit notes, not verified</t>
  </si>
  <si>
    <t>Noted in site visit, orientation unknown, mh 30' from abutment</t>
  </si>
  <si>
    <t>Attached to bridge, verified by photos</t>
  </si>
  <si>
    <t xml:space="preserve">8" Gas, 8" Water </t>
  </si>
  <si>
    <t xml:space="preserve">COMPLETE, pole offsets given in site visit notes, estimated attached gas line from site visit photos </t>
  </si>
  <si>
    <t>29451</t>
  </si>
  <si>
    <t>39204900302189</t>
  </si>
  <si>
    <t>2 water lines noted in site visit, parallel to road, one adj &amp; the other 15' offset</t>
  </si>
  <si>
    <t>Noted in site visit, crosses road, 20' from near abutment</t>
  </si>
  <si>
    <t>Attached to bridge per site visit notes, hidden from view in photos</t>
  </si>
  <si>
    <t>79054</t>
  </si>
  <si>
    <t>29468</t>
  </si>
  <si>
    <t>39622200303519</t>
  </si>
  <si>
    <t>Noted in site visit, crosses road, distance from abutment unknown</t>
  </si>
  <si>
    <t>Attached to bridge per site visit notes, verified by photos</t>
  </si>
  <si>
    <t>12" Gas</t>
  </si>
  <si>
    <t>COMPLETE, pole offsets given in site visit notes, gas line size estimated from site visit photos</t>
  </si>
  <si>
    <t>73961</t>
  </si>
  <si>
    <t>29518</t>
  </si>
  <si>
    <t>17021904602606</t>
  </si>
  <si>
    <t>87465</t>
  </si>
  <si>
    <t>29565</t>
  </si>
  <si>
    <t>17025502200000</t>
  </si>
  <si>
    <t>33.2</t>
  </si>
  <si>
    <t>90716</t>
  </si>
  <si>
    <t>29566</t>
  </si>
  <si>
    <t>42005904500000</t>
  </si>
  <si>
    <t>87491</t>
  </si>
  <si>
    <t>29605</t>
  </si>
  <si>
    <t>42015502900238</t>
  </si>
  <si>
    <t>35.7</t>
  </si>
  <si>
    <t>Noted in site visit, parallel to road, &gt;30' offset</t>
  </si>
  <si>
    <t>29651</t>
  </si>
  <si>
    <t>42200200320000</t>
  </si>
  <si>
    <t>35.8</t>
  </si>
  <si>
    <t>Underground phone on left, out of the way</t>
  </si>
  <si>
    <t>79042</t>
  </si>
  <si>
    <t>29673</t>
  </si>
  <si>
    <t>47025400200000</t>
  </si>
  <si>
    <t>79047</t>
  </si>
  <si>
    <t>29693</t>
  </si>
  <si>
    <t>49402600100165</t>
  </si>
  <si>
    <t>20.4</t>
  </si>
  <si>
    <t>91353</t>
  </si>
  <si>
    <t>37488</t>
  </si>
  <si>
    <t>58054902602539</t>
  </si>
  <si>
    <t>87693</t>
  </si>
  <si>
    <t>37491</t>
  </si>
  <si>
    <t>COMPLETE, pole offsets not given in site visit notes, no sketch, per notes telephone line over bridge, not shown in photos</t>
  </si>
  <si>
    <t>91191</t>
  </si>
  <si>
    <t>37590</t>
  </si>
  <si>
    <t>56008701100148</t>
  </si>
  <si>
    <t>COMPLETE, pole offsets from site visit sketch, service line only requires relocation, main overhead utilities offset 18'</t>
  </si>
  <si>
    <t>78860</t>
  </si>
  <si>
    <t>37607</t>
  </si>
  <si>
    <t>08041403800000</t>
  </si>
  <si>
    <t>COMPLETE, pole offsets not given in site visit notes, no sketch, per photos guy wire conflict only</t>
  </si>
  <si>
    <t>87551</t>
  </si>
  <si>
    <t>37608</t>
  </si>
  <si>
    <t>46201300320000</t>
  </si>
  <si>
    <t>48.5</t>
  </si>
  <si>
    <t>Noted in site visit, parallel to road, 8' inside parapet per site visit notes</t>
  </si>
  <si>
    <t>Noted in site visit, parallel to road, offset 20' from bridge</t>
  </si>
  <si>
    <t>Noted in site visit notes, parallel to road, 7' from bridge, size from paint marks</t>
  </si>
  <si>
    <t>78878</t>
  </si>
  <si>
    <t>37641</t>
  </si>
  <si>
    <t>46202700500209</t>
  </si>
  <si>
    <t>Noted in site visit, parallel to road, offset 8' from bridge</t>
  </si>
  <si>
    <t>COMPLETE, no pole offsets given in site visit notes, poles appear closer than 15' in photos</t>
  </si>
  <si>
    <t>78896</t>
  </si>
  <si>
    <t>37725</t>
  </si>
  <si>
    <t>46304400500389</t>
  </si>
  <si>
    <t>34.6</t>
  </si>
  <si>
    <t>Noted in site visit, parallel to bridge, offset unknown</t>
  </si>
  <si>
    <t>COMPLETE, no pole offsets given in site visit notes, pole appears closer than 15' in Google Maps Streetview, other underground utilities not noted but may be encountered</t>
  </si>
  <si>
    <t>87695</t>
  </si>
  <si>
    <t>37726</t>
  </si>
  <si>
    <t>91367</t>
  </si>
  <si>
    <t>37878</t>
  </si>
  <si>
    <t>01003003000000</t>
  </si>
  <si>
    <t>46.8</t>
  </si>
  <si>
    <t>Noted in site visit, parallel to road, 10' right of wing wall</t>
  </si>
  <si>
    <t>87596</t>
  </si>
  <si>
    <t>37890</t>
  </si>
  <si>
    <t>01003402200745</t>
  </si>
  <si>
    <t>Noted in site visit, parallel to road, per photo appears to be 5' left of bridge</t>
  </si>
  <si>
    <t>COMPLETE, pole offsets given in site visit notes, 6' Left and 4' Right</t>
  </si>
  <si>
    <t>87595</t>
  </si>
  <si>
    <t>37921</t>
  </si>
  <si>
    <t>OVER HAZELTINE HOLLOW RU</t>
  </si>
  <si>
    <t>Marker visible, parallel to road, &gt;30' offset</t>
  </si>
  <si>
    <t>COMPLETE, pole offsets given in site visit notes, power lines in conflict, communication lines not</t>
  </si>
  <si>
    <t>74944</t>
  </si>
  <si>
    <t>37946</t>
  </si>
  <si>
    <t>01009701000240</t>
  </si>
  <si>
    <t>41.3</t>
  </si>
  <si>
    <t>Noted in site visit, parallel to road, per notes 8' right of wing walls</t>
  </si>
  <si>
    <t>COMPLETE, pole offsets given in site visit notes, 4' Left and 4' Right</t>
  </si>
  <si>
    <t>83428</t>
  </si>
  <si>
    <t>37976</t>
  </si>
  <si>
    <t>90222</t>
  </si>
  <si>
    <t>38007</t>
  </si>
  <si>
    <t>01019402401689</t>
  </si>
  <si>
    <t>28.4</t>
  </si>
  <si>
    <t>Noted in site visit, parallel to road, 10' right of bridge</t>
  </si>
  <si>
    <t xml:space="preserve">Noted in site visit, crosses road at far abutment </t>
  </si>
  <si>
    <t>Noted in site visit, parallel to road, per notes 25' right of bridge</t>
  </si>
  <si>
    <t>91192</t>
  </si>
  <si>
    <t>38023</t>
  </si>
  <si>
    <t>47100600100570</t>
  </si>
  <si>
    <t>19.1</t>
  </si>
  <si>
    <t>49200100200000</t>
  </si>
  <si>
    <t>COMPLETE, pole offset not given in site visit, poles appear closer than 15' in PennDOT photos</t>
  </si>
  <si>
    <t>58004901400434</t>
  </si>
  <si>
    <t>47.5</t>
  </si>
  <si>
    <t>58403501300426</t>
  </si>
  <si>
    <t>27.3</t>
  </si>
  <si>
    <t>57037400502476</t>
  </si>
  <si>
    <t>COMPLETE, pole offsets not given in site visit notes/sketch, 1 pole appears to be closer than 15' in photos</t>
  </si>
  <si>
    <t>PRELIMINARY ASSUMPTIONS: LENGTHENING BRIDGE 48', WIDENING BRIDGE 5';  WIRES VISIBLE NEEDS VERIFIED</t>
  </si>
  <si>
    <t>57085800500000</t>
  </si>
  <si>
    <t>37.5</t>
  </si>
  <si>
    <t>57400201300000</t>
  </si>
  <si>
    <t>COMPLETE, pole offset given in site visit notes, communication poles in conflict, power poles are not in conflict</t>
  </si>
  <si>
    <t>48100400601655</t>
  </si>
  <si>
    <t>01400601202897</t>
  </si>
  <si>
    <t>Noted in site visit, parallel to road, per notes 8' left of bridge</t>
  </si>
  <si>
    <t>01401100101013</t>
  </si>
  <si>
    <t>27.2</t>
  </si>
  <si>
    <t>Noted in site visit, crosses 25' from near abutment, along road under right wingwalls</t>
  </si>
  <si>
    <t>21001105202844</t>
  </si>
  <si>
    <t>75.5</t>
  </si>
  <si>
    <t>Noted in site visit, parallel to road, per notes 50' left of bridge</t>
  </si>
  <si>
    <t>Noted in site visit, parallel to road, per notes 60' left of bridge</t>
  </si>
  <si>
    <t>Presumed gas line attached to bridge</t>
  </si>
  <si>
    <t>Noted in site visit, services street light at far right abutment</t>
  </si>
  <si>
    <t>16" Gas (insulated)</t>
  </si>
  <si>
    <t>COMPLETE, pole offsets given in site visit notes, 7' Left and 3' Right, size of attached gas line estimated from photos</t>
  </si>
  <si>
    <t>01101601101587</t>
  </si>
  <si>
    <t>21400800302148</t>
  </si>
  <si>
    <t>24.3</t>
  </si>
  <si>
    <t>COMPLETE, pole offsets given in site visit notes, 8' Left and 20' Right, line crosses over bridge</t>
  </si>
  <si>
    <t>36103501500846</t>
  </si>
  <si>
    <t>18.1</t>
  </si>
  <si>
    <t>COMPLETE, pole offsets not given in site visit notes, no sketch, poles appear closer than 15' in photos</t>
  </si>
  <si>
    <t>36200200602329</t>
  </si>
  <si>
    <t>55003104200000</t>
  </si>
  <si>
    <t>28.00, 32.00</t>
  </si>
  <si>
    <t>OH E located directly behind guardrail.  No other utilities identified.</t>
  </si>
  <si>
    <t>10030800801195</t>
  </si>
  <si>
    <t>33.4</t>
  </si>
  <si>
    <t xml:space="preserve">UG telephone identified during site visit.  Based on flags, UG T should not be impacted by construction.  </t>
  </si>
  <si>
    <t>33400100700000</t>
  </si>
  <si>
    <t>25.1</t>
  </si>
  <si>
    <t>OH E crosses the bridge at an angle.  OH T and Cable lines are 15'+ from the bridge.</t>
  </si>
  <si>
    <t>26301301700955</t>
  </si>
  <si>
    <t>OH telephone lines cross over the edge of the bridge.  No other utilities identified in the site visit.</t>
  </si>
  <si>
    <t>62201500200805</t>
  </si>
  <si>
    <t>OH Telephone line crosses over the bridge at an angle.  No other utilities identified near the bridge.</t>
  </si>
  <si>
    <t>62400300701841</t>
  </si>
  <si>
    <t>15.5</t>
  </si>
  <si>
    <t>OH lines offset 5' from the edge of bridge.  No other utilities identified near the bridge.</t>
  </si>
  <si>
    <t>62402300200000</t>
  </si>
  <si>
    <t>13.5</t>
  </si>
  <si>
    <t>OH telephone line crosses over the channel at the edge of the bridge.</t>
  </si>
  <si>
    <t>62403900701840</t>
  </si>
  <si>
    <t xml:space="preserve">OH line offset 12' from the edge of the one lane bridge.  </t>
  </si>
  <si>
    <t>08022001301099</t>
  </si>
  <si>
    <t>41041400100417</t>
  </si>
  <si>
    <t>28400801900060</t>
  </si>
  <si>
    <t>COMPLETE, pole offsets given in site visit notes, 10' Left and 6' Right, line crosses over bridge</t>
  </si>
  <si>
    <t>49402000301775</t>
  </si>
  <si>
    <t>49402200101591</t>
  </si>
  <si>
    <t>57101801302350</t>
  </si>
  <si>
    <t xml:space="preserve">PRELIMINARY ASSUMPTIONS: LENGTHENING BRIDGE 10', SAME WIDTH;  </t>
  </si>
  <si>
    <t>63019106701296</t>
  </si>
  <si>
    <t>06100800300000</t>
  </si>
  <si>
    <t>COMPLETE, all lines cross over edge of bridge</t>
  </si>
  <si>
    <t>48101500801677</t>
  </si>
  <si>
    <t>36037204240000</t>
  </si>
  <si>
    <t>Noted in site visit, assume parallel to road, no sketch or detailed notes</t>
  </si>
  <si>
    <t>36046202200000</t>
  </si>
  <si>
    <t>8" Water, 12" Fiber Optic, 16" Sewer</t>
  </si>
  <si>
    <t>01101400501701</t>
  </si>
  <si>
    <t>21023300900266</t>
  </si>
  <si>
    <t>21301900100000</t>
  </si>
  <si>
    <t>22201200100356</t>
  </si>
  <si>
    <t>29.7</t>
  </si>
  <si>
    <t>Noted in site visit, assume crossing road, 200' far left</t>
  </si>
  <si>
    <t>Noted in site visit, within railroad ROW, should avoid</t>
  </si>
  <si>
    <t>COMPLETE, pole offsets not given in site visit notes, one pole appears to be closer than 15', guy wires cross over bridge</t>
  </si>
  <si>
    <t>28099706500000</t>
  </si>
  <si>
    <t>28400802301142</t>
  </si>
  <si>
    <t>30.2</t>
  </si>
  <si>
    <t>36103400200000</t>
  </si>
  <si>
    <t>COMPLETE, pole offsets not given in site visit notes, no sketch, power poles only appear closer than 15' in photos</t>
  </si>
  <si>
    <t>36200500300000</t>
  </si>
  <si>
    <t>36202000100000</t>
  </si>
  <si>
    <t>50001701101051</t>
  </si>
  <si>
    <t>27.1</t>
  </si>
  <si>
    <t>50101502002360</t>
  </si>
  <si>
    <t>44.3</t>
  </si>
  <si>
    <t>66307100100000</t>
  </si>
  <si>
    <t>Noted in site visit, assume in intersecting roadways, 50' back from near abut</t>
  </si>
  <si>
    <t>31101900100185</t>
  </si>
  <si>
    <t>OH pole offset unknown from bridge or wing.  Assume relocation of the pole.  No other utilities identified in site visit or by PennDOT.</t>
  </si>
  <si>
    <t>26301100900000</t>
  </si>
  <si>
    <t>OH telephone and cable identified near the bridge on one side.  No other utilities identified in the site visit.</t>
  </si>
  <si>
    <t>2992</t>
  </si>
  <si>
    <t>30101400803315</t>
  </si>
  <si>
    <t>16.0</t>
  </si>
  <si>
    <t>OH lines cross over the bridge and wings.  No other utilities identified in site visit or by PennDOT.</t>
  </si>
  <si>
    <t>3097</t>
  </si>
  <si>
    <t>62303700801515</t>
  </si>
  <si>
    <t>17.0</t>
  </si>
  <si>
    <t>OH lines cross over near one of the wings of the bridge.  No other utilities identified near the bridge.</t>
  </si>
  <si>
    <t>3160</t>
  </si>
  <si>
    <t>39.0</t>
  </si>
  <si>
    <t>3169</t>
  </si>
  <si>
    <t>3176</t>
  </si>
  <si>
    <t>44065502201820</t>
  </si>
  <si>
    <t>Noted in site visit, parallel to road, offset 39'</t>
  </si>
  <si>
    <t>3232</t>
  </si>
  <si>
    <t>52004904400406</t>
  </si>
  <si>
    <t>32.3</t>
  </si>
  <si>
    <t>3245</t>
  </si>
  <si>
    <t>52044900501401</t>
  </si>
  <si>
    <t>3278</t>
  </si>
  <si>
    <t>52200201302331</t>
  </si>
  <si>
    <t>3282</t>
  </si>
  <si>
    <t>57001104601461</t>
  </si>
  <si>
    <t>49.0</t>
  </si>
  <si>
    <t>3293</t>
  </si>
  <si>
    <t>36062501302573</t>
  </si>
  <si>
    <t>3294</t>
  </si>
  <si>
    <t>36301702401388</t>
  </si>
  <si>
    <t>7834</t>
  </si>
  <si>
    <t>50001100300893</t>
  </si>
  <si>
    <t>Urban Principle Arterial</t>
  </si>
  <si>
    <t>mh's noted in site visit, crosses under bridge under stream bed</t>
  </si>
  <si>
    <t>COMPLETE, pole offsets given in site visit notes, guy wire crosses directly over bridge</t>
  </si>
  <si>
    <t>7925</t>
  </si>
  <si>
    <t>07300500100050</t>
  </si>
  <si>
    <t>OH lines run along the edge of the bridge.  No other utilities identified.</t>
  </si>
  <si>
    <t>7935</t>
  </si>
  <si>
    <t>55052300801065</t>
  </si>
  <si>
    <t>OH lines cross over the channel 8' from the bridge.  Two pink flags found near the bridge opening - unknown.</t>
  </si>
  <si>
    <t>8016</t>
  </si>
  <si>
    <t>26104300200093</t>
  </si>
  <si>
    <t>20143580347/20143580348</t>
  </si>
  <si>
    <t>4 - 4" Conduit</t>
  </si>
  <si>
    <t xml:space="preserve"> Unknown utility attached to the bridge - 4-4" conduit.  One OH pole located close to the bridge - relocate.</t>
  </si>
  <si>
    <t>8025</t>
  </si>
  <si>
    <t>26201500300000</t>
  </si>
  <si>
    <t>OH line identified near the bridge on one side.  No other utilities identified in the site visit or by PennDOT.</t>
  </si>
  <si>
    <t>8061</t>
  </si>
  <si>
    <t>62203600500000</t>
  </si>
  <si>
    <t>OH lines cross the channel near the bridge.  Water line identified during site visit 20'+ from the bridge - no relocation anticipated.</t>
  </si>
  <si>
    <t>8071</t>
  </si>
  <si>
    <t>14100200501555</t>
  </si>
  <si>
    <t>23.4</t>
  </si>
  <si>
    <t>8073</t>
  </si>
  <si>
    <t>36034003700000</t>
  </si>
  <si>
    <t>32.8</t>
  </si>
  <si>
    <t>8104</t>
  </si>
  <si>
    <t>50301700100000</t>
  </si>
  <si>
    <t>UG telephone noted in site visit, markers at far left abutment, offset unknown</t>
  </si>
  <si>
    <t>COMPLETE, pole offsets given in site visit notes, all lines go directly over bridge</t>
  </si>
  <si>
    <t>8113</t>
  </si>
  <si>
    <t>8334</t>
  </si>
  <si>
    <t>66012401400000</t>
  </si>
  <si>
    <t>Noted in site visit, orientation/offset unknown, no sketch</t>
  </si>
  <si>
    <t xml:space="preserve">6" Water </t>
  </si>
  <si>
    <t>10975</t>
  </si>
  <si>
    <t>17021902800000</t>
  </si>
  <si>
    <t>COMPLETE, pole offsets given in site visit notes, power in conflict, communications lines are not</t>
  </si>
  <si>
    <t>10997</t>
  </si>
  <si>
    <t>24.9</t>
  </si>
  <si>
    <t>COMPLETE, lines cross over bridge</t>
  </si>
  <si>
    <t>10996</t>
  </si>
  <si>
    <t>COMPLETE, overhead line crosses over bridge</t>
  </si>
  <si>
    <t>11042</t>
  </si>
  <si>
    <t>41011801700622</t>
  </si>
  <si>
    <t>COMPLETE, pole offset in site visit notes, telephone line crosses directly over bridge</t>
  </si>
  <si>
    <t>11049</t>
  </si>
  <si>
    <t>66092100900000</t>
  </si>
  <si>
    <t>mh noted in site visit, orientation/offset of line unknown</t>
  </si>
  <si>
    <t>UG telephone noted in site visit, markers at near right abutment, offset unknown</t>
  </si>
  <si>
    <t>11088</t>
  </si>
  <si>
    <t>66202800800249</t>
  </si>
  <si>
    <t>42.6</t>
  </si>
  <si>
    <t>Noted is site visit, assume crossing road, location unknown</t>
  </si>
  <si>
    <t>19087</t>
  </si>
  <si>
    <t>57010601220638</t>
  </si>
  <si>
    <t>COMPLETE, pole offsets not given in site visit notes/sketch, poles appear closer than 15' in photos</t>
  </si>
  <si>
    <t>PRELIMINARY ASSUMPTIONS: LENGTHENING BRIDGE 30', WIDENING BRIDGE 12';  6 WIRES VISIBLE NEEDS VERIFIED</t>
  </si>
  <si>
    <t>19183</t>
  </si>
  <si>
    <t>46404200341011</t>
  </si>
  <si>
    <t>19200</t>
  </si>
  <si>
    <t>01039400600526</t>
  </si>
  <si>
    <t>25.2</t>
  </si>
  <si>
    <t>19320</t>
  </si>
  <si>
    <t>36102100420000</t>
  </si>
  <si>
    <t>S.OF UNION GROVE</t>
  </si>
  <si>
    <t>CONESTOGA RIVER</t>
  </si>
  <si>
    <t>22.9</t>
  </si>
  <si>
    <t>COMPLETE, pole offsets not given in site visit notes, no sketch, poles appear closer than 15' in photos, power only, communication lines are OK</t>
  </si>
  <si>
    <t>19392</t>
  </si>
  <si>
    <t>66400102102301</t>
  </si>
  <si>
    <t>mh noted in site visit, crosses beneath first span of bridge</t>
  </si>
  <si>
    <t>19550</t>
  </si>
  <si>
    <t>36104800500000</t>
  </si>
  <si>
    <t>19699</t>
  </si>
  <si>
    <t>36201500400000</t>
  </si>
  <si>
    <t>19708</t>
  </si>
  <si>
    <t>66042504600314</t>
  </si>
  <si>
    <t>19737</t>
  </si>
  <si>
    <t>66061601000255</t>
  </si>
  <si>
    <t>COMPLETE, pole offsets given in site visit note, 2' Left and 20' Right</t>
  </si>
  <si>
    <t>19807</t>
  </si>
  <si>
    <t>66403300403136</t>
  </si>
  <si>
    <t>19.5</t>
  </si>
  <si>
    <t>COMPLETE, pole offsets given in site visit notes, 5' Left and 15' Right, communication lines only in conflict</t>
  </si>
  <si>
    <t>505</t>
  </si>
  <si>
    <t>29048400101102</t>
  </si>
  <si>
    <t>24.00, 34.00</t>
  </si>
  <si>
    <t>OH E offset 20'+ from the bridge.  OH T offset less than 5' from bridge.</t>
  </si>
  <si>
    <t>27272</t>
  </si>
  <si>
    <t>659</t>
  </si>
  <si>
    <t>29065503900454</t>
  </si>
  <si>
    <t>OH telephone within 8' of the edge of bridge.  No other utilities identified near the bridge.</t>
  </si>
  <si>
    <t>28154</t>
  </si>
  <si>
    <t>664</t>
  </si>
  <si>
    <t>29100100100266</t>
  </si>
  <si>
    <t>OH telephone 3' offset from bridge.  No other utilities identified near the bridge in site visit or by PennDOT.</t>
  </si>
  <si>
    <t>73522</t>
  </si>
  <si>
    <t>709</t>
  </si>
  <si>
    <t>55201301000000</t>
  </si>
  <si>
    <t>OH lines 10' offset from one-lane bridge.  No other utilities identified in the site visit.</t>
  </si>
  <si>
    <t>954</t>
  </si>
  <si>
    <t>02310800100174</t>
  </si>
  <si>
    <t xml:space="preserve"> OH electric is the only utility identified in site visit</t>
  </si>
  <si>
    <t>28597</t>
  </si>
  <si>
    <t>961</t>
  </si>
  <si>
    <t>26038100801000</t>
  </si>
  <si>
    <t>OH telephone crosses bridge at an angle.  No other utilities identified in the area.</t>
  </si>
  <si>
    <t>1334</t>
  </si>
  <si>
    <t>69.5</t>
  </si>
  <si>
    <t>1339</t>
  </si>
  <si>
    <t>Noted in PennDOT notes and photos, orientation/offset unknown</t>
  </si>
  <si>
    <t>78185</t>
  </si>
  <si>
    <t>1346</t>
  </si>
  <si>
    <t>COMPLETE, No distances given in site visit notes, poles appear closer than 15'</t>
  </si>
  <si>
    <t>27185</t>
  </si>
  <si>
    <t>1365</t>
  </si>
  <si>
    <t>14304001500701</t>
  </si>
  <si>
    <t>27188</t>
  </si>
  <si>
    <t>1372</t>
  </si>
  <si>
    <t>57202100501583</t>
  </si>
  <si>
    <t>COMPLETE, pole offset not given in site visit notes, poles appear closer than 15' in site visit photos</t>
  </si>
  <si>
    <t xml:space="preserve">LONG BRIDGE OVER ROUTE 81 </t>
  </si>
  <si>
    <t>28128</t>
  </si>
  <si>
    <t>1373</t>
  </si>
  <si>
    <t>07403100301171</t>
  </si>
  <si>
    <t>30.0</t>
  </si>
  <si>
    <t xml:space="preserve">Urban Minor Collector </t>
  </si>
  <si>
    <t>Water line marker, FH, and meters located in line with end of bridge</t>
  </si>
  <si>
    <t>WW MH located in roadway</t>
  </si>
  <si>
    <t>Direction of gas line not specified in site visit</t>
  </si>
  <si>
    <t>OH Lines 5' offset from bridge.  Water line identified by markers, FH, and meters in site visit.  Gas line identified in pavement, but no direction of line given.</t>
  </si>
  <si>
    <t>78220</t>
  </si>
  <si>
    <t>1390</t>
  </si>
  <si>
    <t>63401401300733</t>
  </si>
  <si>
    <t>89100</t>
  </si>
  <si>
    <t>1397</t>
  </si>
  <si>
    <t>06100400100619</t>
  </si>
  <si>
    <t>23.2</t>
  </si>
  <si>
    <t>POLE RELOCATION QTY CHANGED FROM 1 TO 2 TOTAL</t>
  </si>
  <si>
    <t>63342</t>
  </si>
  <si>
    <t>1400</t>
  </si>
  <si>
    <t>13401000501489</t>
  </si>
  <si>
    <t>28603</t>
  </si>
  <si>
    <t>1404</t>
  </si>
  <si>
    <t>Attached to bridge per PennDOT photo</t>
  </si>
  <si>
    <t>Attached to bridge per site visit photo and notes</t>
  </si>
  <si>
    <t>6" Water, 8" Sewer</t>
  </si>
  <si>
    <t>COMPLETE, no pole offsets given in site visit notes, no utility sketch, poles appear closer than 15', water line not noted in site visit, pipe types and sizes estimated from PennDOT photo</t>
  </si>
  <si>
    <t>63343</t>
  </si>
  <si>
    <t>1405</t>
  </si>
  <si>
    <t>01023401202343</t>
  </si>
  <si>
    <t>COMPLETE, pole offsets given in site visit notes, 3' Left and 4' Right</t>
  </si>
  <si>
    <t>63344</t>
  </si>
  <si>
    <t>1406</t>
  </si>
  <si>
    <t>21099702601555</t>
  </si>
  <si>
    <t>78223</t>
  </si>
  <si>
    <t>42177</t>
  </si>
  <si>
    <t>22101800101692</t>
  </si>
  <si>
    <t>1424</t>
  </si>
  <si>
    <t>36077204500174</t>
  </si>
  <si>
    <t>Force main noted in site visit notes, parallel to road, 20' left of bridge</t>
  </si>
  <si>
    <t>27287</t>
  </si>
  <si>
    <t>1435</t>
  </si>
  <si>
    <t>36102500801639</t>
  </si>
  <si>
    <t>COMPLETE, pole offsets not given in site visit notes, no sketch, per photos power lines cross over bridge</t>
  </si>
  <si>
    <t>63356</t>
  </si>
  <si>
    <t>1455</t>
  </si>
  <si>
    <t>36103702100000</t>
  </si>
  <si>
    <t>COMPLETE, pole offsets not given in site visit notes, no sketch, lines cross directly over bridge</t>
  </si>
  <si>
    <t>63513</t>
  </si>
  <si>
    <t>1471</t>
  </si>
  <si>
    <t>36103900500000</t>
  </si>
  <si>
    <t>21.7</t>
  </si>
  <si>
    <t>ROW ASSUMED</t>
  </si>
  <si>
    <t>1479</t>
  </si>
  <si>
    <t>36105500202673</t>
  </si>
  <si>
    <t>62174</t>
  </si>
  <si>
    <t>1481</t>
  </si>
  <si>
    <t>36202000200000</t>
  </si>
  <si>
    <t>18.5</t>
  </si>
  <si>
    <t>1496</t>
  </si>
  <si>
    <t>36204500700000</t>
  </si>
  <si>
    <t>20143571667/20143571668</t>
  </si>
  <si>
    <t>73045</t>
  </si>
  <si>
    <t>1498</t>
  </si>
  <si>
    <t>50007401900530</t>
  </si>
  <si>
    <t>27.7</t>
  </si>
  <si>
    <t>27451</t>
  </si>
  <si>
    <t>1519</t>
  </si>
  <si>
    <t>50085002501777</t>
  </si>
  <si>
    <t>UG telephone noted in site visit notes, far right abutment going away</t>
  </si>
  <si>
    <t>COMPLETE, pole offsets given in site visit notes, 12' Left and 4' Right, power lines go directly over bridge</t>
  </si>
  <si>
    <t>1520</t>
  </si>
  <si>
    <t>50300600100014</t>
  </si>
  <si>
    <t>COMPLETE, pole offsets given in site visit notes, 20' Left and 15' Right, all lines go directly over bridge</t>
  </si>
  <si>
    <t>78224</t>
  </si>
  <si>
    <t>1523</t>
  </si>
  <si>
    <t>50400701001472</t>
  </si>
  <si>
    <t>COMPLETE, pole offsets given in site visit notes, 30' Left and 6' Right, communications lines only in conflict</t>
  </si>
  <si>
    <t>1527</t>
  </si>
  <si>
    <t>66012402502532</t>
  </si>
  <si>
    <t>63529</t>
  </si>
  <si>
    <t>1559</t>
  </si>
  <si>
    <t>66202900902536</t>
  </si>
  <si>
    <t>78271</t>
  </si>
  <si>
    <t>1562</t>
  </si>
  <si>
    <t>66405100300581</t>
  </si>
  <si>
    <t>25.3</t>
  </si>
  <si>
    <t>COMPLETE, pole offsets given in site visit notes, 15' Left and 25' Right, lines cross directly over the bridge</t>
  </si>
  <si>
    <t>63547</t>
  </si>
  <si>
    <t>1567</t>
  </si>
  <si>
    <t>07101302400000</t>
  </si>
  <si>
    <t>OH Telephone and cable along side of bridge.  No other utilities identified in site visit or by PennDOT.</t>
  </si>
  <si>
    <t>74324</t>
  </si>
  <si>
    <t>1568</t>
  </si>
  <si>
    <t>07101302500908</t>
  </si>
  <si>
    <t>27419</t>
  </si>
  <si>
    <t>1600</t>
  </si>
  <si>
    <t>11016002200000</t>
  </si>
  <si>
    <t>28.1</t>
  </si>
  <si>
    <t xml:space="preserve"> OH lines on one side of road right behind guardrail.  No other utilities identified.</t>
  </si>
  <si>
    <t>89124</t>
  </si>
  <si>
    <t>1620</t>
  </si>
  <si>
    <t>29052201401573</t>
  </si>
  <si>
    <t>45.00, 40.00</t>
  </si>
  <si>
    <t>OH telephone and cable offset 8' from the bridge per site visit info.</t>
  </si>
  <si>
    <t>1626</t>
  </si>
  <si>
    <t>29052201600330</t>
  </si>
  <si>
    <t>35.00, 40.00</t>
  </si>
  <si>
    <t xml:space="preserve"> OH telephone and cable offset 8' from the bridge per site visit info.  OH E offset 25'+ from bridge.</t>
  </si>
  <si>
    <t>1671</t>
  </si>
  <si>
    <t>29052201601370</t>
  </si>
  <si>
    <t>OH Telephone and cable offset 6' from bridge per site visit.  OH E offset 20'+ from bridge.</t>
  </si>
  <si>
    <t>27436</t>
  </si>
  <si>
    <t>1704</t>
  </si>
  <si>
    <t>31002604900654</t>
  </si>
  <si>
    <t>40.00, 30.00</t>
  </si>
  <si>
    <t>OH telephone and cable lines cross over wings.  Electric substation in the area not conflicted by bridge construction.  No other utilities identified in the area.</t>
  </si>
  <si>
    <t>28446</t>
  </si>
  <si>
    <t>1715</t>
  </si>
  <si>
    <t>55100701800000</t>
  </si>
  <si>
    <t>Unknown utility</t>
  </si>
  <si>
    <t>One Call stakes found behind guardrail</t>
  </si>
  <si>
    <t xml:space="preserve"> OH lines cross over the bridge at an angle and over the wings.  One Call stakes located directly behind guardrail on each side of the channel - unknown utility?</t>
  </si>
  <si>
    <t>27386</t>
  </si>
  <si>
    <t>1727</t>
  </si>
  <si>
    <t>31065505400533</t>
  </si>
  <si>
    <t>OH lines about 10' offset from the bridge.  No offset distance specified in site visit info.  Water line offset 20'+ from the bridge.</t>
  </si>
  <si>
    <t>1733</t>
  </si>
  <si>
    <t>55401900700000</t>
  </si>
  <si>
    <t>OH lines located near the end of the wings on one side of bridge - approx. 15' from the bridge.  Waterline crosses the road 20'+ from the abutment.</t>
  </si>
  <si>
    <t>27454</t>
  </si>
  <si>
    <t>1776</t>
  </si>
  <si>
    <t>16086100620656</t>
  </si>
  <si>
    <t>37.8</t>
  </si>
  <si>
    <t>OH telephone and cable lines appear to cross over wings.  OH E is set back farther from bridge and will not be impacted.</t>
  </si>
  <si>
    <t>27430</t>
  </si>
  <si>
    <t>1859</t>
  </si>
  <si>
    <t>33300302500000</t>
  </si>
  <si>
    <t>OH lines cross the bring at an angle.  No other utilities identified near the bridge.</t>
  </si>
  <si>
    <t>27429</t>
  </si>
  <si>
    <t>1860</t>
  </si>
  <si>
    <t>04401900500000</t>
  </si>
  <si>
    <t>20.5</t>
  </si>
  <si>
    <t xml:space="preserve">All site visit pics are rotated.   OH lines cross over wings  </t>
  </si>
  <si>
    <t>89079</t>
  </si>
  <si>
    <t>1881</t>
  </si>
  <si>
    <t>03006600600000</t>
  </si>
  <si>
    <t>37.6</t>
  </si>
  <si>
    <t>Water line marked with flags - look to impact wing</t>
  </si>
  <si>
    <t>MH with concrete pad located near creek bottom</t>
  </si>
  <si>
    <t>No OH offset given in the site visit info.  Water line located in site visit photos and looks to be in line with wing.  No offset given for WW MH</t>
  </si>
  <si>
    <t>1882</t>
  </si>
  <si>
    <t>26105501401377</t>
  </si>
  <si>
    <t>29.5</t>
  </si>
  <si>
    <t>OH lines cross over the wings of the bridge.  No other utilities identified in the site visit or by PennDOT.</t>
  </si>
  <si>
    <t>74338</t>
  </si>
  <si>
    <t>1950</t>
  </si>
  <si>
    <t>03200500500000</t>
  </si>
  <si>
    <t>Runs along road and under bridge - per site visit info</t>
  </si>
  <si>
    <t>OH line on one side of bridge cross wings near rail.  Gas line identified during site visit along road and under bridge.</t>
  </si>
  <si>
    <t>78413</t>
  </si>
  <si>
    <t>1974</t>
  </si>
  <si>
    <t>03204701200000</t>
  </si>
  <si>
    <t>19.7</t>
  </si>
  <si>
    <t>Water line located with markers and flags during site visit</t>
  </si>
  <si>
    <t>No OH identified.  Site visit pics show water line markers and flags.  Line appears to cross channel and maybe cross the road.</t>
  </si>
  <si>
    <t>78414</t>
  </si>
  <si>
    <t>1976</t>
  </si>
  <si>
    <t>03205700100245</t>
  </si>
  <si>
    <t>Water line located with markers, FH, and meters 3' offset from bridge</t>
  </si>
  <si>
    <t xml:space="preserve">  OH lines within 10' of the bridge.   Water line markers, flags, and FH identified within 3' of the bridge.</t>
  </si>
  <si>
    <t>78416</t>
  </si>
  <si>
    <t>1980</t>
  </si>
  <si>
    <t>03300900800000</t>
  </si>
  <si>
    <t>Waterline flagged near roadway - no clear direction of line</t>
  </si>
  <si>
    <t>MH's and flags identified in site visit - crosses road near abutment</t>
  </si>
  <si>
    <t>Run across the road and across the channel</t>
  </si>
  <si>
    <t>Water line flagged along edge of road.  WW MH's and flags identified in site visit - crosses near abutment.  OH lines on both sides of the roadway.  Gas cross road and channel.</t>
  </si>
  <si>
    <t>78417</t>
  </si>
  <si>
    <t>1982</t>
  </si>
  <si>
    <t>62203600101601</t>
  </si>
  <si>
    <t xml:space="preserve">  2" Equitable Gas</t>
  </si>
  <si>
    <t>2" gas line attached to the wings and the side of the bridge.</t>
  </si>
  <si>
    <t>70804</t>
  </si>
  <si>
    <t>3599</t>
  </si>
  <si>
    <t>62402700100687</t>
  </si>
  <si>
    <t>21.5</t>
  </si>
  <si>
    <t xml:space="preserve"> OH lines offset 10' from the edge of the bridge.  No other utilities identified in the site visit.</t>
  </si>
  <si>
    <t>28944</t>
  </si>
  <si>
    <t>3602</t>
  </si>
  <si>
    <t>18015000701624</t>
  </si>
  <si>
    <t>CHECK POLE/LINE RELOCATION QTY'S</t>
  </si>
  <si>
    <t>93613</t>
  </si>
  <si>
    <t>3647</t>
  </si>
  <si>
    <t>80062</t>
  </si>
  <si>
    <t>3654</t>
  </si>
  <si>
    <t>44065502300022</t>
  </si>
  <si>
    <t>44.7</t>
  </si>
  <si>
    <t>Noted in site visit, parallel to road, offset 30'</t>
  </si>
  <si>
    <t>69069</t>
  </si>
  <si>
    <t>3693</t>
  </si>
  <si>
    <t>67378</t>
  </si>
  <si>
    <t>3695</t>
  </si>
  <si>
    <t>08401302501496</t>
  </si>
  <si>
    <t>70805</t>
  </si>
  <si>
    <t>3717</t>
  </si>
  <si>
    <t>41201501720000</t>
  </si>
  <si>
    <t>70807</t>
  </si>
  <si>
    <t>3722</t>
  </si>
  <si>
    <t>16032201801102</t>
  </si>
  <si>
    <t>Directly behind guardrail</t>
  </si>
  <si>
    <t>No OH utilities identified in site visit.  UG FO line marked just behind the guardrail on both ends of the bridge.</t>
  </si>
  <si>
    <t>89058</t>
  </si>
  <si>
    <t>3723</t>
  </si>
  <si>
    <t>57070602700000</t>
  </si>
  <si>
    <t>3747</t>
  </si>
  <si>
    <t>63029601800000</t>
  </si>
  <si>
    <t>BOX CULVERT, WIDENING 12'</t>
  </si>
  <si>
    <t>29062</t>
  </si>
  <si>
    <t>3749</t>
  </si>
  <si>
    <t>09203701900000</t>
  </si>
  <si>
    <t>62.5</t>
  </si>
  <si>
    <t>4" Sewer</t>
  </si>
  <si>
    <t>Preliminary Assumptions:  Box Culvert Bridge</t>
  </si>
  <si>
    <t>3750</t>
  </si>
  <si>
    <t>21003400700827</t>
  </si>
  <si>
    <t>HUNTER'S RUN</t>
  </si>
  <si>
    <t>COMPLETE, pole offsets given in site visit notes, 8' Left and 12' Right</t>
  </si>
  <si>
    <t>3755</t>
  </si>
  <si>
    <t>21023303801454</t>
  </si>
  <si>
    <t>78313</t>
  </si>
  <si>
    <t>3769</t>
  </si>
  <si>
    <t>36002300301231</t>
  </si>
  <si>
    <t xml:space="preserve">20143580433/20143580434 </t>
  </si>
  <si>
    <t>29374</t>
  </si>
  <si>
    <t>22262</t>
  </si>
  <si>
    <t>36034003801674</t>
  </si>
  <si>
    <t>22265</t>
  </si>
  <si>
    <t>36102402100000</t>
  </si>
  <si>
    <t>22.7</t>
  </si>
  <si>
    <t>29534</t>
  </si>
  <si>
    <t>22269</t>
  </si>
  <si>
    <t>32300701200000</t>
  </si>
  <si>
    <t>Gas line appears to cross road near abutment</t>
  </si>
  <si>
    <t>OH utilities cross over wings.  Gas line appears to cross road near abutment based on flags and markers.  Gas line crosses channel 20'+ from edge of bridge.</t>
  </si>
  <si>
    <t>22277</t>
  </si>
  <si>
    <t>36201200320000</t>
  </si>
  <si>
    <t>89094</t>
  </si>
  <si>
    <t>22281</t>
  </si>
  <si>
    <t>66061601001014</t>
  </si>
  <si>
    <t>22358</t>
  </si>
  <si>
    <t>05003001000907</t>
  </si>
  <si>
    <t>32.4</t>
  </si>
  <si>
    <t>OH lines cross wings.  No other utilities near bridge.</t>
  </si>
  <si>
    <t>69103</t>
  </si>
  <si>
    <t>22359</t>
  </si>
  <si>
    <t>05086901201328</t>
  </si>
  <si>
    <t>24.1</t>
  </si>
  <si>
    <t>OH lines cross wings.  No other utilities identified in site visit or by PennDOT</t>
  </si>
  <si>
    <t>78374</t>
  </si>
  <si>
    <t>22362</t>
  </si>
  <si>
    <t>05101100400000</t>
  </si>
  <si>
    <t>OH lines cross over bridge at an angle.  No other utilities identified.</t>
  </si>
  <si>
    <t>69231</t>
  </si>
  <si>
    <t>22369</t>
  </si>
  <si>
    <t>11102601101804</t>
  </si>
  <si>
    <t>OH lines within 5' of bridge.  No other utilities identified in site visit or by PennDOT.</t>
  </si>
  <si>
    <t>22374</t>
  </si>
  <si>
    <t>02003001202263</t>
  </si>
  <si>
    <t>FH located approx. 10' from edge of road/bridge</t>
  </si>
  <si>
    <t>FH identified 10' from the edge of road/bridge during the site visit.  No OH utilities identified in the area.</t>
  </si>
  <si>
    <t>22378</t>
  </si>
  <si>
    <t>02003001901870</t>
  </si>
  <si>
    <t>75.0</t>
  </si>
  <si>
    <t>Wilkensburg Penn Joint Water</t>
  </si>
  <si>
    <t>Multiple lines in the area</t>
  </si>
  <si>
    <t>Constructability needs to be looked at in regards to utilities.  Many OH facilities at a major intersection with a diagonal drainage structure.</t>
  </si>
  <si>
    <t>29321</t>
  </si>
  <si>
    <t>22379</t>
  </si>
  <si>
    <t>02005100802710</t>
  </si>
  <si>
    <t>73.0</t>
  </si>
  <si>
    <t>2" Conduit</t>
  </si>
  <si>
    <t>New development on the upstream side of the road.  May impact utility relocations.</t>
  </si>
  <si>
    <t>29387</t>
  </si>
  <si>
    <t>22396</t>
  </si>
  <si>
    <t>02013600500000</t>
  </si>
  <si>
    <t>Equitable Gas</t>
  </si>
  <si>
    <t>Sitting on outfall wings</t>
  </si>
  <si>
    <t xml:space="preserve"> Gas line attached/sitting on top of wings along rail.  Drainage structure continues under a home/building on upstream side.  Multiple OH lines crossing bridge. </t>
  </si>
  <si>
    <t>22416</t>
  </si>
  <si>
    <t>02013601202172</t>
  </si>
  <si>
    <t>Near wing, no crossing</t>
  </si>
  <si>
    <t xml:space="preserve"> Flags indicate the water line doesn't cross the channel, but turns near wings and abutment.   OH lines on both sides of the bridge.</t>
  </si>
  <si>
    <t>29525</t>
  </si>
  <si>
    <t>22433</t>
  </si>
  <si>
    <t>02091002400485</t>
  </si>
  <si>
    <t>Richland Twp. Municipal Auth.</t>
  </si>
  <si>
    <t>OH lines on both sides of the bridge.  No other utilities identified in the site visit.</t>
  </si>
  <si>
    <t>22439</t>
  </si>
  <si>
    <t>02097800300000</t>
  </si>
  <si>
    <t>Pennsylvania American Water</t>
  </si>
  <si>
    <t>South Fayette Twp. Municipal Auth.</t>
  </si>
  <si>
    <t xml:space="preserve"> OH lines on both sides of the bridge.  Water line markers and meters identified within 5' of the bridge.  Gas line marker in channel near bridge. </t>
  </si>
  <si>
    <t>29549</t>
  </si>
  <si>
    <t>22441</t>
  </si>
  <si>
    <t>31002605100972</t>
  </si>
  <si>
    <t>33.8</t>
  </si>
  <si>
    <t>OH lines 5' offset from bridge on one side.  No other utilities identified in the site visit or by PennDOT.</t>
  </si>
  <si>
    <t>80677</t>
  </si>
  <si>
    <t>22455</t>
  </si>
  <si>
    <t>02100103502537</t>
  </si>
  <si>
    <t>Back of sidewalk near wings</t>
  </si>
  <si>
    <t>12" Unknown</t>
  </si>
  <si>
    <t xml:space="preserve"> 10" pipe identified in site visit - attached to bridge, painted green, assume WW?   Urban area with OH lines on both sides of the road.</t>
  </si>
  <si>
    <t>51503</t>
  </si>
  <si>
    <t>16651</t>
  </si>
  <si>
    <t>02100600402405</t>
  </si>
  <si>
    <t xml:space="preserve"> Major signalized intersection with numerous OH lines.  Constructability needs to be reviewed for utility relocations. </t>
  </si>
  <si>
    <t>16673</t>
  </si>
  <si>
    <t>02101200602013</t>
  </si>
  <si>
    <t>Duquesne Light Co.</t>
  </si>
  <si>
    <t>OH lines on one side of bridge.  Unknown steel pipe with cap sticking out of the ground near wing.</t>
  </si>
  <si>
    <t>74174</t>
  </si>
  <si>
    <t>16713</t>
  </si>
  <si>
    <t>02101500702617</t>
  </si>
  <si>
    <t>22.5</t>
  </si>
  <si>
    <t>Peoples Twp. / TW Phillips</t>
  </si>
  <si>
    <t>Oakmont Borough Municipal Auth.</t>
  </si>
  <si>
    <t>2" Conduit, 4" Gas, 8" Sewer</t>
  </si>
  <si>
    <t>74176</t>
  </si>
  <si>
    <t>16720</t>
  </si>
  <si>
    <t>02200100800335</t>
  </si>
  <si>
    <t>Water line located on both sides of bridge with road crossing</t>
  </si>
  <si>
    <t>Westmoreland Co. Municipal Auth.</t>
  </si>
  <si>
    <t>Water line markers/flags identified on both sides of bridge and across roadway.  OH line on one side of the road.  Gas line crosses channel near the bridge on one side.</t>
  </si>
  <si>
    <t>81961</t>
  </si>
  <si>
    <t>16725</t>
  </si>
  <si>
    <t>31091301901896</t>
  </si>
  <si>
    <t>29.4</t>
  </si>
  <si>
    <t>OH lines cross the bring at an angle and cross road to Post Office.  No other utilities identified near the bridge.</t>
  </si>
  <si>
    <t>29781</t>
  </si>
  <si>
    <t>16736</t>
  </si>
  <si>
    <t>02201000102238</t>
  </si>
  <si>
    <t>29.6</t>
  </si>
  <si>
    <t>6" &amp; 16"</t>
  </si>
  <si>
    <t>Longitudinal under paving</t>
  </si>
  <si>
    <t>Not seen in site visit pictures - assume relocation</t>
  </si>
  <si>
    <t>Columbia Gas, Peoples Gas</t>
  </si>
  <si>
    <t>Allegheny Power</t>
  </si>
  <si>
    <t xml:space="preserve"> Site visit info shows 6" &amp; 16" water lines under the pavement, site visit pics don't show WW line - assume relocation at 8' from bridge</t>
  </si>
  <si>
    <t>69229</t>
  </si>
  <si>
    <t>16752</t>
  </si>
  <si>
    <t>02201701301248</t>
  </si>
  <si>
    <t>8" to 12" Daylighted across channel</t>
  </si>
  <si>
    <t>Site visit pics show 8" to 12" gas line daylighted across channel</t>
  </si>
  <si>
    <t>74345</t>
  </si>
  <si>
    <t>16757</t>
  </si>
  <si>
    <t>02201701400112</t>
  </si>
  <si>
    <t>38.0</t>
  </si>
  <si>
    <t>10' LT of bridge</t>
  </si>
  <si>
    <t>12" Water</t>
  </si>
  <si>
    <t xml:space="preserve"> Site visit shows 12"+ water line attached to the bottom of bridge</t>
  </si>
  <si>
    <t>76009</t>
  </si>
  <si>
    <t>16758</t>
  </si>
  <si>
    <t>02201800400721</t>
  </si>
  <si>
    <t>Water and sewer on same side of road</t>
  </si>
  <si>
    <t>WW &amp; water on same side of road</t>
  </si>
  <si>
    <t>Attached to structure</t>
  </si>
  <si>
    <t xml:space="preserve">4" Gas </t>
  </si>
  <si>
    <t>Water, WW, and Gas all on the same side of the road, OH does not appear to be in conflict, Gas looks to be 4"</t>
  </si>
  <si>
    <t>76012</t>
  </si>
  <si>
    <t>16782</t>
  </si>
  <si>
    <t>02202200102622</t>
  </si>
  <si>
    <t>4" - 6"</t>
  </si>
  <si>
    <t>Thru wings on LT side</t>
  </si>
  <si>
    <t>Site visit pics show 4" to 6" gas line elevated over channel thru wings (next to bridge rail)</t>
  </si>
  <si>
    <t>29820</t>
  </si>
  <si>
    <t>16789</t>
  </si>
  <si>
    <t>02204600401678</t>
  </si>
  <si>
    <t>Water line not identified in site visit or PennDOT pics</t>
  </si>
  <si>
    <t>Limited pics from the site visit and PennDOT</t>
  </si>
  <si>
    <t>16794</t>
  </si>
  <si>
    <t>02204600801088</t>
  </si>
  <si>
    <t>Water line not identified in site visit or PennDOT pics</t>
  </si>
  <si>
    <t>8" - 12"</t>
  </si>
  <si>
    <t>On top of wings</t>
  </si>
  <si>
    <t>Site visit pics show 8" to 12" gas line sitting on wings across water, no pics of water line identified by PennDOT</t>
  </si>
  <si>
    <t>89075</t>
  </si>
  <si>
    <t>16806</t>
  </si>
  <si>
    <t>02207500900000</t>
  </si>
  <si>
    <t>Waterline runs parallel to road</t>
  </si>
  <si>
    <t>MH identified in the roadway</t>
  </si>
  <si>
    <t>3" - 6"</t>
  </si>
  <si>
    <t>Thru wings</t>
  </si>
  <si>
    <t>3" to 6" gas line thru wings elevated over the water, no paint identifying direction of WW in roadway</t>
  </si>
  <si>
    <t>29823</t>
  </si>
  <si>
    <t>16827</t>
  </si>
  <si>
    <t>31400900200000</t>
  </si>
  <si>
    <t xml:space="preserve">OH lines cross the bridge twice.  </t>
  </si>
  <si>
    <t>29926</t>
  </si>
  <si>
    <t>16840</t>
  </si>
  <si>
    <t>02300800420000</t>
  </si>
  <si>
    <t>27.8</t>
  </si>
  <si>
    <t>Gas line not identified in site visit or PennDOT pics</t>
  </si>
  <si>
    <t>Water line and gas lines not identified in the site visit or PennDOT pics</t>
  </si>
  <si>
    <t>29893</t>
  </si>
  <si>
    <t>16841</t>
  </si>
  <si>
    <t>02301800260000</t>
  </si>
  <si>
    <t>FH &amp; markers along roadway</t>
  </si>
  <si>
    <t>Site visit pics and info identify water line with FH and markers on edge of road</t>
  </si>
  <si>
    <t>74184</t>
  </si>
  <si>
    <t>16868</t>
  </si>
  <si>
    <t>02302100300941</t>
  </si>
  <si>
    <t>FH along roadway</t>
  </si>
  <si>
    <t>Site visit identified gas line 20' from bridge deck and 11' form wing, WW MH 30' from bridge</t>
  </si>
  <si>
    <t>74189</t>
  </si>
  <si>
    <t>16910</t>
  </si>
  <si>
    <t>02304801200000</t>
  </si>
  <si>
    <t>1 MI.W.OF SR3041</t>
  </si>
  <si>
    <t>BR.ROBINSON RUN</t>
  </si>
  <si>
    <t>Direction of water line not identified in site visit or PennDOT pics</t>
  </si>
  <si>
    <t>Collier Township</t>
  </si>
  <si>
    <t>Direction of WW line not identified in site visit or PennDOT pics</t>
  </si>
  <si>
    <t>Service to house</t>
  </si>
  <si>
    <t>Collier Twp. Municipal Auth.</t>
  </si>
  <si>
    <t>2" Gas</t>
  </si>
  <si>
    <t xml:space="preserve"> 2" gas line attached under bridge laterally, water and WW lined directions not clear in site visit or PennDOT pics </t>
  </si>
  <si>
    <t>02309800500762</t>
  </si>
  <si>
    <t>Limited information in site visit and PennDOT info - FH on edge of roadway</t>
  </si>
  <si>
    <t>Limited information in site visit and PennDOT info - MH in creek</t>
  </si>
  <si>
    <t>Limited utility information in site visits and PennDOT info</t>
  </si>
  <si>
    <t>79325</t>
  </si>
  <si>
    <t>16922</t>
  </si>
  <si>
    <t>02309800601125</t>
  </si>
  <si>
    <t>Waterline not identified in pics</t>
  </si>
  <si>
    <t>Gas line not identified in pics, but noted in site visit info</t>
  </si>
  <si>
    <t xml:space="preserve"> Limited utility information in site visits and PennDOT info, gas line noted in site visit info</t>
  </si>
  <si>
    <t>55003003702626</t>
  </si>
  <si>
    <t>OH lines within 3' of edge of structure.  No other utilities identified.</t>
  </si>
  <si>
    <t>79328</t>
  </si>
  <si>
    <t>16928</t>
  </si>
  <si>
    <t>02310800301395</t>
  </si>
  <si>
    <t>Waterline outside bridge construction area</t>
  </si>
  <si>
    <t>WW line crosses roadway 20'+ from the abutment</t>
  </si>
  <si>
    <t>Gas line within 9' of bridge deck</t>
  </si>
  <si>
    <t>Water and WW will not be affected as depicted in site visit info</t>
  </si>
  <si>
    <t>55052300301840</t>
  </si>
  <si>
    <t>OH lines located over edge of bridge and wings.  OH crossing past abutment as well.  No other utilities identified in site visit info.</t>
  </si>
  <si>
    <t>79337</t>
  </si>
  <si>
    <t>17052</t>
  </si>
  <si>
    <t>55100400101850</t>
  </si>
  <si>
    <t xml:space="preserve">  OH lines cross over the wing walls.  WW MH's located in site visit 20'+ from the bridge - no relocation anticipated.</t>
  </si>
  <si>
    <t>79340</t>
  </si>
  <si>
    <t>18013</t>
  </si>
  <si>
    <t>55200500300000</t>
  </si>
  <si>
    <t>OH lines cross over the end of wings.  No other utilities identified in the site visit or by PennDOT.</t>
  </si>
  <si>
    <t>79342</t>
  </si>
  <si>
    <t>18044</t>
  </si>
  <si>
    <t>55201800600000</t>
  </si>
  <si>
    <t>18.25, 25.00</t>
  </si>
  <si>
    <t xml:space="preserve"> OH lines within 5' of the edge of bridge.  No other utilities identified in the site visit. </t>
  </si>
  <si>
    <t>30291</t>
  </si>
  <si>
    <t>18154</t>
  </si>
  <si>
    <t>04016803300983</t>
  </si>
  <si>
    <t>Waterline marked with paint along edge of road</t>
  </si>
  <si>
    <t xml:space="preserve"> All site visit pics are rotated.   Water line runs along roadway</t>
  </si>
  <si>
    <t>18164</t>
  </si>
  <si>
    <t>10301000600000</t>
  </si>
  <si>
    <t>OH lines 8' offset from the bridge.  One pole is located directly behind a wing.</t>
  </si>
  <si>
    <t>89031</t>
  </si>
  <si>
    <t>18214</t>
  </si>
  <si>
    <t>04100500202450</t>
  </si>
  <si>
    <t>Waterline markers and paint along roadway</t>
  </si>
  <si>
    <t>Gas line markers and paint along roadway</t>
  </si>
  <si>
    <t>Water and gas line are marked along the roadway</t>
  </si>
  <si>
    <t>74203</t>
  </si>
  <si>
    <t>18222</t>
  </si>
  <si>
    <t>04101400700193</t>
  </si>
  <si>
    <t>Offset from bridge and wing not given - no pics</t>
  </si>
  <si>
    <t>OH crosses bridge at a skew.  Water line offsets not given in the site visit info</t>
  </si>
  <si>
    <t>30335</t>
  </si>
  <si>
    <t>18261</t>
  </si>
  <si>
    <t>16086100421587</t>
  </si>
  <si>
    <t>41.8</t>
  </si>
  <si>
    <t>Abandoned gas line identified in site visit info</t>
  </si>
  <si>
    <t>OH lines cross over wings on one side of bridge.  Abandoned Gas line identified in site visit info - no pics</t>
  </si>
  <si>
    <t>79353</t>
  </si>
  <si>
    <t>18279</t>
  </si>
  <si>
    <t>04300900600000</t>
  </si>
  <si>
    <t>6"-8"</t>
  </si>
  <si>
    <t>Gas line is elevated across channel and turns toward wing - partially covered</t>
  </si>
  <si>
    <t>OH lines cross wings and are near guardrail.  Gas line is elevated across the channel and turns toward wing where it is partially covered</t>
  </si>
  <si>
    <t>30289</t>
  </si>
  <si>
    <t>18287</t>
  </si>
  <si>
    <t>32028601500520</t>
  </si>
  <si>
    <t>OH lines within 10' of the edge of bridge.  Water line identified in the site visit - not impacted by bridge construction.</t>
  </si>
  <si>
    <t>79356</t>
  </si>
  <si>
    <t>18315</t>
  </si>
  <si>
    <t>33200300700000</t>
  </si>
  <si>
    <t xml:space="preserve">6" Unknown </t>
  </si>
  <si>
    <t>OH within 10' of the bridge.  Unknown 3" conduit attached to underside of bridge.  1" conduit attached to rail and into USGS box.</t>
  </si>
  <si>
    <t>79357</t>
  </si>
  <si>
    <t>18317</t>
  </si>
  <si>
    <t>33200802100200</t>
  </si>
  <si>
    <t>OH lines within 10' of the bridge.  No other utilities identified near the bridge.</t>
  </si>
  <si>
    <t>88079</t>
  </si>
  <si>
    <t>18351</t>
  </si>
  <si>
    <t>04302700460000</t>
  </si>
  <si>
    <t xml:space="preserve">   All site visit pics are rotated.   OH lines cross over guardrail and wings </t>
  </si>
  <si>
    <t>30231</t>
  </si>
  <si>
    <t>18403</t>
  </si>
  <si>
    <t>04401201100256</t>
  </si>
  <si>
    <t>30975</t>
  </si>
  <si>
    <t>34335</t>
  </si>
  <si>
    <t>37022401100412</t>
  </si>
  <si>
    <t>OH lines cross over the middle of the culvert and the middle of the road - construction clearance height will determine conflict</t>
  </si>
  <si>
    <t>30639</t>
  </si>
  <si>
    <t>34417</t>
  </si>
  <si>
    <t>37095601501187</t>
  </si>
  <si>
    <t>OH lines over wings near rail.  No other utilities identified.</t>
  </si>
  <si>
    <t>30997</t>
  </si>
  <si>
    <t>34609</t>
  </si>
  <si>
    <t>04403400200000</t>
  </si>
  <si>
    <t>Industry Borough Municipal Auth.</t>
  </si>
  <si>
    <t>Not identified in site visit</t>
  </si>
  <si>
    <t xml:space="preserve"> All site visit pics are rotated.  OH lines slightly skewed with road so only 1 pole needs to be relocated. </t>
  </si>
  <si>
    <t>73058</t>
  </si>
  <si>
    <t>34623</t>
  </si>
  <si>
    <t>37020800700000</t>
  </si>
  <si>
    <t>WW MH in line with end of wing - identified in site visit pics</t>
  </si>
  <si>
    <t>Drop down to house?</t>
  </si>
  <si>
    <t>Verizon Cable</t>
  </si>
  <si>
    <t>WW MH is in line with end of wing walls - identified in site visit pics</t>
  </si>
  <si>
    <t>89048</t>
  </si>
  <si>
    <t>34650</t>
  </si>
  <si>
    <t>37101200900000</t>
  </si>
  <si>
    <t>OH utilities cross over wings of bridge.  No other utilities identified during site visit or by PennDOT</t>
  </si>
  <si>
    <t>88078</t>
  </si>
  <si>
    <t>34673</t>
  </si>
  <si>
    <t>37020802201379</t>
  </si>
  <si>
    <t>Aqua America</t>
  </si>
  <si>
    <t>Gas line markers along roadway</t>
  </si>
  <si>
    <t>OH lines within 12' of the bridge.  Gas line markers identified along the roadway</t>
  </si>
  <si>
    <t>76062</t>
  </si>
  <si>
    <t>34692</t>
  </si>
  <si>
    <t>37022400601429</t>
  </si>
  <si>
    <t>43.6</t>
  </si>
  <si>
    <t>16"+</t>
  </si>
  <si>
    <t>2 large lines elevated over the channel - 1 line on each side of road</t>
  </si>
  <si>
    <t>2 WW lines of 16'+ - 1 line on each side of the roadway</t>
  </si>
  <si>
    <t>30813</t>
  </si>
  <si>
    <t>34702</t>
  </si>
  <si>
    <t>26100700300000</t>
  </si>
  <si>
    <t>OH lines cross over wings on the RT side of bridge.  No other utilities identified in site visit or by PennDOT.</t>
  </si>
  <si>
    <t>34847</t>
  </si>
  <si>
    <t>26101800100206</t>
  </si>
  <si>
    <t>OH lines located 8' to the RT of bridge.  No other utilities identified in site visit.</t>
  </si>
  <si>
    <t>34879</t>
  </si>
  <si>
    <t>26103100100053</t>
  </si>
  <si>
    <t xml:space="preserve">  Unknown utility attached to the bridge 4" - 6".  OH lines cross the bridge at an angle.  OH poles located close to bridge abutments.</t>
  </si>
  <si>
    <t>34901</t>
  </si>
  <si>
    <t>37095601900000</t>
  </si>
  <si>
    <t>Unknown PVC line crosses under bridge</t>
  </si>
  <si>
    <t>OH lines are offset 15' from the bridge on one side.  Unknown 4" PVC pipe crosses under bridge - property owner installed??</t>
  </si>
  <si>
    <t>34907</t>
  </si>
  <si>
    <t>37100501501309</t>
  </si>
  <si>
    <t>Gas line markers and flags located during site visit - at end of wings</t>
  </si>
  <si>
    <t>OH lines on each side of the bridge.  Gas line is located at the end of the wings and identified by markers and flags</t>
  </si>
  <si>
    <t>89142</t>
  </si>
  <si>
    <t>34946</t>
  </si>
  <si>
    <t>64003103302148</t>
  </si>
  <si>
    <t>OH lines offset 10' from the edge of bridge and 40' back from the near abutment.</t>
  </si>
  <si>
    <t>34949</t>
  </si>
  <si>
    <t>14004507902031</t>
  </si>
  <si>
    <t>46.6</t>
  </si>
  <si>
    <t>Noted by PennDOT, parallel to road, offset unknown</t>
  </si>
  <si>
    <t>Pedestal noted by PennDOT, parallel to road, distance unknown</t>
  </si>
  <si>
    <t>Cabinets noted by PennDOT, parallel to road, distance unknown</t>
  </si>
  <si>
    <t>Moved to underground fiber</t>
  </si>
  <si>
    <t>Assumed outermost Pole offset on Right side is 10' based on pictures</t>
  </si>
  <si>
    <t>51507</t>
  </si>
  <si>
    <t>34977</t>
  </si>
  <si>
    <t>15304401300000</t>
  </si>
  <si>
    <t>COMPLETE, no pole offsets given in site visit notes, no utility sketch, poles appear closer than 15' in site visit photos</t>
  </si>
  <si>
    <t>34980</t>
  </si>
  <si>
    <t>21203100100000</t>
  </si>
  <si>
    <t>81841</t>
  </si>
  <si>
    <t>34985</t>
  </si>
  <si>
    <t>21203100100187</t>
  </si>
  <si>
    <t>30715</t>
  </si>
  <si>
    <t>34996</t>
  </si>
  <si>
    <t>37300100300259</t>
  </si>
  <si>
    <t>48.4</t>
  </si>
  <si>
    <t>Gas line identified in site visit pics - crosses near abutment</t>
  </si>
  <si>
    <t>8" Water</t>
  </si>
  <si>
    <t>6" to 8" water line attached to the bridge.  Gas line crosses the road near the abutment.  OH lines offset 20'+ from the bridge</t>
  </si>
  <si>
    <t>30881</t>
  </si>
  <si>
    <t>35090</t>
  </si>
  <si>
    <t>57026703202704</t>
  </si>
  <si>
    <t>31146</t>
  </si>
  <si>
    <t>35103</t>
  </si>
  <si>
    <t>37300400600000</t>
  </si>
  <si>
    <t>Unknown poly line crosses under bridge</t>
  </si>
  <si>
    <t xml:space="preserve"> No utilities identified in site visit summary, but a 2" poly line appears to cross under the bridge in one of the site visit pics.  Unknown utility</t>
  </si>
  <si>
    <t>30552</t>
  </si>
  <si>
    <t>35171</t>
  </si>
  <si>
    <t>06100601100107</t>
  </si>
  <si>
    <t>20143571648/20143571649</t>
  </si>
  <si>
    <t>COMPLETE, power lines crosses directly over bridge</t>
  </si>
  <si>
    <t>30702</t>
  </si>
  <si>
    <t>35178</t>
  </si>
  <si>
    <t>26016603900000</t>
  </si>
  <si>
    <t>20143571450/20143571452</t>
  </si>
  <si>
    <t>Elevated on beam across creek - 10" - 12" line</t>
  </si>
  <si>
    <t>Located 10' offset from bridge</t>
  </si>
  <si>
    <t>Water line elevated across channel with beams - 10"-12".  Gas line crosses channel 10' offset from bridge.  OH lines on one side of bridge near structure.</t>
  </si>
  <si>
    <t>81846</t>
  </si>
  <si>
    <t>35201</t>
  </si>
  <si>
    <t>45020900401748</t>
  </si>
  <si>
    <t>30635</t>
  </si>
  <si>
    <t>35227</t>
  </si>
  <si>
    <t>01400500101339</t>
  </si>
  <si>
    <t>31.4</t>
  </si>
  <si>
    <t>COMPLETE, pole offsets given in site visit notes, 12' Left and 5' Right</t>
  </si>
  <si>
    <t>32045</t>
  </si>
  <si>
    <t>35982</t>
  </si>
  <si>
    <t>26100300320000</t>
  </si>
  <si>
    <t>OH lines over the wings on  side of the bridge.  FH identified near edge of road.</t>
  </si>
  <si>
    <t>76089</t>
  </si>
  <si>
    <t>36002</t>
  </si>
  <si>
    <t>55052300701200</t>
  </si>
  <si>
    <t>OH lines run along the roadway and cross at an angle over the bridge.  No other utilities identified in site visit.</t>
  </si>
  <si>
    <t>79402</t>
  </si>
  <si>
    <t>36130</t>
  </si>
  <si>
    <t>16200902200128</t>
  </si>
  <si>
    <t>3 OH poles need to be relocated.  One OH line crosses over the wings and OH E crosses at an angle over the bridge.</t>
  </si>
  <si>
    <t>31601</t>
  </si>
  <si>
    <t>36168</t>
  </si>
  <si>
    <t>33003601701535</t>
  </si>
  <si>
    <t>4-6" Conduit bank, 8" Unknown</t>
  </si>
  <si>
    <t xml:space="preserve"> OH utilities along edge of bridge and crossing.  4-4" conduit attached under bridge w/ Bell MH in roadway.  3" gas line attached to outside of bridge </t>
  </si>
  <si>
    <t>74418</t>
  </si>
  <si>
    <t>36207</t>
  </si>
  <si>
    <t>Attached to bridge, not mentioned in site visit notes, PennDOT photos</t>
  </si>
  <si>
    <t xml:space="preserve">COMPLETE, pole offsets not given in site visit, poles appear closer than 15' in PennDOT photos, attached gas line size estimated using PennDOT photos </t>
  </si>
  <si>
    <t>31826</t>
  </si>
  <si>
    <t>36228</t>
  </si>
  <si>
    <t>14304003701668</t>
  </si>
  <si>
    <t>31614</t>
  </si>
  <si>
    <t>36230</t>
  </si>
  <si>
    <t>76121</t>
  </si>
  <si>
    <t>36248</t>
  </si>
  <si>
    <t>26105000101121</t>
  </si>
  <si>
    <t>No OH lines affected by construction - 20'+ offset from bridge.  Water line flagged near abutments.</t>
  </si>
  <si>
    <t>76122</t>
  </si>
  <si>
    <t>36251</t>
  </si>
  <si>
    <t>26105002101302</t>
  </si>
  <si>
    <t>FH identified near road</t>
  </si>
  <si>
    <t>OH telephone and cable lines cross over wings.  OH E 20'+ offset from bridge.  FH located near roadway - water line relocation anticipated.</t>
  </si>
  <si>
    <t>36331</t>
  </si>
  <si>
    <t>26105103000845</t>
  </si>
  <si>
    <t>Flagged near bridge on both ends</t>
  </si>
  <si>
    <t>OH lines cross over wings.  Waterline flagged near the bridge on both ends.</t>
  </si>
  <si>
    <t>31972</t>
  </si>
  <si>
    <t>36365</t>
  </si>
  <si>
    <t>41001500702198</t>
  </si>
  <si>
    <t>56.2</t>
  </si>
  <si>
    <t>31611</t>
  </si>
  <si>
    <t>36387</t>
  </si>
  <si>
    <t>26105801300142</t>
  </si>
  <si>
    <t>20143580467/20143580470</t>
  </si>
  <si>
    <t>Blue painted near bridge on both ends</t>
  </si>
  <si>
    <t xml:space="preserve"> OH lines cross over wings.  Water line identified by blue paint during site visit.</t>
  </si>
  <si>
    <t>89037</t>
  </si>
  <si>
    <t>36389</t>
  </si>
  <si>
    <t>26105801300864</t>
  </si>
  <si>
    <t>OH line crosses bridge at an angle.  Water line identified by blue paint during site visit.</t>
  </si>
  <si>
    <t>31304</t>
  </si>
  <si>
    <t>36431</t>
  </si>
  <si>
    <t>41008700600000</t>
  </si>
  <si>
    <t>79404</t>
  </si>
  <si>
    <t>36481</t>
  </si>
  <si>
    <t>07101303601234</t>
  </si>
  <si>
    <t>OH lines run along the edge of the bridge and cross over the bridge at an angle.  No other utilities identified.</t>
  </si>
  <si>
    <t>79418</t>
  </si>
  <si>
    <t>36482</t>
  </si>
  <si>
    <t>04302700400000</t>
  </si>
  <si>
    <t>32.2</t>
  </si>
  <si>
    <t>Greene Township</t>
  </si>
  <si>
    <t xml:space="preserve">  All site visit pics are rotated.   OH lines cross over guardrail and wings</t>
  </si>
  <si>
    <t>36493</t>
  </si>
  <si>
    <t>26301301900753</t>
  </si>
  <si>
    <t xml:space="preserve"> Water line identified near the bridge in the site visit.   OH line crosses over bridge at an angle.</t>
  </si>
  <si>
    <t>31699</t>
  </si>
  <si>
    <t>36684</t>
  </si>
  <si>
    <t>37200100802619</t>
  </si>
  <si>
    <t>2 OH lines cross over the bridge and will need to be relocated.</t>
  </si>
  <si>
    <t>91189</t>
  </si>
  <si>
    <t>36750</t>
  </si>
  <si>
    <t>30001802400670</t>
  </si>
  <si>
    <t>OH lines cross near bridge on both sides of the road with 2 poles location near abutments.  Gas line cross the channel near the bridge then crosses the road near the abutment.</t>
  </si>
  <si>
    <t>89049</t>
  </si>
  <si>
    <t>37037</t>
  </si>
  <si>
    <t>30001805800146</t>
  </si>
  <si>
    <t>Drop down at a pole that is anticipated to be relocated</t>
  </si>
  <si>
    <t>OH telephone crosses near the edge of the bridge.  UG fiber optic/telephone drops down from pole to be relocated - assume relocation to match width of roadway.</t>
  </si>
  <si>
    <t>30018800300000</t>
  </si>
  <si>
    <t>FH and meters located near roadway during site visit</t>
  </si>
  <si>
    <t>Markers located in site visit</t>
  </si>
  <si>
    <t>MH located near roadway</t>
  </si>
  <si>
    <t>1" Water, 2" Unknown</t>
  </si>
  <si>
    <t xml:space="preserve">  Not clear whether WW line goes under the bridge or just runs parallel.  Unidentified orange conduit crudely tied under bridge. </t>
  </si>
  <si>
    <t>30018801800000</t>
  </si>
  <si>
    <t>Water and gas lines identified near bridge in site visit.  Numerous OH lines cross near the edge of the bridge.</t>
  </si>
  <si>
    <t>30101101500501</t>
  </si>
  <si>
    <t>20143580303/20143580304</t>
  </si>
  <si>
    <t xml:space="preserve">6" Gas </t>
  </si>
  <si>
    <t xml:space="preserve">  4" to 6" gas line attached to the bridge under railing.  OH lines cross over the wings of the bridge.  WW line also identified during the site visit.</t>
  </si>
  <si>
    <t>64202100601976</t>
  </si>
  <si>
    <t>OH lines on both sides of the bridge.  5' offset on one side and 8' offset on the other side.</t>
  </si>
  <si>
    <t>30200303301330</t>
  </si>
  <si>
    <t>Cross the road and the channel</t>
  </si>
  <si>
    <t xml:space="preserve"> 3" Gas  </t>
  </si>
  <si>
    <t>2" to 3" gas attached to the bridge under the railing.  WW line crosses the road near the abutment then crosses the channel.</t>
  </si>
  <si>
    <t>30201103700000</t>
  </si>
  <si>
    <t>Located within 6' of the edge of bridge</t>
  </si>
  <si>
    <t>OH lines cross over the edge of the bridge/wings.  Water line identified with flags within 6' of the bridge end during the site visit.</t>
  </si>
  <si>
    <t>30201600701702</t>
  </si>
  <si>
    <t xml:space="preserve">Water line and gas line located near the bridge during the site visit.  </t>
  </si>
  <si>
    <t>30202600100590</t>
  </si>
  <si>
    <t>Water line and gas line identified within 6' of the bridge on different sides.  OH lines on each side of the bridge to be relocated.</t>
  </si>
  <si>
    <t>30202600501285</t>
  </si>
  <si>
    <t>FH and flags identified in site visit</t>
  </si>
  <si>
    <t>OH lines cross over wings on one side of bridge.  Water line identified with flags and FH near the bridge on one side.</t>
  </si>
  <si>
    <t>24021900201858</t>
  </si>
  <si>
    <t>41.5</t>
  </si>
  <si>
    <t>Noted in site visit, crosses road, distance unknown</t>
  </si>
  <si>
    <t>GAS APPEARS TO CROSS MORE THAN 15' AWAY FROM WINGS, WATER CAP AT OTHER SIDE OF INTERSECTION, CHANGING BOTH TO 0</t>
  </si>
  <si>
    <t>30301300900000</t>
  </si>
  <si>
    <t>Suspended on wire over the channel</t>
  </si>
  <si>
    <t>No OH near the bridge.  UG FO line is suspended across the channel on a wire approx. 12' from the bridge.  Gas line identified 20'+ offset from the bridge.</t>
  </si>
  <si>
    <t>62001900400000</t>
  </si>
  <si>
    <t>Near the road before the bridge.  Turns away from the bridge before crossing.</t>
  </si>
  <si>
    <t>No OH near the bridge.  Water line identified near the roadway as it approaches the bridge.  Water line turns away from bridge then crosses channel.</t>
  </si>
  <si>
    <t>62005003300000</t>
  </si>
  <si>
    <t>32.5</t>
  </si>
  <si>
    <t>Identified near the bridge in site visit</t>
  </si>
  <si>
    <t>No OH lines near the bridge.  Water line and gas line identified in the site visit.</t>
  </si>
  <si>
    <t>62008804902545</t>
  </si>
  <si>
    <t>39.6</t>
  </si>
  <si>
    <t>Water line identified with paint near bridge</t>
  </si>
  <si>
    <t xml:space="preserve"> 8" Gas </t>
  </si>
  <si>
    <t xml:space="preserve"> 6" to 8" gas line attached to the bridge.  Water line identified near the bridge.  Numerous OH lines crossing road and bridge with an electric substation at one corner of bridge. </t>
  </si>
  <si>
    <t>62008807600000</t>
  </si>
  <si>
    <t>Water line identified near bridge</t>
  </si>
  <si>
    <t>OH telephone line crosses over the wings on one side of the road.  OH E 20'+ offset from the other side of bridge.</t>
  </si>
  <si>
    <t>62022100802172</t>
  </si>
  <si>
    <t>Markers near the roadway/bridge</t>
  </si>
  <si>
    <t>OH line 6.5' from the edge of the bridge.  Gas line identified within 8' of the edge of bridge.  UG Telephone line from drop down of pole to be relocated.</t>
  </si>
  <si>
    <t>62023104300092</t>
  </si>
  <si>
    <t>20143580124/20143580125</t>
  </si>
  <si>
    <t>Bell of Pennsylvania</t>
  </si>
  <si>
    <t>Cable</t>
  </si>
  <si>
    <t>OH lines over wings on one side of bridge.  UG Cable connected to drop downs on each pole anticipated to be relocated on both ends of the bridge.</t>
  </si>
  <si>
    <t>62048100500000</t>
  </si>
  <si>
    <t>OH lines cross the channel over the wings and also across the road near one abutment.  Gas line identified near the bridge in the site visit.</t>
  </si>
  <si>
    <t>62048102400990</t>
  </si>
  <si>
    <t>Identified in the roadway during site visit</t>
  </si>
  <si>
    <t>OH lines cross over the wings of the bridge.  Gas line located in the road during the site visit.</t>
  </si>
  <si>
    <t>62104900520000</t>
  </si>
  <si>
    <t>22.8</t>
  </si>
  <si>
    <t>OH lines cross over the bridge at an angle.  Drop down at one of the poles for UG T.</t>
  </si>
  <si>
    <t>62201102800165</t>
  </si>
  <si>
    <t>Markers and flags near the bridge</t>
  </si>
  <si>
    <t>No OH utilities affected by construction.  Gas line identified near the bridge by markers and flags.</t>
  </si>
  <si>
    <t>35401900200731</t>
  </si>
  <si>
    <t xml:space="preserve"> 20" sewer line </t>
  </si>
  <si>
    <t xml:space="preserve">COMPLETE, no pole offsets given in site visit notes, poles appear closer than 15' in photos, sewer line size estimated from site visit photos </t>
  </si>
  <si>
    <t>62202300800032</t>
  </si>
  <si>
    <t>Crosses road near abutment</t>
  </si>
  <si>
    <t>Crosses channel near the edge of bridge - flags and markers</t>
  </si>
  <si>
    <t xml:space="preserve">  OH crosses over the bridge.  Water line identified in site visit crossing the road near abutment.  Gas ling marked with flags crossing the channel near the bridge.</t>
  </si>
  <si>
    <t>62202301100756</t>
  </si>
  <si>
    <t>Flagged near the bridge in site visit pics</t>
  </si>
  <si>
    <t>OH lines cross over bridge at an angle. Water lie identified with flags near the bridge in the site visit pics.</t>
  </si>
  <si>
    <t>01023403100000</t>
  </si>
  <si>
    <t>COMPLETE, pole offsets given in site visit notes, 7' Left and 6' Right</t>
  </si>
  <si>
    <t>21400100200000</t>
  </si>
  <si>
    <t>ELIMINATE 1 POLE NEAR PARKING LOT OF GAS/BANK PARKING LOT IF IT'S DETERMINED SHORING OF PARKING LOT IS NEEDED</t>
  </si>
  <si>
    <t>Gas line attached to bridge</t>
  </si>
  <si>
    <t>COMPLETE, pole offsets in site visit notes, 15' Left, 2' Right, gas line size estimated from site visit photo</t>
  </si>
  <si>
    <t>41041400800000</t>
  </si>
  <si>
    <t>59100101101961</t>
  </si>
  <si>
    <t>COMPLETE, pole offset in site visit notes/sketch</t>
  </si>
  <si>
    <t>59100101102058</t>
  </si>
  <si>
    <t>51200600100953</t>
  </si>
  <si>
    <t>COMPLETE, pole offsets not given in site visit notes/sketch, poles appear to be further than 15' in photos</t>
  </si>
  <si>
    <t>01003402700000</t>
  </si>
  <si>
    <t>COMPLETE, pole offsets given in site visit notes, 6' Left and 7' Right</t>
  </si>
  <si>
    <t>36032201500954</t>
  </si>
  <si>
    <t>05009602600000</t>
  </si>
  <si>
    <t xml:space="preserve">No offsets given in site visit info.  Poles appear to be near the end of wings based on pics. </t>
  </si>
  <si>
    <t>64013602502924</t>
  </si>
  <si>
    <t xml:space="preserve">   4" Consol Energy Gas OPS  </t>
  </si>
  <si>
    <t xml:space="preserve">   OH lines offset 5' from the edge of bridge.   Water line offset 10' from the edge of bridge.   4" to 6" gas line attached to the wings of the bridge on the same side as the water line.</t>
  </si>
  <si>
    <t>11016002000862</t>
  </si>
  <si>
    <t>OH lines on both sides of the bridge.  No other utilities identified in site visit.</t>
  </si>
  <si>
    <t>64098201701219</t>
  </si>
  <si>
    <t>Water, WW, and OH lines located near the bridge in the site visit.</t>
  </si>
  <si>
    <t>29052202901545</t>
  </si>
  <si>
    <t>30.00, 27.50</t>
  </si>
  <si>
    <t>OH on both sides of the roadway - 5' from edge of bridge on each side.  No other utilities identified in site visit.</t>
  </si>
  <si>
    <t>64101700600042</t>
  </si>
  <si>
    <t>OH lines crossing over bridge at an angle.  Water line identified by markers and FH in the site visit.</t>
  </si>
  <si>
    <t>64201201301481</t>
  </si>
  <si>
    <t>OH lines located within 5' of the edge of bridge.  Water line identified by markers within 5' of the edge of bridge during site visit.</t>
  </si>
  <si>
    <t>55003003602574</t>
  </si>
  <si>
    <t>OH lines within 5' of edge of bridge.  No other utilities identified.</t>
  </si>
  <si>
    <t>64400700200691</t>
  </si>
  <si>
    <t xml:space="preserve"> Water and WW lines identified in the roadway during the site visit.  OH lines cross over the bridge at an angle.</t>
  </si>
  <si>
    <t>64801105100448</t>
  </si>
  <si>
    <t>No Classification</t>
  </si>
  <si>
    <t>Peoples Natural Gas</t>
  </si>
  <si>
    <t>Sitting on wings</t>
  </si>
  <si>
    <t xml:space="preserve"> 4" to 6" gas line sits on wings.  Water and WW lines located near the bridge.  No OH line identified near the bridge during the site visit. </t>
  </si>
  <si>
    <t>03200101402192</t>
  </si>
  <si>
    <t>31.2</t>
  </si>
  <si>
    <t>OH lines on each side of the bridge.  Water line located 40'+ offset from the bridge - no impact.</t>
  </si>
  <si>
    <t>40011501200000</t>
  </si>
  <si>
    <t>COMPLETE, pole offsets in site visit notes/sketch</t>
  </si>
  <si>
    <t>36003004802322</t>
  </si>
  <si>
    <t>56.8</t>
  </si>
  <si>
    <t>19403600120000</t>
  </si>
  <si>
    <t>45301500201644</t>
  </si>
  <si>
    <t>48003301200000</t>
  </si>
  <si>
    <t>48003301210000</t>
  </si>
  <si>
    <t>02013000420000</t>
  </si>
  <si>
    <t>02013000420165</t>
  </si>
  <si>
    <t>~~~~~~~~~~~~</t>
  </si>
  <si>
    <t>TOTAL</t>
  </si>
  <si>
    <t>ECB's</t>
  </si>
  <si>
    <t>REMAINING BRIDGES</t>
  </si>
  <si>
    <t>Final D-419</t>
  </si>
  <si>
    <t>Conditional D-419</t>
  </si>
  <si>
    <t>MPMS</t>
  </si>
  <si>
    <t>Bridge ID</t>
  </si>
  <si>
    <t>DATE</t>
  </si>
  <si>
    <t>14201300100000</t>
  </si>
  <si>
    <t>61301000600428</t>
  </si>
  <si>
    <t>14400200702338</t>
  </si>
  <si>
    <t>14400600100000</t>
  </si>
  <si>
    <t>31469</t>
  </si>
  <si>
    <t>17100900401885</t>
  </si>
  <si>
    <t>17200703101047</t>
  </si>
  <si>
    <t>17300902501042</t>
  </si>
  <si>
    <t>M</t>
  </si>
  <si>
    <t>18047700300000</t>
  </si>
  <si>
    <t>34007502501504</t>
  </si>
  <si>
    <t>34100200200000</t>
  </si>
  <si>
    <t>20040801800428</t>
  </si>
  <si>
    <t>34100400300549</t>
  </si>
  <si>
    <t>34200601501696</t>
  </si>
  <si>
    <t>34200701400000</t>
  </si>
  <si>
    <t>42064602900000</t>
  </si>
  <si>
    <t>42101500100472</t>
  </si>
  <si>
    <t>42401100102339</t>
  </si>
  <si>
    <t>44100200800896</t>
  </si>
  <si>
    <t>44100201200618</t>
  </si>
  <si>
    <t>44401300500000</t>
  </si>
  <si>
    <t>52004409500000</t>
  </si>
  <si>
    <t>52402600220000</t>
  </si>
  <si>
    <t>08046702700000</t>
  </si>
  <si>
    <t>08051402000863</t>
  </si>
  <si>
    <t>08105900700582</t>
  </si>
  <si>
    <t>19004402401397</t>
  </si>
  <si>
    <t>45094001400882</t>
  </si>
  <si>
    <t>BR Key</t>
  </si>
  <si>
    <t>01</t>
  </si>
  <si>
    <t>02</t>
  </si>
  <si>
    <t>03</t>
  </si>
  <si>
    <t>04</t>
  </si>
  <si>
    <t>05</t>
  </si>
  <si>
    <t>42278</t>
  </si>
  <si>
    <t>42446</t>
  </si>
  <si>
    <t>7262</t>
  </si>
  <si>
    <t>06</t>
  </si>
  <si>
    <t>27513</t>
  </si>
  <si>
    <t>27643</t>
  </si>
  <si>
    <t>08</t>
  </si>
  <si>
    <t>09</t>
  </si>
  <si>
    <t>10</t>
  </si>
  <si>
    <t>11</t>
  </si>
  <si>
    <t>12</t>
  </si>
  <si>
    <t>Phased Construction</t>
  </si>
  <si>
    <t>To Be Determined</t>
  </si>
  <si>
    <t>12745</t>
  </si>
  <si>
    <t>27022</t>
  </si>
  <si>
    <t>10497</t>
  </si>
  <si>
    <t>10599</t>
  </si>
  <si>
    <t>15002</t>
  </si>
  <si>
    <t>27605</t>
  </si>
  <si>
    <t>27757</t>
  </si>
  <si>
    <t>27868</t>
  </si>
  <si>
    <t>41065</t>
  </si>
  <si>
    <t>41066</t>
  </si>
  <si>
    <t>Total closure with detour</t>
  </si>
  <si>
    <t>Total closure with temporary roadway</t>
  </si>
  <si>
    <t>SUMMARY</t>
  </si>
  <si>
    <t>5A03
BRKEY</t>
  </si>
  <si>
    <t>5A04
DISTRICT</t>
  </si>
  <si>
    <t>5A05 
COUNTY</t>
  </si>
  <si>
    <t>5B07
deck_width</t>
  </si>
  <si>
    <t>existing out to outwidth</t>
  </si>
  <si>
    <t>proposed curb to curb</t>
  </si>
  <si>
    <t>assumed parapet</t>
  </si>
  <si>
    <t>assumed new out to out width</t>
  </si>
  <si>
    <t>delta</t>
  </si>
  <si>
    <t>45.4</t>
  </si>
  <si>
    <t>3954</t>
  </si>
  <si>
    <t>3955</t>
  </si>
  <si>
    <t>4010</t>
  </si>
  <si>
    <t>4044</t>
  </si>
  <si>
    <t>4122</t>
  </si>
  <si>
    <t>4174</t>
  </si>
  <si>
    <t>4177</t>
  </si>
  <si>
    <t>4196</t>
  </si>
  <si>
    <t>4386</t>
  </si>
  <si>
    <t>5699</t>
  </si>
  <si>
    <t>5702</t>
  </si>
  <si>
    <t>5709</t>
  </si>
  <si>
    <t>5763</t>
  </si>
  <si>
    <t>5883</t>
  </si>
  <si>
    <t>8424</t>
  </si>
  <si>
    <t>8425</t>
  </si>
  <si>
    <t>8580</t>
  </si>
  <si>
    <t>17813</t>
  </si>
  <si>
    <t>17826</t>
  </si>
  <si>
    <t>17827</t>
  </si>
  <si>
    <t>17828</t>
  </si>
  <si>
    <t>17832</t>
  </si>
  <si>
    <t>17850</t>
  </si>
  <si>
    <t>17853</t>
  </si>
  <si>
    <t>17873</t>
  </si>
  <si>
    <t>18576</t>
  </si>
  <si>
    <t>18601</t>
  </si>
  <si>
    <t>18603</t>
  </si>
  <si>
    <t>18703</t>
  </si>
  <si>
    <t>18742</t>
  </si>
  <si>
    <t>18773</t>
  </si>
  <si>
    <t>18784</t>
  </si>
  <si>
    <t>18785</t>
  </si>
  <si>
    <t>18881</t>
  </si>
  <si>
    <t>45123</t>
  </si>
  <si>
    <t>41517</t>
  </si>
  <si>
    <t>31343</t>
  </si>
  <si>
    <t>31470</t>
  </si>
  <si>
    <t>31471</t>
  </si>
  <si>
    <t>31521</t>
  </si>
  <si>
    <t>31528</t>
  </si>
  <si>
    <t>31532</t>
  </si>
  <si>
    <t>31588</t>
  </si>
  <si>
    <t>31608</t>
  </si>
  <si>
    <t>31630</t>
  </si>
  <si>
    <t>31651</t>
  </si>
  <si>
    <t>31758</t>
  </si>
  <si>
    <t>16920</t>
  </si>
  <si>
    <t>16923</t>
  </si>
  <si>
    <t>16930</t>
  </si>
  <si>
    <t xml:space="preserve">Utility </t>
  </si>
  <si>
    <t>Clearance</t>
  </si>
  <si>
    <t>COORDINATED, ATTACHED</t>
  </si>
  <si>
    <t>Denny Knepp, Gloria Knepp, 814-342-0725, 814-592-1600 (cell), 63 Apple Lane, West Decatur PA 16878 (home address) don’t call until after 10 am.</t>
  </si>
  <si>
    <t>John Forbes, jforbes@firstenergycorp.com</t>
  </si>
  <si>
    <t>Matthew (Matt) Hovis, 814-871-8662, HovisM@natfuel.com; Brent A. Hoover, PE, 814-871-8606, hooverb@natfuel.com</t>
  </si>
  <si>
    <t>Susan Hoover, susan.a.hoover@verizon.com, 814-368-8404</t>
  </si>
  <si>
    <t>Russell (Russ) Gregory, 814-583-1007, russell.l.gregory@dom.com; Andrew (Andy) Haag, Andrew.P.Haag@dom.com, 814-771-3590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</si>
</sst>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0.0_);[Red]\(0.0\)"/>
    <numFmt numFmtId="167" formatCode="mm/dd/yy;@"/>
    <numFmt numFmtId="168" formatCode="m/d/yy;@"/>
    <numFmt numFmtId="169" formatCode="yyyy/mm/dd"/>
    <numFmt numFmtId="170" formatCode="m/d/yyyy;@"/>
  </numFmts>
  <fonts count="58"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9"/>
      <color theme="1"/>
      <name val="Arial"/>
      <family val="2"/>
    </font>
    <font>
      <sz val="9"/>
      <name val="Arial"/>
      <family val="2"/>
    </font>
    <font>
      <sz val="9"/>
      <color indexed="8"/>
      <name val="Arial"/>
      <family val="2"/>
    </font>
    <font>
      <sz val="11"/>
      <name val="Calibri"/>
      <family val="2"/>
      <scheme val="minor"/>
    </font>
    <font>
      <b/>
      <sz val="11"/>
      <name val="Calibri"/>
      <family val="2"/>
      <scheme val="minor"/>
    </font>
    <font>
      <b/>
      <sz val="9"/>
      <name val="Arial"/>
      <family val="2"/>
    </font>
    <font>
      <b/>
      <sz val="9"/>
      <color theme="1"/>
      <name val="Arial"/>
      <family val="2"/>
    </font>
    <font>
      <u/>
      <sz val="11"/>
      <color theme="10"/>
      <name val="Calibri"/>
      <family val="2"/>
      <scheme val="minor"/>
    </font>
    <font>
      <strike/>
      <u/>
      <sz val="11"/>
      <color theme="10"/>
      <name val="Calibri"/>
      <family val="2"/>
      <scheme val="minor"/>
    </font>
    <font>
      <strike/>
      <sz val="9"/>
      <color theme="1"/>
      <name val="Arial"/>
      <family val="2"/>
    </font>
    <font>
      <strike/>
      <sz val="9"/>
      <color rgb="FFFF0000"/>
      <name val="Arial"/>
      <family val="2"/>
    </font>
    <font>
      <sz val="20"/>
      <color theme="1"/>
      <name val="Calibri"/>
      <family val="2"/>
      <scheme val="minor"/>
    </font>
    <font>
      <sz val="20"/>
      <color theme="1"/>
      <name val="Calibri"/>
      <family val="2"/>
    </font>
    <font>
      <sz val="20"/>
      <name val="Calibri"/>
      <family val="2"/>
      <scheme val="minor"/>
    </font>
    <font>
      <sz val="20"/>
      <color rgb="FFFF0000"/>
      <name val="Calibri"/>
      <family val="2"/>
      <scheme val="minor"/>
    </font>
    <font>
      <b/>
      <sz val="20"/>
      <color theme="1"/>
      <name val="Calibri"/>
      <family val="2"/>
      <scheme val="minor"/>
    </font>
    <font>
      <strike/>
      <sz val="20"/>
      <color theme="1"/>
      <name val="Calibri"/>
      <family val="2"/>
      <scheme val="minor"/>
    </font>
    <font>
      <b/>
      <sz val="20"/>
      <name val="Calibri"/>
      <family val="2"/>
      <scheme val="minor"/>
    </font>
    <font>
      <sz val="20"/>
      <color rgb="FFFF0000"/>
      <name val="Calibri"/>
      <family val="2"/>
    </font>
    <font>
      <b/>
      <sz val="20"/>
      <color rgb="FFFF0000"/>
      <name val="Calibri"/>
      <family val="2"/>
      <scheme val="minor"/>
    </font>
    <font>
      <b/>
      <u/>
      <sz val="20"/>
      <color theme="1"/>
      <name val="Calibri"/>
      <family val="2"/>
      <scheme val="minor"/>
    </font>
    <font>
      <b/>
      <u/>
      <sz val="20"/>
      <color theme="1"/>
      <name val="Calibri"/>
      <family val="2"/>
    </font>
    <font>
      <b/>
      <u/>
      <sz val="20"/>
      <name val="Calibri"/>
      <family val="2"/>
      <scheme val="minor"/>
    </font>
    <font>
      <sz val="20"/>
      <name val="Calibri"/>
      <family val="2"/>
    </font>
    <font>
      <sz val="10"/>
      <color theme="1"/>
      <name val="Calibri"/>
      <family val="2"/>
      <scheme val="minor"/>
    </font>
    <font>
      <strike/>
      <sz val="20"/>
      <color rgb="FFFF0000"/>
      <name val="Calibri"/>
      <family val="2"/>
      <scheme val="minor"/>
    </font>
    <font>
      <sz val="20"/>
      <color indexed="8"/>
      <name val="Calibri"/>
      <family val="2"/>
      <scheme val="minor"/>
    </font>
    <font>
      <strike/>
      <sz val="20"/>
      <name val="Calibri"/>
      <family val="2"/>
      <scheme val="minor"/>
    </font>
    <font>
      <sz val="9"/>
      <color theme="1"/>
      <name val="Calibri"/>
      <family val="2"/>
      <scheme val="minor"/>
    </font>
    <font>
      <sz val="9"/>
      <color theme="1"/>
      <name val="Calibri"/>
      <family val="2"/>
    </font>
    <font>
      <strike/>
      <sz val="9"/>
      <color theme="1"/>
      <name val="Calibri"/>
      <family val="2"/>
      <scheme val="minor"/>
    </font>
    <font>
      <sz val="9"/>
      <name val="Calibri"/>
      <family val="2"/>
      <scheme val="minor"/>
    </font>
    <font>
      <sz val="9"/>
      <color rgb="FFFF0000"/>
      <name val="Calibri"/>
      <family val="2"/>
      <scheme val="minor"/>
    </font>
    <font>
      <sz val="9"/>
      <color indexed="8"/>
      <name val="Calibri"/>
      <family val="2"/>
      <scheme val="minor"/>
    </font>
    <font>
      <strike/>
      <sz val="9"/>
      <name val="Calibri"/>
      <family val="2"/>
      <scheme val="minor"/>
    </font>
    <font>
      <b/>
      <sz val="11"/>
      <color theme="1"/>
      <name val="Calibri"/>
      <family val="2"/>
    </font>
    <font>
      <sz val="8"/>
      <color theme="1"/>
      <name val="Calibri"/>
      <family val="2"/>
      <scheme val="minor"/>
    </font>
    <font>
      <sz val="12"/>
      <name val="Arial"/>
      <family val="2"/>
    </font>
    <font>
      <sz val="10"/>
      <name val="MS Sans Serif"/>
      <family val="2"/>
    </font>
    <font>
      <b/>
      <sz val="16"/>
      <color theme="1"/>
      <name val="Calibri"/>
      <family val="2"/>
      <scheme val="minor"/>
    </font>
    <font>
      <b/>
      <sz val="8"/>
      <color theme="1"/>
      <name val="Calibri"/>
      <family val="2"/>
      <scheme val="minor"/>
    </font>
    <font>
      <sz val="11"/>
      <color theme="1"/>
      <name val="Calibri"/>
      <family val="2"/>
    </font>
    <font>
      <b/>
      <sz val="8"/>
      <color theme="1"/>
      <name val="Calibri"/>
      <family val="2"/>
    </font>
    <font>
      <strike/>
      <sz val="11"/>
      <color theme="1"/>
      <name val="Calibri"/>
      <family val="2"/>
      <scheme val="minor"/>
    </font>
    <font>
      <b/>
      <sz val="16"/>
      <name val="Calibri"/>
      <family val="2"/>
      <scheme val="minor"/>
    </font>
    <font>
      <b/>
      <sz val="8"/>
      <name val="Calibri"/>
      <family val="2"/>
      <scheme val="minor"/>
    </font>
    <font>
      <b/>
      <sz val="9"/>
      <color theme="1"/>
      <name val="Calibri"/>
      <family val="2"/>
      <scheme val="minor"/>
    </font>
    <font>
      <b/>
      <sz val="10"/>
      <color theme="1"/>
      <name val="Calibri"/>
      <family val="2"/>
      <scheme val="minor"/>
    </font>
    <font>
      <b/>
      <sz val="9"/>
      <color theme="1"/>
      <name val="Calibri"/>
      <family val="2"/>
    </font>
    <font>
      <b/>
      <sz val="12"/>
      <color theme="1"/>
      <name val="Calibri"/>
      <family val="2"/>
    </font>
    <font>
      <sz val="10"/>
      <name val="Calibri"/>
      <family val="2"/>
      <scheme val="minor"/>
    </font>
    <font>
      <sz val="9"/>
      <name val="Calibri"/>
      <scheme val="minor"/>
    </font>
    <font>
      <sz val="9"/>
      <color theme="1"/>
      <name val="Calibri"/>
      <scheme val="minor"/>
    </font>
  </fonts>
  <fills count="3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66CC"/>
        <bgColor indexed="64"/>
      </patternFill>
    </fill>
    <fill>
      <patternFill patternType="solid">
        <fgColor rgb="FF00FF00"/>
        <bgColor indexed="64"/>
      </patternFill>
    </fill>
    <fill>
      <patternFill patternType="solid">
        <fgColor rgb="FF00CCFF"/>
        <bgColor indexed="64"/>
      </patternFill>
    </fill>
    <fill>
      <patternFill patternType="solid">
        <fgColor theme="9" tint="0.59999389629810485"/>
        <bgColor indexed="64"/>
      </patternFill>
    </fill>
    <fill>
      <patternFill patternType="solid">
        <fgColor rgb="FF99FFCC"/>
        <bgColor indexed="64"/>
      </patternFill>
    </fill>
    <fill>
      <patternFill patternType="solid">
        <fgColor theme="0" tint="-0.149998474074526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66FF66"/>
        <bgColor indexed="64"/>
      </patternFill>
    </fill>
    <fill>
      <patternFill patternType="solid">
        <fgColor rgb="FFFF66FF"/>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99CC"/>
        <bgColor indexed="64"/>
      </patternFill>
    </fill>
    <fill>
      <patternFill patternType="solid">
        <fgColor rgb="FF00B050"/>
        <bgColor indexed="64"/>
      </patternFill>
    </fill>
    <fill>
      <patternFill patternType="solid">
        <fgColor theme="0" tint="-0.34998626667073579"/>
        <bgColor indexed="64"/>
      </patternFill>
    </fill>
    <fill>
      <patternFill patternType="solid">
        <fgColor theme="9"/>
        <bgColor indexed="64"/>
      </patternFill>
    </fill>
    <fill>
      <patternFill patternType="solid">
        <fgColor theme="5"/>
        <bgColor indexed="64"/>
      </patternFill>
    </fill>
    <fill>
      <patternFill patternType="solid">
        <fgColor rgb="FFC00000"/>
        <bgColor indexed="64"/>
      </patternFill>
    </fill>
    <fill>
      <patternFill patternType="solid">
        <fgColor theme="4"/>
        <bgColor indexed="64"/>
      </patternFill>
    </fill>
    <fill>
      <patternFill patternType="solid">
        <fgColor theme="9" tint="-0.249977111117893"/>
        <bgColor indexed="64"/>
      </patternFill>
    </fill>
    <fill>
      <patternFill patternType="solid">
        <fgColor theme="7"/>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dashed">
        <color auto="1"/>
      </top>
      <bottom style="medium">
        <color auto="1"/>
      </bottom>
      <diagonal/>
    </border>
    <border>
      <left style="dashed">
        <color auto="1"/>
      </left>
      <right style="medium">
        <color auto="1"/>
      </right>
      <top style="dashed">
        <color auto="1"/>
      </top>
      <bottom style="medium">
        <color auto="1"/>
      </bottom>
      <diagonal/>
    </border>
    <border>
      <left style="dashed">
        <color auto="1"/>
      </left>
      <right style="medium">
        <color auto="1"/>
      </right>
      <top/>
      <bottom style="dashed">
        <color auto="1"/>
      </bottom>
      <diagonal/>
    </border>
    <border>
      <left style="dashed">
        <color auto="1"/>
      </left>
      <right style="dashed">
        <color auto="1"/>
      </right>
      <top style="dashed">
        <color auto="1"/>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s>
  <cellStyleXfs count="17">
    <xf numFmtId="0" fontId="0" fillId="0" borderId="0"/>
    <xf numFmtId="43" fontId="1" fillId="0" borderId="0" applyFont="0" applyFill="0" applyBorder="0" applyAlignment="0" applyProtection="0"/>
    <xf numFmtId="0" fontId="4" fillId="0" borderId="0">
      <alignment vertical="top"/>
    </xf>
    <xf numFmtId="0" fontId="4" fillId="0" borderId="0">
      <alignment vertical="top"/>
    </xf>
    <xf numFmtId="0" fontId="12" fillId="0" borderId="0" applyNumberForma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41" fillId="0" borderId="0"/>
    <xf numFmtId="0" fontId="4" fillId="0" borderId="0">
      <alignment vertical="top"/>
    </xf>
    <xf numFmtId="0" fontId="4" fillId="0" borderId="0">
      <alignment vertical="top"/>
    </xf>
    <xf numFmtId="0" fontId="41" fillId="0" borderId="0"/>
    <xf numFmtId="0" fontId="42" fillId="0" borderId="0"/>
    <xf numFmtId="8" fontId="43" fillId="0" borderId="0" applyFont="0" applyFill="0" applyBorder="0" applyAlignment="0" applyProtection="0"/>
    <xf numFmtId="9" fontId="42" fillId="0" borderId="0" applyFont="0" applyFill="0" applyBorder="0" applyAlignment="0" applyProtection="0"/>
    <xf numFmtId="0" fontId="42" fillId="0" borderId="0"/>
    <xf numFmtId="40" fontId="43" fillId="0" borderId="0" applyFont="0" applyFill="0" applyBorder="0" applyAlignment="0" applyProtection="0"/>
    <xf numFmtId="9" fontId="43" fillId="0" borderId="0" applyFont="0" applyFill="0" applyBorder="0" applyAlignment="0" applyProtection="0"/>
  </cellStyleXfs>
  <cellXfs count="613">
    <xf numFmtId="0" fontId="0" fillId="0" borderId="0" xfId="0"/>
    <xf numFmtId="0" fontId="0" fillId="0" borderId="0" xfId="0" applyAlignment="1">
      <alignment horizontal="center"/>
    </xf>
    <xf numFmtId="0" fontId="3" fillId="0" borderId="0" xfId="0" applyFont="1"/>
    <xf numFmtId="0" fontId="3" fillId="0" borderId="0" xfId="0" applyFont="1" applyAlignment="1">
      <alignment horizontal="center"/>
    </xf>
    <xf numFmtId="0" fontId="3" fillId="0" borderId="0" xfId="0" applyFont="1" applyAlignment="1">
      <alignment horizontal="right"/>
    </xf>
    <xf numFmtId="1" fontId="0" fillId="0" borderId="0" xfId="0" applyNumberFormat="1" applyBorder="1" applyAlignment="1">
      <alignment horizontal="center"/>
    </xf>
    <xf numFmtId="1" fontId="3" fillId="0" borderId="0" xfId="0" applyNumberFormat="1" applyFont="1" applyBorder="1" applyAlignment="1">
      <alignment horizontal="center"/>
    </xf>
    <xf numFmtId="1" fontId="0" fillId="0" borderId="0" xfId="1" applyNumberFormat="1" applyFont="1" applyBorder="1" applyAlignment="1">
      <alignment horizontal="center"/>
    </xf>
    <xf numFmtId="1" fontId="5" fillId="0" borderId="0" xfId="2" applyNumberFormat="1" applyFont="1" applyFill="1" applyBorder="1" applyAlignment="1">
      <alignment horizontal="center" vertical="center"/>
    </xf>
    <xf numFmtId="0" fontId="5" fillId="0" borderId="0" xfId="2" applyFont="1" applyFill="1" applyBorder="1" applyAlignment="1">
      <alignment horizontal="center" vertical="center"/>
    </xf>
    <xf numFmtId="0" fontId="6" fillId="0" borderId="0" xfId="2" applyFont="1" applyFill="1" applyBorder="1" applyAlignment="1">
      <alignment horizontal="center" vertical="center"/>
    </xf>
    <xf numFmtId="0" fontId="5" fillId="0" borderId="0" xfId="0" applyFont="1" applyFill="1" applyBorder="1" applyAlignment="1">
      <alignment horizontal="center" vertical="center"/>
    </xf>
    <xf numFmtId="0" fontId="7" fillId="0" borderId="0" xfId="0" applyFont="1" applyBorder="1" applyAlignment="1">
      <alignment horizontal="center" vertical="center"/>
    </xf>
    <xf numFmtId="0" fontId="0" fillId="0" borderId="0" xfId="0" applyFill="1"/>
    <xf numFmtId="49" fontId="5" fillId="0" borderId="0" xfId="3" applyNumberFormat="1" applyFont="1" applyFill="1" applyBorder="1" applyAlignment="1">
      <alignment horizontal="center" vertical="center"/>
    </xf>
    <xf numFmtId="0" fontId="5" fillId="0" borderId="0" xfId="3"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2" applyFont="1" applyFill="1" applyBorder="1" applyAlignment="1">
      <alignment horizontal="center"/>
    </xf>
    <xf numFmtId="0" fontId="6" fillId="0" borderId="0" xfId="0" applyFont="1" applyFill="1" applyBorder="1" applyAlignment="1">
      <alignment horizontal="center"/>
    </xf>
    <xf numFmtId="0" fontId="5" fillId="0" borderId="0" xfId="2" applyFont="1" applyFill="1" applyBorder="1" applyAlignment="1">
      <alignment horizontal="center"/>
    </xf>
    <xf numFmtId="0" fontId="2" fillId="0" borderId="0" xfId="0" applyFont="1" applyAlignment="1">
      <alignment horizontal="left"/>
    </xf>
    <xf numFmtId="1" fontId="2" fillId="0" borderId="0" xfId="0" applyNumberFormat="1" applyFont="1" applyBorder="1" applyAlignment="1">
      <alignment horizontal="center"/>
    </xf>
    <xf numFmtId="0" fontId="2" fillId="0" borderId="0" xfId="0" applyFont="1"/>
    <xf numFmtId="1" fontId="5" fillId="0" borderId="1" xfId="2" applyNumberFormat="1" applyFont="1" applyFill="1" applyBorder="1" applyAlignment="1">
      <alignment horizontal="center" vertical="center"/>
    </xf>
    <xf numFmtId="0" fontId="6" fillId="0" borderId="0" xfId="0" quotePrefix="1" applyFont="1" applyFill="1" applyBorder="1" applyAlignment="1">
      <alignment horizontal="center" vertical="center"/>
    </xf>
    <xf numFmtId="0" fontId="6" fillId="0" borderId="0" xfId="0" quotePrefix="1" applyFont="1" applyBorder="1" applyAlignment="1">
      <alignment horizontal="center" vertical="center"/>
    </xf>
    <xf numFmtId="0" fontId="8" fillId="0" borderId="0" xfId="0" applyFont="1" applyAlignment="1">
      <alignment horizontal="center"/>
    </xf>
    <xf numFmtId="0" fontId="9" fillId="0" borderId="0" xfId="0" applyFont="1" applyAlignment="1">
      <alignment horizontal="center"/>
    </xf>
    <xf numFmtId="0" fontId="6" fillId="0" borderId="0" xfId="0" quotePrefix="1" applyNumberFormat="1" applyFont="1" applyFill="1" applyBorder="1" applyAlignment="1">
      <alignment horizontal="center" vertical="center"/>
    </xf>
    <xf numFmtId="0" fontId="10"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quotePrefix="1" applyNumberFormat="1" applyFont="1" applyFill="1" applyBorder="1" applyAlignment="1">
      <alignment horizontal="center" vertical="center"/>
    </xf>
    <xf numFmtId="0" fontId="10" fillId="0" borderId="0" xfId="0" quotePrefix="1" applyFont="1" applyBorder="1" applyAlignment="1">
      <alignment horizontal="center" vertical="center"/>
    </xf>
    <xf numFmtId="0" fontId="10" fillId="0" borderId="0" xfId="2" applyFont="1" applyFill="1" applyBorder="1" applyAlignment="1">
      <alignment horizontal="center" vertical="top" wrapText="1"/>
    </xf>
    <xf numFmtId="0" fontId="11" fillId="0" borderId="0" xfId="2" applyFont="1" applyFill="1" applyBorder="1" applyAlignment="1">
      <alignment horizontal="center" vertical="top" wrapText="1"/>
    </xf>
    <xf numFmtId="0" fontId="11" fillId="0" borderId="0" xfId="2" applyFont="1" applyFill="1" applyBorder="1" applyAlignment="1">
      <alignment vertical="top" wrapText="1"/>
    </xf>
    <xf numFmtId="0" fontId="11" fillId="0" borderId="0" xfId="0" applyFont="1" applyFill="1" applyBorder="1" applyAlignment="1">
      <alignment horizontal="center"/>
    </xf>
    <xf numFmtId="0" fontId="12" fillId="0" borderId="0" xfId="4" applyNumberFormat="1" applyFill="1" applyBorder="1" applyAlignment="1">
      <alignment horizontal="center" vertical="top"/>
    </xf>
    <xf numFmtId="0" fontId="5" fillId="0" borderId="0" xfId="2" applyFont="1" applyFill="1" applyBorder="1">
      <alignment vertical="top"/>
    </xf>
    <xf numFmtId="0" fontId="5" fillId="0" borderId="0" xfId="0" applyFont="1" applyFill="1" applyBorder="1" applyAlignment="1">
      <alignment vertical="top"/>
    </xf>
    <xf numFmtId="0" fontId="7" fillId="0" borderId="0" xfId="0" applyFont="1" applyAlignment="1">
      <alignment vertical="top"/>
    </xf>
    <xf numFmtId="0" fontId="5" fillId="0" borderId="0" xfId="0" applyFont="1" applyFill="1" applyBorder="1"/>
    <xf numFmtId="49" fontId="5" fillId="0" borderId="0" xfId="2" applyNumberFormat="1" applyFont="1" applyFill="1" applyBorder="1">
      <alignment vertical="top"/>
    </xf>
    <xf numFmtId="0" fontId="11" fillId="0" borderId="0" xfId="0" applyFont="1" applyFill="1" applyBorder="1" applyAlignment="1">
      <alignment horizontal="center" vertical="top"/>
    </xf>
    <xf numFmtId="49" fontId="5" fillId="0" borderId="0" xfId="0" applyNumberFormat="1" applyFont="1" applyFill="1" applyBorder="1" applyAlignment="1">
      <alignment vertical="top"/>
    </xf>
    <xf numFmtId="0" fontId="5" fillId="0" borderId="0" xfId="2" applyFont="1" applyFill="1" applyBorder="1" applyAlignment="1">
      <alignment vertical="top"/>
    </xf>
    <xf numFmtId="0" fontId="5" fillId="0" borderId="0" xfId="0" applyFont="1" applyFill="1" applyBorder="1" applyAlignment="1">
      <alignment horizontal="center"/>
    </xf>
    <xf numFmtId="49" fontId="5" fillId="0" borderId="0" xfId="3" applyNumberFormat="1" applyFont="1" applyFill="1" applyBorder="1" applyAlignment="1">
      <alignment horizontal="left" vertical="top"/>
    </xf>
    <xf numFmtId="0" fontId="5" fillId="0" borderId="0" xfId="3" applyFont="1" applyFill="1" applyBorder="1" applyAlignment="1">
      <alignment horizontal="left" vertical="top"/>
    </xf>
    <xf numFmtId="0" fontId="13" fillId="0" borderId="0" xfId="4" applyNumberFormat="1" applyFont="1" applyFill="1" applyBorder="1" applyAlignment="1">
      <alignment horizontal="center" vertical="top"/>
    </xf>
    <xf numFmtId="49" fontId="14" fillId="0" borderId="0" xfId="2" applyNumberFormat="1" applyFont="1" applyFill="1" applyBorder="1">
      <alignment vertical="top"/>
    </xf>
    <xf numFmtId="0" fontId="14" fillId="0" borderId="0" xfId="3" applyFont="1" applyFill="1" applyBorder="1" applyAlignment="1">
      <alignment horizontal="left" vertical="top"/>
    </xf>
    <xf numFmtId="0" fontId="14" fillId="0" borderId="0" xfId="2" applyFont="1" applyFill="1" applyBorder="1">
      <alignment vertical="top"/>
    </xf>
    <xf numFmtId="0" fontId="11" fillId="0" borderId="0" xfId="2" applyFont="1" applyFill="1" applyBorder="1" applyAlignment="1">
      <alignment horizontal="left" vertical="top" wrapText="1"/>
    </xf>
    <xf numFmtId="0" fontId="5" fillId="0" borderId="0" xfId="2" applyFont="1" applyFill="1" applyBorder="1" applyAlignment="1">
      <alignment horizontal="left" vertical="top"/>
    </xf>
    <xf numFmtId="0" fontId="5" fillId="0" borderId="0" xfId="0" applyFont="1" applyFill="1" applyBorder="1" applyAlignment="1">
      <alignment horizontal="left" vertical="top"/>
    </xf>
    <xf numFmtId="0" fontId="5" fillId="0" borderId="0" xfId="0" applyFont="1" applyFill="1" applyBorder="1" applyAlignment="1">
      <alignment horizontal="left"/>
    </xf>
    <xf numFmtId="0" fontId="7" fillId="0" borderId="0" xfId="0" applyFont="1" applyAlignment="1">
      <alignment horizontal="center" vertical="center"/>
    </xf>
    <xf numFmtId="0" fontId="15" fillId="0" borderId="0" xfId="3" applyFont="1" applyFill="1" applyBorder="1" applyAlignment="1">
      <alignment horizontal="left" vertical="top"/>
    </xf>
    <xf numFmtId="0" fontId="15" fillId="0" borderId="0" xfId="2" applyFont="1" applyFill="1" applyBorder="1" applyAlignment="1">
      <alignment horizontal="left" vertical="top"/>
    </xf>
    <xf numFmtId="165" fontId="0" fillId="0" borderId="0" xfId="0" applyNumberFormat="1"/>
    <xf numFmtId="0" fontId="0" fillId="0" borderId="0" xfId="0" applyAlignment="1">
      <alignment wrapText="1"/>
    </xf>
    <xf numFmtId="0" fontId="16" fillId="0" borderId="0" xfId="0" applyFont="1" applyAlignment="1">
      <alignment horizontal="left"/>
    </xf>
    <xf numFmtId="0" fontId="16" fillId="0" borderId="0" xfId="0" applyFont="1" applyAlignment="1">
      <alignment horizontal="center"/>
    </xf>
    <xf numFmtId="0" fontId="17" fillId="0" borderId="0" xfId="0" applyFont="1" applyBorder="1" applyAlignment="1">
      <alignment horizontal="center"/>
    </xf>
    <xf numFmtId="0" fontId="16" fillId="0" borderId="0" xfId="0" applyFont="1" applyAlignment="1">
      <alignment horizontal="right"/>
    </xf>
    <xf numFmtId="0" fontId="16" fillId="0" borderId="0" xfId="0" applyFont="1"/>
    <xf numFmtId="0" fontId="16" fillId="4" borderId="0" xfId="0" applyFont="1" applyFill="1"/>
    <xf numFmtId="0" fontId="18" fillId="0" borderId="0" xfId="0" applyFont="1" applyAlignment="1">
      <alignment horizontal="center"/>
    </xf>
    <xf numFmtId="43" fontId="16" fillId="0" borderId="0" xfId="1" applyNumberFormat="1" applyFont="1" applyAlignment="1">
      <alignment horizontal="right"/>
    </xf>
    <xf numFmtId="2" fontId="16" fillId="0" borderId="0" xfId="1" applyNumberFormat="1" applyFont="1" applyAlignment="1">
      <alignment horizontal="right"/>
    </xf>
    <xf numFmtId="2" fontId="16" fillId="4" borderId="0" xfId="0" applyNumberFormat="1" applyFont="1" applyFill="1" applyAlignment="1">
      <alignment horizontal="left"/>
    </xf>
    <xf numFmtId="2" fontId="16" fillId="0" borderId="0" xfId="0" applyNumberFormat="1" applyFont="1" applyFill="1" applyAlignment="1">
      <alignment horizontal="center"/>
    </xf>
    <xf numFmtId="2" fontId="16" fillId="0" borderId="0" xfId="0" applyNumberFormat="1" applyFont="1" applyFill="1" applyAlignment="1">
      <alignment horizontal="left"/>
    </xf>
    <xf numFmtId="2" fontId="16" fillId="0" borderId="0" xfId="1" applyNumberFormat="1" applyFont="1" applyAlignment="1">
      <alignment horizontal="center"/>
    </xf>
    <xf numFmtId="2" fontId="16" fillId="0" borderId="0" xfId="0" applyNumberFormat="1" applyFont="1" applyAlignment="1">
      <alignment horizontal="right"/>
    </xf>
    <xf numFmtId="2" fontId="16" fillId="0" borderId="0" xfId="0" applyNumberFormat="1" applyFont="1" applyAlignment="1">
      <alignment horizontal="center"/>
    </xf>
    <xf numFmtId="1" fontId="16" fillId="0" borderId="0" xfId="0" applyNumberFormat="1" applyFont="1" applyAlignment="1">
      <alignment horizontal="center"/>
    </xf>
    <xf numFmtId="2" fontId="16" fillId="4" borderId="0" xfId="0" applyNumberFormat="1" applyFont="1" applyFill="1" applyAlignment="1">
      <alignment horizontal="center"/>
    </xf>
    <xf numFmtId="0" fontId="16" fillId="3" borderId="0" xfId="0" applyFont="1" applyFill="1"/>
    <xf numFmtId="0" fontId="19" fillId="0" borderId="0" xfId="0" applyFont="1" applyAlignment="1">
      <alignment horizontal="left"/>
    </xf>
    <xf numFmtId="0" fontId="16" fillId="2" borderId="0" xfId="0" applyFont="1" applyFill="1"/>
    <xf numFmtId="2" fontId="16" fillId="0" borderId="0" xfId="0" applyNumberFormat="1" applyFont="1" applyAlignment="1">
      <alignment horizontal="left"/>
    </xf>
    <xf numFmtId="0" fontId="20" fillId="0" borderId="0" xfId="0" applyFont="1" applyAlignment="1">
      <alignment horizontal="center"/>
    </xf>
    <xf numFmtId="1" fontId="20" fillId="0" borderId="0" xfId="0" applyNumberFormat="1" applyFont="1" applyAlignment="1">
      <alignment horizontal="center"/>
    </xf>
    <xf numFmtId="2" fontId="20" fillId="0" borderId="0" xfId="0" applyNumberFormat="1" applyFont="1" applyAlignment="1">
      <alignment horizontal="right"/>
    </xf>
    <xf numFmtId="0" fontId="16" fillId="4" borderId="0" xfId="0" applyFont="1" applyFill="1" applyAlignment="1">
      <alignment horizontal="left"/>
    </xf>
    <xf numFmtId="0" fontId="17" fillId="4" borderId="0" xfId="0" applyFont="1" applyFill="1" applyBorder="1" applyAlignment="1">
      <alignment horizontal="center"/>
    </xf>
    <xf numFmtId="0" fontId="16" fillId="4" borderId="0" xfId="0" applyFont="1" applyFill="1" applyAlignment="1">
      <alignment horizontal="right"/>
    </xf>
    <xf numFmtId="0" fontId="21" fillId="0" borderId="0" xfId="0" applyFont="1" applyFill="1"/>
    <xf numFmtId="0" fontId="20" fillId="0" borderId="0" xfId="0" applyFont="1" applyAlignment="1">
      <alignment horizontal="right"/>
    </xf>
    <xf numFmtId="0" fontId="16" fillId="4" borderId="0" xfId="0" applyFont="1" applyFill="1" applyAlignment="1">
      <alignment horizontal="center"/>
    </xf>
    <xf numFmtId="0" fontId="16" fillId="6" borderId="0" xfId="0" applyFont="1" applyFill="1"/>
    <xf numFmtId="2" fontId="20" fillId="16" borderId="0" xfId="0" applyNumberFormat="1" applyFont="1" applyFill="1" applyAlignment="1">
      <alignment horizontal="right"/>
    </xf>
    <xf numFmtId="2" fontId="20" fillId="17" borderId="0" xfId="0" applyNumberFormat="1" applyFont="1" applyFill="1" applyAlignment="1">
      <alignment horizontal="right"/>
    </xf>
    <xf numFmtId="2" fontId="20" fillId="17" borderId="0" xfId="0" applyNumberFormat="1" applyFont="1" applyFill="1" applyAlignment="1">
      <alignment horizontal="center"/>
    </xf>
    <xf numFmtId="2" fontId="20" fillId="16" borderId="0" xfId="0" applyNumberFormat="1" applyFont="1" applyFill="1" applyAlignment="1">
      <alignment horizontal="center"/>
    </xf>
    <xf numFmtId="2" fontId="20" fillId="0" borderId="0" xfId="1" applyNumberFormat="1" applyFont="1" applyAlignment="1">
      <alignment horizontal="center"/>
    </xf>
    <xf numFmtId="0" fontId="16" fillId="9" borderId="0" xfId="0" applyFont="1" applyFill="1" applyAlignment="1">
      <alignment horizontal="left"/>
    </xf>
    <xf numFmtId="0" fontId="17" fillId="9" borderId="0" xfId="0" applyFont="1" applyFill="1" applyBorder="1" applyAlignment="1">
      <alignment horizontal="center"/>
    </xf>
    <xf numFmtId="0" fontId="16" fillId="9" borderId="0" xfId="0" applyFont="1" applyFill="1" applyAlignment="1">
      <alignment horizontal="right"/>
    </xf>
    <xf numFmtId="0" fontId="20" fillId="9" borderId="0" xfId="0" applyFont="1" applyFill="1" applyAlignment="1">
      <alignment horizontal="center"/>
    </xf>
    <xf numFmtId="0" fontId="16" fillId="11" borderId="0" xfId="0" applyFont="1" applyFill="1" applyAlignment="1">
      <alignment horizontal="left"/>
    </xf>
    <xf numFmtId="0" fontId="20" fillId="11" borderId="0" xfId="0" applyFont="1" applyFill="1"/>
    <xf numFmtId="0" fontId="16" fillId="20" borderId="0" xfId="0" applyFont="1" applyFill="1" applyAlignment="1">
      <alignment horizontal="center" wrapText="1"/>
    </xf>
    <xf numFmtId="2" fontId="20" fillId="0" borderId="0" xfId="0" applyNumberFormat="1" applyFont="1" applyFill="1" applyAlignment="1">
      <alignment horizontal="center"/>
    </xf>
    <xf numFmtId="0" fontId="20" fillId="0" borderId="0" xfId="0" applyFont="1" applyFill="1" applyAlignment="1">
      <alignment horizontal="center"/>
    </xf>
    <xf numFmtId="2" fontId="20" fillId="6" borderId="0" xfId="0" applyNumberFormat="1" applyFont="1" applyFill="1" applyAlignment="1">
      <alignment horizontal="center"/>
    </xf>
    <xf numFmtId="1" fontId="19" fillId="0" borderId="0" xfId="0" applyNumberFormat="1" applyFont="1" applyAlignment="1">
      <alignment horizontal="center"/>
    </xf>
    <xf numFmtId="0" fontId="23" fillId="0" borderId="0" xfId="0" applyFont="1" applyBorder="1" applyAlignment="1">
      <alignment horizontal="center"/>
    </xf>
    <xf numFmtId="2" fontId="20" fillId="5" borderId="0" xfId="0" applyNumberFormat="1" applyFont="1" applyFill="1" applyAlignment="1">
      <alignment horizontal="right"/>
    </xf>
    <xf numFmtId="2" fontId="20" fillId="5" borderId="0" xfId="0" applyNumberFormat="1" applyFont="1" applyFill="1" applyAlignment="1">
      <alignment horizontal="center"/>
    </xf>
    <xf numFmtId="2" fontId="20" fillId="6" borderId="0" xfId="0" applyNumberFormat="1" applyFont="1" applyFill="1" applyAlignment="1">
      <alignment horizontal="right"/>
    </xf>
    <xf numFmtId="2" fontId="20" fillId="13" borderId="0" xfId="0" applyNumberFormat="1" applyFont="1" applyFill="1" applyAlignment="1">
      <alignment horizontal="center"/>
    </xf>
    <xf numFmtId="2" fontId="20" fillId="13" borderId="0" xfId="0" applyNumberFormat="1" applyFont="1" applyFill="1" applyAlignment="1">
      <alignment horizontal="right"/>
    </xf>
    <xf numFmtId="2" fontId="20" fillId="14" borderId="0" xfId="0" applyNumberFormat="1" applyFont="1" applyFill="1" applyAlignment="1">
      <alignment horizontal="right"/>
    </xf>
    <xf numFmtId="2" fontId="20" fillId="14" borderId="0" xfId="0" applyNumberFormat="1" applyFont="1" applyFill="1" applyAlignment="1">
      <alignment horizontal="center"/>
    </xf>
    <xf numFmtId="2" fontId="20" fillId="15" borderId="0" xfId="0" applyNumberFormat="1" applyFont="1" applyFill="1" applyAlignment="1">
      <alignment horizontal="right"/>
    </xf>
    <xf numFmtId="2" fontId="20" fillId="15" borderId="0" xfId="0" applyNumberFormat="1" applyFont="1" applyFill="1" applyAlignment="1">
      <alignment horizontal="center"/>
    </xf>
    <xf numFmtId="2" fontId="20" fillId="8" borderId="0" xfId="0" applyNumberFormat="1" applyFont="1" applyFill="1" applyAlignment="1">
      <alignment horizontal="right"/>
    </xf>
    <xf numFmtId="2" fontId="20" fillId="8" borderId="0" xfId="0" applyNumberFormat="1" applyFont="1" applyFill="1" applyAlignment="1">
      <alignment horizontal="center"/>
    </xf>
    <xf numFmtId="2" fontId="20" fillId="4" borderId="0" xfId="0" applyNumberFormat="1" applyFont="1" applyFill="1" applyAlignment="1">
      <alignment horizontal="right"/>
    </xf>
    <xf numFmtId="2" fontId="20" fillId="4" borderId="0" xfId="0" applyNumberFormat="1" applyFont="1" applyFill="1" applyAlignment="1">
      <alignment horizontal="center"/>
    </xf>
    <xf numFmtId="0" fontId="24" fillId="0" borderId="0" xfId="0" applyFont="1" applyAlignment="1">
      <alignment horizontal="center"/>
    </xf>
    <xf numFmtId="0" fontId="25" fillId="0" borderId="0" xfId="0" applyFont="1" applyAlignment="1">
      <alignment horizontal="right"/>
    </xf>
    <xf numFmtId="0" fontId="25" fillId="0" borderId="0" xfId="0" applyFont="1" applyAlignment="1">
      <alignment horizontal="center"/>
    </xf>
    <xf numFmtId="0" fontId="26" fillId="0" borderId="0" xfId="0" applyFont="1" applyBorder="1" applyAlignment="1">
      <alignment horizontal="center"/>
    </xf>
    <xf numFmtId="0" fontId="25" fillId="0" borderId="0" xfId="0" applyFont="1"/>
    <xf numFmtId="2" fontId="25" fillId="0" borderId="0" xfId="0" applyNumberFormat="1" applyFont="1" applyAlignment="1">
      <alignment horizontal="right"/>
    </xf>
    <xf numFmtId="2" fontId="25" fillId="0" borderId="0" xfId="0" applyNumberFormat="1" applyFont="1" applyAlignment="1">
      <alignment horizontal="center"/>
    </xf>
    <xf numFmtId="2" fontId="25" fillId="0" borderId="0" xfId="1" applyNumberFormat="1" applyFont="1" applyAlignment="1">
      <alignment horizontal="center"/>
    </xf>
    <xf numFmtId="1" fontId="25" fillId="0" borderId="0" xfId="0" applyNumberFormat="1" applyFont="1" applyAlignment="1">
      <alignment horizontal="center"/>
    </xf>
    <xf numFmtId="43" fontId="16" fillId="0" borderId="0" xfId="1" applyFont="1" applyAlignment="1">
      <alignment horizontal="right"/>
    </xf>
    <xf numFmtId="43" fontId="16" fillId="0" borderId="0" xfId="1" applyFont="1" applyAlignment="1">
      <alignment horizontal="left"/>
    </xf>
    <xf numFmtId="0" fontId="28" fillId="20" borderId="0" xfId="2" applyFont="1" applyFill="1" applyBorder="1" applyAlignment="1">
      <alignment horizontal="center"/>
    </xf>
    <xf numFmtId="0" fontId="20" fillId="0" borderId="0" xfId="0" applyFont="1" applyAlignment="1">
      <alignment horizontal="left"/>
    </xf>
    <xf numFmtId="0" fontId="21" fillId="0" borderId="0" xfId="0" applyFont="1"/>
    <xf numFmtId="2" fontId="16" fillId="4" borderId="0" xfId="0" applyNumberFormat="1" applyFont="1" applyFill="1" applyAlignment="1">
      <alignment horizontal="right"/>
    </xf>
    <xf numFmtId="37" fontId="16" fillId="0" borderId="0" xfId="0" applyNumberFormat="1" applyFont="1" applyAlignment="1">
      <alignment horizontal="center"/>
    </xf>
    <xf numFmtId="37" fontId="16" fillId="0" borderId="0" xfId="1" applyNumberFormat="1" applyFont="1" applyAlignment="1">
      <alignment horizontal="center"/>
    </xf>
    <xf numFmtId="37" fontId="20" fillId="0" borderId="0" xfId="1" applyNumberFormat="1" applyFont="1" applyAlignment="1">
      <alignment horizontal="center"/>
    </xf>
    <xf numFmtId="37" fontId="18" fillId="0" borderId="0" xfId="0" applyNumberFormat="1" applyFont="1" applyAlignment="1">
      <alignment horizontal="center"/>
    </xf>
    <xf numFmtId="37" fontId="18" fillId="0" borderId="0" xfId="0" applyNumberFormat="1" applyFont="1" applyFill="1" applyBorder="1" applyAlignment="1">
      <alignment horizontal="center" vertical="center"/>
    </xf>
    <xf numFmtId="44" fontId="16" fillId="0" borderId="0" xfId="5" applyFont="1" applyAlignment="1">
      <alignment horizontal="center"/>
    </xf>
    <xf numFmtId="0" fontId="16" fillId="0" borderId="0" xfId="1" applyNumberFormat="1" applyFont="1" applyAlignment="1">
      <alignment horizontal="center"/>
    </xf>
    <xf numFmtId="43" fontId="16" fillId="0" borderId="0" xfId="1" applyNumberFormat="1" applyFont="1" applyAlignment="1">
      <alignment horizontal="center"/>
    </xf>
    <xf numFmtId="0" fontId="29" fillId="0" borderId="0" xfId="0" applyFont="1"/>
    <xf numFmtId="0" fontId="16" fillId="0" borderId="3" xfId="0" applyFont="1" applyBorder="1" applyAlignment="1">
      <alignment horizontal="left"/>
    </xf>
    <xf numFmtId="0" fontId="16" fillId="0" borderId="3" xfId="0" applyFont="1" applyBorder="1" applyAlignment="1">
      <alignment horizontal="center"/>
    </xf>
    <xf numFmtId="0" fontId="16" fillId="0" borderId="3" xfId="0" applyFont="1" applyBorder="1"/>
    <xf numFmtId="0" fontId="16" fillId="0" borderId="3" xfId="0" applyFont="1" applyBorder="1" applyAlignment="1">
      <alignment horizontal="right"/>
    </xf>
    <xf numFmtId="43" fontId="16" fillId="0" borderId="3" xfId="1" applyNumberFormat="1" applyFont="1" applyBorder="1" applyAlignment="1">
      <alignment horizontal="right"/>
    </xf>
    <xf numFmtId="2" fontId="16" fillId="0" borderId="3" xfId="1" applyNumberFormat="1" applyFont="1" applyBorder="1" applyAlignment="1">
      <alignment horizontal="right"/>
    </xf>
    <xf numFmtId="2" fontId="16" fillId="0" borderId="3" xfId="1" applyNumberFormat="1" applyFont="1" applyBorder="1" applyAlignment="1">
      <alignment horizontal="center"/>
    </xf>
    <xf numFmtId="2" fontId="16" fillId="0" borderId="3" xfId="0" applyNumberFormat="1" applyFont="1" applyBorder="1" applyAlignment="1">
      <alignment horizontal="center"/>
    </xf>
    <xf numFmtId="0" fontId="16" fillId="0" borderId="2" xfId="0" applyFont="1" applyBorder="1" applyAlignment="1">
      <alignment horizontal="left"/>
    </xf>
    <xf numFmtId="0" fontId="16" fillId="0" borderId="2" xfId="0" applyFont="1" applyBorder="1" applyAlignment="1">
      <alignment horizontal="center"/>
    </xf>
    <xf numFmtId="0" fontId="17" fillId="0" borderId="2" xfId="0" applyFont="1" applyBorder="1" applyAlignment="1">
      <alignment horizontal="center"/>
    </xf>
    <xf numFmtId="0" fontId="16" fillId="0" borderId="2" xfId="0" applyFont="1" applyBorder="1"/>
    <xf numFmtId="0" fontId="16" fillId="0" borderId="2" xfId="0" applyFont="1" applyBorder="1" applyAlignment="1">
      <alignment horizontal="right"/>
    </xf>
    <xf numFmtId="0" fontId="20" fillId="0" borderId="2" xfId="0" applyFont="1" applyBorder="1" applyAlignment="1">
      <alignment horizontal="right"/>
    </xf>
    <xf numFmtId="0" fontId="22" fillId="0" borderId="2" xfId="0" applyFont="1" applyBorder="1" applyAlignment="1">
      <alignment horizontal="center"/>
    </xf>
    <xf numFmtId="43" fontId="16" fillId="0" borderId="2" xfId="1" applyNumberFormat="1" applyFont="1" applyBorder="1" applyAlignment="1">
      <alignment horizontal="right"/>
    </xf>
    <xf numFmtId="2" fontId="16" fillId="0" borderId="2" xfId="1" applyNumberFormat="1" applyFont="1" applyBorder="1" applyAlignment="1">
      <alignment horizontal="right"/>
    </xf>
    <xf numFmtId="2" fontId="16" fillId="0" borderId="2" xfId="0" applyNumberFormat="1" applyFont="1" applyBorder="1" applyAlignment="1">
      <alignment horizontal="right"/>
    </xf>
    <xf numFmtId="2" fontId="16" fillId="0" borderId="2" xfId="0" applyNumberFormat="1" applyFont="1" applyBorder="1" applyAlignment="1">
      <alignment horizontal="center"/>
    </xf>
    <xf numFmtId="2" fontId="20" fillId="0" borderId="2" xfId="0" applyNumberFormat="1" applyFont="1" applyBorder="1" applyAlignment="1">
      <alignment horizontal="center"/>
    </xf>
    <xf numFmtId="2" fontId="20" fillId="0" borderId="2" xfId="1" applyNumberFormat="1" applyFont="1" applyBorder="1" applyAlignment="1">
      <alignment horizontal="center"/>
    </xf>
    <xf numFmtId="0" fontId="20" fillId="9" borderId="2" xfId="0" applyFont="1" applyFill="1" applyBorder="1" applyAlignment="1">
      <alignment horizontal="center"/>
    </xf>
    <xf numFmtId="2" fontId="16" fillId="0" borderId="2" xfId="1" applyNumberFormat="1" applyFont="1" applyBorder="1" applyAlignment="1">
      <alignment horizontal="center"/>
    </xf>
    <xf numFmtId="0" fontId="20" fillId="0" borderId="2" xfId="0" applyFont="1" applyBorder="1" applyAlignment="1">
      <alignment horizontal="center"/>
    </xf>
    <xf numFmtId="0" fontId="16" fillId="11" borderId="2" xfId="0" applyFont="1" applyFill="1" applyBorder="1" applyAlignment="1">
      <alignment horizontal="left"/>
    </xf>
    <xf numFmtId="0" fontId="20" fillId="11" borderId="2" xfId="0" applyFont="1" applyFill="1" applyBorder="1"/>
    <xf numFmtId="0" fontId="16" fillId="20" borderId="2" xfId="0" applyFont="1" applyFill="1" applyBorder="1" applyAlignment="1">
      <alignment horizontal="center" wrapText="1"/>
    </xf>
    <xf numFmtId="0" fontId="18" fillId="0" borderId="2" xfId="0" applyFont="1" applyBorder="1" applyAlignment="1">
      <alignment horizontal="center"/>
    </xf>
    <xf numFmtId="2" fontId="20" fillId="0" borderId="2" xfId="1" applyNumberFormat="1" applyFont="1" applyBorder="1" applyAlignment="1">
      <alignment horizontal="right"/>
    </xf>
    <xf numFmtId="2" fontId="20" fillId="0" borderId="2" xfId="0" applyNumberFormat="1" applyFont="1" applyBorder="1" applyAlignment="1">
      <alignment horizontal="right"/>
    </xf>
    <xf numFmtId="1" fontId="20" fillId="0" borderId="2" xfId="0" applyNumberFormat="1" applyFont="1" applyBorder="1" applyAlignment="1">
      <alignment horizontal="center"/>
    </xf>
    <xf numFmtId="43" fontId="20" fillId="0" borderId="2" xfId="1" applyNumberFormat="1" applyFont="1" applyBorder="1" applyAlignment="1">
      <alignment horizontal="right"/>
    </xf>
    <xf numFmtId="2" fontId="20" fillId="0" borderId="2" xfId="0" applyNumberFormat="1" applyFont="1" applyFill="1" applyBorder="1" applyAlignment="1">
      <alignment horizontal="center"/>
    </xf>
    <xf numFmtId="0" fontId="20" fillId="0" borderId="2" xfId="0" applyFont="1" applyFill="1" applyBorder="1" applyAlignment="1">
      <alignment horizontal="center"/>
    </xf>
    <xf numFmtId="2" fontId="20" fillId="12" borderId="2" xfId="0" applyNumberFormat="1" applyFont="1" applyFill="1" applyBorder="1" applyAlignment="1">
      <alignment horizontal="center"/>
    </xf>
    <xf numFmtId="2" fontId="20" fillId="10" borderId="2" xfId="0" applyNumberFormat="1" applyFont="1" applyFill="1" applyBorder="1" applyAlignment="1">
      <alignment horizontal="center"/>
    </xf>
    <xf numFmtId="2" fontId="20" fillId="6" borderId="2" xfId="0" applyNumberFormat="1" applyFont="1" applyFill="1" applyBorder="1" applyAlignment="1">
      <alignment horizontal="center"/>
    </xf>
    <xf numFmtId="2" fontId="20" fillId="11" borderId="2" xfId="0" applyNumberFormat="1" applyFont="1" applyFill="1" applyBorder="1" applyAlignment="1">
      <alignment horizontal="center"/>
    </xf>
    <xf numFmtId="2" fontId="20" fillId="7" borderId="2" xfId="0" applyNumberFormat="1" applyFont="1" applyFill="1" applyBorder="1" applyAlignment="1">
      <alignment horizontal="center"/>
    </xf>
    <xf numFmtId="1" fontId="19" fillId="0" borderId="2" xfId="0" applyNumberFormat="1" applyFont="1" applyBorder="1" applyAlignment="1">
      <alignment horizontal="center"/>
    </xf>
    <xf numFmtId="0" fontId="23" fillId="0" borderId="2" xfId="0" applyFont="1" applyBorder="1" applyAlignment="1">
      <alignment horizontal="center"/>
    </xf>
    <xf numFmtId="2" fontId="20" fillId="5" borderId="2" xfId="0" applyNumberFormat="1" applyFont="1" applyFill="1" applyBorder="1" applyAlignment="1">
      <alignment horizontal="right"/>
    </xf>
    <xf numFmtId="2" fontId="20" fillId="5" borderId="2" xfId="0" applyNumberFormat="1" applyFont="1" applyFill="1" applyBorder="1" applyAlignment="1">
      <alignment horizontal="center"/>
    </xf>
    <xf numFmtId="2" fontId="20" fillId="6" borderId="2" xfId="0" applyNumberFormat="1" applyFont="1" applyFill="1" applyBorder="1" applyAlignment="1">
      <alignment horizontal="right"/>
    </xf>
    <xf numFmtId="2" fontId="20" fillId="13" borderId="2" xfId="0" applyNumberFormat="1" applyFont="1" applyFill="1" applyBorder="1" applyAlignment="1">
      <alignment horizontal="center"/>
    </xf>
    <xf numFmtId="2" fontId="20" fillId="13" borderId="2" xfId="0" applyNumberFormat="1" applyFont="1" applyFill="1" applyBorder="1" applyAlignment="1">
      <alignment horizontal="right"/>
    </xf>
    <xf numFmtId="2" fontId="20" fillId="14" borderId="2" xfId="0" applyNumberFormat="1" applyFont="1" applyFill="1" applyBorder="1" applyAlignment="1">
      <alignment horizontal="right"/>
    </xf>
    <xf numFmtId="2" fontId="20" fillId="14" borderId="2" xfId="0" applyNumberFormat="1" applyFont="1" applyFill="1" applyBorder="1" applyAlignment="1">
      <alignment horizontal="center"/>
    </xf>
    <xf numFmtId="2" fontId="20" fillId="15" borderId="2" xfId="0" applyNumberFormat="1" applyFont="1" applyFill="1" applyBorder="1" applyAlignment="1">
      <alignment horizontal="right"/>
    </xf>
    <xf numFmtId="2" fontId="20" fillId="15" borderId="2" xfId="0" applyNumberFormat="1" applyFont="1" applyFill="1" applyBorder="1" applyAlignment="1">
      <alignment horizontal="center"/>
    </xf>
    <xf numFmtId="2" fontId="20" fillId="8" borderId="2" xfId="0" applyNumberFormat="1" applyFont="1" applyFill="1" applyBorder="1" applyAlignment="1">
      <alignment horizontal="right"/>
    </xf>
    <xf numFmtId="2" fontId="20" fillId="8" borderId="2" xfId="0" applyNumberFormat="1" applyFont="1" applyFill="1" applyBorder="1" applyAlignment="1">
      <alignment horizontal="center"/>
    </xf>
    <xf numFmtId="2" fontId="20" fillId="4" borderId="2" xfId="0" applyNumberFormat="1" applyFont="1" applyFill="1" applyBorder="1" applyAlignment="1">
      <alignment horizontal="right"/>
    </xf>
    <xf numFmtId="2" fontId="20" fillId="4" borderId="2" xfId="0" applyNumberFormat="1" applyFont="1" applyFill="1" applyBorder="1" applyAlignment="1">
      <alignment horizontal="center"/>
    </xf>
    <xf numFmtId="0" fontId="20" fillId="0" borderId="2" xfId="0" applyFont="1" applyBorder="1" applyAlignment="1">
      <alignment horizontal="left"/>
    </xf>
    <xf numFmtId="2" fontId="20" fillId="0" borderId="2" xfId="0" applyNumberFormat="1" applyFont="1" applyFill="1" applyBorder="1" applyAlignment="1">
      <alignment horizontal="right"/>
    </xf>
    <xf numFmtId="1" fontId="16" fillId="0" borderId="2" xfId="0" applyNumberFormat="1" applyFont="1" applyBorder="1" applyAlignment="1">
      <alignment horizontal="center"/>
    </xf>
    <xf numFmtId="0" fontId="18" fillId="0" borderId="2" xfId="2" applyFont="1" applyFill="1" applyBorder="1" applyAlignment="1">
      <alignment horizontal="center"/>
    </xf>
    <xf numFmtId="37" fontId="16" fillId="0" borderId="2" xfId="0" applyNumberFormat="1" applyFont="1" applyBorder="1" applyAlignment="1">
      <alignment horizontal="center"/>
    </xf>
    <xf numFmtId="37" fontId="18" fillId="0" borderId="2" xfId="0" applyNumberFormat="1" applyFont="1" applyBorder="1" applyAlignment="1">
      <alignment horizontal="center"/>
    </xf>
    <xf numFmtId="37" fontId="16" fillId="0" borderId="2" xfId="1" applyNumberFormat="1" applyFont="1" applyBorder="1" applyAlignment="1">
      <alignment horizontal="center"/>
    </xf>
    <xf numFmtId="0" fontId="16" fillId="0" borderId="2" xfId="1" applyNumberFormat="1" applyFont="1" applyBorder="1" applyAlignment="1">
      <alignment horizontal="center"/>
    </xf>
    <xf numFmtId="44" fontId="16" fillId="0" borderId="2" xfId="5" applyFont="1" applyBorder="1" applyAlignment="1">
      <alignment horizontal="center"/>
    </xf>
    <xf numFmtId="43" fontId="16" fillId="0" borderId="2" xfId="1" applyFont="1" applyBorder="1" applyAlignment="1">
      <alignment horizontal="right"/>
    </xf>
    <xf numFmtId="44" fontId="16" fillId="0" borderId="2" xfId="5" applyFont="1" applyBorder="1" applyAlignment="1">
      <alignment horizontal="right"/>
    </xf>
    <xf numFmtId="43" fontId="16" fillId="0" borderId="2" xfId="1" applyNumberFormat="1" applyFont="1" applyBorder="1" applyAlignment="1">
      <alignment horizontal="center"/>
    </xf>
    <xf numFmtId="43" fontId="16" fillId="0" borderId="2" xfId="1" applyFont="1" applyBorder="1" applyAlignment="1">
      <alignment horizontal="left"/>
    </xf>
    <xf numFmtId="37" fontId="18" fillId="0" borderId="2" xfId="0" applyNumberFormat="1" applyFont="1" applyFill="1" applyBorder="1" applyAlignment="1">
      <alignment horizontal="center" vertical="center"/>
    </xf>
    <xf numFmtId="0" fontId="18" fillId="20" borderId="2" xfId="2" applyFont="1" applyFill="1" applyBorder="1" applyAlignment="1">
      <alignment horizontal="center"/>
    </xf>
    <xf numFmtId="0" fontId="16" fillId="6" borderId="2" xfId="0" applyFont="1" applyFill="1" applyBorder="1"/>
    <xf numFmtId="0" fontId="16" fillId="4" borderId="2" xfId="0" applyFont="1" applyFill="1" applyBorder="1" applyAlignment="1">
      <alignment horizontal="center"/>
    </xf>
    <xf numFmtId="0" fontId="16" fillId="0" borderId="2" xfId="0" applyFont="1" applyFill="1" applyBorder="1"/>
    <xf numFmtId="0" fontId="19" fillId="0" borderId="2" xfId="0" applyFont="1" applyBorder="1" applyAlignment="1">
      <alignment horizontal="center"/>
    </xf>
    <xf numFmtId="0" fontId="16" fillId="20" borderId="2" xfId="2" applyFont="1" applyFill="1" applyBorder="1" applyAlignment="1">
      <alignment horizontal="center"/>
    </xf>
    <xf numFmtId="0" fontId="16" fillId="0" borderId="2" xfId="2" applyFont="1" applyFill="1" applyBorder="1" applyAlignment="1">
      <alignment horizontal="center"/>
    </xf>
    <xf numFmtId="0" fontId="18" fillId="0" borderId="2" xfId="2" applyFont="1" applyFill="1" applyBorder="1" applyAlignment="1">
      <alignment horizontal="center" vertical="center"/>
    </xf>
    <xf numFmtId="37" fontId="18" fillId="0" borderId="2" xfId="0" quotePrefix="1" applyNumberFormat="1" applyFont="1" applyBorder="1" applyAlignment="1">
      <alignment horizontal="center" vertical="center"/>
    </xf>
    <xf numFmtId="0" fontId="18" fillId="20" borderId="2" xfId="2" applyFont="1" applyFill="1" applyBorder="1" applyAlignment="1">
      <alignment horizontal="center" vertical="center"/>
    </xf>
    <xf numFmtId="0" fontId="16" fillId="0" borderId="2" xfId="2" applyFont="1" applyFill="1" applyBorder="1" applyAlignment="1">
      <alignment horizontal="center" vertical="center"/>
    </xf>
    <xf numFmtId="37" fontId="18" fillId="0" borderId="2" xfId="0" quotePrefix="1" applyNumberFormat="1" applyFont="1" applyFill="1" applyBorder="1" applyAlignment="1">
      <alignment horizontal="center" vertical="center"/>
    </xf>
    <xf numFmtId="0" fontId="19" fillId="4" borderId="2" xfId="0" applyFont="1" applyFill="1" applyBorder="1" applyAlignment="1">
      <alignment horizontal="center"/>
    </xf>
    <xf numFmtId="0" fontId="16" fillId="20" borderId="2" xfId="2" applyFont="1" applyFill="1" applyBorder="1" applyAlignment="1">
      <alignment horizontal="center" vertical="center"/>
    </xf>
    <xf numFmtId="37" fontId="16" fillId="0" borderId="2" xfId="1" applyNumberFormat="1" applyFont="1" applyFill="1" applyBorder="1" applyAlignment="1">
      <alignment horizontal="center"/>
    </xf>
    <xf numFmtId="0" fontId="16" fillId="0" borderId="2" xfId="0" applyFont="1" applyFill="1" applyBorder="1" applyAlignment="1">
      <alignment horizontal="center" vertical="center"/>
    </xf>
    <xf numFmtId="0" fontId="16" fillId="11" borderId="2" xfId="0" applyFont="1" applyFill="1" applyBorder="1" applyAlignment="1">
      <alignment horizontal="center"/>
    </xf>
    <xf numFmtId="0" fontId="31" fillId="0" borderId="2" xfId="0" applyFont="1" applyBorder="1" applyAlignment="1">
      <alignment horizontal="center" vertical="center"/>
    </xf>
    <xf numFmtId="0" fontId="16" fillId="20" borderId="2" xfId="0" applyFont="1" applyFill="1" applyBorder="1" applyAlignment="1">
      <alignment horizontal="center" vertical="center"/>
    </xf>
    <xf numFmtId="2" fontId="16" fillId="21" borderId="2" xfId="0" applyNumberFormat="1" applyFont="1" applyFill="1" applyBorder="1" applyAlignment="1">
      <alignment horizontal="center"/>
    </xf>
    <xf numFmtId="2" fontId="16" fillId="0" borderId="2" xfId="0" applyNumberFormat="1" applyFont="1" applyFill="1" applyBorder="1" applyAlignment="1">
      <alignment horizontal="center"/>
    </xf>
    <xf numFmtId="37" fontId="19" fillId="0" borderId="2" xfId="1" applyNumberFormat="1" applyFont="1" applyBorder="1" applyAlignment="1">
      <alignment horizontal="center"/>
    </xf>
    <xf numFmtId="0" fontId="16" fillId="4" borderId="2" xfId="0" applyFont="1" applyFill="1" applyBorder="1"/>
    <xf numFmtId="49" fontId="16" fillId="0" borderId="2" xfId="3" applyNumberFormat="1" applyFont="1" applyFill="1" applyBorder="1" applyAlignment="1">
      <alignment horizontal="center" vertical="center"/>
    </xf>
    <xf numFmtId="1" fontId="16" fillId="20" borderId="2" xfId="2" applyNumberFormat="1" applyFont="1" applyFill="1" applyBorder="1" applyAlignment="1">
      <alignment horizontal="center" vertical="center"/>
    </xf>
    <xf numFmtId="1" fontId="16" fillId="20" borderId="2" xfId="0" applyNumberFormat="1" applyFont="1" applyFill="1" applyBorder="1" applyAlignment="1">
      <alignment horizontal="center"/>
    </xf>
    <xf numFmtId="0" fontId="16" fillId="3" borderId="2" xfId="0" applyFont="1" applyFill="1" applyBorder="1"/>
    <xf numFmtId="0" fontId="19" fillId="0" borderId="2" xfId="0" applyFont="1" applyFill="1" applyBorder="1" applyAlignment="1">
      <alignment horizontal="center"/>
    </xf>
    <xf numFmtId="0" fontId="18" fillId="0" borderId="2" xfId="0" applyFont="1" applyFill="1" applyBorder="1" applyAlignment="1">
      <alignment horizontal="center" vertical="center"/>
    </xf>
    <xf numFmtId="0" fontId="16" fillId="0" borderId="2" xfId="0" applyFont="1" applyFill="1" applyBorder="1" applyAlignment="1">
      <alignment horizontal="center"/>
    </xf>
    <xf numFmtId="0" fontId="16" fillId="0" borderId="2" xfId="0" quotePrefix="1" applyFont="1" applyFill="1" applyBorder="1" applyAlignment="1">
      <alignment horizontal="center" vertical="center"/>
    </xf>
    <xf numFmtId="0" fontId="16" fillId="20" borderId="2" xfId="0" quotePrefix="1" applyFont="1" applyFill="1" applyBorder="1" applyAlignment="1">
      <alignment horizontal="center" vertical="center"/>
    </xf>
    <xf numFmtId="0" fontId="16" fillId="2" borderId="2" xfId="0" applyFont="1" applyFill="1" applyBorder="1"/>
    <xf numFmtId="1" fontId="16" fillId="0" borderId="2" xfId="2" applyNumberFormat="1" applyFont="1" applyFill="1" applyBorder="1" applyAlignment="1">
      <alignment horizontal="center" vertical="center"/>
    </xf>
    <xf numFmtId="37" fontId="16" fillId="0" borderId="2" xfId="0" applyNumberFormat="1" applyFont="1" applyFill="1" applyBorder="1" applyAlignment="1">
      <alignment horizontal="center"/>
    </xf>
    <xf numFmtId="37" fontId="16" fillId="9" borderId="2" xfId="1" applyNumberFormat="1" applyFont="1" applyFill="1" applyBorder="1" applyAlignment="1">
      <alignment horizontal="center"/>
    </xf>
    <xf numFmtId="0" fontId="16" fillId="0" borderId="2" xfId="0" applyNumberFormat="1" applyFont="1" applyBorder="1" applyAlignment="1">
      <alignment horizontal="center"/>
    </xf>
    <xf numFmtId="1" fontId="16" fillId="0" borderId="2" xfId="1" applyNumberFormat="1" applyFont="1" applyBorder="1" applyAlignment="1">
      <alignment horizontal="center"/>
    </xf>
    <xf numFmtId="43" fontId="16" fillId="0" borderId="2" xfId="1" quotePrefix="1" applyFont="1" applyBorder="1" applyAlignment="1">
      <alignment horizontal="left"/>
    </xf>
    <xf numFmtId="0" fontId="18" fillId="0" borderId="2" xfId="0" applyFont="1" applyFill="1" applyBorder="1" applyAlignment="1">
      <alignment horizontal="center"/>
    </xf>
    <xf numFmtId="37" fontId="16" fillId="18" borderId="2" xfId="1" applyNumberFormat="1" applyFont="1" applyFill="1" applyBorder="1" applyAlignment="1">
      <alignment horizontal="center"/>
    </xf>
    <xf numFmtId="0" fontId="16" fillId="0" borderId="2" xfId="2" quotePrefix="1" applyFont="1" applyFill="1" applyBorder="1" applyAlignment="1">
      <alignment horizontal="center" vertical="center"/>
    </xf>
    <xf numFmtId="0" fontId="21" fillId="0" borderId="2" xfId="0" applyFont="1" applyBorder="1" applyAlignment="1">
      <alignment horizontal="center"/>
    </xf>
    <xf numFmtId="0" fontId="21" fillId="0" borderId="2" xfId="2" applyFont="1" applyFill="1" applyBorder="1" applyAlignment="1">
      <alignment horizontal="center" vertical="center"/>
    </xf>
    <xf numFmtId="0" fontId="21" fillId="0" borderId="2" xfId="0" applyFont="1" applyBorder="1"/>
    <xf numFmtId="37" fontId="21" fillId="0" borderId="2" xfId="1" applyNumberFormat="1" applyFont="1" applyBorder="1" applyAlignment="1">
      <alignment horizontal="center"/>
    </xf>
    <xf numFmtId="37" fontId="21" fillId="0" borderId="2" xfId="0" applyNumberFormat="1" applyFont="1" applyBorder="1" applyAlignment="1">
      <alignment horizontal="center"/>
    </xf>
    <xf numFmtId="2" fontId="21" fillId="0" borderId="2" xfId="1" applyNumberFormat="1" applyFont="1" applyBorder="1" applyAlignment="1">
      <alignment horizontal="center"/>
    </xf>
    <xf numFmtId="2" fontId="21" fillId="0" borderId="2" xfId="0" applyNumberFormat="1" applyFont="1" applyBorder="1" applyAlignment="1">
      <alignment horizontal="center"/>
    </xf>
    <xf numFmtId="43" fontId="21" fillId="0" borderId="2" xfId="1" applyFont="1" applyBorder="1" applyAlignment="1">
      <alignment horizontal="right"/>
    </xf>
    <xf numFmtId="43" fontId="21" fillId="0" borderId="2" xfId="1" applyFont="1" applyBorder="1" applyAlignment="1">
      <alignment horizontal="left"/>
    </xf>
    <xf numFmtId="0" fontId="21" fillId="0" borderId="2" xfId="3" applyFont="1" applyFill="1" applyBorder="1" applyAlignment="1">
      <alignment horizontal="center" vertical="center"/>
    </xf>
    <xf numFmtId="0" fontId="32" fillId="0" borderId="2" xfId="2" applyFont="1" applyFill="1" applyBorder="1" applyAlignment="1">
      <alignment horizontal="center"/>
    </xf>
    <xf numFmtId="0" fontId="21" fillId="0" borderId="2" xfId="0" applyFont="1" applyFill="1" applyBorder="1"/>
    <xf numFmtId="37" fontId="20" fillId="0" borderId="2" xfId="1" applyNumberFormat="1" applyFont="1" applyBorder="1" applyAlignment="1">
      <alignment horizontal="center"/>
    </xf>
    <xf numFmtId="44" fontId="20" fillId="0" borderId="2" xfId="5" applyFont="1" applyBorder="1" applyAlignment="1">
      <alignment horizontal="center"/>
    </xf>
    <xf numFmtId="164" fontId="16" fillId="0" borderId="2" xfId="1" applyNumberFormat="1" applyFont="1" applyBorder="1" applyAlignment="1">
      <alignment horizontal="right"/>
    </xf>
    <xf numFmtId="0" fontId="16" fillId="0" borderId="4" xfId="0" applyFont="1" applyBorder="1" applyAlignment="1">
      <alignment horizontal="left"/>
    </xf>
    <xf numFmtId="0" fontId="16" fillId="0" borderId="4" xfId="0" applyFont="1" applyBorder="1" applyAlignment="1">
      <alignment horizontal="center"/>
    </xf>
    <xf numFmtId="0" fontId="16" fillId="9" borderId="4" xfId="0" applyFont="1" applyFill="1" applyBorder="1" applyAlignment="1">
      <alignment horizontal="left"/>
    </xf>
    <xf numFmtId="0" fontId="17" fillId="9" borderId="4" xfId="0" applyFont="1" applyFill="1" applyBorder="1" applyAlignment="1">
      <alignment horizontal="center"/>
    </xf>
    <xf numFmtId="0" fontId="16" fillId="9" borderId="4" xfId="0" applyFont="1" applyFill="1" applyBorder="1" applyAlignment="1">
      <alignment horizontal="right"/>
    </xf>
    <xf numFmtId="0" fontId="16" fillId="0" borderId="4" xfId="0" applyFont="1" applyBorder="1"/>
    <xf numFmtId="2" fontId="20" fillId="16" borderId="4" xfId="0" applyNumberFormat="1" applyFont="1" applyFill="1" applyBorder="1" applyAlignment="1">
      <alignment horizontal="right"/>
    </xf>
    <xf numFmtId="2" fontId="20" fillId="17" borderId="4" xfId="0" applyNumberFormat="1" applyFont="1" applyFill="1" applyBorder="1" applyAlignment="1">
      <alignment horizontal="right"/>
    </xf>
    <xf numFmtId="0" fontId="16" fillId="0" borderId="4" xfId="0" applyFont="1" applyBorder="1" applyAlignment="1">
      <alignment horizontal="right"/>
    </xf>
    <xf numFmtId="43" fontId="16" fillId="0" borderId="4" xfId="1" applyNumberFormat="1" applyFont="1" applyBorder="1" applyAlignment="1">
      <alignment horizontal="right"/>
    </xf>
    <xf numFmtId="2" fontId="16" fillId="0" borderId="4" xfId="1" applyNumberFormat="1" applyFont="1" applyBorder="1" applyAlignment="1">
      <alignment horizontal="right"/>
    </xf>
    <xf numFmtId="2" fontId="20" fillId="0" borderId="4" xfId="0" applyNumberFormat="1" applyFont="1" applyBorder="1" applyAlignment="1">
      <alignment horizontal="right"/>
    </xf>
    <xf numFmtId="2" fontId="20" fillId="0" borderId="4" xfId="0" applyNumberFormat="1" applyFont="1" applyBorder="1" applyAlignment="1">
      <alignment horizontal="center"/>
    </xf>
    <xf numFmtId="2" fontId="20" fillId="0" borderId="4" xfId="1" applyNumberFormat="1" applyFont="1" applyBorder="1" applyAlignment="1">
      <alignment horizontal="center"/>
    </xf>
    <xf numFmtId="2" fontId="16" fillId="0" borderId="4" xfId="1" applyNumberFormat="1" applyFont="1" applyBorder="1" applyAlignment="1">
      <alignment horizontal="center"/>
    </xf>
    <xf numFmtId="2" fontId="16" fillId="0" borderId="4" xfId="0" applyNumberFormat="1" applyFont="1" applyBorder="1" applyAlignment="1">
      <alignment horizontal="center"/>
    </xf>
    <xf numFmtId="0" fontId="20" fillId="9" borderId="4" xfId="0" applyFont="1" applyFill="1" applyBorder="1" applyAlignment="1">
      <alignment horizontal="center"/>
    </xf>
    <xf numFmtId="0" fontId="20" fillId="0" borderId="4" xfId="0" applyFont="1" applyBorder="1" applyAlignment="1">
      <alignment horizontal="center"/>
    </xf>
    <xf numFmtId="0" fontId="16" fillId="0" borderId="5" xfId="0" applyFont="1" applyBorder="1" applyAlignment="1">
      <alignment horizontal="right"/>
    </xf>
    <xf numFmtId="0" fontId="16" fillId="0" borderId="6" xfId="0" applyFont="1" applyBorder="1" applyAlignment="1">
      <alignment horizontal="right"/>
    </xf>
    <xf numFmtId="0" fontId="22" fillId="0" borderId="6" xfId="0" applyFont="1" applyBorder="1" applyAlignment="1">
      <alignment horizontal="left"/>
    </xf>
    <xf numFmtId="0" fontId="19" fillId="0" borderId="6" xfId="0" applyFont="1" applyBorder="1" applyAlignment="1">
      <alignment horizontal="left"/>
    </xf>
    <xf numFmtId="0" fontId="19" fillId="0" borderId="6" xfId="0" applyFont="1" applyBorder="1" applyAlignment="1">
      <alignment horizontal="right"/>
    </xf>
    <xf numFmtId="0" fontId="21" fillId="0" borderId="6" xfId="0" applyFont="1" applyBorder="1" applyAlignment="1">
      <alignment horizontal="right"/>
    </xf>
    <xf numFmtId="43" fontId="16" fillId="0" borderId="6" xfId="1" applyFont="1" applyBorder="1" applyAlignment="1">
      <alignment horizontal="right"/>
    </xf>
    <xf numFmtId="0" fontId="16" fillId="0" borderId="7" xfId="0" applyFont="1" applyBorder="1"/>
    <xf numFmtId="0" fontId="16" fillId="0" borderId="7" xfId="0" applyFont="1" applyBorder="1" applyAlignment="1">
      <alignment horizontal="center"/>
    </xf>
    <xf numFmtId="0" fontId="17" fillId="0" borderId="7" xfId="0" applyFont="1" applyBorder="1" applyAlignment="1">
      <alignment horizontal="center"/>
    </xf>
    <xf numFmtId="37" fontId="16" fillId="0" borderId="7" xfId="0" applyNumberFormat="1" applyFont="1" applyBorder="1" applyAlignment="1">
      <alignment horizontal="center"/>
    </xf>
    <xf numFmtId="37" fontId="18" fillId="0" borderId="7" xfId="0" applyNumberFormat="1" applyFont="1" applyFill="1" applyBorder="1" applyAlignment="1">
      <alignment horizontal="center" vertical="center"/>
    </xf>
    <xf numFmtId="37" fontId="16" fillId="0" borderId="7" xfId="1" applyNumberFormat="1" applyFont="1" applyBorder="1" applyAlignment="1">
      <alignment horizontal="center"/>
    </xf>
    <xf numFmtId="2" fontId="16" fillId="0" borderId="7" xfId="1" applyNumberFormat="1" applyFont="1" applyBorder="1" applyAlignment="1">
      <alignment horizontal="center"/>
    </xf>
    <xf numFmtId="2" fontId="16" fillId="0" borderId="7" xfId="0" applyNumberFormat="1" applyFont="1" applyBorder="1" applyAlignment="1">
      <alignment horizontal="center"/>
    </xf>
    <xf numFmtId="43" fontId="16" fillId="0" borderId="7" xfId="1" applyFont="1" applyBorder="1" applyAlignment="1">
      <alignment horizontal="right"/>
    </xf>
    <xf numFmtId="43" fontId="16" fillId="0" borderId="7" xfId="1" applyFont="1" applyBorder="1" applyAlignment="1">
      <alignment horizontal="left"/>
    </xf>
    <xf numFmtId="0" fontId="16" fillId="0" borderId="8" xfId="0" applyFont="1" applyBorder="1" applyAlignment="1">
      <alignment horizontal="right"/>
    </xf>
    <xf numFmtId="0" fontId="17" fillId="0" borderId="3" xfId="0" applyFont="1" applyBorder="1" applyAlignment="1">
      <alignment horizontal="center"/>
    </xf>
    <xf numFmtId="0" fontId="18" fillId="0" borderId="3" xfId="0" applyFont="1" applyBorder="1" applyAlignment="1">
      <alignment horizontal="center"/>
    </xf>
    <xf numFmtId="2" fontId="16" fillId="0" borderId="3" xfId="0" applyNumberFormat="1" applyFont="1" applyBorder="1" applyAlignment="1">
      <alignment horizontal="right"/>
    </xf>
    <xf numFmtId="1" fontId="16" fillId="0" borderId="3" xfId="0" applyNumberFormat="1" applyFont="1" applyBorder="1" applyAlignment="1">
      <alignment horizontal="center"/>
    </xf>
    <xf numFmtId="0" fontId="16" fillId="0" borderId="9" xfId="0" applyFont="1" applyBorder="1" applyAlignment="1">
      <alignment horizontal="right"/>
    </xf>
    <xf numFmtId="0" fontId="25" fillId="0" borderId="7" xfId="0" applyFont="1" applyBorder="1" applyAlignment="1">
      <alignment horizontal="right"/>
    </xf>
    <xf numFmtId="0" fontId="25" fillId="0" borderId="7" xfId="0" applyFont="1" applyBorder="1" applyAlignment="1">
      <alignment horizontal="center"/>
    </xf>
    <xf numFmtId="0" fontId="26" fillId="0" borderId="7" xfId="0" applyFont="1" applyBorder="1" applyAlignment="1">
      <alignment horizontal="center"/>
    </xf>
    <xf numFmtId="0" fontId="25" fillId="0" borderId="7" xfId="0" applyFont="1" applyBorder="1"/>
    <xf numFmtId="0" fontId="27" fillId="0" borderId="7" xfId="0" applyFont="1" applyBorder="1" applyAlignment="1">
      <alignment horizontal="center"/>
    </xf>
    <xf numFmtId="43" fontId="25" fillId="0" borderId="7" xfId="1" applyNumberFormat="1" applyFont="1" applyBorder="1" applyAlignment="1">
      <alignment horizontal="right"/>
    </xf>
    <xf numFmtId="2" fontId="25" fillId="0" borderId="7" xfId="1" applyNumberFormat="1" applyFont="1" applyBorder="1" applyAlignment="1">
      <alignment horizontal="right"/>
    </xf>
    <xf numFmtId="2" fontId="25" fillId="0" borderId="7" xfId="0" applyNumberFormat="1" applyFont="1" applyBorder="1" applyAlignment="1">
      <alignment horizontal="right"/>
    </xf>
    <xf numFmtId="2" fontId="25" fillId="0" borderId="7" xfId="0" applyNumberFormat="1" applyFont="1" applyBorder="1" applyAlignment="1">
      <alignment horizontal="center"/>
    </xf>
    <xf numFmtId="2" fontId="25" fillId="0" borderId="7" xfId="1" applyNumberFormat="1" applyFont="1" applyBorder="1" applyAlignment="1">
      <alignment horizontal="center"/>
    </xf>
    <xf numFmtId="1" fontId="25" fillId="0" borderId="7" xfId="0" applyNumberFormat="1" applyFont="1" applyBorder="1" applyAlignment="1">
      <alignment horizontal="center"/>
    </xf>
    <xf numFmtId="2" fontId="20" fillId="0" borderId="7" xfId="0" applyNumberFormat="1" applyFont="1" applyBorder="1" applyAlignment="1">
      <alignment horizontal="center"/>
    </xf>
    <xf numFmtId="0" fontId="16" fillId="0" borderId="7" xfId="0" applyFont="1" applyBorder="1" applyAlignment="1">
      <alignment horizontal="left"/>
    </xf>
    <xf numFmtId="166" fontId="16" fillId="4" borderId="0" xfId="0" applyNumberFormat="1" applyFont="1" applyFill="1"/>
    <xf numFmtId="166" fontId="16" fillId="3" borderId="0" xfId="0" applyNumberFormat="1" applyFont="1" applyFill="1"/>
    <xf numFmtId="166" fontId="16" fillId="2" borderId="0" xfId="0" applyNumberFormat="1" applyFont="1" applyFill="1"/>
    <xf numFmtId="166" fontId="16" fillId="0" borderId="0" xfId="0" applyNumberFormat="1" applyFont="1"/>
    <xf numFmtId="166" fontId="21" fillId="0" borderId="0" xfId="0" applyNumberFormat="1" applyFont="1" applyFill="1"/>
    <xf numFmtId="166" fontId="16" fillId="6" borderId="0" xfId="0" applyNumberFormat="1" applyFont="1" applyFill="1"/>
    <xf numFmtId="166" fontId="16" fillId="0" borderId="4" xfId="0" applyNumberFormat="1" applyFont="1" applyBorder="1"/>
    <xf numFmtId="166" fontId="16" fillId="0" borderId="2" xfId="0" applyNumberFormat="1" applyFont="1" applyBorder="1"/>
    <xf numFmtId="166" fontId="25" fillId="0" borderId="7" xfId="0" applyNumberFormat="1" applyFont="1" applyBorder="1"/>
    <xf numFmtId="166" fontId="16" fillId="0" borderId="7" xfId="0" applyNumberFormat="1" applyFont="1" applyBorder="1"/>
    <xf numFmtId="1" fontId="16" fillId="0" borderId="3" xfId="0" applyNumberFormat="1" applyFont="1" applyBorder="1"/>
    <xf numFmtId="1" fontId="16" fillId="0" borderId="2" xfId="0" applyNumberFormat="1" applyFont="1" applyBorder="1"/>
    <xf numFmtId="38" fontId="16" fillId="0" borderId="2" xfId="0" applyNumberFormat="1" applyFont="1" applyBorder="1" applyAlignment="1">
      <alignment horizontal="center"/>
    </xf>
    <xf numFmtId="0" fontId="25" fillId="0" borderId="7" xfId="0" applyFont="1" applyBorder="1" applyAlignment="1">
      <alignment horizontal="right" textRotation="90"/>
    </xf>
    <xf numFmtId="0" fontId="25" fillId="0" borderId="7" xfId="0" applyFont="1" applyBorder="1" applyAlignment="1">
      <alignment horizontal="center" textRotation="90"/>
    </xf>
    <xf numFmtId="0" fontId="20" fillId="0" borderId="2" xfId="0" applyFont="1" applyBorder="1" applyAlignment="1">
      <alignment horizontal="center" textRotation="90"/>
    </xf>
    <xf numFmtId="37" fontId="16" fillId="0" borderId="2" xfId="1" applyNumberFormat="1" applyFont="1" applyBorder="1" applyAlignment="1">
      <alignment horizontal="left"/>
    </xf>
    <xf numFmtId="0" fontId="25" fillId="0" borderId="10" xfId="0" applyFont="1" applyBorder="1" applyAlignment="1">
      <alignment horizontal="center" textRotation="90"/>
    </xf>
    <xf numFmtId="0" fontId="26" fillId="0" borderId="7" xfId="0" applyFont="1" applyBorder="1" applyAlignment="1">
      <alignment horizontal="center" textRotation="90"/>
    </xf>
    <xf numFmtId="0" fontId="25" fillId="0" borderId="7" xfId="0" applyFont="1" applyBorder="1" applyAlignment="1">
      <alignment textRotation="90"/>
    </xf>
    <xf numFmtId="0" fontId="20" fillId="0" borderId="2" xfId="0" applyFont="1" applyBorder="1" applyAlignment="1">
      <alignment horizontal="center" textRotation="90" wrapText="1"/>
    </xf>
    <xf numFmtId="166" fontId="20" fillId="0" borderId="2" xfId="0" applyNumberFormat="1" applyFont="1" applyBorder="1" applyAlignment="1">
      <alignment horizontal="center" textRotation="90"/>
    </xf>
    <xf numFmtId="37" fontId="16" fillId="4" borderId="2" xfId="1" applyNumberFormat="1" applyFont="1" applyFill="1" applyBorder="1" applyAlignment="1">
      <alignment horizontal="center"/>
    </xf>
    <xf numFmtId="0" fontId="16" fillId="16" borderId="2" xfId="0" applyFont="1" applyFill="1" applyBorder="1" applyAlignment="1">
      <alignment horizontal="center"/>
    </xf>
    <xf numFmtId="0" fontId="19" fillId="16" borderId="2" xfId="0" applyFont="1" applyFill="1" applyBorder="1" applyAlignment="1">
      <alignment horizontal="center"/>
    </xf>
    <xf numFmtId="0" fontId="16" fillId="16" borderId="7" xfId="0" applyFont="1" applyFill="1" applyBorder="1" applyAlignment="1">
      <alignment horizontal="center"/>
    </xf>
    <xf numFmtId="49" fontId="16" fillId="0" borderId="0" xfId="0" applyNumberFormat="1" applyFont="1"/>
    <xf numFmtId="1" fontId="17" fillId="0" borderId="0" xfId="0" applyNumberFormat="1" applyFont="1" applyBorder="1" applyAlignment="1">
      <alignment horizontal="center"/>
    </xf>
    <xf numFmtId="0" fontId="0" fillId="0" borderId="11" xfId="0" applyFill="1" applyBorder="1" applyAlignment="1">
      <alignment horizontal="center"/>
    </xf>
    <xf numFmtId="0" fontId="0" fillId="0" borderId="1" xfId="0" applyFill="1" applyBorder="1" applyAlignment="1">
      <alignment horizontal="center"/>
    </xf>
    <xf numFmtId="0" fontId="0" fillId="0" borderId="12" xfId="0" applyFill="1" applyBorder="1" applyAlignment="1">
      <alignment horizontal="center"/>
    </xf>
    <xf numFmtId="1" fontId="0" fillId="0" borderId="11" xfId="0" applyNumberFormat="1" applyBorder="1" applyAlignment="1">
      <alignment horizontal="center"/>
    </xf>
    <xf numFmtId="1" fontId="0" fillId="0" borderId="1" xfId="0" applyNumberFormat="1" applyBorder="1" applyAlignment="1">
      <alignment horizontal="center"/>
    </xf>
    <xf numFmtId="46" fontId="0" fillId="0" borderId="1" xfId="0" quotePrefix="1" applyNumberFormat="1" applyBorder="1" applyAlignment="1">
      <alignment horizontal="center"/>
    </xf>
    <xf numFmtId="1" fontId="0" fillId="0" borderId="1" xfId="0" quotePrefix="1" applyNumberFormat="1" applyBorder="1" applyAlignment="1">
      <alignment horizontal="center"/>
    </xf>
    <xf numFmtId="49" fontId="0" fillId="0" borderId="1" xfId="0" applyNumberFormat="1" applyBorder="1" applyAlignment="1">
      <alignment horizontal="center"/>
    </xf>
    <xf numFmtId="0" fontId="16" fillId="0" borderId="2" xfId="0" applyFont="1" applyBorder="1" applyAlignment="1">
      <alignment wrapText="1"/>
    </xf>
    <xf numFmtId="167" fontId="16" fillId="0" borderId="0" xfId="0" applyNumberFormat="1" applyFont="1"/>
    <xf numFmtId="168" fontId="16" fillId="0" borderId="0" xfId="0" applyNumberFormat="1" applyFont="1"/>
    <xf numFmtId="168" fontId="16" fillId="0" borderId="3" xfId="0" applyNumberFormat="1" applyFont="1" applyBorder="1"/>
    <xf numFmtId="168" fontId="16" fillId="0" borderId="2" xfId="0" applyNumberFormat="1" applyFont="1" applyBorder="1" applyAlignment="1">
      <alignment horizontal="center"/>
    </xf>
    <xf numFmtId="168" fontId="16" fillId="0" borderId="2" xfId="0" applyNumberFormat="1" applyFont="1" applyBorder="1"/>
    <xf numFmtId="168" fontId="16" fillId="0" borderId="7" xfId="0" applyNumberFormat="1" applyFont="1" applyBorder="1"/>
    <xf numFmtId="0" fontId="16" fillId="0" borderId="0" xfId="0" applyNumberFormat="1" applyFont="1" applyAlignment="1">
      <alignment horizontal="center"/>
    </xf>
    <xf numFmtId="0" fontId="19" fillId="0" borderId="2" xfId="0" applyNumberFormat="1" applyFont="1" applyBorder="1" applyAlignment="1">
      <alignment horizontal="center"/>
    </xf>
    <xf numFmtId="0" fontId="16" fillId="11" borderId="2" xfId="0" applyNumberFormat="1" applyFont="1" applyFill="1" applyBorder="1" applyAlignment="1">
      <alignment horizontal="center"/>
    </xf>
    <xf numFmtId="0" fontId="19" fillId="0" borderId="2" xfId="0" applyNumberFormat="1" applyFont="1" applyFill="1" applyBorder="1" applyAlignment="1">
      <alignment horizontal="center"/>
    </xf>
    <xf numFmtId="1" fontId="16" fillId="0" borderId="0" xfId="2" applyNumberFormat="1" applyFont="1" applyFill="1" applyBorder="1" applyAlignment="1">
      <alignment horizontal="center" vertical="center"/>
    </xf>
    <xf numFmtId="0" fontId="16" fillId="4" borderId="2" xfId="0" applyNumberFormat="1" applyFont="1" applyFill="1" applyBorder="1" applyAlignment="1">
      <alignment horizontal="center"/>
    </xf>
    <xf numFmtId="0" fontId="19" fillId="4" borderId="2" xfId="0" applyNumberFormat="1" applyFont="1" applyFill="1" applyBorder="1" applyAlignment="1">
      <alignment horizontal="center"/>
    </xf>
    <xf numFmtId="0" fontId="18" fillId="4" borderId="2" xfId="0" applyNumberFormat="1" applyFont="1" applyFill="1" applyBorder="1" applyAlignment="1">
      <alignment horizontal="center"/>
    </xf>
    <xf numFmtId="0" fontId="18" fillId="0" borderId="2" xfId="0" applyNumberFormat="1" applyFont="1" applyBorder="1" applyAlignment="1">
      <alignment horizontal="center"/>
    </xf>
    <xf numFmtId="0" fontId="16" fillId="9" borderId="2" xfId="0" applyNumberFormat="1" applyFont="1" applyFill="1" applyBorder="1" applyAlignment="1">
      <alignment horizontal="center"/>
    </xf>
    <xf numFmtId="0" fontId="21" fillId="0" borderId="2" xfId="0" applyNumberFormat="1" applyFont="1" applyBorder="1" applyAlignment="1">
      <alignment horizontal="center"/>
    </xf>
    <xf numFmtId="0" fontId="30" fillId="0" borderId="2" xfId="0" applyNumberFormat="1" applyFont="1" applyFill="1" applyBorder="1" applyAlignment="1">
      <alignment horizontal="center"/>
    </xf>
    <xf numFmtId="0" fontId="21" fillId="0" borderId="2" xfId="0" applyNumberFormat="1" applyFont="1" applyFill="1" applyBorder="1" applyAlignment="1">
      <alignment horizontal="center"/>
    </xf>
    <xf numFmtId="0" fontId="2" fillId="0" borderId="0" xfId="0" applyFont="1" applyBorder="1" applyAlignment="1">
      <alignment horizontal="center" vertical="center" textRotation="90" wrapText="1"/>
    </xf>
    <xf numFmtId="1" fontId="40" fillId="0" borderId="0" xfId="0" applyNumberFormat="1" applyFont="1" applyBorder="1" applyAlignment="1">
      <alignment horizontal="center" vertical="center" textRotation="90" wrapText="1"/>
    </xf>
    <xf numFmtId="0" fontId="44" fillId="22" borderId="14" xfId="0" applyFont="1" applyFill="1" applyBorder="1" applyAlignment="1">
      <alignment horizontal="center" vertical="center"/>
    </xf>
    <xf numFmtId="1" fontId="44" fillId="22" borderId="14" xfId="0" applyNumberFormat="1" applyFont="1" applyFill="1" applyBorder="1" applyAlignment="1">
      <alignment horizontal="center" vertical="center"/>
    </xf>
    <xf numFmtId="0" fontId="44" fillId="23" borderId="14" xfId="0" applyFont="1" applyFill="1" applyBorder="1" applyAlignment="1">
      <alignment horizontal="center" vertical="center"/>
    </xf>
    <xf numFmtId="0" fontId="0" fillId="0" borderId="0" xfId="0" applyFont="1" applyBorder="1" applyAlignment="1">
      <alignment horizontal="center" vertical="center" textRotation="90" wrapText="1"/>
    </xf>
    <xf numFmtId="1" fontId="46" fillId="0" borderId="0" xfId="0" applyNumberFormat="1" applyFont="1" applyBorder="1" applyAlignment="1">
      <alignment horizontal="center" vertical="center" textRotation="90" wrapText="1"/>
    </xf>
    <xf numFmtId="169" fontId="0" fillId="0" borderId="0" xfId="0" applyNumberFormat="1" applyFont="1" applyBorder="1" applyAlignment="1">
      <alignment horizontal="center" vertical="center" textRotation="90" wrapText="1"/>
    </xf>
    <xf numFmtId="0" fontId="0" fillId="0" borderId="0" xfId="0" applyFont="1" applyBorder="1"/>
    <xf numFmtId="1" fontId="0" fillId="0" borderId="0" xfId="0" applyNumberFormat="1" applyFont="1" applyBorder="1" applyAlignment="1">
      <alignment horizontal="center" vertical="center" textRotation="90" wrapText="1"/>
    </xf>
    <xf numFmtId="0" fontId="33" fillId="0" borderId="0" xfId="0" applyFont="1" applyAlignment="1">
      <alignment horizontal="center" vertical="center" wrapText="1"/>
    </xf>
    <xf numFmtId="1" fontId="33" fillId="0" borderId="0" xfId="0" applyNumberFormat="1" applyFont="1" applyAlignment="1">
      <alignment horizontal="center" vertical="center" wrapText="1"/>
    </xf>
    <xf numFmtId="169" fontId="33" fillId="0" borderId="0" xfId="0" applyNumberFormat="1" applyFont="1" applyAlignment="1">
      <alignment horizontal="center" vertical="center" wrapText="1"/>
    </xf>
    <xf numFmtId="0" fontId="33" fillId="0" borderId="0" xfId="0" applyNumberFormat="1" applyFont="1" applyAlignment="1">
      <alignment horizontal="center" vertical="center" wrapText="1"/>
    </xf>
    <xf numFmtId="0" fontId="0" fillId="0" borderId="0" xfId="0" applyAlignment="1">
      <alignment vertical="center" wrapText="1"/>
    </xf>
    <xf numFmtId="14" fontId="33" fillId="0" borderId="0" xfId="0" applyNumberFormat="1" applyFont="1" applyAlignment="1">
      <alignment horizontal="center" vertical="center" wrapText="1"/>
    </xf>
    <xf numFmtId="1" fontId="45" fillId="0" borderId="0" xfId="0" applyNumberFormat="1" applyFont="1" applyFill="1" applyAlignment="1">
      <alignment horizontal="center" vertical="center" wrapText="1"/>
    </xf>
    <xf numFmtId="0" fontId="41" fillId="0" borderId="0" xfId="0" applyFont="1" applyFill="1" applyAlignment="1">
      <alignment horizontal="center" vertical="center" wrapText="1"/>
    </xf>
    <xf numFmtId="1" fontId="41" fillId="0" borderId="0" xfId="0" applyNumberFormat="1" applyFont="1" applyFill="1" applyAlignment="1">
      <alignment horizontal="center" vertical="center" wrapText="1"/>
    </xf>
    <xf numFmtId="169" fontId="41" fillId="0" borderId="0" xfId="0" applyNumberFormat="1" applyFont="1" applyFill="1" applyAlignment="1">
      <alignment horizontal="center" vertical="center" wrapText="1"/>
    </xf>
    <xf numFmtId="0" fontId="41" fillId="0" borderId="0" xfId="0" applyFont="1" applyFill="1"/>
    <xf numFmtId="1" fontId="47" fillId="0" borderId="0" xfId="0" applyNumberFormat="1" applyFont="1" applyFill="1" applyAlignment="1">
      <alignment horizontal="center" vertical="center" wrapText="1"/>
    </xf>
    <xf numFmtId="0" fontId="45" fillId="22" borderId="16" xfId="0" applyFont="1" applyFill="1" applyBorder="1" applyAlignment="1">
      <alignment horizontal="center" vertical="center"/>
    </xf>
    <xf numFmtId="1" fontId="45" fillId="22" borderId="16" xfId="0" applyNumberFormat="1" applyFont="1" applyFill="1" applyBorder="1" applyAlignment="1">
      <alignment horizontal="center" vertical="center"/>
    </xf>
    <xf numFmtId="0" fontId="45" fillId="23" borderId="16" xfId="0" applyFont="1" applyFill="1" applyBorder="1" applyAlignment="1">
      <alignment horizontal="center" vertical="center"/>
    </xf>
    <xf numFmtId="0" fontId="44" fillId="22" borderId="14" xfId="0" applyFont="1" applyFill="1" applyBorder="1" applyAlignment="1">
      <alignment horizontal="center" vertical="center" wrapText="1"/>
    </xf>
    <xf numFmtId="0" fontId="45" fillId="22" borderId="16" xfId="0" applyFont="1" applyFill="1" applyBorder="1" applyAlignment="1">
      <alignment horizontal="center" vertical="center" wrapText="1"/>
    </xf>
    <xf numFmtId="0" fontId="49" fillId="22" borderId="13" xfId="0" applyFont="1" applyFill="1" applyBorder="1" applyAlignment="1">
      <alignment horizontal="center" vertical="center"/>
    </xf>
    <xf numFmtId="0" fontId="50" fillId="22" borderId="15" xfId="0" applyFont="1" applyFill="1" applyBorder="1" applyAlignment="1">
      <alignment horizontal="center" vertical="center"/>
    </xf>
    <xf numFmtId="0" fontId="9" fillId="0" borderId="0" xfId="0" applyFont="1" applyBorder="1" applyAlignment="1">
      <alignment horizontal="center" vertical="center" textRotation="90" wrapText="1"/>
    </xf>
    <xf numFmtId="165" fontId="2" fillId="0" borderId="0" xfId="0" applyNumberFormat="1" applyFont="1" applyBorder="1" applyAlignment="1">
      <alignment horizontal="center" vertical="center" textRotation="90" wrapText="1"/>
    </xf>
    <xf numFmtId="0" fontId="33" fillId="0" borderId="0" xfId="0" applyFont="1" applyFill="1" applyBorder="1" applyAlignment="1">
      <alignment horizontal="center" vertical="center" wrapText="1"/>
    </xf>
    <xf numFmtId="0" fontId="36" fillId="0" borderId="0" xfId="0" applyFont="1" applyBorder="1" applyAlignment="1">
      <alignment horizontal="center" vertical="center"/>
    </xf>
    <xf numFmtId="0" fontId="33" fillId="0" borderId="0" xfId="0" applyFont="1" applyBorder="1" applyAlignment="1">
      <alignment horizontal="center" vertical="center"/>
    </xf>
    <xf numFmtId="0" fontId="33" fillId="0" borderId="0" xfId="0" applyNumberFormat="1" applyFont="1" applyBorder="1" applyAlignment="1">
      <alignment horizontal="center" vertical="center"/>
    </xf>
    <xf numFmtId="1" fontId="33" fillId="0" borderId="0" xfId="2" applyNumberFormat="1" applyFont="1" applyFill="1" applyBorder="1" applyAlignment="1">
      <alignment horizontal="center" vertical="center"/>
    </xf>
    <xf numFmtId="0" fontId="33" fillId="0" borderId="0" xfId="0" applyFont="1" applyBorder="1" applyAlignment="1">
      <alignment horizontal="center" vertical="center" wrapText="1"/>
    </xf>
    <xf numFmtId="165" fontId="33" fillId="0" borderId="0" xfId="0" applyNumberFormat="1" applyFont="1" applyBorder="1" applyAlignment="1">
      <alignment horizontal="center" vertical="center"/>
    </xf>
    <xf numFmtId="0" fontId="33" fillId="0" borderId="0" xfId="0" applyFont="1" applyFill="1" applyBorder="1" applyAlignment="1">
      <alignment horizontal="center" vertical="center"/>
    </xf>
    <xf numFmtId="0" fontId="0" fillId="0" borderId="0" xfId="0" applyAlignment="1">
      <alignment vertical="center"/>
    </xf>
    <xf numFmtId="0" fontId="36" fillId="0" borderId="0" xfId="0" applyFont="1" applyFill="1" applyBorder="1" applyAlignment="1">
      <alignment horizontal="center" wrapText="1"/>
    </xf>
    <xf numFmtId="0" fontId="0" fillId="0" borderId="0" xfId="0"/>
    <xf numFmtId="0" fontId="36" fillId="0" borderId="0" xfId="0" applyFont="1" applyFill="1" applyBorder="1" applyAlignment="1">
      <alignment horizontal="center"/>
    </xf>
    <xf numFmtId="0" fontId="36" fillId="0" borderId="0" xfId="0" applyFont="1" applyFill="1" applyAlignment="1">
      <alignment horizontal="center"/>
    </xf>
    <xf numFmtId="0" fontId="33" fillId="0" borderId="0" xfId="0" applyFont="1"/>
    <xf numFmtId="0" fontId="29" fillId="0" borderId="0" xfId="0" applyFont="1" applyAlignment="1">
      <alignment horizontal="center" vertical="center" textRotation="90" wrapText="1"/>
    </xf>
    <xf numFmtId="0" fontId="52" fillId="0" borderId="0" xfId="0" applyFont="1" applyBorder="1" applyAlignment="1">
      <alignment horizontal="center" vertical="center" textRotation="90" wrapText="1"/>
    </xf>
    <xf numFmtId="14" fontId="0" fillId="0" borderId="0" xfId="0" applyNumberFormat="1"/>
    <xf numFmtId="1" fontId="33" fillId="0" borderId="0" xfId="0" applyNumberFormat="1" applyFont="1" applyBorder="1" applyAlignment="1">
      <alignment horizontal="center" vertical="center"/>
    </xf>
    <xf numFmtId="14" fontId="33" fillId="0" borderId="0" xfId="0" applyNumberFormat="1" applyFont="1" applyBorder="1" applyAlignment="1">
      <alignment horizontal="center" vertical="center"/>
    </xf>
    <xf numFmtId="0" fontId="44" fillId="27" borderId="14" xfId="0" applyFont="1" applyFill="1" applyBorder="1" applyAlignment="1">
      <alignment horizontal="center" vertical="center"/>
    </xf>
    <xf numFmtId="0" fontId="44" fillId="27" borderId="14" xfId="0" applyFont="1" applyFill="1" applyBorder="1" applyAlignment="1">
      <alignment horizontal="center" vertical="center" wrapText="1"/>
    </xf>
    <xf numFmtId="0" fontId="45" fillId="27" borderId="16" xfId="0" applyFont="1" applyFill="1" applyBorder="1" applyAlignment="1">
      <alignment horizontal="center" vertical="center"/>
    </xf>
    <xf numFmtId="0" fontId="45" fillId="27" borderId="16" xfId="0" applyFont="1" applyFill="1" applyBorder="1" applyAlignment="1">
      <alignment horizontal="center" vertical="center" wrapText="1"/>
    </xf>
    <xf numFmtId="14" fontId="33" fillId="0" borderId="0" xfId="0" applyNumberFormat="1" applyFont="1" applyFill="1" applyBorder="1" applyAlignment="1">
      <alignment horizontal="center" vertical="center"/>
    </xf>
    <xf numFmtId="14" fontId="29" fillId="0" borderId="0" xfId="0" applyNumberFormat="1" applyFont="1" applyAlignment="1">
      <alignment horizontal="center" vertical="center" textRotation="90" wrapText="1"/>
    </xf>
    <xf numFmtId="14" fontId="36" fillId="0" borderId="0" xfId="0" applyNumberFormat="1" applyFont="1" applyFill="1" applyAlignment="1">
      <alignment horizontal="center"/>
    </xf>
    <xf numFmtId="14" fontId="0" fillId="0" borderId="0" xfId="0" applyNumberFormat="1" applyAlignment="1">
      <alignment horizontal="center"/>
    </xf>
    <xf numFmtId="14" fontId="53" fillId="0" borderId="0" xfId="0" applyNumberFormat="1" applyFont="1" applyAlignment="1">
      <alignment horizontal="center"/>
    </xf>
    <xf numFmtId="0" fontId="52" fillId="0" borderId="0" xfId="0" applyFont="1" applyFill="1" applyBorder="1" applyAlignment="1">
      <alignment horizontal="center" vertical="center" textRotation="90" wrapText="1"/>
    </xf>
    <xf numFmtId="14" fontId="52" fillId="0" borderId="0" xfId="0" applyNumberFormat="1" applyFont="1" applyFill="1" applyAlignment="1">
      <alignment horizontal="center" vertical="center" textRotation="90" wrapText="1"/>
    </xf>
    <xf numFmtId="1" fontId="33" fillId="0" borderId="0" xfId="0" applyNumberFormat="1" applyFont="1" applyFill="1" applyBorder="1" applyAlignment="1">
      <alignment horizontal="center" vertical="center"/>
    </xf>
    <xf numFmtId="0" fontId="0" fillId="0" borderId="0" xfId="0" applyFont="1"/>
    <xf numFmtId="14" fontId="29" fillId="0" borderId="0" xfId="0" applyNumberFormat="1" applyFont="1" applyAlignment="1">
      <alignment horizontal="left"/>
    </xf>
    <xf numFmtId="14" fontId="29" fillId="0" borderId="0" xfId="0" applyNumberFormat="1" applyFont="1" applyAlignment="1">
      <alignment horizontal="left" indent="2"/>
    </xf>
    <xf numFmtId="0" fontId="0" fillId="0" borderId="0" xfId="0"/>
    <xf numFmtId="0" fontId="29" fillId="0" borderId="0" xfId="0" applyFont="1" applyAlignment="1">
      <alignment horizontal="left"/>
    </xf>
    <xf numFmtId="0" fontId="33" fillId="0" borderId="0" xfId="0" applyNumberFormat="1" applyFont="1" applyFill="1" applyBorder="1" applyAlignment="1">
      <alignment horizontal="center" vertical="center" wrapText="1"/>
    </xf>
    <xf numFmtId="0" fontId="0" fillId="0" borderId="0" xfId="0" applyFont="1" applyAlignment="1">
      <alignment horizontal="center"/>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left" vertical="center" wrapText="1"/>
    </xf>
    <xf numFmtId="0" fontId="0" fillId="0" borderId="17" xfId="0" applyBorder="1" applyAlignment="1">
      <alignment horizontal="center"/>
    </xf>
    <xf numFmtId="1" fontId="36" fillId="0" borderId="0" xfId="2" applyNumberFormat="1" applyFont="1" applyFill="1" applyBorder="1" applyAlignment="1">
      <alignment horizontal="center" vertical="center"/>
    </xf>
    <xf numFmtId="0" fontId="33" fillId="4" borderId="0" xfId="0" applyNumberFormat="1" applyFont="1" applyFill="1" applyBorder="1" applyAlignment="1">
      <alignment horizontal="center" vertical="center"/>
    </xf>
    <xf numFmtId="0" fontId="33" fillId="0" borderId="0" xfId="0" applyFont="1" applyFill="1" applyAlignment="1">
      <alignment horizontal="center" vertical="center" wrapText="1"/>
    </xf>
    <xf numFmtId="0" fontId="36" fillId="0" borderId="0" xfId="0" applyFont="1" applyFill="1" applyBorder="1" applyAlignment="1">
      <alignment horizontal="center" vertical="center" wrapText="1"/>
    </xf>
    <xf numFmtId="0" fontId="33" fillId="16" borderId="0" xfId="0" applyFont="1" applyFill="1" applyBorder="1" applyAlignment="1">
      <alignment horizontal="center" vertical="center"/>
    </xf>
    <xf numFmtId="0" fontId="33" fillId="0" borderId="0" xfId="0" applyFont="1" applyAlignment="1">
      <alignment horizontal="center"/>
    </xf>
    <xf numFmtId="0" fontId="52" fillId="0" borderId="0" xfId="0" applyFont="1" applyAlignment="1">
      <alignment horizontal="center" vertical="center" wrapText="1"/>
    </xf>
    <xf numFmtId="0" fontId="52" fillId="0" borderId="0" xfId="0" applyFont="1" applyAlignment="1">
      <alignment vertical="center" wrapText="1"/>
    </xf>
    <xf numFmtId="0" fontId="52" fillId="0" borderId="0" xfId="0" applyFont="1" applyAlignment="1">
      <alignment horizontal="left" vertical="center" wrapText="1"/>
    </xf>
    <xf numFmtId="0" fontId="33" fillId="0" borderId="0" xfId="0" applyFont="1" applyAlignment="1">
      <alignment horizontal="left"/>
    </xf>
    <xf numFmtId="170" fontId="52" fillId="0" borderId="0" xfId="0" applyNumberFormat="1" applyFont="1" applyAlignment="1">
      <alignment horizontal="center" vertical="center" wrapText="1"/>
    </xf>
    <xf numFmtId="170" fontId="33" fillId="0" borderId="0" xfId="0" applyNumberFormat="1" applyFont="1" applyAlignment="1">
      <alignment horizontal="center"/>
    </xf>
    <xf numFmtId="0" fontId="51" fillId="0" borderId="0" xfId="0" applyFont="1" applyAlignment="1">
      <alignment horizontal="center"/>
    </xf>
    <xf numFmtId="0" fontId="51" fillId="0" borderId="0" xfId="0" applyFont="1" applyAlignment="1">
      <alignment horizontal="left"/>
    </xf>
    <xf numFmtId="0" fontId="51" fillId="24" borderId="0" xfId="0" applyFont="1" applyFill="1" applyAlignment="1">
      <alignment horizontal="center"/>
    </xf>
    <xf numFmtId="0" fontId="51" fillId="28" borderId="0" xfId="0" applyFont="1" applyFill="1" applyAlignment="1">
      <alignment horizontal="center"/>
    </xf>
    <xf numFmtId="0" fontId="51" fillId="24" borderId="0" xfId="0" applyFont="1" applyFill="1" applyAlignment="1">
      <alignment horizontal="right"/>
    </xf>
    <xf numFmtId="0" fontId="51" fillId="24" borderId="0" xfId="0" applyFont="1" applyFill="1" applyAlignment="1">
      <alignment horizontal="right" indent="6"/>
    </xf>
    <xf numFmtId="0" fontId="51" fillId="29" borderId="0" xfId="0" applyFont="1" applyFill="1" applyAlignment="1">
      <alignment horizontal="center"/>
    </xf>
    <xf numFmtId="0" fontId="51" fillId="29" borderId="0" xfId="0" applyFont="1" applyFill="1" applyAlignment="1">
      <alignment horizontal="right" indent="3"/>
    </xf>
    <xf numFmtId="170" fontId="51" fillId="23" borderId="0" xfId="0" applyNumberFormat="1" applyFont="1" applyFill="1" applyAlignment="1">
      <alignment horizontal="center"/>
    </xf>
    <xf numFmtId="0" fontId="51" fillId="26" borderId="0" xfId="0" applyFont="1" applyFill="1" applyAlignment="1">
      <alignment horizontal="center"/>
    </xf>
    <xf numFmtId="0" fontId="51" fillId="26" borderId="0" xfId="0" applyFont="1" applyFill="1" applyAlignment="1">
      <alignment horizontal="right" indent="3"/>
    </xf>
    <xf numFmtId="1" fontId="36" fillId="20" borderId="0" xfId="2" applyNumberFormat="1" applyFont="1" applyFill="1" applyBorder="1" applyAlignment="1">
      <alignment horizontal="center" vertical="center"/>
    </xf>
    <xf numFmtId="37" fontId="33" fillId="0" borderId="0" xfId="1" applyNumberFormat="1" applyFont="1" applyFill="1" applyBorder="1" applyAlignment="1">
      <alignment horizontal="center" vertical="center" wrapText="1"/>
    </xf>
    <xf numFmtId="165" fontId="33" fillId="6" borderId="0" xfId="0" applyNumberFormat="1" applyFont="1" applyFill="1" applyBorder="1" applyAlignment="1">
      <alignment horizontal="center" vertical="center"/>
    </xf>
    <xf numFmtId="0" fontId="0" fillId="0" borderId="0" xfId="0" applyFont="1" applyFill="1" applyBorder="1"/>
    <xf numFmtId="0" fontId="0" fillId="0" borderId="0" xfId="0" applyFont="1" applyFill="1" applyBorder="1" applyAlignment="1">
      <alignment wrapText="1"/>
    </xf>
    <xf numFmtId="14" fontId="0" fillId="0" borderId="0" xfId="0" applyNumberFormat="1" applyFont="1"/>
    <xf numFmtId="165" fontId="0" fillId="0" borderId="0" xfId="0" applyNumberFormat="1" applyAlignment="1">
      <alignment horizontal="center" vertical="center" wrapText="1"/>
    </xf>
    <xf numFmtId="165" fontId="0" fillId="0" borderId="0" xfId="0" applyNumberFormat="1" applyAlignment="1">
      <alignment horizontal="center"/>
    </xf>
    <xf numFmtId="14" fontId="33" fillId="0" borderId="0" xfId="0" applyNumberFormat="1" applyFont="1" applyAlignment="1">
      <alignment horizontal="center"/>
    </xf>
    <xf numFmtId="0" fontId="34" fillId="0" borderId="0" xfId="0" applyNumberFormat="1" applyFont="1" applyBorder="1" applyAlignment="1">
      <alignment horizontal="center" vertical="center"/>
    </xf>
    <xf numFmtId="1" fontId="33" fillId="0" borderId="0" xfId="1" applyNumberFormat="1" applyFont="1" applyBorder="1" applyAlignment="1">
      <alignment horizontal="center" vertical="center"/>
    </xf>
    <xf numFmtId="1" fontId="33" fillId="20" borderId="0" xfId="0" applyNumberFormat="1" applyFont="1" applyFill="1" applyBorder="1" applyAlignment="1">
      <alignment horizontal="center" vertical="center"/>
    </xf>
    <xf numFmtId="1" fontId="33" fillId="20" borderId="0" xfId="2" applyNumberFormat="1" applyFont="1" applyFill="1" applyBorder="1" applyAlignment="1">
      <alignment horizontal="center" vertical="center"/>
    </xf>
    <xf numFmtId="1" fontId="35" fillId="0" borderId="0" xfId="2" applyNumberFormat="1" applyFont="1" applyFill="1" applyBorder="1" applyAlignment="1">
      <alignment horizontal="center" vertical="center"/>
    </xf>
    <xf numFmtId="1" fontId="38" fillId="0" borderId="0" xfId="0" applyNumberFormat="1" applyFont="1" applyBorder="1" applyAlignment="1">
      <alignment horizontal="center" vertical="center"/>
    </xf>
    <xf numFmtId="1" fontId="33" fillId="0" borderId="0" xfId="3" applyNumberFormat="1" applyFont="1" applyFill="1" applyBorder="1" applyAlignment="1">
      <alignment horizontal="center" vertical="center"/>
    </xf>
    <xf numFmtId="1" fontId="39" fillId="20" borderId="0" xfId="2" applyNumberFormat="1" applyFont="1" applyFill="1" applyAlignment="1">
      <alignment horizontal="center" vertical="center"/>
    </xf>
    <xf numFmtId="1" fontId="36" fillId="0" borderId="0" xfId="0" applyNumberFormat="1" applyFont="1" applyFill="1" applyBorder="1" applyAlignment="1">
      <alignment horizontal="center" vertical="center"/>
    </xf>
    <xf numFmtId="1" fontId="36" fillId="20" borderId="0" xfId="2" applyNumberFormat="1" applyFont="1" applyFill="1" applyAlignment="1">
      <alignment horizontal="center" vertical="center"/>
    </xf>
    <xf numFmtId="1" fontId="39" fillId="0" borderId="0" xfId="2" applyNumberFormat="1" applyFont="1" applyFill="1" applyBorder="1" applyAlignment="1">
      <alignment horizontal="center" vertical="center"/>
    </xf>
    <xf numFmtId="1" fontId="35" fillId="0" borderId="0" xfId="0" applyNumberFormat="1" applyFont="1" applyFill="1" applyBorder="1" applyAlignment="1">
      <alignment horizontal="center" vertical="center"/>
    </xf>
    <xf numFmtId="1" fontId="33" fillId="0" borderId="0" xfId="0" quotePrefix="1" applyNumberFormat="1" applyFont="1" applyFill="1" applyBorder="1" applyAlignment="1">
      <alignment horizontal="center" vertical="center"/>
    </xf>
    <xf numFmtId="1" fontId="33" fillId="20" borderId="0" xfId="0" quotePrefix="1" applyNumberFormat="1" applyFont="1" applyFill="1" applyBorder="1" applyAlignment="1">
      <alignment horizontal="center" vertical="center"/>
    </xf>
    <xf numFmtId="1" fontId="33" fillId="0" borderId="0" xfId="2" quotePrefix="1" applyNumberFormat="1" applyFont="1" applyFill="1" applyBorder="1" applyAlignment="1">
      <alignment horizontal="center" vertical="center"/>
    </xf>
    <xf numFmtId="0" fontId="36" fillId="0" borderId="0" xfId="0" applyNumberFormat="1" applyFont="1" applyBorder="1" applyAlignment="1">
      <alignment horizontal="center" vertical="center"/>
    </xf>
    <xf numFmtId="0" fontId="33" fillId="0" borderId="0" xfId="0" applyNumberFormat="1" applyFont="1" applyBorder="1" applyAlignment="1">
      <alignment horizontal="center" vertical="center" wrapText="1"/>
    </xf>
    <xf numFmtId="0" fontId="33" fillId="0" borderId="0" xfId="0" applyNumberFormat="1" applyFont="1" applyFill="1" applyBorder="1" applyAlignment="1">
      <alignment horizontal="center" vertical="center"/>
    </xf>
    <xf numFmtId="0" fontId="0" fillId="0" borderId="0" xfId="0" applyNumberFormat="1" applyFont="1" applyAlignment="1">
      <alignment vertical="center"/>
    </xf>
    <xf numFmtId="165" fontId="44" fillId="22" borderId="14" xfId="0" applyNumberFormat="1" applyFont="1" applyFill="1" applyBorder="1" applyAlignment="1">
      <alignment horizontal="center" vertical="center"/>
    </xf>
    <xf numFmtId="0" fontId="44" fillId="25" borderId="14" xfId="0" applyFont="1" applyFill="1" applyBorder="1" applyAlignment="1">
      <alignment horizontal="center" vertical="center" wrapText="1"/>
    </xf>
    <xf numFmtId="0" fontId="44" fillId="0" borderId="0" xfId="0" applyFont="1" applyBorder="1" applyAlignment="1">
      <alignment horizontal="center" vertical="center"/>
    </xf>
    <xf numFmtId="165" fontId="45" fillId="22" borderId="16" xfId="0" applyNumberFormat="1" applyFont="1" applyFill="1" applyBorder="1" applyAlignment="1">
      <alignment horizontal="center" vertical="center"/>
    </xf>
    <xf numFmtId="0" fontId="45" fillId="25" borderId="16" xfId="0" applyFont="1" applyFill="1" applyBorder="1" applyAlignment="1">
      <alignment horizontal="center" vertical="center" wrapText="1"/>
    </xf>
    <xf numFmtId="0" fontId="45" fillId="0" borderId="0" xfId="0" applyFont="1" applyBorder="1" applyAlignment="1">
      <alignment horizontal="center" vertical="center"/>
    </xf>
    <xf numFmtId="0" fontId="0" fillId="0" borderId="0" xfId="0" applyFont="1" applyAlignment="1">
      <alignment vertical="center" textRotation="90"/>
    </xf>
    <xf numFmtId="0" fontId="33" fillId="11" borderId="0" xfId="0" applyFont="1" applyFill="1" applyBorder="1" applyAlignment="1">
      <alignment horizontal="center" vertical="center"/>
    </xf>
    <xf numFmtId="0" fontId="37" fillId="0" borderId="0" xfId="0" applyFont="1" applyBorder="1" applyAlignment="1">
      <alignment horizontal="center" vertical="center"/>
    </xf>
    <xf numFmtId="0" fontId="36" fillId="4" borderId="0" xfId="0" applyNumberFormat="1" applyFont="1" applyFill="1" applyBorder="1" applyAlignment="1">
      <alignment horizontal="center" vertical="center"/>
    </xf>
    <xf numFmtId="0" fontId="37" fillId="0" borderId="0" xfId="0" applyNumberFormat="1" applyFont="1" applyBorder="1" applyAlignment="1">
      <alignment horizontal="center" vertical="center"/>
    </xf>
    <xf numFmtId="0" fontId="37" fillId="16" borderId="0"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0" xfId="0" applyNumberFormat="1" applyFont="1" applyFill="1" applyBorder="1" applyAlignment="1">
      <alignment horizontal="center" vertical="center"/>
    </xf>
    <xf numFmtId="0" fontId="37" fillId="4" borderId="0" xfId="0" applyNumberFormat="1" applyFont="1" applyFill="1" applyBorder="1" applyAlignment="1">
      <alignment horizontal="center" vertical="center"/>
    </xf>
    <xf numFmtId="0" fontId="48" fillId="0" borderId="0" xfId="0" applyFont="1" applyAlignment="1">
      <alignment vertical="center"/>
    </xf>
    <xf numFmtId="0" fontId="39" fillId="0" borderId="0" xfId="0" applyFont="1" applyBorder="1" applyAlignment="1">
      <alignment horizontal="center" vertical="center"/>
    </xf>
    <xf numFmtId="0" fontId="35" fillId="0" borderId="0" xfId="0" applyFont="1" applyBorder="1" applyAlignment="1">
      <alignment horizontal="center" vertical="center"/>
    </xf>
    <xf numFmtId="0" fontId="35" fillId="0" borderId="0" xfId="0" applyNumberFormat="1" applyFont="1" applyBorder="1" applyAlignment="1">
      <alignment horizontal="center" vertical="center"/>
    </xf>
    <xf numFmtId="0" fontId="35" fillId="0" borderId="0" xfId="0" applyFont="1" applyBorder="1" applyAlignment="1">
      <alignment horizontal="center" vertical="center" wrapText="1"/>
    </xf>
    <xf numFmtId="165" fontId="35" fillId="0" borderId="0" xfId="0" applyNumberFormat="1" applyFont="1" applyBorder="1" applyAlignment="1">
      <alignment horizontal="center" vertical="center"/>
    </xf>
    <xf numFmtId="1" fontId="35" fillId="0" borderId="0" xfId="0" applyNumberFormat="1" applyFont="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3" fillId="4" borderId="0" xfId="0" applyFont="1" applyFill="1" applyBorder="1" applyAlignment="1">
      <alignment horizontal="center" vertical="center"/>
    </xf>
    <xf numFmtId="165" fontId="33" fillId="4" borderId="0" xfId="0" applyNumberFormat="1" applyFont="1" applyFill="1" applyBorder="1" applyAlignment="1">
      <alignment horizontal="center" vertical="center"/>
    </xf>
    <xf numFmtId="0" fontId="29" fillId="0" borderId="0" xfId="0" applyFont="1" applyAlignment="1">
      <alignment horizontal="center" vertical="center" wrapText="1"/>
    </xf>
    <xf numFmtId="0" fontId="35" fillId="0" borderId="0" xfId="0" applyNumberFormat="1" applyFont="1" applyFill="1" applyBorder="1" applyAlignment="1">
      <alignment horizontal="center" vertical="center"/>
    </xf>
    <xf numFmtId="0" fontId="33" fillId="11" borderId="0" xfId="0" applyNumberFormat="1" applyFont="1" applyFill="1" applyBorder="1" applyAlignment="1">
      <alignment horizontal="center" vertical="center"/>
    </xf>
    <xf numFmtId="165" fontId="33" fillId="3" borderId="0" xfId="0" applyNumberFormat="1" applyFont="1" applyFill="1" applyBorder="1" applyAlignment="1">
      <alignment horizontal="center" vertical="center"/>
    </xf>
    <xf numFmtId="0" fontId="37" fillId="4" borderId="0" xfId="0" applyFont="1" applyFill="1" applyBorder="1" applyAlignment="1">
      <alignment horizontal="center" vertical="center"/>
    </xf>
    <xf numFmtId="165" fontId="35" fillId="0" borderId="0" xfId="0" applyNumberFormat="1" applyFont="1" applyFill="1" applyBorder="1" applyAlignment="1">
      <alignment horizontal="center" vertical="center"/>
    </xf>
    <xf numFmtId="165" fontId="33" fillId="2" borderId="0" xfId="0" applyNumberFormat="1" applyFont="1" applyFill="1" applyBorder="1" applyAlignment="1">
      <alignment horizontal="center" vertical="center"/>
    </xf>
    <xf numFmtId="165" fontId="33" fillId="0" borderId="0" xfId="0" applyNumberFormat="1" applyFont="1" applyFill="1" applyBorder="1" applyAlignment="1">
      <alignment horizontal="center" vertical="center"/>
    </xf>
    <xf numFmtId="0" fontId="33" fillId="9" borderId="0" xfId="0" applyNumberFormat="1" applyFont="1" applyFill="1" applyBorder="1" applyAlignment="1">
      <alignment horizontal="center" vertical="center"/>
    </xf>
    <xf numFmtId="1" fontId="39" fillId="0" borderId="0" xfId="0" applyNumberFormat="1" applyFont="1" applyBorder="1" applyAlignment="1">
      <alignment horizontal="center" vertical="center"/>
    </xf>
    <xf numFmtId="2" fontId="35" fillId="0" borderId="0" xfId="0" applyNumberFormat="1" applyFont="1" applyBorder="1" applyAlignment="1">
      <alignment horizontal="center" vertical="center"/>
    </xf>
    <xf numFmtId="2" fontId="35" fillId="0" borderId="0" xfId="0" applyNumberFormat="1" applyFont="1" applyBorder="1" applyAlignment="1">
      <alignment horizontal="center" vertical="center" wrapText="1"/>
    </xf>
    <xf numFmtId="1" fontId="35" fillId="0" borderId="0" xfId="0" applyNumberFormat="1" applyFont="1" applyBorder="1" applyAlignment="1">
      <alignment horizontal="center" vertical="center" wrapText="1"/>
    </xf>
    <xf numFmtId="2" fontId="35" fillId="0" borderId="0" xfId="0" applyNumberFormat="1" applyFont="1" applyFill="1" applyBorder="1" applyAlignment="1">
      <alignment horizontal="center" vertical="center"/>
    </xf>
    <xf numFmtId="2" fontId="35"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xf>
    <xf numFmtId="1" fontId="34" fillId="0" borderId="0" xfId="0" applyNumberFormat="1" applyFont="1" applyBorder="1" applyAlignment="1">
      <alignment horizontal="center" vertical="center"/>
    </xf>
    <xf numFmtId="0" fontId="8" fillId="0" borderId="0" xfId="0" applyFont="1" applyAlignment="1">
      <alignment vertical="center"/>
    </xf>
    <xf numFmtId="1" fontId="0" fillId="0" borderId="0" xfId="0" applyNumberFormat="1" applyAlignment="1">
      <alignment vertical="center"/>
    </xf>
    <xf numFmtId="165" fontId="0" fillId="0" borderId="0" xfId="0" applyNumberFormat="1" applyAlignment="1">
      <alignment vertical="center"/>
    </xf>
    <xf numFmtId="14" fontId="0" fillId="0" borderId="0" xfId="0" applyNumberFormat="1" applyAlignment="1">
      <alignment vertical="center"/>
    </xf>
    <xf numFmtId="0" fontId="44" fillId="27" borderId="14" xfId="0" applyFont="1" applyFill="1" applyBorder="1" applyAlignment="1">
      <alignment horizontal="left" vertical="center" wrapText="1" indent="10"/>
    </xf>
    <xf numFmtId="1" fontId="33" fillId="0" borderId="0" xfId="0" applyNumberFormat="1" applyFont="1" applyAlignment="1">
      <alignment horizontal="center"/>
    </xf>
    <xf numFmtId="1" fontId="51" fillId="23" borderId="0" xfId="0" applyNumberFormat="1" applyFont="1" applyFill="1" applyAlignment="1">
      <alignment horizontal="right" indent="5"/>
    </xf>
    <xf numFmtId="1" fontId="52" fillId="0" borderId="0" xfId="0" applyNumberFormat="1" applyFont="1" applyAlignment="1">
      <alignment horizontal="center" vertical="center" wrapText="1"/>
    </xf>
    <xf numFmtId="0" fontId="36" fillId="0" borderId="0" xfId="0" applyFont="1" applyFill="1" applyAlignment="1">
      <alignment horizontal="center" wrapText="1"/>
    </xf>
    <xf numFmtId="0" fontId="36" fillId="0" borderId="0" xfId="0" applyNumberFormat="1" applyFont="1" applyFill="1" applyAlignment="1">
      <alignment horizontal="center"/>
    </xf>
    <xf numFmtId="1" fontId="33" fillId="0" borderId="0" xfId="0" applyNumberFormat="1" applyFont="1" applyBorder="1" applyAlignment="1">
      <alignment horizontal="center" vertical="center" wrapText="1"/>
    </xf>
    <xf numFmtId="0" fontId="33" fillId="0" borderId="0" xfId="0" applyFont="1" applyFill="1" applyAlignment="1">
      <alignment horizontal="center" vertical="center"/>
    </xf>
    <xf numFmtId="0" fontId="33" fillId="6" borderId="0"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169" fontId="33" fillId="0" borderId="0" xfId="0" applyNumberFormat="1" applyFont="1" applyBorder="1" applyAlignment="1">
      <alignment horizontal="center" vertical="center" wrapText="1"/>
    </xf>
    <xf numFmtId="169" fontId="0" fillId="0" borderId="0" xfId="0" applyNumberFormat="1" applyAlignment="1">
      <alignment vertical="center" wrapText="1"/>
    </xf>
    <xf numFmtId="14" fontId="0" fillId="0" borderId="0" xfId="0" applyNumberFormat="1" applyFont="1" applyAlignment="1">
      <alignment horizontal="center"/>
    </xf>
    <xf numFmtId="1" fontId="0" fillId="0" borderId="0" xfId="0" applyNumberFormat="1"/>
    <xf numFmtId="1" fontId="0" fillId="0" borderId="0" xfId="0" applyNumberFormat="1" applyFont="1"/>
    <xf numFmtId="1" fontId="29" fillId="0" borderId="0" xfId="0" applyNumberFormat="1" applyFont="1" applyAlignment="1">
      <alignment horizontal="left" vertical="center"/>
    </xf>
    <xf numFmtId="169" fontId="33" fillId="0" borderId="0" xfId="0" applyNumberFormat="1" applyFont="1" applyFill="1" applyAlignment="1">
      <alignment horizontal="center" vertical="center" wrapText="1"/>
    </xf>
    <xf numFmtId="0" fontId="12" fillId="0" borderId="0" xfId="4" applyFill="1" applyBorder="1" applyAlignment="1">
      <alignment horizontal="center" vertical="center" wrapText="1"/>
    </xf>
    <xf numFmtId="0" fontId="33" fillId="0" borderId="18" xfId="0" applyFont="1" applyBorder="1" applyAlignment="1">
      <alignment horizontal="center" vertical="center" wrapText="1"/>
    </xf>
    <xf numFmtId="0" fontId="36" fillId="0" borderId="18" xfId="0" applyFont="1" applyFill="1" applyBorder="1" applyAlignment="1">
      <alignment horizontal="center" vertical="center" wrapText="1"/>
    </xf>
    <xf numFmtId="0" fontId="55" fillId="0" borderId="19"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18"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8" xfId="0" applyFont="1" applyFill="1" applyBorder="1" applyAlignment="1">
      <alignment horizontal="center" vertical="center" wrapText="1"/>
    </xf>
    <xf numFmtId="0" fontId="55" fillId="0" borderId="18"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33" fillId="0" borderId="1"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29" fillId="0" borderId="19" xfId="0" applyFont="1" applyFill="1" applyBorder="1" applyAlignment="1">
      <alignment horizontal="center" wrapText="1"/>
    </xf>
    <xf numFmtId="0" fontId="29" fillId="0" borderId="19" xfId="0" applyFont="1" applyBorder="1" applyAlignment="1">
      <alignment horizontal="center" wrapText="1"/>
    </xf>
    <xf numFmtId="0" fontId="29" fillId="0" borderId="18" xfId="0" applyFont="1" applyFill="1" applyBorder="1" applyAlignment="1">
      <alignment horizontal="center" vertical="center"/>
    </xf>
    <xf numFmtId="0" fontId="29" fillId="0" borderId="18" xfId="0" applyFont="1" applyFill="1" applyBorder="1" applyAlignment="1">
      <alignment horizontal="center" wrapText="1"/>
    </xf>
    <xf numFmtId="0" fontId="29" fillId="0" borderId="20" xfId="0" applyFont="1" applyFill="1" applyBorder="1" applyAlignment="1">
      <alignment horizontal="center" vertical="center"/>
    </xf>
    <xf numFmtId="0" fontId="29" fillId="0" borderId="21" xfId="0" applyFont="1" applyFill="1" applyBorder="1" applyAlignment="1">
      <alignment horizontal="center" vertical="center" wrapText="1"/>
    </xf>
    <xf numFmtId="0" fontId="29" fillId="0" borderId="1" xfId="0" applyFont="1" applyFill="1" applyBorder="1" applyAlignment="1">
      <alignment horizontal="center" vertical="center"/>
    </xf>
    <xf numFmtId="0" fontId="0" fillId="0" borderId="0" xfId="4" applyNumberFormat="1" applyFont="1" applyFill="1" applyBorder="1" applyAlignment="1" applyProtection="1">
      <alignment horizontal="center" vertical="center" wrapText="1"/>
    </xf>
    <xf numFmtId="2" fontId="20" fillId="0" borderId="0" xfId="0" applyNumberFormat="1" applyFont="1" applyAlignment="1">
      <alignment horizontal="center"/>
    </xf>
    <xf numFmtId="0" fontId="56" fillId="0" borderId="0" xfId="0" applyFont="1" applyFill="1" applyAlignment="1">
      <alignment horizontal="center"/>
    </xf>
    <xf numFmtId="14" fontId="56" fillId="0" borderId="0" xfId="0" applyNumberFormat="1" applyFont="1" applyFill="1" applyAlignment="1">
      <alignment horizontal="center"/>
    </xf>
    <xf numFmtId="0" fontId="56" fillId="0" borderId="0" xfId="0" applyFont="1" applyAlignment="1">
      <alignment horizontal="center" vertical="center"/>
    </xf>
    <xf numFmtId="0" fontId="57" fillId="0" borderId="0" xfId="0" applyFont="1" applyAlignment="1">
      <alignment horizontal="center" vertical="center"/>
    </xf>
    <xf numFmtId="0" fontId="56" fillId="0" borderId="0" xfId="0" applyNumberFormat="1" applyFont="1" applyFill="1" applyBorder="1" applyAlignment="1" applyProtection="1">
      <alignment horizontal="center" vertical="center"/>
    </xf>
    <xf numFmtId="0" fontId="57" fillId="0" borderId="0" xfId="0" applyFont="1" applyAlignment="1">
      <alignment horizontal="center" vertical="center" wrapText="1"/>
    </xf>
    <xf numFmtId="165" fontId="57" fillId="0" borderId="0" xfId="0" applyNumberFormat="1" applyFont="1" applyAlignment="1">
      <alignment horizontal="center" vertical="center"/>
    </xf>
    <xf numFmtId="14" fontId="44" fillId="4" borderId="14" xfId="0" applyNumberFormat="1" applyFont="1" applyFill="1" applyBorder="1" applyAlignment="1">
      <alignment horizontal="center" vertical="center"/>
    </xf>
    <xf numFmtId="14" fontId="45" fillId="4" borderId="16" xfId="0" applyNumberFormat="1" applyFont="1" applyFill="1" applyBorder="1" applyAlignment="1">
      <alignment horizontal="center" vertical="center"/>
    </xf>
    <xf numFmtId="14" fontId="2" fillId="4" borderId="0" xfId="0" applyNumberFormat="1" applyFont="1" applyFill="1" applyBorder="1" applyAlignment="1">
      <alignment horizontal="center" vertical="center" textRotation="90" wrapText="1"/>
    </xf>
    <xf numFmtId="14" fontId="33" fillId="4" borderId="0" xfId="0" applyNumberFormat="1" applyFont="1" applyFill="1" applyBorder="1" applyAlignment="1">
      <alignment horizontal="center" vertical="center"/>
    </xf>
    <xf numFmtId="14" fontId="35" fillId="4" borderId="0" xfId="0" applyNumberFormat="1" applyFont="1" applyFill="1" applyBorder="1" applyAlignment="1">
      <alignment horizontal="center" vertical="center"/>
    </xf>
    <xf numFmtId="14" fontId="57" fillId="4" borderId="0" xfId="0" applyNumberFormat="1" applyFont="1" applyFill="1" applyAlignment="1">
      <alignment horizontal="center" vertical="center"/>
    </xf>
    <xf numFmtId="2" fontId="20" fillId="0" borderId="0" xfId="0" applyNumberFormat="1" applyFont="1" applyAlignment="1">
      <alignment horizontal="center"/>
    </xf>
    <xf numFmtId="2" fontId="22" fillId="0" borderId="0" xfId="1" applyNumberFormat="1" applyFont="1" applyFill="1" applyAlignment="1">
      <alignment horizontal="center"/>
    </xf>
    <xf numFmtId="2" fontId="18" fillId="0" borderId="0" xfId="1" applyNumberFormat="1" applyFont="1" applyFill="1" applyAlignment="1">
      <alignment horizontal="center"/>
    </xf>
    <xf numFmtId="0" fontId="20" fillId="19" borderId="0" xfId="0" applyFont="1" applyFill="1" applyAlignment="1">
      <alignment horizontal="center"/>
    </xf>
  </cellXfs>
  <cellStyles count="17">
    <cellStyle name="Comma" xfId="1" builtinId="3"/>
    <cellStyle name="Comma 2" xfId="15"/>
    <cellStyle name="Currency" xfId="5" builtinId="4"/>
    <cellStyle name="Currency 2" xfId="6"/>
    <cellStyle name="Currency 3" xfId="12"/>
    <cellStyle name="Hyperlink" xfId="4" builtinId="8"/>
    <cellStyle name="Normal" xfId="0" builtinId="0"/>
    <cellStyle name="Normal 10 2" xfId="2"/>
    <cellStyle name="Normal 10 2 2" xfId="8"/>
    <cellStyle name="Normal 2" xfId="10"/>
    <cellStyle name="Normal 2 2" xfId="14"/>
    <cellStyle name="Normal 2 2 2" xfId="3"/>
    <cellStyle name="Normal 2 2 2 2" xfId="9"/>
    <cellStyle name="Normal 3" xfId="11"/>
    <cellStyle name="Normal 5" xfId="7"/>
    <cellStyle name="Percent 2" xfId="16"/>
    <cellStyle name="Percent 3" xfId="13"/>
  </cellStyles>
  <dxfs count="152">
    <dxf>
      <font>
        <b val="0"/>
        <i val="0"/>
        <strike val="0"/>
        <condense val="0"/>
        <extend val="0"/>
        <outline val="0"/>
        <shadow val="0"/>
        <u val="none"/>
        <vertAlign val="baseline"/>
        <sz val="9"/>
        <color theme="1"/>
        <name val="Calibri"/>
        <scheme val="minor"/>
      </font>
      <numFmt numFmtId="19" formatCode="m/d/yyyy"/>
      <fill>
        <patternFill patternType="solid">
          <fgColor indexed="64"/>
          <bgColor rgb="FFFFFF00"/>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5" formatCode="0.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165" formatCode="0.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0" indent="0" justifyLastLine="0" shrinkToFit="0" readingOrder="0"/>
    </dxf>
    <dxf>
      <font>
        <strike val="0"/>
        <outline val="0"/>
        <shadow val="0"/>
        <u val="none"/>
        <vertAlign val="baseline"/>
        <sz val="9"/>
        <color theme="1"/>
        <name val="Calibri"/>
      </font>
      <alignment horizontal="center" vertical="center" wrapText="1" indent="0" justifyLastLine="0" shrinkToFit="0" readingOrder="0"/>
    </dxf>
    <dxf>
      <font>
        <strike val="0"/>
        <outline val="0"/>
        <shadow val="0"/>
        <u val="none"/>
        <vertAlign val="baseline"/>
        <sz val="9"/>
        <color theme="1"/>
        <name val="Calibri"/>
      </font>
      <alignment horizontal="center" vertical="center" wrapText="1" indent="0" justifyLastLine="0" shrinkToFit="0" readingOrder="0"/>
    </dxf>
    <dxf>
      <font>
        <strike val="0"/>
        <outline val="0"/>
        <shadow val="0"/>
        <u val="none"/>
        <vertAlign val="baseline"/>
        <sz val="9"/>
        <color theme="1"/>
        <name val="Calibri"/>
      </font>
      <numFmt numFmtId="169" formatCode="yyyy/mm/dd"/>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textRotation="0" wrapText="1" indent="0" justifyLastLine="0" shrinkToFit="0" readingOrder="0"/>
    </dxf>
    <dxf>
      <font>
        <strike val="0"/>
        <outline val="0"/>
        <shadow val="0"/>
        <u val="none"/>
        <vertAlign val="baseline"/>
        <sz val="9"/>
        <color theme="1"/>
        <name val="Calibri"/>
      </font>
      <numFmt numFmtId="169" formatCode="yyyy/mm/dd"/>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strike val="0"/>
        <outline val="0"/>
        <shadow val="0"/>
        <u val="none"/>
        <vertAlign val="baseline"/>
        <sz val="9"/>
        <color theme="1"/>
        <name val="Calibri"/>
      </font>
      <numFmt numFmtId="1" formatCode="0"/>
      <alignment horizontal="center" vertical="center" wrapText="1" indent="0" justifyLastLine="0" shrinkToFit="0" readingOrder="0"/>
    </dxf>
    <dxf>
      <font>
        <strike val="0"/>
        <outline val="0"/>
        <shadow val="0"/>
        <u val="none"/>
        <vertAlign val="baseline"/>
        <sz val="9"/>
        <color theme="1"/>
        <name val="Calibri"/>
      </font>
      <numFmt numFmtId="1" formatCode="0"/>
      <alignment horizontal="center" vertical="center" wrapText="1" indent="0" justifyLastLine="0" shrinkToFit="0" readingOrder="0"/>
    </dxf>
    <dxf>
      <font>
        <strike val="0"/>
        <outline val="0"/>
        <shadow val="0"/>
        <u val="none"/>
        <vertAlign val="baseline"/>
        <sz val="9"/>
        <color theme="1"/>
        <name val="Calibri"/>
      </font>
      <numFmt numFmtId="1" formatCode="0"/>
      <alignment horizontal="center" vertical="center" wrapText="1" indent="0" justifyLastLine="0" shrinkToFit="0" readingOrder="0"/>
    </dxf>
    <dxf>
      <font>
        <b val="0"/>
        <i val="0"/>
        <strike val="0"/>
        <condense val="0"/>
        <extend val="0"/>
        <outline val="0"/>
        <shadow val="0"/>
        <u val="none"/>
        <vertAlign val="baseline"/>
        <sz val="9"/>
        <color theme="1"/>
        <name val="Calibri"/>
        <scheme val="minor"/>
      </font>
      <numFmt numFmtId="1" formatCode="0"/>
      <alignment horizontal="center" vertical="center" wrapText="1" indent="0" justifyLastLine="0" shrinkToFit="0" readingOrder="0"/>
    </dxf>
    <dxf>
      <font>
        <strike val="0"/>
        <outline val="0"/>
        <shadow val="0"/>
        <u val="none"/>
        <vertAlign val="baseline"/>
        <sz val="9"/>
        <color theme="1"/>
        <name val="Calibri"/>
      </font>
      <numFmt numFmtId="0" formatCode="General"/>
      <alignment horizontal="center" vertical="center"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strike val="0"/>
        <outline val="0"/>
        <shadow val="0"/>
        <u val="none"/>
        <vertAlign val="baseline"/>
        <sz val="9"/>
        <color theme="1"/>
        <name val="Calibri"/>
      </font>
      <alignment horizontal="center" vertical="center"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90" wrapText="1" indent="0" justifyLastLine="0" shrinkToFit="0" readingOrder="0"/>
    </dxf>
    <dxf>
      <numFmt numFmtId="0" formatCode="General"/>
      <alignment horizontal="center" textRotation="0" indent="0" justifyLastLine="0" shrinkToFit="0" readingOrder="0"/>
    </dxf>
    <dxf>
      <numFmt numFmtId="0" formatCode="General"/>
      <alignment horizontal="center" textRotation="0" indent="0" justifyLastLine="0" shrinkToFit="0" readingOrder="0"/>
    </dxf>
    <dxf>
      <numFmt numFmtId="0" formatCode="General"/>
      <alignment horizontal="center" textRotation="0" indent="0" justifyLastLine="0" shrinkToFit="0" readingOrder="0"/>
    </dxf>
    <dxf>
      <numFmt numFmtId="0" formatCode="General"/>
      <alignment horizontal="center" textRotation="0" indent="0" justifyLastLine="0" shrinkToFit="0" readingOrder="0"/>
    </dxf>
    <dxf>
      <numFmt numFmtId="0" formatCode="General"/>
      <alignment horizontal="center" textRotation="0" indent="0" justifyLastLine="0" shrinkToFit="0" readingOrder="0"/>
    </dxf>
    <dxf>
      <numFmt numFmtId="165" formatCode="0.000"/>
      <alignment horizontal="center" textRotation="0" indent="0" justifyLastLine="0" shrinkToFit="0" readingOrder="0"/>
    </dxf>
    <dxf>
      <numFmt numFmtId="165" formatCode="0.000"/>
      <alignment horizontal="center" textRotation="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1" indent="0" justifyLastLine="0" shrinkToFit="0" readingOrder="0"/>
    </dxf>
    <dxf>
      <numFmt numFmtId="19" formatCode="m/d/yyyy"/>
      <alignment horizontal="center" vertical="bottom" textRotation="0" wrapText="0" indent="0" justifyLastLine="0" shrinkToFit="0" readingOrder="0"/>
    </dxf>
    <dxf>
      <font>
        <outline val="0"/>
        <shadow val="0"/>
        <u val="none"/>
        <vertAlign val="baseline"/>
        <sz val="9"/>
        <name val="Calibri"/>
        <scheme val="minor"/>
      </font>
      <numFmt numFmtId="19" formatCode="m/d/yyyy"/>
      <alignment horizontal="center" indent="0" justifyLastLine="0" shrinkToFit="0" readingOrder="0"/>
    </dxf>
    <dxf>
      <font>
        <b val="0"/>
        <i val="0"/>
        <strike val="0"/>
        <condense val="0"/>
        <extend val="0"/>
        <outline val="0"/>
        <shadow val="0"/>
        <u val="none"/>
        <vertAlign val="baseline"/>
        <sz val="9"/>
        <color auto="1"/>
        <name val="Calibri"/>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outline val="0"/>
        <shadow val="0"/>
        <u val="none"/>
        <vertAlign val="baseline"/>
        <sz val="9"/>
        <name val="Calibri"/>
        <scheme val="minor"/>
      </font>
    </dxf>
    <dxf>
      <font>
        <strike val="0"/>
        <outline val="0"/>
        <shadow val="0"/>
        <u val="none"/>
        <vertAlign val="baseline"/>
        <sz val="10"/>
        <color theme="1"/>
        <name val="Calibri"/>
        <scheme val="minor"/>
      </font>
      <alignment horizontal="center" vertical="center" textRotation="90" wrapText="1" indent="0" justifyLastLine="0" shrinkToFit="0" readingOrder="0"/>
    </dxf>
    <dxf>
      <font>
        <color rgb="FF9C0006"/>
      </font>
      <fill>
        <patternFill>
          <bgColor rgb="FFFFC7CE"/>
        </patternFill>
      </fill>
    </dxf>
    <dxf>
      <font>
        <color rgb="FF9C6500"/>
      </font>
      <fill>
        <patternFill>
          <bgColor rgb="FFFFEB9C"/>
        </patternFill>
      </fill>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90" wrapText="1"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170"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170" formatCode="m/d/yyyy;@"/>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0"/>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9" formatCode="m/d/yyyy"/>
      <fill>
        <patternFill patternType="none">
          <fgColor indexed="64"/>
          <bgColor rgb="FFFFFF00"/>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19" formatCode="m/d/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numFmt numFmtId="165" formatCode="0.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165" formatCode="0.000"/>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numFmt numFmtId="1" formatCode="0"/>
      <fill>
        <patternFill patternType="solid">
          <fgColor indexed="64"/>
          <bgColor rgb="FFFF99CC"/>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alignment horizontal="center" vertical="center" textRotation="0" wrapText="0" indent="0" justifyLastLine="0" shrinkToFit="0" readingOrder="0"/>
    </dxf>
    <dxf>
      <alignment vertical="center" indent="0" justifyLastLine="0" shrinkToFit="0" readingOrder="0"/>
    </dxf>
    <dxf>
      <border outline="0">
        <top style="double">
          <color indexed="64"/>
        </top>
      </border>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90" wrapText="1" indent="0" justifyLastLine="0" shrinkToFit="0" readingOrder="0"/>
    </dxf>
  </dxfs>
  <tableStyles count="0" defaultTableStyle="TableStyleMedium2" defaultPivotStyle="PivotStyleLight16"/>
  <colors>
    <mruColors>
      <color rgb="FF66FF66"/>
      <color rgb="FF00FF00"/>
      <color rgb="FFFF99CC"/>
      <color rgb="FFFF66FF"/>
      <color rgb="FFFF66CC"/>
      <color rgb="FF99FFCC"/>
      <color rgb="FFFFCC99"/>
      <color rgb="FF00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5.xml"/></Relationships>
</file>

<file path=xl/tables/table1.xml><?xml version="1.0" encoding="utf-8"?>
<table xmlns="http://schemas.openxmlformats.org/spreadsheetml/2006/main" id="1" name="Table1" displayName="Table1" ref="A5:V1857" totalsRowCount="1" headerRowDxfId="151" dataDxfId="150" totalsRowDxfId="148" tableBorderDxfId="149">
  <autoFilter ref="A5:V1856"/>
  <sortState ref="A6:BY1795">
    <sortCondition ref="C5:C1795"/>
  </sortState>
  <tableColumns count="22">
    <tableColumn id="43" name="Line Number" totalsRowFunction="count" dataDxfId="147" totalsRowDxfId="21"/>
    <tableColumn id="1" name="Early Completion (Y/N)" dataDxfId="146" totalsRowDxfId="20"/>
    <tableColumn id="2" name="JV #" totalsRowFunction="count" dataDxfId="145" totalsRowDxfId="19"/>
    <tableColumn id="3" name="Bridge Key #" totalsRowFunction="custom" dataDxfId="144" totalsRowDxfId="18">
      <totalsRowFormula array="1">SUM(1/COUNTIF(Table1[Bridge Key '#],Table1[Bridge Key '#]))</totalsRowFormula>
    </tableColumn>
    <tableColumn id="4" name="MPMS #" dataDxfId="143" totalsRowDxfId="17"/>
    <tableColumn id="5" name="BMS #" dataDxfId="142" totalsRowDxfId="16" dataCellStyle="Normal 10 2"/>
    <tableColumn id="6" name="District" dataDxfId="141" totalsRowDxfId="15"/>
    <tableColumn id="7" name="County" dataDxfId="140" totalsRowDxfId="14"/>
    <tableColumn id="8" name="Location" dataDxfId="139" totalsRowDxfId="13"/>
    <tableColumn id="9" name="Feature Carried" dataDxfId="138" totalsRowDxfId="12"/>
    <tableColumn id="10" name="Feature Intersected" dataDxfId="137" totalsRowDxfId="11"/>
    <tableColumn id="48" name="Municipality Code" dataDxfId="136" totalsRowDxfId="10"/>
    <tableColumn id="49" name="Latitude" dataDxfId="135" totalsRowDxfId="9"/>
    <tableColumn id="50" name="Longitude" dataDxfId="134" totalsRowDxfId="8"/>
    <tableColumn id="16" name="Pa One Call Serial No." dataDxfId="133" totalsRowDxfId="7"/>
    <tableColumn id="18" name="Utility Type" dataDxfId="132" totalsRowDxfId="6"/>
    <tableColumn id="20" name="Utility Owner" dataDxfId="131" totalsRowDxfId="5"/>
    <tableColumn id="21" name="Utility Owner Contact" dataDxfId="130" totalsRowDxfId="4"/>
    <tableColumn id="34" name="Overhead or Underground" dataDxfId="129" totalsRowDxfId="3"/>
    <tableColumn id="33" name="Size" dataDxfId="128" totalsRowDxfId="2"/>
    <tableColumn id="35" name="D-419 Utility Relocation Classification" dataDxfId="127" totalsRowDxfId="1"/>
    <tableColumn id="47" name="Anticipated Construction Start Date" dataDxfId="126" totalsRowDxfId="0">
      <calculatedColumnFormula>LOOKUP(Table1[[#This Row],[JV '#]],Table4[JV '#],Table4[Construction Start Dates])</calculatedColumnFormula>
    </tableColumn>
  </tableColumns>
  <tableStyleInfo name="TableStyleLight15" showFirstColumn="0" showLastColumn="0" showRowStripes="1" showColumnStripes="0"/>
</table>
</file>

<file path=xl/tables/table2.xml><?xml version="1.0" encoding="utf-8"?>
<table xmlns="http://schemas.openxmlformats.org/spreadsheetml/2006/main" id="5" name="Table5" displayName="Table5" ref="B4:X563" totalsRowCount="1" headerRowDxfId="125" dataDxfId="124">
  <autoFilter ref="B4:X562"/>
  <sortState ref="B5:X562">
    <sortCondition ref="B4:B562"/>
  </sortState>
  <tableColumns count="23">
    <tableColumn id="1" name="JV Number" totalsRowFunction="count" dataDxfId="123" totalsRowDxfId="122"/>
    <tableColumn id="23" name="MPMS Number" dataDxfId="121" totalsRowDxfId="120">
      <calculatedColumnFormula>INDEX(Table1[MPMS '#],MATCH(Table5[[#This Row],[JV Number]],Table1[JV '#],0))</calculatedColumnFormula>
    </tableColumn>
    <tableColumn id="18" name="Early Completion Bridge" dataDxfId="119" totalsRowDxfId="118">
      <calculatedColumnFormula>INDEX(Table1[Early Completion (Y/N)],MATCH(Table5[[#This Row],[JV Number]],Table1[JV '#],0))</calculatedColumnFormula>
    </tableColumn>
    <tableColumn id="2" name="Region" dataDxfId="117" totalsRowDxfId="116">
      <calculatedColumnFormula>INDEX(#REF!,MATCH(Table5[[#This Row],[JV Number]],Table1[JV '#],0))</calculatedColumnFormula>
    </tableColumn>
    <tableColumn id="3" name="District" dataDxfId="115" totalsRowDxfId="114">
      <calculatedColumnFormula>INDEX(Table1[District],MATCH(Table5[[#This Row],[JV Number]],Table1[JV '#],0))</calculatedColumnFormula>
    </tableColumn>
    <tableColumn id="4" name="County" dataDxfId="113" totalsRowDxfId="112">
      <calculatedColumnFormula>INDEX(Table1[County],MATCH(Table5[[#This Row],[JV Number]],Table1[JV '#],0))</calculatedColumnFormula>
    </tableColumn>
    <tableColumn id="5" name="Facility Quantity" totalsRowFunction="sum" dataDxfId="111" totalsRowDxfId="110">
      <calculatedColumnFormula>COUNTIF(Table1[JV '#],Table5[[#This Row],[JV Number]])</calculatedColumnFormula>
    </tableColumn>
    <tableColumn id="19" name="Construction Start" dataDxfId="109" totalsRowDxfId="108">
      <calculatedColumnFormula>LOOKUP(Table5[[#This Row],[JV Number]],Table4[JV '#],Table4[Construction Start Dates])</calculatedColumnFormula>
    </tableColumn>
    <tableColumn id="20" name="Coordinated Participation Start" dataDxfId="107" totalsRowDxfId="106">
      <calculatedColumnFormula array="1">MIN(IF(Table5[[#This Row],[JV Number]]=Table1[JV '#],#REF!,"Error"))</calculatedColumnFormula>
    </tableColumn>
    <tableColumn id="22" name="Utility Relocation Duration" dataDxfId="105" totalsRowDxfId="104">
      <calculatedColumnFormula>SUMIF(Table1[JV '#],Table5[[#This Row],[JV Number]],#REF!)</calculatedColumnFormula>
    </tableColumn>
    <tableColumn id="6" name="Prior" totalsRowFunction="countNums" dataDxfId="103" totalsRowDxfId="102">
      <calculatedColumnFormula>IF(COUNTIFS(Table1[JV '#],Table5[[#This Row],[JV Number]],Table1[D-419 Utility Relocation Classification],Table5[[#Headers],[Prior]])=0,"",COUNTIFS(Table1[JV '#],Table5[[#This Row],[JV Number]],Table1[D-419 Utility Relocation Classification],Table5[[#Headers],[Prior]]))</calculatedColumnFormula>
    </tableColumn>
    <tableColumn id="7" name="Restrictive" totalsRowFunction="countNums" dataDxfId="101" totalsRowDxfId="100">
      <calculatedColumnFormula>IF(COUNTIFS(Table1[JV '#],Table5[[#This Row],[JV Number]],Table1[D-419 Utility Relocation Classification],Table5[[#Headers],[Restrictive]])=0,"",COUNTIFS(Table1[JV '#],Table5[[#This Row],[JV Number]],Table1[D-419 Utility Relocation Classification],Table5[[#Headers],[Restrictive]]))</calculatedColumnFormula>
    </tableColumn>
    <tableColumn id="8" name="Concurrent" totalsRowFunction="countNums" dataDxfId="99" totalsRowDxfId="98">
      <calculatedColumnFormula>IF(COUNTIFS(Table1[JV '#],Table5[[#This Row],[JV Number]],Table1[D-419 Utility Relocation Classification],Table5[[#Headers],[Concurrent]])=0,"",COUNTIFS(Table1[JV '#],Table5[[#This Row],[JV Number]],Table1[D-419 Utility Relocation Classification],Table5[[#Headers],[Concurrent]]))</calculatedColumnFormula>
    </tableColumn>
    <tableColumn id="9" name="Coordinated" totalsRowFunction="countNums" dataDxfId="97" totalsRowDxfId="96">
      <calculatedColumnFormula>IF(COUNTIFS(Table1[JV '#],Table5[[#This Row],[JV Number]],Table1[D-419 Utility Relocation Classification],Table5[[#Headers],[Coordinated]])=0,"",COUNTIFS(Table1[JV '#],Table5[[#This Row],[JV Number]],Table1[D-419 Utility Relocation Classification],Table5[[#Headers],[Coordinated]]))</calculatedColumnFormula>
    </tableColumn>
    <tableColumn id="10" name="Not Affected" totalsRowFunction="countNums" dataDxfId="95" totalsRowDxfId="94">
      <calculatedColumnFormula>IF(COUNTIFS(Table1[JV '#],Table5[[#This Row],[JV Number]],Table1[D-419 Utility Relocation Classification],Table5[[#Headers],[Not Affected]])=0,"",COUNTIFS(Table1[JV '#],Table5[[#This Row],[JV Number]],Table1[D-419 Utility Relocation Classification],Table5[[#Headers],[Not Affected]]))</calculatedColumnFormula>
    </tableColumn>
    <tableColumn id="21" name="Incorporated" totalsRowFunction="countNums" dataDxfId="93" totalsRowDxfId="92">
      <calculatedColumnFormula>IF(COUNTIFS(Table1[JV '#],Table5[[#This Row],[JV Number]],Table1[D-419 Utility Relocation Classification],Table5[[#Headers],[Incorporated]])=0,"",COUNTIFS(Table1[JV '#],Table5[[#This Row],[JV Number]],Table1[D-419 Utility Relocation Classification],Table5[[#Headers],[Incorporated]]))</calculatedColumnFormula>
    </tableColumn>
    <tableColumn id="11" name="Overhead" totalsRowFunction="countNums" dataDxfId="91" totalsRowDxfId="90">
      <calculatedColumnFormula>IF(COUNTIFS(Table1[JV '#],Table5[[#This Row],[JV Number]],Table1[Overhead or Underground],"OH")=0,"",COUNTIFS(Table1[JV '#],Table5[[#This Row],[JV Number]],Table1[Overhead or Underground],"OH"))</calculatedColumnFormula>
    </tableColumn>
    <tableColumn id="12" name="Underground" totalsRowFunction="countNums" dataDxfId="89" totalsRowDxfId="88">
      <calculatedColumnFormula>IF(COUNTIFS(Table1[JV '#],Table5[[#This Row],[JV Number]],Table1[Overhead or Underground],"UG")=0,"",COUNTIFS(Table1[JV '#],Table5[[#This Row],[JV Number]],Table1[Overhead or Underground],"UG"))</calculatedColumnFormula>
    </tableColumn>
    <tableColumn id="13" name="Requires Clear/Grub" totalsRowFunction="countNums" dataDxfId="87" totalsRowDxfId="86">
      <calculatedColumnFormula>IF(COUNTIFS(Table1[JV '#],Table5[[#This Row],[JV Number]],#REF!,"x")=0,"",COUNTIFS(Table1[JV '#],Table5[[#This Row],[JV Number]],#REF!,"x"))</calculatedColumnFormula>
    </tableColumn>
    <tableColumn id="14" name="Requires Stakeout" totalsRowFunction="sum" dataDxfId="85" totalsRowDxfId="84">
      <calculatedColumnFormula>IF(COUNTIFS(Table1[JV '#],Table5[[#This Row],[JV Number]],#REF!,"x")=0,"",COUNTIFS(Table1[JV '#],Table5[[#This Row],[JV Number]],#REF!,"x"))</calculatedColumnFormula>
    </tableColumn>
    <tableColumn id="15" name="Requires Earthwork" totalsRowFunction="sum" dataDxfId="83" totalsRowDxfId="82">
      <calculatedColumnFormula>IF(COUNTIFS(Table1[JV '#],Table5[[#This Row],[JV Number]],#REF!,"x")=0,"",COUNTIFS(Table1[JV '#],Table5[[#This Row],[JV Number]],#REF!,"x"))</calculatedColumnFormula>
    </tableColumn>
    <tableColumn id="16" name="Requires Guardrail Adjustment" totalsRowFunction="sum" dataDxfId="81" totalsRowDxfId="80">
      <calculatedColumnFormula>IF(COUNTIFS(Table1[JV '#],Table5[[#This Row],[JV Number]],#REF!,"x")=0,"",COUNTIFS(Table1[JV '#],Table5[[#This Row],[JV Number]],#REF!,"x"))</calculatedColumnFormula>
    </tableColumn>
    <tableColumn id="17" name="Requires Other Action" totalsRowFunction="countNums" dataDxfId="79" totalsRowDxfId="78">
      <calculatedColumnFormula>IF(COUNTIFS(Table1[JV '#],Table5[[#This Row],[JV Number]],#REF!,"x")=0,"",COUNTIFS(Table1[JV '#],Table5[[#This Row],[JV Number]],#REF!,"x"))</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3" name="Table3" displayName="Table3" ref="B2:F561" totalsRowCount="1" headerRowDxfId="77" dataDxfId="76" totalsRowDxfId="75">
  <autoFilter ref="B2:F560"/>
  <sortState ref="B3:F560">
    <sortCondition ref="B2:B560"/>
  </sortState>
  <tableColumns count="5">
    <tableColumn id="1" name="JV #" totalsRowFunction="count" dataDxfId="74" totalsRowDxfId="73"/>
    <tableColumn id="5" name="CJV Region" dataDxfId="72" totalsRowDxfId="71">
      <calculatedColumnFormula>LOOKUP(Table3[[#This Row],[JV '#]],Table1[JV '#],#REF!)</calculatedColumnFormula>
    </tableColumn>
    <tableColumn id="4" name="ECB" dataDxfId="70" totalsRowDxfId="69">
      <calculatedColumnFormula>LOOKUP(Table3[[#This Row],[JV '#]],Table1[JV '#],Table1[Early Completion (Y/N)])</calculatedColumnFormula>
    </tableColumn>
    <tableColumn id="3" name="PA One Call Serial Number" totalsRowFunction="custom" dataDxfId="68" totalsRowDxfId="67">
      <calculatedColumnFormula>LOOKUP(Table3[[#This Row],[JV '#]],Table1[JV '#],Table1[Pa One Call Serial No.])</calculatedColumnFormula>
      <totalsRowFormula>COUNTIF(Table3[PA One Call Serial Number],"&lt;&gt;0")</totalsRowFormula>
    </tableColumn>
    <tableColumn id="2" name="PA One Call Request Date" totalsRowFunction="countNums" dataDxfId="66" totalsRowDxfId="65">
      <calculatedColumnFormula>IF(LOOKUP(B3,Table1[JV '#],#REF!)="","No Entry",LOOKUP(B3,Table1[JV '#],#REF!))</calculatedColumnFormula>
    </tableColumn>
  </tableColumns>
  <tableStyleInfo name="TableStyleLight17" showFirstColumn="0" showLastColumn="0" showRowStripes="1" showColumnStripes="0"/>
</table>
</file>

<file path=xl/tables/table4.xml><?xml version="1.0" encoding="utf-8"?>
<table xmlns="http://schemas.openxmlformats.org/spreadsheetml/2006/main" id="4" name="Table4" displayName="Table4" ref="B3:D562" totalsRowCount="1" headerRowDxfId="62" dataDxfId="61">
  <autoFilter ref="B3:D561"/>
  <sortState ref="B4:D561">
    <sortCondition ref="B3:B561"/>
  </sortState>
  <tableColumns count="3">
    <tableColumn id="1" name="JV #" totalsRowFunction="count" dataDxfId="60" totalsRowDxfId="59"/>
    <tableColumn id="2" name="NTP3 Issue Dates Per CPM Schedule" dataDxfId="58" totalsRowDxfId="57"/>
    <tableColumn id="3" name="Construction Start Dates" dataDxfId="56" totalsRowDxfId="55"/>
  </tableColumns>
  <tableStyleInfo name="TableStyleLight17" showFirstColumn="0" showLastColumn="0" showRowStripes="1" showColumnStripes="0"/>
</table>
</file>

<file path=xl/tables/table5.xml><?xml version="1.0" encoding="utf-8"?>
<table xmlns="http://schemas.openxmlformats.org/spreadsheetml/2006/main" id="6" name="Table6" displayName="Table6" ref="C4:N562" totalsRowShown="0" headerRowDxfId="54" dataDxfId="53">
  <autoFilter ref="C4:N562"/>
  <tableColumns count="12">
    <tableColumn id="1" name="JV Number" dataDxfId="52"/>
    <tableColumn id="11" name="Early Completion Bridge" dataDxfId="51">
      <calculatedColumnFormula>LOOKUP(Table6[[#This Row],[JV Number]],Table5[JV Number],Table5[Early Completion Bridge])</calculatedColumnFormula>
    </tableColumn>
    <tableColumn id="10" name="Region" dataDxfId="50">
      <calculatedColumnFormula>LOOKUP(Table6[[#This Row],[JV Number]],Table5[JV Number],Table5[Region])</calculatedColumnFormula>
    </tableColumn>
    <tableColumn id="9" name="District" dataDxfId="49">
      <calculatedColumnFormula>LOOKUP(Table6[[#This Row],[JV Number]],Table5[JV Number],Table5[District])</calculatedColumnFormula>
    </tableColumn>
    <tableColumn id="12" name="County" dataDxfId="48">
      <calculatedColumnFormula>LOOKUP(Table6[[#This Row],[JV Number]],Table5[JV Number],Table5[County])</calculatedColumnFormula>
    </tableColumn>
    <tableColumn id="2" name="Latitude" dataDxfId="47">
      <calculatedColumnFormula>LOOKUP(Table6[[#This Row],[JV Number]],Table1[JV '#],Table1[Latitude])</calculatedColumnFormula>
    </tableColumn>
    <tableColumn id="3" name="Longitude" dataDxfId="46">
      <calculatedColumnFormula>LOOKUP(Table6[[#This Row],[JV Number]],Table1[JV '#],Table1[Longitude])</calculatedColumnFormula>
    </tableColumn>
    <tableColumn id="4" name="Requires Clearing" dataDxfId="45">
      <calculatedColumnFormula>IF(LOOKUP(Table6[[#This Row],[JV Number]],Table5[JV Number],Table5[Requires Clear/Grub])="",0,1)</calculatedColumnFormula>
    </tableColumn>
    <tableColumn id="5" name="Requires Stakeout" dataDxfId="44">
      <calculatedColumnFormula>IF(LOOKUP(Table6[[#This Row],[JV Number]],Table5[JV Number],Table5[Requires Stakeout])="",0,1)</calculatedColumnFormula>
    </tableColumn>
    <tableColumn id="6" name="Requires Earthwork" dataDxfId="43">
      <calculatedColumnFormula>IF(LOOKUP(Table6[[#This Row],[JV Number]],Table5[JV Number],Table5[Requires Earthwork])="",0,1)</calculatedColumnFormula>
    </tableColumn>
    <tableColumn id="7" name="Requires Guiderail Adjustment" dataDxfId="42">
      <calculatedColumnFormula>IF(LOOKUP(Table6[[#This Row],[JV Number]],Table5[JV Number],Table5[Requires Guardrail Adjustment])="",0,1)</calculatedColumnFormula>
    </tableColumn>
    <tableColumn id="8" name="Requires Other Action" dataDxfId="41">
      <calculatedColumnFormula>IF(LOOKUP(Table6[[#This Row],[JV Number]],Table5[JV Number],Table5[Requires Other Action])="",0,1)</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2" name="Table2" displayName="Table2" ref="A4:Q14" totalsRowShown="0" headerRowDxfId="40" dataDxfId="39">
  <autoFilter ref="A4:Q14"/>
  <tableColumns count="17">
    <tableColumn id="13" name="Issue Number                   (IN-JV#-Letter Des.)" dataDxfId="38"/>
    <tableColumn id="1" name="Early Completion (Y/N)" dataDxfId="37">
      <calculatedColumnFormula>IFERROR(LOOKUP(C5,Table1[JV '#],Table1[Early Completion (Y/N)]),"No Entry")</calculatedColumnFormula>
    </tableColumn>
    <tableColumn id="2" name="JV #" dataDxfId="36"/>
    <tableColumn id="3" name="Bridge Key #" dataDxfId="35">
      <calculatedColumnFormula>IFERROR(LOOKUP(C5,Table1[JV '#],Table1[Bridge Key '#]),"No Entry")</calculatedColumnFormula>
    </tableColumn>
    <tableColumn id="4" name="MPMS #" dataDxfId="34">
      <calculatedColumnFormula>IFERROR(LOOKUP(C5,Table1[JV '#],Table1[MPMS '#]),"No Entry")</calculatedColumnFormula>
    </tableColumn>
    <tableColumn id="5" name="BMS #" dataDxfId="33">
      <calculatedColumnFormula>IFERROR(LOOKUP(C5,Table1[JV '#],Table1[BMS '#]),"No Entry")</calculatedColumnFormula>
    </tableColumn>
    <tableColumn id="6" name="District" dataDxfId="32">
      <calculatedColumnFormula>IFERROR(LOOKUP(C5,Table1[JV '#],Table1[District]),"No Entry")</calculatedColumnFormula>
    </tableColumn>
    <tableColumn id="7" name="County" dataDxfId="31">
      <calculatedColumnFormula>IFERROR(LOOKUP(C5,Table1[JV '#],Table1[County]),"No Entry")</calculatedColumnFormula>
    </tableColumn>
    <tableColumn id="8" name="Location" dataDxfId="30">
      <calculatedColumnFormula>IFERROR(LOOKUP(C5,Table1[JV '#],Table1[Location]),"No Entry")</calculatedColumnFormula>
    </tableColumn>
    <tableColumn id="9" name="Feature Carried" dataDxfId="29">
      <calculatedColumnFormula>IFERROR(LOOKUP(C5,Table1[JV '#],Table1[Feature Carried]),"No Entry")</calculatedColumnFormula>
    </tableColumn>
    <tableColumn id="10" name="Feature Intersected" dataDxfId="28">
      <calculatedColumnFormula>IFERROR(LOOKUP(C5,Table1[JV '#],Table1[Feature Intersected]),"No Entry")</calculatedColumnFormula>
    </tableColumn>
    <tableColumn id="11" name="PWKP Region" dataDxfId="27">
      <calculatedColumnFormula>IFERROR(LOOKUP(C5,Table1[JV '#],#REF!),"No Entry")</calculatedColumnFormula>
    </tableColumn>
    <tableColumn id="12" name="RBR RFC Month (yyyy/mm/dd)" dataDxfId="26">
      <calculatedColumnFormula>IFERROR(LOOKUP(C5,Table1[JV '#],#REF!),"No Entry")</calculatedColumnFormula>
    </tableColumn>
    <tableColumn id="15" name="Issue Description" dataDxfId="25"/>
    <tableColumn id="14" name="Issue Date (yyyy/mm/dd)" dataDxfId="24"/>
    <tableColumn id="17" name="Issue Resolution" dataDxfId="23"/>
    <tableColumn id="18" name="Issue Resolution Date (yyyy/mm/dd)" dataDxfId="22"/>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Steve%20Ward,%20sward@firstenergycorp.com,%20717-848-7147" TargetMode="External"/><Relationship Id="rId13" Type="http://schemas.openxmlformats.org/officeDocument/2006/relationships/hyperlink" Target="mailto:Steve%20Lathrop,%20'Steven.Lathrop@FTR.com',%20570-278-0036" TargetMode="External"/><Relationship Id="rId3" Type="http://schemas.openxmlformats.org/officeDocument/2006/relationships/hyperlink" Target="mailto:610-588-4656,%20info@eastbangorborough.org" TargetMode="External"/><Relationship Id="rId7" Type="http://schemas.openxmlformats.org/officeDocument/2006/relationships/hyperlink" Target="mailto:Carl%20Haws%20/%20Claudia%20Watt,%20717-627-2379,%20chaws@warwicktownship.org" TargetMode="External"/><Relationship Id="rId12" Type="http://schemas.openxmlformats.org/officeDocument/2006/relationships/hyperlink" Target="mailto:Chris%20Shunk,%20birdsborooffice@secv.coml%20;%20(610)%20582-5317.%20ROBERT%20TRENTLY%20(N/A),%20570-453-2586" TargetMode="External"/><Relationship Id="rId2" Type="http://schemas.openxmlformats.org/officeDocument/2006/relationships/hyperlink" Target="mailto:William%20Mcmullen,%20Arrow%20group%20570-366-9534.%20bill.mcmullen@thearrowgroup.com.%20610-916-3445;%20Marie%20Piehel%20(Retired),%20610-926-2812" TargetMode="External"/><Relationship Id="rId16" Type="http://schemas.openxmlformats.org/officeDocument/2006/relationships/table" Target="../tables/table1.xml"/><Relationship Id="rId1" Type="http://schemas.openxmlformats.org/officeDocument/2006/relationships/hyperlink" Target="https://walshgroup.sharepoint.com/sites/ph14004/external/Post%20Award%20Documents1/Technical%20Work%20Groups/Utilities/Working%20Documents%20-%20Utility%20WG/Charlie%20Roberts,%20charoberts@firstenergycorp.com,%20610-921-6229;%20Allen%20Rino,%20Ancrino@firstenergycorp.com%20&#160;%20&#160;%20&#160;%20&#160;%20&#160;%20&#160;%20&#160;%20&#160;%20Tel:%20610-921-6157%20&#160;;%20Michele%20Heckman,%20610-921-6695,%20mheckman@gpu.com" TargetMode="External"/><Relationship Id="rId6" Type="http://schemas.openxmlformats.org/officeDocument/2006/relationships/hyperlink" Target="mailto:Dave%20Lewis,%20dlewis@pa.net,%20%20717-684-2188%20;Charles%20Gohn%20(retired),columbiawater@pa.net" TargetMode="External"/><Relationship Id="rId11" Type="http://schemas.openxmlformats.org/officeDocument/2006/relationships/hyperlink" Target="mailto:Cynthia%20Oberholtzer,%20Coberholtzer@ucseng.com,%20570-387-3175" TargetMode="External"/><Relationship Id="rId5" Type="http://schemas.openxmlformats.org/officeDocument/2006/relationships/hyperlink" Target="mailto:Dan%20Henry,%20724-838-6126,%20dhenry2@firstenergycorp.com" TargetMode="External"/><Relationship Id="rId15" Type="http://schemas.openxmlformats.org/officeDocument/2006/relationships/printerSettings" Target="../printerSettings/printerSettings1.bin"/><Relationship Id="rId10" Type="http://schemas.openxmlformats.org/officeDocument/2006/relationships/hyperlink" Target="https://walshgroup.sharepoint.com/sites/ph14004/external/Post%20Award%20Documents1/Technical%20Work%20Groups/Utilities/Working%20Documents%20-%20Utility%20WG/Gary%20Jenkins,%20docgj2003@yahoo.com,%20607-329-5820;%20&#160;Joe%20Welch%20(Secretary),%20rtma@ptd.net%20&#160;570-662-7316,%20cell:%20570-662-5019%20&#160;%20&#160;;%20NANCY%20BRAY,%20570-662-3774" TargetMode="External"/><Relationship Id="rId4" Type="http://schemas.openxmlformats.org/officeDocument/2006/relationships/hyperlink" Target="mailto:Luke%20Lichtenwalner,%20&#160;610-807-3107%20llichtenwalneri@ugi.com,%20610-736-5571" TargetMode="External"/><Relationship Id="rId9" Type="http://schemas.openxmlformats.org/officeDocument/2006/relationships/hyperlink" Target="mailto:Steve%20Ward,%20sward@firstenergycorp.com,%20717-848-7147;%20Charlie%20Roberts,%20charoberts@firstenergycorp.com,%20610-921-6229;%20Allen%20Rino,%20Ancrino@firstenergycorp.com,%20610-921-6157;%20Michele%20Heckman,%20610-921-6695,%20mheckman@gpu.com" TargetMode="External"/><Relationship Id="rId14" Type="http://schemas.openxmlformats.org/officeDocument/2006/relationships/hyperlink" Target="mailto:David%20Newmister,%20717-771-5298,%20dave.newmister@verizon.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Y1876"/>
  <sheetViews>
    <sheetView tabSelected="1" topLeftCell="A4" zoomScaleNormal="100" workbookViewId="0">
      <pane xSplit="5" ySplit="2" topLeftCell="L6" activePane="bottomRight" state="frozen"/>
      <selection activeCell="A4" sqref="A4"/>
      <selection pane="topRight" activeCell="F4" sqref="F4"/>
      <selection pane="bottomLeft" activeCell="A6" sqref="A6"/>
      <selection pane="bottomRight" activeCell="F6" sqref="F6"/>
    </sheetView>
  </sheetViews>
  <sheetFormatPr defaultColWidth="9.140625" defaultRowHeight="15" x14ac:dyDescent="0.25"/>
  <cols>
    <col min="1" max="1" width="7.7109375" style="549" customWidth="1"/>
    <col min="2" max="5" width="8.7109375" style="421" customWidth="1"/>
    <col min="6" max="6" width="15.42578125" style="421" customWidth="1"/>
    <col min="7" max="7" width="8.7109375" style="550" customWidth="1"/>
    <col min="8" max="8" width="14" style="421" customWidth="1"/>
    <col min="9" max="9" width="27.7109375" style="396" customWidth="1"/>
    <col min="10" max="10" width="22" style="396" customWidth="1"/>
    <col min="11" max="11" width="27.7109375" style="396" customWidth="1"/>
    <col min="12" max="12" width="25.140625" style="396" customWidth="1"/>
    <col min="13" max="14" width="8.28515625" style="551" customWidth="1"/>
    <col min="15" max="15" width="19.7109375" style="396" bestFit="1" customWidth="1"/>
    <col min="16" max="16" width="8.28515625" style="566" customWidth="1"/>
    <col min="17" max="17" width="31.5703125" style="396" customWidth="1"/>
    <col min="18" max="18" width="36.28515625" style="396" customWidth="1"/>
    <col min="19" max="19" width="8.7109375" style="421" customWidth="1"/>
    <col min="20" max="20" width="10.7109375" style="396" customWidth="1"/>
    <col min="21" max="21" width="12.7109375" style="421" customWidth="1"/>
    <col min="22" max="22" width="10.7109375" style="552" customWidth="1"/>
    <col min="23" max="25" width="9.140625" style="421" customWidth="1"/>
    <col min="26" max="16384" width="9.140625" style="421"/>
  </cols>
  <sheetData>
    <row r="1" spans="1:22" s="505" customFormat="1" x14ac:dyDescent="0.25">
      <c r="A1" s="502" t="s">
        <v>0</v>
      </c>
      <c r="B1" s="431">
        <f ca="1">TODAY()</f>
        <v>42221</v>
      </c>
      <c r="C1" s="431"/>
      <c r="D1" s="416"/>
      <c r="E1" s="416"/>
      <c r="F1" s="487"/>
      <c r="G1" s="416"/>
      <c r="H1" s="416"/>
      <c r="I1" s="503"/>
      <c r="J1" s="503"/>
      <c r="K1" s="503"/>
      <c r="L1" s="503"/>
      <c r="M1" s="416"/>
      <c r="N1" s="416"/>
      <c r="O1" s="449"/>
      <c r="P1" s="449"/>
      <c r="Q1" s="449"/>
      <c r="R1" s="449"/>
      <c r="S1" s="504"/>
      <c r="T1" s="449"/>
      <c r="U1" s="504"/>
      <c r="V1" s="436"/>
    </row>
    <row r="2" spans="1:22" s="505" customFormat="1" x14ac:dyDescent="0.25">
      <c r="A2" s="502"/>
      <c r="B2" s="416"/>
      <c r="C2" s="416"/>
      <c r="D2" s="416"/>
      <c r="E2" s="416"/>
      <c r="F2" s="487"/>
      <c r="G2" s="416"/>
      <c r="H2" s="416"/>
      <c r="I2" s="503"/>
      <c r="J2" s="503"/>
      <c r="K2" s="503"/>
      <c r="L2" s="503"/>
      <c r="M2" s="416"/>
      <c r="N2" s="416"/>
      <c r="O2" s="449"/>
      <c r="P2" s="449"/>
      <c r="Q2" s="449"/>
      <c r="R2" s="449"/>
      <c r="S2" s="504"/>
      <c r="T2" s="449"/>
      <c r="U2" s="504"/>
      <c r="V2" s="436"/>
    </row>
    <row r="3" spans="1:22" s="508" customFormat="1" ht="15" customHeight="1" x14ac:dyDescent="0.25">
      <c r="A3" s="409"/>
      <c r="B3" s="384"/>
      <c r="C3" s="384"/>
      <c r="D3" s="384"/>
      <c r="E3" s="384"/>
      <c r="F3" s="385"/>
      <c r="G3" s="384"/>
      <c r="H3" s="384"/>
      <c r="I3" s="407"/>
      <c r="J3" s="407" t="s">
        <v>1</v>
      </c>
      <c r="K3" s="407"/>
      <c r="L3" s="407"/>
      <c r="M3" s="506"/>
      <c r="N3" s="506"/>
      <c r="O3" s="507"/>
      <c r="P3" s="433"/>
      <c r="Q3" s="433"/>
      <c r="R3" s="553" t="s">
        <v>2</v>
      </c>
      <c r="S3" s="432"/>
      <c r="T3" s="433"/>
      <c r="U3" s="386"/>
      <c r="V3" s="603"/>
    </row>
    <row r="4" spans="1:22" s="511" customFormat="1" ht="15" customHeight="1" x14ac:dyDescent="0.25">
      <c r="A4" s="410"/>
      <c r="B4" s="404"/>
      <c r="C4" s="404"/>
      <c r="D4" s="404"/>
      <c r="E4" s="404"/>
      <c r="F4" s="405"/>
      <c r="G4" s="404"/>
      <c r="H4" s="404"/>
      <c r="I4" s="408"/>
      <c r="J4" s="408"/>
      <c r="K4" s="408"/>
      <c r="L4" s="408"/>
      <c r="M4" s="509"/>
      <c r="N4" s="509"/>
      <c r="O4" s="510"/>
      <c r="P4" s="435"/>
      <c r="Q4" s="435"/>
      <c r="R4" s="435"/>
      <c r="S4" s="434"/>
      <c r="T4" s="435"/>
      <c r="U4" s="406"/>
      <c r="V4" s="604" t="s">
        <v>4</v>
      </c>
    </row>
    <row r="5" spans="1:22" s="512" customFormat="1" ht="93" customHeight="1" x14ac:dyDescent="0.25">
      <c r="A5" s="411" t="s">
        <v>5</v>
      </c>
      <c r="B5" s="382" t="s">
        <v>6</v>
      </c>
      <c r="C5" s="382" t="s">
        <v>7</v>
      </c>
      <c r="D5" s="382" t="s">
        <v>8</v>
      </c>
      <c r="E5" s="382" t="s">
        <v>9</v>
      </c>
      <c r="F5" s="383" t="s">
        <v>10</v>
      </c>
      <c r="G5" s="382" t="s">
        <v>11</v>
      </c>
      <c r="H5" s="382" t="s">
        <v>12</v>
      </c>
      <c r="I5" s="382" t="s">
        <v>13</v>
      </c>
      <c r="J5" s="382" t="s">
        <v>14</v>
      </c>
      <c r="K5" s="382" t="s">
        <v>15</v>
      </c>
      <c r="L5" s="382" t="s">
        <v>16</v>
      </c>
      <c r="M5" s="412" t="s">
        <v>17</v>
      </c>
      <c r="N5" s="412" t="s">
        <v>18</v>
      </c>
      <c r="O5" s="382" t="s">
        <v>20</v>
      </c>
      <c r="P5" s="382" t="s">
        <v>21</v>
      </c>
      <c r="Q5" s="382" t="s">
        <v>22</v>
      </c>
      <c r="R5" s="382" t="s">
        <v>23</v>
      </c>
      <c r="S5" s="382" t="s">
        <v>24</v>
      </c>
      <c r="T5" s="382" t="s">
        <v>25</v>
      </c>
      <c r="U5" s="382" t="s">
        <v>27</v>
      </c>
      <c r="V5" s="605" t="s">
        <v>32</v>
      </c>
    </row>
    <row r="6" spans="1:22" ht="24" x14ac:dyDescent="0.25">
      <c r="A6" s="414" t="s">
        <v>34</v>
      </c>
      <c r="B6" s="415" t="s">
        <v>35</v>
      </c>
      <c r="C6" s="415">
        <v>1</v>
      </c>
      <c r="D6" s="456">
        <v>12879</v>
      </c>
      <c r="E6" s="415">
        <v>97120</v>
      </c>
      <c r="F6" s="488">
        <v>20000604100000</v>
      </c>
      <c r="G6" s="416">
        <v>1</v>
      </c>
      <c r="H6" s="415" t="s">
        <v>36</v>
      </c>
      <c r="I6" s="418" t="s">
        <v>37</v>
      </c>
      <c r="J6" s="418" t="s">
        <v>38</v>
      </c>
      <c r="K6" s="418" t="s">
        <v>39</v>
      </c>
      <c r="L6" s="418" t="s">
        <v>40</v>
      </c>
      <c r="M6" s="419">
        <v>41.615111111111112</v>
      </c>
      <c r="N6" s="419">
        <v>-80.237944444444437</v>
      </c>
      <c r="O6" s="418">
        <v>20150351072</v>
      </c>
      <c r="P6" s="413" t="s">
        <v>41</v>
      </c>
      <c r="Q6" s="413" t="s">
        <v>42</v>
      </c>
      <c r="R6" s="413" t="s">
        <v>43</v>
      </c>
      <c r="S6" s="420" t="s">
        <v>44</v>
      </c>
      <c r="T6" s="413"/>
      <c r="U6" s="420"/>
      <c r="V6" s="606">
        <f>LOOKUP(Table1[[#This Row],[JV '#]],Table4[JV '#],Table4[Construction Start Dates])</f>
        <v>42866</v>
      </c>
    </row>
    <row r="7" spans="1:22" ht="24" x14ac:dyDescent="0.25">
      <c r="A7" s="414" t="s">
        <v>45</v>
      </c>
      <c r="B7" s="415" t="s">
        <v>35</v>
      </c>
      <c r="C7" s="415">
        <v>1</v>
      </c>
      <c r="D7" s="456">
        <v>12879</v>
      </c>
      <c r="E7" s="415">
        <v>97120</v>
      </c>
      <c r="F7" s="488">
        <v>20000604100000</v>
      </c>
      <c r="G7" s="416">
        <v>1</v>
      </c>
      <c r="H7" s="415" t="s">
        <v>36</v>
      </c>
      <c r="I7" s="418" t="s">
        <v>37</v>
      </c>
      <c r="J7" s="418" t="s">
        <v>38</v>
      </c>
      <c r="K7" s="418" t="s">
        <v>39</v>
      </c>
      <c r="L7" s="418" t="s">
        <v>40</v>
      </c>
      <c r="M7" s="419">
        <v>41.615111111111112</v>
      </c>
      <c r="N7" s="419">
        <v>-80.237944444444437</v>
      </c>
      <c r="O7" s="418">
        <v>20150351072</v>
      </c>
      <c r="P7" s="413" t="s">
        <v>46</v>
      </c>
      <c r="Q7" s="413" t="s">
        <v>47</v>
      </c>
      <c r="R7" s="413" t="s">
        <v>48</v>
      </c>
      <c r="S7" s="420"/>
      <c r="T7" s="413"/>
      <c r="U7" s="436"/>
      <c r="V7" s="606">
        <f>LOOKUP(Table1[[#This Row],[JV '#]],Table4[JV '#],Table4[Construction Start Dates])</f>
        <v>42866</v>
      </c>
    </row>
    <row r="8" spans="1:22" ht="24" x14ac:dyDescent="0.25">
      <c r="A8" s="414" t="s">
        <v>49</v>
      </c>
      <c r="B8" s="415" t="s">
        <v>35</v>
      </c>
      <c r="C8" s="513">
        <v>2</v>
      </c>
      <c r="D8" s="416">
        <v>12902</v>
      </c>
      <c r="E8" s="513">
        <v>90155</v>
      </c>
      <c r="F8" s="430">
        <v>20000608400273</v>
      </c>
      <c r="G8" s="416">
        <v>1</v>
      </c>
      <c r="H8" s="415" t="s">
        <v>36</v>
      </c>
      <c r="I8" s="418" t="s">
        <v>50</v>
      </c>
      <c r="J8" s="418" t="s">
        <v>51</v>
      </c>
      <c r="K8" s="418" t="s">
        <v>52</v>
      </c>
      <c r="L8" s="418" t="s">
        <v>53</v>
      </c>
      <c r="M8" s="419">
        <v>41.796194444444446</v>
      </c>
      <c r="N8" s="419">
        <v>-80.078088888888885</v>
      </c>
      <c r="O8" s="418">
        <v>20150341823</v>
      </c>
      <c r="P8" s="413" t="s">
        <v>41</v>
      </c>
      <c r="Q8" s="413" t="s">
        <v>42</v>
      </c>
      <c r="R8" s="413" t="s">
        <v>43</v>
      </c>
      <c r="S8" s="420" t="s">
        <v>44</v>
      </c>
      <c r="T8" s="413"/>
      <c r="U8" s="420"/>
      <c r="V8" s="606">
        <f>LOOKUP(Table1[[#This Row],[JV '#]],Table4[JV '#],Table4[Construction Start Dates])</f>
        <v>42590</v>
      </c>
    </row>
    <row r="9" spans="1:22" ht="24" x14ac:dyDescent="0.25">
      <c r="A9" s="414" t="s">
        <v>54</v>
      </c>
      <c r="B9" s="415" t="s">
        <v>35</v>
      </c>
      <c r="C9" s="513">
        <v>2</v>
      </c>
      <c r="D9" s="416">
        <v>12902</v>
      </c>
      <c r="E9" s="513">
        <v>90155</v>
      </c>
      <c r="F9" s="430">
        <v>20000608400273</v>
      </c>
      <c r="G9" s="416">
        <v>1</v>
      </c>
      <c r="H9" s="415" t="s">
        <v>36</v>
      </c>
      <c r="I9" s="418" t="s">
        <v>50</v>
      </c>
      <c r="J9" s="418" t="s">
        <v>51</v>
      </c>
      <c r="K9" s="418" t="s">
        <v>52</v>
      </c>
      <c r="L9" s="418" t="s">
        <v>53</v>
      </c>
      <c r="M9" s="419">
        <v>41.796194444444446</v>
      </c>
      <c r="N9" s="419">
        <v>-80.078088888888885</v>
      </c>
      <c r="O9" s="418">
        <v>20150341823</v>
      </c>
      <c r="P9" s="413" t="s">
        <v>55</v>
      </c>
      <c r="Q9" s="413" t="s">
        <v>56</v>
      </c>
      <c r="R9" s="413" t="s">
        <v>57</v>
      </c>
      <c r="S9" s="420"/>
      <c r="T9" s="413"/>
      <c r="U9" s="436"/>
      <c r="V9" s="606">
        <f>LOOKUP(Table1[[#This Row],[JV '#]],Table4[JV '#],Table4[Construction Start Dates])</f>
        <v>42590</v>
      </c>
    </row>
    <row r="10" spans="1:22" ht="24" x14ac:dyDescent="0.25">
      <c r="A10" s="414" t="s">
        <v>58</v>
      </c>
      <c r="B10" s="415" t="s">
        <v>35</v>
      </c>
      <c r="C10" s="513">
        <v>2</v>
      </c>
      <c r="D10" s="416">
        <v>12902</v>
      </c>
      <c r="E10" s="513">
        <v>90155</v>
      </c>
      <c r="F10" s="430">
        <v>20000608400273</v>
      </c>
      <c r="G10" s="416">
        <v>1</v>
      </c>
      <c r="H10" s="415" t="s">
        <v>36</v>
      </c>
      <c r="I10" s="418" t="s">
        <v>50</v>
      </c>
      <c r="J10" s="418" t="s">
        <v>51</v>
      </c>
      <c r="K10" s="418" t="s">
        <v>52</v>
      </c>
      <c r="L10" s="418" t="s">
        <v>53</v>
      </c>
      <c r="M10" s="419">
        <v>41.796194444444446</v>
      </c>
      <c r="N10" s="419">
        <v>-80.078088888888885</v>
      </c>
      <c r="O10" s="418">
        <v>20150341823</v>
      </c>
      <c r="P10" s="413" t="s">
        <v>46</v>
      </c>
      <c r="Q10" s="413" t="s">
        <v>47</v>
      </c>
      <c r="R10" s="413" t="s">
        <v>48</v>
      </c>
      <c r="S10" s="420"/>
      <c r="T10" s="413"/>
      <c r="U10" s="436"/>
      <c r="V10" s="606">
        <f>LOOKUP(Table1[[#This Row],[JV '#]],Table4[JV '#],Table4[Construction Start Dates])</f>
        <v>42590</v>
      </c>
    </row>
    <row r="11" spans="1:22" ht="24" x14ac:dyDescent="0.25">
      <c r="A11" s="414">
        <v>3</v>
      </c>
      <c r="B11" s="415" t="s">
        <v>35</v>
      </c>
      <c r="C11" s="415">
        <v>3</v>
      </c>
      <c r="D11" s="416">
        <v>13084</v>
      </c>
      <c r="E11" s="415">
        <v>97121</v>
      </c>
      <c r="F11" s="430">
        <v>20028501000629</v>
      </c>
      <c r="G11" s="416">
        <v>1</v>
      </c>
      <c r="H11" s="415" t="s">
        <v>36</v>
      </c>
      <c r="I11" s="418" t="s">
        <v>59</v>
      </c>
      <c r="J11" s="418" t="s">
        <v>60</v>
      </c>
      <c r="K11" s="418" t="s">
        <v>61</v>
      </c>
      <c r="L11" s="418" t="s">
        <v>62</v>
      </c>
      <c r="M11" s="419">
        <v>41.602111111111114</v>
      </c>
      <c r="N11" s="419">
        <v>-80.431188888888883</v>
      </c>
      <c r="O11" s="418">
        <v>20151473198</v>
      </c>
      <c r="P11" s="413"/>
      <c r="Q11" s="413" t="s">
        <v>63</v>
      </c>
      <c r="R11" s="413"/>
      <c r="S11" s="420"/>
      <c r="T11" s="413"/>
      <c r="U11" s="420"/>
      <c r="V11" s="606">
        <f>LOOKUP(Table1[[#This Row],[JV '#]],Table4[JV '#],Table4[Construction Start Dates])</f>
        <v>42926</v>
      </c>
    </row>
    <row r="12" spans="1:22" ht="24" x14ac:dyDescent="0.25">
      <c r="A12" s="414" t="s">
        <v>64</v>
      </c>
      <c r="B12" s="415" t="s">
        <v>35</v>
      </c>
      <c r="C12" s="415">
        <v>4</v>
      </c>
      <c r="D12" s="416">
        <v>13122</v>
      </c>
      <c r="E12" s="415">
        <v>97117</v>
      </c>
      <c r="F12" s="430">
        <v>20040801800428</v>
      </c>
      <c r="G12" s="416">
        <v>1</v>
      </c>
      <c r="H12" s="415" t="s">
        <v>36</v>
      </c>
      <c r="I12" s="418" t="s">
        <v>65</v>
      </c>
      <c r="J12" s="418" t="s">
        <v>66</v>
      </c>
      <c r="K12" s="418" t="s">
        <v>67</v>
      </c>
      <c r="L12" s="418" t="s">
        <v>68</v>
      </c>
      <c r="M12" s="419">
        <v>41.748305555555554</v>
      </c>
      <c r="N12" s="419">
        <v>-79.940711111111113</v>
      </c>
      <c r="O12" s="418">
        <v>20143580160</v>
      </c>
      <c r="P12" s="413" t="s">
        <v>41</v>
      </c>
      <c r="Q12" s="413" t="s">
        <v>69</v>
      </c>
      <c r="R12" s="413" t="s">
        <v>70</v>
      </c>
      <c r="S12" s="420" t="s">
        <v>44</v>
      </c>
      <c r="T12" s="413"/>
      <c r="U12" s="420"/>
      <c r="V12" s="606">
        <f>LOOKUP(Table1[[#This Row],[JV '#]],Table4[JV '#],Table4[Construction Start Dates])</f>
        <v>42503</v>
      </c>
    </row>
    <row r="13" spans="1:22" ht="24" x14ac:dyDescent="0.25">
      <c r="A13" s="414" t="s">
        <v>71</v>
      </c>
      <c r="B13" s="415" t="s">
        <v>35</v>
      </c>
      <c r="C13" s="415">
        <v>4</v>
      </c>
      <c r="D13" s="416">
        <v>13122</v>
      </c>
      <c r="E13" s="415">
        <v>97117</v>
      </c>
      <c r="F13" s="430">
        <v>20040801800428</v>
      </c>
      <c r="G13" s="416">
        <v>1</v>
      </c>
      <c r="H13" s="415" t="s">
        <v>36</v>
      </c>
      <c r="I13" s="418" t="s">
        <v>65</v>
      </c>
      <c r="J13" s="418" t="s">
        <v>66</v>
      </c>
      <c r="K13" s="418" t="s">
        <v>67</v>
      </c>
      <c r="L13" s="418" t="s">
        <v>68</v>
      </c>
      <c r="M13" s="419">
        <v>41.748305555555554</v>
      </c>
      <c r="N13" s="419">
        <v>-79.940711111111113</v>
      </c>
      <c r="O13" s="418">
        <v>20143580160</v>
      </c>
      <c r="P13" s="413"/>
      <c r="Q13" s="413" t="s">
        <v>72</v>
      </c>
      <c r="R13" s="413" t="s">
        <v>73</v>
      </c>
      <c r="S13" s="420"/>
      <c r="T13" s="413"/>
      <c r="U13" s="436"/>
      <c r="V13" s="606">
        <f>LOOKUP(Table1[[#This Row],[JV '#]],Table4[JV '#],Table4[Construction Start Dates])</f>
        <v>42503</v>
      </c>
    </row>
    <row r="14" spans="1:22" ht="24" x14ac:dyDescent="0.25">
      <c r="A14" s="414" t="s">
        <v>74</v>
      </c>
      <c r="B14" s="415" t="s">
        <v>35</v>
      </c>
      <c r="C14" s="415">
        <v>4</v>
      </c>
      <c r="D14" s="416">
        <v>13122</v>
      </c>
      <c r="E14" s="415">
        <v>97117</v>
      </c>
      <c r="F14" s="430">
        <v>20040801800428</v>
      </c>
      <c r="G14" s="416">
        <v>1</v>
      </c>
      <c r="H14" s="415" t="s">
        <v>36</v>
      </c>
      <c r="I14" s="418" t="s">
        <v>65</v>
      </c>
      <c r="J14" s="418" t="s">
        <v>66</v>
      </c>
      <c r="K14" s="418" t="s">
        <v>67</v>
      </c>
      <c r="L14" s="418" t="s">
        <v>68</v>
      </c>
      <c r="M14" s="419">
        <v>41.748305555555554</v>
      </c>
      <c r="N14" s="419">
        <v>-79.940711111111113</v>
      </c>
      <c r="O14" s="418">
        <v>20143580160</v>
      </c>
      <c r="P14" s="413" t="s">
        <v>55</v>
      </c>
      <c r="Q14" s="413" t="s">
        <v>56</v>
      </c>
      <c r="R14" s="413" t="s">
        <v>75</v>
      </c>
      <c r="S14" s="420"/>
      <c r="T14" s="413"/>
      <c r="U14" s="436"/>
      <c r="V14" s="606">
        <f>LOOKUP(Table1[[#This Row],[JV '#]],Table4[JV '#],Table4[Construction Start Dates])</f>
        <v>42503</v>
      </c>
    </row>
    <row r="15" spans="1:22" ht="24" x14ac:dyDescent="0.25">
      <c r="A15" s="414" t="s">
        <v>76</v>
      </c>
      <c r="B15" s="415" t="s">
        <v>35</v>
      </c>
      <c r="C15" s="415">
        <v>4</v>
      </c>
      <c r="D15" s="416">
        <v>13122</v>
      </c>
      <c r="E15" s="415">
        <v>97117</v>
      </c>
      <c r="F15" s="430">
        <v>20040801800428</v>
      </c>
      <c r="G15" s="416">
        <v>1</v>
      </c>
      <c r="H15" s="415" t="s">
        <v>36</v>
      </c>
      <c r="I15" s="418" t="s">
        <v>65</v>
      </c>
      <c r="J15" s="418" t="s">
        <v>66</v>
      </c>
      <c r="K15" s="418" t="s">
        <v>67</v>
      </c>
      <c r="L15" s="418" t="s">
        <v>68</v>
      </c>
      <c r="M15" s="419">
        <v>41.748305555555554</v>
      </c>
      <c r="N15" s="419">
        <v>-79.940711111111113</v>
      </c>
      <c r="O15" s="418">
        <v>20143580160</v>
      </c>
      <c r="P15" s="413" t="s">
        <v>55</v>
      </c>
      <c r="Q15" s="413" t="s">
        <v>77</v>
      </c>
      <c r="R15" s="413" t="s">
        <v>78</v>
      </c>
      <c r="S15" s="420"/>
      <c r="T15" s="413"/>
      <c r="U15" s="436"/>
      <c r="V15" s="606">
        <f>LOOKUP(Table1[[#This Row],[JV '#]],Table4[JV '#],Table4[Construction Start Dates])</f>
        <v>42503</v>
      </c>
    </row>
    <row r="16" spans="1:22" x14ac:dyDescent="0.25">
      <c r="A16" s="414" t="s">
        <v>79</v>
      </c>
      <c r="B16" s="415" t="s">
        <v>35</v>
      </c>
      <c r="C16" s="459">
        <v>5</v>
      </c>
      <c r="D16" s="416">
        <v>13128</v>
      </c>
      <c r="E16" s="415">
        <v>97118</v>
      </c>
      <c r="F16" s="489">
        <v>20040805201643</v>
      </c>
      <c r="G16" s="416">
        <v>1</v>
      </c>
      <c r="H16" s="415" t="s">
        <v>36</v>
      </c>
      <c r="I16" s="418" t="s">
        <v>80</v>
      </c>
      <c r="J16" s="418" t="s">
        <v>81</v>
      </c>
      <c r="K16" s="418" t="s">
        <v>82</v>
      </c>
      <c r="L16" s="418" t="s">
        <v>83</v>
      </c>
      <c r="M16" s="419">
        <v>41.65141666666667</v>
      </c>
      <c r="N16" s="419">
        <v>-79.726080555555555</v>
      </c>
      <c r="O16" s="418">
        <v>20150161005</v>
      </c>
      <c r="P16" s="413" t="s">
        <v>84</v>
      </c>
      <c r="Q16" s="413" t="s">
        <v>85</v>
      </c>
      <c r="R16" s="413" t="s">
        <v>86</v>
      </c>
      <c r="S16" s="420" t="s">
        <v>44</v>
      </c>
      <c r="T16" s="413"/>
      <c r="U16" s="420"/>
      <c r="V16" s="606">
        <f>LOOKUP(Table1[[#This Row],[JV '#]],Table4[JV '#],Table4[Construction Start Dates])</f>
        <v>42513</v>
      </c>
    </row>
    <row r="17" spans="1:22" x14ac:dyDescent="0.25">
      <c r="A17" s="414" t="s">
        <v>87</v>
      </c>
      <c r="B17" s="415" t="s">
        <v>35</v>
      </c>
      <c r="C17" s="459">
        <v>5</v>
      </c>
      <c r="D17" s="416">
        <v>13128</v>
      </c>
      <c r="E17" s="415">
        <v>97118</v>
      </c>
      <c r="F17" s="489">
        <v>20040805201643</v>
      </c>
      <c r="G17" s="416">
        <v>1</v>
      </c>
      <c r="H17" s="415" t="s">
        <v>36</v>
      </c>
      <c r="I17" s="418" t="s">
        <v>80</v>
      </c>
      <c r="J17" s="418" t="s">
        <v>81</v>
      </c>
      <c r="K17" s="418" t="s">
        <v>82</v>
      </c>
      <c r="L17" s="418" t="s">
        <v>83</v>
      </c>
      <c r="M17" s="419">
        <v>41.65141666666667</v>
      </c>
      <c r="N17" s="419">
        <v>-79.726080555555555</v>
      </c>
      <c r="O17" s="418">
        <v>20150161005</v>
      </c>
      <c r="P17" s="413" t="s">
        <v>55</v>
      </c>
      <c r="Q17" s="413" t="s">
        <v>77</v>
      </c>
      <c r="R17" s="413" t="s">
        <v>88</v>
      </c>
      <c r="S17" s="420"/>
      <c r="T17" s="413"/>
      <c r="U17" s="436"/>
      <c r="V17" s="606">
        <f>LOOKUP(Table1[[#This Row],[JV '#]],Table4[JV '#],Table4[Construction Start Dates])</f>
        <v>42513</v>
      </c>
    </row>
    <row r="18" spans="1:22" ht="24" x14ac:dyDescent="0.25">
      <c r="A18" s="414" t="s">
        <v>89</v>
      </c>
      <c r="B18" s="415" t="s">
        <v>35</v>
      </c>
      <c r="C18" s="459">
        <v>5</v>
      </c>
      <c r="D18" s="416">
        <v>13128</v>
      </c>
      <c r="E18" s="415">
        <v>97118</v>
      </c>
      <c r="F18" s="489">
        <v>20040805201643</v>
      </c>
      <c r="G18" s="416">
        <v>1</v>
      </c>
      <c r="H18" s="415" t="s">
        <v>36</v>
      </c>
      <c r="I18" s="418" t="s">
        <v>80</v>
      </c>
      <c r="J18" s="418" t="s">
        <v>81</v>
      </c>
      <c r="K18" s="418" t="s">
        <v>82</v>
      </c>
      <c r="L18" s="418" t="s">
        <v>83</v>
      </c>
      <c r="M18" s="419">
        <v>41.65141666666667</v>
      </c>
      <c r="N18" s="419">
        <v>-79.726080555555555</v>
      </c>
      <c r="O18" s="418">
        <v>20150161005</v>
      </c>
      <c r="P18" s="413" t="s">
        <v>41</v>
      </c>
      <c r="Q18" s="413" t="s">
        <v>42</v>
      </c>
      <c r="R18" s="413" t="s">
        <v>43</v>
      </c>
      <c r="S18" s="420" t="s">
        <v>44</v>
      </c>
      <c r="T18" s="413"/>
      <c r="U18" s="436"/>
      <c r="V18" s="606">
        <f>LOOKUP(Table1[[#This Row],[JV '#]],Table4[JV '#],Table4[Construction Start Dates])</f>
        <v>42513</v>
      </c>
    </row>
    <row r="19" spans="1:22" ht="24" x14ac:dyDescent="0.25">
      <c r="A19" s="414" t="s">
        <v>90</v>
      </c>
      <c r="B19" s="415" t="s">
        <v>35</v>
      </c>
      <c r="C19" s="459">
        <v>5</v>
      </c>
      <c r="D19" s="416">
        <v>13128</v>
      </c>
      <c r="E19" s="415">
        <v>97118</v>
      </c>
      <c r="F19" s="489">
        <v>20040805201643</v>
      </c>
      <c r="G19" s="416">
        <v>1</v>
      </c>
      <c r="H19" s="415" t="s">
        <v>36</v>
      </c>
      <c r="I19" s="418" t="s">
        <v>80</v>
      </c>
      <c r="J19" s="418" t="s">
        <v>81</v>
      </c>
      <c r="K19" s="418" t="s">
        <v>82</v>
      </c>
      <c r="L19" s="418" t="s">
        <v>83</v>
      </c>
      <c r="M19" s="419">
        <v>41.65141666666667</v>
      </c>
      <c r="N19" s="419">
        <v>-79.726080555555555</v>
      </c>
      <c r="O19" s="418">
        <v>20150161005</v>
      </c>
      <c r="P19" s="413"/>
      <c r="Q19" s="413" t="s">
        <v>47</v>
      </c>
      <c r="R19" s="413" t="s">
        <v>48</v>
      </c>
      <c r="S19" s="420"/>
      <c r="T19" s="413"/>
      <c r="U19" s="436"/>
      <c r="V19" s="606">
        <f>LOOKUP(Table1[[#This Row],[JV '#]],Table4[JV '#],Table4[Construction Start Dates])</f>
        <v>42513</v>
      </c>
    </row>
    <row r="20" spans="1:22" ht="56.25" customHeight="1" x14ac:dyDescent="0.25">
      <c r="A20" s="414" t="s">
        <v>91</v>
      </c>
      <c r="B20" s="415" t="s">
        <v>35</v>
      </c>
      <c r="C20" s="513">
        <v>6</v>
      </c>
      <c r="D20" s="416">
        <v>13027</v>
      </c>
      <c r="E20" s="513">
        <v>89176</v>
      </c>
      <c r="F20" s="430">
        <v>20088601600750</v>
      </c>
      <c r="G20" s="416">
        <v>1</v>
      </c>
      <c r="H20" s="415" t="s">
        <v>36</v>
      </c>
      <c r="I20" s="418" t="s">
        <v>92</v>
      </c>
      <c r="J20" s="418" t="s">
        <v>93</v>
      </c>
      <c r="K20" s="418" t="s">
        <v>94</v>
      </c>
      <c r="L20" s="418" t="s">
        <v>95</v>
      </c>
      <c r="M20" s="419">
        <v>41.751888888888892</v>
      </c>
      <c r="N20" s="419">
        <v>-80.087827777777775</v>
      </c>
      <c r="O20" s="418">
        <v>20150350248</v>
      </c>
      <c r="P20" s="413" t="s">
        <v>41</v>
      </c>
      <c r="Q20" s="413" t="s">
        <v>42</v>
      </c>
      <c r="R20" s="413" t="s">
        <v>43</v>
      </c>
      <c r="S20" s="420" t="s">
        <v>44</v>
      </c>
      <c r="T20" s="413"/>
      <c r="U20" s="420"/>
      <c r="V20" s="606">
        <f>LOOKUP(Table1[[#This Row],[JV '#]],Table4[JV '#],Table4[Construction Start Dates])</f>
        <v>42821</v>
      </c>
    </row>
    <row r="21" spans="1:22" ht="24" x14ac:dyDescent="0.25">
      <c r="A21" s="414" t="s">
        <v>96</v>
      </c>
      <c r="B21" s="415" t="s">
        <v>35</v>
      </c>
      <c r="C21" s="513">
        <v>6</v>
      </c>
      <c r="D21" s="416">
        <v>13027</v>
      </c>
      <c r="E21" s="513">
        <v>89176</v>
      </c>
      <c r="F21" s="430">
        <v>20088601600750</v>
      </c>
      <c r="G21" s="416">
        <v>1</v>
      </c>
      <c r="H21" s="415" t="s">
        <v>36</v>
      </c>
      <c r="I21" s="418" t="s">
        <v>92</v>
      </c>
      <c r="J21" s="418" t="s">
        <v>93</v>
      </c>
      <c r="K21" s="418" t="s">
        <v>94</v>
      </c>
      <c r="L21" s="418" t="s">
        <v>95</v>
      </c>
      <c r="M21" s="419">
        <v>41.751888888888892</v>
      </c>
      <c r="N21" s="419">
        <v>-80.087827777777775</v>
      </c>
      <c r="O21" s="418">
        <v>20150350248</v>
      </c>
      <c r="P21" s="413" t="s">
        <v>55</v>
      </c>
      <c r="Q21" s="413" t="s">
        <v>56</v>
      </c>
      <c r="R21" s="413" t="s">
        <v>57</v>
      </c>
      <c r="S21" s="420"/>
      <c r="T21" s="413"/>
      <c r="U21" s="436"/>
      <c r="V21" s="606">
        <f>LOOKUP(Table1[[#This Row],[JV '#]],Table4[JV '#],Table4[Construction Start Dates])</f>
        <v>42821</v>
      </c>
    </row>
    <row r="22" spans="1:22" ht="24" x14ac:dyDescent="0.25">
      <c r="A22" s="414" t="s">
        <v>97</v>
      </c>
      <c r="B22" s="415" t="s">
        <v>35</v>
      </c>
      <c r="C22" s="513">
        <v>6</v>
      </c>
      <c r="D22" s="416">
        <v>13027</v>
      </c>
      <c r="E22" s="513">
        <v>89176</v>
      </c>
      <c r="F22" s="430">
        <v>20088601600750</v>
      </c>
      <c r="G22" s="416">
        <v>1</v>
      </c>
      <c r="H22" s="415" t="s">
        <v>36</v>
      </c>
      <c r="I22" s="418" t="s">
        <v>92</v>
      </c>
      <c r="J22" s="418" t="s">
        <v>93</v>
      </c>
      <c r="K22" s="418" t="s">
        <v>94</v>
      </c>
      <c r="L22" s="418" t="s">
        <v>95</v>
      </c>
      <c r="M22" s="419">
        <v>41.751888888888892</v>
      </c>
      <c r="N22" s="419">
        <v>-80.087827777777775</v>
      </c>
      <c r="O22" s="418">
        <v>20150350248</v>
      </c>
      <c r="P22" s="413" t="s">
        <v>46</v>
      </c>
      <c r="Q22" s="413" t="s">
        <v>47</v>
      </c>
      <c r="R22" s="413" t="s">
        <v>48</v>
      </c>
      <c r="S22" s="420"/>
      <c r="T22" s="413"/>
      <c r="U22" s="436"/>
      <c r="V22" s="606">
        <f>LOOKUP(Table1[[#This Row],[JV '#]],Table4[JV '#],Table4[Construction Start Dates])</f>
        <v>42821</v>
      </c>
    </row>
    <row r="23" spans="1:22" ht="60.75" customHeight="1" x14ac:dyDescent="0.25">
      <c r="A23" s="414" t="s">
        <v>98</v>
      </c>
      <c r="B23" s="415" t="s">
        <v>35</v>
      </c>
      <c r="C23" s="415">
        <v>7</v>
      </c>
      <c r="D23" s="416">
        <v>13367</v>
      </c>
      <c r="E23" s="415">
        <v>97124</v>
      </c>
      <c r="F23" s="430">
        <v>20401100200000</v>
      </c>
      <c r="G23" s="416">
        <v>1</v>
      </c>
      <c r="H23" s="415" t="s">
        <v>36</v>
      </c>
      <c r="I23" s="418" t="s">
        <v>99</v>
      </c>
      <c r="J23" s="418" t="s">
        <v>100</v>
      </c>
      <c r="K23" s="418" t="s">
        <v>101</v>
      </c>
      <c r="L23" s="418" t="s">
        <v>102</v>
      </c>
      <c r="M23" s="419">
        <v>41.732666666666667</v>
      </c>
      <c r="N23" s="419">
        <v>-80.161602777777773</v>
      </c>
      <c r="O23" s="418">
        <v>20150340926</v>
      </c>
      <c r="P23" s="413" t="s">
        <v>41</v>
      </c>
      <c r="Q23" s="413" t="s">
        <v>42</v>
      </c>
      <c r="R23" s="413" t="s">
        <v>43</v>
      </c>
      <c r="S23" s="420" t="s">
        <v>44</v>
      </c>
      <c r="T23" s="413"/>
      <c r="U23" s="420"/>
      <c r="V23" s="606">
        <f>LOOKUP(Table1[[#This Row],[JV '#]],Table4[JV '#],Table4[Construction Start Dates])</f>
        <v>42600</v>
      </c>
    </row>
    <row r="24" spans="1:22" ht="24" x14ac:dyDescent="0.25">
      <c r="A24" s="414" t="s">
        <v>103</v>
      </c>
      <c r="B24" s="415" t="s">
        <v>35</v>
      </c>
      <c r="C24" s="415">
        <v>7</v>
      </c>
      <c r="D24" s="416">
        <v>13367</v>
      </c>
      <c r="E24" s="415">
        <v>97124</v>
      </c>
      <c r="F24" s="430">
        <v>20401100200000</v>
      </c>
      <c r="G24" s="416">
        <v>1</v>
      </c>
      <c r="H24" s="415" t="s">
        <v>36</v>
      </c>
      <c r="I24" s="418" t="s">
        <v>99</v>
      </c>
      <c r="J24" s="418" t="s">
        <v>100</v>
      </c>
      <c r="K24" s="418" t="s">
        <v>101</v>
      </c>
      <c r="L24" s="418" t="s">
        <v>102</v>
      </c>
      <c r="M24" s="419">
        <v>41.732666666666667</v>
      </c>
      <c r="N24" s="419">
        <v>-80.161602777777773</v>
      </c>
      <c r="O24" s="418">
        <v>20150340926</v>
      </c>
      <c r="P24" s="413" t="s">
        <v>41</v>
      </c>
      <c r="Q24" s="413" t="s">
        <v>104</v>
      </c>
      <c r="R24" s="413" t="s">
        <v>105</v>
      </c>
      <c r="S24" s="420" t="s">
        <v>44</v>
      </c>
      <c r="T24" s="413"/>
      <c r="U24" s="436"/>
      <c r="V24" s="606">
        <f>LOOKUP(Table1[[#This Row],[JV '#]],Table4[JV '#],Table4[Construction Start Dates])</f>
        <v>42600</v>
      </c>
    </row>
    <row r="25" spans="1:22" ht="25.9" customHeight="1" x14ac:dyDescent="0.25">
      <c r="A25" s="414" t="s">
        <v>106</v>
      </c>
      <c r="B25" s="415" t="s">
        <v>35</v>
      </c>
      <c r="C25" s="415">
        <v>7</v>
      </c>
      <c r="D25" s="416">
        <v>13367</v>
      </c>
      <c r="E25" s="415">
        <v>97124</v>
      </c>
      <c r="F25" s="430">
        <v>20401100200000</v>
      </c>
      <c r="G25" s="416">
        <v>1</v>
      </c>
      <c r="H25" s="415" t="s">
        <v>36</v>
      </c>
      <c r="I25" s="418" t="s">
        <v>99</v>
      </c>
      <c r="J25" s="418" t="s">
        <v>100</v>
      </c>
      <c r="K25" s="418" t="s">
        <v>101</v>
      </c>
      <c r="L25" s="418" t="s">
        <v>102</v>
      </c>
      <c r="M25" s="419">
        <v>41.732666666666667</v>
      </c>
      <c r="N25" s="419">
        <v>-80.161602777777773</v>
      </c>
      <c r="O25" s="418">
        <v>20150340926</v>
      </c>
      <c r="P25" s="413" t="s">
        <v>107</v>
      </c>
      <c r="Q25" s="413" t="s">
        <v>108</v>
      </c>
      <c r="R25" s="413" t="s">
        <v>109</v>
      </c>
      <c r="S25" s="420" t="s">
        <v>44</v>
      </c>
      <c r="T25" s="413"/>
      <c r="U25" s="436"/>
      <c r="V25" s="606">
        <f>LOOKUP(Table1[[#This Row],[JV '#]],Table4[JV '#],Table4[Construction Start Dates])</f>
        <v>42600</v>
      </c>
    </row>
    <row r="26" spans="1:22" ht="24" x14ac:dyDescent="0.25">
      <c r="A26" s="414">
        <v>8</v>
      </c>
      <c r="B26" s="415" t="s">
        <v>35</v>
      </c>
      <c r="C26" s="415">
        <v>8</v>
      </c>
      <c r="D26" s="416">
        <v>16373</v>
      </c>
      <c r="E26" s="415">
        <v>1140</v>
      </c>
      <c r="F26" s="430">
        <v>25401100800860</v>
      </c>
      <c r="G26" s="416">
        <v>1</v>
      </c>
      <c r="H26" s="415" t="s">
        <v>110</v>
      </c>
      <c r="I26" s="418" t="s">
        <v>111</v>
      </c>
      <c r="J26" s="418" t="s">
        <v>112</v>
      </c>
      <c r="K26" s="418" t="s">
        <v>113</v>
      </c>
      <c r="L26" s="418" t="s">
        <v>114</v>
      </c>
      <c r="M26" s="419">
        <v>42.05661111111111</v>
      </c>
      <c r="N26" s="419">
        <v>-80.148088888888893</v>
      </c>
      <c r="O26" s="418">
        <v>20151473231</v>
      </c>
      <c r="P26" s="413" t="s">
        <v>41</v>
      </c>
      <c r="Q26" s="413" t="s">
        <v>115</v>
      </c>
      <c r="R26" s="413" t="s">
        <v>43</v>
      </c>
      <c r="S26" s="420" t="s">
        <v>44</v>
      </c>
      <c r="T26" s="413"/>
      <c r="U26" s="420"/>
      <c r="V26" s="606">
        <f>LOOKUP(Table1[[#This Row],[JV '#]],Table4[JV '#],Table4[Construction Start Dates])</f>
        <v>42986</v>
      </c>
    </row>
    <row r="27" spans="1:22" x14ac:dyDescent="0.25">
      <c r="A27" s="414">
        <v>9</v>
      </c>
      <c r="B27" s="415" t="s">
        <v>35</v>
      </c>
      <c r="C27" s="459">
        <v>9</v>
      </c>
      <c r="D27" s="456">
        <v>17195</v>
      </c>
      <c r="E27" s="415">
        <v>74663</v>
      </c>
      <c r="F27" s="430">
        <v>27006201302194</v>
      </c>
      <c r="G27" s="416">
        <v>1</v>
      </c>
      <c r="H27" s="415" t="s">
        <v>116</v>
      </c>
      <c r="I27" s="418" t="s">
        <v>117</v>
      </c>
      <c r="J27" s="418" t="s">
        <v>118</v>
      </c>
      <c r="K27" s="418" t="s">
        <v>119</v>
      </c>
      <c r="L27" s="418" t="s">
        <v>120</v>
      </c>
      <c r="M27" s="419">
        <v>41.508833333333335</v>
      </c>
      <c r="N27" s="419">
        <v>-79.449725000000001</v>
      </c>
      <c r="O27" s="418">
        <v>20150410270</v>
      </c>
      <c r="P27" s="413" t="s">
        <v>55</v>
      </c>
      <c r="Q27" s="413" t="s">
        <v>77</v>
      </c>
      <c r="R27" s="413" t="s">
        <v>88</v>
      </c>
      <c r="S27" s="420"/>
      <c r="T27" s="413"/>
      <c r="U27" s="420"/>
      <c r="V27" s="606">
        <f>LOOKUP(Table1[[#This Row],[JV '#]],Table4[JV '#],Table4[Construction Start Dates])</f>
        <v>42821</v>
      </c>
    </row>
    <row r="28" spans="1:22" ht="24" x14ac:dyDescent="0.25">
      <c r="A28" s="414" t="s">
        <v>121</v>
      </c>
      <c r="B28" s="415" t="s">
        <v>35</v>
      </c>
      <c r="C28" s="513">
        <v>10</v>
      </c>
      <c r="D28" s="416">
        <v>17207</v>
      </c>
      <c r="E28" s="513">
        <v>1370</v>
      </c>
      <c r="F28" s="430">
        <v>27066600700000</v>
      </c>
      <c r="G28" s="416">
        <v>1</v>
      </c>
      <c r="H28" s="415" t="s">
        <v>116</v>
      </c>
      <c r="I28" s="418" t="s">
        <v>122</v>
      </c>
      <c r="J28" s="418" t="s">
        <v>123</v>
      </c>
      <c r="K28" s="418" t="s">
        <v>124</v>
      </c>
      <c r="L28" s="418" t="s">
        <v>125</v>
      </c>
      <c r="M28" s="419">
        <v>41.586666666666666</v>
      </c>
      <c r="N28" s="419">
        <v>-79.354805555555558</v>
      </c>
      <c r="O28" s="418">
        <v>20150161022</v>
      </c>
      <c r="P28" s="413" t="s">
        <v>41</v>
      </c>
      <c r="Q28" s="413" t="s">
        <v>42</v>
      </c>
      <c r="R28" s="413" t="s">
        <v>43</v>
      </c>
      <c r="S28" s="420" t="s">
        <v>44</v>
      </c>
      <c r="T28" s="413"/>
      <c r="U28" s="420"/>
      <c r="V28" s="606">
        <f>LOOKUP(Table1[[#This Row],[JV '#]],Table4[JV '#],Table4[Construction Start Dates])</f>
        <v>42538</v>
      </c>
    </row>
    <row r="29" spans="1:22" x14ac:dyDescent="0.25">
      <c r="A29" s="414" t="s">
        <v>126</v>
      </c>
      <c r="B29" s="415" t="s">
        <v>35</v>
      </c>
      <c r="C29" s="513">
        <v>10</v>
      </c>
      <c r="D29" s="416">
        <v>17207</v>
      </c>
      <c r="E29" s="513">
        <v>1370</v>
      </c>
      <c r="F29" s="430">
        <v>27066600700000</v>
      </c>
      <c r="G29" s="416">
        <v>1</v>
      </c>
      <c r="H29" s="415" t="s">
        <v>116</v>
      </c>
      <c r="I29" s="418" t="s">
        <v>122</v>
      </c>
      <c r="J29" s="418" t="s">
        <v>123</v>
      </c>
      <c r="K29" s="418" t="s">
        <v>124</v>
      </c>
      <c r="L29" s="418" t="s">
        <v>125</v>
      </c>
      <c r="M29" s="419">
        <v>41.586666666666666</v>
      </c>
      <c r="N29" s="419">
        <v>-79.354805555555558</v>
      </c>
      <c r="O29" s="418">
        <v>20150161022</v>
      </c>
      <c r="P29" s="413" t="s">
        <v>55</v>
      </c>
      <c r="Q29" s="413" t="s">
        <v>77</v>
      </c>
      <c r="R29" s="413" t="s">
        <v>88</v>
      </c>
      <c r="S29" s="420"/>
      <c r="T29" s="413"/>
      <c r="U29" s="436"/>
      <c r="V29" s="606">
        <f>LOOKUP(Table1[[#This Row],[JV '#]],Table4[JV '#],Table4[Construction Start Dates])</f>
        <v>42538</v>
      </c>
    </row>
    <row r="30" spans="1:22" ht="24" x14ac:dyDescent="0.25">
      <c r="A30" s="414" t="s">
        <v>127</v>
      </c>
      <c r="B30" s="415" t="s">
        <v>35</v>
      </c>
      <c r="C30" s="513">
        <v>10</v>
      </c>
      <c r="D30" s="416">
        <v>17207</v>
      </c>
      <c r="E30" s="513">
        <v>1370</v>
      </c>
      <c r="F30" s="430">
        <v>27066600700000</v>
      </c>
      <c r="G30" s="416">
        <v>1</v>
      </c>
      <c r="H30" s="415" t="s">
        <v>116</v>
      </c>
      <c r="I30" s="418" t="s">
        <v>122</v>
      </c>
      <c r="J30" s="418" t="s">
        <v>123</v>
      </c>
      <c r="K30" s="418" t="s">
        <v>124</v>
      </c>
      <c r="L30" s="418" t="s">
        <v>125</v>
      </c>
      <c r="M30" s="419">
        <v>41.586666666666666</v>
      </c>
      <c r="N30" s="419">
        <v>-79.354805555555558</v>
      </c>
      <c r="O30" s="418">
        <v>20150161022</v>
      </c>
      <c r="P30" s="413" t="s">
        <v>55</v>
      </c>
      <c r="Q30" s="413" t="s">
        <v>56</v>
      </c>
      <c r="R30" s="413" t="s">
        <v>57</v>
      </c>
      <c r="S30" s="420"/>
      <c r="T30" s="413"/>
      <c r="U30" s="436"/>
      <c r="V30" s="606">
        <f>LOOKUP(Table1[[#This Row],[JV '#]],Table4[JV '#],Table4[Construction Start Dates])</f>
        <v>42538</v>
      </c>
    </row>
    <row r="31" spans="1:22" ht="24" x14ac:dyDescent="0.25">
      <c r="A31" s="414" t="s">
        <v>128</v>
      </c>
      <c r="B31" s="415" t="s">
        <v>35</v>
      </c>
      <c r="C31" s="513">
        <v>10</v>
      </c>
      <c r="D31" s="416">
        <v>17207</v>
      </c>
      <c r="E31" s="513">
        <v>1370</v>
      </c>
      <c r="F31" s="430">
        <v>27066600700000</v>
      </c>
      <c r="G31" s="416">
        <v>1</v>
      </c>
      <c r="H31" s="415" t="s">
        <v>116</v>
      </c>
      <c r="I31" s="418" t="s">
        <v>122</v>
      </c>
      <c r="J31" s="418" t="s">
        <v>123</v>
      </c>
      <c r="K31" s="418" t="s">
        <v>124</v>
      </c>
      <c r="L31" s="418" t="s">
        <v>125</v>
      </c>
      <c r="M31" s="419">
        <v>41.586666666666666</v>
      </c>
      <c r="N31" s="419">
        <v>-79.354805555555558</v>
      </c>
      <c r="O31" s="418">
        <v>20150161022</v>
      </c>
      <c r="P31" s="413" t="s">
        <v>46</v>
      </c>
      <c r="Q31" s="413" t="s">
        <v>47</v>
      </c>
      <c r="R31" s="413" t="s">
        <v>129</v>
      </c>
      <c r="S31" s="420"/>
      <c r="T31" s="413"/>
      <c r="U31" s="436"/>
      <c r="V31" s="606">
        <f>LOOKUP(Table1[[#This Row],[JV '#]],Table4[JV '#],Table4[Construction Start Dates])</f>
        <v>42538</v>
      </c>
    </row>
    <row r="32" spans="1:22" ht="24" x14ac:dyDescent="0.25">
      <c r="A32" s="414" t="s">
        <v>130</v>
      </c>
      <c r="B32" s="415" t="s">
        <v>35</v>
      </c>
      <c r="C32" s="513">
        <v>10</v>
      </c>
      <c r="D32" s="416">
        <v>17207</v>
      </c>
      <c r="E32" s="513">
        <v>1370</v>
      </c>
      <c r="F32" s="430">
        <v>27066600700000</v>
      </c>
      <c r="G32" s="416">
        <v>1</v>
      </c>
      <c r="H32" s="415" t="s">
        <v>116</v>
      </c>
      <c r="I32" s="418" t="s">
        <v>122</v>
      </c>
      <c r="J32" s="418" t="s">
        <v>123</v>
      </c>
      <c r="K32" s="418" t="s">
        <v>124</v>
      </c>
      <c r="L32" s="418" t="s">
        <v>125</v>
      </c>
      <c r="M32" s="419">
        <v>41.586666666666666</v>
      </c>
      <c r="N32" s="419">
        <v>-79.354805555555558</v>
      </c>
      <c r="O32" s="418">
        <v>20150161022</v>
      </c>
      <c r="P32" s="413"/>
      <c r="Q32" s="413" t="s">
        <v>131</v>
      </c>
      <c r="R32" s="413" t="s">
        <v>132</v>
      </c>
      <c r="S32" s="420"/>
      <c r="T32" s="413"/>
      <c r="U32" s="436"/>
      <c r="V32" s="606">
        <f>LOOKUP(Table1[[#This Row],[JV '#]],Table4[JV '#],Table4[Construction Start Dates])</f>
        <v>42538</v>
      </c>
    </row>
    <row r="33" spans="1:22" x14ac:dyDescent="0.25">
      <c r="A33" s="414" t="s">
        <v>133</v>
      </c>
      <c r="B33" s="415" t="s">
        <v>35</v>
      </c>
      <c r="C33" s="513">
        <v>11</v>
      </c>
      <c r="D33" s="416">
        <v>17208</v>
      </c>
      <c r="E33" s="513">
        <v>93595</v>
      </c>
      <c r="F33" s="430">
        <v>27066600900000</v>
      </c>
      <c r="G33" s="416">
        <v>1</v>
      </c>
      <c r="H33" s="415" t="s">
        <v>116</v>
      </c>
      <c r="I33" s="418" t="s">
        <v>122</v>
      </c>
      <c r="J33" s="418" t="s">
        <v>123</v>
      </c>
      <c r="K33" s="418" t="s">
        <v>124</v>
      </c>
      <c r="L33" s="418" t="s">
        <v>125</v>
      </c>
      <c r="M33" s="419">
        <v>41.585805555555552</v>
      </c>
      <c r="N33" s="419">
        <v>-79.339650000000006</v>
      </c>
      <c r="O33" s="418">
        <v>20151472691</v>
      </c>
      <c r="P33" s="413" t="s">
        <v>55</v>
      </c>
      <c r="Q33" s="413" t="s">
        <v>134</v>
      </c>
      <c r="R33" s="413" t="s">
        <v>88</v>
      </c>
      <c r="S33" s="420"/>
      <c r="T33" s="413"/>
      <c r="U33" s="420"/>
      <c r="V33" s="606">
        <f>LOOKUP(Table1[[#This Row],[JV '#]],Table4[JV '#],Table4[Construction Start Dates])</f>
        <v>42891</v>
      </c>
    </row>
    <row r="34" spans="1:22" ht="24" x14ac:dyDescent="0.25">
      <c r="A34" s="414" t="s">
        <v>135</v>
      </c>
      <c r="B34" s="415" t="s">
        <v>35</v>
      </c>
      <c r="C34" s="513">
        <v>11</v>
      </c>
      <c r="D34" s="416">
        <v>17208</v>
      </c>
      <c r="E34" s="513">
        <v>93595</v>
      </c>
      <c r="F34" s="430">
        <v>27066600900000</v>
      </c>
      <c r="G34" s="416">
        <v>1</v>
      </c>
      <c r="H34" s="415" t="s">
        <v>116</v>
      </c>
      <c r="I34" s="418" t="s">
        <v>122</v>
      </c>
      <c r="J34" s="418" t="s">
        <v>123</v>
      </c>
      <c r="K34" s="418" t="s">
        <v>124</v>
      </c>
      <c r="L34" s="418" t="s">
        <v>125</v>
      </c>
      <c r="M34" s="419">
        <v>41.585805555555552</v>
      </c>
      <c r="N34" s="419">
        <v>-79.339650000000006</v>
      </c>
      <c r="O34" s="418">
        <v>20151472691</v>
      </c>
      <c r="P34" s="413"/>
      <c r="Q34" s="413" t="s">
        <v>131</v>
      </c>
      <c r="R34" s="413" t="s">
        <v>132</v>
      </c>
      <c r="S34" s="420"/>
      <c r="T34" s="413"/>
      <c r="U34" s="436"/>
      <c r="V34" s="606">
        <f>LOOKUP(Table1[[#This Row],[JV '#]],Table4[JV '#],Table4[Construction Start Dates])</f>
        <v>42891</v>
      </c>
    </row>
    <row r="35" spans="1:22" ht="24" x14ac:dyDescent="0.25">
      <c r="A35" s="414" t="s">
        <v>136</v>
      </c>
      <c r="B35" s="415" t="s">
        <v>35</v>
      </c>
      <c r="C35" s="513">
        <v>11</v>
      </c>
      <c r="D35" s="416">
        <v>17208</v>
      </c>
      <c r="E35" s="513">
        <v>93595</v>
      </c>
      <c r="F35" s="430">
        <v>27066600900000</v>
      </c>
      <c r="G35" s="416">
        <v>1</v>
      </c>
      <c r="H35" s="415" t="s">
        <v>116</v>
      </c>
      <c r="I35" s="418" t="s">
        <v>122</v>
      </c>
      <c r="J35" s="418" t="s">
        <v>123</v>
      </c>
      <c r="K35" s="418" t="s">
        <v>124</v>
      </c>
      <c r="L35" s="418" t="s">
        <v>125</v>
      </c>
      <c r="M35" s="419">
        <v>41.585805555555552</v>
      </c>
      <c r="N35" s="419">
        <v>-79.339650000000006</v>
      </c>
      <c r="O35" s="418">
        <v>20151472691</v>
      </c>
      <c r="P35" s="413" t="s">
        <v>55</v>
      </c>
      <c r="Q35" s="413" t="s">
        <v>56</v>
      </c>
      <c r="R35" s="413" t="s">
        <v>57</v>
      </c>
      <c r="S35" s="420"/>
      <c r="T35" s="413"/>
      <c r="U35" s="436"/>
      <c r="V35" s="606">
        <f>LOOKUP(Table1[[#This Row],[JV '#]],Table4[JV '#],Table4[Construction Start Dates])</f>
        <v>42891</v>
      </c>
    </row>
    <row r="36" spans="1:22" ht="24" x14ac:dyDescent="0.25">
      <c r="A36" s="414" t="s">
        <v>137</v>
      </c>
      <c r="B36" s="415" t="s">
        <v>35</v>
      </c>
      <c r="C36" s="513">
        <v>12</v>
      </c>
      <c r="D36" s="416">
        <v>17209</v>
      </c>
      <c r="E36" s="513">
        <v>1398</v>
      </c>
      <c r="F36" s="430">
        <v>27066601100240</v>
      </c>
      <c r="G36" s="416">
        <v>1</v>
      </c>
      <c r="H36" s="415" t="s">
        <v>116</v>
      </c>
      <c r="I36" s="418" t="s">
        <v>122</v>
      </c>
      <c r="J36" s="418" t="s">
        <v>123</v>
      </c>
      <c r="K36" s="418" t="s">
        <v>124</v>
      </c>
      <c r="L36" s="418" t="s">
        <v>125</v>
      </c>
      <c r="M36" s="419">
        <v>41.584916666666665</v>
      </c>
      <c r="N36" s="419">
        <v>-79.317027777777781</v>
      </c>
      <c r="O36" s="418">
        <v>20150330199</v>
      </c>
      <c r="P36" s="413" t="s">
        <v>55</v>
      </c>
      <c r="Q36" s="413" t="s">
        <v>56</v>
      </c>
      <c r="R36" s="413" t="s">
        <v>57</v>
      </c>
      <c r="S36" s="420"/>
      <c r="T36" s="413"/>
      <c r="U36" s="420"/>
      <c r="V36" s="606">
        <f>LOOKUP(Table1[[#This Row],[JV '#]],Table4[JV '#],Table4[Construction Start Dates])</f>
        <v>42513</v>
      </c>
    </row>
    <row r="37" spans="1:22" x14ac:dyDescent="0.25">
      <c r="A37" s="414" t="s">
        <v>138</v>
      </c>
      <c r="B37" s="415" t="s">
        <v>35</v>
      </c>
      <c r="C37" s="513">
        <v>12</v>
      </c>
      <c r="D37" s="416">
        <v>17209</v>
      </c>
      <c r="E37" s="513">
        <v>1398</v>
      </c>
      <c r="F37" s="430">
        <v>27066601100240</v>
      </c>
      <c r="G37" s="416">
        <v>1</v>
      </c>
      <c r="H37" s="415" t="s">
        <v>116</v>
      </c>
      <c r="I37" s="418" t="s">
        <v>122</v>
      </c>
      <c r="J37" s="418" t="s">
        <v>123</v>
      </c>
      <c r="K37" s="418" t="s">
        <v>124</v>
      </c>
      <c r="L37" s="418" t="s">
        <v>125</v>
      </c>
      <c r="M37" s="419">
        <v>41.584916666666665</v>
      </c>
      <c r="N37" s="419">
        <v>-79.317027777777781</v>
      </c>
      <c r="O37" s="418">
        <v>20150330199</v>
      </c>
      <c r="P37" s="413" t="s">
        <v>55</v>
      </c>
      <c r="Q37" s="413" t="s">
        <v>77</v>
      </c>
      <c r="R37" s="413" t="s">
        <v>88</v>
      </c>
      <c r="S37" s="420"/>
      <c r="T37" s="413"/>
      <c r="U37" s="436"/>
      <c r="V37" s="606">
        <f>LOOKUP(Table1[[#This Row],[JV '#]],Table4[JV '#],Table4[Construction Start Dates])</f>
        <v>42513</v>
      </c>
    </row>
    <row r="38" spans="1:22" ht="24" x14ac:dyDescent="0.25">
      <c r="A38" s="414" t="s">
        <v>139</v>
      </c>
      <c r="B38" s="415" t="s">
        <v>35</v>
      </c>
      <c r="C38" s="513">
        <v>12</v>
      </c>
      <c r="D38" s="416">
        <v>17209</v>
      </c>
      <c r="E38" s="513">
        <v>1398</v>
      </c>
      <c r="F38" s="430">
        <v>27066601100240</v>
      </c>
      <c r="G38" s="416">
        <v>1</v>
      </c>
      <c r="H38" s="415" t="s">
        <v>116</v>
      </c>
      <c r="I38" s="418" t="s">
        <v>122</v>
      </c>
      <c r="J38" s="418" t="s">
        <v>123</v>
      </c>
      <c r="K38" s="418" t="s">
        <v>124</v>
      </c>
      <c r="L38" s="418" t="s">
        <v>125</v>
      </c>
      <c r="M38" s="419">
        <v>41.584916666666665</v>
      </c>
      <c r="N38" s="419">
        <v>-79.317027777777781</v>
      </c>
      <c r="O38" s="418">
        <v>20150330199</v>
      </c>
      <c r="P38" s="413" t="s">
        <v>46</v>
      </c>
      <c r="Q38" s="413" t="s">
        <v>47</v>
      </c>
      <c r="R38" s="413" t="s">
        <v>48</v>
      </c>
      <c r="S38" s="420"/>
      <c r="T38" s="413"/>
      <c r="U38" s="436"/>
      <c r="V38" s="606">
        <f>LOOKUP(Table1[[#This Row],[JV '#]],Table4[JV '#],Table4[Construction Start Dates])</f>
        <v>42513</v>
      </c>
    </row>
    <row r="39" spans="1:22" ht="24" x14ac:dyDescent="0.25">
      <c r="A39" s="414" t="s">
        <v>140</v>
      </c>
      <c r="B39" s="415" t="s">
        <v>35</v>
      </c>
      <c r="C39" s="513">
        <v>12</v>
      </c>
      <c r="D39" s="416">
        <v>17209</v>
      </c>
      <c r="E39" s="513">
        <v>1398</v>
      </c>
      <c r="F39" s="430">
        <v>27066601100240</v>
      </c>
      <c r="G39" s="416">
        <v>1</v>
      </c>
      <c r="H39" s="415" t="s">
        <v>116</v>
      </c>
      <c r="I39" s="418" t="s">
        <v>122</v>
      </c>
      <c r="J39" s="418" t="s">
        <v>123</v>
      </c>
      <c r="K39" s="418" t="s">
        <v>124</v>
      </c>
      <c r="L39" s="418" t="s">
        <v>125</v>
      </c>
      <c r="M39" s="419">
        <v>41.584916666666665</v>
      </c>
      <c r="N39" s="419">
        <v>-79.317027777777781</v>
      </c>
      <c r="O39" s="418">
        <v>20150330199</v>
      </c>
      <c r="P39" s="413"/>
      <c r="Q39" s="413" t="s">
        <v>131</v>
      </c>
      <c r="R39" s="413" t="s">
        <v>132</v>
      </c>
      <c r="S39" s="420"/>
      <c r="T39" s="413"/>
      <c r="U39" s="436"/>
      <c r="V39" s="606">
        <f>LOOKUP(Table1[[#This Row],[JV '#]],Table4[JV '#],Table4[Construction Start Dates])</f>
        <v>42513</v>
      </c>
    </row>
    <row r="40" spans="1:22" x14ac:dyDescent="0.25">
      <c r="A40" s="414" t="s">
        <v>141</v>
      </c>
      <c r="B40" s="415" t="s">
        <v>35</v>
      </c>
      <c r="C40" s="513">
        <v>13</v>
      </c>
      <c r="D40" s="416">
        <v>25833</v>
      </c>
      <c r="E40" s="513">
        <v>97328</v>
      </c>
      <c r="F40" s="430">
        <v>43017304703518</v>
      </c>
      <c r="G40" s="416">
        <v>1</v>
      </c>
      <c r="H40" s="415" t="s">
        <v>142</v>
      </c>
      <c r="I40" s="418" t="s">
        <v>143</v>
      </c>
      <c r="J40" s="418" t="s">
        <v>144</v>
      </c>
      <c r="K40" s="418" t="s">
        <v>145</v>
      </c>
      <c r="L40" s="418" t="s">
        <v>146</v>
      </c>
      <c r="M40" s="419">
        <v>41.408666666666669</v>
      </c>
      <c r="N40" s="419">
        <v>-80.075158333333334</v>
      </c>
      <c r="O40" s="418">
        <v>20151473445</v>
      </c>
      <c r="P40" s="413" t="s">
        <v>55</v>
      </c>
      <c r="Q40" s="413" t="s">
        <v>134</v>
      </c>
      <c r="R40" s="413" t="s">
        <v>88</v>
      </c>
      <c r="S40" s="420"/>
      <c r="T40" s="413"/>
      <c r="U40" s="420"/>
      <c r="V40" s="606">
        <f>LOOKUP(Table1[[#This Row],[JV '#]],Table4[JV '#],Table4[Construction Start Dates])</f>
        <v>42968</v>
      </c>
    </row>
    <row r="41" spans="1:22" x14ac:dyDescent="0.25">
      <c r="A41" s="414" t="s">
        <v>147</v>
      </c>
      <c r="B41" s="415" t="s">
        <v>35</v>
      </c>
      <c r="C41" s="513">
        <v>13</v>
      </c>
      <c r="D41" s="416">
        <v>25833</v>
      </c>
      <c r="E41" s="513">
        <v>97328</v>
      </c>
      <c r="F41" s="430">
        <v>43017304703518</v>
      </c>
      <c r="G41" s="416">
        <v>1</v>
      </c>
      <c r="H41" s="415" t="s">
        <v>142</v>
      </c>
      <c r="I41" s="418" t="s">
        <v>143</v>
      </c>
      <c r="J41" s="418" t="s">
        <v>144</v>
      </c>
      <c r="K41" s="418" t="s">
        <v>145</v>
      </c>
      <c r="L41" s="418" t="s">
        <v>146</v>
      </c>
      <c r="M41" s="419">
        <v>41.408666666666669</v>
      </c>
      <c r="N41" s="419">
        <v>-80.075158333333334</v>
      </c>
      <c r="O41" s="418">
        <v>20151473445</v>
      </c>
      <c r="P41" s="413" t="s">
        <v>41</v>
      </c>
      <c r="Q41" s="413" t="s">
        <v>148</v>
      </c>
      <c r="R41" s="413" t="s">
        <v>149</v>
      </c>
      <c r="S41" s="420" t="s">
        <v>44</v>
      </c>
      <c r="T41" s="413"/>
      <c r="U41" s="436"/>
      <c r="V41" s="606">
        <f>LOOKUP(Table1[[#This Row],[JV '#]],Table4[JV '#],Table4[Construction Start Dates])</f>
        <v>42968</v>
      </c>
    </row>
    <row r="42" spans="1:22" ht="60" x14ac:dyDescent="0.25">
      <c r="A42" s="414" t="s">
        <v>150</v>
      </c>
      <c r="B42" s="415" t="s">
        <v>35</v>
      </c>
      <c r="C42" s="513">
        <v>13</v>
      </c>
      <c r="D42" s="416">
        <v>25833</v>
      </c>
      <c r="E42" s="513">
        <v>97328</v>
      </c>
      <c r="F42" s="430">
        <v>43017304703518</v>
      </c>
      <c r="G42" s="416">
        <v>1</v>
      </c>
      <c r="H42" s="415" t="s">
        <v>142</v>
      </c>
      <c r="I42" s="418" t="s">
        <v>143</v>
      </c>
      <c r="J42" s="418" t="s">
        <v>144</v>
      </c>
      <c r="K42" s="418" t="s">
        <v>145</v>
      </c>
      <c r="L42" s="418" t="s">
        <v>146</v>
      </c>
      <c r="M42" s="419">
        <v>41.408666666666669</v>
      </c>
      <c r="N42" s="419">
        <v>-80.075158333333334</v>
      </c>
      <c r="O42" s="418">
        <v>20151473445</v>
      </c>
      <c r="P42" s="413" t="s">
        <v>55</v>
      </c>
      <c r="Q42" s="413" t="s">
        <v>151</v>
      </c>
      <c r="R42" s="413" t="s">
        <v>152</v>
      </c>
      <c r="S42" s="420" t="s">
        <v>153</v>
      </c>
      <c r="T42" s="413"/>
      <c r="U42" s="436"/>
      <c r="V42" s="606">
        <f>LOOKUP(Table1[[#This Row],[JV '#]],Table4[JV '#],Table4[Construction Start Dates])</f>
        <v>42968</v>
      </c>
    </row>
    <row r="43" spans="1:22" ht="24" x14ac:dyDescent="0.25">
      <c r="A43" s="414" t="s">
        <v>154</v>
      </c>
      <c r="B43" s="415" t="s">
        <v>35</v>
      </c>
      <c r="C43" s="513">
        <v>13</v>
      </c>
      <c r="D43" s="416">
        <v>25833</v>
      </c>
      <c r="E43" s="513">
        <v>97328</v>
      </c>
      <c r="F43" s="430">
        <v>43017304703518</v>
      </c>
      <c r="G43" s="416">
        <v>1</v>
      </c>
      <c r="H43" s="415" t="s">
        <v>142</v>
      </c>
      <c r="I43" s="418" t="s">
        <v>143</v>
      </c>
      <c r="J43" s="418" t="s">
        <v>144</v>
      </c>
      <c r="K43" s="418" t="s">
        <v>145</v>
      </c>
      <c r="L43" s="418" t="s">
        <v>146</v>
      </c>
      <c r="M43" s="419">
        <v>41.408666666666669</v>
      </c>
      <c r="N43" s="419">
        <v>-80.075158333333334</v>
      </c>
      <c r="O43" s="418">
        <v>20151473445</v>
      </c>
      <c r="P43" s="413" t="s">
        <v>46</v>
      </c>
      <c r="Q43" s="413" t="s">
        <v>155</v>
      </c>
      <c r="R43" s="413" t="s">
        <v>156</v>
      </c>
      <c r="S43" s="420" t="s">
        <v>44</v>
      </c>
      <c r="T43" s="413"/>
      <c r="U43" s="436"/>
      <c r="V43" s="606">
        <f>LOOKUP(Table1[[#This Row],[JV '#]],Table4[JV '#],Table4[Construction Start Dates])</f>
        <v>42968</v>
      </c>
    </row>
    <row r="44" spans="1:22" ht="24" x14ac:dyDescent="0.25">
      <c r="A44" s="414" t="s">
        <v>157</v>
      </c>
      <c r="B44" s="415" t="s">
        <v>35</v>
      </c>
      <c r="C44" s="415">
        <v>14</v>
      </c>
      <c r="D44" s="416">
        <v>25858</v>
      </c>
      <c r="E44" s="415">
        <v>1686</v>
      </c>
      <c r="F44" s="430">
        <v>43031801500622</v>
      </c>
      <c r="G44" s="416">
        <v>1</v>
      </c>
      <c r="H44" s="415" t="s">
        <v>142</v>
      </c>
      <c r="I44" s="418" t="s">
        <v>158</v>
      </c>
      <c r="J44" s="418" t="s">
        <v>159</v>
      </c>
      <c r="K44" s="418" t="s">
        <v>160</v>
      </c>
      <c r="L44" s="418" t="s">
        <v>161</v>
      </c>
      <c r="M44" s="419">
        <v>41.191833333333335</v>
      </c>
      <c r="N44" s="419">
        <v>-80.390252777777775</v>
      </c>
      <c r="O44" s="418">
        <v>20150330486</v>
      </c>
      <c r="P44" s="413" t="s">
        <v>162</v>
      </c>
      <c r="Q44" s="413" t="s">
        <v>42</v>
      </c>
      <c r="R44" s="413" t="s">
        <v>43</v>
      </c>
      <c r="S44" s="420" t="s">
        <v>44</v>
      </c>
      <c r="T44" s="413"/>
      <c r="U44" s="420"/>
      <c r="V44" s="606">
        <f>LOOKUP(Table1[[#This Row],[JV '#]],Table4[JV '#],Table4[Construction Start Dates])</f>
        <v>42790</v>
      </c>
    </row>
    <row r="45" spans="1:22" ht="24" x14ac:dyDescent="0.25">
      <c r="A45" s="414" t="s">
        <v>163</v>
      </c>
      <c r="B45" s="415" t="s">
        <v>35</v>
      </c>
      <c r="C45" s="415">
        <v>14</v>
      </c>
      <c r="D45" s="416">
        <v>25858</v>
      </c>
      <c r="E45" s="415">
        <v>1686</v>
      </c>
      <c r="F45" s="430">
        <v>43031801500622</v>
      </c>
      <c r="G45" s="416">
        <v>1</v>
      </c>
      <c r="H45" s="415" t="s">
        <v>142</v>
      </c>
      <c r="I45" s="418" t="s">
        <v>158</v>
      </c>
      <c r="J45" s="418" t="s">
        <v>159</v>
      </c>
      <c r="K45" s="418" t="s">
        <v>160</v>
      </c>
      <c r="L45" s="418" t="s">
        <v>161</v>
      </c>
      <c r="M45" s="419">
        <v>41.191833333333335</v>
      </c>
      <c r="N45" s="419">
        <v>-80.390252777777775</v>
      </c>
      <c r="O45" s="418">
        <v>20150330486</v>
      </c>
      <c r="P45" s="413" t="s">
        <v>46</v>
      </c>
      <c r="Q45" s="413" t="s">
        <v>155</v>
      </c>
      <c r="R45" s="413" t="s">
        <v>156</v>
      </c>
      <c r="S45" s="420" t="s">
        <v>44</v>
      </c>
      <c r="T45" s="413"/>
      <c r="U45" s="436"/>
      <c r="V45" s="606">
        <f>LOOKUP(Table1[[#This Row],[JV '#]],Table4[JV '#],Table4[Construction Start Dates])</f>
        <v>42790</v>
      </c>
    </row>
    <row r="46" spans="1:22" ht="24" x14ac:dyDescent="0.25">
      <c r="A46" s="414">
        <v>15</v>
      </c>
      <c r="B46" s="415" t="s">
        <v>35</v>
      </c>
      <c r="C46" s="415">
        <v>15</v>
      </c>
      <c r="D46" s="416">
        <v>26008</v>
      </c>
      <c r="E46" s="415">
        <v>58092</v>
      </c>
      <c r="F46" s="430">
        <v>43302001700000</v>
      </c>
      <c r="G46" s="416">
        <v>1</v>
      </c>
      <c r="H46" s="415" t="s">
        <v>142</v>
      </c>
      <c r="I46" s="418" t="s">
        <v>164</v>
      </c>
      <c r="J46" s="418" t="s">
        <v>165</v>
      </c>
      <c r="K46" s="418" t="s">
        <v>166</v>
      </c>
      <c r="L46" s="418" t="s">
        <v>167</v>
      </c>
      <c r="M46" s="419">
        <v>41.246000000000002</v>
      </c>
      <c r="N46" s="419">
        <v>-80.302777777777777</v>
      </c>
      <c r="O46" s="418">
        <v>20151472948</v>
      </c>
      <c r="P46" s="413"/>
      <c r="Q46" s="413" t="s">
        <v>63</v>
      </c>
      <c r="R46" s="413"/>
      <c r="S46" s="420"/>
      <c r="T46" s="413"/>
      <c r="U46" s="420"/>
      <c r="V46" s="606">
        <f>LOOKUP(Table1[[#This Row],[JV '#]],Table4[JV '#],Table4[Construction Start Dates])</f>
        <v>42885</v>
      </c>
    </row>
    <row r="47" spans="1:22" ht="24" x14ac:dyDescent="0.25">
      <c r="A47" s="414" t="s">
        <v>168</v>
      </c>
      <c r="B47" s="415" t="s">
        <v>35</v>
      </c>
      <c r="C47" s="415">
        <v>16</v>
      </c>
      <c r="D47" s="416">
        <v>33765</v>
      </c>
      <c r="E47" s="415">
        <v>93160</v>
      </c>
      <c r="F47" s="430">
        <v>60042702200000</v>
      </c>
      <c r="G47" s="416">
        <v>1</v>
      </c>
      <c r="H47" s="415" t="s">
        <v>169</v>
      </c>
      <c r="I47" s="418" t="s">
        <v>170</v>
      </c>
      <c r="J47" s="418" t="s">
        <v>171</v>
      </c>
      <c r="K47" s="418" t="s">
        <v>172</v>
      </c>
      <c r="L47" s="418" t="s">
        <v>173</v>
      </c>
      <c r="M47" s="419">
        <v>41.574750000000002</v>
      </c>
      <c r="N47" s="419">
        <v>-79.865361111111113</v>
      </c>
      <c r="O47" s="418">
        <v>20150330512</v>
      </c>
      <c r="P47" s="413" t="s">
        <v>55</v>
      </c>
      <c r="Q47" s="413" t="s">
        <v>56</v>
      </c>
      <c r="R47" s="413" t="s">
        <v>57</v>
      </c>
      <c r="S47" s="420" t="s">
        <v>44</v>
      </c>
      <c r="T47" s="413"/>
      <c r="U47" s="420"/>
      <c r="V47" s="606">
        <f>LOOKUP(Table1[[#This Row],[JV '#]],Table4[JV '#],Table4[Construction Start Dates])</f>
        <v>42790</v>
      </c>
    </row>
    <row r="48" spans="1:22" ht="24" x14ac:dyDescent="0.25">
      <c r="A48" s="414" t="s">
        <v>174</v>
      </c>
      <c r="B48" s="415" t="s">
        <v>35</v>
      </c>
      <c r="C48" s="415">
        <v>16</v>
      </c>
      <c r="D48" s="416">
        <v>33765</v>
      </c>
      <c r="E48" s="415">
        <v>93160</v>
      </c>
      <c r="F48" s="430">
        <v>60042702200000</v>
      </c>
      <c r="G48" s="416">
        <v>1</v>
      </c>
      <c r="H48" s="415" t="s">
        <v>169</v>
      </c>
      <c r="I48" s="418" t="s">
        <v>170</v>
      </c>
      <c r="J48" s="418" t="s">
        <v>171</v>
      </c>
      <c r="K48" s="418" t="s">
        <v>172</v>
      </c>
      <c r="L48" s="418" t="s">
        <v>173</v>
      </c>
      <c r="M48" s="419">
        <v>41.574750000000002</v>
      </c>
      <c r="N48" s="419">
        <v>-79.865361111111113</v>
      </c>
      <c r="O48" s="418">
        <v>20150330512</v>
      </c>
      <c r="P48" s="413" t="s">
        <v>41</v>
      </c>
      <c r="Q48" s="413" t="s">
        <v>175</v>
      </c>
      <c r="R48" s="413" t="s">
        <v>176</v>
      </c>
      <c r="S48" s="420" t="s">
        <v>44</v>
      </c>
      <c r="T48" s="413"/>
      <c r="U48" s="436"/>
      <c r="V48" s="606">
        <f>LOOKUP(Table1[[#This Row],[JV '#]],Table4[JV '#],Table4[Construction Start Dates])</f>
        <v>42790</v>
      </c>
    </row>
    <row r="49" spans="1:22" ht="24" x14ac:dyDescent="0.25">
      <c r="A49" s="414" t="s">
        <v>177</v>
      </c>
      <c r="B49" s="415" t="s">
        <v>35</v>
      </c>
      <c r="C49" s="415">
        <v>16</v>
      </c>
      <c r="D49" s="416">
        <v>33765</v>
      </c>
      <c r="E49" s="415">
        <v>93160</v>
      </c>
      <c r="F49" s="430">
        <v>60042702200000</v>
      </c>
      <c r="G49" s="416">
        <v>1</v>
      </c>
      <c r="H49" s="415" t="s">
        <v>169</v>
      </c>
      <c r="I49" s="418" t="s">
        <v>170</v>
      </c>
      <c r="J49" s="418" t="s">
        <v>171</v>
      </c>
      <c r="K49" s="418" t="s">
        <v>172</v>
      </c>
      <c r="L49" s="418" t="s">
        <v>173</v>
      </c>
      <c r="M49" s="419">
        <v>41.574750000000002</v>
      </c>
      <c r="N49" s="419">
        <v>-79.865361111111113</v>
      </c>
      <c r="O49" s="418">
        <v>20150330512</v>
      </c>
      <c r="P49" s="413" t="s">
        <v>46</v>
      </c>
      <c r="Q49" s="413" t="s">
        <v>47</v>
      </c>
      <c r="R49" s="413" t="s">
        <v>48</v>
      </c>
      <c r="S49" s="420"/>
      <c r="T49" s="413"/>
      <c r="U49" s="436"/>
      <c r="V49" s="606">
        <f>LOOKUP(Table1[[#This Row],[JV '#]],Table4[JV '#],Table4[Construction Start Dates])</f>
        <v>42790</v>
      </c>
    </row>
    <row r="50" spans="1:22" ht="24" x14ac:dyDescent="0.25">
      <c r="A50" s="414" t="s">
        <v>178</v>
      </c>
      <c r="B50" s="415" t="s">
        <v>35</v>
      </c>
      <c r="C50" s="415">
        <v>17</v>
      </c>
      <c r="D50" s="416">
        <v>33788</v>
      </c>
      <c r="E50" s="415">
        <v>2251</v>
      </c>
      <c r="F50" s="430">
        <v>60201301000000</v>
      </c>
      <c r="G50" s="416">
        <v>1</v>
      </c>
      <c r="H50" s="415" t="s">
        <v>169</v>
      </c>
      <c r="I50" s="418" t="s">
        <v>179</v>
      </c>
      <c r="J50" s="418" t="s">
        <v>180</v>
      </c>
      <c r="K50" s="418" t="s">
        <v>181</v>
      </c>
      <c r="L50" s="418" t="s">
        <v>182</v>
      </c>
      <c r="M50" s="419">
        <v>41.313472222222224</v>
      </c>
      <c r="N50" s="419">
        <v>-79.723791666666671</v>
      </c>
      <c r="O50" s="418" t="s">
        <v>183</v>
      </c>
      <c r="P50" s="413" t="s">
        <v>55</v>
      </c>
      <c r="Q50" s="413" t="s">
        <v>134</v>
      </c>
      <c r="R50" s="413" t="s">
        <v>88</v>
      </c>
      <c r="S50" s="420"/>
      <c r="T50" s="413"/>
      <c r="U50" s="420"/>
      <c r="V50" s="606">
        <f>LOOKUP(Table1[[#This Row],[JV '#]],Table4[JV '#],Table4[Construction Start Dates])</f>
        <v>42887</v>
      </c>
    </row>
    <row r="51" spans="1:22" ht="24" x14ac:dyDescent="0.25">
      <c r="A51" s="414" t="s">
        <v>184</v>
      </c>
      <c r="B51" s="415" t="s">
        <v>35</v>
      </c>
      <c r="C51" s="415">
        <v>17</v>
      </c>
      <c r="D51" s="416">
        <v>33788</v>
      </c>
      <c r="E51" s="415">
        <v>2251</v>
      </c>
      <c r="F51" s="430">
        <v>60201301000000</v>
      </c>
      <c r="G51" s="416">
        <v>1</v>
      </c>
      <c r="H51" s="415" t="s">
        <v>169</v>
      </c>
      <c r="I51" s="418" t="s">
        <v>179</v>
      </c>
      <c r="J51" s="418" t="s">
        <v>180</v>
      </c>
      <c r="K51" s="418" t="s">
        <v>181</v>
      </c>
      <c r="L51" s="418" t="s">
        <v>182</v>
      </c>
      <c r="M51" s="419">
        <v>41.313472222222224</v>
      </c>
      <c r="N51" s="419">
        <v>-79.723791666666671</v>
      </c>
      <c r="O51" s="418" t="s">
        <v>183</v>
      </c>
      <c r="P51" s="413" t="s">
        <v>41</v>
      </c>
      <c r="Q51" s="413" t="s">
        <v>185</v>
      </c>
      <c r="R51" s="413" t="s">
        <v>186</v>
      </c>
      <c r="S51" s="420" t="s">
        <v>44</v>
      </c>
      <c r="T51" s="413"/>
      <c r="U51" s="436"/>
      <c r="V51" s="606">
        <f>LOOKUP(Table1[[#This Row],[JV '#]],Table4[JV '#],Table4[Construction Start Dates])</f>
        <v>42887</v>
      </c>
    </row>
    <row r="52" spans="1:22" ht="60" x14ac:dyDescent="0.25">
      <c r="A52" s="414" t="s">
        <v>187</v>
      </c>
      <c r="B52" s="415" t="s">
        <v>35</v>
      </c>
      <c r="C52" s="415">
        <v>17</v>
      </c>
      <c r="D52" s="416">
        <v>33788</v>
      </c>
      <c r="E52" s="415">
        <v>2251</v>
      </c>
      <c r="F52" s="430">
        <v>60201301000000</v>
      </c>
      <c r="G52" s="416">
        <v>1</v>
      </c>
      <c r="H52" s="415" t="s">
        <v>169</v>
      </c>
      <c r="I52" s="418" t="s">
        <v>179</v>
      </c>
      <c r="J52" s="418" t="s">
        <v>180</v>
      </c>
      <c r="K52" s="418" t="s">
        <v>181</v>
      </c>
      <c r="L52" s="418" t="s">
        <v>182</v>
      </c>
      <c r="M52" s="419">
        <v>41.313472222222224</v>
      </c>
      <c r="N52" s="419">
        <v>-79.723791666666671</v>
      </c>
      <c r="O52" s="418" t="s">
        <v>183</v>
      </c>
      <c r="P52" s="413" t="s">
        <v>55</v>
      </c>
      <c r="Q52" s="413" t="s">
        <v>151</v>
      </c>
      <c r="R52" s="413" t="s">
        <v>152</v>
      </c>
      <c r="S52" s="420" t="s">
        <v>153</v>
      </c>
      <c r="T52" s="413"/>
      <c r="U52" s="436"/>
      <c r="V52" s="606">
        <f>LOOKUP(Table1[[#This Row],[JV '#]],Table4[JV '#],Table4[Construction Start Dates])</f>
        <v>42887</v>
      </c>
    </row>
    <row r="53" spans="1:22" ht="24" x14ac:dyDescent="0.25">
      <c r="A53" s="414" t="s">
        <v>188</v>
      </c>
      <c r="B53" s="415" t="s">
        <v>35</v>
      </c>
      <c r="C53" s="415">
        <v>17</v>
      </c>
      <c r="D53" s="416">
        <v>33788</v>
      </c>
      <c r="E53" s="415">
        <v>2251</v>
      </c>
      <c r="F53" s="430">
        <v>60201301000000</v>
      </c>
      <c r="G53" s="416">
        <v>1</v>
      </c>
      <c r="H53" s="415" t="s">
        <v>169</v>
      </c>
      <c r="I53" s="418" t="s">
        <v>179</v>
      </c>
      <c r="J53" s="418" t="s">
        <v>180</v>
      </c>
      <c r="K53" s="418" t="s">
        <v>181</v>
      </c>
      <c r="L53" s="418" t="s">
        <v>182</v>
      </c>
      <c r="M53" s="419">
        <v>41.313472222222224</v>
      </c>
      <c r="N53" s="419">
        <v>-79.723791666666671</v>
      </c>
      <c r="O53" s="418" t="s">
        <v>183</v>
      </c>
      <c r="P53" s="413"/>
      <c r="Q53" s="413" t="s">
        <v>189</v>
      </c>
      <c r="R53" s="413" t="s">
        <v>190</v>
      </c>
      <c r="S53" s="420"/>
      <c r="T53" s="413"/>
      <c r="U53" s="436"/>
      <c r="V53" s="606">
        <f>LOOKUP(Table1[[#This Row],[JV '#]],Table4[JV '#],Table4[Construction Start Dates])</f>
        <v>42887</v>
      </c>
    </row>
    <row r="54" spans="1:22" ht="24" x14ac:dyDescent="0.25">
      <c r="A54" s="414" t="s">
        <v>191</v>
      </c>
      <c r="B54" s="415" t="s">
        <v>35</v>
      </c>
      <c r="C54" s="415">
        <v>17</v>
      </c>
      <c r="D54" s="416">
        <v>33788</v>
      </c>
      <c r="E54" s="415">
        <v>2251</v>
      </c>
      <c r="F54" s="430">
        <v>60201301000000</v>
      </c>
      <c r="G54" s="416">
        <v>1</v>
      </c>
      <c r="H54" s="415" t="s">
        <v>169</v>
      </c>
      <c r="I54" s="418" t="s">
        <v>179</v>
      </c>
      <c r="J54" s="418" t="s">
        <v>180</v>
      </c>
      <c r="K54" s="418" t="s">
        <v>181</v>
      </c>
      <c r="L54" s="418" t="s">
        <v>182</v>
      </c>
      <c r="M54" s="419">
        <v>41.313472222222224</v>
      </c>
      <c r="N54" s="419">
        <v>-79.723791666666671</v>
      </c>
      <c r="O54" s="418" t="s">
        <v>183</v>
      </c>
      <c r="P54" s="413" t="s">
        <v>41</v>
      </c>
      <c r="Q54" s="413" t="s">
        <v>42</v>
      </c>
      <c r="R54" s="413" t="s">
        <v>43</v>
      </c>
      <c r="S54" s="420" t="s">
        <v>44</v>
      </c>
      <c r="T54" s="413"/>
      <c r="U54" s="436"/>
      <c r="V54" s="606">
        <f>LOOKUP(Table1[[#This Row],[JV '#]],Table4[JV '#],Table4[Construction Start Dates])</f>
        <v>42887</v>
      </c>
    </row>
    <row r="55" spans="1:22" ht="24" x14ac:dyDescent="0.25">
      <c r="A55" s="414" t="s">
        <v>192</v>
      </c>
      <c r="B55" s="415" t="s">
        <v>35</v>
      </c>
      <c r="C55" s="415">
        <v>18</v>
      </c>
      <c r="D55" s="456">
        <v>33956</v>
      </c>
      <c r="E55" s="415">
        <v>97457</v>
      </c>
      <c r="F55" s="417">
        <v>61000603502233</v>
      </c>
      <c r="G55" s="416">
        <v>1</v>
      </c>
      <c r="H55" s="415" t="s">
        <v>193</v>
      </c>
      <c r="I55" s="418" t="s">
        <v>194</v>
      </c>
      <c r="J55" s="418" t="s">
        <v>38</v>
      </c>
      <c r="K55" s="418" t="s">
        <v>195</v>
      </c>
      <c r="L55" s="418" t="s">
        <v>196</v>
      </c>
      <c r="M55" s="419">
        <v>41.838583333333332</v>
      </c>
      <c r="N55" s="419">
        <v>-79.361374999999995</v>
      </c>
      <c r="O55" s="418">
        <v>20150411787</v>
      </c>
      <c r="P55" s="413" t="s">
        <v>107</v>
      </c>
      <c r="Q55" s="413" t="s">
        <v>197</v>
      </c>
      <c r="R55" s="413" t="s">
        <v>198</v>
      </c>
      <c r="S55" s="420" t="s">
        <v>44</v>
      </c>
      <c r="T55" s="413"/>
      <c r="U55" s="420"/>
      <c r="V55" s="606">
        <f>LOOKUP(Table1[[#This Row],[JV '#]],Table4[JV '#],Table4[Construction Start Dates])</f>
        <v>42787</v>
      </c>
    </row>
    <row r="56" spans="1:22" ht="24" x14ac:dyDescent="0.25">
      <c r="A56" s="414" t="s">
        <v>199</v>
      </c>
      <c r="B56" s="415" t="s">
        <v>35</v>
      </c>
      <c r="C56" s="415">
        <v>18</v>
      </c>
      <c r="D56" s="456">
        <v>33956</v>
      </c>
      <c r="E56" s="415">
        <v>97457</v>
      </c>
      <c r="F56" s="417">
        <v>61000603502233</v>
      </c>
      <c r="G56" s="416">
        <v>1</v>
      </c>
      <c r="H56" s="415" t="s">
        <v>193</v>
      </c>
      <c r="I56" s="418" t="s">
        <v>194</v>
      </c>
      <c r="J56" s="418" t="s">
        <v>38</v>
      </c>
      <c r="K56" s="418" t="s">
        <v>195</v>
      </c>
      <c r="L56" s="418" t="s">
        <v>196</v>
      </c>
      <c r="M56" s="419">
        <v>41.838583333333332</v>
      </c>
      <c r="N56" s="419">
        <v>-79.361374999999995</v>
      </c>
      <c r="O56" s="418">
        <v>20150411787</v>
      </c>
      <c r="P56" s="413" t="s">
        <v>162</v>
      </c>
      <c r="Q56" s="413" t="s">
        <v>42</v>
      </c>
      <c r="R56" s="413" t="s">
        <v>43</v>
      </c>
      <c r="S56" s="420" t="s">
        <v>44</v>
      </c>
      <c r="T56" s="413"/>
      <c r="U56" s="436"/>
      <c r="V56" s="606">
        <f>LOOKUP(Table1[[#This Row],[JV '#]],Table4[JV '#],Table4[Construction Start Dates])</f>
        <v>42787</v>
      </c>
    </row>
    <row r="57" spans="1:22" ht="24" x14ac:dyDescent="0.25">
      <c r="A57" s="414" t="s">
        <v>200</v>
      </c>
      <c r="B57" s="415" t="s">
        <v>35</v>
      </c>
      <c r="C57" s="415">
        <v>19</v>
      </c>
      <c r="D57" s="416">
        <v>33957</v>
      </c>
      <c r="E57" s="415">
        <v>2438</v>
      </c>
      <c r="F57" s="417">
        <v>61000603900000</v>
      </c>
      <c r="G57" s="416">
        <v>1</v>
      </c>
      <c r="H57" s="415" t="s">
        <v>193</v>
      </c>
      <c r="I57" s="418" t="s">
        <v>194</v>
      </c>
      <c r="J57" s="418" t="s">
        <v>38</v>
      </c>
      <c r="K57" s="418" t="s">
        <v>201</v>
      </c>
      <c r="L57" s="418" t="s">
        <v>196</v>
      </c>
      <c r="M57" s="419">
        <v>41.847055555555556</v>
      </c>
      <c r="N57" s="419">
        <v>-79.336263888888894</v>
      </c>
      <c r="O57" s="418">
        <v>20150340910</v>
      </c>
      <c r="P57" s="413" t="s">
        <v>162</v>
      </c>
      <c r="Q57" s="413" t="s">
        <v>42</v>
      </c>
      <c r="R57" s="413" t="s">
        <v>43</v>
      </c>
      <c r="S57" s="420" t="s">
        <v>44</v>
      </c>
      <c r="T57" s="413"/>
      <c r="U57" s="420"/>
      <c r="V57" s="606">
        <f>LOOKUP(Table1[[#This Row],[JV '#]],Table4[JV '#],Table4[Construction Start Dates])</f>
        <v>42802</v>
      </c>
    </row>
    <row r="58" spans="1:22" ht="24" x14ac:dyDescent="0.25">
      <c r="A58" s="414" t="s">
        <v>202</v>
      </c>
      <c r="B58" s="415" t="s">
        <v>35</v>
      </c>
      <c r="C58" s="415">
        <v>19</v>
      </c>
      <c r="D58" s="416">
        <v>33957</v>
      </c>
      <c r="E58" s="415">
        <v>2438</v>
      </c>
      <c r="F58" s="417">
        <v>61000603900000</v>
      </c>
      <c r="G58" s="416">
        <v>1</v>
      </c>
      <c r="H58" s="415" t="s">
        <v>193</v>
      </c>
      <c r="I58" s="418" t="s">
        <v>194</v>
      </c>
      <c r="J58" s="418" t="s">
        <v>38</v>
      </c>
      <c r="K58" s="418" t="s">
        <v>201</v>
      </c>
      <c r="L58" s="418" t="s">
        <v>196</v>
      </c>
      <c r="M58" s="419">
        <v>41.847055555555556</v>
      </c>
      <c r="N58" s="419">
        <v>-79.336263888888894</v>
      </c>
      <c r="O58" s="418">
        <v>20150340910</v>
      </c>
      <c r="P58" s="413" t="s">
        <v>107</v>
      </c>
      <c r="Q58" s="413" t="s">
        <v>197</v>
      </c>
      <c r="R58" s="413" t="s">
        <v>198</v>
      </c>
      <c r="S58" s="420" t="s">
        <v>44</v>
      </c>
      <c r="T58" s="413"/>
      <c r="U58" s="436"/>
      <c r="V58" s="606">
        <f>LOOKUP(Table1[[#This Row],[JV '#]],Table4[JV '#],Table4[Construction Start Dates])</f>
        <v>42802</v>
      </c>
    </row>
    <row r="59" spans="1:22" ht="24.6" customHeight="1" x14ac:dyDescent="0.25">
      <c r="A59" s="414" t="s">
        <v>203</v>
      </c>
      <c r="B59" s="415" t="s">
        <v>35</v>
      </c>
      <c r="C59" s="415">
        <v>19</v>
      </c>
      <c r="D59" s="416">
        <v>33957</v>
      </c>
      <c r="E59" s="415">
        <v>2438</v>
      </c>
      <c r="F59" s="417">
        <v>61000603900000</v>
      </c>
      <c r="G59" s="416">
        <v>1</v>
      </c>
      <c r="H59" s="415" t="s">
        <v>193</v>
      </c>
      <c r="I59" s="418" t="s">
        <v>194</v>
      </c>
      <c r="J59" s="418" t="s">
        <v>38</v>
      </c>
      <c r="K59" s="418" t="s">
        <v>201</v>
      </c>
      <c r="L59" s="418" t="s">
        <v>196</v>
      </c>
      <c r="M59" s="419">
        <v>41.847055555555556</v>
      </c>
      <c r="N59" s="419">
        <v>-79.336263888888894</v>
      </c>
      <c r="O59" s="418">
        <v>20150340910</v>
      </c>
      <c r="P59" s="413" t="s">
        <v>46</v>
      </c>
      <c r="Q59" s="413" t="s">
        <v>47</v>
      </c>
      <c r="R59" s="413" t="s">
        <v>48</v>
      </c>
      <c r="S59" s="420"/>
      <c r="T59" s="413"/>
      <c r="U59" s="436"/>
      <c r="V59" s="606">
        <f>LOOKUP(Table1[[#This Row],[JV '#]],Table4[JV '#],Table4[Construction Start Dates])</f>
        <v>42802</v>
      </c>
    </row>
    <row r="60" spans="1:22" x14ac:dyDescent="0.25">
      <c r="A60" s="414" t="s">
        <v>204</v>
      </c>
      <c r="B60" s="415" t="s">
        <v>35</v>
      </c>
      <c r="C60" s="459">
        <v>20</v>
      </c>
      <c r="D60" s="416">
        <v>33982</v>
      </c>
      <c r="E60" s="415">
        <v>2546</v>
      </c>
      <c r="F60" s="490">
        <v>61000608200000</v>
      </c>
      <c r="G60" s="416">
        <v>1</v>
      </c>
      <c r="H60" s="415" t="s">
        <v>193</v>
      </c>
      <c r="I60" s="418" t="s">
        <v>205</v>
      </c>
      <c r="J60" s="418" t="s">
        <v>38</v>
      </c>
      <c r="K60" s="418" t="s">
        <v>206</v>
      </c>
      <c r="L60" s="418" t="s">
        <v>207</v>
      </c>
      <c r="M60" s="419">
        <v>41.725638888888888</v>
      </c>
      <c r="N60" s="419">
        <v>-79.054844444444441</v>
      </c>
      <c r="O60" s="418">
        <v>20151472392</v>
      </c>
      <c r="P60" s="413" t="s">
        <v>41</v>
      </c>
      <c r="Q60" s="413" t="s">
        <v>208</v>
      </c>
      <c r="R60" s="413" t="s">
        <v>209</v>
      </c>
      <c r="S60" s="420" t="s">
        <v>44</v>
      </c>
      <c r="T60" s="413"/>
      <c r="U60" s="420"/>
      <c r="V60" s="606">
        <f>LOOKUP(Table1[[#This Row],[JV '#]],Table4[JV '#],Table4[Construction Start Dates])</f>
        <v>42888</v>
      </c>
    </row>
    <row r="61" spans="1:22" ht="24" x14ac:dyDescent="0.25">
      <c r="A61" s="414" t="s">
        <v>210</v>
      </c>
      <c r="B61" s="415" t="s">
        <v>35</v>
      </c>
      <c r="C61" s="459">
        <v>20</v>
      </c>
      <c r="D61" s="416">
        <v>33982</v>
      </c>
      <c r="E61" s="415">
        <v>2546</v>
      </c>
      <c r="F61" s="490">
        <v>61000608200000</v>
      </c>
      <c r="G61" s="416">
        <v>1</v>
      </c>
      <c r="H61" s="415" t="s">
        <v>193</v>
      </c>
      <c r="I61" s="418" t="s">
        <v>205</v>
      </c>
      <c r="J61" s="418" t="s">
        <v>38</v>
      </c>
      <c r="K61" s="418" t="s">
        <v>206</v>
      </c>
      <c r="L61" s="418" t="s">
        <v>207</v>
      </c>
      <c r="M61" s="419">
        <v>41.725638888888888</v>
      </c>
      <c r="N61" s="419">
        <v>-79.054844444444441</v>
      </c>
      <c r="O61" s="418">
        <v>20151472392</v>
      </c>
      <c r="P61" s="413" t="s">
        <v>41</v>
      </c>
      <c r="Q61" s="413" t="s">
        <v>211</v>
      </c>
      <c r="R61" s="413" t="s">
        <v>43</v>
      </c>
      <c r="S61" s="420" t="s">
        <v>44</v>
      </c>
      <c r="T61" s="413"/>
      <c r="U61" s="436"/>
      <c r="V61" s="606">
        <f>LOOKUP(Table1[[#This Row],[JV '#]],Table4[JV '#],Table4[Construction Start Dates])</f>
        <v>42888</v>
      </c>
    </row>
    <row r="62" spans="1:22" ht="24" x14ac:dyDescent="0.25">
      <c r="A62" s="414" t="s">
        <v>212</v>
      </c>
      <c r="B62" s="415" t="s">
        <v>35</v>
      </c>
      <c r="C62" s="459">
        <v>20</v>
      </c>
      <c r="D62" s="416">
        <v>33982</v>
      </c>
      <c r="E62" s="415">
        <v>2546</v>
      </c>
      <c r="F62" s="490">
        <v>61000608200000</v>
      </c>
      <c r="G62" s="416">
        <v>1</v>
      </c>
      <c r="H62" s="415" t="s">
        <v>193</v>
      </c>
      <c r="I62" s="418" t="s">
        <v>205</v>
      </c>
      <c r="J62" s="418" t="s">
        <v>38</v>
      </c>
      <c r="K62" s="418" t="s">
        <v>206</v>
      </c>
      <c r="L62" s="418" t="s">
        <v>207</v>
      </c>
      <c r="M62" s="419">
        <v>41.725638888888888</v>
      </c>
      <c r="N62" s="419">
        <v>-79.054844444444441</v>
      </c>
      <c r="O62" s="418">
        <v>20151472392</v>
      </c>
      <c r="P62" s="413" t="s">
        <v>41</v>
      </c>
      <c r="Q62" s="413" t="s">
        <v>213</v>
      </c>
      <c r="R62" s="413" t="s">
        <v>214</v>
      </c>
      <c r="S62" s="420" t="s">
        <v>44</v>
      </c>
      <c r="T62" s="413"/>
      <c r="U62" s="436"/>
      <c r="V62" s="606">
        <f>LOOKUP(Table1[[#This Row],[JV '#]],Table4[JV '#],Table4[Construction Start Dates])</f>
        <v>42888</v>
      </c>
    </row>
    <row r="63" spans="1:22" ht="24" x14ac:dyDescent="0.25">
      <c r="A63" s="414" t="s">
        <v>215</v>
      </c>
      <c r="B63" s="415" t="s">
        <v>35</v>
      </c>
      <c r="C63" s="415">
        <v>21</v>
      </c>
      <c r="D63" s="416">
        <v>34001</v>
      </c>
      <c r="E63" s="415">
        <v>2580</v>
      </c>
      <c r="F63" s="430">
        <v>61002705203359</v>
      </c>
      <c r="G63" s="416">
        <v>1</v>
      </c>
      <c r="H63" s="415" t="s">
        <v>193</v>
      </c>
      <c r="I63" s="418" t="s">
        <v>194</v>
      </c>
      <c r="J63" s="418" t="s">
        <v>216</v>
      </c>
      <c r="K63" s="418" t="s">
        <v>217</v>
      </c>
      <c r="L63" s="418" t="s">
        <v>196</v>
      </c>
      <c r="M63" s="419">
        <v>41.904000000000003</v>
      </c>
      <c r="N63" s="419">
        <v>-79.344694444444443</v>
      </c>
      <c r="O63" s="418">
        <v>20150340945</v>
      </c>
      <c r="P63" s="413" t="s">
        <v>162</v>
      </c>
      <c r="Q63" s="413" t="s">
        <v>42</v>
      </c>
      <c r="R63" s="413" t="s">
        <v>43</v>
      </c>
      <c r="S63" s="420" t="s">
        <v>44</v>
      </c>
      <c r="T63" s="413"/>
      <c r="U63" s="420"/>
      <c r="V63" s="606">
        <f>LOOKUP(Table1[[#This Row],[JV '#]],Table4[JV '#],Table4[Construction Start Dates])</f>
        <v>42600</v>
      </c>
    </row>
    <row r="64" spans="1:22" ht="24" x14ac:dyDescent="0.25">
      <c r="A64" s="414" t="s">
        <v>218</v>
      </c>
      <c r="B64" s="415" t="s">
        <v>35</v>
      </c>
      <c r="C64" s="415">
        <v>21</v>
      </c>
      <c r="D64" s="416">
        <v>34001</v>
      </c>
      <c r="E64" s="415">
        <v>2580</v>
      </c>
      <c r="F64" s="430">
        <v>61002705203359</v>
      </c>
      <c r="G64" s="416">
        <v>1</v>
      </c>
      <c r="H64" s="415" t="s">
        <v>193</v>
      </c>
      <c r="I64" s="418" t="s">
        <v>194</v>
      </c>
      <c r="J64" s="418" t="s">
        <v>216</v>
      </c>
      <c r="K64" s="418" t="s">
        <v>217</v>
      </c>
      <c r="L64" s="418" t="s">
        <v>196</v>
      </c>
      <c r="M64" s="419">
        <v>41.904000000000003</v>
      </c>
      <c r="N64" s="419">
        <v>-79.344694444444443</v>
      </c>
      <c r="O64" s="418">
        <v>20150340945</v>
      </c>
      <c r="P64" s="413" t="s">
        <v>107</v>
      </c>
      <c r="Q64" s="413" t="s">
        <v>197</v>
      </c>
      <c r="R64" s="413" t="s">
        <v>198</v>
      </c>
      <c r="S64" s="420" t="s">
        <v>44</v>
      </c>
      <c r="T64" s="413"/>
      <c r="U64" s="436"/>
      <c r="V64" s="606">
        <f>LOOKUP(Table1[[#This Row],[JV '#]],Table4[JV '#],Table4[Construction Start Dates])</f>
        <v>42600</v>
      </c>
    </row>
    <row r="65" spans="1:22" ht="24" x14ac:dyDescent="0.25">
      <c r="A65" s="414" t="s">
        <v>219</v>
      </c>
      <c r="B65" s="415" t="s">
        <v>35</v>
      </c>
      <c r="C65" s="415">
        <v>21</v>
      </c>
      <c r="D65" s="416">
        <v>34001</v>
      </c>
      <c r="E65" s="415">
        <v>2580</v>
      </c>
      <c r="F65" s="430">
        <v>61002705203359</v>
      </c>
      <c r="G65" s="416">
        <v>1</v>
      </c>
      <c r="H65" s="415" t="s">
        <v>193</v>
      </c>
      <c r="I65" s="418" t="s">
        <v>194</v>
      </c>
      <c r="J65" s="418" t="s">
        <v>216</v>
      </c>
      <c r="K65" s="418" t="s">
        <v>217</v>
      </c>
      <c r="L65" s="418" t="s">
        <v>196</v>
      </c>
      <c r="M65" s="419">
        <v>41.904000000000003</v>
      </c>
      <c r="N65" s="419">
        <v>-79.344694444444443</v>
      </c>
      <c r="O65" s="418">
        <v>20150340945</v>
      </c>
      <c r="P65" s="413" t="s">
        <v>46</v>
      </c>
      <c r="Q65" s="413" t="s">
        <v>47</v>
      </c>
      <c r="R65" s="413" t="s">
        <v>48</v>
      </c>
      <c r="S65" s="420"/>
      <c r="T65" s="413"/>
      <c r="U65" s="436"/>
      <c r="V65" s="606">
        <f>LOOKUP(Table1[[#This Row],[JV '#]],Table4[JV '#],Table4[Construction Start Dates])</f>
        <v>42600</v>
      </c>
    </row>
    <row r="66" spans="1:22" ht="24" x14ac:dyDescent="0.25">
      <c r="A66" s="414" t="s">
        <v>220</v>
      </c>
      <c r="B66" s="415" t="s">
        <v>35</v>
      </c>
      <c r="C66" s="459">
        <v>22</v>
      </c>
      <c r="D66" s="416">
        <v>34056</v>
      </c>
      <c r="E66" s="415">
        <v>2548</v>
      </c>
      <c r="F66" s="489">
        <v>61012700902381</v>
      </c>
      <c r="G66" s="416">
        <v>1</v>
      </c>
      <c r="H66" s="415" t="s">
        <v>193</v>
      </c>
      <c r="I66" s="418" t="s">
        <v>221</v>
      </c>
      <c r="J66" s="418" t="s">
        <v>222</v>
      </c>
      <c r="K66" s="418" t="s">
        <v>223</v>
      </c>
      <c r="L66" s="418" t="s">
        <v>224</v>
      </c>
      <c r="M66" s="419">
        <v>41.680027777777781</v>
      </c>
      <c r="N66" s="419">
        <v>-79.422108333333327</v>
      </c>
      <c r="O66" s="418" t="s">
        <v>225</v>
      </c>
      <c r="P66" s="413" t="s">
        <v>41</v>
      </c>
      <c r="Q66" s="413" t="s">
        <v>226</v>
      </c>
      <c r="R66" s="413" t="s">
        <v>227</v>
      </c>
      <c r="S66" s="420" t="s">
        <v>44</v>
      </c>
      <c r="T66" s="413"/>
      <c r="U66" s="420"/>
      <c r="V66" s="606">
        <f>LOOKUP(Table1[[#This Row],[JV '#]],Table4[JV '#],Table4[Construction Start Dates])</f>
        <v>42968</v>
      </c>
    </row>
    <row r="67" spans="1:22" ht="24" x14ac:dyDescent="0.25">
      <c r="A67" s="414" t="s">
        <v>228</v>
      </c>
      <c r="B67" s="415" t="s">
        <v>35</v>
      </c>
      <c r="C67" s="459">
        <v>22</v>
      </c>
      <c r="D67" s="416">
        <v>34056</v>
      </c>
      <c r="E67" s="415">
        <v>2548</v>
      </c>
      <c r="F67" s="489">
        <v>61012700902381</v>
      </c>
      <c r="G67" s="416">
        <v>1</v>
      </c>
      <c r="H67" s="415" t="s">
        <v>193</v>
      </c>
      <c r="I67" s="418" t="s">
        <v>221</v>
      </c>
      <c r="J67" s="418" t="s">
        <v>222</v>
      </c>
      <c r="K67" s="418" t="s">
        <v>223</v>
      </c>
      <c r="L67" s="418" t="s">
        <v>224</v>
      </c>
      <c r="M67" s="419">
        <v>41.680027777777781</v>
      </c>
      <c r="N67" s="419">
        <v>-79.422108333333327</v>
      </c>
      <c r="O67" s="418" t="s">
        <v>225</v>
      </c>
      <c r="P67" s="413" t="s">
        <v>41</v>
      </c>
      <c r="Q67" s="413" t="s">
        <v>229</v>
      </c>
      <c r="R67" s="413" t="s">
        <v>230</v>
      </c>
      <c r="S67" s="420" t="s">
        <v>44</v>
      </c>
      <c r="T67" s="413"/>
      <c r="U67" s="436"/>
      <c r="V67" s="606">
        <f>LOOKUP(Table1[[#This Row],[JV '#]],Table4[JV '#],Table4[Construction Start Dates])</f>
        <v>42968</v>
      </c>
    </row>
    <row r="68" spans="1:22" ht="24" x14ac:dyDescent="0.25">
      <c r="A68" s="414" t="s">
        <v>231</v>
      </c>
      <c r="B68" s="415" t="s">
        <v>35</v>
      </c>
      <c r="C68" s="459">
        <v>22</v>
      </c>
      <c r="D68" s="416">
        <v>34056</v>
      </c>
      <c r="E68" s="415">
        <v>2548</v>
      </c>
      <c r="F68" s="489">
        <v>61012700902381</v>
      </c>
      <c r="G68" s="416">
        <v>1</v>
      </c>
      <c r="H68" s="415" t="s">
        <v>193</v>
      </c>
      <c r="I68" s="418" t="s">
        <v>221</v>
      </c>
      <c r="J68" s="418" t="s">
        <v>222</v>
      </c>
      <c r="K68" s="418" t="s">
        <v>223</v>
      </c>
      <c r="L68" s="418" t="s">
        <v>224</v>
      </c>
      <c r="M68" s="419">
        <v>41.680027777777781</v>
      </c>
      <c r="N68" s="419">
        <v>-79.422108333333327</v>
      </c>
      <c r="O68" s="418" t="s">
        <v>225</v>
      </c>
      <c r="P68" s="413"/>
      <c r="Q68" s="413" t="s">
        <v>232</v>
      </c>
      <c r="R68" s="413" t="s">
        <v>233</v>
      </c>
      <c r="S68" s="420"/>
      <c r="T68" s="413"/>
      <c r="U68" s="436"/>
      <c r="V68" s="606">
        <f>LOOKUP(Table1[[#This Row],[JV '#]],Table4[JV '#],Table4[Construction Start Dates])</f>
        <v>42968</v>
      </c>
    </row>
    <row r="69" spans="1:22" x14ac:dyDescent="0.25">
      <c r="A69" s="414" t="s">
        <v>234</v>
      </c>
      <c r="B69" s="415" t="s">
        <v>35</v>
      </c>
      <c r="C69" s="513">
        <v>23</v>
      </c>
      <c r="D69" s="416">
        <v>34077</v>
      </c>
      <c r="E69" s="513">
        <v>84954</v>
      </c>
      <c r="F69" s="430">
        <v>61095701700981</v>
      </c>
      <c r="G69" s="416">
        <v>1</v>
      </c>
      <c r="H69" s="415" t="s">
        <v>193</v>
      </c>
      <c r="I69" s="418" t="s">
        <v>235</v>
      </c>
      <c r="J69" s="418" t="s">
        <v>236</v>
      </c>
      <c r="K69" s="418" t="s">
        <v>237</v>
      </c>
      <c r="L69" s="418" t="s">
        <v>238</v>
      </c>
      <c r="M69" s="419">
        <v>41.951527777777777</v>
      </c>
      <c r="N69" s="419">
        <v>-79.443313888888895</v>
      </c>
      <c r="O69" s="418">
        <v>20151471561</v>
      </c>
      <c r="P69" s="413" t="s">
        <v>41</v>
      </c>
      <c r="Q69" s="413" t="s">
        <v>239</v>
      </c>
      <c r="R69" s="413" t="s">
        <v>240</v>
      </c>
      <c r="S69" s="420" t="s">
        <v>44</v>
      </c>
      <c r="T69" s="413"/>
      <c r="U69" s="420"/>
      <c r="V69" s="606">
        <f>LOOKUP(Table1[[#This Row],[JV '#]],Table4[JV '#],Table4[Construction Start Dates])</f>
        <v>42873</v>
      </c>
    </row>
    <row r="70" spans="1:22" ht="24" x14ac:dyDescent="0.25">
      <c r="A70" s="414" t="s">
        <v>241</v>
      </c>
      <c r="B70" s="415" t="s">
        <v>35</v>
      </c>
      <c r="C70" s="513">
        <v>23</v>
      </c>
      <c r="D70" s="416">
        <v>34077</v>
      </c>
      <c r="E70" s="513">
        <v>84954</v>
      </c>
      <c r="F70" s="430">
        <v>61095701700981</v>
      </c>
      <c r="G70" s="416">
        <v>1</v>
      </c>
      <c r="H70" s="415" t="s">
        <v>193</v>
      </c>
      <c r="I70" s="418" t="s">
        <v>235</v>
      </c>
      <c r="J70" s="418" t="s">
        <v>236</v>
      </c>
      <c r="K70" s="418" t="s">
        <v>237</v>
      </c>
      <c r="L70" s="418" t="s">
        <v>238</v>
      </c>
      <c r="M70" s="419">
        <v>41.951527777777777</v>
      </c>
      <c r="N70" s="419">
        <v>-79.443313888888895</v>
      </c>
      <c r="O70" s="418">
        <v>20151471561</v>
      </c>
      <c r="P70" s="413" t="s">
        <v>41</v>
      </c>
      <c r="Q70" s="413" t="s">
        <v>226</v>
      </c>
      <c r="R70" s="413" t="s">
        <v>227</v>
      </c>
      <c r="S70" s="420" t="s">
        <v>44</v>
      </c>
      <c r="T70" s="413"/>
      <c r="U70" s="436"/>
      <c r="V70" s="606">
        <f>LOOKUP(Table1[[#This Row],[JV '#]],Table4[JV '#],Table4[Construction Start Dates])</f>
        <v>42873</v>
      </c>
    </row>
    <row r="71" spans="1:22" ht="24" x14ac:dyDescent="0.25">
      <c r="A71" s="414" t="s">
        <v>242</v>
      </c>
      <c r="B71" s="415" t="s">
        <v>35</v>
      </c>
      <c r="C71" s="513">
        <v>24</v>
      </c>
      <c r="D71" s="416">
        <v>34169</v>
      </c>
      <c r="E71" s="513">
        <v>97452</v>
      </c>
      <c r="F71" s="430">
        <v>61301000600428</v>
      </c>
      <c r="G71" s="416">
        <v>1</v>
      </c>
      <c r="H71" s="415" t="s">
        <v>193</v>
      </c>
      <c r="I71" s="418" t="s">
        <v>243</v>
      </c>
      <c r="J71" s="418" t="s">
        <v>244</v>
      </c>
      <c r="K71" s="418" t="s">
        <v>245</v>
      </c>
      <c r="L71" s="418" t="s">
        <v>246</v>
      </c>
      <c r="M71" s="419">
        <v>41.846027777777778</v>
      </c>
      <c r="N71" s="419">
        <v>-79.568694444444446</v>
      </c>
      <c r="O71" s="418">
        <v>20143571624</v>
      </c>
      <c r="P71" s="413" t="s">
        <v>55</v>
      </c>
      <c r="Q71" s="413" t="s">
        <v>56</v>
      </c>
      <c r="R71" s="413" t="s">
        <v>247</v>
      </c>
      <c r="S71" s="420" t="s">
        <v>44</v>
      </c>
      <c r="T71" s="413"/>
      <c r="U71" s="420"/>
      <c r="V71" s="606">
        <f>LOOKUP(Table1[[#This Row],[JV '#]],Table4[JV '#],Table4[Construction Start Dates])</f>
        <v>42502</v>
      </c>
    </row>
    <row r="72" spans="1:22" ht="24" x14ac:dyDescent="0.25">
      <c r="A72" s="414" t="s">
        <v>248</v>
      </c>
      <c r="B72" s="415" t="s">
        <v>35</v>
      </c>
      <c r="C72" s="513">
        <v>24</v>
      </c>
      <c r="D72" s="416">
        <v>34169</v>
      </c>
      <c r="E72" s="513">
        <v>97452</v>
      </c>
      <c r="F72" s="430">
        <v>61301000600428</v>
      </c>
      <c r="G72" s="416">
        <v>1</v>
      </c>
      <c r="H72" s="415" t="s">
        <v>193</v>
      </c>
      <c r="I72" s="418" t="s">
        <v>243</v>
      </c>
      <c r="J72" s="418" t="s">
        <v>244</v>
      </c>
      <c r="K72" s="418" t="s">
        <v>245</v>
      </c>
      <c r="L72" s="418" t="s">
        <v>246</v>
      </c>
      <c r="M72" s="419">
        <v>41.846027777777778</v>
      </c>
      <c r="N72" s="419">
        <v>-79.568694444444446</v>
      </c>
      <c r="O72" s="418">
        <v>20143571624</v>
      </c>
      <c r="P72" s="413" t="s">
        <v>46</v>
      </c>
      <c r="Q72" s="413" t="s">
        <v>47</v>
      </c>
      <c r="R72" s="413" t="s">
        <v>48</v>
      </c>
      <c r="S72" s="420"/>
      <c r="T72" s="413"/>
      <c r="U72" s="436"/>
      <c r="V72" s="606">
        <f>LOOKUP(Table1[[#This Row],[JV '#]],Table4[JV '#],Table4[Construction Start Dates])</f>
        <v>42502</v>
      </c>
    </row>
    <row r="73" spans="1:22" ht="24" x14ac:dyDescent="0.25">
      <c r="A73" s="414" t="s">
        <v>249</v>
      </c>
      <c r="B73" s="415" t="s">
        <v>35</v>
      </c>
      <c r="C73" s="415">
        <v>25</v>
      </c>
      <c r="D73" s="456">
        <v>8831</v>
      </c>
      <c r="E73" s="416">
        <v>85095</v>
      </c>
      <c r="F73" s="417">
        <v>12012000400000</v>
      </c>
      <c r="G73" s="416">
        <v>2</v>
      </c>
      <c r="H73" s="415" t="s">
        <v>250</v>
      </c>
      <c r="I73" s="418" t="s">
        <v>251</v>
      </c>
      <c r="J73" s="418" t="s">
        <v>252</v>
      </c>
      <c r="K73" s="418" t="s">
        <v>253</v>
      </c>
      <c r="L73" s="418" t="s">
        <v>254</v>
      </c>
      <c r="M73" s="419">
        <v>41.470750000000002</v>
      </c>
      <c r="N73" s="419">
        <v>-78.391105555555555</v>
      </c>
      <c r="O73" s="418">
        <v>20150541259</v>
      </c>
      <c r="P73" s="413" t="s">
        <v>162</v>
      </c>
      <c r="Q73" s="413" t="s">
        <v>42</v>
      </c>
      <c r="R73" s="413" t="s">
        <v>255</v>
      </c>
      <c r="S73" s="420" t="s">
        <v>44</v>
      </c>
      <c r="T73" s="413"/>
      <c r="U73" s="420"/>
      <c r="V73" s="606">
        <f>LOOKUP(Table1[[#This Row],[JV '#]],Table4[JV '#],Table4[Construction Start Dates])</f>
        <v>42867</v>
      </c>
    </row>
    <row r="74" spans="1:22" ht="48" x14ac:dyDescent="0.25">
      <c r="A74" s="414" t="s">
        <v>256</v>
      </c>
      <c r="B74" s="415" t="s">
        <v>35</v>
      </c>
      <c r="C74" s="415">
        <v>25</v>
      </c>
      <c r="D74" s="456">
        <v>8831</v>
      </c>
      <c r="E74" s="416">
        <v>85095</v>
      </c>
      <c r="F74" s="417">
        <v>12012000400000</v>
      </c>
      <c r="G74" s="416">
        <v>2</v>
      </c>
      <c r="H74" s="415" t="s">
        <v>250</v>
      </c>
      <c r="I74" s="418" t="s">
        <v>251</v>
      </c>
      <c r="J74" s="418" t="s">
        <v>252</v>
      </c>
      <c r="K74" s="418" t="s">
        <v>253</v>
      </c>
      <c r="L74" s="418" t="s">
        <v>254</v>
      </c>
      <c r="M74" s="419">
        <v>41.470750000000002</v>
      </c>
      <c r="N74" s="419">
        <v>-78.391105555555555</v>
      </c>
      <c r="O74" s="418">
        <v>20150541259</v>
      </c>
      <c r="P74" s="413" t="s">
        <v>46</v>
      </c>
      <c r="Q74" s="413" t="s">
        <v>257</v>
      </c>
      <c r="R74" s="413" t="s">
        <v>258</v>
      </c>
      <c r="S74" s="420"/>
      <c r="T74" s="413"/>
      <c r="U74" s="436"/>
      <c r="V74" s="606">
        <f>LOOKUP(Table1[[#This Row],[JV '#]],Table4[JV '#],Table4[Construction Start Dates])</f>
        <v>42867</v>
      </c>
    </row>
    <row r="75" spans="1:22" x14ac:dyDescent="0.25">
      <c r="A75" s="414" t="s">
        <v>259</v>
      </c>
      <c r="B75" s="415" t="s">
        <v>35</v>
      </c>
      <c r="C75" s="514">
        <v>26</v>
      </c>
      <c r="D75" s="515">
        <v>9265</v>
      </c>
      <c r="E75" s="516">
        <v>88201</v>
      </c>
      <c r="F75" s="417">
        <v>14004507902031</v>
      </c>
      <c r="G75" s="416">
        <v>2</v>
      </c>
      <c r="H75" s="415" t="s">
        <v>260</v>
      </c>
      <c r="I75" s="418" t="s">
        <v>261</v>
      </c>
      <c r="J75" s="418" t="s">
        <v>262</v>
      </c>
      <c r="K75" s="418" t="s">
        <v>263</v>
      </c>
      <c r="L75" s="418" t="s">
        <v>264</v>
      </c>
      <c r="M75" s="419">
        <v>40.899027777777775</v>
      </c>
      <c r="N75" s="419">
        <v>-77.357286111111108</v>
      </c>
      <c r="O75" s="418">
        <v>20150541283</v>
      </c>
      <c r="P75" s="413" t="s">
        <v>107</v>
      </c>
      <c r="Q75" s="413" t="s">
        <v>265</v>
      </c>
      <c r="R75" s="413" t="s">
        <v>266</v>
      </c>
      <c r="S75" s="420" t="s">
        <v>44</v>
      </c>
      <c r="T75" s="413"/>
      <c r="U75" s="420"/>
      <c r="V75" s="606">
        <f>LOOKUP(Table1[[#This Row],[JV '#]],Table4[JV '#],Table4[Construction Start Dates])</f>
        <v>42899</v>
      </c>
    </row>
    <row r="76" spans="1:22" ht="36" x14ac:dyDescent="0.25">
      <c r="A76" s="414" t="s">
        <v>267</v>
      </c>
      <c r="B76" s="415" t="s">
        <v>35</v>
      </c>
      <c r="C76" s="514">
        <v>26</v>
      </c>
      <c r="D76" s="515">
        <v>9265</v>
      </c>
      <c r="E76" s="516">
        <v>88201</v>
      </c>
      <c r="F76" s="417">
        <v>14004507902031</v>
      </c>
      <c r="G76" s="416">
        <v>2</v>
      </c>
      <c r="H76" s="415" t="s">
        <v>260</v>
      </c>
      <c r="I76" s="418" t="s">
        <v>261</v>
      </c>
      <c r="J76" s="418" t="s">
        <v>262</v>
      </c>
      <c r="K76" s="418" t="s">
        <v>263</v>
      </c>
      <c r="L76" s="418" t="s">
        <v>264</v>
      </c>
      <c r="M76" s="419">
        <v>40.899027777777775</v>
      </c>
      <c r="N76" s="419">
        <v>-77.357286111111108</v>
      </c>
      <c r="O76" s="418">
        <v>20150541283</v>
      </c>
      <c r="P76" s="413" t="s">
        <v>55</v>
      </c>
      <c r="Q76" s="413" t="s">
        <v>268</v>
      </c>
      <c r="R76" s="413" t="s">
        <v>269</v>
      </c>
      <c r="S76" s="420"/>
      <c r="T76" s="413"/>
      <c r="U76" s="436"/>
      <c r="V76" s="606">
        <f>LOOKUP(Table1[[#This Row],[JV '#]],Table4[JV '#],Table4[Construction Start Dates])</f>
        <v>42899</v>
      </c>
    </row>
    <row r="77" spans="1:22" ht="48" x14ac:dyDescent="0.25">
      <c r="A77" s="414" t="s">
        <v>270</v>
      </c>
      <c r="B77" s="415" t="s">
        <v>35</v>
      </c>
      <c r="C77" s="514">
        <v>26</v>
      </c>
      <c r="D77" s="515">
        <v>9265</v>
      </c>
      <c r="E77" s="516">
        <v>88201</v>
      </c>
      <c r="F77" s="417">
        <v>14004507902031</v>
      </c>
      <c r="G77" s="416">
        <v>2</v>
      </c>
      <c r="H77" s="415" t="s">
        <v>260</v>
      </c>
      <c r="I77" s="418" t="s">
        <v>261</v>
      </c>
      <c r="J77" s="418" t="s">
        <v>262</v>
      </c>
      <c r="K77" s="418" t="s">
        <v>263</v>
      </c>
      <c r="L77" s="418" t="s">
        <v>264</v>
      </c>
      <c r="M77" s="419">
        <v>40.899027777777775</v>
      </c>
      <c r="N77" s="419">
        <v>-77.357286111111108</v>
      </c>
      <c r="O77" s="418">
        <v>20150541283</v>
      </c>
      <c r="P77" s="413" t="s">
        <v>46</v>
      </c>
      <c r="Q77" s="413" t="s">
        <v>257</v>
      </c>
      <c r="R77" s="413" t="s">
        <v>258</v>
      </c>
      <c r="S77" s="420"/>
      <c r="T77" s="413"/>
      <c r="U77" s="436"/>
      <c r="V77" s="606">
        <f>LOOKUP(Table1[[#This Row],[JV '#]],Table4[JV '#],Table4[Construction Start Dates])</f>
        <v>42899</v>
      </c>
    </row>
    <row r="78" spans="1:22" x14ac:dyDescent="0.25">
      <c r="A78" s="414" t="s">
        <v>271</v>
      </c>
      <c r="B78" s="415" t="s">
        <v>35</v>
      </c>
      <c r="C78" s="514">
        <v>26</v>
      </c>
      <c r="D78" s="515">
        <v>9265</v>
      </c>
      <c r="E78" s="516">
        <v>88201</v>
      </c>
      <c r="F78" s="417">
        <v>14004507902031</v>
      </c>
      <c r="G78" s="416">
        <v>2</v>
      </c>
      <c r="H78" s="415" t="s">
        <v>260</v>
      </c>
      <c r="I78" s="418" t="s">
        <v>261</v>
      </c>
      <c r="J78" s="418" t="s">
        <v>262</v>
      </c>
      <c r="K78" s="418" t="s">
        <v>263</v>
      </c>
      <c r="L78" s="418" t="s">
        <v>264</v>
      </c>
      <c r="M78" s="419">
        <v>40.899027777777775</v>
      </c>
      <c r="N78" s="419">
        <v>-77.357286111111108</v>
      </c>
      <c r="O78" s="418">
        <v>20150541283</v>
      </c>
      <c r="P78" s="413" t="s">
        <v>107</v>
      </c>
      <c r="Q78" s="413" t="s">
        <v>272</v>
      </c>
      <c r="R78" s="413" t="s">
        <v>266</v>
      </c>
      <c r="S78" s="420" t="s">
        <v>44</v>
      </c>
      <c r="T78" s="413"/>
      <c r="U78" s="436"/>
      <c r="V78" s="606">
        <f>LOOKUP(Table1[[#This Row],[JV '#]],Table4[JV '#],Table4[Construction Start Dates])</f>
        <v>42899</v>
      </c>
    </row>
    <row r="79" spans="1:22" ht="24" x14ac:dyDescent="0.25">
      <c r="A79" s="414" t="s">
        <v>273</v>
      </c>
      <c r="B79" s="415" t="s">
        <v>35</v>
      </c>
      <c r="C79" s="415">
        <v>27</v>
      </c>
      <c r="D79" s="456">
        <v>9360</v>
      </c>
      <c r="E79" s="416">
        <v>88155</v>
      </c>
      <c r="F79" s="417">
        <v>14014403400099</v>
      </c>
      <c r="G79" s="416">
        <v>2</v>
      </c>
      <c r="H79" s="415" t="s">
        <v>260</v>
      </c>
      <c r="I79" s="418" t="s">
        <v>274</v>
      </c>
      <c r="J79" s="418" t="s">
        <v>275</v>
      </c>
      <c r="K79" s="418" t="s">
        <v>276</v>
      </c>
      <c r="L79" s="418" t="s">
        <v>277</v>
      </c>
      <c r="M79" s="419">
        <v>40.924250000000001</v>
      </c>
      <c r="N79" s="419">
        <v>-77.780011111111108</v>
      </c>
      <c r="O79" s="418">
        <v>20150541322</v>
      </c>
      <c r="P79" s="413" t="s">
        <v>107</v>
      </c>
      <c r="Q79" s="413" t="s">
        <v>278</v>
      </c>
      <c r="R79" s="413" t="s">
        <v>279</v>
      </c>
      <c r="S79" s="420" t="s">
        <v>44</v>
      </c>
      <c r="T79" s="413"/>
      <c r="U79" s="420"/>
      <c r="V79" s="606">
        <f>LOOKUP(Table1[[#This Row],[JV '#]],Table4[JV '#],Table4[Construction Start Dates])</f>
        <v>42779</v>
      </c>
    </row>
    <row r="80" spans="1:22" ht="24" x14ac:dyDescent="0.25">
      <c r="A80" s="414" t="s">
        <v>280</v>
      </c>
      <c r="B80" s="415" t="s">
        <v>35</v>
      </c>
      <c r="C80" s="415">
        <v>27</v>
      </c>
      <c r="D80" s="456">
        <v>9360</v>
      </c>
      <c r="E80" s="416">
        <v>88155</v>
      </c>
      <c r="F80" s="417">
        <v>14014403400099</v>
      </c>
      <c r="G80" s="416">
        <v>2</v>
      </c>
      <c r="H80" s="415" t="s">
        <v>260</v>
      </c>
      <c r="I80" s="418" t="s">
        <v>274</v>
      </c>
      <c r="J80" s="418" t="s">
        <v>275</v>
      </c>
      <c r="K80" s="418" t="s">
        <v>276</v>
      </c>
      <c r="L80" s="418" t="s">
        <v>277</v>
      </c>
      <c r="M80" s="419">
        <v>40.924250000000001</v>
      </c>
      <c r="N80" s="419">
        <v>-77.780011111111108</v>
      </c>
      <c r="O80" s="418">
        <v>20150541322</v>
      </c>
      <c r="P80" s="413" t="s">
        <v>41</v>
      </c>
      <c r="Q80" s="413" t="s">
        <v>208</v>
      </c>
      <c r="R80" s="413" t="s">
        <v>281</v>
      </c>
      <c r="S80" s="420" t="s">
        <v>44</v>
      </c>
      <c r="T80" s="413"/>
      <c r="U80" s="436"/>
      <c r="V80" s="606">
        <f>LOOKUP(Table1[[#This Row],[JV '#]],Table4[JV '#],Table4[Construction Start Dates])</f>
        <v>42779</v>
      </c>
    </row>
    <row r="81" spans="1:22" x14ac:dyDescent="0.25">
      <c r="A81" s="414" t="s">
        <v>282</v>
      </c>
      <c r="B81" s="415" t="s">
        <v>35</v>
      </c>
      <c r="C81" s="415">
        <v>27</v>
      </c>
      <c r="D81" s="456">
        <v>9360</v>
      </c>
      <c r="E81" s="416">
        <v>88155</v>
      </c>
      <c r="F81" s="417">
        <v>14014403400099</v>
      </c>
      <c r="G81" s="416">
        <v>2</v>
      </c>
      <c r="H81" s="415" t="s">
        <v>260</v>
      </c>
      <c r="I81" s="418" t="s">
        <v>274</v>
      </c>
      <c r="J81" s="418" t="s">
        <v>275</v>
      </c>
      <c r="K81" s="418" t="s">
        <v>276</v>
      </c>
      <c r="L81" s="418" t="s">
        <v>277</v>
      </c>
      <c r="M81" s="419">
        <v>40.924250000000001</v>
      </c>
      <c r="N81" s="419">
        <v>-77.780011111111108</v>
      </c>
      <c r="O81" s="418">
        <v>20150541322</v>
      </c>
      <c r="P81" s="413" t="s">
        <v>107</v>
      </c>
      <c r="Q81" s="413" t="s">
        <v>283</v>
      </c>
      <c r="R81" s="413" t="s">
        <v>284</v>
      </c>
      <c r="S81" s="420" t="s">
        <v>44</v>
      </c>
      <c r="T81" s="413"/>
      <c r="U81" s="436"/>
      <c r="V81" s="606">
        <f>LOOKUP(Table1[[#This Row],[JV '#]],Table4[JV '#],Table4[Construction Start Dates])</f>
        <v>42779</v>
      </c>
    </row>
    <row r="82" spans="1:22" ht="48" x14ac:dyDescent="0.25">
      <c r="A82" s="414" t="s">
        <v>285</v>
      </c>
      <c r="B82" s="415" t="s">
        <v>35</v>
      </c>
      <c r="C82" s="415">
        <v>27</v>
      </c>
      <c r="D82" s="456">
        <v>9360</v>
      </c>
      <c r="E82" s="416">
        <v>88155</v>
      </c>
      <c r="F82" s="417">
        <v>14014403400099</v>
      </c>
      <c r="G82" s="416">
        <v>2</v>
      </c>
      <c r="H82" s="415" t="s">
        <v>260</v>
      </c>
      <c r="I82" s="418" t="s">
        <v>274</v>
      </c>
      <c r="J82" s="418" t="s">
        <v>275</v>
      </c>
      <c r="K82" s="418" t="s">
        <v>276</v>
      </c>
      <c r="L82" s="418" t="s">
        <v>277</v>
      </c>
      <c r="M82" s="419">
        <v>40.924250000000001</v>
      </c>
      <c r="N82" s="419">
        <v>-77.780011111111108</v>
      </c>
      <c r="O82" s="418">
        <v>20150541322</v>
      </c>
      <c r="P82" s="413" t="s">
        <v>46</v>
      </c>
      <c r="Q82" s="413" t="s">
        <v>257</v>
      </c>
      <c r="R82" s="413" t="s">
        <v>258</v>
      </c>
      <c r="S82" s="420"/>
      <c r="T82" s="413"/>
      <c r="U82" s="436"/>
      <c r="V82" s="606">
        <f>LOOKUP(Table1[[#This Row],[JV '#]],Table4[JV '#],Table4[Construction Start Dates])</f>
        <v>42779</v>
      </c>
    </row>
    <row r="83" spans="1:22" ht="48" x14ac:dyDescent="0.25">
      <c r="A83" s="414">
        <v>28</v>
      </c>
      <c r="B83" s="415" t="s">
        <v>35</v>
      </c>
      <c r="C83" s="514">
        <v>28</v>
      </c>
      <c r="D83" s="515">
        <v>9576</v>
      </c>
      <c r="E83" s="516">
        <v>85135</v>
      </c>
      <c r="F83" s="417">
        <v>14100200501555</v>
      </c>
      <c r="G83" s="416">
        <v>2</v>
      </c>
      <c r="H83" s="415" t="s">
        <v>260</v>
      </c>
      <c r="I83" s="418" t="s">
        <v>286</v>
      </c>
      <c r="J83" s="418" t="s">
        <v>287</v>
      </c>
      <c r="K83" s="418" t="s">
        <v>288</v>
      </c>
      <c r="L83" s="418" t="s">
        <v>289</v>
      </c>
      <c r="M83" s="419">
        <v>40.999222222222222</v>
      </c>
      <c r="N83" s="419">
        <v>-77.811380555555559</v>
      </c>
      <c r="O83" s="418">
        <v>20150541685</v>
      </c>
      <c r="P83" s="413" t="s">
        <v>46</v>
      </c>
      <c r="Q83" s="413" t="s">
        <v>257</v>
      </c>
      <c r="R83" s="413" t="s">
        <v>258</v>
      </c>
      <c r="S83" s="420"/>
      <c r="T83" s="413"/>
      <c r="U83" s="420"/>
      <c r="V83" s="606">
        <f>LOOKUP(Table1[[#This Row],[JV '#]],Table4[JV '#],Table4[Construction Start Dates])</f>
        <v>42866</v>
      </c>
    </row>
    <row r="84" spans="1:22" ht="48" x14ac:dyDescent="0.25">
      <c r="A84" s="414" t="s">
        <v>290</v>
      </c>
      <c r="B84" s="415" t="s">
        <v>35</v>
      </c>
      <c r="C84" s="514">
        <v>29</v>
      </c>
      <c r="D84" s="515">
        <v>9577</v>
      </c>
      <c r="E84" s="516">
        <v>81359</v>
      </c>
      <c r="F84" s="417">
        <v>14100200801726</v>
      </c>
      <c r="G84" s="416">
        <v>2</v>
      </c>
      <c r="H84" s="415" t="s">
        <v>260</v>
      </c>
      <c r="I84" s="418" t="s">
        <v>286</v>
      </c>
      <c r="J84" s="418" t="s">
        <v>287</v>
      </c>
      <c r="K84" s="418" t="s">
        <v>291</v>
      </c>
      <c r="L84" s="418" t="s">
        <v>289</v>
      </c>
      <c r="M84" s="419">
        <v>41.009083333333336</v>
      </c>
      <c r="N84" s="419">
        <v>-77.79076666666667</v>
      </c>
      <c r="O84" s="418">
        <v>20150541711</v>
      </c>
      <c r="P84" s="413" t="s">
        <v>46</v>
      </c>
      <c r="Q84" s="413" t="s">
        <v>257</v>
      </c>
      <c r="R84" s="413" t="s">
        <v>258</v>
      </c>
      <c r="S84" s="420"/>
      <c r="T84" s="413"/>
      <c r="U84" s="420"/>
      <c r="V84" s="606">
        <f>LOOKUP(Table1[[#This Row],[JV '#]],Table4[JV '#],Table4[Construction Start Dates])</f>
        <v>42948</v>
      </c>
    </row>
    <row r="85" spans="1:22" ht="24" x14ac:dyDescent="0.25">
      <c r="A85" s="414" t="s">
        <v>292</v>
      </c>
      <c r="B85" s="415" t="s">
        <v>35</v>
      </c>
      <c r="C85" s="514">
        <v>29</v>
      </c>
      <c r="D85" s="515">
        <v>9577</v>
      </c>
      <c r="E85" s="516">
        <v>81359</v>
      </c>
      <c r="F85" s="417">
        <v>14100200801726</v>
      </c>
      <c r="G85" s="416">
        <v>2</v>
      </c>
      <c r="H85" s="415" t="s">
        <v>260</v>
      </c>
      <c r="I85" s="418" t="s">
        <v>286</v>
      </c>
      <c r="J85" s="418" t="s">
        <v>287</v>
      </c>
      <c r="K85" s="418" t="s">
        <v>291</v>
      </c>
      <c r="L85" s="418" t="s">
        <v>289</v>
      </c>
      <c r="M85" s="419">
        <v>41.009083333333336</v>
      </c>
      <c r="N85" s="419">
        <v>-77.79076666666667</v>
      </c>
      <c r="O85" s="418">
        <v>20150541711</v>
      </c>
      <c r="P85" s="413" t="s">
        <v>41</v>
      </c>
      <c r="Q85" s="413" t="s">
        <v>293</v>
      </c>
      <c r="R85" s="413" t="s">
        <v>294</v>
      </c>
      <c r="S85" s="420" t="s">
        <v>44</v>
      </c>
      <c r="T85" s="413"/>
      <c r="U85" s="436"/>
      <c r="V85" s="606">
        <f>LOOKUP(Table1[[#This Row],[JV '#]],Table4[JV '#],Table4[Construction Start Dates])</f>
        <v>42948</v>
      </c>
    </row>
    <row r="86" spans="1:22" ht="48" x14ac:dyDescent="0.25">
      <c r="A86" s="414">
        <v>30</v>
      </c>
      <c r="B86" s="415" t="s">
        <v>35</v>
      </c>
      <c r="C86" s="415">
        <v>30</v>
      </c>
      <c r="D86" s="416">
        <v>9679</v>
      </c>
      <c r="E86" s="416">
        <v>2893</v>
      </c>
      <c r="F86" s="430">
        <v>14201300100000</v>
      </c>
      <c r="G86" s="416">
        <v>2</v>
      </c>
      <c r="H86" s="415" t="s">
        <v>260</v>
      </c>
      <c r="I86" s="418" t="s">
        <v>295</v>
      </c>
      <c r="J86" s="418" t="s">
        <v>296</v>
      </c>
      <c r="K86" s="418" t="s">
        <v>263</v>
      </c>
      <c r="L86" s="418" t="s">
        <v>264</v>
      </c>
      <c r="M86" s="419">
        <v>40.881861111111114</v>
      </c>
      <c r="N86" s="419">
        <v>-77.419775000000001</v>
      </c>
      <c r="O86" s="418">
        <v>20143580136</v>
      </c>
      <c r="P86" s="413" t="s">
        <v>46</v>
      </c>
      <c r="Q86" s="413" t="s">
        <v>257</v>
      </c>
      <c r="R86" s="413" t="s">
        <v>258</v>
      </c>
      <c r="S86" s="420"/>
      <c r="T86" s="413"/>
      <c r="U86" s="420"/>
      <c r="V86" s="606">
        <f>LOOKUP(Table1[[#This Row],[JV '#]],Table4[JV '#],Table4[Construction Start Dates])</f>
        <v>42950</v>
      </c>
    </row>
    <row r="87" spans="1:22" ht="48" x14ac:dyDescent="0.25">
      <c r="A87" s="414" t="s">
        <v>297</v>
      </c>
      <c r="B87" s="415" t="s">
        <v>35</v>
      </c>
      <c r="C87" s="415">
        <v>31</v>
      </c>
      <c r="D87" s="456">
        <v>9431</v>
      </c>
      <c r="E87" s="416">
        <v>85125</v>
      </c>
      <c r="F87" s="417">
        <v>14304001301062</v>
      </c>
      <c r="G87" s="416">
        <v>2</v>
      </c>
      <c r="H87" s="415" t="s">
        <v>260</v>
      </c>
      <c r="I87" s="418" t="s">
        <v>298</v>
      </c>
      <c r="J87" s="418" t="s">
        <v>299</v>
      </c>
      <c r="K87" s="418" t="s">
        <v>300</v>
      </c>
      <c r="L87" s="418" t="s">
        <v>301</v>
      </c>
      <c r="M87" s="419">
        <v>40.801777777777779</v>
      </c>
      <c r="N87" s="419">
        <v>-78.051555555555552</v>
      </c>
      <c r="O87" s="418">
        <v>20150541337</v>
      </c>
      <c r="P87" s="413" t="s">
        <v>46</v>
      </c>
      <c r="Q87" s="413" t="s">
        <v>257</v>
      </c>
      <c r="R87" s="413" t="s">
        <v>258</v>
      </c>
      <c r="S87" s="420" t="s">
        <v>302</v>
      </c>
      <c r="T87" s="413"/>
      <c r="U87" s="436"/>
      <c r="V87" s="606">
        <f>LOOKUP(Table1[[#This Row],[JV '#]],Table4[JV '#],Table4[Construction Start Dates])</f>
        <v>42779</v>
      </c>
    </row>
    <row r="88" spans="1:22" x14ac:dyDescent="0.25">
      <c r="A88" s="414" t="s">
        <v>303</v>
      </c>
      <c r="B88" s="415" t="s">
        <v>35</v>
      </c>
      <c r="C88" s="415">
        <v>31</v>
      </c>
      <c r="D88" s="456">
        <v>9431</v>
      </c>
      <c r="E88" s="416">
        <v>85125</v>
      </c>
      <c r="F88" s="417">
        <v>14304001301062</v>
      </c>
      <c r="G88" s="416">
        <v>2</v>
      </c>
      <c r="H88" s="415" t="s">
        <v>260</v>
      </c>
      <c r="I88" s="418" t="s">
        <v>298</v>
      </c>
      <c r="J88" s="418" t="s">
        <v>299</v>
      </c>
      <c r="K88" s="418" t="s">
        <v>300</v>
      </c>
      <c r="L88" s="418" t="s">
        <v>301</v>
      </c>
      <c r="M88" s="419">
        <v>40.801777777777779</v>
      </c>
      <c r="N88" s="419">
        <v>-78.051555555555552</v>
      </c>
      <c r="O88" s="418">
        <v>20150541337</v>
      </c>
      <c r="P88" s="420" t="s">
        <v>55</v>
      </c>
      <c r="Q88" s="413" t="s">
        <v>304</v>
      </c>
      <c r="R88" s="413"/>
      <c r="S88" s="420" t="s">
        <v>302</v>
      </c>
      <c r="T88" s="413"/>
      <c r="U88" s="436"/>
      <c r="V88" s="606">
        <f>LOOKUP(Table1[[#This Row],[JV '#]],Table4[JV '#],Table4[Construction Start Dates])</f>
        <v>42779</v>
      </c>
    </row>
    <row r="89" spans="1:22" ht="24" x14ac:dyDescent="0.25">
      <c r="A89" s="414" t="s">
        <v>305</v>
      </c>
      <c r="B89" s="415" t="s">
        <v>35</v>
      </c>
      <c r="C89" s="415">
        <v>31</v>
      </c>
      <c r="D89" s="456">
        <v>9431</v>
      </c>
      <c r="E89" s="416">
        <v>85125</v>
      </c>
      <c r="F89" s="417">
        <v>14304001301062</v>
      </c>
      <c r="G89" s="416">
        <v>2</v>
      </c>
      <c r="H89" s="415" t="s">
        <v>260</v>
      </c>
      <c r="I89" s="418" t="s">
        <v>298</v>
      </c>
      <c r="J89" s="418" t="s">
        <v>299</v>
      </c>
      <c r="K89" s="418" t="s">
        <v>300</v>
      </c>
      <c r="L89" s="418" t="s">
        <v>301</v>
      </c>
      <c r="M89" s="419">
        <v>40.801777777777779</v>
      </c>
      <c r="N89" s="419">
        <v>-78.051555555555552</v>
      </c>
      <c r="O89" s="418">
        <v>20150541337</v>
      </c>
      <c r="P89" s="420" t="s">
        <v>55</v>
      </c>
      <c r="Q89" s="413" t="s">
        <v>306</v>
      </c>
      <c r="R89" s="413" t="s">
        <v>307</v>
      </c>
      <c r="S89" s="420" t="s">
        <v>302</v>
      </c>
      <c r="T89" s="413"/>
      <c r="U89" s="420"/>
      <c r="V89" s="606">
        <f>LOOKUP(Table1[[#This Row],[JV '#]],Table4[JV '#],Table4[Construction Start Dates])</f>
        <v>42779</v>
      </c>
    </row>
    <row r="90" spans="1:22" ht="24" x14ac:dyDescent="0.25">
      <c r="A90" s="414" t="s">
        <v>308</v>
      </c>
      <c r="B90" s="415" t="s">
        <v>35</v>
      </c>
      <c r="C90" s="415">
        <v>31</v>
      </c>
      <c r="D90" s="456">
        <v>9431</v>
      </c>
      <c r="E90" s="416">
        <v>85125</v>
      </c>
      <c r="F90" s="417">
        <v>14304001301062</v>
      </c>
      <c r="G90" s="416">
        <v>2</v>
      </c>
      <c r="H90" s="415" t="s">
        <v>260</v>
      </c>
      <c r="I90" s="418" t="s">
        <v>298</v>
      </c>
      <c r="J90" s="418" t="s">
        <v>299</v>
      </c>
      <c r="K90" s="418" t="s">
        <v>300</v>
      </c>
      <c r="L90" s="418" t="s">
        <v>301</v>
      </c>
      <c r="M90" s="419">
        <v>40.801777777777779</v>
      </c>
      <c r="N90" s="419">
        <v>-78.051555555555552</v>
      </c>
      <c r="O90" s="418">
        <v>20150541337</v>
      </c>
      <c r="P90" s="420" t="s">
        <v>309</v>
      </c>
      <c r="Q90" s="413" t="s">
        <v>310</v>
      </c>
      <c r="R90" s="413" t="s">
        <v>311</v>
      </c>
      <c r="S90" s="420" t="s">
        <v>44</v>
      </c>
      <c r="T90" s="413"/>
      <c r="U90" s="436"/>
      <c r="V90" s="606">
        <f>LOOKUP(Table1[[#This Row],[JV '#]],Table4[JV '#],Table4[Construction Start Dates])</f>
        <v>42779</v>
      </c>
    </row>
    <row r="91" spans="1:22" ht="36" x14ac:dyDescent="0.25">
      <c r="A91" s="414" t="s">
        <v>312</v>
      </c>
      <c r="B91" s="415" t="s">
        <v>35</v>
      </c>
      <c r="C91" s="415">
        <v>32</v>
      </c>
      <c r="D91" s="456">
        <v>9434</v>
      </c>
      <c r="E91" s="416">
        <v>85128</v>
      </c>
      <c r="F91" s="417">
        <v>14304001500701</v>
      </c>
      <c r="G91" s="416">
        <v>2</v>
      </c>
      <c r="H91" s="415" t="s">
        <v>260</v>
      </c>
      <c r="I91" s="418" t="s">
        <v>313</v>
      </c>
      <c r="J91" s="418" t="s">
        <v>299</v>
      </c>
      <c r="K91" s="418" t="s">
        <v>314</v>
      </c>
      <c r="L91" s="418" t="s">
        <v>315</v>
      </c>
      <c r="M91" s="419">
        <v>40.812638888888891</v>
      </c>
      <c r="N91" s="419">
        <v>-78.039655555555555</v>
      </c>
      <c r="O91" s="418">
        <v>20150161081</v>
      </c>
      <c r="P91" s="413" t="s">
        <v>55</v>
      </c>
      <c r="Q91" s="413" t="s">
        <v>316</v>
      </c>
      <c r="R91" s="413" t="s">
        <v>317</v>
      </c>
      <c r="S91" s="420"/>
      <c r="T91" s="413"/>
      <c r="U91" s="420"/>
      <c r="V91" s="606">
        <f>LOOKUP(Table1[[#This Row],[JV '#]],Table4[JV '#],Table4[Construction Start Dates])</f>
        <v>42467</v>
      </c>
    </row>
    <row r="92" spans="1:22" ht="48" x14ac:dyDescent="0.25">
      <c r="A92" s="414" t="s">
        <v>319</v>
      </c>
      <c r="B92" s="415" t="s">
        <v>35</v>
      </c>
      <c r="C92" s="415">
        <v>32</v>
      </c>
      <c r="D92" s="456">
        <v>9434</v>
      </c>
      <c r="E92" s="416">
        <v>85128</v>
      </c>
      <c r="F92" s="417">
        <v>14304001500701</v>
      </c>
      <c r="G92" s="416">
        <v>2</v>
      </c>
      <c r="H92" s="415" t="s">
        <v>260</v>
      </c>
      <c r="I92" s="418" t="s">
        <v>313</v>
      </c>
      <c r="J92" s="418" t="s">
        <v>299</v>
      </c>
      <c r="K92" s="418" t="s">
        <v>314</v>
      </c>
      <c r="L92" s="418" t="s">
        <v>315</v>
      </c>
      <c r="M92" s="419">
        <v>40.812638888888891</v>
      </c>
      <c r="N92" s="419">
        <v>-78.039655555555555</v>
      </c>
      <c r="O92" s="418">
        <v>20150161081</v>
      </c>
      <c r="P92" s="413" t="s">
        <v>107</v>
      </c>
      <c r="Q92" s="413" t="s">
        <v>320</v>
      </c>
      <c r="R92" s="413" t="s">
        <v>321</v>
      </c>
      <c r="S92" s="420" t="s">
        <v>44</v>
      </c>
      <c r="T92" s="413" t="s">
        <v>322</v>
      </c>
      <c r="U92" s="436"/>
      <c r="V92" s="606">
        <f>LOOKUP(Table1[[#This Row],[JV '#]],Table4[JV '#],Table4[Construction Start Dates])</f>
        <v>42467</v>
      </c>
    </row>
    <row r="93" spans="1:22" ht="36" x14ac:dyDescent="0.25">
      <c r="A93" s="414" t="s">
        <v>323</v>
      </c>
      <c r="B93" s="415" t="s">
        <v>35</v>
      </c>
      <c r="C93" s="415">
        <v>32</v>
      </c>
      <c r="D93" s="456">
        <v>9434</v>
      </c>
      <c r="E93" s="416">
        <v>85128</v>
      </c>
      <c r="F93" s="417">
        <v>14304001500701</v>
      </c>
      <c r="G93" s="416">
        <v>2</v>
      </c>
      <c r="H93" s="415" t="s">
        <v>260</v>
      </c>
      <c r="I93" s="418" t="s">
        <v>313</v>
      </c>
      <c r="J93" s="418" t="s">
        <v>299</v>
      </c>
      <c r="K93" s="418" t="s">
        <v>314</v>
      </c>
      <c r="L93" s="418" t="s">
        <v>315</v>
      </c>
      <c r="M93" s="419">
        <v>40.812638888888891</v>
      </c>
      <c r="N93" s="419">
        <v>-78.039655555555555</v>
      </c>
      <c r="O93" s="418">
        <v>20150161081</v>
      </c>
      <c r="P93" s="413" t="s">
        <v>46</v>
      </c>
      <c r="Q93" s="413" t="s">
        <v>257</v>
      </c>
      <c r="R93" s="413" t="s">
        <v>324</v>
      </c>
      <c r="S93" s="420" t="s">
        <v>302</v>
      </c>
      <c r="T93" s="413"/>
      <c r="U93" s="436"/>
      <c r="V93" s="606">
        <f>LOOKUP(Table1[[#This Row],[JV '#]],Table4[JV '#],Table4[Construction Start Dates])</f>
        <v>42467</v>
      </c>
    </row>
    <row r="94" spans="1:22" ht="24" x14ac:dyDescent="0.25">
      <c r="A94" s="414" t="s">
        <v>325</v>
      </c>
      <c r="B94" s="415" t="s">
        <v>35</v>
      </c>
      <c r="C94" s="415">
        <v>32</v>
      </c>
      <c r="D94" s="456">
        <v>9434</v>
      </c>
      <c r="E94" s="416">
        <v>85128</v>
      </c>
      <c r="F94" s="417">
        <v>14304001500701</v>
      </c>
      <c r="G94" s="416">
        <v>2</v>
      </c>
      <c r="H94" s="415" t="s">
        <v>260</v>
      </c>
      <c r="I94" s="418" t="s">
        <v>313</v>
      </c>
      <c r="J94" s="418" t="s">
        <v>299</v>
      </c>
      <c r="K94" s="418" t="s">
        <v>314</v>
      </c>
      <c r="L94" s="418" t="s">
        <v>315</v>
      </c>
      <c r="M94" s="419">
        <v>40.812638888888891</v>
      </c>
      <c r="N94" s="419">
        <v>-78.039655555555555</v>
      </c>
      <c r="O94" s="418">
        <v>20150161081</v>
      </c>
      <c r="P94" s="413" t="s">
        <v>55</v>
      </c>
      <c r="Q94" s="413" t="s">
        <v>151</v>
      </c>
      <c r="R94" s="413" t="s">
        <v>326</v>
      </c>
      <c r="S94" s="420" t="s">
        <v>302</v>
      </c>
      <c r="T94" s="413"/>
      <c r="U94" s="436"/>
      <c r="V94" s="606">
        <f>LOOKUP(Table1[[#This Row],[JV '#]],Table4[JV '#],Table4[Construction Start Dates])</f>
        <v>42467</v>
      </c>
    </row>
    <row r="95" spans="1:22" ht="24" x14ac:dyDescent="0.25">
      <c r="A95" s="414" t="s">
        <v>327</v>
      </c>
      <c r="B95" s="415" t="s">
        <v>35</v>
      </c>
      <c r="C95" s="415">
        <v>32</v>
      </c>
      <c r="D95" s="456">
        <v>9434</v>
      </c>
      <c r="E95" s="416">
        <v>85128</v>
      </c>
      <c r="F95" s="417">
        <v>14304001500701</v>
      </c>
      <c r="G95" s="416">
        <v>2</v>
      </c>
      <c r="H95" s="415" t="s">
        <v>260</v>
      </c>
      <c r="I95" s="418" t="s">
        <v>313</v>
      </c>
      <c r="J95" s="418" t="s">
        <v>299</v>
      </c>
      <c r="K95" s="418" t="s">
        <v>314</v>
      </c>
      <c r="L95" s="418" t="s">
        <v>315</v>
      </c>
      <c r="M95" s="419">
        <v>40.812638888888891</v>
      </c>
      <c r="N95" s="419">
        <v>-78.039655555555555</v>
      </c>
      <c r="O95" s="418">
        <v>20150161081</v>
      </c>
      <c r="P95" s="420" t="s">
        <v>55</v>
      </c>
      <c r="Q95" s="413" t="s">
        <v>328</v>
      </c>
      <c r="R95" s="413" t="s">
        <v>329</v>
      </c>
      <c r="S95" s="420"/>
      <c r="T95" s="413"/>
      <c r="U95" s="436"/>
      <c r="V95" s="606">
        <f>LOOKUP(Table1[[#This Row],[JV '#]],Table4[JV '#],Table4[Construction Start Dates])</f>
        <v>42467</v>
      </c>
    </row>
    <row r="96" spans="1:22" x14ac:dyDescent="0.25">
      <c r="A96" s="414" t="s">
        <v>330</v>
      </c>
      <c r="B96" s="415" t="s">
        <v>35</v>
      </c>
      <c r="C96" s="415">
        <v>32</v>
      </c>
      <c r="D96" s="456">
        <v>9434</v>
      </c>
      <c r="E96" s="416">
        <v>85128</v>
      </c>
      <c r="F96" s="417">
        <v>14304001500701</v>
      </c>
      <c r="G96" s="416">
        <v>2</v>
      </c>
      <c r="H96" s="415" t="s">
        <v>260</v>
      </c>
      <c r="I96" s="418" t="s">
        <v>313</v>
      </c>
      <c r="J96" s="418" t="s">
        <v>299</v>
      </c>
      <c r="K96" s="418" t="s">
        <v>314</v>
      </c>
      <c r="L96" s="418" t="s">
        <v>315</v>
      </c>
      <c r="M96" s="419">
        <v>40.812638888888891</v>
      </c>
      <c r="N96" s="419">
        <v>-78.039655555555555</v>
      </c>
      <c r="O96" s="418">
        <v>20150161081</v>
      </c>
      <c r="P96" s="420" t="s">
        <v>55</v>
      </c>
      <c r="Q96" s="413" t="s">
        <v>331</v>
      </c>
      <c r="R96" s="413" t="s">
        <v>332</v>
      </c>
      <c r="S96" s="420"/>
      <c r="T96" s="413"/>
      <c r="U96" s="436"/>
      <c r="V96" s="606">
        <f>LOOKUP(Table1[[#This Row],[JV '#]],Table4[JV '#],Table4[Construction Start Dates])</f>
        <v>42467</v>
      </c>
    </row>
    <row r="97" spans="1:22" ht="24" x14ac:dyDescent="0.25">
      <c r="A97" s="414" t="s">
        <v>333</v>
      </c>
      <c r="B97" s="415" t="s">
        <v>35</v>
      </c>
      <c r="C97" s="415">
        <v>33</v>
      </c>
      <c r="D97" s="456">
        <v>9451</v>
      </c>
      <c r="E97" s="416">
        <v>88199</v>
      </c>
      <c r="F97" s="417">
        <v>14304003701668</v>
      </c>
      <c r="G97" s="416">
        <v>2</v>
      </c>
      <c r="H97" s="415" t="s">
        <v>260</v>
      </c>
      <c r="I97" s="418" t="s">
        <v>334</v>
      </c>
      <c r="J97" s="418" t="s">
        <v>335</v>
      </c>
      <c r="K97" s="418" t="s">
        <v>336</v>
      </c>
      <c r="L97" s="418" t="s">
        <v>337</v>
      </c>
      <c r="M97" s="419">
        <v>40.906444444444446</v>
      </c>
      <c r="N97" s="419">
        <v>-77.877238888888883</v>
      </c>
      <c r="O97" s="418">
        <v>20150541356</v>
      </c>
      <c r="P97" s="413" t="s">
        <v>107</v>
      </c>
      <c r="Q97" s="413" t="s">
        <v>338</v>
      </c>
      <c r="R97" s="413" t="s">
        <v>339</v>
      </c>
      <c r="S97" s="420" t="s">
        <v>44</v>
      </c>
      <c r="T97" s="413"/>
      <c r="U97" s="420"/>
      <c r="V97" s="606">
        <f>LOOKUP(Table1[[#This Row],[JV '#]],Table4[JV '#],Table4[Construction Start Dates])</f>
        <v>42779</v>
      </c>
    </row>
    <row r="98" spans="1:22" ht="48" x14ac:dyDescent="0.25">
      <c r="A98" s="414" t="s">
        <v>340</v>
      </c>
      <c r="B98" s="415" t="s">
        <v>35</v>
      </c>
      <c r="C98" s="415">
        <v>33</v>
      </c>
      <c r="D98" s="456">
        <v>9451</v>
      </c>
      <c r="E98" s="416">
        <v>88199</v>
      </c>
      <c r="F98" s="417">
        <v>14304003701668</v>
      </c>
      <c r="G98" s="416">
        <v>2</v>
      </c>
      <c r="H98" s="415" t="s">
        <v>260</v>
      </c>
      <c r="I98" s="418" t="s">
        <v>334</v>
      </c>
      <c r="J98" s="418" t="s">
        <v>335</v>
      </c>
      <c r="K98" s="418" t="s">
        <v>336</v>
      </c>
      <c r="L98" s="418" t="s">
        <v>337</v>
      </c>
      <c r="M98" s="419">
        <v>40.906444444444446</v>
      </c>
      <c r="N98" s="419">
        <v>-77.877238888888883</v>
      </c>
      <c r="O98" s="418">
        <v>20150541356</v>
      </c>
      <c r="P98" s="413" t="s">
        <v>46</v>
      </c>
      <c r="Q98" s="413" t="s">
        <v>257</v>
      </c>
      <c r="R98" s="413" t="s">
        <v>258</v>
      </c>
      <c r="S98" s="420"/>
      <c r="T98" s="413"/>
      <c r="U98" s="436"/>
      <c r="V98" s="606">
        <f>LOOKUP(Table1[[#This Row],[JV '#]],Table4[JV '#],Table4[Construction Start Dates])</f>
        <v>42779</v>
      </c>
    </row>
    <row r="99" spans="1:22" ht="24" x14ac:dyDescent="0.25">
      <c r="A99" s="414" t="s">
        <v>341</v>
      </c>
      <c r="B99" s="415" t="s">
        <v>35</v>
      </c>
      <c r="C99" s="415">
        <v>33</v>
      </c>
      <c r="D99" s="456">
        <v>9451</v>
      </c>
      <c r="E99" s="416">
        <v>88199</v>
      </c>
      <c r="F99" s="417">
        <v>14304003701668</v>
      </c>
      <c r="G99" s="416">
        <v>2</v>
      </c>
      <c r="H99" s="415" t="s">
        <v>260</v>
      </c>
      <c r="I99" s="418" t="s">
        <v>334</v>
      </c>
      <c r="J99" s="418" t="s">
        <v>335</v>
      </c>
      <c r="K99" s="418" t="s">
        <v>336</v>
      </c>
      <c r="L99" s="418" t="s">
        <v>337</v>
      </c>
      <c r="M99" s="419">
        <v>40.906444444444446</v>
      </c>
      <c r="N99" s="419">
        <v>-77.877238888888883</v>
      </c>
      <c r="O99" s="418">
        <v>20150541356</v>
      </c>
      <c r="P99" s="413" t="s">
        <v>107</v>
      </c>
      <c r="Q99" s="413" t="s">
        <v>342</v>
      </c>
      <c r="R99" s="413" t="s">
        <v>343</v>
      </c>
      <c r="S99" s="420" t="s">
        <v>44</v>
      </c>
      <c r="T99" s="413"/>
      <c r="U99" s="436"/>
      <c r="V99" s="606">
        <f>LOOKUP(Table1[[#This Row],[JV '#]],Table4[JV '#],Table4[Construction Start Dates])</f>
        <v>42779</v>
      </c>
    </row>
    <row r="100" spans="1:22" ht="24.6" customHeight="1" x14ac:dyDescent="0.25">
      <c r="A100" s="414" t="s">
        <v>344</v>
      </c>
      <c r="B100" s="415" t="s">
        <v>35</v>
      </c>
      <c r="C100" s="415">
        <v>34</v>
      </c>
      <c r="D100" s="416">
        <v>9778</v>
      </c>
      <c r="E100" s="416">
        <v>91413</v>
      </c>
      <c r="F100" s="430">
        <v>14400200702338</v>
      </c>
      <c r="G100" s="416">
        <v>2</v>
      </c>
      <c r="H100" s="415" t="s">
        <v>260</v>
      </c>
      <c r="I100" s="418" t="s">
        <v>345</v>
      </c>
      <c r="J100" s="418" t="s">
        <v>346</v>
      </c>
      <c r="K100" s="418" t="s">
        <v>347</v>
      </c>
      <c r="L100" s="418" t="s">
        <v>348</v>
      </c>
      <c r="M100" s="419">
        <v>41.053777777777775</v>
      </c>
      <c r="N100" s="419">
        <v>-77.943883333333332</v>
      </c>
      <c r="O100" s="418">
        <v>20150541697</v>
      </c>
      <c r="P100" s="413" t="s">
        <v>41</v>
      </c>
      <c r="Q100" s="413" t="s">
        <v>208</v>
      </c>
      <c r="R100" s="413" t="s">
        <v>281</v>
      </c>
      <c r="S100" s="420" t="s">
        <v>44</v>
      </c>
      <c r="T100" s="413"/>
      <c r="U100" s="420"/>
      <c r="V100" s="606">
        <f>LOOKUP(Table1[[#This Row],[JV '#]],Table4[JV '#],Table4[Construction Start Dates])</f>
        <v>42866</v>
      </c>
    </row>
    <row r="101" spans="1:22" ht="24" x14ac:dyDescent="0.25">
      <c r="A101" s="414" t="s">
        <v>349</v>
      </c>
      <c r="B101" s="415" t="s">
        <v>35</v>
      </c>
      <c r="C101" s="415">
        <v>34</v>
      </c>
      <c r="D101" s="416">
        <v>9778</v>
      </c>
      <c r="E101" s="416">
        <v>91413</v>
      </c>
      <c r="F101" s="430">
        <v>14400200702338</v>
      </c>
      <c r="G101" s="416">
        <v>2</v>
      </c>
      <c r="H101" s="415" t="s">
        <v>260</v>
      </c>
      <c r="I101" s="418" t="s">
        <v>345</v>
      </c>
      <c r="J101" s="418" t="s">
        <v>346</v>
      </c>
      <c r="K101" s="418" t="s">
        <v>347</v>
      </c>
      <c r="L101" s="418" t="s">
        <v>348</v>
      </c>
      <c r="M101" s="419">
        <v>41.053777777777775</v>
      </c>
      <c r="N101" s="419">
        <v>-77.943883333333332</v>
      </c>
      <c r="O101" s="418">
        <v>20150541697</v>
      </c>
      <c r="P101" s="413" t="s">
        <v>107</v>
      </c>
      <c r="Q101" s="413" t="s">
        <v>350</v>
      </c>
      <c r="R101" s="413" t="s">
        <v>351</v>
      </c>
      <c r="S101" s="420"/>
      <c r="T101" s="413"/>
      <c r="U101" s="436"/>
      <c r="V101" s="606">
        <f>LOOKUP(Table1[[#This Row],[JV '#]],Table4[JV '#],Table4[Construction Start Dates])</f>
        <v>42866</v>
      </c>
    </row>
    <row r="102" spans="1:22" ht="24" x14ac:dyDescent="0.25">
      <c r="A102" s="414" t="s">
        <v>352</v>
      </c>
      <c r="B102" s="415" t="s">
        <v>35</v>
      </c>
      <c r="C102" s="415">
        <v>34</v>
      </c>
      <c r="D102" s="416">
        <v>9778</v>
      </c>
      <c r="E102" s="416">
        <v>91413</v>
      </c>
      <c r="F102" s="430">
        <v>14400200702338</v>
      </c>
      <c r="G102" s="416">
        <v>2</v>
      </c>
      <c r="H102" s="415" t="s">
        <v>260</v>
      </c>
      <c r="I102" s="418" t="s">
        <v>345</v>
      </c>
      <c r="J102" s="418" t="s">
        <v>346</v>
      </c>
      <c r="K102" s="418" t="s">
        <v>347</v>
      </c>
      <c r="L102" s="418" t="s">
        <v>348</v>
      </c>
      <c r="M102" s="419">
        <v>41.053777777777775</v>
      </c>
      <c r="N102" s="419">
        <v>-77.943883333333332</v>
      </c>
      <c r="O102" s="418">
        <v>20150541697</v>
      </c>
      <c r="P102" s="413" t="s">
        <v>353</v>
      </c>
      <c r="Q102" s="413" t="s">
        <v>354</v>
      </c>
      <c r="R102" s="413" t="s">
        <v>355</v>
      </c>
      <c r="S102" s="420" t="s">
        <v>44</v>
      </c>
      <c r="T102" s="413"/>
      <c r="U102" s="436"/>
      <c r="V102" s="606">
        <f>LOOKUP(Table1[[#This Row],[JV '#]],Table4[JV '#],Table4[Construction Start Dates])</f>
        <v>42866</v>
      </c>
    </row>
    <row r="103" spans="1:22" ht="28.15" customHeight="1" x14ac:dyDescent="0.25">
      <c r="A103" s="414" t="s">
        <v>356</v>
      </c>
      <c r="B103" s="415" t="s">
        <v>35</v>
      </c>
      <c r="C103" s="415">
        <v>34</v>
      </c>
      <c r="D103" s="416">
        <v>9778</v>
      </c>
      <c r="E103" s="416">
        <v>91413</v>
      </c>
      <c r="F103" s="430">
        <v>14400200702338</v>
      </c>
      <c r="G103" s="416">
        <v>2</v>
      </c>
      <c r="H103" s="415" t="s">
        <v>260</v>
      </c>
      <c r="I103" s="418" t="s">
        <v>345</v>
      </c>
      <c r="J103" s="418" t="s">
        <v>346</v>
      </c>
      <c r="K103" s="418" t="s">
        <v>347</v>
      </c>
      <c r="L103" s="418" t="s">
        <v>348</v>
      </c>
      <c r="M103" s="419">
        <v>41.053777777777775</v>
      </c>
      <c r="N103" s="419">
        <v>-77.943883333333332</v>
      </c>
      <c r="O103" s="418">
        <v>20150541697</v>
      </c>
      <c r="P103" s="413" t="s">
        <v>107</v>
      </c>
      <c r="Q103" s="413" t="s">
        <v>357</v>
      </c>
      <c r="R103" s="413" t="s">
        <v>358</v>
      </c>
      <c r="S103" s="420" t="s">
        <v>44</v>
      </c>
      <c r="T103" s="413"/>
      <c r="U103" s="436"/>
      <c r="V103" s="606">
        <f>LOOKUP(Table1[[#This Row],[JV '#]],Table4[JV '#],Table4[Construction Start Dates])</f>
        <v>42866</v>
      </c>
    </row>
    <row r="104" spans="1:22" ht="24" x14ac:dyDescent="0.25">
      <c r="A104" s="414" t="s">
        <v>359</v>
      </c>
      <c r="B104" s="415" t="s">
        <v>35</v>
      </c>
      <c r="C104" s="517">
        <v>35</v>
      </c>
      <c r="D104" s="502">
        <v>9790</v>
      </c>
      <c r="E104" s="416">
        <v>3195</v>
      </c>
      <c r="F104" s="489">
        <v>14400600100000</v>
      </c>
      <c r="G104" s="416">
        <v>2</v>
      </c>
      <c r="H104" s="415" t="s">
        <v>260</v>
      </c>
      <c r="I104" s="418" t="s">
        <v>360</v>
      </c>
      <c r="J104" s="418" t="s">
        <v>361</v>
      </c>
      <c r="K104" s="418" t="s">
        <v>362</v>
      </c>
      <c r="L104" s="418" t="s">
        <v>363</v>
      </c>
      <c r="M104" s="419">
        <v>40.955027777777779</v>
      </c>
      <c r="N104" s="419">
        <v>-78.170150000000007</v>
      </c>
      <c r="O104" s="418" t="s">
        <v>364</v>
      </c>
      <c r="P104" s="413" t="s">
        <v>309</v>
      </c>
      <c r="Q104" s="413" t="s">
        <v>365</v>
      </c>
      <c r="R104" s="413" t="s">
        <v>366</v>
      </c>
      <c r="S104" s="420" t="s">
        <v>44</v>
      </c>
      <c r="T104" s="413"/>
      <c r="U104" s="420"/>
      <c r="V104" s="606">
        <f>LOOKUP(Table1[[#This Row],[JV '#]],Table4[JV '#],Table4[Construction Start Dates])</f>
        <v>42529</v>
      </c>
    </row>
    <row r="105" spans="1:22" ht="24" x14ac:dyDescent="0.25">
      <c r="A105" s="414" t="s">
        <v>367</v>
      </c>
      <c r="B105" s="415" t="s">
        <v>35</v>
      </c>
      <c r="C105" s="517">
        <v>35</v>
      </c>
      <c r="D105" s="502">
        <v>9790</v>
      </c>
      <c r="E105" s="416">
        <v>3195</v>
      </c>
      <c r="F105" s="489">
        <v>14400600100000</v>
      </c>
      <c r="G105" s="416">
        <v>2</v>
      </c>
      <c r="H105" s="415" t="s">
        <v>260</v>
      </c>
      <c r="I105" s="418" t="s">
        <v>360</v>
      </c>
      <c r="J105" s="418" t="s">
        <v>361</v>
      </c>
      <c r="K105" s="418" t="s">
        <v>362</v>
      </c>
      <c r="L105" s="418" t="s">
        <v>363</v>
      </c>
      <c r="M105" s="419">
        <v>40.955027777777779</v>
      </c>
      <c r="N105" s="419">
        <v>-78.170150000000007</v>
      </c>
      <c r="O105" s="418" t="s">
        <v>364</v>
      </c>
      <c r="P105" s="420" t="s">
        <v>46</v>
      </c>
      <c r="Q105" s="413" t="s">
        <v>368</v>
      </c>
      <c r="R105" s="413" t="s">
        <v>369</v>
      </c>
      <c r="S105" s="420" t="s">
        <v>302</v>
      </c>
      <c r="T105" s="413"/>
      <c r="U105" s="436"/>
      <c r="V105" s="606">
        <f>LOOKUP(Table1[[#This Row],[JV '#]],Table4[JV '#],Table4[Construction Start Dates])</f>
        <v>42529</v>
      </c>
    </row>
    <row r="106" spans="1:22" ht="24" x14ac:dyDescent="0.25">
      <c r="A106" s="414" t="s">
        <v>370</v>
      </c>
      <c r="B106" s="415" t="s">
        <v>35</v>
      </c>
      <c r="C106" s="517">
        <v>35</v>
      </c>
      <c r="D106" s="502">
        <v>9790</v>
      </c>
      <c r="E106" s="416">
        <v>3195</v>
      </c>
      <c r="F106" s="489">
        <v>14400600100000</v>
      </c>
      <c r="G106" s="416">
        <v>2</v>
      </c>
      <c r="H106" s="415" t="s">
        <v>260</v>
      </c>
      <c r="I106" s="418" t="s">
        <v>360</v>
      </c>
      <c r="J106" s="418" t="s">
        <v>361</v>
      </c>
      <c r="K106" s="418" t="s">
        <v>362</v>
      </c>
      <c r="L106" s="418" t="s">
        <v>363</v>
      </c>
      <c r="M106" s="419">
        <v>40.955027777777779</v>
      </c>
      <c r="N106" s="419">
        <v>-78.170150000000007</v>
      </c>
      <c r="O106" s="418" t="s">
        <v>364</v>
      </c>
      <c r="P106" s="420" t="s">
        <v>55</v>
      </c>
      <c r="Q106" s="413" t="s">
        <v>371</v>
      </c>
      <c r="R106" s="413" t="s">
        <v>372</v>
      </c>
      <c r="S106" s="420" t="s">
        <v>302</v>
      </c>
      <c r="T106" s="413"/>
      <c r="U106" s="436"/>
      <c r="V106" s="606">
        <f>LOOKUP(Table1[[#This Row],[JV '#]],Table4[JV '#],Table4[Construction Start Dates])</f>
        <v>42529</v>
      </c>
    </row>
    <row r="107" spans="1:22" ht="24" x14ac:dyDescent="0.25">
      <c r="A107" s="414" t="s">
        <v>373</v>
      </c>
      <c r="B107" s="415" t="s">
        <v>35</v>
      </c>
      <c r="C107" s="517">
        <v>35</v>
      </c>
      <c r="D107" s="502">
        <v>9790</v>
      </c>
      <c r="E107" s="416">
        <v>3195</v>
      </c>
      <c r="F107" s="489">
        <v>14400600100000</v>
      </c>
      <c r="G107" s="416">
        <v>2</v>
      </c>
      <c r="H107" s="415" t="s">
        <v>260</v>
      </c>
      <c r="I107" s="418" t="s">
        <v>360</v>
      </c>
      <c r="J107" s="418" t="s">
        <v>361</v>
      </c>
      <c r="K107" s="418" t="s">
        <v>362</v>
      </c>
      <c r="L107" s="418" t="s">
        <v>363</v>
      </c>
      <c r="M107" s="419">
        <v>40.955027777777779</v>
      </c>
      <c r="N107" s="419">
        <v>-78.170150000000007</v>
      </c>
      <c r="O107" s="418" t="s">
        <v>364</v>
      </c>
      <c r="P107" s="420" t="s">
        <v>55</v>
      </c>
      <c r="Q107" s="413" t="s">
        <v>374</v>
      </c>
      <c r="R107" s="413" t="s">
        <v>375</v>
      </c>
      <c r="S107" s="420" t="s">
        <v>302</v>
      </c>
      <c r="T107" s="413"/>
      <c r="U107" s="436"/>
      <c r="V107" s="606">
        <f>LOOKUP(Table1[[#This Row],[JV '#]],Table4[JV '#],Table4[Construction Start Dates])</f>
        <v>42529</v>
      </c>
    </row>
    <row r="108" spans="1:22" ht="24" x14ac:dyDescent="0.25">
      <c r="A108" s="414" t="s">
        <v>376</v>
      </c>
      <c r="B108" s="415" t="s">
        <v>35</v>
      </c>
      <c r="C108" s="518">
        <v>36</v>
      </c>
      <c r="D108" s="515">
        <v>11245</v>
      </c>
      <c r="E108" s="519">
        <v>69443</v>
      </c>
      <c r="F108" s="417">
        <v>17005306400000</v>
      </c>
      <c r="G108" s="416">
        <v>2</v>
      </c>
      <c r="H108" s="415" t="s">
        <v>377</v>
      </c>
      <c r="I108" s="418" t="s">
        <v>378</v>
      </c>
      <c r="J108" s="418" t="s">
        <v>379</v>
      </c>
      <c r="K108" s="418" t="s">
        <v>380</v>
      </c>
      <c r="L108" s="418" t="s">
        <v>381</v>
      </c>
      <c r="M108" s="419">
        <v>40.931527777777781</v>
      </c>
      <c r="N108" s="419">
        <v>-78.224169444444442</v>
      </c>
      <c r="O108" s="418">
        <v>20143580396</v>
      </c>
      <c r="P108" s="413" t="s">
        <v>353</v>
      </c>
      <c r="Q108" s="413" t="s">
        <v>382</v>
      </c>
      <c r="R108" s="413" t="s">
        <v>383</v>
      </c>
      <c r="S108" s="420" t="s">
        <v>44</v>
      </c>
      <c r="T108" s="413"/>
      <c r="U108" s="420"/>
      <c r="V108" s="606">
        <f>LOOKUP(Table1[[#This Row],[JV '#]],Table4[JV '#],Table4[Construction Start Dates])</f>
        <v>42474</v>
      </c>
    </row>
    <row r="109" spans="1:22" ht="36" x14ac:dyDescent="0.25">
      <c r="A109" s="414" t="s">
        <v>384</v>
      </c>
      <c r="B109" s="415" t="s">
        <v>35</v>
      </c>
      <c r="C109" s="518">
        <v>36</v>
      </c>
      <c r="D109" s="515">
        <v>11245</v>
      </c>
      <c r="E109" s="519">
        <v>69443</v>
      </c>
      <c r="F109" s="417">
        <v>17005306400000</v>
      </c>
      <c r="G109" s="416">
        <v>2</v>
      </c>
      <c r="H109" s="415" t="s">
        <v>377</v>
      </c>
      <c r="I109" s="418" t="s">
        <v>378</v>
      </c>
      <c r="J109" s="418" t="s">
        <v>379</v>
      </c>
      <c r="K109" s="418" t="s">
        <v>380</v>
      </c>
      <c r="L109" s="418" t="s">
        <v>381</v>
      </c>
      <c r="M109" s="419">
        <v>40.931527777777781</v>
      </c>
      <c r="N109" s="419">
        <v>-78.224169444444442</v>
      </c>
      <c r="O109" s="418">
        <v>20143580396</v>
      </c>
      <c r="P109" s="413" t="s">
        <v>107</v>
      </c>
      <c r="Q109" s="413" t="s">
        <v>385</v>
      </c>
      <c r="R109" s="413" t="s">
        <v>386</v>
      </c>
      <c r="S109" s="420" t="s">
        <v>44</v>
      </c>
      <c r="T109" s="413"/>
      <c r="U109" s="436"/>
      <c r="V109" s="606">
        <f>LOOKUP(Table1[[#This Row],[JV '#]],Table4[JV '#],Table4[Construction Start Dates])</f>
        <v>42474</v>
      </c>
    </row>
    <row r="110" spans="1:22" ht="24" x14ac:dyDescent="0.25">
      <c r="A110" s="414" t="s">
        <v>387</v>
      </c>
      <c r="B110" s="415" t="s">
        <v>35</v>
      </c>
      <c r="C110" s="514">
        <v>37</v>
      </c>
      <c r="D110" s="515">
        <v>11390</v>
      </c>
      <c r="E110" s="516">
        <v>91508</v>
      </c>
      <c r="F110" s="417">
        <v>17021902800000</v>
      </c>
      <c r="G110" s="416">
        <v>2</v>
      </c>
      <c r="H110" s="415" t="s">
        <v>377</v>
      </c>
      <c r="I110" s="418" t="s">
        <v>388</v>
      </c>
      <c r="J110" s="418" t="s">
        <v>389</v>
      </c>
      <c r="K110" s="418" t="s">
        <v>390</v>
      </c>
      <c r="L110" s="418" t="s">
        <v>391</v>
      </c>
      <c r="M110" s="419">
        <v>40.884833333333333</v>
      </c>
      <c r="N110" s="419">
        <v>-78.756577777777778</v>
      </c>
      <c r="O110" s="418">
        <v>20150712670</v>
      </c>
      <c r="P110" s="413"/>
      <c r="Q110" s="413" t="s">
        <v>63</v>
      </c>
      <c r="R110" s="413"/>
      <c r="S110" s="420"/>
      <c r="T110" s="413"/>
      <c r="U110" s="420"/>
      <c r="V110" s="606">
        <f>LOOKUP(Table1[[#This Row],[JV '#]],Table4[JV '#],Table4[Construction Start Dates])</f>
        <v>42779</v>
      </c>
    </row>
    <row r="111" spans="1:22" x14ac:dyDescent="0.25">
      <c r="A111" s="414" t="s">
        <v>392</v>
      </c>
      <c r="B111" s="415" t="s">
        <v>35</v>
      </c>
      <c r="C111" s="514">
        <v>37</v>
      </c>
      <c r="D111" s="515">
        <v>11390</v>
      </c>
      <c r="E111" s="516">
        <v>91508</v>
      </c>
      <c r="F111" s="417">
        <v>17021902800000</v>
      </c>
      <c r="G111" s="416">
        <v>2</v>
      </c>
      <c r="H111" s="415" t="s">
        <v>377</v>
      </c>
      <c r="I111" s="418" t="s">
        <v>388</v>
      </c>
      <c r="J111" s="418" t="s">
        <v>389</v>
      </c>
      <c r="K111" s="418" t="s">
        <v>390</v>
      </c>
      <c r="L111" s="418" t="s">
        <v>391</v>
      </c>
      <c r="M111" s="419">
        <v>40.884833333333333</v>
      </c>
      <c r="N111" s="419">
        <v>-78.756577777777778</v>
      </c>
      <c r="O111" s="418">
        <v>20150712670</v>
      </c>
      <c r="P111" s="420" t="s">
        <v>46</v>
      </c>
      <c r="Q111" s="413" t="s">
        <v>393</v>
      </c>
      <c r="R111" s="413"/>
      <c r="S111" s="420" t="s">
        <v>302</v>
      </c>
      <c r="T111" s="413"/>
      <c r="U111" s="436"/>
      <c r="V111" s="606">
        <f>LOOKUP(Table1[[#This Row],[JV '#]],Table4[JV '#],Table4[Construction Start Dates])</f>
        <v>42779</v>
      </c>
    </row>
    <row r="112" spans="1:22" x14ac:dyDescent="0.25">
      <c r="A112" s="414" t="s">
        <v>394</v>
      </c>
      <c r="B112" s="415" t="s">
        <v>35</v>
      </c>
      <c r="C112" s="514">
        <v>37</v>
      </c>
      <c r="D112" s="515">
        <v>11390</v>
      </c>
      <c r="E112" s="516">
        <v>91508</v>
      </c>
      <c r="F112" s="417">
        <v>17021902800000</v>
      </c>
      <c r="G112" s="416">
        <v>2</v>
      </c>
      <c r="H112" s="415" t="s">
        <v>377</v>
      </c>
      <c r="I112" s="418" t="s">
        <v>388</v>
      </c>
      <c r="J112" s="418" t="s">
        <v>389</v>
      </c>
      <c r="K112" s="418" t="s">
        <v>390</v>
      </c>
      <c r="L112" s="418" t="s">
        <v>391</v>
      </c>
      <c r="M112" s="419">
        <v>40.884833333333333</v>
      </c>
      <c r="N112" s="419">
        <v>-78.756577777777778</v>
      </c>
      <c r="O112" s="418">
        <v>20150712670</v>
      </c>
      <c r="P112" s="420" t="s">
        <v>55</v>
      </c>
      <c r="Q112" s="413" t="s">
        <v>304</v>
      </c>
      <c r="R112" s="413"/>
      <c r="S112" s="420" t="s">
        <v>302</v>
      </c>
      <c r="T112" s="413"/>
      <c r="U112" s="436"/>
      <c r="V112" s="606">
        <f>LOOKUP(Table1[[#This Row],[JV '#]],Table4[JV '#],Table4[Construction Start Dates])</f>
        <v>42779</v>
      </c>
    </row>
    <row r="113" spans="1:22" ht="24" x14ac:dyDescent="0.25">
      <c r="A113" s="414" t="s">
        <v>395</v>
      </c>
      <c r="B113" s="415" t="s">
        <v>35</v>
      </c>
      <c r="C113" s="514">
        <v>38</v>
      </c>
      <c r="D113" s="515">
        <v>11399</v>
      </c>
      <c r="E113" s="516">
        <v>85076</v>
      </c>
      <c r="F113" s="417">
        <v>17021904201459</v>
      </c>
      <c r="G113" s="416">
        <v>2</v>
      </c>
      <c r="H113" s="415" t="s">
        <v>377</v>
      </c>
      <c r="I113" s="418" t="s">
        <v>396</v>
      </c>
      <c r="J113" s="418" t="s">
        <v>389</v>
      </c>
      <c r="K113" s="418" t="s">
        <v>396</v>
      </c>
      <c r="L113" s="418" t="s">
        <v>397</v>
      </c>
      <c r="M113" s="419">
        <v>40.90936111111111</v>
      </c>
      <c r="N113" s="419">
        <v>-78.670675000000003</v>
      </c>
      <c r="O113" s="418">
        <v>20150541754</v>
      </c>
      <c r="P113" s="413"/>
      <c r="Q113" s="413" t="s">
        <v>63</v>
      </c>
      <c r="R113" s="413"/>
      <c r="S113" s="420"/>
      <c r="T113" s="413"/>
      <c r="U113" s="420"/>
      <c r="V113" s="606">
        <f>LOOKUP(Table1[[#This Row],[JV '#]],Table4[JV '#],Table4[Construction Start Dates])</f>
        <v>42573</v>
      </c>
    </row>
    <row r="114" spans="1:22" x14ac:dyDescent="0.25">
      <c r="A114" s="414" t="s">
        <v>398</v>
      </c>
      <c r="B114" s="415" t="s">
        <v>35</v>
      </c>
      <c r="C114" s="514">
        <v>38</v>
      </c>
      <c r="D114" s="515">
        <v>11399</v>
      </c>
      <c r="E114" s="516">
        <v>85076</v>
      </c>
      <c r="F114" s="417">
        <v>17021904201459</v>
      </c>
      <c r="G114" s="416">
        <v>2</v>
      </c>
      <c r="H114" s="415" t="s">
        <v>377</v>
      </c>
      <c r="I114" s="418" t="s">
        <v>396</v>
      </c>
      <c r="J114" s="418" t="s">
        <v>389</v>
      </c>
      <c r="K114" s="418" t="s">
        <v>396</v>
      </c>
      <c r="L114" s="418" t="s">
        <v>397</v>
      </c>
      <c r="M114" s="419">
        <v>40.90936111111111</v>
      </c>
      <c r="N114" s="419">
        <v>-78.670675000000003</v>
      </c>
      <c r="O114" s="418">
        <v>20150541754</v>
      </c>
      <c r="P114" s="420" t="s">
        <v>55</v>
      </c>
      <c r="Q114" s="413" t="s">
        <v>399</v>
      </c>
      <c r="R114" s="413"/>
      <c r="S114" s="420" t="s">
        <v>302</v>
      </c>
      <c r="T114" s="413"/>
      <c r="U114" s="436"/>
      <c r="V114" s="606">
        <f>LOOKUP(Table1[[#This Row],[JV '#]],Table4[JV '#],Table4[Construction Start Dates])</f>
        <v>42573</v>
      </c>
    </row>
    <row r="115" spans="1:22" ht="24" x14ac:dyDescent="0.25">
      <c r="A115" s="414" t="s">
        <v>400</v>
      </c>
      <c r="B115" s="415" t="s">
        <v>35</v>
      </c>
      <c r="C115" s="514">
        <v>38</v>
      </c>
      <c r="D115" s="515">
        <v>11399</v>
      </c>
      <c r="E115" s="516">
        <v>85076</v>
      </c>
      <c r="F115" s="417">
        <v>17021904201459</v>
      </c>
      <c r="G115" s="416">
        <v>2</v>
      </c>
      <c r="H115" s="415" t="s">
        <v>377</v>
      </c>
      <c r="I115" s="418" t="s">
        <v>396</v>
      </c>
      <c r="J115" s="418" t="s">
        <v>389</v>
      </c>
      <c r="K115" s="418" t="s">
        <v>396</v>
      </c>
      <c r="L115" s="418" t="s">
        <v>397</v>
      </c>
      <c r="M115" s="419">
        <v>40.90936111111111</v>
      </c>
      <c r="N115" s="419">
        <v>-78.670675000000003</v>
      </c>
      <c r="O115" s="418">
        <v>20150541754</v>
      </c>
      <c r="P115" s="420" t="s">
        <v>55</v>
      </c>
      <c r="Q115" s="413" t="s">
        <v>371</v>
      </c>
      <c r="R115" s="413" t="s">
        <v>372</v>
      </c>
      <c r="S115" s="420" t="s">
        <v>302</v>
      </c>
      <c r="T115" s="413"/>
      <c r="U115" s="436"/>
      <c r="V115" s="606">
        <f>LOOKUP(Table1[[#This Row],[JV '#]],Table4[JV '#],Table4[Construction Start Dates])</f>
        <v>42573</v>
      </c>
    </row>
    <row r="116" spans="1:22" x14ac:dyDescent="0.25">
      <c r="A116" s="414" t="s">
        <v>401</v>
      </c>
      <c r="B116" s="415" t="s">
        <v>35</v>
      </c>
      <c r="C116" s="514">
        <v>39</v>
      </c>
      <c r="D116" s="515">
        <v>11403</v>
      </c>
      <c r="E116" s="516">
        <v>85079</v>
      </c>
      <c r="F116" s="417">
        <v>17021904602606</v>
      </c>
      <c r="G116" s="416">
        <v>2</v>
      </c>
      <c r="H116" s="415" t="s">
        <v>377</v>
      </c>
      <c r="I116" s="418" t="s">
        <v>402</v>
      </c>
      <c r="J116" s="418" t="s">
        <v>389</v>
      </c>
      <c r="K116" s="418" t="s">
        <v>403</v>
      </c>
      <c r="L116" s="418" t="s">
        <v>397</v>
      </c>
      <c r="M116" s="419">
        <v>40.93033333333333</v>
      </c>
      <c r="N116" s="419">
        <v>-78.646791666666672</v>
      </c>
      <c r="O116" s="418">
        <v>20150752974</v>
      </c>
      <c r="P116" s="413" t="s">
        <v>41</v>
      </c>
      <c r="Q116" s="413" t="s">
        <v>404</v>
      </c>
      <c r="R116" s="413" t="s">
        <v>405</v>
      </c>
      <c r="S116" s="420" t="s">
        <v>44</v>
      </c>
      <c r="T116" s="413"/>
      <c r="U116" s="420"/>
      <c r="V116" s="606">
        <f>LOOKUP(Table1[[#This Row],[JV '#]],Table4[JV '#],Table4[Construction Start Dates])</f>
        <v>42779</v>
      </c>
    </row>
    <row r="117" spans="1:22" ht="24" x14ac:dyDescent="0.25">
      <c r="A117" s="414" t="s">
        <v>406</v>
      </c>
      <c r="B117" s="415" t="s">
        <v>35</v>
      </c>
      <c r="C117" s="514">
        <v>39</v>
      </c>
      <c r="D117" s="515">
        <v>11403</v>
      </c>
      <c r="E117" s="516">
        <v>85079</v>
      </c>
      <c r="F117" s="417">
        <v>17021904602606</v>
      </c>
      <c r="G117" s="416">
        <v>2</v>
      </c>
      <c r="H117" s="415" t="s">
        <v>377</v>
      </c>
      <c r="I117" s="418" t="s">
        <v>402</v>
      </c>
      <c r="J117" s="418" t="s">
        <v>389</v>
      </c>
      <c r="K117" s="418" t="s">
        <v>403</v>
      </c>
      <c r="L117" s="418" t="s">
        <v>397</v>
      </c>
      <c r="M117" s="419">
        <v>40.93033333333333</v>
      </c>
      <c r="N117" s="419">
        <v>-78.646791666666672</v>
      </c>
      <c r="O117" s="418">
        <v>20150752974</v>
      </c>
      <c r="P117" s="413" t="s">
        <v>46</v>
      </c>
      <c r="Q117" s="413" t="s">
        <v>47</v>
      </c>
      <c r="R117" s="413" t="s">
        <v>369</v>
      </c>
      <c r="S117" s="420"/>
      <c r="T117" s="413"/>
      <c r="U117" s="436"/>
      <c r="V117" s="606">
        <f>LOOKUP(Table1[[#This Row],[JV '#]],Table4[JV '#],Table4[Construction Start Dates])</f>
        <v>42779</v>
      </c>
    </row>
    <row r="118" spans="1:22" x14ac:dyDescent="0.25">
      <c r="A118" s="414" t="s">
        <v>407</v>
      </c>
      <c r="B118" s="415" t="s">
        <v>35</v>
      </c>
      <c r="C118" s="514">
        <v>40</v>
      </c>
      <c r="D118" s="515">
        <v>11404</v>
      </c>
      <c r="E118" s="516">
        <v>93323</v>
      </c>
      <c r="F118" s="417">
        <v>17021904700185</v>
      </c>
      <c r="G118" s="416">
        <v>2</v>
      </c>
      <c r="H118" s="415" t="s">
        <v>377</v>
      </c>
      <c r="I118" s="418" t="s">
        <v>402</v>
      </c>
      <c r="J118" s="418" t="s">
        <v>389</v>
      </c>
      <c r="K118" s="418" t="s">
        <v>408</v>
      </c>
      <c r="L118" s="418" t="s">
        <v>397</v>
      </c>
      <c r="M118" s="419">
        <v>40.931138888888889</v>
      </c>
      <c r="N118" s="419">
        <v>-78.646058333333329</v>
      </c>
      <c r="O118" s="418">
        <v>20150752912</v>
      </c>
      <c r="P118" s="413" t="s">
        <v>41</v>
      </c>
      <c r="Q118" s="413" t="s">
        <v>404</v>
      </c>
      <c r="R118" s="413" t="s">
        <v>405</v>
      </c>
      <c r="S118" s="420" t="s">
        <v>44</v>
      </c>
      <c r="T118" s="413"/>
      <c r="U118" s="420"/>
      <c r="V118" s="606">
        <f>LOOKUP(Table1[[#This Row],[JV '#]],Table4[JV '#],Table4[Construction Start Dates])</f>
        <v>42779</v>
      </c>
    </row>
    <row r="119" spans="1:22" ht="24" x14ac:dyDescent="0.25">
      <c r="A119" s="414" t="s">
        <v>409</v>
      </c>
      <c r="B119" s="415" t="s">
        <v>35</v>
      </c>
      <c r="C119" s="514">
        <v>40</v>
      </c>
      <c r="D119" s="515">
        <v>11404</v>
      </c>
      <c r="E119" s="516">
        <v>93323</v>
      </c>
      <c r="F119" s="417">
        <v>17021904700185</v>
      </c>
      <c r="G119" s="416">
        <v>2</v>
      </c>
      <c r="H119" s="415" t="s">
        <v>377</v>
      </c>
      <c r="I119" s="418" t="s">
        <v>402</v>
      </c>
      <c r="J119" s="418" t="s">
        <v>389</v>
      </c>
      <c r="K119" s="418" t="s">
        <v>408</v>
      </c>
      <c r="L119" s="418" t="s">
        <v>397</v>
      </c>
      <c r="M119" s="419">
        <v>40.931138888888889</v>
      </c>
      <c r="N119" s="419">
        <v>-78.646058333333329</v>
      </c>
      <c r="O119" s="418">
        <v>20150752912</v>
      </c>
      <c r="P119" s="413" t="s">
        <v>46</v>
      </c>
      <c r="Q119" s="413" t="s">
        <v>47</v>
      </c>
      <c r="R119" s="413" t="s">
        <v>369</v>
      </c>
      <c r="S119" s="420"/>
      <c r="T119" s="413"/>
      <c r="U119" s="436"/>
      <c r="V119" s="606">
        <f>LOOKUP(Table1[[#This Row],[JV '#]],Table4[JV '#],Table4[Construction Start Dates])</f>
        <v>42779</v>
      </c>
    </row>
    <row r="120" spans="1:22" ht="24" x14ac:dyDescent="0.25">
      <c r="A120" s="414" t="s">
        <v>410</v>
      </c>
      <c r="B120" s="415" t="s">
        <v>35</v>
      </c>
      <c r="C120" s="415">
        <v>41</v>
      </c>
      <c r="D120" s="456">
        <v>11454</v>
      </c>
      <c r="E120" s="416">
        <v>93372</v>
      </c>
      <c r="F120" s="417">
        <v>17025502200000</v>
      </c>
      <c r="G120" s="416">
        <v>2</v>
      </c>
      <c r="H120" s="415" t="s">
        <v>377</v>
      </c>
      <c r="I120" s="418" t="s">
        <v>411</v>
      </c>
      <c r="J120" s="418" t="s">
        <v>412</v>
      </c>
      <c r="K120" s="418" t="s">
        <v>413</v>
      </c>
      <c r="L120" s="418" t="s">
        <v>414</v>
      </c>
      <c r="M120" s="419">
        <v>41.189611111111113</v>
      </c>
      <c r="N120" s="419">
        <v>-78.601497222222221</v>
      </c>
      <c r="O120" s="418">
        <v>20150680973</v>
      </c>
      <c r="P120" s="413" t="s">
        <v>46</v>
      </c>
      <c r="Q120" s="413" t="s">
        <v>47</v>
      </c>
      <c r="R120" s="413" t="s">
        <v>415</v>
      </c>
      <c r="S120" s="420" t="s">
        <v>302</v>
      </c>
      <c r="T120" s="413"/>
      <c r="U120" s="420"/>
      <c r="V120" s="606">
        <f>LOOKUP(Table1[[#This Row],[JV '#]],Table4[JV '#],Table4[Construction Start Dates])</f>
        <v>42573</v>
      </c>
    </row>
    <row r="121" spans="1:22" ht="60" x14ac:dyDescent="0.25">
      <c r="A121" s="414" t="s">
        <v>416</v>
      </c>
      <c r="B121" s="415" t="s">
        <v>35</v>
      </c>
      <c r="C121" s="415">
        <v>41</v>
      </c>
      <c r="D121" s="456">
        <v>11454</v>
      </c>
      <c r="E121" s="416">
        <v>93372</v>
      </c>
      <c r="F121" s="417">
        <v>17025502200000</v>
      </c>
      <c r="G121" s="416">
        <v>2</v>
      </c>
      <c r="H121" s="415" t="s">
        <v>377</v>
      </c>
      <c r="I121" s="418" t="s">
        <v>411</v>
      </c>
      <c r="J121" s="418" t="s">
        <v>412</v>
      </c>
      <c r="K121" s="418" t="s">
        <v>413</v>
      </c>
      <c r="L121" s="418" t="s">
        <v>414</v>
      </c>
      <c r="M121" s="419">
        <v>41.189611111111113</v>
      </c>
      <c r="N121" s="419">
        <v>-78.601497222222221</v>
      </c>
      <c r="O121" s="418">
        <v>20150680973</v>
      </c>
      <c r="P121" s="413" t="s">
        <v>55</v>
      </c>
      <c r="Q121" s="413" t="s">
        <v>417</v>
      </c>
      <c r="R121" s="413" t="s">
        <v>418</v>
      </c>
      <c r="S121" s="420"/>
      <c r="T121" s="413"/>
      <c r="U121" s="436"/>
      <c r="V121" s="606">
        <f>LOOKUP(Table1[[#This Row],[JV '#]],Table4[JV '#],Table4[Construction Start Dates])</f>
        <v>42573</v>
      </c>
    </row>
    <row r="122" spans="1:22" ht="24" x14ac:dyDescent="0.25">
      <c r="A122" s="414" t="s">
        <v>419</v>
      </c>
      <c r="B122" s="415" t="s">
        <v>35</v>
      </c>
      <c r="C122" s="415">
        <v>41</v>
      </c>
      <c r="D122" s="456">
        <v>11454</v>
      </c>
      <c r="E122" s="416">
        <v>93372</v>
      </c>
      <c r="F122" s="417">
        <v>17025502200000</v>
      </c>
      <c r="G122" s="416">
        <v>2</v>
      </c>
      <c r="H122" s="415" t="s">
        <v>377</v>
      </c>
      <c r="I122" s="418" t="s">
        <v>411</v>
      </c>
      <c r="J122" s="418" t="s">
        <v>412</v>
      </c>
      <c r="K122" s="418" t="s">
        <v>413</v>
      </c>
      <c r="L122" s="418" t="s">
        <v>414</v>
      </c>
      <c r="M122" s="419">
        <v>41.189611111111113</v>
      </c>
      <c r="N122" s="419">
        <v>-78.601497222222221</v>
      </c>
      <c r="O122" s="418">
        <v>20150680973</v>
      </c>
      <c r="P122" s="413" t="s">
        <v>55</v>
      </c>
      <c r="Q122" s="413" t="s">
        <v>420</v>
      </c>
      <c r="R122" s="413" t="s">
        <v>421</v>
      </c>
      <c r="S122" s="420" t="s">
        <v>302</v>
      </c>
      <c r="T122" s="413"/>
      <c r="U122" s="436"/>
      <c r="V122" s="606">
        <f>LOOKUP(Table1[[#This Row],[JV '#]],Table4[JV '#],Table4[Construction Start Dates])</f>
        <v>42573</v>
      </c>
    </row>
    <row r="123" spans="1:22" ht="24" x14ac:dyDescent="0.25">
      <c r="A123" s="414" t="s">
        <v>422</v>
      </c>
      <c r="B123" s="415" t="s">
        <v>35</v>
      </c>
      <c r="C123" s="415">
        <v>41</v>
      </c>
      <c r="D123" s="456">
        <v>11454</v>
      </c>
      <c r="E123" s="416">
        <v>93372</v>
      </c>
      <c r="F123" s="417">
        <v>17025502200000</v>
      </c>
      <c r="G123" s="416">
        <v>2</v>
      </c>
      <c r="H123" s="415" t="s">
        <v>377</v>
      </c>
      <c r="I123" s="418" t="s">
        <v>411</v>
      </c>
      <c r="J123" s="418" t="s">
        <v>412</v>
      </c>
      <c r="K123" s="418" t="s">
        <v>413</v>
      </c>
      <c r="L123" s="418" t="s">
        <v>414</v>
      </c>
      <c r="M123" s="419">
        <v>41.189611111111113</v>
      </c>
      <c r="N123" s="419">
        <v>-78.601497222222221</v>
      </c>
      <c r="O123" s="418">
        <v>20150680973</v>
      </c>
      <c r="P123" s="420" t="s">
        <v>55</v>
      </c>
      <c r="Q123" s="413" t="s">
        <v>423</v>
      </c>
      <c r="R123" s="413" t="s">
        <v>424</v>
      </c>
      <c r="S123" s="420" t="s">
        <v>302</v>
      </c>
      <c r="T123" s="413"/>
      <c r="U123" s="436"/>
      <c r="V123" s="606">
        <f>LOOKUP(Table1[[#This Row],[JV '#]],Table4[JV '#],Table4[Construction Start Dates])</f>
        <v>42573</v>
      </c>
    </row>
    <row r="124" spans="1:22" ht="24" x14ac:dyDescent="0.25">
      <c r="A124" s="414" t="s">
        <v>425</v>
      </c>
      <c r="B124" s="415" t="s">
        <v>35</v>
      </c>
      <c r="C124" s="415">
        <v>41</v>
      </c>
      <c r="D124" s="456">
        <v>11454</v>
      </c>
      <c r="E124" s="416">
        <v>93372</v>
      </c>
      <c r="F124" s="417">
        <v>17025502200000</v>
      </c>
      <c r="G124" s="416">
        <v>2</v>
      </c>
      <c r="H124" s="415" t="s">
        <v>377</v>
      </c>
      <c r="I124" s="418" t="s">
        <v>411</v>
      </c>
      <c r="J124" s="418" t="s">
        <v>412</v>
      </c>
      <c r="K124" s="418" t="s">
        <v>413</v>
      </c>
      <c r="L124" s="418" t="s">
        <v>414</v>
      </c>
      <c r="M124" s="419">
        <v>41.189611111111113</v>
      </c>
      <c r="N124" s="419">
        <v>-78.601497222222221</v>
      </c>
      <c r="O124" s="418">
        <v>20150680973</v>
      </c>
      <c r="P124" s="420" t="s">
        <v>55</v>
      </c>
      <c r="Q124" s="413" t="s">
        <v>316</v>
      </c>
      <c r="R124" s="413" t="s">
        <v>426</v>
      </c>
      <c r="S124" s="420" t="s">
        <v>302</v>
      </c>
      <c r="T124" s="413"/>
      <c r="U124" s="436"/>
      <c r="V124" s="606">
        <f>LOOKUP(Table1[[#This Row],[JV '#]],Table4[JV '#],Table4[Construction Start Dates])</f>
        <v>42573</v>
      </c>
    </row>
    <row r="125" spans="1:22" ht="24" x14ac:dyDescent="0.25">
      <c r="A125" s="414" t="s">
        <v>427</v>
      </c>
      <c r="B125" s="415" t="s">
        <v>35</v>
      </c>
      <c r="C125" s="415">
        <v>41</v>
      </c>
      <c r="D125" s="456">
        <v>11454</v>
      </c>
      <c r="E125" s="416">
        <v>93372</v>
      </c>
      <c r="F125" s="417">
        <v>17025502200000</v>
      </c>
      <c r="G125" s="416">
        <v>2</v>
      </c>
      <c r="H125" s="415" t="s">
        <v>377</v>
      </c>
      <c r="I125" s="418" t="s">
        <v>411</v>
      </c>
      <c r="J125" s="418" t="s">
        <v>412</v>
      </c>
      <c r="K125" s="418" t="s">
        <v>413</v>
      </c>
      <c r="L125" s="418" t="s">
        <v>414</v>
      </c>
      <c r="M125" s="419">
        <v>41.189611111111113</v>
      </c>
      <c r="N125" s="419">
        <v>-78.601497222222221</v>
      </c>
      <c r="O125" s="418">
        <v>20150680973</v>
      </c>
      <c r="P125" s="420" t="s">
        <v>55</v>
      </c>
      <c r="Q125" s="413" t="s">
        <v>151</v>
      </c>
      <c r="R125" s="413" t="s">
        <v>428</v>
      </c>
      <c r="S125" s="420" t="s">
        <v>302</v>
      </c>
      <c r="T125" s="413"/>
      <c r="U125" s="436"/>
      <c r="V125" s="606">
        <f>LOOKUP(Table1[[#This Row],[JV '#]],Table4[JV '#],Table4[Construction Start Dates])</f>
        <v>42573</v>
      </c>
    </row>
    <row r="126" spans="1:22" ht="24" x14ac:dyDescent="0.25">
      <c r="A126" s="414" t="s">
        <v>429</v>
      </c>
      <c r="B126" s="415" t="s">
        <v>35</v>
      </c>
      <c r="C126" s="415">
        <v>42</v>
      </c>
      <c r="D126" s="456">
        <v>11461</v>
      </c>
      <c r="E126" s="415">
        <v>88626</v>
      </c>
      <c r="F126" s="417">
        <v>17025503200000</v>
      </c>
      <c r="G126" s="416">
        <v>2</v>
      </c>
      <c r="H126" s="415" t="s">
        <v>377</v>
      </c>
      <c r="I126" s="418" t="s">
        <v>430</v>
      </c>
      <c r="J126" s="418" t="s">
        <v>412</v>
      </c>
      <c r="K126" s="418" t="s">
        <v>431</v>
      </c>
      <c r="L126" s="418" t="s">
        <v>414</v>
      </c>
      <c r="M126" s="419">
        <v>41.242194444444443</v>
      </c>
      <c r="N126" s="419">
        <v>-78.540161111111118</v>
      </c>
      <c r="O126" s="418">
        <v>20150752439</v>
      </c>
      <c r="P126" s="413" t="s">
        <v>46</v>
      </c>
      <c r="Q126" s="413" t="s">
        <v>47</v>
      </c>
      <c r="R126" s="413" t="s">
        <v>369</v>
      </c>
      <c r="S126" s="420"/>
      <c r="T126" s="413"/>
      <c r="U126" s="420"/>
      <c r="V126" s="606">
        <f>LOOKUP(Table1[[#This Row],[JV '#]],Table4[JV '#],Table4[Construction Start Dates])</f>
        <v>42779</v>
      </c>
    </row>
    <row r="127" spans="1:22" ht="24" x14ac:dyDescent="0.25">
      <c r="A127" s="414" t="s">
        <v>432</v>
      </c>
      <c r="B127" s="415" t="s">
        <v>35</v>
      </c>
      <c r="C127" s="415">
        <v>42</v>
      </c>
      <c r="D127" s="456">
        <v>11461</v>
      </c>
      <c r="E127" s="415">
        <v>88626</v>
      </c>
      <c r="F127" s="417">
        <v>17025503200000</v>
      </c>
      <c r="G127" s="416">
        <v>2</v>
      </c>
      <c r="H127" s="415" t="s">
        <v>377</v>
      </c>
      <c r="I127" s="418" t="s">
        <v>430</v>
      </c>
      <c r="J127" s="418" t="s">
        <v>412</v>
      </c>
      <c r="K127" s="418" t="s">
        <v>431</v>
      </c>
      <c r="L127" s="418" t="s">
        <v>414</v>
      </c>
      <c r="M127" s="419">
        <v>41.242194444444443</v>
      </c>
      <c r="N127" s="419">
        <v>-78.540161111111118</v>
      </c>
      <c r="O127" s="418">
        <v>20150752439</v>
      </c>
      <c r="P127" s="413" t="s">
        <v>41</v>
      </c>
      <c r="Q127" s="413" t="s">
        <v>42</v>
      </c>
      <c r="R127" s="413" t="s">
        <v>255</v>
      </c>
      <c r="S127" s="420" t="s">
        <v>44</v>
      </c>
      <c r="T127" s="413"/>
      <c r="U127" s="436"/>
      <c r="V127" s="606">
        <f>LOOKUP(Table1[[#This Row],[JV '#]],Table4[JV '#],Table4[Construction Start Dates])</f>
        <v>42779</v>
      </c>
    </row>
    <row r="128" spans="1:22" ht="24" x14ac:dyDescent="0.25">
      <c r="A128" s="414">
        <v>43</v>
      </c>
      <c r="B128" s="415" t="s">
        <v>35</v>
      </c>
      <c r="C128" s="415">
        <v>43</v>
      </c>
      <c r="D128" s="516">
        <v>11658</v>
      </c>
      <c r="E128" s="415"/>
      <c r="F128" s="430"/>
      <c r="G128" s="416">
        <v>2</v>
      </c>
      <c r="H128" s="415" t="s">
        <v>377</v>
      </c>
      <c r="I128" s="418" t="s">
        <v>433</v>
      </c>
      <c r="J128" s="418" t="s">
        <v>434</v>
      </c>
      <c r="K128" s="418" t="s">
        <v>433</v>
      </c>
      <c r="L128" s="418" t="s">
        <v>381</v>
      </c>
      <c r="M128" s="419">
        <v>40.937472222222219</v>
      </c>
      <c r="N128" s="419">
        <v>-78.202863888888885</v>
      </c>
      <c r="O128" s="418">
        <v>20150682136</v>
      </c>
      <c r="P128" s="413" t="s">
        <v>309</v>
      </c>
      <c r="Q128" s="413" t="s">
        <v>382</v>
      </c>
      <c r="R128" s="413" t="s">
        <v>383</v>
      </c>
      <c r="S128" s="420" t="s">
        <v>44</v>
      </c>
      <c r="T128" s="413"/>
      <c r="U128" s="420"/>
      <c r="V128" s="606">
        <f>LOOKUP(Table1[[#This Row],[JV '#]],Table4[JV '#],Table4[Construction Start Dates])</f>
        <v>42604</v>
      </c>
    </row>
    <row r="129" spans="1:22" ht="36" x14ac:dyDescent="0.25">
      <c r="A129" s="414" t="s">
        <v>435</v>
      </c>
      <c r="B129" s="415" t="s">
        <v>35</v>
      </c>
      <c r="C129" s="514">
        <v>44</v>
      </c>
      <c r="D129" s="502">
        <v>11698</v>
      </c>
      <c r="E129" s="416">
        <v>3571</v>
      </c>
      <c r="F129" s="430">
        <v>17200703101047</v>
      </c>
      <c r="G129" s="416">
        <v>2</v>
      </c>
      <c r="H129" s="415" t="s">
        <v>377</v>
      </c>
      <c r="I129" s="418" t="s">
        <v>436</v>
      </c>
      <c r="J129" s="418" t="s">
        <v>437</v>
      </c>
      <c r="K129" s="418" t="s">
        <v>300</v>
      </c>
      <c r="L129" s="418" t="s">
        <v>438</v>
      </c>
      <c r="M129" s="419">
        <v>40.930166666666665</v>
      </c>
      <c r="N129" s="419">
        <v>-78.279741666666666</v>
      </c>
      <c r="O129" s="418">
        <v>20143580324</v>
      </c>
      <c r="P129" s="413" t="s">
        <v>55</v>
      </c>
      <c r="Q129" s="413" t="s">
        <v>316</v>
      </c>
      <c r="R129" s="413" t="s">
        <v>317</v>
      </c>
      <c r="S129" s="420" t="s">
        <v>302</v>
      </c>
      <c r="T129" s="413"/>
      <c r="U129" s="420"/>
      <c r="V129" s="606">
        <f>LOOKUP(Table1[[#This Row],[JV '#]],Table4[JV '#],Table4[Construction Start Dates])</f>
        <v>42527</v>
      </c>
    </row>
    <row r="130" spans="1:22" ht="24" x14ac:dyDescent="0.25">
      <c r="A130" s="414" t="s">
        <v>439</v>
      </c>
      <c r="B130" s="415" t="s">
        <v>35</v>
      </c>
      <c r="C130" s="514">
        <v>44</v>
      </c>
      <c r="D130" s="502">
        <v>11698</v>
      </c>
      <c r="E130" s="416">
        <v>3571</v>
      </c>
      <c r="F130" s="430">
        <v>17200703101047</v>
      </c>
      <c r="G130" s="416">
        <v>2</v>
      </c>
      <c r="H130" s="415" t="s">
        <v>377</v>
      </c>
      <c r="I130" s="418" t="s">
        <v>436</v>
      </c>
      <c r="J130" s="418" t="s">
        <v>437</v>
      </c>
      <c r="K130" s="418" t="s">
        <v>300</v>
      </c>
      <c r="L130" s="418" t="s">
        <v>438</v>
      </c>
      <c r="M130" s="419">
        <v>40.930166666666665</v>
      </c>
      <c r="N130" s="419">
        <v>-78.279741666666666</v>
      </c>
      <c r="O130" s="418">
        <v>20143580324</v>
      </c>
      <c r="P130" s="413" t="s">
        <v>309</v>
      </c>
      <c r="Q130" s="413" t="s">
        <v>382</v>
      </c>
      <c r="R130" s="413" t="s">
        <v>383</v>
      </c>
      <c r="S130" s="420" t="s">
        <v>44</v>
      </c>
      <c r="T130" s="413"/>
      <c r="U130" s="436"/>
      <c r="V130" s="606">
        <f>LOOKUP(Table1[[#This Row],[JV '#]],Table4[JV '#],Table4[Construction Start Dates])</f>
        <v>42527</v>
      </c>
    </row>
    <row r="131" spans="1:22" ht="24" x14ac:dyDescent="0.25">
      <c r="A131" s="414" t="s">
        <v>440</v>
      </c>
      <c r="B131" s="415" t="s">
        <v>35</v>
      </c>
      <c r="C131" s="514">
        <v>44</v>
      </c>
      <c r="D131" s="502">
        <v>11698</v>
      </c>
      <c r="E131" s="416">
        <v>3571</v>
      </c>
      <c r="F131" s="430">
        <v>17200703101047</v>
      </c>
      <c r="G131" s="416">
        <v>2</v>
      </c>
      <c r="H131" s="415" t="s">
        <v>377</v>
      </c>
      <c r="I131" s="418" t="s">
        <v>436</v>
      </c>
      <c r="J131" s="418" t="s">
        <v>437</v>
      </c>
      <c r="K131" s="418" t="s">
        <v>300</v>
      </c>
      <c r="L131" s="418" t="s">
        <v>438</v>
      </c>
      <c r="M131" s="419">
        <v>40.930166666666665</v>
      </c>
      <c r="N131" s="419">
        <v>-78.279741666666666</v>
      </c>
      <c r="O131" s="418">
        <v>20143580324</v>
      </c>
      <c r="P131" s="413" t="s">
        <v>162</v>
      </c>
      <c r="Q131" s="413" t="s">
        <v>185</v>
      </c>
      <c r="R131" s="413" t="s">
        <v>441</v>
      </c>
      <c r="S131" s="420" t="s">
        <v>44</v>
      </c>
      <c r="T131" s="413"/>
      <c r="U131" s="436"/>
      <c r="V131" s="606">
        <f>LOOKUP(Table1[[#This Row],[JV '#]],Table4[JV '#],Table4[Construction Start Dates])</f>
        <v>42527</v>
      </c>
    </row>
    <row r="132" spans="1:22" ht="48" x14ac:dyDescent="0.25">
      <c r="A132" s="414" t="s">
        <v>442</v>
      </c>
      <c r="B132" s="415" t="s">
        <v>35</v>
      </c>
      <c r="C132" s="514">
        <v>44</v>
      </c>
      <c r="D132" s="502">
        <v>11698</v>
      </c>
      <c r="E132" s="416">
        <v>3571</v>
      </c>
      <c r="F132" s="430">
        <v>17200703101047</v>
      </c>
      <c r="G132" s="416">
        <v>2</v>
      </c>
      <c r="H132" s="415" t="s">
        <v>377</v>
      </c>
      <c r="I132" s="418" t="s">
        <v>436</v>
      </c>
      <c r="J132" s="418" t="s">
        <v>437</v>
      </c>
      <c r="K132" s="418" t="s">
        <v>300</v>
      </c>
      <c r="L132" s="418" t="s">
        <v>438</v>
      </c>
      <c r="M132" s="419">
        <v>40.930166666666665</v>
      </c>
      <c r="N132" s="419">
        <v>-78.279741666666666</v>
      </c>
      <c r="O132" s="418">
        <v>20143580324</v>
      </c>
      <c r="P132" s="413" t="s">
        <v>107</v>
      </c>
      <c r="Q132" s="413" t="s">
        <v>443</v>
      </c>
      <c r="R132" s="413" t="s">
        <v>7549</v>
      </c>
      <c r="S132" s="420" t="s">
        <v>44</v>
      </c>
      <c r="T132" s="413"/>
      <c r="U132" s="436"/>
      <c r="V132" s="606">
        <f>LOOKUP(Table1[[#This Row],[JV '#]],Table4[JV '#],Table4[Construction Start Dates])</f>
        <v>42527</v>
      </c>
    </row>
    <row r="133" spans="1:22" x14ac:dyDescent="0.25">
      <c r="A133" s="414" t="s">
        <v>444</v>
      </c>
      <c r="B133" s="415" t="s">
        <v>35</v>
      </c>
      <c r="C133" s="514">
        <v>44</v>
      </c>
      <c r="D133" s="502">
        <v>11698</v>
      </c>
      <c r="E133" s="416">
        <v>3571</v>
      </c>
      <c r="F133" s="430">
        <v>17200703101047</v>
      </c>
      <c r="G133" s="416">
        <v>2</v>
      </c>
      <c r="H133" s="415" t="s">
        <v>377</v>
      </c>
      <c r="I133" s="418" t="s">
        <v>436</v>
      </c>
      <c r="J133" s="418" t="s">
        <v>437</v>
      </c>
      <c r="K133" s="418" t="s">
        <v>300</v>
      </c>
      <c r="L133" s="418" t="s">
        <v>438</v>
      </c>
      <c r="M133" s="419">
        <v>40.930166666666665</v>
      </c>
      <c r="N133" s="419">
        <v>-78.279741666666666</v>
      </c>
      <c r="O133" s="418">
        <v>20143580324</v>
      </c>
      <c r="P133" s="413"/>
      <c r="Q133" s="413" t="s">
        <v>445</v>
      </c>
      <c r="R133" s="413" t="s">
        <v>446</v>
      </c>
      <c r="S133" s="420"/>
      <c r="T133" s="413"/>
      <c r="U133" s="436"/>
      <c r="V133" s="606">
        <f>LOOKUP(Table1[[#This Row],[JV '#]],Table4[JV '#],Table4[Construction Start Dates])</f>
        <v>42527</v>
      </c>
    </row>
    <row r="134" spans="1:22" ht="24" x14ac:dyDescent="0.25">
      <c r="A134" s="414" t="s">
        <v>447</v>
      </c>
      <c r="B134" s="415" t="s">
        <v>35</v>
      </c>
      <c r="C134" s="514">
        <v>44</v>
      </c>
      <c r="D134" s="502">
        <v>11698</v>
      </c>
      <c r="E134" s="416">
        <v>3571</v>
      </c>
      <c r="F134" s="430">
        <v>17200703101047</v>
      </c>
      <c r="G134" s="416">
        <v>2</v>
      </c>
      <c r="H134" s="415" t="s">
        <v>377</v>
      </c>
      <c r="I134" s="418" t="s">
        <v>436</v>
      </c>
      <c r="J134" s="418" t="s">
        <v>437</v>
      </c>
      <c r="K134" s="418" t="s">
        <v>300</v>
      </c>
      <c r="L134" s="418" t="s">
        <v>438</v>
      </c>
      <c r="M134" s="419">
        <v>40.930166666666665</v>
      </c>
      <c r="N134" s="419">
        <v>-78.279741666666666</v>
      </c>
      <c r="O134" s="418">
        <v>20143580324</v>
      </c>
      <c r="P134" s="420" t="s">
        <v>46</v>
      </c>
      <c r="Q134" s="413" t="s">
        <v>47</v>
      </c>
      <c r="R134" s="413" t="s">
        <v>369</v>
      </c>
      <c r="S134" s="420" t="s">
        <v>302</v>
      </c>
      <c r="T134" s="413"/>
      <c r="U134" s="436"/>
      <c r="V134" s="606">
        <f>LOOKUP(Table1[[#This Row],[JV '#]],Table4[JV '#],Table4[Construction Start Dates])</f>
        <v>42527</v>
      </c>
    </row>
    <row r="135" spans="1:22" ht="36" x14ac:dyDescent="0.25">
      <c r="A135" s="414" t="s">
        <v>448</v>
      </c>
      <c r="B135" s="415" t="s">
        <v>35</v>
      </c>
      <c r="C135" s="514">
        <v>44</v>
      </c>
      <c r="D135" s="502">
        <v>11698</v>
      </c>
      <c r="E135" s="416">
        <v>3571</v>
      </c>
      <c r="F135" s="430">
        <v>17200703101047</v>
      </c>
      <c r="G135" s="416">
        <v>2</v>
      </c>
      <c r="H135" s="415" t="s">
        <v>377</v>
      </c>
      <c r="I135" s="418" t="s">
        <v>436</v>
      </c>
      <c r="J135" s="418" t="s">
        <v>437</v>
      </c>
      <c r="K135" s="418" t="s">
        <v>300</v>
      </c>
      <c r="L135" s="418" t="s">
        <v>438</v>
      </c>
      <c r="M135" s="419">
        <v>40.930166666666665</v>
      </c>
      <c r="N135" s="419">
        <v>-78.279741666666666</v>
      </c>
      <c r="O135" s="418">
        <v>20143580324</v>
      </c>
      <c r="P135" s="420" t="s">
        <v>449</v>
      </c>
      <c r="Q135" s="413" t="s">
        <v>417</v>
      </c>
      <c r="R135" s="413" t="s">
        <v>450</v>
      </c>
      <c r="S135" s="420" t="s">
        <v>302</v>
      </c>
      <c r="T135" s="413"/>
      <c r="U135" s="436"/>
      <c r="V135" s="606">
        <f>LOOKUP(Table1[[#This Row],[JV '#]],Table4[JV '#],Table4[Construction Start Dates])</f>
        <v>42527</v>
      </c>
    </row>
    <row r="136" spans="1:22" ht="24" x14ac:dyDescent="0.25">
      <c r="A136" s="414" t="s">
        <v>451</v>
      </c>
      <c r="B136" s="415" t="s">
        <v>35</v>
      </c>
      <c r="C136" s="415">
        <v>45</v>
      </c>
      <c r="D136" s="516">
        <v>11807</v>
      </c>
      <c r="E136" s="416">
        <v>85119</v>
      </c>
      <c r="F136" s="430">
        <v>17300902501042</v>
      </c>
      <c r="G136" s="416">
        <v>2</v>
      </c>
      <c r="H136" s="415" t="s">
        <v>377</v>
      </c>
      <c r="I136" s="418" t="s">
        <v>452</v>
      </c>
      <c r="J136" s="418" t="s">
        <v>453</v>
      </c>
      <c r="K136" s="418" t="s">
        <v>454</v>
      </c>
      <c r="L136" s="418" t="s">
        <v>455</v>
      </c>
      <c r="M136" s="419">
        <v>41.003583333333303</v>
      </c>
      <c r="N136" s="419">
        <v>-78.786891666666662</v>
      </c>
      <c r="O136" s="418">
        <v>20150541736</v>
      </c>
      <c r="P136" s="413" t="s">
        <v>46</v>
      </c>
      <c r="Q136" s="413" t="s">
        <v>456</v>
      </c>
      <c r="R136" s="413" t="s">
        <v>457</v>
      </c>
      <c r="S136" s="420" t="s">
        <v>153</v>
      </c>
      <c r="T136" s="413"/>
      <c r="U136" s="420"/>
      <c r="V136" s="606">
        <f>LOOKUP(Table1[[#This Row],[JV '#]],Table4[JV '#],Table4[Construction Start Dates])</f>
        <v>42563</v>
      </c>
    </row>
    <row r="137" spans="1:22" x14ac:dyDescent="0.25">
      <c r="A137" s="414" t="s">
        <v>458</v>
      </c>
      <c r="B137" s="415" t="s">
        <v>35</v>
      </c>
      <c r="C137" s="415">
        <v>45</v>
      </c>
      <c r="D137" s="516">
        <v>11807</v>
      </c>
      <c r="E137" s="416">
        <v>85119</v>
      </c>
      <c r="F137" s="430">
        <v>17300902501042</v>
      </c>
      <c r="G137" s="416">
        <v>2</v>
      </c>
      <c r="H137" s="415" t="s">
        <v>377</v>
      </c>
      <c r="I137" s="418" t="s">
        <v>452</v>
      </c>
      <c r="J137" s="418" t="s">
        <v>453</v>
      </c>
      <c r="K137" s="418" t="s">
        <v>454</v>
      </c>
      <c r="L137" s="418" t="s">
        <v>455</v>
      </c>
      <c r="M137" s="419">
        <v>41.003583333333331</v>
      </c>
      <c r="N137" s="419">
        <v>-78.786891666666662</v>
      </c>
      <c r="O137" s="418">
        <v>20150541736</v>
      </c>
      <c r="P137" s="413" t="s">
        <v>107</v>
      </c>
      <c r="Q137" s="413" t="s">
        <v>459</v>
      </c>
      <c r="R137" s="413" t="s">
        <v>460</v>
      </c>
      <c r="S137" s="420" t="s">
        <v>44</v>
      </c>
      <c r="T137" s="413"/>
      <c r="U137" s="436"/>
      <c r="V137" s="606">
        <f>LOOKUP(Table1[[#This Row],[JV '#]],Table4[JV '#],Table4[Construction Start Dates])</f>
        <v>42563</v>
      </c>
    </row>
    <row r="138" spans="1:22" ht="24" x14ac:dyDescent="0.25">
      <c r="A138" s="414" t="s">
        <v>461</v>
      </c>
      <c r="B138" s="415" t="s">
        <v>35</v>
      </c>
      <c r="C138" s="415">
        <v>45</v>
      </c>
      <c r="D138" s="516">
        <v>11807</v>
      </c>
      <c r="E138" s="416">
        <v>85119</v>
      </c>
      <c r="F138" s="430">
        <v>17300902501042</v>
      </c>
      <c r="G138" s="416">
        <v>2</v>
      </c>
      <c r="H138" s="415" t="s">
        <v>377</v>
      </c>
      <c r="I138" s="418" t="s">
        <v>452</v>
      </c>
      <c r="J138" s="418" t="s">
        <v>453</v>
      </c>
      <c r="K138" s="418" t="s">
        <v>454</v>
      </c>
      <c r="L138" s="418" t="s">
        <v>455</v>
      </c>
      <c r="M138" s="419">
        <v>41.003583333333331</v>
      </c>
      <c r="N138" s="419">
        <v>-78.786891666666662</v>
      </c>
      <c r="O138" s="418">
        <v>20150541736</v>
      </c>
      <c r="P138" s="413" t="s">
        <v>309</v>
      </c>
      <c r="Q138" s="413" t="s">
        <v>462</v>
      </c>
      <c r="R138" s="413" t="s">
        <v>463</v>
      </c>
      <c r="S138" s="420" t="s">
        <v>44</v>
      </c>
      <c r="T138" s="413"/>
      <c r="U138" s="436"/>
      <c r="V138" s="606">
        <f>LOOKUP(Table1[[#This Row],[JV '#]],Table4[JV '#],Table4[Construction Start Dates])</f>
        <v>42563</v>
      </c>
    </row>
    <row r="139" spans="1:22" ht="48.6" customHeight="1" x14ac:dyDescent="0.25">
      <c r="A139" s="414" t="s">
        <v>464</v>
      </c>
      <c r="B139" s="415" t="s">
        <v>35</v>
      </c>
      <c r="C139" s="415">
        <v>45</v>
      </c>
      <c r="D139" s="516">
        <v>11807</v>
      </c>
      <c r="E139" s="416">
        <v>85119</v>
      </c>
      <c r="F139" s="430">
        <v>17300902501042</v>
      </c>
      <c r="G139" s="416">
        <v>2</v>
      </c>
      <c r="H139" s="415" t="s">
        <v>377</v>
      </c>
      <c r="I139" s="418" t="s">
        <v>452</v>
      </c>
      <c r="J139" s="418" t="s">
        <v>453</v>
      </c>
      <c r="K139" s="418" t="s">
        <v>454</v>
      </c>
      <c r="L139" s="418" t="s">
        <v>455</v>
      </c>
      <c r="M139" s="419">
        <v>41.003583333333331</v>
      </c>
      <c r="N139" s="419">
        <v>-78.786891666666662</v>
      </c>
      <c r="O139" s="418">
        <v>20150541736</v>
      </c>
      <c r="P139" s="413" t="s">
        <v>55</v>
      </c>
      <c r="Q139" s="413" t="s">
        <v>151</v>
      </c>
      <c r="R139" s="413" t="s">
        <v>465</v>
      </c>
      <c r="S139" s="420" t="s">
        <v>44</v>
      </c>
      <c r="T139" s="413"/>
      <c r="U139" s="436"/>
      <c r="V139" s="606">
        <f>LOOKUP(Table1[[#This Row],[JV '#]],Table4[JV '#],Table4[Construction Start Dates])</f>
        <v>42563</v>
      </c>
    </row>
    <row r="140" spans="1:22" ht="24" x14ac:dyDescent="0.25">
      <c r="A140" s="414" t="s">
        <v>466</v>
      </c>
      <c r="B140" s="415" t="s">
        <v>35</v>
      </c>
      <c r="C140" s="514">
        <v>46</v>
      </c>
      <c r="D140" s="515">
        <v>12163</v>
      </c>
      <c r="E140" s="516">
        <v>91510</v>
      </c>
      <c r="F140" s="430">
        <v>18015000701624</v>
      </c>
      <c r="G140" s="416">
        <v>2</v>
      </c>
      <c r="H140" s="415" t="s">
        <v>467</v>
      </c>
      <c r="I140" s="418" t="s">
        <v>468</v>
      </c>
      <c r="J140" s="418" t="s">
        <v>469</v>
      </c>
      <c r="K140" s="418" t="s">
        <v>470</v>
      </c>
      <c r="L140" s="418" t="s">
        <v>471</v>
      </c>
      <c r="M140" s="419">
        <v>41.089972222222222</v>
      </c>
      <c r="N140" s="419">
        <v>-77.536175</v>
      </c>
      <c r="O140" s="418">
        <v>20150752547</v>
      </c>
      <c r="P140" s="413" t="s">
        <v>55</v>
      </c>
      <c r="Q140" s="413" t="s">
        <v>472</v>
      </c>
      <c r="R140" s="413" t="s">
        <v>473</v>
      </c>
      <c r="S140" s="420"/>
      <c r="T140" s="413"/>
      <c r="U140" s="420"/>
      <c r="V140" s="606">
        <f>LOOKUP(Table1[[#This Row],[JV '#]],Table4[JV '#],Table4[Construction Start Dates])</f>
        <v>42779</v>
      </c>
    </row>
    <row r="141" spans="1:22" x14ac:dyDescent="0.25">
      <c r="A141" s="414" t="s">
        <v>474</v>
      </c>
      <c r="B141" s="415" t="s">
        <v>35</v>
      </c>
      <c r="C141" s="514">
        <v>46</v>
      </c>
      <c r="D141" s="515">
        <v>12163</v>
      </c>
      <c r="E141" s="516">
        <v>91510</v>
      </c>
      <c r="F141" s="430">
        <v>18015000701624</v>
      </c>
      <c r="G141" s="416">
        <v>2</v>
      </c>
      <c r="H141" s="415" t="s">
        <v>467</v>
      </c>
      <c r="I141" s="418" t="s">
        <v>468</v>
      </c>
      <c r="J141" s="418" t="s">
        <v>469</v>
      </c>
      <c r="K141" s="418" t="s">
        <v>470</v>
      </c>
      <c r="L141" s="418" t="s">
        <v>471</v>
      </c>
      <c r="M141" s="419">
        <v>41.089972222222222</v>
      </c>
      <c r="N141" s="419">
        <v>-77.536175</v>
      </c>
      <c r="O141" s="418">
        <v>20150752547</v>
      </c>
      <c r="P141" s="413" t="s">
        <v>55</v>
      </c>
      <c r="Q141" s="413" t="s">
        <v>316</v>
      </c>
      <c r="R141" s="413" t="s">
        <v>475</v>
      </c>
      <c r="S141" s="420"/>
      <c r="T141" s="413"/>
      <c r="U141" s="436"/>
      <c r="V141" s="606">
        <f>LOOKUP(Table1[[#This Row],[JV '#]],Table4[JV '#],Table4[Construction Start Dates])</f>
        <v>42779</v>
      </c>
    </row>
    <row r="142" spans="1:22" x14ac:dyDescent="0.25">
      <c r="A142" s="414" t="s">
        <v>476</v>
      </c>
      <c r="B142" s="415" t="s">
        <v>35</v>
      </c>
      <c r="C142" s="514">
        <v>46</v>
      </c>
      <c r="D142" s="515">
        <v>12163</v>
      </c>
      <c r="E142" s="516">
        <v>91510</v>
      </c>
      <c r="F142" s="430">
        <v>18015000701624</v>
      </c>
      <c r="G142" s="416">
        <v>2</v>
      </c>
      <c r="H142" s="415" t="s">
        <v>467</v>
      </c>
      <c r="I142" s="418" t="s">
        <v>468</v>
      </c>
      <c r="J142" s="418" t="s">
        <v>469</v>
      </c>
      <c r="K142" s="418" t="s">
        <v>470</v>
      </c>
      <c r="L142" s="418" t="s">
        <v>471</v>
      </c>
      <c r="M142" s="419">
        <v>41.089972222222222</v>
      </c>
      <c r="N142" s="419">
        <v>-77.536175</v>
      </c>
      <c r="O142" s="418">
        <v>20150752547</v>
      </c>
      <c r="P142" s="413" t="s">
        <v>41</v>
      </c>
      <c r="Q142" s="413" t="s">
        <v>185</v>
      </c>
      <c r="R142" s="413" t="s">
        <v>477</v>
      </c>
      <c r="S142" s="420" t="s">
        <v>44</v>
      </c>
      <c r="T142" s="413"/>
      <c r="U142" s="436"/>
      <c r="V142" s="606">
        <f>LOOKUP(Table1[[#This Row],[JV '#]],Table4[JV '#],Table4[Construction Start Dates])</f>
        <v>42779</v>
      </c>
    </row>
    <row r="143" spans="1:22" ht="48" x14ac:dyDescent="0.25">
      <c r="A143" s="414" t="s">
        <v>478</v>
      </c>
      <c r="B143" s="415" t="s">
        <v>35</v>
      </c>
      <c r="C143" s="514">
        <v>46</v>
      </c>
      <c r="D143" s="515">
        <v>12163</v>
      </c>
      <c r="E143" s="516">
        <v>91510</v>
      </c>
      <c r="F143" s="430">
        <v>18015000701624</v>
      </c>
      <c r="G143" s="416">
        <v>2</v>
      </c>
      <c r="H143" s="415" t="s">
        <v>467</v>
      </c>
      <c r="I143" s="418" t="s">
        <v>468</v>
      </c>
      <c r="J143" s="418" t="s">
        <v>469</v>
      </c>
      <c r="K143" s="418" t="s">
        <v>470</v>
      </c>
      <c r="L143" s="418" t="s">
        <v>471</v>
      </c>
      <c r="M143" s="419">
        <v>41.089972222222222</v>
      </c>
      <c r="N143" s="419">
        <v>-77.536175</v>
      </c>
      <c r="O143" s="418">
        <v>20150752547</v>
      </c>
      <c r="P143" s="413" t="s">
        <v>46</v>
      </c>
      <c r="Q143" s="413" t="s">
        <v>257</v>
      </c>
      <c r="R143" s="413" t="s">
        <v>258</v>
      </c>
      <c r="S143" s="420"/>
      <c r="T143" s="413"/>
      <c r="U143" s="436"/>
      <c r="V143" s="606">
        <f>LOOKUP(Table1[[#This Row],[JV '#]],Table4[JV '#],Table4[Construction Start Dates])</f>
        <v>42779</v>
      </c>
    </row>
    <row r="144" spans="1:22" ht="24" x14ac:dyDescent="0.25">
      <c r="A144" s="414" t="s">
        <v>479</v>
      </c>
      <c r="B144" s="415" t="s">
        <v>35</v>
      </c>
      <c r="C144" s="518">
        <v>47</v>
      </c>
      <c r="D144" s="502">
        <v>12239</v>
      </c>
      <c r="E144" s="416">
        <v>69040</v>
      </c>
      <c r="F144" s="430">
        <v>18047700300000</v>
      </c>
      <c r="G144" s="416">
        <v>2</v>
      </c>
      <c r="H144" s="415" t="s">
        <v>467</v>
      </c>
      <c r="I144" s="418" t="s">
        <v>480</v>
      </c>
      <c r="J144" s="418" t="s">
        <v>481</v>
      </c>
      <c r="K144" s="418" t="s">
        <v>482</v>
      </c>
      <c r="L144" s="418" t="s">
        <v>483</v>
      </c>
      <c r="M144" s="419">
        <v>41.085500000000003</v>
      </c>
      <c r="N144" s="419">
        <v>-77.465313888888886</v>
      </c>
      <c r="O144" s="418">
        <v>20143580327</v>
      </c>
      <c r="P144" s="413" t="s">
        <v>55</v>
      </c>
      <c r="Q144" s="413" t="s">
        <v>472</v>
      </c>
      <c r="R144" s="413" t="s">
        <v>473</v>
      </c>
      <c r="S144" s="420" t="s">
        <v>302</v>
      </c>
      <c r="T144" s="413"/>
      <c r="U144" s="420"/>
      <c r="V144" s="606">
        <f>LOOKUP(Table1[[#This Row],[JV '#]],Table4[JV '#],Table4[Construction Start Dates])</f>
        <v>42548</v>
      </c>
    </row>
    <row r="145" spans="1:22" ht="36" x14ac:dyDescent="0.25">
      <c r="A145" s="414" t="s">
        <v>484</v>
      </c>
      <c r="B145" s="415" t="s">
        <v>35</v>
      </c>
      <c r="C145" s="518">
        <v>47</v>
      </c>
      <c r="D145" s="502">
        <v>12239</v>
      </c>
      <c r="E145" s="416">
        <v>69040</v>
      </c>
      <c r="F145" s="430">
        <v>18047700300000</v>
      </c>
      <c r="G145" s="416">
        <v>2</v>
      </c>
      <c r="H145" s="415" t="s">
        <v>467</v>
      </c>
      <c r="I145" s="418" t="s">
        <v>480</v>
      </c>
      <c r="J145" s="418" t="s">
        <v>481</v>
      </c>
      <c r="K145" s="418" t="s">
        <v>482</v>
      </c>
      <c r="L145" s="418" t="s">
        <v>483</v>
      </c>
      <c r="M145" s="419">
        <v>41.085500000000003</v>
      </c>
      <c r="N145" s="419">
        <v>-77.465313888888886</v>
      </c>
      <c r="O145" s="418">
        <v>20143580327</v>
      </c>
      <c r="P145" s="413" t="s">
        <v>107</v>
      </c>
      <c r="Q145" s="413" t="s">
        <v>485</v>
      </c>
      <c r="R145" s="413" t="s">
        <v>486</v>
      </c>
      <c r="S145" s="420" t="s">
        <v>44</v>
      </c>
      <c r="T145" s="413"/>
      <c r="U145" s="436"/>
      <c r="V145" s="606">
        <f>LOOKUP(Table1[[#This Row],[JV '#]],Table4[JV '#],Table4[Construction Start Dates])</f>
        <v>42548</v>
      </c>
    </row>
    <row r="146" spans="1:22" ht="36" x14ac:dyDescent="0.25">
      <c r="A146" s="414" t="s">
        <v>487</v>
      </c>
      <c r="B146" s="415" t="s">
        <v>35</v>
      </c>
      <c r="C146" s="518">
        <v>47</v>
      </c>
      <c r="D146" s="502">
        <v>12239</v>
      </c>
      <c r="E146" s="416">
        <v>69040</v>
      </c>
      <c r="F146" s="430">
        <v>18047700300000</v>
      </c>
      <c r="G146" s="416">
        <v>2</v>
      </c>
      <c r="H146" s="415" t="s">
        <v>467</v>
      </c>
      <c r="I146" s="418" t="s">
        <v>480</v>
      </c>
      <c r="J146" s="418" t="s">
        <v>481</v>
      </c>
      <c r="K146" s="418" t="s">
        <v>482</v>
      </c>
      <c r="L146" s="418" t="s">
        <v>483</v>
      </c>
      <c r="M146" s="419">
        <v>41.085500000000003</v>
      </c>
      <c r="N146" s="419">
        <v>-77.465313888888886</v>
      </c>
      <c r="O146" s="418">
        <v>20143580327</v>
      </c>
      <c r="P146" s="413" t="s">
        <v>55</v>
      </c>
      <c r="Q146" s="413" t="s">
        <v>488</v>
      </c>
      <c r="R146" s="413" t="s">
        <v>489</v>
      </c>
      <c r="S146" s="420"/>
      <c r="T146" s="413"/>
      <c r="U146" s="436"/>
      <c r="V146" s="606">
        <f>LOOKUP(Table1[[#This Row],[JV '#]],Table4[JV '#],Table4[Construction Start Dates])</f>
        <v>42548</v>
      </c>
    </row>
    <row r="147" spans="1:22" ht="36" x14ac:dyDescent="0.25">
      <c r="A147" s="414" t="s">
        <v>490</v>
      </c>
      <c r="B147" s="415" t="s">
        <v>35</v>
      </c>
      <c r="C147" s="518">
        <v>47</v>
      </c>
      <c r="D147" s="502">
        <v>12239</v>
      </c>
      <c r="E147" s="416">
        <v>69040</v>
      </c>
      <c r="F147" s="430">
        <v>18047700300000</v>
      </c>
      <c r="G147" s="416">
        <v>2</v>
      </c>
      <c r="H147" s="415" t="s">
        <v>467</v>
      </c>
      <c r="I147" s="418" t="s">
        <v>480</v>
      </c>
      <c r="J147" s="418" t="s">
        <v>481</v>
      </c>
      <c r="K147" s="418" t="s">
        <v>482</v>
      </c>
      <c r="L147" s="418" t="s">
        <v>483</v>
      </c>
      <c r="M147" s="419">
        <v>41.085500000000003</v>
      </c>
      <c r="N147" s="419">
        <v>-77.465313888888886</v>
      </c>
      <c r="O147" s="418">
        <v>20143580327</v>
      </c>
      <c r="P147" s="413" t="s">
        <v>46</v>
      </c>
      <c r="Q147" s="413" t="s">
        <v>257</v>
      </c>
      <c r="R147" s="413" t="s">
        <v>491</v>
      </c>
      <c r="S147" s="420" t="s">
        <v>302</v>
      </c>
      <c r="T147" s="413"/>
      <c r="U147" s="436"/>
      <c r="V147" s="606">
        <f>LOOKUP(Table1[[#This Row],[JV '#]],Table4[JV '#],Table4[Construction Start Dates])</f>
        <v>42548</v>
      </c>
    </row>
    <row r="148" spans="1:22" ht="36" x14ac:dyDescent="0.25">
      <c r="A148" s="414" t="s">
        <v>492</v>
      </c>
      <c r="B148" s="415" t="s">
        <v>35</v>
      </c>
      <c r="C148" s="518">
        <v>47</v>
      </c>
      <c r="D148" s="502">
        <v>12239</v>
      </c>
      <c r="E148" s="416">
        <v>69040</v>
      </c>
      <c r="F148" s="430">
        <v>18047700300000</v>
      </c>
      <c r="G148" s="416">
        <v>2</v>
      </c>
      <c r="H148" s="415" t="s">
        <v>467</v>
      </c>
      <c r="I148" s="418" t="s">
        <v>480</v>
      </c>
      <c r="J148" s="418" t="s">
        <v>481</v>
      </c>
      <c r="K148" s="418" t="s">
        <v>482</v>
      </c>
      <c r="L148" s="418" t="s">
        <v>483</v>
      </c>
      <c r="M148" s="419">
        <v>41.085500000000003</v>
      </c>
      <c r="N148" s="419">
        <v>-77.465313888888886</v>
      </c>
      <c r="O148" s="418">
        <v>20143580327</v>
      </c>
      <c r="P148" s="420" t="s">
        <v>55</v>
      </c>
      <c r="Q148" s="413" t="s">
        <v>316</v>
      </c>
      <c r="R148" s="413" t="s">
        <v>493</v>
      </c>
      <c r="S148" s="420" t="s">
        <v>302</v>
      </c>
      <c r="T148" s="413"/>
      <c r="U148" s="436"/>
      <c r="V148" s="606">
        <f>LOOKUP(Table1[[#This Row],[JV '#]],Table4[JV '#],Table4[Construction Start Dates])</f>
        <v>42548</v>
      </c>
    </row>
    <row r="149" spans="1:22" ht="24" x14ac:dyDescent="0.25">
      <c r="A149" s="414" t="s">
        <v>494</v>
      </c>
      <c r="B149" s="415" t="s">
        <v>35</v>
      </c>
      <c r="C149" s="415">
        <v>48</v>
      </c>
      <c r="D149" s="456">
        <v>15531</v>
      </c>
      <c r="E149" s="416">
        <v>85152</v>
      </c>
      <c r="F149" s="417">
        <v>24012002801546</v>
      </c>
      <c r="G149" s="416">
        <v>2</v>
      </c>
      <c r="H149" s="415" t="s">
        <v>495</v>
      </c>
      <c r="I149" s="418" t="s">
        <v>496</v>
      </c>
      <c r="J149" s="418" t="s">
        <v>252</v>
      </c>
      <c r="K149" s="418" t="s">
        <v>497</v>
      </c>
      <c r="L149" s="418" t="s">
        <v>498</v>
      </c>
      <c r="M149" s="419">
        <v>41.427999999999997</v>
      </c>
      <c r="N149" s="419">
        <v>-78.532888888888891</v>
      </c>
      <c r="O149" s="418">
        <v>20150161105</v>
      </c>
      <c r="P149" s="413" t="s">
        <v>499</v>
      </c>
      <c r="Q149" s="413" t="s">
        <v>500</v>
      </c>
      <c r="R149" s="413" t="s">
        <v>501</v>
      </c>
      <c r="S149" s="420" t="s">
        <v>44</v>
      </c>
      <c r="T149" s="413"/>
      <c r="U149" s="420"/>
      <c r="V149" s="606">
        <f>LOOKUP(Table1[[#This Row],[JV '#]],Table4[JV '#],Table4[Construction Start Dates])</f>
        <v>42569</v>
      </c>
    </row>
    <row r="150" spans="1:22" ht="24" x14ac:dyDescent="0.25">
      <c r="A150" s="414" t="s">
        <v>502</v>
      </c>
      <c r="B150" s="415" t="s">
        <v>35</v>
      </c>
      <c r="C150" s="415">
        <v>48</v>
      </c>
      <c r="D150" s="456">
        <v>15531</v>
      </c>
      <c r="E150" s="416">
        <v>85152</v>
      </c>
      <c r="F150" s="417">
        <v>24012002801546</v>
      </c>
      <c r="G150" s="416">
        <v>2</v>
      </c>
      <c r="H150" s="415" t="s">
        <v>495</v>
      </c>
      <c r="I150" s="418" t="s">
        <v>496</v>
      </c>
      <c r="J150" s="418" t="s">
        <v>252</v>
      </c>
      <c r="K150" s="418" t="s">
        <v>497</v>
      </c>
      <c r="L150" s="418" t="s">
        <v>498</v>
      </c>
      <c r="M150" s="419">
        <v>41.427999999999997</v>
      </c>
      <c r="N150" s="419">
        <v>-78.532888888888891</v>
      </c>
      <c r="O150" s="418">
        <v>20150161105</v>
      </c>
      <c r="P150" s="413" t="s">
        <v>41</v>
      </c>
      <c r="Q150" s="413" t="s">
        <v>42</v>
      </c>
      <c r="R150" s="413" t="s">
        <v>503</v>
      </c>
      <c r="S150" s="420" t="s">
        <v>44</v>
      </c>
      <c r="T150" s="413" t="s">
        <v>504</v>
      </c>
      <c r="U150" s="436"/>
      <c r="V150" s="606">
        <f>LOOKUP(Table1[[#This Row],[JV '#]],Table4[JV '#],Table4[Construction Start Dates])</f>
        <v>42569</v>
      </c>
    </row>
    <row r="151" spans="1:22" ht="60" x14ac:dyDescent="0.25">
      <c r="A151" s="414" t="s">
        <v>505</v>
      </c>
      <c r="B151" s="415" t="s">
        <v>35</v>
      </c>
      <c r="C151" s="415">
        <v>48</v>
      </c>
      <c r="D151" s="456">
        <v>15531</v>
      </c>
      <c r="E151" s="416">
        <v>85152</v>
      </c>
      <c r="F151" s="417">
        <v>24012002801546</v>
      </c>
      <c r="G151" s="416">
        <v>2</v>
      </c>
      <c r="H151" s="415" t="s">
        <v>495</v>
      </c>
      <c r="I151" s="418" t="s">
        <v>496</v>
      </c>
      <c r="J151" s="418" t="s">
        <v>252</v>
      </c>
      <c r="K151" s="418" t="s">
        <v>497</v>
      </c>
      <c r="L151" s="418" t="s">
        <v>498</v>
      </c>
      <c r="M151" s="419">
        <v>41.427999999999997</v>
      </c>
      <c r="N151" s="419">
        <v>-78.532888888888891</v>
      </c>
      <c r="O151" s="418">
        <v>20150161105</v>
      </c>
      <c r="P151" s="413" t="s">
        <v>107</v>
      </c>
      <c r="Q151" s="413" t="s">
        <v>506</v>
      </c>
      <c r="R151" s="413" t="s">
        <v>507</v>
      </c>
      <c r="S151" s="420" t="s">
        <v>44</v>
      </c>
      <c r="T151" s="413"/>
      <c r="U151" s="436"/>
      <c r="V151" s="606">
        <f>LOOKUP(Table1[[#This Row],[JV '#]],Table4[JV '#],Table4[Construction Start Dates])</f>
        <v>42569</v>
      </c>
    </row>
    <row r="152" spans="1:22" ht="36" x14ac:dyDescent="0.25">
      <c r="A152" s="414" t="s">
        <v>508</v>
      </c>
      <c r="B152" s="415" t="s">
        <v>35</v>
      </c>
      <c r="C152" s="415">
        <v>48</v>
      </c>
      <c r="D152" s="456">
        <v>15531</v>
      </c>
      <c r="E152" s="416">
        <v>85152</v>
      </c>
      <c r="F152" s="417">
        <v>24012002801546</v>
      </c>
      <c r="G152" s="416">
        <v>2</v>
      </c>
      <c r="H152" s="415" t="s">
        <v>495</v>
      </c>
      <c r="I152" s="418" t="s">
        <v>496</v>
      </c>
      <c r="J152" s="418" t="s">
        <v>252</v>
      </c>
      <c r="K152" s="418" t="s">
        <v>497</v>
      </c>
      <c r="L152" s="418" t="s">
        <v>498</v>
      </c>
      <c r="M152" s="419">
        <v>41.427999999999997</v>
      </c>
      <c r="N152" s="419">
        <v>-78.532888888888891</v>
      </c>
      <c r="O152" s="418">
        <v>20150161105</v>
      </c>
      <c r="P152" s="413" t="s">
        <v>353</v>
      </c>
      <c r="Q152" s="413" t="s">
        <v>509</v>
      </c>
      <c r="R152" s="413" t="s">
        <v>510</v>
      </c>
      <c r="S152" s="420" t="s">
        <v>44</v>
      </c>
      <c r="T152" s="413"/>
      <c r="U152" s="436"/>
      <c r="V152" s="606">
        <f>LOOKUP(Table1[[#This Row],[JV '#]],Table4[JV '#],Table4[Construction Start Dates])</f>
        <v>42569</v>
      </c>
    </row>
    <row r="153" spans="1:22" ht="48" x14ac:dyDescent="0.25">
      <c r="A153" s="414" t="s">
        <v>511</v>
      </c>
      <c r="B153" s="415" t="s">
        <v>35</v>
      </c>
      <c r="C153" s="415">
        <v>48</v>
      </c>
      <c r="D153" s="456">
        <v>15531</v>
      </c>
      <c r="E153" s="416">
        <v>85152</v>
      </c>
      <c r="F153" s="417">
        <v>24012002801546</v>
      </c>
      <c r="G153" s="416">
        <v>2</v>
      </c>
      <c r="H153" s="415" t="s">
        <v>495</v>
      </c>
      <c r="I153" s="418" t="s">
        <v>496</v>
      </c>
      <c r="J153" s="418" t="s">
        <v>252</v>
      </c>
      <c r="K153" s="418" t="s">
        <v>497</v>
      </c>
      <c r="L153" s="418" t="s">
        <v>498</v>
      </c>
      <c r="M153" s="419">
        <v>41.427999999999997</v>
      </c>
      <c r="N153" s="419">
        <v>-78.532888888888891</v>
      </c>
      <c r="O153" s="418">
        <v>20150161105</v>
      </c>
      <c r="P153" s="413" t="s">
        <v>46</v>
      </c>
      <c r="Q153" s="413" t="s">
        <v>257</v>
      </c>
      <c r="R153" s="413" t="s">
        <v>512</v>
      </c>
      <c r="S153" s="420" t="s">
        <v>302</v>
      </c>
      <c r="T153" s="413"/>
      <c r="U153" s="436"/>
      <c r="V153" s="606">
        <f>LOOKUP(Table1[[#This Row],[JV '#]],Table4[JV '#],Table4[Construction Start Dates])</f>
        <v>42569</v>
      </c>
    </row>
    <row r="154" spans="1:22" x14ac:dyDescent="0.25">
      <c r="A154" s="414" t="s">
        <v>513</v>
      </c>
      <c r="B154" s="415" t="s">
        <v>35</v>
      </c>
      <c r="C154" s="415">
        <v>48</v>
      </c>
      <c r="D154" s="456">
        <v>15531</v>
      </c>
      <c r="E154" s="416">
        <v>85152</v>
      </c>
      <c r="F154" s="417">
        <v>24012002801546</v>
      </c>
      <c r="G154" s="416">
        <v>2</v>
      </c>
      <c r="H154" s="415" t="s">
        <v>495</v>
      </c>
      <c r="I154" s="418" t="s">
        <v>496</v>
      </c>
      <c r="J154" s="418" t="s">
        <v>252</v>
      </c>
      <c r="K154" s="418" t="s">
        <v>497</v>
      </c>
      <c r="L154" s="418" t="s">
        <v>498</v>
      </c>
      <c r="M154" s="419">
        <v>41.427999999999997</v>
      </c>
      <c r="N154" s="419">
        <v>-78.532888888888891</v>
      </c>
      <c r="O154" s="418">
        <v>20150161105</v>
      </c>
      <c r="P154" s="413" t="s">
        <v>55</v>
      </c>
      <c r="Q154" s="413" t="s">
        <v>151</v>
      </c>
      <c r="R154" s="413" t="s">
        <v>514</v>
      </c>
      <c r="S154" s="420" t="s">
        <v>302</v>
      </c>
      <c r="T154" s="413"/>
      <c r="U154" s="436"/>
      <c r="V154" s="606">
        <f>LOOKUP(Table1[[#This Row],[JV '#]],Table4[JV '#],Table4[Construction Start Dates])</f>
        <v>42569</v>
      </c>
    </row>
    <row r="155" spans="1:22" ht="24" x14ac:dyDescent="0.25">
      <c r="A155" s="414" t="s">
        <v>515</v>
      </c>
      <c r="B155" s="415" t="s">
        <v>35</v>
      </c>
      <c r="C155" s="415">
        <v>48</v>
      </c>
      <c r="D155" s="456">
        <v>15531</v>
      </c>
      <c r="E155" s="416">
        <v>85152</v>
      </c>
      <c r="F155" s="417">
        <v>24012002801546</v>
      </c>
      <c r="G155" s="416">
        <v>2</v>
      </c>
      <c r="H155" s="415" t="s">
        <v>495</v>
      </c>
      <c r="I155" s="418" t="s">
        <v>496</v>
      </c>
      <c r="J155" s="418" t="s">
        <v>252</v>
      </c>
      <c r="K155" s="418" t="s">
        <v>497</v>
      </c>
      <c r="L155" s="418" t="s">
        <v>498</v>
      </c>
      <c r="M155" s="419">
        <v>41.427999999999997</v>
      </c>
      <c r="N155" s="419">
        <v>-78.532888888888891</v>
      </c>
      <c r="O155" s="418">
        <v>20150161105</v>
      </c>
      <c r="P155" s="420" t="s">
        <v>55</v>
      </c>
      <c r="Q155" s="413" t="s">
        <v>516</v>
      </c>
      <c r="R155" s="413" t="s">
        <v>421</v>
      </c>
      <c r="S155" s="420" t="s">
        <v>302</v>
      </c>
      <c r="T155" s="413"/>
      <c r="U155" s="436"/>
      <c r="V155" s="606">
        <f>LOOKUP(Table1[[#This Row],[JV '#]],Table4[JV '#],Table4[Construction Start Dates])</f>
        <v>42569</v>
      </c>
    </row>
    <row r="156" spans="1:22" x14ac:dyDescent="0.25">
      <c r="A156" s="414" t="s">
        <v>517</v>
      </c>
      <c r="B156" s="415" t="s">
        <v>35</v>
      </c>
      <c r="C156" s="415">
        <v>49</v>
      </c>
      <c r="D156" s="520">
        <v>15535</v>
      </c>
      <c r="E156" s="416">
        <v>69088</v>
      </c>
      <c r="F156" s="417">
        <v>24021900201858</v>
      </c>
      <c r="G156" s="416">
        <v>2</v>
      </c>
      <c r="H156" s="415" t="s">
        <v>495</v>
      </c>
      <c r="I156" s="418" t="s">
        <v>518</v>
      </c>
      <c r="J156" s="418" t="s">
        <v>389</v>
      </c>
      <c r="K156" s="418" t="s">
        <v>519</v>
      </c>
      <c r="L156" s="418" t="s">
        <v>520</v>
      </c>
      <c r="M156" s="419">
        <v>41.260333333333335</v>
      </c>
      <c r="N156" s="419">
        <v>-78.726061111111107</v>
      </c>
      <c r="O156" s="418">
        <v>20143580336</v>
      </c>
      <c r="P156" s="413" t="s">
        <v>46</v>
      </c>
      <c r="Q156" s="413" t="s">
        <v>47</v>
      </c>
      <c r="R156" s="413" t="s">
        <v>7550</v>
      </c>
      <c r="S156" s="420"/>
      <c r="T156" s="413"/>
      <c r="U156" s="436"/>
      <c r="V156" s="606">
        <f>LOOKUP(Table1[[#This Row],[JV '#]],Table4[JV '#],Table4[Construction Start Dates])</f>
        <v>42559</v>
      </c>
    </row>
    <row r="157" spans="1:22" ht="24" x14ac:dyDescent="0.25">
      <c r="A157" s="414" t="s">
        <v>521</v>
      </c>
      <c r="B157" s="415" t="s">
        <v>35</v>
      </c>
      <c r="C157" s="415">
        <v>49</v>
      </c>
      <c r="D157" s="520">
        <v>15535</v>
      </c>
      <c r="E157" s="416">
        <v>69088</v>
      </c>
      <c r="F157" s="417">
        <v>24021900201858</v>
      </c>
      <c r="G157" s="416">
        <v>2</v>
      </c>
      <c r="H157" s="415" t="s">
        <v>495</v>
      </c>
      <c r="I157" s="418" t="s">
        <v>518</v>
      </c>
      <c r="J157" s="418" t="s">
        <v>389</v>
      </c>
      <c r="K157" s="418" t="s">
        <v>519</v>
      </c>
      <c r="L157" s="418" t="s">
        <v>520</v>
      </c>
      <c r="M157" s="419">
        <v>41.260333333333335</v>
      </c>
      <c r="N157" s="419">
        <v>-78.726061111111107</v>
      </c>
      <c r="O157" s="418">
        <v>20143580336</v>
      </c>
      <c r="P157" s="413" t="s">
        <v>55</v>
      </c>
      <c r="Q157" s="413" t="s">
        <v>522</v>
      </c>
      <c r="R157" s="413" t="s">
        <v>523</v>
      </c>
      <c r="S157" s="420" t="s">
        <v>302</v>
      </c>
      <c r="T157" s="413"/>
      <c r="U157" s="420"/>
      <c r="V157" s="606">
        <f>LOOKUP(Table1[[#This Row],[JV '#]],Table4[JV '#],Table4[Construction Start Dates])</f>
        <v>42559</v>
      </c>
    </row>
    <row r="158" spans="1:22" ht="24" x14ac:dyDescent="0.25">
      <c r="A158" s="414" t="s">
        <v>524</v>
      </c>
      <c r="B158" s="415" t="s">
        <v>35</v>
      </c>
      <c r="C158" s="415">
        <v>49</v>
      </c>
      <c r="D158" s="520">
        <v>15535</v>
      </c>
      <c r="E158" s="416">
        <v>69088</v>
      </c>
      <c r="F158" s="417">
        <v>24021900201858</v>
      </c>
      <c r="G158" s="416">
        <v>2</v>
      </c>
      <c r="H158" s="415" t="s">
        <v>495</v>
      </c>
      <c r="I158" s="418" t="s">
        <v>518</v>
      </c>
      <c r="J158" s="418" t="s">
        <v>389</v>
      </c>
      <c r="K158" s="418" t="s">
        <v>519</v>
      </c>
      <c r="L158" s="418" t="s">
        <v>520</v>
      </c>
      <c r="M158" s="419">
        <v>41.260333333333335</v>
      </c>
      <c r="N158" s="419">
        <v>-78.726061111111107</v>
      </c>
      <c r="O158" s="418">
        <v>20143580336</v>
      </c>
      <c r="P158" s="413" t="s">
        <v>55</v>
      </c>
      <c r="Q158" s="413" t="s">
        <v>316</v>
      </c>
      <c r="R158" s="413" t="s">
        <v>525</v>
      </c>
      <c r="S158" s="420" t="s">
        <v>302</v>
      </c>
      <c r="T158" s="413"/>
      <c r="U158" s="436"/>
      <c r="V158" s="606">
        <f>LOOKUP(Table1[[#This Row],[JV '#]],Table4[JV '#],Table4[Construction Start Dates])</f>
        <v>42559</v>
      </c>
    </row>
    <row r="159" spans="1:22" ht="24" x14ac:dyDescent="0.25">
      <c r="A159" s="414" t="s">
        <v>526</v>
      </c>
      <c r="B159" s="415" t="s">
        <v>35</v>
      </c>
      <c r="C159" s="415">
        <v>49</v>
      </c>
      <c r="D159" s="520">
        <v>15535</v>
      </c>
      <c r="E159" s="416">
        <v>69088</v>
      </c>
      <c r="F159" s="417">
        <v>24021900201858</v>
      </c>
      <c r="G159" s="416">
        <v>2</v>
      </c>
      <c r="H159" s="415" t="s">
        <v>495</v>
      </c>
      <c r="I159" s="418" t="s">
        <v>518</v>
      </c>
      <c r="J159" s="418" t="s">
        <v>389</v>
      </c>
      <c r="K159" s="418" t="s">
        <v>519</v>
      </c>
      <c r="L159" s="418" t="s">
        <v>520</v>
      </c>
      <c r="M159" s="419">
        <v>41.260333333333335</v>
      </c>
      <c r="N159" s="419">
        <v>-78.726061111111107</v>
      </c>
      <c r="O159" s="418">
        <v>20143580336</v>
      </c>
      <c r="P159" s="413" t="s">
        <v>41</v>
      </c>
      <c r="Q159" s="413" t="s">
        <v>42</v>
      </c>
      <c r="R159" s="413" t="s">
        <v>255</v>
      </c>
      <c r="S159" s="420" t="s">
        <v>44</v>
      </c>
      <c r="T159" s="413"/>
      <c r="U159" s="436"/>
      <c r="V159" s="606">
        <f>LOOKUP(Table1[[#This Row],[JV '#]],Table4[JV '#],Table4[Construction Start Dates])</f>
        <v>42559</v>
      </c>
    </row>
    <row r="160" spans="1:22" ht="48" x14ac:dyDescent="0.25">
      <c r="A160" s="414" t="s">
        <v>527</v>
      </c>
      <c r="B160" s="415" t="s">
        <v>35</v>
      </c>
      <c r="C160" s="415">
        <v>49</v>
      </c>
      <c r="D160" s="520">
        <v>15535</v>
      </c>
      <c r="E160" s="416">
        <v>69088</v>
      </c>
      <c r="F160" s="417">
        <v>24021900201858</v>
      </c>
      <c r="G160" s="416">
        <v>2</v>
      </c>
      <c r="H160" s="415" t="s">
        <v>495</v>
      </c>
      <c r="I160" s="418" t="s">
        <v>518</v>
      </c>
      <c r="J160" s="418" t="s">
        <v>389</v>
      </c>
      <c r="K160" s="418" t="s">
        <v>519</v>
      </c>
      <c r="L160" s="418" t="s">
        <v>520</v>
      </c>
      <c r="M160" s="419">
        <v>41.260333333333335</v>
      </c>
      <c r="N160" s="419">
        <v>-78.726061111111107</v>
      </c>
      <c r="O160" s="418">
        <v>20143580336</v>
      </c>
      <c r="P160" s="413" t="s">
        <v>46</v>
      </c>
      <c r="Q160" s="413" t="s">
        <v>257</v>
      </c>
      <c r="R160" s="413" t="s">
        <v>258</v>
      </c>
      <c r="S160" s="420" t="s">
        <v>302</v>
      </c>
      <c r="T160" s="413"/>
      <c r="U160" s="436"/>
      <c r="V160" s="606">
        <f>LOOKUP(Table1[[#This Row],[JV '#]],Table4[JV '#],Table4[Construction Start Dates])</f>
        <v>42559</v>
      </c>
    </row>
    <row r="161" spans="1:22" ht="24" x14ac:dyDescent="0.25">
      <c r="A161" s="414" t="s">
        <v>528</v>
      </c>
      <c r="B161" s="415" t="s">
        <v>35</v>
      </c>
      <c r="C161" s="459">
        <v>50</v>
      </c>
      <c r="D161" s="456">
        <v>15560</v>
      </c>
      <c r="E161" s="416">
        <v>88185</v>
      </c>
      <c r="F161" s="490">
        <v>24021904900000</v>
      </c>
      <c r="G161" s="416">
        <v>2</v>
      </c>
      <c r="H161" s="415" t="s">
        <v>495</v>
      </c>
      <c r="I161" s="418" t="s">
        <v>529</v>
      </c>
      <c r="J161" s="418" t="s">
        <v>389</v>
      </c>
      <c r="K161" s="418" t="s">
        <v>530</v>
      </c>
      <c r="L161" s="418" t="s">
        <v>531</v>
      </c>
      <c r="M161" s="419">
        <v>41.479222222222219</v>
      </c>
      <c r="N161" s="419">
        <v>-78.669694444444445</v>
      </c>
      <c r="O161" s="418" t="s">
        <v>532</v>
      </c>
      <c r="P161" s="413" t="s">
        <v>55</v>
      </c>
      <c r="Q161" s="413" t="s">
        <v>316</v>
      </c>
      <c r="R161" s="413" t="s">
        <v>475</v>
      </c>
      <c r="S161" s="420" t="s">
        <v>302</v>
      </c>
      <c r="T161" s="413"/>
      <c r="U161" s="420"/>
      <c r="V161" s="606">
        <f>LOOKUP(Table1[[#This Row],[JV '#]],Table4[JV '#],Table4[Construction Start Dates])</f>
        <v>42573</v>
      </c>
    </row>
    <row r="162" spans="1:22" ht="36" x14ac:dyDescent="0.25">
      <c r="A162" s="414" t="s">
        <v>533</v>
      </c>
      <c r="B162" s="415" t="s">
        <v>35</v>
      </c>
      <c r="C162" s="459">
        <v>50</v>
      </c>
      <c r="D162" s="456">
        <v>15560</v>
      </c>
      <c r="E162" s="416">
        <v>88185</v>
      </c>
      <c r="F162" s="490">
        <v>24021904900000</v>
      </c>
      <c r="G162" s="416">
        <v>2</v>
      </c>
      <c r="H162" s="415" t="s">
        <v>495</v>
      </c>
      <c r="I162" s="418" t="s">
        <v>529</v>
      </c>
      <c r="J162" s="418" t="s">
        <v>389</v>
      </c>
      <c r="K162" s="418" t="s">
        <v>530</v>
      </c>
      <c r="L162" s="418" t="s">
        <v>531</v>
      </c>
      <c r="M162" s="419">
        <v>41.479222222222219</v>
      </c>
      <c r="N162" s="419">
        <v>-78.669694444444445</v>
      </c>
      <c r="O162" s="418" t="s">
        <v>532</v>
      </c>
      <c r="P162" s="413"/>
      <c r="Q162" s="413" t="s">
        <v>534</v>
      </c>
      <c r="R162" s="413" t="s">
        <v>535</v>
      </c>
      <c r="S162" s="420"/>
      <c r="T162" s="413"/>
      <c r="U162" s="436"/>
      <c r="V162" s="606">
        <f>LOOKUP(Table1[[#This Row],[JV '#]],Table4[JV '#],Table4[Construction Start Dates])</f>
        <v>42573</v>
      </c>
    </row>
    <row r="163" spans="1:22" ht="24" x14ac:dyDescent="0.25">
      <c r="A163" s="414" t="s">
        <v>536</v>
      </c>
      <c r="B163" s="415" t="s">
        <v>35</v>
      </c>
      <c r="C163" s="459">
        <v>50</v>
      </c>
      <c r="D163" s="456">
        <v>15560</v>
      </c>
      <c r="E163" s="416">
        <v>88185</v>
      </c>
      <c r="F163" s="490">
        <v>24021904900000</v>
      </c>
      <c r="G163" s="416">
        <v>2</v>
      </c>
      <c r="H163" s="415" t="s">
        <v>495</v>
      </c>
      <c r="I163" s="418" t="s">
        <v>529</v>
      </c>
      <c r="J163" s="418" t="s">
        <v>389</v>
      </c>
      <c r="K163" s="418" t="s">
        <v>530</v>
      </c>
      <c r="L163" s="418" t="s">
        <v>531</v>
      </c>
      <c r="M163" s="419">
        <v>41.479222222222219</v>
      </c>
      <c r="N163" s="419">
        <v>-78.669694444444445</v>
      </c>
      <c r="O163" s="418" t="s">
        <v>532</v>
      </c>
      <c r="P163" s="413" t="s">
        <v>41</v>
      </c>
      <c r="Q163" s="413" t="s">
        <v>42</v>
      </c>
      <c r="R163" s="413" t="s">
        <v>255</v>
      </c>
      <c r="S163" s="420" t="s">
        <v>44</v>
      </c>
      <c r="T163" s="413"/>
      <c r="U163" s="436"/>
      <c r="V163" s="606">
        <f>LOOKUP(Table1[[#This Row],[JV '#]],Table4[JV '#],Table4[Construction Start Dates])</f>
        <v>42573</v>
      </c>
    </row>
    <row r="164" spans="1:22" ht="48" x14ac:dyDescent="0.25">
      <c r="A164" s="414" t="s">
        <v>537</v>
      </c>
      <c r="B164" s="415" t="s">
        <v>35</v>
      </c>
      <c r="C164" s="459">
        <v>50</v>
      </c>
      <c r="D164" s="456">
        <v>15560</v>
      </c>
      <c r="E164" s="416">
        <v>88185</v>
      </c>
      <c r="F164" s="490">
        <v>24021904900000</v>
      </c>
      <c r="G164" s="416">
        <v>2</v>
      </c>
      <c r="H164" s="415" t="s">
        <v>495</v>
      </c>
      <c r="I164" s="418" t="s">
        <v>529</v>
      </c>
      <c r="J164" s="418" t="s">
        <v>389</v>
      </c>
      <c r="K164" s="418" t="s">
        <v>530</v>
      </c>
      <c r="L164" s="418" t="s">
        <v>531</v>
      </c>
      <c r="M164" s="419">
        <v>41.479222222222219</v>
      </c>
      <c r="N164" s="419">
        <v>-78.669694444444445</v>
      </c>
      <c r="O164" s="418" t="s">
        <v>532</v>
      </c>
      <c r="P164" s="413" t="s">
        <v>55</v>
      </c>
      <c r="Q164" s="413" t="s">
        <v>151</v>
      </c>
      <c r="R164" s="413" t="s">
        <v>465</v>
      </c>
      <c r="S164" s="420" t="s">
        <v>302</v>
      </c>
      <c r="T164" s="413"/>
      <c r="U164" s="436"/>
      <c r="V164" s="606">
        <f>LOOKUP(Table1[[#This Row],[JV '#]],Table4[JV '#],Table4[Construction Start Dates])</f>
        <v>42573</v>
      </c>
    </row>
    <row r="165" spans="1:22" ht="24" x14ac:dyDescent="0.25">
      <c r="A165" s="414" t="s">
        <v>538</v>
      </c>
      <c r="B165" s="415" t="s">
        <v>35</v>
      </c>
      <c r="C165" s="459">
        <v>50</v>
      </c>
      <c r="D165" s="456">
        <v>15560</v>
      </c>
      <c r="E165" s="416">
        <v>88185</v>
      </c>
      <c r="F165" s="490">
        <v>24021904900000</v>
      </c>
      <c r="G165" s="416">
        <v>2</v>
      </c>
      <c r="H165" s="415" t="s">
        <v>495</v>
      </c>
      <c r="I165" s="418" t="s">
        <v>529</v>
      </c>
      <c r="J165" s="418" t="s">
        <v>389</v>
      </c>
      <c r="K165" s="418" t="s">
        <v>530</v>
      </c>
      <c r="L165" s="418" t="s">
        <v>531</v>
      </c>
      <c r="M165" s="419">
        <v>41.479222222222219</v>
      </c>
      <c r="N165" s="419">
        <v>-78.669694444444445</v>
      </c>
      <c r="O165" s="418" t="s">
        <v>532</v>
      </c>
      <c r="P165" s="413" t="s">
        <v>107</v>
      </c>
      <c r="Q165" s="413" t="s">
        <v>539</v>
      </c>
      <c r="R165" s="413" t="s">
        <v>540</v>
      </c>
      <c r="S165" s="420" t="s">
        <v>44</v>
      </c>
      <c r="T165" s="413"/>
      <c r="U165" s="436"/>
      <c r="V165" s="606">
        <f>LOOKUP(Table1[[#This Row],[JV '#]],Table4[JV '#],Table4[Construction Start Dates])</f>
        <v>42573</v>
      </c>
    </row>
    <row r="166" spans="1:22" ht="48" x14ac:dyDescent="0.25">
      <c r="A166" s="414" t="s">
        <v>541</v>
      </c>
      <c r="B166" s="415" t="s">
        <v>35</v>
      </c>
      <c r="C166" s="459">
        <v>50</v>
      </c>
      <c r="D166" s="456">
        <v>15560</v>
      </c>
      <c r="E166" s="416">
        <v>88185</v>
      </c>
      <c r="F166" s="490">
        <v>24021904900000</v>
      </c>
      <c r="G166" s="416">
        <v>2</v>
      </c>
      <c r="H166" s="415" t="s">
        <v>495</v>
      </c>
      <c r="I166" s="418" t="s">
        <v>529</v>
      </c>
      <c r="J166" s="418" t="s">
        <v>389</v>
      </c>
      <c r="K166" s="418" t="s">
        <v>530</v>
      </c>
      <c r="L166" s="418" t="s">
        <v>531</v>
      </c>
      <c r="M166" s="419">
        <v>41.479222222222219</v>
      </c>
      <c r="N166" s="419">
        <v>-78.669694444444445</v>
      </c>
      <c r="O166" s="418" t="s">
        <v>532</v>
      </c>
      <c r="P166" s="413" t="s">
        <v>46</v>
      </c>
      <c r="Q166" s="413" t="s">
        <v>257</v>
      </c>
      <c r="R166" s="413" t="s">
        <v>258</v>
      </c>
      <c r="S166" s="420" t="s">
        <v>302</v>
      </c>
      <c r="T166" s="413"/>
      <c r="U166" s="436"/>
      <c r="V166" s="606">
        <f>LOOKUP(Table1[[#This Row],[JV '#]],Table4[JV '#],Table4[Construction Start Dates])</f>
        <v>42573</v>
      </c>
    </row>
    <row r="167" spans="1:22" ht="24" x14ac:dyDescent="0.25">
      <c r="A167" s="414" t="s">
        <v>542</v>
      </c>
      <c r="B167" s="415" t="s">
        <v>35</v>
      </c>
      <c r="C167" s="415">
        <v>51</v>
      </c>
      <c r="D167" s="520">
        <v>19992</v>
      </c>
      <c r="E167" s="416">
        <v>88195</v>
      </c>
      <c r="F167" s="417">
        <v>34003507200000</v>
      </c>
      <c r="G167" s="416">
        <v>2</v>
      </c>
      <c r="H167" s="415" t="s">
        <v>543</v>
      </c>
      <c r="I167" s="418" t="s">
        <v>544</v>
      </c>
      <c r="J167" s="418" t="s">
        <v>545</v>
      </c>
      <c r="K167" s="418" t="s">
        <v>546</v>
      </c>
      <c r="L167" s="418" t="s">
        <v>547</v>
      </c>
      <c r="M167" s="419">
        <v>40.634666666666668</v>
      </c>
      <c r="N167" s="419">
        <v>-77.277930555555557</v>
      </c>
      <c r="O167" s="418">
        <v>20150761133</v>
      </c>
      <c r="P167" s="413" t="s">
        <v>46</v>
      </c>
      <c r="Q167" s="413" t="s">
        <v>548</v>
      </c>
      <c r="R167" s="413" t="s">
        <v>549</v>
      </c>
      <c r="S167" s="420" t="s">
        <v>44</v>
      </c>
      <c r="T167" s="413"/>
      <c r="U167" s="420"/>
      <c r="V167" s="606">
        <f>LOOKUP(Table1[[#This Row],[JV '#]],Table4[JV '#],Table4[Construction Start Dates])</f>
        <v>42779</v>
      </c>
    </row>
    <row r="168" spans="1:22" x14ac:dyDescent="0.25">
      <c r="A168" s="414" t="s">
        <v>550</v>
      </c>
      <c r="B168" s="415" t="s">
        <v>35</v>
      </c>
      <c r="C168" s="415">
        <v>51</v>
      </c>
      <c r="D168" s="520">
        <v>19992</v>
      </c>
      <c r="E168" s="416">
        <v>88195</v>
      </c>
      <c r="F168" s="417">
        <v>34003507200000</v>
      </c>
      <c r="G168" s="416">
        <v>2</v>
      </c>
      <c r="H168" s="415" t="s">
        <v>543</v>
      </c>
      <c r="I168" s="418" t="s">
        <v>544</v>
      </c>
      <c r="J168" s="418" t="s">
        <v>545</v>
      </c>
      <c r="K168" s="418" t="s">
        <v>546</v>
      </c>
      <c r="L168" s="418" t="s">
        <v>547</v>
      </c>
      <c r="M168" s="419">
        <v>40.634666666666668</v>
      </c>
      <c r="N168" s="419">
        <v>-77.277930555555557</v>
      </c>
      <c r="O168" s="418">
        <v>20150761133</v>
      </c>
      <c r="P168" s="413" t="s">
        <v>55</v>
      </c>
      <c r="Q168" s="413" t="s">
        <v>551</v>
      </c>
      <c r="R168" s="413" t="s">
        <v>552</v>
      </c>
      <c r="S168" s="420"/>
      <c r="T168" s="413"/>
      <c r="U168" s="436"/>
      <c r="V168" s="606">
        <f>LOOKUP(Table1[[#This Row],[JV '#]],Table4[JV '#],Table4[Construction Start Dates])</f>
        <v>42779</v>
      </c>
    </row>
    <row r="169" spans="1:22" x14ac:dyDescent="0.25">
      <c r="A169" s="414">
        <v>52</v>
      </c>
      <c r="B169" s="415" t="s">
        <v>35</v>
      </c>
      <c r="C169" s="415">
        <v>52</v>
      </c>
      <c r="D169" s="516">
        <v>20021</v>
      </c>
      <c r="E169" s="416">
        <v>4194</v>
      </c>
      <c r="F169" s="430">
        <v>34007502501504</v>
      </c>
      <c r="G169" s="416">
        <v>2</v>
      </c>
      <c r="H169" s="415" t="s">
        <v>543</v>
      </c>
      <c r="I169" s="418" t="s">
        <v>553</v>
      </c>
      <c r="J169" s="418" t="s">
        <v>554</v>
      </c>
      <c r="K169" s="418" t="s">
        <v>555</v>
      </c>
      <c r="L169" s="418" t="s">
        <v>556</v>
      </c>
      <c r="M169" s="419">
        <v>40.372194444444446</v>
      </c>
      <c r="N169" s="419">
        <v>-77.600644444444441</v>
      </c>
      <c r="O169" s="418">
        <v>20151470384</v>
      </c>
      <c r="P169" s="413" t="s">
        <v>55</v>
      </c>
      <c r="Q169" s="413" t="s">
        <v>316</v>
      </c>
      <c r="R169" s="413" t="s">
        <v>475</v>
      </c>
      <c r="S169" s="420" t="s">
        <v>44</v>
      </c>
      <c r="T169" s="413"/>
      <c r="U169" s="420"/>
      <c r="V169" s="606">
        <f>LOOKUP(Table1[[#This Row],[JV '#]],Table4[JV '#],Table4[Construction Start Dates])</f>
        <v>42892</v>
      </c>
    </row>
    <row r="170" spans="1:22" x14ac:dyDescent="0.25">
      <c r="A170" s="414" t="s">
        <v>557</v>
      </c>
      <c r="B170" s="415" t="s">
        <v>35</v>
      </c>
      <c r="C170" s="415">
        <v>53</v>
      </c>
      <c r="D170" s="516">
        <v>20106</v>
      </c>
      <c r="E170" s="416">
        <v>4214</v>
      </c>
      <c r="F170" s="430">
        <v>34100200200000</v>
      </c>
      <c r="G170" s="416">
        <v>2</v>
      </c>
      <c r="H170" s="415" t="s">
        <v>543</v>
      </c>
      <c r="I170" s="418" t="s">
        <v>558</v>
      </c>
      <c r="J170" s="418" t="s">
        <v>287</v>
      </c>
      <c r="K170" s="418" t="s">
        <v>559</v>
      </c>
      <c r="L170" s="418" t="s">
        <v>560</v>
      </c>
      <c r="M170" s="419">
        <v>40.593694444444445</v>
      </c>
      <c r="N170" s="419">
        <v>-77.399938888888883</v>
      </c>
      <c r="O170" s="418">
        <v>20151463303</v>
      </c>
      <c r="P170" s="413" t="s">
        <v>55</v>
      </c>
      <c r="Q170" s="413" t="s">
        <v>551</v>
      </c>
      <c r="R170" s="413" t="s">
        <v>552</v>
      </c>
      <c r="S170" s="420"/>
      <c r="T170" s="413"/>
      <c r="U170" s="420"/>
      <c r="V170" s="606">
        <f>LOOKUP(Table1[[#This Row],[JV '#]],Table4[JV '#],Table4[Construction Start Dates])</f>
        <v>42877</v>
      </c>
    </row>
    <row r="171" spans="1:22" ht="23.45" customHeight="1" x14ac:dyDescent="0.25">
      <c r="A171" s="414" t="s">
        <v>561</v>
      </c>
      <c r="B171" s="415" t="s">
        <v>35</v>
      </c>
      <c r="C171" s="415">
        <v>53</v>
      </c>
      <c r="D171" s="516">
        <v>20106</v>
      </c>
      <c r="E171" s="416">
        <v>4214</v>
      </c>
      <c r="F171" s="430">
        <v>34100200200000</v>
      </c>
      <c r="G171" s="416">
        <v>2</v>
      </c>
      <c r="H171" s="415" t="s">
        <v>543</v>
      </c>
      <c r="I171" s="418" t="s">
        <v>558</v>
      </c>
      <c r="J171" s="418" t="s">
        <v>287</v>
      </c>
      <c r="K171" s="418" t="s">
        <v>559</v>
      </c>
      <c r="L171" s="418" t="s">
        <v>560</v>
      </c>
      <c r="M171" s="419">
        <v>40.593694444444445</v>
      </c>
      <c r="N171" s="419">
        <v>-77.399938888888883</v>
      </c>
      <c r="O171" s="418">
        <v>20151463303</v>
      </c>
      <c r="P171" s="413" t="s">
        <v>46</v>
      </c>
      <c r="Q171" s="413" t="s">
        <v>548</v>
      </c>
      <c r="R171" s="413" t="s">
        <v>549</v>
      </c>
      <c r="S171" s="420" t="s">
        <v>44</v>
      </c>
      <c r="T171" s="413"/>
      <c r="U171" s="436"/>
      <c r="V171" s="606">
        <f>LOOKUP(Table1[[#This Row],[JV '#]],Table4[JV '#],Table4[Construction Start Dates])</f>
        <v>42877</v>
      </c>
    </row>
    <row r="172" spans="1:22" ht="23.45" customHeight="1" x14ac:dyDescent="0.25">
      <c r="A172" s="414" t="s">
        <v>562</v>
      </c>
      <c r="B172" s="415" t="s">
        <v>35</v>
      </c>
      <c r="C172" s="415">
        <v>54</v>
      </c>
      <c r="D172" s="516">
        <v>20118</v>
      </c>
      <c r="E172" s="416">
        <v>4218</v>
      </c>
      <c r="F172" s="430">
        <v>34100400300549</v>
      </c>
      <c r="G172" s="416">
        <v>2</v>
      </c>
      <c r="H172" s="415" t="s">
        <v>543</v>
      </c>
      <c r="I172" s="418" t="s">
        <v>544</v>
      </c>
      <c r="J172" s="418" t="s">
        <v>563</v>
      </c>
      <c r="K172" s="418" t="s">
        <v>564</v>
      </c>
      <c r="L172" s="418" t="s">
        <v>547</v>
      </c>
      <c r="M172" s="419">
        <v>40.636972222222219</v>
      </c>
      <c r="N172" s="419">
        <v>-77.275402777777771</v>
      </c>
      <c r="O172" s="418">
        <v>20151473006</v>
      </c>
      <c r="P172" s="413" t="s">
        <v>55</v>
      </c>
      <c r="Q172" s="413" t="s">
        <v>472</v>
      </c>
      <c r="R172" s="413" t="s">
        <v>473</v>
      </c>
      <c r="S172" s="420"/>
      <c r="T172" s="413"/>
      <c r="U172" s="420"/>
      <c r="V172" s="606">
        <f>LOOKUP(Table1[[#This Row],[JV '#]],Table4[JV '#],Table4[Construction Start Dates])</f>
        <v>42899</v>
      </c>
    </row>
    <row r="173" spans="1:22" x14ac:dyDescent="0.25">
      <c r="A173" s="414" t="s">
        <v>565</v>
      </c>
      <c r="B173" s="415" t="s">
        <v>35</v>
      </c>
      <c r="C173" s="415">
        <v>54</v>
      </c>
      <c r="D173" s="516">
        <v>20118</v>
      </c>
      <c r="E173" s="416">
        <v>4218</v>
      </c>
      <c r="F173" s="430">
        <v>34100400300549</v>
      </c>
      <c r="G173" s="416">
        <v>2</v>
      </c>
      <c r="H173" s="415" t="s">
        <v>543</v>
      </c>
      <c r="I173" s="418" t="s">
        <v>544</v>
      </c>
      <c r="J173" s="418" t="s">
        <v>563</v>
      </c>
      <c r="K173" s="418" t="s">
        <v>564</v>
      </c>
      <c r="L173" s="418" t="s">
        <v>547</v>
      </c>
      <c r="M173" s="419">
        <v>40.636972222222219</v>
      </c>
      <c r="N173" s="419">
        <v>-77.275402777777771</v>
      </c>
      <c r="O173" s="418">
        <v>20151473006</v>
      </c>
      <c r="P173" s="420"/>
      <c r="Q173" s="413" t="s">
        <v>566</v>
      </c>
      <c r="R173" s="413" t="s">
        <v>567</v>
      </c>
      <c r="S173" s="420"/>
      <c r="T173" s="413"/>
      <c r="U173" s="436"/>
      <c r="V173" s="606">
        <f>LOOKUP(Table1[[#This Row],[JV '#]],Table4[JV '#],Table4[Construction Start Dates])</f>
        <v>42899</v>
      </c>
    </row>
    <row r="174" spans="1:22" x14ac:dyDescent="0.25">
      <c r="A174" s="414" t="s">
        <v>568</v>
      </c>
      <c r="B174" s="415" t="s">
        <v>35</v>
      </c>
      <c r="C174" s="415">
        <v>54</v>
      </c>
      <c r="D174" s="516">
        <v>20118</v>
      </c>
      <c r="E174" s="416">
        <v>4218</v>
      </c>
      <c r="F174" s="430">
        <v>34100400300549</v>
      </c>
      <c r="G174" s="416">
        <v>2</v>
      </c>
      <c r="H174" s="415" t="s">
        <v>543</v>
      </c>
      <c r="I174" s="418" t="s">
        <v>544</v>
      </c>
      <c r="J174" s="418" t="s">
        <v>563</v>
      </c>
      <c r="K174" s="418" t="s">
        <v>564</v>
      </c>
      <c r="L174" s="418" t="s">
        <v>547</v>
      </c>
      <c r="M174" s="419">
        <v>40.636972222222219</v>
      </c>
      <c r="N174" s="419">
        <v>-77.275402777777771</v>
      </c>
      <c r="O174" s="418">
        <v>20151473006</v>
      </c>
      <c r="P174" s="413" t="s">
        <v>55</v>
      </c>
      <c r="Q174" s="413" t="s">
        <v>551</v>
      </c>
      <c r="R174" s="413" t="s">
        <v>552</v>
      </c>
      <c r="S174" s="420"/>
      <c r="T174" s="413"/>
      <c r="U174" s="436"/>
      <c r="V174" s="606">
        <f>LOOKUP(Table1[[#This Row],[JV '#]],Table4[JV '#],Table4[Construction Start Dates])</f>
        <v>42899</v>
      </c>
    </row>
    <row r="175" spans="1:22" ht="24" x14ac:dyDescent="0.25">
      <c r="A175" s="414" t="s">
        <v>569</v>
      </c>
      <c r="B175" s="415" t="s">
        <v>35</v>
      </c>
      <c r="C175" s="415">
        <v>54</v>
      </c>
      <c r="D175" s="516">
        <v>20118</v>
      </c>
      <c r="E175" s="416">
        <v>4218</v>
      </c>
      <c r="F175" s="430">
        <v>34100400300549</v>
      </c>
      <c r="G175" s="416">
        <v>2</v>
      </c>
      <c r="H175" s="415" t="s">
        <v>543</v>
      </c>
      <c r="I175" s="418" t="s">
        <v>544</v>
      </c>
      <c r="J175" s="418" t="s">
        <v>563</v>
      </c>
      <c r="K175" s="418" t="s">
        <v>564</v>
      </c>
      <c r="L175" s="418" t="s">
        <v>547</v>
      </c>
      <c r="M175" s="419">
        <v>40.636972222222219</v>
      </c>
      <c r="N175" s="419">
        <v>-77.275402777777771</v>
      </c>
      <c r="O175" s="418">
        <v>20151473006</v>
      </c>
      <c r="P175" s="413" t="s">
        <v>46</v>
      </c>
      <c r="Q175" s="413" t="s">
        <v>548</v>
      </c>
      <c r="R175" s="413" t="s">
        <v>549</v>
      </c>
      <c r="S175" s="420" t="s">
        <v>44</v>
      </c>
      <c r="T175" s="413"/>
      <c r="U175" s="436"/>
      <c r="V175" s="606">
        <f>LOOKUP(Table1[[#This Row],[JV '#]],Table4[JV '#],Table4[Construction Start Dates])</f>
        <v>42899</v>
      </c>
    </row>
    <row r="176" spans="1:22" x14ac:dyDescent="0.25">
      <c r="A176" s="414" t="s">
        <v>570</v>
      </c>
      <c r="B176" s="415" t="s">
        <v>35</v>
      </c>
      <c r="C176" s="415">
        <v>55</v>
      </c>
      <c r="D176" s="516">
        <v>20137</v>
      </c>
      <c r="E176" s="416">
        <v>81508</v>
      </c>
      <c r="F176" s="430">
        <v>34200601501696</v>
      </c>
      <c r="G176" s="416">
        <v>2</v>
      </c>
      <c r="H176" s="415" t="s">
        <v>543</v>
      </c>
      <c r="I176" s="418" t="s">
        <v>571</v>
      </c>
      <c r="J176" s="418" t="s">
        <v>572</v>
      </c>
      <c r="K176" s="418" t="s">
        <v>573</v>
      </c>
      <c r="L176" s="418" t="s">
        <v>574</v>
      </c>
      <c r="M176" s="419">
        <v>40.583527777777775</v>
      </c>
      <c r="N176" s="419">
        <v>-77.29539166666666</v>
      </c>
      <c r="O176" s="418">
        <v>20150681042</v>
      </c>
      <c r="P176" s="413" t="s">
        <v>55</v>
      </c>
      <c r="Q176" s="413" t="s">
        <v>551</v>
      </c>
      <c r="R176" s="413" t="s">
        <v>332</v>
      </c>
      <c r="S176" s="420" t="s">
        <v>302</v>
      </c>
      <c r="T176" s="413"/>
      <c r="U176" s="436"/>
      <c r="V176" s="606">
        <f>LOOKUP(Table1[[#This Row],[JV '#]],Table4[JV '#],Table4[Construction Start Dates])</f>
        <v>42538</v>
      </c>
    </row>
    <row r="177" spans="1:22" ht="24" x14ac:dyDescent="0.25">
      <c r="A177" s="414" t="s">
        <v>575</v>
      </c>
      <c r="B177" s="415" t="s">
        <v>35</v>
      </c>
      <c r="C177" s="415">
        <v>55</v>
      </c>
      <c r="D177" s="516">
        <v>20137</v>
      </c>
      <c r="E177" s="416">
        <v>81508</v>
      </c>
      <c r="F177" s="430">
        <v>34200601501696</v>
      </c>
      <c r="G177" s="416">
        <v>2</v>
      </c>
      <c r="H177" s="415" t="s">
        <v>543</v>
      </c>
      <c r="I177" s="418" t="s">
        <v>571</v>
      </c>
      <c r="J177" s="418" t="s">
        <v>572</v>
      </c>
      <c r="K177" s="418" t="s">
        <v>573</v>
      </c>
      <c r="L177" s="418" t="s">
        <v>574</v>
      </c>
      <c r="M177" s="419">
        <v>40.583527777777775</v>
      </c>
      <c r="N177" s="419">
        <v>-77.29539166666666</v>
      </c>
      <c r="O177" s="418">
        <v>20150681042</v>
      </c>
      <c r="P177" s="413" t="s">
        <v>46</v>
      </c>
      <c r="Q177" s="413" t="s">
        <v>548</v>
      </c>
      <c r="R177" s="413" t="s">
        <v>549</v>
      </c>
      <c r="S177" s="420" t="s">
        <v>153</v>
      </c>
      <c r="T177" s="413"/>
      <c r="U177" s="420"/>
      <c r="V177" s="606">
        <f>LOOKUP(Table1[[#This Row],[JV '#]],Table4[JV '#],Table4[Construction Start Dates])</f>
        <v>42538</v>
      </c>
    </row>
    <row r="178" spans="1:22" ht="24" x14ac:dyDescent="0.25">
      <c r="A178" s="414" t="s">
        <v>576</v>
      </c>
      <c r="B178" s="415" t="s">
        <v>35</v>
      </c>
      <c r="C178" s="415">
        <v>55</v>
      </c>
      <c r="D178" s="516">
        <v>20137</v>
      </c>
      <c r="E178" s="416">
        <v>81508</v>
      </c>
      <c r="F178" s="430">
        <v>34200601501696</v>
      </c>
      <c r="G178" s="416">
        <v>2</v>
      </c>
      <c r="H178" s="415" t="s">
        <v>543</v>
      </c>
      <c r="I178" s="418" t="s">
        <v>571</v>
      </c>
      <c r="J178" s="418" t="s">
        <v>572</v>
      </c>
      <c r="K178" s="418" t="s">
        <v>573</v>
      </c>
      <c r="L178" s="418" t="s">
        <v>574</v>
      </c>
      <c r="M178" s="419">
        <v>40.583527777777775</v>
      </c>
      <c r="N178" s="419">
        <v>-77.29539166666666</v>
      </c>
      <c r="O178" s="418">
        <v>20150681042</v>
      </c>
      <c r="P178" s="420" t="s">
        <v>55</v>
      </c>
      <c r="Q178" s="413" t="s">
        <v>472</v>
      </c>
      <c r="R178" s="413" t="s">
        <v>473</v>
      </c>
      <c r="S178" s="420" t="s">
        <v>302</v>
      </c>
      <c r="T178" s="413"/>
      <c r="U178" s="436"/>
      <c r="V178" s="606">
        <f>LOOKUP(Table1[[#This Row],[JV '#]],Table4[JV '#],Table4[Construction Start Dates])</f>
        <v>42538</v>
      </c>
    </row>
    <row r="179" spans="1:22" ht="24" x14ac:dyDescent="0.25">
      <c r="A179" s="414" t="s">
        <v>577</v>
      </c>
      <c r="B179" s="415" t="s">
        <v>35</v>
      </c>
      <c r="C179" s="415">
        <v>56</v>
      </c>
      <c r="D179" s="516">
        <v>20147</v>
      </c>
      <c r="E179" s="416">
        <v>91518</v>
      </c>
      <c r="F179" s="430">
        <v>34200701400000</v>
      </c>
      <c r="G179" s="416">
        <v>2</v>
      </c>
      <c r="H179" s="415" t="s">
        <v>543</v>
      </c>
      <c r="I179" s="418" t="s">
        <v>578</v>
      </c>
      <c r="J179" s="418" t="s">
        <v>437</v>
      </c>
      <c r="K179" s="418" t="s">
        <v>559</v>
      </c>
      <c r="L179" s="418" t="s">
        <v>547</v>
      </c>
      <c r="M179" s="419">
        <v>40.611888888888892</v>
      </c>
      <c r="N179" s="419">
        <v>-77.313225000000003</v>
      </c>
      <c r="O179" s="418">
        <v>20150781847</v>
      </c>
      <c r="P179" s="413" t="s">
        <v>46</v>
      </c>
      <c r="Q179" s="413" t="s">
        <v>548</v>
      </c>
      <c r="R179" s="413" t="s">
        <v>549</v>
      </c>
      <c r="S179" s="420" t="s">
        <v>44</v>
      </c>
      <c r="T179" s="413"/>
      <c r="U179" s="420"/>
      <c r="V179" s="606">
        <f>LOOKUP(Table1[[#This Row],[JV '#]],Table4[JV '#],Table4[Construction Start Dates])</f>
        <v>42828</v>
      </c>
    </row>
    <row r="180" spans="1:22" ht="24" x14ac:dyDescent="0.25">
      <c r="A180" s="414" t="s">
        <v>579</v>
      </c>
      <c r="B180" s="415" t="s">
        <v>35</v>
      </c>
      <c r="C180" s="415">
        <v>56</v>
      </c>
      <c r="D180" s="516">
        <v>20147</v>
      </c>
      <c r="E180" s="416">
        <v>91518</v>
      </c>
      <c r="F180" s="430">
        <v>34200701400000</v>
      </c>
      <c r="G180" s="416">
        <v>2</v>
      </c>
      <c r="H180" s="415" t="s">
        <v>543</v>
      </c>
      <c r="I180" s="418" t="s">
        <v>578</v>
      </c>
      <c r="J180" s="418" t="s">
        <v>437</v>
      </c>
      <c r="K180" s="418" t="s">
        <v>559</v>
      </c>
      <c r="L180" s="418" t="s">
        <v>547</v>
      </c>
      <c r="M180" s="419">
        <v>40.611888888888892</v>
      </c>
      <c r="N180" s="419">
        <v>-77.313225000000003</v>
      </c>
      <c r="O180" s="418">
        <v>20150781847</v>
      </c>
      <c r="P180" s="413" t="s">
        <v>55</v>
      </c>
      <c r="Q180" s="413" t="s">
        <v>472</v>
      </c>
      <c r="R180" s="413" t="s">
        <v>473</v>
      </c>
      <c r="S180" s="420"/>
      <c r="T180" s="413"/>
      <c r="U180" s="436"/>
      <c r="V180" s="606">
        <f>LOOKUP(Table1[[#This Row],[JV '#]],Table4[JV '#],Table4[Construction Start Dates])</f>
        <v>42828</v>
      </c>
    </row>
    <row r="181" spans="1:22" x14ac:dyDescent="0.25">
      <c r="A181" s="414" t="s">
        <v>580</v>
      </c>
      <c r="B181" s="415" t="s">
        <v>35</v>
      </c>
      <c r="C181" s="415">
        <v>56</v>
      </c>
      <c r="D181" s="516">
        <v>20147</v>
      </c>
      <c r="E181" s="416">
        <v>91518</v>
      </c>
      <c r="F181" s="430">
        <v>34200701400000</v>
      </c>
      <c r="G181" s="416">
        <v>2</v>
      </c>
      <c r="H181" s="415" t="s">
        <v>543</v>
      </c>
      <c r="I181" s="418" t="s">
        <v>578</v>
      </c>
      <c r="J181" s="418" t="s">
        <v>437</v>
      </c>
      <c r="K181" s="418" t="s">
        <v>559</v>
      </c>
      <c r="L181" s="418" t="s">
        <v>547</v>
      </c>
      <c r="M181" s="419">
        <v>40.611888888888892</v>
      </c>
      <c r="N181" s="419">
        <v>-77.313225000000003</v>
      </c>
      <c r="O181" s="418">
        <v>20150781847</v>
      </c>
      <c r="P181" s="413" t="s">
        <v>55</v>
      </c>
      <c r="Q181" s="413" t="s">
        <v>551</v>
      </c>
      <c r="R181" s="413" t="s">
        <v>552</v>
      </c>
      <c r="S181" s="420"/>
      <c r="T181" s="413"/>
      <c r="U181" s="436"/>
      <c r="V181" s="606">
        <f>LOOKUP(Table1[[#This Row],[JV '#]],Table4[JV '#],Table4[Construction Start Dates])</f>
        <v>42828</v>
      </c>
    </row>
    <row r="182" spans="1:22" x14ac:dyDescent="0.25">
      <c r="A182" s="414" t="s">
        <v>581</v>
      </c>
      <c r="B182" s="415" t="s">
        <v>35</v>
      </c>
      <c r="C182" s="415">
        <v>57</v>
      </c>
      <c r="D182" s="520">
        <v>25213</v>
      </c>
      <c r="E182" s="416">
        <v>78606</v>
      </c>
      <c r="F182" s="417">
        <v>42000605100562</v>
      </c>
      <c r="G182" s="416">
        <v>2</v>
      </c>
      <c r="H182" s="415" t="s">
        <v>582</v>
      </c>
      <c r="I182" s="418" t="s">
        <v>583</v>
      </c>
      <c r="J182" s="418" t="s">
        <v>584</v>
      </c>
      <c r="K182" s="418" t="s">
        <v>585</v>
      </c>
      <c r="L182" s="418" t="s">
        <v>586</v>
      </c>
      <c r="M182" s="419">
        <v>41.705222222222226</v>
      </c>
      <c r="N182" s="419">
        <v>-78.592144444444443</v>
      </c>
      <c r="O182" s="418">
        <v>20150761183</v>
      </c>
      <c r="P182" s="413" t="s">
        <v>55</v>
      </c>
      <c r="Q182" s="413" t="s">
        <v>316</v>
      </c>
      <c r="R182" s="413" t="s">
        <v>475</v>
      </c>
      <c r="S182" s="420"/>
      <c r="T182" s="413"/>
      <c r="U182" s="420"/>
      <c r="V182" s="606">
        <f>LOOKUP(Table1[[#This Row],[JV '#]],Table4[JV '#],Table4[Construction Start Dates])</f>
        <v>42815</v>
      </c>
    </row>
    <row r="183" spans="1:22" x14ac:dyDescent="0.25">
      <c r="A183" s="414" t="s">
        <v>587</v>
      </c>
      <c r="B183" s="415" t="s">
        <v>35</v>
      </c>
      <c r="C183" s="415">
        <v>57</v>
      </c>
      <c r="D183" s="520">
        <v>25213</v>
      </c>
      <c r="E183" s="416">
        <v>78606</v>
      </c>
      <c r="F183" s="417">
        <v>42000605100562</v>
      </c>
      <c r="G183" s="416">
        <v>2</v>
      </c>
      <c r="H183" s="415" t="s">
        <v>582</v>
      </c>
      <c r="I183" s="418" t="s">
        <v>583</v>
      </c>
      <c r="J183" s="418" t="s">
        <v>584</v>
      </c>
      <c r="K183" s="418" t="s">
        <v>585</v>
      </c>
      <c r="L183" s="418" t="s">
        <v>586</v>
      </c>
      <c r="M183" s="419">
        <v>41.705222222222226</v>
      </c>
      <c r="N183" s="419">
        <v>-78.592144444444443</v>
      </c>
      <c r="O183" s="418">
        <v>20150761183</v>
      </c>
      <c r="P183" s="413" t="s">
        <v>107</v>
      </c>
      <c r="Q183" s="413" t="s">
        <v>588</v>
      </c>
      <c r="R183" s="413" t="s">
        <v>589</v>
      </c>
      <c r="S183" s="420" t="s">
        <v>44</v>
      </c>
      <c r="T183" s="413"/>
      <c r="U183" s="436"/>
      <c r="V183" s="606">
        <f>LOOKUP(Table1[[#This Row],[JV '#]],Table4[JV '#],Table4[Construction Start Dates])</f>
        <v>42815</v>
      </c>
    </row>
    <row r="184" spans="1:22" x14ac:dyDescent="0.25">
      <c r="A184" s="414" t="s">
        <v>590</v>
      </c>
      <c r="B184" s="415" t="s">
        <v>35</v>
      </c>
      <c r="C184" s="415">
        <v>57</v>
      </c>
      <c r="D184" s="520">
        <v>25213</v>
      </c>
      <c r="E184" s="416">
        <v>78606</v>
      </c>
      <c r="F184" s="417">
        <v>42000605100562</v>
      </c>
      <c r="G184" s="416">
        <v>2</v>
      </c>
      <c r="H184" s="415" t="s">
        <v>582</v>
      </c>
      <c r="I184" s="418" t="s">
        <v>583</v>
      </c>
      <c r="J184" s="418" t="s">
        <v>584</v>
      </c>
      <c r="K184" s="418" t="s">
        <v>585</v>
      </c>
      <c r="L184" s="418" t="s">
        <v>586</v>
      </c>
      <c r="M184" s="419">
        <v>41.705222222222226</v>
      </c>
      <c r="N184" s="419">
        <v>-78.592144444444443</v>
      </c>
      <c r="O184" s="418">
        <v>20150761183</v>
      </c>
      <c r="P184" s="413" t="s">
        <v>41</v>
      </c>
      <c r="Q184" s="413" t="s">
        <v>185</v>
      </c>
      <c r="R184" s="413" t="s">
        <v>477</v>
      </c>
      <c r="S184" s="420" t="s">
        <v>44</v>
      </c>
      <c r="T184" s="413"/>
      <c r="U184" s="436"/>
      <c r="V184" s="606">
        <f>LOOKUP(Table1[[#This Row],[JV '#]],Table4[JV '#],Table4[Construction Start Dates])</f>
        <v>42815</v>
      </c>
    </row>
    <row r="185" spans="1:22" ht="24" x14ac:dyDescent="0.25">
      <c r="A185" s="414" t="s">
        <v>591</v>
      </c>
      <c r="B185" s="415" t="s">
        <v>35</v>
      </c>
      <c r="C185" s="415">
        <v>57</v>
      </c>
      <c r="D185" s="520">
        <v>25213</v>
      </c>
      <c r="E185" s="416">
        <v>78606</v>
      </c>
      <c r="F185" s="417">
        <v>42000605100562</v>
      </c>
      <c r="G185" s="416">
        <v>2</v>
      </c>
      <c r="H185" s="415" t="s">
        <v>582</v>
      </c>
      <c r="I185" s="418" t="s">
        <v>583</v>
      </c>
      <c r="J185" s="418" t="s">
        <v>584</v>
      </c>
      <c r="K185" s="418" t="s">
        <v>585</v>
      </c>
      <c r="L185" s="418" t="s">
        <v>586</v>
      </c>
      <c r="M185" s="419">
        <v>41.705222222222226</v>
      </c>
      <c r="N185" s="419">
        <v>-78.592144444444443</v>
      </c>
      <c r="O185" s="418">
        <v>20150761183</v>
      </c>
      <c r="P185" s="413" t="s">
        <v>41</v>
      </c>
      <c r="Q185" s="413" t="s">
        <v>42</v>
      </c>
      <c r="R185" s="413" t="s">
        <v>255</v>
      </c>
      <c r="S185" s="420" t="s">
        <v>44</v>
      </c>
      <c r="T185" s="413"/>
      <c r="U185" s="436"/>
      <c r="V185" s="606">
        <f>LOOKUP(Table1[[#This Row],[JV '#]],Table4[JV '#],Table4[Construction Start Dates])</f>
        <v>42815</v>
      </c>
    </row>
    <row r="186" spans="1:22" x14ac:dyDescent="0.25">
      <c r="A186" s="414" t="s">
        <v>592</v>
      </c>
      <c r="B186" s="415" t="s">
        <v>35</v>
      </c>
      <c r="C186" s="415">
        <v>58</v>
      </c>
      <c r="D186" s="456">
        <v>25216</v>
      </c>
      <c r="E186" s="416">
        <v>78605</v>
      </c>
      <c r="F186" s="417">
        <v>42000605800309</v>
      </c>
      <c r="G186" s="416">
        <v>2</v>
      </c>
      <c r="H186" s="415" t="s">
        <v>582</v>
      </c>
      <c r="I186" s="418" t="s">
        <v>593</v>
      </c>
      <c r="J186" s="418" t="s">
        <v>584</v>
      </c>
      <c r="K186" s="418" t="s">
        <v>594</v>
      </c>
      <c r="L186" s="418" t="s">
        <v>586</v>
      </c>
      <c r="M186" s="419">
        <v>41.730222222222224</v>
      </c>
      <c r="N186" s="419">
        <v>-78.541586111111116</v>
      </c>
      <c r="O186" s="418">
        <v>20150761206</v>
      </c>
      <c r="P186" s="413" t="s">
        <v>55</v>
      </c>
      <c r="Q186" s="413" t="s">
        <v>316</v>
      </c>
      <c r="R186" s="413" t="s">
        <v>475</v>
      </c>
      <c r="S186" s="420"/>
      <c r="T186" s="413"/>
      <c r="U186" s="420"/>
      <c r="V186" s="606">
        <f>LOOKUP(Table1[[#This Row],[JV '#]],Table4[JV '#],Table4[Construction Start Dates])</f>
        <v>42815</v>
      </c>
    </row>
    <row r="187" spans="1:22" x14ac:dyDescent="0.25">
      <c r="A187" s="414" t="s">
        <v>595</v>
      </c>
      <c r="B187" s="415" t="s">
        <v>35</v>
      </c>
      <c r="C187" s="415">
        <v>58</v>
      </c>
      <c r="D187" s="456">
        <v>25216</v>
      </c>
      <c r="E187" s="416">
        <v>78605</v>
      </c>
      <c r="F187" s="417">
        <v>42000605800309</v>
      </c>
      <c r="G187" s="416">
        <v>2</v>
      </c>
      <c r="H187" s="415" t="s">
        <v>582</v>
      </c>
      <c r="I187" s="418" t="s">
        <v>593</v>
      </c>
      <c r="J187" s="418" t="s">
        <v>584</v>
      </c>
      <c r="K187" s="418" t="s">
        <v>594</v>
      </c>
      <c r="L187" s="418" t="s">
        <v>586</v>
      </c>
      <c r="M187" s="419">
        <v>41.730222222222224</v>
      </c>
      <c r="N187" s="419">
        <v>-78.541586111111116</v>
      </c>
      <c r="O187" s="418">
        <v>20150761206</v>
      </c>
      <c r="P187" s="413" t="s">
        <v>107</v>
      </c>
      <c r="Q187" s="413" t="s">
        <v>588</v>
      </c>
      <c r="R187" s="413" t="s">
        <v>589</v>
      </c>
      <c r="S187" s="420" t="s">
        <v>44</v>
      </c>
      <c r="T187" s="413"/>
      <c r="U187" s="436"/>
      <c r="V187" s="606">
        <f>LOOKUP(Table1[[#This Row],[JV '#]],Table4[JV '#],Table4[Construction Start Dates])</f>
        <v>42815</v>
      </c>
    </row>
    <row r="188" spans="1:22" ht="24" x14ac:dyDescent="0.25">
      <c r="A188" s="414" t="s">
        <v>596</v>
      </c>
      <c r="B188" s="415" t="s">
        <v>35</v>
      </c>
      <c r="C188" s="415">
        <v>58</v>
      </c>
      <c r="D188" s="456">
        <v>25216</v>
      </c>
      <c r="E188" s="416">
        <v>78605</v>
      </c>
      <c r="F188" s="417">
        <v>42000605800309</v>
      </c>
      <c r="G188" s="416">
        <v>2</v>
      </c>
      <c r="H188" s="415" t="s">
        <v>582</v>
      </c>
      <c r="I188" s="418" t="s">
        <v>593</v>
      </c>
      <c r="J188" s="418" t="s">
        <v>584</v>
      </c>
      <c r="K188" s="418" t="s">
        <v>594</v>
      </c>
      <c r="L188" s="418" t="s">
        <v>586</v>
      </c>
      <c r="M188" s="419">
        <v>41.730222222222224</v>
      </c>
      <c r="N188" s="419">
        <v>-78.541586111111116</v>
      </c>
      <c r="O188" s="418">
        <v>20150761206</v>
      </c>
      <c r="P188" s="413" t="s">
        <v>41</v>
      </c>
      <c r="Q188" s="413" t="s">
        <v>42</v>
      </c>
      <c r="R188" s="413" t="s">
        <v>255</v>
      </c>
      <c r="S188" s="420" t="s">
        <v>44</v>
      </c>
      <c r="T188" s="413"/>
      <c r="U188" s="436"/>
      <c r="V188" s="606">
        <f>LOOKUP(Table1[[#This Row],[JV '#]],Table4[JV '#],Table4[Construction Start Dates])</f>
        <v>42815</v>
      </c>
    </row>
    <row r="189" spans="1:22" ht="48" x14ac:dyDescent="0.25">
      <c r="A189" s="414" t="s">
        <v>597</v>
      </c>
      <c r="B189" s="415" t="s">
        <v>35</v>
      </c>
      <c r="C189" s="415">
        <v>58</v>
      </c>
      <c r="D189" s="456">
        <v>25216</v>
      </c>
      <c r="E189" s="416">
        <v>78605</v>
      </c>
      <c r="F189" s="417">
        <v>42000605800309</v>
      </c>
      <c r="G189" s="416">
        <v>2</v>
      </c>
      <c r="H189" s="415" t="s">
        <v>582</v>
      </c>
      <c r="I189" s="418" t="s">
        <v>593</v>
      </c>
      <c r="J189" s="418" t="s">
        <v>584</v>
      </c>
      <c r="K189" s="418" t="s">
        <v>594</v>
      </c>
      <c r="L189" s="418" t="s">
        <v>586</v>
      </c>
      <c r="M189" s="419">
        <v>41.730222222222224</v>
      </c>
      <c r="N189" s="419">
        <v>-78.541586111111116</v>
      </c>
      <c r="O189" s="418">
        <v>20150761206</v>
      </c>
      <c r="P189" s="413" t="s">
        <v>46</v>
      </c>
      <c r="Q189" s="413" t="s">
        <v>47</v>
      </c>
      <c r="R189" s="413" t="s">
        <v>598</v>
      </c>
      <c r="S189" s="420"/>
      <c r="T189" s="413"/>
      <c r="U189" s="436"/>
      <c r="V189" s="606">
        <f>LOOKUP(Table1[[#This Row],[JV '#]],Table4[JV '#],Table4[Construction Start Dates])</f>
        <v>42815</v>
      </c>
    </row>
    <row r="190" spans="1:22" x14ac:dyDescent="0.25">
      <c r="A190" s="414" t="s">
        <v>599</v>
      </c>
      <c r="B190" s="415" t="s">
        <v>35</v>
      </c>
      <c r="C190" s="415">
        <v>58</v>
      </c>
      <c r="D190" s="456">
        <v>25216</v>
      </c>
      <c r="E190" s="416">
        <v>78605</v>
      </c>
      <c r="F190" s="417">
        <v>42000605800309</v>
      </c>
      <c r="G190" s="416">
        <v>2</v>
      </c>
      <c r="H190" s="415" t="s">
        <v>582</v>
      </c>
      <c r="I190" s="418" t="s">
        <v>593</v>
      </c>
      <c r="J190" s="418" t="s">
        <v>584</v>
      </c>
      <c r="K190" s="418" t="s">
        <v>594</v>
      </c>
      <c r="L190" s="418" t="s">
        <v>586</v>
      </c>
      <c r="M190" s="419">
        <v>41.730222222222224</v>
      </c>
      <c r="N190" s="419">
        <v>-78.541586111111116</v>
      </c>
      <c r="O190" s="418">
        <v>20150761206</v>
      </c>
      <c r="P190" s="413" t="s">
        <v>41</v>
      </c>
      <c r="Q190" s="413" t="s">
        <v>185</v>
      </c>
      <c r="R190" s="413" t="s">
        <v>477</v>
      </c>
      <c r="S190" s="420" t="s">
        <v>44</v>
      </c>
      <c r="T190" s="413"/>
      <c r="U190" s="436"/>
      <c r="V190" s="606">
        <f>LOOKUP(Table1[[#This Row],[JV '#]],Table4[JV '#],Table4[Construction Start Dates])</f>
        <v>42815</v>
      </c>
    </row>
    <row r="191" spans="1:22" ht="48" x14ac:dyDescent="0.25">
      <c r="A191" s="414" t="s">
        <v>600</v>
      </c>
      <c r="B191" s="415" t="s">
        <v>35</v>
      </c>
      <c r="C191" s="415">
        <v>58</v>
      </c>
      <c r="D191" s="456">
        <v>25216</v>
      </c>
      <c r="E191" s="416">
        <v>78605</v>
      </c>
      <c r="F191" s="417">
        <v>42000605800309</v>
      </c>
      <c r="G191" s="416">
        <v>2</v>
      </c>
      <c r="H191" s="415" t="s">
        <v>582</v>
      </c>
      <c r="I191" s="418" t="s">
        <v>593</v>
      </c>
      <c r="J191" s="418" t="s">
        <v>584</v>
      </c>
      <c r="K191" s="418" t="s">
        <v>594</v>
      </c>
      <c r="L191" s="418" t="s">
        <v>586</v>
      </c>
      <c r="M191" s="419">
        <v>41.730222222222224</v>
      </c>
      <c r="N191" s="419">
        <v>-78.541586111111116</v>
      </c>
      <c r="O191" s="418">
        <v>20150761206</v>
      </c>
      <c r="P191" s="413" t="s">
        <v>46</v>
      </c>
      <c r="Q191" s="413" t="s">
        <v>257</v>
      </c>
      <c r="R191" s="413" t="s">
        <v>258</v>
      </c>
      <c r="S191" s="420"/>
      <c r="T191" s="413"/>
      <c r="U191" s="436"/>
      <c r="V191" s="606">
        <f>LOOKUP(Table1[[#This Row],[JV '#]],Table4[JV '#],Table4[Construction Start Dates])</f>
        <v>42815</v>
      </c>
    </row>
    <row r="192" spans="1:22" ht="24" x14ac:dyDescent="0.25">
      <c r="A192" s="414">
        <v>59</v>
      </c>
      <c r="B192" s="415" t="s">
        <v>35</v>
      </c>
      <c r="C192" s="415">
        <v>59</v>
      </c>
      <c r="D192" s="456">
        <v>25243</v>
      </c>
      <c r="E192" s="416">
        <v>4344</v>
      </c>
      <c r="F192" s="417">
        <v>42004600600000</v>
      </c>
      <c r="G192" s="416">
        <v>2</v>
      </c>
      <c r="H192" s="415" t="s">
        <v>582</v>
      </c>
      <c r="I192" s="418" t="s">
        <v>601</v>
      </c>
      <c r="J192" s="418" t="s">
        <v>602</v>
      </c>
      <c r="K192" s="418" t="s">
        <v>603</v>
      </c>
      <c r="L192" s="418" t="s">
        <v>604</v>
      </c>
      <c r="M192" s="419">
        <v>41.634055555555555</v>
      </c>
      <c r="N192" s="419">
        <v>-78.357377777777771</v>
      </c>
      <c r="O192" s="418">
        <v>20150401604</v>
      </c>
      <c r="P192" s="413"/>
      <c r="Q192" s="413" t="s">
        <v>63</v>
      </c>
      <c r="R192" s="413"/>
      <c r="S192" s="420"/>
      <c r="T192" s="413"/>
      <c r="U192" s="420"/>
      <c r="V192" s="606">
        <f>LOOKUP(Table1[[#This Row],[JV '#]],Table4[JV '#],Table4[Construction Start Dates])</f>
        <v>42877</v>
      </c>
    </row>
    <row r="193" spans="1:22" x14ac:dyDescent="0.25">
      <c r="A193" s="414" t="s">
        <v>605</v>
      </c>
      <c r="B193" s="415" t="s">
        <v>35</v>
      </c>
      <c r="C193" s="415">
        <v>60</v>
      </c>
      <c r="D193" s="456">
        <v>25281</v>
      </c>
      <c r="E193" s="416">
        <v>88664</v>
      </c>
      <c r="F193" s="417">
        <v>42005904500000</v>
      </c>
      <c r="G193" s="416">
        <v>2</v>
      </c>
      <c r="H193" s="415" t="s">
        <v>582</v>
      </c>
      <c r="I193" s="418" t="s">
        <v>606</v>
      </c>
      <c r="J193" s="418" t="s">
        <v>607</v>
      </c>
      <c r="K193" s="418" t="s">
        <v>608</v>
      </c>
      <c r="L193" s="418" t="s">
        <v>609</v>
      </c>
      <c r="M193" s="419">
        <v>41.802</v>
      </c>
      <c r="N193" s="419">
        <v>-78.564297222222223</v>
      </c>
      <c r="O193" s="418">
        <v>20150640316</v>
      </c>
      <c r="P193" s="413" t="s">
        <v>55</v>
      </c>
      <c r="Q193" s="413" t="s">
        <v>316</v>
      </c>
      <c r="R193" s="413" t="s">
        <v>475</v>
      </c>
      <c r="S193" s="420"/>
      <c r="T193" s="413"/>
      <c r="U193" s="420"/>
      <c r="V193" s="606">
        <f>LOOKUP(Table1[[#This Row],[JV '#]],Table4[JV '#],Table4[Construction Start Dates])</f>
        <v>42569</v>
      </c>
    </row>
    <row r="194" spans="1:22" ht="24" x14ac:dyDescent="0.25">
      <c r="A194" s="414" t="s">
        <v>610</v>
      </c>
      <c r="B194" s="415" t="s">
        <v>35</v>
      </c>
      <c r="C194" s="415">
        <v>60</v>
      </c>
      <c r="D194" s="456">
        <v>25281</v>
      </c>
      <c r="E194" s="416">
        <v>88664</v>
      </c>
      <c r="F194" s="417">
        <v>42005904500000</v>
      </c>
      <c r="G194" s="416">
        <v>2</v>
      </c>
      <c r="H194" s="415" t="s">
        <v>582</v>
      </c>
      <c r="I194" s="418" t="s">
        <v>606</v>
      </c>
      <c r="J194" s="418" t="s">
        <v>607</v>
      </c>
      <c r="K194" s="418" t="s">
        <v>608</v>
      </c>
      <c r="L194" s="418" t="s">
        <v>609</v>
      </c>
      <c r="M194" s="419">
        <v>41.802</v>
      </c>
      <c r="N194" s="419">
        <v>-78.564297222222223</v>
      </c>
      <c r="O194" s="418">
        <v>20150640316</v>
      </c>
      <c r="P194" s="413" t="s">
        <v>55</v>
      </c>
      <c r="Q194" s="413" t="s">
        <v>516</v>
      </c>
      <c r="R194" s="413" t="s">
        <v>421</v>
      </c>
      <c r="S194" s="420"/>
      <c r="T194" s="413"/>
      <c r="U194" s="436"/>
      <c r="V194" s="606">
        <f>LOOKUP(Table1[[#This Row],[JV '#]],Table4[JV '#],Table4[Construction Start Dates])</f>
        <v>42569</v>
      </c>
    </row>
    <row r="195" spans="1:22" ht="24" x14ac:dyDescent="0.25">
      <c r="A195" s="414" t="s">
        <v>611</v>
      </c>
      <c r="B195" s="415" t="s">
        <v>35</v>
      </c>
      <c r="C195" s="415">
        <v>60</v>
      </c>
      <c r="D195" s="456">
        <v>25281</v>
      </c>
      <c r="E195" s="416">
        <v>88664</v>
      </c>
      <c r="F195" s="417">
        <v>42005904500000</v>
      </c>
      <c r="G195" s="416">
        <v>2</v>
      </c>
      <c r="H195" s="415" t="s">
        <v>582</v>
      </c>
      <c r="I195" s="418" t="s">
        <v>606</v>
      </c>
      <c r="J195" s="418" t="s">
        <v>607</v>
      </c>
      <c r="K195" s="418" t="s">
        <v>608</v>
      </c>
      <c r="L195" s="418" t="s">
        <v>609</v>
      </c>
      <c r="M195" s="419">
        <v>41.802</v>
      </c>
      <c r="N195" s="419">
        <v>-78.564297222222223</v>
      </c>
      <c r="O195" s="418">
        <v>20150640316</v>
      </c>
      <c r="P195" s="413" t="s">
        <v>41</v>
      </c>
      <c r="Q195" s="413" t="s">
        <v>42</v>
      </c>
      <c r="R195" s="413" t="s">
        <v>255</v>
      </c>
      <c r="S195" s="420" t="s">
        <v>44</v>
      </c>
      <c r="T195" s="413"/>
      <c r="U195" s="436"/>
      <c r="V195" s="606">
        <f>LOOKUP(Table1[[#This Row],[JV '#]],Table4[JV '#],Table4[Construction Start Dates])</f>
        <v>42569</v>
      </c>
    </row>
    <row r="196" spans="1:22" x14ac:dyDescent="0.25">
      <c r="A196" s="414" t="s">
        <v>612</v>
      </c>
      <c r="B196" s="415" t="s">
        <v>35</v>
      </c>
      <c r="C196" s="415">
        <v>60</v>
      </c>
      <c r="D196" s="456">
        <v>25281</v>
      </c>
      <c r="E196" s="416">
        <v>88664</v>
      </c>
      <c r="F196" s="417">
        <v>42005904500000</v>
      </c>
      <c r="G196" s="416">
        <v>2</v>
      </c>
      <c r="H196" s="415" t="s">
        <v>582</v>
      </c>
      <c r="I196" s="418" t="s">
        <v>606</v>
      </c>
      <c r="J196" s="418" t="s">
        <v>607</v>
      </c>
      <c r="K196" s="418" t="s">
        <v>608</v>
      </c>
      <c r="L196" s="418" t="s">
        <v>609</v>
      </c>
      <c r="M196" s="419">
        <v>41.802</v>
      </c>
      <c r="N196" s="419">
        <v>-78.564297222222223</v>
      </c>
      <c r="O196" s="418">
        <v>20150640316</v>
      </c>
      <c r="P196" s="413"/>
      <c r="Q196" s="413" t="s">
        <v>613</v>
      </c>
      <c r="R196" s="413"/>
      <c r="S196" s="420"/>
      <c r="T196" s="413"/>
      <c r="U196" s="436"/>
      <c r="V196" s="606">
        <f>LOOKUP(Table1[[#This Row],[JV '#]],Table4[JV '#],Table4[Construction Start Dates])</f>
        <v>42569</v>
      </c>
    </row>
    <row r="197" spans="1:22" ht="24" x14ac:dyDescent="0.25">
      <c r="A197" s="414" t="s">
        <v>614</v>
      </c>
      <c r="B197" s="415" t="s">
        <v>35</v>
      </c>
      <c r="C197" s="415">
        <v>61</v>
      </c>
      <c r="D197" s="456">
        <v>25297</v>
      </c>
      <c r="E197" s="416">
        <v>88183</v>
      </c>
      <c r="F197" s="417">
        <v>42015500200000</v>
      </c>
      <c r="G197" s="416">
        <v>2</v>
      </c>
      <c r="H197" s="415" t="s">
        <v>582</v>
      </c>
      <c r="I197" s="418" t="s">
        <v>615</v>
      </c>
      <c r="J197" s="418" t="s">
        <v>616</v>
      </c>
      <c r="K197" s="418" t="s">
        <v>617</v>
      </c>
      <c r="L197" s="418" t="s">
        <v>618</v>
      </c>
      <c r="M197" s="419">
        <v>41.708333333333336</v>
      </c>
      <c r="N197" s="419">
        <v>-78.214780555555549</v>
      </c>
      <c r="O197" s="418">
        <v>20150762216</v>
      </c>
      <c r="P197" s="413" t="s">
        <v>46</v>
      </c>
      <c r="Q197" s="413" t="s">
        <v>619</v>
      </c>
      <c r="R197" s="413" t="s">
        <v>620</v>
      </c>
      <c r="S197" s="420"/>
      <c r="T197" s="413"/>
      <c r="U197" s="420"/>
      <c r="V197" s="606">
        <f>LOOKUP(Table1[[#This Row],[JV '#]],Table4[JV '#],Table4[Construction Start Dates])</f>
        <v>42800</v>
      </c>
    </row>
    <row r="198" spans="1:22" ht="36" x14ac:dyDescent="0.25">
      <c r="A198" s="414" t="s">
        <v>621</v>
      </c>
      <c r="B198" s="415" t="s">
        <v>35</v>
      </c>
      <c r="C198" s="415">
        <v>61</v>
      </c>
      <c r="D198" s="456">
        <v>25297</v>
      </c>
      <c r="E198" s="416">
        <v>88183</v>
      </c>
      <c r="F198" s="417">
        <v>42015500200000</v>
      </c>
      <c r="G198" s="416">
        <v>2</v>
      </c>
      <c r="H198" s="415" t="s">
        <v>582</v>
      </c>
      <c r="I198" s="418" t="s">
        <v>615</v>
      </c>
      <c r="J198" s="418" t="s">
        <v>616</v>
      </c>
      <c r="K198" s="418" t="s">
        <v>617</v>
      </c>
      <c r="L198" s="418" t="s">
        <v>618</v>
      </c>
      <c r="M198" s="419">
        <v>41.708333333333336</v>
      </c>
      <c r="N198" s="419">
        <v>-78.214780555555549</v>
      </c>
      <c r="O198" s="418">
        <v>20150762216</v>
      </c>
      <c r="P198" s="413" t="s">
        <v>107</v>
      </c>
      <c r="Q198" s="413" t="s">
        <v>622</v>
      </c>
      <c r="R198" s="413" t="s">
        <v>623</v>
      </c>
      <c r="S198" s="420" t="s">
        <v>44</v>
      </c>
      <c r="T198" s="413"/>
      <c r="U198" s="436"/>
      <c r="V198" s="606">
        <f>LOOKUP(Table1[[#This Row],[JV '#]],Table4[JV '#],Table4[Construction Start Dates])</f>
        <v>42800</v>
      </c>
    </row>
    <row r="199" spans="1:22" x14ac:dyDescent="0.25">
      <c r="A199" s="414" t="s">
        <v>624</v>
      </c>
      <c r="B199" s="415" t="s">
        <v>35</v>
      </c>
      <c r="C199" s="415">
        <v>61</v>
      </c>
      <c r="D199" s="456">
        <v>25297</v>
      </c>
      <c r="E199" s="416">
        <v>88183</v>
      </c>
      <c r="F199" s="417">
        <v>42015500200000</v>
      </c>
      <c r="G199" s="416">
        <v>2</v>
      </c>
      <c r="H199" s="415" t="s">
        <v>582</v>
      </c>
      <c r="I199" s="418" t="s">
        <v>615</v>
      </c>
      <c r="J199" s="418" t="s">
        <v>616</v>
      </c>
      <c r="K199" s="418" t="s">
        <v>617</v>
      </c>
      <c r="L199" s="418" t="s">
        <v>618</v>
      </c>
      <c r="M199" s="419">
        <v>41.708333333333336</v>
      </c>
      <c r="N199" s="419">
        <v>-78.214780555555549</v>
      </c>
      <c r="O199" s="418">
        <v>20150762216</v>
      </c>
      <c r="P199" s="413" t="s">
        <v>41</v>
      </c>
      <c r="Q199" s="413" t="s">
        <v>185</v>
      </c>
      <c r="R199" s="413" t="s">
        <v>477</v>
      </c>
      <c r="S199" s="420" t="s">
        <v>44</v>
      </c>
      <c r="T199" s="413"/>
      <c r="U199" s="436"/>
      <c r="V199" s="606">
        <f>LOOKUP(Table1[[#This Row],[JV '#]],Table4[JV '#],Table4[Construction Start Dates])</f>
        <v>42800</v>
      </c>
    </row>
    <row r="200" spans="1:22" x14ac:dyDescent="0.25">
      <c r="A200" s="414" t="s">
        <v>625</v>
      </c>
      <c r="B200" s="415" t="s">
        <v>35</v>
      </c>
      <c r="C200" s="415">
        <v>62</v>
      </c>
      <c r="D200" s="456">
        <v>25308</v>
      </c>
      <c r="E200" s="416">
        <v>85215</v>
      </c>
      <c r="F200" s="417">
        <v>42015501900182</v>
      </c>
      <c r="G200" s="416">
        <v>2</v>
      </c>
      <c r="H200" s="415" t="s">
        <v>582</v>
      </c>
      <c r="I200" s="418" t="s">
        <v>626</v>
      </c>
      <c r="J200" s="418" t="s">
        <v>616</v>
      </c>
      <c r="K200" s="418" t="s">
        <v>627</v>
      </c>
      <c r="L200" s="418" t="s">
        <v>618</v>
      </c>
      <c r="M200" s="419">
        <v>41.832638888888887</v>
      </c>
      <c r="N200" s="419">
        <v>-78.296269444444448</v>
      </c>
      <c r="O200" s="418">
        <v>20150401238</v>
      </c>
      <c r="P200" s="413" t="s">
        <v>41</v>
      </c>
      <c r="Q200" s="413" t="s">
        <v>185</v>
      </c>
      <c r="R200" s="413" t="s">
        <v>477</v>
      </c>
      <c r="S200" s="420" t="s">
        <v>44</v>
      </c>
      <c r="T200" s="413" t="s">
        <v>628</v>
      </c>
      <c r="U200" s="420"/>
      <c r="V200" s="606">
        <f>LOOKUP(Table1[[#This Row],[JV '#]],Table4[JV '#],Table4[Construction Start Dates])</f>
        <v>42573</v>
      </c>
    </row>
    <row r="201" spans="1:22" ht="36" x14ac:dyDescent="0.25">
      <c r="A201" s="414" t="s">
        <v>629</v>
      </c>
      <c r="B201" s="415" t="s">
        <v>35</v>
      </c>
      <c r="C201" s="415">
        <v>62</v>
      </c>
      <c r="D201" s="456">
        <v>25308</v>
      </c>
      <c r="E201" s="416">
        <v>85215</v>
      </c>
      <c r="F201" s="417">
        <v>42015501900182</v>
      </c>
      <c r="G201" s="416">
        <v>2</v>
      </c>
      <c r="H201" s="415" t="s">
        <v>582</v>
      </c>
      <c r="I201" s="418" t="s">
        <v>626</v>
      </c>
      <c r="J201" s="418" t="s">
        <v>616</v>
      </c>
      <c r="K201" s="418" t="s">
        <v>627</v>
      </c>
      <c r="L201" s="418" t="s">
        <v>618</v>
      </c>
      <c r="M201" s="419">
        <v>41.832638888888887</v>
      </c>
      <c r="N201" s="419">
        <v>-78.296269444444448</v>
      </c>
      <c r="O201" s="418">
        <v>20150401238</v>
      </c>
      <c r="P201" s="413" t="s">
        <v>107</v>
      </c>
      <c r="Q201" s="413" t="s">
        <v>622</v>
      </c>
      <c r="R201" s="413" t="s">
        <v>623</v>
      </c>
      <c r="S201" s="420" t="s">
        <v>44</v>
      </c>
      <c r="T201" s="413"/>
      <c r="U201" s="436"/>
      <c r="V201" s="606">
        <f>LOOKUP(Table1[[#This Row],[JV '#]],Table4[JV '#],Table4[Construction Start Dates])</f>
        <v>42573</v>
      </c>
    </row>
    <row r="202" spans="1:22" ht="24" x14ac:dyDescent="0.25">
      <c r="A202" s="414" t="s">
        <v>630</v>
      </c>
      <c r="B202" s="415" t="s">
        <v>35</v>
      </c>
      <c r="C202" s="415">
        <v>62</v>
      </c>
      <c r="D202" s="456">
        <v>25308</v>
      </c>
      <c r="E202" s="416">
        <v>85215</v>
      </c>
      <c r="F202" s="417">
        <v>42015501900182</v>
      </c>
      <c r="G202" s="416">
        <v>2</v>
      </c>
      <c r="H202" s="415" t="s">
        <v>582</v>
      </c>
      <c r="I202" s="418" t="s">
        <v>626</v>
      </c>
      <c r="J202" s="418" t="s">
        <v>616</v>
      </c>
      <c r="K202" s="418" t="s">
        <v>627</v>
      </c>
      <c r="L202" s="418" t="s">
        <v>618</v>
      </c>
      <c r="M202" s="419">
        <v>41.832638888888887</v>
      </c>
      <c r="N202" s="419">
        <v>-78.296269444444448</v>
      </c>
      <c r="O202" s="418">
        <v>20150401238</v>
      </c>
      <c r="P202" s="420" t="s">
        <v>55</v>
      </c>
      <c r="Q202" s="413" t="s">
        <v>371</v>
      </c>
      <c r="R202" s="413" t="s">
        <v>372</v>
      </c>
      <c r="S202" s="420" t="s">
        <v>302</v>
      </c>
      <c r="T202" s="413"/>
      <c r="U202" s="436"/>
      <c r="V202" s="606">
        <f>LOOKUP(Table1[[#This Row],[JV '#]],Table4[JV '#],Table4[Construction Start Dates])</f>
        <v>42573</v>
      </c>
    </row>
    <row r="203" spans="1:22" x14ac:dyDescent="0.25">
      <c r="A203" s="414" t="s">
        <v>631</v>
      </c>
      <c r="B203" s="415" t="s">
        <v>35</v>
      </c>
      <c r="C203" s="415">
        <v>63</v>
      </c>
      <c r="D203" s="456">
        <v>25313</v>
      </c>
      <c r="E203" s="416">
        <v>4341</v>
      </c>
      <c r="F203" s="430">
        <v>42015502701162</v>
      </c>
      <c r="G203" s="416">
        <v>2</v>
      </c>
      <c r="H203" s="415" t="s">
        <v>582</v>
      </c>
      <c r="I203" s="418" t="s">
        <v>632</v>
      </c>
      <c r="J203" s="418" t="s">
        <v>616</v>
      </c>
      <c r="K203" s="418" t="s">
        <v>633</v>
      </c>
      <c r="L203" s="418" t="s">
        <v>634</v>
      </c>
      <c r="M203" s="419">
        <v>41.878777777777778</v>
      </c>
      <c r="N203" s="419">
        <v>-78.348958333333329</v>
      </c>
      <c r="O203" s="418">
        <v>20150401268</v>
      </c>
      <c r="P203" s="413" t="s">
        <v>449</v>
      </c>
      <c r="Q203" s="413" t="s">
        <v>417</v>
      </c>
      <c r="R203" s="413" t="s">
        <v>635</v>
      </c>
      <c r="S203" s="420" t="s">
        <v>44</v>
      </c>
      <c r="T203" s="413"/>
      <c r="U203" s="420"/>
      <c r="V203" s="606">
        <f>LOOKUP(Table1[[#This Row],[JV '#]],Table4[JV '#],Table4[Construction Start Dates])</f>
        <v>42873</v>
      </c>
    </row>
    <row r="204" spans="1:22" x14ac:dyDescent="0.25">
      <c r="A204" s="414" t="s">
        <v>636</v>
      </c>
      <c r="B204" s="415" t="s">
        <v>35</v>
      </c>
      <c r="C204" s="415">
        <v>63</v>
      </c>
      <c r="D204" s="456">
        <v>25313</v>
      </c>
      <c r="E204" s="416">
        <v>4341</v>
      </c>
      <c r="F204" s="430">
        <v>42015502701162</v>
      </c>
      <c r="G204" s="416">
        <v>2</v>
      </c>
      <c r="H204" s="415" t="s">
        <v>582</v>
      </c>
      <c r="I204" s="418" t="s">
        <v>632</v>
      </c>
      <c r="J204" s="418" t="s">
        <v>616</v>
      </c>
      <c r="K204" s="418" t="s">
        <v>633</v>
      </c>
      <c r="L204" s="418" t="s">
        <v>634</v>
      </c>
      <c r="M204" s="419">
        <v>41.878777777777778</v>
      </c>
      <c r="N204" s="419">
        <v>-78.348958333333329</v>
      </c>
      <c r="O204" s="418">
        <v>20150401268</v>
      </c>
      <c r="P204" s="413"/>
      <c r="Q204" s="413" t="s">
        <v>637</v>
      </c>
      <c r="R204" s="413" t="s">
        <v>638</v>
      </c>
      <c r="S204" s="420"/>
      <c r="T204" s="413"/>
      <c r="U204" s="436"/>
      <c r="V204" s="606">
        <f>LOOKUP(Table1[[#This Row],[JV '#]],Table4[JV '#],Table4[Construction Start Dates])</f>
        <v>42873</v>
      </c>
    </row>
    <row r="205" spans="1:22" x14ac:dyDescent="0.25">
      <c r="A205" s="414" t="s">
        <v>639</v>
      </c>
      <c r="B205" s="415" t="s">
        <v>35</v>
      </c>
      <c r="C205" s="415">
        <v>63</v>
      </c>
      <c r="D205" s="456">
        <v>25313</v>
      </c>
      <c r="E205" s="416">
        <v>4341</v>
      </c>
      <c r="F205" s="430">
        <v>42015502701162</v>
      </c>
      <c r="G205" s="416">
        <v>2</v>
      </c>
      <c r="H205" s="415" t="s">
        <v>582</v>
      </c>
      <c r="I205" s="418" t="s">
        <v>632</v>
      </c>
      <c r="J205" s="418" t="s">
        <v>616</v>
      </c>
      <c r="K205" s="418" t="s">
        <v>633</v>
      </c>
      <c r="L205" s="418" t="s">
        <v>634</v>
      </c>
      <c r="M205" s="419">
        <v>41.878777777777778</v>
      </c>
      <c r="N205" s="419">
        <v>-78.348958333333329</v>
      </c>
      <c r="O205" s="418">
        <v>20150401268</v>
      </c>
      <c r="P205" s="413" t="s">
        <v>41</v>
      </c>
      <c r="Q205" s="413" t="s">
        <v>185</v>
      </c>
      <c r="R205" s="413" t="s">
        <v>477</v>
      </c>
      <c r="S205" s="420" t="s">
        <v>44</v>
      </c>
      <c r="T205" s="413"/>
      <c r="U205" s="436"/>
      <c r="V205" s="606">
        <f>LOOKUP(Table1[[#This Row],[JV '#]],Table4[JV '#],Table4[Construction Start Dates])</f>
        <v>42873</v>
      </c>
    </row>
    <row r="206" spans="1:22" x14ac:dyDescent="0.25">
      <c r="A206" s="414" t="s">
        <v>640</v>
      </c>
      <c r="B206" s="415" t="s">
        <v>35</v>
      </c>
      <c r="C206" s="415">
        <v>64</v>
      </c>
      <c r="D206" s="456">
        <v>25314</v>
      </c>
      <c r="E206" s="416">
        <v>85259</v>
      </c>
      <c r="F206" s="430">
        <v>42015502900238</v>
      </c>
      <c r="G206" s="416">
        <v>2</v>
      </c>
      <c r="H206" s="415" t="s">
        <v>582</v>
      </c>
      <c r="I206" s="418" t="s">
        <v>641</v>
      </c>
      <c r="J206" s="418" t="s">
        <v>616</v>
      </c>
      <c r="K206" s="418" t="s">
        <v>642</v>
      </c>
      <c r="L206" s="418" t="s">
        <v>643</v>
      </c>
      <c r="M206" s="419">
        <v>41.889194444444442</v>
      </c>
      <c r="N206" s="419">
        <v>-78.351988888888883</v>
      </c>
      <c r="O206" s="418">
        <v>20150401536</v>
      </c>
      <c r="P206" s="413" t="s">
        <v>55</v>
      </c>
      <c r="Q206" s="413" t="s">
        <v>316</v>
      </c>
      <c r="R206" s="413" t="s">
        <v>475</v>
      </c>
      <c r="S206" s="420"/>
      <c r="T206" s="413"/>
      <c r="U206" s="420"/>
      <c r="V206" s="606">
        <f>LOOKUP(Table1[[#This Row],[JV '#]],Table4[JV '#],Table4[Construction Start Dates])</f>
        <v>42905</v>
      </c>
    </row>
    <row r="207" spans="1:22" x14ac:dyDescent="0.25">
      <c r="A207" s="414" t="s">
        <v>644</v>
      </c>
      <c r="B207" s="415" t="s">
        <v>35</v>
      </c>
      <c r="C207" s="415">
        <v>64</v>
      </c>
      <c r="D207" s="456">
        <v>25314</v>
      </c>
      <c r="E207" s="416">
        <v>85259</v>
      </c>
      <c r="F207" s="430">
        <v>42015502900238</v>
      </c>
      <c r="G207" s="416">
        <v>2</v>
      </c>
      <c r="H207" s="415" t="s">
        <v>582</v>
      </c>
      <c r="I207" s="418" t="s">
        <v>641</v>
      </c>
      <c r="J207" s="418" t="s">
        <v>616</v>
      </c>
      <c r="K207" s="418" t="s">
        <v>642</v>
      </c>
      <c r="L207" s="418" t="s">
        <v>643</v>
      </c>
      <c r="M207" s="419">
        <v>41.889194444444442</v>
      </c>
      <c r="N207" s="419">
        <v>-78.351988888888883</v>
      </c>
      <c r="O207" s="418">
        <v>20150401536</v>
      </c>
      <c r="P207" s="413" t="s">
        <v>107</v>
      </c>
      <c r="Q207" s="413" t="s">
        <v>645</v>
      </c>
      <c r="R207" s="413" t="s">
        <v>646</v>
      </c>
      <c r="S207" s="420" t="s">
        <v>44</v>
      </c>
      <c r="T207" s="413"/>
      <c r="U207" s="436"/>
      <c r="V207" s="606">
        <f>LOOKUP(Table1[[#This Row],[JV '#]],Table4[JV '#],Table4[Construction Start Dates])</f>
        <v>42905</v>
      </c>
    </row>
    <row r="208" spans="1:22" x14ac:dyDescent="0.25">
      <c r="A208" s="414" t="s">
        <v>647</v>
      </c>
      <c r="B208" s="415" t="s">
        <v>35</v>
      </c>
      <c r="C208" s="415">
        <v>64</v>
      </c>
      <c r="D208" s="456">
        <v>25314</v>
      </c>
      <c r="E208" s="416">
        <v>85259</v>
      </c>
      <c r="F208" s="430">
        <v>42015502900238</v>
      </c>
      <c r="G208" s="416">
        <v>2</v>
      </c>
      <c r="H208" s="415" t="s">
        <v>582</v>
      </c>
      <c r="I208" s="418" t="s">
        <v>641</v>
      </c>
      <c r="J208" s="418" t="s">
        <v>616</v>
      </c>
      <c r="K208" s="418" t="s">
        <v>642</v>
      </c>
      <c r="L208" s="418" t="s">
        <v>643</v>
      </c>
      <c r="M208" s="419">
        <v>41.889194444444442</v>
      </c>
      <c r="N208" s="419">
        <v>-78.351988888888883</v>
      </c>
      <c r="O208" s="418">
        <v>20150401536</v>
      </c>
      <c r="P208" s="413"/>
      <c r="Q208" s="413" t="s">
        <v>637</v>
      </c>
      <c r="R208" s="413" t="s">
        <v>638</v>
      </c>
      <c r="S208" s="420"/>
      <c r="T208" s="413"/>
      <c r="U208" s="436"/>
      <c r="V208" s="606">
        <f>LOOKUP(Table1[[#This Row],[JV '#]],Table4[JV '#],Table4[Construction Start Dates])</f>
        <v>42905</v>
      </c>
    </row>
    <row r="209" spans="1:22" x14ac:dyDescent="0.25">
      <c r="A209" s="414" t="s">
        <v>648</v>
      </c>
      <c r="B209" s="415" t="s">
        <v>35</v>
      </c>
      <c r="C209" s="415">
        <v>64</v>
      </c>
      <c r="D209" s="456">
        <v>25314</v>
      </c>
      <c r="E209" s="416">
        <v>85259</v>
      </c>
      <c r="F209" s="430">
        <v>42015502900238</v>
      </c>
      <c r="G209" s="416">
        <v>2</v>
      </c>
      <c r="H209" s="415" t="s">
        <v>582</v>
      </c>
      <c r="I209" s="418" t="s">
        <v>641</v>
      </c>
      <c r="J209" s="418" t="s">
        <v>616</v>
      </c>
      <c r="K209" s="418" t="s">
        <v>642</v>
      </c>
      <c r="L209" s="418" t="s">
        <v>643</v>
      </c>
      <c r="M209" s="419">
        <v>41.889194444444442</v>
      </c>
      <c r="N209" s="419">
        <v>-78.351988888888883</v>
      </c>
      <c r="O209" s="418">
        <v>20150401536</v>
      </c>
      <c r="P209" s="413" t="s">
        <v>41</v>
      </c>
      <c r="Q209" s="413" t="s">
        <v>185</v>
      </c>
      <c r="R209" s="413" t="s">
        <v>477</v>
      </c>
      <c r="S209" s="420" t="s">
        <v>44</v>
      </c>
      <c r="T209" s="413"/>
      <c r="U209" s="436"/>
      <c r="V209" s="606">
        <f>LOOKUP(Table1[[#This Row],[JV '#]],Table4[JV '#],Table4[Construction Start Dates])</f>
        <v>42905</v>
      </c>
    </row>
    <row r="210" spans="1:22" x14ac:dyDescent="0.25">
      <c r="A210" s="414" t="s">
        <v>649</v>
      </c>
      <c r="B210" s="415" t="s">
        <v>35</v>
      </c>
      <c r="C210" s="415">
        <v>65</v>
      </c>
      <c r="D210" s="456">
        <v>25418</v>
      </c>
      <c r="E210" s="416">
        <v>85234</v>
      </c>
      <c r="F210" s="430">
        <v>42034604101617</v>
      </c>
      <c r="G210" s="416">
        <v>2</v>
      </c>
      <c r="H210" s="415" t="s">
        <v>582</v>
      </c>
      <c r="I210" s="418" t="s">
        <v>650</v>
      </c>
      <c r="J210" s="418" t="s">
        <v>651</v>
      </c>
      <c r="K210" s="418" t="s">
        <v>652</v>
      </c>
      <c r="L210" s="418" t="s">
        <v>653</v>
      </c>
      <c r="M210" s="419">
        <v>41.971611111111109</v>
      </c>
      <c r="N210" s="419">
        <v>-78.584430555555556</v>
      </c>
      <c r="O210" s="418">
        <v>20150401631</v>
      </c>
      <c r="P210" s="413" t="s">
        <v>309</v>
      </c>
      <c r="Q210" s="413" t="s">
        <v>654</v>
      </c>
      <c r="R210" s="413" t="s">
        <v>655</v>
      </c>
      <c r="S210" s="420" t="s">
        <v>44</v>
      </c>
      <c r="T210" s="413"/>
      <c r="U210" s="420"/>
      <c r="V210" s="606">
        <f>LOOKUP(Table1[[#This Row],[JV '#]],Table4[JV '#],Table4[Construction Start Dates])</f>
        <v>42815</v>
      </c>
    </row>
    <row r="211" spans="1:22" ht="24" x14ac:dyDescent="0.25">
      <c r="A211" s="414" t="s">
        <v>656</v>
      </c>
      <c r="B211" s="415" t="s">
        <v>35</v>
      </c>
      <c r="C211" s="415">
        <v>65</v>
      </c>
      <c r="D211" s="456">
        <v>25418</v>
      </c>
      <c r="E211" s="416">
        <v>85234</v>
      </c>
      <c r="F211" s="430">
        <v>42034604101617</v>
      </c>
      <c r="G211" s="416">
        <v>2</v>
      </c>
      <c r="H211" s="415" t="s">
        <v>582</v>
      </c>
      <c r="I211" s="418" t="s">
        <v>650</v>
      </c>
      <c r="J211" s="418" t="s">
        <v>651</v>
      </c>
      <c r="K211" s="418" t="s">
        <v>652</v>
      </c>
      <c r="L211" s="418" t="s">
        <v>653</v>
      </c>
      <c r="M211" s="419">
        <v>41.971611111111109</v>
      </c>
      <c r="N211" s="419">
        <v>-78.584430555555556</v>
      </c>
      <c r="O211" s="418">
        <v>20150401631</v>
      </c>
      <c r="P211" s="413" t="s">
        <v>657</v>
      </c>
      <c r="Q211" s="413" t="s">
        <v>208</v>
      </c>
      <c r="R211" s="413" t="s">
        <v>281</v>
      </c>
      <c r="S211" s="420" t="s">
        <v>44</v>
      </c>
      <c r="T211" s="413"/>
      <c r="U211" s="436"/>
      <c r="V211" s="606">
        <f>LOOKUP(Table1[[#This Row],[JV '#]],Table4[JV '#],Table4[Construction Start Dates])</f>
        <v>42815</v>
      </c>
    </row>
    <row r="212" spans="1:22" x14ac:dyDescent="0.25">
      <c r="A212" s="414" t="s">
        <v>658</v>
      </c>
      <c r="B212" s="415" t="s">
        <v>35</v>
      </c>
      <c r="C212" s="415">
        <v>65</v>
      </c>
      <c r="D212" s="456">
        <v>25418</v>
      </c>
      <c r="E212" s="416">
        <v>85234</v>
      </c>
      <c r="F212" s="430">
        <v>42034604101617</v>
      </c>
      <c r="G212" s="416">
        <v>2</v>
      </c>
      <c r="H212" s="415" t="s">
        <v>582</v>
      </c>
      <c r="I212" s="418" t="s">
        <v>650</v>
      </c>
      <c r="J212" s="418" t="s">
        <v>651</v>
      </c>
      <c r="K212" s="418" t="s">
        <v>652</v>
      </c>
      <c r="L212" s="418" t="s">
        <v>653</v>
      </c>
      <c r="M212" s="419">
        <v>41.971611111111109</v>
      </c>
      <c r="N212" s="419">
        <v>-78.584430555555556</v>
      </c>
      <c r="O212" s="418">
        <v>20150401631</v>
      </c>
      <c r="P212" s="413" t="s">
        <v>55</v>
      </c>
      <c r="Q212" s="413" t="s">
        <v>316</v>
      </c>
      <c r="R212" s="413" t="s">
        <v>475</v>
      </c>
      <c r="S212" s="420"/>
      <c r="T212" s="413"/>
      <c r="U212" s="436"/>
      <c r="V212" s="606">
        <f>LOOKUP(Table1[[#This Row],[JV '#]],Table4[JV '#],Table4[Construction Start Dates])</f>
        <v>42815</v>
      </c>
    </row>
    <row r="213" spans="1:22" x14ac:dyDescent="0.25">
      <c r="A213" s="414" t="s">
        <v>659</v>
      </c>
      <c r="B213" s="415" t="s">
        <v>35</v>
      </c>
      <c r="C213" s="415">
        <v>66</v>
      </c>
      <c r="D213" s="456">
        <v>25420</v>
      </c>
      <c r="E213" s="416">
        <v>4336</v>
      </c>
      <c r="F213" s="430">
        <v>42034604201811</v>
      </c>
      <c r="G213" s="416">
        <v>2</v>
      </c>
      <c r="H213" s="415" t="s">
        <v>582</v>
      </c>
      <c r="I213" s="418" t="s">
        <v>660</v>
      </c>
      <c r="J213" s="418" t="s">
        <v>651</v>
      </c>
      <c r="K213" s="418" t="s">
        <v>652</v>
      </c>
      <c r="L213" s="418" t="s">
        <v>653</v>
      </c>
      <c r="M213" s="419">
        <v>41.971583333333335</v>
      </c>
      <c r="N213" s="419">
        <v>-78.574069444444447</v>
      </c>
      <c r="O213" s="418">
        <v>20150762617</v>
      </c>
      <c r="P213" s="413" t="s">
        <v>309</v>
      </c>
      <c r="Q213" s="413" t="s">
        <v>654</v>
      </c>
      <c r="R213" s="413" t="s">
        <v>655</v>
      </c>
      <c r="S213" s="420" t="s">
        <v>44</v>
      </c>
      <c r="T213" s="413"/>
      <c r="U213" s="420"/>
      <c r="V213" s="606">
        <f>LOOKUP(Table1[[#This Row],[JV '#]],Table4[JV '#],Table4[Construction Start Dates])</f>
        <v>42815</v>
      </c>
    </row>
    <row r="214" spans="1:22" ht="24" x14ac:dyDescent="0.25">
      <c r="A214" s="414" t="s">
        <v>661</v>
      </c>
      <c r="B214" s="415" t="s">
        <v>35</v>
      </c>
      <c r="C214" s="415">
        <v>66</v>
      </c>
      <c r="D214" s="456">
        <v>25420</v>
      </c>
      <c r="E214" s="416">
        <v>4336</v>
      </c>
      <c r="F214" s="430">
        <v>42034604201811</v>
      </c>
      <c r="G214" s="416">
        <v>2</v>
      </c>
      <c r="H214" s="415" t="s">
        <v>582</v>
      </c>
      <c r="I214" s="418" t="s">
        <v>660</v>
      </c>
      <c r="J214" s="418" t="s">
        <v>651</v>
      </c>
      <c r="K214" s="418" t="s">
        <v>652</v>
      </c>
      <c r="L214" s="418" t="s">
        <v>653</v>
      </c>
      <c r="M214" s="419">
        <v>41.971583333333335</v>
      </c>
      <c r="N214" s="419">
        <v>-78.574069444444447</v>
      </c>
      <c r="O214" s="418">
        <v>20150762617</v>
      </c>
      <c r="P214" s="413" t="s">
        <v>657</v>
      </c>
      <c r="Q214" s="413" t="s">
        <v>208</v>
      </c>
      <c r="R214" s="413" t="s">
        <v>281</v>
      </c>
      <c r="S214" s="420" t="s">
        <v>44</v>
      </c>
      <c r="T214" s="413"/>
      <c r="U214" s="436"/>
      <c r="V214" s="606">
        <f>LOOKUP(Table1[[#This Row],[JV '#]],Table4[JV '#],Table4[Construction Start Dates])</f>
        <v>42815</v>
      </c>
    </row>
    <row r="215" spans="1:22" x14ac:dyDescent="0.25">
      <c r="A215" s="414" t="s">
        <v>662</v>
      </c>
      <c r="B215" s="415" t="s">
        <v>35</v>
      </c>
      <c r="C215" s="415">
        <v>66</v>
      </c>
      <c r="D215" s="456">
        <v>25420</v>
      </c>
      <c r="E215" s="416">
        <v>4336</v>
      </c>
      <c r="F215" s="430">
        <v>42034604201811</v>
      </c>
      <c r="G215" s="416">
        <v>2</v>
      </c>
      <c r="H215" s="415" t="s">
        <v>582</v>
      </c>
      <c r="I215" s="418" t="s">
        <v>660</v>
      </c>
      <c r="J215" s="418" t="s">
        <v>651</v>
      </c>
      <c r="K215" s="418" t="s">
        <v>652</v>
      </c>
      <c r="L215" s="418" t="s">
        <v>653</v>
      </c>
      <c r="M215" s="419">
        <v>41.971583333333335</v>
      </c>
      <c r="N215" s="419">
        <v>-78.574069444444447</v>
      </c>
      <c r="O215" s="418">
        <v>20150762617</v>
      </c>
      <c r="P215" s="413" t="s">
        <v>55</v>
      </c>
      <c r="Q215" s="413" t="s">
        <v>316</v>
      </c>
      <c r="R215" s="413" t="s">
        <v>475</v>
      </c>
      <c r="S215" s="420"/>
      <c r="T215" s="413"/>
      <c r="U215" s="436"/>
      <c r="V215" s="606">
        <f>LOOKUP(Table1[[#This Row],[JV '#]],Table4[JV '#],Table4[Construction Start Dates])</f>
        <v>42815</v>
      </c>
    </row>
    <row r="216" spans="1:22" x14ac:dyDescent="0.25">
      <c r="A216" s="414" t="s">
        <v>663</v>
      </c>
      <c r="B216" s="415" t="s">
        <v>35</v>
      </c>
      <c r="C216" s="415">
        <v>66</v>
      </c>
      <c r="D216" s="456">
        <v>25420</v>
      </c>
      <c r="E216" s="416">
        <v>4336</v>
      </c>
      <c r="F216" s="430">
        <v>42034604201811</v>
      </c>
      <c r="G216" s="416">
        <v>2</v>
      </c>
      <c r="H216" s="415" t="s">
        <v>582</v>
      </c>
      <c r="I216" s="418" t="s">
        <v>660</v>
      </c>
      <c r="J216" s="418" t="s">
        <v>651</v>
      </c>
      <c r="K216" s="418" t="s">
        <v>652</v>
      </c>
      <c r="L216" s="418" t="s">
        <v>653</v>
      </c>
      <c r="M216" s="419">
        <v>41.971583333333335</v>
      </c>
      <c r="N216" s="419">
        <v>-78.574069444444447</v>
      </c>
      <c r="O216" s="418">
        <v>20150762617</v>
      </c>
      <c r="P216" s="413" t="s">
        <v>107</v>
      </c>
      <c r="Q216" s="413" t="s">
        <v>664</v>
      </c>
      <c r="R216" s="413" t="s">
        <v>665</v>
      </c>
      <c r="S216" s="420" t="s">
        <v>44</v>
      </c>
      <c r="T216" s="413"/>
      <c r="U216" s="436"/>
      <c r="V216" s="606">
        <f>LOOKUP(Table1[[#This Row],[JV '#]],Table4[JV '#],Table4[Construction Start Dates])</f>
        <v>42815</v>
      </c>
    </row>
    <row r="217" spans="1:22" x14ac:dyDescent="0.25">
      <c r="A217" s="414" t="s">
        <v>666</v>
      </c>
      <c r="B217" s="415" t="s">
        <v>35</v>
      </c>
      <c r="C217" s="513">
        <v>67</v>
      </c>
      <c r="D217" s="416">
        <v>25459</v>
      </c>
      <c r="E217" s="416">
        <v>85237</v>
      </c>
      <c r="F217" s="430">
        <v>42064602900000</v>
      </c>
      <c r="G217" s="416">
        <v>2</v>
      </c>
      <c r="H217" s="415" t="s">
        <v>582</v>
      </c>
      <c r="I217" s="418" t="s">
        <v>667</v>
      </c>
      <c r="J217" s="418" t="s">
        <v>668</v>
      </c>
      <c r="K217" s="418" t="s">
        <v>669</v>
      </c>
      <c r="L217" s="418" t="s">
        <v>653</v>
      </c>
      <c r="M217" s="419">
        <v>41.978444444444442</v>
      </c>
      <c r="N217" s="419">
        <v>-78.557488888888884</v>
      </c>
      <c r="O217" s="418">
        <v>20150401777</v>
      </c>
      <c r="P217" s="413" t="s">
        <v>309</v>
      </c>
      <c r="Q217" s="413" t="s">
        <v>654</v>
      </c>
      <c r="R217" s="413" t="s">
        <v>655</v>
      </c>
      <c r="S217" s="420" t="s">
        <v>44</v>
      </c>
      <c r="T217" s="413"/>
      <c r="U217" s="420"/>
      <c r="V217" s="606">
        <f>LOOKUP(Table1[[#This Row],[JV '#]],Table4[JV '#],Table4[Construction Start Dates])</f>
        <v>42902</v>
      </c>
    </row>
    <row r="218" spans="1:22" ht="24" x14ac:dyDescent="0.25">
      <c r="A218" s="414" t="s">
        <v>670</v>
      </c>
      <c r="B218" s="415" t="s">
        <v>35</v>
      </c>
      <c r="C218" s="513">
        <v>67</v>
      </c>
      <c r="D218" s="416">
        <v>25459</v>
      </c>
      <c r="E218" s="416">
        <v>85237</v>
      </c>
      <c r="F218" s="430">
        <v>42064602900000</v>
      </c>
      <c r="G218" s="416">
        <v>2</v>
      </c>
      <c r="H218" s="415" t="s">
        <v>582</v>
      </c>
      <c r="I218" s="418" t="s">
        <v>667</v>
      </c>
      <c r="J218" s="418" t="s">
        <v>668</v>
      </c>
      <c r="K218" s="418" t="s">
        <v>669</v>
      </c>
      <c r="L218" s="418" t="s">
        <v>653</v>
      </c>
      <c r="M218" s="419">
        <v>41.978444444444442</v>
      </c>
      <c r="N218" s="419">
        <v>-78.557488888888884</v>
      </c>
      <c r="O218" s="418">
        <v>20150401777</v>
      </c>
      <c r="P218" s="413" t="s">
        <v>657</v>
      </c>
      <c r="Q218" s="413" t="s">
        <v>208</v>
      </c>
      <c r="R218" s="413" t="s">
        <v>281</v>
      </c>
      <c r="S218" s="420" t="s">
        <v>44</v>
      </c>
      <c r="T218" s="413"/>
      <c r="U218" s="436"/>
      <c r="V218" s="606">
        <f>LOOKUP(Table1[[#This Row],[JV '#]],Table4[JV '#],Table4[Construction Start Dates])</f>
        <v>42902</v>
      </c>
    </row>
    <row r="219" spans="1:22" x14ac:dyDescent="0.25">
      <c r="A219" s="414" t="s">
        <v>671</v>
      </c>
      <c r="B219" s="415" t="s">
        <v>35</v>
      </c>
      <c r="C219" s="513">
        <v>67</v>
      </c>
      <c r="D219" s="416">
        <v>25459</v>
      </c>
      <c r="E219" s="416">
        <v>85237</v>
      </c>
      <c r="F219" s="430">
        <v>42064602900000</v>
      </c>
      <c r="G219" s="416">
        <v>2</v>
      </c>
      <c r="H219" s="415" t="s">
        <v>582</v>
      </c>
      <c r="I219" s="418" t="s">
        <v>667</v>
      </c>
      <c r="J219" s="418" t="s">
        <v>668</v>
      </c>
      <c r="K219" s="418" t="s">
        <v>669</v>
      </c>
      <c r="L219" s="418" t="s">
        <v>653</v>
      </c>
      <c r="M219" s="419">
        <v>41.978444444444442</v>
      </c>
      <c r="N219" s="419">
        <v>-78.557488888888884</v>
      </c>
      <c r="O219" s="418">
        <v>20150401777</v>
      </c>
      <c r="P219" s="413" t="s">
        <v>55</v>
      </c>
      <c r="Q219" s="413" t="s">
        <v>316</v>
      </c>
      <c r="R219" s="413" t="s">
        <v>475</v>
      </c>
      <c r="S219" s="420"/>
      <c r="T219" s="413"/>
      <c r="U219" s="436"/>
      <c r="V219" s="606">
        <f>LOOKUP(Table1[[#This Row],[JV '#]],Table4[JV '#],Table4[Construction Start Dates])</f>
        <v>42902</v>
      </c>
    </row>
    <row r="220" spans="1:22" x14ac:dyDescent="0.25">
      <c r="A220" s="414" t="s">
        <v>672</v>
      </c>
      <c r="B220" s="415" t="s">
        <v>35</v>
      </c>
      <c r="C220" s="514">
        <v>68</v>
      </c>
      <c r="D220" s="515">
        <v>25461</v>
      </c>
      <c r="E220" s="516">
        <v>4340</v>
      </c>
      <c r="F220" s="430">
        <v>42077001300784</v>
      </c>
      <c r="G220" s="416">
        <v>2</v>
      </c>
      <c r="H220" s="415" t="s">
        <v>582</v>
      </c>
      <c r="I220" s="418" t="s">
        <v>673</v>
      </c>
      <c r="J220" s="418" t="s">
        <v>674</v>
      </c>
      <c r="K220" s="418" t="s">
        <v>675</v>
      </c>
      <c r="L220" s="418" t="s">
        <v>676</v>
      </c>
      <c r="M220" s="419">
        <v>41.904361111111108</v>
      </c>
      <c r="N220" s="419">
        <v>-78.66128333333333</v>
      </c>
      <c r="O220" s="418">
        <v>20150641226</v>
      </c>
      <c r="P220" s="413" t="s">
        <v>309</v>
      </c>
      <c r="Q220" s="413" t="s">
        <v>654</v>
      </c>
      <c r="R220" s="413" t="s">
        <v>655</v>
      </c>
      <c r="S220" s="420" t="s">
        <v>44</v>
      </c>
      <c r="T220" s="413"/>
      <c r="U220" s="420"/>
      <c r="V220" s="606">
        <f>LOOKUP(Table1[[#This Row],[JV '#]],Table4[JV '#],Table4[Construction Start Dates])</f>
        <v>42594</v>
      </c>
    </row>
    <row r="221" spans="1:22" x14ac:dyDescent="0.25">
      <c r="A221" s="414" t="s">
        <v>677</v>
      </c>
      <c r="B221" s="415" t="s">
        <v>35</v>
      </c>
      <c r="C221" s="514">
        <v>68</v>
      </c>
      <c r="D221" s="515">
        <v>25461</v>
      </c>
      <c r="E221" s="516">
        <v>4340</v>
      </c>
      <c r="F221" s="430">
        <v>42077001300784</v>
      </c>
      <c r="G221" s="416">
        <v>2</v>
      </c>
      <c r="H221" s="415" t="s">
        <v>582</v>
      </c>
      <c r="I221" s="418" t="s">
        <v>673</v>
      </c>
      <c r="J221" s="418" t="s">
        <v>674</v>
      </c>
      <c r="K221" s="418" t="s">
        <v>675</v>
      </c>
      <c r="L221" s="418" t="s">
        <v>676</v>
      </c>
      <c r="M221" s="419">
        <v>41.904361111111108</v>
      </c>
      <c r="N221" s="419">
        <v>-78.66128333333333</v>
      </c>
      <c r="O221" s="418">
        <v>20150641226</v>
      </c>
      <c r="P221" s="413" t="s">
        <v>107</v>
      </c>
      <c r="Q221" s="413" t="s">
        <v>678</v>
      </c>
      <c r="R221" s="413" t="s">
        <v>679</v>
      </c>
      <c r="S221" s="420" t="s">
        <v>44</v>
      </c>
      <c r="T221" s="413"/>
      <c r="U221" s="436"/>
      <c r="V221" s="606">
        <f>LOOKUP(Table1[[#This Row],[JV '#]],Table4[JV '#],Table4[Construction Start Dates])</f>
        <v>42594</v>
      </c>
    </row>
    <row r="222" spans="1:22" ht="24" x14ac:dyDescent="0.25">
      <c r="A222" s="414" t="s">
        <v>680</v>
      </c>
      <c r="B222" s="415" t="s">
        <v>35</v>
      </c>
      <c r="C222" s="514">
        <v>68</v>
      </c>
      <c r="D222" s="515">
        <v>25461</v>
      </c>
      <c r="E222" s="516">
        <v>4340</v>
      </c>
      <c r="F222" s="430">
        <v>42077001300784</v>
      </c>
      <c r="G222" s="416">
        <v>2</v>
      </c>
      <c r="H222" s="415" t="s">
        <v>582</v>
      </c>
      <c r="I222" s="418" t="s">
        <v>673</v>
      </c>
      <c r="J222" s="418" t="s">
        <v>674</v>
      </c>
      <c r="K222" s="418" t="s">
        <v>675</v>
      </c>
      <c r="L222" s="418" t="s">
        <v>676</v>
      </c>
      <c r="M222" s="419">
        <v>41.904361111111108</v>
      </c>
      <c r="N222" s="419">
        <v>-78.66128333333333</v>
      </c>
      <c r="O222" s="418">
        <v>20150641226</v>
      </c>
      <c r="P222" s="413" t="s">
        <v>657</v>
      </c>
      <c r="Q222" s="413" t="s">
        <v>681</v>
      </c>
      <c r="R222" s="413" t="s">
        <v>255</v>
      </c>
      <c r="S222" s="420" t="s">
        <v>44</v>
      </c>
      <c r="T222" s="413" t="s">
        <v>682</v>
      </c>
      <c r="U222" s="436"/>
      <c r="V222" s="606">
        <f>LOOKUP(Table1[[#This Row],[JV '#]],Table4[JV '#],Table4[Construction Start Dates])</f>
        <v>42594</v>
      </c>
    </row>
    <row r="223" spans="1:22" ht="24" x14ac:dyDescent="0.25">
      <c r="A223" s="414" t="s">
        <v>683</v>
      </c>
      <c r="B223" s="415" t="s">
        <v>35</v>
      </c>
      <c r="C223" s="514">
        <v>68</v>
      </c>
      <c r="D223" s="515">
        <v>25461</v>
      </c>
      <c r="E223" s="516">
        <v>4340</v>
      </c>
      <c r="F223" s="430">
        <v>42077001300784</v>
      </c>
      <c r="G223" s="416">
        <v>2</v>
      </c>
      <c r="H223" s="415" t="s">
        <v>582</v>
      </c>
      <c r="I223" s="418" t="s">
        <v>673</v>
      </c>
      <c r="J223" s="418" t="s">
        <v>674</v>
      </c>
      <c r="K223" s="418" t="s">
        <v>675</v>
      </c>
      <c r="L223" s="418" t="s">
        <v>676</v>
      </c>
      <c r="M223" s="419">
        <v>41.904361111111108</v>
      </c>
      <c r="N223" s="419">
        <v>-78.66128333333333</v>
      </c>
      <c r="O223" s="418">
        <v>20150641226</v>
      </c>
      <c r="P223" s="413" t="s">
        <v>46</v>
      </c>
      <c r="Q223" s="413" t="s">
        <v>47</v>
      </c>
      <c r="R223" s="413" t="s">
        <v>684</v>
      </c>
      <c r="S223" s="420" t="s">
        <v>302</v>
      </c>
      <c r="T223" s="413"/>
      <c r="U223" s="436"/>
      <c r="V223" s="606">
        <f>LOOKUP(Table1[[#This Row],[JV '#]],Table4[JV '#],Table4[Construction Start Dates])</f>
        <v>42594</v>
      </c>
    </row>
    <row r="224" spans="1:22" ht="24" x14ac:dyDescent="0.25">
      <c r="A224" s="414" t="s">
        <v>685</v>
      </c>
      <c r="B224" s="415" t="s">
        <v>35</v>
      </c>
      <c r="C224" s="514">
        <v>68</v>
      </c>
      <c r="D224" s="515">
        <v>25461</v>
      </c>
      <c r="E224" s="516">
        <v>4340</v>
      </c>
      <c r="F224" s="430">
        <v>42077001300784</v>
      </c>
      <c r="G224" s="416">
        <v>2</v>
      </c>
      <c r="H224" s="415" t="s">
        <v>582</v>
      </c>
      <c r="I224" s="418" t="s">
        <v>673</v>
      </c>
      <c r="J224" s="418" t="s">
        <v>674</v>
      </c>
      <c r="K224" s="418" t="s">
        <v>675</v>
      </c>
      <c r="L224" s="418" t="s">
        <v>676</v>
      </c>
      <c r="M224" s="419">
        <v>41.904361111111108</v>
      </c>
      <c r="N224" s="419">
        <v>-78.66128333333333</v>
      </c>
      <c r="O224" s="418">
        <v>20150641226</v>
      </c>
      <c r="P224" s="420" t="s">
        <v>55</v>
      </c>
      <c r="Q224" s="413" t="s">
        <v>371</v>
      </c>
      <c r="R224" s="413" t="s">
        <v>372</v>
      </c>
      <c r="S224" s="420" t="s">
        <v>302</v>
      </c>
      <c r="T224" s="413"/>
      <c r="U224" s="436"/>
      <c r="V224" s="606">
        <f>LOOKUP(Table1[[#This Row],[JV '#]],Table4[JV '#],Table4[Construction Start Dates])</f>
        <v>42594</v>
      </c>
    </row>
    <row r="225" spans="1:22" ht="24" x14ac:dyDescent="0.25">
      <c r="A225" s="414" t="s">
        <v>686</v>
      </c>
      <c r="B225" s="415" t="s">
        <v>35</v>
      </c>
      <c r="C225" s="514">
        <v>68</v>
      </c>
      <c r="D225" s="515">
        <v>25461</v>
      </c>
      <c r="E225" s="516">
        <v>4340</v>
      </c>
      <c r="F225" s="430">
        <v>42077001300784</v>
      </c>
      <c r="G225" s="416">
        <v>2</v>
      </c>
      <c r="H225" s="415" t="s">
        <v>582</v>
      </c>
      <c r="I225" s="418" t="s">
        <v>673</v>
      </c>
      <c r="J225" s="418" t="s">
        <v>674</v>
      </c>
      <c r="K225" s="418" t="s">
        <v>675</v>
      </c>
      <c r="L225" s="418" t="s">
        <v>676</v>
      </c>
      <c r="M225" s="419">
        <v>41.904361111111108</v>
      </c>
      <c r="N225" s="419">
        <v>-78.66128333333333</v>
      </c>
      <c r="O225" s="418">
        <v>20150641226</v>
      </c>
      <c r="P225" s="420" t="s">
        <v>55</v>
      </c>
      <c r="Q225" s="413" t="s">
        <v>687</v>
      </c>
      <c r="R225" s="413" t="s">
        <v>688</v>
      </c>
      <c r="S225" s="420" t="s">
        <v>302</v>
      </c>
      <c r="T225" s="413"/>
      <c r="U225" s="436"/>
      <c r="V225" s="606">
        <f>LOOKUP(Table1[[#This Row],[JV '#]],Table4[JV '#],Table4[Construction Start Dates])</f>
        <v>42594</v>
      </c>
    </row>
    <row r="226" spans="1:22" ht="24" x14ac:dyDescent="0.25">
      <c r="A226" s="414" t="s">
        <v>689</v>
      </c>
      <c r="B226" s="415" t="s">
        <v>35</v>
      </c>
      <c r="C226" s="415">
        <v>69</v>
      </c>
      <c r="D226" s="456">
        <v>25462</v>
      </c>
      <c r="E226" s="416">
        <v>88630</v>
      </c>
      <c r="F226" s="430">
        <v>42077001400000</v>
      </c>
      <c r="G226" s="416">
        <v>2</v>
      </c>
      <c r="H226" s="415" t="s">
        <v>582</v>
      </c>
      <c r="I226" s="418" t="s">
        <v>673</v>
      </c>
      <c r="J226" s="418" t="s">
        <v>674</v>
      </c>
      <c r="K226" s="418" t="s">
        <v>675</v>
      </c>
      <c r="L226" s="418" t="s">
        <v>676</v>
      </c>
      <c r="M226" s="419">
        <v>41.905527777777777</v>
      </c>
      <c r="N226" s="419">
        <v>-78.657472222222225</v>
      </c>
      <c r="O226" s="418">
        <v>20143580408</v>
      </c>
      <c r="P226" s="413" t="s">
        <v>309</v>
      </c>
      <c r="Q226" s="413" t="s">
        <v>654</v>
      </c>
      <c r="R226" s="413" t="s">
        <v>690</v>
      </c>
      <c r="S226" s="420" t="s">
        <v>44</v>
      </c>
      <c r="T226" s="413"/>
      <c r="U226" s="420"/>
      <c r="V226" s="606">
        <f>LOOKUP(Table1[[#This Row],[JV '#]],Table4[JV '#],Table4[Construction Start Dates])</f>
        <v>42569</v>
      </c>
    </row>
    <row r="227" spans="1:22" ht="36" x14ac:dyDescent="0.25">
      <c r="A227" s="414" t="s">
        <v>691</v>
      </c>
      <c r="B227" s="415" t="s">
        <v>35</v>
      </c>
      <c r="C227" s="415">
        <v>69</v>
      </c>
      <c r="D227" s="456">
        <v>25462</v>
      </c>
      <c r="E227" s="416">
        <v>88630</v>
      </c>
      <c r="F227" s="430">
        <v>42077001400000</v>
      </c>
      <c r="G227" s="416">
        <v>2</v>
      </c>
      <c r="H227" s="415" t="s">
        <v>582</v>
      </c>
      <c r="I227" s="418" t="s">
        <v>673</v>
      </c>
      <c r="J227" s="418" t="s">
        <v>674</v>
      </c>
      <c r="K227" s="418" t="s">
        <v>675</v>
      </c>
      <c r="L227" s="418" t="s">
        <v>676</v>
      </c>
      <c r="M227" s="419">
        <v>41.905527777777777</v>
      </c>
      <c r="N227" s="419">
        <v>-78.657472222222225</v>
      </c>
      <c r="O227" s="418">
        <v>20143580408</v>
      </c>
      <c r="P227" s="413" t="s">
        <v>41</v>
      </c>
      <c r="Q227" s="413" t="s">
        <v>681</v>
      </c>
      <c r="R227" s="413" t="s">
        <v>7551</v>
      </c>
      <c r="S227" s="420" t="s">
        <v>44</v>
      </c>
      <c r="T227" s="413"/>
      <c r="U227" s="436"/>
      <c r="V227" s="606">
        <f>LOOKUP(Table1[[#This Row],[JV '#]],Table4[JV '#],Table4[Construction Start Dates])</f>
        <v>42569</v>
      </c>
    </row>
    <row r="228" spans="1:22" ht="24" x14ac:dyDescent="0.25">
      <c r="A228" s="414" t="s">
        <v>692</v>
      </c>
      <c r="B228" s="415" t="s">
        <v>35</v>
      </c>
      <c r="C228" s="415">
        <v>69</v>
      </c>
      <c r="D228" s="456">
        <v>25462</v>
      </c>
      <c r="E228" s="416">
        <v>88630</v>
      </c>
      <c r="F228" s="430">
        <v>42077001400000</v>
      </c>
      <c r="G228" s="416">
        <v>2</v>
      </c>
      <c r="H228" s="415" t="s">
        <v>582</v>
      </c>
      <c r="I228" s="418" t="s">
        <v>673</v>
      </c>
      <c r="J228" s="418" t="s">
        <v>674</v>
      </c>
      <c r="K228" s="418" t="s">
        <v>675</v>
      </c>
      <c r="L228" s="418" t="s">
        <v>676</v>
      </c>
      <c r="M228" s="419">
        <v>41.905527777777777</v>
      </c>
      <c r="N228" s="419">
        <v>-78.657472222222225</v>
      </c>
      <c r="O228" s="418">
        <v>20143580408</v>
      </c>
      <c r="P228" s="413" t="s">
        <v>46</v>
      </c>
      <c r="Q228" s="413" t="s">
        <v>47</v>
      </c>
      <c r="R228" s="413" t="s">
        <v>693</v>
      </c>
      <c r="S228" s="420" t="s">
        <v>302</v>
      </c>
      <c r="T228" s="413"/>
      <c r="U228" s="436"/>
      <c r="V228" s="606">
        <f>LOOKUP(Table1[[#This Row],[JV '#]],Table4[JV '#],Table4[Construction Start Dates])</f>
        <v>42569</v>
      </c>
    </row>
    <row r="229" spans="1:22" ht="24" x14ac:dyDescent="0.25">
      <c r="A229" s="414" t="s">
        <v>694</v>
      </c>
      <c r="B229" s="415" t="s">
        <v>35</v>
      </c>
      <c r="C229" s="415">
        <v>69</v>
      </c>
      <c r="D229" s="456">
        <v>25462</v>
      </c>
      <c r="E229" s="416">
        <v>88630</v>
      </c>
      <c r="F229" s="430">
        <v>42077001400000</v>
      </c>
      <c r="G229" s="416">
        <v>2</v>
      </c>
      <c r="H229" s="415" t="s">
        <v>582</v>
      </c>
      <c r="I229" s="418" t="s">
        <v>673</v>
      </c>
      <c r="J229" s="418" t="s">
        <v>674</v>
      </c>
      <c r="K229" s="418" t="s">
        <v>675</v>
      </c>
      <c r="L229" s="418" t="s">
        <v>676</v>
      </c>
      <c r="M229" s="419">
        <v>41.905527777777777</v>
      </c>
      <c r="N229" s="419">
        <v>-78.657472222222225</v>
      </c>
      <c r="O229" s="418">
        <v>20143580408</v>
      </c>
      <c r="P229" s="413" t="s">
        <v>107</v>
      </c>
      <c r="Q229" s="413" t="s">
        <v>678</v>
      </c>
      <c r="R229" s="413" t="s">
        <v>695</v>
      </c>
      <c r="S229" s="420" t="s">
        <v>44</v>
      </c>
      <c r="T229" s="413"/>
      <c r="U229" s="436"/>
      <c r="V229" s="606">
        <f>LOOKUP(Table1[[#This Row],[JV '#]],Table4[JV '#],Table4[Construction Start Dates])</f>
        <v>42569</v>
      </c>
    </row>
    <row r="230" spans="1:22" ht="24" x14ac:dyDescent="0.25">
      <c r="A230" s="414" t="s">
        <v>696</v>
      </c>
      <c r="B230" s="415" t="s">
        <v>35</v>
      </c>
      <c r="C230" s="415">
        <v>69</v>
      </c>
      <c r="D230" s="456">
        <v>25462</v>
      </c>
      <c r="E230" s="416">
        <v>88630</v>
      </c>
      <c r="F230" s="430">
        <v>42077001400000</v>
      </c>
      <c r="G230" s="416">
        <v>2</v>
      </c>
      <c r="H230" s="415" t="s">
        <v>582</v>
      </c>
      <c r="I230" s="418" t="s">
        <v>673</v>
      </c>
      <c r="J230" s="418" t="s">
        <v>674</v>
      </c>
      <c r="K230" s="418" t="s">
        <v>675</v>
      </c>
      <c r="L230" s="418" t="s">
        <v>676</v>
      </c>
      <c r="M230" s="419">
        <v>41.905527777777777</v>
      </c>
      <c r="N230" s="419">
        <v>-78.657472222222225</v>
      </c>
      <c r="O230" s="418">
        <v>20143580408</v>
      </c>
      <c r="P230" s="420" t="s">
        <v>55</v>
      </c>
      <c r="Q230" s="413" t="s">
        <v>417</v>
      </c>
      <c r="R230" s="413" t="s">
        <v>7552</v>
      </c>
      <c r="S230" s="420" t="s">
        <v>302</v>
      </c>
      <c r="T230" s="413"/>
      <c r="U230" s="436"/>
      <c r="V230" s="606">
        <f>LOOKUP(Table1[[#This Row],[JV '#]],Table4[JV '#],Table4[Construction Start Dates])</f>
        <v>42569</v>
      </c>
    </row>
    <row r="231" spans="1:22" ht="36" x14ac:dyDescent="0.25">
      <c r="A231" s="414" t="s">
        <v>697</v>
      </c>
      <c r="B231" s="415" t="s">
        <v>35</v>
      </c>
      <c r="C231" s="415">
        <v>69</v>
      </c>
      <c r="D231" s="456">
        <v>25462</v>
      </c>
      <c r="E231" s="416">
        <v>88630</v>
      </c>
      <c r="F231" s="430">
        <v>42077001400000</v>
      </c>
      <c r="G231" s="416">
        <v>2</v>
      </c>
      <c r="H231" s="415" t="s">
        <v>582</v>
      </c>
      <c r="I231" s="418" t="s">
        <v>673</v>
      </c>
      <c r="J231" s="418" t="s">
        <v>674</v>
      </c>
      <c r="K231" s="418" t="s">
        <v>675</v>
      </c>
      <c r="L231" s="418" t="s">
        <v>676</v>
      </c>
      <c r="M231" s="419">
        <v>41.905527777777777</v>
      </c>
      <c r="N231" s="419">
        <v>-78.657472222222225</v>
      </c>
      <c r="O231" s="418">
        <v>20143580408</v>
      </c>
      <c r="P231" s="420" t="s">
        <v>55</v>
      </c>
      <c r="Q231" s="413" t="s">
        <v>316</v>
      </c>
      <c r="R231" s="413" t="s">
        <v>493</v>
      </c>
      <c r="S231" s="420"/>
      <c r="T231" s="413"/>
      <c r="U231" s="436"/>
      <c r="V231" s="606">
        <f>LOOKUP(Table1[[#This Row],[JV '#]],Table4[JV '#],Table4[Construction Start Dates])</f>
        <v>42569</v>
      </c>
    </row>
    <row r="232" spans="1:22" ht="24" x14ac:dyDescent="0.25">
      <c r="A232" s="414" t="s">
        <v>698</v>
      </c>
      <c r="B232" s="415" t="s">
        <v>35</v>
      </c>
      <c r="C232" s="415">
        <v>69</v>
      </c>
      <c r="D232" s="456">
        <v>25462</v>
      </c>
      <c r="E232" s="416">
        <v>88630</v>
      </c>
      <c r="F232" s="430">
        <v>42077001400000</v>
      </c>
      <c r="G232" s="416">
        <v>2</v>
      </c>
      <c r="H232" s="415" t="s">
        <v>582</v>
      </c>
      <c r="I232" s="418" t="s">
        <v>673</v>
      </c>
      <c r="J232" s="418" t="s">
        <v>674</v>
      </c>
      <c r="K232" s="418" t="s">
        <v>675</v>
      </c>
      <c r="L232" s="418" t="s">
        <v>676</v>
      </c>
      <c r="M232" s="419">
        <v>41.905527777777777</v>
      </c>
      <c r="N232" s="419">
        <v>-78.657472222222225</v>
      </c>
      <c r="O232" s="418">
        <v>20143580408</v>
      </c>
      <c r="P232" s="420" t="s">
        <v>55</v>
      </c>
      <c r="Q232" s="413" t="s">
        <v>687</v>
      </c>
      <c r="R232" s="413" t="s">
        <v>688</v>
      </c>
      <c r="S232" s="420" t="s">
        <v>302</v>
      </c>
      <c r="T232" s="413"/>
      <c r="U232" s="436"/>
      <c r="V232" s="606">
        <f>LOOKUP(Table1[[#This Row],[JV '#]],Table4[JV '#],Table4[Construction Start Dates])</f>
        <v>42569</v>
      </c>
    </row>
    <row r="233" spans="1:22" x14ac:dyDescent="0.25">
      <c r="A233" s="414" t="s">
        <v>699</v>
      </c>
      <c r="B233" s="415" t="s">
        <v>35</v>
      </c>
      <c r="C233" s="415">
        <v>70</v>
      </c>
      <c r="D233" s="416">
        <v>25489</v>
      </c>
      <c r="E233" s="416">
        <v>68965</v>
      </c>
      <c r="F233" s="430">
        <v>42101500100472</v>
      </c>
      <c r="G233" s="416">
        <v>2</v>
      </c>
      <c r="H233" s="415" t="s">
        <v>582</v>
      </c>
      <c r="I233" s="418" t="s">
        <v>700</v>
      </c>
      <c r="J233" s="418" t="s">
        <v>701</v>
      </c>
      <c r="K233" s="418" t="s">
        <v>702</v>
      </c>
      <c r="L233" s="418" t="s">
        <v>609</v>
      </c>
      <c r="M233" s="419">
        <v>41.924805555555558</v>
      </c>
      <c r="N233" s="419">
        <v>-78.494205555555553</v>
      </c>
      <c r="O233" s="418">
        <v>20150681611</v>
      </c>
      <c r="P233" s="413" t="s">
        <v>55</v>
      </c>
      <c r="Q233" s="413" t="s">
        <v>316</v>
      </c>
      <c r="R233" s="413" t="s">
        <v>475</v>
      </c>
      <c r="S233" s="420" t="s">
        <v>302</v>
      </c>
      <c r="T233" s="413"/>
      <c r="U233" s="420"/>
      <c r="V233" s="606">
        <f>LOOKUP(Table1[[#This Row],[JV '#]],Table4[JV '#],Table4[Construction Start Dates])</f>
        <v>42594</v>
      </c>
    </row>
    <row r="234" spans="1:22" x14ac:dyDescent="0.25">
      <c r="A234" s="414" t="s">
        <v>703</v>
      </c>
      <c r="B234" s="415" t="s">
        <v>35</v>
      </c>
      <c r="C234" s="415">
        <v>70</v>
      </c>
      <c r="D234" s="416">
        <v>25489</v>
      </c>
      <c r="E234" s="416">
        <v>68965</v>
      </c>
      <c r="F234" s="430">
        <v>42101500100472</v>
      </c>
      <c r="G234" s="416">
        <v>2</v>
      </c>
      <c r="H234" s="415" t="s">
        <v>582</v>
      </c>
      <c r="I234" s="418" t="s">
        <v>700</v>
      </c>
      <c r="J234" s="418" t="s">
        <v>701</v>
      </c>
      <c r="K234" s="418" t="s">
        <v>702</v>
      </c>
      <c r="L234" s="418" t="s">
        <v>609</v>
      </c>
      <c r="M234" s="419">
        <v>41.924805555555558</v>
      </c>
      <c r="N234" s="419">
        <v>-78.494205555555553</v>
      </c>
      <c r="O234" s="418">
        <v>20150681611</v>
      </c>
      <c r="P234" s="413" t="s">
        <v>162</v>
      </c>
      <c r="Q234" s="413" t="s">
        <v>185</v>
      </c>
      <c r="R234" s="413" t="s">
        <v>704</v>
      </c>
      <c r="S234" s="420" t="s">
        <v>44</v>
      </c>
      <c r="T234" s="413"/>
      <c r="U234" s="436"/>
      <c r="V234" s="606">
        <f>LOOKUP(Table1[[#This Row],[JV '#]],Table4[JV '#],Table4[Construction Start Dates])</f>
        <v>42594</v>
      </c>
    </row>
    <row r="235" spans="1:22" ht="24" x14ac:dyDescent="0.25">
      <c r="A235" s="414" t="s">
        <v>705</v>
      </c>
      <c r="B235" s="415" t="s">
        <v>35</v>
      </c>
      <c r="C235" s="415">
        <v>70</v>
      </c>
      <c r="D235" s="416">
        <v>25489</v>
      </c>
      <c r="E235" s="416">
        <v>68965</v>
      </c>
      <c r="F235" s="430">
        <v>42101500100472</v>
      </c>
      <c r="G235" s="416">
        <v>2</v>
      </c>
      <c r="H235" s="415" t="s">
        <v>582</v>
      </c>
      <c r="I235" s="418" t="s">
        <v>700</v>
      </c>
      <c r="J235" s="418" t="s">
        <v>701</v>
      </c>
      <c r="K235" s="418" t="s">
        <v>702</v>
      </c>
      <c r="L235" s="418" t="s">
        <v>609</v>
      </c>
      <c r="M235" s="419">
        <v>41.924805555555558</v>
      </c>
      <c r="N235" s="419">
        <v>-78.494205555555553</v>
      </c>
      <c r="O235" s="418">
        <v>20150681611</v>
      </c>
      <c r="P235" s="413" t="s">
        <v>41</v>
      </c>
      <c r="Q235" s="413" t="s">
        <v>706</v>
      </c>
      <c r="R235" s="413" t="s">
        <v>707</v>
      </c>
      <c r="S235" s="420" t="s">
        <v>44</v>
      </c>
      <c r="T235" s="413"/>
      <c r="U235" s="436"/>
      <c r="V235" s="606">
        <f>LOOKUP(Table1[[#This Row],[JV '#]],Table4[JV '#],Table4[Construction Start Dates])</f>
        <v>42594</v>
      </c>
    </row>
    <row r="236" spans="1:22" ht="24" x14ac:dyDescent="0.25">
      <c r="A236" s="414" t="s">
        <v>708</v>
      </c>
      <c r="B236" s="415" t="s">
        <v>35</v>
      </c>
      <c r="C236" s="415">
        <v>70</v>
      </c>
      <c r="D236" s="416">
        <v>25489</v>
      </c>
      <c r="E236" s="416">
        <v>68965</v>
      </c>
      <c r="F236" s="430">
        <v>42101500100472</v>
      </c>
      <c r="G236" s="416">
        <v>2</v>
      </c>
      <c r="H236" s="415" t="s">
        <v>582</v>
      </c>
      <c r="I236" s="418" t="s">
        <v>700</v>
      </c>
      <c r="J236" s="418" t="s">
        <v>701</v>
      </c>
      <c r="K236" s="418" t="s">
        <v>702</v>
      </c>
      <c r="L236" s="418" t="s">
        <v>609</v>
      </c>
      <c r="M236" s="419">
        <v>41.924805555555558</v>
      </c>
      <c r="N236" s="419">
        <v>-78.494205555555553</v>
      </c>
      <c r="O236" s="418">
        <v>20150681611</v>
      </c>
      <c r="P236" s="413" t="s">
        <v>55</v>
      </c>
      <c r="Q236" s="413" t="s">
        <v>516</v>
      </c>
      <c r="R236" s="413" t="s">
        <v>421</v>
      </c>
      <c r="S236" s="420" t="s">
        <v>302</v>
      </c>
      <c r="T236" s="413"/>
      <c r="U236" s="436"/>
      <c r="V236" s="606">
        <f>LOOKUP(Table1[[#This Row],[JV '#]],Table4[JV '#],Table4[Construction Start Dates])</f>
        <v>42594</v>
      </c>
    </row>
    <row r="237" spans="1:22" ht="24" x14ac:dyDescent="0.25">
      <c r="A237" s="414" t="s">
        <v>709</v>
      </c>
      <c r="B237" s="415" t="s">
        <v>35</v>
      </c>
      <c r="C237" s="415">
        <v>70</v>
      </c>
      <c r="D237" s="416">
        <v>25489</v>
      </c>
      <c r="E237" s="416">
        <v>68965</v>
      </c>
      <c r="F237" s="430">
        <v>42101500100472</v>
      </c>
      <c r="G237" s="416">
        <v>2</v>
      </c>
      <c r="H237" s="415" t="s">
        <v>582</v>
      </c>
      <c r="I237" s="418" t="s">
        <v>700</v>
      </c>
      <c r="J237" s="418" t="s">
        <v>701</v>
      </c>
      <c r="K237" s="418" t="s">
        <v>702</v>
      </c>
      <c r="L237" s="418" t="s">
        <v>609</v>
      </c>
      <c r="M237" s="419">
        <v>41.924805555555558</v>
      </c>
      <c r="N237" s="419">
        <v>-78.494205555555553</v>
      </c>
      <c r="O237" s="418">
        <v>20150681611</v>
      </c>
      <c r="P237" s="420" t="s">
        <v>46</v>
      </c>
      <c r="Q237" s="413" t="s">
        <v>368</v>
      </c>
      <c r="R237" s="413" t="s">
        <v>369</v>
      </c>
      <c r="S237" s="420" t="s">
        <v>302</v>
      </c>
      <c r="T237" s="413"/>
      <c r="U237" s="436"/>
      <c r="V237" s="606">
        <f>LOOKUP(Table1[[#This Row],[JV '#]],Table4[JV '#],Table4[Construction Start Dates])</f>
        <v>42594</v>
      </c>
    </row>
    <row r="238" spans="1:22" ht="48" x14ac:dyDescent="0.25">
      <c r="A238" s="414" t="s">
        <v>710</v>
      </c>
      <c r="B238" s="415" t="s">
        <v>35</v>
      </c>
      <c r="C238" s="415">
        <v>71</v>
      </c>
      <c r="D238" s="456">
        <v>25495</v>
      </c>
      <c r="E238" s="416">
        <v>4486</v>
      </c>
      <c r="F238" s="430">
        <v>42200100100806</v>
      </c>
      <c r="G238" s="416">
        <v>2</v>
      </c>
      <c r="H238" s="415" t="s">
        <v>582</v>
      </c>
      <c r="I238" s="418" t="s">
        <v>711</v>
      </c>
      <c r="J238" s="418" t="s">
        <v>712</v>
      </c>
      <c r="K238" s="418" t="s">
        <v>713</v>
      </c>
      <c r="L238" s="418" t="s">
        <v>714</v>
      </c>
      <c r="M238" s="419">
        <v>41.630805555555554</v>
      </c>
      <c r="N238" s="419">
        <v>-78.575372222222228</v>
      </c>
      <c r="O238" s="418">
        <v>20143580345</v>
      </c>
      <c r="P238" s="413" t="s">
        <v>41</v>
      </c>
      <c r="Q238" s="413" t="s">
        <v>293</v>
      </c>
      <c r="R238" s="413" t="s">
        <v>7553</v>
      </c>
      <c r="S238" s="420" t="s">
        <v>44</v>
      </c>
      <c r="T238" s="413"/>
      <c r="U238" s="420"/>
      <c r="V238" s="606">
        <f>LOOKUP(Table1[[#This Row],[JV '#]],Table4[JV '#],Table4[Construction Start Dates])</f>
        <v>42559</v>
      </c>
    </row>
    <row r="239" spans="1:22" x14ac:dyDescent="0.25">
      <c r="A239" s="414" t="s">
        <v>715</v>
      </c>
      <c r="B239" s="415" t="s">
        <v>35</v>
      </c>
      <c r="C239" s="415">
        <v>71</v>
      </c>
      <c r="D239" s="456">
        <v>25495</v>
      </c>
      <c r="E239" s="416">
        <v>4486</v>
      </c>
      <c r="F239" s="430">
        <v>42200100100806</v>
      </c>
      <c r="G239" s="416">
        <v>2</v>
      </c>
      <c r="H239" s="415" t="s">
        <v>582</v>
      </c>
      <c r="I239" s="418" t="s">
        <v>711</v>
      </c>
      <c r="J239" s="418" t="s">
        <v>712</v>
      </c>
      <c r="K239" s="418" t="s">
        <v>713</v>
      </c>
      <c r="L239" s="418" t="s">
        <v>714</v>
      </c>
      <c r="M239" s="419">
        <v>41.630805555555554</v>
      </c>
      <c r="N239" s="419">
        <v>-78.575372222222228</v>
      </c>
      <c r="O239" s="418">
        <v>20143580345</v>
      </c>
      <c r="P239" s="413"/>
      <c r="Q239" s="413" t="s">
        <v>716</v>
      </c>
      <c r="R239" s="413" t="s">
        <v>717</v>
      </c>
      <c r="S239" s="420"/>
      <c r="T239" s="413"/>
      <c r="U239" s="436"/>
      <c r="V239" s="606">
        <f>LOOKUP(Table1[[#This Row],[JV '#]],Table4[JV '#],Table4[Construction Start Dates])</f>
        <v>42559</v>
      </c>
    </row>
    <row r="240" spans="1:22" x14ac:dyDescent="0.25">
      <c r="A240" s="414" t="s">
        <v>718</v>
      </c>
      <c r="B240" s="415" t="s">
        <v>35</v>
      </c>
      <c r="C240" s="415">
        <v>71</v>
      </c>
      <c r="D240" s="456">
        <v>25495</v>
      </c>
      <c r="E240" s="416">
        <v>4486</v>
      </c>
      <c r="F240" s="430">
        <v>42200100100806</v>
      </c>
      <c r="G240" s="416">
        <v>2</v>
      </c>
      <c r="H240" s="415" t="s">
        <v>582</v>
      </c>
      <c r="I240" s="418" t="s">
        <v>711</v>
      </c>
      <c r="J240" s="418" t="s">
        <v>712</v>
      </c>
      <c r="K240" s="418" t="s">
        <v>713</v>
      </c>
      <c r="L240" s="418" t="s">
        <v>714</v>
      </c>
      <c r="M240" s="419">
        <v>41.630805555555554</v>
      </c>
      <c r="N240" s="419">
        <v>-78.575372222222228</v>
      </c>
      <c r="O240" s="418">
        <v>20143580345</v>
      </c>
      <c r="P240" s="413" t="s">
        <v>41</v>
      </c>
      <c r="Q240" s="413" t="s">
        <v>185</v>
      </c>
      <c r="R240" s="413" t="s">
        <v>477</v>
      </c>
      <c r="S240" s="420"/>
      <c r="T240" s="413"/>
      <c r="U240" s="436"/>
      <c r="V240" s="606">
        <f>LOOKUP(Table1[[#This Row],[JV '#]],Table4[JV '#],Table4[Construction Start Dates])</f>
        <v>42559</v>
      </c>
    </row>
    <row r="241" spans="1:22" ht="48" x14ac:dyDescent="0.25">
      <c r="A241" s="414" t="s">
        <v>719</v>
      </c>
      <c r="B241" s="415" t="s">
        <v>35</v>
      </c>
      <c r="C241" s="415">
        <v>71</v>
      </c>
      <c r="D241" s="456">
        <v>25495</v>
      </c>
      <c r="E241" s="416">
        <v>4486</v>
      </c>
      <c r="F241" s="430">
        <v>42200100100806</v>
      </c>
      <c r="G241" s="416">
        <v>2</v>
      </c>
      <c r="H241" s="415" t="s">
        <v>582</v>
      </c>
      <c r="I241" s="418" t="s">
        <v>711</v>
      </c>
      <c r="J241" s="418" t="s">
        <v>712</v>
      </c>
      <c r="K241" s="418" t="s">
        <v>713</v>
      </c>
      <c r="L241" s="418" t="s">
        <v>714</v>
      </c>
      <c r="M241" s="419">
        <v>41.630805555555554</v>
      </c>
      <c r="N241" s="419">
        <v>-78.575372222222228</v>
      </c>
      <c r="O241" s="418">
        <v>20143580345</v>
      </c>
      <c r="P241" s="413" t="s">
        <v>46</v>
      </c>
      <c r="Q241" s="413" t="s">
        <v>257</v>
      </c>
      <c r="R241" s="413" t="s">
        <v>258</v>
      </c>
      <c r="S241" s="420" t="s">
        <v>44</v>
      </c>
      <c r="T241" s="413"/>
      <c r="U241" s="436"/>
      <c r="V241" s="606">
        <f>LOOKUP(Table1[[#This Row],[JV '#]],Table4[JV '#],Table4[Construction Start Dates])</f>
        <v>42559</v>
      </c>
    </row>
    <row r="242" spans="1:22" ht="48" x14ac:dyDescent="0.25">
      <c r="A242" s="414" t="s">
        <v>720</v>
      </c>
      <c r="B242" s="415" t="s">
        <v>35</v>
      </c>
      <c r="C242" s="415">
        <v>71</v>
      </c>
      <c r="D242" s="456">
        <v>25495</v>
      </c>
      <c r="E242" s="416">
        <v>4486</v>
      </c>
      <c r="F242" s="430">
        <v>42200100100806</v>
      </c>
      <c r="G242" s="416">
        <v>2</v>
      </c>
      <c r="H242" s="415" t="s">
        <v>582</v>
      </c>
      <c r="I242" s="418" t="s">
        <v>711</v>
      </c>
      <c r="J242" s="418" t="s">
        <v>712</v>
      </c>
      <c r="K242" s="418" t="s">
        <v>713</v>
      </c>
      <c r="L242" s="418" t="s">
        <v>714</v>
      </c>
      <c r="M242" s="419">
        <v>41.630805555555554</v>
      </c>
      <c r="N242" s="419">
        <v>-78.575372222222228</v>
      </c>
      <c r="O242" s="418">
        <v>20143580345</v>
      </c>
      <c r="P242" s="413" t="s">
        <v>55</v>
      </c>
      <c r="Q242" s="413" t="s">
        <v>151</v>
      </c>
      <c r="R242" s="413" t="s">
        <v>465</v>
      </c>
      <c r="S242" s="420"/>
      <c r="T242" s="413"/>
      <c r="U242" s="436"/>
      <c r="V242" s="606">
        <f>LOOKUP(Table1[[#This Row],[JV '#]],Table4[JV '#],Table4[Construction Start Dates])</f>
        <v>42559</v>
      </c>
    </row>
    <row r="243" spans="1:22" x14ac:dyDescent="0.25">
      <c r="A243" s="414" t="s">
        <v>721</v>
      </c>
      <c r="B243" s="415" t="s">
        <v>35</v>
      </c>
      <c r="C243" s="415">
        <v>71</v>
      </c>
      <c r="D243" s="456">
        <v>25495</v>
      </c>
      <c r="E243" s="416">
        <v>4486</v>
      </c>
      <c r="F243" s="430">
        <v>42200100100806</v>
      </c>
      <c r="G243" s="416">
        <v>2</v>
      </c>
      <c r="H243" s="415" t="s">
        <v>582</v>
      </c>
      <c r="I243" s="418" t="s">
        <v>711</v>
      </c>
      <c r="J243" s="418" t="s">
        <v>712</v>
      </c>
      <c r="K243" s="418" t="s">
        <v>713</v>
      </c>
      <c r="L243" s="418" t="s">
        <v>714</v>
      </c>
      <c r="M243" s="419">
        <v>41.630805555555554</v>
      </c>
      <c r="N243" s="419">
        <v>-78.575372222222228</v>
      </c>
      <c r="O243" s="418">
        <v>20143580345</v>
      </c>
      <c r="P243" s="413"/>
      <c r="Q243" s="413" t="s">
        <v>722</v>
      </c>
      <c r="R243" s="413"/>
      <c r="S243" s="420"/>
      <c r="T243" s="413"/>
      <c r="U243" s="436"/>
      <c r="V243" s="606">
        <f>LOOKUP(Table1[[#This Row],[JV '#]],Table4[JV '#],Table4[Construction Start Dates])</f>
        <v>42559</v>
      </c>
    </row>
    <row r="244" spans="1:22" x14ac:dyDescent="0.25">
      <c r="A244" s="414" t="s">
        <v>723</v>
      </c>
      <c r="B244" s="415" t="s">
        <v>35</v>
      </c>
      <c r="C244" s="415">
        <v>72</v>
      </c>
      <c r="D244" s="456">
        <v>25500</v>
      </c>
      <c r="E244" s="416">
        <v>78611</v>
      </c>
      <c r="F244" s="430">
        <v>42200200320000</v>
      </c>
      <c r="G244" s="416">
        <v>2</v>
      </c>
      <c r="H244" s="415" t="s">
        <v>582</v>
      </c>
      <c r="I244" s="418" t="s">
        <v>724</v>
      </c>
      <c r="J244" s="418" t="s">
        <v>725</v>
      </c>
      <c r="K244" s="418" t="s">
        <v>726</v>
      </c>
      <c r="L244" s="418" t="s">
        <v>604</v>
      </c>
      <c r="M244" s="419">
        <v>41.671250000000001</v>
      </c>
      <c r="N244" s="419">
        <v>-78.399833333333333</v>
      </c>
      <c r="O244" s="418">
        <v>20150401781</v>
      </c>
      <c r="P244" s="413" t="s">
        <v>162</v>
      </c>
      <c r="Q244" s="413" t="s">
        <v>185</v>
      </c>
      <c r="R244" s="413" t="s">
        <v>704</v>
      </c>
      <c r="S244" s="420" t="s">
        <v>44</v>
      </c>
      <c r="T244" s="413"/>
      <c r="U244" s="420"/>
      <c r="V244" s="606">
        <f>LOOKUP(Table1[[#This Row],[JV '#]],Table4[JV '#],Table4[Construction Start Dates])</f>
        <v>42877</v>
      </c>
    </row>
    <row r="245" spans="1:22" ht="24" x14ac:dyDescent="0.25">
      <c r="A245" s="414" t="s">
        <v>727</v>
      </c>
      <c r="B245" s="415" t="s">
        <v>35</v>
      </c>
      <c r="C245" s="415">
        <v>72</v>
      </c>
      <c r="D245" s="456">
        <v>25500</v>
      </c>
      <c r="E245" s="416">
        <v>78611</v>
      </c>
      <c r="F245" s="430">
        <v>42200200320000</v>
      </c>
      <c r="G245" s="416">
        <v>2</v>
      </c>
      <c r="H245" s="415" t="s">
        <v>582</v>
      </c>
      <c r="I245" s="418" t="s">
        <v>724</v>
      </c>
      <c r="J245" s="418" t="s">
        <v>725</v>
      </c>
      <c r="K245" s="418" t="s">
        <v>726</v>
      </c>
      <c r="L245" s="418" t="s">
        <v>604</v>
      </c>
      <c r="M245" s="419">
        <v>41.671250000000001</v>
      </c>
      <c r="N245" s="419">
        <v>-78.399833333333333</v>
      </c>
      <c r="O245" s="418">
        <v>20150401781</v>
      </c>
      <c r="P245" s="413" t="s">
        <v>41</v>
      </c>
      <c r="Q245" s="413" t="s">
        <v>42</v>
      </c>
      <c r="R245" s="413" t="s">
        <v>255</v>
      </c>
      <c r="S245" s="420" t="s">
        <v>44</v>
      </c>
      <c r="T245" s="413"/>
      <c r="U245" s="436"/>
      <c r="V245" s="606">
        <f>LOOKUP(Table1[[#This Row],[JV '#]],Table4[JV '#],Table4[Construction Start Dates])</f>
        <v>42877</v>
      </c>
    </row>
    <row r="246" spans="1:22" x14ac:dyDescent="0.25">
      <c r="A246" s="414" t="s">
        <v>728</v>
      </c>
      <c r="B246" s="415" t="s">
        <v>35</v>
      </c>
      <c r="C246" s="415">
        <v>73</v>
      </c>
      <c r="D246" s="416">
        <v>25535</v>
      </c>
      <c r="E246" s="416">
        <v>93322</v>
      </c>
      <c r="F246" s="430">
        <v>42401100102339</v>
      </c>
      <c r="G246" s="416">
        <v>2</v>
      </c>
      <c r="H246" s="415" t="s">
        <v>582</v>
      </c>
      <c r="I246" s="418" t="s">
        <v>729</v>
      </c>
      <c r="J246" s="418" t="s">
        <v>730</v>
      </c>
      <c r="K246" s="418" t="s">
        <v>731</v>
      </c>
      <c r="L246" s="418" t="s">
        <v>676</v>
      </c>
      <c r="M246" s="419">
        <v>41.965833333333336</v>
      </c>
      <c r="N246" s="419">
        <v>-78.677127777777784</v>
      </c>
      <c r="O246" s="418">
        <v>20150682166</v>
      </c>
      <c r="P246" s="413" t="s">
        <v>309</v>
      </c>
      <c r="Q246" s="413" t="s">
        <v>654</v>
      </c>
      <c r="R246" s="413" t="s">
        <v>655</v>
      </c>
      <c r="S246" s="420" t="s">
        <v>44</v>
      </c>
      <c r="T246" s="413"/>
      <c r="U246" s="420"/>
      <c r="V246" s="606">
        <f>LOOKUP(Table1[[#This Row],[JV '#]],Table4[JV '#],Table4[Construction Start Dates])</f>
        <v>42592</v>
      </c>
    </row>
    <row r="247" spans="1:22" x14ac:dyDescent="0.25">
      <c r="A247" s="414" t="s">
        <v>732</v>
      </c>
      <c r="B247" s="415" t="s">
        <v>35</v>
      </c>
      <c r="C247" s="415">
        <v>73</v>
      </c>
      <c r="D247" s="416">
        <v>25535</v>
      </c>
      <c r="E247" s="416">
        <v>93322</v>
      </c>
      <c r="F247" s="430">
        <v>42401100102339</v>
      </c>
      <c r="G247" s="416">
        <v>2</v>
      </c>
      <c r="H247" s="415" t="s">
        <v>582</v>
      </c>
      <c r="I247" s="418" t="s">
        <v>729</v>
      </c>
      <c r="J247" s="418" t="s">
        <v>730</v>
      </c>
      <c r="K247" s="418" t="s">
        <v>731</v>
      </c>
      <c r="L247" s="418" t="s">
        <v>676</v>
      </c>
      <c r="M247" s="419">
        <v>41.965833333333336</v>
      </c>
      <c r="N247" s="419">
        <v>-78.677127777777784</v>
      </c>
      <c r="O247" s="418">
        <v>20150682166</v>
      </c>
      <c r="P247" s="413" t="s">
        <v>107</v>
      </c>
      <c r="Q247" s="413" t="s">
        <v>678</v>
      </c>
      <c r="R247" s="413" t="s">
        <v>679</v>
      </c>
      <c r="S247" s="420" t="s">
        <v>44</v>
      </c>
      <c r="T247" s="413"/>
      <c r="U247" s="436"/>
      <c r="V247" s="606">
        <f>LOOKUP(Table1[[#This Row],[JV '#]],Table4[JV '#],Table4[Construction Start Dates])</f>
        <v>42592</v>
      </c>
    </row>
    <row r="248" spans="1:22" ht="24" x14ac:dyDescent="0.25">
      <c r="A248" s="414" t="s">
        <v>733</v>
      </c>
      <c r="B248" s="415" t="s">
        <v>35</v>
      </c>
      <c r="C248" s="415">
        <v>73</v>
      </c>
      <c r="D248" s="416">
        <v>25535</v>
      </c>
      <c r="E248" s="416">
        <v>93322</v>
      </c>
      <c r="F248" s="430">
        <v>42401100102339</v>
      </c>
      <c r="G248" s="416">
        <v>2</v>
      </c>
      <c r="H248" s="415" t="s">
        <v>582</v>
      </c>
      <c r="I248" s="418" t="s">
        <v>729</v>
      </c>
      <c r="J248" s="418" t="s">
        <v>730</v>
      </c>
      <c r="K248" s="418" t="s">
        <v>731</v>
      </c>
      <c r="L248" s="418" t="s">
        <v>676</v>
      </c>
      <c r="M248" s="419">
        <v>41.965833333333336</v>
      </c>
      <c r="N248" s="419">
        <v>-78.677127777777784</v>
      </c>
      <c r="O248" s="418">
        <v>20150682166</v>
      </c>
      <c r="P248" s="413" t="s">
        <v>657</v>
      </c>
      <c r="Q248" s="413" t="s">
        <v>208</v>
      </c>
      <c r="R248" s="413" t="s">
        <v>281</v>
      </c>
      <c r="S248" s="420" t="s">
        <v>44</v>
      </c>
      <c r="T248" s="413"/>
      <c r="U248" s="436"/>
      <c r="V248" s="606">
        <f>LOOKUP(Table1[[#This Row],[JV '#]],Table4[JV '#],Table4[Construction Start Dates])</f>
        <v>42592</v>
      </c>
    </row>
    <row r="249" spans="1:22" ht="24" x14ac:dyDescent="0.25">
      <c r="A249" s="414" t="s">
        <v>734</v>
      </c>
      <c r="B249" s="415" t="s">
        <v>35</v>
      </c>
      <c r="C249" s="415">
        <v>73</v>
      </c>
      <c r="D249" s="416">
        <v>25535</v>
      </c>
      <c r="E249" s="416">
        <v>93322</v>
      </c>
      <c r="F249" s="430">
        <v>42401100102339</v>
      </c>
      <c r="G249" s="416">
        <v>2</v>
      </c>
      <c r="H249" s="415" t="s">
        <v>582</v>
      </c>
      <c r="I249" s="418" t="s">
        <v>729</v>
      </c>
      <c r="J249" s="418" t="s">
        <v>730</v>
      </c>
      <c r="K249" s="418" t="s">
        <v>731</v>
      </c>
      <c r="L249" s="418" t="s">
        <v>676</v>
      </c>
      <c r="M249" s="419">
        <v>41.965833333333336</v>
      </c>
      <c r="N249" s="419">
        <v>-78.677127777777784</v>
      </c>
      <c r="O249" s="418">
        <v>20150682166</v>
      </c>
      <c r="P249" s="413" t="s">
        <v>41</v>
      </c>
      <c r="Q249" s="413" t="s">
        <v>42</v>
      </c>
      <c r="R249" s="413" t="s">
        <v>255</v>
      </c>
      <c r="S249" s="420" t="s">
        <v>44</v>
      </c>
      <c r="T249" s="413"/>
      <c r="U249" s="436"/>
      <c r="V249" s="606">
        <f>LOOKUP(Table1[[#This Row],[JV '#]],Table4[JV '#],Table4[Construction Start Dates])</f>
        <v>42592</v>
      </c>
    </row>
    <row r="250" spans="1:22" ht="24" x14ac:dyDescent="0.25">
      <c r="A250" s="414" t="s">
        <v>735</v>
      </c>
      <c r="B250" s="415" t="s">
        <v>35</v>
      </c>
      <c r="C250" s="415">
        <v>74</v>
      </c>
      <c r="D250" s="520">
        <v>26468</v>
      </c>
      <c r="E250" s="416">
        <v>4642</v>
      </c>
      <c r="F250" s="430">
        <v>44065502201820</v>
      </c>
      <c r="G250" s="416">
        <v>2</v>
      </c>
      <c r="H250" s="415" t="s">
        <v>736</v>
      </c>
      <c r="I250" s="418" t="s">
        <v>737</v>
      </c>
      <c r="J250" s="418" t="s">
        <v>738</v>
      </c>
      <c r="K250" s="418" t="s">
        <v>739</v>
      </c>
      <c r="L250" s="418" t="s">
        <v>740</v>
      </c>
      <c r="M250" s="419">
        <v>40.627833333333335</v>
      </c>
      <c r="N250" s="419">
        <v>-77.674641666666673</v>
      </c>
      <c r="O250" s="418">
        <v>20150441409</v>
      </c>
      <c r="P250" s="413" t="s">
        <v>55</v>
      </c>
      <c r="Q250" s="413" t="s">
        <v>472</v>
      </c>
      <c r="R250" s="413" t="s">
        <v>473</v>
      </c>
      <c r="S250" s="420"/>
      <c r="T250" s="413"/>
      <c r="U250" s="420"/>
      <c r="V250" s="606">
        <f>LOOKUP(Table1[[#This Row],[JV '#]],Table4[JV '#],Table4[Construction Start Dates])</f>
        <v>42810</v>
      </c>
    </row>
    <row r="251" spans="1:22" x14ac:dyDescent="0.25">
      <c r="A251" s="414" t="s">
        <v>741</v>
      </c>
      <c r="B251" s="415" t="s">
        <v>35</v>
      </c>
      <c r="C251" s="415">
        <v>74</v>
      </c>
      <c r="D251" s="520">
        <v>26468</v>
      </c>
      <c r="E251" s="416">
        <v>4642</v>
      </c>
      <c r="F251" s="430">
        <v>44065502201820</v>
      </c>
      <c r="G251" s="416">
        <v>2</v>
      </c>
      <c r="H251" s="415" t="s">
        <v>736</v>
      </c>
      <c r="I251" s="418" t="s">
        <v>737</v>
      </c>
      <c r="J251" s="418" t="s">
        <v>738</v>
      </c>
      <c r="K251" s="418" t="s">
        <v>739</v>
      </c>
      <c r="L251" s="418" t="s">
        <v>740</v>
      </c>
      <c r="M251" s="419">
        <v>40.627833333333335</v>
      </c>
      <c r="N251" s="419">
        <v>-77.674641666666673</v>
      </c>
      <c r="O251" s="418">
        <v>20150441409</v>
      </c>
      <c r="P251" s="413" t="s">
        <v>309</v>
      </c>
      <c r="Q251" s="413" t="s">
        <v>742</v>
      </c>
      <c r="R251" s="413" t="s">
        <v>743</v>
      </c>
      <c r="S251" s="420" t="s">
        <v>44</v>
      </c>
      <c r="T251" s="413"/>
      <c r="U251" s="436"/>
      <c r="V251" s="606">
        <f>LOOKUP(Table1[[#This Row],[JV '#]],Table4[JV '#],Table4[Construction Start Dates])</f>
        <v>42810</v>
      </c>
    </row>
    <row r="252" spans="1:22" x14ac:dyDescent="0.25">
      <c r="A252" s="414" t="s">
        <v>744</v>
      </c>
      <c r="B252" s="415" t="s">
        <v>35</v>
      </c>
      <c r="C252" s="415">
        <v>74</v>
      </c>
      <c r="D252" s="520">
        <v>26468</v>
      </c>
      <c r="E252" s="416">
        <v>4642</v>
      </c>
      <c r="F252" s="430">
        <v>44065502201820</v>
      </c>
      <c r="G252" s="416">
        <v>2</v>
      </c>
      <c r="H252" s="415" t="s">
        <v>736</v>
      </c>
      <c r="I252" s="418" t="s">
        <v>737</v>
      </c>
      <c r="J252" s="418" t="s">
        <v>738</v>
      </c>
      <c r="K252" s="418" t="s">
        <v>739</v>
      </c>
      <c r="L252" s="418" t="s">
        <v>740</v>
      </c>
      <c r="M252" s="419">
        <v>40.627833333333335</v>
      </c>
      <c r="N252" s="419">
        <v>-77.674641666666673</v>
      </c>
      <c r="O252" s="418">
        <v>20150441409</v>
      </c>
      <c r="P252" s="413" t="s">
        <v>55</v>
      </c>
      <c r="Q252" s="413" t="s">
        <v>745</v>
      </c>
      <c r="R252" s="413" t="s">
        <v>746</v>
      </c>
      <c r="S252" s="420"/>
      <c r="T252" s="413"/>
      <c r="U252" s="436"/>
      <c r="V252" s="606">
        <f>LOOKUP(Table1[[#This Row],[JV '#]],Table4[JV '#],Table4[Construction Start Dates])</f>
        <v>42810</v>
      </c>
    </row>
    <row r="253" spans="1:22" ht="24" x14ac:dyDescent="0.25">
      <c r="A253" s="414" t="s">
        <v>747</v>
      </c>
      <c r="B253" s="415" t="s">
        <v>35</v>
      </c>
      <c r="C253" s="415">
        <v>75</v>
      </c>
      <c r="D253" s="456">
        <v>26469</v>
      </c>
      <c r="E253" s="415">
        <v>85297</v>
      </c>
      <c r="F253" s="417">
        <v>44065502300022</v>
      </c>
      <c r="G253" s="416">
        <v>2</v>
      </c>
      <c r="H253" s="415" t="s">
        <v>736</v>
      </c>
      <c r="I253" s="418" t="s">
        <v>737</v>
      </c>
      <c r="J253" s="418" t="s">
        <v>738</v>
      </c>
      <c r="K253" s="418" t="s">
        <v>748</v>
      </c>
      <c r="L253" s="418" t="s">
        <v>740</v>
      </c>
      <c r="M253" s="419">
        <v>40.627916666666664</v>
      </c>
      <c r="N253" s="419">
        <v>-77.674230555555553</v>
      </c>
      <c r="O253" s="418">
        <v>20151473141</v>
      </c>
      <c r="P253" s="413" t="s">
        <v>55</v>
      </c>
      <c r="Q253" s="413" t="s">
        <v>472</v>
      </c>
      <c r="R253" s="413" t="s">
        <v>473</v>
      </c>
      <c r="S253" s="420" t="s">
        <v>44</v>
      </c>
      <c r="T253" s="413"/>
      <c r="U253" s="420"/>
      <c r="V253" s="606">
        <f>LOOKUP(Table1[[#This Row],[JV '#]],Table4[JV '#],Table4[Construction Start Dates])</f>
        <v>42898</v>
      </c>
    </row>
    <row r="254" spans="1:22" x14ac:dyDescent="0.25">
      <c r="A254" s="414" t="s">
        <v>749</v>
      </c>
      <c r="B254" s="415" t="s">
        <v>35</v>
      </c>
      <c r="C254" s="415">
        <v>75</v>
      </c>
      <c r="D254" s="456">
        <v>26469</v>
      </c>
      <c r="E254" s="415">
        <v>85297</v>
      </c>
      <c r="F254" s="417">
        <v>44065502300022</v>
      </c>
      <c r="G254" s="416">
        <v>2</v>
      </c>
      <c r="H254" s="415" t="s">
        <v>736</v>
      </c>
      <c r="I254" s="418" t="s">
        <v>737</v>
      </c>
      <c r="J254" s="418" t="s">
        <v>738</v>
      </c>
      <c r="K254" s="418" t="s">
        <v>748</v>
      </c>
      <c r="L254" s="418" t="s">
        <v>740</v>
      </c>
      <c r="M254" s="419">
        <v>40.627916666666664</v>
      </c>
      <c r="N254" s="419">
        <v>-77.674230555555553</v>
      </c>
      <c r="O254" s="418">
        <v>20151473141</v>
      </c>
      <c r="P254" s="413"/>
      <c r="Q254" s="413" t="s">
        <v>742</v>
      </c>
      <c r="R254" s="413" t="s">
        <v>743</v>
      </c>
      <c r="S254" s="420" t="s">
        <v>44</v>
      </c>
      <c r="T254" s="413"/>
      <c r="U254" s="436"/>
      <c r="V254" s="606">
        <f>LOOKUP(Table1[[#This Row],[JV '#]],Table4[JV '#],Table4[Construction Start Dates])</f>
        <v>42898</v>
      </c>
    </row>
    <row r="255" spans="1:22" x14ac:dyDescent="0.25">
      <c r="A255" s="414" t="s">
        <v>750</v>
      </c>
      <c r="B255" s="415" t="s">
        <v>35</v>
      </c>
      <c r="C255" s="415">
        <v>75</v>
      </c>
      <c r="D255" s="456">
        <v>26469</v>
      </c>
      <c r="E255" s="415">
        <v>85297</v>
      </c>
      <c r="F255" s="417">
        <v>44065502300022</v>
      </c>
      <c r="G255" s="416">
        <v>2</v>
      </c>
      <c r="H255" s="415" t="s">
        <v>736</v>
      </c>
      <c r="I255" s="418" t="s">
        <v>737</v>
      </c>
      <c r="J255" s="418" t="s">
        <v>738</v>
      </c>
      <c r="K255" s="418" t="s">
        <v>748</v>
      </c>
      <c r="L255" s="418" t="s">
        <v>740</v>
      </c>
      <c r="M255" s="419">
        <v>40.627916666666664</v>
      </c>
      <c r="N255" s="419">
        <v>-77.674230555555553</v>
      </c>
      <c r="O255" s="418">
        <v>20151473141</v>
      </c>
      <c r="P255" s="413" t="s">
        <v>55</v>
      </c>
      <c r="Q255" s="413" t="s">
        <v>745</v>
      </c>
      <c r="R255" s="413" t="s">
        <v>746</v>
      </c>
      <c r="S255" s="420"/>
      <c r="T255" s="413"/>
      <c r="U255" s="436"/>
      <c r="V255" s="606">
        <f>LOOKUP(Table1[[#This Row],[JV '#]],Table4[JV '#],Table4[Construction Start Dates])</f>
        <v>42898</v>
      </c>
    </row>
    <row r="256" spans="1:22" x14ac:dyDescent="0.25">
      <c r="A256" s="414" t="s">
        <v>751</v>
      </c>
      <c r="B256" s="415" t="s">
        <v>35</v>
      </c>
      <c r="C256" s="415">
        <v>76</v>
      </c>
      <c r="D256" s="516">
        <v>26472</v>
      </c>
      <c r="E256" s="416">
        <v>4676</v>
      </c>
      <c r="F256" s="430">
        <v>44100200800896</v>
      </c>
      <c r="G256" s="416">
        <v>2</v>
      </c>
      <c r="H256" s="415" t="s">
        <v>736</v>
      </c>
      <c r="I256" s="418" t="s">
        <v>752</v>
      </c>
      <c r="J256" s="418" t="s">
        <v>287</v>
      </c>
      <c r="K256" s="418" t="s">
        <v>753</v>
      </c>
      <c r="L256" s="418" t="s">
        <v>754</v>
      </c>
      <c r="M256" s="419">
        <v>40.68877777777778</v>
      </c>
      <c r="N256" s="419">
        <v>-77.558441666666667</v>
      </c>
      <c r="O256" s="418">
        <v>20151470677</v>
      </c>
      <c r="P256" s="413"/>
      <c r="Q256" s="413" t="s">
        <v>755</v>
      </c>
      <c r="R256" s="413" t="s">
        <v>756</v>
      </c>
      <c r="S256" s="420" t="s">
        <v>44</v>
      </c>
      <c r="T256" s="413"/>
      <c r="U256" s="420"/>
      <c r="V256" s="606">
        <f>LOOKUP(Table1[[#This Row],[JV '#]],Table4[JV '#],Table4[Construction Start Dates])</f>
        <v>42881</v>
      </c>
    </row>
    <row r="257" spans="1:22" ht="24" x14ac:dyDescent="0.25">
      <c r="A257" s="414" t="s">
        <v>757</v>
      </c>
      <c r="B257" s="415" t="s">
        <v>35</v>
      </c>
      <c r="C257" s="415">
        <v>76</v>
      </c>
      <c r="D257" s="516">
        <v>26472</v>
      </c>
      <c r="E257" s="416">
        <v>4676</v>
      </c>
      <c r="F257" s="430">
        <v>44100200800896</v>
      </c>
      <c r="G257" s="416">
        <v>2</v>
      </c>
      <c r="H257" s="415" t="s">
        <v>736</v>
      </c>
      <c r="I257" s="418" t="s">
        <v>752</v>
      </c>
      <c r="J257" s="418" t="s">
        <v>287</v>
      </c>
      <c r="K257" s="418" t="s">
        <v>753</v>
      </c>
      <c r="L257" s="418" t="s">
        <v>754</v>
      </c>
      <c r="M257" s="419">
        <v>40.68877777777778</v>
      </c>
      <c r="N257" s="419">
        <v>-77.558441666666667</v>
      </c>
      <c r="O257" s="418">
        <v>20151470677</v>
      </c>
      <c r="P257" s="413" t="s">
        <v>55</v>
      </c>
      <c r="Q257" s="413" t="s">
        <v>472</v>
      </c>
      <c r="R257" s="413" t="s">
        <v>473</v>
      </c>
      <c r="S257" s="420" t="s">
        <v>44</v>
      </c>
      <c r="T257" s="413"/>
      <c r="U257" s="436"/>
      <c r="V257" s="606">
        <f>LOOKUP(Table1[[#This Row],[JV '#]],Table4[JV '#],Table4[Construction Start Dates])</f>
        <v>42881</v>
      </c>
    </row>
    <row r="258" spans="1:22" x14ac:dyDescent="0.25">
      <c r="A258" s="414" t="s">
        <v>758</v>
      </c>
      <c r="B258" s="415" t="s">
        <v>35</v>
      </c>
      <c r="C258" s="415">
        <v>76</v>
      </c>
      <c r="D258" s="516">
        <v>26472</v>
      </c>
      <c r="E258" s="416">
        <v>4676</v>
      </c>
      <c r="F258" s="430">
        <v>44100200800896</v>
      </c>
      <c r="G258" s="416">
        <v>2</v>
      </c>
      <c r="H258" s="415" t="s">
        <v>736</v>
      </c>
      <c r="I258" s="418" t="s">
        <v>752</v>
      </c>
      <c r="J258" s="418" t="s">
        <v>287</v>
      </c>
      <c r="K258" s="418" t="s">
        <v>753</v>
      </c>
      <c r="L258" s="418" t="s">
        <v>754</v>
      </c>
      <c r="M258" s="419">
        <v>40.68877777777778</v>
      </c>
      <c r="N258" s="419">
        <v>-77.558441666666667</v>
      </c>
      <c r="O258" s="418">
        <v>20151470677</v>
      </c>
      <c r="P258" s="413"/>
      <c r="Q258" s="413" t="s">
        <v>742</v>
      </c>
      <c r="R258" s="413" t="s">
        <v>743</v>
      </c>
      <c r="S258" s="420" t="s">
        <v>44</v>
      </c>
      <c r="T258" s="413"/>
      <c r="U258" s="436"/>
      <c r="V258" s="606">
        <f>LOOKUP(Table1[[#This Row],[JV '#]],Table4[JV '#],Table4[Construction Start Dates])</f>
        <v>42881</v>
      </c>
    </row>
    <row r="259" spans="1:22" ht="24" x14ac:dyDescent="0.25">
      <c r="A259" s="414">
        <v>77</v>
      </c>
      <c r="B259" s="415" t="s">
        <v>35</v>
      </c>
      <c r="C259" s="415">
        <v>77</v>
      </c>
      <c r="D259" s="516">
        <v>26477</v>
      </c>
      <c r="E259" s="416">
        <v>4677</v>
      </c>
      <c r="F259" s="430">
        <v>44100201200618</v>
      </c>
      <c r="G259" s="416">
        <v>2</v>
      </c>
      <c r="H259" s="415" t="s">
        <v>736</v>
      </c>
      <c r="I259" s="418" t="s">
        <v>759</v>
      </c>
      <c r="J259" s="418" t="s">
        <v>287</v>
      </c>
      <c r="K259" s="418" t="s">
        <v>753</v>
      </c>
      <c r="L259" s="418" t="s">
        <v>754</v>
      </c>
      <c r="M259" s="419">
        <v>40.705222222222226</v>
      </c>
      <c r="N259" s="419">
        <v>-77.534730555555555</v>
      </c>
      <c r="O259" s="418">
        <v>20151470863</v>
      </c>
      <c r="P259" s="413" t="s">
        <v>55</v>
      </c>
      <c r="Q259" s="413" t="s">
        <v>472</v>
      </c>
      <c r="R259" s="413" t="s">
        <v>473</v>
      </c>
      <c r="S259" s="420" t="s">
        <v>44</v>
      </c>
      <c r="T259" s="413"/>
      <c r="U259" s="420"/>
      <c r="V259" s="606">
        <f>LOOKUP(Table1[[#This Row],[JV '#]],Table4[JV '#],Table4[Construction Start Dates])</f>
        <v>42887</v>
      </c>
    </row>
    <row r="260" spans="1:22" x14ac:dyDescent="0.25">
      <c r="A260" s="414" t="s">
        <v>760</v>
      </c>
      <c r="B260" s="415" t="s">
        <v>35</v>
      </c>
      <c r="C260" s="415">
        <v>78</v>
      </c>
      <c r="D260" s="520">
        <v>26595</v>
      </c>
      <c r="E260" s="416">
        <v>85275</v>
      </c>
      <c r="F260" s="430">
        <v>44401300500000</v>
      </c>
      <c r="G260" s="416">
        <v>2</v>
      </c>
      <c r="H260" s="415" t="s">
        <v>736</v>
      </c>
      <c r="I260" s="418" t="s">
        <v>761</v>
      </c>
      <c r="J260" s="418" t="s">
        <v>762</v>
      </c>
      <c r="K260" s="418" t="s">
        <v>763</v>
      </c>
      <c r="L260" s="418" t="s">
        <v>764</v>
      </c>
      <c r="M260" s="419">
        <v>40.568305555555554</v>
      </c>
      <c r="N260" s="419">
        <v>-77.676233333333329</v>
      </c>
      <c r="O260" s="418">
        <v>20150401857</v>
      </c>
      <c r="P260" s="413" t="s">
        <v>46</v>
      </c>
      <c r="Q260" s="413" t="s">
        <v>765</v>
      </c>
      <c r="R260" s="413" t="s">
        <v>766</v>
      </c>
      <c r="S260" s="420" t="s">
        <v>302</v>
      </c>
      <c r="T260" s="413"/>
      <c r="U260" s="420"/>
      <c r="V260" s="606">
        <f>LOOKUP(Table1[[#This Row],[JV '#]],Table4[JV '#],Table4[Construction Start Dates])</f>
        <v>42573</v>
      </c>
    </row>
    <row r="261" spans="1:22" x14ac:dyDescent="0.25">
      <c r="A261" s="414" t="s">
        <v>767</v>
      </c>
      <c r="B261" s="415" t="s">
        <v>35</v>
      </c>
      <c r="C261" s="415">
        <v>78</v>
      </c>
      <c r="D261" s="520">
        <v>26595</v>
      </c>
      <c r="E261" s="416">
        <v>85275</v>
      </c>
      <c r="F261" s="430">
        <v>44401300500000</v>
      </c>
      <c r="G261" s="416">
        <v>2</v>
      </c>
      <c r="H261" s="415" t="s">
        <v>736</v>
      </c>
      <c r="I261" s="418" t="s">
        <v>761</v>
      </c>
      <c r="J261" s="418" t="s">
        <v>762</v>
      </c>
      <c r="K261" s="418" t="s">
        <v>763</v>
      </c>
      <c r="L261" s="418" t="s">
        <v>764</v>
      </c>
      <c r="M261" s="419">
        <v>40.568305555555554</v>
      </c>
      <c r="N261" s="419">
        <v>-77.676233333333329</v>
      </c>
      <c r="O261" s="418">
        <v>20150401857</v>
      </c>
      <c r="P261" s="413" t="s">
        <v>55</v>
      </c>
      <c r="Q261" s="413" t="s">
        <v>745</v>
      </c>
      <c r="R261" s="413" t="s">
        <v>746</v>
      </c>
      <c r="S261" s="420"/>
      <c r="T261" s="413"/>
      <c r="U261" s="436"/>
      <c r="V261" s="606">
        <f>LOOKUP(Table1[[#This Row],[JV '#]],Table4[JV '#],Table4[Construction Start Dates])</f>
        <v>42573</v>
      </c>
    </row>
    <row r="262" spans="1:22" ht="24" x14ac:dyDescent="0.25">
      <c r="A262" s="414" t="s">
        <v>768</v>
      </c>
      <c r="B262" s="415" t="s">
        <v>35</v>
      </c>
      <c r="C262" s="415">
        <v>78</v>
      </c>
      <c r="D262" s="520">
        <v>26595</v>
      </c>
      <c r="E262" s="416">
        <v>85275</v>
      </c>
      <c r="F262" s="430">
        <v>44401300500000</v>
      </c>
      <c r="G262" s="416">
        <v>2</v>
      </c>
      <c r="H262" s="415" t="s">
        <v>736</v>
      </c>
      <c r="I262" s="418" t="s">
        <v>761</v>
      </c>
      <c r="J262" s="418" t="s">
        <v>762</v>
      </c>
      <c r="K262" s="418" t="s">
        <v>763</v>
      </c>
      <c r="L262" s="418" t="s">
        <v>764</v>
      </c>
      <c r="M262" s="419">
        <v>40.568305555555554</v>
      </c>
      <c r="N262" s="419">
        <v>-77.676233333333329</v>
      </c>
      <c r="O262" s="418">
        <v>20150401857</v>
      </c>
      <c r="P262" s="420" t="s">
        <v>55</v>
      </c>
      <c r="Q262" s="413" t="s">
        <v>371</v>
      </c>
      <c r="R262" s="413" t="s">
        <v>372</v>
      </c>
      <c r="S262" s="420" t="s">
        <v>302</v>
      </c>
      <c r="T262" s="413"/>
      <c r="U262" s="436"/>
      <c r="V262" s="606">
        <f>LOOKUP(Table1[[#This Row],[JV '#]],Table4[JV '#],Table4[Construction Start Dates])</f>
        <v>42573</v>
      </c>
    </row>
    <row r="263" spans="1:22" x14ac:dyDescent="0.25">
      <c r="A263" s="414" t="s">
        <v>769</v>
      </c>
      <c r="B263" s="415" t="s">
        <v>35</v>
      </c>
      <c r="C263" s="415">
        <v>78</v>
      </c>
      <c r="D263" s="520">
        <v>26595</v>
      </c>
      <c r="E263" s="416">
        <v>85275</v>
      </c>
      <c r="F263" s="430">
        <v>44401300500000</v>
      </c>
      <c r="G263" s="416">
        <v>2</v>
      </c>
      <c r="H263" s="415" t="s">
        <v>736</v>
      </c>
      <c r="I263" s="418" t="s">
        <v>761</v>
      </c>
      <c r="J263" s="418" t="s">
        <v>762</v>
      </c>
      <c r="K263" s="418" t="s">
        <v>763</v>
      </c>
      <c r="L263" s="418" t="s">
        <v>764</v>
      </c>
      <c r="M263" s="419">
        <v>40.568305555555554</v>
      </c>
      <c r="N263" s="419">
        <v>-77.676233333333329</v>
      </c>
      <c r="O263" s="418">
        <v>20150401857</v>
      </c>
      <c r="P263" s="420" t="s">
        <v>55</v>
      </c>
      <c r="Q263" s="413" t="s">
        <v>770</v>
      </c>
      <c r="R263" s="413" t="s">
        <v>552</v>
      </c>
      <c r="S263" s="420" t="s">
        <v>302</v>
      </c>
      <c r="T263" s="413"/>
      <c r="U263" s="436"/>
      <c r="V263" s="606">
        <f>LOOKUP(Table1[[#This Row],[JV '#]],Table4[JV '#],Table4[Construction Start Dates])</f>
        <v>42573</v>
      </c>
    </row>
    <row r="264" spans="1:22" x14ac:dyDescent="0.25">
      <c r="A264" s="414" t="s">
        <v>771</v>
      </c>
      <c r="B264" s="415" t="s">
        <v>35</v>
      </c>
      <c r="C264" s="415">
        <v>79</v>
      </c>
      <c r="D264" s="456">
        <v>30090</v>
      </c>
      <c r="E264" s="416">
        <v>88640</v>
      </c>
      <c r="F264" s="417">
        <v>52000602300000</v>
      </c>
      <c r="G264" s="416">
        <v>2</v>
      </c>
      <c r="H264" s="415" t="s">
        <v>772</v>
      </c>
      <c r="I264" s="418" t="s">
        <v>773</v>
      </c>
      <c r="J264" s="418" t="s">
        <v>584</v>
      </c>
      <c r="K264" s="418" t="s">
        <v>774</v>
      </c>
      <c r="L264" s="418" t="s">
        <v>775</v>
      </c>
      <c r="M264" s="419">
        <v>41.763166666666663</v>
      </c>
      <c r="N264" s="419">
        <v>-78.038313888888894</v>
      </c>
      <c r="O264" s="418">
        <v>20151472488</v>
      </c>
      <c r="P264" s="413"/>
      <c r="Q264" s="413" t="s">
        <v>776</v>
      </c>
      <c r="R264" s="413" t="s">
        <v>777</v>
      </c>
      <c r="S264" s="420" t="s">
        <v>44</v>
      </c>
      <c r="T264" s="413"/>
      <c r="U264" s="420"/>
      <c r="V264" s="606">
        <f>LOOKUP(Table1[[#This Row],[JV '#]],Table4[JV '#],Table4[Construction Start Dates])</f>
        <v>42885</v>
      </c>
    </row>
    <row r="265" spans="1:22" x14ac:dyDescent="0.25">
      <c r="A265" s="414" t="s">
        <v>778</v>
      </c>
      <c r="B265" s="415" t="s">
        <v>35</v>
      </c>
      <c r="C265" s="415">
        <v>79</v>
      </c>
      <c r="D265" s="456">
        <v>30090</v>
      </c>
      <c r="E265" s="416">
        <v>88640</v>
      </c>
      <c r="F265" s="417">
        <v>52000602300000</v>
      </c>
      <c r="G265" s="416">
        <v>2</v>
      </c>
      <c r="H265" s="415" t="s">
        <v>772</v>
      </c>
      <c r="I265" s="418" t="s">
        <v>773</v>
      </c>
      <c r="J265" s="418" t="s">
        <v>584</v>
      </c>
      <c r="K265" s="418" t="s">
        <v>774</v>
      </c>
      <c r="L265" s="418" t="s">
        <v>775</v>
      </c>
      <c r="M265" s="419">
        <v>41.763166666666663</v>
      </c>
      <c r="N265" s="419">
        <v>-78.038313888888894</v>
      </c>
      <c r="O265" s="418">
        <v>20151472488</v>
      </c>
      <c r="P265" s="413"/>
      <c r="Q265" s="413" t="s">
        <v>779</v>
      </c>
      <c r="R265" s="413" t="s">
        <v>777</v>
      </c>
      <c r="S265" s="420" t="s">
        <v>44</v>
      </c>
      <c r="T265" s="413"/>
      <c r="U265" s="436"/>
      <c r="V265" s="606">
        <f>LOOKUP(Table1[[#This Row],[JV '#]],Table4[JV '#],Table4[Construction Start Dates])</f>
        <v>42885</v>
      </c>
    </row>
    <row r="266" spans="1:22" x14ac:dyDescent="0.25">
      <c r="A266" s="414" t="s">
        <v>780</v>
      </c>
      <c r="B266" s="415" t="s">
        <v>35</v>
      </c>
      <c r="C266" s="415">
        <v>79</v>
      </c>
      <c r="D266" s="456">
        <v>30090</v>
      </c>
      <c r="E266" s="416">
        <v>88640</v>
      </c>
      <c r="F266" s="417">
        <v>52000602300000</v>
      </c>
      <c r="G266" s="416">
        <v>2</v>
      </c>
      <c r="H266" s="415" t="s">
        <v>772</v>
      </c>
      <c r="I266" s="418" t="s">
        <v>773</v>
      </c>
      <c r="J266" s="418" t="s">
        <v>584</v>
      </c>
      <c r="K266" s="418" t="s">
        <v>774</v>
      </c>
      <c r="L266" s="418" t="s">
        <v>775</v>
      </c>
      <c r="M266" s="419">
        <v>41.763166666666663</v>
      </c>
      <c r="N266" s="419">
        <v>-78.038313888888894</v>
      </c>
      <c r="O266" s="418">
        <v>20151472488</v>
      </c>
      <c r="P266" s="413"/>
      <c r="Q266" s="413" t="s">
        <v>781</v>
      </c>
      <c r="R266" s="413" t="s">
        <v>777</v>
      </c>
      <c r="S266" s="420"/>
      <c r="T266" s="413"/>
      <c r="U266" s="436"/>
      <c r="V266" s="606">
        <f>LOOKUP(Table1[[#This Row],[JV '#]],Table4[JV '#],Table4[Construction Start Dates])</f>
        <v>42885</v>
      </c>
    </row>
    <row r="267" spans="1:22" x14ac:dyDescent="0.25">
      <c r="A267" s="414" t="s">
        <v>782</v>
      </c>
      <c r="B267" s="415" t="s">
        <v>35</v>
      </c>
      <c r="C267" s="415">
        <v>79</v>
      </c>
      <c r="D267" s="456">
        <v>30090</v>
      </c>
      <c r="E267" s="416">
        <v>88640</v>
      </c>
      <c r="F267" s="417">
        <v>52000602300000</v>
      </c>
      <c r="G267" s="416">
        <v>2</v>
      </c>
      <c r="H267" s="415" t="s">
        <v>772</v>
      </c>
      <c r="I267" s="418" t="s">
        <v>773</v>
      </c>
      <c r="J267" s="418" t="s">
        <v>584</v>
      </c>
      <c r="K267" s="418" t="s">
        <v>774</v>
      </c>
      <c r="L267" s="418" t="s">
        <v>775</v>
      </c>
      <c r="M267" s="419">
        <v>41.763166666666663</v>
      </c>
      <c r="N267" s="419">
        <v>-78.038313888888894</v>
      </c>
      <c r="O267" s="418">
        <v>20151472488</v>
      </c>
      <c r="P267" s="413" t="s">
        <v>657</v>
      </c>
      <c r="Q267" s="413" t="s">
        <v>185</v>
      </c>
      <c r="R267" s="413" t="s">
        <v>477</v>
      </c>
      <c r="S267" s="420" t="s">
        <v>44</v>
      </c>
      <c r="T267" s="413"/>
      <c r="U267" s="436"/>
      <c r="V267" s="606">
        <f>LOOKUP(Table1[[#This Row],[JV '#]],Table4[JV '#],Table4[Construction Start Dates])</f>
        <v>42885</v>
      </c>
    </row>
    <row r="268" spans="1:22" x14ac:dyDescent="0.25">
      <c r="A268" s="414" t="s">
        <v>783</v>
      </c>
      <c r="B268" s="415" t="s">
        <v>35</v>
      </c>
      <c r="C268" s="415">
        <v>80</v>
      </c>
      <c r="D268" s="456">
        <v>30144</v>
      </c>
      <c r="E268" s="416">
        <v>69501</v>
      </c>
      <c r="F268" s="417">
        <v>52004402700000</v>
      </c>
      <c r="G268" s="416">
        <v>2</v>
      </c>
      <c r="H268" s="415" t="s">
        <v>772</v>
      </c>
      <c r="I268" s="418" t="s">
        <v>784</v>
      </c>
      <c r="J268" s="418" t="s">
        <v>785</v>
      </c>
      <c r="K268" s="418" t="s">
        <v>786</v>
      </c>
      <c r="L268" s="418" t="s">
        <v>787</v>
      </c>
      <c r="M268" s="419">
        <v>41.625</v>
      </c>
      <c r="N268" s="419">
        <v>-77.718086111111106</v>
      </c>
      <c r="O268" s="418">
        <v>20150762632</v>
      </c>
      <c r="P268" s="413" t="s">
        <v>162</v>
      </c>
      <c r="Q268" s="413" t="s">
        <v>185</v>
      </c>
      <c r="R268" s="413" t="s">
        <v>477</v>
      </c>
      <c r="S268" s="420" t="s">
        <v>44</v>
      </c>
      <c r="T268" s="413"/>
      <c r="U268" s="420"/>
      <c r="V268" s="606">
        <f>LOOKUP(Table1[[#This Row],[JV '#]],Table4[JV '#],Table4[Construction Start Dates])</f>
        <v>42815</v>
      </c>
    </row>
    <row r="269" spans="1:22" ht="24" x14ac:dyDescent="0.25">
      <c r="A269" s="414" t="s">
        <v>788</v>
      </c>
      <c r="B269" s="415" t="s">
        <v>35</v>
      </c>
      <c r="C269" s="415">
        <v>80</v>
      </c>
      <c r="D269" s="456">
        <v>30144</v>
      </c>
      <c r="E269" s="416">
        <v>69501</v>
      </c>
      <c r="F269" s="417">
        <v>52004402700000</v>
      </c>
      <c r="G269" s="416">
        <v>2</v>
      </c>
      <c r="H269" s="415" t="s">
        <v>772</v>
      </c>
      <c r="I269" s="418" t="s">
        <v>784</v>
      </c>
      <c r="J269" s="418" t="s">
        <v>785</v>
      </c>
      <c r="K269" s="418" t="s">
        <v>786</v>
      </c>
      <c r="L269" s="418" t="s">
        <v>787</v>
      </c>
      <c r="M269" s="419">
        <v>41.625</v>
      </c>
      <c r="N269" s="419">
        <v>-77.718086111111106</v>
      </c>
      <c r="O269" s="418">
        <v>20150762632</v>
      </c>
      <c r="P269" s="413" t="s">
        <v>449</v>
      </c>
      <c r="Q269" s="413" t="s">
        <v>417</v>
      </c>
      <c r="R269" s="413" t="s">
        <v>789</v>
      </c>
      <c r="S269" s="420"/>
      <c r="T269" s="413"/>
      <c r="U269" s="436"/>
      <c r="V269" s="606">
        <f>LOOKUP(Table1[[#This Row],[JV '#]],Table4[JV '#],Table4[Construction Start Dates])</f>
        <v>42815</v>
      </c>
    </row>
    <row r="270" spans="1:22" ht="33" customHeight="1" x14ac:dyDescent="0.25">
      <c r="A270" s="414" t="s">
        <v>790</v>
      </c>
      <c r="B270" s="415" t="s">
        <v>35</v>
      </c>
      <c r="C270" s="415">
        <v>81</v>
      </c>
      <c r="D270" s="456">
        <v>30156</v>
      </c>
      <c r="E270" s="416">
        <v>93375</v>
      </c>
      <c r="F270" s="417">
        <v>52004408101925</v>
      </c>
      <c r="G270" s="416">
        <v>2</v>
      </c>
      <c r="H270" s="415" t="s">
        <v>772</v>
      </c>
      <c r="I270" s="418" t="s">
        <v>791</v>
      </c>
      <c r="J270" s="418" t="s">
        <v>785</v>
      </c>
      <c r="K270" s="418" t="s">
        <v>792</v>
      </c>
      <c r="L270" s="418" t="s">
        <v>793</v>
      </c>
      <c r="M270" s="419">
        <v>41.869361111111111</v>
      </c>
      <c r="N270" s="419">
        <v>-78.002022222222223</v>
      </c>
      <c r="O270" s="418">
        <v>20150640336</v>
      </c>
      <c r="P270" s="413"/>
      <c r="Q270" s="413" t="s">
        <v>794</v>
      </c>
      <c r="R270" s="413" t="s">
        <v>795</v>
      </c>
      <c r="S270" s="420" t="s">
        <v>44</v>
      </c>
      <c r="T270" s="413"/>
      <c r="U270" s="420"/>
      <c r="V270" s="606">
        <f>LOOKUP(Table1[[#This Row],[JV '#]],Table4[JV '#],Table4[Construction Start Dates])</f>
        <v>42573</v>
      </c>
    </row>
    <row r="271" spans="1:22" ht="24" x14ac:dyDescent="0.25">
      <c r="A271" s="414" t="s">
        <v>796</v>
      </c>
      <c r="B271" s="415" t="s">
        <v>35</v>
      </c>
      <c r="C271" s="415">
        <v>81</v>
      </c>
      <c r="D271" s="456">
        <v>30156</v>
      </c>
      <c r="E271" s="416">
        <v>93375</v>
      </c>
      <c r="F271" s="417">
        <v>52004408101925</v>
      </c>
      <c r="G271" s="416">
        <v>2</v>
      </c>
      <c r="H271" s="415" t="s">
        <v>772</v>
      </c>
      <c r="I271" s="418" t="s">
        <v>791</v>
      </c>
      <c r="J271" s="418" t="s">
        <v>785</v>
      </c>
      <c r="K271" s="418" t="s">
        <v>792</v>
      </c>
      <c r="L271" s="418" t="s">
        <v>793</v>
      </c>
      <c r="M271" s="419">
        <v>41.869361111111111</v>
      </c>
      <c r="N271" s="419">
        <v>-78.002022222222223</v>
      </c>
      <c r="O271" s="418">
        <v>20150640336</v>
      </c>
      <c r="P271" s="420" t="s">
        <v>46</v>
      </c>
      <c r="Q271" s="413" t="s">
        <v>797</v>
      </c>
      <c r="R271" s="413" t="s">
        <v>798</v>
      </c>
      <c r="S271" s="420" t="s">
        <v>302</v>
      </c>
      <c r="T271" s="413"/>
      <c r="U271" s="436"/>
      <c r="V271" s="606">
        <f>LOOKUP(Table1[[#This Row],[JV '#]],Table4[JV '#],Table4[Construction Start Dates])</f>
        <v>42573</v>
      </c>
    </row>
    <row r="272" spans="1:22" ht="24" x14ac:dyDescent="0.25">
      <c r="A272" s="414" t="s">
        <v>799</v>
      </c>
      <c r="B272" s="415" t="s">
        <v>35</v>
      </c>
      <c r="C272" s="415">
        <v>81</v>
      </c>
      <c r="D272" s="456">
        <v>30156</v>
      </c>
      <c r="E272" s="416">
        <v>93375</v>
      </c>
      <c r="F272" s="417">
        <v>52004408101925</v>
      </c>
      <c r="G272" s="416">
        <v>2</v>
      </c>
      <c r="H272" s="415" t="s">
        <v>772</v>
      </c>
      <c r="I272" s="418" t="s">
        <v>791</v>
      </c>
      <c r="J272" s="418" t="s">
        <v>785</v>
      </c>
      <c r="K272" s="418" t="s">
        <v>792</v>
      </c>
      <c r="L272" s="418" t="s">
        <v>793</v>
      </c>
      <c r="M272" s="419">
        <v>41.869361111111111</v>
      </c>
      <c r="N272" s="419">
        <v>-78.002022222222223</v>
      </c>
      <c r="O272" s="418">
        <v>20150640336</v>
      </c>
      <c r="P272" s="420" t="s">
        <v>55</v>
      </c>
      <c r="Q272" s="413" t="s">
        <v>800</v>
      </c>
      <c r="R272" s="413" t="s">
        <v>801</v>
      </c>
      <c r="S272" s="420" t="s">
        <v>302</v>
      </c>
      <c r="T272" s="413"/>
      <c r="U272" s="436"/>
      <c r="V272" s="606">
        <f>LOOKUP(Table1[[#This Row],[JV '#]],Table4[JV '#],Table4[Construction Start Dates])</f>
        <v>42573</v>
      </c>
    </row>
    <row r="273" spans="1:22" x14ac:dyDescent="0.25">
      <c r="A273" s="414" t="s">
        <v>802</v>
      </c>
      <c r="B273" s="415" t="s">
        <v>35</v>
      </c>
      <c r="C273" s="415">
        <v>81</v>
      </c>
      <c r="D273" s="456">
        <v>30156</v>
      </c>
      <c r="E273" s="416">
        <v>93375</v>
      </c>
      <c r="F273" s="417">
        <v>52004408101925</v>
      </c>
      <c r="G273" s="416">
        <v>2</v>
      </c>
      <c r="H273" s="415" t="s">
        <v>772</v>
      </c>
      <c r="I273" s="418" t="s">
        <v>791</v>
      </c>
      <c r="J273" s="418" t="s">
        <v>785</v>
      </c>
      <c r="K273" s="418" t="s">
        <v>792</v>
      </c>
      <c r="L273" s="418" t="s">
        <v>793</v>
      </c>
      <c r="M273" s="419">
        <v>41.869361111111111</v>
      </c>
      <c r="N273" s="419">
        <v>-78.002022222222223</v>
      </c>
      <c r="O273" s="418">
        <v>20150640336</v>
      </c>
      <c r="P273" s="420" t="s">
        <v>55</v>
      </c>
      <c r="Q273" s="413" t="s">
        <v>803</v>
      </c>
      <c r="R273" s="413"/>
      <c r="S273" s="420" t="s">
        <v>302</v>
      </c>
      <c r="T273" s="413"/>
      <c r="U273" s="436"/>
      <c r="V273" s="606">
        <f>LOOKUP(Table1[[#This Row],[JV '#]],Table4[JV '#],Table4[Construction Start Dates])</f>
        <v>42573</v>
      </c>
    </row>
    <row r="274" spans="1:22" ht="36" x14ac:dyDescent="0.25">
      <c r="A274" s="414" t="s">
        <v>804</v>
      </c>
      <c r="B274" s="415" t="s">
        <v>35</v>
      </c>
      <c r="C274" s="415">
        <v>81</v>
      </c>
      <c r="D274" s="456">
        <v>30156</v>
      </c>
      <c r="E274" s="416">
        <v>93375</v>
      </c>
      <c r="F274" s="417">
        <v>52004408101925</v>
      </c>
      <c r="G274" s="416">
        <v>2</v>
      </c>
      <c r="H274" s="415" t="s">
        <v>772</v>
      </c>
      <c r="I274" s="418" t="s">
        <v>791</v>
      </c>
      <c r="J274" s="418" t="s">
        <v>785</v>
      </c>
      <c r="K274" s="418" t="s">
        <v>792</v>
      </c>
      <c r="L274" s="418" t="s">
        <v>793</v>
      </c>
      <c r="M274" s="419">
        <v>41.869361111111111</v>
      </c>
      <c r="N274" s="419">
        <v>-78.002022222222223</v>
      </c>
      <c r="O274" s="418">
        <v>20150640336</v>
      </c>
      <c r="P274" s="413" t="s">
        <v>41</v>
      </c>
      <c r="Q274" s="413" t="s">
        <v>805</v>
      </c>
      <c r="R274" s="413" t="s">
        <v>806</v>
      </c>
      <c r="S274" s="420" t="s">
        <v>44</v>
      </c>
      <c r="T274" s="413">
        <v>16</v>
      </c>
      <c r="U274" s="436"/>
      <c r="V274" s="606">
        <f>LOOKUP(Table1[[#This Row],[JV '#]],Table4[JV '#],Table4[Construction Start Dates])</f>
        <v>42573</v>
      </c>
    </row>
    <row r="275" spans="1:22" ht="24" x14ac:dyDescent="0.25">
      <c r="A275" s="414" t="s">
        <v>807</v>
      </c>
      <c r="B275" s="415" t="s">
        <v>35</v>
      </c>
      <c r="C275" s="415">
        <v>82</v>
      </c>
      <c r="D275" s="416">
        <v>30162</v>
      </c>
      <c r="E275" s="416">
        <v>85309</v>
      </c>
      <c r="F275" s="430">
        <v>52004409500000</v>
      </c>
      <c r="G275" s="416">
        <v>2</v>
      </c>
      <c r="H275" s="415" t="s">
        <v>772</v>
      </c>
      <c r="I275" s="418" t="s">
        <v>808</v>
      </c>
      <c r="J275" s="418" t="s">
        <v>785</v>
      </c>
      <c r="K275" s="418" t="s">
        <v>809</v>
      </c>
      <c r="L275" s="418" t="s">
        <v>810</v>
      </c>
      <c r="M275" s="419">
        <v>41.911416666666668</v>
      </c>
      <c r="N275" s="419">
        <v>-78.097738888888884</v>
      </c>
      <c r="O275" s="418">
        <v>20151471351</v>
      </c>
      <c r="P275" s="413" t="s">
        <v>55</v>
      </c>
      <c r="Q275" s="413" t="s">
        <v>811</v>
      </c>
      <c r="R275" s="413" t="s">
        <v>801</v>
      </c>
      <c r="S275" s="420"/>
      <c r="T275" s="413"/>
      <c r="U275" s="420"/>
      <c r="V275" s="606">
        <f>LOOKUP(Table1[[#This Row],[JV '#]],Table4[JV '#],Table4[Construction Start Dates])</f>
        <v>42835</v>
      </c>
    </row>
    <row r="276" spans="1:22" ht="24" x14ac:dyDescent="0.25">
      <c r="A276" s="414" t="s">
        <v>812</v>
      </c>
      <c r="B276" s="415" t="s">
        <v>35</v>
      </c>
      <c r="C276" s="415">
        <v>82</v>
      </c>
      <c r="D276" s="416">
        <v>30162</v>
      </c>
      <c r="E276" s="416">
        <v>85309</v>
      </c>
      <c r="F276" s="430">
        <v>52004409500000</v>
      </c>
      <c r="G276" s="416">
        <v>2</v>
      </c>
      <c r="H276" s="415" t="s">
        <v>772</v>
      </c>
      <c r="I276" s="418" t="s">
        <v>808</v>
      </c>
      <c r="J276" s="418" t="s">
        <v>785</v>
      </c>
      <c r="K276" s="418" t="s">
        <v>809</v>
      </c>
      <c r="L276" s="418" t="s">
        <v>810</v>
      </c>
      <c r="M276" s="419">
        <v>41.911416666666668</v>
      </c>
      <c r="N276" s="419">
        <v>-78.097738888888884</v>
      </c>
      <c r="O276" s="418">
        <v>20151471351</v>
      </c>
      <c r="P276" s="413" t="s">
        <v>162</v>
      </c>
      <c r="Q276" s="413" t="s">
        <v>42</v>
      </c>
      <c r="R276" s="413" t="s">
        <v>255</v>
      </c>
      <c r="S276" s="420" t="s">
        <v>44</v>
      </c>
      <c r="T276" s="413"/>
      <c r="U276" s="436"/>
      <c r="V276" s="606">
        <f>LOOKUP(Table1[[#This Row],[JV '#]],Table4[JV '#],Table4[Construction Start Dates])</f>
        <v>42835</v>
      </c>
    </row>
    <row r="277" spans="1:22" x14ac:dyDescent="0.25">
      <c r="A277" s="414" t="s">
        <v>813</v>
      </c>
      <c r="B277" s="415" t="s">
        <v>35</v>
      </c>
      <c r="C277" s="415">
        <v>82</v>
      </c>
      <c r="D277" s="416">
        <v>30162</v>
      </c>
      <c r="E277" s="416">
        <v>85309</v>
      </c>
      <c r="F277" s="430">
        <v>52004409500000</v>
      </c>
      <c r="G277" s="416">
        <v>2</v>
      </c>
      <c r="H277" s="415" t="s">
        <v>772</v>
      </c>
      <c r="I277" s="418" t="s">
        <v>808</v>
      </c>
      <c r="J277" s="418" t="s">
        <v>785</v>
      </c>
      <c r="K277" s="418" t="s">
        <v>809</v>
      </c>
      <c r="L277" s="418" t="s">
        <v>810</v>
      </c>
      <c r="M277" s="419">
        <v>41.911416666666668</v>
      </c>
      <c r="N277" s="419">
        <v>-78.097738888888884</v>
      </c>
      <c r="O277" s="418">
        <v>20151471351</v>
      </c>
      <c r="P277" s="413" t="s">
        <v>162</v>
      </c>
      <c r="Q277" s="413" t="s">
        <v>185</v>
      </c>
      <c r="R277" s="413" t="s">
        <v>477</v>
      </c>
      <c r="S277" s="420" t="s">
        <v>44</v>
      </c>
      <c r="T277" s="413"/>
      <c r="U277" s="436"/>
      <c r="V277" s="606">
        <f>LOOKUP(Table1[[#This Row],[JV '#]],Table4[JV '#],Table4[Construction Start Dates])</f>
        <v>42835</v>
      </c>
    </row>
    <row r="278" spans="1:22" ht="24" x14ac:dyDescent="0.25">
      <c r="A278" s="414" t="s">
        <v>814</v>
      </c>
      <c r="B278" s="415" t="s">
        <v>35</v>
      </c>
      <c r="C278" s="415">
        <v>83</v>
      </c>
      <c r="D278" s="456">
        <v>30166</v>
      </c>
      <c r="E278" s="416">
        <v>4805</v>
      </c>
      <c r="F278" s="417">
        <v>52004410100000</v>
      </c>
      <c r="G278" s="416">
        <v>2</v>
      </c>
      <c r="H278" s="415" t="s">
        <v>772</v>
      </c>
      <c r="I278" s="418" t="s">
        <v>815</v>
      </c>
      <c r="J278" s="418" t="s">
        <v>785</v>
      </c>
      <c r="K278" s="418" t="s">
        <v>816</v>
      </c>
      <c r="L278" s="418" t="s">
        <v>817</v>
      </c>
      <c r="M278" s="419">
        <v>41.939194444444446</v>
      </c>
      <c r="N278" s="419">
        <v>-78.142827777777782</v>
      </c>
      <c r="O278" s="418">
        <v>20150640366</v>
      </c>
      <c r="P278" s="413" t="s">
        <v>41</v>
      </c>
      <c r="Q278" s="413" t="s">
        <v>42</v>
      </c>
      <c r="R278" s="413" t="s">
        <v>255</v>
      </c>
      <c r="S278" s="420" t="s">
        <v>44</v>
      </c>
      <c r="T278" s="413"/>
      <c r="U278" s="420"/>
      <c r="V278" s="606">
        <f>LOOKUP(Table1[[#This Row],[JV '#]],Table4[JV '#],Table4[Construction Start Dates])</f>
        <v>42573</v>
      </c>
    </row>
    <row r="279" spans="1:22" x14ac:dyDescent="0.25">
      <c r="A279" s="414" t="s">
        <v>818</v>
      </c>
      <c r="B279" s="415" t="s">
        <v>35</v>
      </c>
      <c r="C279" s="415">
        <v>83</v>
      </c>
      <c r="D279" s="456">
        <v>30166</v>
      </c>
      <c r="E279" s="416">
        <v>4805</v>
      </c>
      <c r="F279" s="417">
        <v>52004410100000</v>
      </c>
      <c r="G279" s="416">
        <v>2</v>
      </c>
      <c r="H279" s="415" t="s">
        <v>772</v>
      </c>
      <c r="I279" s="418" t="s">
        <v>815</v>
      </c>
      <c r="J279" s="418" t="s">
        <v>785</v>
      </c>
      <c r="K279" s="418" t="s">
        <v>816</v>
      </c>
      <c r="L279" s="418" t="s">
        <v>817</v>
      </c>
      <c r="M279" s="419">
        <v>41.939194444444446</v>
      </c>
      <c r="N279" s="419">
        <v>-78.142827777777782</v>
      </c>
      <c r="O279" s="418">
        <v>20150640366</v>
      </c>
      <c r="P279" s="413" t="s">
        <v>41</v>
      </c>
      <c r="Q279" s="413" t="s">
        <v>819</v>
      </c>
      <c r="R279" s="413" t="s">
        <v>820</v>
      </c>
      <c r="S279" s="420" t="s">
        <v>44</v>
      </c>
      <c r="T279" s="413"/>
      <c r="U279" s="436"/>
      <c r="V279" s="606">
        <f>LOOKUP(Table1[[#This Row],[JV '#]],Table4[JV '#],Table4[Construction Start Dates])</f>
        <v>42573</v>
      </c>
    </row>
    <row r="280" spans="1:22" x14ac:dyDescent="0.25">
      <c r="A280" s="414" t="s">
        <v>821</v>
      </c>
      <c r="B280" s="415" t="s">
        <v>35</v>
      </c>
      <c r="C280" s="415">
        <v>83</v>
      </c>
      <c r="D280" s="456">
        <v>30166</v>
      </c>
      <c r="E280" s="416">
        <v>4805</v>
      </c>
      <c r="F280" s="417">
        <v>52004410100000</v>
      </c>
      <c r="G280" s="416">
        <v>2</v>
      </c>
      <c r="H280" s="415" t="s">
        <v>772</v>
      </c>
      <c r="I280" s="418" t="s">
        <v>815</v>
      </c>
      <c r="J280" s="418" t="s">
        <v>785</v>
      </c>
      <c r="K280" s="418" t="s">
        <v>816</v>
      </c>
      <c r="L280" s="418" t="s">
        <v>817</v>
      </c>
      <c r="M280" s="419">
        <v>41.939194444444446</v>
      </c>
      <c r="N280" s="419">
        <v>-78.142827777777782</v>
      </c>
      <c r="O280" s="418">
        <v>20150640366</v>
      </c>
      <c r="P280" s="413" t="s">
        <v>41</v>
      </c>
      <c r="Q280" s="413" t="s">
        <v>822</v>
      </c>
      <c r="R280" s="413" t="s">
        <v>823</v>
      </c>
      <c r="S280" s="420" t="s">
        <v>44</v>
      </c>
      <c r="T280" s="413"/>
      <c r="U280" s="436"/>
      <c r="V280" s="606">
        <f>LOOKUP(Table1[[#This Row],[JV '#]],Table4[JV '#],Table4[Construction Start Dates])</f>
        <v>42573</v>
      </c>
    </row>
    <row r="281" spans="1:22" ht="24" x14ac:dyDescent="0.25">
      <c r="A281" s="414" t="s">
        <v>824</v>
      </c>
      <c r="B281" s="415" t="s">
        <v>35</v>
      </c>
      <c r="C281" s="415">
        <v>83</v>
      </c>
      <c r="D281" s="456">
        <v>30166</v>
      </c>
      <c r="E281" s="416">
        <v>4805</v>
      </c>
      <c r="F281" s="417">
        <v>52004410100000</v>
      </c>
      <c r="G281" s="416">
        <v>2</v>
      </c>
      <c r="H281" s="415" t="s">
        <v>772</v>
      </c>
      <c r="I281" s="418" t="s">
        <v>815</v>
      </c>
      <c r="J281" s="418" t="s">
        <v>785</v>
      </c>
      <c r="K281" s="418" t="s">
        <v>816</v>
      </c>
      <c r="L281" s="418" t="s">
        <v>817</v>
      </c>
      <c r="M281" s="419">
        <v>41.939194444444446</v>
      </c>
      <c r="N281" s="419">
        <v>-78.142827777777782</v>
      </c>
      <c r="O281" s="418">
        <v>20150640366</v>
      </c>
      <c r="P281" s="413"/>
      <c r="Q281" s="413" t="s">
        <v>825</v>
      </c>
      <c r="R281" s="413" t="s">
        <v>826</v>
      </c>
      <c r="S281" s="420"/>
      <c r="T281" s="413"/>
      <c r="U281" s="436"/>
      <c r="V281" s="606">
        <f>LOOKUP(Table1[[#This Row],[JV '#]],Table4[JV '#],Table4[Construction Start Dates])</f>
        <v>42573</v>
      </c>
    </row>
    <row r="282" spans="1:22" x14ac:dyDescent="0.25">
      <c r="A282" s="414" t="s">
        <v>827</v>
      </c>
      <c r="B282" s="415" t="s">
        <v>35</v>
      </c>
      <c r="C282" s="415">
        <v>83</v>
      </c>
      <c r="D282" s="456">
        <v>30166</v>
      </c>
      <c r="E282" s="416">
        <v>4805</v>
      </c>
      <c r="F282" s="417">
        <v>52004410100000</v>
      </c>
      <c r="G282" s="416">
        <v>2</v>
      </c>
      <c r="H282" s="415" t="s">
        <v>772</v>
      </c>
      <c r="I282" s="418" t="s">
        <v>815</v>
      </c>
      <c r="J282" s="418" t="s">
        <v>785</v>
      </c>
      <c r="K282" s="418" t="s">
        <v>816</v>
      </c>
      <c r="L282" s="418" t="s">
        <v>817</v>
      </c>
      <c r="M282" s="419">
        <v>41.939194444444446</v>
      </c>
      <c r="N282" s="419">
        <v>-78.142827777777782</v>
      </c>
      <c r="O282" s="418">
        <v>20150640366</v>
      </c>
      <c r="P282" s="413" t="s">
        <v>162</v>
      </c>
      <c r="Q282" s="413" t="s">
        <v>185</v>
      </c>
      <c r="R282" s="413" t="s">
        <v>704</v>
      </c>
      <c r="S282" s="420" t="s">
        <v>44</v>
      </c>
      <c r="T282" s="413"/>
      <c r="U282" s="436"/>
      <c r="V282" s="606">
        <f>LOOKUP(Table1[[#This Row],[JV '#]],Table4[JV '#],Table4[Construction Start Dates])</f>
        <v>42573</v>
      </c>
    </row>
    <row r="283" spans="1:22" ht="24" x14ac:dyDescent="0.25">
      <c r="A283" s="414" t="s">
        <v>828</v>
      </c>
      <c r="B283" s="415" t="s">
        <v>35</v>
      </c>
      <c r="C283" s="415">
        <v>83</v>
      </c>
      <c r="D283" s="456">
        <v>30166</v>
      </c>
      <c r="E283" s="416">
        <v>4805</v>
      </c>
      <c r="F283" s="417">
        <v>52004410100000</v>
      </c>
      <c r="G283" s="416">
        <v>2</v>
      </c>
      <c r="H283" s="415" t="s">
        <v>772</v>
      </c>
      <c r="I283" s="418" t="s">
        <v>815</v>
      </c>
      <c r="J283" s="418" t="s">
        <v>785</v>
      </c>
      <c r="K283" s="418" t="s">
        <v>816</v>
      </c>
      <c r="L283" s="418" t="s">
        <v>817</v>
      </c>
      <c r="M283" s="419">
        <v>41.939194444444446</v>
      </c>
      <c r="N283" s="419">
        <v>-78.142827777777782</v>
      </c>
      <c r="O283" s="418">
        <v>20150640366</v>
      </c>
      <c r="P283" s="420" t="s">
        <v>46</v>
      </c>
      <c r="Q283" s="413" t="s">
        <v>368</v>
      </c>
      <c r="R283" s="413" t="s">
        <v>369</v>
      </c>
      <c r="S283" s="420" t="s">
        <v>302</v>
      </c>
      <c r="T283" s="413"/>
      <c r="U283" s="436"/>
      <c r="V283" s="606">
        <f>LOOKUP(Table1[[#This Row],[JV '#]],Table4[JV '#],Table4[Construction Start Dates])</f>
        <v>42573</v>
      </c>
    </row>
    <row r="284" spans="1:22" ht="24" x14ac:dyDescent="0.25">
      <c r="A284" s="414" t="s">
        <v>829</v>
      </c>
      <c r="B284" s="415" t="s">
        <v>35</v>
      </c>
      <c r="C284" s="415">
        <v>83</v>
      </c>
      <c r="D284" s="456">
        <v>30166</v>
      </c>
      <c r="E284" s="416">
        <v>4805</v>
      </c>
      <c r="F284" s="417">
        <v>52004410100000</v>
      </c>
      <c r="G284" s="416">
        <v>2</v>
      </c>
      <c r="H284" s="415" t="s">
        <v>772</v>
      </c>
      <c r="I284" s="418" t="s">
        <v>815</v>
      </c>
      <c r="J284" s="418" t="s">
        <v>785</v>
      </c>
      <c r="K284" s="418" t="s">
        <v>816</v>
      </c>
      <c r="L284" s="418" t="s">
        <v>817</v>
      </c>
      <c r="M284" s="419">
        <v>41.939194444444446</v>
      </c>
      <c r="N284" s="419">
        <v>-78.142827777777782</v>
      </c>
      <c r="O284" s="418">
        <v>20150640366</v>
      </c>
      <c r="P284" s="420" t="s">
        <v>55</v>
      </c>
      <c r="Q284" s="413" t="s">
        <v>830</v>
      </c>
      <c r="R284" s="413" t="s">
        <v>801</v>
      </c>
      <c r="S284" s="420" t="s">
        <v>302</v>
      </c>
      <c r="T284" s="413"/>
      <c r="U284" s="436"/>
      <c r="V284" s="606">
        <f>LOOKUP(Table1[[#This Row],[JV '#]],Table4[JV '#],Table4[Construction Start Dates])</f>
        <v>42573</v>
      </c>
    </row>
    <row r="285" spans="1:22" ht="60" x14ac:dyDescent="0.25">
      <c r="A285" s="414" t="s">
        <v>831</v>
      </c>
      <c r="B285" s="415" t="s">
        <v>35</v>
      </c>
      <c r="C285" s="415">
        <v>84</v>
      </c>
      <c r="D285" s="456">
        <v>30190</v>
      </c>
      <c r="E285" s="416">
        <v>4897</v>
      </c>
      <c r="F285" s="417">
        <v>52004904300530</v>
      </c>
      <c r="G285" s="416">
        <v>2</v>
      </c>
      <c r="H285" s="415" t="s">
        <v>772</v>
      </c>
      <c r="I285" s="418" t="s">
        <v>832</v>
      </c>
      <c r="J285" s="418" t="s">
        <v>833</v>
      </c>
      <c r="K285" s="418" t="s">
        <v>834</v>
      </c>
      <c r="L285" s="418" t="s">
        <v>835</v>
      </c>
      <c r="M285" s="419">
        <v>41.946305555555554</v>
      </c>
      <c r="N285" s="419">
        <v>-77.685630555555562</v>
      </c>
      <c r="O285" s="418">
        <v>20143580428</v>
      </c>
      <c r="P285" s="413" t="s">
        <v>107</v>
      </c>
      <c r="Q285" s="413" t="s">
        <v>836</v>
      </c>
      <c r="R285" s="413" t="s">
        <v>837</v>
      </c>
      <c r="S285" s="420" t="s">
        <v>44</v>
      </c>
      <c r="T285" s="413"/>
      <c r="U285" s="420"/>
      <c r="V285" s="606">
        <f>LOOKUP(Table1[[#This Row],[JV '#]],Table4[JV '#],Table4[Construction Start Dates])</f>
        <v>42548</v>
      </c>
    </row>
    <row r="286" spans="1:22" ht="24" x14ac:dyDescent="0.25">
      <c r="A286" s="414" t="s">
        <v>838</v>
      </c>
      <c r="B286" s="415" t="s">
        <v>35</v>
      </c>
      <c r="C286" s="415">
        <v>84</v>
      </c>
      <c r="D286" s="456">
        <v>30190</v>
      </c>
      <c r="E286" s="416">
        <v>4897</v>
      </c>
      <c r="F286" s="417">
        <v>52004904300530</v>
      </c>
      <c r="G286" s="416">
        <v>2</v>
      </c>
      <c r="H286" s="415" t="s">
        <v>772</v>
      </c>
      <c r="I286" s="418" t="s">
        <v>832</v>
      </c>
      <c r="J286" s="418" t="s">
        <v>833</v>
      </c>
      <c r="K286" s="418" t="s">
        <v>834</v>
      </c>
      <c r="L286" s="418" t="s">
        <v>835</v>
      </c>
      <c r="M286" s="419">
        <v>41.946305555555554</v>
      </c>
      <c r="N286" s="419">
        <v>-77.685630555555562</v>
      </c>
      <c r="O286" s="418">
        <v>20143580428</v>
      </c>
      <c r="P286" s="413" t="s">
        <v>46</v>
      </c>
      <c r="Q286" s="413" t="s">
        <v>47</v>
      </c>
      <c r="R286" s="413" t="s">
        <v>369</v>
      </c>
      <c r="S286" s="420" t="s">
        <v>302</v>
      </c>
      <c r="T286" s="413"/>
      <c r="U286" s="436"/>
      <c r="V286" s="606">
        <f>LOOKUP(Table1[[#This Row],[JV '#]],Table4[JV '#],Table4[Construction Start Dates])</f>
        <v>42548</v>
      </c>
    </row>
    <row r="287" spans="1:22" x14ac:dyDescent="0.25">
      <c r="A287" s="414" t="s">
        <v>839</v>
      </c>
      <c r="B287" s="415" t="s">
        <v>35</v>
      </c>
      <c r="C287" s="415">
        <v>84</v>
      </c>
      <c r="D287" s="456">
        <v>30190</v>
      </c>
      <c r="E287" s="416">
        <v>4897</v>
      </c>
      <c r="F287" s="417">
        <v>52004904300530</v>
      </c>
      <c r="G287" s="416">
        <v>2</v>
      </c>
      <c r="H287" s="415" t="s">
        <v>772</v>
      </c>
      <c r="I287" s="418" t="s">
        <v>832</v>
      </c>
      <c r="J287" s="418" t="s">
        <v>833</v>
      </c>
      <c r="K287" s="418" t="s">
        <v>834</v>
      </c>
      <c r="L287" s="418" t="s">
        <v>835</v>
      </c>
      <c r="M287" s="419">
        <v>41.946305555555554</v>
      </c>
      <c r="N287" s="419">
        <v>-77.685630555555562</v>
      </c>
      <c r="O287" s="418">
        <v>20143580428</v>
      </c>
      <c r="P287" s="413" t="s">
        <v>41</v>
      </c>
      <c r="Q287" s="413" t="s">
        <v>185</v>
      </c>
      <c r="R287" s="413" t="s">
        <v>840</v>
      </c>
      <c r="S287" s="420" t="s">
        <v>44</v>
      </c>
      <c r="T287" s="413"/>
      <c r="U287" s="436"/>
      <c r="V287" s="606">
        <f>LOOKUP(Table1[[#This Row],[JV '#]],Table4[JV '#],Table4[Construction Start Dates])</f>
        <v>42548</v>
      </c>
    </row>
    <row r="288" spans="1:22" ht="24" x14ac:dyDescent="0.25">
      <c r="A288" s="414" t="s">
        <v>841</v>
      </c>
      <c r="B288" s="415" t="s">
        <v>35</v>
      </c>
      <c r="C288" s="415">
        <v>84</v>
      </c>
      <c r="D288" s="456">
        <v>30190</v>
      </c>
      <c r="E288" s="416">
        <v>4897</v>
      </c>
      <c r="F288" s="417">
        <v>52004904300530</v>
      </c>
      <c r="G288" s="416">
        <v>2</v>
      </c>
      <c r="H288" s="415" t="s">
        <v>772</v>
      </c>
      <c r="I288" s="418" t="s">
        <v>832</v>
      </c>
      <c r="J288" s="418" t="s">
        <v>833</v>
      </c>
      <c r="K288" s="418" t="s">
        <v>834</v>
      </c>
      <c r="L288" s="418" t="s">
        <v>835</v>
      </c>
      <c r="M288" s="419">
        <v>41.946305555555554</v>
      </c>
      <c r="N288" s="419">
        <v>-77.685630555555562</v>
      </c>
      <c r="O288" s="418">
        <v>20143580428</v>
      </c>
      <c r="P288" s="420" t="s">
        <v>55</v>
      </c>
      <c r="Q288" s="413" t="s">
        <v>417</v>
      </c>
      <c r="R288" s="413" t="s">
        <v>842</v>
      </c>
      <c r="S288" s="420" t="s">
        <v>302</v>
      </c>
      <c r="T288" s="413"/>
      <c r="U288" s="436"/>
      <c r="V288" s="606">
        <f>LOOKUP(Table1[[#This Row],[JV '#]],Table4[JV '#],Table4[Construction Start Dates])</f>
        <v>42548</v>
      </c>
    </row>
    <row r="289" spans="1:22" ht="24" x14ac:dyDescent="0.25">
      <c r="A289" s="414" t="s">
        <v>843</v>
      </c>
      <c r="B289" s="415" t="s">
        <v>35</v>
      </c>
      <c r="C289" s="415">
        <v>84</v>
      </c>
      <c r="D289" s="456">
        <v>30190</v>
      </c>
      <c r="E289" s="416">
        <v>4897</v>
      </c>
      <c r="F289" s="417">
        <v>52004904300530</v>
      </c>
      <c r="G289" s="416">
        <v>2</v>
      </c>
      <c r="H289" s="415" t="s">
        <v>772</v>
      </c>
      <c r="I289" s="418" t="s">
        <v>832</v>
      </c>
      <c r="J289" s="418" t="s">
        <v>833</v>
      </c>
      <c r="K289" s="418" t="s">
        <v>834</v>
      </c>
      <c r="L289" s="418" t="s">
        <v>835</v>
      </c>
      <c r="M289" s="419">
        <v>41.946305555555554</v>
      </c>
      <c r="N289" s="419">
        <v>-77.685630555555562</v>
      </c>
      <c r="O289" s="418">
        <v>20143580428</v>
      </c>
      <c r="P289" s="420" t="s">
        <v>55</v>
      </c>
      <c r="Q289" s="413" t="s">
        <v>516</v>
      </c>
      <c r="R289" s="413" t="s">
        <v>421</v>
      </c>
      <c r="S289" s="420" t="s">
        <v>302</v>
      </c>
      <c r="T289" s="413"/>
      <c r="U289" s="436"/>
      <c r="V289" s="606">
        <f>LOOKUP(Table1[[#This Row],[JV '#]],Table4[JV '#],Table4[Construction Start Dates])</f>
        <v>42548</v>
      </c>
    </row>
    <row r="290" spans="1:22" ht="60" x14ac:dyDescent="0.25">
      <c r="A290" s="414" t="s">
        <v>844</v>
      </c>
      <c r="B290" s="415" t="s">
        <v>35</v>
      </c>
      <c r="C290" s="415">
        <v>85</v>
      </c>
      <c r="D290" s="456">
        <v>30191</v>
      </c>
      <c r="E290" s="416">
        <v>4898</v>
      </c>
      <c r="F290" s="417">
        <v>52004904400406</v>
      </c>
      <c r="G290" s="416">
        <v>2</v>
      </c>
      <c r="H290" s="415" t="s">
        <v>772</v>
      </c>
      <c r="I290" s="418" t="s">
        <v>832</v>
      </c>
      <c r="J290" s="418" t="s">
        <v>833</v>
      </c>
      <c r="K290" s="418" t="s">
        <v>845</v>
      </c>
      <c r="L290" s="418" t="s">
        <v>835</v>
      </c>
      <c r="M290" s="419">
        <v>41.944444444444443</v>
      </c>
      <c r="N290" s="419">
        <v>-77.673191666666668</v>
      </c>
      <c r="O290" s="418">
        <v>20150161136</v>
      </c>
      <c r="P290" s="413" t="s">
        <v>107</v>
      </c>
      <c r="Q290" s="413" t="s">
        <v>836</v>
      </c>
      <c r="R290" s="413" t="s">
        <v>837</v>
      </c>
      <c r="S290" s="420" t="s">
        <v>44</v>
      </c>
      <c r="T290" s="413"/>
      <c r="U290" s="420"/>
      <c r="V290" s="606">
        <f>LOOKUP(Table1[[#This Row],[JV '#]],Table4[JV '#],Table4[Construction Start Dates])</f>
        <v>42556</v>
      </c>
    </row>
    <row r="291" spans="1:22" ht="48" x14ac:dyDescent="0.25">
      <c r="A291" s="414" t="s">
        <v>846</v>
      </c>
      <c r="B291" s="415" t="s">
        <v>35</v>
      </c>
      <c r="C291" s="415">
        <v>85</v>
      </c>
      <c r="D291" s="456">
        <v>30191</v>
      </c>
      <c r="E291" s="416">
        <v>4898</v>
      </c>
      <c r="F291" s="417">
        <v>52004904400406</v>
      </c>
      <c r="G291" s="416">
        <v>2</v>
      </c>
      <c r="H291" s="415" t="s">
        <v>772</v>
      </c>
      <c r="I291" s="418" t="s">
        <v>832</v>
      </c>
      <c r="J291" s="418" t="s">
        <v>833</v>
      </c>
      <c r="K291" s="418" t="s">
        <v>845</v>
      </c>
      <c r="L291" s="418" t="s">
        <v>835</v>
      </c>
      <c r="M291" s="419">
        <v>41.944444444444443</v>
      </c>
      <c r="N291" s="419">
        <v>-77.673191666666668</v>
      </c>
      <c r="O291" s="418">
        <v>20150161136</v>
      </c>
      <c r="P291" s="413" t="s">
        <v>46</v>
      </c>
      <c r="Q291" s="413" t="s">
        <v>47</v>
      </c>
      <c r="R291" s="413" t="s">
        <v>598</v>
      </c>
      <c r="S291" s="420" t="s">
        <v>302</v>
      </c>
      <c r="T291" s="413"/>
      <c r="U291" s="436"/>
      <c r="V291" s="606">
        <f>LOOKUP(Table1[[#This Row],[JV '#]],Table4[JV '#],Table4[Construction Start Dates])</f>
        <v>42556</v>
      </c>
    </row>
    <row r="292" spans="1:22" x14ac:dyDescent="0.25">
      <c r="A292" s="414" t="s">
        <v>847</v>
      </c>
      <c r="B292" s="415" t="s">
        <v>35</v>
      </c>
      <c r="C292" s="415">
        <v>85</v>
      </c>
      <c r="D292" s="456">
        <v>30191</v>
      </c>
      <c r="E292" s="416">
        <v>4898</v>
      </c>
      <c r="F292" s="417">
        <v>52004904400406</v>
      </c>
      <c r="G292" s="416">
        <v>2</v>
      </c>
      <c r="H292" s="415" t="s">
        <v>772</v>
      </c>
      <c r="I292" s="418" t="s">
        <v>832</v>
      </c>
      <c r="J292" s="418" t="s">
        <v>833</v>
      </c>
      <c r="K292" s="418" t="s">
        <v>845</v>
      </c>
      <c r="L292" s="418" t="s">
        <v>835</v>
      </c>
      <c r="M292" s="419">
        <v>41.944444444444443</v>
      </c>
      <c r="N292" s="419">
        <v>-77.673191666666668</v>
      </c>
      <c r="O292" s="418">
        <v>20150161136</v>
      </c>
      <c r="P292" s="413" t="s">
        <v>41</v>
      </c>
      <c r="Q292" s="413" t="s">
        <v>185</v>
      </c>
      <c r="R292" s="413" t="s">
        <v>477</v>
      </c>
      <c r="S292" s="420" t="s">
        <v>44</v>
      </c>
      <c r="T292" s="413"/>
      <c r="U292" s="436"/>
      <c r="V292" s="606">
        <f>LOOKUP(Table1[[#This Row],[JV '#]],Table4[JV '#],Table4[Construction Start Dates])</f>
        <v>42556</v>
      </c>
    </row>
    <row r="293" spans="1:22" ht="24" x14ac:dyDescent="0.25">
      <c r="A293" s="414" t="s">
        <v>848</v>
      </c>
      <c r="B293" s="415" t="s">
        <v>35</v>
      </c>
      <c r="C293" s="415">
        <v>85</v>
      </c>
      <c r="D293" s="456">
        <v>30191</v>
      </c>
      <c r="E293" s="416">
        <v>4898</v>
      </c>
      <c r="F293" s="417">
        <v>52004904400406</v>
      </c>
      <c r="G293" s="416">
        <v>2</v>
      </c>
      <c r="H293" s="415" t="s">
        <v>772</v>
      </c>
      <c r="I293" s="418" t="s">
        <v>832</v>
      </c>
      <c r="J293" s="418" t="s">
        <v>833</v>
      </c>
      <c r="K293" s="418" t="s">
        <v>845</v>
      </c>
      <c r="L293" s="418" t="s">
        <v>835</v>
      </c>
      <c r="M293" s="419">
        <v>41.944444444444443</v>
      </c>
      <c r="N293" s="419">
        <v>-77.673191666666668</v>
      </c>
      <c r="O293" s="418">
        <v>20150161136</v>
      </c>
      <c r="P293" s="420" t="s">
        <v>55</v>
      </c>
      <c r="Q293" s="413" t="s">
        <v>371</v>
      </c>
      <c r="R293" s="413" t="s">
        <v>372</v>
      </c>
      <c r="S293" s="420" t="s">
        <v>302</v>
      </c>
      <c r="T293" s="413"/>
      <c r="U293" s="436"/>
      <c r="V293" s="606">
        <f>LOOKUP(Table1[[#This Row],[JV '#]],Table4[JV '#],Table4[Construction Start Dates])</f>
        <v>42556</v>
      </c>
    </row>
    <row r="294" spans="1:22" x14ac:dyDescent="0.25">
      <c r="A294" s="414" t="s">
        <v>849</v>
      </c>
      <c r="B294" s="415" t="s">
        <v>35</v>
      </c>
      <c r="C294" s="415">
        <v>85</v>
      </c>
      <c r="D294" s="456">
        <v>30191</v>
      </c>
      <c r="E294" s="416">
        <v>4898</v>
      </c>
      <c r="F294" s="417">
        <v>52004904400406</v>
      </c>
      <c r="G294" s="416">
        <v>2</v>
      </c>
      <c r="H294" s="415" t="s">
        <v>772</v>
      </c>
      <c r="I294" s="418" t="s">
        <v>832</v>
      </c>
      <c r="J294" s="418" t="s">
        <v>833</v>
      </c>
      <c r="K294" s="418" t="s">
        <v>845</v>
      </c>
      <c r="L294" s="418" t="s">
        <v>835</v>
      </c>
      <c r="M294" s="419">
        <v>41.944444444444443</v>
      </c>
      <c r="N294" s="419">
        <v>-77.673191666666668</v>
      </c>
      <c r="O294" s="418">
        <v>20150161136</v>
      </c>
      <c r="P294" s="420" t="s">
        <v>55</v>
      </c>
      <c r="Q294" s="413" t="s">
        <v>399</v>
      </c>
      <c r="R294" s="413"/>
      <c r="S294" s="420" t="s">
        <v>302</v>
      </c>
      <c r="T294" s="413"/>
      <c r="U294" s="436"/>
      <c r="V294" s="606">
        <f>LOOKUP(Table1[[#This Row],[JV '#]],Table4[JV '#],Table4[Construction Start Dates])</f>
        <v>42556</v>
      </c>
    </row>
    <row r="295" spans="1:22" x14ac:dyDescent="0.25">
      <c r="A295" s="414" t="s">
        <v>850</v>
      </c>
      <c r="B295" s="415" t="s">
        <v>35</v>
      </c>
      <c r="C295" s="415">
        <v>86</v>
      </c>
      <c r="D295" s="456">
        <v>30233</v>
      </c>
      <c r="E295" s="416">
        <v>4899</v>
      </c>
      <c r="F295" s="455">
        <v>52044900501401</v>
      </c>
      <c r="G295" s="416">
        <v>2</v>
      </c>
      <c r="H295" s="415" t="s">
        <v>772</v>
      </c>
      <c r="I295" s="418" t="s">
        <v>851</v>
      </c>
      <c r="J295" s="418" t="s">
        <v>852</v>
      </c>
      <c r="K295" s="418" t="s">
        <v>853</v>
      </c>
      <c r="L295" s="418" t="s">
        <v>854</v>
      </c>
      <c r="M295" s="419">
        <v>41.812694444444446</v>
      </c>
      <c r="N295" s="419">
        <v>-77.787919444444441</v>
      </c>
      <c r="O295" s="418">
        <v>20151473258</v>
      </c>
      <c r="P295" s="413" t="s">
        <v>162</v>
      </c>
      <c r="Q295" s="413" t="s">
        <v>185</v>
      </c>
      <c r="R295" s="413" t="s">
        <v>477</v>
      </c>
      <c r="S295" s="420" t="s">
        <v>44</v>
      </c>
      <c r="T295" s="413"/>
      <c r="U295" s="420"/>
      <c r="V295" s="606">
        <f>LOOKUP(Table1[[#This Row],[JV '#]],Table4[JV '#],Table4[Construction Start Dates])</f>
        <v>42901</v>
      </c>
    </row>
    <row r="296" spans="1:22" ht="24" x14ac:dyDescent="0.25">
      <c r="A296" s="414" t="s">
        <v>855</v>
      </c>
      <c r="B296" s="415" t="s">
        <v>35</v>
      </c>
      <c r="C296" s="415">
        <v>86</v>
      </c>
      <c r="D296" s="456">
        <v>30233</v>
      </c>
      <c r="E296" s="416">
        <v>4899</v>
      </c>
      <c r="F296" s="455">
        <v>52044900501401</v>
      </c>
      <c r="G296" s="416">
        <v>2</v>
      </c>
      <c r="H296" s="415" t="s">
        <v>772</v>
      </c>
      <c r="I296" s="418" t="s">
        <v>851</v>
      </c>
      <c r="J296" s="418" t="s">
        <v>852</v>
      </c>
      <c r="K296" s="418" t="s">
        <v>853</v>
      </c>
      <c r="L296" s="418" t="s">
        <v>854</v>
      </c>
      <c r="M296" s="419">
        <v>41.812694444444446</v>
      </c>
      <c r="N296" s="419">
        <v>-77.787919444444441</v>
      </c>
      <c r="O296" s="418">
        <v>20151473258</v>
      </c>
      <c r="P296" s="413" t="s">
        <v>55</v>
      </c>
      <c r="Q296" s="413" t="s">
        <v>516</v>
      </c>
      <c r="R296" s="413" t="s">
        <v>421</v>
      </c>
      <c r="S296" s="420"/>
      <c r="T296" s="413"/>
      <c r="U296" s="436"/>
      <c r="V296" s="606">
        <f>LOOKUP(Table1[[#This Row],[JV '#]],Table4[JV '#],Table4[Construction Start Dates])</f>
        <v>42901</v>
      </c>
    </row>
    <row r="297" spans="1:22" x14ac:dyDescent="0.25">
      <c r="A297" s="414">
        <v>87</v>
      </c>
      <c r="B297" s="415" t="s">
        <v>35</v>
      </c>
      <c r="C297" s="415">
        <v>87</v>
      </c>
      <c r="D297" s="456">
        <v>30348</v>
      </c>
      <c r="E297" s="416">
        <v>93373</v>
      </c>
      <c r="F297" s="455">
        <v>52200201302331</v>
      </c>
      <c r="G297" s="416">
        <v>2</v>
      </c>
      <c r="H297" s="415" t="s">
        <v>772</v>
      </c>
      <c r="I297" s="418" t="s">
        <v>856</v>
      </c>
      <c r="J297" s="418" t="s">
        <v>725</v>
      </c>
      <c r="K297" s="418" t="s">
        <v>857</v>
      </c>
      <c r="L297" s="418" t="s">
        <v>858</v>
      </c>
      <c r="M297" s="419">
        <v>41.703194444444442</v>
      </c>
      <c r="N297" s="419">
        <v>-77.737536111111112</v>
      </c>
      <c r="O297" s="418">
        <v>20151463369</v>
      </c>
      <c r="P297" s="413" t="s">
        <v>41</v>
      </c>
      <c r="Q297" s="413" t="s">
        <v>185</v>
      </c>
      <c r="R297" s="413" t="s">
        <v>477</v>
      </c>
      <c r="S297" s="420" t="s">
        <v>44</v>
      </c>
      <c r="T297" s="413"/>
      <c r="U297" s="420"/>
      <c r="V297" s="606">
        <f>LOOKUP(Table1[[#This Row],[JV '#]],Table4[JV '#],Table4[Construction Start Dates])</f>
        <v>42878</v>
      </c>
    </row>
    <row r="298" spans="1:22" ht="24" x14ac:dyDescent="0.25">
      <c r="A298" s="414" t="s">
        <v>859</v>
      </c>
      <c r="B298" s="415" t="s">
        <v>35</v>
      </c>
      <c r="C298" s="459">
        <v>88</v>
      </c>
      <c r="D298" s="416">
        <v>30435</v>
      </c>
      <c r="E298" s="416">
        <v>85402</v>
      </c>
      <c r="F298" s="489">
        <v>52402600220000</v>
      </c>
      <c r="G298" s="416">
        <v>2</v>
      </c>
      <c r="H298" s="415" t="s">
        <v>772</v>
      </c>
      <c r="I298" s="418" t="s">
        <v>860</v>
      </c>
      <c r="J298" s="418" t="s">
        <v>861</v>
      </c>
      <c r="K298" s="418" t="s">
        <v>862</v>
      </c>
      <c r="L298" s="418" t="s">
        <v>863</v>
      </c>
      <c r="M298" s="419">
        <v>41.781777777777776</v>
      </c>
      <c r="N298" s="419">
        <v>-78.16513888888889</v>
      </c>
      <c r="O298" s="418">
        <v>20151471424</v>
      </c>
      <c r="P298" s="413" t="s">
        <v>657</v>
      </c>
      <c r="Q298" s="413" t="s">
        <v>42</v>
      </c>
      <c r="R298" s="413" t="s">
        <v>255</v>
      </c>
      <c r="S298" s="420" t="s">
        <v>44</v>
      </c>
      <c r="T298" s="413"/>
      <c r="U298" s="436"/>
      <c r="V298" s="606">
        <f>LOOKUP(Table1[[#This Row],[JV '#]],Table4[JV '#],Table4[Construction Start Dates])</f>
        <v>42880</v>
      </c>
    </row>
    <row r="299" spans="1:22" ht="36" x14ac:dyDescent="0.25">
      <c r="A299" s="414" t="s">
        <v>864</v>
      </c>
      <c r="B299" s="415" t="s">
        <v>35</v>
      </c>
      <c r="C299" s="459">
        <v>88</v>
      </c>
      <c r="D299" s="416">
        <v>30435</v>
      </c>
      <c r="E299" s="416">
        <v>85402</v>
      </c>
      <c r="F299" s="489">
        <v>52402600220000</v>
      </c>
      <c r="G299" s="416">
        <v>2</v>
      </c>
      <c r="H299" s="415" t="s">
        <v>772</v>
      </c>
      <c r="I299" s="418" t="s">
        <v>860</v>
      </c>
      <c r="J299" s="418" t="s">
        <v>861</v>
      </c>
      <c r="K299" s="418" t="s">
        <v>862</v>
      </c>
      <c r="L299" s="418" t="s">
        <v>863</v>
      </c>
      <c r="M299" s="419">
        <v>41.781777777777776</v>
      </c>
      <c r="N299" s="419">
        <v>-78.16513888888889</v>
      </c>
      <c r="O299" s="418">
        <v>20151471424</v>
      </c>
      <c r="P299" s="413"/>
      <c r="Q299" s="413" t="s">
        <v>865</v>
      </c>
      <c r="R299" s="413" t="s">
        <v>866</v>
      </c>
      <c r="S299" s="420" t="s">
        <v>44</v>
      </c>
      <c r="T299" s="413"/>
      <c r="U299" s="420"/>
      <c r="V299" s="606">
        <f>LOOKUP(Table1[[#This Row],[JV '#]],Table4[JV '#],Table4[Construction Start Dates])</f>
        <v>42880</v>
      </c>
    </row>
    <row r="300" spans="1:22" x14ac:dyDescent="0.25">
      <c r="A300" s="414" t="s">
        <v>867</v>
      </c>
      <c r="B300" s="415" t="s">
        <v>35</v>
      </c>
      <c r="C300" s="459">
        <v>88</v>
      </c>
      <c r="D300" s="416">
        <v>30435</v>
      </c>
      <c r="E300" s="416">
        <v>85402</v>
      </c>
      <c r="F300" s="489">
        <v>52402600220000</v>
      </c>
      <c r="G300" s="416">
        <v>2</v>
      </c>
      <c r="H300" s="415" t="s">
        <v>772</v>
      </c>
      <c r="I300" s="418" t="s">
        <v>860</v>
      </c>
      <c r="J300" s="418" t="s">
        <v>861</v>
      </c>
      <c r="K300" s="418" t="s">
        <v>862</v>
      </c>
      <c r="L300" s="418" t="s">
        <v>863</v>
      </c>
      <c r="M300" s="419">
        <v>41.781777777777776</v>
      </c>
      <c r="N300" s="419">
        <v>-78.16513888888889</v>
      </c>
      <c r="O300" s="418">
        <v>20151471424</v>
      </c>
      <c r="P300" s="413" t="s">
        <v>41</v>
      </c>
      <c r="Q300" s="413" t="s">
        <v>185</v>
      </c>
      <c r="R300" s="413" t="s">
        <v>477</v>
      </c>
      <c r="S300" s="420" t="s">
        <v>44</v>
      </c>
      <c r="T300" s="413"/>
      <c r="U300" s="436"/>
      <c r="V300" s="606">
        <f>LOOKUP(Table1[[#This Row],[JV '#]],Table4[JV '#],Table4[Construction Start Dates])</f>
        <v>42880</v>
      </c>
    </row>
    <row r="301" spans="1:22" ht="24" x14ac:dyDescent="0.25">
      <c r="A301" s="414" t="s">
        <v>868</v>
      </c>
      <c r="B301" s="415" t="s">
        <v>35</v>
      </c>
      <c r="C301" s="459">
        <v>88</v>
      </c>
      <c r="D301" s="416">
        <v>30435</v>
      </c>
      <c r="E301" s="416">
        <v>85402</v>
      </c>
      <c r="F301" s="489">
        <v>52402600220000</v>
      </c>
      <c r="G301" s="416">
        <v>2</v>
      </c>
      <c r="H301" s="415" t="s">
        <v>772</v>
      </c>
      <c r="I301" s="418" t="s">
        <v>860</v>
      </c>
      <c r="J301" s="418" t="s">
        <v>861</v>
      </c>
      <c r="K301" s="418" t="s">
        <v>862</v>
      </c>
      <c r="L301" s="418" t="s">
        <v>863</v>
      </c>
      <c r="M301" s="419">
        <v>41.781777777777776</v>
      </c>
      <c r="N301" s="419">
        <v>-78.16513888888889</v>
      </c>
      <c r="O301" s="418">
        <v>20151471424</v>
      </c>
      <c r="P301" s="413" t="s">
        <v>55</v>
      </c>
      <c r="Q301" s="413" t="s">
        <v>516</v>
      </c>
      <c r="R301" s="413" t="s">
        <v>421</v>
      </c>
      <c r="S301" s="420"/>
      <c r="T301" s="413"/>
      <c r="U301" s="436"/>
      <c r="V301" s="606">
        <f>LOOKUP(Table1[[#This Row],[JV '#]],Table4[JV '#],Table4[Construction Start Dates])</f>
        <v>42880</v>
      </c>
    </row>
    <row r="302" spans="1:22" ht="24" x14ac:dyDescent="0.25">
      <c r="A302" s="414" t="s">
        <v>869</v>
      </c>
      <c r="B302" s="415" t="s">
        <v>35</v>
      </c>
      <c r="C302" s="415">
        <v>89</v>
      </c>
      <c r="D302" s="456">
        <v>6074</v>
      </c>
      <c r="E302" s="416">
        <v>83457</v>
      </c>
      <c r="F302" s="417">
        <v>8001403400602</v>
      </c>
      <c r="G302" s="416">
        <v>3</v>
      </c>
      <c r="H302" s="415" t="s">
        <v>870</v>
      </c>
      <c r="I302" s="418" t="s">
        <v>871</v>
      </c>
      <c r="J302" s="418" t="s">
        <v>872</v>
      </c>
      <c r="K302" s="418" t="s">
        <v>873</v>
      </c>
      <c r="L302" s="418" t="s">
        <v>874</v>
      </c>
      <c r="M302" s="419">
        <v>41.776499999999999</v>
      </c>
      <c r="N302" s="419">
        <v>-76.792222222222222</v>
      </c>
      <c r="O302" s="418">
        <v>20150501485</v>
      </c>
      <c r="P302" s="413" t="s">
        <v>353</v>
      </c>
      <c r="Q302" s="413" t="s">
        <v>875</v>
      </c>
      <c r="R302" s="413" t="s">
        <v>876</v>
      </c>
      <c r="S302" s="420" t="s">
        <v>44</v>
      </c>
      <c r="T302" s="413"/>
      <c r="U302" s="420"/>
      <c r="V302" s="606">
        <f>LOOKUP(Table1[[#This Row],[JV '#]],Table4[JV '#],Table4[Construction Start Dates])</f>
        <v>42534</v>
      </c>
    </row>
    <row r="303" spans="1:22" ht="24" x14ac:dyDescent="0.25">
      <c r="A303" s="414" t="s">
        <v>877</v>
      </c>
      <c r="B303" s="415" t="s">
        <v>35</v>
      </c>
      <c r="C303" s="415">
        <v>89</v>
      </c>
      <c r="D303" s="456">
        <v>6074</v>
      </c>
      <c r="E303" s="416">
        <v>83457</v>
      </c>
      <c r="F303" s="417">
        <v>8001403400602</v>
      </c>
      <c r="G303" s="416">
        <v>3</v>
      </c>
      <c r="H303" s="415" t="s">
        <v>870</v>
      </c>
      <c r="I303" s="418" t="s">
        <v>871</v>
      </c>
      <c r="J303" s="418" t="s">
        <v>872</v>
      </c>
      <c r="K303" s="418" t="s">
        <v>873</v>
      </c>
      <c r="L303" s="418" t="s">
        <v>874</v>
      </c>
      <c r="M303" s="419">
        <v>41.776499999999999</v>
      </c>
      <c r="N303" s="419">
        <v>-76.792222222222222</v>
      </c>
      <c r="O303" s="418">
        <v>20150501485</v>
      </c>
      <c r="P303" s="413" t="s">
        <v>162</v>
      </c>
      <c r="Q303" s="413" t="s">
        <v>185</v>
      </c>
      <c r="R303" s="413" t="s">
        <v>878</v>
      </c>
      <c r="S303" s="420" t="s">
        <v>44</v>
      </c>
      <c r="T303" s="413"/>
      <c r="U303" s="436"/>
      <c r="V303" s="606">
        <f>LOOKUP(Table1[[#This Row],[JV '#]],Table4[JV '#],Table4[Construction Start Dates])</f>
        <v>42534</v>
      </c>
    </row>
    <row r="304" spans="1:22" ht="48" x14ac:dyDescent="0.25">
      <c r="A304" s="414" t="s">
        <v>879</v>
      </c>
      <c r="B304" s="415" t="s">
        <v>35</v>
      </c>
      <c r="C304" s="415">
        <v>89</v>
      </c>
      <c r="D304" s="456">
        <v>6074</v>
      </c>
      <c r="E304" s="416">
        <v>83457</v>
      </c>
      <c r="F304" s="417">
        <v>8001403400602</v>
      </c>
      <c r="G304" s="416">
        <v>3</v>
      </c>
      <c r="H304" s="415" t="s">
        <v>870</v>
      </c>
      <c r="I304" s="418" t="s">
        <v>871</v>
      </c>
      <c r="J304" s="418" t="s">
        <v>872</v>
      </c>
      <c r="K304" s="418" t="s">
        <v>873</v>
      </c>
      <c r="L304" s="418" t="s">
        <v>874</v>
      </c>
      <c r="M304" s="419">
        <v>41.776499999999999</v>
      </c>
      <c r="N304" s="419">
        <v>-76.792222222222222</v>
      </c>
      <c r="O304" s="418">
        <v>20150501485</v>
      </c>
      <c r="P304" s="420" t="s">
        <v>46</v>
      </c>
      <c r="Q304" s="413" t="s">
        <v>368</v>
      </c>
      <c r="R304" s="413" t="s">
        <v>880</v>
      </c>
      <c r="S304" s="420" t="s">
        <v>302</v>
      </c>
      <c r="T304" s="413"/>
      <c r="U304" s="436"/>
      <c r="V304" s="606">
        <f>LOOKUP(Table1[[#This Row],[JV '#]],Table4[JV '#],Table4[Construction Start Dates])</f>
        <v>42534</v>
      </c>
    </row>
    <row r="305" spans="1:22" ht="24" x14ac:dyDescent="0.25">
      <c r="A305" s="414" t="s">
        <v>881</v>
      </c>
      <c r="B305" s="415" t="s">
        <v>35</v>
      </c>
      <c r="C305" s="415">
        <v>89</v>
      </c>
      <c r="D305" s="456">
        <v>6074</v>
      </c>
      <c r="E305" s="416">
        <v>83457</v>
      </c>
      <c r="F305" s="417">
        <v>8001403400602</v>
      </c>
      <c r="G305" s="416">
        <v>3</v>
      </c>
      <c r="H305" s="415" t="s">
        <v>870</v>
      </c>
      <c r="I305" s="418" t="s">
        <v>871</v>
      </c>
      <c r="J305" s="418" t="s">
        <v>872</v>
      </c>
      <c r="K305" s="418" t="s">
        <v>873</v>
      </c>
      <c r="L305" s="418" t="s">
        <v>874</v>
      </c>
      <c r="M305" s="419">
        <v>41.776499999999999</v>
      </c>
      <c r="N305" s="419">
        <v>-76.792222222222222</v>
      </c>
      <c r="O305" s="418">
        <v>20150501485</v>
      </c>
      <c r="P305" s="420" t="s">
        <v>55</v>
      </c>
      <c r="Q305" s="413" t="s">
        <v>882</v>
      </c>
      <c r="R305" s="413" t="s">
        <v>801</v>
      </c>
      <c r="S305" s="420" t="s">
        <v>302</v>
      </c>
      <c r="T305" s="413"/>
      <c r="U305" s="436"/>
      <c r="V305" s="606">
        <f>LOOKUP(Table1[[#This Row],[JV '#]],Table4[JV '#],Table4[Construction Start Dates])</f>
        <v>42534</v>
      </c>
    </row>
    <row r="306" spans="1:22" ht="24" x14ac:dyDescent="0.25">
      <c r="A306" s="414" t="s">
        <v>883</v>
      </c>
      <c r="B306" s="415" t="s">
        <v>35</v>
      </c>
      <c r="C306" s="415">
        <v>89</v>
      </c>
      <c r="D306" s="456">
        <v>6074</v>
      </c>
      <c r="E306" s="416">
        <v>83457</v>
      </c>
      <c r="F306" s="417">
        <v>8001403400602</v>
      </c>
      <c r="G306" s="416">
        <v>3</v>
      </c>
      <c r="H306" s="415" t="s">
        <v>870</v>
      </c>
      <c r="I306" s="418" t="s">
        <v>871</v>
      </c>
      <c r="J306" s="418" t="s">
        <v>872</v>
      </c>
      <c r="K306" s="418" t="s">
        <v>873</v>
      </c>
      <c r="L306" s="418" t="s">
        <v>874</v>
      </c>
      <c r="M306" s="419">
        <v>41.776499999999999</v>
      </c>
      <c r="N306" s="419">
        <v>-76.792222222222222</v>
      </c>
      <c r="O306" s="418">
        <v>20150501485</v>
      </c>
      <c r="P306" s="420" t="s">
        <v>55</v>
      </c>
      <c r="Q306" s="413" t="s">
        <v>884</v>
      </c>
      <c r="R306" s="413" t="s">
        <v>885</v>
      </c>
      <c r="S306" s="420" t="s">
        <v>302</v>
      </c>
      <c r="T306" s="413"/>
      <c r="U306" s="436"/>
      <c r="V306" s="606">
        <f>LOOKUP(Table1[[#This Row],[JV '#]],Table4[JV '#],Table4[Construction Start Dates])</f>
        <v>42534</v>
      </c>
    </row>
    <row r="307" spans="1:22" x14ac:dyDescent="0.25">
      <c r="A307" s="414" t="s">
        <v>886</v>
      </c>
      <c r="B307" s="415" t="s">
        <v>887</v>
      </c>
      <c r="C307" s="415">
        <v>90</v>
      </c>
      <c r="D307" s="456">
        <v>6104</v>
      </c>
      <c r="E307" s="415">
        <v>99281</v>
      </c>
      <c r="F307" s="417">
        <v>8018704000000</v>
      </c>
      <c r="G307" s="416">
        <v>3</v>
      </c>
      <c r="H307" s="415" t="s">
        <v>870</v>
      </c>
      <c r="I307" s="418" t="s">
        <v>888</v>
      </c>
      <c r="J307" s="418" t="s">
        <v>889</v>
      </c>
      <c r="K307" s="418" t="s">
        <v>890</v>
      </c>
      <c r="L307" s="418" t="s">
        <v>891</v>
      </c>
      <c r="M307" s="419">
        <v>41.717055555555554</v>
      </c>
      <c r="N307" s="419">
        <v>-76.359058333333337</v>
      </c>
      <c r="O307" s="418">
        <v>20140270636</v>
      </c>
      <c r="P307" s="413" t="s">
        <v>55</v>
      </c>
      <c r="Q307" s="413" t="s">
        <v>893</v>
      </c>
      <c r="R307" s="413" t="s">
        <v>894</v>
      </c>
      <c r="S307" s="420" t="s">
        <v>302</v>
      </c>
      <c r="T307" s="413"/>
      <c r="U307" s="420" t="s">
        <v>895</v>
      </c>
      <c r="V307" s="606">
        <f>LOOKUP(Table1[[#This Row],[JV '#]],Table4[JV '#],Table4[Construction Start Dates])</f>
        <v>42201</v>
      </c>
    </row>
    <row r="308" spans="1:22" ht="24" x14ac:dyDescent="0.25">
      <c r="A308" s="414" t="s">
        <v>896</v>
      </c>
      <c r="B308" s="415" t="s">
        <v>887</v>
      </c>
      <c r="C308" s="415">
        <v>90</v>
      </c>
      <c r="D308" s="456">
        <v>6104</v>
      </c>
      <c r="E308" s="415">
        <v>99281</v>
      </c>
      <c r="F308" s="417">
        <v>8018704000000</v>
      </c>
      <c r="G308" s="416">
        <v>3</v>
      </c>
      <c r="H308" s="415" t="s">
        <v>870</v>
      </c>
      <c r="I308" s="418" t="s">
        <v>888</v>
      </c>
      <c r="J308" s="418" t="s">
        <v>889</v>
      </c>
      <c r="K308" s="418" t="s">
        <v>890</v>
      </c>
      <c r="L308" s="418" t="s">
        <v>891</v>
      </c>
      <c r="M308" s="419">
        <v>41.717055555555554</v>
      </c>
      <c r="N308" s="419">
        <v>-76.359058333333337</v>
      </c>
      <c r="O308" s="418">
        <v>20140270636</v>
      </c>
      <c r="P308" s="413" t="s">
        <v>46</v>
      </c>
      <c r="Q308" s="413" t="s">
        <v>897</v>
      </c>
      <c r="R308" s="413" t="s">
        <v>898</v>
      </c>
      <c r="S308" s="420" t="s">
        <v>302</v>
      </c>
      <c r="T308" s="413"/>
      <c r="U308" s="420" t="s">
        <v>899</v>
      </c>
      <c r="V308" s="606">
        <f>LOOKUP(Table1[[#This Row],[JV '#]],Table4[JV '#],Table4[Construction Start Dates])</f>
        <v>42201</v>
      </c>
    </row>
    <row r="309" spans="1:22" ht="24" x14ac:dyDescent="0.25">
      <c r="A309" s="414" t="s">
        <v>900</v>
      </c>
      <c r="B309" s="415" t="s">
        <v>35</v>
      </c>
      <c r="C309" s="415">
        <v>91</v>
      </c>
      <c r="D309" s="456">
        <v>6136</v>
      </c>
      <c r="E309" s="415">
        <v>5038</v>
      </c>
      <c r="F309" s="443">
        <v>8022001301099</v>
      </c>
      <c r="G309" s="416">
        <v>3</v>
      </c>
      <c r="H309" s="415" t="s">
        <v>870</v>
      </c>
      <c r="I309" s="418" t="s">
        <v>901</v>
      </c>
      <c r="J309" s="418" t="s">
        <v>902</v>
      </c>
      <c r="K309" s="418" t="s">
        <v>903</v>
      </c>
      <c r="L309" s="418" t="s">
        <v>904</v>
      </c>
      <c r="M309" s="419">
        <v>41.621805555555554</v>
      </c>
      <c r="N309" s="419">
        <v>-76.439244444444441</v>
      </c>
      <c r="O309" s="418">
        <v>20143580167</v>
      </c>
      <c r="P309" s="413" t="s">
        <v>309</v>
      </c>
      <c r="Q309" s="413" t="s">
        <v>905</v>
      </c>
      <c r="R309" s="413" t="s">
        <v>906</v>
      </c>
      <c r="S309" s="420" t="s">
        <v>44</v>
      </c>
      <c r="T309" s="413"/>
      <c r="U309" s="420"/>
      <c r="V309" s="606">
        <f>LOOKUP(Table1[[#This Row],[JV '#]],Table4[JV '#],Table4[Construction Start Dates])</f>
        <v>42538</v>
      </c>
    </row>
    <row r="310" spans="1:22" ht="48" x14ac:dyDescent="0.25">
      <c r="A310" s="414" t="s">
        <v>907</v>
      </c>
      <c r="B310" s="415" t="s">
        <v>35</v>
      </c>
      <c r="C310" s="415">
        <v>91</v>
      </c>
      <c r="D310" s="456">
        <v>6136</v>
      </c>
      <c r="E310" s="415">
        <v>5038</v>
      </c>
      <c r="F310" s="443">
        <v>8022001301099</v>
      </c>
      <c r="G310" s="416">
        <v>3</v>
      </c>
      <c r="H310" s="415" t="s">
        <v>870</v>
      </c>
      <c r="I310" s="418" t="s">
        <v>901</v>
      </c>
      <c r="J310" s="418" t="s">
        <v>902</v>
      </c>
      <c r="K310" s="418" t="s">
        <v>903</v>
      </c>
      <c r="L310" s="418" t="s">
        <v>904</v>
      </c>
      <c r="M310" s="419">
        <v>41.621805555555554</v>
      </c>
      <c r="N310" s="419">
        <v>-76.439244444444441</v>
      </c>
      <c r="O310" s="418">
        <v>20143580167</v>
      </c>
      <c r="P310" s="413" t="s">
        <v>46</v>
      </c>
      <c r="Q310" s="413" t="s">
        <v>47</v>
      </c>
      <c r="R310" s="413" t="s">
        <v>880</v>
      </c>
      <c r="S310" s="420" t="s">
        <v>302</v>
      </c>
      <c r="T310" s="413"/>
      <c r="U310" s="436"/>
      <c r="V310" s="606">
        <f>LOOKUP(Table1[[#This Row],[JV '#]],Table4[JV '#],Table4[Construction Start Dates])</f>
        <v>42538</v>
      </c>
    </row>
    <row r="311" spans="1:22" ht="24" x14ac:dyDescent="0.25">
      <c r="A311" s="414" t="s">
        <v>908</v>
      </c>
      <c r="B311" s="415" t="s">
        <v>35</v>
      </c>
      <c r="C311" s="415">
        <v>91</v>
      </c>
      <c r="D311" s="456">
        <v>6136</v>
      </c>
      <c r="E311" s="415">
        <v>5038</v>
      </c>
      <c r="F311" s="443">
        <v>8022001301099</v>
      </c>
      <c r="G311" s="416">
        <v>3</v>
      </c>
      <c r="H311" s="415" t="s">
        <v>870</v>
      </c>
      <c r="I311" s="418" t="s">
        <v>901</v>
      </c>
      <c r="J311" s="418" t="s">
        <v>902</v>
      </c>
      <c r="K311" s="418" t="s">
        <v>903</v>
      </c>
      <c r="L311" s="418" t="s">
        <v>904</v>
      </c>
      <c r="M311" s="419">
        <v>41.621805555555554</v>
      </c>
      <c r="N311" s="419">
        <v>-76.439244444444441</v>
      </c>
      <c r="O311" s="418">
        <v>20143580167</v>
      </c>
      <c r="P311" s="420" t="s">
        <v>55</v>
      </c>
      <c r="Q311" s="413" t="s">
        <v>811</v>
      </c>
      <c r="R311" s="413" t="s">
        <v>801</v>
      </c>
      <c r="S311" s="420" t="s">
        <v>302</v>
      </c>
      <c r="T311" s="413"/>
      <c r="U311" s="436"/>
      <c r="V311" s="606">
        <f>LOOKUP(Table1[[#This Row],[JV '#]],Table4[JV '#],Table4[Construction Start Dates])</f>
        <v>42538</v>
      </c>
    </row>
    <row r="312" spans="1:22" ht="24" x14ac:dyDescent="0.25">
      <c r="A312" s="414" t="s">
        <v>909</v>
      </c>
      <c r="B312" s="415" t="s">
        <v>35</v>
      </c>
      <c r="C312" s="415">
        <v>91</v>
      </c>
      <c r="D312" s="456">
        <v>6136</v>
      </c>
      <c r="E312" s="415">
        <v>5038</v>
      </c>
      <c r="F312" s="443">
        <v>8022001301099</v>
      </c>
      <c r="G312" s="416">
        <v>3</v>
      </c>
      <c r="H312" s="415" t="s">
        <v>870</v>
      </c>
      <c r="I312" s="418" t="s">
        <v>901</v>
      </c>
      <c r="J312" s="418" t="s">
        <v>902</v>
      </c>
      <c r="K312" s="418" t="s">
        <v>903</v>
      </c>
      <c r="L312" s="418" t="s">
        <v>904</v>
      </c>
      <c r="M312" s="419">
        <v>41.621805555555554</v>
      </c>
      <c r="N312" s="419">
        <v>-76.439244444444441</v>
      </c>
      <c r="O312" s="418">
        <v>20143580167</v>
      </c>
      <c r="P312" s="420" t="s">
        <v>55</v>
      </c>
      <c r="Q312" s="413" t="s">
        <v>910</v>
      </c>
      <c r="R312" s="413" t="s">
        <v>885</v>
      </c>
      <c r="S312" s="420" t="s">
        <v>302</v>
      </c>
      <c r="T312" s="413"/>
      <c r="U312" s="436"/>
      <c r="V312" s="606">
        <f>LOOKUP(Table1[[#This Row],[JV '#]],Table4[JV '#],Table4[Construction Start Dates])</f>
        <v>42538</v>
      </c>
    </row>
    <row r="313" spans="1:22" ht="36" x14ac:dyDescent="0.25">
      <c r="A313" s="414" t="s">
        <v>911</v>
      </c>
      <c r="B313" s="415" t="s">
        <v>35</v>
      </c>
      <c r="C313" s="415">
        <v>91</v>
      </c>
      <c r="D313" s="456">
        <v>6136</v>
      </c>
      <c r="E313" s="415">
        <v>5038</v>
      </c>
      <c r="F313" s="443">
        <v>8022001301099</v>
      </c>
      <c r="G313" s="416">
        <v>3</v>
      </c>
      <c r="H313" s="415" t="s">
        <v>870</v>
      </c>
      <c r="I313" s="418" t="s">
        <v>901</v>
      </c>
      <c r="J313" s="418" t="s">
        <v>902</v>
      </c>
      <c r="K313" s="418" t="s">
        <v>903</v>
      </c>
      <c r="L313" s="418" t="s">
        <v>904</v>
      </c>
      <c r="M313" s="419">
        <v>41.621805555555554</v>
      </c>
      <c r="N313" s="419">
        <v>-76.439244444444441</v>
      </c>
      <c r="O313" s="418">
        <v>20143580167</v>
      </c>
      <c r="P313" s="420" t="s">
        <v>46</v>
      </c>
      <c r="Q313" s="413" t="s">
        <v>897</v>
      </c>
      <c r="R313" s="413" t="s">
        <v>912</v>
      </c>
      <c r="S313" s="420" t="s">
        <v>302</v>
      </c>
      <c r="T313" s="413"/>
      <c r="U313" s="436"/>
      <c r="V313" s="606">
        <f>LOOKUP(Table1[[#This Row],[JV '#]],Table4[JV '#],Table4[Construction Start Dates])</f>
        <v>42538</v>
      </c>
    </row>
    <row r="314" spans="1:22" ht="24" x14ac:dyDescent="0.25">
      <c r="A314" s="414" t="s">
        <v>913</v>
      </c>
      <c r="B314" s="415" t="s">
        <v>887</v>
      </c>
      <c r="C314" s="415">
        <v>92</v>
      </c>
      <c r="D314" s="456">
        <v>6164</v>
      </c>
      <c r="E314" s="415">
        <v>5093</v>
      </c>
      <c r="F314" s="417">
        <v>8036700101794</v>
      </c>
      <c r="G314" s="416">
        <v>3</v>
      </c>
      <c r="H314" s="415" t="s">
        <v>870</v>
      </c>
      <c r="I314" s="418" t="s">
        <v>914</v>
      </c>
      <c r="J314" s="418" t="s">
        <v>915</v>
      </c>
      <c r="K314" s="418" t="s">
        <v>916</v>
      </c>
      <c r="L314" s="418" t="s">
        <v>917</v>
      </c>
      <c r="M314" s="419">
        <v>41.655444444444441</v>
      </c>
      <c r="N314" s="419">
        <v>-76.137708333333336</v>
      </c>
      <c r="O314" s="418">
        <v>20140231230</v>
      </c>
      <c r="P314" s="413" t="s">
        <v>55</v>
      </c>
      <c r="Q314" s="413" t="s">
        <v>910</v>
      </c>
      <c r="R314" s="413" t="s">
        <v>885</v>
      </c>
      <c r="S314" s="420" t="s">
        <v>302</v>
      </c>
      <c r="T314" s="413"/>
      <c r="U314" s="420" t="s">
        <v>895</v>
      </c>
      <c r="V314" s="606" t="str">
        <f>LOOKUP(Table1[[#This Row],[JV '#]],Table4[JV '#],Table4[Construction Start Dates])</f>
        <v>06-01-15 A</v>
      </c>
    </row>
    <row r="315" spans="1:22" x14ac:dyDescent="0.25">
      <c r="A315" s="414" t="s">
        <v>919</v>
      </c>
      <c r="B315" s="415" t="s">
        <v>887</v>
      </c>
      <c r="C315" s="415">
        <v>92</v>
      </c>
      <c r="D315" s="456">
        <v>6164</v>
      </c>
      <c r="E315" s="415">
        <v>5093</v>
      </c>
      <c r="F315" s="417">
        <v>8036700101794</v>
      </c>
      <c r="G315" s="416">
        <v>3</v>
      </c>
      <c r="H315" s="415" t="s">
        <v>870</v>
      </c>
      <c r="I315" s="418" t="s">
        <v>914</v>
      </c>
      <c r="J315" s="418" t="s">
        <v>915</v>
      </c>
      <c r="K315" s="418" t="s">
        <v>916</v>
      </c>
      <c r="L315" s="418" t="s">
        <v>917</v>
      </c>
      <c r="M315" s="419">
        <v>41.655444444444441</v>
      </c>
      <c r="N315" s="419">
        <v>-76.137708333333336</v>
      </c>
      <c r="O315" s="418">
        <v>20140231230</v>
      </c>
      <c r="P315" s="413" t="s">
        <v>55</v>
      </c>
      <c r="Q315" s="413" t="s">
        <v>893</v>
      </c>
      <c r="R315" s="413" t="s">
        <v>920</v>
      </c>
      <c r="S315" s="420" t="s">
        <v>302</v>
      </c>
      <c r="T315" s="413"/>
      <c r="U315" s="420" t="s">
        <v>895</v>
      </c>
      <c r="V315" s="606" t="str">
        <f>LOOKUP(Table1[[#This Row],[JV '#]],Table4[JV '#],Table4[Construction Start Dates])</f>
        <v>06-01-15 A</v>
      </c>
    </row>
    <row r="316" spans="1:22" ht="48" x14ac:dyDescent="0.25">
      <c r="A316" s="414" t="s">
        <v>921</v>
      </c>
      <c r="B316" s="415" t="s">
        <v>887</v>
      </c>
      <c r="C316" s="415">
        <v>92</v>
      </c>
      <c r="D316" s="456">
        <v>6164</v>
      </c>
      <c r="E316" s="415">
        <v>5093</v>
      </c>
      <c r="F316" s="417">
        <v>8036700101794</v>
      </c>
      <c r="G316" s="416">
        <v>3</v>
      </c>
      <c r="H316" s="415" t="s">
        <v>870</v>
      </c>
      <c r="I316" s="418" t="s">
        <v>914</v>
      </c>
      <c r="J316" s="418" t="s">
        <v>915</v>
      </c>
      <c r="K316" s="418" t="s">
        <v>916</v>
      </c>
      <c r="L316" s="418" t="s">
        <v>917</v>
      </c>
      <c r="M316" s="419">
        <v>41.655444444444441</v>
      </c>
      <c r="N316" s="419">
        <v>-76.137708333333336</v>
      </c>
      <c r="O316" s="418">
        <v>20140231230</v>
      </c>
      <c r="P316" s="413" t="s">
        <v>46</v>
      </c>
      <c r="Q316" s="413" t="s">
        <v>47</v>
      </c>
      <c r="R316" s="413" t="s">
        <v>880</v>
      </c>
      <c r="S316" s="420" t="s">
        <v>302</v>
      </c>
      <c r="T316" s="413"/>
      <c r="U316" s="420" t="s">
        <v>895</v>
      </c>
      <c r="V316" s="606" t="str">
        <f>LOOKUP(Table1[[#This Row],[JV '#]],Table4[JV '#],Table4[Construction Start Dates])</f>
        <v>06-01-15 A</v>
      </c>
    </row>
    <row r="317" spans="1:22" ht="24" x14ac:dyDescent="0.25">
      <c r="A317" s="414" t="s">
        <v>922</v>
      </c>
      <c r="B317" s="415" t="s">
        <v>35</v>
      </c>
      <c r="C317" s="415">
        <v>93</v>
      </c>
      <c r="D317" s="456">
        <v>6191</v>
      </c>
      <c r="E317" s="415">
        <v>79247</v>
      </c>
      <c r="F317" s="417">
        <v>8041403800000</v>
      </c>
      <c r="G317" s="416">
        <v>3</v>
      </c>
      <c r="H317" s="415" t="s">
        <v>870</v>
      </c>
      <c r="I317" s="418" t="s">
        <v>923</v>
      </c>
      <c r="J317" s="418" t="s">
        <v>924</v>
      </c>
      <c r="K317" s="418" t="s">
        <v>925</v>
      </c>
      <c r="L317" s="418" t="s">
        <v>926</v>
      </c>
      <c r="M317" s="419">
        <v>41.702833333333331</v>
      </c>
      <c r="N317" s="419">
        <v>-76.55683333333333</v>
      </c>
      <c r="O317" s="418">
        <v>20150501470</v>
      </c>
      <c r="P317" s="413"/>
      <c r="Q317" s="413" t="s">
        <v>927</v>
      </c>
      <c r="R317" s="413" t="s">
        <v>928</v>
      </c>
      <c r="S317" s="420"/>
      <c r="T317" s="413"/>
      <c r="U317" s="420"/>
      <c r="V317" s="606">
        <f>LOOKUP(Table1[[#This Row],[JV '#]],Table4[JV '#],Table4[Construction Start Dates])</f>
        <v>42626</v>
      </c>
    </row>
    <row r="318" spans="1:22" ht="48" x14ac:dyDescent="0.25">
      <c r="A318" s="414" t="s">
        <v>929</v>
      </c>
      <c r="B318" s="415" t="s">
        <v>35</v>
      </c>
      <c r="C318" s="415">
        <v>93</v>
      </c>
      <c r="D318" s="456">
        <v>6191</v>
      </c>
      <c r="E318" s="415">
        <v>79247</v>
      </c>
      <c r="F318" s="417">
        <v>8041403800000</v>
      </c>
      <c r="G318" s="416">
        <v>3</v>
      </c>
      <c r="H318" s="415" t="s">
        <v>870</v>
      </c>
      <c r="I318" s="418" t="s">
        <v>923</v>
      </c>
      <c r="J318" s="418" t="s">
        <v>924</v>
      </c>
      <c r="K318" s="418" t="s">
        <v>925</v>
      </c>
      <c r="L318" s="418" t="s">
        <v>926</v>
      </c>
      <c r="M318" s="419">
        <v>41.702833333333331</v>
      </c>
      <c r="N318" s="419">
        <v>-76.55683333333333</v>
      </c>
      <c r="O318" s="418">
        <v>20150501470</v>
      </c>
      <c r="P318" s="420" t="s">
        <v>46</v>
      </c>
      <c r="Q318" s="413" t="s">
        <v>368</v>
      </c>
      <c r="R318" s="413" t="s">
        <v>880</v>
      </c>
      <c r="S318" s="420" t="s">
        <v>302</v>
      </c>
      <c r="T318" s="413"/>
      <c r="U318" s="436"/>
      <c r="V318" s="606">
        <f>LOOKUP(Table1[[#This Row],[JV '#]],Table4[JV '#],Table4[Construction Start Dates])</f>
        <v>42626</v>
      </c>
    </row>
    <row r="319" spans="1:22" x14ac:dyDescent="0.25">
      <c r="A319" s="414" t="s">
        <v>930</v>
      </c>
      <c r="B319" s="415" t="s">
        <v>887</v>
      </c>
      <c r="C319" s="415">
        <v>94</v>
      </c>
      <c r="D319" s="456">
        <v>6193</v>
      </c>
      <c r="E319" s="416">
        <v>76863</v>
      </c>
      <c r="F319" s="417">
        <v>8046700100052</v>
      </c>
      <c r="G319" s="416">
        <v>3</v>
      </c>
      <c r="H319" s="415" t="s">
        <v>870</v>
      </c>
      <c r="I319" s="418" t="s">
        <v>931</v>
      </c>
      <c r="J319" s="418" t="s">
        <v>932</v>
      </c>
      <c r="K319" s="418" t="s">
        <v>933</v>
      </c>
      <c r="L319" s="418" t="s">
        <v>934</v>
      </c>
      <c r="M319" s="419">
        <v>41.83036111111111</v>
      </c>
      <c r="N319" s="419">
        <v>-76.350099999999998</v>
      </c>
      <c r="O319" s="503">
        <v>20121810773</v>
      </c>
      <c r="P319" s="413" t="s">
        <v>55</v>
      </c>
      <c r="Q319" s="413" t="s">
        <v>935</v>
      </c>
      <c r="R319" s="413" t="s">
        <v>936</v>
      </c>
      <c r="S319" s="420" t="s">
        <v>302</v>
      </c>
      <c r="T319" s="413"/>
      <c r="U319" s="420" t="s">
        <v>937</v>
      </c>
      <c r="V319" s="606">
        <f>LOOKUP(Table1[[#This Row],[JV '#]],Table4[JV '#],Table4[Construction Start Dates])</f>
        <v>42282</v>
      </c>
    </row>
    <row r="320" spans="1:22" x14ac:dyDescent="0.25">
      <c r="A320" s="414" t="s">
        <v>939</v>
      </c>
      <c r="B320" s="415" t="s">
        <v>887</v>
      </c>
      <c r="C320" s="415">
        <v>94</v>
      </c>
      <c r="D320" s="456">
        <v>6193</v>
      </c>
      <c r="E320" s="416">
        <v>76863</v>
      </c>
      <c r="F320" s="417">
        <v>8046700100052</v>
      </c>
      <c r="G320" s="416">
        <v>3</v>
      </c>
      <c r="H320" s="415" t="s">
        <v>870</v>
      </c>
      <c r="I320" s="418" t="s">
        <v>931</v>
      </c>
      <c r="J320" s="418" t="s">
        <v>932</v>
      </c>
      <c r="K320" s="418" t="s">
        <v>933</v>
      </c>
      <c r="L320" s="418" t="s">
        <v>934</v>
      </c>
      <c r="M320" s="419">
        <v>41.83036111111111</v>
      </c>
      <c r="N320" s="419">
        <v>-76.350099999999998</v>
      </c>
      <c r="O320" s="503">
        <v>20121810773</v>
      </c>
      <c r="P320" s="413" t="s">
        <v>55</v>
      </c>
      <c r="Q320" s="413" t="s">
        <v>893</v>
      </c>
      <c r="R320" s="413" t="s">
        <v>940</v>
      </c>
      <c r="S320" s="420" t="s">
        <v>302</v>
      </c>
      <c r="T320" s="413"/>
      <c r="U320" s="420" t="s">
        <v>937</v>
      </c>
      <c r="V320" s="606">
        <f>LOOKUP(Table1[[#This Row],[JV '#]],Table4[JV '#],Table4[Construction Start Dates])</f>
        <v>42282</v>
      </c>
    </row>
    <row r="321" spans="1:22" ht="48" x14ac:dyDescent="0.25">
      <c r="A321" s="414" t="s">
        <v>941</v>
      </c>
      <c r="B321" s="415" t="s">
        <v>887</v>
      </c>
      <c r="C321" s="415">
        <v>94</v>
      </c>
      <c r="D321" s="456">
        <v>6193</v>
      </c>
      <c r="E321" s="416">
        <v>76863</v>
      </c>
      <c r="F321" s="417">
        <v>8046700100052</v>
      </c>
      <c r="G321" s="416">
        <v>3</v>
      </c>
      <c r="H321" s="415" t="s">
        <v>870</v>
      </c>
      <c r="I321" s="418" t="s">
        <v>931</v>
      </c>
      <c r="J321" s="418" t="s">
        <v>932</v>
      </c>
      <c r="K321" s="418" t="s">
        <v>933</v>
      </c>
      <c r="L321" s="418" t="s">
        <v>934</v>
      </c>
      <c r="M321" s="419">
        <v>41.83036111111111</v>
      </c>
      <c r="N321" s="419">
        <v>-76.350099999999998</v>
      </c>
      <c r="O321" s="503">
        <v>20121810773</v>
      </c>
      <c r="P321" s="413" t="s">
        <v>46</v>
      </c>
      <c r="Q321" s="413" t="s">
        <v>47</v>
      </c>
      <c r="R321" s="413" t="s">
        <v>880</v>
      </c>
      <c r="S321" s="420" t="s">
        <v>302</v>
      </c>
      <c r="T321" s="413"/>
      <c r="U321" s="420" t="s">
        <v>895</v>
      </c>
      <c r="V321" s="606">
        <f>LOOKUP(Table1[[#This Row],[JV '#]],Table4[JV '#],Table4[Construction Start Dates])</f>
        <v>42282</v>
      </c>
    </row>
    <row r="322" spans="1:22" x14ac:dyDescent="0.25">
      <c r="A322" s="414" t="s">
        <v>942</v>
      </c>
      <c r="B322" s="415" t="s">
        <v>887</v>
      </c>
      <c r="C322" s="415">
        <v>95</v>
      </c>
      <c r="D322" s="416">
        <v>6203</v>
      </c>
      <c r="E322" s="416">
        <v>5210</v>
      </c>
      <c r="F322" s="430">
        <v>8046702700000</v>
      </c>
      <c r="G322" s="416">
        <v>3</v>
      </c>
      <c r="H322" s="415" t="s">
        <v>870</v>
      </c>
      <c r="I322" s="418" t="s">
        <v>943</v>
      </c>
      <c r="J322" s="418" t="s">
        <v>932</v>
      </c>
      <c r="K322" s="418" t="s">
        <v>944</v>
      </c>
      <c r="L322" s="418" t="s">
        <v>945</v>
      </c>
      <c r="M322" s="419">
        <v>41.82311111111111</v>
      </c>
      <c r="N322" s="419">
        <v>-76.183897222222228</v>
      </c>
      <c r="O322" s="418">
        <v>20123382078</v>
      </c>
      <c r="P322" s="413" t="s">
        <v>55</v>
      </c>
      <c r="Q322" s="413" t="s">
        <v>893</v>
      </c>
      <c r="R322" s="413" t="s">
        <v>940</v>
      </c>
      <c r="S322" s="420" t="s">
        <v>302</v>
      </c>
      <c r="T322" s="413"/>
      <c r="U322" s="420" t="s">
        <v>937</v>
      </c>
      <c r="V322" s="606">
        <f>LOOKUP(Table1[[#This Row],[JV '#]],Table4[JV '#],Table4[Construction Start Dates])</f>
        <v>42207</v>
      </c>
    </row>
    <row r="323" spans="1:22" ht="48" x14ac:dyDescent="0.25">
      <c r="A323" s="414" t="s">
        <v>946</v>
      </c>
      <c r="B323" s="415" t="s">
        <v>887</v>
      </c>
      <c r="C323" s="415">
        <v>95</v>
      </c>
      <c r="D323" s="416">
        <v>6203</v>
      </c>
      <c r="E323" s="416">
        <v>5210</v>
      </c>
      <c r="F323" s="430">
        <v>8046702700000</v>
      </c>
      <c r="G323" s="416">
        <v>3</v>
      </c>
      <c r="H323" s="415" t="s">
        <v>870</v>
      </c>
      <c r="I323" s="418" t="s">
        <v>943</v>
      </c>
      <c r="J323" s="418" t="s">
        <v>932</v>
      </c>
      <c r="K323" s="418" t="s">
        <v>944</v>
      </c>
      <c r="L323" s="418" t="s">
        <v>945</v>
      </c>
      <c r="M323" s="419">
        <v>41.82311111111111</v>
      </c>
      <c r="N323" s="419">
        <v>-76.183897222222228</v>
      </c>
      <c r="O323" s="418">
        <v>20123382078</v>
      </c>
      <c r="P323" s="413" t="s">
        <v>46</v>
      </c>
      <c r="Q323" s="413" t="s">
        <v>47</v>
      </c>
      <c r="R323" s="413" t="s">
        <v>880</v>
      </c>
      <c r="S323" s="420" t="s">
        <v>44</v>
      </c>
      <c r="T323" s="413"/>
      <c r="U323" s="420" t="s">
        <v>899</v>
      </c>
      <c r="V323" s="606">
        <f>LOOKUP(Table1[[#This Row],[JV '#]],Table4[JV '#],Table4[Construction Start Dates])</f>
        <v>42207</v>
      </c>
    </row>
    <row r="324" spans="1:22" x14ac:dyDescent="0.25">
      <c r="A324" s="414" t="s">
        <v>947</v>
      </c>
      <c r="B324" s="415" t="s">
        <v>887</v>
      </c>
      <c r="C324" s="415">
        <v>96</v>
      </c>
      <c r="D324" s="416">
        <v>6216</v>
      </c>
      <c r="E324" s="416">
        <v>5039</v>
      </c>
      <c r="F324" s="430">
        <v>8051402000863</v>
      </c>
      <c r="G324" s="416">
        <v>3</v>
      </c>
      <c r="H324" s="415" t="s">
        <v>870</v>
      </c>
      <c r="I324" s="418" t="s">
        <v>948</v>
      </c>
      <c r="J324" s="418" t="s">
        <v>949</v>
      </c>
      <c r="K324" s="418" t="s">
        <v>950</v>
      </c>
      <c r="L324" s="418" t="s">
        <v>951</v>
      </c>
      <c r="M324" s="419">
        <v>41.713222222222221</v>
      </c>
      <c r="N324" s="419">
        <v>-76.638652777777779</v>
      </c>
      <c r="O324" s="418">
        <v>20102561704</v>
      </c>
      <c r="P324" s="413" t="s">
        <v>55</v>
      </c>
      <c r="Q324" s="413" t="s">
        <v>893</v>
      </c>
      <c r="R324" s="413" t="s">
        <v>952</v>
      </c>
      <c r="S324" s="420" t="s">
        <v>302</v>
      </c>
      <c r="T324" s="413"/>
      <c r="U324" s="420" t="s">
        <v>937</v>
      </c>
      <c r="V324" s="606">
        <f>LOOKUP(Table1[[#This Row],[JV '#]],Table4[JV '#],Table4[Construction Start Dates])</f>
        <v>42221</v>
      </c>
    </row>
    <row r="325" spans="1:22" ht="24" x14ac:dyDescent="0.25">
      <c r="A325" s="414" t="s">
        <v>953</v>
      </c>
      <c r="B325" s="415" t="s">
        <v>887</v>
      </c>
      <c r="C325" s="415">
        <v>96</v>
      </c>
      <c r="D325" s="416">
        <v>6216</v>
      </c>
      <c r="E325" s="416">
        <v>5039</v>
      </c>
      <c r="F325" s="430">
        <v>8051402000863</v>
      </c>
      <c r="G325" s="416">
        <v>3</v>
      </c>
      <c r="H325" s="415" t="s">
        <v>870</v>
      </c>
      <c r="I325" s="418" t="s">
        <v>948</v>
      </c>
      <c r="J325" s="418" t="s">
        <v>949</v>
      </c>
      <c r="K325" s="418" t="s">
        <v>950</v>
      </c>
      <c r="L325" s="418" t="s">
        <v>951</v>
      </c>
      <c r="M325" s="419">
        <v>41.713222222222221</v>
      </c>
      <c r="N325" s="419">
        <v>-76.638652777777779</v>
      </c>
      <c r="O325" s="418">
        <v>20102561704</v>
      </c>
      <c r="P325" s="413" t="s">
        <v>46</v>
      </c>
      <c r="Q325" s="413" t="s">
        <v>897</v>
      </c>
      <c r="R325" s="413" t="s">
        <v>954</v>
      </c>
      <c r="S325" s="420" t="s">
        <v>302</v>
      </c>
      <c r="T325" s="413"/>
      <c r="U325" s="420" t="s">
        <v>895</v>
      </c>
      <c r="V325" s="606">
        <f>LOOKUP(Table1[[#This Row],[JV '#]],Table4[JV '#],Table4[Construction Start Dates])</f>
        <v>42221</v>
      </c>
    </row>
    <row r="326" spans="1:22" ht="24" x14ac:dyDescent="0.25">
      <c r="A326" s="414" t="s">
        <v>955</v>
      </c>
      <c r="B326" s="415" t="s">
        <v>887</v>
      </c>
      <c r="C326" s="415">
        <v>96</v>
      </c>
      <c r="D326" s="416">
        <v>6216</v>
      </c>
      <c r="E326" s="416">
        <v>5039</v>
      </c>
      <c r="F326" s="430">
        <v>8051402000863</v>
      </c>
      <c r="G326" s="416">
        <v>3</v>
      </c>
      <c r="H326" s="415" t="s">
        <v>870</v>
      </c>
      <c r="I326" s="418" t="s">
        <v>948</v>
      </c>
      <c r="J326" s="418" t="s">
        <v>949</v>
      </c>
      <c r="K326" s="418" t="s">
        <v>950</v>
      </c>
      <c r="L326" s="418" t="s">
        <v>951</v>
      </c>
      <c r="M326" s="419">
        <v>41.713222222222221</v>
      </c>
      <c r="N326" s="419">
        <v>-76.638652777777779</v>
      </c>
      <c r="O326" s="418">
        <v>20102561704</v>
      </c>
      <c r="P326" s="413" t="s">
        <v>46</v>
      </c>
      <c r="Q326" s="413" t="s">
        <v>897</v>
      </c>
      <c r="R326" s="413" t="s">
        <v>954</v>
      </c>
      <c r="S326" s="420" t="s">
        <v>302</v>
      </c>
      <c r="T326" s="413"/>
      <c r="U326" s="420" t="s">
        <v>895</v>
      </c>
      <c r="V326" s="606">
        <f>LOOKUP(Table1[[#This Row],[JV '#]],Table4[JV '#],Table4[Construction Start Dates])</f>
        <v>42221</v>
      </c>
    </row>
    <row r="327" spans="1:22" x14ac:dyDescent="0.25">
      <c r="A327" s="414" t="s">
        <v>956</v>
      </c>
      <c r="B327" s="415" t="s">
        <v>887</v>
      </c>
      <c r="C327" s="415">
        <v>97</v>
      </c>
      <c r="D327" s="456">
        <v>6224</v>
      </c>
      <c r="E327" s="415">
        <v>5208</v>
      </c>
      <c r="F327" s="417">
        <v>8070601701340</v>
      </c>
      <c r="G327" s="416">
        <v>3</v>
      </c>
      <c r="H327" s="415" t="s">
        <v>870</v>
      </c>
      <c r="I327" s="418" t="s">
        <v>957</v>
      </c>
      <c r="J327" s="418" t="s">
        <v>958</v>
      </c>
      <c r="K327" s="418" t="s">
        <v>959</v>
      </c>
      <c r="L327" s="418" t="s">
        <v>960</v>
      </c>
      <c r="M327" s="419">
        <v>41.747666666666667</v>
      </c>
      <c r="N327" s="419">
        <v>-76.207483333333329</v>
      </c>
      <c r="O327" s="418">
        <v>20140230920</v>
      </c>
      <c r="P327" s="413" t="s">
        <v>46</v>
      </c>
      <c r="Q327" s="413" t="s">
        <v>961</v>
      </c>
      <c r="R327" s="413" t="s">
        <v>962</v>
      </c>
      <c r="S327" s="420" t="s">
        <v>302</v>
      </c>
      <c r="T327" s="413"/>
      <c r="U327" s="420" t="s">
        <v>895</v>
      </c>
      <c r="V327" s="606">
        <f>LOOKUP(Table1[[#This Row],[JV '#]],Table4[JV '#],Table4[Construction Start Dates])</f>
        <v>42445</v>
      </c>
    </row>
    <row r="328" spans="1:22" x14ac:dyDescent="0.25">
      <c r="A328" s="414" t="s">
        <v>963</v>
      </c>
      <c r="B328" s="415" t="s">
        <v>887</v>
      </c>
      <c r="C328" s="415">
        <v>97</v>
      </c>
      <c r="D328" s="456">
        <v>6224</v>
      </c>
      <c r="E328" s="415">
        <v>5208</v>
      </c>
      <c r="F328" s="417">
        <v>8070601701340</v>
      </c>
      <c r="G328" s="416">
        <v>3</v>
      </c>
      <c r="H328" s="415" t="s">
        <v>870</v>
      </c>
      <c r="I328" s="418" t="s">
        <v>957</v>
      </c>
      <c r="J328" s="418" t="s">
        <v>958</v>
      </c>
      <c r="K328" s="418" t="s">
        <v>959</v>
      </c>
      <c r="L328" s="418" t="s">
        <v>960</v>
      </c>
      <c r="M328" s="419">
        <v>41.747666666666667</v>
      </c>
      <c r="N328" s="419">
        <v>-76.207483333333329</v>
      </c>
      <c r="O328" s="418">
        <v>20140230920</v>
      </c>
      <c r="P328" s="413" t="s">
        <v>964</v>
      </c>
      <c r="Q328" s="413" t="s">
        <v>961</v>
      </c>
      <c r="R328" s="413" t="s">
        <v>962</v>
      </c>
      <c r="S328" s="420" t="s">
        <v>44</v>
      </c>
      <c r="T328" s="413"/>
      <c r="U328" s="420" t="s">
        <v>899</v>
      </c>
      <c r="V328" s="606">
        <f>LOOKUP(Table1[[#This Row],[JV '#]],Table4[JV '#],Table4[Construction Start Dates])</f>
        <v>42445</v>
      </c>
    </row>
    <row r="329" spans="1:22" x14ac:dyDescent="0.25">
      <c r="A329" s="414" t="s">
        <v>965</v>
      </c>
      <c r="B329" s="415" t="s">
        <v>887</v>
      </c>
      <c r="C329" s="415">
        <v>98</v>
      </c>
      <c r="D329" s="456">
        <v>6227</v>
      </c>
      <c r="E329" s="415">
        <v>5215</v>
      </c>
      <c r="F329" s="417">
        <v>8070602601160</v>
      </c>
      <c r="G329" s="416">
        <v>3</v>
      </c>
      <c r="H329" s="415" t="s">
        <v>870</v>
      </c>
      <c r="I329" s="418" t="s">
        <v>966</v>
      </c>
      <c r="J329" s="418" t="s">
        <v>958</v>
      </c>
      <c r="K329" s="418" t="s">
        <v>967</v>
      </c>
      <c r="L329" s="418" t="s">
        <v>960</v>
      </c>
      <c r="M329" s="419">
        <v>41.780833333333334</v>
      </c>
      <c r="N329" s="419">
        <v>-76.139855555555556</v>
      </c>
      <c r="O329" s="418">
        <v>20140230925</v>
      </c>
      <c r="P329" s="413" t="s">
        <v>55</v>
      </c>
      <c r="Q329" s="413" t="s">
        <v>893</v>
      </c>
      <c r="R329" s="413" t="s">
        <v>940</v>
      </c>
      <c r="S329" s="420" t="s">
        <v>44</v>
      </c>
      <c r="T329" s="413"/>
      <c r="U329" s="420" t="s">
        <v>899</v>
      </c>
      <c r="V329" s="606">
        <f>LOOKUP(Table1[[#This Row],[JV '#]],Table4[JV '#],Table4[Construction Start Dates])</f>
        <v>42478</v>
      </c>
    </row>
    <row r="330" spans="1:22" x14ac:dyDescent="0.25">
      <c r="A330" s="414" t="s">
        <v>968</v>
      </c>
      <c r="B330" s="415" t="s">
        <v>887</v>
      </c>
      <c r="C330" s="415">
        <v>98</v>
      </c>
      <c r="D330" s="456">
        <v>6227</v>
      </c>
      <c r="E330" s="415">
        <v>5215</v>
      </c>
      <c r="F330" s="417">
        <v>8070602601160</v>
      </c>
      <c r="G330" s="416">
        <v>3</v>
      </c>
      <c r="H330" s="415" t="s">
        <v>870</v>
      </c>
      <c r="I330" s="418" t="s">
        <v>966</v>
      </c>
      <c r="J330" s="418" t="s">
        <v>958</v>
      </c>
      <c r="K330" s="418" t="s">
        <v>967</v>
      </c>
      <c r="L330" s="418" t="s">
        <v>960</v>
      </c>
      <c r="M330" s="419">
        <v>41.780833333333334</v>
      </c>
      <c r="N330" s="419">
        <v>-76.139855555555556</v>
      </c>
      <c r="O330" s="418">
        <v>20140230925</v>
      </c>
      <c r="P330" s="413" t="s">
        <v>46</v>
      </c>
      <c r="Q330" s="413" t="s">
        <v>961</v>
      </c>
      <c r="R330" s="413" t="s">
        <v>962</v>
      </c>
      <c r="S330" s="420" t="s">
        <v>44</v>
      </c>
      <c r="T330" s="413"/>
      <c r="U330" s="420" t="s">
        <v>899</v>
      </c>
      <c r="V330" s="606">
        <f>LOOKUP(Table1[[#This Row],[JV '#]],Table4[JV '#],Table4[Construction Start Dates])</f>
        <v>42478</v>
      </c>
    </row>
    <row r="331" spans="1:22" ht="24" x14ac:dyDescent="0.25">
      <c r="A331" s="414">
        <v>99</v>
      </c>
      <c r="B331" s="415" t="s">
        <v>35</v>
      </c>
      <c r="C331" s="415">
        <v>99</v>
      </c>
      <c r="D331" s="416">
        <v>6348</v>
      </c>
      <c r="E331" s="430">
        <v>98535</v>
      </c>
      <c r="F331" s="430">
        <v>8105900700582</v>
      </c>
      <c r="G331" s="416">
        <v>3</v>
      </c>
      <c r="H331" s="415" t="s">
        <v>870</v>
      </c>
      <c r="I331" s="418" t="s">
        <v>969</v>
      </c>
      <c r="J331" s="418" t="s">
        <v>970</v>
      </c>
      <c r="K331" s="418" t="s">
        <v>971</v>
      </c>
      <c r="L331" s="418" t="s">
        <v>972</v>
      </c>
      <c r="M331" s="419">
        <v>41.9375</v>
      </c>
      <c r="N331" s="419">
        <v>-76.194083333333339</v>
      </c>
      <c r="O331" s="418">
        <v>2015561535</v>
      </c>
      <c r="P331" s="413"/>
      <c r="Q331" s="413" t="s">
        <v>63</v>
      </c>
      <c r="R331" s="413"/>
      <c r="S331" s="420"/>
      <c r="T331" s="413"/>
      <c r="U331" s="420"/>
      <c r="V331" s="606">
        <f>LOOKUP(Table1[[#This Row],[JV '#]],Table4[JV '#],Table4[Construction Start Dates])</f>
        <v>42948</v>
      </c>
    </row>
    <row r="332" spans="1:22" ht="24" x14ac:dyDescent="0.25">
      <c r="A332" s="414" t="s">
        <v>973</v>
      </c>
      <c r="B332" s="415" t="s">
        <v>35</v>
      </c>
      <c r="C332" s="415">
        <v>100</v>
      </c>
      <c r="D332" s="456">
        <v>6476</v>
      </c>
      <c r="E332" s="415">
        <v>5218</v>
      </c>
      <c r="F332" s="417">
        <v>8401302501496</v>
      </c>
      <c r="G332" s="416">
        <v>3</v>
      </c>
      <c r="H332" s="415" t="s">
        <v>870</v>
      </c>
      <c r="I332" s="418" t="s">
        <v>974</v>
      </c>
      <c r="J332" s="418" t="s">
        <v>975</v>
      </c>
      <c r="K332" s="418" t="s">
        <v>976</v>
      </c>
      <c r="L332" s="418" t="s">
        <v>977</v>
      </c>
      <c r="M332" s="419">
        <v>41.930750000000003</v>
      </c>
      <c r="N332" s="419">
        <v>-76.702116666666669</v>
      </c>
      <c r="O332" s="418">
        <v>20150501494</v>
      </c>
      <c r="P332" s="413"/>
      <c r="Q332" s="413" t="s">
        <v>63</v>
      </c>
      <c r="R332" s="413"/>
      <c r="S332" s="420"/>
      <c r="T332" s="413"/>
      <c r="U332" s="420"/>
      <c r="V332" s="606">
        <f>LOOKUP(Table1[[#This Row],[JV '#]],Table4[JV '#],Table4[Construction Start Dates])</f>
        <v>42590</v>
      </c>
    </row>
    <row r="333" spans="1:22" ht="48" x14ac:dyDescent="0.25">
      <c r="A333" s="414" t="s">
        <v>978</v>
      </c>
      <c r="B333" s="415" t="s">
        <v>35</v>
      </c>
      <c r="C333" s="415">
        <v>100</v>
      </c>
      <c r="D333" s="456">
        <v>6476</v>
      </c>
      <c r="E333" s="415">
        <v>5218</v>
      </c>
      <c r="F333" s="417">
        <v>8401302501496</v>
      </c>
      <c r="G333" s="416">
        <v>3</v>
      </c>
      <c r="H333" s="415" t="s">
        <v>870</v>
      </c>
      <c r="I333" s="418" t="s">
        <v>974</v>
      </c>
      <c r="J333" s="418" t="s">
        <v>975</v>
      </c>
      <c r="K333" s="418" t="s">
        <v>976</v>
      </c>
      <c r="L333" s="418" t="s">
        <v>977</v>
      </c>
      <c r="M333" s="419">
        <v>41.930750000000003</v>
      </c>
      <c r="N333" s="419">
        <v>-76.702116666666669</v>
      </c>
      <c r="O333" s="418">
        <v>20150501494</v>
      </c>
      <c r="P333" s="420" t="s">
        <v>46</v>
      </c>
      <c r="Q333" s="413" t="s">
        <v>979</v>
      </c>
      <c r="R333" s="413" t="s">
        <v>880</v>
      </c>
      <c r="S333" s="420" t="s">
        <v>302</v>
      </c>
      <c r="T333" s="413"/>
      <c r="U333" s="436"/>
      <c r="V333" s="606">
        <f>LOOKUP(Table1[[#This Row],[JV '#]],Table4[JV '#],Table4[Construction Start Dates])</f>
        <v>42590</v>
      </c>
    </row>
    <row r="334" spans="1:22" ht="36" x14ac:dyDescent="0.25">
      <c r="A334" s="414" t="s">
        <v>980</v>
      </c>
      <c r="B334" s="415" t="s">
        <v>35</v>
      </c>
      <c r="C334" s="415">
        <v>100</v>
      </c>
      <c r="D334" s="456">
        <v>6476</v>
      </c>
      <c r="E334" s="415">
        <v>5218</v>
      </c>
      <c r="F334" s="417">
        <v>8401302501496</v>
      </c>
      <c r="G334" s="416">
        <v>3</v>
      </c>
      <c r="H334" s="415" t="s">
        <v>870</v>
      </c>
      <c r="I334" s="418" t="s">
        <v>974</v>
      </c>
      <c r="J334" s="418" t="s">
        <v>975</v>
      </c>
      <c r="K334" s="418" t="s">
        <v>976</v>
      </c>
      <c r="L334" s="418" t="s">
        <v>977</v>
      </c>
      <c r="M334" s="419">
        <v>41.930750000000003</v>
      </c>
      <c r="N334" s="419">
        <v>-76.702116666666669</v>
      </c>
      <c r="O334" s="418">
        <v>20150501494</v>
      </c>
      <c r="P334" s="420" t="s">
        <v>55</v>
      </c>
      <c r="Q334" s="413" t="s">
        <v>981</v>
      </c>
      <c r="R334" s="413" t="s">
        <v>885</v>
      </c>
      <c r="S334" s="420" t="s">
        <v>302</v>
      </c>
      <c r="T334" s="413"/>
      <c r="U334" s="436"/>
      <c r="V334" s="606">
        <f>LOOKUP(Table1[[#This Row],[JV '#]],Table4[JV '#],Table4[Construction Start Dates])</f>
        <v>42590</v>
      </c>
    </row>
    <row r="335" spans="1:22" ht="24" x14ac:dyDescent="0.25">
      <c r="A335" s="414" t="s">
        <v>982</v>
      </c>
      <c r="B335" s="415" t="s">
        <v>35</v>
      </c>
      <c r="C335" s="415">
        <v>101</v>
      </c>
      <c r="D335" s="516">
        <v>12486</v>
      </c>
      <c r="E335" s="416">
        <v>5589</v>
      </c>
      <c r="F335" s="430">
        <v>19004402401397</v>
      </c>
      <c r="G335" s="416">
        <v>3</v>
      </c>
      <c r="H335" s="415" t="s">
        <v>983</v>
      </c>
      <c r="I335" s="418" t="s">
        <v>984</v>
      </c>
      <c r="J335" s="418" t="s">
        <v>985</v>
      </c>
      <c r="K335" s="418" t="s">
        <v>986</v>
      </c>
      <c r="L335" s="418" t="s">
        <v>987</v>
      </c>
      <c r="M335" s="419">
        <v>41.103805555555553</v>
      </c>
      <c r="N335" s="419">
        <v>-76.60840833333333</v>
      </c>
      <c r="O335" s="418">
        <v>20150510819</v>
      </c>
      <c r="P335" s="413"/>
      <c r="Q335" s="413" t="s">
        <v>63</v>
      </c>
      <c r="R335" s="413"/>
      <c r="S335" s="420"/>
      <c r="T335" s="413"/>
      <c r="U335" s="420"/>
      <c r="V335" s="606">
        <f>LOOKUP(Table1[[#This Row],[JV '#]],Table4[JV '#],Table4[Construction Start Dates])</f>
        <v>42593</v>
      </c>
    </row>
    <row r="336" spans="1:22" ht="24" x14ac:dyDescent="0.25">
      <c r="A336" s="414" t="s">
        <v>988</v>
      </c>
      <c r="B336" s="415" t="s">
        <v>35</v>
      </c>
      <c r="C336" s="415">
        <v>101</v>
      </c>
      <c r="D336" s="516">
        <v>12486</v>
      </c>
      <c r="E336" s="416">
        <v>5589</v>
      </c>
      <c r="F336" s="430">
        <v>19004402401397</v>
      </c>
      <c r="G336" s="416">
        <v>3</v>
      </c>
      <c r="H336" s="415" t="s">
        <v>983</v>
      </c>
      <c r="I336" s="418" t="s">
        <v>984</v>
      </c>
      <c r="J336" s="418" t="s">
        <v>985</v>
      </c>
      <c r="K336" s="418" t="s">
        <v>986</v>
      </c>
      <c r="L336" s="418" t="s">
        <v>987</v>
      </c>
      <c r="M336" s="419">
        <v>41.103805555555553</v>
      </c>
      <c r="N336" s="419">
        <v>-76.60840833333333</v>
      </c>
      <c r="O336" s="418">
        <v>20150510819</v>
      </c>
      <c r="P336" s="420" t="s">
        <v>46</v>
      </c>
      <c r="Q336" s="413" t="s">
        <v>548</v>
      </c>
      <c r="R336" s="413" t="s">
        <v>549</v>
      </c>
      <c r="S336" s="420" t="s">
        <v>302</v>
      </c>
      <c r="T336" s="413"/>
      <c r="U336" s="436"/>
      <c r="V336" s="606">
        <f>LOOKUP(Table1[[#This Row],[JV '#]],Table4[JV '#],Table4[Construction Start Dates])</f>
        <v>42593</v>
      </c>
    </row>
    <row r="337" spans="1:22" ht="24" x14ac:dyDescent="0.25">
      <c r="A337" s="414" t="s">
        <v>989</v>
      </c>
      <c r="B337" s="415" t="s">
        <v>35</v>
      </c>
      <c r="C337" s="415">
        <v>101</v>
      </c>
      <c r="D337" s="516">
        <v>12486</v>
      </c>
      <c r="E337" s="416">
        <v>5589</v>
      </c>
      <c r="F337" s="430">
        <v>19004402401397</v>
      </c>
      <c r="G337" s="416">
        <v>3</v>
      </c>
      <c r="H337" s="415" t="s">
        <v>983</v>
      </c>
      <c r="I337" s="418" t="s">
        <v>984</v>
      </c>
      <c r="J337" s="418" t="s">
        <v>985</v>
      </c>
      <c r="K337" s="418" t="s">
        <v>986</v>
      </c>
      <c r="L337" s="418" t="s">
        <v>987</v>
      </c>
      <c r="M337" s="419">
        <v>41.103805555555553</v>
      </c>
      <c r="N337" s="419">
        <v>-76.60840833333333</v>
      </c>
      <c r="O337" s="418">
        <v>20150510819</v>
      </c>
      <c r="P337" s="420" t="s">
        <v>55</v>
      </c>
      <c r="Q337" s="413" t="s">
        <v>371</v>
      </c>
      <c r="R337" s="413" t="s">
        <v>990</v>
      </c>
      <c r="S337" s="420" t="s">
        <v>302</v>
      </c>
      <c r="T337" s="413"/>
      <c r="U337" s="436"/>
      <c r="V337" s="606">
        <f>LOOKUP(Table1[[#This Row],[JV '#]],Table4[JV '#],Table4[Construction Start Dates])</f>
        <v>42593</v>
      </c>
    </row>
    <row r="338" spans="1:22" x14ac:dyDescent="0.25">
      <c r="A338" s="414" t="s">
        <v>991</v>
      </c>
      <c r="B338" s="415" t="s">
        <v>35</v>
      </c>
      <c r="C338" s="415">
        <v>101</v>
      </c>
      <c r="D338" s="516">
        <v>12486</v>
      </c>
      <c r="E338" s="416">
        <v>5589</v>
      </c>
      <c r="F338" s="430">
        <v>19004402401397</v>
      </c>
      <c r="G338" s="416">
        <v>3</v>
      </c>
      <c r="H338" s="415" t="s">
        <v>983</v>
      </c>
      <c r="I338" s="418" t="s">
        <v>984</v>
      </c>
      <c r="J338" s="418" t="s">
        <v>985</v>
      </c>
      <c r="K338" s="418" t="s">
        <v>986</v>
      </c>
      <c r="L338" s="418" t="s">
        <v>987</v>
      </c>
      <c r="M338" s="419">
        <v>41.103805555555553</v>
      </c>
      <c r="N338" s="419">
        <v>-76.60840833333333</v>
      </c>
      <c r="O338" s="418">
        <v>20150510819</v>
      </c>
      <c r="P338" s="420" t="s">
        <v>55</v>
      </c>
      <c r="Q338" s="413" t="s">
        <v>304</v>
      </c>
      <c r="R338" s="413"/>
      <c r="S338" s="420" t="s">
        <v>302</v>
      </c>
      <c r="T338" s="413"/>
      <c r="U338" s="436"/>
      <c r="V338" s="606">
        <f>LOOKUP(Table1[[#This Row],[JV '#]],Table4[JV '#],Table4[Construction Start Dates])</f>
        <v>42593</v>
      </c>
    </row>
    <row r="339" spans="1:22" x14ac:dyDescent="0.25">
      <c r="A339" s="414" t="s">
        <v>992</v>
      </c>
      <c r="B339" s="415" t="s">
        <v>887</v>
      </c>
      <c r="C339" s="415">
        <v>102</v>
      </c>
      <c r="D339" s="456">
        <v>12555</v>
      </c>
      <c r="E339" s="415">
        <v>98939</v>
      </c>
      <c r="F339" s="417">
        <v>19025402500486</v>
      </c>
      <c r="G339" s="416">
        <v>3</v>
      </c>
      <c r="H339" s="415" t="s">
        <v>983</v>
      </c>
      <c r="I339" s="418" t="s">
        <v>993</v>
      </c>
      <c r="J339" s="418" t="s">
        <v>994</v>
      </c>
      <c r="K339" s="418" t="s">
        <v>995</v>
      </c>
      <c r="L339" s="418" t="s">
        <v>996</v>
      </c>
      <c r="M339" s="419">
        <v>41.135055555555553</v>
      </c>
      <c r="N339" s="419">
        <v>-76.458286111111107</v>
      </c>
      <c r="O339" s="418">
        <v>20140270413</v>
      </c>
      <c r="P339" s="413" t="s">
        <v>55</v>
      </c>
      <c r="Q339" s="413" t="s">
        <v>997</v>
      </c>
      <c r="R339" s="413" t="s">
        <v>998</v>
      </c>
      <c r="S339" s="420" t="s">
        <v>302</v>
      </c>
      <c r="T339" s="413"/>
      <c r="U339" s="420" t="s">
        <v>895</v>
      </c>
      <c r="V339" s="606">
        <f>LOOKUP(Table1[[#This Row],[JV '#]],Table4[JV '#],Table4[Construction Start Dates])</f>
        <v>42265</v>
      </c>
    </row>
    <row r="340" spans="1:22" x14ac:dyDescent="0.25">
      <c r="A340" s="414" t="s">
        <v>999</v>
      </c>
      <c r="B340" s="415" t="s">
        <v>887</v>
      </c>
      <c r="C340" s="415">
        <v>102</v>
      </c>
      <c r="D340" s="456">
        <v>12555</v>
      </c>
      <c r="E340" s="415">
        <v>98939</v>
      </c>
      <c r="F340" s="417">
        <v>19025402500486</v>
      </c>
      <c r="G340" s="416">
        <v>3</v>
      </c>
      <c r="H340" s="415" t="s">
        <v>983</v>
      </c>
      <c r="I340" s="418" t="s">
        <v>993</v>
      </c>
      <c r="J340" s="418" t="s">
        <v>994</v>
      </c>
      <c r="K340" s="418" t="s">
        <v>995</v>
      </c>
      <c r="L340" s="418" t="s">
        <v>996</v>
      </c>
      <c r="M340" s="419">
        <v>41.135055555555553</v>
      </c>
      <c r="N340" s="419">
        <v>-76.458286111111107</v>
      </c>
      <c r="O340" s="418">
        <v>20140270413</v>
      </c>
      <c r="P340" s="413" t="s">
        <v>55</v>
      </c>
      <c r="Q340" s="413" t="s">
        <v>997</v>
      </c>
      <c r="R340" s="413" t="s">
        <v>998</v>
      </c>
      <c r="S340" s="420" t="s">
        <v>302</v>
      </c>
      <c r="T340" s="413"/>
      <c r="U340" s="420" t="s">
        <v>895</v>
      </c>
      <c r="V340" s="606">
        <f>LOOKUP(Table1[[#This Row],[JV '#]],Table4[JV '#],Table4[Construction Start Dates])</f>
        <v>42265</v>
      </c>
    </row>
    <row r="341" spans="1:22" ht="24" x14ac:dyDescent="0.25">
      <c r="A341" s="414" t="s">
        <v>1000</v>
      </c>
      <c r="B341" s="415" t="s">
        <v>887</v>
      </c>
      <c r="C341" s="415">
        <v>102</v>
      </c>
      <c r="D341" s="456">
        <v>12555</v>
      </c>
      <c r="E341" s="415">
        <v>98939</v>
      </c>
      <c r="F341" s="417">
        <v>19025402500486</v>
      </c>
      <c r="G341" s="416">
        <v>3</v>
      </c>
      <c r="H341" s="415" t="s">
        <v>983</v>
      </c>
      <c r="I341" s="418" t="s">
        <v>993</v>
      </c>
      <c r="J341" s="418" t="s">
        <v>994</v>
      </c>
      <c r="K341" s="418" t="s">
        <v>995</v>
      </c>
      <c r="L341" s="418" t="s">
        <v>996</v>
      </c>
      <c r="M341" s="419">
        <v>41.135055555555553</v>
      </c>
      <c r="N341" s="419">
        <v>-76.458286111111107</v>
      </c>
      <c r="O341" s="418">
        <v>20140270413</v>
      </c>
      <c r="P341" s="413" t="s">
        <v>46</v>
      </c>
      <c r="Q341" s="413" t="s">
        <v>548</v>
      </c>
      <c r="R341" s="413" t="s">
        <v>549</v>
      </c>
      <c r="S341" s="420" t="s">
        <v>302</v>
      </c>
      <c r="T341" s="413"/>
      <c r="U341" s="420" t="s">
        <v>895</v>
      </c>
      <c r="V341" s="606">
        <f>LOOKUP(Table1[[#This Row],[JV '#]],Table4[JV '#],Table4[Construction Start Dates])</f>
        <v>42265</v>
      </c>
    </row>
    <row r="342" spans="1:22" ht="24" x14ac:dyDescent="0.25">
      <c r="A342" s="414" t="s">
        <v>1001</v>
      </c>
      <c r="B342" s="415" t="s">
        <v>887</v>
      </c>
      <c r="C342" s="415">
        <v>102</v>
      </c>
      <c r="D342" s="456">
        <v>12555</v>
      </c>
      <c r="E342" s="415">
        <v>98939</v>
      </c>
      <c r="F342" s="417">
        <v>19025402500486</v>
      </c>
      <c r="G342" s="416">
        <v>3</v>
      </c>
      <c r="H342" s="415" t="s">
        <v>983</v>
      </c>
      <c r="I342" s="418" t="s">
        <v>993</v>
      </c>
      <c r="J342" s="418" t="s">
        <v>994</v>
      </c>
      <c r="K342" s="418" t="s">
        <v>995</v>
      </c>
      <c r="L342" s="418" t="s">
        <v>996</v>
      </c>
      <c r="M342" s="419">
        <v>41.135055555555553</v>
      </c>
      <c r="N342" s="419">
        <v>-76.458286111111107</v>
      </c>
      <c r="O342" s="418">
        <v>20140270413</v>
      </c>
      <c r="P342" s="413" t="s">
        <v>46</v>
      </c>
      <c r="Q342" s="413" t="s">
        <v>548</v>
      </c>
      <c r="R342" s="413" t="s">
        <v>549</v>
      </c>
      <c r="S342" s="420" t="s">
        <v>302</v>
      </c>
      <c r="T342" s="413"/>
      <c r="U342" s="420" t="s">
        <v>895</v>
      </c>
      <c r="V342" s="606">
        <f>LOOKUP(Table1[[#This Row],[JV '#]],Table4[JV '#],Table4[Construction Start Dates])</f>
        <v>42265</v>
      </c>
    </row>
    <row r="343" spans="1:22" x14ac:dyDescent="0.25">
      <c r="A343" s="414" t="s">
        <v>1002</v>
      </c>
      <c r="B343" s="415" t="s">
        <v>887</v>
      </c>
      <c r="C343" s="415">
        <v>102</v>
      </c>
      <c r="D343" s="456">
        <v>12555</v>
      </c>
      <c r="E343" s="415">
        <v>98939</v>
      </c>
      <c r="F343" s="417">
        <v>19025402500486</v>
      </c>
      <c r="G343" s="416">
        <v>3</v>
      </c>
      <c r="H343" s="415" t="s">
        <v>983</v>
      </c>
      <c r="I343" s="418" t="s">
        <v>993</v>
      </c>
      <c r="J343" s="418" t="s">
        <v>994</v>
      </c>
      <c r="K343" s="418" t="s">
        <v>995</v>
      </c>
      <c r="L343" s="418" t="s">
        <v>996</v>
      </c>
      <c r="M343" s="419">
        <v>41.135055555555553</v>
      </c>
      <c r="N343" s="419">
        <v>-76.458286111111107</v>
      </c>
      <c r="O343" s="418">
        <v>20140270413</v>
      </c>
      <c r="P343" s="413" t="s">
        <v>55</v>
      </c>
      <c r="Q343" s="413" t="s">
        <v>1003</v>
      </c>
      <c r="R343" s="413" t="s">
        <v>1004</v>
      </c>
      <c r="S343" s="420" t="s">
        <v>302</v>
      </c>
      <c r="T343" s="413"/>
      <c r="U343" s="420" t="s">
        <v>895</v>
      </c>
      <c r="V343" s="606">
        <f>LOOKUP(Table1[[#This Row],[JV '#]],Table4[JV '#],Table4[Construction Start Dates])</f>
        <v>42265</v>
      </c>
    </row>
    <row r="344" spans="1:22" x14ac:dyDescent="0.25">
      <c r="A344" s="414" t="s">
        <v>1005</v>
      </c>
      <c r="B344" s="415" t="s">
        <v>887</v>
      </c>
      <c r="C344" s="415">
        <v>102</v>
      </c>
      <c r="D344" s="456">
        <v>12555</v>
      </c>
      <c r="E344" s="415">
        <v>98939</v>
      </c>
      <c r="F344" s="417">
        <v>19025402500486</v>
      </c>
      <c r="G344" s="416">
        <v>3</v>
      </c>
      <c r="H344" s="415" t="s">
        <v>983</v>
      </c>
      <c r="I344" s="418" t="s">
        <v>993</v>
      </c>
      <c r="J344" s="418" t="s">
        <v>994</v>
      </c>
      <c r="K344" s="418" t="s">
        <v>995</v>
      </c>
      <c r="L344" s="418" t="s">
        <v>996</v>
      </c>
      <c r="M344" s="419">
        <v>41.135055555555553</v>
      </c>
      <c r="N344" s="419">
        <v>-76.458286111111107</v>
      </c>
      <c r="O344" s="418">
        <v>20140270413</v>
      </c>
      <c r="P344" s="413" t="s">
        <v>55</v>
      </c>
      <c r="Q344" s="413" t="s">
        <v>1003</v>
      </c>
      <c r="R344" s="413" t="s">
        <v>1004</v>
      </c>
      <c r="S344" s="420" t="s">
        <v>302</v>
      </c>
      <c r="T344" s="413"/>
      <c r="U344" s="420" t="s">
        <v>895</v>
      </c>
      <c r="V344" s="606">
        <f>LOOKUP(Table1[[#This Row],[JV '#]],Table4[JV '#],Table4[Construction Start Dates])</f>
        <v>42265</v>
      </c>
    </row>
    <row r="345" spans="1:22" x14ac:dyDescent="0.25">
      <c r="A345" s="414" t="s">
        <v>1006</v>
      </c>
      <c r="B345" s="415" t="s">
        <v>887</v>
      </c>
      <c r="C345" s="415">
        <v>102</v>
      </c>
      <c r="D345" s="456">
        <v>12555</v>
      </c>
      <c r="E345" s="415">
        <v>98939</v>
      </c>
      <c r="F345" s="417">
        <v>19025402500486</v>
      </c>
      <c r="G345" s="416">
        <v>3</v>
      </c>
      <c r="H345" s="415" t="s">
        <v>983</v>
      </c>
      <c r="I345" s="418" t="s">
        <v>993</v>
      </c>
      <c r="J345" s="418" t="s">
        <v>994</v>
      </c>
      <c r="K345" s="418" t="s">
        <v>995</v>
      </c>
      <c r="L345" s="418" t="s">
        <v>996</v>
      </c>
      <c r="M345" s="419">
        <v>41.135055555555553</v>
      </c>
      <c r="N345" s="419">
        <v>-76.458286111111107</v>
      </c>
      <c r="O345" s="418">
        <v>20140270413</v>
      </c>
      <c r="P345" s="413" t="s">
        <v>55</v>
      </c>
      <c r="Q345" s="413" t="s">
        <v>893</v>
      </c>
      <c r="R345" s="413" t="s">
        <v>1007</v>
      </c>
      <c r="S345" s="420" t="s">
        <v>302</v>
      </c>
      <c r="T345" s="413"/>
      <c r="U345" s="420" t="s">
        <v>895</v>
      </c>
      <c r="V345" s="606">
        <f>LOOKUP(Table1[[#This Row],[JV '#]],Table4[JV '#],Table4[Construction Start Dates])</f>
        <v>42265</v>
      </c>
    </row>
    <row r="346" spans="1:22" x14ac:dyDescent="0.25">
      <c r="A346" s="414" t="s">
        <v>1008</v>
      </c>
      <c r="B346" s="415" t="s">
        <v>887</v>
      </c>
      <c r="C346" s="415">
        <v>102</v>
      </c>
      <c r="D346" s="456">
        <v>12555</v>
      </c>
      <c r="E346" s="415">
        <v>98939</v>
      </c>
      <c r="F346" s="417">
        <v>19025402500486</v>
      </c>
      <c r="G346" s="416">
        <v>3</v>
      </c>
      <c r="H346" s="415" t="s">
        <v>983</v>
      </c>
      <c r="I346" s="418" t="s">
        <v>993</v>
      </c>
      <c r="J346" s="418" t="s">
        <v>994</v>
      </c>
      <c r="K346" s="418" t="s">
        <v>995</v>
      </c>
      <c r="L346" s="418" t="s">
        <v>996</v>
      </c>
      <c r="M346" s="419">
        <v>41.135055555555553</v>
      </c>
      <c r="N346" s="419">
        <v>-76.458286111111107</v>
      </c>
      <c r="O346" s="418">
        <v>20140270413</v>
      </c>
      <c r="P346" s="413" t="s">
        <v>55</v>
      </c>
      <c r="Q346" s="413" t="s">
        <v>893</v>
      </c>
      <c r="R346" s="413" t="s">
        <v>1007</v>
      </c>
      <c r="S346" s="420" t="s">
        <v>302</v>
      </c>
      <c r="T346" s="413"/>
      <c r="U346" s="420" t="s">
        <v>895</v>
      </c>
      <c r="V346" s="606">
        <f>LOOKUP(Table1[[#This Row],[JV '#]],Table4[JV '#],Table4[Construction Start Dates])</f>
        <v>42265</v>
      </c>
    </row>
    <row r="347" spans="1:22" x14ac:dyDescent="0.25">
      <c r="A347" s="414" t="s">
        <v>1009</v>
      </c>
      <c r="B347" s="415" t="s">
        <v>887</v>
      </c>
      <c r="C347" s="415">
        <v>103</v>
      </c>
      <c r="D347" s="456">
        <v>12592</v>
      </c>
      <c r="E347" s="415">
        <v>5578</v>
      </c>
      <c r="F347" s="417">
        <v>19048703700177</v>
      </c>
      <c r="G347" s="416">
        <v>3</v>
      </c>
      <c r="H347" s="415" t="s">
        <v>983</v>
      </c>
      <c r="I347" s="418" t="s">
        <v>1010</v>
      </c>
      <c r="J347" s="418" t="s">
        <v>1011</v>
      </c>
      <c r="K347" s="418" t="s">
        <v>1012</v>
      </c>
      <c r="L347" s="418" t="s">
        <v>1013</v>
      </c>
      <c r="M347" s="419">
        <v>41.052361111111111</v>
      </c>
      <c r="N347" s="419">
        <v>-76.428544444444441</v>
      </c>
      <c r="O347" s="418">
        <v>20140270447</v>
      </c>
      <c r="P347" s="413" t="s">
        <v>892</v>
      </c>
      <c r="Q347" s="413" t="s">
        <v>892</v>
      </c>
      <c r="R347" s="413" t="s">
        <v>892</v>
      </c>
      <c r="S347" s="420" t="s">
        <v>892</v>
      </c>
      <c r="T347" s="413"/>
      <c r="U347" s="420" t="s">
        <v>899</v>
      </c>
      <c r="V347" s="606">
        <f>LOOKUP(Table1[[#This Row],[JV '#]],Table4[JV '#],Table4[Construction Start Dates])</f>
        <v>42201</v>
      </c>
    </row>
    <row r="348" spans="1:22" ht="24" x14ac:dyDescent="0.25">
      <c r="A348" s="414" t="s">
        <v>1014</v>
      </c>
      <c r="B348" s="415" t="s">
        <v>887</v>
      </c>
      <c r="C348" s="415">
        <v>104</v>
      </c>
      <c r="D348" s="416">
        <v>12738</v>
      </c>
      <c r="E348" s="416">
        <v>78822</v>
      </c>
      <c r="F348" s="417">
        <v>19403101120000</v>
      </c>
      <c r="G348" s="416">
        <v>3</v>
      </c>
      <c r="H348" s="415" t="s">
        <v>983</v>
      </c>
      <c r="I348" s="418" t="s">
        <v>1015</v>
      </c>
      <c r="J348" s="418" t="s">
        <v>1016</v>
      </c>
      <c r="K348" s="418" t="s">
        <v>1017</v>
      </c>
      <c r="L348" s="418" t="s">
        <v>1018</v>
      </c>
      <c r="M348" s="419">
        <v>41.198833333333333</v>
      </c>
      <c r="N348" s="419">
        <v>-76.466916666666663</v>
      </c>
      <c r="O348" s="418" t="s">
        <v>1019</v>
      </c>
      <c r="P348" s="413" t="s">
        <v>46</v>
      </c>
      <c r="Q348" s="413" t="s">
        <v>548</v>
      </c>
      <c r="R348" s="413" t="s">
        <v>549</v>
      </c>
      <c r="S348" s="420"/>
      <c r="T348" s="413"/>
      <c r="U348" s="420" t="s">
        <v>895</v>
      </c>
      <c r="V348" s="606">
        <f>LOOKUP(Table1[[#This Row],[JV '#]],Table4[JV '#],Table4[Construction Start Dates])</f>
        <v>42207</v>
      </c>
    </row>
    <row r="349" spans="1:22" ht="24" x14ac:dyDescent="0.25">
      <c r="A349" s="414" t="s">
        <v>1020</v>
      </c>
      <c r="B349" s="415" t="s">
        <v>887</v>
      </c>
      <c r="C349" s="415">
        <v>104</v>
      </c>
      <c r="D349" s="416">
        <v>12738</v>
      </c>
      <c r="E349" s="416">
        <v>78822</v>
      </c>
      <c r="F349" s="417">
        <v>19403101120000</v>
      </c>
      <c r="G349" s="416">
        <v>3</v>
      </c>
      <c r="H349" s="415" t="s">
        <v>983</v>
      </c>
      <c r="I349" s="418" t="s">
        <v>1015</v>
      </c>
      <c r="J349" s="418" t="s">
        <v>1016</v>
      </c>
      <c r="K349" s="418" t="s">
        <v>1017</v>
      </c>
      <c r="L349" s="418" t="s">
        <v>1018</v>
      </c>
      <c r="M349" s="419">
        <v>41.198833333333333</v>
      </c>
      <c r="N349" s="419">
        <v>-76.466916666666663</v>
      </c>
      <c r="O349" s="418" t="s">
        <v>1019</v>
      </c>
      <c r="P349" s="413" t="s">
        <v>55</v>
      </c>
      <c r="Q349" s="413" t="s">
        <v>1003</v>
      </c>
      <c r="R349" s="413" t="s">
        <v>1021</v>
      </c>
      <c r="S349" s="420"/>
      <c r="T349" s="413"/>
      <c r="U349" s="420" t="s">
        <v>895</v>
      </c>
      <c r="V349" s="606">
        <f>LOOKUP(Table1[[#This Row],[JV '#]],Table4[JV '#],Table4[Construction Start Dates])</f>
        <v>42207</v>
      </c>
    </row>
    <row r="350" spans="1:22" x14ac:dyDescent="0.25">
      <c r="A350" s="522"/>
      <c r="B350" s="523" t="s">
        <v>1022</v>
      </c>
      <c r="C350" s="523">
        <v>105</v>
      </c>
      <c r="D350" s="524">
        <v>12745</v>
      </c>
      <c r="E350" s="523" t="e">
        <f>VLOOKUP(F350,#REF!,2,FALSE)</f>
        <v>#REF!</v>
      </c>
      <c r="F350" s="491">
        <v>19403600120000</v>
      </c>
      <c r="G350" s="524">
        <v>3</v>
      </c>
      <c r="H350" s="523" t="s">
        <v>983</v>
      </c>
      <c r="I350" s="525" t="s">
        <v>1023</v>
      </c>
      <c r="J350" s="525" t="e">
        <v>#N/A</v>
      </c>
      <c r="K350" s="525" t="s">
        <v>1024</v>
      </c>
      <c r="L350" s="525" t="s">
        <v>1018</v>
      </c>
      <c r="M350" s="526">
        <v>41.198833333333333</v>
      </c>
      <c r="N350" s="526">
        <v>-76.466916666666663</v>
      </c>
      <c r="O350" s="525"/>
      <c r="P350" s="529"/>
      <c r="Q350" s="529"/>
      <c r="R350" s="413"/>
      <c r="S350" s="528"/>
      <c r="T350" s="529"/>
      <c r="U350" s="528"/>
      <c r="V350" s="607">
        <f>LOOKUP(Table1[[#This Row],[JV '#]],Table4[JV '#],Table4[Construction Start Dates])</f>
        <v>42207</v>
      </c>
    </row>
    <row r="351" spans="1:22" ht="24" x14ac:dyDescent="0.25">
      <c r="A351" s="414" t="s">
        <v>1025</v>
      </c>
      <c r="B351" s="415" t="s">
        <v>35</v>
      </c>
      <c r="C351" s="415">
        <v>106</v>
      </c>
      <c r="D351" s="456">
        <v>24511</v>
      </c>
      <c r="E351" s="416">
        <v>91436</v>
      </c>
      <c r="F351" s="417">
        <v>41001500702198</v>
      </c>
      <c r="G351" s="416">
        <v>3</v>
      </c>
      <c r="H351" s="415" t="s">
        <v>1026</v>
      </c>
      <c r="I351" s="418" t="s">
        <v>1027</v>
      </c>
      <c r="J351" s="418" t="s">
        <v>1028</v>
      </c>
      <c r="K351" s="418" t="s">
        <v>1029</v>
      </c>
      <c r="L351" s="418" t="s">
        <v>1030</v>
      </c>
      <c r="M351" s="419">
        <v>41.178055555555552</v>
      </c>
      <c r="N351" s="419">
        <v>-76.911147222222226</v>
      </c>
      <c r="O351" s="418">
        <v>20150540536</v>
      </c>
      <c r="P351" s="413" t="s">
        <v>41</v>
      </c>
      <c r="Q351" s="413" t="s">
        <v>185</v>
      </c>
      <c r="R351" s="413" t="s">
        <v>1031</v>
      </c>
      <c r="S351" s="420" t="s">
        <v>44</v>
      </c>
      <c r="T351" s="413"/>
      <c r="U351" s="420"/>
      <c r="V351" s="606">
        <f>LOOKUP(Table1[[#This Row],[JV '#]],Table4[JV '#],Table4[Construction Start Dates])</f>
        <v>42787</v>
      </c>
    </row>
    <row r="352" spans="1:22" ht="24" x14ac:dyDescent="0.25">
      <c r="A352" s="414" t="s">
        <v>1032</v>
      </c>
      <c r="B352" s="415" t="s">
        <v>35</v>
      </c>
      <c r="C352" s="415">
        <v>106</v>
      </c>
      <c r="D352" s="456">
        <v>24511</v>
      </c>
      <c r="E352" s="416">
        <v>91436</v>
      </c>
      <c r="F352" s="417">
        <v>41001500702198</v>
      </c>
      <c r="G352" s="416">
        <v>3</v>
      </c>
      <c r="H352" s="415" t="s">
        <v>1026</v>
      </c>
      <c r="I352" s="418" t="s">
        <v>1027</v>
      </c>
      <c r="J352" s="418" t="s">
        <v>1028</v>
      </c>
      <c r="K352" s="418" t="s">
        <v>1029</v>
      </c>
      <c r="L352" s="418" t="s">
        <v>1030</v>
      </c>
      <c r="M352" s="419">
        <v>41.178055555555552</v>
      </c>
      <c r="N352" s="419">
        <v>-76.911147222222226</v>
      </c>
      <c r="O352" s="418">
        <v>20150540536</v>
      </c>
      <c r="P352" s="413" t="s">
        <v>46</v>
      </c>
      <c r="Q352" s="413" t="s">
        <v>548</v>
      </c>
      <c r="R352" s="413" t="s">
        <v>549</v>
      </c>
      <c r="S352" s="420" t="s">
        <v>44</v>
      </c>
      <c r="T352" s="413"/>
      <c r="U352" s="436"/>
      <c r="V352" s="606">
        <f>LOOKUP(Table1[[#This Row],[JV '#]],Table4[JV '#],Table4[Construction Start Dates])</f>
        <v>42787</v>
      </c>
    </row>
    <row r="353" spans="1:22" x14ac:dyDescent="0.25">
      <c r="A353" s="414" t="s">
        <v>1033</v>
      </c>
      <c r="B353" s="415" t="s">
        <v>887</v>
      </c>
      <c r="C353" s="415">
        <v>107</v>
      </c>
      <c r="D353" s="520">
        <v>24566</v>
      </c>
      <c r="E353" s="415">
        <v>6049</v>
      </c>
      <c r="F353" s="417">
        <v>41004403440880</v>
      </c>
      <c r="G353" s="416">
        <v>3</v>
      </c>
      <c r="H353" s="415" t="s">
        <v>1026</v>
      </c>
      <c r="I353" s="418" t="s">
        <v>1034</v>
      </c>
      <c r="J353" s="418" t="s">
        <v>1035</v>
      </c>
      <c r="K353" s="418" t="s">
        <v>1036</v>
      </c>
      <c r="L353" s="418" t="s">
        <v>1037</v>
      </c>
      <c r="M353" s="419">
        <v>41.164027777777775</v>
      </c>
      <c r="N353" s="419">
        <v>-77.220930555555555</v>
      </c>
      <c r="O353" s="418">
        <v>20102520477</v>
      </c>
      <c r="P353" s="413" t="s">
        <v>55</v>
      </c>
      <c r="Q353" s="413" t="s">
        <v>316</v>
      </c>
      <c r="R353" s="413" t="s">
        <v>1038</v>
      </c>
      <c r="S353" s="420" t="s">
        <v>302</v>
      </c>
      <c r="T353" s="413"/>
      <c r="U353" s="420" t="s">
        <v>895</v>
      </c>
      <c r="V353" s="606">
        <f>LOOKUP(Table1[[#This Row],[JV '#]],Table4[JV '#],Table4[Construction Start Dates])</f>
        <v>42205</v>
      </c>
    </row>
    <row r="354" spans="1:22" x14ac:dyDescent="0.25">
      <c r="A354" s="414" t="s">
        <v>1039</v>
      </c>
      <c r="B354" s="415" t="s">
        <v>887</v>
      </c>
      <c r="C354" s="415">
        <v>107</v>
      </c>
      <c r="D354" s="520">
        <v>24566</v>
      </c>
      <c r="E354" s="415">
        <v>6049</v>
      </c>
      <c r="F354" s="417">
        <v>41004403440880</v>
      </c>
      <c r="G354" s="416">
        <v>3</v>
      </c>
      <c r="H354" s="415" t="s">
        <v>1026</v>
      </c>
      <c r="I354" s="418" t="s">
        <v>1034</v>
      </c>
      <c r="J354" s="418" t="s">
        <v>1035</v>
      </c>
      <c r="K354" s="418" t="s">
        <v>1036</v>
      </c>
      <c r="L354" s="418" t="s">
        <v>1037</v>
      </c>
      <c r="M354" s="419">
        <v>41.164027777777775</v>
      </c>
      <c r="N354" s="419">
        <v>-77.220930555555555</v>
      </c>
      <c r="O354" s="418">
        <v>20102520477</v>
      </c>
      <c r="P354" s="413" t="s">
        <v>55</v>
      </c>
      <c r="Q354" s="413" t="s">
        <v>1040</v>
      </c>
      <c r="R354" s="413" t="s">
        <v>1041</v>
      </c>
      <c r="S354" s="420" t="s">
        <v>302</v>
      </c>
      <c r="T354" s="413"/>
      <c r="U354" s="420" t="s">
        <v>895</v>
      </c>
      <c r="V354" s="606">
        <f>LOOKUP(Table1[[#This Row],[JV '#]],Table4[JV '#],Table4[Construction Start Dates])</f>
        <v>42205</v>
      </c>
    </row>
    <row r="355" spans="1:22" ht="24" x14ac:dyDescent="0.25">
      <c r="A355" s="414" t="s">
        <v>1042</v>
      </c>
      <c r="B355" s="415" t="s">
        <v>887</v>
      </c>
      <c r="C355" s="415">
        <v>107</v>
      </c>
      <c r="D355" s="520">
        <v>24566</v>
      </c>
      <c r="E355" s="415">
        <v>6049</v>
      </c>
      <c r="F355" s="417">
        <v>41004403440880</v>
      </c>
      <c r="G355" s="416">
        <v>3</v>
      </c>
      <c r="H355" s="415" t="s">
        <v>1026</v>
      </c>
      <c r="I355" s="418" t="s">
        <v>1034</v>
      </c>
      <c r="J355" s="418" t="s">
        <v>1035</v>
      </c>
      <c r="K355" s="418" t="s">
        <v>1036</v>
      </c>
      <c r="L355" s="418" t="s">
        <v>1037</v>
      </c>
      <c r="M355" s="419">
        <v>41.164027777777775</v>
      </c>
      <c r="N355" s="419">
        <v>-77.220930555555555</v>
      </c>
      <c r="O355" s="418">
        <v>20102520477</v>
      </c>
      <c r="P355" s="413" t="s">
        <v>46</v>
      </c>
      <c r="Q355" s="413" t="s">
        <v>548</v>
      </c>
      <c r="R355" s="413" t="s">
        <v>549</v>
      </c>
      <c r="S355" s="420" t="s">
        <v>302</v>
      </c>
      <c r="T355" s="413"/>
      <c r="U355" s="420" t="s">
        <v>895</v>
      </c>
      <c r="V355" s="606">
        <f>LOOKUP(Table1[[#This Row],[JV '#]],Table4[JV '#],Table4[Construction Start Dates])</f>
        <v>42205</v>
      </c>
    </row>
    <row r="356" spans="1:22" ht="24" x14ac:dyDescent="0.25">
      <c r="A356" s="414" t="s">
        <v>1043</v>
      </c>
      <c r="B356" s="415" t="s">
        <v>35</v>
      </c>
      <c r="C356" s="415">
        <v>108</v>
      </c>
      <c r="D356" s="456">
        <v>24591</v>
      </c>
      <c r="E356" s="415">
        <v>6023</v>
      </c>
      <c r="F356" s="417">
        <v>41008700600000</v>
      </c>
      <c r="G356" s="416">
        <v>3</v>
      </c>
      <c r="H356" s="415" t="s">
        <v>1026</v>
      </c>
      <c r="I356" s="418" t="s">
        <v>1044</v>
      </c>
      <c r="J356" s="418" t="s">
        <v>1045</v>
      </c>
      <c r="K356" s="418" t="s">
        <v>1046</v>
      </c>
      <c r="L356" s="418" t="s">
        <v>1047</v>
      </c>
      <c r="M356" s="419">
        <v>41.297222222222224</v>
      </c>
      <c r="N356" s="419">
        <v>-76.906038888888887</v>
      </c>
      <c r="O356" s="418">
        <v>20150510827</v>
      </c>
      <c r="P356" s="413" t="s">
        <v>46</v>
      </c>
      <c r="Q356" s="413" t="s">
        <v>548</v>
      </c>
      <c r="R356" s="413" t="s">
        <v>549</v>
      </c>
      <c r="S356" s="420" t="s">
        <v>44</v>
      </c>
      <c r="T356" s="413"/>
      <c r="U356" s="420"/>
      <c r="V356" s="606">
        <f>LOOKUP(Table1[[#This Row],[JV '#]],Table4[JV '#],Table4[Construction Start Dates])</f>
        <v>42572</v>
      </c>
    </row>
    <row r="357" spans="1:22" x14ac:dyDescent="0.25">
      <c r="A357" s="414" t="s">
        <v>1048</v>
      </c>
      <c r="B357" s="415" t="s">
        <v>35</v>
      </c>
      <c r="C357" s="415">
        <v>108</v>
      </c>
      <c r="D357" s="456">
        <v>24591</v>
      </c>
      <c r="E357" s="415">
        <v>6023</v>
      </c>
      <c r="F357" s="417">
        <v>41008700600000</v>
      </c>
      <c r="G357" s="416">
        <v>3</v>
      </c>
      <c r="H357" s="415" t="s">
        <v>1026</v>
      </c>
      <c r="I357" s="418" t="s">
        <v>1044</v>
      </c>
      <c r="J357" s="418" t="s">
        <v>1045</v>
      </c>
      <c r="K357" s="418" t="s">
        <v>1046</v>
      </c>
      <c r="L357" s="418" t="s">
        <v>1047</v>
      </c>
      <c r="M357" s="419">
        <v>41.297222222222224</v>
      </c>
      <c r="N357" s="419">
        <v>-76.906038888888887</v>
      </c>
      <c r="O357" s="418">
        <v>20150510827</v>
      </c>
      <c r="P357" s="413" t="s">
        <v>55</v>
      </c>
      <c r="Q357" s="413" t="s">
        <v>1049</v>
      </c>
      <c r="R357" s="413" t="s">
        <v>1050</v>
      </c>
      <c r="S357" s="420"/>
      <c r="T357" s="413"/>
      <c r="U357" s="436"/>
      <c r="V357" s="606">
        <f>LOOKUP(Table1[[#This Row],[JV '#]],Table4[JV '#],Table4[Construction Start Dates])</f>
        <v>42572</v>
      </c>
    </row>
    <row r="358" spans="1:22" ht="24" x14ac:dyDescent="0.25">
      <c r="A358" s="414" t="s">
        <v>1051</v>
      </c>
      <c r="B358" s="415" t="s">
        <v>35</v>
      </c>
      <c r="C358" s="415">
        <v>109</v>
      </c>
      <c r="D358" s="520">
        <v>24603</v>
      </c>
      <c r="E358" s="415">
        <v>6145</v>
      </c>
      <c r="F358" s="417">
        <v>41011801700622</v>
      </c>
      <c r="G358" s="416">
        <v>3</v>
      </c>
      <c r="H358" s="415" t="s">
        <v>1026</v>
      </c>
      <c r="I358" s="418" t="s">
        <v>1052</v>
      </c>
      <c r="J358" s="418" t="s">
        <v>1053</v>
      </c>
      <c r="K358" s="418" t="s">
        <v>1054</v>
      </c>
      <c r="L358" s="418" t="s">
        <v>1055</v>
      </c>
      <c r="M358" s="419">
        <v>41.232055555555554</v>
      </c>
      <c r="N358" s="419">
        <v>-76.609513888888884</v>
      </c>
      <c r="O358" s="418">
        <v>20150161147</v>
      </c>
      <c r="P358" s="413" t="s">
        <v>46</v>
      </c>
      <c r="Q358" s="413" t="s">
        <v>548</v>
      </c>
      <c r="R358" s="413" t="s">
        <v>549</v>
      </c>
      <c r="S358" s="420" t="s">
        <v>153</v>
      </c>
      <c r="T358" s="413"/>
      <c r="U358" s="420"/>
      <c r="V358" s="606">
        <f>LOOKUP(Table1[[#This Row],[JV '#]],Table4[JV '#],Table4[Construction Start Dates])</f>
        <v>42521</v>
      </c>
    </row>
    <row r="359" spans="1:22" ht="24" x14ac:dyDescent="0.25">
      <c r="A359" s="414" t="s">
        <v>1056</v>
      </c>
      <c r="B359" s="415" t="s">
        <v>35</v>
      </c>
      <c r="C359" s="415">
        <v>109</v>
      </c>
      <c r="D359" s="520">
        <v>24603</v>
      </c>
      <c r="E359" s="415">
        <v>6145</v>
      </c>
      <c r="F359" s="417">
        <v>41011801700622</v>
      </c>
      <c r="G359" s="416">
        <v>3</v>
      </c>
      <c r="H359" s="415" t="s">
        <v>1026</v>
      </c>
      <c r="I359" s="418" t="s">
        <v>1052</v>
      </c>
      <c r="J359" s="418" t="s">
        <v>1053</v>
      </c>
      <c r="K359" s="418" t="s">
        <v>1054</v>
      </c>
      <c r="L359" s="418" t="s">
        <v>1055</v>
      </c>
      <c r="M359" s="419">
        <v>41.232055555555554</v>
      </c>
      <c r="N359" s="419">
        <v>-76.609513888888884</v>
      </c>
      <c r="O359" s="418">
        <v>20150161147</v>
      </c>
      <c r="P359" s="413" t="s">
        <v>55</v>
      </c>
      <c r="Q359" s="413" t="s">
        <v>151</v>
      </c>
      <c r="R359" s="413" t="s">
        <v>1057</v>
      </c>
      <c r="S359" s="420" t="s">
        <v>302</v>
      </c>
      <c r="T359" s="413"/>
      <c r="U359" s="436"/>
      <c r="V359" s="606">
        <f>LOOKUP(Table1[[#This Row],[JV '#]],Table4[JV '#],Table4[Construction Start Dates])</f>
        <v>42521</v>
      </c>
    </row>
    <row r="360" spans="1:22" ht="36" x14ac:dyDescent="0.25">
      <c r="A360" s="414" t="s">
        <v>1058</v>
      </c>
      <c r="B360" s="415" t="s">
        <v>35</v>
      </c>
      <c r="C360" s="415">
        <v>109</v>
      </c>
      <c r="D360" s="520">
        <v>24603</v>
      </c>
      <c r="E360" s="415">
        <v>6145</v>
      </c>
      <c r="F360" s="417">
        <v>41011801700622</v>
      </c>
      <c r="G360" s="416">
        <v>3</v>
      </c>
      <c r="H360" s="415" t="s">
        <v>1026</v>
      </c>
      <c r="I360" s="418" t="s">
        <v>1052</v>
      </c>
      <c r="J360" s="418" t="s">
        <v>1053</v>
      </c>
      <c r="K360" s="418" t="s">
        <v>1054</v>
      </c>
      <c r="L360" s="418" t="s">
        <v>1055</v>
      </c>
      <c r="M360" s="419">
        <v>41.232055555555554</v>
      </c>
      <c r="N360" s="419">
        <v>-76.609513888888884</v>
      </c>
      <c r="O360" s="418">
        <v>20150161147</v>
      </c>
      <c r="P360" s="420" t="s">
        <v>55</v>
      </c>
      <c r="Q360" s="413" t="s">
        <v>316</v>
      </c>
      <c r="R360" s="413" t="s">
        <v>493</v>
      </c>
      <c r="S360" s="420" t="s">
        <v>302</v>
      </c>
      <c r="T360" s="413"/>
      <c r="U360" s="436"/>
      <c r="V360" s="606">
        <f>LOOKUP(Table1[[#This Row],[JV '#]],Table4[JV '#],Table4[Construction Start Dates])</f>
        <v>42521</v>
      </c>
    </row>
    <row r="361" spans="1:22" ht="36" x14ac:dyDescent="0.25">
      <c r="A361" s="414" t="s">
        <v>1059</v>
      </c>
      <c r="B361" s="415" t="s">
        <v>35</v>
      </c>
      <c r="C361" s="415">
        <v>110</v>
      </c>
      <c r="D361" s="520">
        <v>24748</v>
      </c>
      <c r="E361" s="415">
        <v>6045</v>
      </c>
      <c r="F361" s="417">
        <v>41041400100417</v>
      </c>
      <c r="G361" s="416">
        <v>3</v>
      </c>
      <c r="H361" s="415" t="s">
        <v>1026</v>
      </c>
      <c r="I361" s="418" t="s">
        <v>1060</v>
      </c>
      <c r="J361" s="418" t="s">
        <v>924</v>
      </c>
      <c r="K361" s="418" t="s">
        <v>1061</v>
      </c>
      <c r="L361" s="418" t="s">
        <v>1062</v>
      </c>
      <c r="M361" s="419">
        <v>41.320694444444442</v>
      </c>
      <c r="N361" s="419">
        <v>-77.386419444444442</v>
      </c>
      <c r="O361" s="418">
        <v>20150510840</v>
      </c>
      <c r="P361" s="413" t="s">
        <v>55</v>
      </c>
      <c r="Q361" s="413" t="s">
        <v>316</v>
      </c>
      <c r="R361" s="413" t="s">
        <v>493</v>
      </c>
      <c r="S361" s="420"/>
      <c r="T361" s="413"/>
      <c r="U361" s="420"/>
      <c r="V361" s="606">
        <f>LOOKUP(Table1[[#This Row],[JV '#]],Table4[JV '#],Table4[Construction Start Dates])</f>
        <v>42887</v>
      </c>
    </row>
    <row r="362" spans="1:22" ht="48" x14ac:dyDescent="0.25">
      <c r="A362" s="414" t="s">
        <v>1063</v>
      </c>
      <c r="B362" s="415" t="s">
        <v>35</v>
      </c>
      <c r="C362" s="415">
        <v>110</v>
      </c>
      <c r="D362" s="520">
        <v>24748</v>
      </c>
      <c r="E362" s="415">
        <v>6045</v>
      </c>
      <c r="F362" s="417">
        <v>41041400100417</v>
      </c>
      <c r="G362" s="416">
        <v>3</v>
      </c>
      <c r="H362" s="415" t="s">
        <v>1026</v>
      </c>
      <c r="I362" s="418" t="s">
        <v>1060</v>
      </c>
      <c r="J362" s="418" t="s">
        <v>924</v>
      </c>
      <c r="K362" s="418" t="s">
        <v>1061</v>
      </c>
      <c r="L362" s="418" t="s">
        <v>1062</v>
      </c>
      <c r="M362" s="419">
        <v>41.320694444444442</v>
      </c>
      <c r="N362" s="419">
        <v>-77.386419444444442</v>
      </c>
      <c r="O362" s="418">
        <v>20150510840</v>
      </c>
      <c r="P362" s="413" t="s">
        <v>46</v>
      </c>
      <c r="Q362" s="413" t="s">
        <v>257</v>
      </c>
      <c r="R362" s="413" t="s">
        <v>258</v>
      </c>
      <c r="S362" s="420"/>
      <c r="T362" s="413"/>
      <c r="U362" s="436"/>
      <c r="V362" s="606">
        <f>LOOKUP(Table1[[#This Row],[JV '#]],Table4[JV '#],Table4[Construction Start Dates])</f>
        <v>42887</v>
      </c>
    </row>
    <row r="363" spans="1:22" ht="24" x14ac:dyDescent="0.25">
      <c r="A363" s="414" t="s">
        <v>1064</v>
      </c>
      <c r="B363" s="415" t="s">
        <v>35</v>
      </c>
      <c r="C363" s="514">
        <v>111</v>
      </c>
      <c r="D363" s="515">
        <v>24751</v>
      </c>
      <c r="E363" s="514">
        <v>6054</v>
      </c>
      <c r="F363" s="417">
        <v>41041400800000</v>
      </c>
      <c r="G363" s="416">
        <v>3</v>
      </c>
      <c r="H363" s="415" t="s">
        <v>1026</v>
      </c>
      <c r="I363" s="418" t="s">
        <v>1065</v>
      </c>
      <c r="J363" s="418" t="s">
        <v>924</v>
      </c>
      <c r="K363" s="418" t="s">
        <v>1066</v>
      </c>
      <c r="L363" s="418" t="s">
        <v>1067</v>
      </c>
      <c r="M363" s="419">
        <v>41.36002777777778</v>
      </c>
      <c r="N363" s="419">
        <v>-77.411605555555553</v>
      </c>
      <c r="O363" s="418">
        <v>20150161160</v>
      </c>
      <c r="P363" s="413" t="s">
        <v>46</v>
      </c>
      <c r="Q363" s="413" t="s">
        <v>619</v>
      </c>
      <c r="R363" s="413" t="s">
        <v>1068</v>
      </c>
      <c r="S363" s="420" t="s">
        <v>302</v>
      </c>
      <c r="T363" s="413"/>
      <c r="U363" s="420"/>
      <c r="V363" s="606">
        <f>LOOKUP(Table1[[#This Row],[JV '#]],Table4[JV '#],Table4[Construction Start Dates])</f>
        <v>42559</v>
      </c>
    </row>
    <row r="364" spans="1:22" ht="24" x14ac:dyDescent="0.25">
      <c r="A364" s="414" t="s">
        <v>1069</v>
      </c>
      <c r="B364" s="415" t="s">
        <v>35</v>
      </c>
      <c r="C364" s="514">
        <v>111</v>
      </c>
      <c r="D364" s="515">
        <v>24751</v>
      </c>
      <c r="E364" s="514">
        <v>6054</v>
      </c>
      <c r="F364" s="417">
        <v>41041400800000</v>
      </c>
      <c r="G364" s="416">
        <v>3</v>
      </c>
      <c r="H364" s="415" t="s">
        <v>1026</v>
      </c>
      <c r="I364" s="418" t="s">
        <v>1065</v>
      </c>
      <c r="J364" s="418" t="s">
        <v>924</v>
      </c>
      <c r="K364" s="418" t="s">
        <v>1066</v>
      </c>
      <c r="L364" s="418" t="s">
        <v>1067</v>
      </c>
      <c r="M364" s="419">
        <v>41.36002777777778</v>
      </c>
      <c r="N364" s="419">
        <v>-77.411605555555553</v>
      </c>
      <c r="O364" s="418">
        <v>20150161160</v>
      </c>
      <c r="P364" s="420" t="s">
        <v>449</v>
      </c>
      <c r="Q364" s="413" t="s">
        <v>417</v>
      </c>
      <c r="R364" s="413" t="s">
        <v>842</v>
      </c>
      <c r="S364" s="420" t="s">
        <v>302</v>
      </c>
      <c r="T364" s="413"/>
      <c r="U364" s="436"/>
      <c r="V364" s="606">
        <f>LOOKUP(Table1[[#This Row],[JV '#]],Table4[JV '#],Table4[Construction Start Dates])</f>
        <v>42559</v>
      </c>
    </row>
    <row r="365" spans="1:22" ht="24" x14ac:dyDescent="0.25">
      <c r="A365" s="414" t="s">
        <v>1070</v>
      </c>
      <c r="B365" s="415" t="s">
        <v>35</v>
      </c>
      <c r="C365" s="514">
        <v>111</v>
      </c>
      <c r="D365" s="515">
        <v>24751</v>
      </c>
      <c r="E365" s="514">
        <v>6054</v>
      </c>
      <c r="F365" s="417">
        <v>41041400800000</v>
      </c>
      <c r="G365" s="416">
        <v>3</v>
      </c>
      <c r="H365" s="415" t="s">
        <v>1026</v>
      </c>
      <c r="I365" s="418" t="s">
        <v>1065</v>
      </c>
      <c r="J365" s="418" t="s">
        <v>924</v>
      </c>
      <c r="K365" s="418" t="s">
        <v>1066</v>
      </c>
      <c r="L365" s="418" t="s">
        <v>1067</v>
      </c>
      <c r="M365" s="419">
        <v>41.36002777777778</v>
      </c>
      <c r="N365" s="419">
        <v>-77.411605555555553</v>
      </c>
      <c r="O365" s="418">
        <v>20150161160</v>
      </c>
      <c r="P365" s="420" t="s">
        <v>55</v>
      </c>
      <c r="Q365" s="413" t="s">
        <v>910</v>
      </c>
      <c r="R365" s="413" t="s">
        <v>885</v>
      </c>
      <c r="S365" s="420"/>
      <c r="T365" s="413"/>
      <c r="U365" s="436"/>
      <c r="V365" s="606">
        <f>LOOKUP(Table1[[#This Row],[JV '#]],Table4[JV '#],Table4[Construction Start Dates])</f>
        <v>42559</v>
      </c>
    </row>
    <row r="366" spans="1:22" ht="24" x14ac:dyDescent="0.25">
      <c r="A366" s="414" t="s">
        <v>1071</v>
      </c>
      <c r="B366" s="415" t="s">
        <v>35</v>
      </c>
      <c r="C366" s="514">
        <v>111</v>
      </c>
      <c r="D366" s="515">
        <v>24751</v>
      </c>
      <c r="E366" s="514">
        <v>6054</v>
      </c>
      <c r="F366" s="417">
        <v>41041400800000</v>
      </c>
      <c r="G366" s="416">
        <v>3</v>
      </c>
      <c r="H366" s="415" t="s">
        <v>1026</v>
      </c>
      <c r="I366" s="418" t="s">
        <v>1065</v>
      </c>
      <c r="J366" s="418" t="s">
        <v>924</v>
      </c>
      <c r="K366" s="418" t="s">
        <v>1066</v>
      </c>
      <c r="L366" s="418" t="s">
        <v>1067</v>
      </c>
      <c r="M366" s="419">
        <v>41.36002777777778</v>
      </c>
      <c r="N366" s="419">
        <v>-77.411605555555553</v>
      </c>
      <c r="O366" s="418">
        <v>20150161160</v>
      </c>
      <c r="P366" s="420" t="s">
        <v>55</v>
      </c>
      <c r="Q366" s="413" t="s">
        <v>316</v>
      </c>
      <c r="R366" s="413" t="s">
        <v>1072</v>
      </c>
      <c r="S366" s="420"/>
      <c r="T366" s="413"/>
      <c r="U366" s="436"/>
      <c r="V366" s="606">
        <f>LOOKUP(Table1[[#This Row],[JV '#]],Table4[JV '#],Table4[Construction Start Dates])</f>
        <v>42559</v>
      </c>
    </row>
    <row r="367" spans="1:22" x14ac:dyDescent="0.25">
      <c r="A367" s="414" t="s">
        <v>1073</v>
      </c>
      <c r="B367" s="415" t="s">
        <v>35</v>
      </c>
      <c r="C367" s="514">
        <v>111</v>
      </c>
      <c r="D367" s="515">
        <v>24751</v>
      </c>
      <c r="E367" s="514">
        <v>6054</v>
      </c>
      <c r="F367" s="417">
        <v>41041400800000</v>
      </c>
      <c r="G367" s="416">
        <v>3</v>
      </c>
      <c r="H367" s="415" t="s">
        <v>1026</v>
      </c>
      <c r="I367" s="418" t="s">
        <v>1065</v>
      </c>
      <c r="J367" s="418" t="s">
        <v>924</v>
      </c>
      <c r="K367" s="418" t="s">
        <v>1066</v>
      </c>
      <c r="L367" s="418" t="s">
        <v>1067</v>
      </c>
      <c r="M367" s="419">
        <v>41.36002777777778</v>
      </c>
      <c r="N367" s="419">
        <v>-77.411605555555553</v>
      </c>
      <c r="O367" s="418">
        <v>20150161160</v>
      </c>
      <c r="P367" s="420" t="s">
        <v>55</v>
      </c>
      <c r="Q367" s="413" t="s">
        <v>803</v>
      </c>
      <c r="R367" s="413" t="s">
        <v>1050</v>
      </c>
      <c r="S367" s="420" t="s">
        <v>302</v>
      </c>
      <c r="T367" s="413"/>
      <c r="U367" s="436"/>
      <c r="V367" s="606">
        <f>LOOKUP(Table1[[#This Row],[JV '#]],Table4[JV '#],Table4[Construction Start Dates])</f>
        <v>42559</v>
      </c>
    </row>
    <row r="368" spans="1:22" x14ac:dyDescent="0.25">
      <c r="A368" s="414" t="s">
        <v>1074</v>
      </c>
      <c r="B368" s="415" t="s">
        <v>887</v>
      </c>
      <c r="C368" s="415">
        <v>112</v>
      </c>
      <c r="D368" s="456">
        <v>24850</v>
      </c>
      <c r="E368" s="415">
        <v>6057</v>
      </c>
      <c r="F368" s="417">
        <v>41200200320000</v>
      </c>
      <c r="G368" s="416">
        <v>3</v>
      </c>
      <c r="H368" s="415" t="s">
        <v>1026</v>
      </c>
      <c r="I368" s="418" t="s">
        <v>1075</v>
      </c>
      <c r="J368" s="418" t="s">
        <v>725</v>
      </c>
      <c r="K368" s="418" t="s">
        <v>1076</v>
      </c>
      <c r="L368" s="418" t="s">
        <v>1077</v>
      </c>
      <c r="M368" s="419">
        <v>41.11888888888889</v>
      </c>
      <c r="N368" s="419">
        <v>-77.066819444444448</v>
      </c>
      <c r="O368" s="418">
        <v>20130590226</v>
      </c>
      <c r="P368" s="413" t="s">
        <v>55</v>
      </c>
      <c r="Q368" s="413" t="s">
        <v>316</v>
      </c>
      <c r="R368" s="413" t="s">
        <v>1078</v>
      </c>
      <c r="S368" s="420" t="s">
        <v>302</v>
      </c>
      <c r="T368" s="413"/>
      <c r="U368" s="420" t="s">
        <v>937</v>
      </c>
      <c r="V368" s="606">
        <f>LOOKUP(Table1[[#This Row],[JV '#]],Table4[JV '#],Table4[Construction Start Dates])</f>
        <v>42247</v>
      </c>
    </row>
    <row r="369" spans="1:22" ht="24" x14ac:dyDescent="0.25">
      <c r="A369" s="414" t="s">
        <v>1079</v>
      </c>
      <c r="B369" s="415" t="s">
        <v>887</v>
      </c>
      <c r="C369" s="415">
        <v>112</v>
      </c>
      <c r="D369" s="456">
        <v>24850</v>
      </c>
      <c r="E369" s="415">
        <v>6057</v>
      </c>
      <c r="F369" s="417">
        <v>41200200320000</v>
      </c>
      <c r="G369" s="416">
        <v>3</v>
      </c>
      <c r="H369" s="415" t="s">
        <v>1026</v>
      </c>
      <c r="I369" s="418" t="s">
        <v>1075</v>
      </c>
      <c r="J369" s="418" t="s">
        <v>725</v>
      </c>
      <c r="K369" s="418" t="s">
        <v>1076</v>
      </c>
      <c r="L369" s="418" t="s">
        <v>1077</v>
      </c>
      <c r="M369" s="419">
        <v>41.11888888888889</v>
      </c>
      <c r="N369" s="419">
        <v>-77.066819444444448</v>
      </c>
      <c r="O369" s="418">
        <v>20130590226</v>
      </c>
      <c r="P369" s="413" t="s">
        <v>46</v>
      </c>
      <c r="Q369" s="413" t="s">
        <v>548</v>
      </c>
      <c r="R369" s="413" t="s">
        <v>549</v>
      </c>
      <c r="S369" s="420" t="s">
        <v>302</v>
      </c>
      <c r="T369" s="413"/>
      <c r="U369" s="420" t="s">
        <v>937</v>
      </c>
      <c r="V369" s="606">
        <f>LOOKUP(Table1[[#This Row],[JV '#]],Table4[JV '#],Table4[Construction Start Dates])</f>
        <v>42247</v>
      </c>
    </row>
    <row r="370" spans="1:22" ht="36" x14ac:dyDescent="0.25">
      <c r="A370" s="414" t="s">
        <v>1080</v>
      </c>
      <c r="B370" s="415" t="s">
        <v>887</v>
      </c>
      <c r="C370" s="415">
        <v>112</v>
      </c>
      <c r="D370" s="456">
        <v>24850</v>
      </c>
      <c r="E370" s="415">
        <v>6057</v>
      </c>
      <c r="F370" s="417">
        <v>41200200320000</v>
      </c>
      <c r="G370" s="416">
        <v>3</v>
      </c>
      <c r="H370" s="415" t="s">
        <v>1026</v>
      </c>
      <c r="I370" s="418" t="s">
        <v>1075</v>
      </c>
      <c r="J370" s="418" t="s">
        <v>725</v>
      </c>
      <c r="K370" s="418" t="s">
        <v>1076</v>
      </c>
      <c r="L370" s="418" t="s">
        <v>1077</v>
      </c>
      <c r="M370" s="419">
        <v>41.11888888888889</v>
      </c>
      <c r="N370" s="419">
        <v>-77.066819444444448</v>
      </c>
      <c r="O370" s="418">
        <v>20130590226</v>
      </c>
      <c r="P370" s="413" t="s">
        <v>55</v>
      </c>
      <c r="Q370" s="413" t="s">
        <v>151</v>
      </c>
      <c r="R370" s="413" t="s">
        <v>1081</v>
      </c>
      <c r="S370" s="420" t="s">
        <v>302</v>
      </c>
      <c r="T370" s="413"/>
      <c r="U370" s="420" t="s">
        <v>937</v>
      </c>
      <c r="V370" s="606">
        <f>LOOKUP(Table1[[#This Row],[JV '#]],Table4[JV '#],Table4[Construction Start Dates])</f>
        <v>42247</v>
      </c>
    </row>
    <row r="371" spans="1:22" ht="24" x14ac:dyDescent="0.25">
      <c r="A371" s="414" t="s">
        <v>1082</v>
      </c>
      <c r="B371" s="415" t="s">
        <v>35</v>
      </c>
      <c r="C371" s="415">
        <v>113</v>
      </c>
      <c r="D371" s="416">
        <v>24881</v>
      </c>
      <c r="E371" s="416">
        <v>6052</v>
      </c>
      <c r="F371" s="417">
        <v>41201501720000</v>
      </c>
      <c r="G371" s="416">
        <v>3</v>
      </c>
      <c r="H371" s="415" t="s">
        <v>1026</v>
      </c>
      <c r="I371" s="418" t="s">
        <v>1083</v>
      </c>
      <c r="J371" s="418" t="s">
        <v>1084</v>
      </c>
      <c r="K371" s="418" t="s">
        <v>1054</v>
      </c>
      <c r="L371" s="418" t="s">
        <v>1055</v>
      </c>
      <c r="M371" s="419">
        <v>41.244527777777776</v>
      </c>
      <c r="N371" s="419">
        <v>-76.617430555555558</v>
      </c>
      <c r="O371" s="418">
        <v>20150540567</v>
      </c>
      <c r="P371" s="413" t="s">
        <v>46</v>
      </c>
      <c r="Q371" s="413" t="s">
        <v>548</v>
      </c>
      <c r="R371" s="413" t="s">
        <v>549</v>
      </c>
      <c r="S371" s="420" t="s">
        <v>44</v>
      </c>
      <c r="T371" s="413"/>
      <c r="U371" s="420"/>
      <c r="V371" s="606">
        <f>LOOKUP(Table1[[#This Row],[JV '#]],Table4[JV '#],Table4[Construction Start Dates])</f>
        <v>42913</v>
      </c>
    </row>
    <row r="372" spans="1:22" ht="24" x14ac:dyDescent="0.25">
      <c r="A372" s="414" t="s">
        <v>1085</v>
      </c>
      <c r="B372" s="415" t="s">
        <v>35</v>
      </c>
      <c r="C372" s="415">
        <v>113</v>
      </c>
      <c r="D372" s="416">
        <v>24881</v>
      </c>
      <c r="E372" s="416">
        <v>6052</v>
      </c>
      <c r="F372" s="417">
        <v>41201501720000</v>
      </c>
      <c r="G372" s="416">
        <v>3</v>
      </c>
      <c r="H372" s="415" t="s">
        <v>1026</v>
      </c>
      <c r="I372" s="418" t="s">
        <v>1083</v>
      </c>
      <c r="J372" s="418" t="s">
        <v>1084</v>
      </c>
      <c r="K372" s="418" t="s">
        <v>1054</v>
      </c>
      <c r="L372" s="418" t="s">
        <v>1055</v>
      </c>
      <c r="M372" s="419">
        <v>41.244527777777776</v>
      </c>
      <c r="N372" s="419">
        <v>-76.617430555555558</v>
      </c>
      <c r="O372" s="418">
        <v>20150540567</v>
      </c>
      <c r="P372" s="413" t="s">
        <v>41</v>
      </c>
      <c r="Q372" s="413" t="s">
        <v>1086</v>
      </c>
      <c r="R372" s="413" t="s">
        <v>1087</v>
      </c>
      <c r="S372" s="420" t="s">
        <v>44</v>
      </c>
      <c r="T372" s="413"/>
      <c r="U372" s="436"/>
      <c r="V372" s="606">
        <f>LOOKUP(Table1[[#This Row],[JV '#]],Table4[JV '#],Table4[Construction Start Dates])</f>
        <v>42913</v>
      </c>
    </row>
    <row r="373" spans="1:22" ht="24" x14ac:dyDescent="0.25">
      <c r="A373" s="414" t="s">
        <v>1088</v>
      </c>
      <c r="B373" s="415" t="s">
        <v>887</v>
      </c>
      <c r="C373" s="415">
        <v>114</v>
      </c>
      <c r="D373" s="516">
        <v>24928</v>
      </c>
      <c r="E373" s="416">
        <v>74022</v>
      </c>
      <c r="F373" s="417">
        <v>41205000120000</v>
      </c>
      <c r="G373" s="416">
        <v>3</v>
      </c>
      <c r="H373" s="415" t="s">
        <v>1026</v>
      </c>
      <c r="I373" s="418" t="s">
        <v>1089</v>
      </c>
      <c r="J373" s="418" t="s">
        <v>1090</v>
      </c>
      <c r="K373" s="418" t="s">
        <v>1091</v>
      </c>
      <c r="L373" s="418" t="s">
        <v>1092</v>
      </c>
      <c r="M373" s="419">
        <v>41.242777777777775</v>
      </c>
      <c r="N373" s="419">
        <v>-76.560963888888892</v>
      </c>
      <c r="O373" s="418" t="s">
        <v>1093</v>
      </c>
      <c r="P373" s="413" t="s">
        <v>46</v>
      </c>
      <c r="Q373" s="413" t="s">
        <v>548</v>
      </c>
      <c r="R373" s="413" t="s">
        <v>549</v>
      </c>
      <c r="S373" s="420" t="s">
        <v>302</v>
      </c>
      <c r="T373" s="413"/>
      <c r="U373" s="420" t="s">
        <v>895</v>
      </c>
      <c r="V373" s="606">
        <f>LOOKUP(Table1[[#This Row],[JV '#]],Table4[JV '#],Table4[Construction Start Dates])</f>
        <v>42207</v>
      </c>
    </row>
    <row r="374" spans="1:22" ht="24" x14ac:dyDescent="0.25">
      <c r="A374" s="414" t="s">
        <v>1094</v>
      </c>
      <c r="B374" s="415" t="s">
        <v>887</v>
      </c>
      <c r="C374" s="415">
        <v>114</v>
      </c>
      <c r="D374" s="516">
        <v>24928</v>
      </c>
      <c r="E374" s="416">
        <v>74022</v>
      </c>
      <c r="F374" s="417">
        <v>41205000120000</v>
      </c>
      <c r="G374" s="416">
        <v>3</v>
      </c>
      <c r="H374" s="415" t="s">
        <v>1026</v>
      </c>
      <c r="I374" s="418" t="s">
        <v>1089</v>
      </c>
      <c r="J374" s="418" t="s">
        <v>1090</v>
      </c>
      <c r="K374" s="418" t="s">
        <v>1091</v>
      </c>
      <c r="L374" s="418" t="s">
        <v>1092</v>
      </c>
      <c r="M374" s="419">
        <v>41.242777777777775</v>
      </c>
      <c r="N374" s="419">
        <v>-76.560963888888892</v>
      </c>
      <c r="O374" s="418" t="s">
        <v>1093</v>
      </c>
      <c r="P374" s="413" t="s">
        <v>55</v>
      </c>
      <c r="Q374" s="413" t="s">
        <v>1003</v>
      </c>
      <c r="R374" s="413" t="s">
        <v>1021</v>
      </c>
      <c r="S374" s="420" t="s">
        <v>302</v>
      </c>
      <c r="T374" s="413"/>
      <c r="U374" s="420" t="s">
        <v>895</v>
      </c>
      <c r="V374" s="606">
        <f>LOOKUP(Table1[[#This Row],[JV '#]],Table4[JV '#],Table4[Construction Start Dates])</f>
        <v>42207</v>
      </c>
    </row>
    <row r="375" spans="1:22" ht="24" x14ac:dyDescent="0.25">
      <c r="A375" s="414" t="s">
        <v>1095</v>
      </c>
      <c r="B375" s="415" t="s">
        <v>35</v>
      </c>
      <c r="C375" s="415">
        <v>115</v>
      </c>
      <c r="D375" s="416">
        <v>24938</v>
      </c>
      <c r="E375" s="416">
        <v>6144</v>
      </c>
      <c r="F375" s="417">
        <v>41206101702204</v>
      </c>
      <c r="G375" s="416">
        <v>3</v>
      </c>
      <c r="H375" s="415" t="s">
        <v>1026</v>
      </c>
      <c r="I375" s="418" t="s">
        <v>1096</v>
      </c>
      <c r="J375" s="418" t="s">
        <v>1097</v>
      </c>
      <c r="K375" s="418" t="s">
        <v>1098</v>
      </c>
      <c r="L375" s="418" t="s">
        <v>1099</v>
      </c>
      <c r="M375" s="419">
        <v>41.243222222222222</v>
      </c>
      <c r="N375" s="419">
        <v>-76.683250000000001</v>
      </c>
      <c r="O375" s="418">
        <v>20150540589</v>
      </c>
      <c r="P375" s="413" t="s">
        <v>46</v>
      </c>
      <c r="Q375" s="413" t="s">
        <v>548</v>
      </c>
      <c r="R375" s="413" t="s">
        <v>549</v>
      </c>
      <c r="S375" s="420" t="s">
        <v>44</v>
      </c>
      <c r="T375" s="413"/>
      <c r="U375" s="420"/>
      <c r="V375" s="606">
        <f>LOOKUP(Table1[[#This Row],[JV '#]],Table4[JV '#],Table4[Construction Start Dates])</f>
        <v>42948</v>
      </c>
    </row>
    <row r="376" spans="1:22" ht="48" x14ac:dyDescent="0.25">
      <c r="A376" s="414" t="s">
        <v>1100</v>
      </c>
      <c r="B376" s="415" t="s">
        <v>35</v>
      </c>
      <c r="C376" s="415">
        <v>115</v>
      </c>
      <c r="D376" s="416">
        <v>24938</v>
      </c>
      <c r="E376" s="416">
        <v>6144</v>
      </c>
      <c r="F376" s="417">
        <v>41206101702204</v>
      </c>
      <c r="G376" s="416">
        <v>3</v>
      </c>
      <c r="H376" s="415" t="s">
        <v>1026</v>
      </c>
      <c r="I376" s="418" t="s">
        <v>1096</v>
      </c>
      <c r="J376" s="418" t="s">
        <v>1097</v>
      </c>
      <c r="K376" s="418" t="s">
        <v>1098</v>
      </c>
      <c r="L376" s="418" t="s">
        <v>1099</v>
      </c>
      <c r="M376" s="419">
        <v>41.243222222222201</v>
      </c>
      <c r="N376" s="419">
        <v>-76.683250000000001</v>
      </c>
      <c r="O376" s="418">
        <v>20150540589</v>
      </c>
      <c r="P376" s="413" t="s">
        <v>55</v>
      </c>
      <c r="Q376" s="413" t="s">
        <v>151</v>
      </c>
      <c r="R376" s="413" t="s">
        <v>465</v>
      </c>
      <c r="S376" s="420" t="s">
        <v>302</v>
      </c>
      <c r="T376" s="413"/>
      <c r="U376" s="436"/>
      <c r="V376" s="606">
        <f>LOOKUP(Table1[[#This Row],[JV '#]],Table4[JV '#],Table4[Construction Start Dates])</f>
        <v>42948</v>
      </c>
    </row>
    <row r="377" spans="1:22" ht="24" x14ac:dyDescent="0.25">
      <c r="A377" s="414" t="s">
        <v>1101</v>
      </c>
      <c r="B377" s="415" t="s">
        <v>35</v>
      </c>
      <c r="C377" s="415">
        <v>116</v>
      </c>
      <c r="D377" s="520">
        <v>28361</v>
      </c>
      <c r="E377" s="415">
        <v>6387</v>
      </c>
      <c r="F377" s="443">
        <v>47025400200000</v>
      </c>
      <c r="G377" s="416">
        <v>3</v>
      </c>
      <c r="H377" s="415" t="s">
        <v>1102</v>
      </c>
      <c r="I377" s="418" t="s">
        <v>1103</v>
      </c>
      <c r="J377" s="418" t="s">
        <v>994</v>
      </c>
      <c r="K377" s="418" t="s">
        <v>1104</v>
      </c>
      <c r="L377" s="418" t="s">
        <v>1105</v>
      </c>
      <c r="M377" s="419">
        <v>41.032222222222224</v>
      </c>
      <c r="N377" s="419">
        <v>-76.750561111111111</v>
      </c>
      <c r="O377" s="418">
        <v>20143571637</v>
      </c>
      <c r="P377" s="413" t="s">
        <v>55</v>
      </c>
      <c r="Q377" s="413" t="s">
        <v>56</v>
      </c>
      <c r="R377" s="413" t="s">
        <v>990</v>
      </c>
      <c r="S377" s="420" t="s">
        <v>44</v>
      </c>
      <c r="T377" s="413"/>
      <c r="U377" s="420"/>
      <c r="V377" s="606">
        <f>LOOKUP(Table1[[#This Row],[JV '#]],Table4[JV '#],Table4[Construction Start Dates])</f>
        <v>42502</v>
      </c>
    </row>
    <row r="378" spans="1:22" ht="24" x14ac:dyDescent="0.25">
      <c r="A378" s="414" t="s">
        <v>1106</v>
      </c>
      <c r="B378" s="415" t="s">
        <v>35</v>
      </c>
      <c r="C378" s="415">
        <v>116</v>
      </c>
      <c r="D378" s="520">
        <v>28361</v>
      </c>
      <c r="E378" s="415">
        <v>6387</v>
      </c>
      <c r="F378" s="443">
        <v>47025400200000</v>
      </c>
      <c r="G378" s="416">
        <v>3</v>
      </c>
      <c r="H378" s="415" t="s">
        <v>1102</v>
      </c>
      <c r="I378" s="418" t="s">
        <v>1103</v>
      </c>
      <c r="J378" s="418" t="s">
        <v>994</v>
      </c>
      <c r="K378" s="418" t="s">
        <v>1104</v>
      </c>
      <c r="L378" s="418" t="s">
        <v>1105</v>
      </c>
      <c r="M378" s="419">
        <v>41.032222222222224</v>
      </c>
      <c r="N378" s="419">
        <v>-76.750561111111111</v>
      </c>
      <c r="O378" s="418">
        <v>20143571637</v>
      </c>
      <c r="P378" s="413" t="s">
        <v>657</v>
      </c>
      <c r="Q378" s="413" t="s">
        <v>185</v>
      </c>
      <c r="R378" s="413" t="s">
        <v>1031</v>
      </c>
      <c r="S378" s="420" t="s">
        <v>44</v>
      </c>
      <c r="T378" s="413"/>
      <c r="U378" s="436"/>
      <c r="V378" s="606">
        <f>LOOKUP(Table1[[#This Row],[JV '#]],Table4[JV '#],Table4[Construction Start Dates])</f>
        <v>42502</v>
      </c>
    </row>
    <row r="379" spans="1:22" x14ac:dyDescent="0.25">
      <c r="A379" s="414" t="s">
        <v>1107</v>
      </c>
      <c r="B379" s="415" t="s">
        <v>35</v>
      </c>
      <c r="C379" s="415">
        <v>116</v>
      </c>
      <c r="D379" s="520">
        <v>28361</v>
      </c>
      <c r="E379" s="415">
        <v>6387</v>
      </c>
      <c r="F379" s="443">
        <v>47025400200000</v>
      </c>
      <c r="G379" s="416">
        <v>3</v>
      </c>
      <c r="H379" s="415" t="s">
        <v>1102</v>
      </c>
      <c r="I379" s="418" t="s">
        <v>1103</v>
      </c>
      <c r="J379" s="418" t="s">
        <v>994</v>
      </c>
      <c r="K379" s="418" t="s">
        <v>1104</v>
      </c>
      <c r="L379" s="418" t="s">
        <v>1105</v>
      </c>
      <c r="M379" s="419">
        <v>41.032222222222224</v>
      </c>
      <c r="N379" s="419">
        <v>-76.750561111111111</v>
      </c>
      <c r="O379" s="418">
        <v>20143571637</v>
      </c>
      <c r="P379" s="420" t="s">
        <v>46</v>
      </c>
      <c r="Q379" s="413" t="s">
        <v>393</v>
      </c>
      <c r="R379" s="413"/>
      <c r="S379" s="420" t="s">
        <v>44</v>
      </c>
      <c r="T379" s="413"/>
      <c r="U379" s="436"/>
      <c r="V379" s="606">
        <f>LOOKUP(Table1[[#This Row],[JV '#]],Table4[JV '#],Table4[Construction Start Dates])</f>
        <v>42502</v>
      </c>
    </row>
    <row r="380" spans="1:22" ht="24" x14ac:dyDescent="0.25">
      <c r="A380" s="414">
        <v>117</v>
      </c>
      <c r="B380" s="415" t="s">
        <v>35</v>
      </c>
      <c r="C380" s="415">
        <v>117</v>
      </c>
      <c r="D380" s="416">
        <v>28387</v>
      </c>
      <c r="E380" s="416">
        <v>6381</v>
      </c>
      <c r="F380" s="417">
        <v>47100600100570</v>
      </c>
      <c r="G380" s="416">
        <v>3</v>
      </c>
      <c r="H380" s="415" t="s">
        <v>1102</v>
      </c>
      <c r="I380" s="418" t="s">
        <v>1108</v>
      </c>
      <c r="J380" s="418" t="s">
        <v>1109</v>
      </c>
      <c r="K380" s="418" t="s">
        <v>1110</v>
      </c>
      <c r="L380" s="418" t="s">
        <v>1111</v>
      </c>
      <c r="M380" s="419">
        <v>41.092833333333331</v>
      </c>
      <c r="N380" s="419">
        <v>-76.704516666666663</v>
      </c>
      <c r="O380" s="418">
        <v>20150540599</v>
      </c>
      <c r="P380" s="413" t="s">
        <v>46</v>
      </c>
      <c r="Q380" s="413" t="s">
        <v>548</v>
      </c>
      <c r="R380" s="413" t="s">
        <v>549</v>
      </c>
      <c r="S380" s="420" t="s">
        <v>44</v>
      </c>
      <c r="T380" s="413"/>
      <c r="U380" s="420"/>
      <c r="V380" s="606">
        <f>LOOKUP(Table1[[#This Row],[JV '#]],Table4[JV '#],Table4[Construction Start Dates])</f>
        <v>42948</v>
      </c>
    </row>
    <row r="381" spans="1:22" ht="24" x14ac:dyDescent="0.25">
      <c r="A381" s="414" t="s">
        <v>1112</v>
      </c>
      <c r="B381" s="415" t="s">
        <v>887</v>
      </c>
      <c r="C381" s="415">
        <v>118</v>
      </c>
      <c r="D381" s="416">
        <v>28389</v>
      </c>
      <c r="E381" s="416">
        <v>74037</v>
      </c>
      <c r="F381" s="417">
        <v>47100600500000</v>
      </c>
      <c r="G381" s="416">
        <v>3</v>
      </c>
      <c r="H381" s="415" t="s">
        <v>1102</v>
      </c>
      <c r="I381" s="418" t="s">
        <v>1113</v>
      </c>
      <c r="J381" s="418" t="s">
        <v>1109</v>
      </c>
      <c r="K381" s="418" t="s">
        <v>1114</v>
      </c>
      <c r="L381" s="418" t="s">
        <v>1111</v>
      </c>
      <c r="M381" s="419">
        <v>41.098944444444442</v>
      </c>
      <c r="N381" s="419">
        <v>-76.661375000000007</v>
      </c>
      <c r="O381" s="418">
        <v>20130310595</v>
      </c>
      <c r="P381" s="413" t="s">
        <v>46</v>
      </c>
      <c r="Q381" s="413" t="s">
        <v>548</v>
      </c>
      <c r="R381" s="413" t="s">
        <v>1115</v>
      </c>
      <c r="S381" s="420" t="s">
        <v>302</v>
      </c>
      <c r="T381" s="413"/>
      <c r="U381" s="420" t="s">
        <v>895</v>
      </c>
      <c r="V381" s="606">
        <f>LOOKUP(Table1[[#This Row],[JV '#]],Table4[JV '#],Table4[Construction Start Dates])</f>
        <v>42201</v>
      </c>
    </row>
    <row r="382" spans="1:22" s="521" customFormat="1" ht="24" x14ac:dyDescent="0.25">
      <c r="A382" s="414" t="s">
        <v>1116</v>
      </c>
      <c r="B382" s="415" t="s">
        <v>887</v>
      </c>
      <c r="C382" s="415">
        <v>118</v>
      </c>
      <c r="D382" s="416">
        <v>28389</v>
      </c>
      <c r="E382" s="416">
        <v>74037</v>
      </c>
      <c r="F382" s="417">
        <v>47100600500000</v>
      </c>
      <c r="G382" s="416">
        <v>3</v>
      </c>
      <c r="H382" s="415" t="s">
        <v>1102</v>
      </c>
      <c r="I382" s="418" t="s">
        <v>1113</v>
      </c>
      <c r="J382" s="418" t="s">
        <v>1109</v>
      </c>
      <c r="K382" s="418" t="s">
        <v>1114</v>
      </c>
      <c r="L382" s="418" t="s">
        <v>1111</v>
      </c>
      <c r="M382" s="419">
        <v>41.098944444444442</v>
      </c>
      <c r="N382" s="419">
        <v>-76.661375000000007</v>
      </c>
      <c r="O382" s="418">
        <v>20130310595</v>
      </c>
      <c r="P382" s="413" t="s">
        <v>46</v>
      </c>
      <c r="Q382" s="413" t="s">
        <v>548</v>
      </c>
      <c r="R382" s="413" t="s">
        <v>1115</v>
      </c>
      <c r="S382" s="420" t="s">
        <v>302</v>
      </c>
      <c r="T382" s="413"/>
      <c r="U382" s="420" t="s">
        <v>895</v>
      </c>
      <c r="V382" s="606">
        <f>LOOKUP(Table1[[#This Row],[JV '#]],Table4[JV '#],Table4[Construction Start Dates])</f>
        <v>42201</v>
      </c>
    </row>
    <row r="383" spans="1:22" s="521" customFormat="1" x14ac:dyDescent="0.25">
      <c r="A383" s="414" t="s">
        <v>1117</v>
      </c>
      <c r="B383" s="415" t="s">
        <v>887</v>
      </c>
      <c r="C383" s="415">
        <v>118</v>
      </c>
      <c r="D383" s="416">
        <v>28389</v>
      </c>
      <c r="E383" s="416">
        <v>74037</v>
      </c>
      <c r="F383" s="417">
        <v>47100600500000</v>
      </c>
      <c r="G383" s="416">
        <v>3</v>
      </c>
      <c r="H383" s="415" t="s">
        <v>1102</v>
      </c>
      <c r="I383" s="418" t="s">
        <v>1113</v>
      </c>
      <c r="J383" s="418" t="s">
        <v>1109</v>
      </c>
      <c r="K383" s="418" t="s">
        <v>1114</v>
      </c>
      <c r="L383" s="418" t="s">
        <v>1111</v>
      </c>
      <c r="M383" s="419">
        <v>41.098944444444442</v>
      </c>
      <c r="N383" s="419">
        <v>-76.661375000000007</v>
      </c>
      <c r="O383" s="418">
        <v>20130310595</v>
      </c>
      <c r="P383" s="413" t="s">
        <v>55</v>
      </c>
      <c r="Q383" s="413" t="s">
        <v>1003</v>
      </c>
      <c r="R383" s="413" t="s">
        <v>1118</v>
      </c>
      <c r="S383" s="420" t="s">
        <v>302</v>
      </c>
      <c r="T383" s="413"/>
      <c r="U383" s="420" t="s">
        <v>895</v>
      </c>
      <c r="V383" s="606">
        <f>LOOKUP(Table1[[#This Row],[JV '#]],Table4[JV '#],Table4[Construction Start Dates])</f>
        <v>42201</v>
      </c>
    </row>
    <row r="384" spans="1:22" x14ac:dyDescent="0.25">
      <c r="A384" s="414" t="s">
        <v>1119</v>
      </c>
      <c r="B384" s="415" t="s">
        <v>887</v>
      </c>
      <c r="C384" s="415">
        <v>118</v>
      </c>
      <c r="D384" s="416">
        <v>28389</v>
      </c>
      <c r="E384" s="416">
        <v>74037</v>
      </c>
      <c r="F384" s="417">
        <v>47100600500000</v>
      </c>
      <c r="G384" s="416">
        <v>3</v>
      </c>
      <c r="H384" s="415" t="s">
        <v>1102</v>
      </c>
      <c r="I384" s="418" t="s">
        <v>1113</v>
      </c>
      <c r="J384" s="418" t="s">
        <v>1109</v>
      </c>
      <c r="K384" s="418" t="s">
        <v>1114</v>
      </c>
      <c r="L384" s="418" t="s">
        <v>1111</v>
      </c>
      <c r="M384" s="419">
        <v>41.098944444444442</v>
      </c>
      <c r="N384" s="419">
        <v>-76.661375000000007</v>
      </c>
      <c r="O384" s="418">
        <v>20130310595</v>
      </c>
      <c r="P384" s="413" t="s">
        <v>55</v>
      </c>
      <c r="Q384" s="413" t="s">
        <v>1003</v>
      </c>
      <c r="R384" s="413" t="s">
        <v>1118</v>
      </c>
      <c r="S384" s="420" t="s">
        <v>302</v>
      </c>
      <c r="T384" s="413"/>
      <c r="U384" s="420" t="s">
        <v>895</v>
      </c>
      <c r="V384" s="606">
        <f>LOOKUP(Table1[[#This Row],[JV '#]],Table4[JV '#],Table4[Construction Start Dates])</f>
        <v>42201</v>
      </c>
    </row>
    <row r="385" spans="1:22" ht="24" x14ac:dyDescent="0.25">
      <c r="A385" s="414" t="s">
        <v>1120</v>
      </c>
      <c r="B385" s="415" t="s">
        <v>35</v>
      </c>
      <c r="C385" s="415">
        <v>119</v>
      </c>
      <c r="D385" s="416">
        <v>29174</v>
      </c>
      <c r="E385" s="415">
        <v>97586</v>
      </c>
      <c r="F385" s="417">
        <v>49102700400616</v>
      </c>
      <c r="G385" s="416">
        <v>3</v>
      </c>
      <c r="H385" s="415" t="s">
        <v>1121</v>
      </c>
      <c r="I385" s="418" t="s">
        <v>1122</v>
      </c>
      <c r="J385" s="418" t="s">
        <v>1123</v>
      </c>
      <c r="K385" s="418" t="s">
        <v>1124</v>
      </c>
      <c r="L385" s="418" t="s">
        <v>1125</v>
      </c>
      <c r="M385" s="419">
        <v>40.9955</v>
      </c>
      <c r="N385" s="419">
        <v>-76.789902777777783</v>
      </c>
      <c r="O385" s="418">
        <v>20150510365</v>
      </c>
      <c r="P385" s="413" t="s">
        <v>46</v>
      </c>
      <c r="Q385" s="413" t="s">
        <v>548</v>
      </c>
      <c r="R385" s="413" t="s">
        <v>549</v>
      </c>
      <c r="S385" s="420" t="s">
        <v>44</v>
      </c>
      <c r="T385" s="413"/>
      <c r="U385" s="420"/>
      <c r="V385" s="606">
        <f>LOOKUP(Table1[[#This Row],[JV '#]],Table4[JV '#],Table4[Construction Start Dates])</f>
        <v>42940</v>
      </c>
    </row>
    <row r="386" spans="1:22" ht="24" x14ac:dyDescent="0.25">
      <c r="A386" s="414" t="s">
        <v>1126</v>
      </c>
      <c r="B386" s="415" t="s">
        <v>35</v>
      </c>
      <c r="C386" s="415">
        <v>119</v>
      </c>
      <c r="D386" s="416">
        <v>29174</v>
      </c>
      <c r="E386" s="415">
        <v>97586</v>
      </c>
      <c r="F386" s="417">
        <v>49102700400616</v>
      </c>
      <c r="G386" s="416">
        <v>3</v>
      </c>
      <c r="H386" s="415" t="s">
        <v>1121</v>
      </c>
      <c r="I386" s="418" t="s">
        <v>1122</v>
      </c>
      <c r="J386" s="418" t="s">
        <v>1123</v>
      </c>
      <c r="K386" s="418" t="s">
        <v>1124</v>
      </c>
      <c r="L386" s="418" t="s">
        <v>1125</v>
      </c>
      <c r="M386" s="419">
        <v>40.9955</v>
      </c>
      <c r="N386" s="419">
        <v>-76.789902777777783</v>
      </c>
      <c r="O386" s="418">
        <v>20150510365</v>
      </c>
      <c r="P386" s="413" t="s">
        <v>107</v>
      </c>
      <c r="Q386" s="413" t="s">
        <v>1127</v>
      </c>
      <c r="R386" s="413" t="s">
        <v>1128</v>
      </c>
      <c r="S386" s="420" t="s">
        <v>44</v>
      </c>
      <c r="T386" s="413"/>
      <c r="U386" s="436"/>
      <c r="V386" s="606">
        <f>LOOKUP(Table1[[#This Row],[JV '#]],Table4[JV '#],Table4[Construction Start Dates])</f>
        <v>42940</v>
      </c>
    </row>
    <row r="387" spans="1:22" x14ac:dyDescent="0.25">
      <c r="A387" s="414" t="s">
        <v>1129</v>
      </c>
      <c r="B387" s="415" t="s">
        <v>35</v>
      </c>
      <c r="C387" s="415">
        <v>120</v>
      </c>
      <c r="D387" s="416">
        <v>29178</v>
      </c>
      <c r="E387" s="416">
        <v>6669</v>
      </c>
      <c r="F387" s="417">
        <v>49200100200000</v>
      </c>
      <c r="G387" s="416">
        <v>3</v>
      </c>
      <c r="H387" s="415" t="s">
        <v>1121</v>
      </c>
      <c r="I387" s="418" t="s">
        <v>1130</v>
      </c>
      <c r="J387" s="418" t="s">
        <v>712</v>
      </c>
      <c r="K387" s="418" t="s">
        <v>1131</v>
      </c>
      <c r="L387" s="418" t="s">
        <v>1132</v>
      </c>
      <c r="M387" s="419">
        <v>40.890638888888887</v>
      </c>
      <c r="N387" s="419">
        <v>-76.558122222222224</v>
      </c>
      <c r="O387" s="418">
        <v>20151412504</v>
      </c>
      <c r="P387" s="413" t="s">
        <v>46</v>
      </c>
      <c r="Q387" s="413" t="s">
        <v>548</v>
      </c>
      <c r="R387" s="413" t="s">
        <v>1133</v>
      </c>
      <c r="S387" s="420" t="s">
        <v>153</v>
      </c>
      <c r="T387" s="413"/>
      <c r="U387" s="420"/>
      <c r="V387" s="606">
        <f>LOOKUP(Table1[[#This Row],[JV '#]],Table4[JV '#],Table4[Construction Start Dates])</f>
        <v>42593</v>
      </c>
    </row>
    <row r="388" spans="1:22" ht="24" x14ac:dyDescent="0.25">
      <c r="A388" s="414" t="s">
        <v>1134</v>
      </c>
      <c r="B388" s="415" t="s">
        <v>35</v>
      </c>
      <c r="C388" s="415">
        <v>120</v>
      </c>
      <c r="D388" s="416">
        <v>29178</v>
      </c>
      <c r="E388" s="416">
        <v>6669</v>
      </c>
      <c r="F388" s="417">
        <v>49200100200000</v>
      </c>
      <c r="G388" s="416">
        <v>3</v>
      </c>
      <c r="H388" s="415" t="s">
        <v>1121</v>
      </c>
      <c r="I388" s="418" t="s">
        <v>1130</v>
      </c>
      <c r="J388" s="418" t="s">
        <v>712</v>
      </c>
      <c r="K388" s="418" t="s">
        <v>1131</v>
      </c>
      <c r="L388" s="418" t="s">
        <v>1132</v>
      </c>
      <c r="M388" s="419">
        <v>40.890638888888887</v>
      </c>
      <c r="N388" s="419">
        <v>-76.558122222222224</v>
      </c>
      <c r="O388" s="418">
        <v>20151412504</v>
      </c>
      <c r="P388" s="420" t="s">
        <v>55</v>
      </c>
      <c r="Q388" s="413" t="s">
        <v>417</v>
      </c>
      <c r="R388" s="413" t="s">
        <v>990</v>
      </c>
      <c r="S388" s="420" t="s">
        <v>302</v>
      </c>
      <c r="T388" s="413"/>
      <c r="U388" s="436"/>
      <c r="V388" s="606">
        <f>LOOKUP(Table1[[#This Row],[JV '#]],Table4[JV '#],Table4[Construction Start Dates])</f>
        <v>42593</v>
      </c>
    </row>
    <row r="389" spans="1:22" x14ac:dyDescent="0.25">
      <c r="A389" s="414" t="s">
        <v>1135</v>
      </c>
      <c r="B389" s="415" t="s">
        <v>35</v>
      </c>
      <c r="C389" s="415">
        <v>120</v>
      </c>
      <c r="D389" s="416">
        <v>29178</v>
      </c>
      <c r="E389" s="416">
        <v>6669</v>
      </c>
      <c r="F389" s="417">
        <v>49200100200000</v>
      </c>
      <c r="G389" s="416">
        <v>3</v>
      </c>
      <c r="H389" s="415" t="s">
        <v>1121</v>
      </c>
      <c r="I389" s="418" t="s">
        <v>1130</v>
      </c>
      <c r="J389" s="418" t="s">
        <v>712</v>
      </c>
      <c r="K389" s="418" t="s">
        <v>1131</v>
      </c>
      <c r="L389" s="418" t="s">
        <v>1132</v>
      </c>
      <c r="M389" s="419">
        <v>40.890638888888887</v>
      </c>
      <c r="N389" s="419">
        <v>-76.558122222222224</v>
      </c>
      <c r="O389" s="418">
        <v>20151412504</v>
      </c>
      <c r="P389" s="413"/>
      <c r="Q389" s="413" t="s">
        <v>1136</v>
      </c>
      <c r="R389" s="413" t="s">
        <v>1137</v>
      </c>
      <c r="S389" s="420"/>
      <c r="T389" s="413"/>
      <c r="U389" s="436"/>
      <c r="V389" s="606">
        <f>LOOKUP(Table1[[#This Row],[JV '#]],Table4[JV '#],Table4[Construction Start Dates])</f>
        <v>42593</v>
      </c>
    </row>
    <row r="390" spans="1:22" ht="24" x14ac:dyDescent="0.25">
      <c r="A390" s="414">
        <v>121</v>
      </c>
      <c r="B390" s="415" t="s">
        <v>35</v>
      </c>
      <c r="C390" s="415">
        <v>121</v>
      </c>
      <c r="D390" s="416">
        <v>29303</v>
      </c>
      <c r="E390" s="416">
        <v>79230</v>
      </c>
      <c r="F390" s="417">
        <v>49402000301775</v>
      </c>
      <c r="G390" s="416">
        <v>3</v>
      </c>
      <c r="H390" s="415" t="s">
        <v>1121</v>
      </c>
      <c r="I390" s="418" t="s">
        <v>1138</v>
      </c>
      <c r="J390" s="418" t="s">
        <v>1139</v>
      </c>
      <c r="K390" s="418" t="s">
        <v>1140</v>
      </c>
      <c r="L390" s="418" t="s">
        <v>1141</v>
      </c>
      <c r="M390" s="419">
        <v>40.791888888888892</v>
      </c>
      <c r="N390" s="419">
        <v>-76.816986111111106</v>
      </c>
      <c r="O390" s="418">
        <v>20150510353</v>
      </c>
      <c r="P390" s="413" t="s">
        <v>46</v>
      </c>
      <c r="Q390" s="413" t="s">
        <v>548</v>
      </c>
      <c r="R390" s="413" t="s">
        <v>549</v>
      </c>
      <c r="S390" s="420" t="s">
        <v>44</v>
      </c>
      <c r="T390" s="413"/>
      <c r="U390" s="420"/>
      <c r="V390" s="606">
        <f>LOOKUP(Table1[[#This Row],[JV '#]],Table4[JV '#],Table4[Construction Start Dates])</f>
        <v>42948</v>
      </c>
    </row>
    <row r="391" spans="1:22" ht="24" x14ac:dyDescent="0.25">
      <c r="A391" s="414" t="s">
        <v>1142</v>
      </c>
      <c r="B391" s="415" t="s">
        <v>35</v>
      </c>
      <c r="C391" s="415">
        <v>122</v>
      </c>
      <c r="D391" s="416">
        <v>29306</v>
      </c>
      <c r="E391" s="416">
        <v>6603</v>
      </c>
      <c r="F391" s="417">
        <v>49402200101591</v>
      </c>
      <c r="G391" s="416">
        <v>3</v>
      </c>
      <c r="H391" s="415" t="s">
        <v>1121</v>
      </c>
      <c r="I391" s="418" t="s">
        <v>1143</v>
      </c>
      <c r="J391" s="418" t="s">
        <v>1144</v>
      </c>
      <c r="K391" s="418" t="s">
        <v>1145</v>
      </c>
      <c r="L391" s="418" t="s">
        <v>1141</v>
      </c>
      <c r="M391" s="419">
        <v>40.761972222222219</v>
      </c>
      <c r="N391" s="419">
        <v>-76.835288888888883</v>
      </c>
      <c r="O391" s="418">
        <v>20150161786</v>
      </c>
      <c r="P391" s="413"/>
      <c r="Q391" s="413" t="s">
        <v>63</v>
      </c>
      <c r="R391" s="413"/>
      <c r="S391" s="420"/>
      <c r="T391" s="413"/>
      <c r="U391" s="420"/>
      <c r="V391" s="606">
        <f>LOOKUP(Table1[[#This Row],[JV '#]],Table4[JV '#],Table4[Construction Start Dates])</f>
        <v>42535</v>
      </c>
    </row>
    <row r="392" spans="1:22" ht="24" x14ac:dyDescent="0.25">
      <c r="A392" s="414" t="s">
        <v>1146</v>
      </c>
      <c r="B392" s="415" t="s">
        <v>35</v>
      </c>
      <c r="C392" s="415">
        <v>122</v>
      </c>
      <c r="D392" s="416">
        <v>29306</v>
      </c>
      <c r="E392" s="416">
        <v>6603</v>
      </c>
      <c r="F392" s="417">
        <v>49402200101591</v>
      </c>
      <c r="G392" s="416">
        <v>3</v>
      </c>
      <c r="H392" s="415" t="s">
        <v>1121</v>
      </c>
      <c r="I392" s="418" t="s">
        <v>1143</v>
      </c>
      <c r="J392" s="418" t="s">
        <v>1144</v>
      </c>
      <c r="K392" s="418" t="s">
        <v>1145</v>
      </c>
      <c r="L392" s="418" t="s">
        <v>1141</v>
      </c>
      <c r="M392" s="419">
        <v>40.761972222222219</v>
      </c>
      <c r="N392" s="419">
        <v>-76.835288888888883</v>
      </c>
      <c r="O392" s="418">
        <v>20150161786</v>
      </c>
      <c r="P392" s="420" t="s">
        <v>46</v>
      </c>
      <c r="Q392" s="413" t="s">
        <v>548</v>
      </c>
      <c r="R392" s="413" t="s">
        <v>549</v>
      </c>
      <c r="S392" s="420" t="s">
        <v>302</v>
      </c>
      <c r="T392" s="413"/>
      <c r="U392" s="436"/>
      <c r="V392" s="606">
        <f>LOOKUP(Table1[[#This Row],[JV '#]],Table4[JV '#],Table4[Construction Start Dates])</f>
        <v>42535</v>
      </c>
    </row>
    <row r="393" spans="1:22" ht="24" x14ac:dyDescent="0.25">
      <c r="A393" s="414" t="s">
        <v>1147</v>
      </c>
      <c r="B393" s="415" t="s">
        <v>35</v>
      </c>
      <c r="C393" s="415">
        <v>122</v>
      </c>
      <c r="D393" s="416">
        <v>29306</v>
      </c>
      <c r="E393" s="416">
        <v>6603</v>
      </c>
      <c r="F393" s="417">
        <v>49402200101591</v>
      </c>
      <c r="G393" s="416">
        <v>3</v>
      </c>
      <c r="H393" s="415" t="s">
        <v>1121</v>
      </c>
      <c r="I393" s="418" t="s">
        <v>1143</v>
      </c>
      <c r="J393" s="418" t="s">
        <v>1144</v>
      </c>
      <c r="K393" s="418" t="s">
        <v>1145</v>
      </c>
      <c r="L393" s="418" t="s">
        <v>1141</v>
      </c>
      <c r="M393" s="419">
        <v>40.761972222222219</v>
      </c>
      <c r="N393" s="419">
        <v>-76.835288888888883</v>
      </c>
      <c r="O393" s="418">
        <v>20150161786</v>
      </c>
      <c r="P393" s="420" t="s">
        <v>55</v>
      </c>
      <c r="Q393" s="413" t="s">
        <v>417</v>
      </c>
      <c r="R393" s="413" t="s">
        <v>1148</v>
      </c>
      <c r="S393" s="420" t="s">
        <v>302</v>
      </c>
      <c r="T393" s="413"/>
      <c r="U393" s="436"/>
      <c r="V393" s="606">
        <f>LOOKUP(Table1[[#This Row],[JV '#]],Table4[JV '#],Table4[Construction Start Dates])</f>
        <v>42535</v>
      </c>
    </row>
    <row r="394" spans="1:22" ht="24" x14ac:dyDescent="0.25">
      <c r="A394" s="414" t="s">
        <v>1149</v>
      </c>
      <c r="B394" s="415" t="s">
        <v>35</v>
      </c>
      <c r="C394" s="415">
        <v>123</v>
      </c>
      <c r="D394" s="416">
        <v>29311</v>
      </c>
      <c r="E394" s="416">
        <v>88047</v>
      </c>
      <c r="F394" s="417">
        <v>49402600100165</v>
      </c>
      <c r="G394" s="416">
        <v>3</v>
      </c>
      <c r="H394" s="415" t="s">
        <v>1121</v>
      </c>
      <c r="I394" s="418" t="s">
        <v>1150</v>
      </c>
      <c r="J394" s="418" t="s">
        <v>1151</v>
      </c>
      <c r="K394" s="418" t="s">
        <v>1152</v>
      </c>
      <c r="L394" s="418" t="s">
        <v>1153</v>
      </c>
      <c r="M394" s="419">
        <v>40.790666666666667</v>
      </c>
      <c r="N394" s="419">
        <v>-76.724824999999996</v>
      </c>
      <c r="O394" s="418">
        <v>20150540865</v>
      </c>
      <c r="P394" s="413" t="s">
        <v>46</v>
      </c>
      <c r="Q394" s="413" t="s">
        <v>548</v>
      </c>
      <c r="R394" s="413" t="s">
        <v>549</v>
      </c>
      <c r="S394" s="420" t="s">
        <v>44</v>
      </c>
      <c r="T394" s="413"/>
      <c r="U394" s="420"/>
      <c r="V394" s="606">
        <f>LOOKUP(Table1[[#This Row],[JV '#]],Table4[JV '#],Table4[Construction Start Dates])</f>
        <v>42880</v>
      </c>
    </row>
    <row r="395" spans="1:22" x14ac:dyDescent="0.25">
      <c r="A395" s="414" t="s">
        <v>1154</v>
      </c>
      <c r="B395" s="415" t="s">
        <v>35</v>
      </c>
      <c r="C395" s="415">
        <v>123</v>
      </c>
      <c r="D395" s="416">
        <v>29311</v>
      </c>
      <c r="E395" s="416">
        <v>88047</v>
      </c>
      <c r="F395" s="417">
        <v>49402600100165</v>
      </c>
      <c r="G395" s="416">
        <v>3</v>
      </c>
      <c r="H395" s="415" t="s">
        <v>1121</v>
      </c>
      <c r="I395" s="418" t="s">
        <v>1150</v>
      </c>
      <c r="J395" s="418" t="s">
        <v>1151</v>
      </c>
      <c r="K395" s="418" t="s">
        <v>1152</v>
      </c>
      <c r="L395" s="418" t="s">
        <v>1153</v>
      </c>
      <c r="M395" s="419">
        <v>40.790666666666667</v>
      </c>
      <c r="N395" s="419">
        <v>-76.724824999999996</v>
      </c>
      <c r="O395" s="418">
        <v>20150540865</v>
      </c>
      <c r="P395" s="413" t="s">
        <v>55</v>
      </c>
      <c r="Q395" s="413" t="s">
        <v>1155</v>
      </c>
      <c r="R395" s="413" t="s">
        <v>1156</v>
      </c>
      <c r="S395" s="420"/>
      <c r="T395" s="413"/>
      <c r="U395" s="436"/>
      <c r="V395" s="606">
        <f>LOOKUP(Table1[[#This Row],[JV '#]],Table4[JV '#],Table4[Construction Start Dates])</f>
        <v>42880</v>
      </c>
    </row>
    <row r="396" spans="1:22" ht="24" x14ac:dyDescent="0.25">
      <c r="A396" s="414" t="s">
        <v>1157</v>
      </c>
      <c r="B396" s="415" t="s">
        <v>35</v>
      </c>
      <c r="C396" s="459">
        <v>124</v>
      </c>
      <c r="D396" s="416">
        <v>31169</v>
      </c>
      <c r="E396" s="416">
        <v>88799</v>
      </c>
      <c r="F396" s="490">
        <v>54102300401962</v>
      </c>
      <c r="G396" s="416">
        <v>3</v>
      </c>
      <c r="H396" s="415" t="s">
        <v>1158</v>
      </c>
      <c r="I396" s="418" t="s">
        <v>1159</v>
      </c>
      <c r="J396" s="418" t="s">
        <v>1160</v>
      </c>
      <c r="K396" s="418" t="s">
        <v>1161</v>
      </c>
      <c r="L396" s="418" t="s">
        <v>1162</v>
      </c>
      <c r="M396" s="419">
        <v>40.829888888888888</v>
      </c>
      <c r="N396" s="419">
        <v>-76.836452777777779</v>
      </c>
      <c r="O396" s="418">
        <v>20150510372</v>
      </c>
      <c r="P396" s="413" t="s">
        <v>309</v>
      </c>
      <c r="Q396" s="413" t="s">
        <v>1163</v>
      </c>
      <c r="R396" s="413" t="s">
        <v>1164</v>
      </c>
      <c r="S396" s="420" t="s">
        <v>44</v>
      </c>
      <c r="T396" s="413"/>
      <c r="U396" s="420"/>
      <c r="V396" s="606">
        <f>LOOKUP(Table1[[#This Row],[JV '#]],Table4[JV '#],Table4[Construction Start Dates])</f>
        <v>42593</v>
      </c>
    </row>
    <row r="397" spans="1:22" ht="24" x14ac:dyDescent="0.25">
      <c r="A397" s="414" t="s">
        <v>1165</v>
      </c>
      <c r="B397" s="415" t="s">
        <v>35</v>
      </c>
      <c r="C397" s="459">
        <v>124</v>
      </c>
      <c r="D397" s="416">
        <v>31169</v>
      </c>
      <c r="E397" s="416">
        <v>88799</v>
      </c>
      <c r="F397" s="490">
        <v>54102300401962</v>
      </c>
      <c r="G397" s="416">
        <v>3</v>
      </c>
      <c r="H397" s="415" t="s">
        <v>1158</v>
      </c>
      <c r="I397" s="418" t="s">
        <v>1159</v>
      </c>
      <c r="J397" s="418" t="s">
        <v>1160</v>
      </c>
      <c r="K397" s="418" t="s">
        <v>1161</v>
      </c>
      <c r="L397" s="418" t="s">
        <v>1162</v>
      </c>
      <c r="M397" s="419">
        <v>40.829888888888888</v>
      </c>
      <c r="N397" s="419">
        <v>-76.836452777777779</v>
      </c>
      <c r="O397" s="418">
        <v>20150510372</v>
      </c>
      <c r="P397" s="413" t="s">
        <v>107</v>
      </c>
      <c r="Q397" s="413" t="s">
        <v>1166</v>
      </c>
      <c r="R397" s="413" t="s">
        <v>1167</v>
      </c>
      <c r="S397" s="420" t="s">
        <v>44</v>
      </c>
      <c r="T397" s="413" t="s">
        <v>1168</v>
      </c>
      <c r="U397" s="436"/>
      <c r="V397" s="606">
        <f>LOOKUP(Table1[[#This Row],[JV '#]],Table4[JV '#],Table4[Construction Start Dates])</f>
        <v>42593</v>
      </c>
    </row>
    <row r="398" spans="1:22" ht="24" x14ac:dyDescent="0.25">
      <c r="A398" s="414" t="s">
        <v>1169</v>
      </c>
      <c r="B398" s="415" t="s">
        <v>35</v>
      </c>
      <c r="C398" s="459">
        <v>124</v>
      </c>
      <c r="D398" s="416">
        <v>31169</v>
      </c>
      <c r="E398" s="416">
        <v>88799</v>
      </c>
      <c r="F398" s="490">
        <v>54102300401962</v>
      </c>
      <c r="G398" s="416">
        <v>3</v>
      </c>
      <c r="H398" s="415" t="s">
        <v>1158</v>
      </c>
      <c r="I398" s="418" t="s">
        <v>1159</v>
      </c>
      <c r="J398" s="418" t="s">
        <v>1160</v>
      </c>
      <c r="K398" s="418" t="s">
        <v>1161</v>
      </c>
      <c r="L398" s="418" t="s">
        <v>1162</v>
      </c>
      <c r="M398" s="419">
        <v>40.829888888888888</v>
      </c>
      <c r="N398" s="419">
        <v>-76.836452777777779</v>
      </c>
      <c r="O398" s="418">
        <v>20150510372</v>
      </c>
      <c r="P398" s="413"/>
      <c r="Q398" s="413" t="s">
        <v>1170</v>
      </c>
      <c r="R398" s="413" t="s">
        <v>1171</v>
      </c>
      <c r="S398" s="420"/>
      <c r="T398" s="413"/>
      <c r="U398" s="436"/>
      <c r="V398" s="606">
        <f>LOOKUP(Table1[[#This Row],[JV '#]],Table4[JV '#],Table4[Construction Start Dates])</f>
        <v>42593</v>
      </c>
    </row>
    <row r="399" spans="1:22" ht="24" x14ac:dyDescent="0.25">
      <c r="A399" s="414" t="s">
        <v>1172</v>
      </c>
      <c r="B399" s="415" t="s">
        <v>35</v>
      </c>
      <c r="C399" s="459">
        <v>124</v>
      </c>
      <c r="D399" s="416">
        <v>31169</v>
      </c>
      <c r="E399" s="416">
        <v>88799</v>
      </c>
      <c r="F399" s="490">
        <v>54102300401962</v>
      </c>
      <c r="G399" s="416">
        <v>3</v>
      </c>
      <c r="H399" s="415" t="s">
        <v>1158</v>
      </c>
      <c r="I399" s="418" t="s">
        <v>1159</v>
      </c>
      <c r="J399" s="418" t="s">
        <v>1160</v>
      </c>
      <c r="K399" s="418" t="s">
        <v>1161</v>
      </c>
      <c r="L399" s="418" t="s">
        <v>1162</v>
      </c>
      <c r="M399" s="419">
        <v>40.829888888888888</v>
      </c>
      <c r="N399" s="419">
        <v>-76.836452777777779</v>
      </c>
      <c r="O399" s="418">
        <v>20150510372</v>
      </c>
      <c r="P399" s="413" t="s">
        <v>46</v>
      </c>
      <c r="Q399" s="413" t="s">
        <v>548</v>
      </c>
      <c r="R399" s="413" t="s">
        <v>549</v>
      </c>
      <c r="S399" s="420" t="s">
        <v>153</v>
      </c>
      <c r="T399" s="413"/>
      <c r="U399" s="436"/>
      <c r="V399" s="606">
        <f>LOOKUP(Table1[[#This Row],[JV '#]],Table4[JV '#],Table4[Construction Start Dates])</f>
        <v>42593</v>
      </c>
    </row>
    <row r="400" spans="1:22" ht="24" x14ac:dyDescent="0.25">
      <c r="A400" s="414" t="s">
        <v>1173</v>
      </c>
      <c r="B400" s="415" t="s">
        <v>35</v>
      </c>
      <c r="C400" s="459">
        <v>124</v>
      </c>
      <c r="D400" s="416">
        <v>31169</v>
      </c>
      <c r="E400" s="416">
        <v>88799</v>
      </c>
      <c r="F400" s="490">
        <v>54102300401962</v>
      </c>
      <c r="G400" s="416">
        <v>3</v>
      </c>
      <c r="H400" s="415" t="s">
        <v>1158</v>
      </c>
      <c r="I400" s="418" t="s">
        <v>1159</v>
      </c>
      <c r="J400" s="418" t="s">
        <v>1160</v>
      </c>
      <c r="K400" s="418" t="s">
        <v>1161</v>
      </c>
      <c r="L400" s="418" t="s">
        <v>1162</v>
      </c>
      <c r="M400" s="419">
        <v>40.829888888888888</v>
      </c>
      <c r="N400" s="419">
        <v>-76.836452777777779</v>
      </c>
      <c r="O400" s="418">
        <v>20150510372</v>
      </c>
      <c r="P400" s="413" t="s">
        <v>657</v>
      </c>
      <c r="Q400" s="413" t="s">
        <v>185</v>
      </c>
      <c r="R400" s="413" t="s">
        <v>1031</v>
      </c>
      <c r="S400" s="420" t="s">
        <v>44</v>
      </c>
      <c r="T400" s="413" t="s">
        <v>322</v>
      </c>
      <c r="U400" s="436"/>
      <c r="V400" s="606">
        <f>LOOKUP(Table1[[#This Row],[JV '#]],Table4[JV '#],Table4[Construction Start Dates])</f>
        <v>42593</v>
      </c>
    </row>
    <row r="401" spans="1:22" x14ac:dyDescent="0.25">
      <c r="A401" s="414" t="s">
        <v>1174</v>
      </c>
      <c r="B401" s="415" t="s">
        <v>35</v>
      </c>
      <c r="C401" s="459">
        <v>124</v>
      </c>
      <c r="D401" s="416">
        <v>31169</v>
      </c>
      <c r="E401" s="416">
        <v>88799</v>
      </c>
      <c r="F401" s="490">
        <v>54102300401962</v>
      </c>
      <c r="G401" s="416">
        <v>3</v>
      </c>
      <c r="H401" s="415" t="s">
        <v>1158</v>
      </c>
      <c r="I401" s="418" t="s">
        <v>1159</v>
      </c>
      <c r="J401" s="418" t="s">
        <v>1160</v>
      </c>
      <c r="K401" s="418" t="s">
        <v>1161</v>
      </c>
      <c r="L401" s="418" t="s">
        <v>1162</v>
      </c>
      <c r="M401" s="419">
        <v>40.829888888888888</v>
      </c>
      <c r="N401" s="419">
        <v>-76.836452777777779</v>
      </c>
      <c r="O401" s="418">
        <v>20150510372</v>
      </c>
      <c r="P401" s="413" t="s">
        <v>55</v>
      </c>
      <c r="Q401" s="413" t="s">
        <v>1155</v>
      </c>
      <c r="R401" s="413" t="s">
        <v>1156</v>
      </c>
      <c r="S401" s="420"/>
      <c r="T401" s="413"/>
      <c r="U401" s="436"/>
      <c r="V401" s="606">
        <f>LOOKUP(Table1[[#This Row],[JV '#]],Table4[JV '#],Table4[Construction Start Dates])</f>
        <v>42593</v>
      </c>
    </row>
    <row r="402" spans="1:22" ht="24" x14ac:dyDescent="0.25">
      <c r="A402" s="414" t="s">
        <v>1175</v>
      </c>
      <c r="B402" s="415" t="s">
        <v>35</v>
      </c>
      <c r="C402" s="459">
        <v>124</v>
      </c>
      <c r="D402" s="416">
        <v>31169</v>
      </c>
      <c r="E402" s="416">
        <v>88799</v>
      </c>
      <c r="F402" s="490">
        <v>54102300401962</v>
      </c>
      <c r="G402" s="416">
        <v>3</v>
      </c>
      <c r="H402" s="415" t="s">
        <v>1158</v>
      </c>
      <c r="I402" s="418" t="s">
        <v>1159</v>
      </c>
      <c r="J402" s="418" t="s">
        <v>1160</v>
      </c>
      <c r="K402" s="418" t="s">
        <v>1161</v>
      </c>
      <c r="L402" s="418" t="s">
        <v>1162</v>
      </c>
      <c r="M402" s="419">
        <v>40.829888888888888</v>
      </c>
      <c r="N402" s="419">
        <v>-76.836452777777779</v>
      </c>
      <c r="O402" s="418">
        <v>20150510372</v>
      </c>
      <c r="P402" s="420" t="s">
        <v>55</v>
      </c>
      <c r="Q402" s="413" t="s">
        <v>417</v>
      </c>
      <c r="R402" s="413" t="s">
        <v>990</v>
      </c>
      <c r="S402" s="420" t="s">
        <v>302</v>
      </c>
      <c r="T402" s="413"/>
      <c r="U402" s="436"/>
      <c r="V402" s="606">
        <f>LOOKUP(Table1[[#This Row],[JV '#]],Table4[JV '#],Table4[Construction Start Dates])</f>
        <v>42593</v>
      </c>
    </row>
    <row r="403" spans="1:22" x14ac:dyDescent="0.25">
      <c r="A403" s="414" t="s">
        <v>1176</v>
      </c>
      <c r="B403" s="415" t="s">
        <v>35</v>
      </c>
      <c r="C403" s="415">
        <v>125</v>
      </c>
      <c r="D403" s="520">
        <v>31948</v>
      </c>
      <c r="E403" s="416">
        <v>89977</v>
      </c>
      <c r="F403" s="417">
        <v>56008701100148</v>
      </c>
      <c r="G403" s="416">
        <v>3</v>
      </c>
      <c r="H403" s="415" t="s">
        <v>1177</v>
      </c>
      <c r="I403" s="418" t="s">
        <v>1178</v>
      </c>
      <c r="J403" s="418" t="s">
        <v>1179</v>
      </c>
      <c r="K403" s="418" t="s">
        <v>145</v>
      </c>
      <c r="L403" s="418" t="s">
        <v>1180</v>
      </c>
      <c r="M403" s="419">
        <v>41.444138888888887</v>
      </c>
      <c r="N403" s="419">
        <v>-76.706552777777773</v>
      </c>
      <c r="O403" s="418">
        <v>20150510439</v>
      </c>
      <c r="P403" s="413" t="s">
        <v>55</v>
      </c>
      <c r="Q403" s="413" t="s">
        <v>1049</v>
      </c>
      <c r="R403" s="413" t="s">
        <v>1050</v>
      </c>
      <c r="S403" s="420" t="s">
        <v>302</v>
      </c>
      <c r="T403" s="413"/>
      <c r="U403" s="420"/>
      <c r="V403" s="606">
        <f>LOOKUP(Table1[[#This Row],[JV '#]],Table4[JV '#],Table4[Construction Start Dates])</f>
        <v>42716</v>
      </c>
    </row>
    <row r="404" spans="1:22" ht="24" x14ac:dyDescent="0.25">
      <c r="A404" s="414" t="s">
        <v>1181</v>
      </c>
      <c r="B404" s="415" t="s">
        <v>35</v>
      </c>
      <c r="C404" s="415">
        <v>125</v>
      </c>
      <c r="D404" s="520">
        <v>31948</v>
      </c>
      <c r="E404" s="416">
        <v>89977</v>
      </c>
      <c r="F404" s="417">
        <v>56008701100148</v>
      </c>
      <c r="G404" s="416">
        <v>3</v>
      </c>
      <c r="H404" s="415" t="s">
        <v>1177</v>
      </c>
      <c r="I404" s="418" t="s">
        <v>1178</v>
      </c>
      <c r="J404" s="418" t="s">
        <v>1179</v>
      </c>
      <c r="K404" s="418" t="s">
        <v>145</v>
      </c>
      <c r="L404" s="418" t="s">
        <v>1180</v>
      </c>
      <c r="M404" s="419">
        <v>41.444138888888887</v>
      </c>
      <c r="N404" s="419">
        <v>-76.706552777777773</v>
      </c>
      <c r="O404" s="418">
        <v>20150510439</v>
      </c>
      <c r="P404" s="413" t="s">
        <v>46</v>
      </c>
      <c r="Q404" s="413" t="s">
        <v>1182</v>
      </c>
      <c r="R404" s="413" t="s">
        <v>1183</v>
      </c>
      <c r="S404" s="420"/>
      <c r="T404" s="413"/>
      <c r="U404" s="436"/>
      <c r="V404" s="606">
        <f>LOOKUP(Table1[[#This Row],[JV '#]],Table4[JV '#],Table4[Construction Start Dates])</f>
        <v>42716</v>
      </c>
    </row>
    <row r="405" spans="1:22" ht="24" x14ac:dyDescent="0.25">
      <c r="A405" s="414" t="s">
        <v>1184</v>
      </c>
      <c r="B405" s="415" t="s">
        <v>887</v>
      </c>
      <c r="C405" s="514">
        <v>126</v>
      </c>
      <c r="D405" s="515">
        <v>31966</v>
      </c>
      <c r="E405" s="514">
        <v>7021</v>
      </c>
      <c r="F405" s="417">
        <v>56008705202440</v>
      </c>
      <c r="G405" s="416">
        <v>3</v>
      </c>
      <c r="H405" s="415" t="s">
        <v>1177</v>
      </c>
      <c r="I405" s="418" t="s">
        <v>1185</v>
      </c>
      <c r="J405" s="418" t="s">
        <v>1186</v>
      </c>
      <c r="K405" s="418" t="s">
        <v>1187</v>
      </c>
      <c r="L405" s="418" t="s">
        <v>1188</v>
      </c>
      <c r="M405" s="419">
        <v>41.516166666666663</v>
      </c>
      <c r="N405" s="419">
        <v>-76.410313888888894</v>
      </c>
      <c r="O405" s="418">
        <v>20140621066</v>
      </c>
      <c r="P405" s="413" t="s">
        <v>55</v>
      </c>
      <c r="Q405" s="413" t="s">
        <v>910</v>
      </c>
      <c r="R405" s="413" t="s">
        <v>885</v>
      </c>
      <c r="S405" s="420" t="s">
        <v>302</v>
      </c>
      <c r="T405" s="413"/>
      <c r="U405" s="420" t="s">
        <v>895</v>
      </c>
      <c r="V405" s="606">
        <f>LOOKUP(Table1[[#This Row],[JV '#]],Table4[JV '#],Table4[Construction Start Dates])</f>
        <v>42219</v>
      </c>
    </row>
    <row r="406" spans="1:22" x14ac:dyDescent="0.25">
      <c r="A406" s="414" t="s">
        <v>1189</v>
      </c>
      <c r="B406" s="415" t="s">
        <v>887</v>
      </c>
      <c r="C406" s="514">
        <v>126</v>
      </c>
      <c r="D406" s="515">
        <v>31966</v>
      </c>
      <c r="E406" s="514">
        <v>7021</v>
      </c>
      <c r="F406" s="417">
        <v>56008705202440</v>
      </c>
      <c r="G406" s="416">
        <v>3</v>
      </c>
      <c r="H406" s="415" t="s">
        <v>1177</v>
      </c>
      <c r="I406" s="418" t="s">
        <v>1185</v>
      </c>
      <c r="J406" s="418" t="s">
        <v>1186</v>
      </c>
      <c r="K406" s="418" t="s">
        <v>1187</v>
      </c>
      <c r="L406" s="418" t="s">
        <v>1188</v>
      </c>
      <c r="M406" s="419">
        <v>41.516166666666663</v>
      </c>
      <c r="N406" s="419">
        <v>-76.410313888888894</v>
      </c>
      <c r="O406" s="418">
        <v>20140621066</v>
      </c>
      <c r="P406" s="413" t="s">
        <v>55</v>
      </c>
      <c r="Q406" s="413" t="s">
        <v>893</v>
      </c>
      <c r="R406" s="413" t="s">
        <v>894</v>
      </c>
      <c r="S406" s="420" t="s">
        <v>302</v>
      </c>
      <c r="T406" s="413"/>
      <c r="U406" s="420" t="s">
        <v>895</v>
      </c>
      <c r="V406" s="606">
        <f>LOOKUP(Table1[[#This Row],[JV '#]],Table4[JV '#],Table4[Construction Start Dates])</f>
        <v>42219</v>
      </c>
    </row>
    <row r="407" spans="1:22" ht="48" x14ac:dyDescent="0.25">
      <c r="A407" s="414" t="s">
        <v>1190</v>
      </c>
      <c r="B407" s="415" t="s">
        <v>887</v>
      </c>
      <c r="C407" s="514">
        <v>126</v>
      </c>
      <c r="D407" s="515">
        <v>31966</v>
      </c>
      <c r="E407" s="514">
        <v>7021</v>
      </c>
      <c r="F407" s="417">
        <v>56008705202440</v>
      </c>
      <c r="G407" s="416">
        <v>3</v>
      </c>
      <c r="H407" s="415" t="s">
        <v>1177</v>
      </c>
      <c r="I407" s="418" t="s">
        <v>1185</v>
      </c>
      <c r="J407" s="418" t="s">
        <v>1186</v>
      </c>
      <c r="K407" s="418" t="s">
        <v>1187</v>
      </c>
      <c r="L407" s="418" t="s">
        <v>1188</v>
      </c>
      <c r="M407" s="419">
        <v>41.516166666666663</v>
      </c>
      <c r="N407" s="419">
        <v>-76.410313888888894</v>
      </c>
      <c r="O407" s="418">
        <v>20140621066</v>
      </c>
      <c r="P407" s="413" t="s">
        <v>46</v>
      </c>
      <c r="Q407" s="413" t="s">
        <v>47</v>
      </c>
      <c r="R407" s="413" t="s">
        <v>880</v>
      </c>
      <c r="S407" s="420" t="s">
        <v>302</v>
      </c>
      <c r="T407" s="413"/>
      <c r="U407" s="420" t="s">
        <v>895</v>
      </c>
      <c r="V407" s="606">
        <f>LOOKUP(Table1[[#This Row],[JV '#]],Table4[JV '#],Table4[Construction Start Dates])</f>
        <v>42219</v>
      </c>
    </row>
    <row r="408" spans="1:22" ht="24" x14ac:dyDescent="0.25">
      <c r="A408" s="414">
        <v>127</v>
      </c>
      <c r="B408" s="415" t="s">
        <v>35</v>
      </c>
      <c r="C408" s="514">
        <v>127</v>
      </c>
      <c r="D408" s="456">
        <v>31981</v>
      </c>
      <c r="E408" s="516">
        <v>7009</v>
      </c>
      <c r="F408" s="417">
        <v>56015401501564</v>
      </c>
      <c r="G408" s="416">
        <v>3</v>
      </c>
      <c r="H408" s="415" t="s">
        <v>1191</v>
      </c>
      <c r="I408" s="418" t="s">
        <v>1192</v>
      </c>
      <c r="J408" s="418" t="s">
        <v>1193</v>
      </c>
      <c r="K408" s="418" t="s">
        <v>1194</v>
      </c>
      <c r="L408" s="418" t="s">
        <v>1195</v>
      </c>
      <c r="M408" s="419">
        <v>41.46597222222222</v>
      </c>
      <c r="N408" s="419">
        <v>-76.57898055555556</v>
      </c>
      <c r="O408" s="418">
        <v>20150540906</v>
      </c>
      <c r="P408" s="413"/>
      <c r="Q408" s="413" t="s">
        <v>63</v>
      </c>
      <c r="R408" s="413"/>
      <c r="S408" s="420"/>
      <c r="T408" s="413"/>
      <c r="U408" s="420"/>
      <c r="V408" s="606">
        <f>LOOKUP(Table1[[#This Row],[JV '#]],Table4[JV '#],Table4[Construction Start Dates])</f>
        <v>42702</v>
      </c>
    </row>
    <row r="409" spans="1:22" ht="24" x14ac:dyDescent="0.25">
      <c r="A409" s="414" t="s">
        <v>1196</v>
      </c>
      <c r="B409" s="415" t="s">
        <v>35</v>
      </c>
      <c r="C409" s="514">
        <v>128</v>
      </c>
      <c r="D409" s="456">
        <v>32822</v>
      </c>
      <c r="E409" s="516">
        <v>7326</v>
      </c>
      <c r="F409" s="417">
        <v>58004901400434</v>
      </c>
      <c r="G409" s="416">
        <v>3</v>
      </c>
      <c r="H409" s="415" t="s">
        <v>1191</v>
      </c>
      <c r="I409" s="418" t="s">
        <v>1197</v>
      </c>
      <c r="J409" s="418" t="s">
        <v>1198</v>
      </c>
      <c r="K409" s="418" t="s">
        <v>1199</v>
      </c>
      <c r="L409" s="418" t="s">
        <v>1200</v>
      </c>
      <c r="M409" s="419">
        <v>41.926388888888887</v>
      </c>
      <c r="N409" s="419">
        <v>-77.521344444444438</v>
      </c>
      <c r="O409" s="418">
        <v>20150540886</v>
      </c>
      <c r="P409" s="413" t="s">
        <v>657</v>
      </c>
      <c r="Q409" s="413" t="s">
        <v>185</v>
      </c>
      <c r="R409" s="413" t="s">
        <v>1031</v>
      </c>
      <c r="S409" s="420" t="s">
        <v>44</v>
      </c>
      <c r="T409" s="413"/>
      <c r="U409" s="420"/>
      <c r="V409" s="606">
        <f>LOOKUP(Table1[[#This Row],[JV '#]],Table4[JV '#],Table4[Construction Start Dates])</f>
        <v>42548</v>
      </c>
    </row>
    <row r="410" spans="1:22" x14ac:dyDescent="0.25">
      <c r="A410" s="414" t="s">
        <v>1201</v>
      </c>
      <c r="B410" s="415" t="s">
        <v>35</v>
      </c>
      <c r="C410" s="514">
        <v>128</v>
      </c>
      <c r="D410" s="456">
        <v>32822</v>
      </c>
      <c r="E410" s="516">
        <v>7326</v>
      </c>
      <c r="F410" s="417">
        <v>58004901400434</v>
      </c>
      <c r="G410" s="416">
        <v>3</v>
      </c>
      <c r="H410" s="415" t="s">
        <v>1191</v>
      </c>
      <c r="I410" s="418" t="s">
        <v>1197</v>
      </c>
      <c r="J410" s="418" t="s">
        <v>1198</v>
      </c>
      <c r="K410" s="418" t="s">
        <v>1199</v>
      </c>
      <c r="L410" s="418" t="s">
        <v>1200</v>
      </c>
      <c r="M410" s="419">
        <v>41.926388888888887</v>
      </c>
      <c r="N410" s="419">
        <v>-77.521344444444438</v>
      </c>
      <c r="O410" s="418">
        <v>20150540886</v>
      </c>
      <c r="P410" s="413"/>
      <c r="Q410" s="413" t="s">
        <v>1202</v>
      </c>
      <c r="R410" s="413" t="s">
        <v>1203</v>
      </c>
      <c r="S410" s="420" t="s">
        <v>44</v>
      </c>
      <c r="T410" s="413"/>
      <c r="U410" s="436"/>
      <c r="V410" s="606">
        <f>LOOKUP(Table1[[#This Row],[JV '#]],Table4[JV '#],Table4[Construction Start Dates])</f>
        <v>42548</v>
      </c>
    </row>
    <row r="411" spans="1:22" ht="48" x14ac:dyDescent="0.25">
      <c r="A411" s="414" t="s">
        <v>1204</v>
      </c>
      <c r="B411" s="415" t="s">
        <v>35</v>
      </c>
      <c r="C411" s="514">
        <v>128</v>
      </c>
      <c r="D411" s="456">
        <v>32822</v>
      </c>
      <c r="E411" s="516">
        <v>7326</v>
      </c>
      <c r="F411" s="417">
        <v>58004901400434</v>
      </c>
      <c r="G411" s="416">
        <v>3</v>
      </c>
      <c r="H411" s="415" t="s">
        <v>1191</v>
      </c>
      <c r="I411" s="418" t="s">
        <v>1197</v>
      </c>
      <c r="J411" s="418" t="s">
        <v>1198</v>
      </c>
      <c r="K411" s="418" t="s">
        <v>1199</v>
      </c>
      <c r="L411" s="418" t="s">
        <v>1200</v>
      </c>
      <c r="M411" s="419">
        <v>41.926388888888887</v>
      </c>
      <c r="N411" s="419">
        <v>-77.521344444444438</v>
      </c>
      <c r="O411" s="418">
        <v>20150540886</v>
      </c>
      <c r="P411" s="420" t="s">
        <v>46</v>
      </c>
      <c r="Q411" s="413" t="s">
        <v>368</v>
      </c>
      <c r="R411" s="413" t="s">
        <v>880</v>
      </c>
      <c r="S411" s="420" t="s">
        <v>302</v>
      </c>
      <c r="T411" s="413"/>
      <c r="U411" s="436"/>
      <c r="V411" s="606">
        <f>LOOKUP(Table1[[#This Row],[JV '#]],Table4[JV '#],Table4[Construction Start Dates])</f>
        <v>42548</v>
      </c>
    </row>
    <row r="412" spans="1:22" ht="24" x14ac:dyDescent="0.25">
      <c r="A412" s="414" t="s">
        <v>1205</v>
      </c>
      <c r="B412" s="415" t="s">
        <v>35</v>
      </c>
      <c r="C412" s="514">
        <v>128</v>
      </c>
      <c r="D412" s="456">
        <v>32822</v>
      </c>
      <c r="E412" s="516">
        <v>7326</v>
      </c>
      <c r="F412" s="417">
        <v>58004901400434</v>
      </c>
      <c r="G412" s="416">
        <v>3</v>
      </c>
      <c r="H412" s="415" t="s">
        <v>1191</v>
      </c>
      <c r="I412" s="418" t="s">
        <v>1197</v>
      </c>
      <c r="J412" s="418" t="s">
        <v>1198</v>
      </c>
      <c r="K412" s="418" t="s">
        <v>1199</v>
      </c>
      <c r="L412" s="418" t="s">
        <v>1200</v>
      </c>
      <c r="M412" s="419">
        <v>41.926388888888887</v>
      </c>
      <c r="N412" s="419">
        <v>-77.521344444444438</v>
      </c>
      <c r="O412" s="418">
        <v>20150540886</v>
      </c>
      <c r="P412" s="420" t="s">
        <v>55</v>
      </c>
      <c r="Q412" s="413" t="s">
        <v>1206</v>
      </c>
      <c r="R412" s="413" t="s">
        <v>1207</v>
      </c>
      <c r="S412" s="420" t="s">
        <v>302</v>
      </c>
      <c r="T412" s="413"/>
      <c r="U412" s="436"/>
      <c r="V412" s="606">
        <f>LOOKUP(Table1[[#This Row],[JV '#]],Table4[JV '#],Table4[Construction Start Dates])</f>
        <v>42548</v>
      </c>
    </row>
    <row r="413" spans="1:22" x14ac:dyDescent="0.25">
      <c r="A413" s="414" t="s">
        <v>1208</v>
      </c>
      <c r="B413" s="415" t="s">
        <v>887</v>
      </c>
      <c r="C413" s="514">
        <v>129</v>
      </c>
      <c r="D413" s="456">
        <v>32843</v>
      </c>
      <c r="E413" s="516">
        <v>7251</v>
      </c>
      <c r="F413" s="417">
        <v>58024903220000</v>
      </c>
      <c r="G413" s="416">
        <v>3</v>
      </c>
      <c r="H413" s="415" t="s">
        <v>1191</v>
      </c>
      <c r="I413" s="418" t="s">
        <v>1209</v>
      </c>
      <c r="J413" s="418" t="s">
        <v>1210</v>
      </c>
      <c r="K413" s="418" t="s">
        <v>1211</v>
      </c>
      <c r="L413" s="418" t="s">
        <v>1200</v>
      </c>
      <c r="M413" s="419">
        <v>41.933388888888892</v>
      </c>
      <c r="N413" s="419">
        <v>-77.479327777777783</v>
      </c>
      <c r="O413" s="418">
        <v>20120531621</v>
      </c>
      <c r="P413" s="413" t="s">
        <v>55</v>
      </c>
      <c r="Q413" s="413" t="s">
        <v>1212</v>
      </c>
      <c r="R413" s="413" t="s">
        <v>1213</v>
      </c>
      <c r="S413" s="420" t="s">
        <v>302</v>
      </c>
      <c r="T413" s="413"/>
      <c r="U413" s="420" t="s">
        <v>937</v>
      </c>
      <c r="V413" s="606">
        <f>LOOKUP(Table1[[#This Row],[JV '#]],Table4[JV '#],Table4[Construction Start Dates])</f>
        <v>42198</v>
      </c>
    </row>
    <row r="414" spans="1:22" ht="48" x14ac:dyDescent="0.25">
      <c r="A414" s="414" t="s">
        <v>1214</v>
      </c>
      <c r="B414" s="415" t="s">
        <v>887</v>
      </c>
      <c r="C414" s="514">
        <v>129</v>
      </c>
      <c r="D414" s="456">
        <v>32843</v>
      </c>
      <c r="E414" s="516">
        <v>7251</v>
      </c>
      <c r="F414" s="417">
        <v>58024903220000</v>
      </c>
      <c r="G414" s="416">
        <v>3</v>
      </c>
      <c r="H414" s="415" t="s">
        <v>1191</v>
      </c>
      <c r="I414" s="418" t="s">
        <v>1209</v>
      </c>
      <c r="J414" s="418" t="s">
        <v>1210</v>
      </c>
      <c r="K414" s="418" t="s">
        <v>1211</v>
      </c>
      <c r="L414" s="418" t="s">
        <v>1200</v>
      </c>
      <c r="M414" s="419">
        <v>41.933388888888892</v>
      </c>
      <c r="N414" s="419">
        <v>-77.479327777777783</v>
      </c>
      <c r="O414" s="418">
        <v>20120531621</v>
      </c>
      <c r="P414" s="413" t="s">
        <v>46</v>
      </c>
      <c r="Q414" s="413" t="s">
        <v>47</v>
      </c>
      <c r="R414" s="413" t="s">
        <v>880</v>
      </c>
      <c r="S414" s="420" t="s">
        <v>302</v>
      </c>
      <c r="T414" s="413"/>
      <c r="U414" s="420" t="s">
        <v>937</v>
      </c>
      <c r="V414" s="606">
        <f>LOOKUP(Table1[[#This Row],[JV '#]],Table4[JV '#],Table4[Construction Start Dates])</f>
        <v>42198</v>
      </c>
    </row>
    <row r="415" spans="1:22" x14ac:dyDescent="0.25">
      <c r="A415" s="414" t="s">
        <v>1215</v>
      </c>
      <c r="B415" s="415" t="s">
        <v>887</v>
      </c>
      <c r="C415" s="514">
        <v>129</v>
      </c>
      <c r="D415" s="456">
        <v>32843</v>
      </c>
      <c r="E415" s="516">
        <v>7251</v>
      </c>
      <c r="F415" s="417">
        <v>58024903220000</v>
      </c>
      <c r="G415" s="416">
        <v>3</v>
      </c>
      <c r="H415" s="415" t="s">
        <v>1191</v>
      </c>
      <c r="I415" s="418" t="s">
        <v>1209</v>
      </c>
      <c r="J415" s="418" t="s">
        <v>1210</v>
      </c>
      <c r="K415" s="418" t="s">
        <v>1211</v>
      </c>
      <c r="L415" s="418" t="s">
        <v>1200</v>
      </c>
      <c r="M415" s="419">
        <v>41.933388888888892</v>
      </c>
      <c r="N415" s="419">
        <v>-77.479327777777783</v>
      </c>
      <c r="O415" s="418">
        <v>20120531621</v>
      </c>
      <c r="P415" s="413" t="s">
        <v>41</v>
      </c>
      <c r="Q415" s="413" t="s">
        <v>1216</v>
      </c>
      <c r="R415" s="413" t="s">
        <v>186</v>
      </c>
      <c r="S415" s="420" t="s">
        <v>44</v>
      </c>
      <c r="T415" s="413"/>
      <c r="U415" s="420" t="s">
        <v>899</v>
      </c>
      <c r="V415" s="606">
        <f>LOOKUP(Table1[[#This Row],[JV '#]],Table4[JV '#],Table4[Construction Start Dates])</f>
        <v>42198</v>
      </c>
    </row>
    <row r="416" spans="1:22" ht="24" x14ac:dyDescent="0.25">
      <c r="A416" s="414" t="s">
        <v>1217</v>
      </c>
      <c r="B416" s="415" t="s">
        <v>887</v>
      </c>
      <c r="C416" s="514">
        <v>129</v>
      </c>
      <c r="D416" s="456">
        <v>32843</v>
      </c>
      <c r="E416" s="516">
        <v>7251</v>
      </c>
      <c r="F416" s="417">
        <v>58024903220000</v>
      </c>
      <c r="G416" s="416">
        <v>3</v>
      </c>
      <c r="H416" s="415" t="s">
        <v>1191</v>
      </c>
      <c r="I416" s="418" t="s">
        <v>1209</v>
      </c>
      <c r="J416" s="418" t="s">
        <v>1210</v>
      </c>
      <c r="K416" s="418" t="s">
        <v>1211</v>
      </c>
      <c r="L416" s="418" t="s">
        <v>1200</v>
      </c>
      <c r="M416" s="419">
        <v>41.933388888888892</v>
      </c>
      <c r="N416" s="419">
        <v>-77.479327777777783</v>
      </c>
      <c r="O416" s="418">
        <v>20120531621</v>
      </c>
      <c r="P416" s="413" t="s">
        <v>55</v>
      </c>
      <c r="Q416" s="413" t="s">
        <v>56</v>
      </c>
      <c r="R416" s="413" t="s">
        <v>1218</v>
      </c>
      <c r="S416" s="420" t="s">
        <v>302</v>
      </c>
      <c r="T416" s="413"/>
      <c r="U416" s="420" t="s">
        <v>937</v>
      </c>
      <c r="V416" s="606">
        <f>LOOKUP(Table1[[#This Row],[JV '#]],Table4[JV '#],Table4[Construction Start Dates])</f>
        <v>42198</v>
      </c>
    </row>
    <row r="417" spans="1:22" ht="24" x14ac:dyDescent="0.25">
      <c r="A417" s="414" t="s">
        <v>1219</v>
      </c>
      <c r="B417" s="415" t="s">
        <v>35</v>
      </c>
      <c r="C417" s="514">
        <v>130</v>
      </c>
      <c r="D417" s="416">
        <v>32931</v>
      </c>
      <c r="E417" s="516">
        <v>87929</v>
      </c>
      <c r="F417" s="417">
        <v>58054902602539</v>
      </c>
      <c r="G417" s="416">
        <v>3</v>
      </c>
      <c r="H417" s="415" t="s">
        <v>1191</v>
      </c>
      <c r="I417" s="418" t="s">
        <v>1220</v>
      </c>
      <c r="J417" s="418" t="s">
        <v>1221</v>
      </c>
      <c r="K417" s="418" t="s">
        <v>1222</v>
      </c>
      <c r="L417" s="418" t="s">
        <v>1223</v>
      </c>
      <c r="M417" s="419">
        <v>41.93011111111111</v>
      </c>
      <c r="N417" s="419">
        <v>-76.932311111111105</v>
      </c>
      <c r="O417" s="418">
        <v>20150540876</v>
      </c>
      <c r="P417" s="413"/>
      <c r="Q417" s="413" t="s">
        <v>63</v>
      </c>
      <c r="R417" s="413"/>
      <c r="S417" s="420"/>
      <c r="T417" s="413"/>
      <c r="U417" s="420"/>
      <c r="V417" s="606">
        <f>LOOKUP(Table1[[#This Row],[JV '#]],Table4[JV '#],Table4[Construction Start Dates])</f>
        <v>42593</v>
      </c>
    </row>
    <row r="418" spans="1:22" ht="48" x14ac:dyDescent="0.25">
      <c r="A418" s="414" t="s">
        <v>1224</v>
      </c>
      <c r="B418" s="415" t="s">
        <v>35</v>
      </c>
      <c r="C418" s="514">
        <v>130</v>
      </c>
      <c r="D418" s="416">
        <v>32931</v>
      </c>
      <c r="E418" s="516">
        <v>87929</v>
      </c>
      <c r="F418" s="417">
        <v>58054902602539</v>
      </c>
      <c r="G418" s="416">
        <v>3</v>
      </c>
      <c r="H418" s="415" t="s">
        <v>1191</v>
      </c>
      <c r="I418" s="418" t="s">
        <v>1220</v>
      </c>
      <c r="J418" s="418" t="s">
        <v>1221</v>
      </c>
      <c r="K418" s="418" t="s">
        <v>1222</v>
      </c>
      <c r="L418" s="418" t="s">
        <v>1223</v>
      </c>
      <c r="M418" s="419">
        <v>41.93011111111111</v>
      </c>
      <c r="N418" s="419">
        <v>-76.932311111111105</v>
      </c>
      <c r="O418" s="418">
        <v>20150540876</v>
      </c>
      <c r="P418" s="420" t="s">
        <v>46</v>
      </c>
      <c r="Q418" s="413" t="s">
        <v>47</v>
      </c>
      <c r="R418" s="413" t="s">
        <v>880</v>
      </c>
      <c r="S418" s="420" t="s">
        <v>302</v>
      </c>
      <c r="T418" s="413"/>
      <c r="U418" s="436"/>
      <c r="V418" s="606">
        <f>LOOKUP(Table1[[#This Row],[JV '#]],Table4[JV '#],Table4[Construction Start Dates])</f>
        <v>42593</v>
      </c>
    </row>
    <row r="419" spans="1:22" x14ac:dyDescent="0.25">
      <c r="A419" s="414" t="s">
        <v>1225</v>
      </c>
      <c r="B419" s="415" t="s">
        <v>35</v>
      </c>
      <c r="C419" s="514">
        <v>130</v>
      </c>
      <c r="D419" s="416">
        <v>32931</v>
      </c>
      <c r="E419" s="516">
        <v>87929</v>
      </c>
      <c r="F419" s="417">
        <v>58054902602539</v>
      </c>
      <c r="G419" s="416">
        <v>3</v>
      </c>
      <c r="H419" s="415" t="s">
        <v>1191</v>
      </c>
      <c r="I419" s="418" t="s">
        <v>1220</v>
      </c>
      <c r="J419" s="418" t="s">
        <v>1221</v>
      </c>
      <c r="K419" s="418" t="s">
        <v>1222</v>
      </c>
      <c r="L419" s="418" t="s">
        <v>1223</v>
      </c>
      <c r="M419" s="419">
        <v>41.93011111111111</v>
      </c>
      <c r="N419" s="419">
        <v>-76.932311111111105</v>
      </c>
      <c r="O419" s="418">
        <v>20150540876</v>
      </c>
      <c r="P419" s="420" t="s">
        <v>55</v>
      </c>
      <c r="Q419" s="413" t="s">
        <v>1226</v>
      </c>
      <c r="R419" s="413" t="s">
        <v>1227</v>
      </c>
      <c r="S419" s="420" t="s">
        <v>302</v>
      </c>
      <c r="T419" s="413"/>
      <c r="U419" s="436"/>
      <c r="V419" s="606">
        <f>LOOKUP(Table1[[#This Row],[JV '#]],Table4[JV '#],Table4[Construction Start Dates])</f>
        <v>42593</v>
      </c>
    </row>
    <row r="420" spans="1:22" x14ac:dyDescent="0.25">
      <c r="A420" s="414" t="s">
        <v>1228</v>
      </c>
      <c r="B420" s="415" t="s">
        <v>887</v>
      </c>
      <c r="C420" s="514">
        <v>131</v>
      </c>
      <c r="D420" s="456">
        <v>33080</v>
      </c>
      <c r="E420" s="514">
        <v>79055</v>
      </c>
      <c r="F420" s="492">
        <v>58300103901413</v>
      </c>
      <c r="G420" s="416">
        <v>3</v>
      </c>
      <c r="H420" s="415" t="s">
        <v>1191</v>
      </c>
      <c r="I420" s="418" t="s">
        <v>1229</v>
      </c>
      <c r="J420" s="418" t="s">
        <v>1230</v>
      </c>
      <c r="K420" s="418" t="s">
        <v>1231</v>
      </c>
      <c r="L420" s="418" t="s">
        <v>1232</v>
      </c>
      <c r="M420" s="419">
        <v>41.73522222222222</v>
      </c>
      <c r="N420" s="419">
        <v>-77.582163888888886</v>
      </c>
      <c r="O420" s="418">
        <v>20102730430</v>
      </c>
      <c r="P420" s="413" t="s">
        <v>55</v>
      </c>
      <c r="Q420" s="413" t="s">
        <v>1233</v>
      </c>
      <c r="R420" s="413" t="s">
        <v>1234</v>
      </c>
      <c r="S420" s="420" t="s">
        <v>302</v>
      </c>
      <c r="T420" s="413"/>
      <c r="U420" s="420" t="s">
        <v>937</v>
      </c>
      <c r="V420" s="606">
        <f>LOOKUP(Table1[[#This Row],[JV '#]],Table4[JV '#],Table4[Construction Start Dates])</f>
        <v>42222</v>
      </c>
    </row>
    <row r="421" spans="1:22" ht="24" x14ac:dyDescent="0.25">
      <c r="A421" s="414" t="s">
        <v>1235</v>
      </c>
      <c r="B421" s="415" t="s">
        <v>887</v>
      </c>
      <c r="C421" s="514">
        <v>131</v>
      </c>
      <c r="D421" s="456">
        <v>33080</v>
      </c>
      <c r="E421" s="514">
        <v>79055</v>
      </c>
      <c r="F421" s="492">
        <v>58300103901413</v>
      </c>
      <c r="G421" s="416">
        <v>3</v>
      </c>
      <c r="H421" s="415" t="s">
        <v>1191</v>
      </c>
      <c r="I421" s="418" t="s">
        <v>1229</v>
      </c>
      <c r="J421" s="418" t="s">
        <v>1230</v>
      </c>
      <c r="K421" s="418" t="s">
        <v>1231</v>
      </c>
      <c r="L421" s="418" t="s">
        <v>1232</v>
      </c>
      <c r="M421" s="419">
        <v>41.73522222222222</v>
      </c>
      <c r="N421" s="419">
        <v>-77.582163888888886</v>
      </c>
      <c r="O421" s="418">
        <v>20102730430</v>
      </c>
      <c r="P421" s="413" t="s">
        <v>55</v>
      </c>
      <c r="Q421" s="413" t="s">
        <v>1003</v>
      </c>
      <c r="R421" s="413" t="s">
        <v>1218</v>
      </c>
      <c r="S421" s="420" t="s">
        <v>302</v>
      </c>
      <c r="T421" s="413"/>
      <c r="U421" s="420" t="s">
        <v>899</v>
      </c>
      <c r="V421" s="606">
        <f>LOOKUP(Table1[[#This Row],[JV '#]],Table4[JV '#],Table4[Construction Start Dates])</f>
        <v>42222</v>
      </c>
    </row>
    <row r="422" spans="1:22" ht="24" x14ac:dyDescent="0.25">
      <c r="A422" s="414" t="s">
        <v>1236</v>
      </c>
      <c r="B422" s="415" t="s">
        <v>887</v>
      </c>
      <c r="C422" s="514">
        <v>131</v>
      </c>
      <c r="D422" s="456">
        <v>33080</v>
      </c>
      <c r="E422" s="514">
        <v>79055</v>
      </c>
      <c r="F422" s="492">
        <v>58300103901413</v>
      </c>
      <c r="G422" s="416">
        <v>3</v>
      </c>
      <c r="H422" s="415" t="s">
        <v>1191</v>
      </c>
      <c r="I422" s="418" t="s">
        <v>1229</v>
      </c>
      <c r="J422" s="418" t="s">
        <v>1230</v>
      </c>
      <c r="K422" s="418" t="s">
        <v>1231</v>
      </c>
      <c r="L422" s="418" t="s">
        <v>1232</v>
      </c>
      <c r="M422" s="419">
        <v>41.73522222222222</v>
      </c>
      <c r="N422" s="419">
        <v>-77.582163888888886</v>
      </c>
      <c r="O422" s="418">
        <v>20102730430</v>
      </c>
      <c r="P422" s="413" t="s">
        <v>46</v>
      </c>
      <c r="Q422" s="413" t="s">
        <v>619</v>
      </c>
      <c r="R422" s="413" t="s">
        <v>1237</v>
      </c>
      <c r="S422" s="420" t="s">
        <v>302</v>
      </c>
      <c r="T422" s="413"/>
      <c r="U422" s="420" t="s">
        <v>937</v>
      </c>
      <c r="V422" s="606">
        <f>LOOKUP(Table1[[#This Row],[JV '#]],Table4[JV '#],Table4[Construction Start Dates])</f>
        <v>42222</v>
      </c>
    </row>
    <row r="423" spans="1:22" ht="24" x14ac:dyDescent="0.25">
      <c r="A423" s="414" t="s">
        <v>1238</v>
      </c>
      <c r="B423" s="415" t="s">
        <v>887</v>
      </c>
      <c r="C423" s="514">
        <v>131</v>
      </c>
      <c r="D423" s="456">
        <v>33080</v>
      </c>
      <c r="E423" s="514">
        <v>79055</v>
      </c>
      <c r="F423" s="492">
        <v>58300103901413</v>
      </c>
      <c r="G423" s="416">
        <v>3</v>
      </c>
      <c r="H423" s="415" t="s">
        <v>1191</v>
      </c>
      <c r="I423" s="418" t="s">
        <v>1229</v>
      </c>
      <c r="J423" s="418" t="s">
        <v>1230</v>
      </c>
      <c r="K423" s="418" t="s">
        <v>1231</v>
      </c>
      <c r="L423" s="418" t="s">
        <v>1232</v>
      </c>
      <c r="M423" s="419">
        <v>41.73522222222222</v>
      </c>
      <c r="N423" s="419">
        <v>-77.582163888888886</v>
      </c>
      <c r="O423" s="418">
        <v>20102730430</v>
      </c>
      <c r="P423" s="413" t="s">
        <v>46</v>
      </c>
      <c r="Q423" s="413" t="s">
        <v>619</v>
      </c>
      <c r="R423" s="413" t="s">
        <v>1237</v>
      </c>
      <c r="S423" s="420" t="s">
        <v>302</v>
      </c>
      <c r="T423" s="413"/>
      <c r="U423" s="420" t="s">
        <v>895</v>
      </c>
      <c r="V423" s="606">
        <f>LOOKUP(Table1[[#This Row],[JV '#]],Table4[JV '#],Table4[Construction Start Dates])</f>
        <v>42222</v>
      </c>
    </row>
    <row r="424" spans="1:22" x14ac:dyDescent="0.25">
      <c r="A424" s="414" t="s">
        <v>1239</v>
      </c>
      <c r="B424" s="415" t="s">
        <v>887</v>
      </c>
      <c r="C424" s="415">
        <v>132</v>
      </c>
      <c r="D424" s="456">
        <v>33083</v>
      </c>
      <c r="E424" s="416">
        <v>7136</v>
      </c>
      <c r="F424" s="417">
        <v>58300500400000</v>
      </c>
      <c r="G424" s="416">
        <v>3</v>
      </c>
      <c r="H424" s="415" t="s">
        <v>1191</v>
      </c>
      <c r="I424" s="418" t="s">
        <v>1240</v>
      </c>
      <c r="J424" s="418" t="s">
        <v>1241</v>
      </c>
      <c r="K424" s="418" t="s">
        <v>1242</v>
      </c>
      <c r="L424" s="418" t="s">
        <v>1243</v>
      </c>
      <c r="M424" s="419">
        <v>41.621499999999997</v>
      </c>
      <c r="N424" s="419">
        <v>-77.366236111111107</v>
      </c>
      <c r="O424" s="418">
        <v>20120531574</v>
      </c>
      <c r="P424" s="413" t="s">
        <v>1244</v>
      </c>
      <c r="Q424" s="413" t="s">
        <v>1245</v>
      </c>
      <c r="R424" s="413" t="s">
        <v>1246</v>
      </c>
      <c r="S424" s="420" t="s">
        <v>44</v>
      </c>
      <c r="T424" s="413"/>
      <c r="U424" s="420" t="s">
        <v>899</v>
      </c>
      <c r="V424" s="606">
        <f>LOOKUP(Table1[[#This Row],[JV '#]],Table4[JV '#],Table4[Construction Start Dates])</f>
        <v>42272</v>
      </c>
    </row>
    <row r="425" spans="1:22" x14ac:dyDescent="0.25">
      <c r="A425" s="414" t="s">
        <v>1247</v>
      </c>
      <c r="B425" s="415" t="s">
        <v>887</v>
      </c>
      <c r="C425" s="415">
        <v>132</v>
      </c>
      <c r="D425" s="456">
        <v>33083</v>
      </c>
      <c r="E425" s="416">
        <v>7136</v>
      </c>
      <c r="F425" s="417">
        <v>58300500400000</v>
      </c>
      <c r="G425" s="416">
        <v>3</v>
      </c>
      <c r="H425" s="415" t="s">
        <v>1191</v>
      </c>
      <c r="I425" s="418" t="s">
        <v>1240</v>
      </c>
      <c r="J425" s="418" t="s">
        <v>1241</v>
      </c>
      <c r="K425" s="418" t="s">
        <v>1242</v>
      </c>
      <c r="L425" s="418" t="s">
        <v>1243</v>
      </c>
      <c r="M425" s="419">
        <v>41.621499999999997</v>
      </c>
      <c r="N425" s="419">
        <v>-77.366236111111107</v>
      </c>
      <c r="O425" s="418">
        <v>20120531574</v>
      </c>
      <c r="P425" s="413" t="s">
        <v>41</v>
      </c>
      <c r="Q425" s="413" t="s">
        <v>1216</v>
      </c>
      <c r="R425" s="413" t="s">
        <v>186</v>
      </c>
      <c r="S425" s="420" t="s">
        <v>44</v>
      </c>
      <c r="T425" s="413"/>
      <c r="U425" s="420" t="s">
        <v>899</v>
      </c>
      <c r="V425" s="606">
        <f>LOOKUP(Table1[[#This Row],[JV '#]],Table4[JV '#],Table4[Construction Start Dates])</f>
        <v>42272</v>
      </c>
    </row>
    <row r="426" spans="1:22" x14ac:dyDescent="0.25">
      <c r="A426" s="414" t="s">
        <v>1248</v>
      </c>
      <c r="B426" s="415" t="s">
        <v>887</v>
      </c>
      <c r="C426" s="415">
        <v>132</v>
      </c>
      <c r="D426" s="456">
        <v>33083</v>
      </c>
      <c r="E426" s="416">
        <v>7136</v>
      </c>
      <c r="F426" s="417">
        <v>58300500400000</v>
      </c>
      <c r="G426" s="416">
        <v>3</v>
      </c>
      <c r="H426" s="415" t="s">
        <v>1191</v>
      </c>
      <c r="I426" s="418" t="s">
        <v>1240</v>
      </c>
      <c r="J426" s="418" t="s">
        <v>1241</v>
      </c>
      <c r="K426" s="418" t="s">
        <v>1242</v>
      </c>
      <c r="L426" s="418" t="s">
        <v>1243</v>
      </c>
      <c r="M426" s="419">
        <v>41.621499999999997</v>
      </c>
      <c r="N426" s="419">
        <v>-77.366236111111107</v>
      </c>
      <c r="O426" s="418">
        <v>20120531574</v>
      </c>
      <c r="P426" s="413" t="s">
        <v>55</v>
      </c>
      <c r="Q426" s="413" t="s">
        <v>893</v>
      </c>
      <c r="R426" s="413" t="s">
        <v>952</v>
      </c>
      <c r="S426" s="420" t="s">
        <v>302</v>
      </c>
      <c r="T426" s="413"/>
      <c r="U426" s="420" t="s">
        <v>937</v>
      </c>
      <c r="V426" s="606">
        <f>LOOKUP(Table1[[#This Row],[JV '#]],Table4[JV '#],Table4[Construction Start Dates])</f>
        <v>42272</v>
      </c>
    </row>
    <row r="427" spans="1:22" ht="24" x14ac:dyDescent="0.25">
      <c r="A427" s="414" t="s">
        <v>1249</v>
      </c>
      <c r="B427" s="415" t="s">
        <v>887</v>
      </c>
      <c r="C427" s="415">
        <v>132</v>
      </c>
      <c r="D427" s="456">
        <v>33083</v>
      </c>
      <c r="E427" s="416">
        <v>7136</v>
      </c>
      <c r="F427" s="417">
        <v>58300500400000</v>
      </c>
      <c r="G427" s="416">
        <v>3</v>
      </c>
      <c r="H427" s="415" t="s">
        <v>1191</v>
      </c>
      <c r="I427" s="418" t="s">
        <v>1240</v>
      </c>
      <c r="J427" s="418" t="s">
        <v>1241</v>
      </c>
      <c r="K427" s="418" t="s">
        <v>1242</v>
      </c>
      <c r="L427" s="418" t="s">
        <v>1243</v>
      </c>
      <c r="M427" s="419">
        <v>41.621499999999997</v>
      </c>
      <c r="N427" s="419">
        <v>-77.366236111111107</v>
      </c>
      <c r="O427" s="418">
        <v>20120531574</v>
      </c>
      <c r="P427" s="413" t="s">
        <v>55</v>
      </c>
      <c r="Q427" s="413" t="s">
        <v>910</v>
      </c>
      <c r="R427" s="413" t="s">
        <v>885</v>
      </c>
      <c r="S427" s="420" t="s">
        <v>302</v>
      </c>
      <c r="T427" s="413"/>
      <c r="U427" s="420" t="s">
        <v>937</v>
      </c>
      <c r="V427" s="606">
        <f>LOOKUP(Table1[[#This Row],[JV '#]],Table4[JV '#],Table4[Construction Start Dates])</f>
        <v>42272</v>
      </c>
    </row>
    <row r="428" spans="1:22" x14ac:dyDescent="0.25">
      <c r="A428" s="414" t="s">
        <v>1250</v>
      </c>
      <c r="B428" s="415" t="s">
        <v>887</v>
      </c>
      <c r="C428" s="415">
        <v>132</v>
      </c>
      <c r="D428" s="456">
        <v>33083</v>
      </c>
      <c r="E428" s="416">
        <v>7136</v>
      </c>
      <c r="F428" s="417">
        <v>58300500400000</v>
      </c>
      <c r="G428" s="416">
        <v>3</v>
      </c>
      <c r="H428" s="415" t="s">
        <v>1191</v>
      </c>
      <c r="I428" s="418" t="s">
        <v>1240</v>
      </c>
      <c r="J428" s="418" t="s">
        <v>1241</v>
      </c>
      <c r="K428" s="418" t="s">
        <v>1242</v>
      </c>
      <c r="L428" s="418" t="s">
        <v>1243</v>
      </c>
      <c r="M428" s="419">
        <v>41.621499999999997</v>
      </c>
      <c r="N428" s="419">
        <v>-77.366236111111107</v>
      </c>
      <c r="O428" s="418">
        <v>20120531574</v>
      </c>
      <c r="P428" s="413" t="s">
        <v>46</v>
      </c>
      <c r="Q428" s="413" t="s">
        <v>1251</v>
      </c>
      <c r="R428" s="413" t="s">
        <v>1252</v>
      </c>
      <c r="S428" s="420" t="s">
        <v>302</v>
      </c>
      <c r="T428" s="413"/>
      <c r="U428" s="420" t="s">
        <v>937</v>
      </c>
      <c r="V428" s="606">
        <f>LOOKUP(Table1[[#This Row],[JV '#]],Table4[JV '#],Table4[Construction Start Dates])</f>
        <v>42272</v>
      </c>
    </row>
    <row r="429" spans="1:22" ht="48" x14ac:dyDescent="0.25">
      <c r="A429" s="414" t="s">
        <v>1253</v>
      </c>
      <c r="B429" s="415" t="s">
        <v>887</v>
      </c>
      <c r="C429" s="415">
        <v>133</v>
      </c>
      <c r="D429" s="456">
        <v>33180</v>
      </c>
      <c r="E429" s="415">
        <v>7347</v>
      </c>
      <c r="F429" s="417">
        <v>58401702800000</v>
      </c>
      <c r="G429" s="416">
        <v>3</v>
      </c>
      <c r="H429" s="415" t="s">
        <v>1191</v>
      </c>
      <c r="I429" s="418" t="s">
        <v>1254</v>
      </c>
      <c r="J429" s="418" t="s">
        <v>1255</v>
      </c>
      <c r="K429" s="418" t="s">
        <v>1256</v>
      </c>
      <c r="L429" s="418" t="s">
        <v>1257</v>
      </c>
      <c r="M429" s="419">
        <v>41.992083333333333</v>
      </c>
      <c r="N429" s="419">
        <v>-77.379824999999997</v>
      </c>
      <c r="O429" s="418">
        <v>20130461235</v>
      </c>
      <c r="P429" s="413" t="s">
        <v>46</v>
      </c>
      <c r="Q429" s="413" t="s">
        <v>47</v>
      </c>
      <c r="R429" s="413" t="s">
        <v>880</v>
      </c>
      <c r="S429" s="420"/>
      <c r="T429" s="413"/>
      <c r="U429" s="420" t="s">
        <v>937</v>
      </c>
      <c r="V429" s="606">
        <f>LOOKUP(Table1[[#This Row],[JV '#]],Table4[JV '#],Table4[Construction Start Dates])</f>
        <v>42215</v>
      </c>
    </row>
    <row r="430" spans="1:22" ht="24" x14ac:dyDescent="0.25">
      <c r="A430" s="414" t="s">
        <v>1258</v>
      </c>
      <c r="B430" s="415" t="s">
        <v>887</v>
      </c>
      <c r="C430" s="415">
        <v>133</v>
      </c>
      <c r="D430" s="456">
        <v>33180</v>
      </c>
      <c r="E430" s="415">
        <v>7347</v>
      </c>
      <c r="F430" s="417">
        <v>58401702800000</v>
      </c>
      <c r="G430" s="416">
        <v>3</v>
      </c>
      <c r="H430" s="415" t="s">
        <v>1191</v>
      </c>
      <c r="I430" s="418" t="s">
        <v>1254</v>
      </c>
      <c r="J430" s="418" t="s">
        <v>1255</v>
      </c>
      <c r="K430" s="418" t="s">
        <v>1256</v>
      </c>
      <c r="L430" s="418" t="s">
        <v>1257</v>
      </c>
      <c r="M430" s="419">
        <v>41.992083333333333</v>
      </c>
      <c r="N430" s="419">
        <v>-77.379824999999997</v>
      </c>
      <c r="O430" s="418">
        <v>20130461235</v>
      </c>
      <c r="P430" s="413" t="s">
        <v>55</v>
      </c>
      <c r="Q430" s="413" t="s">
        <v>417</v>
      </c>
      <c r="R430" s="413" t="s">
        <v>1218</v>
      </c>
      <c r="S430" s="420"/>
      <c r="T430" s="413"/>
      <c r="U430" s="420" t="s">
        <v>937</v>
      </c>
      <c r="V430" s="606">
        <f>LOOKUP(Table1[[#This Row],[JV '#]],Table4[JV '#],Table4[Construction Start Dates])</f>
        <v>42215</v>
      </c>
    </row>
    <row r="431" spans="1:22" ht="24" x14ac:dyDescent="0.25">
      <c r="A431" s="414" t="s">
        <v>1259</v>
      </c>
      <c r="B431" s="415" t="s">
        <v>35</v>
      </c>
      <c r="C431" s="415">
        <v>134</v>
      </c>
      <c r="D431" s="416">
        <v>33209</v>
      </c>
      <c r="E431" s="416">
        <v>83470</v>
      </c>
      <c r="F431" s="417">
        <v>58403501300426</v>
      </c>
      <c r="G431" s="416">
        <v>3</v>
      </c>
      <c r="H431" s="415" t="s">
        <v>1191</v>
      </c>
      <c r="I431" s="418" t="s">
        <v>1260</v>
      </c>
      <c r="J431" s="418" t="s">
        <v>1261</v>
      </c>
      <c r="K431" s="418" t="s">
        <v>1262</v>
      </c>
      <c r="L431" s="418" t="s">
        <v>1263</v>
      </c>
      <c r="M431" s="419">
        <v>41.797861111111111</v>
      </c>
      <c r="N431" s="419">
        <v>-77.264349999999993</v>
      </c>
      <c r="O431" s="418">
        <v>20150510450</v>
      </c>
      <c r="P431" s="413" t="s">
        <v>162</v>
      </c>
      <c r="Q431" s="413" t="s">
        <v>185</v>
      </c>
      <c r="R431" s="413" t="s">
        <v>878</v>
      </c>
      <c r="S431" s="420" t="s">
        <v>44</v>
      </c>
      <c r="T431" s="413"/>
      <c r="U431" s="420"/>
      <c r="V431" s="606">
        <f>LOOKUP(Table1[[#This Row],[JV '#]],Table4[JV '#],Table4[Construction Start Dates])</f>
        <v>42585</v>
      </c>
    </row>
    <row r="432" spans="1:22" ht="48" x14ac:dyDescent="0.25">
      <c r="A432" s="414" t="s">
        <v>1264</v>
      </c>
      <c r="B432" s="415" t="s">
        <v>35</v>
      </c>
      <c r="C432" s="415">
        <v>134</v>
      </c>
      <c r="D432" s="416">
        <v>33209</v>
      </c>
      <c r="E432" s="416">
        <v>83470</v>
      </c>
      <c r="F432" s="417">
        <v>58403501300426</v>
      </c>
      <c r="G432" s="416">
        <v>3</v>
      </c>
      <c r="H432" s="415" t="s">
        <v>1191</v>
      </c>
      <c r="I432" s="418" t="s">
        <v>1260</v>
      </c>
      <c r="J432" s="418" t="s">
        <v>1261</v>
      </c>
      <c r="K432" s="418" t="s">
        <v>1262</v>
      </c>
      <c r="L432" s="418" t="s">
        <v>1263</v>
      </c>
      <c r="M432" s="419">
        <v>41.797861111111111</v>
      </c>
      <c r="N432" s="419">
        <v>-77.264349999999993</v>
      </c>
      <c r="O432" s="418">
        <v>20150510450</v>
      </c>
      <c r="P432" s="420" t="s">
        <v>46</v>
      </c>
      <c r="Q432" s="413" t="s">
        <v>1265</v>
      </c>
      <c r="R432" s="413" t="s">
        <v>880</v>
      </c>
      <c r="S432" s="420" t="s">
        <v>302</v>
      </c>
      <c r="T432" s="413"/>
      <c r="U432" s="436"/>
      <c r="V432" s="606">
        <f>LOOKUP(Table1[[#This Row],[JV '#]],Table4[JV '#],Table4[Construction Start Dates])</f>
        <v>42585</v>
      </c>
    </row>
    <row r="433" spans="1:22" ht="48" x14ac:dyDescent="0.25">
      <c r="A433" s="414" t="s">
        <v>1266</v>
      </c>
      <c r="B433" s="415" t="s">
        <v>35</v>
      </c>
      <c r="C433" s="415">
        <v>135</v>
      </c>
      <c r="D433" s="516">
        <v>33469</v>
      </c>
      <c r="E433" s="415">
        <v>7542</v>
      </c>
      <c r="F433" s="443">
        <v>59100101101961</v>
      </c>
      <c r="G433" s="416">
        <v>3</v>
      </c>
      <c r="H433" s="415" t="s">
        <v>1267</v>
      </c>
      <c r="I433" s="418" t="s">
        <v>1268</v>
      </c>
      <c r="J433" s="418" t="s">
        <v>1269</v>
      </c>
      <c r="K433" s="418" t="s">
        <v>1270</v>
      </c>
      <c r="L433" s="418" t="s">
        <v>1271</v>
      </c>
      <c r="M433" s="419">
        <v>41.012444444444398</v>
      </c>
      <c r="N433" s="419">
        <v>-76.982511111111108</v>
      </c>
      <c r="O433" s="418" t="s">
        <v>1272</v>
      </c>
      <c r="P433" s="413" t="s">
        <v>55</v>
      </c>
      <c r="Q433" s="413" t="s">
        <v>151</v>
      </c>
      <c r="R433" s="413" t="s">
        <v>1273</v>
      </c>
      <c r="S433" s="420" t="s">
        <v>302</v>
      </c>
      <c r="T433" s="413"/>
      <c r="U433" s="420"/>
      <c r="V433" s="606">
        <f>LOOKUP(Table1[[#This Row],[JV '#]],Table4[JV '#],Table4[Construction Start Dates])</f>
        <v>42562</v>
      </c>
    </row>
    <row r="434" spans="1:22" ht="24" x14ac:dyDescent="0.25">
      <c r="A434" s="414" t="s">
        <v>1274</v>
      </c>
      <c r="B434" s="415" t="s">
        <v>35</v>
      </c>
      <c r="C434" s="415">
        <v>135</v>
      </c>
      <c r="D434" s="516">
        <v>33469</v>
      </c>
      <c r="E434" s="415">
        <v>7542</v>
      </c>
      <c r="F434" s="443">
        <v>59100101101961</v>
      </c>
      <c r="G434" s="416">
        <v>3</v>
      </c>
      <c r="H434" s="415" t="s">
        <v>1267</v>
      </c>
      <c r="I434" s="418" t="s">
        <v>1268</v>
      </c>
      <c r="J434" s="418" t="s">
        <v>1269</v>
      </c>
      <c r="K434" s="418" t="s">
        <v>1270</v>
      </c>
      <c r="L434" s="418" t="s">
        <v>1271</v>
      </c>
      <c r="M434" s="419">
        <v>41.012444444444398</v>
      </c>
      <c r="N434" s="419">
        <v>-76.982511111111108</v>
      </c>
      <c r="O434" s="418" t="s">
        <v>1272</v>
      </c>
      <c r="P434" s="420" t="s">
        <v>46</v>
      </c>
      <c r="Q434" s="413" t="s">
        <v>1275</v>
      </c>
      <c r="R434" s="413" t="s">
        <v>1276</v>
      </c>
      <c r="S434" s="420" t="s">
        <v>302</v>
      </c>
      <c r="T434" s="413"/>
      <c r="U434" s="436"/>
      <c r="V434" s="606">
        <f>LOOKUP(Table1[[#This Row],[JV '#]],Table4[JV '#],Table4[Construction Start Dates])</f>
        <v>42562</v>
      </c>
    </row>
    <row r="435" spans="1:22" ht="48" x14ac:dyDescent="0.25">
      <c r="A435" s="414" t="s">
        <v>1277</v>
      </c>
      <c r="B435" s="415" t="s">
        <v>35</v>
      </c>
      <c r="C435" s="415">
        <v>136</v>
      </c>
      <c r="D435" s="516">
        <v>33470</v>
      </c>
      <c r="E435" s="416">
        <v>7542</v>
      </c>
      <c r="F435" s="443">
        <v>59100101102058</v>
      </c>
      <c r="G435" s="416">
        <v>3</v>
      </c>
      <c r="H435" s="415" t="s">
        <v>1267</v>
      </c>
      <c r="I435" s="418" t="s">
        <v>1268</v>
      </c>
      <c r="J435" s="418" t="s">
        <v>1269</v>
      </c>
      <c r="K435" s="418" t="s">
        <v>1270</v>
      </c>
      <c r="L435" s="418" t="s">
        <v>1278</v>
      </c>
      <c r="M435" s="419">
        <v>41.012416666666667</v>
      </c>
      <c r="N435" s="419">
        <v>-76.982186111111105</v>
      </c>
      <c r="O435" s="418" t="s">
        <v>1279</v>
      </c>
      <c r="P435" s="413" t="s">
        <v>55</v>
      </c>
      <c r="Q435" s="413" t="s">
        <v>151</v>
      </c>
      <c r="R435" s="413" t="s">
        <v>1280</v>
      </c>
      <c r="S435" s="420" t="s">
        <v>302</v>
      </c>
      <c r="T435" s="413"/>
      <c r="U435" s="420"/>
      <c r="V435" s="606">
        <f>LOOKUP(Table1[[#This Row],[JV '#]],Table4[JV '#],Table4[Construction Start Dates])</f>
        <v>42562</v>
      </c>
    </row>
    <row r="436" spans="1:22" ht="24" x14ac:dyDescent="0.25">
      <c r="A436" s="414" t="s">
        <v>1281</v>
      </c>
      <c r="B436" s="415" t="s">
        <v>35</v>
      </c>
      <c r="C436" s="415">
        <v>136</v>
      </c>
      <c r="D436" s="516">
        <v>33470</v>
      </c>
      <c r="E436" s="416">
        <v>7542</v>
      </c>
      <c r="F436" s="443">
        <v>59100101102058</v>
      </c>
      <c r="G436" s="416">
        <v>3</v>
      </c>
      <c r="H436" s="415" t="s">
        <v>1267</v>
      </c>
      <c r="I436" s="418" t="s">
        <v>1268</v>
      </c>
      <c r="J436" s="418" t="s">
        <v>1269</v>
      </c>
      <c r="K436" s="418" t="s">
        <v>1270</v>
      </c>
      <c r="L436" s="418" t="s">
        <v>1278</v>
      </c>
      <c r="M436" s="419">
        <v>41.012416666666667</v>
      </c>
      <c r="N436" s="419">
        <v>-76.982186111111105</v>
      </c>
      <c r="O436" s="418" t="s">
        <v>1279</v>
      </c>
      <c r="P436" s="420" t="s">
        <v>46</v>
      </c>
      <c r="Q436" s="413" t="s">
        <v>1275</v>
      </c>
      <c r="R436" s="413" t="s">
        <v>1276</v>
      </c>
      <c r="S436" s="420" t="s">
        <v>302</v>
      </c>
      <c r="T436" s="413"/>
      <c r="U436" s="436"/>
      <c r="V436" s="606">
        <f>LOOKUP(Table1[[#This Row],[JV '#]],Table4[JV '#],Table4[Construction Start Dates])</f>
        <v>42562</v>
      </c>
    </row>
    <row r="437" spans="1:22" ht="24" x14ac:dyDescent="0.25">
      <c r="A437" s="414" t="s">
        <v>1282</v>
      </c>
      <c r="B437" s="415" t="s">
        <v>887</v>
      </c>
      <c r="C437" s="415">
        <v>137</v>
      </c>
      <c r="D437" s="416">
        <v>33478</v>
      </c>
      <c r="E437" s="416">
        <v>83478</v>
      </c>
      <c r="F437" s="417">
        <v>59100300200000</v>
      </c>
      <c r="G437" s="416">
        <v>3</v>
      </c>
      <c r="H437" s="415" t="s">
        <v>1267</v>
      </c>
      <c r="I437" s="418" t="s">
        <v>1283</v>
      </c>
      <c r="J437" s="418" t="s">
        <v>1284</v>
      </c>
      <c r="K437" s="418" t="s">
        <v>1285</v>
      </c>
      <c r="L437" s="418" t="s">
        <v>1271</v>
      </c>
      <c r="M437" s="419">
        <v>40.97336111111111</v>
      </c>
      <c r="N437" s="419">
        <v>-76.95245833333334</v>
      </c>
      <c r="O437" s="418" t="s">
        <v>1286</v>
      </c>
      <c r="P437" s="413" t="s">
        <v>46</v>
      </c>
      <c r="Q437" s="413" t="s">
        <v>548</v>
      </c>
      <c r="R437" s="413" t="s">
        <v>549</v>
      </c>
      <c r="S437" s="420" t="s">
        <v>302</v>
      </c>
      <c r="T437" s="413"/>
      <c r="U437" s="420" t="s">
        <v>899</v>
      </c>
      <c r="V437" s="606">
        <f>LOOKUP(Table1[[#This Row],[JV '#]],Table4[JV '#],Table4[Construction Start Dates])</f>
        <v>42226</v>
      </c>
    </row>
    <row r="438" spans="1:22" ht="24" x14ac:dyDescent="0.25">
      <c r="A438" s="414" t="s">
        <v>1288</v>
      </c>
      <c r="B438" s="415" t="s">
        <v>887</v>
      </c>
      <c r="C438" s="415">
        <v>137</v>
      </c>
      <c r="D438" s="416">
        <v>33478</v>
      </c>
      <c r="E438" s="416">
        <v>83478</v>
      </c>
      <c r="F438" s="417">
        <v>59100300200000</v>
      </c>
      <c r="G438" s="416">
        <v>3</v>
      </c>
      <c r="H438" s="415" t="s">
        <v>1267</v>
      </c>
      <c r="I438" s="418" t="s">
        <v>1283</v>
      </c>
      <c r="J438" s="418" t="s">
        <v>1284</v>
      </c>
      <c r="K438" s="418" t="s">
        <v>1285</v>
      </c>
      <c r="L438" s="418" t="s">
        <v>1271</v>
      </c>
      <c r="M438" s="419">
        <v>40.97336111111111</v>
      </c>
      <c r="N438" s="419">
        <v>-76.95245833333334</v>
      </c>
      <c r="O438" s="418" t="s">
        <v>1286</v>
      </c>
      <c r="P438" s="413" t="s">
        <v>55</v>
      </c>
      <c r="Q438" s="413" t="s">
        <v>151</v>
      </c>
      <c r="R438" s="413" t="s">
        <v>1289</v>
      </c>
      <c r="S438" s="420" t="s">
        <v>302</v>
      </c>
      <c r="T438" s="413"/>
      <c r="U438" s="420" t="s">
        <v>937</v>
      </c>
      <c r="V438" s="606">
        <f>LOOKUP(Table1[[#This Row],[JV '#]],Table4[JV '#],Table4[Construction Start Dates])</f>
        <v>42226</v>
      </c>
    </row>
    <row r="439" spans="1:22" ht="24" x14ac:dyDescent="0.25">
      <c r="A439" s="414" t="s">
        <v>1290</v>
      </c>
      <c r="B439" s="415" t="s">
        <v>887</v>
      </c>
      <c r="C439" s="415">
        <v>137</v>
      </c>
      <c r="D439" s="416">
        <v>33478</v>
      </c>
      <c r="E439" s="416">
        <v>83478</v>
      </c>
      <c r="F439" s="417">
        <v>59100300200000</v>
      </c>
      <c r="G439" s="416">
        <v>3</v>
      </c>
      <c r="H439" s="415" t="s">
        <v>1267</v>
      </c>
      <c r="I439" s="418" t="s">
        <v>1283</v>
      </c>
      <c r="J439" s="418" t="s">
        <v>1284</v>
      </c>
      <c r="K439" s="418" t="s">
        <v>1285</v>
      </c>
      <c r="L439" s="418" t="s">
        <v>1271</v>
      </c>
      <c r="M439" s="419">
        <v>40.97336111111111</v>
      </c>
      <c r="N439" s="419">
        <v>-76.95245833333334</v>
      </c>
      <c r="O439" s="418" t="s">
        <v>1286</v>
      </c>
      <c r="P439" s="413" t="s">
        <v>46</v>
      </c>
      <c r="Q439" s="413" t="s">
        <v>1291</v>
      </c>
      <c r="R439" s="413" t="s">
        <v>1292</v>
      </c>
      <c r="S439" s="420" t="s">
        <v>302</v>
      </c>
      <c r="T439" s="413" t="s">
        <v>1293</v>
      </c>
      <c r="U439" s="420" t="s">
        <v>937</v>
      </c>
      <c r="V439" s="606">
        <f>LOOKUP(Table1[[#This Row],[JV '#]],Table4[JV '#],Table4[Construction Start Dates])</f>
        <v>42226</v>
      </c>
    </row>
    <row r="440" spans="1:22" x14ac:dyDescent="0.25">
      <c r="A440" s="414" t="s">
        <v>1294</v>
      </c>
      <c r="B440" s="415" t="s">
        <v>887</v>
      </c>
      <c r="C440" s="415">
        <v>138</v>
      </c>
      <c r="D440" s="416">
        <v>33543</v>
      </c>
      <c r="E440" s="416">
        <v>74043</v>
      </c>
      <c r="F440" s="417">
        <v>59300202000501</v>
      </c>
      <c r="G440" s="416">
        <v>3</v>
      </c>
      <c r="H440" s="415" t="s">
        <v>1267</v>
      </c>
      <c r="I440" s="418" t="s">
        <v>1295</v>
      </c>
      <c r="J440" s="418" t="s">
        <v>1296</v>
      </c>
      <c r="K440" s="418" t="s">
        <v>1297</v>
      </c>
      <c r="L440" s="418" t="s">
        <v>1298</v>
      </c>
      <c r="M440" s="419">
        <v>40.883055555555558</v>
      </c>
      <c r="N440" s="419">
        <v>-77.197177777777782</v>
      </c>
      <c r="O440" s="418">
        <v>20102451630</v>
      </c>
      <c r="P440" s="413" t="s">
        <v>55</v>
      </c>
      <c r="Q440" s="413" t="s">
        <v>687</v>
      </c>
      <c r="R440" s="413" t="s">
        <v>1299</v>
      </c>
      <c r="S440" s="420" t="s">
        <v>302</v>
      </c>
      <c r="T440" s="413"/>
      <c r="U440" s="420" t="s">
        <v>895</v>
      </c>
      <c r="V440" s="606">
        <f>LOOKUP(Table1[[#This Row],[JV '#]],Table4[JV '#],Table4[Construction Start Dates])</f>
        <v>42541</v>
      </c>
    </row>
    <row r="441" spans="1:22" x14ac:dyDescent="0.25">
      <c r="A441" s="414" t="s">
        <v>1300</v>
      </c>
      <c r="B441" s="415" t="s">
        <v>887</v>
      </c>
      <c r="C441" s="415">
        <v>138</v>
      </c>
      <c r="D441" s="416">
        <v>33543</v>
      </c>
      <c r="E441" s="416">
        <v>74043</v>
      </c>
      <c r="F441" s="417">
        <v>59300202000501</v>
      </c>
      <c r="G441" s="416">
        <v>3</v>
      </c>
      <c r="H441" s="415" t="s">
        <v>1267</v>
      </c>
      <c r="I441" s="418" t="s">
        <v>1295</v>
      </c>
      <c r="J441" s="418" t="s">
        <v>1296</v>
      </c>
      <c r="K441" s="418" t="s">
        <v>1297</v>
      </c>
      <c r="L441" s="418" t="s">
        <v>1298</v>
      </c>
      <c r="M441" s="419">
        <v>40.883055555555558</v>
      </c>
      <c r="N441" s="419">
        <v>-77.197177777777782</v>
      </c>
      <c r="O441" s="418">
        <v>20102451630</v>
      </c>
      <c r="P441" s="413" t="s">
        <v>55</v>
      </c>
      <c r="Q441" s="413" t="s">
        <v>687</v>
      </c>
      <c r="R441" s="413" t="s">
        <v>1299</v>
      </c>
      <c r="S441" s="420" t="s">
        <v>302</v>
      </c>
      <c r="T441" s="413"/>
      <c r="U441" s="420" t="s">
        <v>895</v>
      </c>
      <c r="V441" s="606">
        <f>LOOKUP(Table1[[#This Row],[JV '#]],Table4[JV '#],Table4[Construction Start Dates])</f>
        <v>42541</v>
      </c>
    </row>
    <row r="442" spans="1:22" x14ac:dyDescent="0.25">
      <c r="A442" s="414" t="s">
        <v>1301</v>
      </c>
      <c r="B442" s="415" t="s">
        <v>887</v>
      </c>
      <c r="C442" s="415">
        <v>138</v>
      </c>
      <c r="D442" s="416">
        <v>33543</v>
      </c>
      <c r="E442" s="416">
        <v>74043</v>
      </c>
      <c r="F442" s="417">
        <v>59300202000501</v>
      </c>
      <c r="G442" s="416">
        <v>3</v>
      </c>
      <c r="H442" s="415" t="s">
        <v>1267</v>
      </c>
      <c r="I442" s="418" t="s">
        <v>1295</v>
      </c>
      <c r="J442" s="418" t="s">
        <v>1296</v>
      </c>
      <c r="K442" s="418" t="s">
        <v>1297</v>
      </c>
      <c r="L442" s="418" t="s">
        <v>1298</v>
      </c>
      <c r="M442" s="419">
        <v>40.883055555555558</v>
      </c>
      <c r="N442" s="419">
        <v>-77.197177777777782</v>
      </c>
      <c r="O442" s="418">
        <v>20102451630</v>
      </c>
      <c r="P442" s="413" t="s">
        <v>1244</v>
      </c>
      <c r="Q442" s="413" t="s">
        <v>1302</v>
      </c>
      <c r="R442" s="413" t="s">
        <v>1303</v>
      </c>
      <c r="S442" s="420" t="s">
        <v>44</v>
      </c>
      <c r="T442" s="413"/>
      <c r="U442" s="420" t="s">
        <v>899</v>
      </c>
      <c r="V442" s="606">
        <f>LOOKUP(Table1[[#This Row],[JV '#]],Table4[JV '#],Table4[Construction Start Dates])</f>
        <v>42541</v>
      </c>
    </row>
    <row r="443" spans="1:22" ht="24" x14ac:dyDescent="0.25">
      <c r="A443" s="414" t="s">
        <v>1304</v>
      </c>
      <c r="B443" s="415" t="s">
        <v>887</v>
      </c>
      <c r="C443" s="415">
        <v>138</v>
      </c>
      <c r="D443" s="416">
        <v>33543</v>
      </c>
      <c r="E443" s="416">
        <v>74043</v>
      </c>
      <c r="F443" s="417">
        <v>59300202000501</v>
      </c>
      <c r="G443" s="416">
        <v>3</v>
      </c>
      <c r="H443" s="415" t="s">
        <v>1267</v>
      </c>
      <c r="I443" s="418" t="s">
        <v>1295</v>
      </c>
      <c r="J443" s="418" t="s">
        <v>1296</v>
      </c>
      <c r="K443" s="418" t="s">
        <v>1297</v>
      </c>
      <c r="L443" s="418" t="s">
        <v>1298</v>
      </c>
      <c r="M443" s="419">
        <v>40.883055555555558</v>
      </c>
      <c r="N443" s="419">
        <v>-77.197177777777782</v>
      </c>
      <c r="O443" s="418">
        <v>20102451630</v>
      </c>
      <c r="P443" s="413" t="s">
        <v>46</v>
      </c>
      <c r="Q443" s="413" t="s">
        <v>548</v>
      </c>
      <c r="R443" s="413" t="s">
        <v>549</v>
      </c>
      <c r="S443" s="420" t="s">
        <v>302</v>
      </c>
      <c r="T443" s="413"/>
      <c r="U443" s="420" t="s">
        <v>895</v>
      </c>
      <c r="V443" s="606">
        <f>LOOKUP(Table1[[#This Row],[JV '#]],Table4[JV '#],Table4[Construction Start Dates])</f>
        <v>42541</v>
      </c>
    </row>
    <row r="444" spans="1:22" ht="24" x14ac:dyDescent="0.25">
      <c r="A444" s="414" t="s">
        <v>1305</v>
      </c>
      <c r="B444" s="415" t="s">
        <v>887</v>
      </c>
      <c r="C444" s="415">
        <v>138</v>
      </c>
      <c r="D444" s="416">
        <v>33543</v>
      </c>
      <c r="E444" s="416">
        <v>74043</v>
      </c>
      <c r="F444" s="417">
        <v>59300202000501</v>
      </c>
      <c r="G444" s="416">
        <v>3</v>
      </c>
      <c r="H444" s="415" t="s">
        <v>1267</v>
      </c>
      <c r="I444" s="418" t="s">
        <v>1295</v>
      </c>
      <c r="J444" s="418" t="s">
        <v>1296</v>
      </c>
      <c r="K444" s="418" t="s">
        <v>1297</v>
      </c>
      <c r="L444" s="418" t="s">
        <v>1298</v>
      </c>
      <c r="M444" s="419">
        <v>40.883055555555558</v>
      </c>
      <c r="N444" s="419">
        <v>-77.197177777777782</v>
      </c>
      <c r="O444" s="418">
        <v>20102451630</v>
      </c>
      <c r="P444" s="413" t="s">
        <v>46</v>
      </c>
      <c r="Q444" s="413" t="s">
        <v>548</v>
      </c>
      <c r="R444" s="413" t="s">
        <v>549</v>
      </c>
      <c r="S444" s="420" t="s">
        <v>302</v>
      </c>
      <c r="T444" s="413"/>
      <c r="U444" s="420" t="s">
        <v>895</v>
      </c>
      <c r="V444" s="606">
        <f>LOOKUP(Table1[[#This Row],[JV '#]],Table4[JV '#],Table4[Construction Start Dates])</f>
        <v>42541</v>
      </c>
    </row>
    <row r="445" spans="1:22" x14ac:dyDescent="0.25">
      <c r="A445" s="414" t="s">
        <v>1306</v>
      </c>
      <c r="B445" s="415" t="s">
        <v>887</v>
      </c>
      <c r="C445" s="415">
        <v>138</v>
      </c>
      <c r="D445" s="416">
        <v>33543</v>
      </c>
      <c r="E445" s="416">
        <v>74043</v>
      </c>
      <c r="F445" s="417">
        <v>59300202000501</v>
      </c>
      <c r="G445" s="416">
        <v>3</v>
      </c>
      <c r="H445" s="415" t="s">
        <v>1267</v>
      </c>
      <c r="I445" s="418" t="s">
        <v>1295</v>
      </c>
      <c r="J445" s="418" t="s">
        <v>1296</v>
      </c>
      <c r="K445" s="418" t="s">
        <v>1297</v>
      </c>
      <c r="L445" s="418" t="s">
        <v>1298</v>
      </c>
      <c r="M445" s="419">
        <v>40.883055555555558</v>
      </c>
      <c r="N445" s="419">
        <v>-77.197177777777782</v>
      </c>
      <c r="O445" s="418">
        <v>20102451630</v>
      </c>
      <c r="P445" s="413" t="s">
        <v>55</v>
      </c>
      <c r="Q445" s="413" t="s">
        <v>151</v>
      </c>
      <c r="R445" s="413" t="s">
        <v>1289</v>
      </c>
      <c r="S445" s="420" t="s">
        <v>302</v>
      </c>
      <c r="T445" s="413"/>
      <c r="U445" s="420" t="s">
        <v>895</v>
      </c>
      <c r="V445" s="606">
        <f>LOOKUP(Table1[[#This Row],[JV '#]],Table4[JV '#],Table4[Construction Start Dates])</f>
        <v>42541</v>
      </c>
    </row>
    <row r="446" spans="1:22" x14ac:dyDescent="0.25">
      <c r="A446" s="414" t="s">
        <v>1307</v>
      </c>
      <c r="B446" s="415" t="s">
        <v>887</v>
      </c>
      <c r="C446" s="415">
        <v>138</v>
      </c>
      <c r="D446" s="416">
        <v>33543</v>
      </c>
      <c r="E446" s="416">
        <v>74043</v>
      </c>
      <c r="F446" s="417">
        <v>59300202000501</v>
      </c>
      <c r="G446" s="416">
        <v>3</v>
      </c>
      <c r="H446" s="415" t="s">
        <v>1267</v>
      </c>
      <c r="I446" s="418" t="s">
        <v>1295</v>
      </c>
      <c r="J446" s="418" t="s">
        <v>1296</v>
      </c>
      <c r="K446" s="418" t="s">
        <v>1297</v>
      </c>
      <c r="L446" s="418" t="s">
        <v>1298</v>
      </c>
      <c r="M446" s="419">
        <v>40.883055555555558</v>
      </c>
      <c r="N446" s="419">
        <v>-77.197177777777782</v>
      </c>
      <c r="O446" s="418">
        <v>20102451630</v>
      </c>
      <c r="P446" s="413" t="s">
        <v>55</v>
      </c>
      <c r="Q446" s="413" t="s">
        <v>151</v>
      </c>
      <c r="R446" s="413" t="s">
        <v>1289</v>
      </c>
      <c r="S446" s="420" t="s">
        <v>302</v>
      </c>
      <c r="T446" s="413"/>
      <c r="U446" s="420" t="s">
        <v>895</v>
      </c>
      <c r="V446" s="606">
        <f>LOOKUP(Table1[[#This Row],[JV '#]],Table4[JV '#],Table4[Construction Start Dates])</f>
        <v>42541</v>
      </c>
    </row>
    <row r="447" spans="1:22" ht="36" x14ac:dyDescent="0.25">
      <c r="A447" s="414" t="s">
        <v>1308</v>
      </c>
      <c r="B447" s="415" t="s">
        <v>35</v>
      </c>
      <c r="C447" s="459">
        <v>139</v>
      </c>
      <c r="D447" s="516">
        <v>20820</v>
      </c>
      <c r="E447" s="415">
        <v>96689</v>
      </c>
      <c r="F447" s="490">
        <v>35401900200731</v>
      </c>
      <c r="G447" s="416">
        <v>4</v>
      </c>
      <c r="H447" s="415" t="s">
        <v>1309</v>
      </c>
      <c r="I447" s="418" t="s">
        <v>1310</v>
      </c>
      <c r="J447" s="418" t="s">
        <v>1311</v>
      </c>
      <c r="K447" s="562" t="s">
        <v>1312</v>
      </c>
      <c r="L447" s="562" t="s">
        <v>1313</v>
      </c>
      <c r="M447" s="531">
        <v>41.489444444444445</v>
      </c>
      <c r="N447" s="531">
        <v>-75.680374999999998</v>
      </c>
      <c r="O447" s="418">
        <v>20143521244</v>
      </c>
      <c r="P447" s="413" t="s">
        <v>309</v>
      </c>
      <c r="Q447" s="413" t="s">
        <v>382</v>
      </c>
      <c r="R447" s="413" t="s">
        <v>1314</v>
      </c>
      <c r="S447" s="420" t="s">
        <v>44</v>
      </c>
      <c r="T447" s="413"/>
      <c r="U447" s="420"/>
      <c r="V447" s="606">
        <f>LOOKUP(Table1[[#This Row],[JV '#]],Table4[JV '#],Table4[Construction Start Dates])</f>
        <v>42517</v>
      </c>
    </row>
    <row r="448" spans="1:22" ht="36" x14ac:dyDescent="0.25">
      <c r="A448" s="414" t="s">
        <v>1315</v>
      </c>
      <c r="B448" s="415" t="s">
        <v>35</v>
      </c>
      <c r="C448" s="459">
        <v>139</v>
      </c>
      <c r="D448" s="516">
        <v>20820</v>
      </c>
      <c r="E448" s="415">
        <v>96689</v>
      </c>
      <c r="F448" s="490">
        <v>35401900200731</v>
      </c>
      <c r="G448" s="416">
        <v>4</v>
      </c>
      <c r="H448" s="415" t="s">
        <v>1309</v>
      </c>
      <c r="I448" s="418" t="s">
        <v>1310</v>
      </c>
      <c r="J448" s="418" t="s">
        <v>1311</v>
      </c>
      <c r="K448" s="562" t="s">
        <v>1312</v>
      </c>
      <c r="L448" s="562" t="s">
        <v>1313</v>
      </c>
      <c r="M448" s="531">
        <v>41.489444444444445</v>
      </c>
      <c r="N448" s="531">
        <v>-75.680374999999998</v>
      </c>
      <c r="O448" s="418">
        <v>20143521244</v>
      </c>
      <c r="P448" s="413" t="s">
        <v>309</v>
      </c>
      <c r="Q448" s="413" t="s">
        <v>1316</v>
      </c>
      <c r="R448" s="413" t="s">
        <v>1317</v>
      </c>
      <c r="S448" s="420" t="s">
        <v>44</v>
      </c>
      <c r="T448" s="413"/>
      <c r="U448" s="436"/>
      <c r="V448" s="606">
        <f>LOOKUP(Table1[[#This Row],[JV '#]],Table4[JV '#],Table4[Construction Start Dates])</f>
        <v>42517</v>
      </c>
    </row>
    <row r="449" spans="1:22" ht="36" x14ac:dyDescent="0.25">
      <c r="A449" s="414" t="s">
        <v>1318</v>
      </c>
      <c r="B449" s="415" t="s">
        <v>35</v>
      </c>
      <c r="C449" s="459">
        <v>139</v>
      </c>
      <c r="D449" s="516">
        <v>20820</v>
      </c>
      <c r="E449" s="415">
        <v>96689</v>
      </c>
      <c r="F449" s="490">
        <v>35401900200731</v>
      </c>
      <c r="G449" s="416">
        <v>4</v>
      </c>
      <c r="H449" s="415" t="s">
        <v>1309</v>
      </c>
      <c r="I449" s="418" t="s">
        <v>1310</v>
      </c>
      <c r="J449" s="418" t="s">
        <v>1311</v>
      </c>
      <c r="K449" s="562" t="s">
        <v>1312</v>
      </c>
      <c r="L449" s="562" t="s">
        <v>1313</v>
      </c>
      <c r="M449" s="531">
        <v>41.489444444444445</v>
      </c>
      <c r="N449" s="531">
        <v>-75.680374999999998</v>
      </c>
      <c r="O449" s="418">
        <v>20143521244</v>
      </c>
      <c r="P449" s="413" t="s">
        <v>1319</v>
      </c>
      <c r="Q449" s="413" t="s">
        <v>1320</v>
      </c>
      <c r="R449" s="413" t="s">
        <v>1321</v>
      </c>
      <c r="S449" s="420" t="s">
        <v>44</v>
      </c>
      <c r="T449" s="413" t="s">
        <v>1322</v>
      </c>
      <c r="U449" s="436"/>
      <c r="V449" s="606">
        <f>LOOKUP(Table1[[#This Row],[JV '#]],Table4[JV '#],Table4[Construction Start Dates])</f>
        <v>42517</v>
      </c>
    </row>
    <row r="450" spans="1:22" ht="24" x14ac:dyDescent="0.25">
      <c r="A450" s="414" t="s">
        <v>1323</v>
      </c>
      <c r="B450" s="415" t="s">
        <v>35</v>
      </c>
      <c r="C450" s="459">
        <v>139</v>
      </c>
      <c r="D450" s="516">
        <v>20820</v>
      </c>
      <c r="E450" s="415">
        <v>96689</v>
      </c>
      <c r="F450" s="490">
        <v>35401900200731</v>
      </c>
      <c r="G450" s="416">
        <v>4</v>
      </c>
      <c r="H450" s="415" t="s">
        <v>1309</v>
      </c>
      <c r="I450" s="418" t="s">
        <v>1310</v>
      </c>
      <c r="J450" s="418" t="s">
        <v>1311</v>
      </c>
      <c r="K450" s="562" t="s">
        <v>1312</v>
      </c>
      <c r="L450" s="562" t="s">
        <v>1313</v>
      </c>
      <c r="M450" s="531">
        <v>41.489444444444445</v>
      </c>
      <c r="N450" s="531">
        <v>-75.680374999999998</v>
      </c>
      <c r="O450" s="418">
        <v>20143521244</v>
      </c>
      <c r="P450" s="413" t="s">
        <v>46</v>
      </c>
      <c r="Q450" s="413" t="s">
        <v>548</v>
      </c>
      <c r="R450" s="413" t="s">
        <v>1324</v>
      </c>
      <c r="S450" s="420" t="s">
        <v>44</v>
      </c>
      <c r="T450" s="413"/>
      <c r="U450" s="436"/>
      <c r="V450" s="606">
        <f>LOOKUP(Table1[[#This Row],[JV '#]],Table4[JV '#],Table4[Construction Start Dates])</f>
        <v>42517</v>
      </c>
    </row>
    <row r="451" spans="1:22" ht="24" x14ac:dyDescent="0.25">
      <c r="A451" s="414" t="s">
        <v>1325</v>
      </c>
      <c r="B451" s="415" t="s">
        <v>35</v>
      </c>
      <c r="C451" s="459">
        <v>139</v>
      </c>
      <c r="D451" s="516">
        <v>20820</v>
      </c>
      <c r="E451" s="415">
        <v>96689</v>
      </c>
      <c r="F451" s="490">
        <v>35401900200731</v>
      </c>
      <c r="G451" s="416">
        <v>4</v>
      </c>
      <c r="H451" s="415" t="s">
        <v>1309</v>
      </c>
      <c r="I451" s="418" t="s">
        <v>1310</v>
      </c>
      <c r="J451" s="418" t="s">
        <v>1311</v>
      </c>
      <c r="K451" s="562" t="s">
        <v>1312</v>
      </c>
      <c r="L451" s="562" t="s">
        <v>1313</v>
      </c>
      <c r="M451" s="531">
        <v>41.489444444444402</v>
      </c>
      <c r="N451" s="531">
        <v>-75.680374999999998</v>
      </c>
      <c r="O451" s="418">
        <v>20143521244</v>
      </c>
      <c r="P451" s="413" t="s">
        <v>657</v>
      </c>
      <c r="Q451" s="413" t="s">
        <v>185</v>
      </c>
      <c r="R451" s="413" t="s">
        <v>1031</v>
      </c>
      <c r="S451" s="420" t="s">
        <v>44</v>
      </c>
      <c r="T451" s="413" t="s">
        <v>1326</v>
      </c>
      <c r="U451" s="436"/>
      <c r="V451" s="606">
        <f>LOOKUP(Table1[[#This Row],[JV '#]],Table4[JV '#],Table4[Construction Start Dates])</f>
        <v>42517</v>
      </c>
    </row>
    <row r="452" spans="1:22" ht="24" x14ac:dyDescent="0.25">
      <c r="A452" s="414" t="s">
        <v>1327</v>
      </c>
      <c r="B452" s="415" t="s">
        <v>35</v>
      </c>
      <c r="C452" s="415">
        <v>140</v>
      </c>
      <c r="D452" s="456">
        <v>23795</v>
      </c>
      <c r="E452" s="415">
        <v>67364</v>
      </c>
      <c r="F452" s="417">
        <v>40011501200000</v>
      </c>
      <c r="G452" s="416">
        <v>4</v>
      </c>
      <c r="H452" s="415" t="s">
        <v>1328</v>
      </c>
      <c r="I452" s="418" t="s">
        <v>1329</v>
      </c>
      <c r="J452" s="418" t="s">
        <v>1330</v>
      </c>
      <c r="K452" s="418" t="s">
        <v>1331</v>
      </c>
      <c r="L452" s="418" t="s">
        <v>1332</v>
      </c>
      <c r="M452" s="419">
        <v>41.180888888888887</v>
      </c>
      <c r="N452" s="419">
        <v>-75.699402777777777</v>
      </c>
      <c r="O452" s="418">
        <v>20150420607</v>
      </c>
      <c r="P452" s="413" t="s">
        <v>46</v>
      </c>
      <c r="Q452" s="413" t="s">
        <v>548</v>
      </c>
      <c r="R452" s="413" t="s">
        <v>1324</v>
      </c>
      <c r="S452" s="420" t="s">
        <v>44</v>
      </c>
      <c r="T452" s="413"/>
      <c r="U452" s="420"/>
      <c r="V452" s="606">
        <f>LOOKUP(Table1[[#This Row],[JV '#]],Table4[JV '#],Table4[Construction Start Dates])</f>
        <v>42538</v>
      </c>
    </row>
    <row r="453" spans="1:22" ht="24" x14ac:dyDescent="0.25">
      <c r="A453" s="414" t="s">
        <v>1333</v>
      </c>
      <c r="B453" s="415" t="s">
        <v>35</v>
      </c>
      <c r="C453" s="415">
        <v>140</v>
      </c>
      <c r="D453" s="456">
        <v>23795</v>
      </c>
      <c r="E453" s="415">
        <v>67364</v>
      </c>
      <c r="F453" s="417">
        <v>40011501200000</v>
      </c>
      <c r="G453" s="416">
        <v>4</v>
      </c>
      <c r="H453" s="415" t="s">
        <v>1328</v>
      </c>
      <c r="I453" s="418" t="s">
        <v>1329</v>
      </c>
      <c r="J453" s="418" t="s">
        <v>1330</v>
      </c>
      <c r="K453" s="418" t="s">
        <v>1331</v>
      </c>
      <c r="L453" s="418" t="s">
        <v>1332</v>
      </c>
      <c r="M453" s="419">
        <v>41.180888888888887</v>
      </c>
      <c r="N453" s="419">
        <v>-75.699402777777777</v>
      </c>
      <c r="O453" s="418">
        <v>20150420607</v>
      </c>
      <c r="P453" s="413" t="s">
        <v>46</v>
      </c>
      <c r="Q453" s="413" t="s">
        <v>1334</v>
      </c>
      <c r="R453" s="413" t="s">
        <v>1335</v>
      </c>
      <c r="S453" s="420"/>
      <c r="T453" s="413"/>
      <c r="U453" s="436"/>
      <c r="V453" s="606">
        <f>LOOKUP(Table1[[#This Row],[JV '#]],Table4[JV '#],Table4[Construction Start Dates])</f>
        <v>42538</v>
      </c>
    </row>
    <row r="454" spans="1:22" ht="24" x14ac:dyDescent="0.25">
      <c r="A454" s="414">
        <v>141</v>
      </c>
      <c r="B454" s="415" t="s">
        <v>35</v>
      </c>
      <c r="C454" s="415">
        <v>141</v>
      </c>
      <c r="D454" s="456">
        <v>24493</v>
      </c>
      <c r="E454" s="415">
        <v>97506</v>
      </c>
      <c r="F454" s="417">
        <v>40800500201030</v>
      </c>
      <c r="G454" s="416">
        <v>4</v>
      </c>
      <c r="H454" s="415" t="s">
        <v>1328</v>
      </c>
      <c r="I454" s="418" t="s">
        <v>1336</v>
      </c>
      <c r="J454" s="418" t="s">
        <v>1337</v>
      </c>
      <c r="K454" s="562" t="s">
        <v>1338</v>
      </c>
      <c r="L454" s="562" t="s">
        <v>1339</v>
      </c>
      <c r="M454" s="531">
        <v>41.048333333333332</v>
      </c>
      <c r="N454" s="531">
        <v>-76.00833333333334</v>
      </c>
      <c r="O454" s="418">
        <v>20150420631</v>
      </c>
      <c r="P454" s="413" t="s">
        <v>41</v>
      </c>
      <c r="Q454" s="413" t="s">
        <v>1340</v>
      </c>
      <c r="R454" s="413" t="s">
        <v>1341</v>
      </c>
      <c r="S454" s="420" t="s">
        <v>44</v>
      </c>
      <c r="T454" s="413"/>
      <c r="U454" s="420"/>
      <c r="V454" s="606">
        <f>LOOKUP(Table1[[#This Row],[JV '#]],Table4[JV '#],Table4[Construction Start Dates])</f>
        <v>42545</v>
      </c>
    </row>
    <row r="455" spans="1:22" ht="24" x14ac:dyDescent="0.25">
      <c r="A455" s="414" t="s">
        <v>1342</v>
      </c>
      <c r="B455" s="415" t="s">
        <v>887</v>
      </c>
      <c r="C455" s="415">
        <v>142</v>
      </c>
      <c r="D455" s="516">
        <v>29947</v>
      </c>
      <c r="E455" s="415">
        <v>96726</v>
      </c>
      <c r="F455" s="417">
        <v>51100700301853</v>
      </c>
      <c r="G455" s="416">
        <v>4</v>
      </c>
      <c r="H455" s="415" t="s">
        <v>1343</v>
      </c>
      <c r="I455" s="418" t="s">
        <v>1344</v>
      </c>
      <c r="J455" s="418" t="s">
        <v>1345</v>
      </c>
      <c r="K455" s="418" t="s">
        <v>1346</v>
      </c>
      <c r="L455" s="418" t="s">
        <v>1347</v>
      </c>
      <c r="M455" s="419">
        <v>41.411611111111114</v>
      </c>
      <c r="N455" s="419">
        <v>-74.893472222222229</v>
      </c>
      <c r="O455" s="418">
        <v>20140730431</v>
      </c>
      <c r="P455" s="413" t="s">
        <v>55</v>
      </c>
      <c r="Q455" s="413" t="s">
        <v>910</v>
      </c>
      <c r="R455" s="413" t="s">
        <v>1348</v>
      </c>
      <c r="S455" s="420" t="s">
        <v>302</v>
      </c>
      <c r="T455" s="413"/>
      <c r="U455" s="420" t="s">
        <v>895</v>
      </c>
      <c r="V455" s="606" t="str">
        <f>LOOKUP(Table1[[#This Row],[JV '#]],Table4[JV '#],Table4[Construction Start Dates])</f>
        <v>06-29-15 A</v>
      </c>
    </row>
    <row r="456" spans="1:22" ht="24" x14ac:dyDescent="0.25">
      <c r="A456" s="414" t="s">
        <v>1349</v>
      </c>
      <c r="B456" s="415" t="s">
        <v>887</v>
      </c>
      <c r="C456" s="415">
        <v>142</v>
      </c>
      <c r="D456" s="516">
        <v>29947</v>
      </c>
      <c r="E456" s="415">
        <v>96726</v>
      </c>
      <c r="F456" s="417">
        <v>51100700301853</v>
      </c>
      <c r="G456" s="416">
        <v>4</v>
      </c>
      <c r="H456" s="415" t="s">
        <v>1343</v>
      </c>
      <c r="I456" s="418" t="s">
        <v>1344</v>
      </c>
      <c r="J456" s="418" t="s">
        <v>1345</v>
      </c>
      <c r="K456" s="418" t="s">
        <v>1346</v>
      </c>
      <c r="L456" s="418" t="s">
        <v>1347</v>
      </c>
      <c r="M456" s="419">
        <v>41.411611111111114</v>
      </c>
      <c r="N456" s="419">
        <v>-74.893472222222229</v>
      </c>
      <c r="O456" s="418">
        <v>20140730431</v>
      </c>
      <c r="P456" s="413" t="s">
        <v>55</v>
      </c>
      <c r="Q456" s="413" t="s">
        <v>910</v>
      </c>
      <c r="R456" s="413" t="s">
        <v>1348</v>
      </c>
      <c r="S456" s="420" t="s">
        <v>302</v>
      </c>
      <c r="T456" s="413"/>
      <c r="U456" s="420" t="s">
        <v>895</v>
      </c>
      <c r="V456" s="606" t="str">
        <f>LOOKUP(Table1[[#This Row],[JV '#]],Table4[JV '#],Table4[Construction Start Dates])</f>
        <v>06-29-15 A</v>
      </c>
    </row>
    <row r="457" spans="1:22" ht="24" x14ac:dyDescent="0.25">
      <c r="A457" s="414" t="s">
        <v>1350</v>
      </c>
      <c r="B457" s="415" t="s">
        <v>887</v>
      </c>
      <c r="C457" s="415">
        <v>142</v>
      </c>
      <c r="D457" s="516">
        <v>29947</v>
      </c>
      <c r="E457" s="415">
        <v>96726</v>
      </c>
      <c r="F457" s="417">
        <v>51100700301853</v>
      </c>
      <c r="G457" s="416">
        <v>4</v>
      </c>
      <c r="H457" s="415" t="s">
        <v>1343</v>
      </c>
      <c r="I457" s="418" t="s">
        <v>1344</v>
      </c>
      <c r="J457" s="418" t="s">
        <v>1345</v>
      </c>
      <c r="K457" s="418" t="s">
        <v>1346</v>
      </c>
      <c r="L457" s="418" t="s">
        <v>1347</v>
      </c>
      <c r="M457" s="419">
        <v>41.411611111111114</v>
      </c>
      <c r="N457" s="419">
        <v>-74.893472222222229</v>
      </c>
      <c r="O457" s="418">
        <v>20140730431</v>
      </c>
      <c r="P457" s="413" t="s">
        <v>55</v>
      </c>
      <c r="Q457" s="413" t="s">
        <v>910</v>
      </c>
      <c r="R457" s="413" t="s">
        <v>1348</v>
      </c>
      <c r="S457" s="420" t="s">
        <v>302</v>
      </c>
      <c r="T457" s="413"/>
      <c r="U457" s="420" t="s">
        <v>895</v>
      </c>
      <c r="V457" s="606" t="str">
        <f>LOOKUP(Table1[[#This Row],[JV '#]],Table4[JV '#],Table4[Construction Start Dates])</f>
        <v>06-29-15 A</v>
      </c>
    </row>
    <row r="458" spans="1:22" ht="24" x14ac:dyDescent="0.25">
      <c r="A458" s="414" t="s">
        <v>1351</v>
      </c>
      <c r="B458" s="415" t="s">
        <v>887</v>
      </c>
      <c r="C458" s="415">
        <v>142</v>
      </c>
      <c r="D458" s="516">
        <v>29947</v>
      </c>
      <c r="E458" s="415">
        <v>96726</v>
      </c>
      <c r="F458" s="417">
        <v>51100700301853</v>
      </c>
      <c r="G458" s="416">
        <v>4</v>
      </c>
      <c r="H458" s="415" t="s">
        <v>1343</v>
      </c>
      <c r="I458" s="418" t="s">
        <v>1344</v>
      </c>
      <c r="J458" s="418" t="s">
        <v>1345</v>
      </c>
      <c r="K458" s="418" t="s">
        <v>1346</v>
      </c>
      <c r="L458" s="418" t="s">
        <v>1347</v>
      </c>
      <c r="M458" s="419">
        <v>41.411611111111114</v>
      </c>
      <c r="N458" s="419">
        <v>-74.893472222222229</v>
      </c>
      <c r="O458" s="418">
        <v>20140730431</v>
      </c>
      <c r="P458" s="413" t="s">
        <v>55</v>
      </c>
      <c r="Q458" s="413" t="s">
        <v>910</v>
      </c>
      <c r="R458" s="413" t="s">
        <v>1348</v>
      </c>
      <c r="S458" s="420" t="s">
        <v>302</v>
      </c>
      <c r="T458" s="413"/>
      <c r="U458" s="420" t="s">
        <v>895</v>
      </c>
      <c r="V458" s="606" t="str">
        <f>LOOKUP(Table1[[#This Row],[JV '#]],Table4[JV '#],Table4[Construction Start Dates])</f>
        <v>06-29-15 A</v>
      </c>
    </row>
    <row r="459" spans="1:22" ht="24" x14ac:dyDescent="0.25">
      <c r="A459" s="414" t="s">
        <v>1352</v>
      </c>
      <c r="B459" s="415" t="s">
        <v>887</v>
      </c>
      <c r="C459" s="415">
        <v>142</v>
      </c>
      <c r="D459" s="516">
        <v>29947</v>
      </c>
      <c r="E459" s="415">
        <v>96726</v>
      </c>
      <c r="F459" s="417">
        <v>51100700301853</v>
      </c>
      <c r="G459" s="416">
        <v>4</v>
      </c>
      <c r="H459" s="415" t="s">
        <v>1343</v>
      </c>
      <c r="I459" s="418" t="s">
        <v>1344</v>
      </c>
      <c r="J459" s="418" t="s">
        <v>1345</v>
      </c>
      <c r="K459" s="418" t="s">
        <v>1346</v>
      </c>
      <c r="L459" s="418" t="s">
        <v>1347</v>
      </c>
      <c r="M459" s="419">
        <v>41.411611111111114</v>
      </c>
      <c r="N459" s="419">
        <v>-74.893472222222229</v>
      </c>
      <c r="O459" s="418">
        <v>20140730431</v>
      </c>
      <c r="P459" s="413" t="s">
        <v>55</v>
      </c>
      <c r="Q459" s="413" t="s">
        <v>56</v>
      </c>
      <c r="R459" s="413" t="s">
        <v>1353</v>
      </c>
      <c r="S459" s="420" t="s">
        <v>302</v>
      </c>
      <c r="T459" s="413"/>
      <c r="U459" s="420" t="s">
        <v>895</v>
      </c>
      <c r="V459" s="606" t="str">
        <f>LOOKUP(Table1[[#This Row],[JV '#]],Table4[JV '#],Table4[Construction Start Dates])</f>
        <v>06-29-15 A</v>
      </c>
    </row>
    <row r="460" spans="1:22" ht="24" x14ac:dyDescent="0.25">
      <c r="A460" s="414" t="s">
        <v>1354</v>
      </c>
      <c r="B460" s="415" t="s">
        <v>887</v>
      </c>
      <c r="C460" s="415">
        <v>142</v>
      </c>
      <c r="D460" s="516">
        <v>29947</v>
      </c>
      <c r="E460" s="415">
        <v>96726</v>
      </c>
      <c r="F460" s="417">
        <v>51100700301853</v>
      </c>
      <c r="G460" s="416">
        <v>4</v>
      </c>
      <c r="H460" s="415" t="s">
        <v>1343</v>
      </c>
      <c r="I460" s="418" t="s">
        <v>1344</v>
      </c>
      <c r="J460" s="418" t="s">
        <v>1345</v>
      </c>
      <c r="K460" s="418" t="s">
        <v>1346</v>
      </c>
      <c r="L460" s="418" t="s">
        <v>1347</v>
      </c>
      <c r="M460" s="419">
        <v>41.411611111111114</v>
      </c>
      <c r="N460" s="419">
        <v>-74.893472222222229</v>
      </c>
      <c r="O460" s="418">
        <v>20140730431</v>
      </c>
      <c r="P460" s="413" t="s">
        <v>55</v>
      </c>
      <c r="Q460" s="413" t="s">
        <v>56</v>
      </c>
      <c r="R460" s="413" t="s">
        <v>1353</v>
      </c>
      <c r="S460" s="420" t="s">
        <v>302</v>
      </c>
      <c r="T460" s="413"/>
      <c r="U460" s="420" t="s">
        <v>895</v>
      </c>
      <c r="V460" s="606" t="str">
        <f>LOOKUP(Table1[[#This Row],[JV '#]],Table4[JV '#],Table4[Construction Start Dates])</f>
        <v>06-29-15 A</v>
      </c>
    </row>
    <row r="461" spans="1:22" ht="24" x14ac:dyDescent="0.25">
      <c r="A461" s="414" t="s">
        <v>1355</v>
      </c>
      <c r="B461" s="415" t="s">
        <v>887</v>
      </c>
      <c r="C461" s="415">
        <v>142</v>
      </c>
      <c r="D461" s="516">
        <v>29947</v>
      </c>
      <c r="E461" s="415">
        <v>96726</v>
      </c>
      <c r="F461" s="417">
        <v>51100700301853</v>
      </c>
      <c r="G461" s="416">
        <v>4</v>
      </c>
      <c r="H461" s="415" t="s">
        <v>1343</v>
      </c>
      <c r="I461" s="418" t="s">
        <v>1344</v>
      </c>
      <c r="J461" s="418" t="s">
        <v>1345</v>
      </c>
      <c r="K461" s="418" t="s">
        <v>1346</v>
      </c>
      <c r="L461" s="418" t="s">
        <v>1347</v>
      </c>
      <c r="M461" s="419">
        <v>41.411611111111114</v>
      </c>
      <c r="N461" s="419">
        <v>-74.893472222222229</v>
      </c>
      <c r="O461" s="418">
        <v>20140730431</v>
      </c>
      <c r="P461" s="413" t="s">
        <v>55</v>
      </c>
      <c r="Q461" s="413" t="s">
        <v>56</v>
      </c>
      <c r="R461" s="413" t="s">
        <v>1353</v>
      </c>
      <c r="S461" s="420" t="s">
        <v>302</v>
      </c>
      <c r="T461" s="413"/>
      <c r="U461" s="420" t="s">
        <v>895</v>
      </c>
      <c r="V461" s="606" t="str">
        <f>LOOKUP(Table1[[#This Row],[JV '#]],Table4[JV '#],Table4[Construction Start Dates])</f>
        <v>06-29-15 A</v>
      </c>
    </row>
    <row r="462" spans="1:22" ht="24" x14ac:dyDescent="0.25">
      <c r="A462" s="414" t="s">
        <v>1356</v>
      </c>
      <c r="B462" s="415" t="s">
        <v>887</v>
      </c>
      <c r="C462" s="415">
        <v>142</v>
      </c>
      <c r="D462" s="516">
        <v>29947</v>
      </c>
      <c r="E462" s="415">
        <v>96726</v>
      </c>
      <c r="F462" s="417">
        <v>51100700301853</v>
      </c>
      <c r="G462" s="416">
        <v>4</v>
      </c>
      <c r="H462" s="415" t="s">
        <v>1343</v>
      </c>
      <c r="I462" s="418" t="s">
        <v>1344</v>
      </c>
      <c r="J462" s="418" t="s">
        <v>1345</v>
      </c>
      <c r="K462" s="418" t="s">
        <v>1346</v>
      </c>
      <c r="L462" s="418" t="s">
        <v>1347</v>
      </c>
      <c r="M462" s="419">
        <v>41.411611111111114</v>
      </c>
      <c r="N462" s="419">
        <v>-74.893472222222229</v>
      </c>
      <c r="O462" s="418">
        <v>20140730431</v>
      </c>
      <c r="P462" s="413" t="s">
        <v>55</v>
      </c>
      <c r="Q462" s="413" t="s">
        <v>56</v>
      </c>
      <c r="R462" s="413" t="s">
        <v>1353</v>
      </c>
      <c r="S462" s="420" t="s">
        <v>302</v>
      </c>
      <c r="T462" s="413"/>
      <c r="U462" s="420" t="s">
        <v>895</v>
      </c>
      <c r="V462" s="606" t="str">
        <f>LOOKUP(Table1[[#This Row],[JV '#]],Table4[JV '#],Table4[Construction Start Dates])</f>
        <v>06-29-15 A</v>
      </c>
    </row>
    <row r="463" spans="1:22" ht="24" x14ac:dyDescent="0.25">
      <c r="A463" s="414" t="s">
        <v>1357</v>
      </c>
      <c r="B463" s="415" t="s">
        <v>887</v>
      </c>
      <c r="C463" s="415">
        <v>142</v>
      </c>
      <c r="D463" s="516">
        <v>29947</v>
      </c>
      <c r="E463" s="415">
        <v>96726</v>
      </c>
      <c r="F463" s="417">
        <v>51100700301853</v>
      </c>
      <c r="G463" s="416">
        <v>4</v>
      </c>
      <c r="H463" s="415" t="s">
        <v>1343</v>
      </c>
      <c r="I463" s="418" t="s">
        <v>1344</v>
      </c>
      <c r="J463" s="418" t="s">
        <v>1345</v>
      </c>
      <c r="K463" s="418" t="s">
        <v>1346</v>
      </c>
      <c r="L463" s="418" t="s">
        <v>1347</v>
      </c>
      <c r="M463" s="419">
        <v>41.411611111111114</v>
      </c>
      <c r="N463" s="419">
        <v>-74.893472222222229</v>
      </c>
      <c r="O463" s="418">
        <v>20140730431</v>
      </c>
      <c r="P463" s="413" t="s">
        <v>55</v>
      </c>
      <c r="Q463" s="413" t="s">
        <v>56</v>
      </c>
      <c r="R463" s="413" t="s">
        <v>1353</v>
      </c>
      <c r="S463" s="420" t="s">
        <v>302</v>
      </c>
      <c r="T463" s="413"/>
      <c r="U463" s="420" t="s">
        <v>895</v>
      </c>
      <c r="V463" s="606" t="str">
        <f>LOOKUP(Table1[[#This Row],[JV '#]],Table4[JV '#],Table4[Construction Start Dates])</f>
        <v>06-29-15 A</v>
      </c>
    </row>
    <row r="464" spans="1:22" ht="24" x14ac:dyDescent="0.25">
      <c r="A464" s="414" t="s">
        <v>1358</v>
      </c>
      <c r="B464" s="415" t="s">
        <v>887</v>
      </c>
      <c r="C464" s="415">
        <v>142</v>
      </c>
      <c r="D464" s="516">
        <v>29947</v>
      </c>
      <c r="E464" s="415">
        <v>96726</v>
      </c>
      <c r="F464" s="417">
        <v>51100700301853</v>
      </c>
      <c r="G464" s="416">
        <v>4</v>
      </c>
      <c r="H464" s="415" t="s">
        <v>1343</v>
      </c>
      <c r="I464" s="418" t="s">
        <v>1344</v>
      </c>
      <c r="J464" s="418" t="s">
        <v>1345</v>
      </c>
      <c r="K464" s="418" t="s">
        <v>1346</v>
      </c>
      <c r="L464" s="418" t="s">
        <v>1347</v>
      </c>
      <c r="M464" s="419">
        <v>41.411611111111114</v>
      </c>
      <c r="N464" s="419">
        <v>-74.893472222222229</v>
      </c>
      <c r="O464" s="418">
        <v>20140730431</v>
      </c>
      <c r="P464" s="413" t="s">
        <v>55</v>
      </c>
      <c r="Q464" s="413" t="s">
        <v>56</v>
      </c>
      <c r="R464" s="413" t="s">
        <v>1353</v>
      </c>
      <c r="S464" s="420" t="s">
        <v>302</v>
      </c>
      <c r="T464" s="413"/>
      <c r="U464" s="420" t="s">
        <v>895</v>
      </c>
      <c r="V464" s="606" t="str">
        <f>LOOKUP(Table1[[#This Row],[JV '#]],Table4[JV '#],Table4[Construction Start Dates])</f>
        <v>06-29-15 A</v>
      </c>
    </row>
    <row r="465" spans="1:22" ht="24" x14ac:dyDescent="0.25">
      <c r="A465" s="414" t="s">
        <v>1359</v>
      </c>
      <c r="B465" s="415" t="s">
        <v>887</v>
      </c>
      <c r="C465" s="415">
        <v>142</v>
      </c>
      <c r="D465" s="516">
        <v>29947</v>
      </c>
      <c r="E465" s="415">
        <v>96726</v>
      </c>
      <c r="F465" s="417">
        <v>51100700301853</v>
      </c>
      <c r="G465" s="416">
        <v>4</v>
      </c>
      <c r="H465" s="415" t="s">
        <v>1343</v>
      </c>
      <c r="I465" s="418" t="s">
        <v>1344</v>
      </c>
      <c r="J465" s="418" t="s">
        <v>1345</v>
      </c>
      <c r="K465" s="418" t="s">
        <v>1346</v>
      </c>
      <c r="L465" s="418" t="s">
        <v>1347</v>
      </c>
      <c r="M465" s="419">
        <v>41.411611111111114</v>
      </c>
      <c r="N465" s="419">
        <v>-74.893472222222229</v>
      </c>
      <c r="O465" s="418">
        <v>20140730431</v>
      </c>
      <c r="P465" s="413" t="s">
        <v>46</v>
      </c>
      <c r="Q465" s="413" t="s">
        <v>548</v>
      </c>
      <c r="R465" s="413" t="s">
        <v>1115</v>
      </c>
      <c r="S465" s="420" t="s">
        <v>302</v>
      </c>
      <c r="T465" s="413"/>
      <c r="U465" s="420" t="s">
        <v>895</v>
      </c>
      <c r="V465" s="606" t="str">
        <f>LOOKUP(Table1[[#This Row],[JV '#]],Table4[JV '#],Table4[Construction Start Dates])</f>
        <v>06-29-15 A</v>
      </c>
    </row>
    <row r="466" spans="1:22" ht="24" x14ac:dyDescent="0.25">
      <c r="A466" s="414" t="s">
        <v>1360</v>
      </c>
      <c r="B466" s="415" t="s">
        <v>887</v>
      </c>
      <c r="C466" s="415">
        <v>142</v>
      </c>
      <c r="D466" s="516">
        <v>29947</v>
      </c>
      <c r="E466" s="415">
        <v>96726</v>
      </c>
      <c r="F466" s="417">
        <v>51100700301853</v>
      </c>
      <c r="G466" s="416">
        <v>4</v>
      </c>
      <c r="H466" s="415" t="s">
        <v>1343</v>
      </c>
      <c r="I466" s="418" t="s">
        <v>1344</v>
      </c>
      <c r="J466" s="418" t="s">
        <v>1345</v>
      </c>
      <c r="K466" s="418" t="s">
        <v>1346</v>
      </c>
      <c r="L466" s="418" t="s">
        <v>1347</v>
      </c>
      <c r="M466" s="419">
        <v>41.411611111111114</v>
      </c>
      <c r="N466" s="419">
        <v>-74.893472222222229</v>
      </c>
      <c r="O466" s="418">
        <v>20140730431</v>
      </c>
      <c r="P466" s="413" t="s">
        <v>46</v>
      </c>
      <c r="Q466" s="413" t="s">
        <v>548</v>
      </c>
      <c r="R466" s="413" t="s">
        <v>1115</v>
      </c>
      <c r="S466" s="420" t="s">
        <v>302</v>
      </c>
      <c r="T466" s="413"/>
      <c r="U466" s="420" t="s">
        <v>895</v>
      </c>
      <c r="V466" s="606" t="str">
        <f>LOOKUP(Table1[[#This Row],[JV '#]],Table4[JV '#],Table4[Construction Start Dates])</f>
        <v>06-29-15 A</v>
      </c>
    </row>
    <row r="467" spans="1:22" ht="24" x14ac:dyDescent="0.25">
      <c r="A467" s="414" t="s">
        <v>1361</v>
      </c>
      <c r="B467" s="415" t="s">
        <v>887</v>
      </c>
      <c r="C467" s="415">
        <v>142</v>
      </c>
      <c r="D467" s="516">
        <v>29947</v>
      </c>
      <c r="E467" s="415">
        <v>96726</v>
      </c>
      <c r="F467" s="417">
        <v>51100700301853</v>
      </c>
      <c r="G467" s="416">
        <v>4</v>
      </c>
      <c r="H467" s="415" t="s">
        <v>1343</v>
      </c>
      <c r="I467" s="418" t="s">
        <v>1344</v>
      </c>
      <c r="J467" s="418" t="s">
        <v>1345</v>
      </c>
      <c r="K467" s="418" t="s">
        <v>1346</v>
      </c>
      <c r="L467" s="418" t="s">
        <v>1347</v>
      </c>
      <c r="M467" s="419">
        <v>41.411611111111114</v>
      </c>
      <c r="N467" s="419">
        <v>-74.893472222222229</v>
      </c>
      <c r="O467" s="418">
        <v>20140730431</v>
      </c>
      <c r="P467" s="413" t="s">
        <v>1362</v>
      </c>
      <c r="Q467" s="413" t="s">
        <v>548</v>
      </c>
      <c r="R467" s="413" t="s">
        <v>1115</v>
      </c>
      <c r="S467" s="420" t="s">
        <v>302</v>
      </c>
      <c r="T467" s="413"/>
      <c r="U467" s="420" t="s">
        <v>895</v>
      </c>
      <c r="V467" s="606" t="str">
        <f>LOOKUP(Table1[[#This Row],[JV '#]],Table4[JV '#],Table4[Construction Start Dates])</f>
        <v>06-29-15 A</v>
      </c>
    </row>
    <row r="468" spans="1:22" ht="24" x14ac:dyDescent="0.25">
      <c r="A468" s="414" t="s">
        <v>1363</v>
      </c>
      <c r="B468" s="415" t="s">
        <v>887</v>
      </c>
      <c r="C468" s="415">
        <v>142</v>
      </c>
      <c r="D468" s="516">
        <v>29947</v>
      </c>
      <c r="E468" s="415">
        <v>96726</v>
      </c>
      <c r="F468" s="417">
        <v>51100700301853</v>
      </c>
      <c r="G468" s="416">
        <v>4</v>
      </c>
      <c r="H468" s="415" t="s">
        <v>1343</v>
      </c>
      <c r="I468" s="418" t="s">
        <v>1344</v>
      </c>
      <c r="J468" s="418" t="s">
        <v>1345</v>
      </c>
      <c r="K468" s="418" t="s">
        <v>1346</v>
      </c>
      <c r="L468" s="418" t="s">
        <v>1347</v>
      </c>
      <c r="M468" s="419">
        <v>41.411611111111114</v>
      </c>
      <c r="N468" s="419">
        <v>-74.893472222222229</v>
      </c>
      <c r="O468" s="418">
        <v>20140730431</v>
      </c>
      <c r="P468" s="413" t="s">
        <v>46</v>
      </c>
      <c r="Q468" s="413" t="s">
        <v>548</v>
      </c>
      <c r="R468" s="413" t="s">
        <v>1115</v>
      </c>
      <c r="S468" s="420" t="s">
        <v>302</v>
      </c>
      <c r="T468" s="413"/>
      <c r="U468" s="420" t="s">
        <v>895</v>
      </c>
      <c r="V468" s="606" t="str">
        <f>LOOKUP(Table1[[#This Row],[JV '#]],Table4[JV '#],Table4[Construction Start Dates])</f>
        <v>06-29-15 A</v>
      </c>
    </row>
    <row r="469" spans="1:22" ht="36" x14ac:dyDescent="0.25">
      <c r="A469" s="414" t="s">
        <v>1364</v>
      </c>
      <c r="B469" s="415" t="s">
        <v>35</v>
      </c>
      <c r="C469" s="514">
        <v>143</v>
      </c>
      <c r="D469" s="456">
        <v>29982</v>
      </c>
      <c r="E469" s="514">
        <v>67514</v>
      </c>
      <c r="F469" s="417">
        <v>51200600100953</v>
      </c>
      <c r="G469" s="416">
        <v>4</v>
      </c>
      <c r="H469" s="415" t="s">
        <v>1343</v>
      </c>
      <c r="I469" s="418" t="s">
        <v>1365</v>
      </c>
      <c r="J469" s="418" t="s">
        <v>572</v>
      </c>
      <c r="K469" s="418" t="s">
        <v>1366</v>
      </c>
      <c r="L469" s="418" t="s">
        <v>1367</v>
      </c>
      <c r="M469" s="419">
        <v>41.299194444444446</v>
      </c>
      <c r="N469" s="419">
        <v>-74.959786111111114</v>
      </c>
      <c r="O469" s="418">
        <v>20143580171</v>
      </c>
      <c r="P469" s="413" t="s">
        <v>46</v>
      </c>
      <c r="Q469" s="413" t="s">
        <v>1368</v>
      </c>
      <c r="R469" s="413" t="s">
        <v>1369</v>
      </c>
      <c r="S469" s="420"/>
      <c r="T469" s="413"/>
      <c r="U469" s="420"/>
      <c r="V469" s="606">
        <f>LOOKUP(Table1[[#This Row],[JV '#]],Table4[JV '#],Table4[Construction Start Dates])</f>
        <v>42516</v>
      </c>
    </row>
    <row r="470" spans="1:22" ht="24" x14ac:dyDescent="0.25">
      <c r="A470" s="414" t="s">
        <v>1370</v>
      </c>
      <c r="B470" s="415" t="s">
        <v>35</v>
      </c>
      <c r="C470" s="514">
        <v>143</v>
      </c>
      <c r="D470" s="456">
        <v>29982</v>
      </c>
      <c r="E470" s="514">
        <v>67514</v>
      </c>
      <c r="F470" s="417">
        <v>51200600100953</v>
      </c>
      <c r="G470" s="416">
        <v>4</v>
      </c>
      <c r="H470" s="415" t="s">
        <v>1343</v>
      </c>
      <c r="I470" s="418" t="s">
        <v>1365</v>
      </c>
      <c r="J470" s="418" t="s">
        <v>572</v>
      </c>
      <c r="K470" s="418" t="s">
        <v>1366</v>
      </c>
      <c r="L470" s="418" t="s">
        <v>1367</v>
      </c>
      <c r="M470" s="419">
        <v>41.299194444444446</v>
      </c>
      <c r="N470" s="419">
        <v>-74.959786111111114</v>
      </c>
      <c r="O470" s="418">
        <v>20143580171</v>
      </c>
      <c r="P470" s="413" t="s">
        <v>41</v>
      </c>
      <c r="Q470" s="413" t="s">
        <v>1340</v>
      </c>
      <c r="R470" s="413" t="s">
        <v>1341</v>
      </c>
      <c r="S470" s="420" t="s">
        <v>44</v>
      </c>
      <c r="T470" s="413"/>
      <c r="U470" s="436"/>
      <c r="V470" s="606">
        <f>LOOKUP(Table1[[#This Row],[JV '#]],Table4[JV '#],Table4[Construction Start Dates])</f>
        <v>42516</v>
      </c>
    </row>
    <row r="471" spans="1:22" ht="48" x14ac:dyDescent="0.25">
      <c r="A471" s="414" t="s">
        <v>1371</v>
      </c>
      <c r="B471" s="415" t="s">
        <v>35</v>
      </c>
      <c r="C471" s="415">
        <v>144</v>
      </c>
      <c r="D471" s="456">
        <v>32153</v>
      </c>
      <c r="E471" s="415">
        <v>96737</v>
      </c>
      <c r="F471" s="417">
        <v>57001104601461</v>
      </c>
      <c r="G471" s="416">
        <v>4</v>
      </c>
      <c r="H471" s="415" t="s">
        <v>1372</v>
      </c>
      <c r="I471" s="418" t="s">
        <v>1373</v>
      </c>
      <c r="J471" s="418" t="s">
        <v>1374</v>
      </c>
      <c r="K471" s="418" t="s">
        <v>1375</v>
      </c>
      <c r="L471" s="418" t="s">
        <v>1376</v>
      </c>
      <c r="M471" s="419">
        <v>41.892944444444446</v>
      </c>
      <c r="N471" s="419">
        <v>-75.730016666666671</v>
      </c>
      <c r="O471" s="418">
        <v>20150420639</v>
      </c>
      <c r="P471" s="413" t="s">
        <v>55</v>
      </c>
      <c r="Q471" s="413" t="s">
        <v>1377</v>
      </c>
      <c r="R471" s="413" t="s">
        <v>1378</v>
      </c>
      <c r="S471" s="420"/>
      <c r="T471" s="413"/>
      <c r="U471" s="420"/>
      <c r="V471" s="606">
        <f>LOOKUP(Table1[[#This Row],[JV '#]],Table4[JV '#],Table4[Construction Start Dates])</f>
        <v>42538</v>
      </c>
    </row>
    <row r="472" spans="1:22" ht="24" x14ac:dyDescent="0.25">
      <c r="A472" s="414" t="s">
        <v>1379</v>
      </c>
      <c r="B472" s="415" t="s">
        <v>35</v>
      </c>
      <c r="C472" s="415">
        <v>144</v>
      </c>
      <c r="D472" s="456">
        <v>32153</v>
      </c>
      <c r="E472" s="415">
        <v>96737</v>
      </c>
      <c r="F472" s="417">
        <v>57001104601461</v>
      </c>
      <c r="G472" s="416">
        <v>4</v>
      </c>
      <c r="H472" s="415" t="s">
        <v>1372</v>
      </c>
      <c r="I472" s="418" t="s">
        <v>1373</v>
      </c>
      <c r="J472" s="418" t="s">
        <v>1374</v>
      </c>
      <c r="K472" s="418" t="s">
        <v>1375</v>
      </c>
      <c r="L472" s="418" t="s">
        <v>1376</v>
      </c>
      <c r="M472" s="419">
        <v>41.892944444444446</v>
      </c>
      <c r="N472" s="419">
        <v>-75.730016666666671</v>
      </c>
      <c r="O472" s="418">
        <v>20150420639</v>
      </c>
      <c r="P472" s="413" t="s">
        <v>309</v>
      </c>
      <c r="Q472" s="413" t="s">
        <v>1380</v>
      </c>
      <c r="R472" s="413" t="s">
        <v>1381</v>
      </c>
      <c r="S472" s="420" t="s">
        <v>44</v>
      </c>
      <c r="T472" s="413"/>
      <c r="U472" s="436"/>
      <c r="V472" s="606">
        <f>LOOKUP(Table1[[#This Row],[JV '#]],Table4[JV '#],Table4[Construction Start Dates])</f>
        <v>42538</v>
      </c>
    </row>
    <row r="473" spans="1:22" ht="48" x14ac:dyDescent="0.25">
      <c r="A473" s="414">
        <v>145</v>
      </c>
      <c r="B473" s="415" t="s">
        <v>35</v>
      </c>
      <c r="C473" s="415">
        <v>145</v>
      </c>
      <c r="D473" s="516">
        <v>32244</v>
      </c>
      <c r="E473" s="415">
        <v>89023</v>
      </c>
      <c r="F473" s="417">
        <v>57010601220638</v>
      </c>
      <c r="G473" s="416">
        <v>4</v>
      </c>
      <c r="H473" s="415" t="s">
        <v>1372</v>
      </c>
      <c r="I473" s="418" t="s">
        <v>1382</v>
      </c>
      <c r="J473" s="418" t="s">
        <v>1383</v>
      </c>
      <c r="K473" s="418" t="s">
        <v>1384</v>
      </c>
      <c r="L473" s="418" t="s">
        <v>1385</v>
      </c>
      <c r="M473" s="419">
        <v>41.71008333333333</v>
      </c>
      <c r="N473" s="419">
        <v>-75.671444444444447</v>
      </c>
      <c r="O473" s="418">
        <v>20143561405</v>
      </c>
      <c r="P473" s="413" t="s">
        <v>46</v>
      </c>
      <c r="Q473" s="413" t="s">
        <v>47</v>
      </c>
      <c r="R473" s="413" t="s">
        <v>1386</v>
      </c>
      <c r="S473" s="420"/>
      <c r="T473" s="413"/>
      <c r="U473" s="420"/>
      <c r="V473" s="606">
        <f>LOOKUP(Table1[[#This Row],[JV '#]],Table4[JV '#],Table4[Construction Start Dates])</f>
        <v>42454</v>
      </c>
    </row>
    <row r="474" spans="1:22" ht="24" x14ac:dyDescent="0.25">
      <c r="A474" s="414" t="s">
        <v>1387</v>
      </c>
      <c r="B474" s="415" t="s">
        <v>887</v>
      </c>
      <c r="C474" s="513">
        <v>146</v>
      </c>
      <c r="D474" s="516">
        <v>32307</v>
      </c>
      <c r="E474" s="513">
        <v>9719</v>
      </c>
      <c r="F474" s="417">
        <v>57026703200000</v>
      </c>
      <c r="G474" s="416">
        <v>4</v>
      </c>
      <c r="H474" s="415" t="s">
        <v>1372</v>
      </c>
      <c r="I474" s="418" t="s">
        <v>1388</v>
      </c>
      <c r="J474" s="418" t="s">
        <v>1389</v>
      </c>
      <c r="K474" s="418" t="s">
        <v>1390</v>
      </c>
      <c r="L474" s="418" t="s">
        <v>1391</v>
      </c>
      <c r="M474" s="419">
        <v>41.840805555555555</v>
      </c>
      <c r="N474" s="419">
        <v>-76.029152777777782</v>
      </c>
      <c r="O474" s="418">
        <v>20140701600</v>
      </c>
      <c r="P474" s="413" t="s">
        <v>46</v>
      </c>
      <c r="Q474" s="413" t="s">
        <v>897</v>
      </c>
      <c r="R474" s="413" t="s">
        <v>1392</v>
      </c>
      <c r="S474" s="420" t="s">
        <v>302</v>
      </c>
      <c r="T474" s="413"/>
      <c r="U474" s="420" t="s">
        <v>899</v>
      </c>
      <c r="V474" s="606">
        <f>LOOKUP(Table1[[#This Row],[JV '#]],Table4[JV '#],Table4[Construction Start Dates])</f>
        <v>42223</v>
      </c>
    </row>
    <row r="475" spans="1:22" ht="24" x14ac:dyDescent="0.25">
      <c r="A475" s="414" t="s">
        <v>1393</v>
      </c>
      <c r="B475" s="415" t="s">
        <v>887</v>
      </c>
      <c r="C475" s="513">
        <v>146</v>
      </c>
      <c r="D475" s="516">
        <v>32307</v>
      </c>
      <c r="E475" s="513">
        <v>9719</v>
      </c>
      <c r="F475" s="417">
        <v>57026703200000</v>
      </c>
      <c r="G475" s="416">
        <v>4</v>
      </c>
      <c r="H475" s="415" t="s">
        <v>1372</v>
      </c>
      <c r="I475" s="418" t="s">
        <v>1388</v>
      </c>
      <c r="J475" s="418" t="s">
        <v>1389</v>
      </c>
      <c r="K475" s="418" t="s">
        <v>1390</v>
      </c>
      <c r="L475" s="418" t="s">
        <v>1391</v>
      </c>
      <c r="M475" s="419">
        <v>41.840805555555555</v>
      </c>
      <c r="N475" s="419">
        <v>-76.029152777777782</v>
      </c>
      <c r="O475" s="418">
        <v>20140701600</v>
      </c>
      <c r="P475" s="413" t="s">
        <v>55</v>
      </c>
      <c r="Q475" s="413" t="s">
        <v>1394</v>
      </c>
      <c r="R475" s="413" t="s">
        <v>1395</v>
      </c>
      <c r="S475" s="420" t="s">
        <v>302</v>
      </c>
      <c r="T475" s="413"/>
      <c r="U475" s="420" t="s">
        <v>895</v>
      </c>
      <c r="V475" s="606">
        <f>LOOKUP(Table1[[#This Row],[JV '#]],Table4[JV '#],Table4[Construction Start Dates])</f>
        <v>42223</v>
      </c>
    </row>
    <row r="476" spans="1:22" ht="24" x14ac:dyDescent="0.25">
      <c r="A476" s="414" t="s">
        <v>1396</v>
      </c>
      <c r="B476" s="415" t="s">
        <v>887</v>
      </c>
      <c r="C476" s="513">
        <v>146</v>
      </c>
      <c r="D476" s="516">
        <v>32307</v>
      </c>
      <c r="E476" s="513">
        <v>9719</v>
      </c>
      <c r="F476" s="417">
        <v>57026703200000</v>
      </c>
      <c r="G476" s="416">
        <v>4</v>
      </c>
      <c r="H476" s="415" t="s">
        <v>1372</v>
      </c>
      <c r="I476" s="418" t="s">
        <v>1388</v>
      </c>
      <c r="J476" s="418" t="s">
        <v>1389</v>
      </c>
      <c r="K476" s="418" t="s">
        <v>1390</v>
      </c>
      <c r="L476" s="418" t="s">
        <v>1391</v>
      </c>
      <c r="M476" s="419">
        <v>41.840805555555555</v>
      </c>
      <c r="N476" s="419">
        <v>-76.029152777777782</v>
      </c>
      <c r="O476" s="418">
        <v>20140701600</v>
      </c>
      <c r="P476" s="413" t="s">
        <v>55</v>
      </c>
      <c r="Q476" s="413" t="s">
        <v>1394</v>
      </c>
      <c r="R476" s="413" t="s">
        <v>1395</v>
      </c>
      <c r="S476" s="420" t="s">
        <v>302</v>
      </c>
      <c r="T476" s="413"/>
      <c r="U476" s="420" t="s">
        <v>895</v>
      </c>
      <c r="V476" s="606">
        <f>LOOKUP(Table1[[#This Row],[JV '#]],Table4[JV '#],Table4[Construction Start Dates])</f>
        <v>42223</v>
      </c>
    </row>
    <row r="477" spans="1:22" ht="24" x14ac:dyDescent="0.25">
      <c r="A477" s="414" t="s">
        <v>1397</v>
      </c>
      <c r="B477" s="415" t="s">
        <v>887</v>
      </c>
      <c r="C477" s="513">
        <v>146</v>
      </c>
      <c r="D477" s="516">
        <v>32307</v>
      </c>
      <c r="E477" s="513">
        <v>9719</v>
      </c>
      <c r="F477" s="417">
        <v>57026703200000</v>
      </c>
      <c r="G477" s="416">
        <v>4</v>
      </c>
      <c r="H477" s="415" t="s">
        <v>1372</v>
      </c>
      <c r="I477" s="418" t="s">
        <v>1388</v>
      </c>
      <c r="J477" s="418" t="s">
        <v>1389</v>
      </c>
      <c r="K477" s="418" t="s">
        <v>1390</v>
      </c>
      <c r="L477" s="418" t="s">
        <v>1391</v>
      </c>
      <c r="M477" s="419">
        <v>41.840805555555555</v>
      </c>
      <c r="N477" s="419">
        <v>-76.029152777777782</v>
      </c>
      <c r="O477" s="418">
        <v>20140701600</v>
      </c>
      <c r="P477" s="413" t="s">
        <v>1362</v>
      </c>
      <c r="Q477" s="413" t="s">
        <v>1394</v>
      </c>
      <c r="R477" s="413" t="s">
        <v>1395</v>
      </c>
      <c r="S477" s="420" t="s">
        <v>302</v>
      </c>
      <c r="T477" s="413"/>
      <c r="U477" s="420" t="s">
        <v>895</v>
      </c>
      <c r="V477" s="606">
        <f>LOOKUP(Table1[[#This Row],[JV '#]],Table4[JV '#],Table4[Construction Start Dates])</f>
        <v>42223</v>
      </c>
    </row>
    <row r="478" spans="1:22" ht="24" x14ac:dyDescent="0.25">
      <c r="A478" s="414" t="s">
        <v>1398</v>
      </c>
      <c r="B478" s="415" t="s">
        <v>887</v>
      </c>
      <c r="C478" s="513">
        <v>146</v>
      </c>
      <c r="D478" s="516">
        <v>32307</v>
      </c>
      <c r="E478" s="513">
        <v>9719</v>
      </c>
      <c r="F478" s="417">
        <v>57026703200000</v>
      </c>
      <c r="G478" s="416">
        <v>4</v>
      </c>
      <c r="H478" s="415" t="s">
        <v>1372</v>
      </c>
      <c r="I478" s="418" t="s">
        <v>1388</v>
      </c>
      <c r="J478" s="418" t="s">
        <v>1389</v>
      </c>
      <c r="K478" s="418" t="s">
        <v>1390</v>
      </c>
      <c r="L478" s="418" t="s">
        <v>1391</v>
      </c>
      <c r="M478" s="419">
        <v>41.840805555555555</v>
      </c>
      <c r="N478" s="419">
        <v>-76.029152777777782</v>
      </c>
      <c r="O478" s="418">
        <v>20140701600</v>
      </c>
      <c r="P478" s="413" t="s">
        <v>1362</v>
      </c>
      <c r="Q478" s="413" t="s">
        <v>1394</v>
      </c>
      <c r="R478" s="413" t="s">
        <v>1395</v>
      </c>
      <c r="S478" s="420" t="s">
        <v>302</v>
      </c>
      <c r="T478" s="413"/>
      <c r="U478" s="420" t="s">
        <v>895</v>
      </c>
      <c r="V478" s="606">
        <f>LOOKUP(Table1[[#This Row],[JV '#]],Table4[JV '#],Table4[Construction Start Dates])</f>
        <v>42223</v>
      </c>
    </row>
    <row r="479" spans="1:22" ht="48" x14ac:dyDescent="0.25">
      <c r="A479" s="414" t="s">
        <v>1399</v>
      </c>
      <c r="B479" s="415" t="s">
        <v>35</v>
      </c>
      <c r="C479" s="513">
        <v>147</v>
      </c>
      <c r="D479" s="416">
        <v>32308</v>
      </c>
      <c r="E479" s="513">
        <v>79572</v>
      </c>
      <c r="F479" s="417">
        <v>57026703202704</v>
      </c>
      <c r="G479" s="416">
        <v>4</v>
      </c>
      <c r="H479" s="415" t="s">
        <v>1372</v>
      </c>
      <c r="I479" s="418" t="s">
        <v>1400</v>
      </c>
      <c r="J479" s="418" t="s">
        <v>1389</v>
      </c>
      <c r="K479" s="418" t="s">
        <v>1401</v>
      </c>
      <c r="L479" s="418" t="s">
        <v>1391</v>
      </c>
      <c r="M479" s="419">
        <v>41.842944444444441</v>
      </c>
      <c r="N479" s="419">
        <v>-76.018916666666669</v>
      </c>
      <c r="O479" s="418">
        <v>20143580177</v>
      </c>
      <c r="P479" s="413" t="s">
        <v>46</v>
      </c>
      <c r="Q479" s="413" t="s">
        <v>47</v>
      </c>
      <c r="R479" s="413" t="s">
        <v>1386</v>
      </c>
      <c r="S479" s="420"/>
      <c r="T479" s="413"/>
      <c r="U479" s="420"/>
      <c r="V479" s="606">
        <f>LOOKUP(Table1[[#This Row],[JV '#]],Table4[JV '#],Table4[Construction Start Dates])</f>
        <v>42492</v>
      </c>
    </row>
    <row r="480" spans="1:22" ht="45" x14ac:dyDescent="0.25">
      <c r="A480" s="414" t="s">
        <v>1402</v>
      </c>
      <c r="B480" s="415" t="s">
        <v>35</v>
      </c>
      <c r="C480" s="513">
        <v>147</v>
      </c>
      <c r="D480" s="416">
        <v>32308</v>
      </c>
      <c r="E480" s="513">
        <v>79572</v>
      </c>
      <c r="F480" s="417">
        <v>57026703202704</v>
      </c>
      <c r="G480" s="416">
        <v>4</v>
      </c>
      <c r="H480" s="415" t="s">
        <v>1372</v>
      </c>
      <c r="I480" s="418" t="s">
        <v>1400</v>
      </c>
      <c r="J480" s="418" t="s">
        <v>1389</v>
      </c>
      <c r="K480" s="418" t="s">
        <v>1401</v>
      </c>
      <c r="L480" s="418" t="s">
        <v>1391</v>
      </c>
      <c r="M480" s="419">
        <v>41.842944444444441</v>
      </c>
      <c r="N480" s="419">
        <v>-76.018916666666669</v>
      </c>
      <c r="O480" s="418">
        <v>20143580177</v>
      </c>
      <c r="P480" s="413" t="s">
        <v>449</v>
      </c>
      <c r="Q480" s="413" t="s">
        <v>811</v>
      </c>
      <c r="R480" s="572" t="s">
        <v>1403</v>
      </c>
      <c r="S480" s="420"/>
      <c r="T480" s="413"/>
      <c r="U480" s="420"/>
      <c r="V480" s="606">
        <f>LOOKUP(Table1[[#This Row],[JV '#]],Table4[JV '#],Table4[Construction Start Dates])</f>
        <v>42492</v>
      </c>
    </row>
    <row r="481" spans="1:22" ht="24" x14ac:dyDescent="0.25">
      <c r="A481" s="414">
        <v>148</v>
      </c>
      <c r="B481" s="415" t="s">
        <v>35</v>
      </c>
      <c r="C481" s="415">
        <v>148</v>
      </c>
      <c r="D481" s="516">
        <v>32327</v>
      </c>
      <c r="E481" s="415">
        <v>9656</v>
      </c>
      <c r="F481" s="417">
        <v>57037400502476</v>
      </c>
      <c r="G481" s="416">
        <v>4</v>
      </c>
      <c r="H481" s="415" t="s">
        <v>1372</v>
      </c>
      <c r="I481" s="418" t="s">
        <v>1404</v>
      </c>
      <c r="J481" s="418" t="s">
        <v>1405</v>
      </c>
      <c r="K481" s="418" t="s">
        <v>1406</v>
      </c>
      <c r="L481" s="418" t="s">
        <v>1385</v>
      </c>
      <c r="M481" s="419">
        <v>41.651361111111115</v>
      </c>
      <c r="N481" s="419">
        <v>-75.691730555555552</v>
      </c>
      <c r="O481" s="418">
        <v>20151410438</v>
      </c>
      <c r="P481" s="413"/>
      <c r="Q481" s="413" t="s">
        <v>63</v>
      </c>
      <c r="R481" s="413"/>
      <c r="S481" s="420"/>
      <c r="T481" s="413"/>
      <c r="U481" s="420"/>
      <c r="V481" s="606">
        <f>LOOKUP(Table1[[#This Row],[JV '#]],Table4[JV '#],Table4[Construction Start Dates])</f>
        <v>42885</v>
      </c>
    </row>
    <row r="482" spans="1:22" ht="24" x14ac:dyDescent="0.25">
      <c r="A482" s="414" t="s">
        <v>1407</v>
      </c>
      <c r="B482" s="415" t="s">
        <v>35</v>
      </c>
      <c r="C482" s="415">
        <v>149</v>
      </c>
      <c r="D482" s="416">
        <v>32365</v>
      </c>
      <c r="E482" s="415">
        <v>96729</v>
      </c>
      <c r="F482" s="417">
        <v>57070602700000</v>
      </c>
      <c r="G482" s="416">
        <v>4</v>
      </c>
      <c r="H482" s="415" t="s">
        <v>1372</v>
      </c>
      <c r="I482" s="418" t="s">
        <v>1408</v>
      </c>
      <c r="J482" s="418" t="s">
        <v>1409</v>
      </c>
      <c r="K482" s="418" t="s">
        <v>1410</v>
      </c>
      <c r="L482" s="418" t="s">
        <v>1411</v>
      </c>
      <c r="M482" s="419">
        <v>41.824777777777776</v>
      </c>
      <c r="N482" s="419">
        <v>-75.912347222222223</v>
      </c>
      <c r="O482" s="418">
        <v>20143580198</v>
      </c>
      <c r="P482" s="413"/>
      <c r="Q482" s="413" t="s">
        <v>1412</v>
      </c>
      <c r="R482" s="413" t="s">
        <v>1413</v>
      </c>
      <c r="S482" s="420"/>
      <c r="T482" s="413"/>
      <c r="U482" s="420"/>
      <c r="V482" s="606">
        <f>LOOKUP(Table1[[#This Row],[JV '#]],Table4[JV '#],Table4[Construction Start Dates])</f>
        <v>42510</v>
      </c>
    </row>
    <row r="483" spans="1:22" ht="48" x14ac:dyDescent="0.25">
      <c r="A483" s="414" t="s">
        <v>1414</v>
      </c>
      <c r="B483" s="415" t="s">
        <v>35</v>
      </c>
      <c r="C483" s="415">
        <v>149</v>
      </c>
      <c r="D483" s="416">
        <v>32365</v>
      </c>
      <c r="E483" s="415">
        <v>96729</v>
      </c>
      <c r="F483" s="417">
        <v>57070602700000</v>
      </c>
      <c r="G483" s="416">
        <v>4</v>
      </c>
      <c r="H483" s="415" t="s">
        <v>1372</v>
      </c>
      <c r="I483" s="418" t="s">
        <v>1408</v>
      </c>
      <c r="J483" s="418" t="s">
        <v>1409</v>
      </c>
      <c r="K483" s="418" t="s">
        <v>1410</v>
      </c>
      <c r="L483" s="418" t="s">
        <v>1411</v>
      </c>
      <c r="M483" s="419">
        <v>41.824777777777776</v>
      </c>
      <c r="N483" s="419">
        <v>-75.912347222222223</v>
      </c>
      <c r="O483" s="418">
        <v>20143580198</v>
      </c>
      <c r="P483" s="413" t="s">
        <v>46</v>
      </c>
      <c r="Q483" s="413" t="s">
        <v>47</v>
      </c>
      <c r="R483" s="413" t="s">
        <v>1386</v>
      </c>
      <c r="S483" s="420"/>
      <c r="T483" s="413"/>
      <c r="U483" s="436"/>
      <c r="V483" s="606">
        <f>LOOKUP(Table1[[#This Row],[JV '#]],Table4[JV '#],Table4[Construction Start Dates])</f>
        <v>42510</v>
      </c>
    </row>
    <row r="484" spans="1:22" x14ac:dyDescent="0.25">
      <c r="A484" s="414">
        <v>150</v>
      </c>
      <c r="B484" s="415" t="s">
        <v>35</v>
      </c>
      <c r="C484" s="415">
        <v>150</v>
      </c>
      <c r="D484" s="516">
        <v>32378</v>
      </c>
      <c r="E484" s="415">
        <v>100550</v>
      </c>
      <c r="F484" s="417">
        <v>57085800500000</v>
      </c>
      <c r="G484" s="416">
        <v>4</v>
      </c>
      <c r="H484" s="415" t="s">
        <v>1372</v>
      </c>
      <c r="I484" s="418" t="s">
        <v>1415</v>
      </c>
      <c r="J484" s="418" t="s">
        <v>1416</v>
      </c>
      <c r="K484" s="418" t="s">
        <v>1417</v>
      </c>
      <c r="L484" s="418" t="s">
        <v>1418</v>
      </c>
      <c r="M484" s="419">
        <v>41.814972222222224</v>
      </c>
      <c r="N484" s="419">
        <v>-76.105688888888892</v>
      </c>
      <c r="O484" s="418">
        <v>20151411254</v>
      </c>
      <c r="P484" s="413" t="s">
        <v>55</v>
      </c>
      <c r="Q484" s="413" t="s">
        <v>811</v>
      </c>
      <c r="R484" s="413" t="s">
        <v>1419</v>
      </c>
      <c r="S484" s="420"/>
      <c r="T484" s="413"/>
      <c r="U484" s="420"/>
      <c r="V484" s="606">
        <f>LOOKUP(Table1[[#This Row],[JV '#]],Table4[JV '#],Table4[Construction Start Dates])</f>
        <v>42885</v>
      </c>
    </row>
    <row r="485" spans="1:22" x14ac:dyDescent="0.25">
      <c r="A485" s="414" t="s">
        <v>1420</v>
      </c>
      <c r="B485" s="415" t="s">
        <v>887</v>
      </c>
      <c r="C485" s="415">
        <v>151</v>
      </c>
      <c r="D485" s="416">
        <v>32401</v>
      </c>
      <c r="E485" s="415">
        <v>85782</v>
      </c>
      <c r="F485" s="417">
        <v>57100700500000</v>
      </c>
      <c r="G485" s="416">
        <v>4</v>
      </c>
      <c r="H485" s="415" t="s">
        <v>1372</v>
      </c>
      <c r="I485" s="418" t="s">
        <v>1421</v>
      </c>
      <c r="J485" s="418" t="s">
        <v>1345</v>
      </c>
      <c r="K485" s="418" t="s">
        <v>1422</v>
      </c>
      <c r="L485" s="418" t="s">
        <v>1423</v>
      </c>
      <c r="M485" s="419">
        <v>41.913388888888889</v>
      </c>
      <c r="N485" s="419">
        <v>-75.562783333333329</v>
      </c>
      <c r="O485" s="418">
        <v>20140701622</v>
      </c>
      <c r="P485" s="413" t="s">
        <v>46</v>
      </c>
      <c r="Q485" s="413" t="s">
        <v>47</v>
      </c>
      <c r="R485" s="413" t="s">
        <v>1424</v>
      </c>
      <c r="S485" s="420" t="s">
        <v>302</v>
      </c>
      <c r="T485" s="413"/>
      <c r="U485" s="420" t="s">
        <v>899</v>
      </c>
      <c r="V485" s="606">
        <f>LOOKUP(Table1[[#This Row],[JV '#]],Table4[JV '#],Table4[Construction Start Dates])</f>
        <v>42193</v>
      </c>
    </row>
    <row r="486" spans="1:22" ht="24" x14ac:dyDescent="0.25">
      <c r="A486" s="414" t="s">
        <v>1425</v>
      </c>
      <c r="B486" s="415" t="s">
        <v>887</v>
      </c>
      <c r="C486" s="415">
        <v>151</v>
      </c>
      <c r="D486" s="416">
        <v>32401</v>
      </c>
      <c r="E486" s="415">
        <v>85782</v>
      </c>
      <c r="F486" s="417">
        <v>57100700500000</v>
      </c>
      <c r="G486" s="416">
        <v>4</v>
      </c>
      <c r="H486" s="415" t="s">
        <v>1372</v>
      </c>
      <c r="I486" s="418" t="s">
        <v>1421</v>
      </c>
      <c r="J486" s="418" t="s">
        <v>1345</v>
      </c>
      <c r="K486" s="418" t="s">
        <v>1422</v>
      </c>
      <c r="L486" s="418" t="s">
        <v>1423</v>
      </c>
      <c r="M486" s="419">
        <v>41.913388888888889</v>
      </c>
      <c r="N486" s="419">
        <v>-75.562783333333329</v>
      </c>
      <c r="O486" s="418">
        <v>20140701622</v>
      </c>
      <c r="P486" s="413" t="s">
        <v>55</v>
      </c>
      <c r="Q486" s="413" t="s">
        <v>1426</v>
      </c>
      <c r="R486" s="413" t="s">
        <v>1427</v>
      </c>
      <c r="S486" s="420" t="s">
        <v>302</v>
      </c>
      <c r="T486" s="413"/>
      <c r="U486" s="420" t="s">
        <v>899</v>
      </c>
      <c r="V486" s="606">
        <f>LOOKUP(Table1[[#This Row],[JV '#]],Table4[JV '#],Table4[Construction Start Dates])</f>
        <v>42193</v>
      </c>
    </row>
    <row r="487" spans="1:22" ht="48" x14ac:dyDescent="0.25">
      <c r="A487" s="414" t="s">
        <v>1428</v>
      </c>
      <c r="B487" s="415" t="s">
        <v>35</v>
      </c>
      <c r="C487" s="415">
        <v>152</v>
      </c>
      <c r="D487" s="516">
        <v>32437</v>
      </c>
      <c r="E487" s="415">
        <v>96734</v>
      </c>
      <c r="F487" s="417">
        <v>57101801302350</v>
      </c>
      <c r="G487" s="416">
        <v>4</v>
      </c>
      <c r="H487" s="415" t="s">
        <v>1372</v>
      </c>
      <c r="I487" s="418" t="s">
        <v>1429</v>
      </c>
      <c r="J487" s="418" t="s">
        <v>1430</v>
      </c>
      <c r="K487" s="418" t="s">
        <v>1431</v>
      </c>
      <c r="L487" s="418" t="s">
        <v>1376</v>
      </c>
      <c r="M487" s="419">
        <v>41.90452777777778</v>
      </c>
      <c r="N487" s="419">
        <v>-75.735111111111109</v>
      </c>
      <c r="O487" s="418">
        <v>20143580483</v>
      </c>
      <c r="P487" s="413"/>
      <c r="Q487" s="413" t="s">
        <v>1380</v>
      </c>
      <c r="R487" s="413" t="s">
        <v>1432</v>
      </c>
      <c r="S487" s="420" t="s">
        <v>44</v>
      </c>
      <c r="T487" s="413"/>
      <c r="U487" s="420"/>
      <c r="V487" s="606">
        <f>LOOKUP(Table1[[#This Row],[JV '#]],Table4[JV '#],Table4[Construction Start Dates])</f>
        <v>42510</v>
      </c>
    </row>
    <row r="488" spans="1:22" ht="48" x14ac:dyDescent="0.25">
      <c r="A488" s="414" t="s">
        <v>1433</v>
      </c>
      <c r="B488" s="415" t="s">
        <v>35</v>
      </c>
      <c r="C488" s="415">
        <v>152</v>
      </c>
      <c r="D488" s="516">
        <v>32437</v>
      </c>
      <c r="E488" s="415">
        <v>96734</v>
      </c>
      <c r="F488" s="417">
        <v>57101801302350</v>
      </c>
      <c r="G488" s="416">
        <v>4</v>
      </c>
      <c r="H488" s="415" t="s">
        <v>1372</v>
      </c>
      <c r="I488" s="418" t="s">
        <v>1429</v>
      </c>
      <c r="J488" s="418" t="s">
        <v>1430</v>
      </c>
      <c r="K488" s="418" t="s">
        <v>1431</v>
      </c>
      <c r="L488" s="418" t="s">
        <v>1376</v>
      </c>
      <c r="M488" s="419">
        <v>41.90452777777778</v>
      </c>
      <c r="N488" s="419">
        <v>-75.735111111111109</v>
      </c>
      <c r="O488" s="418">
        <v>20143580483</v>
      </c>
      <c r="P488" s="413" t="s">
        <v>46</v>
      </c>
      <c r="Q488" s="413" t="s">
        <v>47</v>
      </c>
      <c r="R488" s="413" t="s">
        <v>1386</v>
      </c>
      <c r="S488" s="420"/>
      <c r="T488" s="413"/>
      <c r="U488" s="436"/>
      <c r="V488" s="606">
        <f>LOOKUP(Table1[[#This Row],[JV '#]],Table4[JV '#],Table4[Construction Start Dates])</f>
        <v>42510</v>
      </c>
    </row>
    <row r="489" spans="1:22" ht="36" x14ac:dyDescent="0.25">
      <c r="A489" s="414" t="s">
        <v>1434</v>
      </c>
      <c r="B489" s="415" t="s">
        <v>35</v>
      </c>
      <c r="C489" s="415">
        <v>152</v>
      </c>
      <c r="D489" s="516">
        <v>32437</v>
      </c>
      <c r="E489" s="415">
        <v>96734</v>
      </c>
      <c r="F489" s="417">
        <v>57101801302350</v>
      </c>
      <c r="G489" s="416">
        <v>4</v>
      </c>
      <c r="H489" s="415" t="s">
        <v>1372</v>
      </c>
      <c r="I489" s="418" t="s">
        <v>1429</v>
      </c>
      <c r="J489" s="418" t="s">
        <v>1430</v>
      </c>
      <c r="K489" s="418" t="s">
        <v>1431</v>
      </c>
      <c r="L489" s="418" t="s">
        <v>1376</v>
      </c>
      <c r="M489" s="419">
        <v>41.90452777777778</v>
      </c>
      <c r="N489" s="419">
        <v>-75.735111111111109</v>
      </c>
      <c r="O489" s="418">
        <v>20143580483</v>
      </c>
      <c r="P489" s="413" t="s">
        <v>55</v>
      </c>
      <c r="Q489" s="413" t="s">
        <v>1377</v>
      </c>
      <c r="R489" s="413" t="s">
        <v>1435</v>
      </c>
      <c r="S489" s="420"/>
      <c r="T489" s="413"/>
      <c r="U489" s="436"/>
      <c r="V489" s="606">
        <f>LOOKUP(Table1[[#This Row],[JV '#]],Table4[JV '#],Table4[Construction Start Dates])</f>
        <v>42510</v>
      </c>
    </row>
    <row r="490" spans="1:22" ht="24" x14ac:dyDescent="0.25">
      <c r="A490" s="414" t="s">
        <v>1436</v>
      </c>
      <c r="B490" s="415" t="s">
        <v>887</v>
      </c>
      <c r="C490" s="415">
        <v>153</v>
      </c>
      <c r="D490" s="416">
        <v>32478</v>
      </c>
      <c r="E490" s="415">
        <v>96727</v>
      </c>
      <c r="F490" s="417">
        <v>57200800203639</v>
      </c>
      <c r="G490" s="416">
        <v>4</v>
      </c>
      <c r="H490" s="415" t="s">
        <v>1372</v>
      </c>
      <c r="I490" s="418" t="s">
        <v>1437</v>
      </c>
      <c r="J490" s="418" t="s">
        <v>1438</v>
      </c>
      <c r="K490" s="418" t="s">
        <v>1439</v>
      </c>
      <c r="L490" s="418" t="s">
        <v>1440</v>
      </c>
      <c r="M490" s="419">
        <v>41.648888888888891</v>
      </c>
      <c r="N490" s="419">
        <v>-75.599477777777778</v>
      </c>
      <c r="O490" s="418">
        <v>20140730587</v>
      </c>
      <c r="P490" s="413" t="s">
        <v>46</v>
      </c>
      <c r="Q490" s="413" t="s">
        <v>548</v>
      </c>
      <c r="R490" s="413" t="s">
        <v>1115</v>
      </c>
      <c r="S490" s="420" t="s">
        <v>302</v>
      </c>
      <c r="T490" s="413"/>
      <c r="U490" s="420" t="s">
        <v>895</v>
      </c>
      <c r="V490" s="606">
        <f>LOOKUP(Table1[[#This Row],[JV '#]],Table4[JV '#],Table4[Construction Start Dates])</f>
        <v>42205</v>
      </c>
    </row>
    <row r="491" spans="1:22" ht="24" x14ac:dyDescent="0.25">
      <c r="A491" s="414" t="s">
        <v>1441</v>
      </c>
      <c r="B491" s="415" t="s">
        <v>887</v>
      </c>
      <c r="C491" s="415">
        <v>153</v>
      </c>
      <c r="D491" s="416">
        <v>32478</v>
      </c>
      <c r="E491" s="415">
        <v>96727</v>
      </c>
      <c r="F491" s="417">
        <v>57200800203639</v>
      </c>
      <c r="G491" s="416">
        <v>4</v>
      </c>
      <c r="H491" s="415" t="s">
        <v>1372</v>
      </c>
      <c r="I491" s="418" t="s">
        <v>1437</v>
      </c>
      <c r="J491" s="418" t="s">
        <v>1438</v>
      </c>
      <c r="K491" s="418" t="s">
        <v>1439</v>
      </c>
      <c r="L491" s="418" t="s">
        <v>1440</v>
      </c>
      <c r="M491" s="419">
        <v>41.648888888888891</v>
      </c>
      <c r="N491" s="419">
        <v>-75.599477777777778</v>
      </c>
      <c r="O491" s="418">
        <v>20140730587</v>
      </c>
      <c r="P491" s="413" t="s">
        <v>1362</v>
      </c>
      <c r="Q491" s="413" t="s">
        <v>548</v>
      </c>
      <c r="R491" s="413" t="s">
        <v>1115</v>
      </c>
      <c r="S491" s="420" t="s">
        <v>302</v>
      </c>
      <c r="T491" s="413"/>
      <c r="U491" s="420" t="s">
        <v>895</v>
      </c>
      <c r="V491" s="606">
        <f>LOOKUP(Table1[[#This Row],[JV '#]],Table4[JV '#],Table4[Construction Start Dates])</f>
        <v>42205</v>
      </c>
    </row>
    <row r="492" spans="1:22" ht="24" x14ac:dyDescent="0.25">
      <c r="A492" s="414" t="s">
        <v>1442</v>
      </c>
      <c r="B492" s="415" t="s">
        <v>887</v>
      </c>
      <c r="C492" s="415">
        <v>153</v>
      </c>
      <c r="D492" s="416">
        <v>32478</v>
      </c>
      <c r="E492" s="415">
        <v>96727</v>
      </c>
      <c r="F492" s="417">
        <v>57200800203639</v>
      </c>
      <c r="G492" s="416">
        <v>4</v>
      </c>
      <c r="H492" s="415" t="s">
        <v>1372</v>
      </c>
      <c r="I492" s="418" t="s">
        <v>1437</v>
      </c>
      <c r="J492" s="418" t="s">
        <v>1438</v>
      </c>
      <c r="K492" s="418" t="s">
        <v>1439</v>
      </c>
      <c r="L492" s="418" t="s">
        <v>1440</v>
      </c>
      <c r="M492" s="419">
        <v>41.648888888888891</v>
      </c>
      <c r="N492" s="419">
        <v>-75.599477777777778</v>
      </c>
      <c r="O492" s="418">
        <v>20140730587</v>
      </c>
      <c r="P492" s="413" t="s">
        <v>1362</v>
      </c>
      <c r="Q492" s="413" t="s">
        <v>548</v>
      </c>
      <c r="R492" s="413" t="s">
        <v>1115</v>
      </c>
      <c r="S492" s="420" t="s">
        <v>302</v>
      </c>
      <c r="T492" s="413"/>
      <c r="U492" s="420" t="s">
        <v>895</v>
      </c>
      <c r="V492" s="606">
        <f>LOOKUP(Table1[[#This Row],[JV '#]],Table4[JV '#],Table4[Construction Start Dates])</f>
        <v>42205</v>
      </c>
    </row>
    <row r="493" spans="1:22" ht="24" x14ac:dyDescent="0.25">
      <c r="A493" s="414" t="s">
        <v>1443</v>
      </c>
      <c r="B493" s="415" t="s">
        <v>887</v>
      </c>
      <c r="C493" s="415">
        <v>153</v>
      </c>
      <c r="D493" s="416">
        <v>32478</v>
      </c>
      <c r="E493" s="415">
        <v>96727</v>
      </c>
      <c r="F493" s="417">
        <v>57200800203639</v>
      </c>
      <c r="G493" s="416">
        <v>4</v>
      </c>
      <c r="H493" s="415" t="s">
        <v>1372</v>
      </c>
      <c r="I493" s="418" t="s">
        <v>1437</v>
      </c>
      <c r="J493" s="418" t="s">
        <v>1438</v>
      </c>
      <c r="K493" s="418" t="s">
        <v>1439</v>
      </c>
      <c r="L493" s="418" t="s">
        <v>1440</v>
      </c>
      <c r="M493" s="419">
        <v>41.648888888888891</v>
      </c>
      <c r="N493" s="419">
        <v>-75.599477777777778</v>
      </c>
      <c r="O493" s="418">
        <v>20140730587</v>
      </c>
      <c r="P493" s="413" t="s">
        <v>46</v>
      </c>
      <c r="Q493" s="413" t="s">
        <v>548</v>
      </c>
      <c r="R493" s="413" t="s">
        <v>1115</v>
      </c>
      <c r="S493" s="420" t="s">
        <v>302</v>
      </c>
      <c r="T493" s="413"/>
      <c r="U493" s="420" t="s">
        <v>895</v>
      </c>
      <c r="V493" s="606">
        <f>LOOKUP(Table1[[#This Row],[JV '#]],Table4[JV '#],Table4[Construction Start Dates])</f>
        <v>42205</v>
      </c>
    </row>
    <row r="494" spans="1:22" ht="24" x14ac:dyDescent="0.25">
      <c r="A494" s="414" t="s">
        <v>1444</v>
      </c>
      <c r="B494" s="415" t="s">
        <v>887</v>
      </c>
      <c r="C494" s="415">
        <v>153</v>
      </c>
      <c r="D494" s="416">
        <v>32478</v>
      </c>
      <c r="E494" s="415">
        <v>96727</v>
      </c>
      <c r="F494" s="417">
        <v>57200800203639</v>
      </c>
      <c r="G494" s="416">
        <v>4</v>
      </c>
      <c r="H494" s="415" t="s">
        <v>1372</v>
      </c>
      <c r="I494" s="418" t="s">
        <v>1437</v>
      </c>
      <c r="J494" s="418" t="s">
        <v>1438</v>
      </c>
      <c r="K494" s="418" t="s">
        <v>1439</v>
      </c>
      <c r="L494" s="418" t="s">
        <v>1440</v>
      </c>
      <c r="M494" s="419">
        <v>41.648888888888891</v>
      </c>
      <c r="N494" s="419">
        <v>-75.599477777777778</v>
      </c>
      <c r="O494" s="418">
        <v>20140730587</v>
      </c>
      <c r="P494" s="413" t="s">
        <v>1362</v>
      </c>
      <c r="Q494" s="413" t="s">
        <v>548</v>
      </c>
      <c r="R494" s="413" t="s">
        <v>1115</v>
      </c>
      <c r="S494" s="420" t="s">
        <v>302</v>
      </c>
      <c r="T494" s="413"/>
      <c r="U494" s="420" t="s">
        <v>895</v>
      </c>
      <c r="V494" s="606">
        <f>LOOKUP(Table1[[#This Row],[JV '#]],Table4[JV '#],Table4[Construction Start Dates])</f>
        <v>42205</v>
      </c>
    </row>
    <row r="495" spans="1:22" ht="24" x14ac:dyDescent="0.25">
      <c r="A495" s="414" t="s">
        <v>1445</v>
      </c>
      <c r="B495" s="415" t="s">
        <v>887</v>
      </c>
      <c r="C495" s="415">
        <v>153</v>
      </c>
      <c r="D495" s="416">
        <v>32478</v>
      </c>
      <c r="E495" s="415">
        <v>96727</v>
      </c>
      <c r="F495" s="417">
        <v>57200800203639</v>
      </c>
      <c r="G495" s="416">
        <v>4</v>
      </c>
      <c r="H495" s="415" t="s">
        <v>1372</v>
      </c>
      <c r="I495" s="418" t="s">
        <v>1437</v>
      </c>
      <c r="J495" s="418" t="s">
        <v>1438</v>
      </c>
      <c r="K495" s="418" t="s">
        <v>1439</v>
      </c>
      <c r="L495" s="418" t="s">
        <v>1440</v>
      </c>
      <c r="M495" s="419">
        <v>41.648888888888891</v>
      </c>
      <c r="N495" s="419">
        <v>-75.599477777777778</v>
      </c>
      <c r="O495" s="418">
        <v>20140730587</v>
      </c>
      <c r="P495" s="413" t="s">
        <v>46</v>
      </c>
      <c r="Q495" s="413" t="s">
        <v>548</v>
      </c>
      <c r="R495" s="413" t="s">
        <v>1115</v>
      </c>
      <c r="S495" s="420" t="s">
        <v>302</v>
      </c>
      <c r="T495" s="413"/>
      <c r="U495" s="420" t="s">
        <v>895</v>
      </c>
      <c r="V495" s="606">
        <f>LOOKUP(Table1[[#This Row],[JV '#]],Table4[JV '#],Table4[Construction Start Dates])</f>
        <v>42205</v>
      </c>
    </row>
    <row r="496" spans="1:22" ht="24" x14ac:dyDescent="0.25">
      <c r="A496" s="414" t="s">
        <v>1446</v>
      </c>
      <c r="B496" s="415" t="s">
        <v>887</v>
      </c>
      <c r="C496" s="415">
        <v>153</v>
      </c>
      <c r="D496" s="416">
        <v>32478</v>
      </c>
      <c r="E496" s="415">
        <v>96727</v>
      </c>
      <c r="F496" s="417">
        <v>57200800203639</v>
      </c>
      <c r="G496" s="416">
        <v>4</v>
      </c>
      <c r="H496" s="415" t="s">
        <v>1372</v>
      </c>
      <c r="I496" s="418" t="s">
        <v>1437</v>
      </c>
      <c r="J496" s="418" t="s">
        <v>1438</v>
      </c>
      <c r="K496" s="418" t="s">
        <v>1439</v>
      </c>
      <c r="L496" s="418" t="s">
        <v>1440</v>
      </c>
      <c r="M496" s="419">
        <v>41.648888888888891</v>
      </c>
      <c r="N496" s="419">
        <v>-75.599477777777778</v>
      </c>
      <c r="O496" s="418">
        <v>20140730587</v>
      </c>
      <c r="P496" s="413" t="s">
        <v>1362</v>
      </c>
      <c r="Q496" s="413" t="s">
        <v>548</v>
      </c>
      <c r="R496" s="413" t="s">
        <v>1115</v>
      </c>
      <c r="S496" s="420" t="s">
        <v>302</v>
      </c>
      <c r="T496" s="413"/>
      <c r="U496" s="420" t="s">
        <v>895</v>
      </c>
      <c r="V496" s="606">
        <f>LOOKUP(Table1[[#This Row],[JV '#]],Table4[JV '#],Table4[Construction Start Dates])</f>
        <v>42205</v>
      </c>
    </row>
    <row r="497" spans="1:22" ht="24" x14ac:dyDescent="0.25">
      <c r="A497" s="414" t="s">
        <v>1447</v>
      </c>
      <c r="B497" s="415" t="s">
        <v>887</v>
      </c>
      <c r="C497" s="415">
        <v>153</v>
      </c>
      <c r="D497" s="416">
        <v>32478</v>
      </c>
      <c r="E497" s="415">
        <v>96727</v>
      </c>
      <c r="F497" s="417">
        <v>57200800203639</v>
      </c>
      <c r="G497" s="416">
        <v>4</v>
      </c>
      <c r="H497" s="415" t="s">
        <v>1372</v>
      </c>
      <c r="I497" s="418" t="s">
        <v>1437</v>
      </c>
      <c r="J497" s="418" t="s">
        <v>1438</v>
      </c>
      <c r="K497" s="418" t="s">
        <v>1439</v>
      </c>
      <c r="L497" s="418" t="s">
        <v>1440</v>
      </c>
      <c r="M497" s="419">
        <v>41.648888888888891</v>
      </c>
      <c r="N497" s="419">
        <v>-75.599477777777778</v>
      </c>
      <c r="O497" s="418">
        <v>20140730587</v>
      </c>
      <c r="P497" s="413" t="s">
        <v>46</v>
      </c>
      <c r="Q497" s="413" t="s">
        <v>548</v>
      </c>
      <c r="R497" s="413" t="s">
        <v>1115</v>
      </c>
      <c r="S497" s="420" t="s">
        <v>302</v>
      </c>
      <c r="T497" s="413"/>
      <c r="U497" s="420" t="s">
        <v>895</v>
      </c>
      <c r="V497" s="606">
        <f>LOOKUP(Table1[[#This Row],[JV '#]],Table4[JV '#],Table4[Construction Start Dates])</f>
        <v>42205</v>
      </c>
    </row>
    <row r="498" spans="1:22" ht="24" x14ac:dyDescent="0.25">
      <c r="A498" s="414" t="s">
        <v>1448</v>
      </c>
      <c r="B498" s="415" t="s">
        <v>887</v>
      </c>
      <c r="C498" s="415">
        <v>153</v>
      </c>
      <c r="D498" s="416">
        <v>32478</v>
      </c>
      <c r="E498" s="415">
        <v>96727</v>
      </c>
      <c r="F498" s="417">
        <v>57200800203639</v>
      </c>
      <c r="G498" s="416">
        <v>4</v>
      </c>
      <c r="H498" s="415" t="s">
        <v>1372</v>
      </c>
      <c r="I498" s="418" t="s">
        <v>1437</v>
      </c>
      <c r="J498" s="418" t="s">
        <v>1438</v>
      </c>
      <c r="K498" s="418" t="s">
        <v>1439</v>
      </c>
      <c r="L498" s="418" t="s">
        <v>1440</v>
      </c>
      <c r="M498" s="419">
        <v>41.648888888888891</v>
      </c>
      <c r="N498" s="419">
        <v>-75.599477777777778</v>
      </c>
      <c r="O498" s="418">
        <v>20140730587</v>
      </c>
      <c r="P498" s="413" t="s">
        <v>1362</v>
      </c>
      <c r="Q498" s="413" t="s">
        <v>548</v>
      </c>
      <c r="R498" s="413" t="s">
        <v>1115</v>
      </c>
      <c r="S498" s="420" t="s">
        <v>302</v>
      </c>
      <c r="T498" s="413"/>
      <c r="U498" s="420" t="s">
        <v>895</v>
      </c>
      <c r="V498" s="606">
        <f>LOOKUP(Table1[[#This Row],[JV '#]],Table4[JV '#],Table4[Construction Start Dates])</f>
        <v>42205</v>
      </c>
    </row>
    <row r="499" spans="1:22" ht="24" x14ac:dyDescent="0.25">
      <c r="A499" s="414" t="s">
        <v>1449</v>
      </c>
      <c r="B499" s="415" t="s">
        <v>887</v>
      </c>
      <c r="C499" s="415">
        <v>153</v>
      </c>
      <c r="D499" s="416">
        <v>32478</v>
      </c>
      <c r="E499" s="415">
        <v>96727</v>
      </c>
      <c r="F499" s="417">
        <v>57200800203639</v>
      </c>
      <c r="G499" s="416">
        <v>4</v>
      </c>
      <c r="H499" s="415" t="s">
        <v>1372</v>
      </c>
      <c r="I499" s="418" t="s">
        <v>1437</v>
      </c>
      <c r="J499" s="418" t="s">
        <v>1438</v>
      </c>
      <c r="K499" s="418" t="s">
        <v>1439</v>
      </c>
      <c r="L499" s="418" t="s">
        <v>1440</v>
      </c>
      <c r="M499" s="419">
        <v>41.648888888888891</v>
      </c>
      <c r="N499" s="419">
        <v>-75.599477777777778</v>
      </c>
      <c r="O499" s="418">
        <v>20140730587</v>
      </c>
      <c r="P499" s="413" t="s">
        <v>55</v>
      </c>
      <c r="Q499" s="413" t="s">
        <v>1450</v>
      </c>
      <c r="R499" s="413" t="s">
        <v>1451</v>
      </c>
      <c r="S499" s="420" t="s">
        <v>302</v>
      </c>
      <c r="T499" s="413"/>
      <c r="U499" s="420" t="s">
        <v>895</v>
      </c>
      <c r="V499" s="606">
        <f>LOOKUP(Table1[[#This Row],[JV '#]],Table4[JV '#],Table4[Construction Start Dates])</f>
        <v>42205</v>
      </c>
    </row>
    <row r="500" spans="1:22" ht="24" x14ac:dyDescent="0.25">
      <c r="A500" s="414" t="s">
        <v>1452</v>
      </c>
      <c r="B500" s="415" t="s">
        <v>887</v>
      </c>
      <c r="C500" s="415">
        <v>153</v>
      </c>
      <c r="D500" s="416">
        <v>32478</v>
      </c>
      <c r="E500" s="415">
        <v>96727</v>
      </c>
      <c r="F500" s="417">
        <v>57200800203639</v>
      </c>
      <c r="G500" s="416">
        <v>4</v>
      </c>
      <c r="H500" s="415" t="s">
        <v>1372</v>
      </c>
      <c r="I500" s="418" t="s">
        <v>1437</v>
      </c>
      <c r="J500" s="418" t="s">
        <v>1438</v>
      </c>
      <c r="K500" s="418" t="s">
        <v>1439</v>
      </c>
      <c r="L500" s="418" t="s">
        <v>1440</v>
      </c>
      <c r="M500" s="419">
        <v>41.648888888888891</v>
      </c>
      <c r="N500" s="419">
        <v>-75.599477777777778</v>
      </c>
      <c r="O500" s="418">
        <v>20140730587</v>
      </c>
      <c r="P500" s="413" t="s">
        <v>55</v>
      </c>
      <c r="Q500" s="413" t="s">
        <v>1450</v>
      </c>
      <c r="R500" s="413" t="s">
        <v>1451</v>
      </c>
      <c r="S500" s="420" t="s">
        <v>302</v>
      </c>
      <c r="T500" s="413"/>
      <c r="U500" s="420" t="s">
        <v>895</v>
      </c>
      <c r="V500" s="606">
        <f>LOOKUP(Table1[[#This Row],[JV '#]],Table4[JV '#],Table4[Construction Start Dates])</f>
        <v>42205</v>
      </c>
    </row>
    <row r="501" spans="1:22" ht="24" x14ac:dyDescent="0.25">
      <c r="A501" s="414" t="s">
        <v>1453</v>
      </c>
      <c r="B501" s="415" t="s">
        <v>887</v>
      </c>
      <c r="C501" s="415">
        <v>153</v>
      </c>
      <c r="D501" s="416">
        <v>32478</v>
      </c>
      <c r="E501" s="415">
        <v>96727</v>
      </c>
      <c r="F501" s="417">
        <v>57200800203639</v>
      </c>
      <c r="G501" s="416">
        <v>4</v>
      </c>
      <c r="H501" s="415" t="s">
        <v>1372</v>
      </c>
      <c r="I501" s="418" t="s">
        <v>1437</v>
      </c>
      <c r="J501" s="418" t="s">
        <v>1438</v>
      </c>
      <c r="K501" s="418" t="s">
        <v>1439</v>
      </c>
      <c r="L501" s="418" t="s">
        <v>1440</v>
      </c>
      <c r="M501" s="419">
        <v>41.648888888888891</v>
      </c>
      <c r="N501" s="419">
        <v>-75.599477777777778</v>
      </c>
      <c r="O501" s="418">
        <v>20140730587</v>
      </c>
      <c r="P501" s="413" t="s">
        <v>55</v>
      </c>
      <c r="Q501" s="413" t="s">
        <v>1450</v>
      </c>
      <c r="R501" s="413" t="s">
        <v>1451</v>
      </c>
      <c r="S501" s="420" t="s">
        <v>302</v>
      </c>
      <c r="T501" s="413"/>
      <c r="U501" s="420" t="s">
        <v>895</v>
      </c>
      <c r="V501" s="606">
        <f>LOOKUP(Table1[[#This Row],[JV '#]],Table4[JV '#],Table4[Construction Start Dates])</f>
        <v>42205</v>
      </c>
    </row>
    <row r="502" spans="1:22" ht="24" x14ac:dyDescent="0.25">
      <c r="A502" s="414" t="s">
        <v>1454</v>
      </c>
      <c r="B502" s="415" t="s">
        <v>887</v>
      </c>
      <c r="C502" s="415">
        <v>153</v>
      </c>
      <c r="D502" s="416">
        <v>32478</v>
      </c>
      <c r="E502" s="415">
        <v>96727</v>
      </c>
      <c r="F502" s="417">
        <v>57200800203639</v>
      </c>
      <c r="G502" s="416">
        <v>4</v>
      </c>
      <c r="H502" s="415" t="s">
        <v>1372</v>
      </c>
      <c r="I502" s="418" t="s">
        <v>1437</v>
      </c>
      <c r="J502" s="418" t="s">
        <v>1438</v>
      </c>
      <c r="K502" s="418" t="s">
        <v>1439</v>
      </c>
      <c r="L502" s="418" t="s">
        <v>1440</v>
      </c>
      <c r="M502" s="419">
        <v>41.648888888888891</v>
      </c>
      <c r="N502" s="419">
        <v>-75.599477777777778</v>
      </c>
      <c r="O502" s="418">
        <v>20140730587</v>
      </c>
      <c r="P502" s="413" t="s">
        <v>55</v>
      </c>
      <c r="Q502" s="413" t="s">
        <v>1426</v>
      </c>
      <c r="R502" s="413" t="s">
        <v>1455</v>
      </c>
      <c r="S502" s="420" t="s">
        <v>302</v>
      </c>
      <c r="T502" s="413"/>
      <c r="U502" s="420" t="s">
        <v>895</v>
      </c>
      <c r="V502" s="606">
        <f>LOOKUP(Table1[[#This Row],[JV '#]],Table4[JV '#],Table4[Construction Start Dates])</f>
        <v>42205</v>
      </c>
    </row>
    <row r="503" spans="1:22" ht="24" x14ac:dyDescent="0.25">
      <c r="A503" s="414" t="s">
        <v>1456</v>
      </c>
      <c r="B503" s="415" t="s">
        <v>887</v>
      </c>
      <c r="C503" s="415">
        <v>153</v>
      </c>
      <c r="D503" s="416">
        <v>32478</v>
      </c>
      <c r="E503" s="415">
        <v>96727</v>
      </c>
      <c r="F503" s="417">
        <v>57200800203639</v>
      </c>
      <c r="G503" s="416">
        <v>4</v>
      </c>
      <c r="H503" s="415" t="s">
        <v>1372</v>
      </c>
      <c r="I503" s="418" t="s">
        <v>1437</v>
      </c>
      <c r="J503" s="418" t="s">
        <v>1438</v>
      </c>
      <c r="K503" s="418" t="s">
        <v>1439</v>
      </c>
      <c r="L503" s="418" t="s">
        <v>1440</v>
      </c>
      <c r="M503" s="419">
        <v>41.648888888888891</v>
      </c>
      <c r="N503" s="419">
        <v>-75.599477777777778</v>
      </c>
      <c r="O503" s="418">
        <v>20140730587</v>
      </c>
      <c r="P503" s="413" t="s">
        <v>55</v>
      </c>
      <c r="Q503" s="413" t="s">
        <v>1426</v>
      </c>
      <c r="R503" s="413" t="s">
        <v>1455</v>
      </c>
      <c r="S503" s="420" t="s">
        <v>302</v>
      </c>
      <c r="T503" s="413"/>
      <c r="U503" s="420" t="s">
        <v>895</v>
      </c>
      <c r="V503" s="606">
        <f>LOOKUP(Table1[[#This Row],[JV '#]],Table4[JV '#],Table4[Construction Start Dates])</f>
        <v>42205</v>
      </c>
    </row>
    <row r="504" spans="1:22" ht="24" x14ac:dyDescent="0.25">
      <c r="A504" s="414" t="s">
        <v>1457</v>
      </c>
      <c r="B504" s="415" t="s">
        <v>887</v>
      </c>
      <c r="C504" s="415">
        <v>153</v>
      </c>
      <c r="D504" s="416">
        <v>32478</v>
      </c>
      <c r="E504" s="415">
        <v>96727</v>
      </c>
      <c r="F504" s="417">
        <v>57200800203639</v>
      </c>
      <c r="G504" s="416">
        <v>4</v>
      </c>
      <c r="H504" s="415" t="s">
        <v>1372</v>
      </c>
      <c r="I504" s="418" t="s">
        <v>1437</v>
      </c>
      <c r="J504" s="418" t="s">
        <v>1438</v>
      </c>
      <c r="K504" s="418" t="s">
        <v>1439</v>
      </c>
      <c r="L504" s="418" t="s">
        <v>1440</v>
      </c>
      <c r="M504" s="419">
        <v>41.648888888888891</v>
      </c>
      <c r="N504" s="419">
        <v>-75.599477777777778</v>
      </c>
      <c r="O504" s="418">
        <v>20140730587</v>
      </c>
      <c r="P504" s="413" t="s">
        <v>55</v>
      </c>
      <c r="Q504" s="413" t="s">
        <v>1426</v>
      </c>
      <c r="R504" s="413" t="s">
        <v>1455</v>
      </c>
      <c r="S504" s="420" t="s">
        <v>302</v>
      </c>
      <c r="T504" s="413"/>
      <c r="U504" s="420" t="s">
        <v>895</v>
      </c>
      <c r="V504" s="606">
        <f>LOOKUP(Table1[[#This Row],[JV '#]],Table4[JV '#],Table4[Construction Start Dates])</f>
        <v>42205</v>
      </c>
    </row>
    <row r="505" spans="1:22" ht="24" x14ac:dyDescent="0.25">
      <c r="A505" s="414" t="s">
        <v>1458</v>
      </c>
      <c r="B505" s="415" t="s">
        <v>887</v>
      </c>
      <c r="C505" s="415">
        <v>153</v>
      </c>
      <c r="D505" s="416">
        <v>32478</v>
      </c>
      <c r="E505" s="415">
        <v>96727</v>
      </c>
      <c r="F505" s="417">
        <v>57200800203639</v>
      </c>
      <c r="G505" s="416">
        <v>4</v>
      </c>
      <c r="H505" s="415" t="s">
        <v>1372</v>
      </c>
      <c r="I505" s="418" t="s">
        <v>1437</v>
      </c>
      <c r="J505" s="418" t="s">
        <v>1438</v>
      </c>
      <c r="K505" s="418" t="s">
        <v>1439</v>
      </c>
      <c r="L505" s="418" t="s">
        <v>1440</v>
      </c>
      <c r="M505" s="419">
        <v>41.648888888888891</v>
      </c>
      <c r="N505" s="419">
        <v>-75.599477777777778</v>
      </c>
      <c r="O505" s="418">
        <v>20140730587</v>
      </c>
      <c r="P505" s="413" t="s">
        <v>55</v>
      </c>
      <c r="Q505" s="413" t="s">
        <v>1426</v>
      </c>
      <c r="R505" s="413" t="s">
        <v>1455</v>
      </c>
      <c r="S505" s="420" t="s">
        <v>302</v>
      </c>
      <c r="T505" s="413"/>
      <c r="U505" s="420" t="s">
        <v>895</v>
      </c>
      <c r="V505" s="606">
        <f>LOOKUP(Table1[[#This Row],[JV '#]],Table4[JV '#],Table4[Construction Start Dates])</f>
        <v>42205</v>
      </c>
    </row>
    <row r="506" spans="1:22" ht="24" x14ac:dyDescent="0.25">
      <c r="A506" s="414">
        <v>154</v>
      </c>
      <c r="B506" s="415" t="s">
        <v>35</v>
      </c>
      <c r="C506" s="415">
        <v>154</v>
      </c>
      <c r="D506" s="516">
        <v>32507</v>
      </c>
      <c r="E506" s="415">
        <v>9679</v>
      </c>
      <c r="F506" s="417">
        <v>57202100501583</v>
      </c>
      <c r="G506" s="416">
        <v>4</v>
      </c>
      <c r="H506" s="415" t="s">
        <v>1372</v>
      </c>
      <c r="I506" s="418" t="s">
        <v>1459</v>
      </c>
      <c r="J506" s="418" t="s">
        <v>1460</v>
      </c>
      <c r="K506" s="562" t="s">
        <v>1312</v>
      </c>
      <c r="L506" s="562" t="s">
        <v>1385</v>
      </c>
      <c r="M506" s="531">
        <v>41.655333333333331</v>
      </c>
      <c r="N506" s="531">
        <v>-75.660222222222217</v>
      </c>
      <c r="O506" s="418">
        <v>20151411354</v>
      </c>
      <c r="P506" s="413"/>
      <c r="Q506" s="413" t="s">
        <v>63</v>
      </c>
      <c r="R506" s="413"/>
      <c r="S506" s="420"/>
      <c r="T506" s="413"/>
      <c r="U506" s="420"/>
      <c r="V506" s="606">
        <f>LOOKUP(Table1[[#This Row],[JV '#]],Table4[JV '#],Table4[Construction Start Dates])</f>
        <v>42885</v>
      </c>
    </row>
    <row r="507" spans="1:22" ht="24" x14ac:dyDescent="0.25">
      <c r="A507" s="414">
        <v>155</v>
      </c>
      <c r="B507" s="415" t="s">
        <v>35</v>
      </c>
      <c r="C507" s="415">
        <v>155</v>
      </c>
      <c r="D507" s="416">
        <v>32647</v>
      </c>
      <c r="E507" s="415">
        <v>96736</v>
      </c>
      <c r="F507" s="417">
        <v>57400201300000</v>
      </c>
      <c r="G507" s="416">
        <v>4</v>
      </c>
      <c r="H507" s="415" t="s">
        <v>1372</v>
      </c>
      <c r="I507" s="418" t="s">
        <v>1461</v>
      </c>
      <c r="J507" s="418" t="s">
        <v>346</v>
      </c>
      <c r="K507" s="418" t="s">
        <v>1462</v>
      </c>
      <c r="L507" s="418" t="s">
        <v>1463</v>
      </c>
      <c r="M507" s="419">
        <v>41.97152777777778</v>
      </c>
      <c r="N507" s="419">
        <v>-75.913408333333336</v>
      </c>
      <c r="O507" s="418">
        <v>20150420650</v>
      </c>
      <c r="P507" s="413"/>
      <c r="Q507" s="413" t="s">
        <v>63</v>
      </c>
      <c r="R507" s="413"/>
      <c r="S507" s="420"/>
      <c r="T507" s="413"/>
      <c r="U507" s="420"/>
      <c r="V507" s="606">
        <f>LOOKUP(Table1[[#This Row],[JV '#]],Table4[JV '#],Table4[Construction Start Dates])</f>
        <v>42590</v>
      </c>
    </row>
    <row r="508" spans="1:22" ht="24" x14ac:dyDescent="0.25">
      <c r="A508" s="414" t="s">
        <v>1464</v>
      </c>
      <c r="B508" s="415" t="s">
        <v>35</v>
      </c>
      <c r="C508" s="415">
        <v>156</v>
      </c>
      <c r="D508" s="416">
        <v>35471</v>
      </c>
      <c r="E508" s="415">
        <v>68876</v>
      </c>
      <c r="F508" s="417">
        <v>63019106701296</v>
      </c>
      <c r="G508" s="416">
        <v>4</v>
      </c>
      <c r="H508" s="415" t="s">
        <v>1465</v>
      </c>
      <c r="I508" s="418" t="s">
        <v>1466</v>
      </c>
      <c r="J508" s="418" t="s">
        <v>1467</v>
      </c>
      <c r="K508" s="418" t="s">
        <v>1468</v>
      </c>
      <c r="L508" s="418" t="s">
        <v>1469</v>
      </c>
      <c r="M508" s="419">
        <v>41.668083333333335</v>
      </c>
      <c r="N508" s="419">
        <v>-75.254611111111117</v>
      </c>
      <c r="O508" s="418">
        <v>20143580183</v>
      </c>
      <c r="P508" s="413" t="s">
        <v>46</v>
      </c>
      <c r="Q508" s="413" t="s">
        <v>548</v>
      </c>
      <c r="R508" s="413" t="s">
        <v>1324</v>
      </c>
      <c r="S508" s="420" t="s">
        <v>44</v>
      </c>
      <c r="T508" s="413"/>
      <c r="U508" s="420"/>
      <c r="V508" s="606">
        <f>LOOKUP(Table1[[#This Row],[JV '#]],Table4[JV '#],Table4[Construction Start Dates])</f>
        <v>42510</v>
      </c>
    </row>
    <row r="509" spans="1:22" ht="24" x14ac:dyDescent="0.25">
      <c r="A509" s="414" t="s">
        <v>1470</v>
      </c>
      <c r="B509" s="415" t="s">
        <v>35</v>
      </c>
      <c r="C509" s="415">
        <v>156</v>
      </c>
      <c r="D509" s="416">
        <v>35471</v>
      </c>
      <c r="E509" s="415">
        <v>68876</v>
      </c>
      <c r="F509" s="417">
        <v>63019106701296</v>
      </c>
      <c r="G509" s="416">
        <v>4</v>
      </c>
      <c r="H509" s="415" t="s">
        <v>1465</v>
      </c>
      <c r="I509" s="418" t="s">
        <v>1466</v>
      </c>
      <c r="J509" s="418" t="s">
        <v>1467</v>
      </c>
      <c r="K509" s="418" t="s">
        <v>1468</v>
      </c>
      <c r="L509" s="418" t="s">
        <v>1469</v>
      </c>
      <c r="M509" s="419">
        <v>41.668083333333335</v>
      </c>
      <c r="N509" s="419">
        <v>-75.254611111111117</v>
      </c>
      <c r="O509" s="418">
        <v>20143580183</v>
      </c>
      <c r="P509" s="413" t="s">
        <v>41</v>
      </c>
      <c r="Q509" s="413" t="s">
        <v>185</v>
      </c>
      <c r="R509" s="413" t="s">
        <v>1471</v>
      </c>
      <c r="S509" s="420" t="s">
        <v>44</v>
      </c>
      <c r="T509" s="413"/>
      <c r="U509" s="436"/>
      <c r="V509" s="606">
        <f>LOOKUP(Table1[[#This Row],[JV '#]],Table4[JV '#],Table4[Construction Start Dates])</f>
        <v>42510</v>
      </c>
    </row>
    <row r="510" spans="1:22" ht="36" x14ac:dyDescent="0.25">
      <c r="A510" s="414" t="s">
        <v>1472</v>
      </c>
      <c r="B510" s="415" t="s">
        <v>35</v>
      </c>
      <c r="C510" s="415">
        <v>156</v>
      </c>
      <c r="D510" s="416">
        <v>35471</v>
      </c>
      <c r="E510" s="415">
        <v>68876</v>
      </c>
      <c r="F510" s="417">
        <v>63019106701296</v>
      </c>
      <c r="G510" s="416">
        <v>4</v>
      </c>
      <c r="H510" s="415" t="s">
        <v>1465</v>
      </c>
      <c r="I510" s="418" t="s">
        <v>1466</v>
      </c>
      <c r="J510" s="418" t="s">
        <v>1467</v>
      </c>
      <c r="K510" s="418" t="s">
        <v>1468</v>
      </c>
      <c r="L510" s="418" t="s">
        <v>1469</v>
      </c>
      <c r="M510" s="419">
        <v>41.668083333333335</v>
      </c>
      <c r="N510" s="419">
        <v>-75.254611111111117</v>
      </c>
      <c r="O510" s="418">
        <v>20143580183</v>
      </c>
      <c r="P510" s="413" t="s">
        <v>55</v>
      </c>
      <c r="Q510" s="413" t="s">
        <v>56</v>
      </c>
      <c r="R510" s="413" t="s">
        <v>1473</v>
      </c>
      <c r="S510" s="420"/>
      <c r="T510" s="413"/>
      <c r="U510" s="436"/>
      <c r="V510" s="606">
        <f>LOOKUP(Table1[[#This Row],[JV '#]],Table4[JV '#],Table4[Construction Start Dates])</f>
        <v>42510</v>
      </c>
    </row>
    <row r="511" spans="1:22" ht="24" x14ac:dyDescent="0.25">
      <c r="A511" s="414" t="s">
        <v>1474</v>
      </c>
      <c r="B511" s="415" t="s">
        <v>35</v>
      </c>
      <c r="C511" s="513">
        <v>157</v>
      </c>
      <c r="D511" s="516">
        <v>35508</v>
      </c>
      <c r="E511" s="513">
        <v>9969</v>
      </c>
      <c r="F511" s="417">
        <v>63029601800000</v>
      </c>
      <c r="G511" s="416">
        <v>4</v>
      </c>
      <c r="H511" s="415" t="s">
        <v>1465</v>
      </c>
      <c r="I511" s="418" t="s">
        <v>1475</v>
      </c>
      <c r="J511" s="418" t="s">
        <v>1476</v>
      </c>
      <c r="K511" s="418" t="s">
        <v>1477</v>
      </c>
      <c r="L511" s="418" t="s">
        <v>1478</v>
      </c>
      <c r="M511" s="419">
        <v>41.554194444444441</v>
      </c>
      <c r="N511" s="419">
        <v>-75.40806666666667</v>
      </c>
      <c r="O511" s="418">
        <v>20150420657</v>
      </c>
      <c r="P511" s="413" t="s">
        <v>46</v>
      </c>
      <c r="Q511" s="413" t="s">
        <v>548</v>
      </c>
      <c r="R511" s="413" t="s">
        <v>1324</v>
      </c>
      <c r="S511" s="420" t="s">
        <v>44</v>
      </c>
      <c r="T511" s="413"/>
      <c r="U511" s="420"/>
      <c r="V511" s="606">
        <f>LOOKUP(Table1[[#This Row],[JV '#]],Table4[JV '#],Table4[Construction Start Dates])</f>
        <v>42607</v>
      </c>
    </row>
    <row r="512" spans="1:22" x14ac:dyDescent="0.25">
      <c r="A512" s="414" t="s">
        <v>1479</v>
      </c>
      <c r="B512" s="415" t="s">
        <v>35</v>
      </c>
      <c r="C512" s="513">
        <v>157</v>
      </c>
      <c r="D512" s="516">
        <v>35508</v>
      </c>
      <c r="E512" s="513">
        <v>9969</v>
      </c>
      <c r="F512" s="417">
        <v>63029601800000</v>
      </c>
      <c r="G512" s="416">
        <v>4</v>
      </c>
      <c r="H512" s="415" t="s">
        <v>1465</v>
      </c>
      <c r="I512" s="418" t="s">
        <v>1475</v>
      </c>
      <c r="J512" s="418" t="s">
        <v>1476</v>
      </c>
      <c r="K512" s="418" t="s">
        <v>1477</v>
      </c>
      <c r="L512" s="418" t="s">
        <v>1478</v>
      </c>
      <c r="M512" s="419">
        <v>41.554194444444441</v>
      </c>
      <c r="N512" s="419">
        <v>-75.40806666666667</v>
      </c>
      <c r="O512" s="418">
        <v>20150420657</v>
      </c>
      <c r="P512" s="413"/>
      <c r="Q512" s="413" t="s">
        <v>1480</v>
      </c>
      <c r="R512" s="413" t="s">
        <v>1481</v>
      </c>
      <c r="S512" s="420"/>
      <c r="T512" s="413"/>
      <c r="U512" s="436"/>
      <c r="V512" s="606">
        <f>LOOKUP(Table1[[#This Row],[JV '#]],Table4[JV '#],Table4[Construction Start Dates])</f>
        <v>42607</v>
      </c>
    </row>
    <row r="513" spans="1:22" ht="24" x14ac:dyDescent="0.25">
      <c r="A513" s="414" t="s">
        <v>1482</v>
      </c>
      <c r="B513" s="415" t="s">
        <v>887</v>
      </c>
      <c r="C513" s="415">
        <v>158</v>
      </c>
      <c r="D513" s="416">
        <v>35624</v>
      </c>
      <c r="E513" s="415">
        <v>68917</v>
      </c>
      <c r="F513" s="417">
        <v>63101801602046</v>
      </c>
      <c r="G513" s="416">
        <v>4</v>
      </c>
      <c r="H513" s="415" t="s">
        <v>1465</v>
      </c>
      <c r="I513" s="418" t="s">
        <v>1483</v>
      </c>
      <c r="J513" s="418" t="s">
        <v>1430</v>
      </c>
      <c r="K513" s="418" t="s">
        <v>1484</v>
      </c>
      <c r="L513" s="418" t="s">
        <v>1485</v>
      </c>
      <c r="M513" s="419">
        <v>41.82438888888889</v>
      </c>
      <c r="N513" s="419">
        <v>-75.149747222222217</v>
      </c>
      <c r="O513" s="418">
        <v>20140730520</v>
      </c>
      <c r="P513" s="413" t="s">
        <v>46</v>
      </c>
      <c r="Q513" s="413" t="s">
        <v>47</v>
      </c>
      <c r="R513" s="413" t="s">
        <v>1486</v>
      </c>
      <c r="S513" s="420" t="s">
        <v>302</v>
      </c>
      <c r="T513" s="413"/>
      <c r="U513" s="420" t="s">
        <v>895</v>
      </c>
      <c r="V513" s="606">
        <f>LOOKUP(Table1[[#This Row],[JV '#]],Table4[JV '#],Table4[Construction Start Dates])</f>
        <v>42233</v>
      </c>
    </row>
    <row r="514" spans="1:22" ht="24" x14ac:dyDescent="0.25">
      <c r="A514" s="414" t="s">
        <v>1487</v>
      </c>
      <c r="B514" s="415" t="s">
        <v>887</v>
      </c>
      <c r="C514" s="415">
        <v>158</v>
      </c>
      <c r="D514" s="416">
        <v>35624</v>
      </c>
      <c r="E514" s="415">
        <v>68917</v>
      </c>
      <c r="F514" s="417">
        <v>63101801602046</v>
      </c>
      <c r="G514" s="416">
        <v>4</v>
      </c>
      <c r="H514" s="415" t="s">
        <v>1465</v>
      </c>
      <c r="I514" s="418" t="s">
        <v>1483</v>
      </c>
      <c r="J514" s="418" t="s">
        <v>1430</v>
      </c>
      <c r="K514" s="418" t="s">
        <v>1484</v>
      </c>
      <c r="L514" s="418" t="s">
        <v>1485</v>
      </c>
      <c r="M514" s="419">
        <v>41.82438888888889</v>
      </c>
      <c r="N514" s="419">
        <v>-75.149747222222217</v>
      </c>
      <c r="O514" s="418">
        <v>20140730520</v>
      </c>
      <c r="P514" s="413" t="s">
        <v>46</v>
      </c>
      <c r="Q514" s="413" t="s">
        <v>47</v>
      </c>
      <c r="R514" s="413" t="s">
        <v>1486</v>
      </c>
      <c r="S514" s="420" t="s">
        <v>302</v>
      </c>
      <c r="T514" s="413"/>
      <c r="U514" s="420" t="s">
        <v>895</v>
      </c>
      <c r="V514" s="606">
        <f>LOOKUP(Table1[[#This Row],[JV '#]],Table4[JV '#],Table4[Construction Start Dates])</f>
        <v>42233</v>
      </c>
    </row>
    <row r="515" spans="1:22" ht="24" x14ac:dyDescent="0.25">
      <c r="A515" s="414" t="s">
        <v>1488</v>
      </c>
      <c r="B515" s="415" t="s">
        <v>887</v>
      </c>
      <c r="C515" s="415">
        <v>158</v>
      </c>
      <c r="D515" s="416">
        <v>35624</v>
      </c>
      <c r="E515" s="415">
        <v>68917</v>
      </c>
      <c r="F515" s="417">
        <v>63101801602046</v>
      </c>
      <c r="G515" s="416">
        <v>4</v>
      </c>
      <c r="H515" s="415" t="s">
        <v>1465</v>
      </c>
      <c r="I515" s="418" t="s">
        <v>1483</v>
      </c>
      <c r="J515" s="418" t="s">
        <v>1430</v>
      </c>
      <c r="K515" s="418" t="s">
        <v>1484</v>
      </c>
      <c r="L515" s="418" t="s">
        <v>1485</v>
      </c>
      <c r="M515" s="419">
        <v>41.82438888888889</v>
      </c>
      <c r="N515" s="419">
        <v>-75.149747222222217</v>
      </c>
      <c r="O515" s="418">
        <v>20140730520</v>
      </c>
      <c r="P515" s="413" t="s">
        <v>55</v>
      </c>
      <c r="Q515" s="413" t="s">
        <v>56</v>
      </c>
      <c r="R515" s="413" t="s">
        <v>1353</v>
      </c>
      <c r="S515" s="420" t="s">
        <v>302</v>
      </c>
      <c r="T515" s="413"/>
      <c r="U515" s="420" t="s">
        <v>899</v>
      </c>
      <c r="V515" s="606">
        <f>LOOKUP(Table1[[#This Row],[JV '#]],Table4[JV '#],Table4[Construction Start Dates])</f>
        <v>42233</v>
      </c>
    </row>
    <row r="516" spans="1:22" ht="24" x14ac:dyDescent="0.25">
      <c r="A516" s="414" t="s">
        <v>1489</v>
      </c>
      <c r="B516" s="415" t="s">
        <v>887</v>
      </c>
      <c r="C516" s="415">
        <v>159</v>
      </c>
      <c r="D516" s="516">
        <v>35654</v>
      </c>
      <c r="E516" s="415">
        <v>68927</v>
      </c>
      <c r="F516" s="417">
        <v>63200700301844</v>
      </c>
      <c r="G516" s="416">
        <v>4</v>
      </c>
      <c r="H516" s="415" t="s">
        <v>1465</v>
      </c>
      <c r="I516" s="418" t="s">
        <v>1490</v>
      </c>
      <c r="J516" s="418" t="s">
        <v>437</v>
      </c>
      <c r="K516" s="418" t="s">
        <v>1491</v>
      </c>
      <c r="L516" s="418" t="s">
        <v>1492</v>
      </c>
      <c r="M516" s="419">
        <v>41.569555555555553</v>
      </c>
      <c r="N516" s="419">
        <v>-75.225388888888887</v>
      </c>
      <c r="O516" s="418">
        <v>20140730487</v>
      </c>
      <c r="P516" s="413" t="s">
        <v>55</v>
      </c>
      <c r="Q516" s="413" t="s">
        <v>910</v>
      </c>
      <c r="R516" s="413" t="s">
        <v>1493</v>
      </c>
      <c r="S516" s="420" t="s">
        <v>302</v>
      </c>
      <c r="T516" s="413"/>
      <c r="U516" s="420" t="s">
        <v>899</v>
      </c>
      <c r="V516" s="606">
        <f>LOOKUP(Table1[[#This Row],[JV '#]],Table4[JV '#],Table4[Construction Start Dates])</f>
        <v>42229</v>
      </c>
    </row>
    <row r="517" spans="1:22" ht="24" x14ac:dyDescent="0.25">
      <c r="A517" s="414" t="s">
        <v>1494</v>
      </c>
      <c r="B517" s="415" t="s">
        <v>887</v>
      </c>
      <c r="C517" s="415">
        <v>159</v>
      </c>
      <c r="D517" s="516">
        <v>35654</v>
      </c>
      <c r="E517" s="415">
        <v>68927</v>
      </c>
      <c r="F517" s="417">
        <v>63200700301844</v>
      </c>
      <c r="G517" s="416">
        <v>4</v>
      </c>
      <c r="H517" s="415" t="s">
        <v>1465</v>
      </c>
      <c r="I517" s="418" t="s">
        <v>1490</v>
      </c>
      <c r="J517" s="418" t="s">
        <v>437</v>
      </c>
      <c r="K517" s="418" t="s">
        <v>1491</v>
      </c>
      <c r="L517" s="418" t="s">
        <v>1492</v>
      </c>
      <c r="M517" s="419">
        <v>41.569555555555553</v>
      </c>
      <c r="N517" s="419">
        <v>-75.225388888888887</v>
      </c>
      <c r="O517" s="418">
        <v>20140730487</v>
      </c>
      <c r="P517" s="413" t="s">
        <v>1362</v>
      </c>
      <c r="Q517" s="413" t="s">
        <v>548</v>
      </c>
      <c r="R517" s="413" t="s">
        <v>1115</v>
      </c>
      <c r="S517" s="420" t="s">
        <v>302</v>
      </c>
      <c r="T517" s="413"/>
      <c r="U517" s="420" t="s">
        <v>895</v>
      </c>
      <c r="V517" s="606">
        <f>LOOKUP(Table1[[#This Row],[JV '#]],Table4[JV '#],Table4[Construction Start Dates])</f>
        <v>42229</v>
      </c>
    </row>
    <row r="518" spans="1:22" ht="24" x14ac:dyDescent="0.25">
      <c r="A518" s="414" t="s">
        <v>1495</v>
      </c>
      <c r="B518" s="415" t="s">
        <v>887</v>
      </c>
      <c r="C518" s="415">
        <v>159</v>
      </c>
      <c r="D518" s="516">
        <v>35654</v>
      </c>
      <c r="E518" s="415">
        <v>68927</v>
      </c>
      <c r="F518" s="417">
        <v>63200700301844</v>
      </c>
      <c r="G518" s="416">
        <v>4</v>
      </c>
      <c r="H518" s="415" t="s">
        <v>1465</v>
      </c>
      <c r="I518" s="418" t="s">
        <v>1490</v>
      </c>
      <c r="J518" s="418" t="s">
        <v>437</v>
      </c>
      <c r="K518" s="418" t="s">
        <v>1491</v>
      </c>
      <c r="L518" s="418" t="s">
        <v>1492</v>
      </c>
      <c r="M518" s="419">
        <v>41.569555555555553</v>
      </c>
      <c r="N518" s="419">
        <v>-75.225388888888887</v>
      </c>
      <c r="O518" s="418">
        <v>20140730487</v>
      </c>
      <c r="P518" s="413" t="s">
        <v>1362</v>
      </c>
      <c r="Q518" s="413" t="s">
        <v>548</v>
      </c>
      <c r="R518" s="413" t="s">
        <v>1115</v>
      </c>
      <c r="S518" s="420" t="s">
        <v>302</v>
      </c>
      <c r="T518" s="413"/>
      <c r="U518" s="420" t="s">
        <v>895</v>
      </c>
      <c r="V518" s="606">
        <f>LOOKUP(Table1[[#This Row],[JV '#]],Table4[JV '#],Table4[Construction Start Dates])</f>
        <v>42229</v>
      </c>
    </row>
    <row r="519" spans="1:22" ht="24" x14ac:dyDescent="0.25">
      <c r="A519" s="414" t="s">
        <v>1496</v>
      </c>
      <c r="B519" s="415" t="s">
        <v>887</v>
      </c>
      <c r="C519" s="415">
        <v>159</v>
      </c>
      <c r="D519" s="516">
        <v>35654</v>
      </c>
      <c r="E519" s="415">
        <v>68927</v>
      </c>
      <c r="F519" s="417">
        <v>63200700301844</v>
      </c>
      <c r="G519" s="416">
        <v>4</v>
      </c>
      <c r="H519" s="415" t="s">
        <v>1465</v>
      </c>
      <c r="I519" s="418" t="s">
        <v>1490</v>
      </c>
      <c r="J519" s="418" t="s">
        <v>437</v>
      </c>
      <c r="K519" s="418" t="s">
        <v>1491</v>
      </c>
      <c r="L519" s="418" t="s">
        <v>1492</v>
      </c>
      <c r="M519" s="419">
        <v>41.569555555555553</v>
      </c>
      <c r="N519" s="419">
        <v>-75.225388888888887</v>
      </c>
      <c r="O519" s="418">
        <v>20140730487</v>
      </c>
      <c r="P519" s="413" t="s">
        <v>1362</v>
      </c>
      <c r="Q519" s="413" t="s">
        <v>548</v>
      </c>
      <c r="R519" s="413" t="s">
        <v>1115</v>
      </c>
      <c r="S519" s="420" t="s">
        <v>302</v>
      </c>
      <c r="T519" s="413"/>
      <c r="U519" s="420" t="s">
        <v>895</v>
      </c>
      <c r="V519" s="606">
        <f>LOOKUP(Table1[[#This Row],[JV '#]],Table4[JV '#],Table4[Construction Start Dates])</f>
        <v>42229</v>
      </c>
    </row>
    <row r="520" spans="1:22" ht="24" x14ac:dyDescent="0.25">
      <c r="A520" s="414" t="s">
        <v>1497</v>
      </c>
      <c r="B520" s="415" t="s">
        <v>887</v>
      </c>
      <c r="C520" s="415">
        <v>159</v>
      </c>
      <c r="D520" s="516">
        <v>35654</v>
      </c>
      <c r="E520" s="415">
        <v>68927</v>
      </c>
      <c r="F520" s="417">
        <v>63200700301844</v>
      </c>
      <c r="G520" s="416">
        <v>4</v>
      </c>
      <c r="H520" s="415" t="s">
        <v>1465</v>
      </c>
      <c r="I520" s="418" t="s">
        <v>1490</v>
      </c>
      <c r="J520" s="418" t="s">
        <v>437</v>
      </c>
      <c r="K520" s="418" t="s">
        <v>1491</v>
      </c>
      <c r="L520" s="418" t="s">
        <v>1492</v>
      </c>
      <c r="M520" s="419">
        <v>41.569555555555553</v>
      </c>
      <c r="N520" s="419">
        <v>-75.225388888888887</v>
      </c>
      <c r="O520" s="418">
        <v>20140730487</v>
      </c>
      <c r="P520" s="413" t="s">
        <v>46</v>
      </c>
      <c r="Q520" s="413" t="s">
        <v>548</v>
      </c>
      <c r="R520" s="413" t="s">
        <v>1115</v>
      </c>
      <c r="S520" s="420" t="s">
        <v>302</v>
      </c>
      <c r="T520" s="413"/>
      <c r="U520" s="420" t="s">
        <v>895</v>
      </c>
      <c r="V520" s="606">
        <f>LOOKUP(Table1[[#This Row],[JV '#]],Table4[JV '#],Table4[Construction Start Dates])</f>
        <v>42229</v>
      </c>
    </row>
    <row r="521" spans="1:22" ht="24" x14ac:dyDescent="0.25">
      <c r="A521" s="414" t="s">
        <v>1498</v>
      </c>
      <c r="B521" s="415" t="s">
        <v>887</v>
      </c>
      <c r="C521" s="415">
        <v>159</v>
      </c>
      <c r="D521" s="516">
        <v>35654</v>
      </c>
      <c r="E521" s="415">
        <v>68927</v>
      </c>
      <c r="F521" s="417">
        <v>63200700301844</v>
      </c>
      <c r="G521" s="416">
        <v>4</v>
      </c>
      <c r="H521" s="415" t="s">
        <v>1465</v>
      </c>
      <c r="I521" s="418" t="s">
        <v>1490</v>
      </c>
      <c r="J521" s="418" t="s">
        <v>437</v>
      </c>
      <c r="K521" s="418" t="s">
        <v>1491</v>
      </c>
      <c r="L521" s="418" t="s">
        <v>1492</v>
      </c>
      <c r="M521" s="419">
        <v>41.569555555555553</v>
      </c>
      <c r="N521" s="419">
        <v>-75.225388888888887</v>
      </c>
      <c r="O521" s="418">
        <v>20140730487</v>
      </c>
      <c r="P521" s="413" t="s">
        <v>46</v>
      </c>
      <c r="Q521" s="413" t="s">
        <v>548</v>
      </c>
      <c r="R521" s="413" t="s">
        <v>1115</v>
      </c>
      <c r="S521" s="420" t="s">
        <v>302</v>
      </c>
      <c r="T521" s="413"/>
      <c r="U521" s="420" t="s">
        <v>895</v>
      </c>
      <c r="V521" s="606">
        <f>LOOKUP(Table1[[#This Row],[JV '#]],Table4[JV '#],Table4[Construction Start Dates])</f>
        <v>42229</v>
      </c>
    </row>
    <row r="522" spans="1:22" ht="24" x14ac:dyDescent="0.25">
      <c r="A522" s="414" t="s">
        <v>1499</v>
      </c>
      <c r="B522" s="415" t="s">
        <v>887</v>
      </c>
      <c r="C522" s="415">
        <v>159</v>
      </c>
      <c r="D522" s="516">
        <v>35654</v>
      </c>
      <c r="E522" s="415">
        <v>68927</v>
      </c>
      <c r="F522" s="417">
        <v>63200700301844</v>
      </c>
      <c r="G522" s="416">
        <v>4</v>
      </c>
      <c r="H522" s="415" t="s">
        <v>1465</v>
      </c>
      <c r="I522" s="418" t="s">
        <v>1490</v>
      </c>
      <c r="J522" s="418" t="s">
        <v>437</v>
      </c>
      <c r="K522" s="418" t="s">
        <v>1491</v>
      </c>
      <c r="L522" s="418" t="s">
        <v>1492</v>
      </c>
      <c r="M522" s="419">
        <v>41.569555555555553</v>
      </c>
      <c r="N522" s="419">
        <v>-75.225388888888887</v>
      </c>
      <c r="O522" s="418">
        <v>20140730487</v>
      </c>
      <c r="P522" s="413" t="s">
        <v>55</v>
      </c>
      <c r="Q522" s="413" t="s">
        <v>56</v>
      </c>
      <c r="R522" s="413" t="s">
        <v>1353</v>
      </c>
      <c r="S522" s="420" t="s">
        <v>302</v>
      </c>
      <c r="T522" s="413"/>
      <c r="U522" s="420" t="s">
        <v>899</v>
      </c>
      <c r="V522" s="606">
        <f>LOOKUP(Table1[[#This Row],[JV '#]],Table4[JV '#],Table4[Construction Start Dates])</f>
        <v>42229</v>
      </c>
    </row>
    <row r="523" spans="1:22" ht="24" x14ac:dyDescent="0.25">
      <c r="A523" s="414" t="s">
        <v>1500</v>
      </c>
      <c r="B523" s="415" t="s">
        <v>35</v>
      </c>
      <c r="C523" s="415">
        <v>160</v>
      </c>
      <c r="D523" s="516">
        <v>35675</v>
      </c>
      <c r="E523" s="415">
        <v>67584</v>
      </c>
      <c r="F523" s="417">
        <v>63300601600000</v>
      </c>
      <c r="G523" s="416">
        <v>4</v>
      </c>
      <c r="H523" s="415" t="s">
        <v>1465</v>
      </c>
      <c r="I523" s="418" t="s">
        <v>1501</v>
      </c>
      <c r="J523" s="418" t="s">
        <v>1502</v>
      </c>
      <c r="K523" s="418" t="s">
        <v>1503</v>
      </c>
      <c r="L523" s="418" t="s">
        <v>1504</v>
      </c>
      <c r="M523" s="419">
        <v>41.404055555555558</v>
      </c>
      <c r="N523" s="419">
        <v>-75.336436111111112</v>
      </c>
      <c r="O523" s="418">
        <v>20140872316</v>
      </c>
      <c r="P523" s="413" t="s">
        <v>46</v>
      </c>
      <c r="Q523" s="413" t="s">
        <v>548</v>
      </c>
      <c r="R523" s="413" t="s">
        <v>1324</v>
      </c>
      <c r="S523" s="420" t="s">
        <v>44</v>
      </c>
      <c r="T523" s="413"/>
      <c r="U523" s="420"/>
      <c r="V523" s="606">
        <f>LOOKUP(Table1[[#This Row],[JV '#]],Table4[JV '#],Table4[Construction Start Dates])</f>
        <v>42583</v>
      </c>
    </row>
    <row r="524" spans="1:22" x14ac:dyDescent="0.25">
      <c r="A524" s="414" t="s">
        <v>1505</v>
      </c>
      <c r="B524" s="415" t="s">
        <v>35</v>
      </c>
      <c r="C524" s="415">
        <v>160</v>
      </c>
      <c r="D524" s="516">
        <v>35675</v>
      </c>
      <c r="E524" s="415">
        <v>67584</v>
      </c>
      <c r="F524" s="417">
        <v>63300601600000</v>
      </c>
      <c r="G524" s="416">
        <v>4</v>
      </c>
      <c r="H524" s="415" t="s">
        <v>1465</v>
      </c>
      <c r="I524" s="418" t="s">
        <v>1501</v>
      </c>
      <c r="J524" s="418" t="s">
        <v>1502</v>
      </c>
      <c r="K524" s="418" t="s">
        <v>1503</v>
      </c>
      <c r="L524" s="418" t="s">
        <v>1504</v>
      </c>
      <c r="M524" s="419">
        <v>41.404055555555558</v>
      </c>
      <c r="N524" s="419">
        <v>-75.336436111111112</v>
      </c>
      <c r="O524" s="418">
        <v>20140872316</v>
      </c>
      <c r="P524" s="413"/>
      <c r="Q524" s="413" t="s">
        <v>1480</v>
      </c>
      <c r="R524" s="413" t="s">
        <v>1481</v>
      </c>
      <c r="S524" s="420"/>
      <c r="T524" s="413"/>
      <c r="U524" s="436"/>
      <c r="V524" s="606">
        <f>LOOKUP(Table1[[#This Row],[JV '#]],Table4[JV '#],Table4[Construction Start Dates])</f>
        <v>42583</v>
      </c>
    </row>
    <row r="525" spans="1:22" ht="24" x14ac:dyDescent="0.25">
      <c r="A525" s="414" t="s">
        <v>1506</v>
      </c>
      <c r="B525" s="415" t="s">
        <v>887</v>
      </c>
      <c r="C525" s="415">
        <v>161</v>
      </c>
      <c r="D525" s="516">
        <v>35765</v>
      </c>
      <c r="E525" s="415">
        <v>56752</v>
      </c>
      <c r="F525" s="417">
        <v>63401401300733</v>
      </c>
      <c r="G525" s="416">
        <v>4</v>
      </c>
      <c r="H525" s="415" t="s">
        <v>1465</v>
      </c>
      <c r="I525" s="418" t="s">
        <v>1507</v>
      </c>
      <c r="J525" s="418" t="s">
        <v>1508</v>
      </c>
      <c r="K525" s="418" t="s">
        <v>1509</v>
      </c>
      <c r="L525" s="418" t="s">
        <v>1510</v>
      </c>
      <c r="M525" s="419">
        <v>41.9428611111111</v>
      </c>
      <c r="N525" s="419">
        <v>-75.384799999999998</v>
      </c>
      <c r="O525" s="418">
        <v>20150271472</v>
      </c>
      <c r="P525" s="413" t="s">
        <v>46</v>
      </c>
      <c r="Q525" s="413" t="s">
        <v>47</v>
      </c>
      <c r="R525" s="413" t="s">
        <v>1486</v>
      </c>
      <c r="S525" s="420" t="s">
        <v>302</v>
      </c>
      <c r="T525" s="413"/>
      <c r="U525" s="420" t="s">
        <v>899</v>
      </c>
      <c r="V525" s="606">
        <f>LOOKUP(Table1[[#This Row],[JV '#]],Table4[JV '#],Table4[Construction Start Dates])</f>
        <v>42229</v>
      </c>
    </row>
    <row r="526" spans="1:22" x14ac:dyDescent="0.25">
      <c r="A526" s="414" t="s">
        <v>1511</v>
      </c>
      <c r="B526" s="415" t="s">
        <v>887</v>
      </c>
      <c r="C526" s="415">
        <v>161</v>
      </c>
      <c r="D526" s="516">
        <v>35765</v>
      </c>
      <c r="E526" s="415">
        <v>56752</v>
      </c>
      <c r="F526" s="417">
        <v>63401401300733</v>
      </c>
      <c r="G526" s="416">
        <v>4</v>
      </c>
      <c r="H526" s="415" t="s">
        <v>1465</v>
      </c>
      <c r="I526" s="418" t="s">
        <v>1507</v>
      </c>
      <c r="J526" s="418" t="s">
        <v>1508</v>
      </c>
      <c r="K526" s="418" t="s">
        <v>1509</v>
      </c>
      <c r="L526" s="418" t="s">
        <v>1510</v>
      </c>
      <c r="M526" s="419">
        <v>41.942861111111114</v>
      </c>
      <c r="N526" s="419">
        <v>-75.384799999999998</v>
      </c>
      <c r="O526" s="418">
        <v>20150271472</v>
      </c>
      <c r="P526" s="413" t="s">
        <v>55</v>
      </c>
      <c r="Q526" s="413" t="s">
        <v>56</v>
      </c>
      <c r="R526" s="413" t="s">
        <v>1512</v>
      </c>
      <c r="S526" s="420" t="s">
        <v>302</v>
      </c>
      <c r="T526" s="413"/>
      <c r="U526" s="420" t="s">
        <v>899</v>
      </c>
      <c r="V526" s="606">
        <f>LOOKUP(Table1[[#This Row],[JV '#]],Table4[JV '#],Table4[Construction Start Dates])</f>
        <v>42229</v>
      </c>
    </row>
    <row r="527" spans="1:22" ht="24" x14ac:dyDescent="0.25">
      <c r="A527" s="414" t="s">
        <v>1513</v>
      </c>
      <c r="B527" s="415" t="s">
        <v>887</v>
      </c>
      <c r="C527" s="415">
        <v>162</v>
      </c>
      <c r="D527" s="516">
        <v>35802</v>
      </c>
      <c r="E527" s="415">
        <v>79580</v>
      </c>
      <c r="F527" s="417">
        <v>63403302600090</v>
      </c>
      <c r="G527" s="416">
        <v>4</v>
      </c>
      <c r="H527" s="415" t="s">
        <v>1465</v>
      </c>
      <c r="I527" s="418" t="s">
        <v>1514</v>
      </c>
      <c r="J527" s="418" t="s">
        <v>1515</v>
      </c>
      <c r="K527" s="418" t="s">
        <v>1516</v>
      </c>
      <c r="L527" s="418" t="s">
        <v>1517</v>
      </c>
      <c r="M527" s="419">
        <v>41.890694444444442</v>
      </c>
      <c r="N527" s="419">
        <v>-75.336447222222219</v>
      </c>
      <c r="O527" s="418">
        <v>20140730634</v>
      </c>
      <c r="P527" s="413" t="s">
        <v>1362</v>
      </c>
      <c r="Q527" s="413" t="s">
        <v>47</v>
      </c>
      <c r="R527" s="413" t="s">
        <v>1486</v>
      </c>
      <c r="S527" s="420" t="s">
        <v>302</v>
      </c>
      <c r="T527" s="413"/>
      <c r="U527" s="420" t="s">
        <v>895</v>
      </c>
      <c r="V527" s="606">
        <f>LOOKUP(Table1[[#This Row],[JV '#]],Table4[JV '#],Table4[Construction Start Dates])</f>
        <v>42186</v>
      </c>
    </row>
    <row r="528" spans="1:22" ht="24" x14ac:dyDescent="0.25">
      <c r="A528" s="414" t="s">
        <v>1518</v>
      </c>
      <c r="B528" s="415" t="s">
        <v>887</v>
      </c>
      <c r="C528" s="415">
        <v>162</v>
      </c>
      <c r="D528" s="516">
        <v>35802</v>
      </c>
      <c r="E528" s="415">
        <v>79580</v>
      </c>
      <c r="F528" s="417">
        <v>63403302600090</v>
      </c>
      <c r="G528" s="416">
        <v>4</v>
      </c>
      <c r="H528" s="415" t="s">
        <v>1465</v>
      </c>
      <c r="I528" s="418" t="s">
        <v>1514</v>
      </c>
      <c r="J528" s="418" t="s">
        <v>1515</v>
      </c>
      <c r="K528" s="418" t="s">
        <v>1516</v>
      </c>
      <c r="L528" s="418" t="s">
        <v>1517</v>
      </c>
      <c r="M528" s="419">
        <v>41.890694444444442</v>
      </c>
      <c r="N528" s="419">
        <v>-75.336447222222219</v>
      </c>
      <c r="O528" s="418">
        <v>20140730634</v>
      </c>
      <c r="P528" s="413" t="s">
        <v>1362</v>
      </c>
      <c r="Q528" s="413" t="s">
        <v>47</v>
      </c>
      <c r="R528" s="413" t="s">
        <v>1486</v>
      </c>
      <c r="S528" s="420" t="s">
        <v>302</v>
      </c>
      <c r="T528" s="413"/>
      <c r="U528" s="420" t="s">
        <v>895</v>
      </c>
      <c r="V528" s="606">
        <f>LOOKUP(Table1[[#This Row],[JV '#]],Table4[JV '#],Table4[Construction Start Dates])</f>
        <v>42186</v>
      </c>
    </row>
    <row r="529" spans="1:22" ht="24" x14ac:dyDescent="0.25">
      <c r="A529" s="414" t="s">
        <v>1519</v>
      </c>
      <c r="B529" s="415" t="s">
        <v>887</v>
      </c>
      <c r="C529" s="415">
        <v>162</v>
      </c>
      <c r="D529" s="516">
        <v>35802</v>
      </c>
      <c r="E529" s="415">
        <v>79580</v>
      </c>
      <c r="F529" s="417">
        <v>63403302600090</v>
      </c>
      <c r="G529" s="416">
        <v>4</v>
      </c>
      <c r="H529" s="415" t="s">
        <v>1465</v>
      </c>
      <c r="I529" s="418" t="s">
        <v>1514</v>
      </c>
      <c r="J529" s="418" t="s">
        <v>1515</v>
      </c>
      <c r="K529" s="418" t="s">
        <v>1516</v>
      </c>
      <c r="L529" s="418" t="s">
        <v>1517</v>
      </c>
      <c r="M529" s="419">
        <v>41.890694444444442</v>
      </c>
      <c r="N529" s="419">
        <v>-75.336447222222219</v>
      </c>
      <c r="O529" s="418">
        <v>20140730634</v>
      </c>
      <c r="P529" s="413" t="s">
        <v>1362</v>
      </c>
      <c r="Q529" s="413" t="s">
        <v>47</v>
      </c>
      <c r="R529" s="413" t="s">
        <v>1486</v>
      </c>
      <c r="S529" s="420" t="s">
        <v>302</v>
      </c>
      <c r="T529" s="413"/>
      <c r="U529" s="420" t="s">
        <v>895</v>
      </c>
      <c r="V529" s="606">
        <f>LOOKUP(Table1[[#This Row],[JV '#]],Table4[JV '#],Table4[Construction Start Dates])</f>
        <v>42186</v>
      </c>
    </row>
    <row r="530" spans="1:22" ht="24" x14ac:dyDescent="0.25">
      <c r="A530" s="414" t="s">
        <v>1520</v>
      </c>
      <c r="B530" s="415" t="s">
        <v>887</v>
      </c>
      <c r="C530" s="415">
        <v>162</v>
      </c>
      <c r="D530" s="516">
        <v>35802</v>
      </c>
      <c r="E530" s="415">
        <v>79580</v>
      </c>
      <c r="F530" s="417">
        <v>63403302600090</v>
      </c>
      <c r="G530" s="416">
        <v>4</v>
      </c>
      <c r="H530" s="415" t="s">
        <v>1465</v>
      </c>
      <c r="I530" s="418" t="s">
        <v>1514</v>
      </c>
      <c r="J530" s="418" t="s">
        <v>1515</v>
      </c>
      <c r="K530" s="418" t="s">
        <v>1516</v>
      </c>
      <c r="L530" s="418" t="s">
        <v>1517</v>
      </c>
      <c r="M530" s="419">
        <v>41.890694444444442</v>
      </c>
      <c r="N530" s="419">
        <v>-75.336447222222219</v>
      </c>
      <c r="O530" s="418">
        <v>20140730634</v>
      </c>
      <c r="P530" s="413" t="s">
        <v>1362</v>
      </c>
      <c r="Q530" s="413" t="s">
        <v>47</v>
      </c>
      <c r="R530" s="413" t="s">
        <v>1486</v>
      </c>
      <c r="S530" s="420" t="s">
        <v>302</v>
      </c>
      <c r="T530" s="413"/>
      <c r="U530" s="420" t="s">
        <v>895</v>
      </c>
      <c r="V530" s="606">
        <f>LOOKUP(Table1[[#This Row],[JV '#]],Table4[JV '#],Table4[Construction Start Dates])</f>
        <v>42186</v>
      </c>
    </row>
    <row r="531" spans="1:22" ht="24" x14ac:dyDescent="0.25">
      <c r="A531" s="414" t="s">
        <v>1521</v>
      </c>
      <c r="B531" s="415" t="s">
        <v>887</v>
      </c>
      <c r="C531" s="415">
        <v>162</v>
      </c>
      <c r="D531" s="516">
        <v>35802</v>
      </c>
      <c r="E531" s="415">
        <v>79580</v>
      </c>
      <c r="F531" s="417">
        <v>63403302600090</v>
      </c>
      <c r="G531" s="416">
        <v>4</v>
      </c>
      <c r="H531" s="415" t="s">
        <v>1465</v>
      </c>
      <c r="I531" s="418" t="s">
        <v>1514</v>
      </c>
      <c r="J531" s="418" t="s">
        <v>1515</v>
      </c>
      <c r="K531" s="418" t="s">
        <v>1516</v>
      </c>
      <c r="L531" s="418" t="s">
        <v>1517</v>
      </c>
      <c r="M531" s="419">
        <v>41.890694444444442</v>
      </c>
      <c r="N531" s="419">
        <v>-75.336447222222219</v>
      </c>
      <c r="O531" s="418">
        <v>20140730634</v>
      </c>
      <c r="P531" s="413" t="s">
        <v>46</v>
      </c>
      <c r="Q531" s="413" t="s">
        <v>47</v>
      </c>
      <c r="R531" s="413" t="s">
        <v>1486</v>
      </c>
      <c r="S531" s="420" t="s">
        <v>302</v>
      </c>
      <c r="T531" s="413"/>
      <c r="U531" s="420" t="s">
        <v>895</v>
      </c>
      <c r="V531" s="606">
        <f>LOOKUP(Table1[[#This Row],[JV '#]],Table4[JV '#],Table4[Construction Start Dates])</f>
        <v>42186</v>
      </c>
    </row>
    <row r="532" spans="1:22" ht="24" x14ac:dyDescent="0.25">
      <c r="A532" s="414" t="s">
        <v>1522</v>
      </c>
      <c r="B532" s="415" t="s">
        <v>887</v>
      </c>
      <c r="C532" s="415">
        <v>162</v>
      </c>
      <c r="D532" s="516">
        <v>35802</v>
      </c>
      <c r="E532" s="415">
        <v>79580</v>
      </c>
      <c r="F532" s="417">
        <v>63403302600090</v>
      </c>
      <c r="G532" s="416">
        <v>4</v>
      </c>
      <c r="H532" s="415" t="s">
        <v>1465</v>
      </c>
      <c r="I532" s="418" t="s">
        <v>1514</v>
      </c>
      <c r="J532" s="418" t="s">
        <v>1515</v>
      </c>
      <c r="K532" s="418" t="s">
        <v>1516</v>
      </c>
      <c r="L532" s="418" t="s">
        <v>1517</v>
      </c>
      <c r="M532" s="419">
        <v>41.890694444444442</v>
      </c>
      <c r="N532" s="419">
        <v>-75.336447222222219</v>
      </c>
      <c r="O532" s="418">
        <v>20140730634</v>
      </c>
      <c r="P532" s="413" t="s">
        <v>46</v>
      </c>
      <c r="Q532" s="413" t="s">
        <v>47</v>
      </c>
      <c r="R532" s="413" t="s">
        <v>1486</v>
      </c>
      <c r="S532" s="420" t="s">
        <v>302</v>
      </c>
      <c r="T532" s="413"/>
      <c r="U532" s="420" t="s">
        <v>895</v>
      </c>
      <c r="V532" s="606">
        <f>LOOKUP(Table1[[#This Row],[JV '#]],Table4[JV '#],Table4[Construction Start Dates])</f>
        <v>42186</v>
      </c>
    </row>
    <row r="533" spans="1:22" ht="24" x14ac:dyDescent="0.25">
      <c r="A533" s="414" t="s">
        <v>1523</v>
      </c>
      <c r="B533" s="415" t="s">
        <v>887</v>
      </c>
      <c r="C533" s="415">
        <v>162</v>
      </c>
      <c r="D533" s="516">
        <v>35802</v>
      </c>
      <c r="E533" s="415">
        <v>79580</v>
      </c>
      <c r="F533" s="417">
        <v>63403302600090</v>
      </c>
      <c r="G533" s="416">
        <v>4</v>
      </c>
      <c r="H533" s="415" t="s">
        <v>1465</v>
      </c>
      <c r="I533" s="418" t="s">
        <v>1514</v>
      </c>
      <c r="J533" s="418" t="s">
        <v>1515</v>
      </c>
      <c r="K533" s="418" t="s">
        <v>1516</v>
      </c>
      <c r="L533" s="418" t="s">
        <v>1517</v>
      </c>
      <c r="M533" s="419">
        <v>41.890694444444442</v>
      </c>
      <c r="N533" s="419">
        <v>-75.336447222222219</v>
      </c>
      <c r="O533" s="418">
        <v>20140730634</v>
      </c>
      <c r="P533" s="413" t="s">
        <v>46</v>
      </c>
      <c r="Q533" s="413" t="s">
        <v>47</v>
      </c>
      <c r="R533" s="413" t="s">
        <v>1486</v>
      </c>
      <c r="S533" s="420" t="s">
        <v>302</v>
      </c>
      <c r="T533" s="413"/>
      <c r="U533" s="420" t="s">
        <v>895</v>
      </c>
      <c r="V533" s="606">
        <f>LOOKUP(Table1[[#This Row],[JV '#]],Table4[JV '#],Table4[Construction Start Dates])</f>
        <v>42186</v>
      </c>
    </row>
    <row r="534" spans="1:22" ht="24" x14ac:dyDescent="0.25">
      <c r="A534" s="414" t="s">
        <v>1524</v>
      </c>
      <c r="B534" s="415" t="s">
        <v>887</v>
      </c>
      <c r="C534" s="415">
        <v>162</v>
      </c>
      <c r="D534" s="516">
        <v>35802</v>
      </c>
      <c r="E534" s="415">
        <v>79580</v>
      </c>
      <c r="F534" s="417">
        <v>63403302600090</v>
      </c>
      <c r="G534" s="416">
        <v>4</v>
      </c>
      <c r="H534" s="415" t="s">
        <v>1465</v>
      </c>
      <c r="I534" s="418" t="s">
        <v>1514</v>
      </c>
      <c r="J534" s="418" t="s">
        <v>1515</v>
      </c>
      <c r="K534" s="418" t="s">
        <v>1516</v>
      </c>
      <c r="L534" s="418" t="s">
        <v>1517</v>
      </c>
      <c r="M534" s="419">
        <v>41.890694444444442</v>
      </c>
      <c r="N534" s="419">
        <v>-75.336447222222219</v>
      </c>
      <c r="O534" s="418">
        <v>20140730634</v>
      </c>
      <c r="P534" s="413" t="s">
        <v>46</v>
      </c>
      <c r="Q534" s="413" t="s">
        <v>47</v>
      </c>
      <c r="R534" s="413" t="s">
        <v>1486</v>
      </c>
      <c r="S534" s="420" t="s">
        <v>302</v>
      </c>
      <c r="T534" s="413"/>
      <c r="U534" s="420" t="s">
        <v>895</v>
      </c>
      <c r="V534" s="606">
        <f>LOOKUP(Table1[[#This Row],[JV '#]],Table4[JV '#],Table4[Construction Start Dates])</f>
        <v>42186</v>
      </c>
    </row>
    <row r="535" spans="1:22" ht="24" x14ac:dyDescent="0.25">
      <c r="A535" s="414" t="s">
        <v>1525</v>
      </c>
      <c r="B535" s="415" t="s">
        <v>887</v>
      </c>
      <c r="C535" s="415">
        <v>162</v>
      </c>
      <c r="D535" s="516">
        <v>35802</v>
      </c>
      <c r="E535" s="415">
        <v>79580</v>
      </c>
      <c r="F535" s="417">
        <v>63403302600090</v>
      </c>
      <c r="G535" s="416">
        <v>4</v>
      </c>
      <c r="H535" s="415" t="s">
        <v>1465</v>
      </c>
      <c r="I535" s="418" t="s">
        <v>1514</v>
      </c>
      <c r="J535" s="418" t="s">
        <v>1515</v>
      </c>
      <c r="K535" s="418" t="s">
        <v>1516</v>
      </c>
      <c r="L535" s="418" t="s">
        <v>1517</v>
      </c>
      <c r="M535" s="419">
        <v>41.890694444444442</v>
      </c>
      <c r="N535" s="419">
        <v>-75.336447222222219</v>
      </c>
      <c r="O535" s="418">
        <v>20140730634</v>
      </c>
      <c r="P535" s="413" t="s">
        <v>1362</v>
      </c>
      <c r="Q535" s="413" t="s">
        <v>47</v>
      </c>
      <c r="R535" s="413" t="s">
        <v>1486</v>
      </c>
      <c r="S535" s="420" t="s">
        <v>302</v>
      </c>
      <c r="T535" s="413"/>
      <c r="U535" s="420" t="s">
        <v>895</v>
      </c>
      <c r="V535" s="606">
        <f>LOOKUP(Table1[[#This Row],[JV '#]],Table4[JV '#],Table4[Construction Start Dates])</f>
        <v>42186</v>
      </c>
    </row>
    <row r="536" spans="1:22" ht="24" x14ac:dyDescent="0.25">
      <c r="A536" s="414" t="s">
        <v>1526</v>
      </c>
      <c r="B536" s="415" t="s">
        <v>887</v>
      </c>
      <c r="C536" s="415">
        <v>162</v>
      </c>
      <c r="D536" s="516">
        <v>35802</v>
      </c>
      <c r="E536" s="415">
        <v>79580</v>
      </c>
      <c r="F536" s="417">
        <v>63403302600090</v>
      </c>
      <c r="G536" s="416">
        <v>4</v>
      </c>
      <c r="H536" s="415" t="s">
        <v>1465</v>
      </c>
      <c r="I536" s="418" t="s">
        <v>1514</v>
      </c>
      <c r="J536" s="418" t="s">
        <v>1515</v>
      </c>
      <c r="K536" s="418" t="s">
        <v>1516</v>
      </c>
      <c r="L536" s="418" t="s">
        <v>1517</v>
      </c>
      <c r="M536" s="419">
        <v>41.890694444444442</v>
      </c>
      <c r="N536" s="419">
        <v>-75.336447222222219</v>
      </c>
      <c r="O536" s="418">
        <v>20140730634</v>
      </c>
      <c r="P536" s="413" t="s">
        <v>55</v>
      </c>
      <c r="Q536" s="413" t="s">
        <v>1527</v>
      </c>
      <c r="R536" s="413" t="s">
        <v>1528</v>
      </c>
      <c r="S536" s="420" t="s">
        <v>302</v>
      </c>
      <c r="T536" s="413"/>
      <c r="U536" s="420" t="s">
        <v>895</v>
      </c>
      <c r="V536" s="606">
        <f>LOOKUP(Table1[[#This Row],[JV '#]],Table4[JV '#],Table4[Construction Start Dates])</f>
        <v>42186</v>
      </c>
    </row>
    <row r="537" spans="1:22" ht="24" x14ac:dyDescent="0.25">
      <c r="A537" s="414" t="s">
        <v>1529</v>
      </c>
      <c r="B537" s="415" t="s">
        <v>887</v>
      </c>
      <c r="C537" s="415">
        <v>162</v>
      </c>
      <c r="D537" s="516">
        <v>35802</v>
      </c>
      <c r="E537" s="415">
        <v>79580</v>
      </c>
      <c r="F537" s="417">
        <v>63403302600090</v>
      </c>
      <c r="G537" s="416">
        <v>4</v>
      </c>
      <c r="H537" s="415" t="s">
        <v>1465</v>
      </c>
      <c r="I537" s="418" t="s">
        <v>1514</v>
      </c>
      <c r="J537" s="418" t="s">
        <v>1515</v>
      </c>
      <c r="K537" s="418" t="s">
        <v>1516</v>
      </c>
      <c r="L537" s="418" t="s">
        <v>1517</v>
      </c>
      <c r="M537" s="419">
        <v>41.890694444444442</v>
      </c>
      <c r="N537" s="419">
        <v>-75.336447222222219</v>
      </c>
      <c r="O537" s="418">
        <v>20140730634</v>
      </c>
      <c r="P537" s="413" t="s">
        <v>55</v>
      </c>
      <c r="Q537" s="413" t="s">
        <v>1527</v>
      </c>
      <c r="R537" s="413" t="s">
        <v>1528</v>
      </c>
      <c r="S537" s="420" t="s">
        <v>302</v>
      </c>
      <c r="T537" s="413"/>
      <c r="U537" s="420" t="s">
        <v>895</v>
      </c>
      <c r="V537" s="606">
        <f>LOOKUP(Table1[[#This Row],[JV '#]],Table4[JV '#],Table4[Construction Start Dates])</f>
        <v>42186</v>
      </c>
    </row>
    <row r="538" spans="1:22" ht="24" x14ac:dyDescent="0.25">
      <c r="A538" s="414" t="s">
        <v>1530</v>
      </c>
      <c r="B538" s="415" t="s">
        <v>887</v>
      </c>
      <c r="C538" s="415">
        <v>162</v>
      </c>
      <c r="D538" s="516">
        <v>35802</v>
      </c>
      <c r="E538" s="415">
        <v>79580</v>
      </c>
      <c r="F538" s="417">
        <v>63403302600090</v>
      </c>
      <c r="G538" s="416">
        <v>4</v>
      </c>
      <c r="H538" s="415" t="s">
        <v>1465</v>
      </c>
      <c r="I538" s="418" t="s">
        <v>1514</v>
      </c>
      <c r="J538" s="418" t="s">
        <v>1515</v>
      </c>
      <c r="K538" s="418" t="s">
        <v>1516</v>
      </c>
      <c r="L538" s="418" t="s">
        <v>1517</v>
      </c>
      <c r="M538" s="419">
        <v>41.890694444444442</v>
      </c>
      <c r="N538" s="419">
        <v>-75.336447222222219</v>
      </c>
      <c r="O538" s="418">
        <v>20140730634</v>
      </c>
      <c r="P538" s="413" t="s">
        <v>55</v>
      </c>
      <c r="Q538" s="413" t="s">
        <v>1527</v>
      </c>
      <c r="R538" s="413" t="s">
        <v>1528</v>
      </c>
      <c r="S538" s="420" t="s">
        <v>302</v>
      </c>
      <c r="T538" s="413"/>
      <c r="U538" s="420" t="s">
        <v>895</v>
      </c>
      <c r="V538" s="606">
        <f>LOOKUP(Table1[[#This Row],[JV '#]],Table4[JV '#],Table4[Construction Start Dates])</f>
        <v>42186</v>
      </c>
    </row>
    <row r="539" spans="1:22" ht="24" x14ac:dyDescent="0.25">
      <c r="A539" s="414" t="s">
        <v>1531</v>
      </c>
      <c r="B539" s="415" t="s">
        <v>887</v>
      </c>
      <c r="C539" s="415">
        <v>162</v>
      </c>
      <c r="D539" s="516">
        <v>35802</v>
      </c>
      <c r="E539" s="415">
        <v>79580</v>
      </c>
      <c r="F539" s="417">
        <v>63403302600090</v>
      </c>
      <c r="G539" s="416">
        <v>4</v>
      </c>
      <c r="H539" s="415" t="s">
        <v>1465</v>
      </c>
      <c r="I539" s="418" t="s">
        <v>1514</v>
      </c>
      <c r="J539" s="418" t="s">
        <v>1515</v>
      </c>
      <c r="K539" s="418" t="s">
        <v>1516</v>
      </c>
      <c r="L539" s="418" t="s">
        <v>1517</v>
      </c>
      <c r="M539" s="419">
        <v>41.890694444444442</v>
      </c>
      <c r="N539" s="419">
        <v>-75.336447222222219</v>
      </c>
      <c r="O539" s="418">
        <v>20140730634</v>
      </c>
      <c r="P539" s="413" t="s">
        <v>1362</v>
      </c>
      <c r="Q539" s="413" t="s">
        <v>56</v>
      </c>
      <c r="R539" s="413" t="s">
        <v>1353</v>
      </c>
      <c r="S539" s="420" t="s">
        <v>302</v>
      </c>
      <c r="T539" s="413"/>
      <c r="U539" s="420" t="s">
        <v>895</v>
      </c>
      <c r="V539" s="606">
        <f>LOOKUP(Table1[[#This Row],[JV '#]],Table4[JV '#],Table4[Construction Start Dates])</f>
        <v>42186</v>
      </c>
    </row>
    <row r="540" spans="1:22" ht="24" x14ac:dyDescent="0.25">
      <c r="A540" s="414" t="s">
        <v>1532</v>
      </c>
      <c r="B540" s="415" t="s">
        <v>887</v>
      </c>
      <c r="C540" s="415">
        <v>162</v>
      </c>
      <c r="D540" s="516">
        <v>35802</v>
      </c>
      <c r="E540" s="415">
        <v>79580</v>
      </c>
      <c r="F540" s="417">
        <v>63403302600090</v>
      </c>
      <c r="G540" s="416">
        <v>4</v>
      </c>
      <c r="H540" s="415" t="s">
        <v>1465</v>
      </c>
      <c r="I540" s="418" t="s">
        <v>1514</v>
      </c>
      <c r="J540" s="418" t="s">
        <v>1515</v>
      </c>
      <c r="K540" s="418" t="s">
        <v>1516</v>
      </c>
      <c r="L540" s="418" t="s">
        <v>1517</v>
      </c>
      <c r="M540" s="419">
        <v>41.890694444444442</v>
      </c>
      <c r="N540" s="419">
        <v>-75.336447222222219</v>
      </c>
      <c r="O540" s="418">
        <v>20140730634</v>
      </c>
      <c r="P540" s="413" t="s">
        <v>55</v>
      </c>
      <c r="Q540" s="413" t="s">
        <v>56</v>
      </c>
      <c r="R540" s="413" t="s">
        <v>1353</v>
      </c>
      <c r="S540" s="420" t="s">
        <v>302</v>
      </c>
      <c r="T540" s="413"/>
      <c r="U540" s="420" t="s">
        <v>895</v>
      </c>
      <c r="V540" s="606">
        <f>LOOKUP(Table1[[#This Row],[JV '#]],Table4[JV '#],Table4[Construction Start Dates])</f>
        <v>42186</v>
      </c>
    </row>
    <row r="541" spans="1:22" ht="24" x14ac:dyDescent="0.25">
      <c r="A541" s="414" t="s">
        <v>1533</v>
      </c>
      <c r="B541" s="415" t="s">
        <v>887</v>
      </c>
      <c r="C541" s="415">
        <v>162</v>
      </c>
      <c r="D541" s="516">
        <v>35802</v>
      </c>
      <c r="E541" s="415">
        <v>79580</v>
      </c>
      <c r="F541" s="417">
        <v>63403302600090</v>
      </c>
      <c r="G541" s="416">
        <v>4</v>
      </c>
      <c r="H541" s="415" t="s">
        <v>1465</v>
      </c>
      <c r="I541" s="418" t="s">
        <v>1514</v>
      </c>
      <c r="J541" s="418" t="s">
        <v>1515</v>
      </c>
      <c r="K541" s="418" t="s">
        <v>1516</v>
      </c>
      <c r="L541" s="418" t="s">
        <v>1517</v>
      </c>
      <c r="M541" s="419">
        <v>41.890694444444442</v>
      </c>
      <c r="N541" s="419">
        <v>-75.336447222222219</v>
      </c>
      <c r="O541" s="418">
        <v>20140730634</v>
      </c>
      <c r="P541" s="413" t="s">
        <v>55</v>
      </c>
      <c r="Q541" s="413" t="s">
        <v>56</v>
      </c>
      <c r="R541" s="413" t="s">
        <v>1353</v>
      </c>
      <c r="S541" s="420" t="s">
        <v>302</v>
      </c>
      <c r="T541" s="413"/>
      <c r="U541" s="420" t="s">
        <v>895</v>
      </c>
      <c r="V541" s="606">
        <f>LOOKUP(Table1[[#This Row],[JV '#]],Table4[JV '#],Table4[Construction Start Dates])</f>
        <v>42186</v>
      </c>
    </row>
    <row r="542" spans="1:22" ht="24" x14ac:dyDescent="0.25">
      <c r="A542" s="414">
        <v>163</v>
      </c>
      <c r="B542" s="415" t="s">
        <v>35</v>
      </c>
      <c r="C542" s="415">
        <v>163</v>
      </c>
      <c r="D542" s="416">
        <v>35810</v>
      </c>
      <c r="E542" s="415">
        <v>9978</v>
      </c>
      <c r="F542" s="417">
        <v>63403703303161</v>
      </c>
      <c r="G542" s="416">
        <v>4</v>
      </c>
      <c r="H542" s="415" t="s">
        <v>1465</v>
      </c>
      <c r="I542" s="418" t="s">
        <v>1534</v>
      </c>
      <c r="J542" s="418" t="s">
        <v>1535</v>
      </c>
      <c r="K542" s="418" t="s">
        <v>1536</v>
      </c>
      <c r="L542" s="418" t="s">
        <v>1510</v>
      </c>
      <c r="M542" s="419">
        <v>41.997611111111112</v>
      </c>
      <c r="N542" s="419">
        <v>-75.401944444444439</v>
      </c>
      <c r="O542" s="418">
        <v>20151671802</v>
      </c>
      <c r="P542" s="413"/>
      <c r="Q542" s="413" t="s">
        <v>63</v>
      </c>
      <c r="R542" s="413"/>
      <c r="S542" s="420"/>
      <c r="T542" s="413"/>
      <c r="U542" s="420"/>
      <c r="V542" s="606">
        <f>LOOKUP(Table1[[#This Row],[JV '#]],Table4[JV '#],Table4[Construction Start Dates])</f>
        <v>42556</v>
      </c>
    </row>
    <row r="543" spans="1:22" x14ac:dyDescent="0.25">
      <c r="A543" s="414" t="s">
        <v>1537</v>
      </c>
      <c r="B543" s="415" t="s">
        <v>35</v>
      </c>
      <c r="C543" s="415">
        <v>164</v>
      </c>
      <c r="D543" s="416">
        <v>37163</v>
      </c>
      <c r="E543" s="415">
        <v>10230</v>
      </c>
      <c r="F543" s="417">
        <v>65026700100659</v>
      </c>
      <c r="G543" s="416">
        <v>4</v>
      </c>
      <c r="H543" s="415" t="s">
        <v>1538</v>
      </c>
      <c r="I543" s="418" t="s">
        <v>1539</v>
      </c>
      <c r="J543" s="418" t="s">
        <v>1389</v>
      </c>
      <c r="K543" s="418" t="s">
        <v>1540</v>
      </c>
      <c r="L543" s="418" t="s">
        <v>1541</v>
      </c>
      <c r="M543" s="419">
        <v>41.6145</v>
      </c>
      <c r="N543" s="419">
        <v>-76.047788888888888</v>
      </c>
      <c r="O543" s="418">
        <v>20150682207</v>
      </c>
      <c r="P543" s="413" t="s">
        <v>107</v>
      </c>
      <c r="Q543" s="413" t="s">
        <v>1542</v>
      </c>
      <c r="R543" s="413" t="s">
        <v>1543</v>
      </c>
      <c r="S543" s="420" t="s">
        <v>44</v>
      </c>
      <c r="T543" s="413"/>
      <c r="U543" s="420"/>
      <c r="V543" s="606">
        <f>LOOKUP(Table1[[#This Row],[JV '#]],Table4[JV '#],Table4[Construction Start Dates])</f>
        <v>42600</v>
      </c>
    </row>
    <row r="544" spans="1:22" x14ac:dyDescent="0.25">
      <c r="A544" s="414" t="s">
        <v>1544</v>
      </c>
      <c r="B544" s="415" t="s">
        <v>35</v>
      </c>
      <c r="C544" s="415">
        <v>164</v>
      </c>
      <c r="D544" s="416">
        <v>37163</v>
      </c>
      <c r="E544" s="415">
        <v>10230</v>
      </c>
      <c r="F544" s="417">
        <v>65026700100659</v>
      </c>
      <c r="G544" s="416">
        <v>4</v>
      </c>
      <c r="H544" s="415" t="s">
        <v>1538</v>
      </c>
      <c r="I544" s="418" t="s">
        <v>1539</v>
      </c>
      <c r="J544" s="418" t="s">
        <v>1389</v>
      </c>
      <c r="K544" s="418" t="s">
        <v>1540</v>
      </c>
      <c r="L544" s="418" t="s">
        <v>1541</v>
      </c>
      <c r="M544" s="419">
        <v>41.6145</v>
      </c>
      <c r="N544" s="419">
        <v>-76.047788888888888</v>
      </c>
      <c r="O544" s="418">
        <v>20150682207</v>
      </c>
      <c r="P544" s="413"/>
      <c r="Q544" s="413" t="s">
        <v>1545</v>
      </c>
      <c r="R544" s="413" t="s">
        <v>1546</v>
      </c>
      <c r="S544" s="420"/>
      <c r="T544" s="413"/>
      <c r="U544" s="436"/>
      <c r="V544" s="606">
        <f>LOOKUP(Table1[[#This Row],[JV '#]],Table4[JV '#],Table4[Construction Start Dates])</f>
        <v>42600</v>
      </c>
    </row>
    <row r="545" spans="1:22" ht="24" x14ac:dyDescent="0.25">
      <c r="A545" s="414">
        <v>165</v>
      </c>
      <c r="B545" s="415" t="s">
        <v>35</v>
      </c>
      <c r="C545" s="513">
        <v>165</v>
      </c>
      <c r="D545" s="516">
        <v>37172</v>
      </c>
      <c r="E545" s="513">
        <v>10243</v>
      </c>
      <c r="F545" s="417">
        <v>65029201500354</v>
      </c>
      <c r="G545" s="416">
        <v>4</v>
      </c>
      <c r="H545" s="415" t="s">
        <v>1538</v>
      </c>
      <c r="I545" s="418" t="s">
        <v>1547</v>
      </c>
      <c r="J545" s="418" t="s">
        <v>1548</v>
      </c>
      <c r="K545" s="418" t="s">
        <v>1549</v>
      </c>
      <c r="L545" s="418" t="s">
        <v>1550</v>
      </c>
      <c r="M545" s="419">
        <v>41.414194444444448</v>
      </c>
      <c r="N545" s="419">
        <v>-75.907355555555554</v>
      </c>
      <c r="O545" s="418">
        <v>20150701251</v>
      </c>
      <c r="P545" s="413"/>
      <c r="Q545" s="413" t="s">
        <v>1551</v>
      </c>
      <c r="R545" s="413" t="s">
        <v>1552</v>
      </c>
      <c r="S545" s="420"/>
      <c r="T545" s="413"/>
      <c r="U545" s="420"/>
      <c r="V545" s="606">
        <f>LOOKUP(Table1[[#This Row],[JV '#]],Table4[JV '#],Table4[Construction Start Dates])</f>
        <v>42597</v>
      </c>
    </row>
    <row r="546" spans="1:22" ht="36" x14ac:dyDescent="0.25">
      <c r="A546" s="414" t="s">
        <v>1553</v>
      </c>
      <c r="B546" s="415" t="s">
        <v>887</v>
      </c>
      <c r="C546" s="415">
        <v>166</v>
      </c>
      <c r="D546" s="516">
        <v>37192</v>
      </c>
      <c r="E546" s="415">
        <v>68786</v>
      </c>
      <c r="F546" s="417">
        <v>65100100500000</v>
      </c>
      <c r="G546" s="416">
        <v>4</v>
      </c>
      <c r="H546" s="415" t="s">
        <v>1538</v>
      </c>
      <c r="I546" s="418" t="s">
        <v>1554</v>
      </c>
      <c r="J546" s="418" t="s">
        <v>1269</v>
      </c>
      <c r="K546" s="418" t="s">
        <v>1555</v>
      </c>
      <c r="L546" s="418" t="s">
        <v>1556</v>
      </c>
      <c r="M546" s="419">
        <v>41.58</v>
      </c>
      <c r="N546" s="419">
        <v>-75.91661666666667</v>
      </c>
      <c r="O546" s="418">
        <v>20140701940</v>
      </c>
      <c r="P546" s="413" t="s">
        <v>1362</v>
      </c>
      <c r="Q546" s="413" t="s">
        <v>47</v>
      </c>
      <c r="R546" s="413" t="s">
        <v>1557</v>
      </c>
      <c r="S546" s="420" t="s">
        <v>302</v>
      </c>
      <c r="T546" s="413"/>
      <c r="U546" s="420" t="s">
        <v>895</v>
      </c>
      <c r="V546" s="606">
        <f>LOOKUP(Table1[[#This Row],[JV '#]],Table4[JV '#],Table4[Construction Start Dates])</f>
        <v>42222</v>
      </c>
    </row>
    <row r="547" spans="1:22" ht="36" x14ac:dyDescent="0.25">
      <c r="A547" s="414" t="s">
        <v>1558</v>
      </c>
      <c r="B547" s="415" t="s">
        <v>887</v>
      </c>
      <c r="C547" s="415">
        <v>166</v>
      </c>
      <c r="D547" s="516">
        <v>37192</v>
      </c>
      <c r="E547" s="415">
        <v>68786</v>
      </c>
      <c r="F547" s="417">
        <v>65100100500000</v>
      </c>
      <c r="G547" s="416">
        <v>4</v>
      </c>
      <c r="H547" s="415" t="s">
        <v>1538</v>
      </c>
      <c r="I547" s="418" t="s">
        <v>1554</v>
      </c>
      <c r="J547" s="418" t="s">
        <v>1269</v>
      </c>
      <c r="K547" s="418" t="s">
        <v>1555</v>
      </c>
      <c r="L547" s="418" t="s">
        <v>1556</v>
      </c>
      <c r="M547" s="419">
        <v>41.58</v>
      </c>
      <c r="N547" s="419">
        <v>-75.91661666666667</v>
      </c>
      <c r="O547" s="418">
        <v>20140701940</v>
      </c>
      <c r="P547" s="413" t="s">
        <v>46</v>
      </c>
      <c r="Q547" s="413" t="s">
        <v>47</v>
      </c>
      <c r="R547" s="413" t="s">
        <v>1557</v>
      </c>
      <c r="S547" s="420" t="s">
        <v>302</v>
      </c>
      <c r="T547" s="413"/>
      <c r="U547" s="420" t="s">
        <v>895</v>
      </c>
      <c r="V547" s="606">
        <f>LOOKUP(Table1[[#This Row],[JV '#]],Table4[JV '#],Table4[Construction Start Dates])</f>
        <v>42222</v>
      </c>
    </row>
    <row r="548" spans="1:22" ht="36" x14ac:dyDescent="0.25">
      <c r="A548" s="414" t="s">
        <v>1559</v>
      </c>
      <c r="B548" s="415" t="s">
        <v>887</v>
      </c>
      <c r="C548" s="415">
        <v>166</v>
      </c>
      <c r="D548" s="516">
        <v>37192</v>
      </c>
      <c r="E548" s="415">
        <v>68786</v>
      </c>
      <c r="F548" s="417">
        <v>65100100500000</v>
      </c>
      <c r="G548" s="416">
        <v>4</v>
      </c>
      <c r="H548" s="415" t="s">
        <v>1538</v>
      </c>
      <c r="I548" s="418" t="s">
        <v>1554</v>
      </c>
      <c r="J548" s="418" t="s">
        <v>1269</v>
      </c>
      <c r="K548" s="418" t="s">
        <v>1555</v>
      </c>
      <c r="L548" s="418" t="s">
        <v>1556</v>
      </c>
      <c r="M548" s="419">
        <v>41.58</v>
      </c>
      <c r="N548" s="419">
        <v>-75.91661666666667</v>
      </c>
      <c r="O548" s="418">
        <v>20140701940</v>
      </c>
      <c r="P548" s="413" t="s">
        <v>1362</v>
      </c>
      <c r="Q548" s="413" t="s">
        <v>47</v>
      </c>
      <c r="R548" s="413" t="s">
        <v>1557</v>
      </c>
      <c r="S548" s="420" t="s">
        <v>302</v>
      </c>
      <c r="T548" s="413"/>
      <c r="U548" s="420" t="s">
        <v>895</v>
      </c>
      <c r="V548" s="606">
        <f>LOOKUP(Table1[[#This Row],[JV '#]],Table4[JV '#],Table4[Construction Start Dates])</f>
        <v>42222</v>
      </c>
    </row>
    <row r="549" spans="1:22" ht="24" x14ac:dyDescent="0.25">
      <c r="A549" s="414" t="s">
        <v>1560</v>
      </c>
      <c r="B549" s="415" t="s">
        <v>887</v>
      </c>
      <c r="C549" s="415">
        <v>166</v>
      </c>
      <c r="D549" s="516">
        <v>37192</v>
      </c>
      <c r="E549" s="415">
        <v>68786</v>
      </c>
      <c r="F549" s="417">
        <v>65100100500000</v>
      </c>
      <c r="G549" s="416">
        <v>4</v>
      </c>
      <c r="H549" s="415" t="s">
        <v>1538</v>
      </c>
      <c r="I549" s="418" t="s">
        <v>1554</v>
      </c>
      <c r="J549" s="418" t="s">
        <v>1269</v>
      </c>
      <c r="K549" s="418" t="s">
        <v>1555</v>
      </c>
      <c r="L549" s="418" t="s">
        <v>1556</v>
      </c>
      <c r="M549" s="419">
        <v>41.58</v>
      </c>
      <c r="N549" s="419">
        <v>-75.91661666666667</v>
      </c>
      <c r="O549" s="418">
        <v>20140701940</v>
      </c>
      <c r="P549" s="413" t="s">
        <v>55</v>
      </c>
      <c r="Q549" s="413" t="s">
        <v>910</v>
      </c>
      <c r="R549" s="413" t="s">
        <v>1561</v>
      </c>
      <c r="S549" s="420" t="s">
        <v>302</v>
      </c>
      <c r="T549" s="413"/>
      <c r="U549" s="420" t="s">
        <v>899</v>
      </c>
      <c r="V549" s="606">
        <f>LOOKUP(Table1[[#This Row],[JV '#]],Table4[JV '#],Table4[Construction Start Dates])</f>
        <v>42222</v>
      </c>
    </row>
    <row r="550" spans="1:22" ht="24" x14ac:dyDescent="0.25">
      <c r="A550" s="414" t="s">
        <v>1562</v>
      </c>
      <c r="B550" s="415" t="s">
        <v>887</v>
      </c>
      <c r="C550" s="415">
        <v>166</v>
      </c>
      <c r="D550" s="516">
        <v>37192</v>
      </c>
      <c r="E550" s="415">
        <v>68786</v>
      </c>
      <c r="F550" s="417">
        <v>65100100500000</v>
      </c>
      <c r="G550" s="416">
        <v>4</v>
      </c>
      <c r="H550" s="415" t="s">
        <v>1538</v>
      </c>
      <c r="I550" s="418" t="s">
        <v>1554</v>
      </c>
      <c r="J550" s="418" t="s">
        <v>1269</v>
      </c>
      <c r="K550" s="418" t="s">
        <v>1555</v>
      </c>
      <c r="L550" s="418" t="s">
        <v>1556</v>
      </c>
      <c r="M550" s="419">
        <v>41.58</v>
      </c>
      <c r="N550" s="419">
        <v>-75.91661666666667</v>
      </c>
      <c r="O550" s="418">
        <v>20140701940</v>
      </c>
      <c r="P550" s="413" t="s">
        <v>55</v>
      </c>
      <c r="Q550" s="413" t="s">
        <v>893</v>
      </c>
      <c r="R550" s="413" t="s">
        <v>1563</v>
      </c>
      <c r="S550" s="420" t="s">
        <v>302</v>
      </c>
      <c r="T550" s="413"/>
      <c r="U550" s="420" t="s">
        <v>899</v>
      </c>
      <c r="V550" s="606">
        <f>LOOKUP(Table1[[#This Row],[JV '#]],Table4[JV '#],Table4[Construction Start Dates])</f>
        <v>42222</v>
      </c>
    </row>
    <row r="551" spans="1:22" ht="24" x14ac:dyDescent="0.25">
      <c r="A551" s="414" t="s">
        <v>1564</v>
      </c>
      <c r="B551" s="415" t="s">
        <v>887</v>
      </c>
      <c r="C551" s="415">
        <v>167</v>
      </c>
      <c r="D551" s="416">
        <v>37222</v>
      </c>
      <c r="E551" s="415">
        <v>68806</v>
      </c>
      <c r="F551" s="417">
        <v>65200100500596</v>
      </c>
      <c r="G551" s="416">
        <v>4</v>
      </c>
      <c r="H551" s="415" t="s">
        <v>1538</v>
      </c>
      <c r="I551" s="418" t="s">
        <v>1565</v>
      </c>
      <c r="J551" s="418" t="s">
        <v>712</v>
      </c>
      <c r="K551" s="418" t="s">
        <v>1566</v>
      </c>
      <c r="L551" s="418" t="s">
        <v>1567</v>
      </c>
      <c r="M551" s="419">
        <v>41.40763888888889</v>
      </c>
      <c r="N551" s="419">
        <v>-76.029580555555555</v>
      </c>
      <c r="O551" s="418">
        <v>20140701917</v>
      </c>
      <c r="P551" s="413" t="s">
        <v>46</v>
      </c>
      <c r="Q551" s="413" t="s">
        <v>897</v>
      </c>
      <c r="R551" s="413" t="s">
        <v>1568</v>
      </c>
      <c r="S551" s="420" t="s">
        <v>302</v>
      </c>
      <c r="T551" s="413"/>
      <c r="U551" s="420" t="s">
        <v>899</v>
      </c>
      <c r="V551" s="606">
        <f>LOOKUP(Table1[[#This Row],[JV '#]],Table4[JV '#],Table4[Construction Start Dates])</f>
        <v>42219</v>
      </c>
    </row>
    <row r="552" spans="1:22" ht="36" x14ac:dyDescent="0.25">
      <c r="A552" s="414" t="s">
        <v>1569</v>
      </c>
      <c r="B552" s="415" t="s">
        <v>887</v>
      </c>
      <c r="C552" s="415">
        <v>167</v>
      </c>
      <c r="D552" s="416">
        <v>37222</v>
      </c>
      <c r="E552" s="415">
        <v>68806</v>
      </c>
      <c r="F552" s="417">
        <v>65200100500596</v>
      </c>
      <c r="G552" s="416">
        <v>4</v>
      </c>
      <c r="H552" s="415" t="s">
        <v>1538</v>
      </c>
      <c r="I552" s="418" t="s">
        <v>1565</v>
      </c>
      <c r="J552" s="418" t="s">
        <v>712</v>
      </c>
      <c r="K552" s="418" t="s">
        <v>1566</v>
      </c>
      <c r="L552" s="418" t="s">
        <v>1567</v>
      </c>
      <c r="M552" s="419">
        <v>41.40763888888889</v>
      </c>
      <c r="N552" s="419">
        <v>-76.029580555555555</v>
      </c>
      <c r="O552" s="418">
        <v>20140701917</v>
      </c>
      <c r="P552" s="413" t="s">
        <v>55</v>
      </c>
      <c r="Q552" s="413" t="s">
        <v>910</v>
      </c>
      <c r="R552" s="413" t="s">
        <v>1570</v>
      </c>
      <c r="S552" s="420" t="s">
        <v>302</v>
      </c>
      <c r="T552" s="413"/>
      <c r="U552" s="420" t="s">
        <v>895</v>
      </c>
      <c r="V552" s="606">
        <f>LOOKUP(Table1[[#This Row],[JV '#]],Table4[JV '#],Table4[Construction Start Dates])</f>
        <v>42219</v>
      </c>
    </row>
    <row r="553" spans="1:22" ht="36" x14ac:dyDescent="0.25">
      <c r="A553" s="414" t="s">
        <v>1571</v>
      </c>
      <c r="B553" s="415" t="s">
        <v>887</v>
      </c>
      <c r="C553" s="415">
        <v>167</v>
      </c>
      <c r="D553" s="416">
        <v>37222</v>
      </c>
      <c r="E553" s="415">
        <v>68806</v>
      </c>
      <c r="F553" s="417">
        <v>65200100500596</v>
      </c>
      <c r="G553" s="416">
        <v>4</v>
      </c>
      <c r="H553" s="415" t="s">
        <v>1538</v>
      </c>
      <c r="I553" s="418" t="s">
        <v>1565</v>
      </c>
      <c r="J553" s="418" t="s">
        <v>712</v>
      </c>
      <c r="K553" s="418" t="s">
        <v>1566</v>
      </c>
      <c r="L553" s="418" t="s">
        <v>1567</v>
      </c>
      <c r="M553" s="419">
        <v>41.40763888888889</v>
      </c>
      <c r="N553" s="419">
        <v>-76.029580555555555</v>
      </c>
      <c r="O553" s="418">
        <v>20140701917</v>
      </c>
      <c r="P553" s="413" t="s">
        <v>55</v>
      </c>
      <c r="Q553" s="413" t="s">
        <v>910</v>
      </c>
      <c r="R553" s="413" t="s">
        <v>1570</v>
      </c>
      <c r="S553" s="420" t="s">
        <v>302</v>
      </c>
      <c r="T553" s="413"/>
      <c r="U553" s="420" t="s">
        <v>895</v>
      </c>
      <c r="V553" s="606">
        <f>LOOKUP(Table1[[#This Row],[JV '#]],Table4[JV '#],Table4[Construction Start Dates])</f>
        <v>42219</v>
      </c>
    </row>
    <row r="554" spans="1:22" ht="24" x14ac:dyDescent="0.25">
      <c r="A554" s="414" t="s">
        <v>1572</v>
      </c>
      <c r="B554" s="415" t="s">
        <v>887</v>
      </c>
      <c r="C554" s="415">
        <v>167</v>
      </c>
      <c r="D554" s="416">
        <v>37222</v>
      </c>
      <c r="E554" s="415">
        <v>68806</v>
      </c>
      <c r="F554" s="417">
        <v>65200100500596</v>
      </c>
      <c r="G554" s="416">
        <v>4</v>
      </c>
      <c r="H554" s="415" t="s">
        <v>1538</v>
      </c>
      <c r="I554" s="418" t="s">
        <v>1565</v>
      </c>
      <c r="J554" s="418" t="s">
        <v>712</v>
      </c>
      <c r="K554" s="418" t="s">
        <v>1566</v>
      </c>
      <c r="L554" s="418" t="s">
        <v>1567</v>
      </c>
      <c r="M554" s="419">
        <v>41.40763888888889</v>
      </c>
      <c r="N554" s="419">
        <v>-76.029580555555555</v>
      </c>
      <c r="O554" s="418">
        <v>20140701917</v>
      </c>
      <c r="P554" s="413" t="s">
        <v>1362</v>
      </c>
      <c r="Q554" s="413" t="s">
        <v>893</v>
      </c>
      <c r="R554" s="413" t="s">
        <v>1563</v>
      </c>
      <c r="S554" s="420" t="s">
        <v>302</v>
      </c>
      <c r="T554" s="413"/>
      <c r="U554" s="420" t="s">
        <v>895</v>
      </c>
      <c r="V554" s="606">
        <f>LOOKUP(Table1[[#This Row],[JV '#]],Table4[JV '#],Table4[Construction Start Dates])</f>
        <v>42219</v>
      </c>
    </row>
    <row r="555" spans="1:22" ht="24" x14ac:dyDescent="0.25">
      <c r="A555" s="414" t="s">
        <v>1573</v>
      </c>
      <c r="B555" s="415" t="s">
        <v>887</v>
      </c>
      <c r="C555" s="415">
        <v>167</v>
      </c>
      <c r="D555" s="416">
        <v>37222</v>
      </c>
      <c r="E555" s="415">
        <v>68806</v>
      </c>
      <c r="F555" s="417">
        <v>65200100500596</v>
      </c>
      <c r="G555" s="416">
        <v>4</v>
      </c>
      <c r="H555" s="415" t="s">
        <v>1538</v>
      </c>
      <c r="I555" s="418" t="s">
        <v>1565</v>
      </c>
      <c r="J555" s="418" t="s">
        <v>712</v>
      </c>
      <c r="K555" s="418" t="s">
        <v>1566</v>
      </c>
      <c r="L555" s="418" t="s">
        <v>1567</v>
      </c>
      <c r="M555" s="419">
        <v>41.40763888888889</v>
      </c>
      <c r="N555" s="419">
        <v>-76.029580555555555</v>
      </c>
      <c r="O555" s="418">
        <v>20140701917</v>
      </c>
      <c r="P555" s="413" t="s">
        <v>55</v>
      </c>
      <c r="Q555" s="413" t="s">
        <v>893</v>
      </c>
      <c r="R555" s="413" t="s">
        <v>1563</v>
      </c>
      <c r="S555" s="420" t="s">
        <v>302</v>
      </c>
      <c r="T555" s="413"/>
      <c r="U555" s="420" t="s">
        <v>895</v>
      </c>
      <c r="V555" s="606">
        <f>LOOKUP(Table1[[#This Row],[JV '#]],Table4[JV '#],Table4[Construction Start Dates])</f>
        <v>42219</v>
      </c>
    </row>
    <row r="556" spans="1:22" ht="24" x14ac:dyDescent="0.25">
      <c r="A556" s="414" t="s">
        <v>1574</v>
      </c>
      <c r="B556" s="415" t="s">
        <v>887</v>
      </c>
      <c r="C556" s="415">
        <v>167</v>
      </c>
      <c r="D556" s="416">
        <v>37222</v>
      </c>
      <c r="E556" s="415">
        <v>68806</v>
      </c>
      <c r="F556" s="417">
        <v>65200100500596</v>
      </c>
      <c r="G556" s="416">
        <v>4</v>
      </c>
      <c r="H556" s="415" t="s">
        <v>1538</v>
      </c>
      <c r="I556" s="418" t="s">
        <v>1565</v>
      </c>
      <c r="J556" s="418" t="s">
        <v>712</v>
      </c>
      <c r="K556" s="418" t="s">
        <v>1566</v>
      </c>
      <c r="L556" s="418" t="s">
        <v>1567</v>
      </c>
      <c r="M556" s="419">
        <v>41.40763888888889</v>
      </c>
      <c r="N556" s="419">
        <v>-76.029580555555555</v>
      </c>
      <c r="O556" s="418">
        <v>20140701917</v>
      </c>
      <c r="P556" s="413" t="s">
        <v>55</v>
      </c>
      <c r="Q556" s="413" t="s">
        <v>893</v>
      </c>
      <c r="R556" s="413" t="s">
        <v>1563</v>
      </c>
      <c r="S556" s="420" t="s">
        <v>302</v>
      </c>
      <c r="T556" s="413"/>
      <c r="U556" s="420" t="s">
        <v>895</v>
      </c>
      <c r="V556" s="606">
        <f>LOOKUP(Table1[[#This Row],[JV '#]],Table4[JV '#],Table4[Construction Start Dates])</f>
        <v>42219</v>
      </c>
    </row>
    <row r="557" spans="1:22" ht="24" x14ac:dyDescent="0.25">
      <c r="A557" s="414" t="s">
        <v>1575</v>
      </c>
      <c r="B557" s="415" t="s">
        <v>887</v>
      </c>
      <c r="C557" s="415">
        <v>167</v>
      </c>
      <c r="D557" s="416">
        <v>37222</v>
      </c>
      <c r="E557" s="415">
        <v>68806</v>
      </c>
      <c r="F557" s="417">
        <v>65200100500596</v>
      </c>
      <c r="G557" s="416">
        <v>4</v>
      </c>
      <c r="H557" s="415" t="s">
        <v>1538</v>
      </c>
      <c r="I557" s="418" t="s">
        <v>1565</v>
      </c>
      <c r="J557" s="418" t="s">
        <v>712</v>
      </c>
      <c r="K557" s="418" t="s">
        <v>1566</v>
      </c>
      <c r="L557" s="418" t="s">
        <v>1567</v>
      </c>
      <c r="M557" s="419">
        <v>41.40763888888889</v>
      </c>
      <c r="N557" s="419">
        <v>-76.029580555555555</v>
      </c>
      <c r="O557" s="418">
        <v>20140701917</v>
      </c>
      <c r="P557" s="413" t="s">
        <v>55</v>
      </c>
      <c r="Q557" s="413" t="s">
        <v>893</v>
      </c>
      <c r="R557" s="413" t="s">
        <v>1563</v>
      </c>
      <c r="S557" s="420" t="s">
        <v>302</v>
      </c>
      <c r="T557" s="413"/>
      <c r="U557" s="420" t="s">
        <v>895</v>
      </c>
      <c r="V557" s="606">
        <f>LOOKUP(Table1[[#This Row],[JV '#]],Table4[JV '#],Table4[Construction Start Dates])</f>
        <v>42219</v>
      </c>
    </row>
    <row r="558" spans="1:22" ht="48" x14ac:dyDescent="0.25">
      <c r="A558" s="414" t="s">
        <v>1576</v>
      </c>
      <c r="B558" s="415" t="s">
        <v>35</v>
      </c>
      <c r="C558" s="415">
        <v>168</v>
      </c>
      <c r="D558" s="516">
        <v>4900</v>
      </c>
      <c r="E558" s="416">
        <v>79078</v>
      </c>
      <c r="F558" s="417">
        <v>6062501301318</v>
      </c>
      <c r="G558" s="416">
        <v>5</v>
      </c>
      <c r="H558" s="415" t="s">
        <v>1577</v>
      </c>
      <c r="I558" s="418" t="s">
        <v>1578</v>
      </c>
      <c r="J558" s="418" t="s">
        <v>1579</v>
      </c>
      <c r="K558" s="418" t="s">
        <v>1580</v>
      </c>
      <c r="L558" s="418" t="s">
        <v>1581</v>
      </c>
      <c r="M558" s="419">
        <v>40.290194444444445</v>
      </c>
      <c r="N558" s="419">
        <v>-75.947222222222223</v>
      </c>
      <c r="O558" s="418">
        <v>20150271473</v>
      </c>
      <c r="P558" s="413" t="s">
        <v>55</v>
      </c>
      <c r="Q558" s="413" t="s">
        <v>316</v>
      </c>
      <c r="R558" s="413" t="s">
        <v>1582</v>
      </c>
      <c r="S558" s="420"/>
      <c r="T558" s="413"/>
      <c r="U558" s="420"/>
      <c r="V558" s="606">
        <f>LOOKUP(Table1[[#This Row],[JV '#]],Table4[JV '#],Table4[Construction Start Dates])</f>
        <v>42583</v>
      </c>
    </row>
    <row r="559" spans="1:22" ht="48" x14ac:dyDescent="0.25">
      <c r="A559" s="414" t="s">
        <v>1583</v>
      </c>
      <c r="B559" s="415" t="s">
        <v>35</v>
      </c>
      <c r="C559" s="415">
        <v>168</v>
      </c>
      <c r="D559" s="516">
        <v>4900</v>
      </c>
      <c r="E559" s="416">
        <v>79078</v>
      </c>
      <c r="F559" s="417">
        <v>6062501301318</v>
      </c>
      <c r="G559" s="416">
        <v>5</v>
      </c>
      <c r="H559" s="415" t="s">
        <v>1577</v>
      </c>
      <c r="I559" s="418" t="s">
        <v>1578</v>
      </c>
      <c r="J559" s="418" t="s">
        <v>1579</v>
      </c>
      <c r="K559" s="418" t="s">
        <v>1580</v>
      </c>
      <c r="L559" s="418" t="s">
        <v>1581</v>
      </c>
      <c r="M559" s="419">
        <v>40.290194444444445</v>
      </c>
      <c r="N559" s="419">
        <v>-75.947222222222223</v>
      </c>
      <c r="O559" s="418">
        <v>20150271473</v>
      </c>
      <c r="P559" s="413" t="s">
        <v>107</v>
      </c>
      <c r="Q559" s="413" t="s">
        <v>1584</v>
      </c>
      <c r="R559" s="413" t="s">
        <v>1585</v>
      </c>
      <c r="S559" s="420" t="s">
        <v>44</v>
      </c>
      <c r="T559" s="413"/>
      <c r="U559" s="436"/>
      <c r="V559" s="606">
        <f>LOOKUP(Table1[[#This Row],[JV '#]],Table4[JV '#],Table4[Construction Start Dates])</f>
        <v>42583</v>
      </c>
    </row>
    <row r="560" spans="1:22" ht="72" x14ac:dyDescent="0.25">
      <c r="A560" s="414" t="s">
        <v>1586</v>
      </c>
      <c r="B560" s="415" t="s">
        <v>35</v>
      </c>
      <c r="C560" s="415">
        <v>168</v>
      </c>
      <c r="D560" s="516">
        <v>4900</v>
      </c>
      <c r="E560" s="416">
        <v>79078</v>
      </c>
      <c r="F560" s="417">
        <v>6062501301318</v>
      </c>
      <c r="G560" s="416">
        <v>5</v>
      </c>
      <c r="H560" s="415" t="s">
        <v>1577</v>
      </c>
      <c r="I560" s="418" t="s">
        <v>1578</v>
      </c>
      <c r="J560" s="418" t="s">
        <v>1579</v>
      </c>
      <c r="K560" s="418" t="s">
        <v>1580</v>
      </c>
      <c r="L560" s="418" t="s">
        <v>1581</v>
      </c>
      <c r="M560" s="419">
        <v>40.290194444444445</v>
      </c>
      <c r="N560" s="419">
        <v>-75.947222222222223</v>
      </c>
      <c r="O560" s="418">
        <v>20150271473</v>
      </c>
      <c r="P560" s="413" t="s">
        <v>46</v>
      </c>
      <c r="Q560" s="413" t="s">
        <v>1368</v>
      </c>
      <c r="R560" s="413" t="s">
        <v>1587</v>
      </c>
      <c r="S560" s="420"/>
      <c r="T560" s="413"/>
      <c r="U560" s="436"/>
      <c r="V560" s="606">
        <f>LOOKUP(Table1[[#This Row],[JV '#]],Table4[JV '#],Table4[Construction Start Dates])</f>
        <v>42583</v>
      </c>
    </row>
    <row r="561" spans="1:22" ht="36" x14ac:dyDescent="0.25">
      <c r="A561" s="414" t="s">
        <v>1588</v>
      </c>
      <c r="B561" s="415" t="s">
        <v>35</v>
      </c>
      <c r="C561" s="415">
        <v>168</v>
      </c>
      <c r="D561" s="516">
        <v>4900</v>
      </c>
      <c r="E561" s="416">
        <v>79078</v>
      </c>
      <c r="F561" s="417">
        <v>6062501301318</v>
      </c>
      <c r="G561" s="416">
        <v>5</v>
      </c>
      <c r="H561" s="415" t="s">
        <v>1577</v>
      </c>
      <c r="I561" s="418" t="s">
        <v>1578</v>
      </c>
      <c r="J561" s="418" t="s">
        <v>1579</v>
      </c>
      <c r="K561" s="418" t="s">
        <v>1580</v>
      </c>
      <c r="L561" s="418" t="s">
        <v>1581</v>
      </c>
      <c r="M561" s="419">
        <v>40.290194444444445</v>
      </c>
      <c r="N561" s="419">
        <v>-75.947222222222223</v>
      </c>
      <c r="O561" s="418">
        <v>20150271473</v>
      </c>
      <c r="P561" s="413" t="s">
        <v>309</v>
      </c>
      <c r="Q561" s="413" t="s">
        <v>1589</v>
      </c>
      <c r="R561" s="413" t="s">
        <v>1590</v>
      </c>
      <c r="S561" s="420" t="s">
        <v>44</v>
      </c>
      <c r="T561" s="413" t="s">
        <v>628</v>
      </c>
      <c r="U561" s="436"/>
      <c r="V561" s="606">
        <f>LOOKUP(Table1[[#This Row],[JV '#]],Table4[JV '#],Table4[Construction Start Dates])</f>
        <v>42583</v>
      </c>
    </row>
    <row r="562" spans="1:22" x14ac:dyDescent="0.25">
      <c r="A562" s="414" t="s">
        <v>1591</v>
      </c>
      <c r="B562" s="415" t="s">
        <v>35</v>
      </c>
      <c r="C562" s="415">
        <v>168</v>
      </c>
      <c r="D562" s="516">
        <v>4900</v>
      </c>
      <c r="E562" s="416">
        <v>79078</v>
      </c>
      <c r="F562" s="417">
        <v>6062501301318</v>
      </c>
      <c r="G562" s="416">
        <v>5</v>
      </c>
      <c r="H562" s="415" t="s">
        <v>1577</v>
      </c>
      <c r="I562" s="418" t="s">
        <v>1578</v>
      </c>
      <c r="J562" s="418" t="s">
        <v>1579</v>
      </c>
      <c r="K562" s="418" t="s">
        <v>1580</v>
      </c>
      <c r="L562" s="418" t="s">
        <v>1581</v>
      </c>
      <c r="M562" s="419">
        <v>40.290194444444445</v>
      </c>
      <c r="N562" s="419">
        <v>-75.947222222222223</v>
      </c>
      <c r="O562" s="418">
        <v>20150271473</v>
      </c>
      <c r="P562" s="413" t="s">
        <v>55</v>
      </c>
      <c r="Q562" s="413" t="s">
        <v>1155</v>
      </c>
      <c r="R562" s="413" t="s">
        <v>1592</v>
      </c>
      <c r="S562" s="420"/>
      <c r="T562" s="413"/>
      <c r="U562" s="436"/>
      <c r="V562" s="606">
        <f>LOOKUP(Table1[[#This Row],[JV '#]],Table4[JV '#],Table4[Construction Start Dates])</f>
        <v>42583</v>
      </c>
    </row>
    <row r="563" spans="1:22" ht="24" x14ac:dyDescent="0.25">
      <c r="A563" s="414" t="s">
        <v>1593</v>
      </c>
      <c r="B563" s="415" t="s">
        <v>35</v>
      </c>
      <c r="C563" s="415">
        <v>168</v>
      </c>
      <c r="D563" s="516">
        <v>4900</v>
      </c>
      <c r="E563" s="416">
        <v>79078</v>
      </c>
      <c r="F563" s="417">
        <v>6062501301318</v>
      </c>
      <c r="G563" s="416">
        <v>5</v>
      </c>
      <c r="H563" s="415" t="s">
        <v>1577</v>
      </c>
      <c r="I563" s="418" t="s">
        <v>1578</v>
      </c>
      <c r="J563" s="418" t="s">
        <v>1579</v>
      </c>
      <c r="K563" s="418" t="s">
        <v>1580</v>
      </c>
      <c r="L563" s="418" t="s">
        <v>1581</v>
      </c>
      <c r="M563" s="419">
        <v>40.290194444444445</v>
      </c>
      <c r="N563" s="419">
        <v>-75.947222222222223</v>
      </c>
      <c r="O563" s="418">
        <v>20150271473</v>
      </c>
      <c r="P563" s="413" t="s">
        <v>657</v>
      </c>
      <c r="Q563" s="413" t="s">
        <v>1594</v>
      </c>
      <c r="R563" s="413" t="s">
        <v>1595</v>
      </c>
      <c r="S563" s="420" t="s">
        <v>44</v>
      </c>
      <c r="T563" s="413"/>
      <c r="U563" s="436"/>
      <c r="V563" s="606">
        <f>LOOKUP(Table1[[#This Row],[JV '#]],Table4[JV '#],Table4[Construction Start Dates])</f>
        <v>42583</v>
      </c>
    </row>
    <row r="564" spans="1:22" ht="48" x14ac:dyDescent="0.25">
      <c r="A564" s="414" t="s">
        <v>1596</v>
      </c>
      <c r="B564" s="415" t="s">
        <v>35</v>
      </c>
      <c r="C564" s="415">
        <v>169</v>
      </c>
      <c r="D564" s="516">
        <v>4946</v>
      </c>
      <c r="E564" s="416">
        <v>78877</v>
      </c>
      <c r="F564" s="417">
        <v>6100400100619</v>
      </c>
      <c r="G564" s="416">
        <v>5</v>
      </c>
      <c r="H564" s="415" t="s">
        <v>1577</v>
      </c>
      <c r="I564" s="418" t="s">
        <v>1597</v>
      </c>
      <c r="J564" s="418" t="s">
        <v>1598</v>
      </c>
      <c r="K564" s="418" t="s">
        <v>1599</v>
      </c>
      <c r="L564" s="418" t="s">
        <v>1600</v>
      </c>
      <c r="M564" s="419">
        <v>40.427027777777781</v>
      </c>
      <c r="N564" s="419">
        <v>-75.934027777777771</v>
      </c>
      <c r="O564" s="418">
        <v>20150161804</v>
      </c>
      <c r="P564" s="413" t="s">
        <v>55</v>
      </c>
      <c r="Q564" s="413" t="s">
        <v>316</v>
      </c>
      <c r="R564" s="413" t="s">
        <v>1582</v>
      </c>
      <c r="S564" s="420"/>
      <c r="T564" s="413"/>
      <c r="U564" s="420"/>
      <c r="V564" s="606">
        <f>LOOKUP(Table1[[#This Row],[JV '#]],Table4[JV '#],Table4[Construction Start Dates])</f>
        <v>42541</v>
      </c>
    </row>
    <row r="565" spans="1:22" ht="72" x14ac:dyDescent="0.25">
      <c r="A565" s="414" t="s">
        <v>1601</v>
      </c>
      <c r="B565" s="415" t="s">
        <v>35</v>
      </c>
      <c r="C565" s="415">
        <v>169</v>
      </c>
      <c r="D565" s="516">
        <v>4946</v>
      </c>
      <c r="E565" s="416">
        <v>78877</v>
      </c>
      <c r="F565" s="417">
        <v>6100400100619</v>
      </c>
      <c r="G565" s="416">
        <v>5</v>
      </c>
      <c r="H565" s="415" t="s">
        <v>1577</v>
      </c>
      <c r="I565" s="418" t="s">
        <v>1597</v>
      </c>
      <c r="J565" s="418" t="s">
        <v>1598</v>
      </c>
      <c r="K565" s="418" t="s">
        <v>1599</v>
      </c>
      <c r="L565" s="418" t="s">
        <v>1600</v>
      </c>
      <c r="M565" s="419">
        <v>40.427027777777781</v>
      </c>
      <c r="N565" s="419">
        <v>-75.934027777777771</v>
      </c>
      <c r="O565" s="418">
        <v>20150161804</v>
      </c>
      <c r="P565" s="413" t="s">
        <v>46</v>
      </c>
      <c r="Q565" s="413" t="s">
        <v>1368</v>
      </c>
      <c r="R565" s="413" t="s">
        <v>1602</v>
      </c>
      <c r="S565" s="420"/>
      <c r="T565" s="413"/>
      <c r="U565" s="436"/>
      <c r="V565" s="606">
        <f>LOOKUP(Table1[[#This Row],[JV '#]],Table4[JV '#],Table4[Construction Start Dates])</f>
        <v>42541</v>
      </c>
    </row>
    <row r="566" spans="1:22" ht="48" x14ac:dyDescent="0.25">
      <c r="A566" s="414" t="s">
        <v>1603</v>
      </c>
      <c r="B566" s="415" t="s">
        <v>35</v>
      </c>
      <c r="C566" s="415">
        <v>169</v>
      </c>
      <c r="D566" s="516">
        <v>4946</v>
      </c>
      <c r="E566" s="416">
        <v>78877</v>
      </c>
      <c r="F566" s="417">
        <v>6100400100619</v>
      </c>
      <c r="G566" s="416">
        <v>5</v>
      </c>
      <c r="H566" s="415" t="s">
        <v>1577</v>
      </c>
      <c r="I566" s="418" t="s">
        <v>1597</v>
      </c>
      <c r="J566" s="418" t="s">
        <v>1598</v>
      </c>
      <c r="K566" s="418" t="s">
        <v>1599</v>
      </c>
      <c r="L566" s="418" t="s">
        <v>1600</v>
      </c>
      <c r="M566" s="419">
        <v>40.427027777777781</v>
      </c>
      <c r="N566" s="419">
        <v>-75.934027777777771</v>
      </c>
      <c r="O566" s="418">
        <v>20150161804</v>
      </c>
      <c r="P566" s="413"/>
      <c r="Q566" s="413" t="s">
        <v>1604</v>
      </c>
      <c r="R566" s="413" t="s">
        <v>1605</v>
      </c>
      <c r="S566" s="420" t="s">
        <v>44</v>
      </c>
      <c r="T566" s="413"/>
      <c r="U566" s="436"/>
      <c r="V566" s="606">
        <f>LOOKUP(Table1[[#This Row],[JV '#]],Table4[JV '#],Table4[Construction Start Dates])</f>
        <v>42541</v>
      </c>
    </row>
    <row r="567" spans="1:22" ht="120" x14ac:dyDescent="0.25">
      <c r="A567" s="414" t="s">
        <v>1606</v>
      </c>
      <c r="B567" s="415" t="s">
        <v>35</v>
      </c>
      <c r="C567" s="415">
        <v>170</v>
      </c>
      <c r="D567" s="516">
        <v>4953</v>
      </c>
      <c r="E567" s="416">
        <v>78889</v>
      </c>
      <c r="F567" s="417">
        <v>6100601100107</v>
      </c>
      <c r="G567" s="416">
        <v>5</v>
      </c>
      <c r="H567" s="415" t="s">
        <v>1577</v>
      </c>
      <c r="I567" s="418" t="s">
        <v>1607</v>
      </c>
      <c r="J567" s="418" t="s">
        <v>1608</v>
      </c>
      <c r="K567" s="418" t="s">
        <v>1609</v>
      </c>
      <c r="L567" s="418" t="s">
        <v>1610</v>
      </c>
      <c r="M567" s="419">
        <v>40.525500000000001</v>
      </c>
      <c r="N567" s="419">
        <v>-75.874952777777779</v>
      </c>
      <c r="O567" s="418" t="s">
        <v>1611</v>
      </c>
      <c r="P567" s="413" t="s">
        <v>46</v>
      </c>
      <c r="Q567" s="413" t="s">
        <v>1368</v>
      </c>
      <c r="R567" s="572" t="s">
        <v>1612</v>
      </c>
      <c r="S567" s="420"/>
      <c r="T567" s="413"/>
      <c r="U567" s="420"/>
      <c r="V567" s="606">
        <f>LOOKUP(Table1[[#This Row],[JV '#]],Table4[JV '#],Table4[Construction Start Dates])</f>
        <v>42604</v>
      </c>
    </row>
    <row r="568" spans="1:22" ht="60" x14ac:dyDescent="0.25">
      <c r="A568" s="414" t="s">
        <v>1613</v>
      </c>
      <c r="B568" s="415" t="s">
        <v>35</v>
      </c>
      <c r="C568" s="415">
        <v>170</v>
      </c>
      <c r="D568" s="516">
        <v>4953</v>
      </c>
      <c r="E568" s="416">
        <v>78889</v>
      </c>
      <c r="F568" s="417">
        <v>6100601100107</v>
      </c>
      <c r="G568" s="416">
        <v>5</v>
      </c>
      <c r="H568" s="415" t="s">
        <v>1577</v>
      </c>
      <c r="I568" s="418" t="s">
        <v>1607</v>
      </c>
      <c r="J568" s="418" t="s">
        <v>1608</v>
      </c>
      <c r="K568" s="418" t="s">
        <v>1609</v>
      </c>
      <c r="L568" s="418" t="s">
        <v>1610</v>
      </c>
      <c r="M568" s="419">
        <v>40.525500000000001</v>
      </c>
      <c r="N568" s="419">
        <v>-75.874952777777779</v>
      </c>
      <c r="O568" s="418" t="s">
        <v>1611</v>
      </c>
      <c r="P568" s="413" t="s">
        <v>1614</v>
      </c>
      <c r="Q568" s="413" t="s">
        <v>1615</v>
      </c>
      <c r="R568" s="572" t="s">
        <v>1616</v>
      </c>
      <c r="S568" s="420"/>
      <c r="T568" s="413"/>
      <c r="U568" s="436"/>
      <c r="V568" s="606">
        <f>LOOKUP(Table1[[#This Row],[JV '#]],Table4[JV '#],Table4[Construction Start Dates])</f>
        <v>42604</v>
      </c>
    </row>
    <row r="569" spans="1:22" ht="60" x14ac:dyDescent="0.25">
      <c r="A569" s="414" t="s">
        <v>1617</v>
      </c>
      <c r="B569" s="415" t="s">
        <v>35</v>
      </c>
      <c r="C569" s="415">
        <v>170</v>
      </c>
      <c r="D569" s="516">
        <v>4953</v>
      </c>
      <c r="E569" s="416">
        <v>78889</v>
      </c>
      <c r="F569" s="417">
        <v>6100601100107</v>
      </c>
      <c r="G569" s="416">
        <v>5</v>
      </c>
      <c r="H569" s="415" t="s">
        <v>1577</v>
      </c>
      <c r="I569" s="418" t="s">
        <v>1607</v>
      </c>
      <c r="J569" s="418" t="s">
        <v>1608</v>
      </c>
      <c r="K569" s="418" t="s">
        <v>1609</v>
      </c>
      <c r="L569" s="418" t="s">
        <v>1610</v>
      </c>
      <c r="M569" s="419">
        <v>40.525500000000001</v>
      </c>
      <c r="N569" s="419">
        <v>-75.874952777777779</v>
      </c>
      <c r="O569" s="418" t="s">
        <v>1611</v>
      </c>
      <c r="P569" s="413" t="s">
        <v>55</v>
      </c>
      <c r="Q569" s="413" t="s">
        <v>1155</v>
      </c>
      <c r="R569" s="572" t="s">
        <v>1618</v>
      </c>
      <c r="S569" s="420"/>
      <c r="T569" s="413"/>
      <c r="U569" s="436"/>
      <c r="V569" s="606">
        <f>LOOKUP(Table1[[#This Row],[JV '#]],Table4[JV '#],Table4[Construction Start Dates])</f>
        <v>42604</v>
      </c>
    </row>
    <row r="570" spans="1:22" ht="45" x14ac:dyDescent="0.25">
      <c r="A570" s="414" t="s">
        <v>1619</v>
      </c>
      <c r="B570" s="415" t="s">
        <v>35</v>
      </c>
      <c r="C570" s="415">
        <v>170</v>
      </c>
      <c r="D570" s="516">
        <v>4953</v>
      </c>
      <c r="E570" s="416">
        <v>78889</v>
      </c>
      <c r="F570" s="417">
        <v>6100601100107</v>
      </c>
      <c r="G570" s="416">
        <v>5</v>
      </c>
      <c r="H570" s="415" t="s">
        <v>1577</v>
      </c>
      <c r="I570" s="418" t="s">
        <v>1607</v>
      </c>
      <c r="J570" s="418" t="s">
        <v>1608</v>
      </c>
      <c r="K570" s="418" t="s">
        <v>1609</v>
      </c>
      <c r="L570" s="418" t="s">
        <v>1610</v>
      </c>
      <c r="M570" s="419">
        <v>40.525500000000001</v>
      </c>
      <c r="N570" s="419">
        <v>-75.874952777777779</v>
      </c>
      <c r="O570" s="418" t="s">
        <v>1620</v>
      </c>
      <c r="P570" s="413" t="s">
        <v>55</v>
      </c>
      <c r="Q570" s="413" t="s">
        <v>1003</v>
      </c>
      <c r="R570" s="572" t="s">
        <v>1621</v>
      </c>
      <c r="S570" s="420"/>
      <c r="T570" s="413"/>
      <c r="U570" s="436"/>
      <c r="V570" s="606">
        <f>LOOKUP(Table1[[#This Row],[JV '#]],Table4[JV '#],Table4[Construction Start Dates])</f>
        <v>42604</v>
      </c>
    </row>
    <row r="571" spans="1:22" ht="48" x14ac:dyDescent="0.25">
      <c r="A571" s="414" t="s">
        <v>1622</v>
      </c>
      <c r="B571" s="415" t="s">
        <v>35</v>
      </c>
      <c r="C571" s="415">
        <v>171</v>
      </c>
      <c r="D571" s="516">
        <v>4957</v>
      </c>
      <c r="E571" s="416">
        <v>85635</v>
      </c>
      <c r="F571" s="417">
        <v>6100800300000</v>
      </c>
      <c r="G571" s="416">
        <v>5</v>
      </c>
      <c r="H571" s="415" t="s">
        <v>1577</v>
      </c>
      <c r="I571" s="418" t="s">
        <v>1623</v>
      </c>
      <c r="J571" s="418" t="s">
        <v>1624</v>
      </c>
      <c r="K571" s="418" t="s">
        <v>1625</v>
      </c>
      <c r="L571" s="418" t="s">
        <v>1626</v>
      </c>
      <c r="M571" s="419">
        <v>40.549333333333337</v>
      </c>
      <c r="N571" s="419">
        <v>-75.963302777777784</v>
      </c>
      <c r="O571" s="418">
        <v>20150682225</v>
      </c>
      <c r="P571" s="413" t="s">
        <v>55</v>
      </c>
      <c r="Q571" s="413" t="s">
        <v>316</v>
      </c>
      <c r="R571" s="413" t="s">
        <v>1627</v>
      </c>
      <c r="S571" s="420"/>
      <c r="T571" s="413"/>
      <c r="U571" s="420"/>
      <c r="V571" s="606">
        <f>LOOKUP(Table1[[#This Row],[JV '#]],Table4[JV '#],Table4[Construction Start Dates])</f>
        <v>42597</v>
      </c>
    </row>
    <row r="572" spans="1:22" ht="72" x14ac:dyDescent="0.25">
      <c r="A572" s="414" t="s">
        <v>1628</v>
      </c>
      <c r="B572" s="415" t="s">
        <v>35</v>
      </c>
      <c r="C572" s="415">
        <v>171</v>
      </c>
      <c r="D572" s="516">
        <v>4957</v>
      </c>
      <c r="E572" s="416">
        <v>85635</v>
      </c>
      <c r="F572" s="417">
        <v>6100800300000</v>
      </c>
      <c r="G572" s="416">
        <v>5</v>
      </c>
      <c r="H572" s="415" t="s">
        <v>1577</v>
      </c>
      <c r="I572" s="418" t="s">
        <v>1623</v>
      </c>
      <c r="J572" s="418" t="s">
        <v>1624</v>
      </c>
      <c r="K572" s="418" t="s">
        <v>1625</v>
      </c>
      <c r="L572" s="418" t="s">
        <v>1626</v>
      </c>
      <c r="M572" s="419">
        <v>40.549333333333337</v>
      </c>
      <c r="N572" s="419">
        <v>-75.963302777777784</v>
      </c>
      <c r="O572" s="418">
        <v>20150682225</v>
      </c>
      <c r="P572" s="413" t="s">
        <v>46</v>
      </c>
      <c r="Q572" s="413" t="s">
        <v>1368</v>
      </c>
      <c r="R572" s="413" t="s">
        <v>1587</v>
      </c>
      <c r="S572" s="420"/>
      <c r="T572" s="413"/>
      <c r="U572" s="436"/>
      <c r="V572" s="606">
        <f>LOOKUP(Table1[[#This Row],[JV '#]],Table4[JV '#],Table4[Construction Start Dates])</f>
        <v>42597</v>
      </c>
    </row>
    <row r="573" spans="1:22" ht="48" x14ac:dyDescent="0.25">
      <c r="A573" s="414" t="s">
        <v>1629</v>
      </c>
      <c r="B573" s="415" t="s">
        <v>35</v>
      </c>
      <c r="C573" s="415">
        <v>172</v>
      </c>
      <c r="D573" s="516">
        <v>5147</v>
      </c>
      <c r="E573" s="416">
        <v>79081</v>
      </c>
      <c r="F573" s="417">
        <v>6300900701675</v>
      </c>
      <c r="G573" s="416">
        <v>5</v>
      </c>
      <c r="H573" s="415" t="s">
        <v>1577</v>
      </c>
      <c r="I573" s="418" t="s">
        <v>1630</v>
      </c>
      <c r="J573" s="418" t="s">
        <v>1631</v>
      </c>
      <c r="K573" s="418" t="s">
        <v>1632</v>
      </c>
      <c r="L573" s="418" t="s">
        <v>1626</v>
      </c>
      <c r="M573" s="419">
        <v>40.549333333333337</v>
      </c>
      <c r="N573" s="419">
        <v>-75.963302777777784</v>
      </c>
      <c r="O573" s="418">
        <v>20150161811</v>
      </c>
      <c r="P573" s="413" t="s">
        <v>55</v>
      </c>
      <c r="Q573" s="413" t="s">
        <v>316</v>
      </c>
      <c r="R573" s="413" t="s">
        <v>1582</v>
      </c>
      <c r="S573" s="420"/>
      <c r="T573" s="413"/>
      <c r="U573" s="420"/>
      <c r="V573" s="606">
        <f>LOOKUP(Table1[[#This Row],[JV '#]],Table4[JV '#],Table4[Construction Start Dates])</f>
        <v>42522</v>
      </c>
    </row>
    <row r="574" spans="1:22" ht="48" x14ac:dyDescent="0.25">
      <c r="A574" s="414" t="s">
        <v>1633</v>
      </c>
      <c r="B574" s="415" t="s">
        <v>35</v>
      </c>
      <c r="C574" s="415">
        <v>172</v>
      </c>
      <c r="D574" s="516">
        <v>5147</v>
      </c>
      <c r="E574" s="416">
        <v>79081</v>
      </c>
      <c r="F574" s="417">
        <v>6300900701675</v>
      </c>
      <c r="G574" s="416">
        <v>5</v>
      </c>
      <c r="H574" s="415" t="s">
        <v>1577</v>
      </c>
      <c r="I574" s="418" t="s">
        <v>1630</v>
      </c>
      <c r="J574" s="418" t="s">
        <v>1631</v>
      </c>
      <c r="K574" s="418" t="s">
        <v>1632</v>
      </c>
      <c r="L574" s="418" t="s">
        <v>1626</v>
      </c>
      <c r="M574" s="419">
        <v>40.549333333333337</v>
      </c>
      <c r="N574" s="419">
        <v>-75.963302777777784</v>
      </c>
      <c r="O574" s="418">
        <v>20150161811</v>
      </c>
      <c r="P574" s="413" t="s">
        <v>107</v>
      </c>
      <c r="Q574" s="413" t="s">
        <v>1584</v>
      </c>
      <c r="R574" s="413" t="s">
        <v>1634</v>
      </c>
      <c r="S574" s="420" t="s">
        <v>44</v>
      </c>
      <c r="T574" s="413"/>
      <c r="U574" s="436"/>
      <c r="V574" s="606">
        <f>LOOKUP(Table1[[#This Row],[JV '#]],Table4[JV '#],Table4[Construction Start Dates])</f>
        <v>42522</v>
      </c>
    </row>
    <row r="575" spans="1:22" ht="72" x14ac:dyDescent="0.25">
      <c r="A575" s="414" t="s">
        <v>1635</v>
      </c>
      <c r="B575" s="415" t="s">
        <v>35</v>
      </c>
      <c r="C575" s="415">
        <v>172</v>
      </c>
      <c r="D575" s="516">
        <v>5147</v>
      </c>
      <c r="E575" s="416">
        <v>79081</v>
      </c>
      <c r="F575" s="417">
        <v>6300900701675</v>
      </c>
      <c r="G575" s="416">
        <v>5</v>
      </c>
      <c r="H575" s="415" t="s">
        <v>1577</v>
      </c>
      <c r="I575" s="418" t="s">
        <v>1630</v>
      </c>
      <c r="J575" s="418" t="s">
        <v>1631</v>
      </c>
      <c r="K575" s="418" t="s">
        <v>1632</v>
      </c>
      <c r="L575" s="418" t="s">
        <v>1626</v>
      </c>
      <c r="M575" s="419">
        <v>40.549333333333337</v>
      </c>
      <c r="N575" s="419">
        <v>-75.963302777777784</v>
      </c>
      <c r="O575" s="418">
        <v>20150161811</v>
      </c>
      <c r="P575" s="413" t="s">
        <v>46</v>
      </c>
      <c r="Q575" s="413" t="s">
        <v>1368</v>
      </c>
      <c r="R575" s="413" t="s">
        <v>1587</v>
      </c>
      <c r="S575" s="420"/>
      <c r="T575" s="413"/>
      <c r="U575" s="436"/>
      <c r="V575" s="606">
        <f>LOOKUP(Table1[[#This Row],[JV '#]],Table4[JV '#],Table4[Construction Start Dates])</f>
        <v>42522</v>
      </c>
    </row>
    <row r="576" spans="1:22" x14ac:dyDescent="0.25">
      <c r="A576" s="414" t="s">
        <v>1636</v>
      </c>
      <c r="B576" s="415" t="s">
        <v>35</v>
      </c>
      <c r="C576" s="415">
        <v>172</v>
      </c>
      <c r="D576" s="516">
        <v>5147</v>
      </c>
      <c r="E576" s="416">
        <v>79081</v>
      </c>
      <c r="F576" s="417">
        <v>6300900701675</v>
      </c>
      <c r="G576" s="416">
        <v>5</v>
      </c>
      <c r="H576" s="415" t="s">
        <v>1577</v>
      </c>
      <c r="I576" s="418" t="s">
        <v>1630</v>
      </c>
      <c r="J576" s="418" t="s">
        <v>1631</v>
      </c>
      <c r="K576" s="418" t="s">
        <v>1632</v>
      </c>
      <c r="L576" s="418" t="s">
        <v>1626</v>
      </c>
      <c r="M576" s="419">
        <v>40.549333333333337</v>
      </c>
      <c r="N576" s="419">
        <v>-75.963302777777784</v>
      </c>
      <c r="O576" s="418">
        <v>20150161811</v>
      </c>
      <c r="P576" s="413" t="s">
        <v>55</v>
      </c>
      <c r="Q576" s="413" t="s">
        <v>1155</v>
      </c>
      <c r="R576" s="413" t="s">
        <v>1592</v>
      </c>
      <c r="S576" s="420"/>
      <c r="T576" s="413"/>
      <c r="U576" s="436"/>
      <c r="V576" s="606">
        <f>LOOKUP(Table1[[#This Row],[JV '#]],Table4[JV '#],Table4[Construction Start Dates])</f>
        <v>42522</v>
      </c>
    </row>
    <row r="577" spans="1:22" ht="36" x14ac:dyDescent="0.25">
      <c r="A577" s="414" t="s">
        <v>1637</v>
      </c>
      <c r="B577" s="415" t="s">
        <v>35</v>
      </c>
      <c r="C577" s="415">
        <v>172</v>
      </c>
      <c r="D577" s="516">
        <v>5147</v>
      </c>
      <c r="E577" s="416">
        <v>79081</v>
      </c>
      <c r="F577" s="417">
        <v>6300900701675</v>
      </c>
      <c r="G577" s="416">
        <v>5</v>
      </c>
      <c r="H577" s="415" t="s">
        <v>1577</v>
      </c>
      <c r="I577" s="418" t="s">
        <v>1630</v>
      </c>
      <c r="J577" s="418" t="s">
        <v>1631</v>
      </c>
      <c r="K577" s="418" t="s">
        <v>1632</v>
      </c>
      <c r="L577" s="418" t="s">
        <v>1626</v>
      </c>
      <c r="M577" s="419">
        <v>40.549333333333337</v>
      </c>
      <c r="N577" s="419">
        <v>-75.963302777777784</v>
      </c>
      <c r="O577" s="418">
        <v>20150161811</v>
      </c>
      <c r="P577" s="413"/>
      <c r="Q577" s="413" t="s">
        <v>1638</v>
      </c>
      <c r="R577" s="413" t="s">
        <v>1639</v>
      </c>
      <c r="S577" s="420" t="s">
        <v>44</v>
      </c>
      <c r="T577" s="413"/>
      <c r="U577" s="436"/>
      <c r="V577" s="606">
        <f>LOOKUP(Table1[[#This Row],[JV '#]],Table4[JV '#],Table4[Construction Start Dates])</f>
        <v>42522</v>
      </c>
    </row>
    <row r="578" spans="1:22" ht="24" x14ac:dyDescent="0.25">
      <c r="A578" s="414" t="s">
        <v>1640</v>
      </c>
      <c r="B578" s="415" t="s">
        <v>35</v>
      </c>
      <c r="C578" s="415">
        <v>172</v>
      </c>
      <c r="D578" s="516">
        <v>5147</v>
      </c>
      <c r="E578" s="416">
        <v>79081</v>
      </c>
      <c r="F578" s="417">
        <v>6300900701675</v>
      </c>
      <c r="G578" s="416">
        <v>5</v>
      </c>
      <c r="H578" s="415" t="s">
        <v>1577</v>
      </c>
      <c r="I578" s="418" t="s">
        <v>1630</v>
      </c>
      <c r="J578" s="418" t="s">
        <v>1631</v>
      </c>
      <c r="K578" s="418" t="s">
        <v>1632</v>
      </c>
      <c r="L578" s="418" t="s">
        <v>1626</v>
      </c>
      <c r="M578" s="419">
        <v>40.549333333333337</v>
      </c>
      <c r="N578" s="419">
        <v>-75.963302777777784</v>
      </c>
      <c r="O578" s="418">
        <v>20150161811</v>
      </c>
      <c r="P578" s="413" t="s">
        <v>657</v>
      </c>
      <c r="Q578" s="413" t="s">
        <v>1594</v>
      </c>
      <c r="R578" s="413" t="s">
        <v>1595</v>
      </c>
      <c r="S578" s="420" t="s">
        <v>44</v>
      </c>
      <c r="T578" s="413"/>
      <c r="U578" s="436"/>
      <c r="V578" s="606">
        <f>LOOKUP(Table1[[#This Row],[JV '#]],Table4[JV '#],Table4[Construction Start Dates])</f>
        <v>42522</v>
      </c>
    </row>
    <row r="579" spans="1:22" ht="24" x14ac:dyDescent="0.25">
      <c r="A579" s="414" t="s">
        <v>1641</v>
      </c>
      <c r="B579" s="415" t="s">
        <v>887</v>
      </c>
      <c r="C579" s="459">
        <v>173</v>
      </c>
      <c r="D579" s="520">
        <v>8994</v>
      </c>
      <c r="E579" s="416">
        <v>85764</v>
      </c>
      <c r="F579" s="490">
        <v>13020902602676</v>
      </c>
      <c r="G579" s="416">
        <v>5</v>
      </c>
      <c r="H579" s="415" t="s">
        <v>1642</v>
      </c>
      <c r="I579" s="418" t="s">
        <v>1643</v>
      </c>
      <c r="J579" s="418" t="s">
        <v>1644</v>
      </c>
      <c r="K579" s="418" t="s">
        <v>1645</v>
      </c>
      <c r="L579" s="418" t="s">
        <v>1646</v>
      </c>
      <c r="M579" s="419">
        <v>40.851416666666665</v>
      </c>
      <c r="N579" s="419">
        <v>-75.713166666666666</v>
      </c>
      <c r="O579" s="418" t="s">
        <v>1647</v>
      </c>
      <c r="P579" s="413" t="s">
        <v>46</v>
      </c>
      <c r="Q579" s="413" t="s">
        <v>548</v>
      </c>
      <c r="R579" s="413" t="s">
        <v>1115</v>
      </c>
      <c r="S579" s="420" t="s">
        <v>302</v>
      </c>
      <c r="T579" s="413"/>
      <c r="U579" s="420" t="s">
        <v>937</v>
      </c>
      <c r="V579" s="606">
        <f>LOOKUP(Table1[[#This Row],[JV '#]],Table4[JV '#],Table4[Construction Start Dates])</f>
        <v>42436</v>
      </c>
    </row>
    <row r="580" spans="1:22" ht="24" x14ac:dyDescent="0.25">
      <c r="A580" s="414" t="s">
        <v>1648</v>
      </c>
      <c r="B580" s="415" t="s">
        <v>887</v>
      </c>
      <c r="C580" s="459">
        <v>173</v>
      </c>
      <c r="D580" s="520">
        <v>8994</v>
      </c>
      <c r="E580" s="416">
        <v>85764</v>
      </c>
      <c r="F580" s="490">
        <v>13020902602676</v>
      </c>
      <c r="G580" s="416">
        <v>5</v>
      </c>
      <c r="H580" s="415" t="s">
        <v>1642</v>
      </c>
      <c r="I580" s="418" t="s">
        <v>1643</v>
      </c>
      <c r="J580" s="418" t="s">
        <v>1644</v>
      </c>
      <c r="K580" s="418" t="s">
        <v>1645</v>
      </c>
      <c r="L580" s="418" t="s">
        <v>1646</v>
      </c>
      <c r="M580" s="419">
        <v>40.851416666666665</v>
      </c>
      <c r="N580" s="419">
        <v>-75.713166666666666</v>
      </c>
      <c r="O580" s="418" t="s">
        <v>1647</v>
      </c>
      <c r="P580" s="413" t="s">
        <v>1649</v>
      </c>
      <c r="Q580" s="413" t="s">
        <v>1650</v>
      </c>
      <c r="R580" s="413" t="s">
        <v>1651</v>
      </c>
      <c r="S580" s="420" t="s">
        <v>44</v>
      </c>
      <c r="T580" s="413"/>
      <c r="U580" s="420" t="s">
        <v>899</v>
      </c>
      <c r="V580" s="606">
        <f>LOOKUP(Table1[[#This Row],[JV '#]],Table4[JV '#],Table4[Construction Start Dates])</f>
        <v>42436</v>
      </c>
    </row>
    <row r="581" spans="1:22" ht="36" x14ac:dyDescent="0.25">
      <c r="A581" s="414" t="s">
        <v>1652</v>
      </c>
      <c r="B581" s="415" t="s">
        <v>887</v>
      </c>
      <c r="C581" s="459">
        <v>173</v>
      </c>
      <c r="D581" s="520">
        <v>8994</v>
      </c>
      <c r="E581" s="416">
        <v>85764</v>
      </c>
      <c r="F581" s="490">
        <v>13020902602676</v>
      </c>
      <c r="G581" s="416">
        <v>5</v>
      </c>
      <c r="H581" s="415" t="s">
        <v>1642</v>
      </c>
      <c r="I581" s="418" t="s">
        <v>1643</v>
      </c>
      <c r="J581" s="418" t="s">
        <v>1644</v>
      </c>
      <c r="K581" s="418" t="s">
        <v>1645</v>
      </c>
      <c r="L581" s="418" t="s">
        <v>1646</v>
      </c>
      <c r="M581" s="419">
        <v>40.851416666666665</v>
      </c>
      <c r="N581" s="419">
        <v>-75.713166666666666</v>
      </c>
      <c r="O581" s="418" t="s">
        <v>1647</v>
      </c>
      <c r="P581" s="413" t="s">
        <v>964</v>
      </c>
      <c r="Q581" s="413" t="s">
        <v>1653</v>
      </c>
      <c r="R581" s="413" t="s">
        <v>1654</v>
      </c>
      <c r="S581" s="420" t="s">
        <v>44</v>
      </c>
      <c r="T581" s="413"/>
      <c r="U581" s="420" t="s">
        <v>899</v>
      </c>
      <c r="V581" s="606">
        <f>LOOKUP(Table1[[#This Row],[JV '#]],Table4[JV '#],Table4[Construction Start Dates])</f>
        <v>42436</v>
      </c>
    </row>
    <row r="582" spans="1:22" ht="24" x14ac:dyDescent="0.25">
      <c r="A582" s="414" t="s">
        <v>1655</v>
      </c>
      <c r="B582" s="415" t="s">
        <v>887</v>
      </c>
      <c r="C582" s="459">
        <v>173</v>
      </c>
      <c r="D582" s="520">
        <v>8994</v>
      </c>
      <c r="E582" s="416">
        <v>85764</v>
      </c>
      <c r="F582" s="490">
        <v>13020902602676</v>
      </c>
      <c r="G582" s="416">
        <v>5</v>
      </c>
      <c r="H582" s="415" t="s">
        <v>1642</v>
      </c>
      <c r="I582" s="418" t="s">
        <v>1643</v>
      </c>
      <c r="J582" s="418" t="s">
        <v>1644</v>
      </c>
      <c r="K582" s="418" t="s">
        <v>1645</v>
      </c>
      <c r="L582" s="418" t="s">
        <v>1646</v>
      </c>
      <c r="M582" s="419">
        <v>40.851416666666665</v>
      </c>
      <c r="N582" s="419">
        <v>-75.713166666666666</v>
      </c>
      <c r="O582" s="418" t="s">
        <v>1647</v>
      </c>
      <c r="P582" s="413" t="s">
        <v>55</v>
      </c>
      <c r="Q582" s="413" t="s">
        <v>910</v>
      </c>
      <c r="R582" s="413" t="s">
        <v>1656</v>
      </c>
      <c r="S582" s="420" t="s">
        <v>302</v>
      </c>
      <c r="T582" s="413"/>
      <c r="U582" s="420" t="s">
        <v>937</v>
      </c>
      <c r="V582" s="606">
        <f>LOOKUP(Table1[[#This Row],[JV '#]],Table4[JV '#],Table4[Construction Start Dates])</f>
        <v>42436</v>
      </c>
    </row>
    <row r="583" spans="1:22" ht="24" x14ac:dyDescent="0.25">
      <c r="A583" s="414" t="s">
        <v>1657</v>
      </c>
      <c r="B583" s="415" t="s">
        <v>887</v>
      </c>
      <c r="C583" s="459">
        <v>173</v>
      </c>
      <c r="D583" s="520">
        <v>8994</v>
      </c>
      <c r="E583" s="416">
        <v>85764</v>
      </c>
      <c r="F583" s="490">
        <v>13020902602676</v>
      </c>
      <c r="G583" s="416">
        <v>5</v>
      </c>
      <c r="H583" s="415" t="s">
        <v>1642</v>
      </c>
      <c r="I583" s="418" t="s">
        <v>1643</v>
      </c>
      <c r="J583" s="418" t="s">
        <v>1644</v>
      </c>
      <c r="K583" s="418" t="s">
        <v>1645</v>
      </c>
      <c r="L583" s="418" t="s">
        <v>1646</v>
      </c>
      <c r="M583" s="419">
        <v>40.851416666666665</v>
      </c>
      <c r="N583" s="419">
        <v>-75.713166666666666</v>
      </c>
      <c r="O583" s="418" t="s">
        <v>1647</v>
      </c>
      <c r="P583" s="413" t="s">
        <v>55</v>
      </c>
      <c r="Q583" s="413" t="s">
        <v>1658</v>
      </c>
      <c r="R583" s="413" t="s">
        <v>1659</v>
      </c>
      <c r="S583" s="420" t="s">
        <v>302</v>
      </c>
      <c r="T583" s="413"/>
      <c r="U583" s="420" t="s">
        <v>937</v>
      </c>
      <c r="V583" s="606">
        <f>LOOKUP(Table1[[#This Row],[JV '#]],Table4[JV '#],Table4[Construction Start Dates])</f>
        <v>42436</v>
      </c>
    </row>
    <row r="584" spans="1:22" ht="24" x14ac:dyDescent="0.25">
      <c r="A584" s="414" t="s">
        <v>1660</v>
      </c>
      <c r="B584" s="415" t="s">
        <v>887</v>
      </c>
      <c r="C584" s="459">
        <v>173</v>
      </c>
      <c r="D584" s="520">
        <v>8994</v>
      </c>
      <c r="E584" s="416">
        <v>85764</v>
      </c>
      <c r="F584" s="490">
        <v>13020902602676</v>
      </c>
      <c r="G584" s="416">
        <v>5</v>
      </c>
      <c r="H584" s="415" t="s">
        <v>1642</v>
      </c>
      <c r="I584" s="418" t="s">
        <v>1643</v>
      </c>
      <c r="J584" s="418" t="s">
        <v>1644</v>
      </c>
      <c r="K584" s="418" t="s">
        <v>1645</v>
      </c>
      <c r="L584" s="418" t="s">
        <v>1646</v>
      </c>
      <c r="M584" s="419">
        <v>40.851416666666665</v>
      </c>
      <c r="N584" s="419">
        <v>-75.713166666666666</v>
      </c>
      <c r="O584" s="418" t="s">
        <v>1647</v>
      </c>
      <c r="P584" s="413" t="s">
        <v>41</v>
      </c>
      <c r="Q584" s="413" t="s">
        <v>185</v>
      </c>
      <c r="R584" s="413" t="s">
        <v>1661</v>
      </c>
      <c r="S584" s="420" t="s">
        <v>44</v>
      </c>
      <c r="T584" s="413"/>
      <c r="U584" s="420" t="s">
        <v>937</v>
      </c>
      <c r="V584" s="606">
        <f>LOOKUP(Table1[[#This Row],[JV '#]],Table4[JV '#],Table4[Construction Start Dates])</f>
        <v>42436</v>
      </c>
    </row>
    <row r="585" spans="1:22" ht="24" x14ac:dyDescent="0.25">
      <c r="A585" s="414" t="s">
        <v>1662</v>
      </c>
      <c r="B585" s="415" t="s">
        <v>35</v>
      </c>
      <c r="C585" s="415">
        <v>174</v>
      </c>
      <c r="D585" s="516">
        <v>9104</v>
      </c>
      <c r="E585" s="415">
        <v>85762</v>
      </c>
      <c r="F585" s="417">
        <v>13401000501489</v>
      </c>
      <c r="G585" s="416">
        <v>5</v>
      </c>
      <c r="H585" s="415" t="s">
        <v>1642</v>
      </c>
      <c r="I585" s="418" t="s">
        <v>1663</v>
      </c>
      <c r="J585" s="418" t="s">
        <v>1664</v>
      </c>
      <c r="K585" s="418" t="s">
        <v>1665</v>
      </c>
      <c r="L585" s="418" t="s">
        <v>1666</v>
      </c>
      <c r="M585" s="419">
        <v>40.889222222222223</v>
      </c>
      <c r="N585" s="419">
        <v>-75.918366666666671</v>
      </c>
      <c r="O585" s="418">
        <v>20150762133</v>
      </c>
      <c r="P585" s="413" t="s">
        <v>46</v>
      </c>
      <c r="Q585" s="413" t="s">
        <v>548</v>
      </c>
      <c r="R585" s="413" t="s">
        <v>549</v>
      </c>
      <c r="S585" s="420" t="s">
        <v>44</v>
      </c>
      <c r="T585" s="413"/>
      <c r="U585" s="420"/>
      <c r="V585" s="606">
        <f>LOOKUP(Table1[[#This Row],[JV '#]],Table4[JV '#],Table4[Construction Start Dates])</f>
        <v>42891</v>
      </c>
    </row>
    <row r="586" spans="1:22" x14ac:dyDescent="0.25">
      <c r="A586" s="414" t="s">
        <v>1667</v>
      </c>
      <c r="B586" s="415" t="s">
        <v>35</v>
      </c>
      <c r="C586" s="415">
        <v>174</v>
      </c>
      <c r="D586" s="516">
        <v>9104</v>
      </c>
      <c r="E586" s="415">
        <v>85762</v>
      </c>
      <c r="F586" s="417">
        <v>13401000501489</v>
      </c>
      <c r="G586" s="416">
        <v>5</v>
      </c>
      <c r="H586" s="415" t="s">
        <v>1642</v>
      </c>
      <c r="I586" s="418" t="s">
        <v>1663</v>
      </c>
      <c r="J586" s="418" t="s">
        <v>1664</v>
      </c>
      <c r="K586" s="418" t="s">
        <v>1665</v>
      </c>
      <c r="L586" s="418" t="s">
        <v>1666</v>
      </c>
      <c r="M586" s="419">
        <v>40.889222222222223</v>
      </c>
      <c r="N586" s="419">
        <v>-75.918366666666671</v>
      </c>
      <c r="O586" s="418">
        <v>20150762133</v>
      </c>
      <c r="P586" s="413" t="s">
        <v>309</v>
      </c>
      <c r="Q586" s="413" t="s">
        <v>1668</v>
      </c>
      <c r="R586" s="413" t="s">
        <v>1669</v>
      </c>
      <c r="S586" s="420" t="s">
        <v>44</v>
      </c>
      <c r="T586" s="413"/>
      <c r="U586" s="436"/>
      <c r="V586" s="606">
        <f>LOOKUP(Table1[[#This Row],[JV '#]],Table4[JV '#],Table4[Construction Start Dates])</f>
        <v>42891</v>
      </c>
    </row>
    <row r="587" spans="1:22" ht="24" x14ac:dyDescent="0.25">
      <c r="A587" s="414" t="s">
        <v>1670</v>
      </c>
      <c r="B587" s="415" t="s">
        <v>35</v>
      </c>
      <c r="C587" s="415">
        <v>175</v>
      </c>
      <c r="D587" s="456">
        <v>23144</v>
      </c>
      <c r="E587" s="416">
        <v>85693</v>
      </c>
      <c r="F587" s="417">
        <v>39022202103224</v>
      </c>
      <c r="G587" s="416">
        <v>5</v>
      </c>
      <c r="H587" s="415" t="s">
        <v>1671</v>
      </c>
      <c r="I587" s="418" t="s">
        <v>1672</v>
      </c>
      <c r="J587" s="418" t="s">
        <v>1673</v>
      </c>
      <c r="K587" s="418" t="s">
        <v>1674</v>
      </c>
      <c r="L587" s="418" t="s">
        <v>1675</v>
      </c>
      <c r="M587" s="419">
        <v>40.594166666666666</v>
      </c>
      <c r="N587" s="419">
        <v>-75.500655555555554</v>
      </c>
      <c r="O587" s="418" t="s">
        <v>1676</v>
      </c>
      <c r="P587" s="413" t="s">
        <v>55</v>
      </c>
      <c r="Q587" s="413" t="s">
        <v>1677</v>
      </c>
      <c r="R587" s="413" t="s">
        <v>1678</v>
      </c>
      <c r="S587" s="420"/>
      <c r="T587" s="413"/>
      <c r="U587" s="420"/>
      <c r="V587" s="606">
        <f>LOOKUP(Table1[[#This Row],[JV '#]],Table4[JV '#],Table4[Construction Start Dates])</f>
        <v>42675</v>
      </c>
    </row>
    <row r="588" spans="1:22" ht="24" x14ac:dyDescent="0.25">
      <c r="A588" s="414" t="s">
        <v>1679</v>
      </c>
      <c r="B588" s="415" t="s">
        <v>35</v>
      </c>
      <c r="C588" s="415">
        <v>175</v>
      </c>
      <c r="D588" s="456">
        <v>23144</v>
      </c>
      <c r="E588" s="416">
        <v>85693</v>
      </c>
      <c r="F588" s="417">
        <v>39022202103224</v>
      </c>
      <c r="G588" s="416">
        <v>5</v>
      </c>
      <c r="H588" s="415" t="s">
        <v>1671</v>
      </c>
      <c r="I588" s="418" t="s">
        <v>1672</v>
      </c>
      <c r="J588" s="418" t="s">
        <v>1673</v>
      </c>
      <c r="K588" s="418" t="s">
        <v>1674</v>
      </c>
      <c r="L588" s="418" t="s">
        <v>1675</v>
      </c>
      <c r="M588" s="419">
        <v>40.594166666666666</v>
      </c>
      <c r="N588" s="419">
        <v>-75.500655555555554</v>
      </c>
      <c r="O588" s="418" t="s">
        <v>1676</v>
      </c>
      <c r="P588" s="413"/>
      <c r="Q588" s="413" t="s">
        <v>1680</v>
      </c>
      <c r="R588" s="413" t="s">
        <v>1681</v>
      </c>
      <c r="S588" s="420" t="s">
        <v>44</v>
      </c>
      <c r="T588" s="413"/>
      <c r="U588" s="436"/>
      <c r="V588" s="606">
        <f>LOOKUP(Table1[[#This Row],[JV '#]],Table4[JV '#],Table4[Construction Start Dates])</f>
        <v>42675</v>
      </c>
    </row>
    <row r="589" spans="1:22" ht="24" x14ac:dyDescent="0.25">
      <c r="A589" s="414" t="s">
        <v>1682</v>
      </c>
      <c r="B589" s="415" t="s">
        <v>35</v>
      </c>
      <c r="C589" s="415">
        <v>175</v>
      </c>
      <c r="D589" s="456">
        <v>23144</v>
      </c>
      <c r="E589" s="416">
        <v>85693</v>
      </c>
      <c r="F589" s="417">
        <v>39022202103224</v>
      </c>
      <c r="G589" s="416">
        <v>5</v>
      </c>
      <c r="H589" s="415" t="s">
        <v>1671</v>
      </c>
      <c r="I589" s="418" t="s">
        <v>1672</v>
      </c>
      <c r="J589" s="418" t="s">
        <v>1673</v>
      </c>
      <c r="K589" s="418" t="s">
        <v>1674</v>
      </c>
      <c r="L589" s="418" t="s">
        <v>1675</v>
      </c>
      <c r="M589" s="419">
        <v>40.594166666666666</v>
      </c>
      <c r="N589" s="419">
        <v>-75.500655555555554</v>
      </c>
      <c r="O589" s="418" t="s">
        <v>1676</v>
      </c>
      <c r="P589" s="413" t="s">
        <v>449</v>
      </c>
      <c r="Q589" s="413" t="s">
        <v>1683</v>
      </c>
      <c r="R589" s="413" t="s">
        <v>1684</v>
      </c>
      <c r="S589" s="420"/>
      <c r="T589" s="413"/>
      <c r="U589" s="436"/>
      <c r="V589" s="606">
        <f>LOOKUP(Table1[[#This Row],[JV '#]],Table4[JV '#],Table4[Construction Start Dates])</f>
        <v>42675</v>
      </c>
    </row>
    <row r="590" spans="1:22" ht="24" x14ac:dyDescent="0.25">
      <c r="A590" s="414" t="s">
        <v>1685</v>
      </c>
      <c r="B590" s="415" t="s">
        <v>35</v>
      </c>
      <c r="C590" s="415">
        <v>175</v>
      </c>
      <c r="D590" s="456">
        <v>23144</v>
      </c>
      <c r="E590" s="416">
        <v>85693</v>
      </c>
      <c r="F590" s="417">
        <v>39022202103224</v>
      </c>
      <c r="G590" s="416">
        <v>5</v>
      </c>
      <c r="H590" s="415" t="s">
        <v>1671</v>
      </c>
      <c r="I590" s="418" t="s">
        <v>1672</v>
      </c>
      <c r="J590" s="418" t="s">
        <v>1673</v>
      </c>
      <c r="K590" s="418" t="s">
        <v>1674</v>
      </c>
      <c r="L590" s="418" t="s">
        <v>1675</v>
      </c>
      <c r="M590" s="419">
        <v>40.594166666666666</v>
      </c>
      <c r="N590" s="419">
        <v>-75.500655555555554</v>
      </c>
      <c r="O590" s="418" t="s">
        <v>1676</v>
      </c>
      <c r="P590" s="413"/>
      <c r="Q590" s="413" t="s">
        <v>1686</v>
      </c>
      <c r="R590" s="413" t="s">
        <v>1687</v>
      </c>
      <c r="S590" s="420" t="s">
        <v>44</v>
      </c>
      <c r="T590" s="413"/>
      <c r="U590" s="436"/>
      <c r="V590" s="606">
        <f>LOOKUP(Table1[[#This Row],[JV '#]],Table4[JV '#],Table4[Construction Start Dates])</f>
        <v>42675</v>
      </c>
    </row>
    <row r="591" spans="1:22" ht="24" x14ac:dyDescent="0.25">
      <c r="A591" s="414" t="s">
        <v>1688</v>
      </c>
      <c r="B591" s="415" t="s">
        <v>35</v>
      </c>
      <c r="C591" s="415">
        <v>175</v>
      </c>
      <c r="D591" s="456">
        <v>23144</v>
      </c>
      <c r="E591" s="416">
        <v>85693</v>
      </c>
      <c r="F591" s="417">
        <v>39022202103224</v>
      </c>
      <c r="G591" s="416">
        <v>5</v>
      </c>
      <c r="H591" s="415" t="s">
        <v>1671</v>
      </c>
      <c r="I591" s="418" t="s">
        <v>1672</v>
      </c>
      <c r="J591" s="418" t="s">
        <v>1673</v>
      </c>
      <c r="K591" s="418" t="s">
        <v>1674</v>
      </c>
      <c r="L591" s="418" t="s">
        <v>1675</v>
      </c>
      <c r="M591" s="419">
        <v>40.594166666666666</v>
      </c>
      <c r="N591" s="419">
        <v>-75.500655555555554</v>
      </c>
      <c r="O591" s="418" t="s">
        <v>1676</v>
      </c>
      <c r="P591" s="413" t="s">
        <v>46</v>
      </c>
      <c r="Q591" s="413" t="s">
        <v>548</v>
      </c>
      <c r="R591" s="413" t="s">
        <v>549</v>
      </c>
      <c r="S591" s="420" t="s">
        <v>44</v>
      </c>
      <c r="T591" s="413"/>
      <c r="U591" s="436"/>
      <c r="V591" s="606">
        <f>LOOKUP(Table1[[#This Row],[JV '#]],Table4[JV '#],Table4[Construction Start Dates])</f>
        <v>42675</v>
      </c>
    </row>
    <row r="592" spans="1:22" ht="24" x14ac:dyDescent="0.25">
      <c r="A592" s="414" t="s">
        <v>1689</v>
      </c>
      <c r="B592" s="415" t="s">
        <v>35</v>
      </c>
      <c r="C592" s="415">
        <v>175</v>
      </c>
      <c r="D592" s="456">
        <v>23144</v>
      </c>
      <c r="E592" s="416">
        <v>85693</v>
      </c>
      <c r="F592" s="417">
        <v>39022202103224</v>
      </c>
      <c r="G592" s="416">
        <v>5</v>
      </c>
      <c r="H592" s="415" t="s">
        <v>1671</v>
      </c>
      <c r="I592" s="418" t="s">
        <v>1672</v>
      </c>
      <c r="J592" s="418" t="s">
        <v>1673</v>
      </c>
      <c r="K592" s="418" t="s">
        <v>1674</v>
      </c>
      <c r="L592" s="418" t="s">
        <v>1675</v>
      </c>
      <c r="M592" s="419">
        <v>40.594166666666666</v>
      </c>
      <c r="N592" s="419">
        <v>-75.500655555555554</v>
      </c>
      <c r="O592" s="418" t="s">
        <v>1676</v>
      </c>
      <c r="P592" s="413"/>
      <c r="Q592" s="413" t="s">
        <v>1690</v>
      </c>
      <c r="R592" s="413" t="s">
        <v>1691</v>
      </c>
      <c r="S592" s="420" t="s">
        <v>44</v>
      </c>
      <c r="T592" s="413"/>
      <c r="U592" s="436"/>
      <c r="V592" s="606">
        <f>LOOKUP(Table1[[#This Row],[JV '#]],Table4[JV '#],Table4[Construction Start Dates])</f>
        <v>42675</v>
      </c>
    </row>
    <row r="593" spans="1:22" ht="24" x14ac:dyDescent="0.25">
      <c r="A593" s="414" t="s">
        <v>1692</v>
      </c>
      <c r="B593" s="415" t="s">
        <v>35</v>
      </c>
      <c r="C593" s="415">
        <v>175</v>
      </c>
      <c r="D593" s="456">
        <v>23144</v>
      </c>
      <c r="E593" s="416">
        <v>85693</v>
      </c>
      <c r="F593" s="417">
        <v>39022202103224</v>
      </c>
      <c r="G593" s="416">
        <v>5</v>
      </c>
      <c r="H593" s="415" t="s">
        <v>1671</v>
      </c>
      <c r="I593" s="418" t="s">
        <v>1672</v>
      </c>
      <c r="J593" s="418" t="s">
        <v>1673</v>
      </c>
      <c r="K593" s="418" t="s">
        <v>1674</v>
      </c>
      <c r="L593" s="418" t="s">
        <v>1675</v>
      </c>
      <c r="M593" s="419">
        <v>40.594166666666666</v>
      </c>
      <c r="N593" s="419">
        <v>-75.500655555555554</v>
      </c>
      <c r="O593" s="418" t="s">
        <v>1676</v>
      </c>
      <c r="P593" s="413" t="s">
        <v>657</v>
      </c>
      <c r="Q593" s="413" t="s">
        <v>1594</v>
      </c>
      <c r="R593" s="413" t="s">
        <v>1693</v>
      </c>
      <c r="S593" s="420" t="s">
        <v>44</v>
      </c>
      <c r="T593" s="413"/>
      <c r="U593" s="436"/>
      <c r="V593" s="606">
        <f>LOOKUP(Table1[[#This Row],[JV '#]],Table4[JV '#],Table4[Construction Start Dates])</f>
        <v>42675</v>
      </c>
    </row>
    <row r="594" spans="1:22" ht="24" x14ac:dyDescent="0.25">
      <c r="A594" s="414" t="s">
        <v>1694</v>
      </c>
      <c r="B594" s="415" t="s">
        <v>35</v>
      </c>
      <c r="C594" s="415">
        <v>175</v>
      </c>
      <c r="D594" s="456">
        <v>23144</v>
      </c>
      <c r="E594" s="416">
        <v>85693</v>
      </c>
      <c r="F594" s="417">
        <v>39022202103224</v>
      </c>
      <c r="G594" s="416">
        <v>5</v>
      </c>
      <c r="H594" s="415" t="s">
        <v>1671</v>
      </c>
      <c r="I594" s="418" t="s">
        <v>1672</v>
      </c>
      <c r="J594" s="418" t="s">
        <v>1673</v>
      </c>
      <c r="K594" s="418" t="s">
        <v>1674</v>
      </c>
      <c r="L594" s="418" t="s">
        <v>1675</v>
      </c>
      <c r="M594" s="419">
        <v>40.594166666666666</v>
      </c>
      <c r="N594" s="419">
        <v>-75.500655555555554</v>
      </c>
      <c r="O594" s="418" t="s">
        <v>1676</v>
      </c>
      <c r="P594" s="413" t="s">
        <v>55</v>
      </c>
      <c r="Q594" s="413" t="s">
        <v>1003</v>
      </c>
      <c r="R594" s="413" t="s">
        <v>1621</v>
      </c>
      <c r="S594" s="420" t="s">
        <v>44</v>
      </c>
      <c r="T594" s="413"/>
      <c r="U594" s="436"/>
      <c r="V594" s="606">
        <f>LOOKUP(Table1[[#This Row],[JV '#]],Table4[JV '#],Table4[Construction Start Dates])</f>
        <v>42675</v>
      </c>
    </row>
    <row r="595" spans="1:22" x14ac:dyDescent="0.25">
      <c r="A595" s="414" t="s">
        <v>1695</v>
      </c>
      <c r="B595" s="415" t="s">
        <v>35</v>
      </c>
      <c r="C595" s="459">
        <v>176</v>
      </c>
      <c r="D595" s="520">
        <v>23228</v>
      </c>
      <c r="E595" s="416">
        <v>89633</v>
      </c>
      <c r="F595" s="490">
        <v>39100400202044</v>
      </c>
      <c r="G595" s="416">
        <v>5</v>
      </c>
      <c r="H595" s="415" t="s">
        <v>1671</v>
      </c>
      <c r="I595" s="418" t="s">
        <v>1696</v>
      </c>
      <c r="J595" s="418" t="s">
        <v>1697</v>
      </c>
      <c r="K595" s="418" t="s">
        <v>1698</v>
      </c>
      <c r="L595" s="418" t="s">
        <v>1699</v>
      </c>
      <c r="M595" s="419">
        <v>40.65036111111111</v>
      </c>
      <c r="N595" s="419">
        <v>-75.465586111111108</v>
      </c>
      <c r="O595" s="418">
        <v>20150751362</v>
      </c>
      <c r="P595" s="413"/>
      <c r="Q595" s="413" t="s">
        <v>1700</v>
      </c>
      <c r="R595" s="413" t="s">
        <v>1701</v>
      </c>
      <c r="S595" s="420" t="s">
        <v>44</v>
      </c>
      <c r="T595" s="413"/>
      <c r="U595" s="420"/>
      <c r="V595" s="606">
        <f>LOOKUP(Table1[[#This Row],[JV '#]],Table4[JV '#],Table4[Construction Start Dates])</f>
        <v>42803</v>
      </c>
    </row>
    <row r="596" spans="1:22" ht="24" x14ac:dyDescent="0.25">
      <c r="A596" s="414" t="s">
        <v>1702</v>
      </c>
      <c r="B596" s="415" t="s">
        <v>35</v>
      </c>
      <c r="C596" s="459">
        <v>176</v>
      </c>
      <c r="D596" s="520">
        <v>23228</v>
      </c>
      <c r="E596" s="416">
        <v>89633</v>
      </c>
      <c r="F596" s="490">
        <v>39100400202044</v>
      </c>
      <c r="G596" s="416">
        <v>5</v>
      </c>
      <c r="H596" s="415" t="s">
        <v>1671</v>
      </c>
      <c r="I596" s="418" t="s">
        <v>1696</v>
      </c>
      <c r="J596" s="418" t="s">
        <v>1697</v>
      </c>
      <c r="K596" s="418" t="s">
        <v>1698</v>
      </c>
      <c r="L596" s="418" t="s">
        <v>1699</v>
      </c>
      <c r="M596" s="419">
        <v>40.65036111111111</v>
      </c>
      <c r="N596" s="419">
        <v>-75.465586111111108</v>
      </c>
      <c r="O596" s="418">
        <v>20150751362</v>
      </c>
      <c r="P596" s="413" t="s">
        <v>46</v>
      </c>
      <c r="Q596" s="413" t="s">
        <v>548</v>
      </c>
      <c r="R596" s="413" t="s">
        <v>549</v>
      </c>
      <c r="S596" s="420" t="s">
        <v>44</v>
      </c>
      <c r="T596" s="413"/>
      <c r="U596" s="436"/>
      <c r="V596" s="606">
        <f>LOOKUP(Table1[[#This Row],[JV '#]],Table4[JV '#],Table4[Construction Start Dates])</f>
        <v>42803</v>
      </c>
    </row>
    <row r="597" spans="1:22" s="521" customFormat="1" x14ac:dyDescent="0.25">
      <c r="A597" s="414" t="s">
        <v>1703</v>
      </c>
      <c r="B597" s="415" t="s">
        <v>35</v>
      </c>
      <c r="C597" s="459">
        <v>176</v>
      </c>
      <c r="D597" s="520">
        <v>23228</v>
      </c>
      <c r="E597" s="416">
        <v>89633</v>
      </c>
      <c r="F597" s="490">
        <v>39100400202044</v>
      </c>
      <c r="G597" s="416">
        <v>5</v>
      </c>
      <c r="H597" s="415" t="s">
        <v>1671</v>
      </c>
      <c r="I597" s="418" t="s">
        <v>1696</v>
      </c>
      <c r="J597" s="418" t="s">
        <v>1697</v>
      </c>
      <c r="K597" s="418" t="s">
        <v>1698</v>
      </c>
      <c r="L597" s="418" t="s">
        <v>1699</v>
      </c>
      <c r="M597" s="419">
        <v>40.65036111111111</v>
      </c>
      <c r="N597" s="419">
        <v>-75.465586111111108</v>
      </c>
      <c r="O597" s="418">
        <v>20150751362</v>
      </c>
      <c r="P597" s="413" t="s">
        <v>55</v>
      </c>
      <c r="Q597" s="413" t="s">
        <v>1677</v>
      </c>
      <c r="R597" s="413" t="s">
        <v>1678</v>
      </c>
      <c r="S597" s="420"/>
      <c r="T597" s="413"/>
      <c r="U597" s="436"/>
      <c r="V597" s="606">
        <f>LOOKUP(Table1[[#This Row],[JV '#]],Table4[JV '#],Table4[Construction Start Dates])</f>
        <v>42803</v>
      </c>
    </row>
    <row r="598" spans="1:22" ht="24" x14ac:dyDescent="0.25">
      <c r="A598" s="414" t="s">
        <v>1704</v>
      </c>
      <c r="B598" s="415" t="s">
        <v>35</v>
      </c>
      <c r="C598" s="459">
        <v>176</v>
      </c>
      <c r="D598" s="520">
        <v>23228</v>
      </c>
      <c r="E598" s="416">
        <v>89633</v>
      </c>
      <c r="F598" s="490">
        <v>39100400202044</v>
      </c>
      <c r="G598" s="416">
        <v>5</v>
      </c>
      <c r="H598" s="415" t="s">
        <v>1671</v>
      </c>
      <c r="I598" s="418" t="s">
        <v>1696</v>
      </c>
      <c r="J598" s="418" t="s">
        <v>1697</v>
      </c>
      <c r="K598" s="418" t="s">
        <v>1698</v>
      </c>
      <c r="L598" s="418" t="s">
        <v>1699</v>
      </c>
      <c r="M598" s="419">
        <v>40.65036111111111</v>
      </c>
      <c r="N598" s="419">
        <v>-75.465586111111108</v>
      </c>
      <c r="O598" s="418">
        <v>20150751362</v>
      </c>
      <c r="P598" s="413" t="s">
        <v>657</v>
      </c>
      <c r="Q598" s="413" t="s">
        <v>1594</v>
      </c>
      <c r="R598" s="413" t="s">
        <v>1693</v>
      </c>
      <c r="S598" s="420" t="s">
        <v>44</v>
      </c>
      <c r="T598" s="413"/>
      <c r="U598" s="436"/>
      <c r="V598" s="606">
        <f>LOOKUP(Table1[[#This Row],[JV '#]],Table4[JV '#],Table4[Construction Start Dates])</f>
        <v>42803</v>
      </c>
    </row>
    <row r="599" spans="1:22" ht="48" x14ac:dyDescent="0.25">
      <c r="A599" s="414" t="s">
        <v>1705</v>
      </c>
      <c r="B599" s="415" t="s">
        <v>35</v>
      </c>
      <c r="C599" s="459">
        <v>176</v>
      </c>
      <c r="D599" s="520">
        <v>23228</v>
      </c>
      <c r="E599" s="416">
        <v>89633</v>
      </c>
      <c r="F599" s="490">
        <v>39100400202044</v>
      </c>
      <c r="G599" s="416">
        <v>5</v>
      </c>
      <c r="H599" s="415" t="s">
        <v>1671</v>
      </c>
      <c r="I599" s="418" t="s">
        <v>1696</v>
      </c>
      <c r="J599" s="418" t="s">
        <v>1697</v>
      </c>
      <c r="K599" s="418" t="s">
        <v>1698</v>
      </c>
      <c r="L599" s="418" t="s">
        <v>1699</v>
      </c>
      <c r="M599" s="419">
        <v>40.65036111111111</v>
      </c>
      <c r="N599" s="419">
        <v>-75.465586111111108</v>
      </c>
      <c r="O599" s="418">
        <v>20150751362</v>
      </c>
      <c r="P599" s="413" t="s">
        <v>449</v>
      </c>
      <c r="Q599" s="413" t="s">
        <v>1003</v>
      </c>
      <c r="R599" s="413" t="s">
        <v>1706</v>
      </c>
      <c r="S599" s="420"/>
      <c r="T599" s="413"/>
      <c r="U599" s="436"/>
      <c r="V599" s="606">
        <f>LOOKUP(Table1[[#This Row],[JV '#]],Table4[JV '#],Table4[Construction Start Dates])</f>
        <v>42803</v>
      </c>
    </row>
    <row r="600" spans="1:22" ht="24" x14ac:dyDescent="0.25">
      <c r="A600" s="414" t="s">
        <v>1707</v>
      </c>
      <c r="B600" s="415" t="s">
        <v>35</v>
      </c>
      <c r="C600" s="459">
        <v>177</v>
      </c>
      <c r="D600" s="516">
        <v>23330</v>
      </c>
      <c r="E600" s="416">
        <v>85683</v>
      </c>
      <c r="F600" s="490">
        <v>39204900302189</v>
      </c>
      <c r="G600" s="416">
        <v>5</v>
      </c>
      <c r="H600" s="415" t="s">
        <v>1671</v>
      </c>
      <c r="I600" s="418" t="s">
        <v>1708</v>
      </c>
      <c r="J600" s="418" t="s">
        <v>1709</v>
      </c>
      <c r="K600" s="418" t="s">
        <v>1710</v>
      </c>
      <c r="L600" s="418" t="s">
        <v>1711</v>
      </c>
      <c r="M600" s="419">
        <v>40.55083333333333</v>
      </c>
      <c r="N600" s="419">
        <v>-75.405438888888895</v>
      </c>
      <c r="O600" s="418">
        <v>20143580203</v>
      </c>
      <c r="P600" s="413" t="s">
        <v>449</v>
      </c>
      <c r="Q600" s="413" t="s">
        <v>1003</v>
      </c>
      <c r="R600" s="413" t="s">
        <v>1712</v>
      </c>
      <c r="S600" s="420" t="s">
        <v>44</v>
      </c>
      <c r="T600" s="413"/>
      <c r="U600" s="420"/>
      <c r="V600" s="606">
        <f>LOOKUP(Table1[[#This Row],[JV '#]],Table4[JV '#],Table4[Construction Start Dates])</f>
        <v>42877</v>
      </c>
    </row>
    <row r="601" spans="1:22" ht="24" x14ac:dyDescent="0.25">
      <c r="A601" s="414" t="s">
        <v>1713</v>
      </c>
      <c r="B601" s="415" t="s">
        <v>35</v>
      </c>
      <c r="C601" s="459">
        <v>177</v>
      </c>
      <c r="D601" s="516">
        <v>23330</v>
      </c>
      <c r="E601" s="416">
        <v>85683</v>
      </c>
      <c r="F601" s="490">
        <v>39204900302189</v>
      </c>
      <c r="G601" s="416">
        <v>5</v>
      </c>
      <c r="H601" s="415" t="s">
        <v>1671</v>
      </c>
      <c r="I601" s="418" t="s">
        <v>1708</v>
      </c>
      <c r="J601" s="418" t="s">
        <v>1709</v>
      </c>
      <c r="K601" s="418" t="s">
        <v>1710</v>
      </c>
      <c r="L601" s="418" t="s">
        <v>1711</v>
      </c>
      <c r="M601" s="419">
        <v>40.55083333333333</v>
      </c>
      <c r="N601" s="419">
        <v>-75.405438888888895</v>
      </c>
      <c r="O601" s="418">
        <v>20143580203</v>
      </c>
      <c r="P601" s="413" t="s">
        <v>309</v>
      </c>
      <c r="Q601" s="413" t="s">
        <v>1714</v>
      </c>
      <c r="R601" s="413" t="s">
        <v>1715</v>
      </c>
      <c r="S601" s="420" t="s">
        <v>44</v>
      </c>
      <c r="T601" s="413"/>
      <c r="U601" s="436"/>
      <c r="V601" s="606">
        <f>LOOKUP(Table1[[#This Row],[JV '#]],Table4[JV '#],Table4[Construction Start Dates])</f>
        <v>42877</v>
      </c>
    </row>
    <row r="602" spans="1:22" ht="36" x14ac:dyDescent="0.25">
      <c r="A602" s="414" t="s">
        <v>1716</v>
      </c>
      <c r="B602" s="415" t="s">
        <v>35</v>
      </c>
      <c r="C602" s="459">
        <v>177</v>
      </c>
      <c r="D602" s="516">
        <v>23330</v>
      </c>
      <c r="E602" s="416">
        <v>85683</v>
      </c>
      <c r="F602" s="490">
        <v>39204900302189</v>
      </c>
      <c r="G602" s="416">
        <v>5</v>
      </c>
      <c r="H602" s="415" t="s">
        <v>1671</v>
      </c>
      <c r="I602" s="418" t="s">
        <v>1708</v>
      </c>
      <c r="J602" s="418" t="s">
        <v>1709</v>
      </c>
      <c r="K602" s="418" t="s">
        <v>1710</v>
      </c>
      <c r="L602" s="418" t="s">
        <v>1711</v>
      </c>
      <c r="M602" s="419">
        <v>40.55083333333333</v>
      </c>
      <c r="N602" s="419">
        <v>-75.405438888888895</v>
      </c>
      <c r="O602" s="418">
        <v>20143580203</v>
      </c>
      <c r="P602" s="413" t="s">
        <v>46</v>
      </c>
      <c r="Q602" s="413" t="s">
        <v>548</v>
      </c>
      <c r="R602" s="413" t="s">
        <v>1717</v>
      </c>
      <c r="S602" s="420" t="s">
        <v>44</v>
      </c>
      <c r="T602" s="413"/>
      <c r="U602" s="436"/>
      <c r="V602" s="606">
        <f>LOOKUP(Table1[[#This Row],[JV '#]],Table4[JV '#],Table4[Construction Start Dates])</f>
        <v>42877</v>
      </c>
    </row>
    <row r="603" spans="1:22" s="521" customFormat="1" ht="24" x14ac:dyDescent="0.25">
      <c r="A603" s="414" t="s">
        <v>1718</v>
      </c>
      <c r="B603" s="415" t="s">
        <v>35</v>
      </c>
      <c r="C603" s="459">
        <v>177</v>
      </c>
      <c r="D603" s="516">
        <v>23330</v>
      </c>
      <c r="E603" s="416">
        <v>85683</v>
      </c>
      <c r="F603" s="490">
        <v>39204900302189</v>
      </c>
      <c r="G603" s="416">
        <v>5</v>
      </c>
      <c r="H603" s="415" t="s">
        <v>1671</v>
      </c>
      <c r="I603" s="418" t="s">
        <v>1708</v>
      </c>
      <c r="J603" s="418" t="s">
        <v>1709</v>
      </c>
      <c r="K603" s="418" t="s">
        <v>1710</v>
      </c>
      <c r="L603" s="418" t="s">
        <v>1711</v>
      </c>
      <c r="M603" s="419">
        <v>40.55083333333333</v>
      </c>
      <c r="N603" s="419">
        <v>-75.405438888888895</v>
      </c>
      <c r="O603" s="418">
        <v>20143580203</v>
      </c>
      <c r="P603" s="413" t="s">
        <v>657</v>
      </c>
      <c r="Q603" s="413" t="s">
        <v>1594</v>
      </c>
      <c r="R603" s="413" t="s">
        <v>1693</v>
      </c>
      <c r="S603" s="420"/>
      <c r="T603" s="413"/>
      <c r="U603" s="436"/>
      <c r="V603" s="606">
        <f>LOOKUP(Table1[[#This Row],[JV '#]],Table4[JV '#],Table4[Construction Start Dates])</f>
        <v>42877</v>
      </c>
    </row>
    <row r="604" spans="1:22" s="521" customFormat="1" x14ac:dyDescent="0.25">
      <c r="A604" s="414" t="s">
        <v>1719</v>
      </c>
      <c r="B604" s="415" t="s">
        <v>35</v>
      </c>
      <c r="C604" s="459">
        <v>177</v>
      </c>
      <c r="D604" s="516">
        <v>23330</v>
      </c>
      <c r="E604" s="416">
        <v>85683</v>
      </c>
      <c r="F604" s="490">
        <v>39204900302189</v>
      </c>
      <c r="G604" s="416">
        <v>5</v>
      </c>
      <c r="H604" s="415" t="s">
        <v>1671</v>
      </c>
      <c r="I604" s="418" t="s">
        <v>1708</v>
      </c>
      <c r="J604" s="418" t="s">
        <v>1709</v>
      </c>
      <c r="K604" s="418" t="s">
        <v>1710</v>
      </c>
      <c r="L604" s="418" t="s">
        <v>1711</v>
      </c>
      <c r="M604" s="419">
        <v>40.55083333333333</v>
      </c>
      <c r="N604" s="419">
        <v>-75.405438888888895</v>
      </c>
      <c r="O604" s="418">
        <v>20143580203</v>
      </c>
      <c r="P604" s="413"/>
      <c r="Q604" s="413" t="s">
        <v>1720</v>
      </c>
      <c r="R604" s="413" t="s">
        <v>1721</v>
      </c>
      <c r="S604" s="420" t="s">
        <v>44</v>
      </c>
      <c r="T604" s="413"/>
      <c r="U604" s="436"/>
      <c r="V604" s="606">
        <f>LOOKUP(Table1[[#This Row],[JV '#]],Table4[JV '#],Table4[Construction Start Dates])</f>
        <v>42877</v>
      </c>
    </row>
    <row r="605" spans="1:22" x14ac:dyDescent="0.25">
      <c r="A605" s="414" t="s">
        <v>1722</v>
      </c>
      <c r="B605" s="415" t="s">
        <v>35</v>
      </c>
      <c r="C605" s="459">
        <v>178</v>
      </c>
      <c r="D605" s="520">
        <v>23136</v>
      </c>
      <c r="E605" s="416">
        <v>89639</v>
      </c>
      <c r="F605" s="490">
        <v>39622200303519</v>
      </c>
      <c r="G605" s="416">
        <v>5</v>
      </c>
      <c r="H605" s="415" t="s">
        <v>1671</v>
      </c>
      <c r="I605" s="418" t="s">
        <v>1723</v>
      </c>
      <c r="J605" s="418" t="s">
        <v>1673</v>
      </c>
      <c r="K605" s="418" t="s">
        <v>1724</v>
      </c>
      <c r="L605" s="418" t="s">
        <v>1725</v>
      </c>
      <c r="M605" s="419">
        <v>40.547472222222225</v>
      </c>
      <c r="N605" s="419">
        <v>-75.607277777777782</v>
      </c>
      <c r="O605" s="418">
        <v>20150681064</v>
      </c>
      <c r="P605" s="413" t="s">
        <v>449</v>
      </c>
      <c r="Q605" s="413" t="s">
        <v>1683</v>
      </c>
      <c r="R605" s="413" t="s">
        <v>1684</v>
      </c>
      <c r="S605" s="420"/>
      <c r="T605" s="413"/>
      <c r="U605" s="436"/>
      <c r="V605" s="606">
        <f>LOOKUP(Table1[[#This Row],[JV '#]],Table4[JV '#],Table4[Construction Start Dates])</f>
        <v>42538</v>
      </c>
    </row>
    <row r="606" spans="1:22" ht="24" x14ac:dyDescent="0.25">
      <c r="A606" s="414" t="s">
        <v>1726</v>
      </c>
      <c r="B606" s="415" t="s">
        <v>35</v>
      </c>
      <c r="C606" s="459">
        <v>178</v>
      </c>
      <c r="D606" s="520">
        <v>23136</v>
      </c>
      <c r="E606" s="416">
        <v>89639</v>
      </c>
      <c r="F606" s="490">
        <v>39622200303519</v>
      </c>
      <c r="G606" s="416">
        <v>5</v>
      </c>
      <c r="H606" s="415" t="s">
        <v>1671</v>
      </c>
      <c r="I606" s="418" t="s">
        <v>1723</v>
      </c>
      <c r="J606" s="418" t="s">
        <v>1673</v>
      </c>
      <c r="K606" s="418" t="s">
        <v>1724</v>
      </c>
      <c r="L606" s="418" t="s">
        <v>1725</v>
      </c>
      <c r="M606" s="419">
        <v>40.547472222222225</v>
      </c>
      <c r="N606" s="419">
        <v>-75.607277777777782</v>
      </c>
      <c r="O606" s="418">
        <v>20150681064</v>
      </c>
      <c r="P606" s="413"/>
      <c r="Q606" s="413" t="s">
        <v>1686</v>
      </c>
      <c r="R606" s="413" t="s">
        <v>1687</v>
      </c>
      <c r="S606" s="420" t="s">
        <v>44</v>
      </c>
      <c r="T606" s="413"/>
      <c r="U606" s="436"/>
      <c r="V606" s="606">
        <f>LOOKUP(Table1[[#This Row],[JV '#]],Table4[JV '#],Table4[Construction Start Dates])</f>
        <v>42538</v>
      </c>
    </row>
    <row r="607" spans="1:22" ht="24" x14ac:dyDescent="0.25">
      <c r="A607" s="414" t="s">
        <v>1727</v>
      </c>
      <c r="B607" s="415" t="s">
        <v>35</v>
      </c>
      <c r="C607" s="459">
        <v>178</v>
      </c>
      <c r="D607" s="520">
        <v>23136</v>
      </c>
      <c r="E607" s="416">
        <v>89639</v>
      </c>
      <c r="F607" s="490">
        <v>39622200303519</v>
      </c>
      <c r="G607" s="416">
        <v>5</v>
      </c>
      <c r="H607" s="415" t="s">
        <v>1671</v>
      </c>
      <c r="I607" s="418" t="s">
        <v>1723</v>
      </c>
      <c r="J607" s="418" t="s">
        <v>1673</v>
      </c>
      <c r="K607" s="418" t="s">
        <v>1724</v>
      </c>
      <c r="L607" s="418" t="s">
        <v>1725</v>
      </c>
      <c r="M607" s="419">
        <v>40.547472222222225</v>
      </c>
      <c r="N607" s="419">
        <v>-75.607277777777782</v>
      </c>
      <c r="O607" s="418">
        <v>20150681064</v>
      </c>
      <c r="P607" s="413" t="s">
        <v>46</v>
      </c>
      <c r="Q607" s="413" t="s">
        <v>548</v>
      </c>
      <c r="R607" s="413" t="s">
        <v>549</v>
      </c>
      <c r="S607" s="420" t="s">
        <v>44</v>
      </c>
      <c r="T607" s="413"/>
      <c r="U607" s="436"/>
      <c r="V607" s="606">
        <f>LOOKUP(Table1[[#This Row],[JV '#]],Table4[JV '#],Table4[Construction Start Dates])</f>
        <v>42538</v>
      </c>
    </row>
    <row r="608" spans="1:22" ht="24" x14ac:dyDescent="0.25">
      <c r="A608" s="414" t="s">
        <v>1728</v>
      </c>
      <c r="B608" s="415" t="s">
        <v>35</v>
      </c>
      <c r="C608" s="459">
        <v>178</v>
      </c>
      <c r="D608" s="520">
        <v>23136</v>
      </c>
      <c r="E608" s="416">
        <v>89639</v>
      </c>
      <c r="F608" s="490">
        <v>39622200303519</v>
      </c>
      <c r="G608" s="416">
        <v>5</v>
      </c>
      <c r="H608" s="415" t="s">
        <v>1671</v>
      </c>
      <c r="I608" s="418" t="s">
        <v>1723</v>
      </c>
      <c r="J608" s="418" t="s">
        <v>1673</v>
      </c>
      <c r="K608" s="418" t="s">
        <v>1724</v>
      </c>
      <c r="L608" s="418" t="s">
        <v>1725</v>
      </c>
      <c r="M608" s="419">
        <v>40.547472222222225</v>
      </c>
      <c r="N608" s="419">
        <v>-75.607277777777782</v>
      </c>
      <c r="O608" s="418">
        <v>20150681064</v>
      </c>
      <c r="P608" s="413" t="s">
        <v>657</v>
      </c>
      <c r="Q608" s="413" t="s">
        <v>1594</v>
      </c>
      <c r="R608" s="413" t="s">
        <v>1729</v>
      </c>
      <c r="S608" s="420" t="s">
        <v>44</v>
      </c>
      <c r="T608" s="413"/>
      <c r="U608" s="436"/>
      <c r="V608" s="606">
        <f>LOOKUP(Table1[[#This Row],[JV '#]],Table4[JV '#],Table4[Construction Start Dates])</f>
        <v>42538</v>
      </c>
    </row>
    <row r="609" spans="1:22" ht="48" x14ac:dyDescent="0.25">
      <c r="A609" s="414" t="s">
        <v>1730</v>
      </c>
      <c r="B609" s="415" t="s">
        <v>35</v>
      </c>
      <c r="C609" s="459">
        <v>178</v>
      </c>
      <c r="D609" s="520">
        <v>23136</v>
      </c>
      <c r="E609" s="416">
        <v>89639</v>
      </c>
      <c r="F609" s="490">
        <v>39622200303519</v>
      </c>
      <c r="G609" s="416">
        <v>5</v>
      </c>
      <c r="H609" s="415" t="s">
        <v>1671</v>
      </c>
      <c r="I609" s="418" t="s">
        <v>1723</v>
      </c>
      <c r="J609" s="418" t="s">
        <v>1673</v>
      </c>
      <c r="K609" s="418" t="s">
        <v>1724</v>
      </c>
      <c r="L609" s="418" t="s">
        <v>1725</v>
      </c>
      <c r="M609" s="419">
        <v>40.547472222222225</v>
      </c>
      <c r="N609" s="419">
        <v>-75.607277777777782</v>
      </c>
      <c r="O609" s="418">
        <v>20150681064</v>
      </c>
      <c r="P609" s="413" t="s">
        <v>449</v>
      </c>
      <c r="Q609" s="413" t="s">
        <v>1003</v>
      </c>
      <c r="R609" s="413" t="s">
        <v>1706</v>
      </c>
      <c r="S609" s="420" t="s">
        <v>44</v>
      </c>
      <c r="T609" s="413"/>
      <c r="U609" s="420"/>
      <c r="V609" s="606">
        <f>LOOKUP(Table1[[#This Row],[JV '#]],Table4[JV '#],Table4[Construction Start Dates])</f>
        <v>42538</v>
      </c>
    </row>
    <row r="610" spans="1:22" x14ac:dyDescent="0.25">
      <c r="A610" s="414" t="s">
        <v>1731</v>
      </c>
      <c r="B610" s="415" t="s">
        <v>35</v>
      </c>
      <c r="C610" s="459">
        <v>178</v>
      </c>
      <c r="D610" s="520">
        <v>23136</v>
      </c>
      <c r="E610" s="416">
        <v>89639</v>
      </c>
      <c r="F610" s="490">
        <v>39622200303519</v>
      </c>
      <c r="G610" s="416">
        <v>5</v>
      </c>
      <c r="H610" s="415" t="s">
        <v>1671</v>
      </c>
      <c r="I610" s="418" t="s">
        <v>1723</v>
      </c>
      <c r="J610" s="418" t="s">
        <v>1673</v>
      </c>
      <c r="K610" s="418" t="s">
        <v>1724</v>
      </c>
      <c r="L610" s="418" t="s">
        <v>1725</v>
      </c>
      <c r="M610" s="419">
        <v>40.547472222222225</v>
      </c>
      <c r="N610" s="419">
        <v>-75.607277777777782</v>
      </c>
      <c r="O610" s="418" t="s">
        <v>1620</v>
      </c>
      <c r="P610" s="413"/>
      <c r="Q610" s="413" t="s">
        <v>1732</v>
      </c>
      <c r="R610" s="413"/>
      <c r="S610" s="420"/>
      <c r="T610" s="413"/>
      <c r="U610" s="420"/>
      <c r="V610" s="606">
        <f>LOOKUP(Table1[[#This Row],[JV '#]],Table4[JV '#],Table4[Construction Start Dates])</f>
        <v>42538</v>
      </c>
    </row>
    <row r="611" spans="1:22" ht="24" x14ac:dyDescent="0.25">
      <c r="A611" s="414" t="s">
        <v>1733</v>
      </c>
      <c r="B611" s="415" t="s">
        <v>35</v>
      </c>
      <c r="C611" s="415">
        <v>179</v>
      </c>
      <c r="D611" s="456">
        <v>26785</v>
      </c>
      <c r="E611" s="416">
        <v>85811</v>
      </c>
      <c r="F611" s="417">
        <v>45020900401748</v>
      </c>
      <c r="G611" s="416">
        <v>5</v>
      </c>
      <c r="H611" s="415" t="s">
        <v>1734</v>
      </c>
      <c r="I611" s="418" t="s">
        <v>1735</v>
      </c>
      <c r="J611" s="418" t="s">
        <v>1736</v>
      </c>
      <c r="K611" s="418" t="s">
        <v>1737</v>
      </c>
      <c r="L611" s="418" t="s">
        <v>1738</v>
      </c>
      <c r="M611" s="419">
        <v>40.901000000000003</v>
      </c>
      <c r="N611" s="419">
        <v>-75.497</v>
      </c>
      <c r="O611" s="418">
        <v>20143561422</v>
      </c>
      <c r="P611" s="413" t="s">
        <v>46</v>
      </c>
      <c r="Q611" s="413" t="s">
        <v>548</v>
      </c>
      <c r="R611" s="413" t="s">
        <v>549</v>
      </c>
      <c r="S611" s="420" t="s">
        <v>44</v>
      </c>
      <c r="T611" s="413"/>
      <c r="U611" s="420"/>
      <c r="V611" s="606">
        <f>LOOKUP(Table1[[#This Row],[JV '#]],Table4[JV '#],Table4[Construction Start Dates])</f>
        <v>42516</v>
      </c>
    </row>
    <row r="612" spans="1:22" ht="24" x14ac:dyDescent="0.25">
      <c r="A612" s="414" t="s">
        <v>1739</v>
      </c>
      <c r="B612" s="415" t="s">
        <v>35</v>
      </c>
      <c r="C612" s="415">
        <v>179</v>
      </c>
      <c r="D612" s="456">
        <v>26785</v>
      </c>
      <c r="E612" s="416">
        <v>85811</v>
      </c>
      <c r="F612" s="417">
        <v>45020900401748</v>
      </c>
      <c r="G612" s="416">
        <v>5</v>
      </c>
      <c r="H612" s="415" t="s">
        <v>1734</v>
      </c>
      <c r="I612" s="418" t="s">
        <v>1735</v>
      </c>
      <c r="J612" s="418" t="s">
        <v>1736</v>
      </c>
      <c r="K612" s="418" t="s">
        <v>1737</v>
      </c>
      <c r="L612" s="418" t="s">
        <v>1738</v>
      </c>
      <c r="M612" s="419">
        <v>40.901000000000003</v>
      </c>
      <c r="N612" s="419">
        <v>-75.497</v>
      </c>
      <c r="O612" s="418">
        <v>20143561422</v>
      </c>
      <c r="P612" s="413" t="s">
        <v>162</v>
      </c>
      <c r="Q612" s="413" t="s">
        <v>1340</v>
      </c>
      <c r="R612" s="413" t="s">
        <v>1341</v>
      </c>
      <c r="S612" s="420" t="s">
        <v>44</v>
      </c>
      <c r="T612" s="413"/>
      <c r="U612" s="436"/>
      <c r="V612" s="606">
        <f>LOOKUP(Table1[[#This Row],[JV '#]],Table4[JV '#],Table4[Construction Start Dates])</f>
        <v>42516</v>
      </c>
    </row>
    <row r="613" spans="1:22" ht="24" x14ac:dyDescent="0.25">
      <c r="A613" s="414" t="s">
        <v>1740</v>
      </c>
      <c r="B613" s="415" t="s">
        <v>35</v>
      </c>
      <c r="C613" s="415">
        <v>179</v>
      </c>
      <c r="D613" s="456">
        <v>26785</v>
      </c>
      <c r="E613" s="416">
        <v>85811</v>
      </c>
      <c r="F613" s="417">
        <v>45020900401748</v>
      </c>
      <c r="G613" s="416">
        <v>5</v>
      </c>
      <c r="H613" s="415" t="s">
        <v>1734</v>
      </c>
      <c r="I613" s="418" t="s">
        <v>1735</v>
      </c>
      <c r="J613" s="418" t="s">
        <v>1736</v>
      </c>
      <c r="K613" s="418" t="s">
        <v>1737</v>
      </c>
      <c r="L613" s="418" t="s">
        <v>1738</v>
      </c>
      <c r="M613" s="419">
        <v>40.901000000000003</v>
      </c>
      <c r="N613" s="419">
        <v>-75.497</v>
      </c>
      <c r="O613" s="418">
        <v>20143561422</v>
      </c>
      <c r="P613" s="413" t="s">
        <v>55</v>
      </c>
      <c r="Q613" s="413" t="s">
        <v>910</v>
      </c>
      <c r="R613" s="413" t="s">
        <v>1741</v>
      </c>
      <c r="S613" s="420"/>
      <c r="T613" s="413"/>
      <c r="U613" s="436"/>
      <c r="V613" s="606">
        <f>LOOKUP(Table1[[#This Row],[JV '#]],Table4[JV '#],Table4[Construction Start Dates])</f>
        <v>42516</v>
      </c>
    </row>
    <row r="614" spans="1:22" x14ac:dyDescent="0.25">
      <c r="A614" s="414" t="s">
        <v>1742</v>
      </c>
      <c r="B614" s="415" t="s">
        <v>35</v>
      </c>
      <c r="C614" s="415">
        <v>179</v>
      </c>
      <c r="D614" s="456">
        <v>26785</v>
      </c>
      <c r="E614" s="416">
        <v>85811</v>
      </c>
      <c r="F614" s="417">
        <v>45020900401748</v>
      </c>
      <c r="G614" s="416">
        <v>5</v>
      </c>
      <c r="H614" s="415" t="s">
        <v>1734</v>
      </c>
      <c r="I614" s="418" t="s">
        <v>1735</v>
      </c>
      <c r="J614" s="418" t="s">
        <v>1736</v>
      </c>
      <c r="K614" s="418" t="s">
        <v>1737</v>
      </c>
      <c r="L614" s="418" t="s">
        <v>1738</v>
      </c>
      <c r="M614" s="419">
        <v>40.901000000000003</v>
      </c>
      <c r="N614" s="419">
        <v>-75.497</v>
      </c>
      <c r="O614" s="418">
        <v>20143561422</v>
      </c>
      <c r="P614" s="413"/>
      <c r="Q614" s="413" t="s">
        <v>1743</v>
      </c>
      <c r="R614" s="413" t="s">
        <v>1744</v>
      </c>
      <c r="S614" s="420"/>
      <c r="T614" s="413"/>
      <c r="U614" s="436"/>
      <c r="V614" s="606">
        <f>LOOKUP(Table1[[#This Row],[JV '#]],Table4[JV '#],Table4[Construction Start Dates])</f>
        <v>42516</v>
      </c>
    </row>
    <row r="615" spans="1:22" x14ac:dyDescent="0.25">
      <c r="A615" s="414" t="s">
        <v>1745</v>
      </c>
      <c r="B615" s="415" t="s">
        <v>35</v>
      </c>
      <c r="C615" s="415">
        <v>179</v>
      </c>
      <c r="D615" s="456">
        <v>26785</v>
      </c>
      <c r="E615" s="416">
        <v>85811</v>
      </c>
      <c r="F615" s="417">
        <v>45020900401748</v>
      </c>
      <c r="G615" s="416">
        <v>5</v>
      </c>
      <c r="H615" s="415" t="s">
        <v>1734</v>
      </c>
      <c r="I615" s="418" t="s">
        <v>1735</v>
      </c>
      <c r="J615" s="418" t="s">
        <v>1736</v>
      </c>
      <c r="K615" s="418" t="s">
        <v>1737</v>
      </c>
      <c r="L615" s="418" t="s">
        <v>1738</v>
      </c>
      <c r="M615" s="419">
        <v>40.901000000000003</v>
      </c>
      <c r="N615" s="419">
        <v>-75.497</v>
      </c>
      <c r="O615" s="418">
        <v>20143561422</v>
      </c>
      <c r="P615" s="413"/>
      <c r="Q615" s="413" t="s">
        <v>1746</v>
      </c>
      <c r="R615" s="413" t="s">
        <v>1747</v>
      </c>
      <c r="S615" s="420"/>
      <c r="T615" s="413"/>
      <c r="U615" s="436"/>
      <c r="V615" s="606">
        <f>LOOKUP(Table1[[#This Row],[JV '#]],Table4[JV '#],Table4[Construction Start Dates])</f>
        <v>42516</v>
      </c>
    </row>
    <row r="616" spans="1:22" x14ac:dyDescent="0.25">
      <c r="A616" s="414" t="s">
        <v>1748</v>
      </c>
      <c r="B616" s="415" t="s">
        <v>887</v>
      </c>
      <c r="C616" s="415">
        <v>180</v>
      </c>
      <c r="D616" s="520">
        <v>26795</v>
      </c>
      <c r="E616" s="416">
        <v>91680</v>
      </c>
      <c r="F616" s="417">
        <v>45020903110000</v>
      </c>
      <c r="G616" s="416">
        <v>5</v>
      </c>
      <c r="H616" s="415" t="s">
        <v>1734</v>
      </c>
      <c r="I616" s="418" t="s">
        <v>1749</v>
      </c>
      <c r="J616" s="418" t="s">
        <v>1750</v>
      </c>
      <c r="K616" s="418" t="s">
        <v>1751</v>
      </c>
      <c r="L616" s="418" t="s">
        <v>1752</v>
      </c>
      <c r="M616" s="419">
        <v>40.955666666666666</v>
      </c>
      <c r="N616" s="419">
        <v>-75.287555555555556</v>
      </c>
      <c r="O616" s="418">
        <v>20140730675</v>
      </c>
      <c r="P616" s="413" t="s">
        <v>892</v>
      </c>
      <c r="Q616" s="413" t="s">
        <v>892</v>
      </c>
      <c r="R616" s="413" t="s">
        <v>892</v>
      </c>
      <c r="S616" s="420" t="s">
        <v>892</v>
      </c>
      <c r="T616" s="413" t="s">
        <v>892</v>
      </c>
      <c r="U616" s="420" t="s">
        <v>899</v>
      </c>
      <c r="V616" s="606">
        <f>LOOKUP(Table1[[#This Row],[JV '#]],Table4[JV '#],Table4[Construction Start Dates])</f>
        <v>42437</v>
      </c>
    </row>
    <row r="617" spans="1:22" ht="24" x14ac:dyDescent="0.25">
      <c r="A617" s="414" t="s">
        <v>1753</v>
      </c>
      <c r="B617" s="415" t="s">
        <v>887</v>
      </c>
      <c r="C617" s="415">
        <v>181</v>
      </c>
      <c r="D617" s="416">
        <v>26811</v>
      </c>
      <c r="E617" s="416">
        <v>79157</v>
      </c>
      <c r="F617" s="417">
        <v>45031401101750</v>
      </c>
      <c r="G617" s="416">
        <v>5</v>
      </c>
      <c r="H617" s="415" t="s">
        <v>1734</v>
      </c>
      <c r="I617" s="418" t="s">
        <v>1754</v>
      </c>
      <c r="J617" s="418" t="s">
        <v>1755</v>
      </c>
      <c r="K617" s="418" t="s">
        <v>1756</v>
      </c>
      <c r="L617" s="418" t="s">
        <v>1757</v>
      </c>
      <c r="M617" s="419">
        <v>41.091111111111111</v>
      </c>
      <c r="N617" s="419">
        <v>-75.288002777777777</v>
      </c>
      <c r="O617" s="418" t="s">
        <v>1758</v>
      </c>
      <c r="P617" s="413" t="s">
        <v>892</v>
      </c>
      <c r="Q617" s="413" t="s">
        <v>892</v>
      </c>
      <c r="R617" s="413" t="s">
        <v>892</v>
      </c>
      <c r="S617" s="420" t="s">
        <v>892</v>
      </c>
      <c r="T617" s="413"/>
      <c r="U617" s="420" t="s">
        <v>899</v>
      </c>
      <c r="V617" s="606">
        <f>LOOKUP(Table1[[#This Row],[JV '#]],Table4[JV '#],Table4[Construction Start Dates])</f>
        <v>42208</v>
      </c>
    </row>
    <row r="618" spans="1:22" ht="24" x14ac:dyDescent="0.25">
      <c r="A618" s="414" t="s">
        <v>1759</v>
      </c>
      <c r="B618" s="415" t="s">
        <v>887</v>
      </c>
      <c r="C618" s="415">
        <v>182</v>
      </c>
      <c r="D618" s="514">
        <v>26832</v>
      </c>
      <c r="E618" s="416">
        <v>79158</v>
      </c>
      <c r="F618" s="417">
        <v>45039000300932</v>
      </c>
      <c r="G618" s="416">
        <v>5</v>
      </c>
      <c r="H618" s="415" t="s">
        <v>1734</v>
      </c>
      <c r="I618" s="418" t="s">
        <v>1760</v>
      </c>
      <c r="J618" s="418" t="s">
        <v>1761</v>
      </c>
      <c r="K618" s="418" t="s">
        <v>1762</v>
      </c>
      <c r="L618" s="418" t="s">
        <v>1763</v>
      </c>
      <c r="M618" s="419">
        <v>41.168444444444447</v>
      </c>
      <c r="N618" s="419">
        <v>-75.273316666666673</v>
      </c>
      <c r="O618" s="418" t="s">
        <v>1764</v>
      </c>
      <c r="P618" s="413" t="s">
        <v>46</v>
      </c>
      <c r="Q618" s="413" t="s">
        <v>548</v>
      </c>
      <c r="R618" s="413" t="s">
        <v>1115</v>
      </c>
      <c r="S618" s="420" t="s">
        <v>302</v>
      </c>
      <c r="T618" s="413"/>
      <c r="U618" s="420" t="s">
        <v>895</v>
      </c>
      <c r="V618" s="606">
        <f>LOOKUP(Table1[[#This Row],[JV '#]],Table4[JV '#],Table4[Construction Start Dates])</f>
        <v>42219</v>
      </c>
    </row>
    <row r="619" spans="1:22" ht="24" x14ac:dyDescent="0.25">
      <c r="A619" s="414" t="s">
        <v>1765</v>
      </c>
      <c r="B619" s="415" t="s">
        <v>887</v>
      </c>
      <c r="C619" s="415">
        <v>182</v>
      </c>
      <c r="D619" s="514">
        <v>26832</v>
      </c>
      <c r="E619" s="416">
        <v>79158</v>
      </c>
      <c r="F619" s="417">
        <v>45039000300932</v>
      </c>
      <c r="G619" s="416">
        <v>5</v>
      </c>
      <c r="H619" s="415" t="s">
        <v>1734</v>
      </c>
      <c r="I619" s="418" t="s">
        <v>1760</v>
      </c>
      <c r="J619" s="418" t="s">
        <v>1761</v>
      </c>
      <c r="K619" s="418" t="s">
        <v>1762</v>
      </c>
      <c r="L619" s="418" t="s">
        <v>1763</v>
      </c>
      <c r="M619" s="419">
        <v>41.168444444444447</v>
      </c>
      <c r="N619" s="419">
        <v>-75.273316666666673</v>
      </c>
      <c r="O619" s="418" t="s">
        <v>1764</v>
      </c>
      <c r="P619" s="413" t="s">
        <v>46</v>
      </c>
      <c r="Q619" s="413" t="s">
        <v>548</v>
      </c>
      <c r="R619" s="413" t="s">
        <v>1115</v>
      </c>
      <c r="S619" s="420" t="s">
        <v>302</v>
      </c>
      <c r="T619" s="413"/>
      <c r="U619" s="420" t="s">
        <v>895</v>
      </c>
      <c r="V619" s="606">
        <f>LOOKUP(Table1[[#This Row],[JV '#]],Table4[JV '#],Table4[Construction Start Dates])</f>
        <v>42219</v>
      </c>
    </row>
    <row r="620" spans="1:22" ht="48" x14ac:dyDescent="0.25">
      <c r="A620" s="414" t="s">
        <v>1766</v>
      </c>
      <c r="B620" s="415" t="s">
        <v>887</v>
      </c>
      <c r="C620" s="415">
        <v>182</v>
      </c>
      <c r="D620" s="514">
        <v>26832</v>
      </c>
      <c r="E620" s="416">
        <v>79158</v>
      </c>
      <c r="F620" s="417">
        <v>45039000300932</v>
      </c>
      <c r="G620" s="416">
        <v>5</v>
      </c>
      <c r="H620" s="415" t="s">
        <v>1734</v>
      </c>
      <c r="I620" s="418" t="s">
        <v>1760</v>
      </c>
      <c r="J620" s="418" t="s">
        <v>1761</v>
      </c>
      <c r="K620" s="418" t="s">
        <v>1762</v>
      </c>
      <c r="L620" s="418" t="s">
        <v>1763</v>
      </c>
      <c r="M620" s="419">
        <v>41.168444444444447</v>
      </c>
      <c r="N620" s="419">
        <v>-75.273316666666673</v>
      </c>
      <c r="O620" s="418" t="s">
        <v>1764</v>
      </c>
      <c r="P620" s="413" t="s">
        <v>55</v>
      </c>
      <c r="Q620" s="413" t="s">
        <v>1658</v>
      </c>
      <c r="R620" s="413" t="s">
        <v>1767</v>
      </c>
      <c r="S620" s="420" t="s">
        <v>302</v>
      </c>
      <c r="T620" s="413"/>
      <c r="U620" s="420" t="s">
        <v>895</v>
      </c>
      <c r="V620" s="606">
        <f>LOOKUP(Table1[[#This Row],[JV '#]],Table4[JV '#],Table4[Construction Start Dates])</f>
        <v>42219</v>
      </c>
    </row>
    <row r="621" spans="1:22" ht="48" x14ac:dyDescent="0.25">
      <c r="A621" s="414" t="s">
        <v>1768</v>
      </c>
      <c r="B621" s="415" t="s">
        <v>887</v>
      </c>
      <c r="C621" s="415">
        <v>182</v>
      </c>
      <c r="D621" s="514">
        <v>26832</v>
      </c>
      <c r="E621" s="416">
        <v>79158</v>
      </c>
      <c r="F621" s="417">
        <v>45039000300932</v>
      </c>
      <c r="G621" s="416">
        <v>5</v>
      </c>
      <c r="H621" s="415" t="s">
        <v>1734</v>
      </c>
      <c r="I621" s="418" t="s">
        <v>1760</v>
      </c>
      <c r="J621" s="418" t="s">
        <v>1761</v>
      </c>
      <c r="K621" s="418" t="s">
        <v>1762</v>
      </c>
      <c r="L621" s="418" t="s">
        <v>1763</v>
      </c>
      <c r="M621" s="419">
        <v>41.168444444444447</v>
      </c>
      <c r="N621" s="419">
        <v>-75.273316666666673</v>
      </c>
      <c r="O621" s="418" t="s">
        <v>1764</v>
      </c>
      <c r="P621" s="413" t="s">
        <v>55</v>
      </c>
      <c r="Q621" s="413" t="s">
        <v>1658</v>
      </c>
      <c r="R621" s="413" t="s">
        <v>1767</v>
      </c>
      <c r="S621" s="420" t="s">
        <v>302</v>
      </c>
      <c r="T621" s="413"/>
      <c r="U621" s="420" t="s">
        <v>895</v>
      </c>
      <c r="V621" s="606">
        <f>LOOKUP(Table1[[#This Row],[JV '#]],Table4[JV '#],Table4[Construction Start Dates])</f>
        <v>42219</v>
      </c>
    </row>
    <row r="622" spans="1:22" ht="48" x14ac:dyDescent="0.25">
      <c r="A622" s="414" t="s">
        <v>1769</v>
      </c>
      <c r="B622" s="415" t="s">
        <v>887</v>
      </c>
      <c r="C622" s="415">
        <v>182</v>
      </c>
      <c r="D622" s="514">
        <v>26832</v>
      </c>
      <c r="E622" s="416">
        <v>79158</v>
      </c>
      <c r="F622" s="417">
        <v>45039000300932</v>
      </c>
      <c r="G622" s="416">
        <v>5</v>
      </c>
      <c r="H622" s="415" t="s">
        <v>1734</v>
      </c>
      <c r="I622" s="418" t="s">
        <v>1760</v>
      </c>
      <c r="J622" s="418" t="s">
        <v>1761</v>
      </c>
      <c r="K622" s="418" t="s">
        <v>1762</v>
      </c>
      <c r="L622" s="418" t="s">
        <v>1763</v>
      </c>
      <c r="M622" s="419">
        <v>41.168444444444447</v>
      </c>
      <c r="N622" s="419">
        <v>-75.273316666666673</v>
      </c>
      <c r="O622" s="418" t="s">
        <v>1764</v>
      </c>
      <c r="P622" s="413" t="s">
        <v>55</v>
      </c>
      <c r="Q622" s="413" t="s">
        <v>1658</v>
      </c>
      <c r="R622" s="413" t="s">
        <v>1767</v>
      </c>
      <c r="S622" s="420" t="s">
        <v>302</v>
      </c>
      <c r="T622" s="413"/>
      <c r="U622" s="420" t="s">
        <v>895</v>
      </c>
      <c r="V622" s="606">
        <f>LOOKUP(Table1[[#This Row],[JV '#]],Table4[JV '#],Table4[Construction Start Dates])</f>
        <v>42219</v>
      </c>
    </row>
    <row r="623" spans="1:22" ht="48" x14ac:dyDescent="0.25">
      <c r="A623" s="414" t="s">
        <v>1770</v>
      </c>
      <c r="B623" s="415" t="s">
        <v>887</v>
      </c>
      <c r="C623" s="415">
        <v>182</v>
      </c>
      <c r="D623" s="514">
        <v>26832</v>
      </c>
      <c r="E623" s="416">
        <v>79158</v>
      </c>
      <c r="F623" s="417">
        <v>45039000300932</v>
      </c>
      <c r="G623" s="416">
        <v>5</v>
      </c>
      <c r="H623" s="415" t="s">
        <v>1734</v>
      </c>
      <c r="I623" s="418" t="s">
        <v>1760</v>
      </c>
      <c r="J623" s="418" t="s">
        <v>1761</v>
      </c>
      <c r="K623" s="418" t="s">
        <v>1762</v>
      </c>
      <c r="L623" s="418" t="s">
        <v>1763</v>
      </c>
      <c r="M623" s="419">
        <v>41.168444444444447</v>
      </c>
      <c r="N623" s="419">
        <v>-75.273316666666673</v>
      </c>
      <c r="O623" s="418" t="s">
        <v>1764</v>
      </c>
      <c r="P623" s="413" t="s">
        <v>55</v>
      </c>
      <c r="Q623" s="413" t="s">
        <v>1658</v>
      </c>
      <c r="R623" s="413" t="s">
        <v>1767</v>
      </c>
      <c r="S623" s="420" t="s">
        <v>44</v>
      </c>
      <c r="T623" s="413"/>
      <c r="U623" s="420" t="s">
        <v>899</v>
      </c>
      <c r="V623" s="606">
        <f>LOOKUP(Table1[[#This Row],[JV '#]],Table4[JV '#],Table4[Construction Start Dates])</f>
        <v>42219</v>
      </c>
    </row>
    <row r="624" spans="1:22" ht="24" x14ac:dyDescent="0.25">
      <c r="A624" s="414" t="s">
        <v>1771</v>
      </c>
      <c r="B624" s="415" t="s">
        <v>887</v>
      </c>
      <c r="C624" s="415">
        <v>182</v>
      </c>
      <c r="D624" s="514">
        <v>26832</v>
      </c>
      <c r="E624" s="416">
        <v>79158</v>
      </c>
      <c r="F624" s="417">
        <v>45039000300932</v>
      </c>
      <c r="G624" s="416">
        <v>5</v>
      </c>
      <c r="H624" s="415" t="s">
        <v>1734</v>
      </c>
      <c r="I624" s="418" t="s">
        <v>1760</v>
      </c>
      <c r="J624" s="418" t="s">
        <v>1761</v>
      </c>
      <c r="K624" s="418" t="s">
        <v>1762</v>
      </c>
      <c r="L624" s="418" t="s">
        <v>1763</v>
      </c>
      <c r="M624" s="419">
        <v>41.168444444444447</v>
      </c>
      <c r="N624" s="419">
        <v>-75.273316666666673</v>
      </c>
      <c r="O624" s="418" t="s">
        <v>1764</v>
      </c>
      <c r="P624" s="413" t="s">
        <v>964</v>
      </c>
      <c r="Q624" s="413" t="s">
        <v>1163</v>
      </c>
      <c r="R624" s="413" t="s">
        <v>1772</v>
      </c>
      <c r="S624" s="420" t="s">
        <v>44</v>
      </c>
      <c r="T624" s="413"/>
      <c r="U624" s="420" t="s">
        <v>899</v>
      </c>
      <c r="V624" s="606">
        <f>LOOKUP(Table1[[#This Row],[JV '#]],Table4[JV '#],Table4[Construction Start Dates])</f>
        <v>42219</v>
      </c>
    </row>
    <row r="625" spans="1:22" ht="24" x14ac:dyDescent="0.25">
      <c r="A625" s="414" t="s">
        <v>1773</v>
      </c>
      <c r="B625" s="415" t="s">
        <v>887</v>
      </c>
      <c r="C625" s="415">
        <v>182</v>
      </c>
      <c r="D625" s="514">
        <v>26832</v>
      </c>
      <c r="E625" s="416">
        <v>79158</v>
      </c>
      <c r="F625" s="417">
        <v>45039000300932</v>
      </c>
      <c r="G625" s="416">
        <v>5</v>
      </c>
      <c r="H625" s="415" t="s">
        <v>1734</v>
      </c>
      <c r="I625" s="418" t="s">
        <v>1760</v>
      </c>
      <c r="J625" s="418" t="s">
        <v>1761</v>
      </c>
      <c r="K625" s="418" t="s">
        <v>1762</v>
      </c>
      <c r="L625" s="418" t="s">
        <v>1763</v>
      </c>
      <c r="M625" s="419">
        <v>41.168444444444447</v>
      </c>
      <c r="N625" s="419">
        <v>-75.273316666666673</v>
      </c>
      <c r="O625" s="418" t="s">
        <v>1764</v>
      </c>
      <c r="P625" s="413" t="s">
        <v>55</v>
      </c>
      <c r="Q625" s="413" t="s">
        <v>910</v>
      </c>
      <c r="R625" s="413" t="s">
        <v>1656</v>
      </c>
      <c r="S625" s="420" t="s">
        <v>302</v>
      </c>
      <c r="T625" s="413"/>
      <c r="U625" s="420" t="s">
        <v>895</v>
      </c>
      <c r="V625" s="606">
        <f>LOOKUP(Table1[[#This Row],[JV '#]],Table4[JV '#],Table4[Construction Start Dates])</f>
        <v>42219</v>
      </c>
    </row>
    <row r="626" spans="1:22" ht="24" x14ac:dyDescent="0.25">
      <c r="A626" s="414" t="s">
        <v>1774</v>
      </c>
      <c r="B626" s="415" t="s">
        <v>887</v>
      </c>
      <c r="C626" s="415">
        <v>182</v>
      </c>
      <c r="D626" s="514">
        <v>26832</v>
      </c>
      <c r="E626" s="416">
        <v>79158</v>
      </c>
      <c r="F626" s="417">
        <v>45039000300932</v>
      </c>
      <c r="G626" s="416">
        <v>5</v>
      </c>
      <c r="H626" s="415" t="s">
        <v>1734</v>
      </c>
      <c r="I626" s="418" t="s">
        <v>1760</v>
      </c>
      <c r="J626" s="418" t="s">
        <v>1761</v>
      </c>
      <c r="K626" s="418" t="s">
        <v>1762</v>
      </c>
      <c r="L626" s="418" t="s">
        <v>1763</v>
      </c>
      <c r="M626" s="419">
        <v>41.168444444444447</v>
      </c>
      <c r="N626" s="419">
        <v>-75.273316666666673</v>
      </c>
      <c r="O626" s="418" t="s">
        <v>1764</v>
      </c>
      <c r="P626" s="413" t="s">
        <v>55</v>
      </c>
      <c r="Q626" s="413" t="s">
        <v>1775</v>
      </c>
      <c r="R626" s="413" t="s">
        <v>1776</v>
      </c>
      <c r="S626" s="420" t="s">
        <v>302</v>
      </c>
      <c r="T626" s="413"/>
      <c r="U626" s="420" t="s">
        <v>895</v>
      </c>
      <c r="V626" s="606">
        <f>LOOKUP(Table1[[#This Row],[JV '#]],Table4[JV '#],Table4[Construction Start Dates])</f>
        <v>42219</v>
      </c>
    </row>
    <row r="627" spans="1:22" ht="24" x14ac:dyDescent="0.25">
      <c r="A627" s="414" t="s">
        <v>1777</v>
      </c>
      <c r="B627" s="415" t="s">
        <v>887</v>
      </c>
      <c r="C627" s="415">
        <v>183</v>
      </c>
      <c r="D627" s="516">
        <v>26887</v>
      </c>
      <c r="E627" s="416">
        <v>11649</v>
      </c>
      <c r="F627" s="417">
        <v>45061105100000</v>
      </c>
      <c r="G627" s="416">
        <v>5</v>
      </c>
      <c r="H627" s="415" t="s">
        <v>1734</v>
      </c>
      <c r="I627" s="418" t="s">
        <v>1778</v>
      </c>
      <c r="J627" s="418" t="s">
        <v>1779</v>
      </c>
      <c r="K627" s="418" t="s">
        <v>1780</v>
      </c>
      <c r="L627" s="418" t="s">
        <v>1781</v>
      </c>
      <c r="M627" s="419">
        <v>41.173222222222222</v>
      </c>
      <c r="N627" s="419">
        <v>-75.415208333333339</v>
      </c>
      <c r="O627" s="418" t="s">
        <v>1782</v>
      </c>
      <c r="P627" s="413" t="s">
        <v>892</v>
      </c>
      <c r="Q627" s="413" t="s">
        <v>892</v>
      </c>
      <c r="R627" s="413" t="s">
        <v>892</v>
      </c>
      <c r="S627" s="420" t="s">
        <v>892</v>
      </c>
      <c r="T627" s="413"/>
      <c r="U627" s="420" t="s">
        <v>899</v>
      </c>
      <c r="V627" s="606">
        <f>LOOKUP(Table1[[#This Row],[JV '#]],Table4[JV '#],Table4[Construction Start Dates])</f>
        <v>42201</v>
      </c>
    </row>
    <row r="628" spans="1:22" ht="24" x14ac:dyDescent="0.25">
      <c r="A628" s="414" t="s">
        <v>1783</v>
      </c>
      <c r="B628" s="415" t="s">
        <v>887</v>
      </c>
      <c r="C628" s="415">
        <v>184</v>
      </c>
      <c r="D628" s="516">
        <v>26888</v>
      </c>
      <c r="E628" s="416">
        <v>11730</v>
      </c>
      <c r="F628" s="417">
        <v>45071500201751</v>
      </c>
      <c r="G628" s="416">
        <v>5</v>
      </c>
      <c r="H628" s="415" t="s">
        <v>1734</v>
      </c>
      <c r="I628" s="418" t="s">
        <v>1784</v>
      </c>
      <c r="J628" s="418" t="s">
        <v>1785</v>
      </c>
      <c r="K628" s="418" t="s">
        <v>1786</v>
      </c>
      <c r="L628" s="418" t="s">
        <v>1787</v>
      </c>
      <c r="M628" s="419">
        <v>40.937666666666665</v>
      </c>
      <c r="N628" s="419">
        <v>-75.392813888888895</v>
      </c>
      <c r="O628" s="418">
        <v>20140281480</v>
      </c>
      <c r="P628" s="413" t="s">
        <v>46</v>
      </c>
      <c r="Q628" s="413" t="s">
        <v>548</v>
      </c>
      <c r="R628" s="413" t="s">
        <v>1115</v>
      </c>
      <c r="S628" s="420" t="s">
        <v>302</v>
      </c>
      <c r="T628" s="413"/>
      <c r="U628" s="420" t="s">
        <v>895</v>
      </c>
      <c r="V628" s="606">
        <f>LOOKUP(Table1[[#This Row],[JV '#]],Table4[JV '#],Table4[Construction Start Dates])</f>
        <v>42209</v>
      </c>
    </row>
    <row r="629" spans="1:22" ht="24" x14ac:dyDescent="0.25">
      <c r="A629" s="414" t="s">
        <v>1788</v>
      </c>
      <c r="B629" s="415" t="s">
        <v>887</v>
      </c>
      <c r="C629" s="415">
        <v>184</v>
      </c>
      <c r="D629" s="516">
        <v>26888</v>
      </c>
      <c r="E629" s="416">
        <v>11730</v>
      </c>
      <c r="F629" s="417">
        <v>45071500201751</v>
      </c>
      <c r="G629" s="416">
        <v>5</v>
      </c>
      <c r="H629" s="415" t="s">
        <v>1734</v>
      </c>
      <c r="I629" s="418" t="s">
        <v>1784</v>
      </c>
      <c r="J629" s="418" t="s">
        <v>1785</v>
      </c>
      <c r="K629" s="418" t="s">
        <v>1786</v>
      </c>
      <c r="L629" s="418" t="s">
        <v>1787</v>
      </c>
      <c r="M629" s="419">
        <v>40.937666666666665</v>
      </c>
      <c r="N629" s="419">
        <v>-75.392813888888895</v>
      </c>
      <c r="O629" s="418">
        <v>20140281480</v>
      </c>
      <c r="P629" s="413" t="s">
        <v>46</v>
      </c>
      <c r="Q629" s="413" t="s">
        <v>548</v>
      </c>
      <c r="R629" s="413" t="s">
        <v>1115</v>
      </c>
      <c r="S629" s="420" t="s">
        <v>302</v>
      </c>
      <c r="T629" s="413"/>
      <c r="U629" s="420" t="s">
        <v>895</v>
      </c>
      <c r="V629" s="606">
        <f>LOOKUP(Table1[[#This Row],[JV '#]],Table4[JV '#],Table4[Construction Start Dates])</f>
        <v>42209</v>
      </c>
    </row>
    <row r="630" spans="1:22" ht="24" x14ac:dyDescent="0.25">
      <c r="A630" s="414" t="s">
        <v>1789</v>
      </c>
      <c r="B630" s="415" t="s">
        <v>887</v>
      </c>
      <c r="C630" s="415">
        <v>184</v>
      </c>
      <c r="D630" s="516">
        <v>26888</v>
      </c>
      <c r="E630" s="416">
        <v>11730</v>
      </c>
      <c r="F630" s="417">
        <v>45071500201751</v>
      </c>
      <c r="G630" s="416">
        <v>5</v>
      </c>
      <c r="H630" s="415" t="s">
        <v>1734</v>
      </c>
      <c r="I630" s="418" t="s">
        <v>1784</v>
      </c>
      <c r="J630" s="418" t="s">
        <v>1785</v>
      </c>
      <c r="K630" s="418" t="s">
        <v>1786</v>
      </c>
      <c r="L630" s="418" t="s">
        <v>1787</v>
      </c>
      <c r="M630" s="419">
        <v>40.937666666666665</v>
      </c>
      <c r="N630" s="419">
        <v>-75.392813888888895</v>
      </c>
      <c r="O630" s="418">
        <v>20140281480</v>
      </c>
      <c r="P630" s="413" t="s">
        <v>55</v>
      </c>
      <c r="Q630" s="413" t="s">
        <v>893</v>
      </c>
      <c r="R630" s="413" t="s">
        <v>1790</v>
      </c>
      <c r="S630" s="420" t="s">
        <v>302</v>
      </c>
      <c r="T630" s="413"/>
      <c r="U630" s="420" t="s">
        <v>895</v>
      </c>
      <c r="V630" s="606">
        <f>LOOKUP(Table1[[#This Row],[JV '#]],Table4[JV '#],Table4[Construction Start Dates])</f>
        <v>42209</v>
      </c>
    </row>
    <row r="631" spans="1:22" ht="24" x14ac:dyDescent="0.25">
      <c r="A631" s="414" t="s">
        <v>1791</v>
      </c>
      <c r="B631" s="415" t="s">
        <v>887</v>
      </c>
      <c r="C631" s="415">
        <v>184</v>
      </c>
      <c r="D631" s="516">
        <v>26888</v>
      </c>
      <c r="E631" s="416">
        <v>11730</v>
      </c>
      <c r="F631" s="417">
        <v>45071500201751</v>
      </c>
      <c r="G631" s="416">
        <v>5</v>
      </c>
      <c r="H631" s="415" t="s">
        <v>1734</v>
      </c>
      <c r="I631" s="418" t="s">
        <v>1784</v>
      </c>
      <c r="J631" s="418" t="s">
        <v>1785</v>
      </c>
      <c r="K631" s="418" t="s">
        <v>1786</v>
      </c>
      <c r="L631" s="418" t="s">
        <v>1787</v>
      </c>
      <c r="M631" s="419">
        <v>40.937666666666665</v>
      </c>
      <c r="N631" s="419">
        <v>-75.392813888888895</v>
      </c>
      <c r="O631" s="418">
        <v>20140281480</v>
      </c>
      <c r="P631" s="413" t="s">
        <v>55</v>
      </c>
      <c r="Q631" s="413" t="s">
        <v>893</v>
      </c>
      <c r="R631" s="413" t="s">
        <v>1790</v>
      </c>
      <c r="S631" s="420" t="s">
        <v>302</v>
      </c>
      <c r="T631" s="413"/>
      <c r="U631" s="420" t="s">
        <v>1792</v>
      </c>
      <c r="V631" s="606">
        <f>LOOKUP(Table1[[#This Row],[JV '#]],Table4[JV '#],Table4[Construction Start Dates])</f>
        <v>42209</v>
      </c>
    </row>
    <row r="632" spans="1:22" ht="24" x14ac:dyDescent="0.25">
      <c r="A632" s="414" t="s">
        <v>1793</v>
      </c>
      <c r="B632" s="415" t="s">
        <v>887</v>
      </c>
      <c r="C632" s="415">
        <v>184</v>
      </c>
      <c r="D632" s="516">
        <v>26888</v>
      </c>
      <c r="E632" s="416">
        <v>11730</v>
      </c>
      <c r="F632" s="417">
        <v>45071500201751</v>
      </c>
      <c r="G632" s="416">
        <v>5</v>
      </c>
      <c r="H632" s="415" t="s">
        <v>1734</v>
      </c>
      <c r="I632" s="418" t="s">
        <v>1784</v>
      </c>
      <c r="J632" s="418" t="s">
        <v>1785</v>
      </c>
      <c r="K632" s="418" t="s">
        <v>1786</v>
      </c>
      <c r="L632" s="418" t="s">
        <v>1787</v>
      </c>
      <c r="M632" s="419">
        <v>40.937666666666665</v>
      </c>
      <c r="N632" s="419">
        <v>-75.392813888888895</v>
      </c>
      <c r="O632" s="418">
        <v>20140281480</v>
      </c>
      <c r="P632" s="413" t="s">
        <v>55</v>
      </c>
      <c r="Q632" s="413" t="s">
        <v>910</v>
      </c>
      <c r="R632" s="413" t="s">
        <v>1656</v>
      </c>
      <c r="S632" s="420" t="s">
        <v>302</v>
      </c>
      <c r="T632" s="413"/>
      <c r="U632" s="420" t="s">
        <v>895</v>
      </c>
      <c r="V632" s="606">
        <f>LOOKUP(Table1[[#This Row],[JV '#]],Table4[JV '#],Table4[Construction Start Dates])</f>
        <v>42209</v>
      </c>
    </row>
    <row r="633" spans="1:22" ht="24" x14ac:dyDescent="0.25">
      <c r="A633" s="414" t="s">
        <v>1794</v>
      </c>
      <c r="B633" s="415" t="s">
        <v>887</v>
      </c>
      <c r="C633" s="415">
        <v>184</v>
      </c>
      <c r="D633" s="516">
        <v>26888</v>
      </c>
      <c r="E633" s="416">
        <v>11730</v>
      </c>
      <c r="F633" s="417">
        <v>45071500201751</v>
      </c>
      <c r="G633" s="416">
        <v>5</v>
      </c>
      <c r="H633" s="415" t="s">
        <v>1734</v>
      </c>
      <c r="I633" s="418" t="s">
        <v>1784</v>
      </c>
      <c r="J633" s="418" t="s">
        <v>1785</v>
      </c>
      <c r="K633" s="418" t="s">
        <v>1786</v>
      </c>
      <c r="L633" s="418" t="s">
        <v>1787</v>
      </c>
      <c r="M633" s="419">
        <v>40.937666666666665</v>
      </c>
      <c r="N633" s="419">
        <v>-75.392813888888895</v>
      </c>
      <c r="O633" s="418">
        <v>20140281480</v>
      </c>
      <c r="P633" s="413" t="s">
        <v>55</v>
      </c>
      <c r="Q633" s="413" t="s">
        <v>910</v>
      </c>
      <c r="R633" s="413" t="s">
        <v>1656</v>
      </c>
      <c r="S633" s="420" t="s">
        <v>302</v>
      </c>
      <c r="T633" s="413"/>
      <c r="U633" s="420" t="s">
        <v>1792</v>
      </c>
      <c r="V633" s="606">
        <f>LOOKUP(Table1[[#This Row],[JV '#]],Table4[JV '#],Table4[Construction Start Dates])</f>
        <v>42209</v>
      </c>
    </row>
    <row r="634" spans="1:22" ht="24" x14ac:dyDescent="0.25">
      <c r="A634" s="414" t="s">
        <v>1795</v>
      </c>
      <c r="B634" s="415" t="s">
        <v>887</v>
      </c>
      <c r="C634" s="415">
        <v>185</v>
      </c>
      <c r="D634" s="516">
        <v>26901</v>
      </c>
      <c r="E634" s="416">
        <v>96445</v>
      </c>
      <c r="F634" s="417">
        <v>45090300200000</v>
      </c>
      <c r="G634" s="416">
        <v>5</v>
      </c>
      <c r="H634" s="415" t="s">
        <v>1734</v>
      </c>
      <c r="I634" s="418" t="s">
        <v>1796</v>
      </c>
      <c r="J634" s="418" t="s">
        <v>1797</v>
      </c>
      <c r="K634" s="418" t="s">
        <v>1798</v>
      </c>
      <c r="L634" s="418" t="s">
        <v>1799</v>
      </c>
      <c r="M634" s="419">
        <v>41.052777777777777</v>
      </c>
      <c r="N634" s="419">
        <v>-75.553933333333333</v>
      </c>
      <c r="O634" s="418">
        <v>20140240157</v>
      </c>
      <c r="P634" s="413" t="s">
        <v>46</v>
      </c>
      <c r="Q634" s="413" t="s">
        <v>548</v>
      </c>
      <c r="R634" s="413" t="s">
        <v>1115</v>
      </c>
      <c r="S634" s="420" t="s">
        <v>302</v>
      </c>
      <c r="T634" s="413"/>
      <c r="U634" s="420" t="s">
        <v>895</v>
      </c>
      <c r="V634" s="606">
        <f>LOOKUP(Table1[[#This Row],[JV '#]],Table4[JV '#],Table4[Construction Start Dates])</f>
        <v>42242</v>
      </c>
    </row>
    <row r="635" spans="1:22" ht="24" x14ac:dyDescent="0.25">
      <c r="A635" s="414" t="s">
        <v>1800</v>
      </c>
      <c r="B635" s="415" t="s">
        <v>887</v>
      </c>
      <c r="C635" s="415">
        <v>185</v>
      </c>
      <c r="D635" s="516">
        <v>26901</v>
      </c>
      <c r="E635" s="416">
        <v>96445</v>
      </c>
      <c r="F635" s="417">
        <v>45090300200000</v>
      </c>
      <c r="G635" s="416">
        <v>5</v>
      </c>
      <c r="H635" s="415" t="s">
        <v>1734</v>
      </c>
      <c r="I635" s="418" t="s">
        <v>1796</v>
      </c>
      <c r="J635" s="418" t="s">
        <v>1797</v>
      </c>
      <c r="K635" s="418" t="s">
        <v>1798</v>
      </c>
      <c r="L635" s="418" t="s">
        <v>1799</v>
      </c>
      <c r="M635" s="419">
        <v>41.052777777777777</v>
      </c>
      <c r="N635" s="419">
        <v>-75.553933333333333</v>
      </c>
      <c r="O635" s="418">
        <v>20140240157</v>
      </c>
      <c r="P635" s="413" t="s">
        <v>55</v>
      </c>
      <c r="Q635" s="413" t="s">
        <v>893</v>
      </c>
      <c r="R635" s="413" t="s">
        <v>1790</v>
      </c>
      <c r="S635" s="420" t="s">
        <v>302</v>
      </c>
      <c r="T635" s="413"/>
      <c r="U635" s="420" t="s">
        <v>895</v>
      </c>
      <c r="V635" s="606">
        <f>LOOKUP(Table1[[#This Row],[JV '#]],Table4[JV '#],Table4[Construction Start Dates])</f>
        <v>42242</v>
      </c>
    </row>
    <row r="636" spans="1:22" ht="24" x14ac:dyDescent="0.25">
      <c r="A636" s="414" t="s">
        <v>1801</v>
      </c>
      <c r="B636" s="415" t="s">
        <v>887</v>
      </c>
      <c r="C636" s="415">
        <v>186</v>
      </c>
      <c r="D636" s="520">
        <v>26904</v>
      </c>
      <c r="E636" s="416">
        <v>85879</v>
      </c>
      <c r="F636" s="417">
        <v>45094000701313</v>
      </c>
      <c r="G636" s="416">
        <v>5</v>
      </c>
      <c r="H636" s="415" t="s">
        <v>1734</v>
      </c>
      <c r="I636" s="418" t="s">
        <v>1802</v>
      </c>
      <c r="J636" s="418" t="s">
        <v>1803</v>
      </c>
      <c r="K636" s="418" t="s">
        <v>1804</v>
      </c>
      <c r="L636" s="418" t="s">
        <v>1805</v>
      </c>
      <c r="M636" s="419">
        <v>41.111833333333337</v>
      </c>
      <c r="N636" s="419">
        <v>-75.560888888888883</v>
      </c>
      <c r="O636" s="418" t="s">
        <v>1806</v>
      </c>
      <c r="P636" s="413" t="s">
        <v>46</v>
      </c>
      <c r="Q636" s="413" t="s">
        <v>548</v>
      </c>
      <c r="R636" s="413" t="s">
        <v>1115</v>
      </c>
      <c r="S636" s="420" t="s">
        <v>302</v>
      </c>
      <c r="T636" s="413"/>
      <c r="U636" s="420" t="s">
        <v>899</v>
      </c>
      <c r="V636" s="606">
        <f>LOOKUP(Table1[[#This Row],[JV '#]],Table4[JV '#],Table4[Construction Start Dates])</f>
        <v>42205</v>
      </c>
    </row>
    <row r="637" spans="1:22" ht="24" x14ac:dyDescent="0.25">
      <c r="A637" s="414" t="s">
        <v>1807</v>
      </c>
      <c r="B637" s="415" t="s">
        <v>887</v>
      </c>
      <c r="C637" s="415">
        <v>186</v>
      </c>
      <c r="D637" s="520">
        <v>26904</v>
      </c>
      <c r="E637" s="416">
        <v>85879</v>
      </c>
      <c r="F637" s="417">
        <v>45094000701313</v>
      </c>
      <c r="G637" s="416">
        <v>5</v>
      </c>
      <c r="H637" s="415" t="s">
        <v>1734</v>
      </c>
      <c r="I637" s="418" t="s">
        <v>1802</v>
      </c>
      <c r="J637" s="418" t="s">
        <v>1803</v>
      </c>
      <c r="K637" s="418" t="s">
        <v>1804</v>
      </c>
      <c r="L637" s="418" t="s">
        <v>1805</v>
      </c>
      <c r="M637" s="419">
        <v>41.111833333333337</v>
      </c>
      <c r="N637" s="419">
        <v>-75.560888888888883</v>
      </c>
      <c r="O637" s="418" t="s">
        <v>1806</v>
      </c>
      <c r="P637" s="413" t="s">
        <v>55</v>
      </c>
      <c r="Q637" s="413" t="s">
        <v>1808</v>
      </c>
      <c r="R637" s="413" t="s">
        <v>1809</v>
      </c>
      <c r="S637" s="420" t="s">
        <v>302</v>
      </c>
      <c r="T637" s="413"/>
      <c r="U637" s="420" t="s">
        <v>899</v>
      </c>
      <c r="V637" s="606">
        <f>LOOKUP(Table1[[#This Row],[JV '#]],Table4[JV '#],Table4[Construction Start Dates])</f>
        <v>42205</v>
      </c>
    </row>
    <row r="638" spans="1:22" ht="24" x14ac:dyDescent="0.25">
      <c r="A638" s="414" t="s">
        <v>1810</v>
      </c>
      <c r="B638" s="415" t="s">
        <v>887</v>
      </c>
      <c r="C638" s="415">
        <v>186</v>
      </c>
      <c r="D638" s="520">
        <v>26904</v>
      </c>
      <c r="E638" s="416">
        <v>85879</v>
      </c>
      <c r="F638" s="417">
        <v>45094000701313</v>
      </c>
      <c r="G638" s="416">
        <v>5</v>
      </c>
      <c r="H638" s="415" t="s">
        <v>1734</v>
      </c>
      <c r="I638" s="418" t="s">
        <v>1802</v>
      </c>
      <c r="J638" s="418" t="s">
        <v>1803</v>
      </c>
      <c r="K638" s="418" t="s">
        <v>1804</v>
      </c>
      <c r="L638" s="418" t="s">
        <v>1805</v>
      </c>
      <c r="M638" s="419">
        <v>41.111833333333337</v>
      </c>
      <c r="N638" s="419">
        <v>-75.560888888888883</v>
      </c>
      <c r="O638" s="418" t="s">
        <v>1806</v>
      </c>
      <c r="P638" s="413" t="s">
        <v>55</v>
      </c>
      <c r="Q638" s="413" t="s">
        <v>910</v>
      </c>
      <c r="R638" s="413" t="s">
        <v>1656</v>
      </c>
      <c r="S638" s="420" t="s">
        <v>302</v>
      </c>
      <c r="T638" s="413"/>
      <c r="U638" s="420" t="s">
        <v>899</v>
      </c>
      <c r="V638" s="606">
        <f>LOOKUP(Table1[[#This Row],[JV '#]],Table4[JV '#],Table4[Construction Start Dates])</f>
        <v>42205</v>
      </c>
    </row>
    <row r="639" spans="1:22" ht="24" x14ac:dyDescent="0.25">
      <c r="A639" s="414" t="s">
        <v>1811</v>
      </c>
      <c r="B639" s="415" t="s">
        <v>887</v>
      </c>
      <c r="C639" s="415">
        <v>186</v>
      </c>
      <c r="D639" s="520">
        <v>26904</v>
      </c>
      <c r="E639" s="416">
        <v>85879</v>
      </c>
      <c r="F639" s="417">
        <v>45094000701313</v>
      </c>
      <c r="G639" s="416">
        <v>5</v>
      </c>
      <c r="H639" s="415" t="s">
        <v>1734</v>
      </c>
      <c r="I639" s="418" t="s">
        <v>1802</v>
      </c>
      <c r="J639" s="418" t="s">
        <v>1803</v>
      </c>
      <c r="K639" s="418" t="s">
        <v>1804</v>
      </c>
      <c r="L639" s="418" t="s">
        <v>1805</v>
      </c>
      <c r="M639" s="419">
        <v>41.111833333333337</v>
      </c>
      <c r="N639" s="419">
        <v>-75.560888888888883</v>
      </c>
      <c r="O639" s="418" t="s">
        <v>1806</v>
      </c>
      <c r="P639" s="413" t="s">
        <v>41</v>
      </c>
      <c r="Q639" s="413" t="s">
        <v>1594</v>
      </c>
      <c r="R639" s="413" t="s">
        <v>1812</v>
      </c>
      <c r="S639" s="420" t="s">
        <v>44</v>
      </c>
      <c r="T639" s="413"/>
      <c r="U639" s="420" t="s">
        <v>937</v>
      </c>
      <c r="V639" s="606">
        <f>LOOKUP(Table1[[#This Row],[JV '#]],Table4[JV '#],Table4[Construction Start Dates])</f>
        <v>42205</v>
      </c>
    </row>
    <row r="640" spans="1:22" ht="48" x14ac:dyDescent="0.25">
      <c r="A640" s="414" t="s">
        <v>1813</v>
      </c>
      <c r="B640" s="415" t="s">
        <v>887</v>
      </c>
      <c r="C640" s="459">
        <v>187</v>
      </c>
      <c r="D640" s="520">
        <v>26907</v>
      </c>
      <c r="E640" s="416">
        <v>89628</v>
      </c>
      <c r="F640" s="417">
        <v>45094001400882</v>
      </c>
      <c r="G640" s="416">
        <v>5</v>
      </c>
      <c r="H640" s="415" t="s">
        <v>1734</v>
      </c>
      <c r="I640" s="418" t="s">
        <v>1814</v>
      </c>
      <c r="J640" s="418" t="s">
        <v>1803</v>
      </c>
      <c r="K640" s="418" t="s">
        <v>1815</v>
      </c>
      <c r="L640" s="418" t="s">
        <v>1805</v>
      </c>
      <c r="M640" s="419">
        <v>41.111694444444446</v>
      </c>
      <c r="N640" s="419">
        <v>-75.50651388888889</v>
      </c>
      <c r="O640" s="418" t="s">
        <v>1816</v>
      </c>
      <c r="P640" s="413" t="s">
        <v>46</v>
      </c>
      <c r="Q640" s="413" t="s">
        <v>548</v>
      </c>
      <c r="R640" s="413" t="s">
        <v>1115</v>
      </c>
      <c r="S640" s="420" t="s">
        <v>302</v>
      </c>
      <c r="T640" s="413"/>
      <c r="U640" s="420" t="s">
        <v>895</v>
      </c>
      <c r="V640" s="606">
        <f>LOOKUP(Table1[[#This Row],[JV '#]],Table4[JV '#],Table4[Construction Start Dates])</f>
        <v>42209</v>
      </c>
    </row>
    <row r="641" spans="1:22" ht="48" x14ac:dyDescent="0.25">
      <c r="A641" s="414" t="s">
        <v>1817</v>
      </c>
      <c r="B641" s="415" t="s">
        <v>887</v>
      </c>
      <c r="C641" s="459">
        <v>187</v>
      </c>
      <c r="D641" s="520">
        <v>26907</v>
      </c>
      <c r="E641" s="416">
        <v>89628</v>
      </c>
      <c r="F641" s="417">
        <v>45094001400882</v>
      </c>
      <c r="G641" s="416">
        <v>5</v>
      </c>
      <c r="H641" s="415" t="s">
        <v>1734</v>
      </c>
      <c r="I641" s="418" t="s">
        <v>1814</v>
      </c>
      <c r="J641" s="418" t="s">
        <v>1803</v>
      </c>
      <c r="K641" s="418" t="s">
        <v>1815</v>
      </c>
      <c r="L641" s="418" t="s">
        <v>1805</v>
      </c>
      <c r="M641" s="419">
        <v>41.111694444444446</v>
      </c>
      <c r="N641" s="419">
        <v>-75.50651388888889</v>
      </c>
      <c r="O641" s="418" t="s">
        <v>1816</v>
      </c>
      <c r="P641" s="413" t="s">
        <v>55</v>
      </c>
      <c r="Q641" s="413" t="s">
        <v>548</v>
      </c>
      <c r="R641" s="413" t="s">
        <v>1115</v>
      </c>
      <c r="S641" s="420" t="s">
        <v>302</v>
      </c>
      <c r="T641" s="413"/>
      <c r="U641" s="420" t="s">
        <v>895</v>
      </c>
      <c r="V641" s="606">
        <f>LOOKUP(Table1[[#This Row],[JV '#]],Table4[JV '#],Table4[Construction Start Dates])</f>
        <v>42209</v>
      </c>
    </row>
    <row r="642" spans="1:22" ht="48" x14ac:dyDescent="0.25">
      <c r="A642" s="414" t="s">
        <v>1818</v>
      </c>
      <c r="B642" s="415" t="s">
        <v>887</v>
      </c>
      <c r="C642" s="459">
        <v>187</v>
      </c>
      <c r="D642" s="520">
        <v>26907</v>
      </c>
      <c r="E642" s="416">
        <v>89628</v>
      </c>
      <c r="F642" s="417">
        <v>45094001400882</v>
      </c>
      <c r="G642" s="416">
        <v>5</v>
      </c>
      <c r="H642" s="415" t="s">
        <v>1734</v>
      </c>
      <c r="I642" s="418" t="s">
        <v>1814</v>
      </c>
      <c r="J642" s="418" t="s">
        <v>1803</v>
      </c>
      <c r="K642" s="418" t="s">
        <v>1815</v>
      </c>
      <c r="L642" s="418" t="s">
        <v>1805</v>
      </c>
      <c r="M642" s="419">
        <v>41.111694444444446</v>
      </c>
      <c r="N642" s="419">
        <v>-75.50651388888889</v>
      </c>
      <c r="O642" s="418" t="s">
        <v>1816</v>
      </c>
      <c r="P642" s="413" t="s">
        <v>55</v>
      </c>
      <c r="Q642" s="413" t="s">
        <v>548</v>
      </c>
      <c r="R642" s="413" t="s">
        <v>1115</v>
      </c>
      <c r="S642" s="420" t="s">
        <v>302</v>
      </c>
      <c r="T642" s="413"/>
      <c r="U642" s="420" t="s">
        <v>895</v>
      </c>
      <c r="V642" s="606">
        <f>LOOKUP(Table1[[#This Row],[JV '#]],Table4[JV '#],Table4[Construction Start Dates])</f>
        <v>42209</v>
      </c>
    </row>
    <row r="643" spans="1:22" ht="48" x14ac:dyDescent="0.25">
      <c r="A643" s="414" t="s">
        <v>1819</v>
      </c>
      <c r="B643" s="415" t="s">
        <v>887</v>
      </c>
      <c r="C643" s="459">
        <v>187</v>
      </c>
      <c r="D643" s="520">
        <v>26907</v>
      </c>
      <c r="E643" s="416">
        <v>89628</v>
      </c>
      <c r="F643" s="417">
        <v>45094001400882</v>
      </c>
      <c r="G643" s="416">
        <v>5</v>
      </c>
      <c r="H643" s="415" t="s">
        <v>1734</v>
      </c>
      <c r="I643" s="418" t="s">
        <v>1814</v>
      </c>
      <c r="J643" s="418" t="s">
        <v>1803</v>
      </c>
      <c r="K643" s="418" t="s">
        <v>1815</v>
      </c>
      <c r="L643" s="418" t="s">
        <v>1805</v>
      </c>
      <c r="M643" s="419">
        <v>41.111694444444446</v>
      </c>
      <c r="N643" s="419">
        <v>-75.50651388888889</v>
      </c>
      <c r="O643" s="418" t="s">
        <v>1816</v>
      </c>
      <c r="P643" s="413" t="s">
        <v>55</v>
      </c>
      <c r="Q643" s="413" t="s">
        <v>1808</v>
      </c>
      <c r="R643" s="413" t="s">
        <v>1809</v>
      </c>
      <c r="S643" s="420" t="s">
        <v>302</v>
      </c>
      <c r="T643" s="413"/>
      <c r="U643" s="420" t="s">
        <v>895</v>
      </c>
      <c r="V643" s="606">
        <f>LOOKUP(Table1[[#This Row],[JV '#]],Table4[JV '#],Table4[Construction Start Dates])</f>
        <v>42209</v>
      </c>
    </row>
    <row r="644" spans="1:22" ht="48" x14ac:dyDescent="0.25">
      <c r="A644" s="414" t="s">
        <v>1820</v>
      </c>
      <c r="B644" s="415" t="s">
        <v>887</v>
      </c>
      <c r="C644" s="459">
        <v>187</v>
      </c>
      <c r="D644" s="520">
        <v>26907</v>
      </c>
      <c r="E644" s="416">
        <v>89628</v>
      </c>
      <c r="F644" s="417">
        <v>45094001400882</v>
      </c>
      <c r="G644" s="416">
        <v>5</v>
      </c>
      <c r="H644" s="415" t="s">
        <v>1734</v>
      </c>
      <c r="I644" s="418" t="s">
        <v>1814</v>
      </c>
      <c r="J644" s="418" t="s">
        <v>1803</v>
      </c>
      <c r="K644" s="418" t="s">
        <v>1815</v>
      </c>
      <c r="L644" s="418" t="s">
        <v>1805</v>
      </c>
      <c r="M644" s="419">
        <v>41.111694444444446</v>
      </c>
      <c r="N644" s="419">
        <v>-75.50651388888889</v>
      </c>
      <c r="O644" s="418" t="s">
        <v>1816</v>
      </c>
      <c r="P644" s="413" t="s">
        <v>55</v>
      </c>
      <c r="Q644" s="413" t="s">
        <v>1808</v>
      </c>
      <c r="R644" s="413" t="s">
        <v>1809</v>
      </c>
      <c r="S644" s="420" t="s">
        <v>302</v>
      </c>
      <c r="T644" s="413"/>
      <c r="U644" s="420" t="s">
        <v>895</v>
      </c>
      <c r="V644" s="606">
        <f>LOOKUP(Table1[[#This Row],[JV '#]],Table4[JV '#],Table4[Construction Start Dates])</f>
        <v>42209</v>
      </c>
    </row>
    <row r="645" spans="1:22" ht="48" x14ac:dyDescent="0.25">
      <c r="A645" s="414" t="s">
        <v>1821</v>
      </c>
      <c r="B645" s="415" t="s">
        <v>887</v>
      </c>
      <c r="C645" s="459">
        <v>187</v>
      </c>
      <c r="D645" s="520">
        <v>26907</v>
      </c>
      <c r="E645" s="416">
        <v>89628</v>
      </c>
      <c r="F645" s="417">
        <v>45094001400882</v>
      </c>
      <c r="G645" s="416">
        <v>5</v>
      </c>
      <c r="H645" s="415" t="s">
        <v>1734</v>
      </c>
      <c r="I645" s="418" t="s">
        <v>1814</v>
      </c>
      <c r="J645" s="418" t="s">
        <v>1803</v>
      </c>
      <c r="K645" s="418" t="s">
        <v>1815</v>
      </c>
      <c r="L645" s="418" t="s">
        <v>1805</v>
      </c>
      <c r="M645" s="419">
        <v>41.111694444444446</v>
      </c>
      <c r="N645" s="419">
        <v>-75.50651388888889</v>
      </c>
      <c r="O645" s="418" t="s">
        <v>1816</v>
      </c>
      <c r="P645" s="413" t="s">
        <v>55</v>
      </c>
      <c r="Q645" s="413" t="s">
        <v>1808</v>
      </c>
      <c r="R645" s="413" t="s">
        <v>1809</v>
      </c>
      <c r="S645" s="420" t="s">
        <v>302</v>
      </c>
      <c r="T645" s="413"/>
      <c r="U645" s="420" t="s">
        <v>895</v>
      </c>
      <c r="V645" s="606">
        <f>LOOKUP(Table1[[#This Row],[JV '#]],Table4[JV '#],Table4[Construction Start Dates])</f>
        <v>42209</v>
      </c>
    </row>
    <row r="646" spans="1:22" ht="48" x14ac:dyDescent="0.25">
      <c r="A646" s="414" t="s">
        <v>1822</v>
      </c>
      <c r="B646" s="415" t="s">
        <v>887</v>
      </c>
      <c r="C646" s="459">
        <v>187</v>
      </c>
      <c r="D646" s="520">
        <v>26907</v>
      </c>
      <c r="E646" s="416">
        <v>89628</v>
      </c>
      <c r="F646" s="417">
        <v>45094001400882</v>
      </c>
      <c r="G646" s="416">
        <v>5</v>
      </c>
      <c r="H646" s="415" t="s">
        <v>1734</v>
      </c>
      <c r="I646" s="418" t="s">
        <v>1814</v>
      </c>
      <c r="J646" s="418" t="s">
        <v>1803</v>
      </c>
      <c r="K646" s="418" t="s">
        <v>1815</v>
      </c>
      <c r="L646" s="418" t="s">
        <v>1805</v>
      </c>
      <c r="M646" s="419">
        <v>41.111694444444446</v>
      </c>
      <c r="N646" s="419">
        <v>-75.50651388888889</v>
      </c>
      <c r="O646" s="418" t="s">
        <v>1816</v>
      </c>
      <c r="P646" s="413" t="s">
        <v>55</v>
      </c>
      <c r="Q646" s="413" t="s">
        <v>1823</v>
      </c>
      <c r="R646" s="413" t="s">
        <v>1824</v>
      </c>
      <c r="S646" s="420" t="s">
        <v>302</v>
      </c>
      <c r="T646" s="413"/>
      <c r="U646" s="420" t="s">
        <v>895</v>
      </c>
      <c r="V646" s="606">
        <f>LOOKUP(Table1[[#This Row],[JV '#]],Table4[JV '#],Table4[Construction Start Dates])</f>
        <v>42209</v>
      </c>
    </row>
    <row r="647" spans="1:22" ht="48" x14ac:dyDescent="0.25">
      <c r="A647" s="414" t="s">
        <v>1825</v>
      </c>
      <c r="B647" s="415" t="s">
        <v>887</v>
      </c>
      <c r="C647" s="459">
        <v>187</v>
      </c>
      <c r="D647" s="520">
        <v>26907</v>
      </c>
      <c r="E647" s="416">
        <v>89628</v>
      </c>
      <c r="F647" s="417">
        <v>45094001400882</v>
      </c>
      <c r="G647" s="416">
        <v>5</v>
      </c>
      <c r="H647" s="415" t="s">
        <v>1734</v>
      </c>
      <c r="I647" s="418" t="s">
        <v>1814</v>
      </c>
      <c r="J647" s="418" t="s">
        <v>1803</v>
      </c>
      <c r="K647" s="418" t="s">
        <v>1815</v>
      </c>
      <c r="L647" s="418" t="s">
        <v>1805</v>
      </c>
      <c r="M647" s="419">
        <v>41.111694444444446</v>
      </c>
      <c r="N647" s="419">
        <v>-75.50651388888889</v>
      </c>
      <c r="O647" s="418" t="s">
        <v>1816</v>
      </c>
      <c r="P647" s="413" t="s">
        <v>55</v>
      </c>
      <c r="Q647" s="413" t="s">
        <v>910</v>
      </c>
      <c r="R647" s="413" t="s">
        <v>1656</v>
      </c>
      <c r="S647" s="420" t="s">
        <v>302</v>
      </c>
      <c r="T647" s="413"/>
      <c r="U647" s="420" t="s">
        <v>895</v>
      </c>
      <c r="V647" s="606">
        <f>LOOKUP(Table1[[#This Row],[JV '#]],Table4[JV '#],Table4[Construction Start Dates])</f>
        <v>42209</v>
      </c>
    </row>
    <row r="648" spans="1:22" ht="24" x14ac:dyDescent="0.25">
      <c r="A648" s="414" t="s">
        <v>1826</v>
      </c>
      <c r="B648" s="415" t="s">
        <v>887</v>
      </c>
      <c r="C648" s="415">
        <v>188</v>
      </c>
      <c r="D648" s="456">
        <v>26914</v>
      </c>
      <c r="E648" s="416">
        <v>79204</v>
      </c>
      <c r="F648" s="417">
        <v>45094003900000</v>
      </c>
      <c r="G648" s="416">
        <v>5</v>
      </c>
      <c r="H648" s="415" t="s">
        <v>1734</v>
      </c>
      <c r="I648" s="418" t="s">
        <v>1827</v>
      </c>
      <c r="J648" s="418" t="s">
        <v>1803</v>
      </c>
      <c r="K648" s="418" t="s">
        <v>1828</v>
      </c>
      <c r="L648" s="418" t="s">
        <v>1757</v>
      </c>
      <c r="M648" s="419">
        <v>41.127055555555557</v>
      </c>
      <c r="N648" s="419">
        <v>-75.307994444444446</v>
      </c>
      <c r="O648" s="418" t="s">
        <v>1829</v>
      </c>
      <c r="P648" s="413" t="s">
        <v>46</v>
      </c>
      <c r="Q648" s="413" t="s">
        <v>548</v>
      </c>
      <c r="R648" s="413" t="s">
        <v>1115</v>
      </c>
      <c r="S648" s="420" t="s">
        <v>302</v>
      </c>
      <c r="T648" s="413"/>
      <c r="U648" s="420" t="s">
        <v>895</v>
      </c>
      <c r="V648" s="606">
        <f>LOOKUP(Table1[[#This Row],[JV '#]],Table4[JV '#],Table4[Construction Start Dates])</f>
        <v>42437</v>
      </c>
    </row>
    <row r="649" spans="1:22" ht="24" x14ac:dyDescent="0.25">
      <c r="A649" s="414" t="s">
        <v>1830</v>
      </c>
      <c r="B649" s="415" t="s">
        <v>887</v>
      </c>
      <c r="C649" s="415">
        <v>188</v>
      </c>
      <c r="D649" s="456">
        <v>26914</v>
      </c>
      <c r="E649" s="416">
        <v>79204</v>
      </c>
      <c r="F649" s="417">
        <v>45094003900000</v>
      </c>
      <c r="G649" s="416">
        <v>5</v>
      </c>
      <c r="H649" s="415" t="s">
        <v>1734</v>
      </c>
      <c r="I649" s="418" t="s">
        <v>1827</v>
      </c>
      <c r="J649" s="418" t="s">
        <v>1803</v>
      </c>
      <c r="K649" s="418" t="s">
        <v>1828</v>
      </c>
      <c r="L649" s="418" t="s">
        <v>1757</v>
      </c>
      <c r="M649" s="419">
        <v>41.127055555555557</v>
      </c>
      <c r="N649" s="419">
        <v>-75.307994444444446</v>
      </c>
      <c r="O649" s="418" t="s">
        <v>1829</v>
      </c>
      <c r="P649" s="413" t="s">
        <v>46</v>
      </c>
      <c r="Q649" s="413" t="s">
        <v>548</v>
      </c>
      <c r="R649" s="413" t="s">
        <v>1115</v>
      </c>
      <c r="S649" s="420" t="s">
        <v>302</v>
      </c>
      <c r="T649" s="413"/>
      <c r="U649" s="420" t="s">
        <v>895</v>
      </c>
      <c r="V649" s="606">
        <f>LOOKUP(Table1[[#This Row],[JV '#]],Table4[JV '#],Table4[Construction Start Dates])</f>
        <v>42437</v>
      </c>
    </row>
    <row r="650" spans="1:22" ht="24" x14ac:dyDescent="0.25">
      <c r="A650" s="414" t="s">
        <v>1831</v>
      </c>
      <c r="B650" s="415" t="s">
        <v>887</v>
      </c>
      <c r="C650" s="415">
        <v>188</v>
      </c>
      <c r="D650" s="456">
        <v>26914</v>
      </c>
      <c r="E650" s="416">
        <v>79204</v>
      </c>
      <c r="F650" s="417">
        <v>45094003900000</v>
      </c>
      <c r="G650" s="416">
        <v>5</v>
      </c>
      <c r="H650" s="415" t="s">
        <v>1734</v>
      </c>
      <c r="I650" s="418" t="s">
        <v>1827</v>
      </c>
      <c r="J650" s="418" t="s">
        <v>1803</v>
      </c>
      <c r="K650" s="418" t="s">
        <v>1828</v>
      </c>
      <c r="L650" s="418" t="s">
        <v>1757</v>
      </c>
      <c r="M650" s="419">
        <v>41.127055555555557</v>
      </c>
      <c r="N650" s="419">
        <v>-75.307994444444446</v>
      </c>
      <c r="O650" s="418" t="s">
        <v>1829</v>
      </c>
      <c r="P650" s="413" t="s">
        <v>55</v>
      </c>
      <c r="Q650" s="413" t="s">
        <v>910</v>
      </c>
      <c r="R650" s="413" t="s">
        <v>1656</v>
      </c>
      <c r="S650" s="420" t="s">
        <v>302</v>
      </c>
      <c r="T650" s="413"/>
      <c r="U650" s="420" t="s">
        <v>895</v>
      </c>
      <c r="V650" s="606">
        <f>LOOKUP(Table1[[#This Row],[JV '#]],Table4[JV '#],Table4[Construction Start Dates])</f>
        <v>42437</v>
      </c>
    </row>
    <row r="651" spans="1:22" ht="48" x14ac:dyDescent="0.25">
      <c r="A651" s="414" t="s">
        <v>1832</v>
      </c>
      <c r="B651" s="415" t="s">
        <v>887</v>
      </c>
      <c r="C651" s="415">
        <v>188</v>
      </c>
      <c r="D651" s="456">
        <v>26914</v>
      </c>
      <c r="E651" s="416">
        <v>79204</v>
      </c>
      <c r="F651" s="417">
        <v>45094003900000</v>
      </c>
      <c r="G651" s="416">
        <v>5</v>
      </c>
      <c r="H651" s="415" t="s">
        <v>1734</v>
      </c>
      <c r="I651" s="418" t="s">
        <v>1827</v>
      </c>
      <c r="J651" s="418" t="s">
        <v>1803</v>
      </c>
      <c r="K651" s="418" t="s">
        <v>1828</v>
      </c>
      <c r="L651" s="418" t="s">
        <v>1757</v>
      </c>
      <c r="M651" s="419">
        <v>41.127055555555557</v>
      </c>
      <c r="N651" s="419">
        <v>-75.307994444444446</v>
      </c>
      <c r="O651" s="418" t="s">
        <v>1829</v>
      </c>
      <c r="P651" s="413" t="s">
        <v>55</v>
      </c>
      <c r="Q651" s="413" t="s">
        <v>1833</v>
      </c>
      <c r="R651" s="413" t="s">
        <v>1834</v>
      </c>
      <c r="S651" s="420" t="s">
        <v>302</v>
      </c>
      <c r="T651" s="413"/>
      <c r="U651" s="420" t="s">
        <v>895</v>
      </c>
      <c r="V651" s="606">
        <f>LOOKUP(Table1[[#This Row],[JV '#]],Table4[JV '#],Table4[Construction Start Dates])</f>
        <v>42437</v>
      </c>
    </row>
    <row r="652" spans="1:22" x14ac:dyDescent="0.25">
      <c r="A652" s="414" t="s">
        <v>1835</v>
      </c>
      <c r="B652" s="415" t="s">
        <v>887</v>
      </c>
      <c r="C652" s="415">
        <v>189</v>
      </c>
      <c r="D652" s="516">
        <v>26924</v>
      </c>
      <c r="E652" s="416">
        <v>79170</v>
      </c>
      <c r="F652" s="417">
        <v>45100400300941</v>
      </c>
      <c r="G652" s="416">
        <v>5</v>
      </c>
      <c r="H652" s="415" t="s">
        <v>1734</v>
      </c>
      <c r="I652" s="418" t="s">
        <v>1836</v>
      </c>
      <c r="J652" s="418" t="s">
        <v>1837</v>
      </c>
      <c r="K652" s="418" t="s">
        <v>1828</v>
      </c>
      <c r="L652" s="418" t="s">
        <v>1757</v>
      </c>
      <c r="M652" s="419">
        <v>41.101777777777777</v>
      </c>
      <c r="N652" s="419">
        <v>-75.26959166666667</v>
      </c>
      <c r="O652" s="418">
        <v>20140630317</v>
      </c>
      <c r="P652" s="413" t="s">
        <v>892</v>
      </c>
      <c r="Q652" s="413" t="s">
        <v>892</v>
      </c>
      <c r="R652" s="413" t="s">
        <v>892</v>
      </c>
      <c r="S652" s="420" t="s">
        <v>892</v>
      </c>
      <c r="T652" s="413"/>
      <c r="U652" s="420" t="s">
        <v>899</v>
      </c>
      <c r="V652" s="606">
        <f>LOOKUP(Table1[[#This Row],[JV '#]],Table4[JV '#],Table4[Construction Start Dates])</f>
        <v>42529</v>
      </c>
    </row>
    <row r="653" spans="1:22" ht="24" x14ac:dyDescent="0.25">
      <c r="A653" s="414" t="s">
        <v>1838</v>
      </c>
      <c r="B653" s="415" t="s">
        <v>887</v>
      </c>
      <c r="C653" s="415">
        <v>190</v>
      </c>
      <c r="D653" s="456">
        <v>26962</v>
      </c>
      <c r="E653" s="416">
        <v>76368</v>
      </c>
      <c r="F653" s="417">
        <v>45200900101729</v>
      </c>
      <c r="G653" s="416">
        <v>5</v>
      </c>
      <c r="H653" s="415" t="s">
        <v>1734</v>
      </c>
      <c r="I653" s="418" t="s">
        <v>1839</v>
      </c>
      <c r="J653" s="418" t="s">
        <v>1840</v>
      </c>
      <c r="K653" s="418" t="s">
        <v>1841</v>
      </c>
      <c r="L653" s="418" t="s">
        <v>1842</v>
      </c>
      <c r="M653" s="419">
        <v>40.985444444444447</v>
      </c>
      <c r="N653" s="419">
        <v>-75.225444444444449</v>
      </c>
      <c r="O653" s="418" t="s">
        <v>1843</v>
      </c>
      <c r="P653" s="413" t="s">
        <v>46</v>
      </c>
      <c r="Q653" s="413" t="s">
        <v>548</v>
      </c>
      <c r="R653" s="413" t="s">
        <v>1115</v>
      </c>
      <c r="S653" s="420" t="s">
        <v>302</v>
      </c>
      <c r="T653" s="413"/>
      <c r="U653" s="420" t="s">
        <v>937</v>
      </c>
      <c r="V653" s="606">
        <f>LOOKUP(Table1[[#This Row],[JV '#]],Table4[JV '#],Table4[Construction Start Dates])</f>
        <v>42347</v>
      </c>
    </row>
    <row r="654" spans="1:22" ht="24" x14ac:dyDescent="0.25">
      <c r="A654" s="414" t="s">
        <v>1844</v>
      </c>
      <c r="B654" s="415" t="s">
        <v>887</v>
      </c>
      <c r="C654" s="415">
        <v>190</v>
      </c>
      <c r="D654" s="456">
        <v>26962</v>
      </c>
      <c r="E654" s="416">
        <v>76368</v>
      </c>
      <c r="F654" s="417">
        <v>45200900101729</v>
      </c>
      <c r="G654" s="416">
        <v>5</v>
      </c>
      <c r="H654" s="415" t="s">
        <v>1734</v>
      </c>
      <c r="I654" s="418" t="s">
        <v>1839</v>
      </c>
      <c r="J654" s="418" t="s">
        <v>1840</v>
      </c>
      <c r="K654" s="418" t="s">
        <v>1841</v>
      </c>
      <c r="L654" s="418" t="s">
        <v>1842</v>
      </c>
      <c r="M654" s="419">
        <v>40.985444444444447</v>
      </c>
      <c r="N654" s="419">
        <v>-75.225444444444449</v>
      </c>
      <c r="O654" s="418" t="s">
        <v>1843</v>
      </c>
      <c r="P654" s="413" t="s">
        <v>55</v>
      </c>
      <c r="Q654" s="413" t="s">
        <v>893</v>
      </c>
      <c r="R654" s="413" t="s">
        <v>1790</v>
      </c>
      <c r="S654" s="420" t="s">
        <v>302</v>
      </c>
      <c r="T654" s="413"/>
      <c r="U654" s="420" t="s">
        <v>937</v>
      </c>
      <c r="V654" s="606">
        <f>LOOKUP(Table1[[#This Row],[JV '#]],Table4[JV '#],Table4[Construction Start Dates])</f>
        <v>42347</v>
      </c>
    </row>
    <row r="655" spans="1:22" ht="24" x14ac:dyDescent="0.25">
      <c r="A655" s="414" t="s">
        <v>1845</v>
      </c>
      <c r="B655" s="415" t="s">
        <v>887</v>
      </c>
      <c r="C655" s="415">
        <v>190</v>
      </c>
      <c r="D655" s="456">
        <v>26962</v>
      </c>
      <c r="E655" s="416">
        <v>76368</v>
      </c>
      <c r="F655" s="417">
        <v>45200900101729</v>
      </c>
      <c r="G655" s="416">
        <v>5</v>
      </c>
      <c r="H655" s="415" t="s">
        <v>1734</v>
      </c>
      <c r="I655" s="418" t="s">
        <v>1839</v>
      </c>
      <c r="J655" s="418" t="s">
        <v>1840</v>
      </c>
      <c r="K655" s="418" t="s">
        <v>1841</v>
      </c>
      <c r="L655" s="418" t="s">
        <v>1842</v>
      </c>
      <c r="M655" s="419">
        <v>40.985444444444447</v>
      </c>
      <c r="N655" s="419">
        <v>-75.225444444444449</v>
      </c>
      <c r="O655" s="418" t="s">
        <v>1843</v>
      </c>
      <c r="P655" s="413" t="s">
        <v>55</v>
      </c>
      <c r="Q655" s="413" t="s">
        <v>1003</v>
      </c>
      <c r="R655" s="413" t="s">
        <v>1846</v>
      </c>
      <c r="S655" s="420" t="s">
        <v>302</v>
      </c>
      <c r="T655" s="413"/>
      <c r="U655" s="420" t="s">
        <v>937</v>
      </c>
      <c r="V655" s="606">
        <f>LOOKUP(Table1[[#This Row],[JV '#]],Table4[JV '#],Table4[Construction Start Dates])</f>
        <v>42347</v>
      </c>
    </row>
    <row r="656" spans="1:22" ht="24" x14ac:dyDescent="0.25">
      <c r="A656" s="414" t="s">
        <v>1847</v>
      </c>
      <c r="B656" s="415" t="s">
        <v>887</v>
      </c>
      <c r="C656" s="415">
        <v>190</v>
      </c>
      <c r="D656" s="456">
        <v>26962</v>
      </c>
      <c r="E656" s="416">
        <v>76368</v>
      </c>
      <c r="F656" s="417">
        <v>45200900101729</v>
      </c>
      <c r="G656" s="416">
        <v>5</v>
      </c>
      <c r="H656" s="415" t="s">
        <v>1734</v>
      </c>
      <c r="I656" s="418" t="s">
        <v>1839</v>
      </c>
      <c r="J656" s="418" t="s">
        <v>1840</v>
      </c>
      <c r="K656" s="418" t="s">
        <v>1841</v>
      </c>
      <c r="L656" s="418" t="s">
        <v>1842</v>
      </c>
      <c r="M656" s="419">
        <v>40.985444444444447</v>
      </c>
      <c r="N656" s="419">
        <v>-75.225444444444449</v>
      </c>
      <c r="O656" s="418" t="s">
        <v>1843</v>
      </c>
      <c r="P656" s="413" t="s">
        <v>55</v>
      </c>
      <c r="Q656" s="413" t="s">
        <v>910</v>
      </c>
      <c r="R656" s="413" t="s">
        <v>1656</v>
      </c>
      <c r="S656" s="420" t="s">
        <v>302</v>
      </c>
      <c r="T656" s="413"/>
      <c r="U656" s="420" t="s">
        <v>937</v>
      </c>
      <c r="V656" s="606">
        <f>LOOKUP(Table1[[#This Row],[JV '#]],Table4[JV '#],Table4[Construction Start Dates])</f>
        <v>42347</v>
      </c>
    </row>
    <row r="657" spans="1:22" ht="24" x14ac:dyDescent="0.25">
      <c r="A657" s="414" t="s">
        <v>1848</v>
      </c>
      <c r="B657" s="415" t="s">
        <v>887</v>
      </c>
      <c r="C657" s="415">
        <v>190</v>
      </c>
      <c r="D657" s="456">
        <v>26962</v>
      </c>
      <c r="E657" s="416">
        <v>76368</v>
      </c>
      <c r="F657" s="417">
        <v>45200900101729</v>
      </c>
      <c r="G657" s="416">
        <v>5</v>
      </c>
      <c r="H657" s="415" t="s">
        <v>1734</v>
      </c>
      <c r="I657" s="418" t="s">
        <v>1839</v>
      </c>
      <c r="J657" s="418" t="s">
        <v>1840</v>
      </c>
      <c r="K657" s="418" t="s">
        <v>1841</v>
      </c>
      <c r="L657" s="418" t="s">
        <v>1842</v>
      </c>
      <c r="M657" s="419">
        <v>40.985444444444447</v>
      </c>
      <c r="N657" s="419">
        <v>-75.225444444444449</v>
      </c>
      <c r="O657" s="418" t="s">
        <v>1843</v>
      </c>
      <c r="P657" s="413" t="s">
        <v>41</v>
      </c>
      <c r="Q657" s="413" t="s">
        <v>185</v>
      </c>
      <c r="R657" s="413" t="s">
        <v>1849</v>
      </c>
      <c r="S657" s="420" t="s">
        <v>44</v>
      </c>
      <c r="T657" s="413"/>
      <c r="U657" s="420" t="s">
        <v>899</v>
      </c>
      <c r="V657" s="606">
        <f>LOOKUP(Table1[[#This Row],[JV '#]],Table4[JV '#],Table4[Construction Start Dates])</f>
        <v>42347</v>
      </c>
    </row>
    <row r="658" spans="1:22" ht="24" x14ac:dyDescent="0.25">
      <c r="A658" s="414" t="s">
        <v>1850</v>
      </c>
      <c r="B658" s="415" t="s">
        <v>887</v>
      </c>
      <c r="C658" s="415">
        <v>190</v>
      </c>
      <c r="D658" s="456">
        <v>26962</v>
      </c>
      <c r="E658" s="416">
        <v>76368</v>
      </c>
      <c r="F658" s="417">
        <v>45200900101729</v>
      </c>
      <c r="G658" s="416">
        <v>5</v>
      </c>
      <c r="H658" s="415" t="s">
        <v>1734</v>
      </c>
      <c r="I658" s="418" t="s">
        <v>1839</v>
      </c>
      <c r="J658" s="418" t="s">
        <v>1840</v>
      </c>
      <c r="K658" s="418" t="s">
        <v>1841</v>
      </c>
      <c r="L658" s="418" t="s">
        <v>1842</v>
      </c>
      <c r="M658" s="419">
        <v>40.985444444444447</v>
      </c>
      <c r="N658" s="419">
        <v>-75.225444444444449</v>
      </c>
      <c r="O658" s="418" t="s">
        <v>1843</v>
      </c>
      <c r="P658" s="413" t="s">
        <v>964</v>
      </c>
      <c r="Q658" s="413" t="s">
        <v>1851</v>
      </c>
      <c r="R658" s="413" t="s">
        <v>1852</v>
      </c>
      <c r="S658" s="420" t="s">
        <v>44</v>
      </c>
      <c r="T658" s="413"/>
      <c r="U658" s="420" t="s">
        <v>899</v>
      </c>
      <c r="V658" s="606">
        <f>LOOKUP(Table1[[#This Row],[JV '#]],Table4[JV '#],Table4[Construction Start Dates])</f>
        <v>42347</v>
      </c>
    </row>
    <row r="659" spans="1:22" x14ac:dyDescent="0.25">
      <c r="A659" s="414" t="s">
        <v>1853</v>
      </c>
      <c r="B659" s="415" t="s">
        <v>887</v>
      </c>
      <c r="C659" s="415">
        <v>191</v>
      </c>
      <c r="D659" s="516">
        <v>27011</v>
      </c>
      <c r="E659" s="416">
        <v>96447</v>
      </c>
      <c r="F659" s="417">
        <v>45300900220000</v>
      </c>
      <c r="G659" s="416">
        <v>5</v>
      </c>
      <c r="H659" s="415" t="s">
        <v>1734</v>
      </c>
      <c r="I659" s="418" t="s">
        <v>1854</v>
      </c>
      <c r="J659" s="418" t="s">
        <v>1855</v>
      </c>
      <c r="K659" s="418" t="s">
        <v>1856</v>
      </c>
      <c r="L659" s="418" t="s">
        <v>1787</v>
      </c>
      <c r="M659" s="419">
        <v>40.951027777777774</v>
      </c>
      <c r="N659" s="419">
        <v>-75.447336111111113</v>
      </c>
      <c r="O659" s="418">
        <v>20140511410</v>
      </c>
      <c r="P659" s="413" t="s">
        <v>892</v>
      </c>
      <c r="Q659" s="413" t="s">
        <v>892</v>
      </c>
      <c r="R659" s="413" t="s">
        <v>892</v>
      </c>
      <c r="S659" s="420" t="s">
        <v>892</v>
      </c>
      <c r="T659" s="413"/>
      <c r="U659" s="420" t="s">
        <v>899</v>
      </c>
      <c r="V659" s="606">
        <f>LOOKUP(Table1[[#This Row],[JV '#]],Table4[JV '#],Table4[Construction Start Dates])</f>
        <v>42284</v>
      </c>
    </row>
    <row r="660" spans="1:22" ht="24" x14ac:dyDescent="0.25">
      <c r="A660" s="414" t="s">
        <v>1857</v>
      </c>
      <c r="B660" s="415" t="s">
        <v>887</v>
      </c>
      <c r="C660" s="415">
        <v>192</v>
      </c>
      <c r="D660" s="416">
        <v>27017</v>
      </c>
      <c r="E660" s="416">
        <v>11758</v>
      </c>
      <c r="F660" s="417">
        <v>45301100300000</v>
      </c>
      <c r="G660" s="416">
        <v>5</v>
      </c>
      <c r="H660" s="415" t="s">
        <v>1734</v>
      </c>
      <c r="I660" s="418" t="s">
        <v>1858</v>
      </c>
      <c r="J660" s="418" t="s">
        <v>1859</v>
      </c>
      <c r="K660" s="418" t="s">
        <v>1860</v>
      </c>
      <c r="L660" s="418" t="s">
        <v>1787</v>
      </c>
      <c r="M660" s="419">
        <v>40.963361111111112</v>
      </c>
      <c r="N660" s="419">
        <v>-75.430555555555557</v>
      </c>
      <c r="O660" s="418">
        <v>20140310593</v>
      </c>
      <c r="P660" s="413" t="s">
        <v>46</v>
      </c>
      <c r="Q660" s="413" t="s">
        <v>548</v>
      </c>
      <c r="R660" s="413" t="s">
        <v>1115</v>
      </c>
      <c r="S660" s="420" t="s">
        <v>302</v>
      </c>
      <c r="T660" s="413"/>
      <c r="U660" s="420" t="s">
        <v>895</v>
      </c>
      <c r="V660" s="606">
        <f>LOOKUP(Table1[[#This Row],[JV '#]],Table4[JV '#],Table4[Construction Start Dates])</f>
        <v>42223</v>
      </c>
    </row>
    <row r="661" spans="1:22" ht="24" x14ac:dyDescent="0.25">
      <c r="A661" s="414" t="s">
        <v>1861</v>
      </c>
      <c r="B661" s="415" t="s">
        <v>887</v>
      </c>
      <c r="C661" s="415">
        <v>192</v>
      </c>
      <c r="D661" s="416">
        <v>27017</v>
      </c>
      <c r="E661" s="416">
        <v>11758</v>
      </c>
      <c r="F661" s="417">
        <v>45301100300000</v>
      </c>
      <c r="G661" s="416">
        <v>5</v>
      </c>
      <c r="H661" s="415" t="s">
        <v>1734</v>
      </c>
      <c r="I661" s="418" t="s">
        <v>1858</v>
      </c>
      <c r="J661" s="418" t="s">
        <v>1859</v>
      </c>
      <c r="K661" s="418" t="s">
        <v>1860</v>
      </c>
      <c r="L661" s="418" t="s">
        <v>1787</v>
      </c>
      <c r="M661" s="419">
        <v>40.963361111111112</v>
      </c>
      <c r="N661" s="419">
        <v>-75.430555555555557</v>
      </c>
      <c r="O661" s="418">
        <v>20140310593</v>
      </c>
      <c r="P661" s="413" t="s">
        <v>46</v>
      </c>
      <c r="Q661" s="413" t="s">
        <v>548</v>
      </c>
      <c r="R661" s="413" t="s">
        <v>1115</v>
      </c>
      <c r="S661" s="420" t="s">
        <v>302</v>
      </c>
      <c r="T661" s="413"/>
      <c r="U661" s="420" t="s">
        <v>895</v>
      </c>
      <c r="V661" s="606">
        <f>LOOKUP(Table1[[#This Row],[JV '#]],Table4[JV '#],Table4[Construction Start Dates])</f>
        <v>42223</v>
      </c>
    </row>
    <row r="662" spans="1:22" ht="24" x14ac:dyDescent="0.25">
      <c r="A662" s="414" t="s">
        <v>1862</v>
      </c>
      <c r="B662" s="415" t="s">
        <v>887</v>
      </c>
      <c r="C662" s="415">
        <v>192</v>
      </c>
      <c r="D662" s="416">
        <v>27017</v>
      </c>
      <c r="E662" s="416">
        <v>11758</v>
      </c>
      <c r="F662" s="417">
        <v>45301100300000</v>
      </c>
      <c r="G662" s="416">
        <v>5</v>
      </c>
      <c r="H662" s="415" t="s">
        <v>1734</v>
      </c>
      <c r="I662" s="418" t="s">
        <v>1858</v>
      </c>
      <c r="J662" s="418" t="s">
        <v>1859</v>
      </c>
      <c r="K662" s="418" t="s">
        <v>1860</v>
      </c>
      <c r="L662" s="418" t="s">
        <v>1787</v>
      </c>
      <c r="M662" s="419">
        <v>40.963361111111112</v>
      </c>
      <c r="N662" s="419">
        <v>-75.430555555555557</v>
      </c>
      <c r="O662" s="418">
        <v>20140310593</v>
      </c>
      <c r="P662" s="413" t="s">
        <v>46</v>
      </c>
      <c r="Q662" s="413" t="s">
        <v>548</v>
      </c>
      <c r="R662" s="413" t="s">
        <v>1115</v>
      </c>
      <c r="S662" s="420" t="s">
        <v>302</v>
      </c>
      <c r="T662" s="413"/>
      <c r="U662" s="420" t="s">
        <v>895</v>
      </c>
      <c r="V662" s="606">
        <f>LOOKUP(Table1[[#This Row],[JV '#]],Table4[JV '#],Table4[Construction Start Dates])</f>
        <v>42223</v>
      </c>
    </row>
    <row r="663" spans="1:22" ht="24" x14ac:dyDescent="0.25">
      <c r="A663" s="414" t="s">
        <v>1863</v>
      </c>
      <c r="B663" s="415" t="s">
        <v>887</v>
      </c>
      <c r="C663" s="415">
        <v>192</v>
      </c>
      <c r="D663" s="416">
        <v>27017</v>
      </c>
      <c r="E663" s="416">
        <v>11758</v>
      </c>
      <c r="F663" s="417">
        <v>45301100300000</v>
      </c>
      <c r="G663" s="416">
        <v>5</v>
      </c>
      <c r="H663" s="415" t="s">
        <v>1734</v>
      </c>
      <c r="I663" s="418" t="s">
        <v>1858</v>
      </c>
      <c r="J663" s="418" t="s">
        <v>1859</v>
      </c>
      <c r="K663" s="418" t="s">
        <v>1860</v>
      </c>
      <c r="L663" s="418" t="s">
        <v>1787</v>
      </c>
      <c r="M663" s="419">
        <v>40.963361111111112</v>
      </c>
      <c r="N663" s="419">
        <v>-75.430555555555557</v>
      </c>
      <c r="O663" s="418">
        <v>20140310593</v>
      </c>
      <c r="P663" s="413" t="s">
        <v>55</v>
      </c>
      <c r="Q663" s="413" t="s">
        <v>910</v>
      </c>
      <c r="R663" s="413" t="s">
        <v>1656</v>
      </c>
      <c r="S663" s="420" t="s">
        <v>302</v>
      </c>
      <c r="T663" s="413"/>
      <c r="U663" s="420" t="s">
        <v>895</v>
      </c>
      <c r="V663" s="606">
        <f>LOOKUP(Table1[[#This Row],[JV '#]],Table4[JV '#],Table4[Construction Start Dates])</f>
        <v>42223</v>
      </c>
    </row>
    <row r="664" spans="1:22" ht="60" x14ac:dyDescent="0.25">
      <c r="A664" s="414" t="s">
        <v>1864</v>
      </c>
      <c r="B664" s="415" t="s">
        <v>887</v>
      </c>
      <c r="C664" s="415">
        <v>192</v>
      </c>
      <c r="D664" s="416">
        <v>27017</v>
      </c>
      <c r="E664" s="416">
        <v>11758</v>
      </c>
      <c r="F664" s="417">
        <v>45301100300000</v>
      </c>
      <c r="G664" s="416">
        <v>5</v>
      </c>
      <c r="H664" s="415" t="s">
        <v>1734</v>
      </c>
      <c r="I664" s="418" t="s">
        <v>1858</v>
      </c>
      <c r="J664" s="418" t="s">
        <v>1859</v>
      </c>
      <c r="K664" s="418" t="s">
        <v>1860</v>
      </c>
      <c r="L664" s="418" t="s">
        <v>1787</v>
      </c>
      <c r="M664" s="419">
        <v>40.963361111111112</v>
      </c>
      <c r="N664" s="419">
        <v>-75.430555555555557</v>
      </c>
      <c r="O664" s="418">
        <v>20140310593</v>
      </c>
      <c r="P664" s="413" t="s">
        <v>55</v>
      </c>
      <c r="Q664" s="413" t="s">
        <v>1003</v>
      </c>
      <c r="R664" s="413" t="s">
        <v>1865</v>
      </c>
      <c r="S664" s="420" t="s">
        <v>302</v>
      </c>
      <c r="T664" s="413"/>
      <c r="U664" s="420" t="s">
        <v>895</v>
      </c>
      <c r="V664" s="606">
        <f>LOOKUP(Table1[[#This Row],[JV '#]],Table4[JV '#],Table4[Construction Start Dates])</f>
        <v>42223</v>
      </c>
    </row>
    <row r="665" spans="1:22" x14ac:dyDescent="0.25">
      <c r="A665" s="522"/>
      <c r="B665" s="523" t="s">
        <v>1022</v>
      </c>
      <c r="C665" s="523">
        <v>193</v>
      </c>
      <c r="D665" s="524">
        <v>27022</v>
      </c>
      <c r="E665" s="523" t="e">
        <f>VLOOKUP(F665,#REF!,2,FALSE)</f>
        <v>#REF!</v>
      </c>
      <c r="F665" s="491">
        <v>45301500201644</v>
      </c>
      <c r="G665" s="524">
        <v>5</v>
      </c>
      <c r="H665" s="523" t="s">
        <v>1734</v>
      </c>
      <c r="I665" s="525" t="s">
        <v>1866</v>
      </c>
      <c r="J665" s="525" t="e">
        <v>#N/A</v>
      </c>
      <c r="K665" s="525" t="s">
        <v>1867</v>
      </c>
      <c r="L665" s="525" t="s">
        <v>1787</v>
      </c>
      <c r="M665" s="526">
        <v>40.963361111111112</v>
      </c>
      <c r="N665" s="526">
        <v>-75.430555555555557</v>
      </c>
      <c r="O665" s="525"/>
      <c r="P665" s="529"/>
      <c r="Q665" s="529"/>
      <c r="R665" s="413"/>
      <c r="S665" s="528"/>
      <c r="T665" s="529"/>
      <c r="U665" s="528"/>
      <c r="V665" s="607">
        <f>LOOKUP(Table1[[#This Row],[JV '#]],Table4[JV '#],Table4[Construction Start Dates])</f>
        <v>42223</v>
      </c>
    </row>
    <row r="666" spans="1:22" ht="24" x14ac:dyDescent="0.25">
      <c r="A666" s="414" t="s">
        <v>1868</v>
      </c>
      <c r="B666" s="415" t="s">
        <v>887</v>
      </c>
      <c r="C666" s="415">
        <v>194</v>
      </c>
      <c r="D666" s="416">
        <v>27042</v>
      </c>
      <c r="E666" s="416">
        <v>79185</v>
      </c>
      <c r="F666" s="417">
        <v>45302301202040</v>
      </c>
      <c r="G666" s="416">
        <v>5</v>
      </c>
      <c r="H666" s="415" t="s">
        <v>1734</v>
      </c>
      <c r="I666" s="418" t="s">
        <v>1869</v>
      </c>
      <c r="J666" s="418" t="s">
        <v>1870</v>
      </c>
      <c r="K666" s="418" t="s">
        <v>1841</v>
      </c>
      <c r="L666" s="418" t="s">
        <v>1752</v>
      </c>
      <c r="M666" s="419">
        <v>41.003583333333331</v>
      </c>
      <c r="N666" s="419">
        <v>-75.279577777777774</v>
      </c>
      <c r="O666" s="418">
        <v>20092382122</v>
      </c>
      <c r="P666" s="413" t="s">
        <v>46</v>
      </c>
      <c r="Q666" s="413" t="s">
        <v>548</v>
      </c>
      <c r="R666" s="413" t="s">
        <v>1115</v>
      </c>
      <c r="S666" s="420" t="s">
        <v>302</v>
      </c>
      <c r="T666" s="413"/>
      <c r="U666" s="420" t="s">
        <v>895</v>
      </c>
      <c r="V666" s="606">
        <f>LOOKUP(Table1[[#This Row],[JV '#]],Table4[JV '#],Table4[Construction Start Dates])</f>
        <v>42206</v>
      </c>
    </row>
    <row r="667" spans="1:22" ht="24" x14ac:dyDescent="0.25">
      <c r="A667" s="414" t="s">
        <v>1871</v>
      </c>
      <c r="B667" s="415" t="s">
        <v>887</v>
      </c>
      <c r="C667" s="415">
        <v>194</v>
      </c>
      <c r="D667" s="416">
        <v>27042</v>
      </c>
      <c r="E667" s="416">
        <v>79185</v>
      </c>
      <c r="F667" s="417">
        <v>45302301202040</v>
      </c>
      <c r="G667" s="416">
        <v>5</v>
      </c>
      <c r="H667" s="415" t="s">
        <v>1734</v>
      </c>
      <c r="I667" s="418" t="s">
        <v>1869</v>
      </c>
      <c r="J667" s="418" t="s">
        <v>1870</v>
      </c>
      <c r="K667" s="418" t="s">
        <v>1841</v>
      </c>
      <c r="L667" s="418" t="s">
        <v>1752</v>
      </c>
      <c r="M667" s="419">
        <v>41.003583333333331</v>
      </c>
      <c r="N667" s="419">
        <v>-75.279577777777774</v>
      </c>
      <c r="O667" s="418">
        <v>20092382122</v>
      </c>
      <c r="P667" s="413" t="s">
        <v>46</v>
      </c>
      <c r="Q667" s="413" t="s">
        <v>548</v>
      </c>
      <c r="R667" s="413" t="s">
        <v>1115</v>
      </c>
      <c r="S667" s="420" t="s">
        <v>302</v>
      </c>
      <c r="T667" s="413"/>
      <c r="U667" s="420" t="s">
        <v>895</v>
      </c>
      <c r="V667" s="606">
        <f>LOOKUP(Table1[[#This Row],[JV '#]],Table4[JV '#],Table4[Construction Start Dates])</f>
        <v>42206</v>
      </c>
    </row>
    <row r="668" spans="1:22" ht="48" x14ac:dyDescent="0.25">
      <c r="A668" s="414" t="s">
        <v>1872</v>
      </c>
      <c r="B668" s="415" t="s">
        <v>887</v>
      </c>
      <c r="C668" s="415">
        <v>194</v>
      </c>
      <c r="D668" s="416">
        <v>27042</v>
      </c>
      <c r="E668" s="416">
        <v>79185</v>
      </c>
      <c r="F668" s="417">
        <v>45302301202040</v>
      </c>
      <c r="G668" s="416">
        <v>5</v>
      </c>
      <c r="H668" s="415" t="s">
        <v>1734</v>
      </c>
      <c r="I668" s="418" t="s">
        <v>1869</v>
      </c>
      <c r="J668" s="418" t="s">
        <v>1870</v>
      </c>
      <c r="K668" s="418" t="s">
        <v>1841</v>
      </c>
      <c r="L668" s="418" t="s">
        <v>1752</v>
      </c>
      <c r="M668" s="419">
        <v>41.003583333333331</v>
      </c>
      <c r="N668" s="419">
        <v>-75.279577777777774</v>
      </c>
      <c r="O668" s="418">
        <v>20092382122</v>
      </c>
      <c r="P668" s="413" t="s">
        <v>55</v>
      </c>
      <c r="Q668" s="413" t="s">
        <v>1003</v>
      </c>
      <c r="R668" s="413" t="s">
        <v>1834</v>
      </c>
      <c r="S668" s="420" t="s">
        <v>302</v>
      </c>
      <c r="T668" s="413"/>
      <c r="U668" s="420" t="s">
        <v>895</v>
      </c>
      <c r="V668" s="606">
        <f>LOOKUP(Table1[[#This Row],[JV '#]],Table4[JV '#],Table4[Construction Start Dates])</f>
        <v>42206</v>
      </c>
    </row>
    <row r="669" spans="1:22" ht="48" x14ac:dyDescent="0.25">
      <c r="A669" s="414" t="s">
        <v>1873</v>
      </c>
      <c r="B669" s="415" t="s">
        <v>887</v>
      </c>
      <c r="C669" s="415">
        <v>194</v>
      </c>
      <c r="D669" s="416">
        <v>27042</v>
      </c>
      <c r="E669" s="416">
        <v>79185</v>
      </c>
      <c r="F669" s="417">
        <v>45302301202040</v>
      </c>
      <c r="G669" s="416">
        <v>5</v>
      </c>
      <c r="H669" s="415" t="s">
        <v>1734</v>
      </c>
      <c r="I669" s="418" t="s">
        <v>1869</v>
      </c>
      <c r="J669" s="418" t="s">
        <v>1870</v>
      </c>
      <c r="K669" s="418" t="s">
        <v>1841</v>
      </c>
      <c r="L669" s="418" t="s">
        <v>1752</v>
      </c>
      <c r="M669" s="419">
        <v>41.003583333333331</v>
      </c>
      <c r="N669" s="419">
        <v>-75.279577777777774</v>
      </c>
      <c r="O669" s="418">
        <v>20092382122</v>
      </c>
      <c r="P669" s="413" t="s">
        <v>55</v>
      </c>
      <c r="Q669" s="413" t="s">
        <v>1003</v>
      </c>
      <c r="R669" s="413" t="s">
        <v>1834</v>
      </c>
      <c r="S669" s="420" t="s">
        <v>302</v>
      </c>
      <c r="T669" s="413"/>
      <c r="U669" s="420" t="s">
        <v>895</v>
      </c>
      <c r="V669" s="606">
        <f>LOOKUP(Table1[[#This Row],[JV '#]],Table4[JV '#],Table4[Construction Start Dates])</f>
        <v>42206</v>
      </c>
    </row>
    <row r="670" spans="1:22" ht="24" x14ac:dyDescent="0.25">
      <c r="A670" s="414" t="s">
        <v>1874</v>
      </c>
      <c r="B670" s="415" t="s">
        <v>887</v>
      </c>
      <c r="C670" s="415">
        <v>194</v>
      </c>
      <c r="D670" s="416">
        <v>27042</v>
      </c>
      <c r="E670" s="416">
        <v>79185</v>
      </c>
      <c r="F670" s="417">
        <v>45302301202040</v>
      </c>
      <c r="G670" s="416">
        <v>5</v>
      </c>
      <c r="H670" s="415" t="s">
        <v>1734</v>
      </c>
      <c r="I670" s="418" t="s">
        <v>1869</v>
      </c>
      <c r="J670" s="418" t="s">
        <v>1870</v>
      </c>
      <c r="K670" s="418" t="s">
        <v>1841</v>
      </c>
      <c r="L670" s="418" t="s">
        <v>1752</v>
      </c>
      <c r="M670" s="419">
        <v>41.003583333333331</v>
      </c>
      <c r="N670" s="419">
        <v>-75.279577777777774</v>
      </c>
      <c r="O670" s="418">
        <v>20092382122</v>
      </c>
      <c r="P670" s="413" t="s">
        <v>55</v>
      </c>
      <c r="Q670" s="413" t="s">
        <v>910</v>
      </c>
      <c r="R670" s="413" t="s">
        <v>1656</v>
      </c>
      <c r="S670" s="420" t="s">
        <v>302</v>
      </c>
      <c r="T670" s="413"/>
      <c r="U670" s="420" t="s">
        <v>895</v>
      </c>
      <c r="V670" s="606">
        <f>LOOKUP(Table1[[#This Row],[JV '#]],Table4[JV '#],Table4[Construction Start Dates])</f>
        <v>42206</v>
      </c>
    </row>
    <row r="671" spans="1:22" ht="24" x14ac:dyDescent="0.25">
      <c r="A671" s="414" t="s">
        <v>1875</v>
      </c>
      <c r="B671" s="415" t="s">
        <v>887</v>
      </c>
      <c r="C671" s="415">
        <v>195</v>
      </c>
      <c r="D671" s="416">
        <v>27055</v>
      </c>
      <c r="E671" s="416">
        <v>85849</v>
      </c>
      <c r="F671" s="417">
        <v>45400300702976</v>
      </c>
      <c r="G671" s="416">
        <v>5</v>
      </c>
      <c r="H671" s="415" t="s">
        <v>1734</v>
      </c>
      <c r="I671" s="418" t="s">
        <v>1876</v>
      </c>
      <c r="J671" s="418" t="s">
        <v>1877</v>
      </c>
      <c r="K671" s="418" t="s">
        <v>1878</v>
      </c>
      <c r="L671" s="418" t="s">
        <v>1805</v>
      </c>
      <c r="M671" s="419">
        <v>41.152833333333334</v>
      </c>
      <c r="N671" s="419">
        <v>-75.579916666666662</v>
      </c>
      <c r="O671" s="418" t="s">
        <v>1879</v>
      </c>
      <c r="P671" s="413" t="s">
        <v>46</v>
      </c>
      <c r="Q671" s="413" t="s">
        <v>548</v>
      </c>
      <c r="R671" s="413" t="s">
        <v>1115</v>
      </c>
      <c r="S671" s="420" t="s">
        <v>302</v>
      </c>
      <c r="T671" s="413"/>
      <c r="U671" s="420" t="s">
        <v>895</v>
      </c>
      <c r="V671" s="606">
        <f>LOOKUP(Table1[[#This Row],[JV '#]],Table4[JV '#],Table4[Construction Start Dates])</f>
        <v>42488</v>
      </c>
    </row>
    <row r="672" spans="1:22" ht="24" x14ac:dyDescent="0.25">
      <c r="A672" s="414" t="s">
        <v>1880</v>
      </c>
      <c r="B672" s="415" t="s">
        <v>887</v>
      </c>
      <c r="C672" s="415">
        <v>195</v>
      </c>
      <c r="D672" s="416">
        <v>27055</v>
      </c>
      <c r="E672" s="416">
        <v>85849</v>
      </c>
      <c r="F672" s="417">
        <v>45400300702976</v>
      </c>
      <c r="G672" s="416">
        <v>5</v>
      </c>
      <c r="H672" s="415" t="s">
        <v>1734</v>
      </c>
      <c r="I672" s="418" t="s">
        <v>1876</v>
      </c>
      <c r="J672" s="418" t="s">
        <v>1877</v>
      </c>
      <c r="K672" s="418" t="s">
        <v>1878</v>
      </c>
      <c r="L672" s="418" t="s">
        <v>1805</v>
      </c>
      <c r="M672" s="419">
        <v>41.152833333333334</v>
      </c>
      <c r="N672" s="419">
        <v>-75.579916666666662</v>
      </c>
      <c r="O672" s="418" t="s">
        <v>1879</v>
      </c>
      <c r="P672" s="413" t="s">
        <v>46</v>
      </c>
      <c r="Q672" s="413" t="s">
        <v>548</v>
      </c>
      <c r="R672" s="413" t="s">
        <v>1115</v>
      </c>
      <c r="S672" s="420" t="s">
        <v>302</v>
      </c>
      <c r="T672" s="413"/>
      <c r="U672" s="420" t="s">
        <v>895</v>
      </c>
      <c r="V672" s="606">
        <f>LOOKUP(Table1[[#This Row],[JV '#]],Table4[JV '#],Table4[Construction Start Dates])</f>
        <v>42488</v>
      </c>
    </row>
    <row r="673" spans="1:22" ht="24" x14ac:dyDescent="0.25">
      <c r="A673" s="414" t="s">
        <v>1881</v>
      </c>
      <c r="B673" s="415" t="s">
        <v>887</v>
      </c>
      <c r="C673" s="415">
        <v>195</v>
      </c>
      <c r="D673" s="416">
        <v>27055</v>
      </c>
      <c r="E673" s="416">
        <v>85849</v>
      </c>
      <c r="F673" s="417">
        <v>45400300702976</v>
      </c>
      <c r="G673" s="416">
        <v>5</v>
      </c>
      <c r="H673" s="415" t="s">
        <v>1734</v>
      </c>
      <c r="I673" s="418" t="s">
        <v>1876</v>
      </c>
      <c r="J673" s="418" t="s">
        <v>1877</v>
      </c>
      <c r="K673" s="418" t="s">
        <v>1878</v>
      </c>
      <c r="L673" s="418" t="s">
        <v>1805</v>
      </c>
      <c r="M673" s="419">
        <v>41.152833333333334</v>
      </c>
      <c r="N673" s="419">
        <v>-75.579916666666662</v>
      </c>
      <c r="O673" s="418" t="s">
        <v>1879</v>
      </c>
      <c r="P673" s="413" t="s">
        <v>46</v>
      </c>
      <c r="Q673" s="413" t="s">
        <v>548</v>
      </c>
      <c r="R673" s="413" t="s">
        <v>1115</v>
      </c>
      <c r="S673" s="420" t="s">
        <v>302</v>
      </c>
      <c r="T673" s="413"/>
      <c r="U673" s="420" t="s">
        <v>895</v>
      </c>
      <c r="V673" s="606">
        <f>LOOKUP(Table1[[#This Row],[JV '#]],Table4[JV '#],Table4[Construction Start Dates])</f>
        <v>42488</v>
      </c>
    </row>
    <row r="674" spans="1:22" ht="24" x14ac:dyDescent="0.25">
      <c r="A674" s="414" t="s">
        <v>1882</v>
      </c>
      <c r="B674" s="415" t="s">
        <v>887</v>
      </c>
      <c r="C674" s="415">
        <v>195</v>
      </c>
      <c r="D674" s="416">
        <v>27055</v>
      </c>
      <c r="E674" s="416">
        <v>85849</v>
      </c>
      <c r="F674" s="417">
        <v>45400300702976</v>
      </c>
      <c r="G674" s="416">
        <v>5</v>
      </c>
      <c r="H674" s="415" t="s">
        <v>1734</v>
      </c>
      <c r="I674" s="418" t="s">
        <v>1876</v>
      </c>
      <c r="J674" s="418" t="s">
        <v>1877</v>
      </c>
      <c r="K674" s="418" t="s">
        <v>1878</v>
      </c>
      <c r="L674" s="418" t="s">
        <v>1805</v>
      </c>
      <c r="M674" s="419">
        <v>41.152833333333334</v>
      </c>
      <c r="N674" s="419">
        <v>-75.579916666666662</v>
      </c>
      <c r="O674" s="418" t="s">
        <v>1879</v>
      </c>
      <c r="P674" s="413" t="s">
        <v>55</v>
      </c>
      <c r="Q674" s="413" t="s">
        <v>1808</v>
      </c>
      <c r="R674" s="413" t="s">
        <v>1809</v>
      </c>
      <c r="S674" s="420" t="s">
        <v>302</v>
      </c>
      <c r="T674" s="413"/>
      <c r="U674" s="420" t="s">
        <v>895</v>
      </c>
      <c r="V674" s="606">
        <f>LOOKUP(Table1[[#This Row],[JV '#]],Table4[JV '#],Table4[Construction Start Dates])</f>
        <v>42488</v>
      </c>
    </row>
    <row r="675" spans="1:22" ht="24" x14ac:dyDescent="0.25">
      <c r="A675" s="414" t="s">
        <v>1883</v>
      </c>
      <c r="B675" s="415" t="s">
        <v>887</v>
      </c>
      <c r="C675" s="415">
        <v>195</v>
      </c>
      <c r="D675" s="416">
        <v>27055</v>
      </c>
      <c r="E675" s="416">
        <v>85849</v>
      </c>
      <c r="F675" s="417">
        <v>45400300702976</v>
      </c>
      <c r="G675" s="416">
        <v>5</v>
      </c>
      <c r="H675" s="415" t="s">
        <v>1734</v>
      </c>
      <c r="I675" s="418" t="s">
        <v>1876</v>
      </c>
      <c r="J675" s="418" t="s">
        <v>1877</v>
      </c>
      <c r="K675" s="418" t="s">
        <v>1878</v>
      </c>
      <c r="L675" s="418" t="s">
        <v>1805</v>
      </c>
      <c r="M675" s="419">
        <v>41.152833333333334</v>
      </c>
      <c r="N675" s="419">
        <v>-75.579916666666662</v>
      </c>
      <c r="O675" s="418" t="s">
        <v>1879</v>
      </c>
      <c r="P675" s="413" t="s">
        <v>55</v>
      </c>
      <c r="Q675" s="413" t="s">
        <v>910</v>
      </c>
      <c r="R675" s="413" t="s">
        <v>1656</v>
      </c>
      <c r="S675" s="420" t="s">
        <v>302</v>
      </c>
      <c r="T675" s="413"/>
      <c r="U675" s="420" t="s">
        <v>895</v>
      </c>
      <c r="V675" s="606">
        <f>LOOKUP(Table1[[#This Row],[JV '#]],Table4[JV '#],Table4[Construction Start Dates])</f>
        <v>42488</v>
      </c>
    </row>
    <row r="676" spans="1:22" ht="24" x14ac:dyDescent="0.25">
      <c r="A676" s="414" t="s">
        <v>1884</v>
      </c>
      <c r="B676" s="415" t="s">
        <v>887</v>
      </c>
      <c r="C676" s="415">
        <v>196</v>
      </c>
      <c r="D676" s="456">
        <v>27059</v>
      </c>
      <c r="E676" s="416">
        <v>79187</v>
      </c>
      <c r="F676" s="417">
        <v>45400600200000</v>
      </c>
      <c r="G676" s="416">
        <v>5</v>
      </c>
      <c r="H676" s="415" t="s">
        <v>1734</v>
      </c>
      <c r="I676" s="418" t="s">
        <v>1885</v>
      </c>
      <c r="J676" s="418" t="s">
        <v>1886</v>
      </c>
      <c r="K676" s="418" t="s">
        <v>1841</v>
      </c>
      <c r="L676" s="418" t="s">
        <v>1887</v>
      </c>
      <c r="M676" s="419">
        <v>41.053777777777775</v>
      </c>
      <c r="N676" s="419">
        <v>-75.340286111111112</v>
      </c>
      <c r="O676" s="418">
        <v>20140240265</v>
      </c>
      <c r="P676" s="413" t="s">
        <v>46</v>
      </c>
      <c r="Q676" s="413" t="s">
        <v>548</v>
      </c>
      <c r="R676" s="413" t="s">
        <v>1115</v>
      </c>
      <c r="S676" s="420" t="s">
        <v>302</v>
      </c>
      <c r="T676" s="413"/>
      <c r="U676" s="420" t="s">
        <v>937</v>
      </c>
      <c r="V676" s="606">
        <f>LOOKUP(Table1[[#This Row],[JV '#]],Table4[JV '#],Table4[Construction Start Dates])</f>
        <v>42437</v>
      </c>
    </row>
    <row r="677" spans="1:22" ht="24" x14ac:dyDescent="0.25">
      <c r="A677" s="414" t="s">
        <v>1888</v>
      </c>
      <c r="B677" s="415" t="s">
        <v>887</v>
      </c>
      <c r="C677" s="415">
        <v>196</v>
      </c>
      <c r="D677" s="456">
        <v>27059</v>
      </c>
      <c r="E677" s="416">
        <v>79187</v>
      </c>
      <c r="F677" s="417">
        <v>45400600200000</v>
      </c>
      <c r="G677" s="416">
        <v>5</v>
      </c>
      <c r="H677" s="415" t="s">
        <v>1734</v>
      </c>
      <c r="I677" s="418" t="s">
        <v>1885</v>
      </c>
      <c r="J677" s="418" t="s">
        <v>1886</v>
      </c>
      <c r="K677" s="418" t="s">
        <v>1841</v>
      </c>
      <c r="L677" s="418" t="s">
        <v>1887</v>
      </c>
      <c r="M677" s="419">
        <v>41.053777777777775</v>
      </c>
      <c r="N677" s="419">
        <v>-75.340286111111112</v>
      </c>
      <c r="O677" s="418">
        <v>20140240265</v>
      </c>
      <c r="P677" s="413" t="s">
        <v>55</v>
      </c>
      <c r="Q677" s="413" t="s">
        <v>1003</v>
      </c>
      <c r="R677" s="413" t="s">
        <v>1889</v>
      </c>
      <c r="S677" s="420" t="s">
        <v>302</v>
      </c>
      <c r="T677" s="413"/>
      <c r="U677" s="420" t="s">
        <v>937</v>
      </c>
      <c r="V677" s="606">
        <f>LOOKUP(Table1[[#This Row],[JV '#]],Table4[JV '#],Table4[Construction Start Dates])</f>
        <v>42437</v>
      </c>
    </row>
    <row r="678" spans="1:22" ht="24" x14ac:dyDescent="0.25">
      <c r="A678" s="414" t="s">
        <v>1890</v>
      </c>
      <c r="B678" s="415" t="s">
        <v>887</v>
      </c>
      <c r="C678" s="415">
        <v>196</v>
      </c>
      <c r="D678" s="456">
        <v>27059</v>
      </c>
      <c r="E678" s="416">
        <v>79187</v>
      </c>
      <c r="F678" s="417">
        <v>45400600200000</v>
      </c>
      <c r="G678" s="416">
        <v>5</v>
      </c>
      <c r="H678" s="415" t="s">
        <v>1734</v>
      </c>
      <c r="I678" s="418" t="s">
        <v>1885</v>
      </c>
      <c r="J678" s="418" t="s">
        <v>1886</v>
      </c>
      <c r="K678" s="418" t="s">
        <v>1841</v>
      </c>
      <c r="L678" s="418" t="s">
        <v>1887</v>
      </c>
      <c r="M678" s="419">
        <v>41.053777777777775</v>
      </c>
      <c r="N678" s="419">
        <v>-75.340286111111112</v>
      </c>
      <c r="O678" s="418">
        <v>20140240265</v>
      </c>
      <c r="P678" s="413" t="s">
        <v>55</v>
      </c>
      <c r="Q678" s="413" t="s">
        <v>910</v>
      </c>
      <c r="R678" s="413" t="s">
        <v>1656</v>
      </c>
      <c r="S678" s="420" t="s">
        <v>302</v>
      </c>
      <c r="T678" s="413"/>
      <c r="U678" s="420" t="s">
        <v>937</v>
      </c>
      <c r="V678" s="606">
        <f>LOOKUP(Table1[[#This Row],[JV '#]],Table4[JV '#],Table4[Construction Start Dates])</f>
        <v>42437</v>
      </c>
    </row>
    <row r="679" spans="1:22" ht="24" x14ac:dyDescent="0.25">
      <c r="A679" s="414" t="s">
        <v>1891</v>
      </c>
      <c r="B679" s="415" t="s">
        <v>35</v>
      </c>
      <c r="C679" s="459">
        <v>197</v>
      </c>
      <c r="D679" s="456">
        <v>28493</v>
      </c>
      <c r="E679" s="415">
        <v>99555</v>
      </c>
      <c r="F679" s="493">
        <v>48003300200000</v>
      </c>
      <c r="G679" s="416">
        <v>5</v>
      </c>
      <c r="H679" s="415" t="s">
        <v>1892</v>
      </c>
      <c r="I679" s="418" t="s">
        <v>1893</v>
      </c>
      <c r="J679" s="418" t="s">
        <v>1894</v>
      </c>
      <c r="K679" s="562" t="s">
        <v>1895</v>
      </c>
      <c r="L679" s="562" t="s">
        <v>1896</v>
      </c>
      <c r="M679" s="531">
        <v>40.682833333333335</v>
      </c>
      <c r="N679" s="531">
        <v>-75.288963888888887</v>
      </c>
      <c r="O679" s="418">
        <v>20150161793</v>
      </c>
      <c r="P679" s="413" t="s">
        <v>162</v>
      </c>
      <c r="Q679" s="413" t="s">
        <v>1340</v>
      </c>
      <c r="R679" s="413" t="s">
        <v>1341</v>
      </c>
      <c r="S679" s="420" t="s">
        <v>44</v>
      </c>
      <c r="T679" s="413"/>
      <c r="U679" s="420"/>
      <c r="V679" s="606">
        <f>LOOKUP(Table1[[#This Row],[JV '#]],Table4[JV '#],Table4[Construction Start Dates])</f>
        <v>42527</v>
      </c>
    </row>
    <row r="680" spans="1:22" ht="24" x14ac:dyDescent="0.25">
      <c r="A680" s="414" t="s">
        <v>1897</v>
      </c>
      <c r="B680" s="415" t="s">
        <v>35</v>
      </c>
      <c r="C680" s="459">
        <v>197</v>
      </c>
      <c r="D680" s="456">
        <v>28493</v>
      </c>
      <c r="E680" s="415">
        <v>99555</v>
      </c>
      <c r="F680" s="493">
        <v>48003300200000</v>
      </c>
      <c r="G680" s="416">
        <v>5</v>
      </c>
      <c r="H680" s="415" t="s">
        <v>1892</v>
      </c>
      <c r="I680" s="418" t="s">
        <v>1893</v>
      </c>
      <c r="J680" s="418" t="s">
        <v>1894</v>
      </c>
      <c r="K680" s="562" t="s">
        <v>1895</v>
      </c>
      <c r="L680" s="562" t="s">
        <v>1896</v>
      </c>
      <c r="M680" s="531">
        <v>40.682833333333335</v>
      </c>
      <c r="N680" s="531">
        <v>-75.288963888888887</v>
      </c>
      <c r="O680" s="418">
        <v>20150161793</v>
      </c>
      <c r="P680" s="413"/>
      <c r="Q680" s="413" t="s">
        <v>1898</v>
      </c>
      <c r="R680" s="413" t="s">
        <v>1899</v>
      </c>
      <c r="S680" s="420" t="s">
        <v>44</v>
      </c>
      <c r="T680" s="413"/>
      <c r="U680" s="436"/>
      <c r="V680" s="606">
        <f>LOOKUP(Table1[[#This Row],[JV '#]],Table4[JV '#],Table4[Construction Start Dates])</f>
        <v>42527</v>
      </c>
    </row>
    <row r="681" spans="1:22" ht="24" x14ac:dyDescent="0.25">
      <c r="A681" s="414" t="s">
        <v>1900</v>
      </c>
      <c r="B681" s="415" t="s">
        <v>35</v>
      </c>
      <c r="C681" s="459">
        <v>197</v>
      </c>
      <c r="D681" s="456">
        <v>28493</v>
      </c>
      <c r="E681" s="415">
        <v>99555</v>
      </c>
      <c r="F681" s="493">
        <v>48003300200000</v>
      </c>
      <c r="G681" s="416">
        <v>5</v>
      </c>
      <c r="H681" s="415" t="s">
        <v>1892</v>
      </c>
      <c r="I681" s="418" t="s">
        <v>1893</v>
      </c>
      <c r="J681" s="418" t="s">
        <v>1894</v>
      </c>
      <c r="K681" s="562" t="s">
        <v>1895</v>
      </c>
      <c r="L681" s="562" t="s">
        <v>1896</v>
      </c>
      <c r="M681" s="531">
        <v>40.682833333333335</v>
      </c>
      <c r="N681" s="531">
        <v>-75.288963888888887</v>
      </c>
      <c r="O681" s="418">
        <v>20150161793</v>
      </c>
      <c r="P681" s="413" t="s">
        <v>46</v>
      </c>
      <c r="Q681" s="413" t="s">
        <v>548</v>
      </c>
      <c r="R681" s="413" t="s">
        <v>549</v>
      </c>
      <c r="S681" s="420" t="s">
        <v>44</v>
      </c>
      <c r="T681" s="413"/>
      <c r="U681" s="436"/>
      <c r="V681" s="606">
        <f>LOOKUP(Table1[[#This Row],[JV '#]],Table4[JV '#],Table4[Construction Start Dates])</f>
        <v>42527</v>
      </c>
    </row>
    <row r="682" spans="1:22" x14ac:dyDescent="0.25">
      <c r="A682" s="414" t="s">
        <v>1901</v>
      </c>
      <c r="B682" s="415" t="s">
        <v>35</v>
      </c>
      <c r="C682" s="459">
        <v>197</v>
      </c>
      <c r="D682" s="456">
        <v>28493</v>
      </c>
      <c r="E682" s="415">
        <v>99555</v>
      </c>
      <c r="F682" s="493">
        <v>48003300200000</v>
      </c>
      <c r="G682" s="416">
        <v>5</v>
      </c>
      <c r="H682" s="415" t="s">
        <v>1892</v>
      </c>
      <c r="I682" s="418" t="s">
        <v>1893</v>
      </c>
      <c r="J682" s="418" t="s">
        <v>1894</v>
      </c>
      <c r="K682" s="562" t="s">
        <v>1895</v>
      </c>
      <c r="L682" s="562" t="s">
        <v>1896</v>
      </c>
      <c r="M682" s="531">
        <v>40.682833333333335</v>
      </c>
      <c r="N682" s="531">
        <v>-75.288963888888887</v>
      </c>
      <c r="O682" s="418">
        <v>20150161793</v>
      </c>
      <c r="P682" s="413" t="s">
        <v>55</v>
      </c>
      <c r="Q682" s="413" t="s">
        <v>1677</v>
      </c>
      <c r="R682" s="413" t="s">
        <v>1678</v>
      </c>
      <c r="S682" s="420"/>
      <c r="T682" s="413"/>
      <c r="U682" s="436"/>
      <c r="V682" s="606">
        <f>LOOKUP(Table1[[#This Row],[JV '#]],Table4[JV '#],Table4[Construction Start Dates])</f>
        <v>42527</v>
      </c>
    </row>
    <row r="683" spans="1:22" ht="24" x14ac:dyDescent="0.25">
      <c r="A683" s="414" t="s">
        <v>1902</v>
      </c>
      <c r="B683" s="415" t="s">
        <v>35</v>
      </c>
      <c r="C683" s="459">
        <v>198</v>
      </c>
      <c r="D683" s="456">
        <v>28494</v>
      </c>
      <c r="E683" s="415">
        <v>104632</v>
      </c>
      <c r="F683" s="493">
        <v>48003300210000</v>
      </c>
      <c r="G683" s="416">
        <v>5</v>
      </c>
      <c r="H683" s="415" t="s">
        <v>1892</v>
      </c>
      <c r="I683" s="418" t="s">
        <v>1893</v>
      </c>
      <c r="J683" s="418" t="s">
        <v>1894</v>
      </c>
      <c r="K683" s="562" t="s">
        <v>1895</v>
      </c>
      <c r="L683" s="562" t="s">
        <v>1896</v>
      </c>
      <c r="M683" s="531">
        <v>40.682833333333335</v>
      </c>
      <c r="N683" s="531">
        <v>-75.288963888888887</v>
      </c>
      <c r="O683" s="418">
        <v>20151412643</v>
      </c>
      <c r="P683" s="413" t="s">
        <v>162</v>
      </c>
      <c r="Q683" s="413" t="s">
        <v>1340</v>
      </c>
      <c r="R683" s="413" t="s">
        <v>1903</v>
      </c>
      <c r="S683" s="420" t="s">
        <v>44</v>
      </c>
      <c r="T683" s="413"/>
      <c r="U683" s="420"/>
      <c r="V683" s="606">
        <f>LOOKUP(Table1[[#This Row],[JV '#]],Table4[JV '#],Table4[Construction Start Dates])</f>
        <v>42800</v>
      </c>
    </row>
    <row r="684" spans="1:22" ht="24" x14ac:dyDescent="0.25">
      <c r="A684" s="414" t="s">
        <v>1904</v>
      </c>
      <c r="B684" s="415" t="s">
        <v>35</v>
      </c>
      <c r="C684" s="459">
        <v>198</v>
      </c>
      <c r="D684" s="456">
        <v>28494</v>
      </c>
      <c r="E684" s="415">
        <v>104632</v>
      </c>
      <c r="F684" s="493">
        <v>48003300210000</v>
      </c>
      <c r="G684" s="416">
        <v>5</v>
      </c>
      <c r="H684" s="415" t="s">
        <v>1892</v>
      </c>
      <c r="I684" s="418" t="s">
        <v>1893</v>
      </c>
      <c r="J684" s="418" t="s">
        <v>1894</v>
      </c>
      <c r="K684" s="562" t="s">
        <v>1895</v>
      </c>
      <c r="L684" s="562" t="s">
        <v>1896</v>
      </c>
      <c r="M684" s="531">
        <v>40.682833333333335</v>
      </c>
      <c r="N684" s="531">
        <v>-75.288963888888887</v>
      </c>
      <c r="O684" s="418">
        <v>20151412643</v>
      </c>
      <c r="P684" s="413" t="s">
        <v>309</v>
      </c>
      <c r="Q684" s="413" t="s">
        <v>1898</v>
      </c>
      <c r="R684" s="413" t="s">
        <v>1905</v>
      </c>
      <c r="S684" s="420" t="s">
        <v>44</v>
      </c>
      <c r="T684" s="413"/>
      <c r="U684" s="436"/>
      <c r="V684" s="606">
        <f>LOOKUP(Table1[[#This Row],[JV '#]],Table4[JV '#],Table4[Construction Start Dates])</f>
        <v>42800</v>
      </c>
    </row>
    <row r="685" spans="1:22" x14ac:dyDescent="0.25">
      <c r="A685" s="522"/>
      <c r="B685" s="523" t="s">
        <v>1022</v>
      </c>
      <c r="C685" s="523">
        <v>199</v>
      </c>
      <c r="D685" s="533">
        <v>42278</v>
      </c>
      <c r="E685" s="524" t="e">
        <f>VLOOKUP(F685,#REF!,2,FALSE)</f>
        <v>#REF!</v>
      </c>
      <c r="F685" s="494">
        <v>48003301200000</v>
      </c>
      <c r="G685" s="524">
        <v>5</v>
      </c>
      <c r="H685" s="523" t="s">
        <v>1892</v>
      </c>
      <c r="I685" s="525" t="s">
        <v>1906</v>
      </c>
      <c r="J685" s="525" t="e">
        <v>#N/A</v>
      </c>
      <c r="K685" s="525" t="s">
        <v>1907</v>
      </c>
      <c r="L685" s="525" t="s">
        <v>1896</v>
      </c>
      <c r="M685" s="526">
        <v>40.682833333333335</v>
      </c>
      <c r="N685" s="526">
        <v>-75.288963888888887</v>
      </c>
      <c r="O685" s="525"/>
      <c r="P685" s="529"/>
      <c r="Q685" s="529"/>
      <c r="R685" s="413"/>
      <c r="S685" s="528"/>
      <c r="T685" s="529"/>
      <c r="U685" s="528"/>
      <c r="V685" s="607">
        <f>LOOKUP(Table1[[#This Row],[JV '#]],Table4[JV '#],Table4[Construction Start Dates])</f>
        <v>42800</v>
      </c>
    </row>
    <row r="686" spans="1:22" x14ac:dyDescent="0.25">
      <c r="A686" s="522"/>
      <c r="B686" s="523" t="s">
        <v>1022</v>
      </c>
      <c r="C686" s="523">
        <v>200</v>
      </c>
      <c r="D686" s="533">
        <v>42446</v>
      </c>
      <c r="E686" s="524" t="e">
        <f>VLOOKUP(F686,#REF!,2,FALSE)</f>
        <v>#REF!</v>
      </c>
      <c r="F686" s="494">
        <v>48003301210000</v>
      </c>
      <c r="G686" s="524">
        <v>5</v>
      </c>
      <c r="H686" s="523" t="s">
        <v>1892</v>
      </c>
      <c r="I686" s="525" t="s">
        <v>1908</v>
      </c>
      <c r="J686" s="525" t="e">
        <v>#N/A</v>
      </c>
      <c r="K686" s="525" t="s">
        <v>1907</v>
      </c>
      <c r="L686" s="525" t="s">
        <v>1896</v>
      </c>
      <c r="M686" s="526">
        <v>40.682833333333335</v>
      </c>
      <c r="N686" s="526">
        <v>-75.288963888888887</v>
      </c>
      <c r="O686" s="525"/>
      <c r="P686" s="529"/>
      <c r="Q686" s="529"/>
      <c r="R686" s="413"/>
      <c r="S686" s="528"/>
      <c r="T686" s="529"/>
      <c r="U686" s="528"/>
      <c r="V686" s="607">
        <f>LOOKUP(Table1[[#This Row],[JV '#]],Table4[JV '#],Table4[Construction Start Dates])</f>
        <v>42800</v>
      </c>
    </row>
    <row r="687" spans="1:22" ht="24" x14ac:dyDescent="0.25">
      <c r="A687" s="414">
        <v>201</v>
      </c>
      <c r="B687" s="415" t="s">
        <v>35</v>
      </c>
      <c r="C687" s="415">
        <v>201</v>
      </c>
      <c r="D687" s="520">
        <v>28606</v>
      </c>
      <c r="E687" s="416">
        <v>85947</v>
      </c>
      <c r="F687" s="417">
        <v>48051202101582</v>
      </c>
      <c r="G687" s="416">
        <v>5</v>
      </c>
      <c r="H687" s="415" t="s">
        <v>1892</v>
      </c>
      <c r="I687" s="418" t="s">
        <v>1909</v>
      </c>
      <c r="J687" s="418" t="s">
        <v>1910</v>
      </c>
      <c r="K687" s="418" t="s">
        <v>1911</v>
      </c>
      <c r="L687" s="418" t="s">
        <v>1912</v>
      </c>
      <c r="M687" s="419">
        <v>40.789027777777775</v>
      </c>
      <c r="N687" s="419">
        <v>-75.365758333333332</v>
      </c>
      <c r="O687" s="418">
        <v>20150681634</v>
      </c>
      <c r="P687" s="413" t="s">
        <v>46</v>
      </c>
      <c r="Q687" s="413" t="s">
        <v>548</v>
      </c>
      <c r="R687" s="413" t="s">
        <v>549</v>
      </c>
      <c r="S687" s="420" t="s">
        <v>44</v>
      </c>
      <c r="T687" s="413"/>
      <c r="U687" s="420"/>
      <c r="V687" s="606">
        <f>LOOKUP(Table1[[#This Row],[JV '#]],Table4[JV '#],Table4[Construction Start Dates])</f>
        <v>42538</v>
      </c>
    </row>
    <row r="688" spans="1:22" ht="24" x14ac:dyDescent="0.25">
      <c r="A688" s="414" t="s">
        <v>1913</v>
      </c>
      <c r="B688" s="415" t="s">
        <v>35</v>
      </c>
      <c r="C688" s="415">
        <v>202</v>
      </c>
      <c r="D688" s="416">
        <v>28660</v>
      </c>
      <c r="E688" s="416">
        <v>67256</v>
      </c>
      <c r="F688" s="417">
        <v>48100400601655</v>
      </c>
      <c r="G688" s="416">
        <v>5</v>
      </c>
      <c r="H688" s="415" t="s">
        <v>1892</v>
      </c>
      <c r="I688" s="418" t="s">
        <v>1914</v>
      </c>
      <c r="J688" s="418" t="s">
        <v>1915</v>
      </c>
      <c r="K688" s="418" t="s">
        <v>1916</v>
      </c>
      <c r="L688" s="418" t="s">
        <v>1917</v>
      </c>
      <c r="M688" s="419">
        <v>40.802666666666667</v>
      </c>
      <c r="N688" s="419">
        <v>-75.125955555555549</v>
      </c>
      <c r="O688" s="418">
        <v>20150261297</v>
      </c>
      <c r="P688" s="413" t="s">
        <v>46</v>
      </c>
      <c r="Q688" s="413" t="s">
        <v>548</v>
      </c>
      <c r="R688" s="413" t="s">
        <v>549</v>
      </c>
      <c r="S688" s="420" t="s">
        <v>44</v>
      </c>
      <c r="T688" s="413"/>
      <c r="U688" s="420"/>
      <c r="V688" s="606">
        <f>LOOKUP(Table1[[#This Row],[JV '#]],Table4[JV '#],Table4[Construction Start Dates])</f>
        <v>42548</v>
      </c>
    </row>
    <row r="689" spans="1:22" ht="36" x14ac:dyDescent="0.25">
      <c r="A689" s="414" t="s">
        <v>1918</v>
      </c>
      <c r="B689" s="415" t="s">
        <v>35</v>
      </c>
      <c r="C689" s="415">
        <v>202</v>
      </c>
      <c r="D689" s="416">
        <v>28660</v>
      </c>
      <c r="E689" s="416">
        <v>67256</v>
      </c>
      <c r="F689" s="417">
        <v>48100400601655</v>
      </c>
      <c r="G689" s="416">
        <v>5</v>
      </c>
      <c r="H689" s="415" t="s">
        <v>1892</v>
      </c>
      <c r="I689" s="418" t="s">
        <v>1914</v>
      </c>
      <c r="J689" s="418" t="s">
        <v>1915</v>
      </c>
      <c r="K689" s="418" t="s">
        <v>1916</v>
      </c>
      <c r="L689" s="418" t="s">
        <v>1917</v>
      </c>
      <c r="M689" s="419">
        <v>40.802666666666667</v>
      </c>
      <c r="N689" s="419">
        <v>-75.125955555555549</v>
      </c>
      <c r="O689" s="418">
        <v>20150261297</v>
      </c>
      <c r="P689" s="413" t="s">
        <v>46</v>
      </c>
      <c r="Q689" s="413" t="s">
        <v>1368</v>
      </c>
      <c r="R689" s="413" t="s">
        <v>1919</v>
      </c>
      <c r="S689" s="413"/>
      <c r="T689" s="413"/>
      <c r="U689" s="436"/>
      <c r="V689" s="606">
        <f>LOOKUP(Table1[[#This Row],[JV '#]],Table4[JV '#],Table4[Construction Start Dates])</f>
        <v>42548</v>
      </c>
    </row>
    <row r="690" spans="1:22" ht="24" x14ac:dyDescent="0.25">
      <c r="A690" s="414" t="s">
        <v>1920</v>
      </c>
      <c r="B690" s="415" t="s">
        <v>35</v>
      </c>
      <c r="C690" s="415">
        <v>203</v>
      </c>
      <c r="D690" s="516">
        <v>28672</v>
      </c>
      <c r="E690" s="416">
        <v>12098</v>
      </c>
      <c r="F690" s="417">
        <v>48101500801677</v>
      </c>
      <c r="G690" s="416">
        <v>5</v>
      </c>
      <c r="H690" s="415" t="s">
        <v>1892</v>
      </c>
      <c r="I690" s="418" t="s">
        <v>1921</v>
      </c>
      <c r="J690" s="418" t="s">
        <v>1922</v>
      </c>
      <c r="K690" s="418" t="s">
        <v>1923</v>
      </c>
      <c r="L690" s="418" t="s">
        <v>1924</v>
      </c>
      <c r="M690" s="419">
        <v>40.824833333333331</v>
      </c>
      <c r="N690" s="419">
        <v>-75.203055555555551</v>
      </c>
      <c r="O690" s="418">
        <v>20150781905</v>
      </c>
      <c r="P690" s="413" t="s">
        <v>162</v>
      </c>
      <c r="Q690" s="413" t="s">
        <v>1340</v>
      </c>
      <c r="R690" s="413" t="s">
        <v>1341</v>
      </c>
      <c r="S690" s="420" t="s">
        <v>44</v>
      </c>
      <c r="T690" s="413"/>
      <c r="U690" s="420"/>
      <c r="V690" s="606">
        <f>LOOKUP(Table1[[#This Row],[JV '#]],Table4[JV '#],Table4[Construction Start Dates])</f>
        <v>42866</v>
      </c>
    </row>
    <row r="691" spans="1:22" ht="24" x14ac:dyDescent="0.25">
      <c r="A691" s="414" t="s">
        <v>1925</v>
      </c>
      <c r="B691" s="415" t="s">
        <v>35</v>
      </c>
      <c r="C691" s="415">
        <v>203</v>
      </c>
      <c r="D691" s="516">
        <v>28672</v>
      </c>
      <c r="E691" s="416">
        <v>12098</v>
      </c>
      <c r="F691" s="417">
        <v>48101500801677</v>
      </c>
      <c r="G691" s="416">
        <v>5</v>
      </c>
      <c r="H691" s="415" t="s">
        <v>1892</v>
      </c>
      <c r="I691" s="418" t="s">
        <v>1921</v>
      </c>
      <c r="J691" s="418" t="s">
        <v>1922</v>
      </c>
      <c r="K691" s="418" t="s">
        <v>1923</v>
      </c>
      <c r="L691" s="418" t="s">
        <v>1924</v>
      </c>
      <c r="M691" s="419">
        <v>40.824833333333331</v>
      </c>
      <c r="N691" s="419">
        <v>-75.203055555555551</v>
      </c>
      <c r="O691" s="418">
        <v>20150781905</v>
      </c>
      <c r="P691" s="413"/>
      <c r="Q691" s="413" t="s">
        <v>1926</v>
      </c>
      <c r="R691" s="413" t="s">
        <v>1729</v>
      </c>
      <c r="S691" s="420" t="s">
        <v>44</v>
      </c>
      <c r="T691" s="413"/>
      <c r="U691" s="436"/>
      <c r="V691" s="606">
        <f>LOOKUP(Table1[[#This Row],[JV '#]],Table4[JV '#],Table4[Construction Start Dates])</f>
        <v>42866</v>
      </c>
    </row>
    <row r="692" spans="1:22" x14ac:dyDescent="0.25">
      <c r="A692" s="414" t="s">
        <v>1927</v>
      </c>
      <c r="B692" s="415" t="s">
        <v>35</v>
      </c>
      <c r="C692" s="415">
        <v>203</v>
      </c>
      <c r="D692" s="516">
        <v>28672</v>
      </c>
      <c r="E692" s="416">
        <v>12098</v>
      </c>
      <c r="F692" s="417">
        <v>48101500801677</v>
      </c>
      <c r="G692" s="416">
        <v>5</v>
      </c>
      <c r="H692" s="415" t="s">
        <v>1892</v>
      </c>
      <c r="I692" s="418" t="s">
        <v>1921</v>
      </c>
      <c r="J692" s="418" t="s">
        <v>1922</v>
      </c>
      <c r="K692" s="418" t="s">
        <v>1923</v>
      </c>
      <c r="L692" s="418" t="s">
        <v>1924</v>
      </c>
      <c r="M692" s="419">
        <v>40.824833333333331</v>
      </c>
      <c r="N692" s="419">
        <v>-75.203055555555551</v>
      </c>
      <c r="O692" s="418">
        <v>20150781905</v>
      </c>
      <c r="P692" s="413"/>
      <c r="Q692" s="413" t="s">
        <v>1928</v>
      </c>
      <c r="R692" s="413" t="s">
        <v>1929</v>
      </c>
      <c r="S692" s="420"/>
      <c r="T692" s="413"/>
      <c r="U692" s="436"/>
      <c r="V692" s="606">
        <f>LOOKUP(Table1[[#This Row],[JV '#]],Table4[JV '#],Table4[Construction Start Dates])</f>
        <v>42866</v>
      </c>
    </row>
    <row r="693" spans="1:22" ht="36" x14ac:dyDescent="0.25">
      <c r="A693" s="414" t="s">
        <v>1930</v>
      </c>
      <c r="B693" s="415" t="s">
        <v>35</v>
      </c>
      <c r="C693" s="415">
        <v>203</v>
      </c>
      <c r="D693" s="516">
        <v>28672</v>
      </c>
      <c r="E693" s="416">
        <v>12098</v>
      </c>
      <c r="F693" s="417">
        <v>48101500801677</v>
      </c>
      <c r="G693" s="416">
        <v>5</v>
      </c>
      <c r="H693" s="415" t="s">
        <v>1892</v>
      </c>
      <c r="I693" s="418" t="s">
        <v>1921</v>
      </c>
      <c r="J693" s="418" t="s">
        <v>1922</v>
      </c>
      <c r="K693" s="418" t="s">
        <v>1923</v>
      </c>
      <c r="L693" s="418" t="s">
        <v>1924</v>
      </c>
      <c r="M693" s="419">
        <v>40.824833333333331</v>
      </c>
      <c r="N693" s="419">
        <v>-75.203055555555551</v>
      </c>
      <c r="O693" s="418">
        <v>20150781905</v>
      </c>
      <c r="P693" s="413" t="s">
        <v>46</v>
      </c>
      <c r="Q693" s="413" t="s">
        <v>1368</v>
      </c>
      <c r="R693" s="413" t="s">
        <v>1919</v>
      </c>
      <c r="S693" s="420"/>
      <c r="T693" s="413"/>
      <c r="U693" s="436"/>
      <c r="V693" s="606">
        <f>LOOKUP(Table1[[#This Row],[JV '#]],Table4[JV '#],Table4[Construction Start Dates])</f>
        <v>42866</v>
      </c>
    </row>
    <row r="694" spans="1:22" x14ac:dyDescent="0.25">
      <c r="A694" s="414" t="s">
        <v>1931</v>
      </c>
      <c r="B694" s="415" t="s">
        <v>35</v>
      </c>
      <c r="C694" s="415">
        <v>203</v>
      </c>
      <c r="D694" s="516">
        <v>28672</v>
      </c>
      <c r="E694" s="416">
        <v>12098</v>
      </c>
      <c r="F694" s="417">
        <v>48101500801677</v>
      </c>
      <c r="G694" s="416">
        <v>5</v>
      </c>
      <c r="H694" s="415" t="s">
        <v>1892</v>
      </c>
      <c r="I694" s="418" t="s">
        <v>1921</v>
      </c>
      <c r="J694" s="418" t="s">
        <v>1922</v>
      </c>
      <c r="K694" s="418" t="s">
        <v>1923</v>
      </c>
      <c r="L694" s="418" t="s">
        <v>1924</v>
      </c>
      <c r="M694" s="419">
        <v>40.824833333333331</v>
      </c>
      <c r="N694" s="419">
        <v>-75.203055555555551</v>
      </c>
      <c r="O694" s="418">
        <v>20150781905</v>
      </c>
      <c r="P694" s="413"/>
      <c r="Q694" s="413" t="s">
        <v>1932</v>
      </c>
      <c r="R694" s="413" t="s">
        <v>1933</v>
      </c>
      <c r="S694" s="420"/>
      <c r="T694" s="413"/>
      <c r="U694" s="436"/>
      <c r="V694" s="606">
        <f>LOOKUP(Table1[[#This Row],[JV '#]],Table4[JV '#],Table4[Construction Start Dates])</f>
        <v>42866</v>
      </c>
    </row>
    <row r="695" spans="1:22" ht="24" x14ac:dyDescent="0.25">
      <c r="A695" s="414" t="s">
        <v>1934</v>
      </c>
      <c r="B695" s="415" t="s">
        <v>887</v>
      </c>
      <c r="C695" s="415">
        <v>204</v>
      </c>
      <c r="D695" s="516">
        <v>30678</v>
      </c>
      <c r="E695" s="416">
        <v>12717</v>
      </c>
      <c r="F695" s="417">
        <v>53033902000276</v>
      </c>
      <c r="G695" s="416">
        <v>5</v>
      </c>
      <c r="H695" s="415" t="s">
        <v>1935</v>
      </c>
      <c r="I695" s="418" t="s">
        <v>1936</v>
      </c>
      <c r="J695" s="418" t="s">
        <v>1937</v>
      </c>
      <c r="K695" s="418" t="s">
        <v>1938</v>
      </c>
      <c r="L695" s="418" t="s">
        <v>1939</v>
      </c>
      <c r="M695" s="419">
        <v>40.90313888888889</v>
      </c>
      <c r="N695" s="419">
        <v>-76.210019444444441</v>
      </c>
      <c r="O695" s="418" t="s">
        <v>1940</v>
      </c>
      <c r="P695" s="413" t="s">
        <v>46</v>
      </c>
      <c r="Q695" s="413" t="s">
        <v>548</v>
      </c>
      <c r="R695" s="413" t="s">
        <v>1115</v>
      </c>
      <c r="S695" s="420" t="s">
        <v>302</v>
      </c>
      <c r="T695" s="413"/>
      <c r="U695" s="420" t="s">
        <v>895</v>
      </c>
      <c r="V695" s="606">
        <f>LOOKUP(Table1[[#This Row],[JV '#]],Table4[JV '#],Table4[Construction Start Dates])</f>
        <v>42199</v>
      </c>
    </row>
    <row r="696" spans="1:22" ht="24" x14ac:dyDescent="0.25">
      <c r="A696" s="414" t="s">
        <v>1941</v>
      </c>
      <c r="B696" s="415" t="s">
        <v>887</v>
      </c>
      <c r="C696" s="415">
        <v>204</v>
      </c>
      <c r="D696" s="516">
        <v>30678</v>
      </c>
      <c r="E696" s="416">
        <v>12717</v>
      </c>
      <c r="F696" s="417">
        <v>53033902000276</v>
      </c>
      <c r="G696" s="416">
        <v>5</v>
      </c>
      <c r="H696" s="415" t="s">
        <v>1935</v>
      </c>
      <c r="I696" s="418" t="s">
        <v>1936</v>
      </c>
      <c r="J696" s="418" t="s">
        <v>1937</v>
      </c>
      <c r="K696" s="418" t="s">
        <v>1938</v>
      </c>
      <c r="L696" s="418" t="s">
        <v>1939</v>
      </c>
      <c r="M696" s="419">
        <v>40.90313888888889</v>
      </c>
      <c r="N696" s="419">
        <v>-76.210019444444441</v>
      </c>
      <c r="O696" s="418" t="s">
        <v>1940</v>
      </c>
      <c r="P696" s="413" t="s">
        <v>55</v>
      </c>
      <c r="Q696" s="413" t="s">
        <v>893</v>
      </c>
      <c r="R696" s="413" t="s">
        <v>1942</v>
      </c>
      <c r="S696" s="420" t="s">
        <v>302</v>
      </c>
      <c r="T696" s="413"/>
      <c r="U696" s="420" t="s">
        <v>895</v>
      </c>
      <c r="V696" s="606">
        <f>LOOKUP(Table1[[#This Row],[JV '#]],Table4[JV '#],Table4[Construction Start Dates])</f>
        <v>42199</v>
      </c>
    </row>
    <row r="697" spans="1:22" ht="24" x14ac:dyDescent="0.25">
      <c r="A697" s="414" t="s">
        <v>1943</v>
      </c>
      <c r="B697" s="415" t="s">
        <v>887</v>
      </c>
      <c r="C697" s="415">
        <v>205</v>
      </c>
      <c r="D697" s="516">
        <v>30679</v>
      </c>
      <c r="E697" s="416">
        <v>99559</v>
      </c>
      <c r="F697" s="417">
        <v>53033902400902</v>
      </c>
      <c r="G697" s="416">
        <v>5</v>
      </c>
      <c r="H697" s="415" t="s">
        <v>1935</v>
      </c>
      <c r="I697" s="418" t="s">
        <v>1944</v>
      </c>
      <c r="J697" s="418" t="s">
        <v>1945</v>
      </c>
      <c r="K697" s="418" t="s">
        <v>1938</v>
      </c>
      <c r="L697" s="418" t="s">
        <v>1939</v>
      </c>
      <c r="M697" s="419">
        <v>40.921194444444446</v>
      </c>
      <c r="N697" s="419">
        <v>-76.226402777777778</v>
      </c>
      <c r="O697" s="418">
        <v>20140690644</v>
      </c>
      <c r="P697" s="413" t="s">
        <v>46</v>
      </c>
      <c r="Q697" s="413" t="s">
        <v>548</v>
      </c>
      <c r="R697" s="413" t="s">
        <v>1115</v>
      </c>
      <c r="S697" s="420" t="s">
        <v>302</v>
      </c>
      <c r="T697" s="413"/>
      <c r="U697" s="420" t="s">
        <v>895</v>
      </c>
      <c r="V697" s="606">
        <f>LOOKUP(Table1[[#This Row],[JV '#]],Table4[JV '#],Table4[Construction Start Dates])</f>
        <v>42262</v>
      </c>
    </row>
    <row r="698" spans="1:22" ht="24" x14ac:dyDescent="0.25">
      <c r="A698" s="414" t="s">
        <v>1946</v>
      </c>
      <c r="B698" s="415" t="s">
        <v>887</v>
      </c>
      <c r="C698" s="415">
        <v>205</v>
      </c>
      <c r="D698" s="516">
        <v>30679</v>
      </c>
      <c r="E698" s="416">
        <v>99559</v>
      </c>
      <c r="F698" s="417">
        <v>53033902400902</v>
      </c>
      <c r="G698" s="416">
        <v>5</v>
      </c>
      <c r="H698" s="415" t="s">
        <v>1935</v>
      </c>
      <c r="I698" s="418" t="s">
        <v>1944</v>
      </c>
      <c r="J698" s="418" t="s">
        <v>1945</v>
      </c>
      <c r="K698" s="418" t="s">
        <v>1938</v>
      </c>
      <c r="L698" s="418" t="s">
        <v>1939</v>
      </c>
      <c r="M698" s="419">
        <v>40.921194444444446</v>
      </c>
      <c r="N698" s="419">
        <v>-76.226402777777778</v>
      </c>
      <c r="O698" s="418">
        <v>20140690644</v>
      </c>
      <c r="P698" s="413" t="s">
        <v>55</v>
      </c>
      <c r="Q698" s="413" t="s">
        <v>893</v>
      </c>
      <c r="R698" s="413" t="s">
        <v>1942</v>
      </c>
      <c r="S698" s="420" t="s">
        <v>302</v>
      </c>
      <c r="T698" s="413"/>
      <c r="U698" s="420" t="s">
        <v>895</v>
      </c>
      <c r="V698" s="606">
        <f>LOOKUP(Table1[[#This Row],[JV '#]],Table4[JV '#],Table4[Construction Start Dates])</f>
        <v>42262</v>
      </c>
    </row>
    <row r="699" spans="1:22" ht="24" x14ac:dyDescent="0.25">
      <c r="A699" s="414" t="s">
        <v>1947</v>
      </c>
      <c r="B699" s="415" t="s">
        <v>887</v>
      </c>
      <c r="C699" s="415">
        <v>206</v>
      </c>
      <c r="D699" s="416">
        <v>30680</v>
      </c>
      <c r="E699" s="415">
        <v>12710</v>
      </c>
      <c r="F699" s="443">
        <v>53033902401098</v>
      </c>
      <c r="G699" s="416">
        <v>5</v>
      </c>
      <c r="H699" s="415" t="s">
        <v>1935</v>
      </c>
      <c r="I699" s="418" t="s">
        <v>1944</v>
      </c>
      <c r="J699" s="418" t="s">
        <v>1948</v>
      </c>
      <c r="K699" s="418" t="s">
        <v>1949</v>
      </c>
      <c r="L699" s="418" t="s">
        <v>1939</v>
      </c>
      <c r="M699" s="419">
        <v>40.921666666666667</v>
      </c>
      <c r="N699" s="419">
        <v>-76.226536111111116</v>
      </c>
      <c r="O699" s="418">
        <v>20140690673</v>
      </c>
      <c r="P699" s="413" t="s">
        <v>46</v>
      </c>
      <c r="Q699" s="413" t="s">
        <v>548</v>
      </c>
      <c r="R699" s="413" t="s">
        <v>1115</v>
      </c>
      <c r="S699" s="420" t="s">
        <v>302</v>
      </c>
      <c r="T699" s="413"/>
      <c r="U699" s="420" t="s">
        <v>895</v>
      </c>
      <c r="V699" s="606">
        <f>LOOKUP(Table1[[#This Row],[JV '#]],Table4[JV '#],Table4[Construction Start Dates])</f>
        <v>42261</v>
      </c>
    </row>
    <row r="700" spans="1:22" ht="24" x14ac:dyDescent="0.25">
      <c r="A700" s="414" t="s">
        <v>1950</v>
      </c>
      <c r="B700" s="415" t="s">
        <v>887</v>
      </c>
      <c r="C700" s="415">
        <v>206</v>
      </c>
      <c r="D700" s="416">
        <v>30680</v>
      </c>
      <c r="E700" s="415">
        <v>12710</v>
      </c>
      <c r="F700" s="443">
        <v>53033902401098</v>
      </c>
      <c r="G700" s="416">
        <v>5</v>
      </c>
      <c r="H700" s="415" t="s">
        <v>1935</v>
      </c>
      <c r="I700" s="418" t="s">
        <v>1944</v>
      </c>
      <c r="J700" s="418" t="s">
        <v>1948</v>
      </c>
      <c r="K700" s="418" t="s">
        <v>1949</v>
      </c>
      <c r="L700" s="418" t="s">
        <v>1939</v>
      </c>
      <c r="M700" s="419">
        <v>40.921666666666667</v>
      </c>
      <c r="N700" s="419">
        <v>-76.226536111111116</v>
      </c>
      <c r="O700" s="418">
        <v>20140690673</v>
      </c>
      <c r="P700" s="413" t="s">
        <v>55</v>
      </c>
      <c r="Q700" s="413" t="s">
        <v>893</v>
      </c>
      <c r="R700" s="413" t="s">
        <v>1942</v>
      </c>
      <c r="S700" s="420" t="s">
        <v>302</v>
      </c>
      <c r="T700" s="413"/>
      <c r="U700" s="420" t="s">
        <v>895</v>
      </c>
      <c r="V700" s="606">
        <f>LOOKUP(Table1[[#This Row],[JV '#]],Table4[JV '#],Table4[Construction Start Dates])</f>
        <v>42261</v>
      </c>
    </row>
    <row r="701" spans="1:22" ht="24" x14ac:dyDescent="0.25">
      <c r="A701" s="414" t="s">
        <v>1951</v>
      </c>
      <c r="B701" s="415" t="s">
        <v>887</v>
      </c>
      <c r="C701" s="415">
        <v>207</v>
      </c>
      <c r="D701" s="456">
        <v>30730</v>
      </c>
      <c r="E701" s="416">
        <v>85810</v>
      </c>
      <c r="F701" s="417">
        <v>53092400702725</v>
      </c>
      <c r="G701" s="416">
        <v>5</v>
      </c>
      <c r="H701" s="415" t="s">
        <v>1935</v>
      </c>
      <c r="I701" s="418" t="s">
        <v>1952</v>
      </c>
      <c r="J701" s="418" t="s">
        <v>1953</v>
      </c>
      <c r="K701" s="418" t="s">
        <v>1954</v>
      </c>
      <c r="L701" s="418" t="s">
        <v>1955</v>
      </c>
      <c r="M701" s="419">
        <v>40.815333333333335</v>
      </c>
      <c r="N701" s="419">
        <v>-76.199527777777774</v>
      </c>
      <c r="O701" s="418">
        <v>20140761698</v>
      </c>
      <c r="P701" s="413" t="s">
        <v>46</v>
      </c>
      <c r="Q701" s="413" t="s">
        <v>548</v>
      </c>
      <c r="R701" s="413" t="s">
        <v>1115</v>
      </c>
      <c r="S701" s="420" t="s">
        <v>302</v>
      </c>
      <c r="T701" s="413"/>
      <c r="U701" s="420" t="s">
        <v>937</v>
      </c>
      <c r="V701" s="606">
        <f>LOOKUP(Table1[[#This Row],[JV '#]],Table4[JV '#],Table4[Construction Start Dates])</f>
        <v>42417</v>
      </c>
    </row>
    <row r="702" spans="1:22" ht="48" x14ac:dyDescent="0.25">
      <c r="A702" s="414" t="s">
        <v>1956</v>
      </c>
      <c r="B702" s="415" t="s">
        <v>887</v>
      </c>
      <c r="C702" s="415">
        <v>207</v>
      </c>
      <c r="D702" s="456">
        <v>30730</v>
      </c>
      <c r="E702" s="416">
        <v>85810</v>
      </c>
      <c r="F702" s="417">
        <v>53092400702725</v>
      </c>
      <c r="G702" s="416">
        <v>5</v>
      </c>
      <c r="H702" s="415" t="s">
        <v>1935</v>
      </c>
      <c r="I702" s="418" t="s">
        <v>1952</v>
      </c>
      <c r="J702" s="418" t="s">
        <v>1953</v>
      </c>
      <c r="K702" s="418" t="s">
        <v>1954</v>
      </c>
      <c r="L702" s="418" t="s">
        <v>1955</v>
      </c>
      <c r="M702" s="419">
        <v>40.815333333333335</v>
      </c>
      <c r="N702" s="419">
        <v>-76.199527777777774</v>
      </c>
      <c r="O702" s="418">
        <v>20140761698</v>
      </c>
      <c r="P702" s="413" t="s">
        <v>55</v>
      </c>
      <c r="Q702" s="413" t="s">
        <v>1003</v>
      </c>
      <c r="R702" s="413" t="s">
        <v>1957</v>
      </c>
      <c r="S702" s="420" t="s">
        <v>302</v>
      </c>
      <c r="T702" s="413"/>
      <c r="U702" s="420" t="s">
        <v>937</v>
      </c>
      <c r="V702" s="606">
        <f>LOOKUP(Table1[[#This Row],[JV '#]],Table4[JV '#],Table4[Construction Start Dates])</f>
        <v>42417</v>
      </c>
    </row>
    <row r="703" spans="1:22" ht="24" x14ac:dyDescent="0.25">
      <c r="A703" s="414" t="s">
        <v>1958</v>
      </c>
      <c r="B703" s="415" t="s">
        <v>887</v>
      </c>
      <c r="C703" s="415">
        <v>207</v>
      </c>
      <c r="D703" s="456">
        <v>30730</v>
      </c>
      <c r="E703" s="416">
        <v>85810</v>
      </c>
      <c r="F703" s="417">
        <v>53092400702725</v>
      </c>
      <c r="G703" s="416">
        <v>5</v>
      </c>
      <c r="H703" s="415" t="s">
        <v>1935</v>
      </c>
      <c r="I703" s="418" t="s">
        <v>1952</v>
      </c>
      <c r="J703" s="418" t="s">
        <v>1953</v>
      </c>
      <c r="K703" s="418" t="s">
        <v>1954</v>
      </c>
      <c r="L703" s="418" t="s">
        <v>1955</v>
      </c>
      <c r="M703" s="419">
        <v>40.815333333333335</v>
      </c>
      <c r="N703" s="419">
        <v>-76.199527777777774</v>
      </c>
      <c r="O703" s="418">
        <v>20140761698</v>
      </c>
      <c r="P703" s="413" t="s">
        <v>55</v>
      </c>
      <c r="Q703" s="413" t="s">
        <v>1155</v>
      </c>
      <c r="R703" s="413" t="s">
        <v>1959</v>
      </c>
      <c r="S703" s="420" t="s">
        <v>302</v>
      </c>
      <c r="T703" s="413"/>
      <c r="U703" s="420" t="s">
        <v>937</v>
      </c>
      <c r="V703" s="606">
        <f>LOOKUP(Table1[[#This Row],[JV '#]],Table4[JV '#],Table4[Construction Start Dates])</f>
        <v>42417</v>
      </c>
    </row>
    <row r="704" spans="1:22" x14ac:dyDescent="0.25">
      <c r="A704" s="414" t="s">
        <v>1960</v>
      </c>
      <c r="B704" s="415" t="s">
        <v>887</v>
      </c>
      <c r="C704" s="415">
        <v>207</v>
      </c>
      <c r="D704" s="456">
        <v>30730</v>
      </c>
      <c r="E704" s="416">
        <v>85810</v>
      </c>
      <c r="F704" s="417">
        <v>53092400702725</v>
      </c>
      <c r="G704" s="416">
        <v>5</v>
      </c>
      <c r="H704" s="415" t="s">
        <v>1935</v>
      </c>
      <c r="I704" s="418" t="s">
        <v>1952</v>
      </c>
      <c r="J704" s="418" t="s">
        <v>1953</v>
      </c>
      <c r="K704" s="418" t="s">
        <v>1954</v>
      </c>
      <c r="L704" s="418" t="s">
        <v>1955</v>
      </c>
      <c r="M704" s="419">
        <v>40.815333333333335</v>
      </c>
      <c r="N704" s="419">
        <v>-76.199527777777774</v>
      </c>
      <c r="O704" s="418">
        <v>20140761698</v>
      </c>
      <c r="P704" s="413" t="s">
        <v>1649</v>
      </c>
      <c r="Q704" s="413" t="s">
        <v>1961</v>
      </c>
      <c r="R704" s="413" t="s">
        <v>1962</v>
      </c>
      <c r="S704" s="420" t="s">
        <v>44</v>
      </c>
      <c r="T704" s="413"/>
      <c r="U704" s="420" t="s">
        <v>899</v>
      </c>
      <c r="V704" s="606">
        <f>LOOKUP(Table1[[#This Row],[JV '#]],Table4[JV '#],Table4[Construction Start Dates])</f>
        <v>42417</v>
      </c>
    </row>
    <row r="705" spans="1:22" x14ac:dyDescent="0.25">
      <c r="A705" s="414" t="s">
        <v>1963</v>
      </c>
      <c r="B705" s="415" t="s">
        <v>887</v>
      </c>
      <c r="C705" s="415">
        <v>207</v>
      </c>
      <c r="D705" s="456">
        <v>30730</v>
      </c>
      <c r="E705" s="416">
        <v>85810</v>
      </c>
      <c r="F705" s="417">
        <v>53092400702725</v>
      </c>
      <c r="G705" s="416">
        <v>5</v>
      </c>
      <c r="H705" s="415" t="s">
        <v>1935</v>
      </c>
      <c r="I705" s="418" t="s">
        <v>1952</v>
      </c>
      <c r="J705" s="418" t="s">
        <v>1953</v>
      </c>
      <c r="K705" s="418" t="s">
        <v>1954</v>
      </c>
      <c r="L705" s="418" t="s">
        <v>1955</v>
      </c>
      <c r="M705" s="419">
        <v>40.815333333333335</v>
      </c>
      <c r="N705" s="419">
        <v>-76.199527777777774</v>
      </c>
      <c r="O705" s="418">
        <v>20140761698</v>
      </c>
      <c r="P705" s="413" t="s">
        <v>964</v>
      </c>
      <c r="Q705" s="413" t="s">
        <v>1964</v>
      </c>
      <c r="R705" s="413" t="s">
        <v>1965</v>
      </c>
      <c r="S705" s="420" t="s">
        <v>44</v>
      </c>
      <c r="T705" s="413"/>
      <c r="U705" s="420" t="s">
        <v>899</v>
      </c>
      <c r="V705" s="606">
        <f>LOOKUP(Table1[[#This Row],[JV '#]],Table4[JV '#],Table4[Construction Start Dates])</f>
        <v>42417</v>
      </c>
    </row>
    <row r="706" spans="1:22" ht="36" x14ac:dyDescent="0.25">
      <c r="A706" s="414" t="s">
        <v>1966</v>
      </c>
      <c r="B706" s="415" t="s">
        <v>887</v>
      </c>
      <c r="C706" s="415">
        <v>208</v>
      </c>
      <c r="D706" s="516">
        <v>30832</v>
      </c>
      <c r="E706" s="416">
        <v>85724</v>
      </c>
      <c r="F706" s="417">
        <v>53401600100000</v>
      </c>
      <c r="G706" s="416">
        <v>5</v>
      </c>
      <c r="H706" s="415" t="s">
        <v>1935</v>
      </c>
      <c r="I706" s="418" t="s">
        <v>1967</v>
      </c>
      <c r="J706" s="418" t="s">
        <v>1968</v>
      </c>
      <c r="K706" s="418" t="s">
        <v>1969</v>
      </c>
      <c r="L706" s="418" t="s">
        <v>1970</v>
      </c>
      <c r="M706" s="419">
        <v>40.661555555555559</v>
      </c>
      <c r="N706" s="419">
        <v>-76.686580555555551</v>
      </c>
      <c r="O706" s="418" t="s">
        <v>1971</v>
      </c>
      <c r="P706" s="413" t="s">
        <v>46</v>
      </c>
      <c r="Q706" s="413" t="s">
        <v>548</v>
      </c>
      <c r="R706" s="413" t="s">
        <v>1115</v>
      </c>
      <c r="S706" s="420" t="s">
        <v>302</v>
      </c>
      <c r="T706" s="413"/>
      <c r="U706" s="420" t="s">
        <v>895</v>
      </c>
      <c r="V706" s="606">
        <f>LOOKUP(Table1[[#This Row],[JV '#]],Table4[JV '#],Table4[Construction Start Dates])</f>
        <v>42205</v>
      </c>
    </row>
    <row r="707" spans="1:22" ht="48" x14ac:dyDescent="0.25">
      <c r="A707" s="414" t="s">
        <v>1972</v>
      </c>
      <c r="B707" s="415" t="s">
        <v>887</v>
      </c>
      <c r="C707" s="415">
        <v>208</v>
      </c>
      <c r="D707" s="516">
        <v>30832</v>
      </c>
      <c r="E707" s="416">
        <v>85724</v>
      </c>
      <c r="F707" s="417">
        <v>53401600100000</v>
      </c>
      <c r="G707" s="416">
        <v>5</v>
      </c>
      <c r="H707" s="415" t="s">
        <v>1935</v>
      </c>
      <c r="I707" s="418" t="s">
        <v>1967</v>
      </c>
      <c r="J707" s="418" t="s">
        <v>1968</v>
      </c>
      <c r="K707" s="418" t="s">
        <v>1969</v>
      </c>
      <c r="L707" s="418" t="s">
        <v>1970</v>
      </c>
      <c r="M707" s="419">
        <v>40.661555555555559</v>
      </c>
      <c r="N707" s="419">
        <v>-76.686580555555551</v>
      </c>
      <c r="O707" s="418" t="s">
        <v>1971</v>
      </c>
      <c r="P707" s="413" t="s">
        <v>55</v>
      </c>
      <c r="Q707" s="413" t="s">
        <v>316</v>
      </c>
      <c r="R707" s="413" t="s">
        <v>1973</v>
      </c>
      <c r="S707" s="420" t="s">
        <v>302</v>
      </c>
      <c r="T707" s="413"/>
      <c r="U707" s="420" t="s">
        <v>895</v>
      </c>
      <c r="V707" s="606">
        <f>LOOKUP(Table1[[#This Row],[JV '#]],Table4[JV '#],Table4[Construction Start Dates])</f>
        <v>42205</v>
      </c>
    </row>
    <row r="708" spans="1:22" ht="36" x14ac:dyDescent="0.25">
      <c r="A708" s="414" t="s">
        <v>1974</v>
      </c>
      <c r="B708" s="415" t="s">
        <v>887</v>
      </c>
      <c r="C708" s="415">
        <v>208</v>
      </c>
      <c r="D708" s="516">
        <v>30832</v>
      </c>
      <c r="E708" s="416">
        <v>85724</v>
      </c>
      <c r="F708" s="417">
        <v>53401600100000</v>
      </c>
      <c r="G708" s="416">
        <v>5</v>
      </c>
      <c r="H708" s="415" t="s">
        <v>1935</v>
      </c>
      <c r="I708" s="418" t="s">
        <v>1967</v>
      </c>
      <c r="J708" s="418" t="s">
        <v>1968</v>
      </c>
      <c r="K708" s="418" t="s">
        <v>1969</v>
      </c>
      <c r="L708" s="418" t="s">
        <v>1970</v>
      </c>
      <c r="M708" s="419">
        <v>40.661555555555559</v>
      </c>
      <c r="N708" s="419">
        <v>-76.686580555555551</v>
      </c>
      <c r="O708" s="418" t="s">
        <v>1971</v>
      </c>
      <c r="P708" s="413" t="s">
        <v>55</v>
      </c>
      <c r="Q708" s="413" t="s">
        <v>1975</v>
      </c>
      <c r="R708" s="413" t="s">
        <v>1976</v>
      </c>
      <c r="S708" s="420" t="s">
        <v>302</v>
      </c>
      <c r="T708" s="413"/>
      <c r="U708" s="420" t="s">
        <v>895</v>
      </c>
      <c r="V708" s="606">
        <f>LOOKUP(Table1[[#This Row],[JV '#]],Table4[JV '#],Table4[Construction Start Dates])</f>
        <v>42205</v>
      </c>
    </row>
    <row r="709" spans="1:22" ht="24" x14ac:dyDescent="0.25">
      <c r="A709" s="414" t="s">
        <v>1977</v>
      </c>
      <c r="B709" s="415" t="s">
        <v>887</v>
      </c>
      <c r="C709" s="415">
        <v>209</v>
      </c>
      <c r="D709" s="516">
        <v>30856</v>
      </c>
      <c r="E709" s="416">
        <v>47695</v>
      </c>
      <c r="F709" s="417">
        <v>53403600300000</v>
      </c>
      <c r="G709" s="416">
        <v>5</v>
      </c>
      <c r="H709" s="415" t="s">
        <v>1935</v>
      </c>
      <c r="I709" s="418" t="s">
        <v>1978</v>
      </c>
      <c r="J709" s="418" t="s">
        <v>1979</v>
      </c>
      <c r="K709" s="418" t="s">
        <v>1980</v>
      </c>
      <c r="L709" s="418" t="s">
        <v>1981</v>
      </c>
      <c r="M709" s="419">
        <v>40.852499999999999</v>
      </c>
      <c r="N709" s="419">
        <v>-76.280533333333338</v>
      </c>
      <c r="O709" s="418" t="s">
        <v>1982</v>
      </c>
      <c r="P709" s="413" t="s">
        <v>46</v>
      </c>
      <c r="Q709" s="413" t="s">
        <v>548</v>
      </c>
      <c r="R709" s="413" t="s">
        <v>1115</v>
      </c>
      <c r="S709" s="420" t="s">
        <v>302</v>
      </c>
      <c r="T709" s="413"/>
      <c r="U709" s="420" t="s">
        <v>899</v>
      </c>
      <c r="V709" s="606">
        <f>LOOKUP(Table1[[#This Row],[JV '#]],Table4[JV '#],Table4[Construction Start Dates])</f>
        <v>42240</v>
      </c>
    </row>
    <row r="710" spans="1:22" ht="24" x14ac:dyDescent="0.25">
      <c r="A710" s="414" t="s">
        <v>1983</v>
      </c>
      <c r="B710" s="415" t="s">
        <v>887</v>
      </c>
      <c r="C710" s="415">
        <v>209</v>
      </c>
      <c r="D710" s="516">
        <v>30856</v>
      </c>
      <c r="E710" s="416">
        <v>47695</v>
      </c>
      <c r="F710" s="417">
        <v>53403600300000</v>
      </c>
      <c r="G710" s="416">
        <v>5</v>
      </c>
      <c r="H710" s="415" t="s">
        <v>1935</v>
      </c>
      <c r="I710" s="418" t="s">
        <v>1978</v>
      </c>
      <c r="J710" s="418" t="s">
        <v>1979</v>
      </c>
      <c r="K710" s="418" t="s">
        <v>1980</v>
      </c>
      <c r="L710" s="418" t="s">
        <v>1981</v>
      </c>
      <c r="M710" s="419">
        <v>40.852499999999999</v>
      </c>
      <c r="N710" s="419">
        <v>-76.280533333333338</v>
      </c>
      <c r="O710" s="418" t="s">
        <v>1982</v>
      </c>
      <c r="P710" s="413" t="s">
        <v>55</v>
      </c>
      <c r="Q710" s="413" t="s">
        <v>893</v>
      </c>
      <c r="R710" s="413" t="s">
        <v>1942</v>
      </c>
      <c r="S710" s="420" t="s">
        <v>302</v>
      </c>
      <c r="T710" s="413"/>
      <c r="U710" s="420" t="s">
        <v>895</v>
      </c>
      <c r="V710" s="606">
        <f>LOOKUP(Table1[[#This Row],[JV '#]],Table4[JV '#],Table4[Construction Start Dates])</f>
        <v>42240</v>
      </c>
    </row>
    <row r="711" spans="1:22" ht="24" x14ac:dyDescent="0.25">
      <c r="A711" s="414" t="s">
        <v>1984</v>
      </c>
      <c r="B711" s="415" t="s">
        <v>887</v>
      </c>
      <c r="C711" s="415">
        <v>209</v>
      </c>
      <c r="D711" s="516">
        <v>30856</v>
      </c>
      <c r="E711" s="416">
        <v>47695</v>
      </c>
      <c r="F711" s="417">
        <v>53403600300000</v>
      </c>
      <c r="G711" s="416">
        <v>5</v>
      </c>
      <c r="H711" s="415" t="s">
        <v>1935</v>
      </c>
      <c r="I711" s="418" t="s">
        <v>1978</v>
      </c>
      <c r="J711" s="418" t="s">
        <v>1979</v>
      </c>
      <c r="K711" s="418" t="s">
        <v>1980</v>
      </c>
      <c r="L711" s="418" t="s">
        <v>1981</v>
      </c>
      <c r="M711" s="419">
        <v>40.852499999999999</v>
      </c>
      <c r="N711" s="419">
        <v>-76.280533333333338</v>
      </c>
      <c r="O711" s="418" t="s">
        <v>1982</v>
      </c>
      <c r="P711" s="413" t="s">
        <v>55</v>
      </c>
      <c r="Q711" s="413" t="s">
        <v>893</v>
      </c>
      <c r="R711" s="413" t="s">
        <v>1942</v>
      </c>
      <c r="S711" s="420" t="s">
        <v>302</v>
      </c>
      <c r="T711" s="413"/>
      <c r="U711" s="420" t="s">
        <v>895</v>
      </c>
      <c r="V711" s="606">
        <f>LOOKUP(Table1[[#This Row],[JV '#]],Table4[JV '#],Table4[Construction Start Dates])</f>
        <v>42240</v>
      </c>
    </row>
    <row r="712" spans="1:22" ht="24" x14ac:dyDescent="0.25">
      <c r="A712" s="414" t="s">
        <v>1985</v>
      </c>
      <c r="B712" s="415" t="s">
        <v>887</v>
      </c>
      <c r="C712" s="415">
        <v>209</v>
      </c>
      <c r="D712" s="516">
        <v>30856</v>
      </c>
      <c r="E712" s="416">
        <v>47695</v>
      </c>
      <c r="F712" s="417">
        <v>53403600300000</v>
      </c>
      <c r="G712" s="416">
        <v>5</v>
      </c>
      <c r="H712" s="415" t="s">
        <v>1935</v>
      </c>
      <c r="I712" s="418" t="s">
        <v>1978</v>
      </c>
      <c r="J712" s="418" t="s">
        <v>1979</v>
      </c>
      <c r="K712" s="418" t="s">
        <v>1980</v>
      </c>
      <c r="L712" s="418" t="s">
        <v>1981</v>
      </c>
      <c r="M712" s="419">
        <v>40.852499999999999</v>
      </c>
      <c r="N712" s="419">
        <v>-76.280533333333338</v>
      </c>
      <c r="O712" s="418" t="s">
        <v>1982</v>
      </c>
      <c r="P712" s="413" t="s">
        <v>55</v>
      </c>
      <c r="Q712" s="413" t="s">
        <v>1155</v>
      </c>
      <c r="R712" s="413" t="s">
        <v>1986</v>
      </c>
      <c r="S712" s="420" t="s">
        <v>302</v>
      </c>
      <c r="T712" s="413"/>
      <c r="U712" s="420" t="s">
        <v>895</v>
      </c>
      <c r="V712" s="606">
        <f>LOOKUP(Table1[[#This Row],[JV '#]],Table4[JV '#],Table4[Construction Start Dates])</f>
        <v>42240</v>
      </c>
    </row>
    <row r="713" spans="1:22" ht="24" x14ac:dyDescent="0.25">
      <c r="A713" s="414" t="s">
        <v>1987</v>
      </c>
      <c r="B713" s="415" t="s">
        <v>887</v>
      </c>
      <c r="C713" s="415">
        <v>210</v>
      </c>
      <c r="D713" s="516">
        <v>30862</v>
      </c>
      <c r="E713" s="416">
        <v>12522</v>
      </c>
      <c r="F713" s="417">
        <v>53403900200000</v>
      </c>
      <c r="G713" s="416">
        <v>5</v>
      </c>
      <c r="H713" s="415" t="s">
        <v>1935</v>
      </c>
      <c r="I713" s="418" t="s">
        <v>1988</v>
      </c>
      <c r="J713" s="418" t="s">
        <v>1989</v>
      </c>
      <c r="K713" s="418" t="s">
        <v>1969</v>
      </c>
      <c r="L713" s="418" t="s">
        <v>1990</v>
      </c>
      <c r="M713" s="419">
        <v>40.703800000000001</v>
      </c>
      <c r="N713" s="419">
        <v>-76.490099999999998</v>
      </c>
      <c r="O713" s="418" t="s">
        <v>1991</v>
      </c>
      <c r="P713" s="413" t="s">
        <v>46</v>
      </c>
      <c r="Q713" s="413" t="s">
        <v>548</v>
      </c>
      <c r="R713" s="413" t="s">
        <v>1115</v>
      </c>
      <c r="S713" s="420" t="s">
        <v>302</v>
      </c>
      <c r="T713" s="413"/>
      <c r="U713" s="420" t="s">
        <v>1992</v>
      </c>
      <c r="V713" s="606">
        <f>LOOKUP(Table1[[#This Row],[JV '#]],Table4[JV '#],Table4[Construction Start Dates])</f>
        <v>42205</v>
      </c>
    </row>
    <row r="714" spans="1:22" ht="24" x14ac:dyDescent="0.25">
      <c r="A714" s="414" t="s">
        <v>1993</v>
      </c>
      <c r="B714" s="415" t="s">
        <v>887</v>
      </c>
      <c r="C714" s="415">
        <v>210</v>
      </c>
      <c r="D714" s="516">
        <v>30862</v>
      </c>
      <c r="E714" s="416">
        <v>12522</v>
      </c>
      <c r="F714" s="417">
        <v>53403900200000</v>
      </c>
      <c r="G714" s="416">
        <v>5</v>
      </c>
      <c r="H714" s="415" t="s">
        <v>1935</v>
      </c>
      <c r="I714" s="418" t="s">
        <v>1988</v>
      </c>
      <c r="J714" s="418" t="s">
        <v>1989</v>
      </c>
      <c r="K714" s="418" t="s">
        <v>1969</v>
      </c>
      <c r="L714" s="418" t="s">
        <v>1990</v>
      </c>
      <c r="M714" s="419">
        <v>40.703800000000001</v>
      </c>
      <c r="N714" s="419">
        <v>-76.490099999999998</v>
      </c>
      <c r="O714" s="418" t="s">
        <v>1991</v>
      </c>
      <c r="P714" s="413" t="s">
        <v>55</v>
      </c>
      <c r="Q714" s="413" t="s">
        <v>1658</v>
      </c>
      <c r="R714" s="413" t="s">
        <v>1994</v>
      </c>
      <c r="S714" s="420" t="s">
        <v>302</v>
      </c>
      <c r="T714" s="413"/>
      <c r="U714" s="420" t="s">
        <v>895</v>
      </c>
      <c r="V714" s="606">
        <f>LOOKUP(Table1[[#This Row],[JV '#]],Table4[JV '#],Table4[Construction Start Dates])</f>
        <v>42205</v>
      </c>
    </row>
    <row r="715" spans="1:22" x14ac:dyDescent="0.25">
      <c r="A715" s="414" t="s">
        <v>1995</v>
      </c>
      <c r="B715" s="415" t="s">
        <v>35</v>
      </c>
      <c r="C715" s="459">
        <v>211</v>
      </c>
      <c r="D715" s="520">
        <v>7262</v>
      </c>
      <c r="E715" s="415">
        <v>56830</v>
      </c>
      <c r="F715" s="490">
        <v>9203701900000</v>
      </c>
      <c r="G715" s="416">
        <v>6</v>
      </c>
      <c r="H715" s="415" t="s">
        <v>1996</v>
      </c>
      <c r="I715" s="418" t="s">
        <v>1997</v>
      </c>
      <c r="J715" s="418" t="s">
        <v>1998</v>
      </c>
      <c r="K715" s="418" t="s">
        <v>1999</v>
      </c>
      <c r="L715" s="418" t="s">
        <v>2000</v>
      </c>
      <c r="M715" s="419">
        <v>40.18783333333333</v>
      </c>
      <c r="N715" s="419">
        <v>-74.846797222222222</v>
      </c>
      <c r="O715" s="418">
        <v>20143580217</v>
      </c>
      <c r="P715" s="413"/>
      <c r="Q715" s="413" t="s">
        <v>2001</v>
      </c>
      <c r="R715" s="413" t="s">
        <v>2002</v>
      </c>
      <c r="S715" s="420" t="s">
        <v>44</v>
      </c>
      <c r="T715" s="413"/>
      <c r="U715" s="420"/>
      <c r="V715" s="606">
        <f>LOOKUP(Table1[[#This Row],[JV '#]],Table4[JV '#],Table4[Construction Start Dates])</f>
        <v>42828</v>
      </c>
    </row>
    <row r="716" spans="1:22" ht="84" x14ac:dyDescent="0.25">
      <c r="A716" s="414" t="s">
        <v>2003</v>
      </c>
      <c r="B716" s="415" t="s">
        <v>35</v>
      </c>
      <c r="C716" s="459">
        <v>211</v>
      </c>
      <c r="D716" s="520">
        <v>7262</v>
      </c>
      <c r="E716" s="415">
        <v>56830</v>
      </c>
      <c r="F716" s="490">
        <v>9203701900000</v>
      </c>
      <c r="G716" s="416">
        <v>6</v>
      </c>
      <c r="H716" s="415" t="s">
        <v>1996</v>
      </c>
      <c r="I716" s="418" t="s">
        <v>1997</v>
      </c>
      <c r="J716" s="418" t="s">
        <v>1998</v>
      </c>
      <c r="K716" s="418" t="s">
        <v>1999</v>
      </c>
      <c r="L716" s="418" t="s">
        <v>2000</v>
      </c>
      <c r="M716" s="419">
        <v>40.18783333333333</v>
      </c>
      <c r="N716" s="419">
        <v>-74.846797222222222</v>
      </c>
      <c r="O716" s="418">
        <v>20143580217</v>
      </c>
      <c r="P716" s="413" t="s">
        <v>46</v>
      </c>
      <c r="Q716" s="413" t="s">
        <v>2004</v>
      </c>
      <c r="R716" s="413" t="s">
        <v>2005</v>
      </c>
      <c r="S716" s="420"/>
      <c r="T716" s="413"/>
      <c r="U716" s="436"/>
      <c r="V716" s="606">
        <f>LOOKUP(Table1[[#This Row],[JV '#]],Table4[JV '#],Table4[Construction Start Dates])</f>
        <v>42828</v>
      </c>
    </row>
    <row r="717" spans="1:22" ht="84" x14ac:dyDescent="0.25">
      <c r="A717" s="414">
        <v>212</v>
      </c>
      <c r="B717" s="415" t="s">
        <v>35</v>
      </c>
      <c r="C717" s="415">
        <v>212</v>
      </c>
      <c r="D717" s="516">
        <v>10497</v>
      </c>
      <c r="E717" s="415">
        <v>81284</v>
      </c>
      <c r="F717" s="417">
        <v>15304401300000</v>
      </c>
      <c r="G717" s="416">
        <v>6</v>
      </c>
      <c r="H717" s="415" t="s">
        <v>2006</v>
      </c>
      <c r="I717" s="418" t="s">
        <v>2007</v>
      </c>
      <c r="J717" s="418" t="s">
        <v>2008</v>
      </c>
      <c r="K717" s="418" t="s">
        <v>2009</v>
      </c>
      <c r="L717" s="418" t="s">
        <v>2010</v>
      </c>
      <c r="M717" s="419">
        <v>39.832583333333332</v>
      </c>
      <c r="N717" s="419">
        <v>-75.845194444444445</v>
      </c>
      <c r="O717" s="418">
        <v>20150712604</v>
      </c>
      <c r="P717" s="413" t="s">
        <v>46</v>
      </c>
      <c r="Q717" s="413" t="s">
        <v>2004</v>
      </c>
      <c r="R717" s="413" t="s">
        <v>2005</v>
      </c>
      <c r="S717" s="420"/>
      <c r="T717" s="413"/>
      <c r="U717" s="420"/>
      <c r="V717" s="606">
        <f>LOOKUP(Table1[[#This Row],[JV '#]],Table4[JV '#],Table4[Construction Start Dates])</f>
        <v>42800</v>
      </c>
    </row>
    <row r="718" spans="1:22" ht="84" x14ac:dyDescent="0.25">
      <c r="A718" s="414">
        <v>213</v>
      </c>
      <c r="B718" s="415" t="s">
        <v>35</v>
      </c>
      <c r="C718" s="459">
        <v>213</v>
      </c>
      <c r="D718" s="416">
        <v>10599</v>
      </c>
      <c r="E718" s="415">
        <v>86306</v>
      </c>
      <c r="F718" s="490">
        <v>15400800402407</v>
      </c>
      <c r="G718" s="416">
        <v>6</v>
      </c>
      <c r="H718" s="415" t="s">
        <v>2006</v>
      </c>
      <c r="I718" s="418" t="s">
        <v>2011</v>
      </c>
      <c r="J718" s="418" t="s">
        <v>2012</v>
      </c>
      <c r="K718" s="418" t="s">
        <v>2013</v>
      </c>
      <c r="L718" s="418" t="s">
        <v>2014</v>
      </c>
      <c r="M718" s="419">
        <v>40.072194444444442</v>
      </c>
      <c r="N718" s="419">
        <v>-75.786341666666672</v>
      </c>
      <c r="O718" s="418">
        <v>20150682247</v>
      </c>
      <c r="P718" s="413" t="s">
        <v>46</v>
      </c>
      <c r="Q718" s="413" t="s">
        <v>2004</v>
      </c>
      <c r="R718" s="413" t="s">
        <v>2005</v>
      </c>
      <c r="S718" s="420"/>
      <c r="T718" s="413"/>
      <c r="U718" s="420"/>
      <c r="V718" s="606">
        <f>LOOKUP(Table1[[#This Row],[JV '#]],Table4[JV '#],Table4[Construction Start Dates])</f>
        <v>42613</v>
      </c>
    </row>
    <row r="719" spans="1:22" ht="84" x14ac:dyDescent="0.25">
      <c r="A719" s="414" t="s">
        <v>2015</v>
      </c>
      <c r="B719" s="415" t="s">
        <v>35</v>
      </c>
      <c r="C719" s="517">
        <v>214</v>
      </c>
      <c r="D719" s="502">
        <v>15002</v>
      </c>
      <c r="E719" s="415">
        <v>15232</v>
      </c>
      <c r="F719" s="490">
        <v>23042000701072</v>
      </c>
      <c r="G719" s="416">
        <v>6</v>
      </c>
      <c r="H719" s="415" t="s">
        <v>2016</v>
      </c>
      <c r="I719" s="418" t="s">
        <v>2017</v>
      </c>
      <c r="J719" s="418" t="s">
        <v>2018</v>
      </c>
      <c r="K719" s="418" t="s">
        <v>2019</v>
      </c>
      <c r="L719" s="418" t="s">
        <v>2020</v>
      </c>
      <c r="M719" s="419">
        <v>39.897888888888886</v>
      </c>
      <c r="N719" s="419">
        <v>-75.31616666666666</v>
      </c>
      <c r="O719" s="418">
        <v>20150271475</v>
      </c>
      <c r="P719" s="413" t="s">
        <v>46</v>
      </c>
      <c r="Q719" s="413" t="s">
        <v>2004</v>
      </c>
      <c r="R719" s="413" t="s">
        <v>2005</v>
      </c>
      <c r="S719" s="420"/>
      <c r="T719" s="413"/>
      <c r="U719" s="420"/>
      <c r="V719" s="606">
        <f>LOOKUP(Table1[[#This Row],[JV '#]],Table4[JV '#],Table4[Construction Start Dates])</f>
        <v>42586</v>
      </c>
    </row>
    <row r="720" spans="1:22" ht="24" x14ac:dyDescent="0.25">
      <c r="A720" s="414" t="s">
        <v>2021</v>
      </c>
      <c r="B720" s="415" t="s">
        <v>35</v>
      </c>
      <c r="C720" s="517">
        <v>214</v>
      </c>
      <c r="D720" s="502">
        <v>15002</v>
      </c>
      <c r="E720" s="415">
        <v>15232</v>
      </c>
      <c r="F720" s="490">
        <v>23042000701072</v>
      </c>
      <c r="G720" s="416">
        <v>6</v>
      </c>
      <c r="H720" s="415" t="s">
        <v>2016</v>
      </c>
      <c r="I720" s="418" t="s">
        <v>2017</v>
      </c>
      <c r="J720" s="418" t="s">
        <v>2018</v>
      </c>
      <c r="K720" s="418" t="s">
        <v>2019</v>
      </c>
      <c r="L720" s="418" t="s">
        <v>2020</v>
      </c>
      <c r="M720" s="419">
        <v>39.897888888888886</v>
      </c>
      <c r="N720" s="419">
        <v>-75.31616666666666</v>
      </c>
      <c r="O720" s="418">
        <v>20150271475</v>
      </c>
      <c r="P720" s="413" t="s">
        <v>309</v>
      </c>
      <c r="Q720" s="413" t="s">
        <v>1163</v>
      </c>
      <c r="R720" s="413" t="s">
        <v>2022</v>
      </c>
      <c r="S720" s="420" t="s">
        <v>44</v>
      </c>
      <c r="T720" s="413"/>
      <c r="U720" s="436"/>
      <c r="V720" s="606">
        <f>LOOKUP(Table1[[#This Row],[JV '#]],Table4[JV '#],Table4[Construction Start Dates])</f>
        <v>42586</v>
      </c>
    </row>
    <row r="721" spans="1:22" ht="24" x14ac:dyDescent="0.25">
      <c r="A721" s="414" t="s">
        <v>2023</v>
      </c>
      <c r="B721" s="415" t="s">
        <v>35</v>
      </c>
      <c r="C721" s="517">
        <v>214</v>
      </c>
      <c r="D721" s="502">
        <v>15002</v>
      </c>
      <c r="E721" s="415">
        <v>15232</v>
      </c>
      <c r="F721" s="490">
        <v>23042000701072</v>
      </c>
      <c r="G721" s="416">
        <v>6</v>
      </c>
      <c r="H721" s="415" t="s">
        <v>2016</v>
      </c>
      <c r="I721" s="418" t="s">
        <v>2017</v>
      </c>
      <c r="J721" s="418" t="s">
        <v>2018</v>
      </c>
      <c r="K721" s="418" t="s">
        <v>2019</v>
      </c>
      <c r="L721" s="418" t="s">
        <v>2020</v>
      </c>
      <c r="M721" s="419">
        <v>39.8978888888889</v>
      </c>
      <c r="N721" s="419">
        <v>-75.31616666666666</v>
      </c>
      <c r="O721" s="418">
        <v>20150271475</v>
      </c>
      <c r="P721" s="413" t="s">
        <v>107</v>
      </c>
      <c r="Q721" s="413" t="s">
        <v>2024</v>
      </c>
      <c r="R721" s="413" t="s">
        <v>2025</v>
      </c>
      <c r="S721" s="420" t="s">
        <v>44</v>
      </c>
      <c r="T721" s="413" t="s">
        <v>2026</v>
      </c>
      <c r="U721" s="436"/>
      <c r="V721" s="606">
        <f>LOOKUP(Table1[[#This Row],[JV '#]],Table4[JV '#],Table4[Construction Start Dates])</f>
        <v>42586</v>
      </c>
    </row>
    <row r="722" spans="1:22" ht="24" x14ac:dyDescent="0.25">
      <c r="A722" s="414" t="s">
        <v>2027</v>
      </c>
      <c r="B722" s="415" t="s">
        <v>35</v>
      </c>
      <c r="C722" s="517">
        <v>214</v>
      </c>
      <c r="D722" s="502">
        <v>15002</v>
      </c>
      <c r="E722" s="415">
        <v>15232</v>
      </c>
      <c r="F722" s="490">
        <v>23042000701072</v>
      </c>
      <c r="G722" s="416">
        <v>6</v>
      </c>
      <c r="H722" s="415" t="s">
        <v>2016</v>
      </c>
      <c r="I722" s="418" t="s">
        <v>2017</v>
      </c>
      <c r="J722" s="418" t="s">
        <v>2018</v>
      </c>
      <c r="K722" s="418" t="s">
        <v>2019</v>
      </c>
      <c r="L722" s="418" t="s">
        <v>2020</v>
      </c>
      <c r="M722" s="419">
        <v>39.897888888888886</v>
      </c>
      <c r="N722" s="419">
        <v>-75.31616666666666</v>
      </c>
      <c r="O722" s="418">
        <v>20150271475</v>
      </c>
      <c r="P722" s="413" t="s">
        <v>309</v>
      </c>
      <c r="Q722" s="413" t="s">
        <v>2028</v>
      </c>
      <c r="R722" s="413" t="s">
        <v>2029</v>
      </c>
      <c r="S722" s="420" t="s">
        <v>44</v>
      </c>
      <c r="T722" s="413"/>
      <c r="U722" s="436"/>
      <c r="V722" s="606">
        <f>LOOKUP(Table1[[#This Row],[JV '#]],Table4[JV '#],Table4[Construction Start Dates])</f>
        <v>42586</v>
      </c>
    </row>
    <row r="723" spans="1:22" ht="84" x14ac:dyDescent="0.25">
      <c r="A723" s="414" t="s">
        <v>2030</v>
      </c>
      <c r="B723" s="415" t="s">
        <v>35</v>
      </c>
      <c r="C723" s="415">
        <v>215</v>
      </c>
      <c r="D723" s="520">
        <v>27513</v>
      </c>
      <c r="E723" s="415">
        <v>102315</v>
      </c>
      <c r="F723" s="417">
        <v>46066302700894</v>
      </c>
      <c r="G723" s="416">
        <v>6</v>
      </c>
      <c r="H723" s="415" t="s">
        <v>2031</v>
      </c>
      <c r="I723" s="418" t="s">
        <v>2032</v>
      </c>
      <c r="J723" s="418" t="s">
        <v>2033</v>
      </c>
      <c r="K723" s="418" t="s">
        <v>2034</v>
      </c>
      <c r="L723" s="418" t="s">
        <v>2035</v>
      </c>
      <c r="M723" s="419">
        <v>40.373444444444445</v>
      </c>
      <c r="N723" s="419">
        <v>-75.518372222222226</v>
      </c>
      <c r="O723" s="418">
        <v>20150751388</v>
      </c>
      <c r="P723" s="413" t="s">
        <v>46</v>
      </c>
      <c r="Q723" s="413" t="s">
        <v>2004</v>
      </c>
      <c r="R723" s="413" t="s">
        <v>2005</v>
      </c>
      <c r="S723" s="420"/>
      <c r="T723" s="413"/>
      <c r="U723" s="420"/>
      <c r="V723" s="606">
        <f>LOOKUP(Table1[[#This Row],[JV '#]],Table4[JV '#],Table4[Construction Start Dates])</f>
        <v>42818</v>
      </c>
    </row>
    <row r="724" spans="1:22" ht="24" x14ac:dyDescent="0.25">
      <c r="A724" s="414" t="s">
        <v>2036</v>
      </c>
      <c r="B724" s="415" t="s">
        <v>35</v>
      </c>
      <c r="C724" s="415">
        <v>215</v>
      </c>
      <c r="D724" s="520">
        <v>27513</v>
      </c>
      <c r="E724" s="415">
        <v>102315</v>
      </c>
      <c r="F724" s="417">
        <v>46066302700894</v>
      </c>
      <c r="G724" s="416">
        <v>6</v>
      </c>
      <c r="H724" s="415" t="s">
        <v>2031</v>
      </c>
      <c r="I724" s="418" t="s">
        <v>2032</v>
      </c>
      <c r="J724" s="418" t="s">
        <v>2033</v>
      </c>
      <c r="K724" s="418" t="s">
        <v>2034</v>
      </c>
      <c r="L724" s="418" t="s">
        <v>2035</v>
      </c>
      <c r="M724" s="419">
        <v>40.373444444444445</v>
      </c>
      <c r="N724" s="419">
        <v>-75.518372222222226</v>
      </c>
      <c r="O724" s="418">
        <v>20150751388</v>
      </c>
      <c r="P724" s="413" t="s">
        <v>46</v>
      </c>
      <c r="Q724" s="413" t="s">
        <v>548</v>
      </c>
      <c r="R724" s="413" t="s">
        <v>549</v>
      </c>
      <c r="S724" s="420" t="s">
        <v>44</v>
      </c>
      <c r="T724" s="413"/>
      <c r="U724" s="436"/>
      <c r="V724" s="606">
        <f>LOOKUP(Table1[[#This Row],[JV '#]],Table4[JV '#],Table4[Construction Start Dates])</f>
        <v>42818</v>
      </c>
    </row>
    <row r="725" spans="1:22" ht="24" x14ac:dyDescent="0.25">
      <c r="A725" s="414" t="s">
        <v>2037</v>
      </c>
      <c r="B725" s="415" t="s">
        <v>35</v>
      </c>
      <c r="C725" s="415">
        <v>216</v>
      </c>
      <c r="D725" s="416">
        <v>27605</v>
      </c>
      <c r="E725" s="415">
        <v>102218</v>
      </c>
      <c r="F725" s="417">
        <v>46201300320000</v>
      </c>
      <c r="G725" s="416">
        <v>6</v>
      </c>
      <c r="H725" s="415" t="s">
        <v>2031</v>
      </c>
      <c r="I725" s="418" t="s">
        <v>2038</v>
      </c>
      <c r="J725" s="418" t="s">
        <v>2039</v>
      </c>
      <c r="K725" s="418" t="s">
        <v>2040</v>
      </c>
      <c r="L725" s="418" t="s">
        <v>2041</v>
      </c>
      <c r="M725" s="419">
        <v>40.121916666666664</v>
      </c>
      <c r="N725" s="419">
        <v>-75.051455555555549</v>
      </c>
      <c r="O725" s="418">
        <v>20150751415</v>
      </c>
      <c r="P725" s="413" t="s">
        <v>309</v>
      </c>
      <c r="Q725" s="413" t="s">
        <v>1163</v>
      </c>
      <c r="R725" s="413" t="s">
        <v>2022</v>
      </c>
      <c r="S725" s="420" t="s">
        <v>44</v>
      </c>
      <c r="T725" s="413"/>
      <c r="U725" s="420"/>
      <c r="V725" s="606">
        <f>LOOKUP(Table1[[#This Row],[JV '#]],Table4[JV '#],Table4[Construction Start Dates])</f>
        <v>42802</v>
      </c>
    </row>
    <row r="726" spans="1:22" x14ac:dyDescent="0.25">
      <c r="A726" s="414" t="s">
        <v>2042</v>
      </c>
      <c r="B726" s="415" t="s">
        <v>35</v>
      </c>
      <c r="C726" s="415">
        <v>216</v>
      </c>
      <c r="D726" s="416">
        <v>27605</v>
      </c>
      <c r="E726" s="415">
        <v>102218</v>
      </c>
      <c r="F726" s="417">
        <v>46201300320000</v>
      </c>
      <c r="G726" s="416">
        <v>6</v>
      </c>
      <c r="H726" s="415" t="s">
        <v>2031</v>
      </c>
      <c r="I726" s="418" t="s">
        <v>2038</v>
      </c>
      <c r="J726" s="418" t="s">
        <v>2039</v>
      </c>
      <c r="K726" s="418" t="s">
        <v>2040</v>
      </c>
      <c r="L726" s="418" t="s">
        <v>2041</v>
      </c>
      <c r="M726" s="419">
        <v>40.121916666666664</v>
      </c>
      <c r="N726" s="419">
        <v>-75.051455555555549</v>
      </c>
      <c r="O726" s="418">
        <v>20150751415</v>
      </c>
      <c r="P726" s="413" t="s">
        <v>107</v>
      </c>
      <c r="Q726" s="413" t="s">
        <v>2043</v>
      </c>
      <c r="R726" s="413" t="s">
        <v>2044</v>
      </c>
      <c r="S726" s="420" t="s">
        <v>44</v>
      </c>
      <c r="T726" s="413"/>
      <c r="U726" s="436"/>
      <c r="V726" s="606">
        <f>LOOKUP(Table1[[#This Row],[JV '#]],Table4[JV '#],Table4[Construction Start Dates])</f>
        <v>42802</v>
      </c>
    </row>
    <row r="727" spans="1:22" ht="84" x14ac:dyDescent="0.25">
      <c r="A727" s="414" t="s">
        <v>2045</v>
      </c>
      <c r="B727" s="415" t="s">
        <v>35</v>
      </c>
      <c r="C727" s="415">
        <v>216</v>
      </c>
      <c r="D727" s="416">
        <v>27605</v>
      </c>
      <c r="E727" s="415">
        <v>102218</v>
      </c>
      <c r="F727" s="417">
        <v>46201300320000</v>
      </c>
      <c r="G727" s="416">
        <v>6</v>
      </c>
      <c r="H727" s="415" t="s">
        <v>2031</v>
      </c>
      <c r="I727" s="418" t="s">
        <v>2038</v>
      </c>
      <c r="J727" s="418" t="s">
        <v>2039</v>
      </c>
      <c r="K727" s="418" t="s">
        <v>2040</v>
      </c>
      <c r="L727" s="418" t="s">
        <v>2041</v>
      </c>
      <c r="M727" s="419">
        <v>40.121916666666664</v>
      </c>
      <c r="N727" s="419">
        <v>-75.051455555555549</v>
      </c>
      <c r="O727" s="418">
        <v>20150751415</v>
      </c>
      <c r="P727" s="413" t="s">
        <v>46</v>
      </c>
      <c r="Q727" s="413" t="s">
        <v>2004</v>
      </c>
      <c r="R727" s="413" t="s">
        <v>2005</v>
      </c>
      <c r="S727" s="420"/>
      <c r="T727" s="413"/>
      <c r="U727" s="436"/>
      <c r="V727" s="606">
        <f>LOOKUP(Table1[[#This Row],[JV '#]],Table4[JV '#],Table4[Construction Start Dates])</f>
        <v>42802</v>
      </c>
    </row>
    <row r="728" spans="1:22" ht="24" x14ac:dyDescent="0.25">
      <c r="A728" s="414" t="s">
        <v>2046</v>
      </c>
      <c r="B728" s="415" t="s">
        <v>35</v>
      </c>
      <c r="C728" s="415">
        <v>217</v>
      </c>
      <c r="D728" s="456">
        <v>27643</v>
      </c>
      <c r="E728" s="415">
        <v>86343</v>
      </c>
      <c r="F728" s="417">
        <v>46202700500209</v>
      </c>
      <c r="G728" s="416">
        <v>6</v>
      </c>
      <c r="H728" s="415" t="s">
        <v>2031</v>
      </c>
      <c r="I728" s="418" t="s">
        <v>2047</v>
      </c>
      <c r="J728" s="418" t="s">
        <v>2048</v>
      </c>
      <c r="K728" s="418" t="s">
        <v>2049</v>
      </c>
      <c r="L728" s="418" t="s">
        <v>2050</v>
      </c>
      <c r="M728" s="419">
        <v>40.123194444444444</v>
      </c>
      <c r="N728" s="419">
        <v>-75.191500000000005</v>
      </c>
      <c r="O728" s="418">
        <v>20150751452</v>
      </c>
      <c r="P728" s="413" t="s">
        <v>309</v>
      </c>
      <c r="Q728" s="413" t="s">
        <v>1163</v>
      </c>
      <c r="R728" s="413" t="s">
        <v>2022</v>
      </c>
      <c r="S728" s="420" t="s">
        <v>44</v>
      </c>
      <c r="T728" s="413"/>
      <c r="U728" s="420"/>
      <c r="V728" s="606">
        <f>LOOKUP(Table1[[#This Row],[JV '#]],Table4[JV '#],Table4[Construction Start Dates])</f>
        <v>42818</v>
      </c>
    </row>
    <row r="729" spans="1:22" ht="84" x14ac:dyDescent="0.25">
      <c r="A729" s="414" t="s">
        <v>2051</v>
      </c>
      <c r="B729" s="415" t="s">
        <v>35</v>
      </c>
      <c r="C729" s="415">
        <v>217</v>
      </c>
      <c r="D729" s="456">
        <v>27643</v>
      </c>
      <c r="E729" s="415">
        <v>86343</v>
      </c>
      <c r="F729" s="417">
        <v>46202700500209</v>
      </c>
      <c r="G729" s="416">
        <v>6</v>
      </c>
      <c r="H729" s="415" t="s">
        <v>2031</v>
      </c>
      <c r="I729" s="418" t="s">
        <v>2047</v>
      </c>
      <c r="J729" s="418" t="s">
        <v>2048</v>
      </c>
      <c r="K729" s="418" t="s">
        <v>2049</v>
      </c>
      <c r="L729" s="418" t="s">
        <v>2050</v>
      </c>
      <c r="M729" s="419">
        <v>40.123194444444444</v>
      </c>
      <c r="N729" s="419">
        <v>-75.191500000000005</v>
      </c>
      <c r="O729" s="418">
        <v>20150751452</v>
      </c>
      <c r="P729" s="413" t="s">
        <v>46</v>
      </c>
      <c r="Q729" s="413" t="s">
        <v>2004</v>
      </c>
      <c r="R729" s="413" t="s">
        <v>2005</v>
      </c>
      <c r="S729" s="420"/>
      <c r="T729" s="413"/>
      <c r="U729" s="436"/>
      <c r="V729" s="606">
        <f>LOOKUP(Table1[[#This Row],[JV '#]],Table4[JV '#],Table4[Construction Start Dates])</f>
        <v>42818</v>
      </c>
    </row>
    <row r="730" spans="1:22" x14ac:dyDescent="0.25">
      <c r="A730" s="414" t="s">
        <v>2052</v>
      </c>
      <c r="B730" s="415" t="s">
        <v>35</v>
      </c>
      <c r="C730" s="415">
        <v>217</v>
      </c>
      <c r="D730" s="456">
        <v>27643</v>
      </c>
      <c r="E730" s="415">
        <v>86343</v>
      </c>
      <c r="F730" s="417">
        <v>46202700500209</v>
      </c>
      <c r="G730" s="416">
        <v>6</v>
      </c>
      <c r="H730" s="415" t="s">
        <v>2031</v>
      </c>
      <c r="I730" s="418" t="s">
        <v>2047</v>
      </c>
      <c r="J730" s="418" t="s">
        <v>2048</v>
      </c>
      <c r="K730" s="418" t="s">
        <v>2049</v>
      </c>
      <c r="L730" s="418" t="s">
        <v>2050</v>
      </c>
      <c r="M730" s="419">
        <v>40.123194444444444</v>
      </c>
      <c r="N730" s="419">
        <v>-75.191500000000005</v>
      </c>
      <c r="O730" s="418">
        <v>20150751452</v>
      </c>
      <c r="P730" s="413" t="s">
        <v>309</v>
      </c>
      <c r="Q730" s="413" t="s">
        <v>2053</v>
      </c>
      <c r="R730" s="413" t="s">
        <v>2054</v>
      </c>
      <c r="S730" s="420" t="s">
        <v>44</v>
      </c>
      <c r="T730" s="413"/>
      <c r="U730" s="436"/>
      <c r="V730" s="606">
        <f>LOOKUP(Table1[[#This Row],[JV '#]],Table4[JV '#],Table4[Construction Start Dates])</f>
        <v>42818</v>
      </c>
    </row>
    <row r="731" spans="1:22" x14ac:dyDescent="0.25">
      <c r="A731" s="414" t="s">
        <v>2055</v>
      </c>
      <c r="B731" s="415" t="s">
        <v>35</v>
      </c>
      <c r="C731" s="415">
        <v>217</v>
      </c>
      <c r="D731" s="456">
        <v>27643</v>
      </c>
      <c r="E731" s="415">
        <v>86343</v>
      </c>
      <c r="F731" s="417">
        <v>46202700500209</v>
      </c>
      <c r="G731" s="416">
        <v>6</v>
      </c>
      <c r="H731" s="415" t="s">
        <v>2031</v>
      </c>
      <c r="I731" s="418" t="s">
        <v>2047</v>
      </c>
      <c r="J731" s="418" t="s">
        <v>2048</v>
      </c>
      <c r="K731" s="418" t="s">
        <v>2049</v>
      </c>
      <c r="L731" s="418" t="s">
        <v>2050</v>
      </c>
      <c r="M731" s="419">
        <v>40.123194444444401</v>
      </c>
      <c r="N731" s="419">
        <v>-75.191500000000005</v>
      </c>
      <c r="O731" s="418">
        <v>20150751452</v>
      </c>
      <c r="P731" s="413" t="s">
        <v>107</v>
      </c>
      <c r="Q731" s="413" t="s">
        <v>2056</v>
      </c>
      <c r="R731" s="413" t="s">
        <v>2057</v>
      </c>
      <c r="S731" s="420" t="s">
        <v>44</v>
      </c>
      <c r="T731" s="413"/>
      <c r="U731" s="436"/>
      <c r="V731" s="606">
        <f>LOOKUP(Table1[[#This Row],[JV '#]],Table4[JV '#],Table4[Construction Start Dates])</f>
        <v>42818</v>
      </c>
    </row>
    <row r="732" spans="1:22" ht="24" x14ac:dyDescent="0.25">
      <c r="A732" s="414" t="s">
        <v>2058</v>
      </c>
      <c r="B732" s="415" t="s">
        <v>35</v>
      </c>
      <c r="C732" s="415">
        <v>218</v>
      </c>
      <c r="D732" s="416">
        <v>27757</v>
      </c>
      <c r="E732" s="415">
        <v>67373</v>
      </c>
      <c r="F732" s="417">
        <v>46304400500389</v>
      </c>
      <c r="G732" s="416">
        <v>6</v>
      </c>
      <c r="H732" s="415" t="s">
        <v>2031</v>
      </c>
      <c r="I732" s="418" t="s">
        <v>2059</v>
      </c>
      <c r="J732" s="418" t="s">
        <v>2060</v>
      </c>
      <c r="K732" s="418" t="s">
        <v>2061</v>
      </c>
      <c r="L732" s="418" t="s">
        <v>2062</v>
      </c>
      <c r="M732" s="419">
        <v>40.00333333333333</v>
      </c>
      <c r="N732" s="419">
        <v>-75.268333333333331</v>
      </c>
      <c r="O732" s="418">
        <v>20150701229</v>
      </c>
      <c r="P732" s="413" t="s">
        <v>309</v>
      </c>
      <c r="Q732" s="413" t="s">
        <v>1163</v>
      </c>
      <c r="R732" s="413" t="s">
        <v>2022</v>
      </c>
      <c r="S732" s="420" t="s">
        <v>44</v>
      </c>
      <c r="T732" s="413"/>
      <c r="U732" s="420"/>
      <c r="V732" s="606">
        <f>LOOKUP(Table1[[#This Row],[JV '#]],Table4[JV '#],Table4[Construction Start Dates])</f>
        <v>42613</v>
      </c>
    </row>
    <row r="733" spans="1:22" ht="84" x14ac:dyDescent="0.25">
      <c r="A733" s="414" t="s">
        <v>2063</v>
      </c>
      <c r="B733" s="415" t="s">
        <v>35</v>
      </c>
      <c r="C733" s="415">
        <v>218</v>
      </c>
      <c r="D733" s="416">
        <v>27757</v>
      </c>
      <c r="E733" s="415">
        <v>67373</v>
      </c>
      <c r="F733" s="417">
        <v>46304400500389</v>
      </c>
      <c r="G733" s="416">
        <v>6</v>
      </c>
      <c r="H733" s="415" t="s">
        <v>2031</v>
      </c>
      <c r="I733" s="418" t="s">
        <v>2059</v>
      </c>
      <c r="J733" s="418" t="s">
        <v>2060</v>
      </c>
      <c r="K733" s="418" t="s">
        <v>2061</v>
      </c>
      <c r="L733" s="418" t="s">
        <v>2062</v>
      </c>
      <c r="M733" s="419">
        <v>40.00333333333333</v>
      </c>
      <c r="N733" s="419">
        <v>-75.268333333333331</v>
      </c>
      <c r="O733" s="418">
        <v>20150701229</v>
      </c>
      <c r="P733" s="413" t="s">
        <v>46</v>
      </c>
      <c r="Q733" s="413" t="s">
        <v>2004</v>
      </c>
      <c r="R733" s="413" t="s">
        <v>2005</v>
      </c>
      <c r="S733" s="420"/>
      <c r="T733" s="413"/>
      <c r="U733" s="436"/>
      <c r="V733" s="606">
        <f>LOOKUP(Table1[[#This Row],[JV '#]],Table4[JV '#],Table4[Construction Start Dates])</f>
        <v>42613</v>
      </c>
    </row>
    <row r="734" spans="1:22" ht="36" x14ac:dyDescent="0.25">
      <c r="A734" s="414" t="s">
        <v>2064</v>
      </c>
      <c r="B734" s="415" t="s">
        <v>35</v>
      </c>
      <c r="C734" s="415">
        <v>218</v>
      </c>
      <c r="D734" s="416">
        <v>27757</v>
      </c>
      <c r="E734" s="415">
        <v>67373</v>
      </c>
      <c r="F734" s="417">
        <v>46304400500389</v>
      </c>
      <c r="G734" s="416">
        <v>6</v>
      </c>
      <c r="H734" s="415" t="s">
        <v>2031</v>
      </c>
      <c r="I734" s="418" t="s">
        <v>2059</v>
      </c>
      <c r="J734" s="418" t="s">
        <v>2060</v>
      </c>
      <c r="K734" s="418" t="s">
        <v>2061</v>
      </c>
      <c r="L734" s="418" t="s">
        <v>2062</v>
      </c>
      <c r="M734" s="419">
        <v>40.003333333333302</v>
      </c>
      <c r="N734" s="419">
        <v>-75.268333333333331</v>
      </c>
      <c r="O734" s="418">
        <v>20150701229</v>
      </c>
      <c r="P734" s="413" t="s">
        <v>55</v>
      </c>
      <c r="Q734" s="413" t="s">
        <v>1003</v>
      </c>
      <c r="R734" s="413" t="s">
        <v>2065</v>
      </c>
      <c r="S734" s="420" t="s">
        <v>44</v>
      </c>
      <c r="T734" s="413"/>
      <c r="U734" s="436"/>
      <c r="V734" s="606">
        <f>LOOKUP(Table1[[#This Row],[JV '#]],Table4[JV '#],Table4[Construction Start Dates])</f>
        <v>42613</v>
      </c>
    </row>
    <row r="735" spans="1:22" ht="84" x14ac:dyDescent="0.25">
      <c r="A735" s="414" t="s">
        <v>2066</v>
      </c>
      <c r="B735" s="415" t="s">
        <v>35</v>
      </c>
      <c r="C735" s="415">
        <v>219</v>
      </c>
      <c r="D735" s="516">
        <v>27868</v>
      </c>
      <c r="E735" s="415">
        <v>81290</v>
      </c>
      <c r="F735" s="417">
        <v>46404200341011</v>
      </c>
      <c r="G735" s="416">
        <v>6</v>
      </c>
      <c r="H735" s="415" t="s">
        <v>2031</v>
      </c>
      <c r="I735" s="418" t="s">
        <v>2067</v>
      </c>
      <c r="J735" s="418" t="s">
        <v>2068</v>
      </c>
      <c r="K735" s="418" t="s">
        <v>2069</v>
      </c>
      <c r="L735" s="418" t="s">
        <v>2070</v>
      </c>
      <c r="M735" s="419">
        <v>40.266972222222201</v>
      </c>
      <c r="N735" s="419">
        <v>-75.67283333333333</v>
      </c>
      <c r="O735" s="418">
        <v>20143571505</v>
      </c>
      <c r="P735" s="413" t="s">
        <v>46</v>
      </c>
      <c r="Q735" s="413" t="s">
        <v>2004</v>
      </c>
      <c r="R735" s="413" t="s">
        <v>2005</v>
      </c>
      <c r="S735" s="420"/>
      <c r="T735" s="413"/>
      <c r="U735" s="420"/>
      <c r="V735" s="606">
        <f>LOOKUP(Table1[[#This Row],[JV '#]],Table4[JV '#],Table4[Construction Start Dates])</f>
        <v>42556</v>
      </c>
    </row>
    <row r="736" spans="1:22" ht="24" x14ac:dyDescent="0.25">
      <c r="A736" s="414" t="s">
        <v>2071</v>
      </c>
      <c r="B736" s="415" t="s">
        <v>35</v>
      </c>
      <c r="C736" s="415">
        <v>219</v>
      </c>
      <c r="D736" s="516">
        <v>27868</v>
      </c>
      <c r="E736" s="415">
        <v>81290</v>
      </c>
      <c r="F736" s="417">
        <v>46404200341011</v>
      </c>
      <c r="G736" s="416">
        <v>6</v>
      </c>
      <c r="H736" s="415" t="s">
        <v>2031</v>
      </c>
      <c r="I736" s="418" t="s">
        <v>2067</v>
      </c>
      <c r="J736" s="418" t="s">
        <v>2068</v>
      </c>
      <c r="K736" s="418" t="s">
        <v>2069</v>
      </c>
      <c r="L736" s="418" t="s">
        <v>2070</v>
      </c>
      <c r="M736" s="419">
        <v>40.266972222222222</v>
      </c>
      <c r="N736" s="419">
        <v>-75.67283333333333</v>
      </c>
      <c r="O736" s="418">
        <v>20143571505</v>
      </c>
      <c r="P736" s="413" t="s">
        <v>55</v>
      </c>
      <c r="Q736" s="413" t="s">
        <v>1003</v>
      </c>
      <c r="R736" s="413" t="s">
        <v>2072</v>
      </c>
      <c r="S736" s="420" t="s">
        <v>44</v>
      </c>
      <c r="T736" s="413"/>
      <c r="U736" s="436"/>
      <c r="V736" s="606">
        <f>LOOKUP(Table1[[#This Row],[JV '#]],Table4[JV '#],Table4[Construction Start Dates])</f>
        <v>42556</v>
      </c>
    </row>
    <row r="737" spans="1:22" ht="48" x14ac:dyDescent="0.25">
      <c r="A737" s="414" t="s">
        <v>2073</v>
      </c>
      <c r="B737" s="415" t="s">
        <v>35</v>
      </c>
      <c r="C737" s="415">
        <v>220</v>
      </c>
      <c r="D737" s="456">
        <v>47</v>
      </c>
      <c r="E737" s="416">
        <v>87428</v>
      </c>
      <c r="F737" s="417">
        <v>1003003000000</v>
      </c>
      <c r="G737" s="416">
        <v>8</v>
      </c>
      <c r="H737" s="415" t="s">
        <v>2074</v>
      </c>
      <c r="I737" s="418" t="s">
        <v>2075</v>
      </c>
      <c r="J737" s="418" t="s">
        <v>2076</v>
      </c>
      <c r="K737" s="418" t="s">
        <v>2077</v>
      </c>
      <c r="L737" s="418" t="s">
        <v>2078</v>
      </c>
      <c r="M737" s="419">
        <v>39.834583333333335</v>
      </c>
      <c r="N737" s="419">
        <v>-77.219875000000002</v>
      </c>
      <c r="O737" s="418" t="s">
        <v>2079</v>
      </c>
      <c r="P737" s="413" t="s">
        <v>55</v>
      </c>
      <c r="Q737" s="413" t="s">
        <v>472</v>
      </c>
      <c r="R737" s="413" t="s">
        <v>2080</v>
      </c>
      <c r="S737" s="420"/>
      <c r="T737" s="413"/>
      <c r="U737" s="420"/>
      <c r="V737" s="606">
        <f>LOOKUP(Table1[[#This Row],[JV '#]],Table4[JV '#],Table4[Construction Start Dates])</f>
        <v>42828</v>
      </c>
    </row>
    <row r="738" spans="1:22" ht="36" x14ac:dyDescent="0.25">
      <c r="A738" s="414" t="s">
        <v>2081</v>
      </c>
      <c r="B738" s="415" t="s">
        <v>35</v>
      </c>
      <c r="C738" s="415">
        <v>220</v>
      </c>
      <c r="D738" s="456">
        <v>47</v>
      </c>
      <c r="E738" s="416">
        <v>87428</v>
      </c>
      <c r="F738" s="417">
        <v>1003003000000</v>
      </c>
      <c r="G738" s="416">
        <v>8</v>
      </c>
      <c r="H738" s="415" t="s">
        <v>2074</v>
      </c>
      <c r="I738" s="418" t="s">
        <v>2075</v>
      </c>
      <c r="J738" s="418" t="s">
        <v>2076</v>
      </c>
      <c r="K738" s="418" t="s">
        <v>2077</v>
      </c>
      <c r="L738" s="418" t="s">
        <v>2078</v>
      </c>
      <c r="M738" s="419">
        <v>39.834583333333335</v>
      </c>
      <c r="N738" s="419">
        <v>-77.219875000000002</v>
      </c>
      <c r="O738" s="418" t="s">
        <v>2079</v>
      </c>
      <c r="P738" s="413" t="s">
        <v>162</v>
      </c>
      <c r="Q738" s="413" t="s">
        <v>208</v>
      </c>
      <c r="R738" s="413" t="s">
        <v>2082</v>
      </c>
      <c r="S738" s="420" t="s">
        <v>44</v>
      </c>
      <c r="T738" s="413"/>
      <c r="U738" s="436"/>
      <c r="V738" s="606">
        <f>LOOKUP(Table1[[#This Row],[JV '#]],Table4[JV '#],Table4[Construction Start Dates])</f>
        <v>42828</v>
      </c>
    </row>
    <row r="739" spans="1:22" ht="60" x14ac:dyDescent="0.25">
      <c r="A739" s="414" t="s">
        <v>2083</v>
      </c>
      <c r="B739" s="415" t="s">
        <v>35</v>
      </c>
      <c r="C739" s="415">
        <v>220</v>
      </c>
      <c r="D739" s="456">
        <v>47</v>
      </c>
      <c r="E739" s="416">
        <v>87428</v>
      </c>
      <c r="F739" s="417">
        <v>1003003000000</v>
      </c>
      <c r="G739" s="416">
        <v>8</v>
      </c>
      <c r="H739" s="415" t="s">
        <v>2074</v>
      </c>
      <c r="I739" s="418" t="s">
        <v>2075</v>
      </c>
      <c r="J739" s="418" t="s">
        <v>2076</v>
      </c>
      <c r="K739" s="418" t="s">
        <v>2077</v>
      </c>
      <c r="L739" s="418" t="s">
        <v>2078</v>
      </c>
      <c r="M739" s="419">
        <v>39.834583333333335</v>
      </c>
      <c r="N739" s="419">
        <v>-77.219875000000002</v>
      </c>
      <c r="O739" s="418" t="s">
        <v>2079</v>
      </c>
      <c r="P739" s="413" t="s">
        <v>55</v>
      </c>
      <c r="Q739" s="413" t="s">
        <v>316</v>
      </c>
      <c r="R739" s="413" t="s">
        <v>2084</v>
      </c>
      <c r="S739" s="420"/>
      <c r="T739" s="413"/>
      <c r="U739" s="436"/>
      <c r="V739" s="606">
        <f>LOOKUP(Table1[[#This Row],[JV '#]],Table4[JV '#],Table4[Construction Start Dates])</f>
        <v>42828</v>
      </c>
    </row>
    <row r="740" spans="1:22" ht="24" x14ac:dyDescent="0.25">
      <c r="A740" s="414" t="s">
        <v>2085</v>
      </c>
      <c r="B740" s="415" t="s">
        <v>35</v>
      </c>
      <c r="C740" s="415">
        <v>220</v>
      </c>
      <c r="D740" s="456">
        <v>47</v>
      </c>
      <c r="E740" s="416">
        <v>87428</v>
      </c>
      <c r="F740" s="417">
        <v>1003003000000</v>
      </c>
      <c r="G740" s="416">
        <v>8</v>
      </c>
      <c r="H740" s="415" t="s">
        <v>2074</v>
      </c>
      <c r="I740" s="418" t="s">
        <v>2075</v>
      </c>
      <c r="J740" s="418" t="s">
        <v>2076</v>
      </c>
      <c r="K740" s="418" t="s">
        <v>2077</v>
      </c>
      <c r="L740" s="418" t="s">
        <v>2078</v>
      </c>
      <c r="M740" s="419">
        <v>39.834583333333335</v>
      </c>
      <c r="N740" s="419">
        <v>-77.219875000000002</v>
      </c>
      <c r="O740" s="418" t="s">
        <v>2079</v>
      </c>
      <c r="P740" s="413" t="s">
        <v>107</v>
      </c>
      <c r="Q740" s="413" t="s">
        <v>2086</v>
      </c>
      <c r="R740" s="413" t="s">
        <v>2087</v>
      </c>
      <c r="S740" s="420" t="s">
        <v>44</v>
      </c>
      <c r="T740" s="413"/>
      <c r="U740" s="436"/>
      <c r="V740" s="606">
        <f>LOOKUP(Table1[[#This Row],[JV '#]],Table4[JV '#],Table4[Construction Start Dates])</f>
        <v>42828</v>
      </c>
    </row>
    <row r="741" spans="1:22" ht="24" x14ac:dyDescent="0.25">
      <c r="A741" s="414" t="s">
        <v>2088</v>
      </c>
      <c r="B741" s="415" t="s">
        <v>35</v>
      </c>
      <c r="C741" s="415">
        <v>220</v>
      </c>
      <c r="D741" s="456">
        <v>47</v>
      </c>
      <c r="E741" s="416">
        <v>87428</v>
      </c>
      <c r="F741" s="417">
        <v>1003003000000</v>
      </c>
      <c r="G741" s="416">
        <v>8</v>
      </c>
      <c r="H741" s="415" t="s">
        <v>2074</v>
      </c>
      <c r="I741" s="418" t="s">
        <v>2075</v>
      </c>
      <c r="J741" s="418" t="s">
        <v>2076</v>
      </c>
      <c r="K741" s="418" t="s">
        <v>2077</v>
      </c>
      <c r="L741" s="418" t="s">
        <v>2078</v>
      </c>
      <c r="M741" s="419">
        <v>39.834583333333335</v>
      </c>
      <c r="N741" s="419">
        <v>-77.219875000000002</v>
      </c>
      <c r="O741" s="418" t="s">
        <v>2079</v>
      </c>
      <c r="P741" s="413" t="s">
        <v>107</v>
      </c>
      <c r="Q741" s="413" t="s">
        <v>2089</v>
      </c>
      <c r="R741" s="413" t="s">
        <v>2090</v>
      </c>
      <c r="S741" s="420" t="s">
        <v>44</v>
      </c>
      <c r="T741" s="413"/>
      <c r="U741" s="436"/>
      <c r="V741" s="606">
        <f>LOOKUP(Table1[[#This Row],[JV '#]],Table4[JV '#],Table4[Construction Start Dates])</f>
        <v>42828</v>
      </c>
    </row>
    <row r="742" spans="1:22" ht="36" x14ac:dyDescent="0.25">
      <c r="A742" s="414" t="s">
        <v>2091</v>
      </c>
      <c r="B742" s="415" t="s">
        <v>35</v>
      </c>
      <c r="C742" s="415">
        <v>220</v>
      </c>
      <c r="D742" s="456">
        <v>47</v>
      </c>
      <c r="E742" s="416">
        <v>87428</v>
      </c>
      <c r="F742" s="417">
        <v>1003003000000</v>
      </c>
      <c r="G742" s="416">
        <v>8</v>
      </c>
      <c r="H742" s="415" t="s">
        <v>2074</v>
      </c>
      <c r="I742" s="418" t="s">
        <v>2075</v>
      </c>
      <c r="J742" s="418" t="s">
        <v>2076</v>
      </c>
      <c r="K742" s="418" t="s">
        <v>2077</v>
      </c>
      <c r="L742" s="418" t="s">
        <v>2078</v>
      </c>
      <c r="M742" s="419">
        <v>39.834583333333335</v>
      </c>
      <c r="N742" s="419">
        <v>-77.219875000000002</v>
      </c>
      <c r="O742" s="418" t="s">
        <v>2079</v>
      </c>
      <c r="P742" s="413" t="s">
        <v>46</v>
      </c>
      <c r="Q742" s="413" t="s">
        <v>1368</v>
      </c>
      <c r="R742" s="413" t="s">
        <v>2092</v>
      </c>
      <c r="S742" s="420"/>
      <c r="T742" s="413"/>
      <c r="U742" s="436"/>
      <c r="V742" s="606">
        <f>LOOKUP(Table1[[#This Row],[JV '#]],Table4[JV '#],Table4[Construction Start Dates])</f>
        <v>42828</v>
      </c>
    </row>
    <row r="743" spans="1:22" ht="36" x14ac:dyDescent="0.25">
      <c r="A743" s="414" t="s">
        <v>2093</v>
      </c>
      <c r="B743" s="415" t="s">
        <v>35</v>
      </c>
      <c r="C743" s="415">
        <v>221</v>
      </c>
      <c r="D743" s="416">
        <v>71</v>
      </c>
      <c r="E743" s="416">
        <v>87427</v>
      </c>
      <c r="F743" s="417">
        <v>1003402200745</v>
      </c>
      <c r="G743" s="416">
        <v>8</v>
      </c>
      <c r="H743" s="415" t="s">
        <v>2074</v>
      </c>
      <c r="I743" s="418" t="s">
        <v>2094</v>
      </c>
      <c r="J743" s="418" t="s">
        <v>2095</v>
      </c>
      <c r="K743" s="418" t="s">
        <v>2096</v>
      </c>
      <c r="L743" s="418" t="s">
        <v>2097</v>
      </c>
      <c r="M743" s="419">
        <v>39.981194444444448</v>
      </c>
      <c r="N743" s="419">
        <v>-77.234280555555557</v>
      </c>
      <c r="O743" s="418">
        <v>20150261301</v>
      </c>
      <c r="P743" s="413" t="s">
        <v>46</v>
      </c>
      <c r="Q743" s="413" t="s">
        <v>2098</v>
      </c>
      <c r="R743" s="413" t="s">
        <v>2099</v>
      </c>
      <c r="S743" s="420"/>
      <c r="T743" s="413"/>
      <c r="U743" s="420"/>
      <c r="V743" s="606">
        <f>LOOKUP(Table1[[#This Row],[JV '#]],Table4[JV '#],Table4[Construction Start Dates])</f>
        <v>42597</v>
      </c>
    </row>
    <row r="744" spans="1:22" ht="36" x14ac:dyDescent="0.25">
      <c r="A744" s="414" t="s">
        <v>2100</v>
      </c>
      <c r="B744" s="415" t="s">
        <v>35</v>
      </c>
      <c r="C744" s="415">
        <v>221</v>
      </c>
      <c r="D744" s="416">
        <v>71</v>
      </c>
      <c r="E744" s="416">
        <v>87427</v>
      </c>
      <c r="F744" s="417">
        <v>1003402200745</v>
      </c>
      <c r="G744" s="416">
        <v>8</v>
      </c>
      <c r="H744" s="415" t="s">
        <v>2074</v>
      </c>
      <c r="I744" s="418" t="s">
        <v>2094</v>
      </c>
      <c r="J744" s="418" t="s">
        <v>2095</v>
      </c>
      <c r="K744" s="418" t="s">
        <v>2096</v>
      </c>
      <c r="L744" s="418" t="s">
        <v>2097</v>
      </c>
      <c r="M744" s="419">
        <v>39.981194444444448</v>
      </c>
      <c r="N744" s="419">
        <v>-77.234280555555557</v>
      </c>
      <c r="O744" s="418">
        <v>20150261301</v>
      </c>
      <c r="P744" s="413" t="s">
        <v>107</v>
      </c>
      <c r="Q744" s="413" t="s">
        <v>2101</v>
      </c>
      <c r="R744" s="413" t="s">
        <v>2102</v>
      </c>
      <c r="S744" s="420" t="s">
        <v>44</v>
      </c>
      <c r="T744" s="413"/>
      <c r="U744" s="436"/>
      <c r="V744" s="606">
        <f>LOOKUP(Table1[[#This Row],[JV '#]],Table4[JV '#],Table4[Construction Start Dates])</f>
        <v>42597</v>
      </c>
    </row>
    <row r="745" spans="1:22" ht="48" x14ac:dyDescent="0.25">
      <c r="A745" s="414" t="s">
        <v>2103</v>
      </c>
      <c r="B745" s="415" t="s">
        <v>35</v>
      </c>
      <c r="C745" s="415">
        <v>221</v>
      </c>
      <c r="D745" s="416">
        <v>71</v>
      </c>
      <c r="E745" s="416">
        <v>87427</v>
      </c>
      <c r="F745" s="417">
        <v>1003402200745</v>
      </c>
      <c r="G745" s="416">
        <v>8</v>
      </c>
      <c r="H745" s="415" t="s">
        <v>2074</v>
      </c>
      <c r="I745" s="418" t="s">
        <v>2094</v>
      </c>
      <c r="J745" s="418" t="s">
        <v>2095</v>
      </c>
      <c r="K745" s="418" t="s">
        <v>2096</v>
      </c>
      <c r="L745" s="418" t="s">
        <v>2097</v>
      </c>
      <c r="M745" s="419">
        <v>39.981194444444448</v>
      </c>
      <c r="N745" s="419">
        <v>-77.234280555555557</v>
      </c>
      <c r="O745" s="418">
        <v>20150261301</v>
      </c>
      <c r="P745" s="413" t="s">
        <v>55</v>
      </c>
      <c r="Q745" s="413" t="s">
        <v>472</v>
      </c>
      <c r="R745" s="413" t="s">
        <v>2080</v>
      </c>
      <c r="S745" s="420"/>
      <c r="T745" s="413"/>
      <c r="U745" s="436"/>
      <c r="V745" s="606">
        <f>LOOKUP(Table1[[#This Row],[JV '#]],Table4[JV '#],Table4[Construction Start Dates])</f>
        <v>42597</v>
      </c>
    </row>
    <row r="746" spans="1:22" ht="36" x14ac:dyDescent="0.25">
      <c r="A746" s="414" t="s">
        <v>2104</v>
      </c>
      <c r="B746" s="415" t="s">
        <v>35</v>
      </c>
      <c r="C746" s="415">
        <v>221</v>
      </c>
      <c r="D746" s="416">
        <v>71</v>
      </c>
      <c r="E746" s="416">
        <v>87427</v>
      </c>
      <c r="F746" s="417">
        <v>1003402200745</v>
      </c>
      <c r="G746" s="416">
        <v>8</v>
      </c>
      <c r="H746" s="415" t="s">
        <v>2074</v>
      </c>
      <c r="I746" s="418" t="s">
        <v>2094</v>
      </c>
      <c r="J746" s="418" t="s">
        <v>2095</v>
      </c>
      <c r="K746" s="418" t="s">
        <v>2096</v>
      </c>
      <c r="L746" s="418" t="s">
        <v>2097</v>
      </c>
      <c r="M746" s="419">
        <v>39.981194444444448</v>
      </c>
      <c r="N746" s="419">
        <v>-77.234280555555557</v>
      </c>
      <c r="O746" s="418">
        <v>20150261301</v>
      </c>
      <c r="P746" s="413" t="s">
        <v>41</v>
      </c>
      <c r="Q746" s="413" t="s">
        <v>208</v>
      </c>
      <c r="R746" s="413" t="s">
        <v>2105</v>
      </c>
      <c r="S746" s="420" t="s">
        <v>44</v>
      </c>
      <c r="T746" s="413"/>
      <c r="U746" s="436"/>
      <c r="V746" s="606">
        <f>LOOKUP(Table1[[#This Row],[JV '#]],Table4[JV '#],Table4[Construction Start Dates])</f>
        <v>42597</v>
      </c>
    </row>
    <row r="747" spans="1:22" ht="60" x14ac:dyDescent="0.25">
      <c r="A747" s="414" t="s">
        <v>2106</v>
      </c>
      <c r="B747" s="415" t="s">
        <v>35</v>
      </c>
      <c r="C747" s="415">
        <v>221</v>
      </c>
      <c r="D747" s="416">
        <v>71</v>
      </c>
      <c r="E747" s="416">
        <v>87427</v>
      </c>
      <c r="F747" s="417">
        <v>1003402200745</v>
      </c>
      <c r="G747" s="416">
        <v>8</v>
      </c>
      <c r="H747" s="415" t="s">
        <v>2074</v>
      </c>
      <c r="I747" s="418" t="s">
        <v>2094</v>
      </c>
      <c r="J747" s="418" t="s">
        <v>2095</v>
      </c>
      <c r="K747" s="418" t="s">
        <v>2096</v>
      </c>
      <c r="L747" s="418" t="s">
        <v>2097</v>
      </c>
      <c r="M747" s="419">
        <v>39.981194444444448</v>
      </c>
      <c r="N747" s="419">
        <v>-77.234280555555557</v>
      </c>
      <c r="O747" s="418">
        <v>20150261301</v>
      </c>
      <c r="P747" s="413" t="s">
        <v>55</v>
      </c>
      <c r="Q747" s="413" t="s">
        <v>316</v>
      </c>
      <c r="R747" s="413" t="s">
        <v>2084</v>
      </c>
      <c r="S747" s="420"/>
      <c r="T747" s="413"/>
      <c r="U747" s="436"/>
      <c r="V747" s="606">
        <f>LOOKUP(Table1[[#This Row],[JV '#]],Table4[JV '#],Table4[Construction Start Dates])</f>
        <v>42597</v>
      </c>
    </row>
    <row r="748" spans="1:22" ht="36" x14ac:dyDescent="0.25">
      <c r="A748" s="414" t="s">
        <v>2107</v>
      </c>
      <c r="B748" s="415" t="s">
        <v>35</v>
      </c>
      <c r="C748" s="415">
        <v>221</v>
      </c>
      <c r="D748" s="416">
        <v>71</v>
      </c>
      <c r="E748" s="416">
        <v>87427</v>
      </c>
      <c r="F748" s="417">
        <v>1003402200745</v>
      </c>
      <c r="G748" s="416">
        <v>8</v>
      </c>
      <c r="H748" s="415" t="s">
        <v>2074</v>
      </c>
      <c r="I748" s="418" t="s">
        <v>2094</v>
      </c>
      <c r="J748" s="418" t="s">
        <v>2095</v>
      </c>
      <c r="K748" s="418" t="s">
        <v>2096</v>
      </c>
      <c r="L748" s="418" t="s">
        <v>2097</v>
      </c>
      <c r="M748" s="419">
        <v>39.981194444444448</v>
      </c>
      <c r="N748" s="419">
        <v>-77.234280555555557</v>
      </c>
      <c r="O748" s="418">
        <v>20150261301</v>
      </c>
      <c r="P748" s="413" t="s">
        <v>46</v>
      </c>
      <c r="Q748" s="413" t="s">
        <v>1368</v>
      </c>
      <c r="R748" s="413" t="s">
        <v>2108</v>
      </c>
      <c r="S748" s="420"/>
      <c r="T748" s="413"/>
      <c r="U748" s="436"/>
      <c r="V748" s="606">
        <f>LOOKUP(Table1[[#This Row],[JV '#]],Table4[JV '#],Table4[Construction Start Dates])</f>
        <v>42597</v>
      </c>
    </row>
    <row r="749" spans="1:22" ht="48" x14ac:dyDescent="0.25">
      <c r="A749" s="414" t="s">
        <v>2109</v>
      </c>
      <c r="B749" s="415" t="s">
        <v>35</v>
      </c>
      <c r="C749" s="415">
        <v>222</v>
      </c>
      <c r="D749" s="416">
        <v>75</v>
      </c>
      <c r="E749" s="416">
        <v>87417</v>
      </c>
      <c r="F749" s="417">
        <v>1003402700000</v>
      </c>
      <c r="G749" s="416">
        <v>8</v>
      </c>
      <c r="H749" s="415" t="s">
        <v>2074</v>
      </c>
      <c r="I749" s="418" t="s">
        <v>2110</v>
      </c>
      <c r="J749" s="418" t="s">
        <v>2095</v>
      </c>
      <c r="K749" s="418" t="s">
        <v>2111</v>
      </c>
      <c r="L749" s="418" t="s">
        <v>2112</v>
      </c>
      <c r="M749" s="419">
        <v>40.013055555555553</v>
      </c>
      <c r="N749" s="419">
        <v>-77.202886111111113</v>
      </c>
      <c r="O749" s="418" t="s">
        <v>2113</v>
      </c>
      <c r="P749" s="413" t="s">
        <v>55</v>
      </c>
      <c r="Q749" s="413" t="s">
        <v>472</v>
      </c>
      <c r="R749" s="413" t="s">
        <v>2080</v>
      </c>
      <c r="S749" s="420"/>
      <c r="T749" s="413"/>
      <c r="U749" s="420"/>
      <c r="V749" s="606">
        <f>LOOKUP(Table1[[#This Row],[JV '#]],Table4[JV '#],Table4[Construction Start Dates])</f>
        <v>42562</v>
      </c>
    </row>
    <row r="750" spans="1:22" ht="60" x14ac:dyDescent="0.25">
      <c r="A750" s="414" t="s">
        <v>2114</v>
      </c>
      <c r="B750" s="415" t="s">
        <v>35</v>
      </c>
      <c r="C750" s="415">
        <v>222</v>
      </c>
      <c r="D750" s="416">
        <v>75</v>
      </c>
      <c r="E750" s="416">
        <v>87417</v>
      </c>
      <c r="F750" s="417">
        <v>1003402700000</v>
      </c>
      <c r="G750" s="416">
        <v>8</v>
      </c>
      <c r="H750" s="415" t="s">
        <v>2074</v>
      </c>
      <c r="I750" s="418" t="s">
        <v>2110</v>
      </c>
      <c r="J750" s="418" t="s">
        <v>2095</v>
      </c>
      <c r="K750" s="418" t="s">
        <v>2111</v>
      </c>
      <c r="L750" s="418" t="s">
        <v>2112</v>
      </c>
      <c r="M750" s="419">
        <v>40.013055555555553</v>
      </c>
      <c r="N750" s="419">
        <v>-77.202886111111113</v>
      </c>
      <c r="O750" s="418" t="s">
        <v>2113</v>
      </c>
      <c r="P750" s="413" t="s">
        <v>55</v>
      </c>
      <c r="Q750" s="413" t="s">
        <v>316</v>
      </c>
      <c r="R750" s="413" t="s">
        <v>2084</v>
      </c>
      <c r="S750" s="420"/>
      <c r="T750" s="413"/>
      <c r="U750" s="436"/>
      <c r="V750" s="606">
        <f>LOOKUP(Table1[[#This Row],[JV '#]],Table4[JV '#],Table4[Construction Start Dates])</f>
        <v>42562</v>
      </c>
    </row>
    <row r="751" spans="1:22" ht="36" x14ac:dyDescent="0.25">
      <c r="A751" s="414" t="s">
        <v>2115</v>
      </c>
      <c r="B751" s="415" t="s">
        <v>35</v>
      </c>
      <c r="C751" s="415">
        <v>222</v>
      </c>
      <c r="D751" s="416">
        <v>75</v>
      </c>
      <c r="E751" s="416">
        <v>87417</v>
      </c>
      <c r="F751" s="417">
        <v>1003402700000</v>
      </c>
      <c r="G751" s="416">
        <v>8</v>
      </c>
      <c r="H751" s="415" t="s">
        <v>2074</v>
      </c>
      <c r="I751" s="418" t="s">
        <v>2110</v>
      </c>
      <c r="J751" s="418" t="s">
        <v>2095</v>
      </c>
      <c r="K751" s="418" t="s">
        <v>2111</v>
      </c>
      <c r="L751" s="418" t="s">
        <v>2112</v>
      </c>
      <c r="M751" s="419">
        <v>40.013055555555553</v>
      </c>
      <c r="N751" s="419">
        <v>-77.202886111111113</v>
      </c>
      <c r="O751" s="418" t="s">
        <v>2113</v>
      </c>
      <c r="P751" s="413" t="s">
        <v>46</v>
      </c>
      <c r="Q751" s="413" t="s">
        <v>1368</v>
      </c>
      <c r="R751" s="413" t="s">
        <v>2108</v>
      </c>
      <c r="S751" s="420"/>
      <c r="T751" s="413"/>
      <c r="U751" s="436"/>
      <c r="V751" s="606">
        <f>LOOKUP(Table1[[#This Row],[JV '#]],Table4[JV '#],Table4[Construction Start Dates])</f>
        <v>42562</v>
      </c>
    </row>
    <row r="752" spans="1:22" ht="48" x14ac:dyDescent="0.25">
      <c r="A752" s="414" t="s">
        <v>2116</v>
      </c>
      <c r="B752" s="415" t="s">
        <v>35</v>
      </c>
      <c r="C752" s="415">
        <v>223</v>
      </c>
      <c r="D752" s="456">
        <v>87</v>
      </c>
      <c r="E752" s="416">
        <v>87673</v>
      </c>
      <c r="F752" s="417">
        <v>1009701000240</v>
      </c>
      <c r="G752" s="416">
        <v>8</v>
      </c>
      <c r="H752" s="415" t="s">
        <v>2074</v>
      </c>
      <c r="I752" s="418" t="s">
        <v>2117</v>
      </c>
      <c r="J752" s="418" t="s">
        <v>2118</v>
      </c>
      <c r="K752" s="418" t="s">
        <v>2119</v>
      </c>
      <c r="L752" s="418" t="s">
        <v>2120</v>
      </c>
      <c r="M752" s="419">
        <v>39.758805555555554</v>
      </c>
      <c r="N752" s="419">
        <v>-77.123969444444441</v>
      </c>
      <c r="O752" s="418" t="s">
        <v>2121</v>
      </c>
      <c r="P752" s="413" t="s">
        <v>55</v>
      </c>
      <c r="Q752" s="413" t="s">
        <v>472</v>
      </c>
      <c r="R752" s="413" t="s">
        <v>2080</v>
      </c>
      <c r="S752" s="420"/>
      <c r="T752" s="413"/>
      <c r="U752" s="420"/>
      <c r="V752" s="606">
        <f>LOOKUP(Table1[[#This Row],[JV '#]],Table4[JV '#],Table4[Construction Start Dates])</f>
        <v>42815</v>
      </c>
    </row>
    <row r="753" spans="1:22" ht="36" x14ac:dyDescent="0.25">
      <c r="A753" s="414" t="s">
        <v>2122</v>
      </c>
      <c r="B753" s="415" t="s">
        <v>35</v>
      </c>
      <c r="C753" s="415">
        <v>223</v>
      </c>
      <c r="D753" s="456">
        <v>87</v>
      </c>
      <c r="E753" s="416">
        <v>87673</v>
      </c>
      <c r="F753" s="417">
        <v>1009701000240</v>
      </c>
      <c r="G753" s="416">
        <v>8</v>
      </c>
      <c r="H753" s="415" t="s">
        <v>2074</v>
      </c>
      <c r="I753" s="418" t="s">
        <v>2117</v>
      </c>
      <c r="J753" s="418" t="s">
        <v>2118</v>
      </c>
      <c r="K753" s="418" t="s">
        <v>2119</v>
      </c>
      <c r="L753" s="418" t="s">
        <v>2120</v>
      </c>
      <c r="M753" s="419">
        <v>39.758805555555554</v>
      </c>
      <c r="N753" s="419">
        <v>-77.123969444444441</v>
      </c>
      <c r="O753" s="418" t="s">
        <v>2121</v>
      </c>
      <c r="P753" s="413" t="s">
        <v>41</v>
      </c>
      <c r="Q753" s="413" t="s">
        <v>208</v>
      </c>
      <c r="R753" s="413" t="s">
        <v>2105</v>
      </c>
      <c r="S753" s="420" t="s">
        <v>44</v>
      </c>
      <c r="T753" s="413"/>
      <c r="U753" s="436"/>
      <c r="V753" s="606">
        <f>LOOKUP(Table1[[#This Row],[JV '#]],Table4[JV '#],Table4[Construction Start Dates])</f>
        <v>42815</v>
      </c>
    </row>
    <row r="754" spans="1:22" ht="60" x14ac:dyDescent="0.25">
      <c r="A754" s="414" t="s">
        <v>2123</v>
      </c>
      <c r="B754" s="415" t="s">
        <v>35</v>
      </c>
      <c r="C754" s="415">
        <v>223</v>
      </c>
      <c r="D754" s="456">
        <v>87</v>
      </c>
      <c r="E754" s="416">
        <v>87673</v>
      </c>
      <c r="F754" s="417">
        <v>1009701000240</v>
      </c>
      <c r="G754" s="416">
        <v>8</v>
      </c>
      <c r="H754" s="415" t="s">
        <v>2074</v>
      </c>
      <c r="I754" s="418" t="s">
        <v>2117</v>
      </c>
      <c r="J754" s="418" t="s">
        <v>2118</v>
      </c>
      <c r="K754" s="418" t="s">
        <v>2119</v>
      </c>
      <c r="L754" s="418" t="s">
        <v>2120</v>
      </c>
      <c r="M754" s="419">
        <v>39.758805555555554</v>
      </c>
      <c r="N754" s="419">
        <v>-77.123969444444441</v>
      </c>
      <c r="O754" s="418" t="s">
        <v>2121</v>
      </c>
      <c r="P754" s="413" t="s">
        <v>55</v>
      </c>
      <c r="Q754" s="413" t="s">
        <v>316</v>
      </c>
      <c r="R754" s="413" t="s">
        <v>2084</v>
      </c>
      <c r="S754" s="420"/>
      <c r="T754" s="413"/>
      <c r="U754" s="436"/>
      <c r="V754" s="606">
        <f>LOOKUP(Table1[[#This Row],[JV '#]],Table4[JV '#],Table4[Construction Start Dates])</f>
        <v>42815</v>
      </c>
    </row>
    <row r="755" spans="1:22" ht="36" x14ac:dyDescent="0.25">
      <c r="A755" s="414" t="s">
        <v>2124</v>
      </c>
      <c r="B755" s="415" t="s">
        <v>35</v>
      </c>
      <c r="C755" s="415">
        <v>223</v>
      </c>
      <c r="D755" s="456">
        <v>87</v>
      </c>
      <c r="E755" s="416">
        <v>87673</v>
      </c>
      <c r="F755" s="417">
        <v>1009701000240</v>
      </c>
      <c r="G755" s="416">
        <v>8</v>
      </c>
      <c r="H755" s="415" t="s">
        <v>2074</v>
      </c>
      <c r="I755" s="418" t="s">
        <v>2117</v>
      </c>
      <c r="J755" s="418" t="s">
        <v>2118</v>
      </c>
      <c r="K755" s="418" t="s">
        <v>2119</v>
      </c>
      <c r="L755" s="418" t="s">
        <v>2120</v>
      </c>
      <c r="M755" s="419">
        <v>39.758805555555554</v>
      </c>
      <c r="N755" s="419">
        <v>-77.123969444444441</v>
      </c>
      <c r="O755" s="418" t="s">
        <v>2121</v>
      </c>
      <c r="P755" s="413" t="s">
        <v>46</v>
      </c>
      <c r="Q755" s="413" t="s">
        <v>1368</v>
      </c>
      <c r="R755" s="413" t="s">
        <v>2108</v>
      </c>
      <c r="S755" s="420"/>
      <c r="T755" s="413"/>
      <c r="U755" s="436"/>
      <c r="V755" s="606">
        <f>LOOKUP(Table1[[#This Row],[JV '#]],Table4[JV '#],Table4[Construction Start Dates])</f>
        <v>42815</v>
      </c>
    </row>
    <row r="756" spans="1:22" ht="36" x14ac:dyDescent="0.25">
      <c r="A756" s="414" t="s">
        <v>2125</v>
      </c>
      <c r="B756" s="415" t="s">
        <v>35</v>
      </c>
      <c r="C756" s="513">
        <v>224</v>
      </c>
      <c r="D756" s="416">
        <v>98</v>
      </c>
      <c r="E756" s="534">
        <v>18051</v>
      </c>
      <c r="F756" s="417">
        <v>1011601100000</v>
      </c>
      <c r="G756" s="416">
        <v>8</v>
      </c>
      <c r="H756" s="415" t="s">
        <v>2074</v>
      </c>
      <c r="I756" s="418" t="s">
        <v>2126</v>
      </c>
      <c r="J756" s="418" t="s">
        <v>2127</v>
      </c>
      <c r="K756" s="418" t="s">
        <v>2128</v>
      </c>
      <c r="L756" s="418" t="s">
        <v>2129</v>
      </c>
      <c r="M756" s="419">
        <v>39.800249999999998</v>
      </c>
      <c r="N756" s="419">
        <v>-77.349663888888884</v>
      </c>
      <c r="O756" s="418">
        <v>20150161850</v>
      </c>
      <c r="P756" s="413" t="s">
        <v>46</v>
      </c>
      <c r="Q756" s="413" t="s">
        <v>2098</v>
      </c>
      <c r="R756" s="413" t="s">
        <v>2099</v>
      </c>
      <c r="S756" s="420"/>
      <c r="T756" s="413"/>
      <c r="U756" s="420"/>
      <c r="V756" s="606">
        <f>LOOKUP(Table1[[#This Row],[JV '#]],Table4[JV '#],Table4[Construction Start Dates])</f>
        <v>42538</v>
      </c>
    </row>
    <row r="757" spans="1:22" ht="60" x14ac:dyDescent="0.25">
      <c r="A757" s="414" t="s">
        <v>2130</v>
      </c>
      <c r="B757" s="415" t="s">
        <v>35</v>
      </c>
      <c r="C757" s="513">
        <v>224</v>
      </c>
      <c r="D757" s="416">
        <v>98</v>
      </c>
      <c r="E757" s="534">
        <v>18051</v>
      </c>
      <c r="F757" s="417">
        <v>1011601100000</v>
      </c>
      <c r="G757" s="416">
        <v>8</v>
      </c>
      <c r="H757" s="415" t="s">
        <v>2074</v>
      </c>
      <c r="I757" s="418" t="s">
        <v>2126</v>
      </c>
      <c r="J757" s="418" t="s">
        <v>2127</v>
      </c>
      <c r="K757" s="418" t="s">
        <v>2128</v>
      </c>
      <c r="L757" s="418" t="s">
        <v>2129</v>
      </c>
      <c r="M757" s="419">
        <v>39.800249999999998</v>
      </c>
      <c r="N757" s="419">
        <v>-77.349663888888884</v>
      </c>
      <c r="O757" s="418">
        <v>20150161850</v>
      </c>
      <c r="P757" s="413" t="s">
        <v>55</v>
      </c>
      <c r="Q757" s="413" t="s">
        <v>472</v>
      </c>
      <c r="R757" s="413" t="s">
        <v>2131</v>
      </c>
      <c r="S757" s="420"/>
      <c r="T757" s="413"/>
      <c r="U757" s="436"/>
      <c r="V757" s="606">
        <f>LOOKUP(Table1[[#This Row],[JV '#]],Table4[JV '#],Table4[Construction Start Dates])</f>
        <v>42538</v>
      </c>
    </row>
    <row r="758" spans="1:22" ht="60" x14ac:dyDescent="0.25">
      <c r="A758" s="414" t="s">
        <v>2132</v>
      </c>
      <c r="B758" s="415" t="s">
        <v>35</v>
      </c>
      <c r="C758" s="513">
        <v>224</v>
      </c>
      <c r="D758" s="416">
        <v>98</v>
      </c>
      <c r="E758" s="534">
        <v>18051</v>
      </c>
      <c r="F758" s="417">
        <v>1011601100000</v>
      </c>
      <c r="G758" s="416">
        <v>8</v>
      </c>
      <c r="H758" s="415" t="s">
        <v>2074</v>
      </c>
      <c r="I758" s="418" t="s">
        <v>2126</v>
      </c>
      <c r="J758" s="418" t="s">
        <v>2127</v>
      </c>
      <c r="K758" s="418" t="s">
        <v>2128</v>
      </c>
      <c r="L758" s="418" t="s">
        <v>2129</v>
      </c>
      <c r="M758" s="419">
        <v>39.800249999999998</v>
      </c>
      <c r="N758" s="419">
        <v>-77.349663888888884</v>
      </c>
      <c r="O758" s="418">
        <v>20150161850</v>
      </c>
      <c r="P758" s="413" t="s">
        <v>55</v>
      </c>
      <c r="Q758" s="413" t="s">
        <v>316</v>
      </c>
      <c r="R758" s="413" t="s">
        <v>2084</v>
      </c>
      <c r="S758" s="420"/>
      <c r="T758" s="413"/>
      <c r="U758" s="436"/>
      <c r="V758" s="606">
        <f>LOOKUP(Table1[[#This Row],[JV '#]],Table4[JV '#],Table4[Construction Start Dates])</f>
        <v>42538</v>
      </c>
    </row>
    <row r="759" spans="1:22" ht="36" x14ac:dyDescent="0.25">
      <c r="A759" s="414" t="s">
        <v>2133</v>
      </c>
      <c r="B759" s="415" t="s">
        <v>35</v>
      </c>
      <c r="C759" s="513">
        <v>224</v>
      </c>
      <c r="D759" s="416">
        <v>98</v>
      </c>
      <c r="E759" s="534">
        <v>18051</v>
      </c>
      <c r="F759" s="417">
        <v>1011601100000</v>
      </c>
      <c r="G759" s="416">
        <v>8</v>
      </c>
      <c r="H759" s="415" t="s">
        <v>2074</v>
      </c>
      <c r="I759" s="418" t="s">
        <v>2126</v>
      </c>
      <c r="J759" s="418" t="s">
        <v>2127</v>
      </c>
      <c r="K759" s="418" t="s">
        <v>2128</v>
      </c>
      <c r="L759" s="418" t="s">
        <v>2129</v>
      </c>
      <c r="M759" s="419">
        <v>39.800249999999998</v>
      </c>
      <c r="N759" s="419">
        <v>-77.349663888888884</v>
      </c>
      <c r="O759" s="418">
        <v>20150161850</v>
      </c>
      <c r="P759" s="413" t="s">
        <v>46</v>
      </c>
      <c r="Q759" s="413" t="s">
        <v>1368</v>
      </c>
      <c r="R759" s="413" t="s">
        <v>2108</v>
      </c>
      <c r="S759" s="420"/>
      <c r="T759" s="413"/>
      <c r="U759" s="436"/>
      <c r="V759" s="606">
        <f>LOOKUP(Table1[[#This Row],[JV '#]],Table4[JV '#],Table4[Construction Start Dates])</f>
        <v>42538</v>
      </c>
    </row>
    <row r="760" spans="1:22" ht="60" x14ac:dyDescent="0.25">
      <c r="A760" s="414" t="s">
        <v>2134</v>
      </c>
      <c r="B760" s="415" t="s">
        <v>35</v>
      </c>
      <c r="C760" s="513">
        <v>224</v>
      </c>
      <c r="D760" s="416">
        <v>98</v>
      </c>
      <c r="E760" s="534">
        <v>18051</v>
      </c>
      <c r="F760" s="417">
        <v>1011601100000</v>
      </c>
      <c r="G760" s="416">
        <v>8</v>
      </c>
      <c r="H760" s="415" t="s">
        <v>2074</v>
      </c>
      <c r="I760" s="418" t="s">
        <v>2126</v>
      </c>
      <c r="J760" s="418" t="s">
        <v>2127</v>
      </c>
      <c r="K760" s="418" t="s">
        <v>2128</v>
      </c>
      <c r="L760" s="418" t="s">
        <v>2129</v>
      </c>
      <c r="M760" s="419">
        <v>39.800249999999998</v>
      </c>
      <c r="N760" s="419">
        <v>-77.349663888888884</v>
      </c>
      <c r="O760" s="418">
        <v>20150161850</v>
      </c>
      <c r="P760" s="413" t="s">
        <v>46</v>
      </c>
      <c r="Q760" s="413" t="s">
        <v>257</v>
      </c>
      <c r="R760" s="413" t="s">
        <v>2135</v>
      </c>
      <c r="S760" s="420"/>
      <c r="T760" s="413"/>
      <c r="U760" s="436"/>
      <c r="V760" s="606">
        <f>LOOKUP(Table1[[#This Row],[JV '#]],Table4[JV '#],Table4[Construction Start Dates])</f>
        <v>42538</v>
      </c>
    </row>
    <row r="761" spans="1:22" ht="24" x14ac:dyDescent="0.25">
      <c r="A761" s="414" t="s">
        <v>2136</v>
      </c>
      <c r="B761" s="415" t="s">
        <v>35</v>
      </c>
      <c r="C761" s="513">
        <v>225</v>
      </c>
      <c r="D761" s="416">
        <v>128</v>
      </c>
      <c r="E761" s="513">
        <v>99774</v>
      </c>
      <c r="F761" s="417">
        <v>1019402401689</v>
      </c>
      <c r="G761" s="416">
        <v>8</v>
      </c>
      <c r="H761" s="415" t="s">
        <v>2074</v>
      </c>
      <c r="I761" s="418" t="s">
        <v>2137</v>
      </c>
      <c r="J761" s="418" t="s">
        <v>2138</v>
      </c>
      <c r="K761" s="418" t="s">
        <v>2139</v>
      </c>
      <c r="L761" s="418" t="s">
        <v>2140</v>
      </c>
      <c r="M761" s="419">
        <v>39.883833333333335</v>
      </c>
      <c r="N761" s="419">
        <v>-76.983119444444441</v>
      </c>
      <c r="O761" s="418">
        <v>20150170124</v>
      </c>
      <c r="P761" s="413" t="s">
        <v>107</v>
      </c>
      <c r="Q761" s="413" t="s">
        <v>2141</v>
      </c>
      <c r="R761" s="413" t="s">
        <v>2142</v>
      </c>
      <c r="S761" s="420" t="s">
        <v>44</v>
      </c>
      <c r="T761" s="413"/>
      <c r="U761" s="420"/>
      <c r="V761" s="606">
        <f>LOOKUP(Table1[[#This Row],[JV '#]],Table4[JV '#],Table4[Construction Start Dates])</f>
        <v>42537</v>
      </c>
    </row>
    <row r="762" spans="1:22" ht="36" x14ac:dyDescent="0.25">
      <c r="A762" s="414" t="s">
        <v>2143</v>
      </c>
      <c r="B762" s="415" t="s">
        <v>35</v>
      </c>
      <c r="C762" s="513">
        <v>225</v>
      </c>
      <c r="D762" s="416">
        <v>128</v>
      </c>
      <c r="E762" s="513">
        <v>99774</v>
      </c>
      <c r="F762" s="417">
        <v>1019402401689</v>
      </c>
      <c r="G762" s="416">
        <v>8</v>
      </c>
      <c r="H762" s="415" t="s">
        <v>2074</v>
      </c>
      <c r="I762" s="418" t="s">
        <v>2137</v>
      </c>
      <c r="J762" s="418" t="s">
        <v>2138</v>
      </c>
      <c r="K762" s="418" t="s">
        <v>2139</v>
      </c>
      <c r="L762" s="418" t="s">
        <v>2140</v>
      </c>
      <c r="M762" s="419">
        <v>39.883833333333335</v>
      </c>
      <c r="N762" s="419">
        <v>-76.983119444444441</v>
      </c>
      <c r="O762" s="418">
        <v>20150170124</v>
      </c>
      <c r="P762" s="413" t="s">
        <v>107</v>
      </c>
      <c r="Q762" s="413" t="s">
        <v>2144</v>
      </c>
      <c r="R762" s="413" t="s">
        <v>2145</v>
      </c>
      <c r="S762" s="420" t="s">
        <v>44</v>
      </c>
      <c r="T762" s="413"/>
      <c r="U762" s="436"/>
      <c r="V762" s="606">
        <f>LOOKUP(Table1[[#This Row],[JV '#]],Table4[JV '#],Table4[Construction Start Dates])</f>
        <v>42537</v>
      </c>
    </row>
    <row r="763" spans="1:22" ht="36" x14ac:dyDescent="0.25">
      <c r="A763" s="414" t="s">
        <v>2146</v>
      </c>
      <c r="B763" s="415" t="s">
        <v>35</v>
      </c>
      <c r="C763" s="513">
        <v>225</v>
      </c>
      <c r="D763" s="416">
        <v>128</v>
      </c>
      <c r="E763" s="513">
        <v>99774</v>
      </c>
      <c r="F763" s="417">
        <v>1019402401689</v>
      </c>
      <c r="G763" s="416">
        <v>8</v>
      </c>
      <c r="H763" s="415" t="s">
        <v>2074</v>
      </c>
      <c r="I763" s="418" t="s">
        <v>2137</v>
      </c>
      <c r="J763" s="418" t="s">
        <v>2138</v>
      </c>
      <c r="K763" s="418" t="s">
        <v>2139</v>
      </c>
      <c r="L763" s="418" t="s">
        <v>2140</v>
      </c>
      <c r="M763" s="419">
        <v>39.883833333333335</v>
      </c>
      <c r="N763" s="419">
        <v>-76.983119444444441</v>
      </c>
      <c r="O763" s="418">
        <v>20150170124</v>
      </c>
      <c r="P763" s="413" t="s">
        <v>46</v>
      </c>
      <c r="Q763" s="413" t="s">
        <v>2098</v>
      </c>
      <c r="R763" s="413" t="s">
        <v>2147</v>
      </c>
      <c r="S763" s="420"/>
      <c r="T763" s="413"/>
      <c r="U763" s="436"/>
      <c r="V763" s="606">
        <f>LOOKUP(Table1[[#This Row],[JV '#]],Table4[JV '#],Table4[Construction Start Dates])</f>
        <v>42537</v>
      </c>
    </row>
    <row r="764" spans="1:22" ht="48" x14ac:dyDescent="0.25">
      <c r="A764" s="414" t="s">
        <v>2148</v>
      </c>
      <c r="B764" s="415" t="s">
        <v>35</v>
      </c>
      <c r="C764" s="513">
        <v>225</v>
      </c>
      <c r="D764" s="416">
        <v>128</v>
      </c>
      <c r="E764" s="513">
        <v>99774</v>
      </c>
      <c r="F764" s="417">
        <v>1019402401689</v>
      </c>
      <c r="G764" s="416">
        <v>8</v>
      </c>
      <c r="H764" s="415" t="s">
        <v>2074</v>
      </c>
      <c r="I764" s="418" t="s">
        <v>2137</v>
      </c>
      <c r="J764" s="418" t="s">
        <v>2138</v>
      </c>
      <c r="K764" s="418" t="s">
        <v>2139</v>
      </c>
      <c r="L764" s="418" t="s">
        <v>2140</v>
      </c>
      <c r="M764" s="419">
        <v>39.883833333333335</v>
      </c>
      <c r="N764" s="419">
        <v>-76.983119444444441</v>
      </c>
      <c r="O764" s="418">
        <v>20150170124</v>
      </c>
      <c r="P764" s="413" t="s">
        <v>55</v>
      </c>
      <c r="Q764" s="413" t="s">
        <v>472</v>
      </c>
      <c r="R764" s="413" t="s">
        <v>2080</v>
      </c>
      <c r="S764" s="420"/>
      <c r="T764" s="413"/>
      <c r="U764" s="436"/>
      <c r="V764" s="606">
        <f>LOOKUP(Table1[[#This Row],[JV '#]],Table4[JV '#],Table4[Construction Start Dates])</f>
        <v>42537</v>
      </c>
    </row>
    <row r="765" spans="1:22" ht="60" x14ac:dyDescent="0.25">
      <c r="A765" s="414" t="s">
        <v>2149</v>
      </c>
      <c r="B765" s="415" t="s">
        <v>35</v>
      </c>
      <c r="C765" s="513">
        <v>225</v>
      </c>
      <c r="D765" s="416">
        <v>128</v>
      </c>
      <c r="E765" s="513">
        <v>99774</v>
      </c>
      <c r="F765" s="417">
        <v>1019402401689</v>
      </c>
      <c r="G765" s="416">
        <v>8</v>
      </c>
      <c r="H765" s="415" t="s">
        <v>2074</v>
      </c>
      <c r="I765" s="418" t="s">
        <v>2137</v>
      </c>
      <c r="J765" s="418" t="s">
        <v>2138</v>
      </c>
      <c r="K765" s="418" t="s">
        <v>2139</v>
      </c>
      <c r="L765" s="418" t="s">
        <v>2140</v>
      </c>
      <c r="M765" s="419">
        <v>39.883833333333335</v>
      </c>
      <c r="N765" s="419">
        <v>-76.983119444444441</v>
      </c>
      <c r="O765" s="418">
        <v>20150170124</v>
      </c>
      <c r="P765" s="413" t="s">
        <v>55</v>
      </c>
      <c r="Q765" s="413" t="s">
        <v>316</v>
      </c>
      <c r="R765" s="413" t="s">
        <v>2084</v>
      </c>
      <c r="S765" s="420"/>
      <c r="T765" s="413"/>
      <c r="U765" s="436"/>
      <c r="V765" s="606">
        <f>LOOKUP(Table1[[#This Row],[JV '#]],Table4[JV '#],Table4[Construction Start Dates])</f>
        <v>42537</v>
      </c>
    </row>
    <row r="766" spans="1:22" ht="36" x14ac:dyDescent="0.25">
      <c r="A766" s="414" t="s">
        <v>2150</v>
      </c>
      <c r="B766" s="415" t="s">
        <v>35</v>
      </c>
      <c r="C766" s="513">
        <v>225</v>
      </c>
      <c r="D766" s="416">
        <v>128</v>
      </c>
      <c r="E766" s="513">
        <v>99774</v>
      </c>
      <c r="F766" s="417">
        <v>1019402401689</v>
      </c>
      <c r="G766" s="416">
        <v>8</v>
      </c>
      <c r="H766" s="415" t="s">
        <v>2074</v>
      </c>
      <c r="I766" s="418" t="s">
        <v>2137</v>
      </c>
      <c r="J766" s="418" t="s">
        <v>2138</v>
      </c>
      <c r="K766" s="418" t="s">
        <v>2139</v>
      </c>
      <c r="L766" s="418" t="s">
        <v>2140</v>
      </c>
      <c r="M766" s="419">
        <v>39.883833333333335</v>
      </c>
      <c r="N766" s="419">
        <v>-76.983119444444441</v>
      </c>
      <c r="O766" s="418">
        <v>20150170124</v>
      </c>
      <c r="P766" s="413" t="s">
        <v>46</v>
      </c>
      <c r="Q766" s="413" t="s">
        <v>1368</v>
      </c>
      <c r="R766" s="413" t="s">
        <v>2108</v>
      </c>
      <c r="S766" s="420"/>
      <c r="T766" s="413"/>
      <c r="U766" s="436"/>
      <c r="V766" s="606">
        <f>LOOKUP(Table1[[#This Row],[JV '#]],Table4[JV '#],Table4[Construction Start Dates])</f>
        <v>42537</v>
      </c>
    </row>
    <row r="767" spans="1:22" ht="36" x14ac:dyDescent="0.25">
      <c r="A767" s="414" t="s">
        <v>2151</v>
      </c>
      <c r="B767" s="415" t="s">
        <v>35</v>
      </c>
      <c r="C767" s="513">
        <v>225</v>
      </c>
      <c r="D767" s="416">
        <v>128</v>
      </c>
      <c r="E767" s="513">
        <v>99774</v>
      </c>
      <c r="F767" s="417">
        <v>1019402401689</v>
      </c>
      <c r="G767" s="416">
        <v>8</v>
      </c>
      <c r="H767" s="415" t="s">
        <v>2074</v>
      </c>
      <c r="I767" s="418" t="s">
        <v>2137</v>
      </c>
      <c r="J767" s="418" t="s">
        <v>2138</v>
      </c>
      <c r="K767" s="418" t="s">
        <v>2139</v>
      </c>
      <c r="L767" s="418" t="s">
        <v>2140</v>
      </c>
      <c r="M767" s="419">
        <v>39.883833333333335</v>
      </c>
      <c r="N767" s="419">
        <v>-76.983119444444441</v>
      </c>
      <c r="O767" s="418">
        <v>20150170124</v>
      </c>
      <c r="P767" s="413" t="s">
        <v>41</v>
      </c>
      <c r="Q767" s="413" t="s">
        <v>208</v>
      </c>
      <c r="R767" s="413" t="s">
        <v>2105</v>
      </c>
      <c r="S767" s="420" t="s">
        <v>44</v>
      </c>
      <c r="T767" s="413"/>
      <c r="U767" s="436"/>
      <c r="V767" s="606">
        <f>LOOKUP(Table1[[#This Row],[JV '#]],Table4[JV '#],Table4[Construction Start Dates])</f>
        <v>42537</v>
      </c>
    </row>
    <row r="768" spans="1:22" ht="24" x14ac:dyDescent="0.25">
      <c r="A768" s="414" t="s">
        <v>2152</v>
      </c>
      <c r="B768" s="415" t="s">
        <v>35</v>
      </c>
      <c r="C768" s="513">
        <v>225</v>
      </c>
      <c r="D768" s="416">
        <v>128</v>
      </c>
      <c r="E768" s="513">
        <v>99774</v>
      </c>
      <c r="F768" s="417">
        <v>1019402401689</v>
      </c>
      <c r="G768" s="416">
        <v>8</v>
      </c>
      <c r="H768" s="415" t="s">
        <v>2074</v>
      </c>
      <c r="I768" s="418" t="s">
        <v>2137</v>
      </c>
      <c r="J768" s="418" t="s">
        <v>2138</v>
      </c>
      <c r="K768" s="418" t="s">
        <v>2139</v>
      </c>
      <c r="L768" s="418" t="s">
        <v>2140</v>
      </c>
      <c r="M768" s="419">
        <v>39.883833333333335</v>
      </c>
      <c r="N768" s="419">
        <v>-76.983119444444441</v>
      </c>
      <c r="O768" s="418">
        <v>20150170124</v>
      </c>
      <c r="P768" s="413" t="s">
        <v>55</v>
      </c>
      <c r="Q768" s="413" t="s">
        <v>56</v>
      </c>
      <c r="R768" s="413" t="s">
        <v>2153</v>
      </c>
      <c r="S768" s="420"/>
      <c r="T768" s="413"/>
      <c r="U768" s="436"/>
      <c r="V768" s="606">
        <f>LOOKUP(Table1[[#This Row],[JV '#]],Table4[JV '#],Table4[Construction Start Dates])</f>
        <v>42537</v>
      </c>
    </row>
    <row r="769" spans="1:22" ht="24" x14ac:dyDescent="0.25">
      <c r="A769" s="414" t="s">
        <v>2154</v>
      </c>
      <c r="B769" s="415" t="s">
        <v>35</v>
      </c>
      <c r="C769" s="513">
        <v>225</v>
      </c>
      <c r="D769" s="416">
        <v>128</v>
      </c>
      <c r="E769" s="513">
        <v>99774</v>
      </c>
      <c r="F769" s="417">
        <v>1019402401689</v>
      </c>
      <c r="G769" s="416">
        <v>8</v>
      </c>
      <c r="H769" s="415" t="s">
        <v>2074</v>
      </c>
      <c r="I769" s="418" t="s">
        <v>2137</v>
      </c>
      <c r="J769" s="418" t="s">
        <v>2138</v>
      </c>
      <c r="K769" s="418" t="s">
        <v>2139</v>
      </c>
      <c r="L769" s="418" t="s">
        <v>2140</v>
      </c>
      <c r="M769" s="419">
        <v>39.883833333333335</v>
      </c>
      <c r="N769" s="419">
        <v>-76.983119444444441</v>
      </c>
      <c r="O769" s="418">
        <v>20150170124</v>
      </c>
      <c r="P769" s="413" t="s">
        <v>309</v>
      </c>
      <c r="Q769" s="413" t="s">
        <v>2155</v>
      </c>
      <c r="R769" s="413" t="s">
        <v>2156</v>
      </c>
      <c r="S769" s="420" t="s">
        <v>44</v>
      </c>
      <c r="T769" s="413"/>
      <c r="U769" s="436"/>
      <c r="V769" s="606">
        <f>LOOKUP(Table1[[#This Row],[JV '#]],Table4[JV '#],Table4[Construction Start Dates])</f>
        <v>42537</v>
      </c>
    </row>
    <row r="770" spans="1:22" ht="48" x14ac:dyDescent="0.25">
      <c r="A770" s="414" t="s">
        <v>2157</v>
      </c>
      <c r="B770" s="415" t="s">
        <v>35</v>
      </c>
      <c r="C770" s="415">
        <v>226</v>
      </c>
      <c r="D770" s="416">
        <v>135</v>
      </c>
      <c r="E770" s="416">
        <v>87436</v>
      </c>
      <c r="F770" s="417">
        <v>1023401202343</v>
      </c>
      <c r="G770" s="416">
        <v>8</v>
      </c>
      <c r="H770" s="415" t="s">
        <v>2074</v>
      </c>
      <c r="I770" s="418" t="s">
        <v>2158</v>
      </c>
      <c r="J770" s="418" t="s">
        <v>2159</v>
      </c>
      <c r="K770" s="418" t="s">
        <v>2160</v>
      </c>
      <c r="L770" s="418" t="s">
        <v>2161</v>
      </c>
      <c r="M770" s="419">
        <v>39.946249999999999</v>
      </c>
      <c r="N770" s="419">
        <v>-77.340327777777773</v>
      </c>
      <c r="O770" s="418" t="s">
        <v>2162</v>
      </c>
      <c r="P770" s="413" t="s">
        <v>55</v>
      </c>
      <c r="Q770" s="413" t="s">
        <v>472</v>
      </c>
      <c r="R770" s="413" t="s">
        <v>2080</v>
      </c>
      <c r="S770" s="420"/>
      <c r="T770" s="413"/>
      <c r="U770" s="420"/>
      <c r="V770" s="606">
        <f>LOOKUP(Table1[[#This Row],[JV '#]],Table4[JV '#],Table4[Construction Start Dates])</f>
        <v>42948</v>
      </c>
    </row>
    <row r="771" spans="1:22" ht="60" x14ac:dyDescent="0.25">
      <c r="A771" s="414" t="s">
        <v>2163</v>
      </c>
      <c r="B771" s="415" t="s">
        <v>35</v>
      </c>
      <c r="C771" s="415">
        <v>226</v>
      </c>
      <c r="D771" s="416">
        <v>135</v>
      </c>
      <c r="E771" s="416">
        <v>87436</v>
      </c>
      <c r="F771" s="417">
        <v>1023401202343</v>
      </c>
      <c r="G771" s="416">
        <v>8</v>
      </c>
      <c r="H771" s="415" t="s">
        <v>2074</v>
      </c>
      <c r="I771" s="418" t="s">
        <v>2158</v>
      </c>
      <c r="J771" s="418" t="s">
        <v>2159</v>
      </c>
      <c r="K771" s="418" t="s">
        <v>2160</v>
      </c>
      <c r="L771" s="418" t="s">
        <v>2161</v>
      </c>
      <c r="M771" s="419">
        <v>39.946249999999999</v>
      </c>
      <c r="N771" s="419">
        <v>-77.340327777777773</v>
      </c>
      <c r="O771" s="418" t="s">
        <v>2162</v>
      </c>
      <c r="P771" s="413" t="s">
        <v>55</v>
      </c>
      <c r="Q771" s="413" t="s">
        <v>316</v>
      </c>
      <c r="R771" s="413" t="s">
        <v>2084</v>
      </c>
      <c r="S771" s="420"/>
      <c r="T771" s="413"/>
      <c r="U771" s="436"/>
      <c r="V771" s="606">
        <f>LOOKUP(Table1[[#This Row],[JV '#]],Table4[JV '#],Table4[Construction Start Dates])</f>
        <v>42948</v>
      </c>
    </row>
    <row r="772" spans="1:22" ht="36" x14ac:dyDescent="0.25">
      <c r="A772" s="414" t="s">
        <v>2164</v>
      </c>
      <c r="B772" s="415" t="s">
        <v>35</v>
      </c>
      <c r="C772" s="415">
        <v>226</v>
      </c>
      <c r="D772" s="416">
        <v>135</v>
      </c>
      <c r="E772" s="416">
        <v>87436</v>
      </c>
      <c r="F772" s="417">
        <v>1023401202343</v>
      </c>
      <c r="G772" s="416">
        <v>8</v>
      </c>
      <c r="H772" s="415" t="s">
        <v>2074</v>
      </c>
      <c r="I772" s="418" t="s">
        <v>2158</v>
      </c>
      <c r="J772" s="418" t="s">
        <v>2159</v>
      </c>
      <c r="K772" s="418" t="s">
        <v>2160</v>
      </c>
      <c r="L772" s="418" t="s">
        <v>2161</v>
      </c>
      <c r="M772" s="419">
        <v>39.946249999999999</v>
      </c>
      <c r="N772" s="419">
        <v>-77.340327777777773</v>
      </c>
      <c r="O772" s="418" t="s">
        <v>2162</v>
      </c>
      <c r="P772" s="413" t="s">
        <v>46</v>
      </c>
      <c r="Q772" s="413" t="s">
        <v>1368</v>
      </c>
      <c r="R772" s="413" t="s">
        <v>2108</v>
      </c>
      <c r="S772" s="420"/>
      <c r="T772" s="413"/>
      <c r="U772" s="436"/>
      <c r="V772" s="606">
        <f>LOOKUP(Table1[[#This Row],[JV '#]],Table4[JV '#],Table4[Construction Start Dates])</f>
        <v>42948</v>
      </c>
    </row>
    <row r="773" spans="1:22" ht="60" x14ac:dyDescent="0.25">
      <c r="A773" s="414" t="s">
        <v>2165</v>
      </c>
      <c r="B773" s="415" t="s">
        <v>35</v>
      </c>
      <c r="C773" s="415">
        <v>226</v>
      </c>
      <c r="D773" s="416">
        <v>135</v>
      </c>
      <c r="E773" s="416">
        <v>87436</v>
      </c>
      <c r="F773" s="417">
        <v>1023401202343</v>
      </c>
      <c r="G773" s="416">
        <v>8</v>
      </c>
      <c r="H773" s="415" t="s">
        <v>2074</v>
      </c>
      <c r="I773" s="418" t="s">
        <v>2158</v>
      </c>
      <c r="J773" s="418" t="s">
        <v>2159</v>
      </c>
      <c r="K773" s="418" t="s">
        <v>2160</v>
      </c>
      <c r="L773" s="418" t="s">
        <v>2161</v>
      </c>
      <c r="M773" s="419">
        <v>39.946249999999999</v>
      </c>
      <c r="N773" s="419">
        <v>-77.340327777777773</v>
      </c>
      <c r="O773" s="418" t="s">
        <v>2162</v>
      </c>
      <c r="P773" s="413" t="s">
        <v>46</v>
      </c>
      <c r="Q773" s="413" t="s">
        <v>257</v>
      </c>
      <c r="R773" s="413" t="s">
        <v>2135</v>
      </c>
      <c r="S773" s="420"/>
      <c r="T773" s="413"/>
      <c r="U773" s="436"/>
      <c r="V773" s="606">
        <f>LOOKUP(Table1[[#This Row],[JV '#]],Table4[JV '#],Table4[Construction Start Dates])</f>
        <v>42948</v>
      </c>
    </row>
    <row r="774" spans="1:22" ht="36" x14ac:dyDescent="0.25">
      <c r="A774" s="414" t="s">
        <v>2166</v>
      </c>
      <c r="B774" s="415" t="s">
        <v>35</v>
      </c>
      <c r="C774" s="415">
        <v>226</v>
      </c>
      <c r="D774" s="416">
        <v>135</v>
      </c>
      <c r="E774" s="416">
        <v>87436</v>
      </c>
      <c r="F774" s="417">
        <v>1023401202343</v>
      </c>
      <c r="G774" s="416">
        <v>8</v>
      </c>
      <c r="H774" s="415" t="s">
        <v>2074</v>
      </c>
      <c r="I774" s="418" t="s">
        <v>2158</v>
      </c>
      <c r="J774" s="418" t="s">
        <v>2159</v>
      </c>
      <c r="K774" s="418" t="s">
        <v>2160</v>
      </c>
      <c r="L774" s="418" t="s">
        <v>2161</v>
      </c>
      <c r="M774" s="419">
        <v>39.946249999999999</v>
      </c>
      <c r="N774" s="419">
        <v>-77.340327777777773</v>
      </c>
      <c r="O774" s="418" t="s">
        <v>2162</v>
      </c>
      <c r="P774" s="413" t="s">
        <v>107</v>
      </c>
      <c r="Q774" s="413" t="s">
        <v>2101</v>
      </c>
      <c r="R774" s="413" t="s">
        <v>2102</v>
      </c>
      <c r="S774" s="420" t="s">
        <v>44</v>
      </c>
      <c r="T774" s="413"/>
      <c r="U774" s="436"/>
      <c r="V774" s="606">
        <f>LOOKUP(Table1[[#This Row],[JV '#]],Table4[JV '#],Table4[Construction Start Dates])</f>
        <v>42948</v>
      </c>
    </row>
    <row r="775" spans="1:22" ht="24" x14ac:dyDescent="0.25">
      <c r="A775" s="414">
        <v>227</v>
      </c>
      <c r="B775" s="415" t="s">
        <v>35</v>
      </c>
      <c r="C775" s="513">
        <v>227</v>
      </c>
      <c r="D775" s="416">
        <v>148</v>
      </c>
      <c r="E775" s="534">
        <v>87434</v>
      </c>
      <c r="F775" s="417">
        <v>1023403100000</v>
      </c>
      <c r="G775" s="416">
        <v>8</v>
      </c>
      <c r="H775" s="415" t="s">
        <v>2074</v>
      </c>
      <c r="I775" s="418" t="s">
        <v>2167</v>
      </c>
      <c r="J775" s="418" t="s">
        <v>2159</v>
      </c>
      <c r="K775" s="418" t="s">
        <v>2096</v>
      </c>
      <c r="L775" s="418" t="s">
        <v>2168</v>
      </c>
      <c r="M775" s="419">
        <v>39.941083333333331</v>
      </c>
      <c r="N775" s="419">
        <v>-77.204527777777784</v>
      </c>
      <c r="O775" s="418">
        <v>20150170126</v>
      </c>
      <c r="P775" s="413"/>
      <c r="Q775" s="413" t="s">
        <v>63</v>
      </c>
      <c r="R775" s="413"/>
      <c r="S775" s="420"/>
      <c r="T775" s="413"/>
      <c r="U775" s="420"/>
      <c r="V775" s="606">
        <f>LOOKUP(Table1[[#This Row],[JV '#]],Table4[JV '#],Table4[Construction Start Dates])</f>
        <v>42538</v>
      </c>
    </row>
    <row r="776" spans="1:22" ht="48" x14ac:dyDescent="0.25">
      <c r="A776" s="414" t="s">
        <v>2169</v>
      </c>
      <c r="B776" s="415" t="s">
        <v>35</v>
      </c>
      <c r="C776" s="415">
        <v>228</v>
      </c>
      <c r="D776" s="416">
        <v>160</v>
      </c>
      <c r="E776" s="416">
        <v>18146</v>
      </c>
      <c r="F776" s="417">
        <v>1039400600526</v>
      </c>
      <c r="G776" s="416">
        <v>8</v>
      </c>
      <c r="H776" s="415" t="s">
        <v>2074</v>
      </c>
      <c r="I776" s="418" t="s">
        <v>2170</v>
      </c>
      <c r="J776" s="418" t="s">
        <v>2171</v>
      </c>
      <c r="K776" s="418" t="s">
        <v>2160</v>
      </c>
      <c r="L776" s="418" t="s">
        <v>2168</v>
      </c>
      <c r="M776" s="419">
        <v>39.91536111111111</v>
      </c>
      <c r="N776" s="419">
        <v>-77.221683333333331</v>
      </c>
      <c r="O776" s="418">
        <v>20151412879</v>
      </c>
      <c r="P776" s="413" t="s">
        <v>55</v>
      </c>
      <c r="Q776" s="413" t="s">
        <v>472</v>
      </c>
      <c r="R776" s="413" t="s">
        <v>2080</v>
      </c>
      <c r="S776" s="420" t="s">
        <v>44</v>
      </c>
      <c r="T776" s="413"/>
      <c r="U776" s="420"/>
      <c r="V776" s="606">
        <f>LOOKUP(Table1[[#This Row],[JV '#]],Table4[JV '#],Table4[Construction Start Dates])</f>
        <v>42891</v>
      </c>
    </row>
    <row r="777" spans="1:22" ht="36" x14ac:dyDescent="0.25">
      <c r="A777" s="414" t="s">
        <v>2172</v>
      </c>
      <c r="B777" s="415" t="s">
        <v>35</v>
      </c>
      <c r="C777" s="415">
        <v>228</v>
      </c>
      <c r="D777" s="416">
        <v>160</v>
      </c>
      <c r="E777" s="416">
        <v>18146</v>
      </c>
      <c r="F777" s="417">
        <v>1039400600526</v>
      </c>
      <c r="G777" s="416">
        <v>8</v>
      </c>
      <c r="H777" s="415" t="s">
        <v>2074</v>
      </c>
      <c r="I777" s="418" t="s">
        <v>2170</v>
      </c>
      <c r="J777" s="418" t="s">
        <v>2171</v>
      </c>
      <c r="K777" s="418" t="s">
        <v>2160</v>
      </c>
      <c r="L777" s="418" t="s">
        <v>2168</v>
      </c>
      <c r="M777" s="419">
        <v>39.91536111111111</v>
      </c>
      <c r="N777" s="419">
        <v>-77.221683333333331</v>
      </c>
      <c r="O777" s="418">
        <v>20151412879</v>
      </c>
      <c r="P777" s="413" t="s">
        <v>41</v>
      </c>
      <c r="Q777" s="413" t="s">
        <v>208</v>
      </c>
      <c r="R777" s="413" t="s">
        <v>2105</v>
      </c>
      <c r="S777" s="420" t="s">
        <v>44</v>
      </c>
      <c r="T777" s="413"/>
      <c r="U777" s="436"/>
      <c r="V777" s="606">
        <f>LOOKUP(Table1[[#This Row],[JV '#]],Table4[JV '#],Table4[Construction Start Dates])</f>
        <v>42891</v>
      </c>
    </row>
    <row r="778" spans="1:22" ht="60" x14ac:dyDescent="0.25">
      <c r="A778" s="414" t="s">
        <v>2173</v>
      </c>
      <c r="B778" s="415" t="s">
        <v>35</v>
      </c>
      <c r="C778" s="415">
        <v>228</v>
      </c>
      <c r="D778" s="416">
        <v>160</v>
      </c>
      <c r="E778" s="416">
        <v>18146</v>
      </c>
      <c r="F778" s="417">
        <v>1039400600526</v>
      </c>
      <c r="G778" s="416">
        <v>8</v>
      </c>
      <c r="H778" s="415" t="s">
        <v>2074</v>
      </c>
      <c r="I778" s="418" t="s">
        <v>2170</v>
      </c>
      <c r="J778" s="418" t="s">
        <v>2171</v>
      </c>
      <c r="K778" s="418" t="s">
        <v>2160</v>
      </c>
      <c r="L778" s="418" t="s">
        <v>2168</v>
      </c>
      <c r="M778" s="419">
        <v>39.91536111111111</v>
      </c>
      <c r="N778" s="419">
        <v>-77.221683333333331</v>
      </c>
      <c r="O778" s="418">
        <v>20151412879</v>
      </c>
      <c r="P778" s="413" t="s">
        <v>55</v>
      </c>
      <c r="Q778" s="413" t="s">
        <v>316</v>
      </c>
      <c r="R778" s="413" t="s">
        <v>2084</v>
      </c>
      <c r="S778" s="420"/>
      <c r="T778" s="413"/>
      <c r="U778" s="436"/>
      <c r="V778" s="606">
        <f>LOOKUP(Table1[[#This Row],[JV '#]],Table4[JV '#],Table4[Construction Start Dates])</f>
        <v>42891</v>
      </c>
    </row>
    <row r="779" spans="1:22" ht="36" x14ac:dyDescent="0.25">
      <c r="A779" s="414" t="s">
        <v>2174</v>
      </c>
      <c r="B779" s="415" t="s">
        <v>35</v>
      </c>
      <c r="C779" s="415">
        <v>229</v>
      </c>
      <c r="D779" s="416">
        <v>185</v>
      </c>
      <c r="E779" s="416">
        <v>87676</v>
      </c>
      <c r="F779" s="417">
        <v>1101400501701</v>
      </c>
      <c r="G779" s="416">
        <v>8</v>
      </c>
      <c r="H779" s="415" t="s">
        <v>2074</v>
      </c>
      <c r="I779" s="418" t="s">
        <v>2175</v>
      </c>
      <c r="J779" s="418" t="s">
        <v>2176</v>
      </c>
      <c r="K779" s="418" t="s">
        <v>2111</v>
      </c>
      <c r="L779" s="418" t="s">
        <v>2177</v>
      </c>
      <c r="M779" s="419">
        <v>39.982500000000002</v>
      </c>
      <c r="N779" s="419">
        <v>-77.164611111111114</v>
      </c>
      <c r="O779" s="418" t="s">
        <v>2178</v>
      </c>
      <c r="P779" s="413" t="s">
        <v>46</v>
      </c>
      <c r="Q779" s="413" t="s">
        <v>2098</v>
      </c>
      <c r="R779" s="413" t="s">
        <v>2099</v>
      </c>
      <c r="S779" s="420"/>
      <c r="T779" s="413"/>
      <c r="U779" s="420"/>
      <c r="V779" s="606">
        <f>LOOKUP(Table1[[#This Row],[JV '#]],Table4[JV '#],Table4[Construction Start Dates])</f>
        <v>42543</v>
      </c>
    </row>
    <row r="780" spans="1:22" ht="48" x14ac:dyDescent="0.25">
      <c r="A780" s="414" t="s">
        <v>2179</v>
      </c>
      <c r="B780" s="415" t="s">
        <v>35</v>
      </c>
      <c r="C780" s="415">
        <v>229</v>
      </c>
      <c r="D780" s="416">
        <v>185</v>
      </c>
      <c r="E780" s="416">
        <v>87676</v>
      </c>
      <c r="F780" s="417">
        <v>1101400501701</v>
      </c>
      <c r="G780" s="416">
        <v>8</v>
      </c>
      <c r="H780" s="415" t="s">
        <v>2074</v>
      </c>
      <c r="I780" s="418" t="s">
        <v>2175</v>
      </c>
      <c r="J780" s="418" t="s">
        <v>2176</v>
      </c>
      <c r="K780" s="418" t="s">
        <v>2111</v>
      </c>
      <c r="L780" s="418" t="s">
        <v>2177</v>
      </c>
      <c r="M780" s="419">
        <v>39.982500000000002</v>
      </c>
      <c r="N780" s="419">
        <v>-77.164611111111114</v>
      </c>
      <c r="O780" s="418" t="s">
        <v>2178</v>
      </c>
      <c r="P780" s="413" t="s">
        <v>55</v>
      </c>
      <c r="Q780" s="413" t="s">
        <v>472</v>
      </c>
      <c r="R780" s="413" t="s">
        <v>2080</v>
      </c>
      <c r="S780" s="420"/>
      <c r="T780" s="413"/>
      <c r="U780" s="436"/>
      <c r="V780" s="606">
        <f>LOOKUP(Table1[[#This Row],[JV '#]],Table4[JV '#],Table4[Construction Start Dates])</f>
        <v>42543</v>
      </c>
    </row>
    <row r="781" spans="1:22" ht="60" x14ac:dyDescent="0.25">
      <c r="A781" s="414" t="s">
        <v>2180</v>
      </c>
      <c r="B781" s="415" t="s">
        <v>35</v>
      </c>
      <c r="C781" s="415">
        <v>229</v>
      </c>
      <c r="D781" s="416">
        <v>185</v>
      </c>
      <c r="E781" s="416">
        <v>87676</v>
      </c>
      <c r="F781" s="417">
        <v>1101400501701</v>
      </c>
      <c r="G781" s="416">
        <v>8</v>
      </c>
      <c r="H781" s="415" t="s">
        <v>2074</v>
      </c>
      <c r="I781" s="418" t="s">
        <v>2175</v>
      </c>
      <c r="J781" s="418" t="s">
        <v>2176</v>
      </c>
      <c r="K781" s="418" t="s">
        <v>2111</v>
      </c>
      <c r="L781" s="418" t="s">
        <v>2177</v>
      </c>
      <c r="M781" s="419">
        <v>39.982500000000002</v>
      </c>
      <c r="N781" s="419">
        <v>-77.164611111111114</v>
      </c>
      <c r="O781" s="418" t="s">
        <v>2178</v>
      </c>
      <c r="P781" s="413" t="s">
        <v>55</v>
      </c>
      <c r="Q781" s="413" t="s">
        <v>316</v>
      </c>
      <c r="R781" s="413" t="s">
        <v>2084</v>
      </c>
      <c r="S781" s="420"/>
      <c r="T781" s="413"/>
      <c r="U781" s="436"/>
      <c r="V781" s="606">
        <f>LOOKUP(Table1[[#This Row],[JV '#]],Table4[JV '#],Table4[Construction Start Dates])</f>
        <v>42543</v>
      </c>
    </row>
    <row r="782" spans="1:22" ht="60" x14ac:dyDescent="0.25">
      <c r="A782" s="414">
        <v>230</v>
      </c>
      <c r="B782" s="415" t="s">
        <v>35</v>
      </c>
      <c r="C782" s="415">
        <v>230</v>
      </c>
      <c r="D782" s="416">
        <v>198</v>
      </c>
      <c r="E782" s="416">
        <v>87671</v>
      </c>
      <c r="F782" s="417">
        <v>1101601101587</v>
      </c>
      <c r="G782" s="416">
        <v>8</v>
      </c>
      <c r="H782" s="415" t="s">
        <v>2074</v>
      </c>
      <c r="I782" s="418" t="s">
        <v>2181</v>
      </c>
      <c r="J782" s="418" t="s">
        <v>2182</v>
      </c>
      <c r="K782" s="418" t="s">
        <v>2183</v>
      </c>
      <c r="L782" s="418" t="s">
        <v>2177</v>
      </c>
      <c r="M782" s="419">
        <v>40.003138888888891</v>
      </c>
      <c r="N782" s="419">
        <v>-77.192425</v>
      </c>
      <c r="O782" s="418" t="s">
        <v>2184</v>
      </c>
      <c r="P782" s="413" t="s">
        <v>55</v>
      </c>
      <c r="Q782" s="413" t="s">
        <v>316</v>
      </c>
      <c r="R782" s="413" t="s">
        <v>2084</v>
      </c>
      <c r="S782" s="420"/>
      <c r="T782" s="413"/>
      <c r="U782" s="420"/>
      <c r="V782" s="606">
        <f>LOOKUP(Table1[[#This Row],[JV '#]],Table4[JV '#],Table4[Construction Start Dates])</f>
        <v>42800</v>
      </c>
    </row>
    <row r="783" spans="1:22" ht="48" x14ac:dyDescent="0.25">
      <c r="A783" s="414" t="s">
        <v>2185</v>
      </c>
      <c r="B783" s="415" t="s">
        <v>35</v>
      </c>
      <c r="C783" s="459">
        <v>231</v>
      </c>
      <c r="D783" s="416">
        <v>229</v>
      </c>
      <c r="E783" s="415">
        <v>74951</v>
      </c>
      <c r="F783" s="490">
        <v>1200600400591</v>
      </c>
      <c r="G783" s="416">
        <v>8</v>
      </c>
      <c r="H783" s="415" t="s">
        <v>2074</v>
      </c>
      <c r="I783" s="418" t="s">
        <v>2186</v>
      </c>
      <c r="J783" s="418" t="s">
        <v>572</v>
      </c>
      <c r="K783" s="563" t="s">
        <v>2187</v>
      </c>
      <c r="L783" s="563" t="s">
        <v>2188</v>
      </c>
      <c r="M783" s="535">
        <v>39.861249999999998</v>
      </c>
      <c r="N783" s="535">
        <v>-77.136038888888891</v>
      </c>
      <c r="O783" s="418">
        <v>20143580152</v>
      </c>
      <c r="P783" s="413" t="s">
        <v>55</v>
      </c>
      <c r="Q783" s="413" t="s">
        <v>472</v>
      </c>
      <c r="R783" s="413" t="s">
        <v>2080</v>
      </c>
      <c r="S783" s="420"/>
      <c r="T783" s="413"/>
      <c r="U783" s="420"/>
      <c r="V783" s="606">
        <f>LOOKUP(Table1[[#This Row],[JV '#]],Table4[JV '#],Table4[Construction Start Dates])</f>
        <v>42515</v>
      </c>
    </row>
    <row r="784" spans="1:22" ht="60" x14ac:dyDescent="0.25">
      <c r="A784" s="414" t="s">
        <v>2189</v>
      </c>
      <c r="B784" s="415" t="s">
        <v>35</v>
      </c>
      <c r="C784" s="459">
        <v>231</v>
      </c>
      <c r="D784" s="416">
        <v>229</v>
      </c>
      <c r="E784" s="415">
        <v>74951</v>
      </c>
      <c r="F784" s="490">
        <v>1200600400591</v>
      </c>
      <c r="G784" s="416">
        <v>8</v>
      </c>
      <c r="H784" s="415" t="s">
        <v>2074</v>
      </c>
      <c r="I784" s="418" t="s">
        <v>2186</v>
      </c>
      <c r="J784" s="418" t="s">
        <v>572</v>
      </c>
      <c r="K784" s="563" t="s">
        <v>2187</v>
      </c>
      <c r="L784" s="563" t="s">
        <v>2188</v>
      </c>
      <c r="M784" s="535">
        <v>39.861249999999998</v>
      </c>
      <c r="N784" s="535">
        <v>-77.136038888888891</v>
      </c>
      <c r="O784" s="418">
        <v>20143580152</v>
      </c>
      <c r="P784" s="413" t="s">
        <v>55</v>
      </c>
      <c r="Q784" s="413" t="s">
        <v>316</v>
      </c>
      <c r="R784" s="413" t="s">
        <v>2190</v>
      </c>
      <c r="S784" s="420"/>
      <c r="T784" s="413"/>
      <c r="U784" s="436"/>
      <c r="V784" s="606">
        <f>LOOKUP(Table1[[#This Row],[JV '#]],Table4[JV '#],Table4[Construction Start Dates])</f>
        <v>42515</v>
      </c>
    </row>
    <row r="785" spans="1:22" ht="36" x14ac:dyDescent="0.25">
      <c r="A785" s="414" t="s">
        <v>2191</v>
      </c>
      <c r="B785" s="415" t="s">
        <v>35</v>
      </c>
      <c r="C785" s="459">
        <v>231</v>
      </c>
      <c r="D785" s="416">
        <v>229</v>
      </c>
      <c r="E785" s="415">
        <v>74951</v>
      </c>
      <c r="F785" s="490">
        <v>1200600400591</v>
      </c>
      <c r="G785" s="416">
        <v>8</v>
      </c>
      <c r="H785" s="415" t="s">
        <v>2074</v>
      </c>
      <c r="I785" s="418" t="s">
        <v>2186</v>
      </c>
      <c r="J785" s="418" t="s">
        <v>572</v>
      </c>
      <c r="K785" s="563" t="s">
        <v>2187</v>
      </c>
      <c r="L785" s="563" t="s">
        <v>2188</v>
      </c>
      <c r="M785" s="535">
        <v>39.861249999999998</v>
      </c>
      <c r="N785" s="535">
        <v>-77.136038888888891</v>
      </c>
      <c r="O785" s="418">
        <v>20143580152</v>
      </c>
      <c r="P785" s="413" t="s">
        <v>41</v>
      </c>
      <c r="Q785" s="413" t="s">
        <v>208</v>
      </c>
      <c r="R785" s="413" t="s">
        <v>2105</v>
      </c>
      <c r="S785" s="420" t="s">
        <v>44</v>
      </c>
      <c r="T785" s="413"/>
      <c r="U785" s="436"/>
      <c r="V785" s="606">
        <f>LOOKUP(Table1[[#This Row],[JV '#]],Table4[JV '#],Table4[Construction Start Dates])</f>
        <v>42515</v>
      </c>
    </row>
    <row r="786" spans="1:22" ht="36" x14ac:dyDescent="0.25">
      <c r="A786" s="414" t="s">
        <v>2192</v>
      </c>
      <c r="B786" s="415" t="s">
        <v>35</v>
      </c>
      <c r="C786" s="459">
        <v>231</v>
      </c>
      <c r="D786" s="416">
        <v>229</v>
      </c>
      <c r="E786" s="415">
        <v>74951</v>
      </c>
      <c r="F786" s="490">
        <v>1200600400591</v>
      </c>
      <c r="G786" s="416">
        <v>8</v>
      </c>
      <c r="H786" s="415" t="s">
        <v>2074</v>
      </c>
      <c r="I786" s="418" t="s">
        <v>2186</v>
      </c>
      <c r="J786" s="418" t="s">
        <v>572</v>
      </c>
      <c r="K786" s="563" t="s">
        <v>2187</v>
      </c>
      <c r="L786" s="563" t="s">
        <v>2188</v>
      </c>
      <c r="M786" s="535">
        <v>39.861249999999998</v>
      </c>
      <c r="N786" s="535">
        <v>-77.136038888888891</v>
      </c>
      <c r="O786" s="418">
        <v>20143580152</v>
      </c>
      <c r="P786" s="413" t="s">
        <v>46</v>
      </c>
      <c r="Q786" s="413" t="s">
        <v>1368</v>
      </c>
      <c r="R786" s="413" t="s">
        <v>2108</v>
      </c>
      <c r="S786" s="420"/>
      <c r="T786" s="413"/>
      <c r="U786" s="436"/>
      <c r="V786" s="606">
        <f>LOOKUP(Table1[[#This Row],[JV '#]],Table4[JV '#],Table4[Construction Start Dates])</f>
        <v>42515</v>
      </c>
    </row>
    <row r="787" spans="1:22" ht="36" x14ac:dyDescent="0.25">
      <c r="A787" s="414" t="s">
        <v>2193</v>
      </c>
      <c r="B787" s="415" t="s">
        <v>35</v>
      </c>
      <c r="C787" s="459">
        <v>231</v>
      </c>
      <c r="D787" s="416">
        <v>229</v>
      </c>
      <c r="E787" s="415">
        <v>74951</v>
      </c>
      <c r="F787" s="490">
        <v>1200600400591</v>
      </c>
      <c r="G787" s="416">
        <v>8</v>
      </c>
      <c r="H787" s="415" t="s">
        <v>2074</v>
      </c>
      <c r="I787" s="418" t="s">
        <v>2186</v>
      </c>
      <c r="J787" s="418" t="s">
        <v>572</v>
      </c>
      <c r="K787" s="563" t="s">
        <v>2187</v>
      </c>
      <c r="L787" s="563" t="s">
        <v>2188</v>
      </c>
      <c r="M787" s="535">
        <v>39.861249999999998</v>
      </c>
      <c r="N787" s="535">
        <v>-77.136038888888891</v>
      </c>
      <c r="O787" s="418">
        <v>20143580152</v>
      </c>
      <c r="P787" s="413" t="s">
        <v>162</v>
      </c>
      <c r="Q787" s="413" t="s">
        <v>2194</v>
      </c>
      <c r="R787" s="413" t="s">
        <v>2195</v>
      </c>
      <c r="S787" s="420" t="s">
        <v>44</v>
      </c>
      <c r="T787" s="413"/>
      <c r="U787" s="436"/>
      <c r="V787" s="606">
        <f>LOOKUP(Table1[[#This Row],[JV '#]],Table4[JV '#],Table4[Construction Start Dates])</f>
        <v>42515</v>
      </c>
    </row>
    <row r="788" spans="1:22" ht="36" x14ac:dyDescent="0.25">
      <c r="A788" s="414" t="s">
        <v>2196</v>
      </c>
      <c r="B788" s="415" t="s">
        <v>35</v>
      </c>
      <c r="C788" s="415">
        <v>232</v>
      </c>
      <c r="D788" s="416">
        <v>319</v>
      </c>
      <c r="E788" s="416">
        <v>87675</v>
      </c>
      <c r="F788" s="417">
        <v>1301301000061</v>
      </c>
      <c r="G788" s="416">
        <v>8</v>
      </c>
      <c r="H788" s="415" t="s">
        <v>2074</v>
      </c>
      <c r="I788" s="418" t="s">
        <v>2197</v>
      </c>
      <c r="J788" s="418" t="s">
        <v>2198</v>
      </c>
      <c r="K788" s="418" t="s">
        <v>834</v>
      </c>
      <c r="L788" s="418" t="s">
        <v>2129</v>
      </c>
      <c r="M788" s="419">
        <v>39.830500000000001</v>
      </c>
      <c r="N788" s="419">
        <v>-77.31771944444445</v>
      </c>
      <c r="O788" s="418">
        <v>20151412034</v>
      </c>
      <c r="P788" s="413" t="s">
        <v>46</v>
      </c>
      <c r="Q788" s="413" t="s">
        <v>2098</v>
      </c>
      <c r="R788" s="413" t="s">
        <v>2099</v>
      </c>
      <c r="S788" s="420"/>
      <c r="T788" s="413"/>
      <c r="U788" s="420"/>
      <c r="V788" s="606">
        <f>LOOKUP(Table1[[#This Row],[JV '#]],Table4[JV '#],Table4[Construction Start Dates])</f>
        <v>42885</v>
      </c>
    </row>
    <row r="789" spans="1:22" ht="60" x14ac:dyDescent="0.25">
      <c r="A789" s="414" t="s">
        <v>2199</v>
      </c>
      <c r="B789" s="415" t="s">
        <v>35</v>
      </c>
      <c r="C789" s="415">
        <v>232</v>
      </c>
      <c r="D789" s="416">
        <v>319</v>
      </c>
      <c r="E789" s="416">
        <v>87675</v>
      </c>
      <c r="F789" s="417">
        <v>1301301000061</v>
      </c>
      <c r="G789" s="416">
        <v>8</v>
      </c>
      <c r="H789" s="415" t="s">
        <v>2074</v>
      </c>
      <c r="I789" s="418" t="s">
        <v>2197</v>
      </c>
      <c r="J789" s="418" t="s">
        <v>2198</v>
      </c>
      <c r="K789" s="418" t="s">
        <v>834</v>
      </c>
      <c r="L789" s="418" t="s">
        <v>2129</v>
      </c>
      <c r="M789" s="419">
        <v>39.830500000000001</v>
      </c>
      <c r="N789" s="419">
        <v>-77.31771944444445</v>
      </c>
      <c r="O789" s="418">
        <v>20151412034</v>
      </c>
      <c r="P789" s="413" t="s">
        <v>55</v>
      </c>
      <c r="Q789" s="413" t="s">
        <v>316</v>
      </c>
      <c r="R789" s="413" t="s">
        <v>2084</v>
      </c>
      <c r="S789" s="420"/>
      <c r="T789" s="413"/>
      <c r="U789" s="436"/>
      <c r="V789" s="606">
        <f>LOOKUP(Table1[[#This Row],[JV '#]],Table4[JV '#],Table4[Construction Start Dates])</f>
        <v>42885</v>
      </c>
    </row>
    <row r="790" spans="1:22" ht="36" x14ac:dyDescent="0.25">
      <c r="A790" s="414" t="s">
        <v>2200</v>
      </c>
      <c r="B790" s="415" t="s">
        <v>35</v>
      </c>
      <c r="C790" s="415">
        <v>232</v>
      </c>
      <c r="D790" s="416">
        <v>319</v>
      </c>
      <c r="E790" s="416">
        <v>87675</v>
      </c>
      <c r="F790" s="417">
        <v>1301301000061</v>
      </c>
      <c r="G790" s="416">
        <v>8</v>
      </c>
      <c r="H790" s="415" t="s">
        <v>2074</v>
      </c>
      <c r="I790" s="418" t="s">
        <v>2197</v>
      </c>
      <c r="J790" s="418" t="s">
        <v>2198</v>
      </c>
      <c r="K790" s="418" t="s">
        <v>834</v>
      </c>
      <c r="L790" s="418" t="s">
        <v>2129</v>
      </c>
      <c r="M790" s="419">
        <v>39.830500000000001</v>
      </c>
      <c r="N790" s="419">
        <v>-77.31771944444445</v>
      </c>
      <c r="O790" s="418">
        <v>20151412034</v>
      </c>
      <c r="P790" s="413"/>
      <c r="Q790" s="413" t="s">
        <v>2201</v>
      </c>
      <c r="R790" s="413" t="s">
        <v>2202</v>
      </c>
      <c r="S790" s="420"/>
      <c r="T790" s="413"/>
      <c r="U790" s="436"/>
      <c r="V790" s="606">
        <f>LOOKUP(Table1[[#This Row],[JV '#]],Table4[JV '#],Table4[Construction Start Dates])</f>
        <v>42885</v>
      </c>
    </row>
    <row r="791" spans="1:22" ht="36" x14ac:dyDescent="0.25">
      <c r="A791" s="414" t="s">
        <v>2203</v>
      </c>
      <c r="B791" s="415" t="s">
        <v>35</v>
      </c>
      <c r="C791" s="415">
        <v>232</v>
      </c>
      <c r="D791" s="416">
        <v>319</v>
      </c>
      <c r="E791" s="416">
        <v>87675</v>
      </c>
      <c r="F791" s="417">
        <v>1301301000061</v>
      </c>
      <c r="G791" s="416">
        <v>8</v>
      </c>
      <c r="H791" s="415" t="s">
        <v>2074</v>
      </c>
      <c r="I791" s="418" t="s">
        <v>2197</v>
      </c>
      <c r="J791" s="418" t="s">
        <v>2198</v>
      </c>
      <c r="K791" s="418" t="s">
        <v>834</v>
      </c>
      <c r="L791" s="418" t="s">
        <v>2129</v>
      </c>
      <c r="M791" s="419">
        <v>39.830500000000001</v>
      </c>
      <c r="N791" s="419">
        <v>-77.31771944444445</v>
      </c>
      <c r="O791" s="418">
        <v>20151412034</v>
      </c>
      <c r="P791" s="413" t="s">
        <v>46</v>
      </c>
      <c r="Q791" s="413" t="s">
        <v>1368</v>
      </c>
      <c r="R791" s="413" t="s">
        <v>2108</v>
      </c>
      <c r="S791" s="420"/>
      <c r="T791" s="413"/>
      <c r="U791" s="436"/>
      <c r="V791" s="606">
        <f>LOOKUP(Table1[[#This Row],[JV '#]],Table4[JV '#],Table4[Construction Start Dates])</f>
        <v>42885</v>
      </c>
    </row>
    <row r="792" spans="1:22" ht="36" x14ac:dyDescent="0.25">
      <c r="A792" s="414" t="s">
        <v>2204</v>
      </c>
      <c r="B792" s="415" t="s">
        <v>35</v>
      </c>
      <c r="C792" s="415">
        <v>233</v>
      </c>
      <c r="D792" s="416">
        <v>362</v>
      </c>
      <c r="E792" s="416">
        <v>87437</v>
      </c>
      <c r="F792" s="417">
        <v>1400500101339</v>
      </c>
      <c r="G792" s="416">
        <v>8</v>
      </c>
      <c r="H792" s="415" t="s">
        <v>2074</v>
      </c>
      <c r="I792" s="418" t="s">
        <v>2205</v>
      </c>
      <c r="J792" s="418" t="s">
        <v>2206</v>
      </c>
      <c r="K792" s="418" t="s">
        <v>2096</v>
      </c>
      <c r="L792" s="418" t="s">
        <v>2097</v>
      </c>
      <c r="M792" s="419">
        <v>39.989916666666666</v>
      </c>
      <c r="N792" s="419">
        <v>-77.252949999999998</v>
      </c>
      <c r="O792" s="418">
        <v>20151411415</v>
      </c>
      <c r="P792" s="413"/>
      <c r="Q792" s="413" t="s">
        <v>2101</v>
      </c>
      <c r="R792" s="413" t="s">
        <v>2102</v>
      </c>
      <c r="S792" s="420"/>
      <c r="T792" s="413"/>
      <c r="U792" s="420"/>
      <c r="V792" s="606">
        <f>LOOKUP(Table1[[#This Row],[JV '#]],Table4[JV '#],Table4[Construction Start Dates])</f>
        <v>42887</v>
      </c>
    </row>
    <row r="793" spans="1:22" ht="48" x14ac:dyDescent="0.25">
      <c r="A793" s="414" t="s">
        <v>2207</v>
      </c>
      <c r="B793" s="415" t="s">
        <v>35</v>
      </c>
      <c r="C793" s="415">
        <v>233</v>
      </c>
      <c r="D793" s="416">
        <v>362</v>
      </c>
      <c r="E793" s="416">
        <v>87437</v>
      </c>
      <c r="F793" s="417">
        <v>1400500101339</v>
      </c>
      <c r="G793" s="416">
        <v>8</v>
      </c>
      <c r="H793" s="415" t="s">
        <v>2074</v>
      </c>
      <c r="I793" s="418" t="s">
        <v>2205</v>
      </c>
      <c r="J793" s="418" t="s">
        <v>2206</v>
      </c>
      <c r="K793" s="418" t="s">
        <v>2096</v>
      </c>
      <c r="L793" s="418" t="s">
        <v>2097</v>
      </c>
      <c r="M793" s="419">
        <v>39.989916666666666</v>
      </c>
      <c r="N793" s="419">
        <v>-77.252949999999998</v>
      </c>
      <c r="O793" s="418">
        <v>20151411415</v>
      </c>
      <c r="P793" s="413" t="s">
        <v>55</v>
      </c>
      <c r="Q793" s="413" t="s">
        <v>472</v>
      </c>
      <c r="R793" s="413" t="s">
        <v>2080</v>
      </c>
      <c r="S793" s="420" t="s">
        <v>44</v>
      </c>
      <c r="T793" s="413"/>
      <c r="U793" s="436"/>
      <c r="V793" s="606">
        <f>LOOKUP(Table1[[#This Row],[JV '#]],Table4[JV '#],Table4[Construction Start Dates])</f>
        <v>42887</v>
      </c>
    </row>
    <row r="794" spans="1:22" ht="60" x14ac:dyDescent="0.25">
      <c r="A794" s="414" t="s">
        <v>2208</v>
      </c>
      <c r="B794" s="415" t="s">
        <v>35</v>
      </c>
      <c r="C794" s="415">
        <v>233</v>
      </c>
      <c r="D794" s="416">
        <v>362</v>
      </c>
      <c r="E794" s="416">
        <v>87437</v>
      </c>
      <c r="F794" s="417">
        <v>1400500101339</v>
      </c>
      <c r="G794" s="416">
        <v>8</v>
      </c>
      <c r="H794" s="415" t="s">
        <v>2074</v>
      </c>
      <c r="I794" s="418" t="s">
        <v>2205</v>
      </c>
      <c r="J794" s="418" t="s">
        <v>2206</v>
      </c>
      <c r="K794" s="418" t="s">
        <v>2096</v>
      </c>
      <c r="L794" s="418" t="s">
        <v>2097</v>
      </c>
      <c r="M794" s="419">
        <v>39.989916666666666</v>
      </c>
      <c r="N794" s="419">
        <v>-77.252949999999998</v>
      </c>
      <c r="O794" s="418">
        <v>20151411415</v>
      </c>
      <c r="P794" s="413" t="s">
        <v>55</v>
      </c>
      <c r="Q794" s="413" t="s">
        <v>316</v>
      </c>
      <c r="R794" s="413" t="s">
        <v>2084</v>
      </c>
      <c r="S794" s="420"/>
      <c r="T794" s="413"/>
      <c r="U794" s="436"/>
      <c r="V794" s="606">
        <f>LOOKUP(Table1[[#This Row],[JV '#]],Table4[JV '#],Table4[Construction Start Dates])</f>
        <v>42887</v>
      </c>
    </row>
    <row r="795" spans="1:22" x14ac:dyDescent="0.25">
      <c r="A795" s="414" t="s">
        <v>2209</v>
      </c>
      <c r="B795" s="415" t="s">
        <v>35</v>
      </c>
      <c r="C795" s="415">
        <v>233</v>
      </c>
      <c r="D795" s="416">
        <v>362</v>
      </c>
      <c r="E795" s="416">
        <v>87437</v>
      </c>
      <c r="F795" s="417">
        <v>1400500101339</v>
      </c>
      <c r="G795" s="416">
        <v>8</v>
      </c>
      <c r="H795" s="415" t="s">
        <v>2074</v>
      </c>
      <c r="I795" s="418" t="s">
        <v>2205</v>
      </c>
      <c r="J795" s="418" t="s">
        <v>2206</v>
      </c>
      <c r="K795" s="418" t="s">
        <v>2096</v>
      </c>
      <c r="L795" s="418" t="s">
        <v>2097</v>
      </c>
      <c r="M795" s="419">
        <v>39.989916666666666</v>
      </c>
      <c r="N795" s="419">
        <v>-77.252949999999998</v>
      </c>
      <c r="O795" s="418">
        <v>20151411415</v>
      </c>
      <c r="P795" s="413"/>
      <c r="Q795" s="413" t="s">
        <v>2210</v>
      </c>
      <c r="R795" s="413" t="s">
        <v>2211</v>
      </c>
      <c r="S795" s="420"/>
      <c r="T795" s="413"/>
      <c r="U795" s="436"/>
      <c r="V795" s="606">
        <f>LOOKUP(Table1[[#This Row],[JV '#]],Table4[JV '#],Table4[Construction Start Dates])</f>
        <v>42887</v>
      </c>
    </row>
    <row r="796" spans="1:22" ht="36" x14ac:dyDescent="0.25">
      <c r="A796" s="414">
        <v>234</v>
      </c>
      <c r="B796" s="415" t="s">
        <v>35</v>
      </c>
      <c r="C796" s="415">
        <v>234</v>
      </c>
      <c r="D796" s="416">
        <v>364</v>
      </c>
      <c r="E796" s="416">
        <v>87438</v>
      </c>
      <c r="F796" s="417">
        <v>1400601202897</v>
      </c>
      <c r="G796" s="416">
        <v>8</v>
      </c>
      <c r="H796" s="415" t="s">
        <v>2074</v>
      </c>
      <c r="I796" s="418" t="s">
        <v>2212</v>
      </c>
      <c r="J796" s="418" t="s">
        <v>2213</v>
      </c>
      <c r="K796" s="418" t="s">
        <v>2096</v>
      </c>
      <c r="L796" s="418" t="s">
        <v>2097</v>
      </c>
      <c r="M796" s="419">
        <v>39.977027777777778</v>
      </c>
      <c r="N796" s="419">
        <v>-77.225536111111111</v>
      </c>
      <c r="O796" s="418">
        <v>20150161834</v>
      </c>
      <c r="P796" s="413" t="s">
        <v>41</v>
      </c>
      <c r="Q796" s="413" t="s">
        <v>208</v>
      </c>
      <c r="R796" s="413" t="s">
        <v>2105</v>
      </c>
      <c r="S796" s="420" t="s">
        <v>44</v>
      </c>
      <c r="T796" s="413"/>
      <c r="U796" s="420"/>
      <c r="V796" s="606">
        <f>LOOKUP(Table1[[#This Row],[JV '#]],Table4[JV '#],Table4[Construction Start Dates])</f>
        <v>42881</v>
      </c>
    </row>
    <row r="797" spans="1:22" ht="36" x14ac:dyDescent="0.25">
      <c r="A797" s="414" t="s">
        <v>2214</v>
      </c>
      <c r="B797" s="415" t="s">
        <v>35</v>
      </c>
      <c r="C797" s="415">
        <v>235</v>
      </c>
      <c r="D797" s="516">
        <v>381</v>
      </c>
      <c r="E797" s="416">
        <v>90784</v>
      </c>
      <c r="F797" s="417">
        <v>1401100101013</v>
      </c>
      <c r="G797" s="416">
        <v>8</v>
      </c>
      <c r="H797" s="415" t="s">
        <v>2074</v>
      </c>
      <c r="I797" s="418" t="s">
        <v>2215</v>
      </c>
      <c r="J797" s="418" t="s">
        <v>730</v>
      </c>
      <c r="K797" s="418" t="s">
        <v>2216</v>
      </c>
      <c r="L797" s="418" t="s">
        <v>2161</v>
      </c>
      <c r="M797" s="419">
        <v>39.90141666666667</v>
      </c>
      <c r="N797" s="419">
        <v>-77.46756111111111</v>
      </c>
      <c r="O797" s="418">
        <v>20150712651</v>
      </c>
      <c r="P797" s="413" t="s">
        <v>41</v>
      </c>
      <c r="Q797" s="413" t="s">
        <v>208</v>
      </c>
      <c r="R797" s="413" t="s">
        <v>2105</v>
      </c>
      <c r="S797" s="420" t="s">
        <v>44</v>
      </c>
      <c r="T797" s="413"/>
      <c r="U797" s="420"/>
      <c r="V797" s="606">
        <f>LOOKUP(Table1[[#This Row],[JV '#]],Table4[JV '#],Table4[Construction Start Dates])</f>
        <v>42885</v>
      </c>
    </row>
    <row r="798" spans="1:22" x14ac:dyDescent="0.25">
      <c r="A798" s="414" t="s">
        <v>2217</v>
      </c>
      <c r="B798" s="415" t="s">
        <v>35</v>
      </c>
      <c r="C798" s="415">
        <v>235</v>
      </c>
      <c r="D798" s="516">
        <v>381</v>
      </c>
      <c r="E798" s="416">
        <v>90784</v>
      </c>
      <c r="F798" s="417">
        <v>1401100101013</v>
      </c>
      <c r="G798" s="416">
        <v>8</v>
      </c>
      <c r="H798" s="415" t="s">
        <v>2074</v>
      </c>
      <c r="I798" s="418" t="s">
        <v>2215</v>
      </c>
      <c r="J798" s="418" t="s">
        <v>730</v>
      </c>
      <c r="K798" s="418" t="s">
        <v>2216</v>
      </c>
      <c r="L798" s="418" t="s">
        <v>2161</v>
      </c>
      <c r="M798" s="419">
        <v>39.90141666666667</v>
      </c>
      <c r="N798" s="419">
        <v>-77.46756111111111</v>
      </c>
      <c r="O798" s="418">
        <v>20150712651</v>
      </c>
      <c r="P798" s="413" t="s">
        <v>41</v>
      </c>
      <c r="Q798" s="413" t="s">
        <v>2218</v>
      </c>
      <c r="R798" s="413" t="s">
        <v>2219</v>
      </c>
      <c r="S798" s="420" t="s">
        <v>44</v>
      </c>
      <c r="T798" s="413"/>
      <c r="U798" s="436"/>
      <c r="V798" s="606">
        <f>LOOKUP(Table1[[#This Row],[JV '#]],Table4[JV '#],Table4[Construction Start Dates])</f>
        <v>42885</v>
      </c>
    </row>
    <row r="799" spans="1:22" ht="24" x14ac:dyDescent="0.25">
      <c r="A799" s="414" t="s">
        <v>2220</v>
      </c>
      <c r="B799" s="415" t="s">
        <v>35</v>
      </c>
      <c r="C799" s="459">
        <v>236</v>
      </c>
      <c r="D799" s="456">
        <v>13564</v>
      </c>
      <c r="E799" s="415">
        <v>90694</v>
      </c>
      <c r="F799" s="490">
        <v>21001105202844</v>
      </c>
      <c r="G799" s="416">
        <v>8</v>
      </c>
      <c r="H799" s="415" t="s">
        <v>2221</v>
      </c>
      <c r="I799" s="418" t="s">
        <v>2222</v>
      </c>
      <c r="J799" s="418" t="s">
        <v>2223</v>
      </c>
      <c r="K799" s="418" t="s">
        <v>2224</v>
      </c>
      <c r="L799" s="418" t="s">
        <v>2225</v>
      </c>
      <c r="M799" s="419">
        <v>40.233750000000001</v>
      </c>
      <c r="N799" s="419">
        <v>-77.138777777777776</v>
      </c>
      <c r="O799" s="418">
        <v>20150721703</v>
      </c>
      <c r="P799" s="413"/>
      <c r="Q799" s="413" t="s">
        <v>2226</v>
      </c>
      <c r="R799" s="413" t="s">
        <v>2227</v>
      </c>
      <c r="S799" s="420" t="s">
        <v>44</v>
      </c>
      <c r="T799" s="413"/>
      <c r="U799" s="420"/>
      <c r="V799" s="606">
        <f>LOOKUP(Table1[[#This Row],[JV '#]],Table4[JV '#],Table4[Construction Start Dates])</f>
        <v>42807</v>
      </c>
    </row>
    <row r="800" spans="1:22" ht="60" x14ac:dyDescent="0.25">
      <c r="A800" s="414" t="s">
        <v>2228</v>
      </c>
      <c r="B800" s="415" t="s">
        <v>35</v>
      </c>
      <c r="C800" s="459">
        <v>236</v>
      </c>
      <c r="D800" s="456">
        <v>13564</v>
      </c>
      <c r="E800" s="415">
        <v>90694</v>
      </c>
      <c r="F800" s="490">
        <v>21001105202844</v>
      </c>
      <c r="G800" s="416">
        <v>8</v>
      </c>
      <c r="H800" s="415" t="s">
        <v>2221</v>
      </c>
      <c r="I800" s="418" t="s">
        <v>2222</v>
      </c>
      <c r="J800" s="418" t="s">
        <v>2223</v>
      </c>
      <c r="K800" s="418" t="s">
        <v>2224</v>
      </c>
      <c r="L800" s="418" t="s">
        <v>2225</v>
      </c>
      <c r="M800" s="419">
        <v>40.233750000000001</v>
      </c>
      <c r="N800" s="419">
        <v>-77.138777777777776</v>
      </c>
      <c r="O800" s="418">
        <v>20150721703</v>
      </c>
      <c r="P800" s="413" t="s">
        <v>55</v>
      </c>
      <c r="Q800" s="413" t="s">
        <v>472</v>
      </c>
      <c r="R800" s="413" t="s">
        <v>2131</v>
      </c>
      <c r="S800" s="420"/>
      <c r="T800" s="413"/>
      <c r="U800" s="436"/>
      <c r="V800" s="606">
        <f>LOOKUP(Table1[[#This Row],[JV '#]],Table4[JV '#],Table4[Construction Start Dates])</f>
        <v>42807</v>
      </c>
    </row>
    <row r="801" spans="1:22" ht="60" x14ac:dyDescent="0.25">
      <c r="A801" s="414" t="s">
        <v>2229</v>
      </c>
      <c r="B801" s="415" t="s">
        <v>35</v>
      </c>
      <c r="C801" s="459">
        <v>236</v>
      </c>
      <c r="D801" s="456">
        <v>13564</v>
      </c>
      <c r="E801" s="415">
        <v>90694</v>
      </c>
      <c r="F801" s="490">
        <v>21001105202844</v>
      </c>
      <c r="G801" s="416">
        <v>8</v>
      </c>
      <c r="H801" s="415" t="s">
        <v>2221</v>
      </c>
      <c r="I801" s="418" t="s">
        <v>2222</v>
      </c>
      <c r="J801" s="418" t="s">
        <v>2223</v>
      </c>
      <c r="K801" s="418" t="s">
        <v>2224</v>
      </c>
      <c r="L801" s="418" t="s">
        <v>2225</v>
      </c>
      <c r="M801" s="419">
        <v>40.233750000000001</v>
      </c>
      <c r="N801" s="419">
        <v>-77.138777777777776</v>
      </c>
      <c r="O801" s="418">
        <v>20150721703</v>
      </c>
      <c r="P801" s="413" t="s">
        <v>55</v>
      </c>
      <c r="Q801" s="413" t="s">
        <v>316</v>
      </c>
      <c r="R801" s="413" t="s">
        <v>2084</v>
      </c>
      <c r="S801" s="420"/>
      <c r="T801" s="413"/>
      <c r="U801" s="436"/>
      <c r="V801" s="606">
        <f>LOOKUP(Table1[[#This Row],[JV '#]],Table4[JV '#],Table4[Construction Start Dates])</f>
        <v>42807</v>
      </c>
    </row>
    <row r="802" spans="1:22" x14ac:dyDescent="0.25">
      <c r="A802" s="414" t="s">
        <v>2230</v>
      </c>
      <c r="B802" s="415" t="s">
        <v>35</v>
      </c>
      <c r="C802" s="459">
        <v>236</v>
      </c>
      <c r="D802" s="456">
        <v>13564</v>
      </c>
      <c r="E802" s="415">
        <v>90694</v>
      </c>
      <c r="F802" s="490">
        <v>21001105202844</v>
      </c>
      <c r="G802" s="416">
        <v>8</v>
      </c>
      <c r="H802" s="415" t="s">
        <v>2221</v>
      </c>
      <c r="I802" s="418" t="s">
        <v>2222</v>
      </c>
      <c r="J802" s="418" t="s">
        <v>2223</v>
      </c>
      <c r="K802" s="418" t="s">
        <v>2224</v>
      </c>
      <c r="L802" s="418" t="s">
        <v>2225</v>
      </c>
      <c r="M802" s="419">
        <v>40.233750000000001</v>
      </c>
      <c r="N802" s="419">
        <v>-77.138777777777776</v>
      </c>
      <c r="O802" s="418">
        <v>20150721703</v>
      </c>
      <c r="P802" s="413"/>
      <c r="Q802" s="413" t="s">
        <v>2231</v>
      </c>
      <c r="R802" s="413" t="s">
        <v>2232</v>
      </c>
      <c r="S802" s="420" t="s">
        <v>44</v>
      </c>
      <c r="T802" s="413"/>
      <c r="U802" s="436"/>
      <c r="V802" s="606">
        <f>LOOKUP(Table1[[#This Row],[JV '#]],Table4[JV '#],Table4[Construction Start Dates])</f>
        <v>42807</v>
      </c>
    </row>
    <row r="803" spans="1:22" ht="24" x14ac:dyDescent="0.25">
      <c r="A803" s="414" t="s">
        <v>2230</v>
      </c>
      <c r="B803" s="415" t="s">
        <v>35</v>
      </c>
      <c r="C803" s="459">
        <v>236</v>
      </c>
      <c r="D803" s="456">
        <v>13564</v>
      </c>
      <c r="E803" s="415">
        <v>90694</v>
      </c>
      <c r="F803" s="490">
        <v>21001105202844</v>
      </c>
      <c r="G803" s="416">
        <v>8</v>
      </c>
      <c r="H803" s="415" t="s">
        <v>2221</v>
      </c>
      <c r="I803" s="418" t="s">
        <v>2222</v>
      </c>
      <c r="J803" s="418" t="s">
        <v>2223</v>
      </c>
      <c r="K803" s="418" t="s">
        <v>2224</v>
      </c>
      <c r="L803" s="418" t="s">
        <v>2225</v>
      </c>
      <c r="M803" s="419">
        <v>40.233750000000001</v>
      </c>
      <c r="N803" s="419">
        <v>-77.138777777777776</v>
      </c>
      <c r="O803" s="418">
        <v>20150721703</v>
      </c>
      <c r="P803" s="413" t="s">
        <v>46</v>
      </c>
      <c r="Q803" s="413" t="s">
        <v>548</v>
      </c>
      <c r="R803" s="413" t="s">
        <v>549</v>
      </c>
      <c r="S803" s="420" t="s">
        <v>44</v>
      </c>
      <c r="T803" s="413"/>
      <c r="U803" s="436"/>
      <c r="V803" s="606">
        <f>LOOKUP(Table1[[#This Row],[JV '#]],Table4[JV '#],Table4[Construction Start Dates])</f>
        <v>42807</v>
      </c>
    </row>
    <row r="804" spans="1:22" ht="24" x14ac:dyDescent="0.25">
      <c r="A804" s="414" t="s">
        <v>2233</v>
      </c>
      <c r="B804" s="415" t="s">
        <v>35</v>
      </c>
      <c r="C804" s="459">
        <v>236</v>
      </c>
      <c r="D804" s="456">
        <v>13564</v>
      </c>
      <c r="E804" s="415">
        <v>90694</v>
      </c>
      <c r="F804" s="490">
        <v>21001105202844</v>
      </c>
      <c r="G804" s="416">
        <v>8</v>
      </c>
      <c r="H804" s="415" t="s">
        <v>2221</v>
      </c>
      <c r="I804" s="418" t="s">
        <v>2222</v>
      </c>
      <c r="J804" s="418" t="s">
        <v>2223</v>
      </c>
      <c r="K804" s="418" t="s">
        <v>2224</v>
      </c>
      <c r="L804" s="418" t="s">
        <v>2225</v>
      </c>
      <c r="M804" s="419">
        <v>40.233750000000001</v>
      </c>
      <c r="N804" s="419">
        <v>-77.138777777777776</v>
      </c>
      <c r="O804" s="418">
        <v>20150721703</v>
      </c>
      <c r="P804" s="413" t="s">
        <v>41</v>
      </c>
      <c r="Q804" s="413" t="s">
        <v>1594</v>
      </c>
      <c r="R804" s="413" t="s">
        <v>2234</v>
      </c>
      <c r="S804" s="420" t="s">
        <v>44</v>
      </c>
      <c r="T804" s="413"/>
      <c r="U804" s="436"/>
      <c r="V804" s="606">
        <f>LOOKUP(Table1[[#This Row],[JV '#]],Table4[JV '#],Table4[Construction Start Dates])</f>
        <v>42807</v>
      </c>
    </row>
    <row r="805" spans="1:22" ht="48" x14ac:dyDescent="0.25">
      <c r="A805" s="414" t="s">
        <v>2235</v>
      </c>
      <c r="B805" s="415" t="s">
        <v>35</v>
      </c>
      <c r="C805" s="459">
        <v>237</v>
      </c>
      <c r="D805" s="456">
        <v>13616</v>
      </c>
      <c r="E805" s="416">
        <v>87424</v>
      </c>
      <c r="F805" s="496">
        <v>21003400700827</v>
      </c>
      <c r="G805" s="416">
        <v>8</v>
      </c>
      <c r="H805" s="415" t="s">
        <v>2221</v>
      </c>
      <c r="I805" s="418" t="s">
        <v>2236</v>
      </c>
      <c r="J805" s="418" t="s">
        <v>2095</v>
      </c>
      <c r="K805" s="418" t="s">
        <v>2236</v>
      </c>
      <c r="L805" s="503" t="s">
        <v>2237</v>
      </c>
      <c r="M805" s="419">
        <v>40.0794</v>
      </c>
      <c r="N805" s="419">
        <v>-77.193200000000004</v>
      </c>
      <c r="O805" s="418">
        <v>20150721733</v>
      </c>
      <c r="P805" s="413" t="s">
        <v>55</v>
      </c>
      <c r="Q805" s="413" t="s">
        <v>472</v>
      </c>
      <c r="R805" s="413" t="s">
        <v>2080</v>
      </c>
      <c r="S805" s="420"/>
      <c r="T805" s="413"/>
      <c r="U805" s="436"/>
      <c r="V805" s="606">
        <f>LOOKUP(Table1[[#This Row],[JV '#]],Table4[JV '#],Table4[Construction Start Dates])</f>
        <v>42815</v>
      </c>
    </row>
    <row r="806" spans="1:22" ht="24" x14ac:dyDescent="0.25">
      <c r="A806" s="414" t="s">
        <v>2238</v>
      </c>
      <c r="B806" s="415" t="s">
        <v>35</v>
      </c>
      <c r="C806" s="459">
        <v>237</v>
      </c>
      <c r="D806" s="456">
        <v>13616</v>
      </c>
      <c r="E806" s="416">
        <v>87424</v>
      </c>
      <c r="F806" s="496">
        <v>21003400700827</v>
      </c>
      <c r="G806" s="416">
        <v>8</v>
      </c>
      <c r="H806" s="415" t="s">
        <v>2221</v>
      </c>
      <c r="I806" s="418" t="s">
        <v>2236</v>
      </c>
      <c r="J806" s="418" t="s">
        <v>2095</v>
      </c>
      <c r="K806" s="418" t="s">
        <v>2236</v>
      </c>
      <c r="L806" s="503" t="s">
        <v>2237</v>
      </c>
      <c r="M806" s="419">
        <v>40.0794</v>
      </c>
      <c r="N806" s="419">
        <v>-77.193200000000004</v>
      </c>
      <c r="O806" s="418">
        <v>20150721733</v>
      </c>
      <c r="P806" s="413" t="s">
        <v>55</v>
      </c>
      <c r="Q806" s="413" t="s">
        <v>316</v>
      </c>
      <c r="R806" s="413" t="s">
        <v>2239</v>
      </c>
      <c r="S806" s="420"/>
      <c r="T806" s="413"/>
      <c r="U806" s="436"/>
      <c r="V806" s="606">
        <f>LOOKUP(Table1[[#This Row],[JV '#]],Table4[JV '#],Table4[Construction Start Dates])</f>
        <v>42815</v>
      </c>
    </row>
    <row r="807" spans="1:22" ht="24" x14ac:dyDescent="0.25">
      <c r="A807" s="414" t="s">
        <v>2240</v>
      </c>
      <c r="B807" s="415" t="s">
        <v>35</v>
      </c>
      <c r="C807" s="459">
        <v>237</v>
      </c>
      <c r="D807" s="456">
        <v>13616</v>
      </c>
      <c r="E807" s="416">
        <v>87424</v>
      </c>
      <c r="F807" s="496">
        <v>21003400700827</v>
      </c>
      <c r="G807" s="416">
        <v>8</v>
      </c>
      <c r="H807" s="415" t="s">
        <v>2221</v>
      </c>
      <c r="I807" s="418" t="s">
        <v>2236</v>
      </c>
      <c r="J807" s="418" t="s">
        <v>2095</v>
      </c>
      <c r="K807" s="418" t="s">
        <v>2236</v>
      </c>
      <c r="L807" s="503" t="s">
        <v>2237</v>
      </c>
      <c r="M807" s="419">
        <v>40.0794</v>
      </c>
      <c r="N807" s="419">
        <v>-77.193200000000004</v>
      </c>
      <c r="O807" s="418">
        <v>20150721733</v>
      </c>
      <c r="P807" s="413" t="s">
        <v>46</v>
      </c>
      <c r="Q807" s="413" t="s">
        <v>1368</v>
      </c>
      <c r="R807" s="413" t="s">
        <v>2241</v>
      </c>
      <c r="S807" s="420"/>
      <c r="T807" s="413"/>
      <c r="U807" s="436"/>
      <c r="V807" s="606">
        <f>LOOKUP(Table1[[#This Row],[JV '#]],Table4[JV '#],Table4[Construction Start Dates])</f>
        <v>42815</v>
      </c>
    </row>
    <row r="808" spans="1:22" ht="24" x14ac:dyDescent="0.25">
      <c r="A808" s="414" t="s">
        <v>2242</v>
      </c>
      <c r="B808" s="415" t="s">
        <v>35</v>
      </c>
      <c r="C808" s="459">
        <v>238</v>
      </c>
      <c r="D808" s="456">
        <v>13735</v>
      </c>
      <c r="E808" s="416">
        <v>90695</v>
      </c>
      <c r="F808" s="496">
        <v>21023300900266</v>
      </c>
      <c r="G808" s="416">
        <v>8</v>
      </c>
      <c r="H808" s="415" t="s">
        <v>2221</v>
      </c>
      <c r="I808" s="418" t="s">
        <v>2243</v>
      </c>
      <c r="J808" s="418" t="s">
        <v>2244</v>
      </c>
      <c r="K808" s="418" t="s">
        <v>2245</v>
      </c>
      <c r="L808" s="503" t="s">
        <v>2246</v>
      </c>
      <c r="M808" s="419">
        <v>40.033799999999999</v>
      </c>
      <c r="N808" s="419">
        <v>-77.304000000000002</v>
      </c>
      <c r="O808" s="418">
        <v>20151671682</v>
      </c>
      <c r="P808" s="413" t="s">
        <v>46</v>
      </c>
      <c r="Q808" s="413" t="s">
        <v>1368</v>
      </c>
      <c r="R808" s="413" t="s">
        <v>2241</v>
      </c>
      <c r="S808" s="420"/>
      <c r="T808" s="413"/>
      <c r="U808" s="436"/>
      <c r="V808" s="606">
        <f>LOOKUP(Table1[[#This Row],[JV '#]],Table4[JV '#],Table4[Construction Start Dates])</f>
        <v>42968</v>
      </c>
    </row>
    <row r="809" spans="1:22" ht="48" x14ac:dyDescent="0.25">
      <c r="A809" s="414" t="s">
        <v>2247</v>
      </c>
      <c r="B809" s="415" t="s">
        <v>35</v>
      </c>
      <c r="C809" s="459">
        <v>238</v>
      </c>
      <c r="D809" s="456">
        <v>13735</v>
      </c>
      <c r="E809" s="416">
        <v>90695</v>
      </c>
      <c r="F809" s="496">
        <v>21023300900266</v>
      </c>
      <c r="G809" s="416">
        <v>8</v>
      </c>
      <c r="H809" s="415" t="s">
        <v>2221</v>
      </c>
      <c r="I809" s="418" t="s">
        <v>2243</v>
      </c>
      <c r="J809" s="418" t="s">
        <v>2244</v>
      </c>
      <c r="K809" s="418" t="s">
        <v>2245</v>
      </c>
      <c r="L809" s="503" t="s">
        <v>2246</v>
      </c>
      <c r="M809" s="419">
        <v>40.033799999999999</v>
      </c>
      <c r="N809" s="419">
        <v>-77.304000000000002</v>
      </c>
      <c r="O809" s="418">
        <v>20151671682</v>
      </c>
      <c r="P809" s="413" t="s">
        <v>55</v>
      </c>
      <c r="Q809" s="413" t="s">
        <v>472</v>
      </c>
      <c r="R809" s="413" t="s">
        <v>2080</v>
      </c>
      <c r="S809" s="420"/>
      <c r="T809" s="413"/>
      <c r="U809" s="436"/>
      <c r="V809" s="606">
        <f>LOOKUP(Table1[[#This Row],[JV '#]],Table4[JV '#],Table4[Construction Start Dates])</f>
        <v>42968</v>
      </c>
    </row>
    <row r="810" spans="1:22" ht="48" x14ac:dyDescent="0.25">
      <c r="A810" s="414" t="s">
        <v>2248</v>
      </c>
      <c r="B810" s="415" t="s">
        <v>35</v>
      </c>
      <c r="C810" s="415">
        <v>239</v>
      </c>
      <c r="D810" s="456">
        <v>13741</v>
      </c>
      <c r="E810" s="416">
        <v>89274</v>
      </c>
      <c r="F810" s="417">
        <v>21023303801454</v>
      </c>
      <c r="G810" s="416">
        <v>8</v>
      </c>
      <c r="H810" s="415" t="s">
        <v>2221</v>
      </c>
      <c r="I810" s="418" t="s">
        <v>2249</v>
      </c>
      <c r="J810" s="418" t="s">
        <v>2244</v>
      </c>
      <c r="K810" s="418" t="s">
        <v>2250</v>
      </c>
      <c r="L810" s="418" t="s">
        <v>2251</v>
      </c>
      <c r="M810" s="419">
        <v>40.184222222222225</v>
      </c>
      <c r="N810" s="419">
        <v>-77.40603055555556</v>
      </c>
      <c r="O810" s="418" t="s">
        <v>2252</v>
      </c>
      <c r="P810" s="413" t="s">
        <v>55</v>
      </c>
      <c r="Q810" s="413" t="s">
        <v>472</v>
      </c>
      <c r="R810" s="413" t="s">
        <v>2080</v>
      </c>
      <c r="S810" s="420"/>
      <c r="T810" s="413"/>
      <c r="U810" s="420"/>
      <c r="V810" s="606">
        <f>LOOKUP(Table1[[#This Row],[JV '#]],Table4[JV '#],Table4[Construction Start Dates])</f>
        <v>42776</v>
      </c>
    </row>
    <row r="811" spans="1:22" ht="60" x14ac:dyDescent="0.25">
      <c r="A811" s="414" t="s">
        <v>2253</v>
      </c>
      <c r="B811" s="415" t="s">
        <v>35</v>
      </c>
      <c r="C811" s="415">
        <v>239</v>
      </c>
      <c r="D811" s="456">
        <v>13741</v>
      </c>
      <c r="E811" s="416">
        <v>89274</v>
      </c>
      <c r="F811" s="417">
        <v>21023303801454</v>
      </c>
      <c r="G811" s="416">
        <v>8</v>
      </c>
      <c r="H811" s="415" t="s">
        <v>2221</v>
      </c>
      <c r="I811" s="418" t="s">
        <v>2249</v>
      </c>
      <c r="J811" s="418" t="s">
        <v>2244</v>
      </c>
      <c r="K811" s="418" t="s">
        <v>2250</v>
      </c>
      <c r="L811" s="418" t="s">
        <v>2251</v>
      </c>
      <c r="M811" s="419">
        <v>40.184222222222225</v>
      </c>
      <c r="N811" s="419">
        <v>-77.40603055555556</v>
      </c>
      <c r="O811" s="418" t="s">
        <v>2252</v>
      </c>
      <c r="P811" s="413" t="s">
        <v>55</v>
      </c>
      <c r="Q811" s="413" t="s">
        <v>316</v>
      </c>
      <c r="R811" s="413" t="s">
        <v>2084</v>
      </c>
      <c r="S811" s="420"/>
      <c r="T811" s="413"/>
      <c r="U811" s="436"/>
      <c r="V811" s="606">
        <f>LOOKUP(Table1[[#This Row],[JV '#]],Table4[JV '#],Table4[Construction Start Dates])</f>
        <v>42776</v>
      </c>
    </row>
    <row r="812" spans="1:22" ht="24" x14ac:dyDescent="0.25">
      <c r="A812" s="414" t="s">
        <v>2254</v>
      </c>
      <c r="B812" s="415" t="s">
        <v>35</v>
      </c>
      <c r="C812" s="415">
        <v>239</v>
      </c>
      <c r="D812" s="456">
        <v>13741</v>
      </c>
      <c r="E812" s="416">
        <v>89274</v>
      </c>
      <c r="F812" s="417">
        <v>21023303801454</v>
      </c>
      <c r="G812" s="416">
        <v>8</v>
      </c>
      <c r="H812" s="415" t="s">
        <v>2221</v>
      </c>
      <c r="I812" s="418" t="s">
        <v>2249</v>
      </c>
      <c r="J812" s="418" t="s">
        <v>2244</v>
      </c>
      <c r="K812" s="418" t="s">
        <v>2250</v>
      </c>
      <c r="L812" s="418" t="s">
        <v>2251</v>
      </c>
      <c r="M812" s="419">
        <v>40.184222222222225</v>
      </c>
      <c r="N812" s="419">
        <v>-77.40603055555556</v>
      </c>
      <c r="O812" s="418" t="s">
        <v>2252</v>
      </c>
      <c r="P812" s="413" t="s">
        <v>107</v>
      </c>
      <c r="Q812" s="413" t="s">
        <v>2255</v>
      </c>
      <c r="R812" s="413" t="s">
        <v>2256</v>
      </c>
      <c r="S812" s="420" t="s">
        <v>44</v>
      </c>
      <c r="T812" s="413"/>
      <c r="U812" s="436"/>
      <c r="V812" s="606">
        <f>LOOKUP(Table1[[#This Row],[JV '#]],Table4[JV '#],Table4[Construction Start Dates])</f>
        <v>42776</v>
      </c>
    </row>
    <row r="813" spans="1:22" ht="24" x14ac:dyDescent="0.25">
      <c r="A813" s="414" t="s">
        <v>2257</v>
      </c>
      <c r="B813" s="415" t="s">
        <v>35</v>
      </c>
      <c r="C813" s="415">
        <v>239</v>
      </c>
      <c r="D813" s="456">
        <v>13741</v>
      </c>
      <c r="E813" s="416">
        <v>89274</v>
      </c>
      <c r="F813" s="417">
        <v>21023303801454</v>
      </c>
      <c r="G813" s="416">
        <v>8</v>
      </c>
      <c r="H813" s="415" t="s">
        <v>2221</v>
      </c>
      <c r="I813" s="418" t="s">
        <v>2249</v>
      </c>
      <c r="J813" s="418" t="s">
        <v>2244</v>
      </c>
      <c r="K813" s="418" t="s">
        <v>2250</v>
      </c>
      <c r="L813" s="418" t="s">
        <v>2251</v>
      </c>
      <c r="M813" s="419">
        <v>40.184222222222225</v>
      </c>
      <c r="N813" s="419">
        <v>-77.40603055555556</v>
      </c>
      <c r="O813" s="418" t="s">
        <v>2252</v>
      </c>
      <c r="P813" s="413" t="s">
        <v>46</v>
      </c>
      <c r="Q813" s="413" t="s">
        <v>548</v>
      </c>
      <c r="R813" s="413" t="s">
        <v>549</v>
      </c>
      <c r="S813" s="420" t="s">
        <v>44</v>
      </c>
      <c r="T813" s="413"/>
      <c r="U813" s="436"/>
      <c r="V813" s="606">
        <f>LOOKUP(Table1[[#This Row],[JV '#]],Table4[JV '#],Table4[Construction Start Dates])</f>
        <v>42776</v>
      </c>
    </row>
    <row r="814" spans="1:22" ht="36" x14ac:dyDescent="0.25">
      <c r="A814" s="414" t="s">
        <v>2258</v>
      </c>
      <c r="B814" s="415" t="s">
        <v>35</v>
      </c>
      <c r="C814" s="415">
        <v>240</v>
      </c>
      <c r="D814" s="416">
        <v>13824</v>
      </c>
      <c r="E814" s="416">
        <v>74054</v>
      </c>
      <c r="F814" s="417">
        <v>21099702601555</v>
      </c>
      <c r="G814" s="416">
        <v>8</v>
      </c>
      <c r="H814" s="415" t="s">
        <v>2221</v>
      </c>
      <c r="I814" s="418" t="s">
        <v>2259</v>
      </c>
      <c r="J814" s="418" t="s">
        <v>2260</v>
      </c>
      <c r="K814" s="418" t="s">
        <v>2261</v>
      </c>
      <c r="L814" s="418" t="s">
        <v>2262</v>
      </c>
      <c r="M814" s="419">
        <v>40.238083333333336</v>
      </c>
      <c r="N814" s="419">
        <v>-77.445222222222228</v>
      </c>
      <c r="O814" s="418">
        <v>20150781279</v>
      </c>
      <c r="P814" s="413" t="s">
        <v>46</v>
      </c>
      <c r="Q814" s="413" t="s">
        <v>2098</v>
      </c>
      <c r="R814" s="413" t="s">
        <v>2099</v>
      </c>
      <c r="S814" s="420"/>
      <c r="T814" s="413"/>
      <c r="U814" s="420"/>
      <c r="V814" s="606">
        <f>LOOKUP(Table1[[#This Row],[JV '#]],Table4[JV '#],Table4[Construction Start Dates])</f>
        <v>42866</v>
      </c>
    </row>
    <row r="815" spans="1:22" ht="48" x14ac:dyDescent="0.25">
      <c r="A815" s="414" t="s">
        <v>2263</v>
      </c>
      <c r="B815" s="415" t="s">
        <v>35</v>
      </c>
      <c r="C815" s="415">
        <v>240</v>
      </c>
      <c r="D815" s="416">
        <v>13824</v>
      </c>
      <c r="E815" s="416">
        <v>74054</v>
      </c>
      <c r="F815" s="417">
        <v>21099702601555</v>
      </c>
      <c r="G815" s="416">
        <v>8</v>
      </c>
      <c r="H815" s="415" t="s">
        <v>2221</v>
      </c>
      <c r="I815" s="418" t="s">
        <v>2259</v>
      </c>
      <c r="J815" s="418" t="s">
        <v>2260</v>
      </c>
      <c r="K815" s="418" t="s">
        <v>2261</v>
      </c>
      <c r="L815" s="418" t="s">
        <v>2262</v>
      </c>
      <c r="M815" s="419">
        <v>40.238083333333336</v>
      </c>
      <c r="N815" s="419">
        <v>-77.445222222222228</v>
      </c>
      <c r="O815" s="418">
        <v>20150781279</v>
      </c>
      <c r="P815" s="413" t="s">
        <v>55</v>
      </c>
      <c r="Q815" s="413" t="s">
        <v>472</v>
      </c>
      <c r="R815" s="413" t="s">
        <v>2080</v>
      </c>
      <c r="S815" s="420"/>
      <c r="T815" s="413"/>
      <c r="U815" s="436"/>
      <c r="V815" s="606">
        <f>LOOKUP(Table1[[#This Row],[JV '#]],Table4[JV '#],Table4[Construction Start Dates])</f>
        <v>42866</v>
      </c>
    </row>
    <row r="816" spans="1:22" ht="60" x14ac:dyDescent="0.25">
      <c r="A816" s="414" t="s">
        <v>2264</v>
      </c>
      <c r="B816" s="415" t="s">
        <v>35</v>
      </c>
      <c r="C816" s="415">
        <v>240</v>
      </c>
      <c r="D816" s="416">
        <v>13824</v>
      </c>
      <c r="E816" s="416">
        <v>74054</v>
      </c>
      <c r="F816" s="417">
        <v>21099702601555</v>
      </c>
      <c r="G816" s="416">
        <v>8</v>
      </c>
      <c r="H816" s="415" t="s">
        <v>2221</v>
      </c>
      <c r="I816" s="418" t="s">
        <v>2259</v>
      </c>
      <c r="J816" s="418" t="s">
        <v>2260</v>
      </c>
      <c r="K816" s="418" t="s">
        <v>2261</v>
      </c>
      <c r="L816" s="418" t="s">
        <v>2262</v>
      </c>
      <c r="M816" s="419">
        <v>40.238083333333336</v>
      </c>
      <c r="N816" s="419">
        <v>-77.445222222222228</v>
      </c>
      <c r="O816" s="418">
        <v>20150781279</v>
      </c>
      <c r="P816" s="413" t="s">
        <v>55</v>
      </c>
      <c r="Q816" s="413" t="s">
        <v>316</v>
      </c>
      <c r="R816" s="413" t="s">
        <v>2084</v>
      </c>
      <c r="S816" s="420"/>
      <c r="T816" s="413"/>
      <c r="U816" s="436"/>
      <c r="V816" s="606">
        <f>LOOKUP(Table1[[#This Row],[JV '#]],Table4[JV '#],Table4[Construction Start Dates])</f>
        <v>42866</v>
      </c>
    </row>
    <row r="817" spans="1:22" ht="24" x14ac:dyDescent="0.25">
      <c r="A817" s="414">
        <v>241</v>
      </c>
      <c r="B817" s="415" t="s">
        <v>35</v>
      </c>
      <c r="C817" s="415">
        <v>241</v>
      </c>
      <c r="D817" s="416">
        <v>13896</v>
      </c>
      <c r="E817" s="416">
        <v>90739</v>
      </c>
      <c r="F817" s="417">
        <v>21203100100000</v>
      </c>
      <c r="G817" s="416">
        <v>8</v>
      </c>
      <c r="H817" s="415" t="s">
        <v>2221</v>
      </c>
      <c r="I817" s="418" t="s">
        <v>2265</v>
      </c>
      <c r="J817" s="418" t="s">
        <v>2266</v>
      </c>
      <c r="K817" s="418" t="s">
        <v>2267</v>
      </c>
      <c r="L817" s="418" t="s">
        <v>2268</v>
      </c>
      <c r="M817" s="419">
        <v>40.212027777777777</v>
      </c>
      <c r="N817" s="419">
        <v>-76.906530555555563</v>
      </c>
      <c r="O817" s="418" t="s">
        <v>2269</v>
      </c>
      <c r="P817" s="413"/>
      <c r="Q817" s="413" t="s">
        <v>63</v>
      </c>
      <c r="R817" s="413"/>
      <c r="S817" s="420"/>
      <c r="T817" s="413"/>
      <c r="U817" s="420"/>
      <c r="V817" s="606">
        <f>LOOKUP(Table1[[#This Row],[JV '#]],Table4[JV '#],Table4[Construction Start Dates])</f>
        <v>42886</v>
      </c>
    </row>
    <row r="818" spans="1:22" ht="48" x14ac:dyDescent="0.25">
      <c r="A818" s="414" t="s">
        <v>2270</v>
      </c>
      <c r="B818" s="415" t="s">
        <v>35</v>
      </c>
      <c r="C818" s="415">
        <v>242</v>
      </c>
      <c r="D818" s="416">
        <v>13946</v>
      </c>
      <c r="E818" s="416">
        <v>74055</v>
      </c>
      <c r="F818" s="417">
        <v>21301900100000</v>
      </c>
      <c r="G818" s="416">
        <v>8</v>
      </c>
      <c r="H818" s="415" t="s">
        <v>2221</v>
      </c>
      <c r="I818" s="418" t="s">
        <v>2271</v>
      </c>
      <c r="J818" s="418" t="s">
        <v>2272</v>
      </c>
      <c r="K818" s="418" t="s">
        <v>2267</v>
      </c>
      <c r="L818" s="418" t="s">
        <v>2273</v>
      </c>
      <c r="M818" s="419">
        <v>40.111805555555556</v>
      </c>
      <c r="N818" s="419">
        <v>-77.28465833333334</v>
      </c>
      <c r="O818" s="418">
        <v>20151411466</v>
      </c>
      <c r="P818" s="413" t="s">
        <v>55</v>
      </c>
      <c r="Q818" s="413" t="s">
        <v>472</v>
      </c>
      <c r="R818" s="413" t="s">
        <v>2080</v>
      </c>
      <c r="S818" s="420" t="s">
        <v>44</v>
      </c>
      <c r="T818" s="413"/>
      <c r="U818" s="420"/>
      <c r="V818" s="606">
        <f>LOOKUP(Table1[[#This Row],[JV '#]],Table4[JV '#],Table4[Construction Start Dates])</f>
        <v>42885</v>
      </c>
    </row>
    <row r="819" spans="1:22" ht="60" x14ac:dyDescent="0.25">
      <c r="A819" s="414" t="s">
        <v>2274</v>
      </c>
      <c r="B819" s="415" t="s">
        <v>35</v>
      </c>
      <c r="C819" s="415">
        <v>242</v>
      </c>
      <c r="D819" s="416">
        <v>13946</v>
      </c>
      <c r="E819" s="416">
        <v>74055</v>
      </c>
      <c r="F819" s="417">
        <v>21301900100000</v>
      </c>
      <c r="G819" s="416">
        <v>8</v>
      </c>
      <c r="H819" s="415" t="s">
        <v>2221</v>
      </c>
      <c r="I819" s="418" t="s">
        <v>2271</v>
      </c>
      <c r="J819" s="418" t="s">
        <v>2272</v>
      </c>
      <c r="K819" s="418" t="s">
        <v>2267</v>
      </c>
      <c r="L819" s="418" t="s">
        <v>2273</v>
      </c>
      <c r="M819" s="419">
        <v>40.111805555555556</v>
      </c>
      <c r="N819" s="419">
        <v>-77.28465833333334</v>
      </c>
      <c r="O819" s="418">
        <v>20151411466</v>
      </c>
      <c r="P819" s="413" t="s">
        <v>55</v>
      </c>
      <c r="Q819" s="413" t="s">
        <v>316</v>
      </c>
      <c r="R819" s="413" t="s">
        <v>2084</v>
      </c>
      <c r="S819" s="420"/>
      <c r="T819" s="413"/>
      <c r="U819" s="436"/>
      <c r="V819" s="606">
        <f>LOOKUP(Table1[[#This Row],[JV '#]],Table4[JV '#],Table4[Construction Start Dates])</f>
        <v>42885</v>
      </c>
    </row>
    <row r="820" spans="1:22" x14ac:dyDescent="0.25">
      <c r="A820" s="414" t="s">
        <v>2275</v>
      </c>
      <c r="B820" s="415" t="s">
        <v>35</v>
      </c>
      <c r="C820" s="415">
        <v>242</v>
      </c>
      <c r="D820" s="416">
        <v>13946</v>
      </c>
      <c r="E820" s="416">
        <v>74055</v>
      </c>
      <c r="F820" s="417">
        <v>21301900100000</v>
      </c>
      <c r="G820" s="416">
        <v>8</v>
      </c>
      <c r="H820" s="415" t="s">
        <v>2221</v>
      </c>
      <c r="I820" s="418" t="s">
        <v>2271</v>
      </c>
      <c r="J820" s="418" t="s">
        <v>2272</v>
      </c>
      <c r="K820" s="418" t="s">
        <v>2267</v>
      </c>
      <c r="L820" s="418" t="s">
        <v>2273</v>
      </c>
      <c r="M820" s="419">
        <v>40.111805555555556</v>
      </c>
      <c r="N820" s="419">
        <v>-77.28465833333334</v>
      </c>
      <c r="O820" s="418">
        <v>20151411466</v>
      </c>
      <c r="P820" s="413" t="s">
        <v>55</v>
      </c>
      <c r="Q820" s="413" t="s">
        <v>1377</v>
      </c>
      <c r="R820" s="413" t="s">
        <v>2276</v>
      </c>
      <c r="S820" s="420" t="s">
        <v>44</v>
      </c>
      <c r="T820" s="413"/>
      <c r="U820" s="436"/>
      <c r="V820" s="606">
        <f>LOOKUP(Table1[[#This Row],[JV '#]],Table4[JV '#],Table4[Construction Start Dates])</f>
        <v>42885</v>
      </c>
    </row>
    <row r="821" spans="1:22" ht="48" x14ac:dyDescent="0.25">
      <c r="A821" s="414" t="s">
        <v>2277</v>
      </c>
      <c r="B821" s="415" t="s">
        <v>35</v>
      </c>
      <c r="C821" s="415">
        <v>242</v>
      </c>
      <c r="D821" s="416">
        <v>13946</v>
      </c>
      <c r="E821" s="416">
        <v>74055</v>
      </c>
      <c r="F821" s="417">
        <v>21301900100000</v>
      </c>
      <c r="G821" s="416">
        <v>8</v>
      </c>
      <c r="H821" s="415" t="s">
        <v>2221</v>
      </c>
      <c r="I821" s="418" t="s">
        <v>2271</v>
      </c>
      <c r="J821" s="418" t="s">
        <v>2272</v>
      </c>
      <c r="K821" s="418" t="s">
        <v>2267</v>
      </c>
      <c r="L821" s="418" t="s">
        <v>2273</v>
      </c>
      <c r="M821" s="419">
        <v>40.111805555555556</v>
      </c>
      <c r="N821" s="419">
        <v>-77.28465833333334</v>
      </c>
      <c r="O821" s="418">
        <v>20151411466</v>
      </c>
      <c r="P821" s="413" t="s">
        <v>55</v>
      </c>
      <c r="Q821" s="413" t="s">
        <v>151</v>
      </c>
      <c r="R821" s="413" t="s">
        <v>2278</v>
      </c>
      <c r="S821" s="420" t="s">
        <v>44</v>
      </c>
      <c r="T821" s="413"/>
      <c r="U821" s="436"/>
      <c r="V821" s="606">
        <f>LOOKUP(Table1[[#This Row],[JV '#]],Table4[JV '#],Table4[Construction Start Dates])</f>
        <v>42885</v>
      </c>
    </row>
    <row r="822" spans="1:22" ht="24" x14ac:dyDescent="0.25">
      <c r="A822" s="414">
        <v>243</v>
      </c>
      <c r="B822" s="415" t="s">
        <v>35</v>
      </c>
      <c r="C822" s="415">
        <v>243</v>
      </c>
      <c r="D822" s="416">
        <v>13948</v>
      </c>
      <c r="E822" s="416">
        <v>90769</v>
      </c>
      <c r="F822" s="417">
        <v>21400100200000</v>
      </c>
      <c r="G822" s="416">
        <v>8</v>
      </c>
      <c r="H822" s="415" t="s">
        <v>2221</v>
      </c>
      <c r="I822" s="418" t="s">
        <v>2279</v>
      </c>
      <c r="J822" s="418" t="s">
        <v>2280</v>
      </c>
      <c r="K822" s="418" t="s">
        <v>2281</v>
      </c>
      <c r="L822" s="418" t="s">
        <v>2282</v>
      </c>
      <c r="M822" s="419">
        <v>40.08336111111111</v>
      </c>
      <c r="N822" s="419">
        <v>-77.543230555555553</v>
      </c>
      <c r="O822" s="418" t="s">
        <v>2283</v>
      </c>
      <c r="P822" s="413" t="s">
        <v>309</v>
      </c>
      <c r="Q822" s="413" t="s">
        <v>2284</v>
      </c>
      <c r="R822" s="413" t="s">
        <v>2285</v>
      </c>
      <c r="S822" s="420" t="s">
        <v>44</v>
      </c>
      <c r="T822" s="413"/>
      <c r="U822" s="420"/>
      <c r="V822" s="606">
        <f>LOOKUP(Table1[[#This Row],[JV '#]],Table4[JV '#],Table4[Construction Start Dates])</f>
        <v>42885</v>
      </c>
    </row>
    <row r="823" spans="1:22" ht="36" x14ac:dyDescent="0.25">
      <c r="A823" s="414" t="s">
        <v>2286</v>
      </c>
      <c r="B823" s="415" t="s">
        <v>35</v>
      </c>
      <c r="C823" s="415">
        <v>244</v>
      </c>
      <c r="D823" s="416">
        <v>13961</v>
      </c>
      <c r="E823" s="416">
        <v>90770</v>
      </c>
      <c r="F823" s="417">
        <v>21400800302148</v>
      </c>
      <c r="G823" s="416">
        <v>8</v>
      </c>
      <c r="H823" s="415" t="s">
        <v>2221</v>
      </c>
      <c r="I823" s="418" t="s">
        <v>2287</v>
      </c>
      <c r="J823" s="418" t="s">
        <v>2288</v>
      </c>
      <c r="K823" s="418" t="s">
        <v>2289</v>
      </c>
      <c r="L823" s="418" t="s">
        <v>2262</v>
      </c>
      <c r="M823" s="419">
        <v>40.209083333333332</v>
      </c>
      <c r="N823" s="419">
        <v>-77.436633333333333</v>
      </c>
      <c r="O823" s="418">
        <v>20151420686</v>
      </c>
      <c r="P823" s="413" t="s">
        <v>46</v>
      </c>
      <c r="Q823" s="413" t="s">
        <v>2098</v>
      </c>
      <c r="R823" s="413" t="s">
        <v>2099</v>
      </c>
      <c r="S823" s="420"/>
      <c r="T823" s="413"/>
      <c r="U823" s="420"/>
      <c r="V823" s="606">
        <f>LOOKUP(Table1[[#This Row],[JV '#]],Table4[JV '#],Table4[Construction Start Dates])</f>
        <v>42961</v>
      </c>
    </row>
    <row r="824" spans="1:22" ht="48" x14ac:dyDescent="0.25">
      <c r="A824" s="414" t="s">
        <v>2290</v>
      </c>
      <c r="B824" s="415" t="s">
        <v>35</v>
      </c>
      <c r="C824" s="415">
        <v>244</v>
      </c>
      <c r="D824" s="416">
        <v>13961</v>
      </c>
      <c r="E824" s="416">
        <v>90770</v>
      </c>
      <c r="F824" s="417">
        <v>21400800302148</v>
      </c>
      <c r="G824" s="416">
        <v>8</v>
      </c>
      <c r="H824" s="415" t="s">
        <v>2221</v>
      </c>
      <c r="I824" s="418" t="s">
        <v>2287</v>
      </c>
      <c r="J824" s="418" t="s">
        <v>2288</v>
      </c>
      <c r="K824" s="418" t="s">
        <v>2289</v>
      </c>
      <c r="L824" s="418" t="s">
        <v>2262</v>
      </c>
      <c r="M824" s="419">
        <v>40.209083333333332</v>
      </c>
      <c r="N824" s="419">
        <v>-77.436633333333333</v>
      </c>
      <c r="O824" s="418">
        <v>20151420686</v>
      </c>
      <c r="P824" s="413" t="s">
        <v>55</v>
      </c>
      <c r="Q824" s="413" t="s">
        <v>472</v>
      </c>
      <c r="R824" s="413" t="s">
        <v>2080</v>
      </c>
      <c r="S824" s="420" t="s">
        <v>44</v>
      </c>
      <c r="T824" s="413"/>
      <c r="U824" s="436"/>
      <c r="V824" s="606">
        <f>LOOKUP(Table1[[#This Row],[JV '#]],Table4[JV '#],Table4[Construction Start Dates])</f>
        <v>42961</v>
      </c>
    </row>
    <row r="825" spans="1:22" ht="60" x14ac:dyDescent="0.25">
      <c r="A825" s="414" t="s">
        <v>2291</v>
      </c>
      <c r="B825" s="415" t="s">
        <v>35</v>
      </c>
      <c r="C825" s="415">
        <v>244</v>
      </c>
      <c r="D825" s="416">
        <v>13961</v>
      </c>
      <c r="E825" s="416">
        <v>90770</v>
      </c>
      <c r="F825" s="417">
        <v>21400800302148</v>
      </c>
      <c r="G825" s="416">
        <v>8</v>
      </c>
      <c r="H825" s="415" t="s">
        <v>2221</v>
      </c>
      <c r="I825" s="418" t="s">
        <v>2287</v>
      </c>
      <c r="J825" s="418" t="s">
        <v>2288</v>
      </c>
      <c r="K825" s="418" t="s">
        <v>2289</v>
      </c>
      <c r="L825" s="418" t="s">
        <v>2262</v>
      </c>
      <c r="M825" s="419">
        <v>40.209083333333332</v>
      </c>
      <c r="N825" s="419">
        <v>-77.436633333333333</v>
      </c>
      <c r="O825" s="418">
        <v>20151420686</v>
      </c>
      <c r="P825" s="413" t="s">
        <v>55</v>
      </c>
      <c r="Q825" s="413" t="s">
        <v>316</v>
      </c>
      <c r="R825" s="413" t="s">
        <v>2084</v>
      </c>
      <c r="S825" s="420"/>
      <c r="T825" s="413"/>
      <c r="U825" s="436"/>
      <c r="V825" s="606">
        <f>LOOKUP(Table1[[#This Row],[JV '#]],Table4[JV '#],Table4[Construction Start Dates])</f>
        <v>42961</v>
      </c>
    </row>
    <row r="826" spans="1:22" x14ac:dyDescent="0.25">
      <c r="A826" s="414" t="s">
        <v>2292</v>
      </c>
      <c r="B826" s="415" t="s">
        <v>35</v>
      </c>
      <c r="C826" s="415">
        <v>244</v>
      </c>
      <c r="D826" s="416">
        <v>13961</v>
      </c>
      <c r="E826" s="416">
        <v>90770</v>
      </c>
      <c r="F826" s="417">
        <v>21400800302148</v>
      </c>
      <c r="G826" s="416">
        <v>8</v>
      </c>
      <c r="H826" s="415" t="s">
        <v>2221</v>
      </c>
      <c r="I826" s="418" t="s">
        <v>2287</v>
      </c>
      <c r="J826" s="418" t="s">
        <v>2288</v>
      </c>
      <c r="K826" s="418" t="s">
        <v>2289</v>
      </c>
      <c r="L826" s="418" t="s">
        <v>2262</v>
      </c>
      <c r="M826" s="419">
        <v>40.209083333333332</v>
      </c>
      <c r="N826" s="419">
        <v>-77.436633333333333</v>
      </c>
      <c r="O826" s="418">
        <v>20151420686</v>
      </c>
      <c r="P826" s="413" t="s">
        <v>55</v>
      </c>
      <c r="Q826" s="413" t="s">
        <v>2293</v>
      </c>
      <c r="R826" s="413" t="s">
        <v>2294</v>
      </c>
      <c r="S826" s="420"/>
      <c r="T826" s="413"/>
      <c r="U826" s="436"/>
      <c r="V826" s="606">
        <f>LOOKUP(Table1[[#This Row],[JV '#]],Table4[JV '#],Table4[Construction Start Dates])</f>
        <v>42961</v>
      </c>
    </row>
    <row r="827" spans="1:22" ht="60" x14ac:dyDescent="0.25">
      <c r="A827" s="414" t="s">
        <v>2295</v>
      </c>
      <c r="B827" s="415" t="s">
        <v>35</v>
      </c>
      <c r="C827" s="415">
        <v>245</v>
      </c>
      <c r="D827" s="416">
        <v>14441</v>
      </c>
      <c r="E827" s="415">
        <v>100078</v>
      </c>
      <c r="F827" s="417">
        <v>22101800101692</v>
      </c>
      <c r="G827" s="416">
        <v>8</v>
      </c>
      <c r="H827" s="415" t="s">
        <v>2296</v>
      </c>
      <c r="I827" s="418" t="s">
        <v>2297</v>
      </c>
      <c r="J827" s="418" t="s">
        <v>1430</v>
      </c>
      <c r="K827" s="418" t="s">
        <v>2298</v>
      </c>
      <c r="L827" s="418" t="s">
        <v>2299</v>
      </c>
      <c r="M827" s="419">
        <v>40.628</v>
      </c>
      <c r="N827" s="419">
        <v>-76.777977777777778</v>
      </c>
      <c r="O827" s="418">
        <v>20150701189</v>
      </c>
      <c r="P827" s="413" t="s">
        <v>55</v>
      </c>
      <c r="Q827" s="413" t="s">
        <v>316</v>
      </c>
      <c r="R827" s="413" t="s">
        <v>2084</v>
      </c>
      <c r="S827" s="420"/>
      <c r="T827" s="413"/>
      <c r="U827" s="420"/>
      <c r="V827" s="606">
        <f>LOOKUP(Table1[[#This Row],[JV '#]],Table4[JV '#],Table4[Construction Start Dates])</f>
        <v>42600</v>
      </c>
    </row>
    <row r="828" spans="1:22" ht="24" x14ac:dyDescent="0.25">
      <c r="A828" s="414" t="s">
        <v>2300</v>
      </c>
      <c r="B828" s="415" t="s">
        <v>35</v>
      </c>
      <c r="C828" s="415">
        <v>245</v>
      </c>
      <c r="D828" s="416">
        <v>14441</v>
      </c>
      <c r="E828" s="415">
        <v>100078</v>
      </c>
      <c r="F828" s="417">
        <v>22101800101692</v>
      </c>
      <c r="G828" s="416">
        <v>8</v>
      </c>
      <c r="H828" s="415" t="s">
        <v>2296</v>
      </c>
      <c r="I828" s="418" t="s">
        <v>2297</v>
      </c>
      <c r="J828" s="418" t="s">
        <v>1430</v>
      </c>
      <c r="K828" s="418" t="s">
        <v>2298</v>
      </c>
      <c r="L828" s="418" t="s">
        <v>2299</v>
      </c>
      <c r="M828" s="419">
        <v>40.628</v>
      </c>
      <c r="N828" s="419">
        <v>-76.777977777777778</v>
      </c>
      <c r="O828" s="418">
        <v>20150701189</v>
      </c>
      <c r="P828" s="413" t="s">
        <v>46</v>
      </c>
      <c r="Q828" s="413" t="s">
        <v>548</v>
      </c>
      <c r="R828" s="413" t="s">
        <v>549</v>
      </c>
      <c r="S828" s="420" t="s">
        <v>44</v>
      </c>
      <c r="T828" s="413"/>
      <c r="U828" s="436"/>
      <c r="V828" s="606">
        <f>LOOKUP(Table1[[#This Row],[JV '#]],Table4[JV '#],Table4[Construction Start Dates])</f>
        <v>42600</v>
      </c>
    </row>
    <row r="829" spans="1:22" ht="24" x14ac:dyDescent="0.25">
      <c r="A829" s="414" t="s">
        <v>2301</v>
      </c>
      <c r="B829" s="415" t="s">
        <v>35</v>
      </c>
      <c r="C829" s="415">
        <v>245</v>
      </c>
      <c r="D829" s="416">
        <v>14441</v>
      </c>
      <c r="E829" s="415">
        <v>100078</v>
      </c>
      <c r="F829" s="417">
        <v>22101800101692</v>
      </c>
      <c r="G829" s="416">
        <v>8</v>
      </c>
      <c r="H829" s="415" t="s">
        <v>2296</v>
      </c>
      <c r="I829" s="418" t="s">
        <v>2297</v>
      </c>
      <c r="J829" s="418" t="s">
        <v>1430</v>
      </c>
      <c r="K829" s="418" t="s">
        <v>2298</v>
      </c>
      <c r="L829" s="418" t="s">
        <v>2299</v>
      </c>
      <c r="M829" s="419">
        <v>40.628</v>
      </c>
      <c r="N829" s="419">
        <v>-76.777977777777778</v>
      </c>
      <c r="O829" s="418">
        <v>20150701189</v>
      </c>
      <c r="P829" s="413" t="s">
        <v>55</v>
      </c>
      <c r="Q829" s="413" t="s">
        <v>1975</v>
      </c>
      <c r="R829" s="413" t="s">
        <v>2302</v>
      </c>
      <c r="S829" s="420"/>
      <c r="T829" s="413"/>
      <c r="U829" s="436"/>
      <c r="V829" s="606">
        <f>LOOKUP(Table1[[#This Row],[JV '#]],Table4[JV '#],Table4[Construction Start Dates])</f>
        <v>42600</v>
      </c>
    </row>
    <row r="830" spans="1:22" ht="48" x14ac:dyDescent="0.25">
      <c r="A830" s="414" t="s">
        <v>2303</v>
      </c>
      <c r="B830" s="415" t="s">
        <v>35</v>
      </c>
      <c r="C830" s="415">
        <v>246</v>
      </c>
      <c r="D830" s="416">
        <v>14481</v>
      </c>
      <c r="E830" s="416">
        <v>47519</v>
      </c>
      <c r="F830" s="417">
        <v>22201200100356</v>
      </c>
      <c r="G830" s="416">
        <v>8</v>
      </c>
      <c r="H830" s="415" t="s">
        <v>2296</v>
      </c>
      <c r="I830" s="418" t="s">
        <v>2304</v>
      </c>
      <c r="J830" s="418" t="s">
        <v>2305</v>
      </c>
      <c r="K830" s="563" t="s">
        <v>2306</v>
      </c>
      <c r="L830" s="563" t="s">
        <v>2307</v>
      </c>
      <c r="M830" s="535">
        <v>40.299527777777776</v>
      </c>
      <c r="N830" s="535">
        <v>-76.638527777777782</v>
      </c>
      <c r="O830" s="418">
        <v>20150271477</v>
      </c>
      <c r="P830" s="413" t="s">
        <v>55</v>
      </c>
      <c r="Q830" s="413" t="s">
        <v>472</v>
      </c>
      <c r="R830" s="413" t="s">
        <v>2080</v>
      </c>
      <c r="S830" s="420" t="s">
        <v>44</v>
      </c>
      <c r="T830" s="413"/>
      <c r="U830" s="420"/>
      <c r="V830" s="606">
        <f>LOOKUP(Table1[[#This Row],[JV '#]],Table4[JV '#],Table4[Construction Start Dates])</f>
        <v>42583</v>
      </c>
    </row>
    <row r="831" spans="1:22" ht="60" x14ac:dyDescent="0.25">
      <c r="A831" s="414" t="s">
        <v>2308</v>
      </c>
      <c r="B831" s="415" t="s">
        <v>35</v>
      </c>
      <c r="C831" s="415">
        <v>246</v>
      </c>
      <c r="D831" s="416">
        <v>14481</v>
      </c>
      <c r="E831" s="416">
        <v>47519</v>
      </c>
      <c r="F831" s="417">
        <v>22201200100356</v>
      </c>
      <c r="G831" s="416">
        <v>8</v>
      </c>
      <c r="H831" s="415" t="s">
        <v>2296</v>
      </c>
      <c r="I831" s="418" t="s">
        <v>2304</v>
      </c>
      <c r="J831" s="418" t="s">
        <v>2305</v>
      </c>
      <c r="K831" s="563" t="s">
        <v>2306</v>
      </c>
      <c r="L831" s="563" t="s">
        <v>2307</v>
      </c>
      <c r="M831" s="535">
        <v>40.299527777777776</v>
      </c>
      <c r="N831" s="535">
        <v>-76.638527777777782</v>
      </c>
      <c r="O831" s="418">
        <v>20150271477</v>
      </c>
      <c r="P831" s="413" t="s">
        <v>55</v>
      </c>
      <c r="Q831" s="413" t="s">
        <v>316</v>
      </c>
      <c r="R831" s="413" t="s">
        <v>2084</v>
      </c>
      <c r="S831" s="420"/>
      <c r="T831" s="413"/>
      <c r="U831" s="436"/>
      <c r="V831" s="606">
        <f>LOOKUP(Table1[[#This Row],[JV '#]],Table4[JV '#],Table4[Construction Start Dates])</f>
        <v>42583</v>
      </c>
    </row>
    <row r="832" spans="1:22" ht="24" x14ac:dyDescent="0.25">
      <c r="A832" s="414" t="s">
        <v>2309</v>
      </c>
      <c r="B832" s="415" t="s">
        <v>35</v>
      </c>
      <c r="C832" s="415">
        <v>246</v>
      </c>
      <c r="D832" s="416">
        <v>14481</v>
      </c>
      <c r="E832" s="416">
        <v>47519</v>
      </c>
      <c r="F832" s="417">
        <v>22201200100356</v>
      </c>
      <c r="G832" s="416">
        <v>8</v>
      </c>
      <c r="H832" s="415" t="s">
        <v>2296</v>
      </c>
      <c r="I832" s="418" t="s">
        <v>2304</v>
      </c>
      <c r="J832" s="418" t="s">
        <v>2305</v>
      </c>
      <c r="K832" s="563" t="s">
        <v>2306</v>
      </c>
      <c r="L832" s="563" t="s">
        <v>2307</v>
      </c>
      <c r="M832" s="535">
        <v>40.299527777777776</v>
      </c>
      <c r="N832" s="535">
        <v>-76.638527777777782</v>
      </c>
      <c r="O832" s="418">
        <v>20150271477</v>
      </c>
      <c r="P832" s="413" t="s">
        <v>309</v>
      </c>
      <c r="Q832" s="413" t="s">
        <v>382</v>
      </c>
      <c r="R832" s="413" t="s">
        <v>2310</v>
      </c>
      <c r="S832" s="420" t="s">
        <v>44</v>
      </c>
      <c r="T832" s="413"/>
      <c r="U832" s="436"/>
      <c r="V832" s="606">
        <f>LOOKUP(Table1[[#This Row],[JV '#]],Table4[JV '#],Table4[Construction Start Dates])</f>
        <v>42583</v>
      </c>
    </row>
    <row r="833" spans="1:22" ht="24" x14ac:dyDescent="0.25">
      <c r="A833" s="414" t="s">
        <v>2311</v>
      </c>
      <c r="B833" s="415" t="s">
        <v>35</v>
      </c>
      <c r="C833" s="415">
        <v>246</v>
      </c>
      <c r="D833" s="416">
        <v>14481</v>
      </c>
      <c r="E833" s="416">
        <v>47519</v>
      </c>
      <c r="F833" s="417">
        <v>22201200100356</v>
      </c>
      <c r="G833" s="416">
        <v>8</v>
      </c>
      <c r="H833" s="415" t="s">
        <v>2296</v>
      </c>
      <c r="I833" s="418" t="s">
        <v>2304</v>
      </c>
      <c r="J833" s="418" t="s">
        <v>2305</v>
      </c>
      <c r="K833" s="563" t="s">
        <v>2306</v>
      </c>
      <c r="L833" s="563" t="s">
        <v>2307</v>
      </c>
      <c r="M833" s="535">
        <v>40.299527777777776</v>
      </c>
      <c r="N833" s="535">
        <v>-76.638527777777782</v>
      </c>
      <c r="O833" s="418">
        <v>20150271477</v>
      </c>
      <c r="P833" s="413" t="s">
        <v>46</v>
      </c>
      <c r="Q833" s="413" t="s">
        <v>548</v>
      </c>
      <c r="R833" s="413" t="s">
        <v>549</v>
      </c>
      <c r="S833" s="420" t="s">
        <v>44</v>
      </c>
      <c r="T833" s="413"/>
      <c r="U833" s="436"/>
      <c r="V833" s="606">
        <f>LOOKUP(Table1[[#This Row],[JV '#]],Table4[JV '#],Table4[Construction Start Dates])</f>
        <v>42583</v>
      </c>
    </row>
    <row r="834" spans="1:22" ht="24" x14ac:dyDescent="0.25">
      <c r="A834" s="414" t="s">
        <v>2312</v>
      </c>
      <c r="B834" s="415" t="s">
        <v>35</v>
      </c>
      <c r="C834" s="415">
        <v>246</v>
      </c>
      <c r="D834" s="416">
        <v>14481</v>
      </c>
      <c r="E834" s="416">
        <v>47519</v>
      </c>
      <c r="F834" s="417">
        <v>22201200100356</v>
      </c>
      <c r="G834" s="416">
        <v>8</v>
      </c>
      <c r="H834" s="415" t="s">
        <v>2296</v>
      </c>
      <c r="I834" s="418" t="s">
        <v>2304</v>
      </c>
      <c r="J834" s="418" t="s">
        <v>2305</v>
      </c>
      <c r="K834" s="563" t="s">
        <v>2306</v>
      </c>
      <c r="L834" s="563" t="s">
        <v>2307</v>
      </c>
      <c r="M834" s="535">
        <v>40.299527777777776</v>
      </c>
      <c r="N834" s="535">
        <v>-76.638527777777782</v>
      </c>
      <c r="O834" s="418">
        <v>20150271477</v>
      </c>
      <c r="P834" s="413" t="s">
        <v>41</v>
      </c>
      <c r="Q834" s="413" t="s">
        <v>1594</v>
      </c>
      <c r="R834" s="413" t="s">
        <v>2234</v>
      </c>
      <c r="S834" s="420" t="s">
        <v>44</v>
      </c>
      <c r="T834" s="413"/>
      <c r="U834" s="436"/>
      <c r="V834" s="606">
        <f>LOOKUP(Table1[[#This Row],[JV '#]],Table4[JV '#],Table4[Construction Start Dates])</f>
        <v>42583</v>
      </c>
    </row>
    <row r="835" spans="1:22" ht="60" x14ac:dyDescent="0.25">
      <c r="A835" s="414" t="s">
        <v>2313</v>
      </c>
      <c r="B835" s="415" t="s">
        <v>35</v>
      </c>
      <c r="C835" s="415">
        <v>247</v>
      </c>
      <c r="D835" s="416">
        <v>14578</v>
      </c>
      <c r="E835" s="416">
        <v>87457</v>
      </c>
      <c r="F835" s="417">
        <v>22400400202505</v>
      </c>
      <c r="G835" s="416">
        <v>8</v>
      </c>
      <c r="H835" s="415" t="s">
        <v>2296</v>
      </c>
      <c r="I835" s="418" t="s">
        <v>2314</v>
      </c>
      <c r="J835" s="418" t="s">
        <v>2315</v>
      </c>
      <c r="K835" s="418" t="s">
        <v>2316</v>
      </c>
      <c r="L835" s="418" t="s">
        <v>2317</v>
      </c>
      <c r="M835" s="419">
        <v>40.480499999999999</v>
      </c>
      <c r="N835" s="419">
        <v>-76.882549999999995</v>
      </c>
      <c r="O835" s="418">
        <v>20150261309</v>
      </c>
      <c r="P835" s="413" t="s">
        <v>55</v>
      </c>
      <c r="Q835" s="413" t="s">
        <v>316</v>
      </c>
      <c r="R835" s="413" t="s">
        <v>2084</v>
      </c>
      <c r="S835" s="420"/>
      <c r="T835" s="413"/>
      <c r="U835" s="420"/>
      <c r="V835" s="606">
        <f>LOOKUP(Table1[[#This Row],[JV '#]],Table4[JV '#],Table4[Construction Start Dates])</f>
        <v>42556</v>
      </c>
    </row>
    <row r="836" spans="1:22" ht="24" x14ac:dyDescent="0.25">
      <c r="A836" s="414" t="s">
        <v>2318</v>
      </c>
      <c r="B836" s="415" t="s">
        <v>35</v>
      </c>
      <c r="C836" s="415">
        <v>247</v>
      </c>
      <c r="D836" s="416">
        <v>14578</v>
      </c>
      <c r="E836" s="416">
        <v>87457</v>
      </c>
      <c r="F836" s="417">
        <v>22400400202505</v>
      </c>
      <c r="G836" s="416">
        <v>8</v>
      </c>
      <c r="H836" s="415" t="s">
        <v>2296</v>
      </c>
      <c r="I836" s="418" t="s">
        <v>2314</v>
      </c>
      <c r="J836" s="418" t="s">
        <v>2315</v>
      </c>
      <c r="K836" s="418" t="s">
        <v>2316</v>
      </c>
      <c r="L836" s="418" t="s">
        <v>2317</v>
      </c>
      <c r="M836" s="419">
        <v>40.480499999999999</v>
      </c>
      <c r="N836" s="419">
        <v>-76.882549999999995</v>
      </c>
      <c r="O836" s="418">
        <v>20150261309</v>
      </c>
      <c r="P836" s="413" t="s">
        <v>46</v>
      </c>
      <c r="Q836" s="413" t="s">
        <v>548</v>
      </c>
      <c r="R836" s="413" t="s">
        <v>549</v>
      </c>
      <c r="S836" s="420" t="s">
        <v>44</v>
      </c>
      <c r="T836" s="413"/>
      <c r="U836" s="436"/>
      <c r="V836" s="606">
        <f>LOOKUP(Table1[[#This Row],[JV '#]],Table4[JV '#],Table4[Construction Start Dates])</f>
        <v>42556</v>
      </c>
    </row>
    <row r="837" spans="1:22" ht="48" x14ac:dyDescent="0.25">
      <c r="A837" s="414" t="s">
        <v>2319</v>
      </c>
      <c r="B837" s="415" t="s">
        <v>35</v>
      </c>
      <c r="C837" s="415">
        <v>248</v>
      </c>
      <c r="D837" s="416">
        <v>17407</v>
      </c>
      <c r="E837" s="416">
        <v>87686</v>
      </c>
      <c r="F837" s="417">
        <v>28023302000092</v>
      </c>
      <c r="G837" s="416">
        <v>8</v>
      </c>
      <c r="H837" s="415" t="s">
        <v>2320</v>
      </c>
      <c r="I837" s="418" t="s">
        <v>2321</v>
      </c>
      <c r="J837" s="418" t="s">
        <v>2244</v>
      </c>
      <c r="K837" s="418" t="s">
        <v>2216</v>
      </c>
      <c r="L837" s="418" t="s">
        <v>2322</v>
      </c>
      <c r="M837" s="419">
        <v>39.905361111111112</v>
      </c>
      <c r="N837" s="419">
        <v>-77.478250000000003</v>
      </c>
      <c r="O837" s="418">
        <v>20150781288</v>
      </c>
      <c r="P837" s="413" t="s">
        <v>55</v>
      </c>
      <c r="Q837" s="413" t="s">
        <v>472</v>
      </c>
      <c r="R837" s="413" t="s">
        <v>2080</v>
      </c>
      <c r="S837" s="420"/>
      <c r="T837" s="413"/>
      <c r="U837" s="420"/>
      <c r="V837" s="606">
        <f>LOOKUP(Table1[[#This Row],[JV '#]],Table4[JV '#],Table4[Construction Start Dates])</f>
        <v>42954</v>
      </c>
    </row>
    <row r="838" spans="1:22" ht="36" x14ac:dyDescent="0.25">
      <c r="A838" s="414" t="s">
        <v>2323</v>
      </c>
      <c r="B838" s="415" t="s">
        <v>35</v>
      </c>
      <c r="C838" s="415">
        <v>248</v>
      </c>
      <c r="D838" s="416">
        <v>17407</v>
      </c>
      <c r="E838" s="416">
        <v>87686</v>
      </c>
      <c r="F838" s="417">
        <v>28023302000092</v>
      </c>
      <c r="G838" s="416">
        <v>8</v>
      </c>
      <c r="H838" s="415" t="s">
        <v>2320</v>
      </c>
      <c r="I838" s="418" t="s">
        <v>2321</v>
      </c>
      <c r="J838" s="418" t="s">
        <v>2244</v>
      </c>
      <c r="K838" s="418" t="s">
        <v>2216</v>
      </c>
      <c r="L838" s="418" t="s">
        <v>2322</v>
      </c>
      <c r="M838" s="419">
        <v>39.905361111111112</v>
      </c>
      <c r="N838" s="419">
        <v>-77.478250000000003</v>
      </c>
      <c r="O838" s="418">
        <v>20150781288</v>
      </c>
      <c r="P838" s="413" t="s">
        <v>162</v>
      </c>
      <c r="Q838" s="413" t="s">
        <v>208</v>
      </c>
      <c r="R838" s="413" t="s">
        <v>2105</v>
      </c>
      <c r="S838" s="420" t="s">
        <v>44</v>
      </c>
      <c r="T838" s="413" t="s">
        <v>322</v>
      </c>
      <c r="U838" s="436"/>
      <c r="V838" s="606">
        <f>LOOKUP(Table1[[#This Row],[JV '#]],Table4[JV '#],Table4[Construction Start Dates])</f>
        <v>42954</v>
      </c>
    </row>
    <row r="839" spans="1:22" ht="60" x14ac:dyDescent="0.25">
      <c r="A839" s="414" t="s">
        <v>2324</v>
      </c>
      <c r="B839" s="415" t="s">
        <v>35</v>
      </c>
      <c r="C839" s="415">
        <v>248</v>
      </c>
      <c r="D839" s="416">
        <v>17407</v>
      </c>
      <c r="E839" s="416">
        <v>87686</v>
      </c>
      <c r="F839" s="417">
        <v>28023302000092</v>
      </c>
      <c r="G839" s="416">
        <v>8</v>
      </c>
      <c r="H839" s="415" t="s">
        <v>2320</v>
      </c>
      <c r="I839" s="418" t="s">
        <v>2321</v>
      </c>
      <c r="J839" s="418" t="s">
        <v>2244</v>
      </c>
      <c r="K839" s="418" t="s">
        <v>2216</v>
      </c>
      <c r="L839" s="418" t="s">
        <v>2322</v>
      </c>
      <c r="M839" s="419">
        <v>39.905361111111112</v>
      </c>
      <c r="N839" s="419">
        <v>-77.478250000000003</v>
      </c>
      <c r="O839" s="418">
        <v>20150781288</v>
      </c>
      <c r="P839" s="413" t="s">
        <v>55</v>
      </c>
      <c r="Q839" s="413" t="s">
        <v>316</v>
      </c>
      <c r="R839" s="413" t="s">
        <v>2084</v>
      </c>
      <c r="S839" s="420"/>
      <c r="T839" s="413"/>
      <c r="U839" s="436"/>
      <c r="V839" s="606">
        <f>LOOKUP(Table1[[#This Row],[JV '#]],Table4[JV '#],Table4[Construction Start Dates])</f>
        <v>42954</v>
      </c>
    </row>
    <row r="840" spans="1:22" ht="36" x14ac:dyDescent="0.25">
      <c r="A840" s="414" t="s">
        <v>2325</v>
      </c>
      <c r="B840" s="415" t="s">
        <v>35</v>
      </c>
      <c r="C840" s="415">
        <v>248</v>
      </c>
      <c r="D840" s="416">
        <v>17407</v>
      </c>
      <c r="E840" s="416">
        <v>87686</v>
      </c>
      <c r="F840" s="417">
        <v>28023302000092</v>
      </c>
      <c r="G840" s="416">
        <v>8</v>
      </c>
      <c r="H840" s="415" t="s">
        <v>2320</v>
      </c>
      <c r="I840" s="418" t="s">
        <v>2321</v>
      </c>
      <c r="J840" s="418" t="s">
        <v>2244</v>
      </c>
      <c r="K840" s="418" t="s">
        <v>2216</v>
      </c>
      <c r="L840" s="418" t="s">
        <v>2322</v>
      </c>
      <c r="M840" s="419">
        <v>39.905361111111112</v>
      </c>
      <c r="N840" s="419">
        <v>-77.478250000000003</v>
      </c>
      <c r="O840" s="418">
        <v>20150781288</v>
      </c>
      <c r="P840" s="413" t="s">
        <v>41</v>
      </c>
      <c r="Q840" s="413" t="s">
        <v>2194</v>
      </c>
      <c r="R840" s="413" t="s">
        <v>2195</v>
      </c>
      <c r="S840" s="420" t="s">
        <v>44</v>
      </c>
      <c r="T840" s="413"/>
      <c r="U840" s="436"/>
      <c r="V840" s="606">
        <f>LOOKUP(Table1[[#This Row],[JV '#]],Table4[JV '#],Table4[Construction Start Dates])</f>
        <v>42954</v>
      </c>
    </row>
    <row r="841" spans="1:22" ht="60" x14ac:dyDescent="0.25">
      <c r="A841" s="414" t="s">
        <v>2326</v>
      </c>
      <c r="B841" s="415" t="s">
        <v>35</v>
      </c>
      <c r="C841" s="415">
        <v>248</v>
      </c>
      <c r="D841" s="416">
        <v>17407</v>
      </c>
      <c r="E841" s="416">
        <v>87686</v>
      </c>
      <c r="F841" s="417">
        <v>28023302000092</v>
      </c>
      <c r="G841" s="416">
        <v>8</v>
      </c>
      <c r="H841" s="415" t="s">
        <v>2320</v>
      </c>
      <c r="I841" s="418" t="s">
        <v>2321</v>
      </c>
      <c r="J841" s="418" t="s">
        <v>2244</v>
      </c>
      <c r="K841" s="418" t="s">
        <v>2216</v>
      </c>
      <c r="L841" s="418" t="s">
        <v>2322</v>
      </c>
      <c r="M841" s="419">
        <v>39.905361111111112</v>
      </c>
      <c r="N841" s="419">
        <v>-77.478250000000003</v>
      </c>
      <c r="O841" s="418">
        <v>20150781288</v>
      </c>
      <c r="P841" s="413" t="s">
        <v>46</v>
      </c>
      <c r="Q841" s="413" t="s">
        <v>257</v>
      </c>
      <c r="R841" s="413" t="s">
        <v>2135</v>
      </c>
      <c r="S841" s="420"/>
      <c r="T841" s="413"/>
      <c r="U841" s="436"/>
      <c r="V841" s="606">
        <f>LOOKUP(Table1[[#This Row],[JV '#]],Table4[JV '#],Table4[Construction Start Dates])</f>
        <v>42954</v>
      </c>
    </row>
    <row r="842" spans="1:22" ht="24" x14ac:dyDescent="0.25">
      <c r="A842" s="414">
        <v>249</v>
      </c>
      <c r="B842" s="415" t="s">
        <v>35</v>
      </c>
      <c r="C842" s="415">
        <v>249</v>
      </c>
      <c r="D842" s="516">
        <v>17408</v>
      </c>
      <c r="E842" s="416">
        <v>63173</v>
      </c>
      <c r="F842" s="417">
        <v>28027400200000</v>
      </c>
      <c r="G842" s="416">
        <v>8</v>
      </c>
      <c r="H842" s="415" t="s">
        <v>2320</v>
      </c>
      <c r="I842" s="418" t="s">
        <v>2327</v>
      </c>
      <c r="J842" s="418" t="s">
        <v>2328</v>
      </c>
      <c r="K842" s="418" t="s">
        <v>2329</v>
      </c>
      <c r="L842" s="418" t="s">
        <v>2330</v>
      </c>
      <c r="M842" s="419">
        <v>40.225722222222224</v>
      </c>
      <c r="N842" s="419">
        <v>-77.692752777777784</v>
      </c>
      <c r="O842" s="418">
        <v>20143580224</v>
      </c>
      <c r="P842" s="413"/>
      <c r="Q842" s="413" t="s">
        <v>63</v>
      </c>
      <c r="R842" s="413"/>
      <c r="S842" s="420"/>
      <c r="T842" s="413"/>
      <c r="U842" s="420"/>
      <c r="V842" s="606">
        <f>LOOKUP(Table1[[#This Row],[JV '#]],Table4[JV '#],Table4[Construction Start Dates])</f>
        <v>42507</v>
      </c>
    </row>
    <row r="843" spans="1:22" ht="60" x14ac:dyDescent="0.25">
      <c r="A843" s="414" t="s">
        <v>2331</v>
      </c>
      <c r="B843" s="415" t="s">
        <v>35</v>
      </c>
      <c r="C843" s="415">
        <v>250</v>
      </c>
      <c r="D843" s="516">
        <v>17471</v>
      </c>
      <c r="E843" s="416">
        <v>87683</v>
      </c>
      <c r="F843" s="417">
        <v>28099706500000</v>
      </c>
      <c r="G843" s="416">
        <v>8</v>
      </c>
      <c r="H843" s="415" t="s">
        <v>2320</v>
      </c>
      <c r="I843" s="418" t="s">
        <v>2332</v>
      </c>
      <c r="J843" s="418" t="s">
        <v>2260</v>
      </c>
      <c r="K843" s="418" t="s">
        <v>2333</v>
      </c>
      <c r="L843" s="418" t="s">
        <v>2334</v>
      </c>
      <c r="M843" s="419">
        <v>40.091583333333332</v>
      </c>
      <c r="N843" s="419">
        <v>-77.648124999999993</v>
      </c>
      <c r="O843" s="418" t="s">
        <v>2335</v>
      </c>
      <c r="P843" s="413" t="s">
        <v>55</v>
      </c>
      <c r="Q843" s="413" t="s">
        <v>316</v>
      </c>
      <c r="R843" s="413" t="s">
        <v>2084</v>
      </c>
      <c r="S843" s="420"/>
      <c r="T843" s="413"/>
      <c r="U843" s="420"/>
      <c r="V843" s="606">
        <f>LOOKUP(Table1[[#This Row],[JV '#]],Table4[JV '#],Table4[Construction Start Dates])</f>
        <v>42866</v>
      </c>
    </row>
    <row r="844" spans="1:22" ht="24" x14ac:dyDescent="0.25">
      <c r="A844" s="414" t="s">
        <v>2336</v>
      </c>
      <c r="B844" s="415" t="s">
        <v>35</v>
      </c>
      <c r="C844" s="415">
        <v>250</v>
      </c>
      <c r="D844" s="516">
        <v>17471</v>
      </c>
      <c r="E844" s="416">
        <v>87683</v>
      </c>
      <c r="F844" s="417">
        <v>28099706500000</v>
      </c>
      <c r="G844" s="416">
        <v>8</v>
      </c>
      <c r="H844" s="415" t="s">
        <v>2320</v>
      </c>
      <c r="I844" s="418" t="s">
        <v>2332</v>
      </c>
      <c r="J844" s="418" t="s">
        <v>2260</v>
      </c>
      <c r="K844" s="418" t="s">
        <v>2333</v>
      </c>
      <c r="L844" s="418" t="s">
        <v>2334</v>
      </c>
      <c r="M844" s="419">
        <v>40.091583333333332</v>
      </c>
      <c r="N844" s="419">
        <v>-77.648124999999993</v>
      </c>
      <c r="O844" s="418" t="s">
        <v>2335</v>
      </c>
      <c r="P844" s="413" t="s">
        <v>46</v>
      </c>
      <c r="Q844" s="413" t="s">
        <v>47</v>
      </c>
      <c r="R844" s="413" t="s">
        <v>2337</v>
      </c>
      <c r="S844" s="420"/>
      <c r="T844" s="413"/>
      <c r="U844" s="436"/>
      <c r="V844" s="606">
        <f>LOOKUP(Table1[[#This Row],[JV '#]],Table4[JV '#],Table4[Construction Start Dates])</f>
        <v>42866</v>
      </c>
    </row>
    <row r="845" spans="1:22" ht="60" x14ac:dyDescent="0.25">
      <c r="A845" s="414" t="s">
        <v>2338</v>
      </c>
      <c r="B845" s="415" t="s">
        <v>35</v>
      </c>
      <c r="C845" s="415">
        <v>250</v>
      </c>
      <c r="D845" s="516">
        <v>17471</v>
      </c>
      <c r="E845" s="416">
        <v>87683</v>
      </c>
      <c r="F845" s="417">
        <v>28099706500000</v>
      </c>
      <c r="G845" s="416">
        <v>8</v>
      </c>
      <c r="H845" s="415" t="s">
        <v>2320</v>
      </c>
      <c r="I845" s="418" t="s">
        <v>2332</v>
      </c>
      <c r="J845" s="418" t="s">
        <v>2260</v>
      </c>
      <c r="K845" s="418" t="s">
        <v>2333</v>
      </c>
      <c r="L845" s="418" t="s">
        <v>2334</v>
      </c>
      <c r="M845" s="419">
        <v>40.091583333333332</v>
      </c>
      <c r="N845" s="419">
        <v>-77.648124999999993</v>
      </c>
      <c r="O845" s="418" t="s">
        <v>2335</v>
      </c>
      <c r="P845" s="413" t="s">
        <v>46</v>
      </c>
      <c r="Q845" s="413" t="s">
        <v>257</v>
      </c>
      <c r="R845" s="413" t="s">
        <v>2135</v>
      </c>
      <c r="S845" s="420"/>
      <c r="T845" s="413"/>
      <c r="U845" s="436"/>
      <c r="V845" s="606">
        <f>LOOKUP(Table1[[#This Row],[JV '#]],Table4[JV '#],Table4[Construction Start Dates])</f>
        <v>42866</v>
      </c>
    </row>
    <row r="846" spans="1:22" ht="36" x14ac:dyDescent="0.25">
      <c r="A846" s="414" t="s">
        <v>2339</v>
      </c>
      <c r="B846" s="415" t="s">
        <v>35</v>
      </c>
      <c r="C846" s="415">
        <v>250</v>
      </c>
      <c r="D846" s="516">
        <v>17471</v>
      </c>
      <c r="E846" s="416">
        <v>87683</v>
      </c>
      <c r="F846" s="417">
        <v>28099706500000</v>
      </c>
      <c r="G846" s="416">
        <v>8</v>
      </c>
      <c r="H846" s="415" t="s">
        <v>2320</v>
      </c>
      <c r="I846" s="418" t="s">
        <v>2332</v>
      </c>
      <c r="J846" s="418" t="s">
        <v>2260</v>
      </c>
      <c r="K846" s="418" t="s">
        <v>2333</v>
      </c>
      <c r="L846" s="418" t="s">
        <v>2334</v>
      </c>
      <c r="M846" s="419">
        <v>40.091583333333332</v>
      </c>
      <c r="N846" s="419">
        <v>-77.648124999999993</v>
      </c>
      <c r="O846" s="418" t="s">
        <v>2335</v>
      </c>
      <c r="P846" s="413" t="s">
        <v>46</v>
      </c>
      <c r="Q846" s="413" t="s">
        <v>2098</v>
      </c>
      <c r="R846" s="413" t="s">
        <v>2099</v>
      </c>
      <c r="S846" s="420"/>
      <c r="T846" s="413"/>
      <c r="U846" s="436"/>
      <c r="V846" s="606">
        <f>LOOKUP(Table1[[#This Row],[JV '#]],Table4[JV '#],Table4[Construction Start Dates])</f>
        <v>42866</v>
      </c>
    </row>
    <row r="847" spans="1:22" ht="24" x14ac:dyDescent="0.25">
      <c r="A847" s="414" t="s">
        <v>2340</v>
      </c>
      <c r="B847" s="415" t="s">
        <v>35</v>
      </c>
      <c r="C847" s="415">
        <v>250</v>
      </c>
      <c r="D847" s="516">
        <v>17471</v>
      </c>
      <c r="E847" s="416">
        <v>87683</v>
      </c>
      <c r="F847" s="417">
        <v>28099706500000</v>
      </c>
      <c r="G847" s="416">
        <v>8</v>
      </c>
      <c r="H847" s="415" t="s">
        <v>2320</v>
      </c>
      <c r="I847" s="418" t="s">
        <v>2332</v>
      </c>
      <c r="J847" s="418" t="s">
        <v>2260</v>
      </c>
      <c r="K847" s="418" t="s">
        <v>2333</v>
      </c>
      <c r="L847" s="418" t="s">
        <v>2334</v>
      </c>
      <c r="M847" s="419">
        <v>40.091583333333332</v>
      </c>
      <c r="N847" s="419">
        <v>-77.648124999999993</v>
      </c>
      <c r="O847" s="418" t="s">
        <v>2335</v>
      </c>
      <c r="P847" s="413" t="s">
        <v>107</v>
      </c>
      <c r="Q847" s="413" t="s">
        <v>2341</v>
      </c>
      <c r="R847" s="413" t="s">
        <v>2342</v>
      </c>
      <c r="S847" s="420" t="s">
        <v>44</v>
      </c>
      <c r="T847" s="413"/>
      <c r="U847" s="436"/>
      <c r="V847" s="606">
        <f>LOOKUP(Table1[[#This Row],[JV '#]],Table4[JV '#],Table4[Construction Start Dates])</f>
        <v>42866</v>
      </c>
    </row>
    <row r="848" spans="1:22" ht="24" x14ac:dyDescent="0.25">
      <c r="A848" s="414">
        <v>251</v>
      </c>
      <c r="B848" s="415" t="s">
        <v>35</v>
      </c>
      <c r="C848" s="415">
        <v>251</v>
      </c>
      <c r="D848" s="416">
        <v>17592</v>
      </c>
      <c r="E848" s="416">
        <v>78710</v>
      </c>
      <c r="F848" s="417">
        <v>28400801900060</v>
      </c>
      <c r="G848" s="416">
        <v>8</v>
      </c>
      <c r="H848" s="415" t="s">
        <v>2320</v>
      </c>
      <c r="I848" s="418" t="s">
        <v>2343</v>
      </c>
      <c r="J848" s="418" t="s">
        <v>2288</v>
      </c>
      <c r="K848" s="418" t="s">
        <v>2344</v>
      </c>
      <c r="L848" s="418" t="s">
        <v>2345</v>
      </c>
      <c r="M848" s="419">
        <v>39.976777777777777</v>
      </c>
      <c r="N848" s="419">
        <v>-77.758250000000004</v>
      </c>
      <c r="O848" s="418">
        <v>20151411926</v>
      </c>
      <c r="P848" s="413"/>
      <c r="Q848" s="413" t="s">
        <v>63</v>
      </c>
      <c r="R848" s="413"/>
      <c r="S848" s="420"/>
      <c r="T848" s="413"/>
      <c r="U848" s="420"/>
      <c r="V848" s="606">
        <f>LOOKUP(Table1[[#This Row],[JV '#]],Table4[JV '#],Table4[Construction Start Dates])</f>
        <v>42894</v>
      </c>
    </row>
    <row r="849" spans="1:22" ht="48" x14ac:dyDescent="0.25">
      <c r="A849" s="414" t="s">
        <v>2346</v>
      </c>
      <c r="B849" s="415" t="s">
        <v>35</v>
      </c>
      <c r="C849" s="415">
        <v>252</v>
      </c>
      <c r="D849" s="416">
        <v>17593</v>
      </c>
      <c r="E849" s="416">
        <v>78708</v>
      </c>
      <c r="F849" s="417">
        <v>28400802301142</v>
      </c>
      <c r="G849" s="416">
        <v>8</v>
      </c>
      <c r="H849" s="415" t="s">
        <v>2320</v>
      </c>
      <c r="I849" s="418" t="s">
        <v>2347</v>
      </c>
      <c r="J849" s="418" t="s">
        <v>2288</v>
      </c>
      <c r="K849" s="418" t="s">
        <v>2348</v>
      </c>
      <c r="L849" s="418" t="s">
        <v>2345</v>
      </c>
      <c r="M849" s="419">
        <v>39.964944444444441</v>
      </c>
      <c r="N849" s="419">
        <v>-77.730183333333329</v>
      </c>
      <c r="O849" s="418">
        <v>20150261312</v>
      </c>
      <c r="P849" s="413" t="s">
        <v>55</v>
      </c>
      <c r="Q849" s="413" t="s">
        <v>472</v>
      </c>
      <c r="R849" s="413" t="s">
        <v>2080</v>
      </c>
      <c r="S849" s="420"/>
      <c r="T849" s="413"/>
      <c r="U849" s="420"/>
      <c r="V849" s="606">
        <f>LOOKUP(Table1[[#This Row],[JV '#]],Table4[JV '#],Table4[Construction Start Dates])</f>
        <v>42562</v>
      </c>
    </row>
    <row r="850" spans="1:22" ht="60" x14ac:dyDescent="0.25">
      <c r="A850" s="414" t="s">
        <v>2349</v>
      </c>
      <c r="B850" s="415" t="s">
        <v>35</v>
      </c>
      <c r="C850" s="415">
        <v>252</v>
      </c>
      <c r="D850" s="416">
        <v>17593</v>
      </c>
      <c r="E850" s="416">
        <v>78708</v>
      </c>
      <c r="F850" s="417">
        <v>28400802301142</v>
      </c>
      <c r="G850" s="416">
        <v>8</v>
      </c>
      <c r="H850" s="415" t="s">
        <v>2320</v>
      </c>
      <c r="I850" s="418" t="s">
        <v>2347</v>
      </c>
      <c r="J850" s="418" t="s">
        <v>2288</v>
      </c>
      <c r="K850" s="418" t="s">
        <v>2348</v>
      </c>
      <c r="L850" s="418" t="s">
        <v>2345</v>
      </c>
      <c r="M850" s="419">
        <v>39.964944444444441</v>
      </c>
      <c r="N850" s="419">
        <v>-77.730183333333329</v>
      </c>
      <c r="O850" s="418">
        <v>20150261312</v>
      </c>
      <c r="P850" s="413" t="s">
        <v>46</v>
      </c>
      <c r="Q850" s="413" t="s">
        <v>257</v>
      </c>
      <c r="R850" s="413" t="s">
        <v>2135</v>
      </c>
      <c r="S850" s="420"/>
      <c r="T850" s="413"/>
      <c r="U850" s="436"/>
      <c r="V850" s="606">
        <f>LOOKUP(Table1[[#This Row],[JV '#]],Table4[JV '#],Table4[Construction Start Dates])</f>
        <v>42562</v>
      </c>
    </row>
    <row r="851" spans="1:22" ht="60" x14ac:dyDescent="0.25">
      <c r="A851" s="414" t="s">
        <v>2350</v>
      </c>
      <c r="B851" s="415" t="s">
        <v>35</v>
      </c>
      <c r="C851" s="415">
        <v>252</v>
      </c>
      <c r="D851" s="416">
        <v>17593</v>
      </c>
      <c r="E851" s="416">
        <v>78708</v>
      </c>
      <c r="F851" s="417">
        <v>28400802301142</v>
      </c>
      <c r="G851" s="416">
        <v>8</v>
      </c>
      <c r="H851" s="415" t="s">
        <v>2320</v>
      </c>
      <c r="I851" s="418" t="s">
        <v>2347</v>
      </c>
      <c r="J851" s="418" t="s">
        <v>2288</v>
      </c>
      <c r="K851" s="418" t="s">
        <v>2348</v>
      </c>
      <c r="L851" s="418" t="s">
        <v>2345</v>
      </c>
      <c r="M851" s="419">
        <v>39.964944444444441</v>
      </c>
      <c r="N851" s="419">
        <v>-77.730183333333329</v>
      </c>
      <c r="O851" s="418">
        <v>20150261312</v>
      </c>
      <c r="P851" s="413" t="s">
        <v>55</v>
      </c>
      <c r="Q851" s="413" t="s">
        <v>316</v>
      </c>
      <c r="R851" s="413" t="s">
        <v>2084</v>
      </c>
      <c r="S851" s="420"/>
      <c r="T851" s="413"/>
      <c r="U851" s="436"/>
      <c r="V851" s="606">
        <f>LOOKUP(Table1[[#This Row],[JV '#]],Table4[JV '#],Table4[Construction Start Dates])</f>
        <v>42562</v>
      </c>
    </row>
    <row r="852" spans="1:22" ht="60" x14ac:dyDescent="0.25">
      <c r="A852" s="414" t="s">
        <v>2351</v>
      </c>
      <c r="B852" s="415" t="s">
        <v>35</v>
      </c>
      <c r="C852" s="513">
        <v>253</v>
      </c>
      <c r="D852" s="416">
        <v>20976</v>
      </c>
      <c r="E852" s="534">
        <v>19965</v>
      </c>
      <c r="F852" s="417">
        <v>36002300301231</v>
      </c>
      <c r="G852" s="416">
        <v>8</v>
      </c>
      <c r="H852" s="415" t="s">
        <v>2352</v>
      </c>
      <c r="I852" s="418" t="s">
        <v>2353</v>
      </c>
      <c r="J852" s="418" t="s">
        <v>2354</v>
      </c>
      <c r="K852" s="418" t="s">
        <v>2355</v>
      </c>
      <c r="L852" s="418" t="s">
        <v>2356</v>
      </c>
      <c r="M852" s="419">
        <v>40.062861111111111</v>
      </c>
      <c r="N852" s="419">
        <v>-76.516183333333331</v>
      </c>
      <c r="O852" s="418" t="s">
        <v>2357</v>
      </c>
      <c r="P852" s="413" t="s">
        <v>55</v>
      </c>
      <c r="Q852" s="413" t="s">
        <v>316</v>
      </c>
      <c r="R852" s="413" t="s">
        <v>2084</v>
      </c>
      <c r="S852" s="420"/>
      <c r="T852" s="413"/>
      <c r="U852" s="420"/>
      <c r="V852" s="606">
        <f>LOOKUP(Table1[[#This Row],[JV '#]],Table4[JV '#],Table4[Construction Start Dates])</f>
        <v>42528</v>
      </c>
    </row>
    <row r="853" spans="1:22" ht="24" x14ac:dyDescent="0.25">
      <c r="A853" s="414" t="s">
        <v>2358</v>
      </c>
      <c r="B853" s="415" t="s">
        <v>35</v>
      </c>
      <c r="C853" s="513">
        <v>253</v>
      </c>
      <c r="D853" s="416">
        <v>20976</v>
      </c>
      <c r="E853" s="534">
        <v>19965</v>
      </c>
      <c r="F853" s="417">
        <v>36002300301231</v>
      </c>
      <c r="G853" s="416">
        <v>8</v>
      </c>
      <c r="H853" s="415" t="s">
        <v>2352</v>
      </c>
      <c r="I853" s="418" t="s">
        <v>2353</v>
      </c>
      <c r="J853" s="418" t="s">
        <v>2354</v>
      </c>
      <c r="K853" s="418" t="s">
        <v>2355</v>
      </c>
      <c r="L853" s="418" t="s">
        <v>2356</v>
      </c>
      <c r="M853" s="419">
        <v>40.062861111111111</v>
      </c>
      <c r="N853" s="419">
        <v>-76.516183333333331</v>
      </c>
      <c r="O853" s="418" t="s">
        <v>2357</v>
      </c>
      <c r="P853" s="413" t="s">
        <v>46</v>
      </c>
      <c r="Q853" s="413" t="s">
        <v>548</v>
      </c>
      <c r="R853" s="413" t="s">
        <v>549</v>
      </c>
      <c r="S853" s="420" t="s">
        <v>44</v>
      </c>
      <c r="T853" s="413"/>
      <c r="U853" s="436"/>
      <c r="V853" s="606">
        <f>LOOKUP(Table1[[#This Row],[JV '#]],Table4[JV '#],Table4[Construction Start Dates])</f>
        <v>42528</v>
      </c>
    </row>
    <row r="854" spans="1:22" ht="36" x14ac:dyDescent="0.25">
      <c r="A854" s="414" t="s">
        <v>2359</v>
      </c>
      <c r="B854" s="415" t="s">
        <v>35</v>
      </c>
      <c r="C854" s="513">
        <v>253</v>
      </c>
      <c r="D854" s="416">
        <v>20976</v>
      </c>
      <c r="E854" s="534">
        <v>19965</v>
      </c>
      <c r="F854" s="417">
        <v>36002300301231</v>
      </c>
      <c r="G854" s="416">
        <v>8</v>
      </c>
      <c r="H854" s="415" t="s">
        <v>2352</v>
      </c>
      <c r="I854" s="418" t="s">
        <v>2353</v>
      </c>
      <c r="J854" s="418" t="s">
        <v>2354</v>
      </c>
      <c r="K854" s="418" t="s">
        <v>2355</v>
      </c>
      <c r="L854" s="418" t="s">
        <v>2356</v>
      </c>
      <c r="M854" s="419">
        <v>40.062861111111111</v>
      </c>
      <c r="N854" s="419">
        <v>-76.516183333333331</v>
      </c>
      <c r="O854" s="418" t="s">
        <v>2357</v>
      </c>
      <c r="P854" s="413" t="s">
        <v>309</v>
      </c>
      <c r="Q854" s="413" t="s">
        <v>2360</v>
      </c>
      <c r="R854" s="413" t="s">
        <v>2361</v>
      </c>
      <c r="S854" s="420" t="s">
        <v>44</v>
      </c>
      <c r="T854" s="413"/>
      <c r="U854" s="436"/>
      <c r="V854" s="606">
        <f>LOOKUP(Table1[[#This Row],[JV '#]],Table4[JV '#],Table4[Construction Start Dates])</f>
        <v>42528</v>
      </c>
    </row>
    <row r="855" spans="1:22" ht="36" x14ac:dyDescent="0.25">
      <c r="A855" s="414" t="s">
        <v>2362</v>
      </c>
      <c r="B855" s="415" t="s">
        <v>35</v>
      </c>
      <c r="C855" s="513">
        <v>253</v>
      </c>
      <c r="D855" s="416">
        <v>20976</v>
      </c>
      <c r="E855" s="534">
        <v>19965</v>
      </c>
      <c r="F855" s="417">
        <v>36002300301231</v>
      </c>
      <c r="G855" s="416">
        <v>8</v>
      </c>
      <c r="H855" s="415" t="s">
        <v>2352</v>
      </c>
      <c r="I855" s="418" t="s">
        <v>2353</v>
      </c>
      <c r="J855" s="418" t="s">
        <v>2354</v>
      </c>
      <c r="K855" s="418" t="s">
        <v>2355</v>
      </c>
      <c r="L855" s="418" t="s">
        <v>2356</v>
      </c>
      <c r="M855" s="419">
        <v>40.062861111111111</v>
      </c>
      <c r="N855" s="419">
        <v>-76.516183333333331</v>
      </c>
      <c r="O855" s="418" t="s">
        <v>2357</v>
      </c>
      <c r="P855" s="413" t="s">
        <v>41</v>
      </c>
      <c r="Q855" s="413" t="s">
        <v>2194</v>
      </c>
      <c r="R855" s="413" t="s">
        <v>2195</v>
      </c>
      <c r="S855" s="420" t="s">
        <v>44</v>
      </c>
      <c r="T855" s="413"/>
      <c r="U855" s="436"/>
      <c r="V855" s="606">
        <f>LOOKUP(Table1[[#This Row],[JV '#]],Table4[JV '#],Table4[Construction Start Dates])</f>
        <v>42528</v>
      </c>
    </row>
    <row r="856" spans="1:22" ht="60" x14ac:dyDescent="0.25">
      <c r="A856" s="414" t="s">
        <v>2363</v>
      </c>
      <c r="B856" s="415" t="s">
        <v>35</v>
      </c>
      <c r="C856" s="415">
        <v>254</v>
      </c>
      <c r="D856" s="456">
        <v>21043</v>
      </c>
      <c r="E856" s="416">
        <v>87315</v>
      </c>
      <c r="F856" s="417">
        <v>36003004802322</v>
      </c>
      <c r="G856" s="416">
        <v>8</v>
      </c>
      <c r="H856" s="415" t="s">
        <v>2352</v>
      </c>
      <c r="I856" s="418" t="s">
        <v>2364</v>
      </c>
      <c r="J856" s="418" t="s">
        <v>2076</v>
      </c>
      <c r="K856" s="418" t="s">
        <v>2365</v>
      </c>
      <c r="L856" s="418" t="s">
        <v>2366</v>
      </c>
      <c r="M856" s="419">
        <v>40.006027777777781</v>
      </c>
      <c r="N856" s="419">
        <v>-76.110791666666671</v>
      </c>
      <c r="O856" s="418">
        <v>20150721780</v>
      </c>
      <c r="P856" s="413" t="s">
        <v>55</v>
      </c>
      <c r="Q856" s="413" t="s">
        <v>316</v>
      </c>
      <c r="R856" s="413" t="s">
        <v>2084</v>
      </c>
      <c r="S856" s="420"/>
      <c r="T856" s="413"/>
      <c r="U856" s="420"/>
      <c r="V856" s="606">
        <f>LOOKUP(Table1[[#This Row],[JV '#]],Table4[JV '#],Table4[Construction Start Dates])</f>
        <v>42815</v>
      </c>
    </row>
    <row r="857" spans="1:22" ht="24" x14ac:dyDescent="0.25">
      <c r="A857" s="414" t="s">
        <v>2367</v>
      </c>
      <c r="B857" s="415" t="s">
        <v>35</v>
      </c>
      <c r="C857" s="415">
        <v>254</v>
      </c>
      <c r="D857" s="456">
        <v>21043</v>
      </c>
      <c r="E857" s="416">
        <v>87315</v>
      </c>
      <c r="F857" s="417">
        <v>36003004802322</v>
      </c>
      <c r="G857" s="416">
        <v>8</v>
      </c>
      <c r="H857" s="415" t="s">
        <v>2352</v>
      </c>
      <c r="I857" s="418" t="s">
        <v>2364</v>
      </c>
      <c r="J857" s="418" t="s">
        <v>2076</v>
      </c>
      <c r="K857" s="418" t="s">
        <v>2365</v>
      </c>
      <c r="L857" s="418" t="s">
        <v>2366</v>
      </c>
      <c r="M857" s="419">
        <v>40.006027777777781</v>
      </c>
      <c r="N857" s="419">
        <v>-76.110791666666671</v>
      </c>
      <c r="O857" s="418">
        <v>20150721780</v>
      </c>
      <c r="P857" s="413" t="s">
        <v>46</v>
      </c>
      <c r="Q857" s="413" t="s">
        <v>548</v>
      </c>
      <c r="R857" s="413" t="s">
        <v>549</v>
      </c>
      <c r="S857" s="420" t="s">
        <v>44</v>
      </c>
      <c r="T857" s="413"/>
      <c r="U857" s="436"/>
      <c r="V857" s="606">
        <f>LOOKUP(Table1[[#This Row],[JV '#]],Table4[JV '#],Table4[Construction Start Dates])</f>
        <v>42815</v>
      </c>
    </row>
    <row r="858" spans="1:22" ht="60" x14ac:dyDescent="0.25">
      <c r="A858" s="414" t="s">
        <v>2368</v>
      </c>
      <c r="B858" s="415" t="s">
        <v>35</v>
      </c>
      <c r="C858" s="415">
        <v>255</v>
      </c>
      <c r="D858" s="456">
        <v>21196</v>
      </c>
      <c r="E858" s="416">
        <v>87316</v>
      </c>
      <c r="F858" s="417">
        <v>36032201500954</v>
      </c>
      <c r="G858" s="416">
        <v>8</v>
      </c>
      <c r="H858" s="415" t="s">
        <v>2352</v>
      </c>
      <c r="I858" s="418" t="s">
        <v>2369</v>
      </c>
      <c r="J858" s="418" t="s">
        <v>2370</v>
      </c>
      <c r="K858" s="418" t="s">
        <v>1737</v>
      </c>
      <c r="L858" s="418" t="s">
        <v>2371</v>
      </c>
      <c r="M858" s="419">
        <v>40.219138888888892</v>
      </c>
      <c r="N858" s="419">
        <v>-76.257686111111113</v>
      </c>
      <c r="O858" s="418" t="s">
        <v>2372</v>
      </c>
      <c r="P858" s="413" t="s">
        <v>55</v>
      </c>
      <c r="Q858" s="413" t="s">
        <v>316</v>
      </c>
      <c r="R858" s="413" t="s">
        <v>2084</v>
      </c>
      <c r="S858" s="420"/>
      <c r="T858" s="413"/>
      <c r="U858" s="420"/>
      <c r="V858" s="606">
        <f>LOOKUP(Table1[[#This Row],[JV '#]],Table4[JV '#],Table4[Construction Start Dates])</f>
        <v>42538</v>
      </c>
    </row>
    <row r="859" spans="1:22" ht="24" x14ac:dyDescent="0.25">
      <c r="A859" s="414" t="s">
        <v>2373</v>
      </c>
      <c r="B859" s="415" t="s">
        <v>35</v>
      </c>
      <c r="C859" s="415">
        <v>255</v>
      </c>
      <c r="D859" s="456">
        <v>21196</v>
      </c>
      <c r="E859" s="416">
        <v>87316</v>
      </c>
      <c r="F859" s="417">
        <v>36032201500954</v>
      </c>
      <c r="G859" s="416">
        <v>8</v>
      </c>
      <c r="H859" s="415" t="s">
        <v>2352</v>
      </c>
      <c r="I859" s="418" t="s">
        <v>2369</v>
      </c>
      <c r="J859" s="418" t="s">
        <v>2370</v>
      </c>
      <c r="K859" s="418" t="s">
        <v>1737</v>
      </c>
      <c r="L859" s="418" t="s">
        <v>2371</v>
      </c>
      <c r="M859" s="419">
        <v>40.219138888888892</v>
      </c>
      <c r="N859" s="419">
        <v>-76.257686111111113</v>
      </c>
      <c r="O859" s="418" t="s">
        <v>2372</v>
      </c>
      <c r="P859" s="413" t="s">
        <v>46</v>
      </c>
      <c r="Q859" s="413" t="s">
        <v>548</v>
      </c>
      <c r="R859" s="413" t="s">
        <v>549</v>
      </c>
      <c r="S859" s="420" t="s">
        <v>44</v>
      </c>
      <c r="T859" s="413"/>
      <c r="U859" s="436"/>
      <c r="V859" s="606">
        <f>LOOKUP(Table1[[#This Row],[JV '#]],Table4[JV '#],Table4[Construction Start Dates])</f>
        <v>42538</v>
      </c>
    </row>
    <row r="860" spans="1:22" ht="24" x14ac:dyDescent="0.25">
      <c r="A860" s="414" t="s">
        <v>2374</v>
      </c>
      <c r="B860" s="415" t="s">
        <v>35</v>
      </c>
      <c r="C860" s="415">
        <v>255</v>
      </c>
      <c r="D860" s="456">
        <v>21196</v>
      </c>
      <c r="E860" s="416">
        <v>87316</v>
      </c>
      <c r="F860" s="417">
        <v>36032201500954</v>
      </c>
      <c r="G860" s="416">
        <v>8</v>
      </c>
      <c r="H860" s="415" t="s">
        <v>2352</v>
      </c>
      <c r="I860" s="418" t="s">
        <v>2369</v>
      </c>
      <c r="J860" s="418" t="s">
        <v>2370</v>
      </c>
      <c r="K860" s="418" t="s">
        <v>1737</v>
      </c>
      <c r="L860" s="418" t="s">
        <v>2371</v>
      </c>
      <c r="M860" s="419">
        <v>40.219138888888892</v>
      </c>
      <c r="N860" s="419">
        <v>-76.257686111111113</v>
      </c>
      <c r="O860" s="418" t="s">
        <v>2372</v>
      </c>
      <c r="P860" s="413" t="s">
        <v>55</v>
      </c>
      <c r="Q860" s="413" t="s">
        <v>2375</v>
      </c>
      <c r="R860" s="413" t="s">
        <v>2376</v>
      </c>
      <c r="S860" s="420"/>
      <c r="T860" s="413"/>
      <c r="U860" s="436"/>
      <c r="V860" s="606">
        <f>LOOKUP(Table1[[#This Row],[JV '#]],Table4[JV '#],Table4[Construction Start Dates])</f>
        <v>42538</v>
      </c>
    </row>
    <row r="861" spans="1:22" ht="60" x14ac:dyDescent="0.25">
      <c r="A861" s="414" t="s">
        <v>2377</v>
      </c>
      <c r="B861" s="415" t="s">
        <v>35</v>
      </c>
      <c r="C861" s="415">
        <v>256</v>
      </c>
      <c r="D861" s="416">
        <v>21237</v>
      </c>
      <c r="E861" s="416">
        <v>87536</v>
      </c>
      <c r="F861" s="417">
        <v>36034003700000</v>
      </c>
      <c r="G861" s="416">
        <v>8</v>
      </c>
      <c r="H861" s="415" t="s">
        <v>2352</v>
      </c>
      <c r="I861" s="418" t="s">
        <v>2378</v>
      </c>
      <c r="J861" s="418" t="s">
        <v>2379</v>
      </c>
      <c r="K861" s="418" t="s">
        <v>2380</v>
      </c>
      <c r="L861" s="418" t="s">
        <v>2381</v>
      </c>
      <c r="M861" s="419">
        <v>40.028916666666667</v>
      </c>
      <c r="N861" s="419">
        <v>-75.966994444444438</v>
      </c>
      <c r="O861" s="418">
        <v>20150781953</v>
      </c>
      <c r="P861" s="413" t="s">
        <v>55</v>
      </c>
      <c r="Q861" s="413" t="s">
        <v>316</v>
      </c>
      <c r="R861" s="413" t="s">
        <v>2084</v>
      </c>
      <c r="S861" s="420"/>
      <c r="T861" s="413"/>
      <c r="U861" s="420"/>
      <c r="V861" s="606">
        <f>LOOKUP(Table1[[#This Row],[JV '#]],Table4[JV '#],Table4[Construction Start Dates])</f>
        <v>42885</v>
      </c>
    </row>
    <row r="862" spans="1:22" ht="24" x14ac:dyDescent="0.25">
      <c r="A862" s="414" t="s">
        <v>2382</v>
      </c>
      <c r="B862" s="415" t="s">
        <v>35</v>
      </c>
      <c r="C862" s="415">
        <v>256</v>
      </c>
      <c r="D862" s="416">
        <v>21237</v>
      </c>
      <c r="E862" s="416">
        <v>87536</v>
      </c>
      <c r="F862" s="417">
        <v>36034003700000</v>
      </c>
      <c r="G862" s="416">
        <v>8</v>
      </c>
      <c r="H862" s="415" t="s">
        <v>2352</v>
      </c>
      <c r="I862" s="418" t="s">
        <v>2378</v>
      </c>
      <c r="J862" s="418" t="s">
        <v>2379</v>
      </c>
      <c r="K862" s="418" t="s">
        <v>2380</v>
      </c>
      <c r="L862" s="418" t="s">
        <v>2381</v>
      </c>
      <c r="M862" s="419">
        <v>40.028916666666667</v>
      </c>
      <c r="N862" s="419">
        <v>-75.966994444444438</v>
      </c>
      <c r="O862" s="418">
        <v>20150781953</v>
      </c>
      <c r="P862" s="413" t="s">
        <v>46</v>
      </c>
      <c r="Q862" s="413" t="s">
        <v>548</v>
      </c>
      <c r="R862" s="413" t="s">
        <v>549</v>
      </c>
      <c r="S862" s="420" t="s">
        <v>44</v>
      </c>
      <c r="T862" s="413"/>
      <c r="U862" s="436"/>
      <c r="V862" s="606">
        <f>LOOKUP(Table1[[#This Row],[JV '#]],Table4[JV '#],Table4[Construction Start Dates])</f>
        <v>42885</v>
      </c>
    </row>
    <row r="863" spans="1:22" x14ac:dyDescent="0.25">
      <c r="A863" s="414" t="s">
        <v>2383</v>
      </c>
      <c r="B863" s="415" t="s">
        <v>35</v>
      </c>
      <c r="C863" s="415">
        <v>256</v>
      </c>
      <c r="D863" s="416">
        <v>21237</v>
      </c>
      <c r="E863" s="416">
        <v>87536</v>
      </c>
      <c r="F863" s="417">
        <v>36034003700000</v>
      </c>
      <c r="G863" s="416">
        <v>8</v>
      </c>
      <c r="H863" s="415" t="s">
        <v>2352</v>
      </c>
      <c r="I863" s="418" t="s">
        <v>2378</v>
      </c>
      <c r="J863" s="418" t="s">
        <v>2379</v>
      </c>
      <c r="K863" s="418" t="s">
        <v>2380</v>
      </c>
      <c r="L863" s="418" t="s">
        <v>2381</v>
      </c>
      <c r="M863" s="419">
        <v>40.028916666666667</v>
      </c>
      <c r="N863" s="419">
        <v>-75.966994444444438</v>
      </c>
      <c r="O863" s="418">
        <v>20150781953</v>
      </c>
      <c r="P863" s="413"/>
      <c r="Q863" s="413" t="s">
        <v>2384</v>
      </c>
      <c r="R863" s="413" t="s">
        <v>2385</v>
      </c>
      <c r="S863" s="420" t="s">
        <v>44</v>
      </c>
      <c r="T863" s="413"/>
      <c r="U863" s="436"/>
      <c r="V863" s="606">
        <f>LOOKUP(Table1[[#This Row],[JV '#]],Table4[JV '#],Table4[Construction Start Dates])</f>
        <v>42885</v>
      </c>
    </row>
    <row r="864" spans="1:22" ht="60" x14ac:dyDescent="0.25">
      <c r="A864" s="414" t="s">
        <v>2386</v>
      </c>
      <c r="B864" s="415" t="s">
        <v>35</v>
      </c>
      <c r="C864" s="415">
        <v>257</v>
      </c>
      <c r="D864" s="416">
        <v>21238</v>
      </c>
      <c r="E864" s="416">
        <v>87554</v>
      </c>
      <c r="F864" s="417">
        <v>36034003801674</v>
      </c>
      <c r="G864" s="416">
        <v>8</v>
      </c>
      <c r="H864" s="415" t="s">
        <v>2352</v>
      </c>
      <c r="I864" s="418" t="s">
        <v>2387</v>
      </c>
      <c r="J864" s="418" t="s">
        <v>2379</v>
      </c>
      <c r="K864" s="418" t="s">
        <v>2388</v>
      </c>
      <c r="L864" s="418" t="s">
        <v>2381</v>
      </c>
      <c r="M864" s="419">
        <v>40.024944444444444</v>
      </c>
      <c r="N864" s="419">
        <v>-75.948722222222216</v>
      </c>
      <c r="O864" s="418">
        <v>20150271480</v>
      </c>
      <c r="P864" s="413" t="s">
        <v>55</v>
      </c>
      <c r="Q864" s="413" t="s">
        <v>316</v>
      </c>
      <c r="R864" s="413" t="s">
        <v>2084</v>
      </c>
      <c r="S864" s="420"/>
      <c r="T864" s="413"/>
      <c r="U864" s="420"/>
      <c r="V864" s="606">
        <f>LOOKUP(Table1[[#This Row],[JV '#]],Table4[JV '#],Table4[Construction Start Dates])</f>
        <v>42600</v>
      </c>
    </row>
    <row r="865" spans="1:22" ht="24" x14ac:dyDescent="0.25">
      <c r="A865" s="414" t="s">
        <v>2389</v>
      </c>
      <c r="B865" s="415" t="s">
        <v>35</v>
      </c>
      <c r="C865" s="415">
        <v>257</v>
      </c>
      <c r="D865" s="416">
        <v>21238</v>
      </c>
      <c r="E865" s="416">
        <v>87554</v>
      </c>
      <c r="F865" s="417">
        <v>36034003801674</v>
      </c>
      <c r="G865" s="416">
        <v>8</v>
      </c>
      <c r="H865" s="415" t="s">
        <v>2352</v>
      </c>
      <c r="I865" s="418" t="s">
        <v>2387</v>
      </c>
      <c r="J865" s="418" t="s">
        <v>2379</v>
      </c>
      <c r="K865" s="418" t="s">
        <v>2388</v>
      </c>
      <c r="L865" s="418" t="s">
        <v>2381</v>
      </c>
      <c r="M865" s="419">
        <v>40.024944444444444</v>
      </c>
      <c r="N865" s="419">
        <v>-75.948722222222216</v>
      </c>
      <c r="O865" s="418">
        <v>20150271480</v>
      </c>
      <c r="P865" s="413" t="s">
        <v>46</v>
      </c>
      <c r="Q865" s="413" t="s">
        <v>548</v>
      </c>
      <c r="R865" s="413" t="s">
        <v>549</v>
      </c>
      <c r="S865" s="420" t="s">
        <v>44</v>
      </c>
      <c r="T865" s="413"/>
      <c r="U865" s="436"/>
      <c r="V865" s="606">
        <f>LOOKUP(Table1[[#This Row],[JV '#]],Table4[JV '#],Table4[Construction Start Dates])</f>
        <v>42600</v>
      </c>
    </row>
    <row r="866" spans="1:22" ht="24" x14ac:dyDescent="0.25">
      <c r="A866" s="414" t="s">
        <v>2390</v>
      </c>
      <c r="B866" s="415" t="s">
        <v>35</v>
      </c>
      <c r="C866" s="415">
        <v>258</v>
      </c>
      <c r="D866" s="416">
        <v>21251</v>
      </c>
      <c r="E866" s="416">
        <v>19915</v>
      </c>
      <c r="F866" s="417">
        <v>36037204240000</v>
      </c>
      <c r="G866" s="416">
        <v>8</v>
      </c>
      <c r="H866" s="415" t="s">
        <v>2352</v>
      </c>
      <c r="I866" s="418" t="s">
        <v>2391</v>
      </c>
      <c r="J866" s="418" t="s">
        <v>2392</v>
      </c>
      <c r="K866" s="418" t="s">
        <v>2393</v>
      </c>
      <c r="L866" s="418" t="s">
        <v>2394</v>
      </c>
      <c r="M866" s="419">
        <v>39.953333333333333</v>
      </c>
      <c r="N866" s="419">
        <v>-75.99666666666667</v>
      </c>
      <c r="O866" s="418">
        <v>20151462579</v>
      </c>
      <c r="P866" s="413"/>
      <c r="Q866" s="413" t="s">
        <v>2395</v>
      </c>
      <c r="R866" s="413" t="s">
        <v>2396</v>
      </c>
      <c r="S866" s="420" t="s">
        <v>44</v>
      </c>
      <c r="T866" s="413"/>
      <c r="U866" s="420"/>
      <c r="V866" s="606">
        <f>LOOKUP(Table1[[#This Row],[JV '#]],Table4[JV '#],Table4[Construction Start Dates])</f>
        <v>42866</v>
      </c>
    </row>
    <row r="867" spans="1:22" ht="24" x14ac:dyDescent="0.25">
      <c r="A867" s="414" t="s">
        <v>2397</v>
      </c>
      <c r="B867" s="415" t="s">
        <v>35</v>
      </c>
      <c r="C867" s="415">
        <v>258</v>
      </c>
      <c r="D867" s="416">
        <v>21251</v>
      </c>
      <c r="E867" s="416">
        <v>19915</v>
      </c>
      <c r="F867" s="417">
        <v>36037204240000</v>
      </c>
      <c r="G867" s="416">
        <v>8</v>
      </c>
      <c r="H867" s="415" t="s">
        <v>2352</v>
      </c>
      <c r="I867" s="418" t="s">
        <v>2391</v>
      </c>
      <c r="J867" s="418" t="s">
        <v>2392</v>
      </c>
      <c r="K867" s="418" t="s">
        <v>2393</v>
      </c>
      <c r="L867" s="418" t="s">
        <v>2394</v>
      </c>
      <c r="M867" s="419">
        <v>39.953333333333333</v>
      </c>
      <c r="N867" s="419">
        <v>-75.99666666666667</v>
      </c>
      <c r="O867" s="418">
        <v>20151462579</v>
      </c>
      <c r="P867" s="413" t="s">
        <v>55</v>
      </c>
      <c r="Q867" s="413" t="s">
        <v>316</v>
      </c>
      <c r="R867" s="413" t="s">
        <v>2398</v>
      </c>
      <c r="S867" s="420"/>
      <c r="T867" s="413"/>
      <c r="U867" s="436"/>
      <c r="V867" s="606">
        <f>LOOKUP(Table1[[#This Row],[JV '#]],Table4[JV '#],Table4[Construction Start Dates])</f>
        <v>42866</v>
      </c>
    </row>
    <row r="868" spans="1:22" ht="24" x14ac:dyDescent="0.25">
      <c r="A868" s="414" t="s">
        <v>2399</v>
      </c>
      <c r="B868" s="415" t="s">
        <v>35</v>
      </c>
      <c r="C868" s="415">
        <v>258</v>
      </c>
      <c r="D868" s="416">
        <v>21251</v>
      </c>
      <c r="E868" s="416">
        <v>19915</v>
      </c>
      <c r="F868" s="417">
        <v>36037204240000</v>
      </c>
      <c r="G868" s="416">
        <v>8</v>
      </c>
      <c r="H868" s="415" t="s">
        <v>2352</v>
      </c>
      <c r="I868" s="418" t="s">
        <v>2391</v>
      </c>
      <c r="J868" s="418" t="s">
        <v>2392</v>
      </c>
      <c r="K868" s="418" t="s">
        <v>2393</v>
      </c>
      <c r="L868" s="418" t="s">
        <v>2394</v>
      </c>
      <c r="M868" s="419">
        <v>39.953333333333333</v>
      </c>
      <c r="N868" s="419">
        <v>-75.99666666666667</v>
      </c>
      <c r="O868" s="418">
        <v>20151462579</v>
      </c>
      <c r="P868" s="413" t="s">
        <v>46</v>
      </c>
      <c r="Q868" s="413" t="s">
        <v>2004</v>
      </c>
      <c r="R868" s="413" t="s">
        <v>2400</v>
      </c>
      <c r="S868" s="420"/>
      <c r="T868" s="413"/>
      <c r="U868" s="436"/>
      <c r="V868" s="606">
        <f>LOOKUP(Table1[[#This Row],[JV '#]],Table4[JV '#],Table4[Construction Start Dates])</f>
        <v>42866</v>
      </c>
    </row>
    <row r="869" spans="1:22" ht="24" x14ac:dyDescent="0.25">
      <c r="A869" s="414" t="s">
        <v>2401</v>
      </c>
      <c r="B869" s="415" t="s">
        <v>35</v>
      </c>
      <c r="C869" s="415">
        <v>258</v>
      </c>
      <c r="D869" s="416">
        <v>21251</v>
      </c>
      <c r="E869" s="416">
        <v>19915</v>
      </c>
      <c r="F869" s="417">
        <v>36037204240000</v>
      </c>
      <c r="G869" s="416">
        <v>8</v>
      </c>
      <c r="H869" s="415" t="s">
        <v>2352</v>
      </c>
      <c r="I869" s="418" t="s">
        <v>2391</v>
      </c>
      <c r="J869" s="418" t="s">
        <v>2392</v>
      </c>
      <c r="K869" s="418" t="s">
        <v>2393</v>
      </c>
      <c r="L869" s="418" t="s">
        <v>2394</v>
      </c>
      <c r="M869" s="419">
        <v>39.953333333333333</v>
      </c>
      <c r="N869" s="419">
        <v>-75.99666666666667</v>
      </c>
      <c r="O869" s="418">
        <v>20151462579</v>
      </c>
      <c r="P869" s="413" t="s">
        <v>46</v>
      </c>
      <c r="Q869" s="413" t="s">
        <v>548</v>
      </c>
      <c r="R869" s="413" t="s">
        <v>549</v>
      </c>
      <c r="S869" s="420" t="s">
        <v>44</v>
      </c>
      <c r="T869" s="413"/>
      <c r="U869" s="436"/>
      <c r="V869" s="606">
        <f>LOOKUP(Table1[[#This Row],[JV '#]],Table4[JV '#],Table4[Construction Start Dates])</f>
        <v>42866</v>
      </c>
    </row>
    <row r="870" spans="1:22" ht="60" x14ac:dyDescent="0.25">
      <c r="A870" s="414" t="s">
        <v>2402</v>
      </c>
      <c r="B870" s="415" t="s">
        <v>35</v>
      </c>
      <c r="C870" s="459">
        <v>259</v>
      </c>
      <c r="D870" s="456">
        <v>21277</v>
      </c>
      <c r="E870" s="416">
        <v>87505</v>
      </c>
      <c r="F870" s="417">
        <v>36046202200000</v>
      </c>
      <c r="G870" s="416">
        <v>8</v>
      </c>
      <c r="H870" s="415" t="s">
        <v>2352</v>
      </c>
      <c r="I870" s="418" t="s">
        <v>2403</v>
      </c>
      <c r="J870" s="418" t="s">
        <v>2404</v>
      </c>
      <c r="K870" s="418" t="s">
        <v>2405</v>
      </c>
      <c r="L870" s="418" t="s">
        <v>2406</v>
      </c>
      <c r="M870" s="419">
        <v>40.037916666666668</v>
      </c>
      <c r="N870" s="419">
        <v>-76.343030555555558</v>
      </c>
      <c r="O870" s="418" t="s">
        <v>2407</v>
      </c>
      <c r="P870" s="413" t="s">
        <v>55</v>
      </c>
      <c r="Q870" s="413" t="s">
        <v>316</v>
      </c>
      <c r="R870" s="413" t="s">
        <v>2084</v>
      </c>
      <c r="S870" s="420"/>
      <c r="T870" s="413"/>
      <c r="U870" s="420"/>
      <c r="V870" s="606">
        <f>LOOKUP(Table1[[#This Row],[JV '#]],Table4[JV '#],Table4[Construction Start Dates])</f>
        <v>42802</v>
      </c>
    </row>
    <row r="871" spans="1:22" ht="36" x14ac:dyDescent="0.25">
      <c r="A871" s="414" t="s">
        <v>2408</v>
      </c>
      <c r="B871" s="415" t="s">
        <v>35</v>
      </c>
      <c r="C871" s="459">
        <v>259</v>
      </c>
      <c r="D871" s="456">
        <v>21277</v>
      </c>
      <c r="E871" s="416">
        <v>87505</v>
      </c>
      <c r="F871" s="417">
        <v>36046202200000</v>
      </c>
      <c r="G871" s="416">
        <v>8</v>
      </c>
      <c r="H871" s="415" t="s">
        <v>2352</v>
      </c>
      <c r="I871" s="418" t="s">
        <v>2403</v>
      </c>
      <c r="J871" s="418" t="s">
        <v>2404</v>
      </c>
      <c r="K871" s="418" t="s">
        <v>2405</v>
      </c>
      <c r="L871" s="418" t="s">
        <v>2406</v>
      </c>
      <c r="M871" s="419">
        <v>40.037916666666668</v>
      </c>
      <c r="N871" s="419">
        <v>-76.343030555555558</v>
      </c>
      <c r="O871" s="418" t="s">
        <v>2407</v>
      </c>
      <c r="P871" s="413" t="s">
        <v>107</v>
      </c>
      <c r="Q871" s="413" t="s">
        <v>2409</v>
      </c>
      <c r="R871" s="413" t="s">
        <v>2410</v>
      </c>
      <c r="S871" s="420" t="s">
        <v>44</v>
      </c>
      <c r="T871" s="413"/>
      <c r="U871" s="436"/>
      <c r="V871" s="606">
        <f>LOOKUP(Table1[[#This Row],[JV '#]],Table4[JV '#],Table4[Construction Start Dates])</f>
        <v>42802</v>
      </c>
    </row>
    <row r="872" spans="1:22" ht="36" x14ac:dyDescent="0.25">
      <c r="A872" s="414" t="s">
        <v>2411</v>
      </c>
      <c r="B872" s="415" t="s">
        <v>35</v>
      </c>
      <c r="C872" s="459">
        <v>259</v>
      </c>
      <c r="D872" s="456">
        <v>21277</v>
      </c>
      <c r="E872" s="416">
        <v>87505</v>
      </c>
      <c r="F872" s="417">
        <v>36046202200000</v>
      </c>
      <c r="G872" s="416">
        <v>8</v>
      </c>
      <c r="H872" s="415" t="s">
        <v>2352</v>
      </c>
      <c r="I872" s="418" t="s">
        <v>2403</v>
      </c>
      <c r="J872" s="418" t="s">
        <v>2404</v>
      </c>
      <c r="K872" s="418" t="s">
        <v>2405</v>
      </c>
      <c r="L872" s="418" t="s">
        <v>2406</v>
      </c>
      <c r="M872" s="419">
        <v>40.037916666666668</v>
      </c>
      <c r="N872" s="419">
        <v>-76.343030555555558</v>
      </c>
      <c r="O872" s="418" t="s">
        <v>2407</v>
      </c>
      <c r="P872" s="413" t="s">
        <v>309</v>
      </c>
      <c r="Q872" s="413" t="s">
        <v>2412</v>
      </c>
      <c r="R872" s="413" t="s">
        <v>2413</v>
      </c>
      <c r="S872" s="420" t="s">
        <v>44</v>
      </c>
      <c r="T872" s="413"/>
      <c r="U872" s="436"/>
      <c r="V872" s="606">
        <f>LOOKUP(Table1[[#This Row],[JV '#]],Table4[JV '#],Table4[Construction Start Dates])</f>
        <v>42802</v>
      </c>
    </row>
    <row r="873" spans="1:22" ht="36" x14ac:dyDescent="0.25">
      <c r="A873" s="414" t="s">
        <v>2414</v>
      </c>
      <c r="B873" s="415" t="s">
        <v>35</v>
      </c>
      <c r="C873" s="459">
        <v>259</v>
      </c>
      <c r="D873" s="456">
        <v>21277</v>
      </c>
      <c r="E873" s="416">
        <v>87505</v>
      </c>
      <c r="F873" s="417">
        <v>36046202200000</v>
      </c>
      <c r="G873" s="416">
        <v>8</v>
      </c>
      <c r="H873" s="415" t="s">
        <v>2352</v>
      </c>
      <c r="I873" s="418" t="s">
        <v>2403</v>
      </c>
      <c r="J873" s="418" t="s">
        <v>2404</v>
      </c>
      <c r="K873" s="418" t="s">
        <v>2405</v>
      </c>
      <c r="L873" s="418" t="s">
        <v>2406</v>
      </c>
      <c r="M873" s="419">
        <v>40.037916666666668</v>
      </c>
      <c r="N873" s="419">
        <v>-76.343030555555558</v>
      </c>
      <c r="O873" s="418" t="s">
        <v>2407</v>
      </c>
      <c r="P873" s="413" t="s">
        <v>46</v>
      </c>
      <c r="Q873" s="413" t="s">
        <v>548</v>
      </c>
      <c r="R873" s="413" t="s">
        <v>549</v>
      </c>
      <c r="S873" s="420" t="s">
        <v>44</v>
      </c>
      <c r="T873" s="413"/>
      <c r="U873" s="436"/>
      <c r="V873" s="606">
        <f>LOOKUP(Table1[[#This Row],[JV '#]],Table4[JV '#],Table4[Construction Start Dates])</f>
        <v>42802</v>
      </c>
    </row>
    <row r="874" spans="1:22" ht="36" x14ac:dyDescent="0.25">
      <c r="A874" s="414" t="s">
        <v>2415</v>
      </c>
      <c r="B874" s="415" t="s">
        <v>35</v>
      </c>
      <c r="C874" s="459">
        <v>259</v>
      </c>
      <c r="D874" s="456">
        <v>21277</v>
      </c>
      <c r="E874" s="416">
        <v>87505</v>
      </c>
      <c r="F874" s="417">
        <v>36046202200000</v>
      </c>
      <c r="G874" s="416">
        <v>8</v>
      </c>
      <c r="H874" s="415" t="s">
        <v>2352</v>
      </c>
      <c r="I874" s="418" t="s">
        <v>2403</v>
      </c>
      <c r="J874" s="418" t="s">
        <v>2404</v>
      </c>
      <c r="K874" s="418" t="s">
        <v>2405</v>
      </c>
      <c r="L874" s="418" t="s">
        <v>2406</v>
      </c>
      <c r="M874" s="419">
        <v>40.037916666666668</v>
      </c>
      <c r="N874" s="419">
        <v>-76.343030555555558</v>
      </c>
      <c r="O874" s="418" t="s">
        <v>2407</v>
      </c>
      <c r="P874" s="413" t="s">
        <v>309</v>
      </c>
      <c r="Q874" s="413" t="s">
        <v>2416</v>
      </c>
      <c r="R874" s="413" t="s">
        <v>2417</v>
      </c>
      <c r="S874" s="420" t="s">
        <v>44</v>
      </c>
      <c r="T874" s="413"/>
      <c r="U874" s="436"/>
      <c r="V874" s="606">
        <f>LOOKUP(Table1[[#This Row],[JV '#]],Table4[JV '#],Table4[Construction Start Dates])</f>
        <v>42802</v>
      </c>
    </row>
    <row r="875" spans="1:22" ht="36" x14ac:dyDescent="0.25">
      <c r="A875" s="414" t="s">
        <v>2418</v>
      </c>
      <c r="B875" s="415" t="s">
        <v>35</v>
      </c>
      <c r="C875" s="459">
        <v>259</v>
      </c>
      <c r="D875" s="456">
        <v>21277</v>
      </c>
      <c r="E875" s="416">
        <v>87505</v>
      </c>
      <c r="F875" s="417">
        <v>36046202200000</v>
      </c>
      <c r="G875" s="416">
        <v>8</v>
      </c>
      <c r="H875" s="415" t="s">
        <v>2352</v>
      </c>
      <c r="I875" s="418" t="s">
        <v>2403</v>
      </c>
      <c r="J875" s="418" t="s">
        <v>2404</v>
      </c>
      <c r="K875" s="418" t="s">
        <v>2405</v>
      </c>
      <c r="L875" s="418" t="s">
        <v>2406</v>
      </c>
      <c r="M875" s="419">
        <v>40.037916666666668</v>
      </c>
      <c r="N875" s="419">
        <v>-76.343030555555558</v>
      </c>
      <c r="O875" s="418" t="s">
        <v>2407</v>
      </c>
      <c r="P875" s="413"/>
      <c r="Q875" s="413" t="s">
        <v>2419</v>
      </c>
      <c r="R875" s="413" t="s">
        <v>2420</v>
      </c>
      <c r="S875" s="420" t="s">
        <v>44</v>
      </c>
      <c r="T875" s="413"/>
      <c r="U875" s="436"/>
      <c r="V875" s="606">
        <f>LOOKUP(Table1[[#This Row],[JV '#]],Table4[JV '#],Table4[Construction Start Dates])</f>
        <v>42802</v>
      </c>
    </row>
    <row r="876" spans="1:22" ht="24" x14ac:dyDescent="0.25">
      <c r="A876" s="414">
        <v>260</v>
      </c>
      <c r="B876" s="415" t="s">
        <v>35</v>
      </c>
      <c r="C876" s="415">
        <v>260</v>
      </c>
      <c r="D876" s="516">
        <v>21292</v>
      </c>
      <c r="E876" s="416">
        <v>91194</v>
      </c>
      <c r="F876" s="417">
        <v>36062501302573</v>
      </c>
      <c r="G876" s="416">
        <v>8</v>
      </c>
      <c r="H876" s="415" t="s">
        <v>2352</v>
      </c>
      <c r="I876" s="418" t="s">
        <v>2421</v>
      </c>
      <c r="J876" s="418" t="s">
        <v>2422</v>
      </c>
      <c r="K876" s="418" t="s">
        <v>2423</v>
      </c>
      <c r="L876" s="418" t="s">
        <v>2424</v>
      </c>
      <c r="M876" s="419">
        <v>40.189277777777775</v>
      </c>
      <c r="N876" s="419">
        <v>-76.016905555555553</v>
      </c>
      <c r="O876" s="418">
        <v>20150761153</v>
      </c>
      <c r="P876" s="413" t="s">
        <v>46</v>
      </c>
      <c r="Q876" s="413" t="s">
        <v>548</v>
      </c>
      <c r="R876" s="413" t="s">
        <v>549</v>
      </c>
      <c r="S876" s="420" t="s">
        <v>44</v>
      </c>
      <c r="T876" s="413"/>
      <c r="U876" s="420"/>
      <c r="V876" s="606">
        <f>LOOKUP(Table1[[#This Row],[JV '#]],Table4[JV '#],Table4[Construction Start Dates])</f>
        <v>42886</v>
      </c>
    </row>
    <row r="877" spans="1:22" ht="24" x14ac:dyDescent="0.25">
      <c r="A877" s="414" t="s">
        <v>2425</v>
      </c>
      <c r="B877" s="415" t="s">
        <v>35</v>
      </c>
      <c r="C877" s="513">
        <v>261</v>
      </c>
      <c r="D877" s="416">
        <v>21326</v>
      </c>
      <c r="E877" s="534">
        <v>78868</v>
      </c>
      <c r="F877" s="417">
        <v>36077204500174</v>
      </c>
      <c r="G877" s="416">
        <v>8</v>
      </c>
      <c r="H877" s="415" t="s">
        <v>2352</v>
      </c>
      <c r="I877" s="418" t="s">
        <v>2426</v>
      </c>
      <c r="J877" s="418" t="s">
        <v>2427</v>
      </c>
      <c r="K877" s="418" t="s">
        <v>2428</v>
      </c>
      <c r="L877" s="418" t="s">
        <v>2429</v>
      </c>
      <c r="M877" s="419">
        <v>40.147611111111111</v>
      </c>
      <c r="N877" s="419">
        <v>-76.271527777777777</v>
      </c>
      <c r="O877" s="418">
        <v>20143580443</v>
      </c>
      <c r="P877" s="413" t="s">
        <v>46</v>
      </c>
      <c r="Q877" s="413" t="s">
        <v>548</v>
      </c>
      <c r="R877" s="413" t="s">
        <v>549</v>
      </c>
      <c r="S877" s="420" t="s">
        <v>44</v>
      </c>
      <c r="T877" s="413"/>
      <c r="U877" s="420"/>
      <c r="V877" s="606">
        <f>LOOKUP(Table1[[#This Row],[JV '#]],Table4[JV '#],Table4[Construction Start Dates])</f>
        <v>42543</v>
      </c>
    </row>
    <row r="878" spans="1:22" ht="24" x14ac:dyDescent="0.25">
      <c r="A878" s="414" t="s">
        <v>2430</v>
      </c>
      <c r="B878" s="415" t="s">
        <v>35</v>
      </c>
      <c r="C878" s="513">
        <v>261</v>
      </c>
      <c r="D878" s="416">
        <v>21326</v>
      </c>
      <c r="E878" s="534">
        <v>78868</v>
      </c>
      <c r="F878" s="417">
        <v>36077204500174</v>
      </c>
      <c r="G878" s="416">
        <v>8</v>
      </c>
      <c r="H878" s="415" t="s">
        <v>2352</v>
      </c>
      <c r="I878" s="418" t="s">
        <v>2426</v>
      </c>
      <c r="J878" s="418" t="s">
        <v>2427</v>
      </c>
      <c r="K878" s="418" t="s">
        <v>2428</v>
      </c>
      <c r="L878" s="418" t="s">
        <v>2429</v>
      </c>
      <c r="M878" s="419">
        <v>40.147611111111111</v>
      </c>
      <c r="N878" s="419">
        <v>-76.271527777777777</v>
      </c>
      <c r="O878" s="418">
        <v>20143580443</v>
      </c>
      <c r="P878" s="413"/>
      <c r="Q878" s="413" t="s">
        <v>2431</v>
      </c>
      <c r="R878" s="413" t="s">
        <v>2432</v>
      </c>
      <c r="S878" s="420" t="s">
        <v>44</v>
      </c>
      <c r="T878" s="413"/>
      <c r="U878" s="436"/>
      <c r="V878" s="606">
        <f>LOOKUP(Table1[[#This Row],[JV '#]],Table4[JV '#],Table4[Construction Start Dates])</f>
        <v>42543</v>
      </c>
    </row>
    <row r="879" spans="1:22" ht="60" x14ac:dyDescent="0.25">
      <c r="A879" s="414" t="s">
        <v>2433</v>
      </c>
      <c r="B879" s="415" t="s">
        <v>35</v>
      </c>
      <c r="C879" s="513">
        <v>261</v>
      </c>
      <c r="D879" s="416">
        <v>21326</v>
      </c>
      <c r="E879" s="534">
        <v>78868</v>
      </c>
      <c r="F879" s="417">
        <v>36077204500174</v>
      </c>
      <c r="G879" s="416">
        <v>8</v>
      </c>
      <c r="H879" s="415" t="s">
        <v>2352</v>
      </c>
      <c r="I879" s="418" t="s">
        <v>2426</v>
      </c>
      <c r="J879" s="418" t="s">
        <v>2427</v>
      </c>
      <c r="K879" s="418" t="s">
        <v>2428</v>
      </c>
      <c r="L879" s="418" t="s">
        <v>2429</v>
      </c>
      <c r="M879" s="419">
        <v>40.147611111111111</v>
      </c>
      <c r="N879" s="419">
        <v>-76.271527777777777</v>
      </c>
      <c r="O879" s="418">
        <v>20143580443</v>
      </c>
      <c r="P879" s="413" t="s">
        <v>55</v>
      </c>
      <c r="Q879" s="413" t="s">
        <v>2375</v>
      </c>
      <c r="R879" s="413" t="s">
        <v>2434</v>
      </c>
      <c r="S879" s="420" t="s">
        <v>302</v>
      </c>
      <c r="T879" s="413"/>
      <c r="U879" s="436"/>
      <c r="V879" s="606">
        <f>LOOKUP(Table1[[#This Row],[JV '#]],Table4[JV '#],Table4[Construction Start Dates])</f>
        <v>42543</v>
      </c>
    </row>
    <row r="880" spans="1:22" ht="60" x14ac:dyDescent="0.25">
      <c r="A880" s="414" t="s">
        <v>2435</v>
      </c>
      <c r="B880" s="415" t="s">
        <v>35</v>
      </c>
      <c r="C880" s="415">
        <v>262</v>
      </c>
      <c r="D880" s="516">
        <v>21403</v>
      </c>
      <c r="E880" s="416">
        <v>91266</v>
      </c>
      <c r="F880" s="417">
        <v>36101900500000</v>
      </c>
      <c r="G880" s="416">
        <v>8</v>
      </c>
      <c r="H880" s="415" t="s">
        <v>2352</v>
      </c>
      <c r="I880" s="418" t="s">
        <v>2436</v>
      </c>
      <c r="J880" s="418" t="s">
        <v>2437</v>
      </c>
      <c r="K880" s="418" t="s">
        <v>2438</v>
      </c>
      <c r="L880" s="418" t="s">
        <v>2439</v>
      </c>
      <c r="M880" s="419">
        <v>40.132750000000001</v>
      </c>
      <c r="N880" s="419">
        <v>-75.936736111111117</v>
      </c>
      <c r="O880" s="418">
        <v>20143571514</v>
      </c>
      <c r="P880" s="413" t="s">
        <v>55</v>
      </c>
      <c r="Q880" s="413" t="s">
        <v>316</v>
      </c>
      <c r="R880" s="413" t="s">
        <v>2084</v>
      </c>
      <c r="S880" s="420"/>
      <c r="T880" s="413"/>
      <c r="U880" s="420"/>
      <c r="V880" s="606">
        <f>LOOKUP(Table1[[#This Row],[JV '#]],Table4[JV '#],Table4[Construction Start Dates])</f>
        <v>42828</v>
      </c>
    </row>
    <row r="881" spans="1:22" ht="24" x14ac:dyDescent="0.25">
      <c r="A881" s="414" t="s">
        <v>2440</v>
      </c>
      <c r="B881" s="415" t="s">
        <v>35</v>
      </c>
      <c r="C881" s="415">
        <v>262</v>
      </c>
      <c r="D881" s="516">
        <v>21403</v>
      </c>
      <c r="E881" s="416">
        <v>91266</v>
      </c>
      <c r="F881" s="417">
        <v>36101900500000</v>
      </c>
      <c r="G881" s="416">
        <v>8</v>
      </c>
      <c r="H881" s="415" t="s">
        <v>2352</v>
      </c>
      <c r="I881" s="418" t="s">
        <v>2436</v>
      </c>
      <c r="J881" s="418" t="s">
        <v>2437</v>
      </c>
      <c r="K881" s="418" t="s">
        <v>2438</v>
      </c>
      <c r="L881" s="418" t="s">
        <v>2439</v>
      </c>
      <c r="M881" s="419">
        <v>40.132750000000001</v>
      </c>
      <c r="N881" s="419">
        <v>-75.936736111111117</v>
      </c>
      <c r="O881" s="418">
        <v>20143571514</v>
      </c>
      <c r="P881" s="413"/>
      <c r="Q881" s="413" t="s">
        <v>548</v>
      </c>
      <c r="R881" s="413" t="s">
        <v>549</v>
      </c>
      <c r="S881" s="420" t="s">
        <v>44</v>
      </c>
      <c r="T881" s="413"/>
      <c r="U881" s="436"/>
      <c r="V881" s="606">
        <f>LOOKUP(Table1[[#This Row],[JV '#]],Table4[JV '#],Table4[Construction Start Dates])</f>
        <v>42828</v>
      </c>
    </row>
    <row r="882" spans="1:22" x14ac:dyDescent="0.25">
      <c r="A882" s="414" t="s">
        <v>2441</v>
      </c>
      <c r="B882" s="415" t="s">
        <v>35</v>
      </c>
      <c r="C882" s="415">
        <v>262</v>
      </c>
      <c r="D882" s="516">
        <v>21403</v>
      </c>
      <c r="E882" s="416">
        <v>91266</v>
      </c>
      <c r="F882" s="417">
        <v>36101900500000</v>
      </c>
      <c r="G882" s="416">
        <v>8</v>
      </c>
      <c r="H882" s="415" t="s">
        <v>2352</v>
      </c>
      <c r="I882" s="418" t="s">
        <v>2436</v>
      </c>
      <c r="J882" s="418" t="s">
        <v>2437</v>
      </c>
      <c r="K882" s="418" t="s">
        <v>2438</v>
      </c>
      <c r="L882" s="418" t="s">
        <v>2439</v>
      </c>
      <c r="M882" s="419">
        <v>40.132750000000001</v>
      </c>
      <c r="N882" s="419">
        <v>-75.936736111111117</v>
      </c>
      <c r="O882" s="418">
        <v>20143571514</v>
      </c>
      <c r="P882" s="413" t="s">
        <v>55</v>
      </c>
      <c r="Q882" s="413" t="s">
        <v>1155</v>
      </c>
      <c r="R882" s="413" t="s">
        <v>1592</v>
      </c>
      <c r="S882" s="420"/>
      <c r="T882" s="413"/>
      <c r="U882" s="436"/>
      <c r="V882" s="606">
        <f>LOOKUP(Table1[[#This Row],[JV '#]],Table4[JV '#],Table4[Construction Start Dates])</f>
        <v>42828</v>
      </c>
    </row>
    <row r="883" spans="1:22" ht="60" x14ac:dyDescent="0.25">
      <c r="A883" s="414" t="s">
        <v>2442</v>
      </c>
      <c r="B883" s="415" t="s">
        <v>35</v>
      </c>
      <c r="C883" s="415">
        <v>262</v>
      </c>
      <c r="D883" s="516">
        <v>21403</v>
      </c>
      <c r="E883" s="416">
        <v>91266</v>
      </c>
      <c r="F883" s="417">
        <v>36101900500000</v>
      </c>
      <c r="G883" s="416">
        <v>8</v>
      </c>
      <c r="H883" s="415" t="s">
        <v>2352</v>
      </c>
      <c r="I883" s="418" t="s">
        <v>2436</v>
      </c>
      <c r="J883" s="418" t="s">
        <v>2437</v>
      </c>
      <c r="K883" s="418" t="s">
        <v>2438</v>
      </c>
      <c r="L883" s="418" t="s">
        <v>2439</v>
      </c>
      <c r="M883" s="419">
        <v>40.132750000000001</v>
      </c>
      <c r="N883" s="419">
        <v>-75.936736111111117</v>
      </c>
      <c r="O883" s="418">
        <v>20143571514</v>
      </c>
      <c r="P883" s="413" t="s">
        <v>55</v>
      </c>
      <c r="Q883" s="413" t="s">
        <v>2375</v>
      </c>
      <c r="R883" s="413" t="s">
        <v>2434</v>
      </c>
      <c r="S883" s="420" t="s">
        <v>2443</v>
      </c>
      <c r="T883" s="413"/>
      <c r="U883" s="436"/>
      <c r="V883" s="606">
        <f>LOOKUP(Table1[[#This Row],[JV '#]],Table4[JV '#],Table4[Construction Start Dates])</f>
        <v>42828</v>
      </c>
    </row>
    <row r="884" spans="1:22" ht="60" x14ac:dyDescent="0.25">
      <c r="A884" s="414" t="s">
        <v>2444</v>
      </c>
      <c r="B884" s="415" t="s">
        <v>35</v>
      </c>
      <c r="C884" s="415">
        <v>263</v>
      </c>
      <c r="D884" s="416">
        <v>21409</v>
      </c>
      <c r="E884" s="416">
        <v>87521</v>
      </c>
      <c r="F884" s="496">
        <v>36102100420000</v>
      </c>
      <c r="G884" s="416">
        <v>8</v>
      </c>
      <c r="H884" s="415" t="s">
        <v>2352</v>
      </c>
      <c r="I884" s="418" t="s">
        <v>2445</v>
      </c>
      <c r="J884" s="418" t="s">
        <v>2446</v>
      </c>
      <c r="K884" s="418" t="s">
        <v>2438</v>
      </c>
      <c r="L884" s="503" t="s">
        <v>2447</v>
      </c>
      <c r="M884" s="419">
        <v>40.143700000000003</v>
      </c>
      <c r="N884" s="419">
        <v>-76.020700000000005</v>
      </c>
      <c r="O884" s="418">
        <v>20151671723</v>
      </c>
      <c r="P884" s="413" t="s">
        <v>55</v>
      </c>
      <c r="Q884" s="413" t="s">
        <v>316</v>
      </c>
      <c r="R884" s="413" t="s">
        <v>2084</v>
      </c>
      <c r="S884" s="420"/>
      <c r="T884" s="413"/>
      <c r="U884" s="436"/>
      <c r="V884" s="606">
        <f>LOOKUP(Table1[[#This Row],[JV '#]],Table4[JV '#],Table4[Construction Start Dates])</f>
        <v>42885</v>
      </c>
    </row>
    <row r="885" spans="1:22" ht="24" x14ac:dyDescent="0.25">
      <c r="A885" s="414" t="s">
        <v>2448</v>
      </c>
      <c r="B885" s="415" t="s">
        <v>35</v>
      </c>
      <c r="C885" s="415">
        <v>263</v>
      </c>
      <c r="D885" s="416">
        <v>21409</v>
      </c>
      <c r="E885" s="416">
        <v>87521</v>
      </c>
      <c r="F885" s="496">
        <v>36102100420000</v>
      </c>
      <c r="G885" s="416">
        <v>8</v>
      </c>
      <c r="H885" s="415" t="s">
        <v>2352</v>
      </c>
      <c r="I885" s="418" t="s">
        <v>2445</v>
      </c>
      <c r="J885" s="418" t="s">
        <v>2446</v>
      </c>
      <c r="K885" s="418" t="s">
        <v>2438</v>
      </c>
      <c r="L885" s="503" t="s">
        <v>2447</v>
      </c>
      <c r="M885" s="419">
        <v>40.143700000000003</v>
      </c>
      <c r="N885" s="419">
        <v>-76.020700000000005</v>
      </c>
      <c r="O885" s="418">
        <v>20151671723</v>
      </c>
      <c r="P885" s="413" t="s">
        <v>55</v>
      </c>
      <c r="Q885" s="413" t="s">
        <v>893</v>
      </c>
      <c r="R885" s="413" t="s">
        <v>2449</v>
      </c>
      <c r="S885" s="420"/>
      <c r="T885" s="413"/>
      <c r="U885" s="436"/>
      <c r="V885" s="606">
        <f>LOOKUP(Table1[[#This Row],[JV '#]],Table4[JV '#],Table4[Construction Start Dates])</f>
        <v>42885</v>
      </c>
    </row>
    <row r="886" spans="1:22" ht="24" x14ac:dyDescent="0.25">
      <c r="A886" s="414" t="s">
        <v>2450</v>
      </c>
      <c r="B886" s="415" t="s">
        <v>35</v>
      </c>
      <c r="C886" s="415">
        <v>263</v>
      </c>
      <c r="D886" s="416">
        <v>21409</v>
      </c>
      <c r="E886" s="416">
        <v>87521</v>
      </c>
      <c r="F886" s="496">
        <v>36102100420000</v>
      </c>
      <c r="G886" s="416">
        <v>8</v>
      </c>
      <c r="H886" s="415" t="s">
        <v>2352</v>
      </c>
      <c r="I886" s="418" t="s">
        <v>2445</v>
      </c>
      <c r="J886" s="418" t="s">
        <v>2446</v>
      </c>
      <c r="K886" s="418" t="s">
        <v>2438</v>
      </c>
      <c r="L886" s="503" t="s">
        <v>2447</v>
      </c>
      <c r="M886" s="419">
        <v>40.143700000000003</v>
      </c>
      <c r="N886" s="419">
        <v>-76.020700000000005</v>
      </c>
      <c r="O886" s="418">
        <v>20151671723</v>
      </c>
      <c r="P886" s="413" t="s">
        <v>46</v>
      </c>
      <c r="Q886" s="413" t="s">
        <v>548</v>
      </c>
      <c r="R886" s="413" t="s">
        <v>549</v>
      </c>
      <c r="S886" s="420" t="s">
        <v>44</v>
      </c>
      <c r="T886" s="413"/>
      <c r="U886" s="436"/>
      <c r="V886" s="606">
        <f>LOOKUP(Table1[[#This Row],[JV '#]],Table4[JV '#],Table4[Construction Start Dates])</f>
        <v>42885</v>
      </c>
    </row>
    <row r="887" spans="1:22" ht="24" x14ac:dyDescent="0.25">
      <c r="A887" s="414">
        <v>264</v>
      </c>
      <c r="B887" s="415" t="s">
        <v>35</v>
      </c>
      <c r="C887" s="415">
        <v>264</v>
      </c>
      <c r="D887" s="416">
        <v>21415</v>
      </c>
      <c r="E887" s="416">
        <v>74958</v>
      </c>
      <c r="F887" s="417">
        <v>36102402100000</v>
      </c>
      <c r="G887" s="416">
        <v>8</v>
      </c>
      <c r="H887" s="415" t="s">
        <v>2352</v>
      </c>
      <c r="I887" s="418" t="s">
        <v>2451</v>
      </c>
      <c r="J887" s="418" t="s">
        <v>2452</v>
      </c>
      <c r="K887" s="418" t="s">
        <v>2453</v>
      </c>
      <c r="L887" s="418" t="s">
        <v>2454</v>
      </c>
      <c r="M887" s="419">
        <v>40.203861111111109</v>
      </c>
      <c r="N887" s="419">
        <v>-76.182205555555555</v>
      </c>
      <c r="O887" s="418">
        <v>20150261320</v>
      </c>
      <c r="P887" s="413" t="s">
        <v>46</v>
      </c>
      <c r="Q887" s="413" t="s">
        <v>548</v>
      </c>
      <c r="R887" s="413" t="s">
        <v>549</v>
      </c>
      <c r="S887" s="420" t="s">
        <v>44</v>
      </c>
      <c r="T887" s="413"/>
      <c r="U887" s="420"/>
      <c r="V887" s="606">
        <f>LOOKUP(Table1[[#This Row],[JV '#]],Table4[JV '#],Table4[Construction Start Dates])</f>
        <v>42562</v>
      </c>
    </row>
    <row r="888" spans="1:22" ht="60" x14ac:dyDescent="0.25">
      <c r="A888" s="414" t="s">
        <v>2455</v>
      </c>
      <c r="B888" s="415" t="s">
        <v>35</v>
      </c>
      <c r="C888" s="415">
        <v>265</v>
      </c>
      <c r="D888" s="516">
        <v>21417</v>
      </c>
      <c r="E888" s="416">
        <v>19927</v>
      </c>
      <c r="F888" s="417">
        <v>36102500801639</v>
      </c>
      <c r="G888" s="416">
        <v>8</v>
      </c>
      <c r="H888" s="415" t="s">
        <v>2352</v>
      </c>
      <c r="I888" s="418" t="s">
        <v>2456</v>
      </c>
      <c r="J888" s="418" t="s">
        <v>2457</v>
      </c>
      <c r="K888" s="418" t="s">
        <v>2438</v>
      </c>
      <c r="L888" s="418" t="s">
        <v>2458</v>
      </c>
      <c r="M888" s="419">
        <v>40.134805555555559</v>
      </c>
      <c r="N888" s="419">
        <v>-76.174122222222223</v>
      </c>
      <c r="O888" s="418">
        <v>20150271482</v>
      </c>
      <c r="P888" s="413" t="s">
        <v>55</v>
      </c>
      <c r="Q888" s="413" t="s">
        <v>316</v>
      </c>
      <c r="R888" s="413" t="s">
        <v>2084</v>
      </c>
      <c r="S888" s="420"/>
      <c r="T888" s="413"/>
      <c r="U888" s="420"/>
      <c r="V888" s="606">
        <f>LOOKUP(Table1[[#This Row],[JV '#]],Table4[JV '#],Table4[Construction Start Dates])</f>
        <v>42585</v>
      </c>
    </row>
    <row r="889" spans="1:22" ht="24" x14ac:dyDescent="0.25">
      <c r="A889" s="414" t="s">
        <v>2459</v>
      </c>
      <c r="B889" s="415" t="s">
        <v>35</v>
      </c>
      <c r="C889" s="415">
        <v>265</v>
      </c>
      <c r="D889" s="516">
        <v>21417</v>
      </c>
      <c r="E889" s="416">
        <v>19927</v>
      </c>
      <c r="F889" s="417">
        <v>36102500801639</v>
      </c>
      <c r="G889" s="416">
        <v>8</v>
      </c>
      <c r="H889" s="415" t="s">
        <v>2352</v>
      </c>
      <c r="I889" s="418" t="s">
        <v>2456</v>
      </c>
      <c r="J889" s="418" t="s">
        <v>2457</v>
      </c>
      <c r="K889" s="418" t="s">
        <v>2438</v>
      </c>
      <c r="L889" s="418" t="s">
        <v>2458</v>
      </c>
      <c r="M889" s="419">
        <v>40.134805555555559</v>
      </c>
      <c r="N889" s="419">
        <v>-76.174122222222223</v>
      </c>
      <c r="O889" s="418">
        <v>20150271482</v>
      </c>
      <c r="P889" s="413" t="s">
        <v>46</v>
      </c>
      <c r="Q889" s="413" t="s">
        <v>548</v>
      </c>
      <c r="R889" s="413" t="s">
        <v>549</v>
      </c>
      <c r="S889" s="420" t="s">
        <v>44</v>
      </c>
      <c r="T889" s="413"/>
      <c r="U889" s="436"/>
      <c r="V889" s="606">
        <f>LOOKUP(Table1[[#This Row],[JV '#]],Table4[JV '#],Table4[Construction Start Dates])</f>
        <v>42585</v>
      </c>
    </row>
    <row r="890" spans="1:22" x14ac:dyDescent="0.25">
      <c r="A890" s="414" t="s">
        <v>2460</v>
      </c>
      <c r="B890" s="415" t="s">
        <v>35</v>
      </c>
      <c r="C890" s="415">
        <v>265</v>
      </c>
      <c r="D890" s="516">
        <v>21417</v>
      </c>
      <c r="E890" s="416">
        <v>19927</v>
      </c>
      <c r="F890" s="417">
        <v>36102500801639</v>
      </c>
      <c r="G890" s="416">
        <v>8</v>
      </c>
      <c r="H890" s="415" t="s">
        <v>2352</v>
      </c>
      <c r="I890" s="418" t="s">
        <v>2456</v>
      </c>
      <c r="J890" s="418" t="s">
        <v>2457</v>
      </c>
      <c r="K890" s="418" t="s">
        <v>2438</v>
      </c>
      <c r="L890" s="418" t="s">
        <v>2458</v>
      </c>
      <c r="M890" s="419">
        <v>40.134805555555559</v>
      </c>
      <c r="N890" s="419">
        <v>-76.174122222222223</v>
      </c>
      <c r="O890" s="418">
        <v>20150271482</v>
      </c>
      <c r="P890" s="413" t="s">
        <v>107</v>
      </c>
      <c r="Q890" s="413" t="s">
        <v>2461</v>
      </c>
      <c r="R890" s="413" t="s">
        <v>2462</v>
      </c>
      <c r="S890" s="420" t="s">
        <v>44</v>
      </c>
      <c r="T890" s="413"/>
      <c r="U890" s="436"/>
      <c r="V890" s="606">
        <f>LOOKUP(Table1[[#This Row],[JV '#]],Table4[JV '#],Table4[Construction Start Dates])</f>
        <v>42585</v>
      </c>
    </row>
    <row r="891" spans="1:22" ht="24" x14ac:dyDescent="0.25">
      <c r="A891" s="414" t="s">
        <v>2463</v>
      </c>
      <c r="B891" s="415" t="s">
        <v>35</v>
      </c>
      <c r="C891" s="415">
        <v>266</v>
      </c>
      <c r="D891" s="416">
        <v>21439</v>
      </c>
      <c r="E891" s="415">
        <v>100523</v>
      </c>
      <c r="F891" s="417">
        <v>36103400200000</v>
      </c>
      <c r="G891" s="416">
        <v>8</v>
      </c>
      <c r="H891" s="415" t="s">
        <v>2352</v>
      </c>
      <c r="I891" s="418" t="s">
        <v>2464</v>
      </c>
      <c r="J891" s="418" t="s">
        <v>2465</v>
      </c>
      <c r="K891" s="418" t="s">
        <v>2466</v>
      </c>
      <c r="L891" s="418" t="s">
        <v>2467</v>
      </c>
      <c r="M891" s="419">
        <v>40.24411111111111</v>
      </c>
      <c r="N891" s="419">
        <v>-76.113630555555559</v>
      </c>
      <c r="O891" s="418">
        <v>20151471484</v>
      </c>
      <c r="P891" s="413" t="s">
        <v>46</v>
      </c>
      <c r="Q891" s="413" t="s">
        <v>548</v>
      </c>
      <c r="R891" s="413" t="s">
        <v>549</v>
      </c>
      <c r="S891" s="420" t="s">
        <v>44</v>
      </c>
      <c r="T891" s="413"/>
      <c r="U891" s="420"/>
      <c r="V891" s="606">
        <f>LOOKUP(Table1[[#This Row],[JV '#]],Table4[JV '#],Table4[Construction Start Dates])</f>
        <v>42926</v>
      </c>
    </row>
    <row r="892" spans="1:22" ht="60" x14ac:dyDescent="0.25">
      <c r="A892" s="414" t="s">
        <v>2468</v>
      </c>
      <c r="B892" s="415" t="s">
        <v>35</v>
      </c>
      <c r="C892" s="415">
        <v>266</v>
      </c>
      <c r="D892" s="416">
        <v>21439</v>
      </c>
      <c r="E892" s="415">
        <v>100523</v>
      </c>
      <c r="F892" s="417">
        <v>36103400200000</v>
      </c>
      <c r="G892" s="416">
        <v>8</v>
      </c>
      <c r="H892" s="415" t="s">
        <v>2352</v>
      </c>
      <c r="I892" s="418" t="s">
        <v>2464</v>
      </c>
      <c r="J892" s="418" t="s">
        <v>2465</v>
      </c>
      <c r="K892" s="418" t="s">
        <v>2466</v>
      </c>
      <c r="L892" s="418" t="s">
        <v>2467</v>
      </c>
      <c r="M892" s="419">
        <v>40.24411111111111</v>
      </c>
      <c r="N892" s="419">
        <v>-76.113630555555559</v>
      </c>
      <c r="O892" s="418">
        <v>20151471484</v>
      </c>
      <c r="P892" s="413" t="s">
        <v>55</v>
      </c>
      <c r="Q892" s="413" t="s">
        <v>2375</v>
      </c>
      <c r="R892" s="413" t="s">
        <v>2469</v>
      </c>
      <c r="S892" s="420" t="s">
        <v>302</v>
      </c>
      <c r="T892" s="413"/>
      <c r="U892" s="436"/>
      <c r="V892" s="606">
        <f>LOOKUP(Table1[[#This Row],[JV '#]],Table4[JV '#],Table4[Construction Start Dates])</f>
        <v>42926</v>
      </c>
    </row>
    <row r="893" spans="1:22" ht="60" x14ac:dyDescent="0.25">
      <c r="A893" s="414" t="s">
        <v>2470</v>
      </c>
      <c r="B893" s="415" t="s">
        <v>35</v>
      </c>
      <c r="C893" s="415">
        <v>267</v>
      </c>
      <c r="D893" s="416">
        <v>21446</v>
      </c>
      <c r="E893" s="416">
        <v>63230</v>
      </c>
      <c r="F893" s="417">
        <v>36103501500846</v>
      </c>
      <c r="G893" s="416">
        <v>8</v>
      </c>
      <c r="H893" s="415" t="s">
        <v>2352</v>
      </c>
      <c r="I893" s="418" t="s">
        <v>2471</v>
      </c>
      <c r="J893" s="418" t="s">
        <v>2472</v>
      </c>
      <c r="K893" s="418" t="s">
        <v>1737</v>
      </c>
      <c r="L893" s="418" t="s">
        <v>2371</v>
      </c>
      <c r="M893" s="419">
        <v>40.245222222222225</v>
      </c>
      <c r="N893" s="419">
        <v>-76.248874999999998</v>
      </c>
      <c r="O893" s="418">
        <v>20151472602</v>
      </c>
      <c r="P893" s="413" t="s">
        <v>55</v>
      </c>
      <c r="Q893" s="413" t="s">
        <v>316</v>
      </c>
      <c r="R893" s="413" t="s">
        <v>2084</v>
      </c>
      <c r="S893" s="420"/>
      <c r="T893" s="413"/>
      <c r="U893" s="420"/>
      <c r="V893" s="606">
        <f>LOOKUP(Table1[[#This Row],[JV '#]],Table4[JV '#],Table4[Construction Start Dates])</f>
        <v>42978</v>
      </c>
    </row>
    <row r="894" spans="1:22" ht="24" x14ac:dyDescent="0.25">
      <c r="A894" s="414" t="s">
        <v>2473</v>
      </c>
      <c r="B894" s="415" t="s">
        <v>35</v>
      </c>
      <c r="C894" s="415">
        <v>267</v>
      </c>
      <c r="D894" s="416">
        <v>21446</v>
      </c>
      <c r="E894" s="416">
        <v>63230</v>
      </c>
      <c r="F894" s="417">
        <v>36103501500846</v>
      </c>
      <c r="G894" s="416">
        <v>8</v>
      </c>
      <c r="H894" s="415" t="s">
        <v>2352</v>
      </c>
      <c r="I894" s="418" t="s">
        <v>2471</v>
      </c>
      <c r="J894" s="418" t="s">
        <v>2472</v>
      </c>
      <c r="K894" s="418" t="s">
        <v>1737</v>
      </c>
      <c r="L894" s="418" t="s">
        <v>2371</v>
      </c>
      <c r="M894" s="419">
        <v>40.245222222222225</v>
      </c>
      <c r="N894" s="419">
        <v>-76.248874999999998</v>
      </c>
      <c r="O894" s="418">
        <v>20151472602</v>
      </c>
      <c r="P894" s="413" t="s">
        <v>46</v>
      </c>
      <c r="Q894" s="413" t="s">
        <v>548</v>
      </c>
      <c r="R894" s="413" t="s">
        <v>549</v>
      </c>
      <c r="S894" s="420" t="s">
        <v>44</v>
      </c>
      <c r="T894" s="413"/>
      <c r="U894" s="436"/>
      <c r="V894" s="606">
        <f>LOOKUP(Table1[[#This Row],[JV '#]],Table4[JV '#],Table4[Construction Start Dates])</f>
        <v>42978</v>
      </c>
    </row>
    <row r="895" spans="1:22" ht="60" x14ac:dyDescent="0.25">
      <c r="A895" s="414" t="s">
        <v>2474</v>
      </c>
      <c r="B895" s="415" t="s">
        <v>35</v>
      </c>
      <c r="C895" s="514">
        <v>268</v>
      </c>
      <c r="D895" s="416">
        <v>21454</v>
      </c>
      <c r="E895" s="516">
        <v>20124</v>
      </c>
      <c r="F895" s="417">
        <v>36103702100000</v>
      </c>
      <c r="G895" s="416">
        <v>8</v>
      </c>
      <c r="H895" s="415" t="s">
        <v>2352</v>
      </c>
      <c r="I895" s="418" t="s">
        <v>2475</v>
      </c>
      <c r="J895" s="418" t="s">
        <v>2476</v>
      </c>
      <c r="K895" s="418" t="s">
        <v>2477</v>
      </c>
      <c r="L895" s="418" t="s">
        <v>2478</v>
      </c>
      <c r="M895" s="419">
        <v>40.227555555555554</v>
      </c>
      <c r="N895" s="419">
        <v>-76.335049999999995</v>
      </c>
      <c r="O895" s="418">
        <v>20150271484</v>
      </c>
      <c r="P895" s="413" t="s">
        <v>55</v>
      </c>
      <c r="Q895" s="413" t="s">
        <v>2375</v>
      </c>
      <c r="R895" s="413" t="s">
        <v>2479</v>
      </c>
      <c r="S895" s="420" t="s">
        <v>302</v>
      </c>
      <c r="T895" s="413"/>
      <c r="U895" s="420"/>
      <c r="V895" s="606">
        <f>LOOKUP(Table1[[#This Row],[JV '#]],Table4[JV '#],Table4[Construction Start Dates])</f>
        <v>42585</v>
      </c>
    </row>
    <row r="896" spans="1:22" ht="24" x14ac:dyDescent="0.25">
      <c r="A896" s="414" t="s">
        <v>2480</v>
      </c>
      <c r="B896" s="415" t="s">
        <v>35</v>
      </c>
      <c r="C896" s="514">
        <v>269</v>
      </c>
      <c r="D896" s="416">
        <v>21459</v>
      </c>
      <c r="E896" s="516">
        <v>87706</v>
      </c>
      <c r="F896" s="417">
        <v>36103900500000</v>
      </c>
      <c r="G896" s="416">
        <v>8</v>
      </c>
      <c r="H896" s="415" t="s">
        <v>2352</v>
      </c>
      <c r="I896" s="418" t="s">
        <v>2481</v>
      </c>
      <c r="J896" s="418" t="s">
        <v>2482</v>
      </c>
      <c r="K896" s="418" t="s">
        <v>2483</v>
      </c>
      <c r="L896" s="418" t="s">
        <v>2454</v>
      </c>
      <c r="M896" s="419">
        <v>40.177166666666665</v>
      </c>
      <c r="N896" s="419">
        <v>-76.241738888888889</v>
      </c>
      <c r="O896" s="418">
        <v>20151470444</v>
      </c>
      <c r="P896" s="413" t="s">
        <v>46</v>
      </c>
      <c r="Q896" s="413" t="s">
        <v>548</v>
      </c>
      <c r="R896" s="413" t="s">
        <v>549</v>
      </c>
      <c r="S896" s="420" t="s">
        <v>44</v>
      </c>
      <c r="T896" s="413"/>
      <c r="U896" s="420"/>
      <c r="V896" s="606">
        <f>LOOKUP(Table1[[#This Row],[JV '#]],Table4[JV '#],Table4[Construction Start Dates])</f>
        <v>42948</v>
      </c>
    </row>
    <row r="897" spans="1:22" ht="36" x14ac:dyDescent="0.25">
      <c r="A897" s="414" t="s">
        <v>2484</v>
      </c>
      <c r="B897" s="415" t="s">
        <v>35</v>
      </c>
      <c r="C897" s="514">
        <v>269</v>
      </c>
      <c r="D897" s="416">
        <v>21459</v>
      </c>
      <c r="E897" s="516">
        <v>87706</v>
      </c>
      <c r="F897" s="417">
        <v>36103900500000</v>
      </c>
      <c r="G897" s="416">
        <v>8</v>
      </c>
      <c r="H897" s="415" t="s">
        <v>2352</v>
      </c>
      <c r="I897" s="418" t="s">
        <v>2481</v>
      </c>
      <c r="J897" s="418" t="s">
        <v>2482</v>
      </c>
      <c r="K897" s="418" t="s">
        <v>2483</v>
      </c>
      <c r="L897" s="418" t="s">
        <v>2454</v>
      </c>
      <c r="M897" s="419">
        <v>40.177166666666665</v>
      </c>
      <c r="N897" s="419">
        <v>-76.241738888888889</v>
      </c>
      <c r="O897" s="418">
        <v>20151470444</v>
      </c>
      <c r="P897" s="413" t="s">
        <v>55</v>
      </c>
      <c r="Q897" s="413" t="s">
        <v>2375</v>
      </c>
      <c r="R897" s="413" t="s">
        <v>2485</v>
      </c>
      <c r="S897" s="420"/>
      <c r="T897" s="413"/>
      <c r="U897" s="436"/>
      <c r="V897" s="606">
        <f>LOOKUP(Table1[[#This Row],[JV '#]],Table4[JV '#],Table4[Construction Start Dates])</f>
        <v>42948</v>
      </c>
    </row>
    <row r="898" spans="1:22" ht="60" x14ac:dyDescent="0.25">
      <c r="A898" s="414">
        <v>270</v>
      </c>
      <c r="B898" s="415" t="s">
        <v>35</v>
      </c>
      <c r="C898" s="415">
        <v>270</v>
      </c>
      <c r="D898" s="516">
        <v>21474</v>
      </c>
      <c r="E898" s="416">
        <v>91323</v>
      </c>
      <c r="F898" s="417">
        <v>36104800500000</v>
      </c>
      <c r="G898" s="416">
        <v>8</v>
      </c>
      <c r="H898" s="415" t="s">
        <v>2352</v>
      </c>
      <c r="I898" s="418" t="s">
        <v>2486</v>
      </c>
      <c r="J898" s="418" t="s">
        <v>2487</v>
      </c>
      <c r="K898" s="418" t="s">
        <v>2488</v>
      </c>
      <c r="L898" s="418" t="s">
        <v>2447</v>
      </c>
      <c r="M898" s="419">
        <v>40.165638888888886</v>
      </c>
      <c r="N898" s="419">
        <v>-76.022205555555558</v>
      </c>
      <c r="O898" s="418" t="s">
        <v>2489</v>
      </c>
      <c r="P898" s="413" t="s">
        <v>55</v>
      </c>
      <c r="Q898" s="413" t="s">
        <v>316</v>
      </c>
      <c r="R898" s="413" t="s">
        <v>2084</v>
      </c>
      <c r="S898" s="420"/>
      <c r="T898" s="413"/>
      <c r="U898" s="420"/>
      <c r="V898" s="606">
        <f>LOOKUP(Table1[[#This Row],[JV '#]],Table4[JV '#],Table4[Construction Start Dates])</f>
        <v>42948</v>
      </c>
    </row>
    <row r="899" spans="1:22" ht="60" x14ac:dyDescent="0.25">
      <c r="A899" s="414" t="s">
        <v>2490</v>
      </c>
      <c r="B899" s="415" t="s">
        <v>35</v>
      </c>
      <c r="C899" s="514">
        <v>271</v>
      </c>
      <c r="D899" s="416">
        <v>21482</v>
      </c>
      <c r="E899" s="516">
        <v>87515</v>
      </c>
      <c r="F899" s="417">
        <v>36105300200000</v>
      </c>
      <c r="G899" s="416">
        <v>8</v>
      </c>
      <c r="H899" s="415" t="s">
        <v>2352</v>
      </c>
      <c r="I899" s="418" t="s">
        <v>2491</v>
      </c>
      <c r="J899" s="418" t="s">
        <v>2492</v>
      </c>
      <c r="K899" s="418" t="s">
        <v>2493</v>
      </c>
      <c r="L899" s="418" t="s">
        <v>2494</v>
      </c>
      <c r="M899" s="419">
        <v>40.24133333333333</v>
      </c>
      <c r="N899" s="419">
        <v>-76.141358333333329</v>
      </c>
      <c r="O899" s="418">
        <v>20150271485</v>
      </c>
      <c r="P899" s="413" t="s">
        <v>55</v>
      </c>
      <c r="Q899" s="413" t="s">
        <v>316</v>
      </c>
      <c r="R899" s="413" t="s">
        <v>2084</v>
      </c>
      <c r="S899" s="420"/>
      <c r="T899" s="413"/>
      <c r="U899" s="420"/>
      <c r="V899" s="606">
        <f>LOOKUP(Table1[[#This Row],[JV '#]],Table4[JV '#],Table4[Construction Start Dates])</f>
        <v>42585</v>
      </c>
    </row>
    <row r="900" spans="1:22" ht="24" x14ac:dyDescent="0.25">
      <c r="A900" s="414" t="s">
        <v>2495</v>
      </c>
      <c r="B900" s="415" t="s">
        <v>35</v>
      </c>
      <c r="C900" s="514">
        <v>271</v>
      </c>
      <c r="D900" s="416">
        <v>21482</v>
      </c>
      <c r="E900" s="516">
        <v>87515</v>
      </c>
      <c r="F900" s="417">
        <v>36105300200000</v>
      </c>
      <c r="G900" s="416">
        <v>8</v>
      </c>
      <c r="H900" s="415" t="s">
        <v>2352</v>
      </c>
      <c r="I900" s="418" t="s">
        <v>2491</v>
      </c>
      <c r="J900" s="418" t="s">
        <v>2492</v>
      </c>
      <c r="K900" s="418" t="s">
        <v>2493</v>
      </c>
      <c r="L900" s="418" t="s">
        <v>2494</v>
      </c>
      <c r="M900" s="419">
        <v>40.24133333333333</v>
      </c>
      <c r="N900" s="419">
        <v>-76.141358333333329</v>
      </c>
      <c r="O900" s="418">
        <v>20150271485</v>
      </c>
      <c r="P900" s="413" t="s">
        <v>46</v>
      </c>
      <c r="Q900" s="413" t="s">
        <v>548</v>
      </c>
      <c r="R900" s="413" t="s">
        <v>549</v>
      </c>
      <c r="S900" s="420" t="s">
        <v>44</v>
      </c>
      <c r="T900" s="413"/>
      <c r="U900" s="436"/>
      <c r="V900" s="606">
        <f>LOOKUP(Table1[[#This Row],[JV '#]],Table4[JV '#],Table4[Construction Start Dates])</f>
        <v>42585</v>
      </c>
    </row>
    <row r="901" spans="1:22" ht="24" x14ac:dyDescent="0.25">
      <c r="A901" s="414" t="s">
        <v>2496</v>
      </c>
      <c r="B901" s="415" t="s">
        <v>35</v>
      </c>
      <c r="C901" s="514">
        <v>271</v>
      </c>
      <c r="D901" s="416">
        <v>21482</v>
      </c>
      <c r="E901" s="516">
        <v>87515</v>
      </c>
      <c r="F901" s="417">
        <v>36105300200000</v>
      </c>
      <c r="G901" s="416">
        <v>8</v>
      </c>
      <c r="H901" s="415" t="s">
        <v>2352</v>
      </c>
      <c r="I901" s="418" t="s">
        <v>2491</v>
      </c>
      <c r="J901" s="418" t="s">
        <v>2492</v>
      </c>
      <c r="K901" s="418" t="s">
        <v>2493</v>
      </c>
      <c r="L901" s="418" t="s">
        <v>2494</v>
      </c>
      <c r="M901" s="419">
        <v>40.24133333333333</v>
      </c>
      <c r="N901" s="419">
        <v>-76.141358333333329</v>
      </c>
      <c r="O901" s="418">
        <v>20150271485</v>
      </c>
      <c r="P901" s="413" t="s">
        <v>162</v>
      </c>
      <c r="Q901" s="413" t="s">
        <v>1594</v>
      </c>
      <c r="R901" s="413" t="s">
        <v>2234</v>
      </c>
      <c r="S901" s="420" t="s">
        <v>44</v>
      </c>
      <c r="T901" s="413"/>
      <c r="U901" s="436"/>
      <c r="V901" s="606">
        <f>LOOKUP(Table1[[#This Row],[JV '#]],Table4[JV '#],Table4[Construction Start Dates])</f>
        <v>42585</v>
      </c>
    </row>
    <row r="902" spans="1:22" ht="24" x14ac:dyDescent="0.25">
      <c r="A902" s="414" t="s">
        <v>2497</v>
      </c>
      <c r="B902" s="415" t="s">
        <v>35</v>
      </c>
      <c r="C902" s="514">
        <v>271</v>
      </c>
      <c r="D902" s="416">
        <v>21482</v>
      </c>
      <c r="E902" s="516">
        <v>87515</v>
      </c>
      <c r="F902" s="417">
        <v>36105300200000</v>
      </c>
      <c r="G902" s="416">
        <v>8</v>
      </c>
      <c r="H902" s="415" t="s">
        <v>2352</v>
      </c>
      <c r="I902" s="418" t="s">
        <v>2491</v>
      </c>
      <c r="J902" s="418" t="s">
        <v>2492</v>
      </c>
      <c r="K902" s="418" t="s">
        <v>2493</v>
      </c>
      <c r="L902" s="418" t="s">
        <v>2494</v>
      </c>
      <c r="M902" s="419">
        <v>40.24133333333333</v>
      </c>
      <c r="N902" s="419">
        <v>-76.141358333333329</v>
      </c>
      <c r="O902" s="418">
        <v>20150271485</v>
      </c>
      <c r="P902" s="413" t="s">
        <v>55</v>
      </c>
      <c r="Q902" s="413" t="s">
        <v>56</v>
      </c>
      <c r="R902" s="413" t="s">
        <v>2153</v>
      </c>
      <c r="S902" s="420"/>
      <c r="T902" s="413"/>
      <c r="U902" s="436"/>
      <c r="V902" s="606">
        <f>LOOKUP(Table1[[#This Row],[JV '#]],Table4[JV '#],Table4[Construction Start Dates])</f>
        <v>42585</v>
      </c>
    </row>
    <row r="903" spans="1:22" ht="36" x14ac:dyDescent="0.25">
      <c r="A903" s="414" t="s">
        <v>2498</v>
      </c>
      <c r="B903" s="415" t="s">
        <v>35</v>
      </c>
      <c r="C903" s="514">
        <v>271</v>
      </c>
      <c r="D903" s="416">
        <v>21482</v>
      </c>
      <c r="E903" s="516">
        <v>87515</v>
      </c>
      <c r="F903" s="417">
        <v>36105300200000</v>
      </c>
      <c r="G903" s="416">
        <v>8</v>
      </c>
      <c r="H903" s="415" t="s">
        <v>2352</v>
      </c>
      <c r="I903" s="418" t="s">
        <v>2491</v>
      </c>
      <c r="J903" s="418" t="s">
        <v>2492</v>
      </c>
      <c r="K903" s="418" t="s">
        <v>2493</v>
      </c>
      <c r="L903" s="418" t="s">
        <v>2494</v>
      </c>
      <c r="M903" s="419">
        <v>40.24133333333333</v>
      </c>
      <c r="N903" s="419">
        <v>-76.141358333333329</v>
      </c>
      <c r="O903" s="418">
        <v>20150271485</v>
      </c>
      <c r="P903" s="413" t="s">
        <v>55</v>
      </c>
      <c r="Q903" s="413" t="s">
        <v>2375</v>
      </c>
      <c r="R903" s="413" t="s">
        <v>2485</v>
      </c>
      <c r="S903" s="420" t="s">
        <v>44</v>
      </c>
      <c r="T903" s="413"/>
      <c r="U903" s="436"/>
      <c r="V903" s="606">
        <f>LOOKUP(Table1[[#This Row],[JV '#]],Table4[JV '#],Table4[Construction Start Dates])</f>
        <v>42585</v>
      </c>
    </row>
    <row r="904" spans="1:22" ht="36" x14ac:dyDescent="0.25">
      <c r="A904" s="414" t="s">
        <v>2499</v>
      </c>
      <c r="B904" s="415" t="s">
        <v>35</v>
      </c>
      <c r="C904" s="415">
        <v>272</v>
      </c>
      <c r="D904" s="516">
        <v>21487</v>
      </c>
      <c r="E904" s="416">
        <v>87566</v>
      </c>
      <c r="F904" s="417">
        <v>36105500202673</v>
      </c>
      <c r="G904" s="416">
        <v>8</v>
      </c>
      <c r="H904" s="415" t="s">
        <v>2352</v>
      </c>
      <c r="I904" s="418" t="s">
        <v>2500</v>
      </c>
      <c r="J904" s="418" t="s">
        <v>2501</v>
      </c>
      <c r="K904" s="418" t="s">
        <v>2466</v>
      </c>
      <c r="L904" s="418" t="s">
        <v>2467</v>
      </c>
      <c r="M904" s="419">
        <v>40.243000000000002</v>
      </c>
      <c r="N904" s="419">
        <v>-76.123002777777771</v>
      </c>
      <c r="O904" s="418">
        <v>20143561430</v>
      </c>
      <c r="P904" s="413"/>
      <c r="Q904" s="413" t="s">
        <v>2502</v>
      </c>
      <c r="R904" s="413" t="s">
        <v>2503</v>
      </c>
      <c r="S904" s="420"/>
      <c r="T904" s="413"/>
      <c r="U904" s="420"/>
      <c r="V904" s="606">
        <f>LOOKUP(Table1[[#This Row],[JV '#]],Table4[JV '#],Table4[Construction Start Dates])</f>
        <v>42507</v>
      </c>
    </row>
    <row r="905" spans="1:22" ht="24" x14ac:dyDescent="0.25">
      <c r="A905" s="414" t="s">
        <v>2504</v>
      </c>
      <c r="B905" s="415" t="s">
        <v>35</v>
      </c>
      <c r="C905" s="415">
        <v>272</v>
      </c>
      <c r="D905" s="516">
        <v>21487</v>
      </c>
      <c r="E905" s="416">
        <v>87566</v>
      </c>
      <c r="F905" s="417">
        <v>36105500202673</v>
      </c>
      <c r="G905" s="416">
        <v>8</v>
      </c>
      <c r="H905" s="415" t="s">
        <v>2352</v>
      </c>
      <c r="I905" s="418" t="s">
        <v>2500</v>
      </c>
      <c r="J905" s="418" t="s">
        <v>2501</v>
      </c>
      <c r="K905" s="418" t="s">
        <v>2466</v>
      </c>
      <c r="L905" s="418" t="s">
        <v>2467</v>
      </c>
      <c r="M905" s="419">
        <v>40.243000000000002</v>
      </c>
      <c r="N905" s="419">
        <v>-76.123002777777771</v>
      </c>
      <c r="O905" s="418">
        <v>20143561430</v>
      </c>
      <c r="P905" s="413" t="s">
        <v>46</v>
      </c>
      <c r="Q905" s="413" t="s">
        <v>548</v>
      </c>
      <c r="R905" s="413" t="s">
        <v>549</v>
      </c>
      <c r="S905" s="420"/>
      <c r="T905" s="413"/>
      <c r="U905" s="436"/>
      <c r="V905" s="606">
        <f>LOOKUP(Table1[[#This Row],[JV '#]],Table4[JV '#],Table4[Construction Start Dates])</f>
        <v>42507</v>
      </c>
    </row>
    <row r="906" spans="1:22" ht="60" x14ac:dyDescent="0.25">
      <c r="A906" s="414" t="s">
        <v>2505</v>
      </c>
      <c r="B906" s="415" t="s">
        <v>35</v>
      </c>
      <c r="C906" s="415">
        <v>273</v>
      </c>
      <c r="D906" s="416">
        <v>21514</v>
      </c>
      <c r="E906" s="415">
        <v>91324</v>
      </c>
      <c r="F906" s="417">
        <v>36200200602329</v>
      </c>
      <c r="G906" s="416">
        <v>8</v>
      </c>
      <c r="H906" s="415" t="s">
        <v>2352</v>
      </c>
      <c r="I906" s="418" t="s">
        <v>2506</v>
      </c>
      <c r="J906" s="418" t="s">
        <v>2507</v>
      </c>
      <c r="K906" s="418" t="s">
        <v>2508</v>
      </c>
      <c r="L906" s="418" t="s">
        <v>2509</v>
      </c>
      <c r="M906" s="419">
        <v>39.755194444444442</v>
      </c>
      <c r="N906" s="419">
        <v>-76.107138888888883</v>
      </c>
      <c r="O906" s="418">
        <v>20150762193</v>
      </c>
      <c r="P906" s="413" t="s">
        <v>55</v>
      </c>
      <c r="Q906" s="413" t="s">
        <v>316</v>
      </c>
      <c r="R906" s="413" t="s">
        <v>2084</v>
      </c>
      <c r="S906" s="420"/>
      <c r="T906" s="413"/>
      <c r="U906" s="420"/>
      <c r="V906" s="606">
        <f>LOOKUP(Table1[[#This Row],[JV '#]],Table4[JV '#],Table4[Construction Start Dates])</f>
        <v>42898</v>
      </c>
    </row>
    <row r="907" spans="1:22" x14ac:dyDescent="0.25">
      <c r="A907" s="414" t="s">
        <v>2510</v>
      </c>
      <c r="B907" s="415" t="s">
        <v>35</v>
      </c>
      <c r="C907" s="415">
        <v>273</v>
      </c>
      <c r="D907" s="416">
        <v>21514</v>
      </c>
      <c r="E907" s="415">
        <v>91324</v>
      </c>
      <c r="F907" s="417">
        <v>36200200602329</v>
      </c>
      <c r="G907" s="416">
        <v>8</v>
      </c>
      <c r="H907" s="415" t="s">
        <v>2352</v>
      </c>
      <c r="I907" s="418" t="s">
        <v>2506</v>
      </c>
      <c r="J907" s="418" t="s">
        <v>2507</v>
      </c>
      <c r="K907" s="418" t="s">
        <v>2508</v>
      </c>
      <c r="L907" s="418" t="s">
        <v>2509</v>
      </c>
      <c r="M907" s="419">
        <v>39.755194444444442</v>
      </c>
      <c r="N907" s="419">
        <v>-76.107138888888883</v>
      </c>
      <c r="O907" s="418">
        <v>20150762193</v>
      </c>
      <c r="P907" s="413" t="s">
        <v>55</v>
      </c>
      <c r="Q907" s="413" t="s">
        <v>2511</v>
      </c>
      <c r="R907" s="413" t="s">
        <v>2512</v>
      </c>
      <c r="S907" s="420"/>
      <c r="T907" s="413"/>
      <c r="U907" s="436"/>
      <c r="V907" s="606">
        <f>LOOKUP(Table1[[#This Row],[JV '#]],Table4[JV '#],Table4[Construction Start Dates])</f>
        <v>42898</v>
      </c>
    </row>
    <row r="908" spans="1:22" ht="24" x14ac:dyDescent="0.25">
      <c r="A908" s="414" t="s">
        <v>2513</v>
      </c>
      <c r="B908" s="415" t="s">
        <v>35</v>
      </c>
      <c r="C908" s="415">
        <v>273</v>
      </c>
      <c r="D908" s="416">
        <v>21514</v>
      </c>
      <c r="E908" s="415">
        <v>91324</v>
      </c>
      <c r="F908" s="417">
        <v>36200200602329</v>
      </c>
      <c r="G908" s="416">
        <v>8</v>
      </c>
      <c r="H908" s="415" t="s">
        <v>2352</v>
      </c>
      <c r="I908" s="418" t="s">
        <v>2506</v>
      </c>
      <c r="J908" s="418" t="s">
        <v>2507</v>
      </c>
      <c r="K908" s="418" t="s">
        <v>2508</v>
      </c>
      <c r="L908" s="418" t="s">
        <v>2509</v>
      </c>
      <c r="M908" s="419">
        <v>39.755194444444442</v>
      </c>
      <c r="N908" s="419">
        <v>-76.107138888888883</v>
      </c>
      <c r="O908" s="418">
        <v>20150762193</v>
      </c>
      <c r="P908" s="413" t="s">
        <v>46</v>
      </c>
      <c r="Q908" s="413" t="s">
        <v>548</v>
      </c>
      <c r="R908" s="413" t="s">
        <v>549</v>
      </c>
      <c r="S908" s="420" t="s">
        <v>44</v>
      </c>
      <c r="T908" s="413"/>
      <c r="U908" s="436"/>
      <c r="V908" s="606">
        <f>LOOKUP(Table1[[#This Row],[JV '#]],Table4[JV '#],Table4[Construction Start Dates])</f>
        <v>42898</v>
      </c>
    </row>
    <row r="909" spans="1:22" ht="60" x14ac:dyDescent="0.25">
      <c r="A909" s="414" t="s">
        <v>2514</v>
      </c>
      <c r="B909" s="415" t="s">
        <v>35</v>
      </c>
      <c r="C909" s="415">
        <v>274</v>
      </c>
      <c r="D909" s="416">
        <v>21518</v>
      </c>
      <c r="E909" s="416">
        <v>87516</v>
      </c>
      <c r="F909" s="417">
        <v>36200500300000</v>
      </c>
      <c r="G909" s="416">
        <v>8</v>
      </c>
      <c r="H909" s="415" t="s">
        <v>2352</v>
      </c>
      <c r="I909" s="418" t="s">
        <v>2515</v>
      </c>
      <c r="J909" s="418" t="s">
        <v>2516</v>
      </c>
      <c r="K909" s="418" t="s">
        <v>2517</v>
      </c>
      <c r="L909" s="418" t="s">
        <v>2518</v>
      </c>
      <c r="M909" s="419">
        <v>39.762500000000003</v>
      </c>
      <c r="N909" s="419">
        <v>-76.154166666666669</v>
      </c>
      <c r="O909" s="418">
        <v>20150641242</v>
      </c>
      <c r="P909" s="413" t="s">
        <v>55</v>
      </c>
      <c r="Q909" s="413" t="s">
        <v>316</v>
      </c>
      <c r="R909" s="413" t="s">
        <v>2084</v>
      </c>
      <c r="S909" s="420"/>
      <c r="T909" s="413"/>
      <c r="U909" s="420"/>
      <c r="V909" s="606">
        <f>LOOKUP(Table1[[#This Row],[JV '#]],Table4[JV '#],Table4[Construction Start Dates])</f>
        <v>42585</v>
      </c>
    </row>
    <row r="910" spans="1:22" ht="24" x14ac:dyDescent="0.25">
      <c r="A910" s="414" t="s">
        <v>2519</v>
      </c>
      <c r="B910" s="415" t="s">
        <v>35</v>
      </c>
      <c r="C910" s="415">
        <v>274</v>
      </c>
      <c r="D910" s="416">
        <v>21518</v>
      </c>
      <c r="E910" s="416">
        <v>87516</v>
      </c>
      <c r="F910" s="417">
        <v>36200500300000</v>
      </c>
      <c r="G910" s="416">
        <v>8</v>
      </c>
      <c r="H910" s="415" t="s">
        <v>2352</v>
      </c>
      <c r="I910" s="418" t="s">
        <v>2515</v>
      </c>
      <c r="J910" s="418" t="s">
        <v>2516</v>
      </c>
      <c r="K910" s="418" t="s">
        <v>2517</v>
      </c>
      <c r="L910" s="418" t="s">
        <v>2518</v>
      </c>
      <c r="M910" s="419">
        <v>39.762500000000003</v>
      </c>
      <c r="N910" s="419">
        <v>-76.154166666666669</v>
      </c>
      <c r="O910" s="418">
        <v>20150641242</v>
      </c>
      <c r="P910" s="413" t="s">
        <v>46</v>
      </c>
      <c r="Q910" s="413" t="s">
        <v>548</v>
      </c>
      <c r="R910" s="413" t="s">
        <v>549</v>
      </c>
      <c r="S910" s="420" t="s">
        <v>44</v>
      </c>
      <c r="T910" s="413"/>
      <c r="U910" s="436"/>
      <c r="V910" s="606">
        <f>LOOKUP(Table1[[#This Row],[JV '#]],Table4[JV '#],Table4[Construction Start Dates])</f>
        <v>42585</v>
      </c>
    </row>
    <row r="911" spans="1:22" ht="24" x14ac:dyDescent="0.25">
      <c r="A911" s="414" t="s">
        <v>2520</v>
      </c>
      <c r="B911" s="415" t="s">
        <v>35</v>
      </c>
      <c r="C911" s="415">
        <v>275</v>
      </c>
      <c r="D911" s="416">
        <v>21533</v>
      </c>
      <c r="E911" s="416">
        <v>20123</v>
      </c>
      <c r="F911" s="417">
        <v>36201000560000</v>
      </c>
      <c r="G911" s="416">
        <v>8</v>
      </c>
      <c r="H911" s="415" t="s">
        <v>2352</v>
      </c>
      <c r="I911" s="418" t="s">
        <v>2521</v>
      </c>
      <c r="J911" s="418" t="s">
        <v>2522</v>
      </c>
      <c r="K911" s="418" t="s">
        <v>2523</v>
      </c>
      <c r="L911" s="418" t="s">
        <v>2524</v>
      </c>
      <c r="M911" s="419">
        <v>39.848055555555554</v>
      </c>
      <c r="N911" s="419">
        <v>-76.113611111111112</v>
      </c>
      <c r="O911" s="418">
        <v>20150781883</v>
      </c>
      <c r="P911" s="413" t="s">
        <v>46</v>
      </c>
      <c r="Q911" s="413" t="s">
        <v>548</v>
      </c>
      <c r="R911" s="413" t="s">
        <v>549</v>
      </c>
      <c r="S911" s="420" t="s">
        <v>44</v>
      </c>
      <c r="T911" s="413"/>
      <c r="U911" s="420"/>
      <c r="V911" s="606">
        <f>LOOKUP(Table1[[#This Row],[JV '#]],Table4[JV '#],Table4[Construction Start Dates])</f>
        <v>42947</v>
      </c>
    </row>
    <row r="912" spans="1:22" ht="24" x14ac:dyDescent="0.25">
      <c r="A912" s="414">
        <v>276</v>
      </c>
      <c r="B912" s="415" t="s">
        <v>35</v>
      </c>
      <c r="C912" s="415">
        <v>276</v>
      </c>
      <c r="D912" s="416">
        <v>21536</v>
      </c>
      <c r="E912" s="416">
        <v>87562</v>
      </c>
      <c r="F912" s="417">
        <v>36201200320000</v>
      </c>
      <c r="G912" s="416">
        <v>8</v>
      </c>
      <c r="H912" s="415" t="s">
        <v>2352</v>
      </c>
      <c r="I912" s="418" t="s">
        <v>2525</v>
      </c>
      <c r="J912" s="418" t="s">
        <v>2526</v>
      </c>
      <c r="K912" s="418" t="s">
        <v>2527</v>
      </c>
      <c r="L912" s="418" t="s">
        <v>2524</v>
      </c>
      <c r="M912" s="419">
        <v>39.851666666666667</v>
      </c>
      <c r="N912" s="419">
        <v>-76.043333333333337</v>
      </c>
      <c r="O912" s="418">
        <v>20151470950</v>
      </c>
      <c r="P912" s="413" t="s">
        <v>46</v>
      </c>
      <c r="Q912" s="413" t="s">
        <v>548</v>
      </c>
      <c r="R912" s="413" t="s">
        <v>549</v>
      </c>
      <c r="S912" s="420" t="s">
        <v>44</v>
      </c>
      <c r="T912" s="413"/>
      <c r="U912" s="420"/>
      <c r="V912" s="606">
        <f>LOOKUP(Table1[[#This Row],[JV '#]],Table4[JV '#],Table4[Construction Start Dates])</f>
        <v>42948</v>
      </c>
    </row>
    <row r="913" spans="1:22" ht="24" x14ac:dyDescent="0.25">
      <c r="A913" s="414">
        <v>277</v>
      </c>
      <c r="B913" s="415" t="s">
        <v>35</v>
      </c>
      <c r="C913" s="415">
        <v>277</v>
      </c>
      <c r="D913" s="416">
        <v>21545</v>
      </c>
      <c r="E913" s="416">
        <v>91108</v>
      </c>
      <c r="F913" s="417">
        <v>36201500400000</v>
      </c>
      <c r="G913" s="416">
        <v>8</v>
      </c>
      <c r="H913" s="415" t="s">
        <v>2352</v>
      </c>
      <c r="I913" s="418" t="s">
        <v>2528</v>
      </c>
      <c r="J913" s="418" t="s">
        <v>1084</v>
      </c>
      <c r="K913" s="418" t="s">
        <v>2529</v>
      </c>
      <c r="L913" s="418" t="s">
        <v>2524</v>
      </c>
      <c r="M913" s="419">
        <v>39.880638888888889</v>
      </c>
      <c r="N913" s="419">
        <v>-76.104738888888889</v>
      </c>
      <c r="O913" s="418">
        <v>20151463220</v>
      </c>
      <c r="P913" s="413" t="s">
        <v>46</v>
      </c>
      <c r="Q913" s="413" t="s">
        <v>548</v>
      </c>
      <c r="R913" s="413" t="s">
        <v>549</v>
      </c>
      <c r="S913" s="420" t="s">
        <v>44</v>
      </c>
      <c r="T913" s="413"/>
      <c r="U913" s="420"/>
      <c r="V913" s="606">
        <f>LOOKUP(Table1[[#This Row],[JV '#]],Table4[JV '#],Table4[Construction Start Dates])</f>
        <v>42887</v>
      </c>
    </row>
    <row r="914" spans="1:22" ht="75" x14ac:dyDescent="0.25">
      <c r="A914" s="414" t="s">
        <v>2530</v>
      </c>
      <c r="B914" s="415" t="s">
        <v>35</v>
      </c>
      <c r="C914" s="415">
        <v>278</v>
      </c>
      <c r="D914" s="416">
        <v>21558</v>
      </c>
      <c r="E914" s="416">
        <v>19964</v>
      </c>
      <c r="F914" s="417">
        <v>36202000100000</v>
      </c>
      <c r="G914" s="416">
        <v>8</v>
      </c>
      <c r="H914" s="415" t="s">
        <v>2352</v>
      </c>
      <c r="I914" s="418" t="s">
        <v>2531</v>
      </c>
      <c r="J914" s="418" t="s">
        <v>2532</v>
      </c>
      <c r="K914" s="418" t="s">
        <v>1431</v>
      </c>
      <c r="L914" s="418" t="s">
        <v>2533</v>
      </c>
      <c r="M914" s="419">
        <v>39.917111111111112</v>
      </c>
      <c r="N914" s="419">
        <v>-76.174855555555553</v>
      </c>
      <c r="O914" s="418">
        <v>20143571656</v>
      </c>
      <c r="P914" s="413" t="s">
        <v>449</v>
      </c>
      <c r="Q914" s="413" t="s">
        <v>316</v>
      </c>
      <c r="R914" s="594" t="s">
        <v>2534</v>
      </c>
      <c r="S914" s="420"/>
      <c r="T914" s="413"/>
      <c r="U914" s="420"/>
      <c r="V914" s="606">
        <f>LOOKUP(Table1[[#This Row],[JV '#]],Table4[JV '#],Table4[Construction Start Dates])</f>
        <v>42502</v>
      </c>
    </row>
    <row r="915" spans="1:22" ht="24" x14ac:dyDescent="0.25">
      <c r="A915" s="414" t="s">
        <v>2535</v>
      </c>
      <c r="B915" s="415" t="s">
        <v>35</v>
      </c>
      <c r="C915" s="415">
        <v>278</v>
      </c>
      <c r="D915" s="416">
        <v>21558</v>
      </c>
      <c r="E915" s="416">
        <v>19964</v>
      </c>
      <c r="F915" s="417">
        <v>36202000100000</v>
      </c>
      <c r="G915" s="416">
        <v>8</v>
      </c>
      <c r="H915" s="415" t="s">
        <v>2352</v>
      </c>
      <c r="I915" s="418" t="s">
        <v>2531</v>
      </c>
      <c r="J915" s="418" t="s">
        <v>2532</v>
      </c>
      <c r="K915" s="418" t="s">
        <v>1431</v>
      </c>
      <c r="L915" s="418" t="s">
        <v>2533</v>
      </c>
      <c r="M915" s="419">
        <v>39.917111111111112</v>
      </c>
      <c r="N915" s="419">
        <v>-76.174855555555553</v>
      </c>
      <c r="O915" s="418">
        <v>20143571656</v>
      </c>
      <c r="P915" s="413" t="s">
        <v>46</v>
      </c>
      <c r="Q915" s="413" t="s">
        <v>548</v>
      </c>
      <c r="R915" s="413" t="s">
        <v>549</v>
      </c>
      <c r="S915" s="420" t="s">
        <v>44</v>
      </c>
      <c r="T915" s="413"/>
      <c r="U915" s="436"/>
      <c r="V915" s="606">
        <f>LOOKUP(Table1[[#This Row],[JV '#]],Table4[JV '#],Table4[Construction Start Dates])</f>
        <v>42502</v>
      </c>
    </row>
    <row r="916" spans="1:22" ht="60" x14ac:dyDescent="0.25">
      <c r="A916" s="414" t="s">
        <v>2536</v>
      </c>
      <c r="B916" s="415" t="s">
        <v>35</v>
      </c>
      <c r="C916" s="415">
        <v>279</v>
      </c>
      <c r="D916" s="416">
        <v>21559</v>
      </c>
      <c r="E916" s="416">
        <v>87518</v>
      </c>
      <c r="F916" s="417">
        <v>36202000200000</v>
      </c>
      <c r="G916" s="416">
        <v>8</v>
      </c>
      <c r="H916" s="415" t="s">
        <v>2352</v>
      </c>
      <c r="I916" s="418" t="s">
        <v>2537</v>
      </c>
      <c r="J916" s="418" t="s">
        <v>2532</v>
      </c>
      <c r="K916" s="418" t="s">
        <v>2538</v>
      </c>
      <c r="L916" s="418" t="s">
        <v>2533</v>
      </c>
      <c r="M916" s="419">
        <v>39.917194444444448</v>
      </c>
      <c r="N916" s="419">
        <v>-76.174805555555551</v>
      </c>
      <c r="O916" s="418">
        <v>20150641265</v>
      </c>
      <c r="P916" s="413" t="s">
        <v>449</v>
      </c>
      <c r="Q916" s="413" t="s">
        <v>316</v>
      </c>
      <c r="R916" s="413" t="s">
        <v>2534</v>
      </c>
      <c r="S916" s="420"/>
      <c r="T916" s="413"/>
      <c r="U916" s="420"/>
      <c r="V916" s="606">
        <f>LOOKUP(Table1[[#This Row],[JV '#]],Table4[JV '#],Table4[Construction Start Dates])</f>
        <v>42662</v>
      </c>
    </row>
    <row r="917" spans="1:22" ht="24" x14ac:dyDescent="0.25">
      <c r="A917" s="414" t="s">
        <v>2539</v>
      </c>
      <c r="B917" s="415" t="s">
        <v>35</v>
      </c>
      <c r="C917" s="415">
        <v>279</v>
      </c>
      <c r="D917" s="416">
        <v>21559</v>
      </c>
      <c r="E917" s="416">
        <v>87518</v>
      </c>
      <c r="F917" s="417">
        <v>36202000200000</v>
      </c>
      <c r="G917" s="416">
        <v>8</v>
      </c>
      <c r="H917" s="415" t="s">
        <v>2352</v>
      </c>
      <c r="I917" s="418" t="s">
        <v>2537</v>
      </c>
      <c r="J917" s="418" t="s">
        <v>2532</v>
      </c>
      <c r="K917" s="418" t="s">
        <v>2538</v>
      </c>
      <c r="L917" s="418" t="s">
        <v>2533</v>
      </c>
      <c r="M917" s="419">
        <v>39.917194444444448</v>
      </c>
      <c r="N917" s="419">
        <v>-76.174805555555551</v>
      </c>
      <c r="O917" s="418">
        <v>20150641265</v>
      </c>
      <c r="P917" s="413" t="s">
        <v>46</v>
      </c>
      <c r="Q917" s="413" t="s">
        <v>548</v>
      </c>
      <c r="R917" s="413" t="s">
        <v>549</v>
      </c>
      <c r="S917" s="420" t="s">
        <v>44</v>
      </c>
      <c r="T917" s="413"/>
      <c r="U917" s="436"/>
      <c r="V917" s="606">
        <f>LOOKUP(Table1[[#This Row],[JV '#]],Table4[JV '#],Table4[Construction Start Dates])</f>
        <v>42662</v>
      </c>
    </row>
    <row r="918" spans="1:22" ht="60" x14ac:dyDescent="0.25">
      <c r="A918" s="414">
        <v>280</v>
      </c>
      <c r="B918" s="415" t="s">
        <v>35</v>
      </c>
      <c r="C918" s="415">
        <v>280</v>
      </c>
      <c r="D918" s="416">
        <v>21595</v>
      </c>
      <c r="E918" s="416">
        <v>87501</v>
      </c>
      <c r="F918" s="417">
        <v>36204500700000</v>
      </c>
      <c r="G918" s="416">
        <v>8</v>
      </c>
      <c r="H918" s="415" t="s">
        <v>2352</v>
      </c>
      <c r="I918" s="418" t="s">
        <v>2540</v>
      </c>
      <c r="J918" s="418" t="s">
        <v>2541</v>
      </c>
      <c r="K918" s="418" t="s">
        <v>2542</v>
      </c>
      <c r="L918" s="418" t="s">
        <v>2543</v>
      </c>
      <c r="M918" s="419">
        <v>40.054861111111109</v>
      </c>
      <c r="N918" s="419">
        <v>-76.170625000000001</v>
      </c>
      <c r="O918" s="418" t="s">
        <v>2544</v>
      </c>
      <c r="P918" s="413" t="s">
        <v>449</v>
      </c>
      <c r="Q918" s="413" t="s">
        <v>316</v>
      </c>
      <c r="R918" s="413" t="s">
        <v>2534</v>
      </c>
      <c r="S918" s="420"/>
      <c r="T918" s="413"/>
      <c r="U918" s="420"/>
      <c r="V918" s="606">
        <f>LOOKUP(Table1[[#This Row],[JV '#]],Table4[JV '#],Table4[Construction Start Dates])</f>
        <v>42587</v>
      </c>
    </row>
    <row r="919" spans="1:22" ht="60" x14ac:dyDescent="0.25">
      <c r="A919" s="414" t="s">
        <v>2545</v>
      </c>
      <c r="B919" s="415" t="s">
        <v>35</v>
      </c>
      <c r="C919" s="513">
        <v>281</v>
      </c>
      <c r="D919" s="416">
        <v>21601</v>
      </c>
      <c r="E919" s="534">
        <v>19812</v>
      </c>
      <c r="F919" s="417">
        <v>36300400200000</v>
      </c>
      <c r="G919" s="416">
        <v>8</v>
      </c>
      <c r="H919" s="415" t="s">
        <v>2352</v>
      </c>
      <c r="I919" s="418" t="s">
        <v>2546</v>
      </c>
      <c r="J919" s="418" t="s">
        <v>2547</v>
      </c>
      <c r="K919" s="418" t="s">
        <v>862</v>
      </c>
      <c r="L919" s="418" t="s">
        <v>2548</v>
      </c>
      <c r="M919" s="419">
        <v>39.794333333333334</v>
      </c>
      <c r="N919" s="419">
        <v>-76.259333333333331</v>
      </c>
      <c r="O919" s="418">
        <v>20150752891</v>
      </c>
      <c r="P919" s="413" t="s">
        <v>449</v>
      </c>
      <c r="Q919" s="413" t="s">
        <v>316</v>
      </c>
      <c r="R919" s="413" t="s">
        <v>2534</v>
      </c>
      <c r="S919" s="420"/>
      <c r="T919" s="413"/>
      <c r="U919" s="420"/>
      <c r="V919" s="606">
        <f>LOOKUP(Table1[[#This Row],[JV '#]],Table4[JV '#],Table4[Construction Start Dates])</f>
        <v>42912</v>
      </c>
    </row>
    <row r="920" spans="1:22" ht="24" x14ac:dyDescent="0.25">
      <c r="A920" s="414" t="s">
        <v>2549</v>
      </c>
      <c r="B920" s="415" t="s">
        <v>35</v>
      </c>
      <c r="C920" s="513">
        <v>281</v>
      </c>
      <c r="D920" s="416">
        <v>21601</v>
      </c>
      <c r="E920" s="534">
        <v>19812</v>
      </c>
      <c r="F920" s="417">
        <v>36300400200000</v>
      </c>
      <c r="G920" s="416">
        <v>8</v>
      </c>
      <c r="H920" s="415" t="s">
        <v>2352</v>
      </c>
      <c r="I920" s="418" t="s">
        <v>2546</v>
      </c>
      <c r="J920" s="418" t="s">
        <v>2547</v>
      </c>
      <c r="K920" s="418" t="s">
        <v>862</v>
      </c>
      <c r="L920" s="418" t="s">
        <v>2548</v>
      </c>
      <c r="M920" s="419">
        <v>39.794333333333334</v>
      </c>
      <c r="N920" s="419">
        <v>-76.259333333333331</v>
      </c>
      <c r="O920" s="418">
        <v>20150752891</v>
      </c>
      <c r="P920" s="413" t="s">
        <v>46</v>
      </c>
      <c r="Q920" s="413" t="s">
        <v>548</v>
      </c>
      <c r="R920" s="413" t="s">
        <v>549</v>
      </c>
      <c r="S920" s="420" t="s">
        <v>44</v>
      </c>
      <c r="T920" s="413"/>
      <c r="U920" s="436"/>
      <c r="V920" s="606">
        <f>LOOKUP(Table1[[#This Row],[JV '#]],Table4[JV '#],Table4[Construction Start Dates])</f>
        <v>42912</v>
      </c>
    </row>
    <row r="921" spans="1:22" ht="24" x14ac:dyDescent="0.25">
      <c r="A921" s="414" t="s">
        <v>2550</v>
      </c>
      <c r="B921" s="415" t="s">
        <v>35</v>
      </c>
      <c r="C921" s="513">
        <v>281</v>
      </c>
      <c r="D921" s="416">
        <v>21601</v>
      </c>
      <c r="E921" s="534">
        <v>19812</v>
      </c>
      <c r="F921" s="417">
        <v>36300400200000</v>
      </c>
      <c r="G921" s="416">
        <v>8</v>
      </c>
      <c r="H921" s="415" t="s">
        <v>2352</v>
      </c>
      <c r="I921" s="418" t="s">
        <v>2546</v>
      </c>
      <c r="J921" s="418" t="s">
        <v>2547</v>
      </c>
      <c r="K921" s="418" t="s">
        <v>862</v>
      </c>
      <c r="L921" s="418" t="s">
        <v>2548</v>
      </c>
      <c r="M921" s="419">
        <v>39.794333333333334</v>
      </c>
      <c r="N921" s="419">
        <v>-76.259333333333331</v>
      </c>
      <c r="O921" s="418">
        <v>20150752891</v>
      </c>
      <c r="P921" s="413" t="s">
        <v>162</v>
      </c>
      <c r="Q921" s="413" t="s">
        <v>1594</v>
      </c>
      <c r="R921" s="413" t="s">
        <v>2234</v>
      </c>
      <c r="S921" s="420" t="s">
        <v>44</v>
      </c>
      <c r="T921" s="413"/>
      <c r="U921" s="436"/>
      <c r="V921" s="606">
        <f>LOOKUP(Table1[[#This Row],[JV '#]],Table4[JV '#],Table4[Construction Start Dates])</f>
        <v>42912</v>
      </c>
    </row>
    <row r="922" spans="1:22" ht="60" x14ac:dyDescent="0.25">
      <c r="A922" s="414" t="s">
        <v>2551</v>
      </c>
      <c r="B922" s="415" t="s">
        <v>35</v>
      </c>
      <c r="C922" s="415">
        <v>282</v>
      </c>
      <c r="D922" s="416">
        <v>21637</v>
      </c>
      <c r="E922" s="416">
        <v>63229</v>
      </c>
      <c r="F922" s="417">
        <v>36301702401388</v>
      </c>
      <c r="G922" s="416">
        <v>8</v>
      </c>
      <c r="H922" s="415" t="s">
        <v>2352</v>
      </c>
      <c r="I922" s="418" t="s">
        <v>2552</v>
      </c>
      <c r="J922" s="418" t="s">
        <v>2553</v>
      </c>
      <c r="K922" s="418" t="s">
        <v>2554</v>
      </c>
      <c r="L922" s="418" t="s">
        <v>2555</v>
      </c>
      <c r="M922" s="419">
        <v>39.984333333333332</v>
      </c>
      <c r="N922" s="419">
        <v>-76.405874999999995</v>
      </c>
      <c r="O922" s="418">
        <v>20150420402</v>
      </c>
      <c r="P922" s="413" t="s">
        <v>449</v>
      </c>
      <c r="Q922" s="413" t="s">
        <v>316</v>
      </c>
      <c r="R922" s="413" t="s">
        <v>2534</v>
      </c>
      <c r="S922" s="420"/>
      <c r="T922" s="413"/>
      <c r="U922" s="420"/>
      <c r="V922" s="606">
        <f>LOOKUP(Table1[[#This Row],[JV '#]],Table4[JV '#],Table4[Construction Start Dates])</f>
        <v>42585</v>
      </c>
    </row>
    <row r="923" spans="1:22" ht="24" x14ac:dyDescent="0.25">
      <c r="A923" s="414" t="s">
        <v>2556</v>
      </c>
      <c r="B923" s="415" t="s">
        <v>35</v>
      </c>
      <c r="C923" s="415">
        <v>282</v>
      </c>
      <c r="D923" s="416">
        <v>21637</v>
      </c>
      <c r="E923" s="416">
        <v>63229</v>
      </c>
      <c r="F923" s="417">
        <v>36301702401388</v>
      </c>
      <c r="G923" s="416">
        <v>8</v>
      </c>
      <c r="H923" s="415" t="s">
        <v>2352</v>
      </c>
      <c r="I923" s="418" t="s">
        <v>2552</v>
      </c>
      <c r="J923" s="418" t="s">
        <v>2553</v>
      </c>
      <c r="K923" s="418" t="s">
        <v>2554</v>
      </c>
      <c r="L923" s="418" t="s">
        <v>2555</v>
      </c>
      <c r="M923" s="419">
        <v>39.984333333333332</v>
      </c>
      <c r="N923" s="419">
        <v>-76.405874999999995</v>
      </c>
      <c r="O923" s="418">
        <v>20150420402</v>
      </c>
      <c r="P923" s="413" t="s">
        <v>46</v>
      </c>
      <c r="Q923" s="413" t="s">
        <v>548</v>
      </c>
      <c r="R923" s="413" t="s">
        <v>549</v>
      </c>
      <c r="S923" s="420" t="s">
        <v>44</v>
      </c>
      <c r="T923" s="413"/>
      <c r="U923" s="436"/>
      <c r="V923" s="606">
        <f>LOOKUP(Table1[[#This Row],[JV '#]],Table4[JV '#],Table4[Construction Start Dates])</f>
        <v>42585</v>
      </c>
    </row>
    <row r="924" spans="1:22" x14ac:dyDescent="0.25">
      <c r="A924" s="414" t="s">
        <v>2557</v>
      </c>
      <c r="B924" s="415" t="s">
        <v>35</v>
      </c>
      <c r="C924" s="415">
        <v>282</v>
      </c>
      <c r="D924" s="416">
        <v>21637</v>
      </c>
      <c r="E924" s="416">
        <v>63229</v>
      </c>
      <c r="F924" s="417">
        <v>36301702401388</v>
      </c>
      <c r="G924" s="416">
        <v>8</v>
      </c>
      <c r="H924" s="415" t="s">
        <v>2352</v>
      </c>
      <c r="I924" s="418" t="s">
        <v>2552</v>
      </c>
      <c r="J924" s="418" t="s">
        <v>2553</v>
      </c>
      <c r="K924" s="418" t="s">
        <v>2554</v>
      </c>
      <c r="L924" s="418" t="s">
        <v>2555</v>
      </c>
      <c r="M924" s="419">
        <v>39.984333333333332</v>
      </c>
      <c r="N924" s="419">
        <v>-76.405874999999995</v>
      </c>
      <c r="O924" s="418">
        <v>20150420402</v>
      </c>
      <c r="P924" s="413" t="s">
        <v>107</v>
      </c>
      <c r="Q924" s="413" t="s">
        <v>2558</v>
      </c>
      <c r="R924" s="413" t="s">
        <v>2559</v>
      </c>
      <c r="S924" s="420" t="s">
        <v>44</v>
      </c>
      <c r="T924" s="413"/>
      <c r="U924" s="436"/>
      <c r="V924" s="606">
        <f>LOOKUP(Table1[[#This Row],[JV '#]],Table4[JV '#],Table4[Construction Start Dates])</f>
        <v>42585</v>
      </c>
    </row>
    <row r="925" spans="1:22" ht="60" x14ac:dyDescent="0.25">
      <c r="A925" s="414" t="s">
        <v>2560</v>
      </c>
      <c r="B925" s="415" t="s">
        <v>35</v>
      </c>
      <c r="C925" s="415">
        <v>283</v>
      </c>
      <c r="D925" s="416">
        <v>21662</v>
      </c>
      <c r="E925" s="416">
        <v>20151</v>
      </c>
      <c r="F925" s="417">
        <v>36303201100000</v>
      </c>
      <c r="G925" s="416">
        <v>8</v>
      </c>
      <c r="H925" s="415" t="s">
        <v>2352</v>
      </c>
      <c r="I925" s="418" t="s">
        <v>2561</v>
      </c>
      <c r="J925" s="418" t="s">
        <v>2562</v>
      </c>
      <c r="K925" s="418" t="s">
        <v>2405</v>
      </c>
      <c r="L925" s="418" t="s">
        <v>2563</v>
      </c>
      <c r="M925" s="419">
        <v>39.992194444444443</v>
      </c>
      <c r="N925" s="419">
        <v>-76.380211111111109</v>
      </c>
      <c r="O925" s="418">
        <v>20150762649</v>
      </c>
      <c r="P925" s="413" t="s">
        <v>449</v>
      </c>
      <c r="Q925" s="413" t="s">
        <v>316</v>
      </c>
      <c r="R925" s="413" t="s">
        <v>2534</v>
      </c>
      <c r="S925" s="420"/>
      <c r="T925" s="413"/>
      <c r="U925" s="420"/>
      <c r="V925" s="606">
        <f>LOOKUP(Table1[[#This Row],[JV '#]],Table4[JV '#],Table4[Construction Start Dates])</f>
        <v>42894</v>
      </c>
    </row>
    <row r="926" spans="1:22" ht="24" x14ac:dyDescent="0.25">
      <c r="A926" s="414" t="s">
        <v>2564</v>
      </c>
      <c r="B926" s="415" t="s">
        <v>35</v>
      </c>
      <c r="C926" s="415">
        <v>283</v>
      </c>
      <c r="D926" s="416">
        <v>21662</v>
      </c>
      <c r="E926" s="416">
        <v>20151</v>
      </c>
      <c r="F926" s="417">
        <v>36303201100000</v>
      </c>
      <c r="G926" s="416">
        <v>8</v>
      </c>
      <c r="H926" s="415" t="s">
        <v>2352</v>
      </c>
      <c r="I926" s="418" t="s">
        <v>2561</v>
      </c>
      <c r="J926" s="418" t="s">
        <v>2562</v>
      </c>
      <c r="K926" s="418" t="s">
        <v>2405</v>
      </c>
      <c r="L926" s="418" t="s">
        <v>2563</v>
      </c>
      <c r="M926" s="419">
        <v>39.992194444444443</v>
      </c>
      <c r="N926" s="419">
        <v>-76.380211111111109</v>
      </c>
      <c r="O926" s="418">
        <v>20150762649</v>
      </c>
      <c r="P926" s="413" t="s">
        <v>46</v>
      </c>
      <c r="Q926" s="413" t="s">
        <v>548</v>
      </c>
      <c r="R926" s="413" t="s">
        <v>549</v>
      </c>
      <c r="S926" s="420" t="s">
        <v>44</v>
      </c>
      <c r="T926" s="413"/>
      <c r="U926" s="436"/>
      <c r="V926" s="606">
        <f>LOOKUP(Table1[[#This Row],[JV '#]],Table4[JV '#],Table4[Construction Start Dates])</f>
        <v>42894</v>
      </c>
    </row>
    <row r="927" spans="1:22" ht="24" x14ac:dyDescent="0.25">
      <c r="A927" s="414">
        <v>284</v>
      </c>
      <c r="B927" s="415" t="s">
        <v>35</v>
      </c>
      <c r="C927" s="415">
        <v>284</v>
      </c>
      <c r="D927" s="456">
        <v>22812</v>
      </c>
      <c r="E927" s="416">
        <v>91352</v>
      </c>
      <c r="F927" s="417">
        <v>38402000800000</v>
      </c>
      <c r="G927" s="416">
        <v>8</v>
      </c>
      <c r="H927" s="415" t="s">
        <v>2565</v>
      </c>
      <c r="I927" s="418" t="s">
        <v>2566</v>
      </c>
      <c r="J927" s="418" t="s">
        <v>1139</v>
      </c>
      <c r="K927" s="418" t="s">
        <v>2567</v>
      </c>
      <c r="L927" s="418" t="s">
        <v>2568</v>
      </c>
      <c r="M927" s="419">
        <v>40.43727777777778</v>
      </c>
      <c r="N927" s="419">
        <v>-76.541958333333326</v>
      </c>
      <c r="O927" s="418">
        <v>20143571525</v>
      </c>
      <c r="P927" s="413"/>
      <c r="Q927" s="413" t="s">
        <v>63</v>
      </c>
      <c r="R927" s="413"/>
      <c r="S927" s="420"/>
      <c r="T927" s="413"/>
      <c r="U927" s="420"/>
      <c r="V927" s="606">
        <f>LOOKUP(Table1[[#This Row],[JV '#]],Table4[JV '#],Table4[Construction Start Dates])</f>
        <v>42828</v>
      </c>
    </row>
    <row r="928" spans="1:22" x14ac:dyDescent="0.25">
      <c r="A928" s="414" t="s">
        <v>2569</v>
      </c>
      <c r="B928" s="415" t="s">
        <v>35</v>
      </c>
      <c r="C928" s="415">
        <v>285</v>
      </c>
      <c r="D928" s="456">
        <v>29426</v>
      </c>
      <c r="E928" s="416">
        <v>87462</v>
      </c>
      <c r="F928" s="417">
        <v>50001100300893</v>
      </c>
      <c r="G928" s="416">
        <v>8</v>
      </c>
      <c r="H928" s="415" t="s">
        <v>2570</v>
      </c>
      <c r="I928" s="418" t="s">
        <v>2571</v>
      </c>
      <c r="J928" s="418" t="s">
        <v>2572</v>
      </c>
      <c r="K928" s="418" t="s">
        <v>862</v>
      </c>
      <c r="L928" s="418" t="s">
        <v>2573</v>
      </c>
      <c r="M928" s="419">
        <v>40.337666666666664</v>
      </c>
      <c r="N928" s="419">
        <v>-76.927583333333331</v>
      </c>
      <c r="O928" s="418">
        <v>20150752474</v>
      </c>
      <c r="P928" s="413" t="s">
        <v>55</v>
      </c>
      <c r="Q928" s="413" t="s">
        <v>1683</v>
      </c>
      <c r="R928" s="413" t="s">
        <v>1684</v>
      </c>
      <c r="S928" s="420"/>
      <c r="T928" s="413"/>
      <c r="U928" s="420"/>
      <c r="V928" s="606">
        <f>LOOKUP(Table1[[#This Row],[JV '#]],Table4[JV '#],Table4[Construction Start Dates])</f>
        <v>42839</v>
      </c>
    </row>
    <row r="929" spans="1:22" ht="48" x14ac:dyDescent="0.25">
      <c r="A929" s="414" t="s">
        <v>2574</v>
      </c>
      <c r="B929" s="415" t="s">
        <v>35</v>
      </c>
      <c r="C929" s="415">
        <v>285</v>
      </c>
      <c r="D929" s="456">
        <v>29426</v>
      </c>
      <c r="E929" s="416">
        <v>87462</v>
      </c>
      <c r="F929" s="417">
        <v>50001100300893</v>
      </c>
      <c r="G929" s="416">
        <v>8</v>
      </c>
      <c r="H929" s="415" t="s">
        <v>2570</v>
      </c>
      <c r="I929" s="418" t="s">
        <v>2571</v>
      </c>
      <c r="J929" s="418" t="s">
        <v>2572</v>
      </c>
      <c r="K929" s="418" t="s">
        <v>862</v>
      </c>
      <c r="L929" s="418" t="s">
        <v>2573</v>
      </c>
      <c r="M929" s="419">
        <v>40.337666666666664</v>
      </c>
      <c r="N929" s="419">
        <v>-76.927583333333331</v>
      </c>
      <c r="O929" s="418">
        <v>20150752474</v>
      </c>
      <c r="P929" s="413" t="s">
        <v>55</v>
      </c>
      <c r="Q929" s="413" t="s">
        <v>472</v>
      </c>
      <c r="R929" s="413" t="s">
        <v>2080</v>
      </c>
      <c r="S929" s="420"/>
      <c r="T929" s="413"/>
      <c r="U929" s="436"/>
      <c r="V929" s="606">
        <f>LOOKUP(Table1[[#This Row],[JV '#]],Table4[JV '#],Table4[Construction Start Dates])</f>
        <v>42839</v>
      </c>
    </row>
    <row r="930" spans="1:22" x14ac:dyDescent="0.25">
      <c r="A930" s="414" t="s">
        <v>2575</v>
      </c>
      <c r="B930" s="415" t="s">
        <v>35</v>
      </c>
      <c r="C930" s="415">
        <v>285</v>
      </c>
      <c r="D930" s="456">
        <v>29426</v>
      </c>
      <c r="E930" s="416">
        <v>87462</v>
      </c>
      <c r="F930" s="417">
        <v>50001100300893</v>
      </c>
      <c r="G930" s="416">
        <v>8</v>
      </c>
      <c r="H930" s="415" t="s">
        <v>2570</v>
      </c>
      <c r="I930" s="418" t="s">
        <v>2571</v>
      </c>
      <c r="J930" s="418" t="s">
        <v>2572</v>
      </c>
      <c r="K930" s="418" t="s">
        <v>862</v>
      </c>
      <c r="L930" s="418" t="s">
        <v>2573</v>
      </c>
      <c r="M930" s="419">
        <v>40.337666666666664</v>
      </c>
      <c r="N930" s="419">
        <v>-76.927583333333331</v>
      </c>
      <c r="O930" s="418">
        <v>20150752474</v>
      </c>
      <c r="P930" s="413"/>
      <c r="Q930" s="413" t="s">
        <v>2576</v>
      </c>
      <c r="R930" s="413" t="s">
        <v>2577</v>
      </c>
      <c r="S930" s="420"/>
      <c r="T930" s="413"/>
      <c r="U930" s="436"/>
      <c r="V930" s="606">
        <f>LOOKUP(Table1[[#This Row],[JV '#]],Table4[JV '#],Table4[Construction Start Dates])</f>
        <v>42839</v>
      </c>
    </row>
    <row r="931" spans="1:22" ht="24" x14ac:dyDescent="0.25">
      <c r="A931" s="414" t="s">
        <v>2578</v>
      </c>
      <c r="B931" s="415" t="s">
        <v>35</v>
      </c>
      <c r="C931" s="415">
        <v>285</v>
      </c>
      <c r="D931" s="456">
        <v>29426</v>
      </c>
      <c r="E931" s="416">
        <v>87462</v>
      </c>
      <c r="F931" s="417">
        <v>50001100300893</v>
      </c>
      <c r="G931" s="416">
        <v>8</v>
      </c>
      <c r="H931" s="415" t="s">
        <v>2570</v>
      </c>
      <c r="I931" s="418" t="s">
        <v>2571</v>
      </c>
      <c r="J931" s="418" t="s">
        <v>2572</v>
      </c>
      <c r="K931" s="418" t="s">
        <v>862</v>
      </c>
      <c r="L931" s="418" t="s">
        <v>2573</v>
      </c>
      <c r="M931" s="419">
        <v>40.337666666666664</v>
      </c>
      <c r="N931" s="419">
        <v>-76.927583333333331</v>
      </c>
      <c r="O931" s="418">
        <v>20150752474</v>
      </c>
      <c r="P931" s="413" t="s">
        <v>46</v>
      </c>
      <c r="Q931" s="413" t="s">
        <v>548</v>
      </c>
      <c r="R931" s="413" t="s">
        <v>549</v>
      </c>
      <c r="S931" s="420" t="s">
        <v>44</v>
      </c>
      <c r="T931" s="413"/>
      <c r="U931" s="436"/>
      <c r="V931" s="606">
        <f>LOOKUP(Table1[[#This Row],[JV '#]],Table4[JV '#],Table4[Construction Start Dates])</f>
        <v>42839</v>
      </c>
    </row>
    <row r="932" spans="1:22" ht="36" x14ac:dyDescent="0.25">
      <c r="A932" s="414" t="s">
        <v>2579</v>
      </c>
      <c r="B932" s="415" t="s">
        <v>35</v>
      </c>
      <c r="C932" s="415">
        <v>285</v>
      </c>
      <c r="D932" s="456">
        <v>29426</v>
      </c>
      <c r="E932" s="416">
        <v>87462</v>
      </c>
      <c r="F932" s="417">
        <v>50001100300893</v>
      </c>
      <c r="G932" s="416">
        <v>8</v>
      </c>
      <c r="H932" s="415" t="s">
        <v>2570</v>
      </c>
      <c r="I932" s="418" t="s">
        <v>2571</v>
      </c>
      <c r="J932" s="418" t="s">
        <v>2572</v>
      </c>
      <c r="K932" s="418" t="s">
        <v>862</v>
      </c>
      <c r="L932" s="418" t="s">
        <v>2573</v>
      </c>
      <c r="M932" s="419">
        <v>40.337666666666664</v>
      </c>
      <c r="N932" s="419">
        <v>-76.927583333333331</v>
      </c>
      <c r="O932" s="418">
        <v>20150752474</v>
      </c>
      <c r="P932" s="413" t="s">
        <v>55</v>
      </c>
      <c r="Q932" s="413" t="s">
        <v>2375</v>
      </c>
      <c r="R932" s="413" t="s">
        <v>2485</v>
      </c>
      <c r="S932" s="420"/>
      <c r="T932" s="413"/>
      <c r="U932" s="436"/>
      <c r="V932" s="606">
        <f>LOOKUP(Table1[[#This Row],[JV '#]],Table4[JV '#],Table4[Construction Start Dates])</f>
        <v>42839</v>
      </c>
    </row>
    <row r="933" spans="1:22" ht="48" x14ac:dyDescent="0.25">
      <c r="A933" s="414">
        <v>286</v>
      </c>
      <c r="B933" s="415" t="s">
        <v>35</v>
      </c>
      <c r="C933" s="415">
        <v>286</v>
      </c>
      <c r="D933" s="516">
        <v>29451</v>
      </c>
      <c r="E933" s="415">
        <v>93582</v>
      </c>
      <c r="F933" s="417">
        <v>50001701101051</v>
      </c>
      <c r="G933" s="416">
        <v>8</v>
      </c>
      <c r="H933" s="415" t="s">
        <v>2570</v>
      </c>
      <c r="I933" s="418" t="s">
        <v>2580</v>
      </c>
      <c r="J933" s="418" t="s">
        <v>2581</v>
      </c>
      <c r="K933" s="418" t="s">
        <v>2582</v>
      </c>
      <c r="L933" s="418" t="s">
        <v>2583</v>
      </c>
      <c r="M933" s="419">
        <v>40.382083333333334</v>
      </c>
      <c r="N933" s="419">
        <v>-77.453488888888884</v>
      </c>
      <c r="O933" s="418">
        <v>20151410849</v>
      </c>
      <c r="P933" s="413" t="s">
        <v>55</v>
      </c>
      <c r="Q933" s="413" t="s">
        <v>472</v>
      </c>
      <c r="R933" s="413" t="s">
        <v>2080</v>
      </c>
      <c r="S933" s="420" t="s">
        <v>44</v>
      </c>
      <c r="T933" s="413"/>
      <c r="U933" s="420"/>
      <c r="V933" s="606">
        <f>LOOKUP(Table1[[#This Row],[JV '#]],Table4[JV '#],Table4[Construction Start Dates])</f>
        <v>42881</v>
      </c>
    </row>
    <row r="934" spans="1:22" ht="48" x14ac:dyDescent="0.25">
      <c r="A934" s="414" t="s">
        <v>2584</v>
      </c>
      <c r="B934" s="415" t="s">
        <v>35</v>
      </c>
      <c r="C934" s="415">
        <v>287</v>
      </c>
      <c r="D934" s="416">
        <v>29468</v>
      </c>
      <c r="E934" s="416">
        <v>79054</v>
      </c>
      <c r="F934" s="417">
        <v>50001707600000</v>
      </c>
      <c r="G934" s="416">
        <v>8</v>
      </c>
      <c r="H934" s="415" t="s">
        <v>2570</v>
      </c>
      <c r="I934" s="418" t="s">
        <v>2585</v>
      </c>
      <c r="J934" s="418" t="s">
        <v>2581</v>
      </c>
      <c r="K934" s="418" t="s">
        <v>2586</v>
      </c>
      <c r="L934" s="418" t="s">
        <v>2587</v>
      </c>
      <c r="M934" s="419">
        <v>40.575249999999997</v>
      </c>
      <c r="N934" s="419">
        <v>-76.996111111111105</v>
      </c>
      <c r="O934" s="418">
        <v>20151410975</v>
      </c>
      <c r="P934" s="413" t="s">
        <v>55</v>
      </c>
      <c r="Q934" s="413" t="s">
        <v>472</v>
      </c>
      <c r="R934" s="413" t="s">
        <v>2080</v>
      </c>
      <c r="S934" s="420" t="s">
        <v>44</v>
      </c>
      <c r="T934" s="413"/>
      <c r="U934" s="420"/>
      <c r="V934" s="606">
        <f>LOOKUP(Table1[[#This Row],[JV '#]],Table4[JV '#],Table4[Construction Start Dates])</f>
        <v>42881</v>
      </c>
    </row>
    <row r="935" spans="1:22" ht="24" x14ac:dyDescent="0.25">
      <c r="A935" s="414" t="s">
        <v>2588</v>
      </c>
      <c r="B935" s="415" t="s">
        <v>35</v>
      </c>
      <c r="C935" s="415">
        <v>287</v>
      </c>
      <c r="D935" s="416">
        <v>29468</v>
      </c>
      <c r="E935" s="416">
        <v>79054</v>
      </c>
      <c r="F935" s="417">
        <v>50001707600000</v>
      </c>
      <c r="G935" s="416">
        <v>8</v>
      </c>
      <c r="H935" s="415" t="s">
        <v>2570</v>
      </c>
      <c r="I935" s="418" t="s">
        <v>2585</v>
      </c>
      <c r="J935" s="418" t="s">
        <v>2581</v>
      </c>
      <c r="K935" s="418" t="s">
        <v>2586</v>
      </c>
      <c r="L935" s="418" t="s">
        <v>2587</v>
      </c>
      <c r="M935" s="419">
        <v>40.575249999999997</v>
      </c>
      <c r="N935" s="419">
        <v>-76.996111111111105</v>
      </c>
      <c r="O935" s="418">
        <v>20151410975</v>
      </c>
      <c r="P935" s="413" t="s">
        <v>46</v>
      </c>
      <c r="Q935" s="413" t="s">
        <v>548</v>
      </c>
      <c r="R935" s="413" t="s">
        <v>549</v>
      </c>
      <c r="S935" s="420" t="s">
        <v>44</v>
      </c>
      <c r="T935" s="413"/>
      <c r="U935" s="436"/>
      <c r="V935" s="606">
        <f>LOOKUP(Table1[[#This Row],[JV '#]],Table4[JV '#],Table4[Construction Start Dates])</f>
        <v>42881</v>
      </c>
    </row>
    <row r="936" spans="1:22" x14ac:dyDescent="0.25">
      <c r="A936" s="414" t="s">
        <v>2589</v>
      </c>
      <c r="B936" s="415" t="s">
        <v>35</v>
      </c>
      <c r="C936" s="415">
        <v>287</v>
      </c>
      <c r="D936" s="416">
        <v>29468</v>
      </c>
      <c r="E936" s="416">
        <v>79054</v>
      </c>
      <c r="F936" s="417">
        <v>50001707600000</v>
      </c>
      <c r="G936" s="416">
        <v>8</v>
      </c>
      <c r="H936" s="415" t="s">
        <v>2570</v>
      </c>
      <c r="I936" s="418" t="s">
        <v>2585</v>
      </c>
      <c r="J936" s="418" t="s">
        <v>2581</v>
      </c>
      <c r="K936" s="418" t="s">
        <v>2586</v>
      </c>
      <c r="L936" s="418" t="s">
        <v>2587</v>
      </c>
      <c r="M936" s="419">
        <v>40.575249999999997</v>
      </c>
      <c r="N936" s="419">
        <v>-76.996111111111105</v>
      </c>
      <c r="O936" s="418">
        <v>20151410975</v>
      </c>
      <c r="P936" s="413" t="s">
        <v>55</v>
      </c>
      <c r="Q936" s="413" t="s">
        <v>745</v>
      </c>
      <c r="R936" s="413" t="s">
        <v>746</v>
      </c>
      <c r="S936" s="420"/>
      <c r="T936" s="413"/>
      <c r="U936" s="436"/>
      <c r="V936" s="606">
        <f>LOOKUP(Table1[[#This Row],[JV '#]],Table4[JV '#],Table4[Construction Start Dates])</f>
        <v>42881</v>
      </c>
    </row>
    <row r="937" spans="1:22" ht="48" x14ac:dyDescent="0.25">
      <c r="A937" s="414" t="s">
        <v>2590</v>
      </c>
      <c r="B937" s="415" t="s">
        <v>35</v>
      </c>
      <c r="C937" s="513">
        <v>288</v>
      </c>
      <c r="D937" s="416">
        <v>29518</v>
      </c>
      <c r="E937" s="534">
        <v>73961</v>
      </c>
      <c r="F937" s="417">
        <v>50007401900530</v>
      </c>
      <c r="G937" s="416">
        <v>8</v>
      </c>
      <c r="H937" s="415" t="s">
        <v>2570</v>
      </c>
      <c r="I937" s="418" t="s">
        <v>2591</v>
      </c>
      <c r="J937" s="418" t="s">
        <v>2592</v>
      </c>
      <c r="K937" s="418" t="s">
        <v>2593</v>
      </c>
      <c r="L937" s="418" t="s">
        <v>2594</v>
      </c>
      <c r="M937" s="419">
        <v>40.383055555555558</v>
      </c>
      <c r="N937" s="419">
        <v>-77.307722222222225</v>
      </c>
      <c r="O937" s="418">
        <v>20150751481</v>
      </c>
      <c r="P937" s="413" t="s">
        <v>55</v>
      </c>
      <c r="Q937" s="413" t="s">
        <v>472</v>
      </c>
      <c r="R937" s="413" t="s">
        <v>2080</v>
      </c>
      <c r="S937" s="420"/>
      <c r="T937" s="413"/>
      <c r="U937" s="420"/>
      <c r="V937" s="606">
        <f>LOOKUP(Table1[[#This Row],[JV '#]],Table4[JV '#],Table4[Construction Start Dates])</f>
        <v>42880</v>
      </c>
    </row>
    <row r="938" spans="1:22" ht="24" x14ac:dyDescent="0.25">
      <c r="A938" s="414" t="s">
        <v>2595</v>
      </c>
      <c r="B938" s="415" t="s">
        <v>35</v>
      </c>
      <c r="C938" s="513">
        <v>288</v>
      </c>
      <c r="D938" s="416">
        <v>29518</v>
      </c>
      <c r="E938" s="534">
        <v>73961</v>
      </c>
      <c r="F938" s="417">
        <v>50007401900530</v>
      </c>
      <c r="G938" s="416">
        <v>8</v>
      </c>
      <c r="H938" s="415" t="s">
        <v>2570</v>
      </c>
      <c r="I938" s="418" t="s">
        <v>2591</v>
      </c>
      <c r="J938" s="418" t="s">
        <v>2592</v>
      </c>
      <c r="K938" s="418" t="s">
        <v>2593</v>
      </c>
      <c r="L938" s="418" t="s">
        <v>2594</v>
      </c>
      <c r="M938" s="419">
        <v>40.383055555555558</v>
      </c>
      <c r="N938" s="419">
        <v>-77.307722222222225</v>
      </c>
      <c r="O938" s="418">
        <v>20150751481</v>
      </c>
      <c r="P938" s="413" t="s">
        <v>46</v>
      </c>
      <c r="Q938" s="413" t="s">
        <v>548</v>
      </c>
      <c r="R938" s="413" t="s">
        <v>549</v>
      </c>
      <c r="S938" s="420" t="s">
        <v>44</v>
      </c>
      <c r="T938" s="413"/>
      <c r="U938" s="436"/>
      <c r="V938" s="606">
        <f>LOOKUP(Table1[[#This Row],[JV '#]],Table4[JV '#],Table4[Construction Start Dates])</f>
        <v>42880</v>
      </c>
    </row>
    <row r="939" spans="1:22" ht="48" x14ac:dyDescent="0.25">
      <c r="A939" s="414" t="s">
        <v>2596</v>
      </c>
      <c r="B939" s="415" t="s">
        <v>35</v>
      </c>
      <c r="C939" s="415">
        <v>289</v>
      </c>
      <c r="D939" s="516">
        <v>29565</v>
      </c>
      <c r="E939" s="416">
        <v>87465</v>
      </c>
      <c r="F939" s="417">
        <v>50085002201839</v>
      </c>
      <c r="G939" s="416">
        <v>8</v>
      </c>
      <c r="H939" s="415" t="s">
        <v>2570</v>
      </c>
      <c r="I939" s="418" t="s">
        <v>2597</v>
      </c>
      <c r="J939" s="418" t="s">
        <v>2598</v>
      </c>
      <c r="K939" s="418" t="s">
        <v>2582</v>
      </c>
      <c r="L939" s="418" t="s">
        <v>2583</v>
      </c>
      <c r="M939" s="419">
        <v>40.371000000000002</v>
      </c>
      <c r="N939" s="419">
        <v>-77.40110833333334</v>
      </c>
      <c r="O939" s="418">
        <v>20151410885</v>
      </c>
      <c r="P939" s="413" t="s">
        <v>55</v>
      </c>
      <c r="Q939" s="413" t="s">
        <v>472</v>
      </c>
      <c r="R939" s="413" t="s">
        <v>2080</v>
      </c>
      <c r="S939" s="420" t="s">
        <v>44</v>
      </c>
      <c r="T939" s="413"/>
      <c r="U939" s="420"/>
      <c r="V939" s="606">
        <f>LOOKUP(Table1[[#This Row],[JV '#]],Table4[JV '#],Table4[Construction Start Dates])</f>
        <v>42885</v>
      </c>
    </row>
    <row r="940" spans="1:22" ht="24" x14ac:dyDescent="0.25">
      <c r="A940" s="414" t="s">
        <v>2599</v>
      </c>
      <c r="B940" s="415" t="s">
        <v>35</v>
      </c>
      <c r="C940" s="415">
        <v>289</v>
      </c>
      <c r="D940" s="516">
        <v>29565</v>
      </c>
      <c r="E940" s="416">
        <v>87465</v>
      </c>
      <c r="F940" s="417">
        <v>50085002201839</v>
      </c>
      <c r="G940" s="416">
        <v>8</v>
      </c>
      <c r="H940" s="415" t="s">
        <v>2570</v>
      </c>
      <c r="I940" s="418" t="s">
        <v>2597</v>
      </c>
      <c r="J940" s="418" t="s">
        <v>2598</v>
      </c>
      <c r="K940" s="418" t="s">
        <v>2582</v>
      </c>
      <c r="L940" s="418" t="s">
        <v>2583</v>
      </c>
      <c r="M940" s="419">
        <v>40.371000000000002</v>
      </c>
      <c r="N940" s="419">
        <v>-77.40110833333334</v>
      </c>
      <c r="O940" s="418">
        <v>20151410885</v>
      </c>
      <c r="P940" s="413" t="s">
        <v>46</v>
      </c>
      <c r="Q940" s="413" t="s">
        <v>548</v>
      </c>
      <c r="R940" s="413" t="s">
        <v>549</v>
      </c>
      <c r="S940" s="420" t="s">
        <v>44</v>
      </c>
      <c r="T940" s="413"/>
      <c r="U940" s="436"/>
      <c r="V940" s="606">
        <f>LOOKUP(Table1[[#This Row],[JV '#]],Table4[JV '#],Table4[Construction Start Dates])</f>
        <v>42885</v>
      </c>
    </row>
    <row r="941" spans="1:22" ht="48" x14ac:dyDescent="0.25">
      <c r="A941" s="414" t="s">
        <v>2600</v>
      </c>
      <c r="B941" s="415" t="s">
        <v>35</v>
      </c>
      <c r="C941" s="415">
        <v>290</v>
      </c>
      <c r="D941" s="416">
        <v>29566</v>
      </c>
      <c r="E941" s="416">
        <v>90716</v>
      </c>
      <c r="F941" s="417">
        <v>50085002501777</v>
      </c>
      <c r="G941" s="416">
        <v>8</v>
      </c>
      <c r="H941" s="415" t="s">
        <v>2570</v>
      </c>
      <c r="I941" s="418" t="s">
        <v>2601</v>
      </c>
      <c r="J941" s="418" t="s">
        <v>2598</v>
      </c>
      <c r="K941" s="418" t="s">
        <v>2582</v>
      </c>
      <c r="L941" s="418" t="s">
        <v>2583</v>
      </c>
      <c r="M941" s="419">
        <v>40.359055555555557</v>
      </c>
      <c r="N941" s="419">
        <v>-77.38099722222222</v>
      </c>
      <c r="O941" s="418">
        <v>20150161237</v>
      </c>
      <c r="P941" s="413" t="s">
        <v>55</v>
      </c>
      <c r="Q941" s="413" t="s">
        <v>472</v>
      </c>
      <c r="R941" s="413" t="s">
        <v>2080</v>
      </c>
      <c r="S941" s="420"/>
      <c r="T941" s="413"/>
      <c r="U941" s="420"/>
      <c r="V941" s="606">
        <f>LOOKUP(Table1[[#This Row],[JV '#]],Table4[JV '#],Table4[Construction Start Dates])</f>
        <v>42521</v>
      </c>
    </row>
    <row r="942" spans="1:22" ht="24" x14ac:dyDescent="0.25">
      <c r="A942" s="414" t="s">
        <v>2602</v>
      </c>
      <c r="B942" s="415" t="s">
        <v>35</v>
      </c>
      <c r="C942" s="415">
        <v>290</v>
      </c>
      <c r="D942" s="416">
        <v>29566</v>
      </c>
      <c r="E942" s="416">
        <v>90716</v>
      </c>
      <c r="F942" s="417">
        <v>50085002501777</v>
      </c>
      <c r="G942" s="416">
        <v>8</v>
      </c>
      <c r="H942" s="415" t="s">
        <v>2570</v>
      </c>
      <c r="I942" s="418" t="s">
        <v>2601</v>
      </c>
      <c r="J942" s="418" t="s">
        <v>2598</v>
      </c>
      <c r="K942" s="418" t="s">
        <v>2582</v>
      </c>
      <c r="L942" s="418" t="s">
        <v>2583</v>
      </c>
      <c r="M942" s="419">
        <v>40.359055555555557</v>
      </c>
      <c r="N942" s="419">
        <v>-77.38099722222222</v>
      </c>
      <c r="O942" s="418">
        <v>20150161237</v>
      </c>
      <c r="P942" s="413" t="s">
        <v>46</v>
      </c>
      <c r="Q942" s="413" t="s">
        <v>548</v>
      </c>
      <c r="R942" s="413" t="s">
        <v>549</v>
      </c>
      <c r="S942" s="420" t="s">
        <v>44</v>
      </c>
      <c r="T942" s="413"/>
      <c r="U942" s="436"/>
      <c r="V942" s="606">
        <f>LOOKUP(Table1[[#This Row],[JV '#]],Table4[JV '#],Table4[Construction Start Dates])</f>
        <v>42521</v>
      </c>
    </row>
    <row r="943" spans="1:22" ht="48" x14ac:dyDescent="0.25">
      <c r="A943" s="414" t="s">
        <v>2603</v>
      </c>
      <c r="B943" s="415" t="s">
        <v>35</v>
      </c>
      <c r="C943" s="415">
        <v>291</v>
      </c>
      <c r="D943" s="416">
        <v>29605</v>
      </c>
      <c r="E943" s="416">
        <v>87491</v>
      </c>
      <c r="F943" s="417">
        <v>50101502002360</v>
      </c>
      <c r="G943" s="416">
        <v>8</v>
      </c>
      <c r="H943" s="415" t="s">
        <v>2570</v>
      </c>
      <c r="I943" s="418" t="s">
        <v>2604</v>
      </c>
      <c r="J943" s="418" t="s">
        <v>2605</v>
      </c>
      <c r="K943" s="418" t="s">
        <v>2606</v>
      </c>
      <c r="L943" s="418" t="s">
        <v>2607</v>
      </c>
      <c r="M943" s="419">
        <v>40.514222222222223</v>
      </c>
      <c r="N943" s="419">
        <v>-77.129666666666665</v>
      </c>
      <c r="O943" s="418">
        <v>20150420413</v>
      </c>
      <c r="P943" s="413" t="s">
        <v>55</v>
      </c>
      <c r="Q943" s="413" t="s">
        <v>472</v>
      </c>
      <c r="R943" s="413" t="s">
        <v>2080</v>
      </c>
      <c r="S943" s="420"/>
      <c r="T943" s="413"/>
      <c r="U943" s="420"/>
      <c r="V943" s="606">
        <f>LOOKUP(Table1[[#This Row],[JV '#]],Table4[JV '#],Table4[Construction Start Dates])</f>
        <v>42585</v>
      </c>
    </row>
    <row r="944" spans="1:22" ht="24" x14ac:dyDescent="0.25">
      <c r="A944" s="414" t="s">
        <v>2608</v>
      </c>
      <c r="B944" s="415" t="s">
        <v>35</v>
      </c>
      <c r="C944" s="415">
        <v>291</v>
      </c>
      <c r="D944" s="416">
        <v>29605</v>
      </c>
      <c r="E944" s="416">
        <v>87491</v>
      </c>
      <c r="F944" s="417">
        <v>50101502002360</v>
      </c>
      <c r="G944" s="416">
        <v>8</v>
      </c>
      <c r="H944" s="415" t="s">
        <v>2570</v>
      </c>
      <c r="I944" s="418" t="s">
        <v>2604</v>
      </c>
      <c r="J944" s="418" t="s">
        <v>2605</v>
      </c>
      <c r="K944" s="418" t="s">
        <v>2606</v>
      </c>
      <c r="L944" s="418" t="s">
        <v>2607</v>
      </c>
      <c r="M944" s="419">
        <v>40.514222222222223</v>
      </c>
      <c r="N944" s="419">
        <v>-77.129666666666665</v>
      </c>
      <c r="O944" s="418">
        <v>20150420413</v>
      </c>
      <c r="P944" s="413" t="s">
        <v>46</v>
      </c>
      <c r="Q944" s="413" t="s">
        <v>548</v>
      </c>
      <c r="R944" s="413" t="s">
        <v>549</v>
      </c>
      <c r="S944" s="420" t="s">
        <v>44</v>
      </c>
      <c r="T944" s="413"/>
      <c r="U944" s="436"/>
      <c r="V944" s="606">
        <f>LOOKUP(Table1[[#This Row],[JV '#]],Table4[JV '#],Table4[Construction Start Dates])</f>
        <v>42585</v>
      </c>
    </row>
    <row r="945" spans="1:22" ht="48" x14ac:dyDescent="0.25">
      <c r="A945" s="414">
        <v>292</v>
      </c>
      <c r="B945" s="415" t="s">
        <v>35</v>
      </c>
      <c r="C945" s="415">
        <v>292</v>
      </c>
      <c r="D945" s="416">
        <v>29651</v>
      </c>
      <c r="E945" s="415">
        <v>101098</v>
      </c>
      <c r="F945" s="417">
        <v>50300600100014</v>
      </c>
      <c r="G945" s="416">
        <v>8</v>
      </c>
      <c r="H945" s="415" t="s">
        <v>2570</v>
      </c>
      <c r="I945" s="418" t="s">
        <v>2609</v>
      </c>
      <c r="J945" s="418" t="s">
        <v>2610</v>
      </c>
      <c r="K945" s="418" t="s">
        <v>2611</v>
      </c>
      <c r="L945" s="418" t="s">
        <v>2612</v>
      </c>
      <c r="M945" s="419">
        <v>40.298222222222222</v>
      </c>
      <c r="N945" s="419">
        <v>-77.512863888888887</v>
      </c>
      <c r="O945" s="418">
        <v>20151421242</v>
      </c>
      <c r="P945" s="413" t="s">
        <v>55</v>
      </c>
      <c r="Q945" s="413" t="s">
        <v>472</v>
      </c>
      <c r="R945" s="413" t="s">
        <v>2080</v>
      </c>
      <c r="S945" s="420" t="s">
        <v>44</v>
      </c>
      <c r="T945" s="413"/>
      <c r="U945" s="420"/>
      <c r="V945" s="606">
        <f>LOOKUP(Table1[[#This Row],[JV '#]],Table4[JV '#],Table4[Construction Start Dates])</f>
        <v>42940</v>
      </c>
    </row>
    <row r="946" spans="1:22" ht="48" x14ac:dyDescent="0.25">
      <c r="A946" s="414" t="s">
        <v>2613</v>
      </c>
      <c r="B946" s="415" t="s">
        <v>35</v>
      </c>
      <c r="C946" s="415">
        <v>293</v>
      </c>
      <c r="D946" s="416">
        <v>29673</v>
      </c>
      <c r="E946" s="416">
        <v>79042</v>
      </c>
      <c r="F946" s="417">
        <v>50301700100000</v>
      </c>
      <c r="G946" s="416">
        <v>8</v>
      </c>
      <c r="H946" s="415" t="s">
        <v>2570</v>
      </c>
      <c r="I946" s="418" t="s">
        <v>2614</v>
      </c>
      <c r="J946" s="418" t="s">
        <v>2615</v>
      </c>
      <c r="K946" s="418" t="s">
        <v>2616</v>
      </c>
      <c r="L946" s="418" t="s">
        <v>2617</v>
      </c>
      <c r="M946" s="419">
        <v>40.329055555555556</v>
      </c>
      <c r="N946" s="419">
        <v>-77.284569444444443</v>
      </c>
      <c r="O946" s="418">
        <v>20150420431</v>
      </c>
      <c r="P946" s="413" t="s">
        <v>55</v>
      </c>
      <c r="Q946" s="413" t="s">
        <v>472</v>
      </c>
      <c r="R946" s="413" t="s">
        <v>2080</v>
      </c>
      <c r="S946" s="420"/>
      <c r="T946" s="413"/>
      <c r="U946" s="420"/>
      <c r="V946" s="606">
        <f>LOOKUP(Table1[[#This Row],[JV '#]],Table4[JV '#],Table4[Construction Start Dates])</f>
        <v>42585</v>
      </c>
    </row>
    <row r="947" spans="1:22" ht="24" x14ac:dyDescent="0.25">
      <c r="A947" s="414" t="s">
        <v>2618</v>
      </c>
      <c r="B947" s="415" t="s">
        <v>35</v>
      </c>
      <c r="C947" s="415">
        <v>293</v>
      </c>
      <c r="D947" s="416">
        <v>29673</v>
      </c>
      <c r="E947" s="416">
        <v>79042</v>
      </c>
      <c r="F947" s="417">
        <v>50301700100000</v>
      </c>
      <c r="G947" s="416">
        <v>8</v>
      </c>
      <c r="H947" s="415" t="s">
        <v>2570</v>
      </c>
      <c r="I947" s="418" t="s">
        <v>2614</v>
      </c>
      <c r="J947" s="418" t="s">
        <v>2615</v>
      </c>
      <c r="K947" s="418" t="s">
        <v>2616</v>
      </c>
      <c r="L947" s="418" t="s">
        <v>2617</v>
      </c>
      <c r="M947" s="419">
        <v>40.329055555555556</v>
      </c>
      <c r="N947" s="419">
        <v>-77.284569444444443</v>
      </c>
      <c r="O947" s="418">
        <v>20150420431</v>
      </c>
      <c r="P947" s="413" t="s">
        <v>46</v>
      </c>
      <c r="Q947" s="413" t="s">
        <v>548</v>
      </c>
      <c r="R947" s="413" t="s">
        <v>549</v>
      </c>
      <c r="S947" s="420" t="s">
        <v>44</v>
      </c>
      <c r="T947" s="413"/>
      <c r="U947" s="436"/>
      <c r="V947" s="606">
        <f>LOOKUP(Table1[[#This Row],[JV '#]],Table4[JV '#],Table4[Construction Start Dates])</f>
        <v>42585</v>
      </c>
    </row>
    <row r="948" spans="1:22" ht="60" x14ac:dyDescent="0.25">
      <c r="A948" s="414" t="s">
        <v>2619</v>
      </c>
      <c r="B948" s="415" t="s">
        <v>35</v>
      </c>
      <c r="C948" s="415">
        <v>293</v>
      </c>
      <c r="D948" s="416">
        <v>29673</v>
      </c>
      <c r="E948" s="416">
        <v>79042</v>
      </c>
      <c r="F948" s="417">
        <v>50301700100000</v>
      </c>
      <c r="G948" s="416">
        <v>8</v>
      </c>
      <c r="H948" s="415" t="s">
        <v>2570</v>
      </c>
      <c r="I948" s="418" t="s">
        <v>2614</v>
      </c>
      <c r="J948" s="418" t="s">
        <v>2615</v>
      </c>
      <c r="K948" s="418" t="s">
        <v>2616</v>
      </c>
      <c r="L948" s="418" t="s">
        <v>2617</v>
      </c>
      <c r="M948" s="419">
        <v>40.329055555555556</v>
      </c>
      <c r="N948" s="419">
        <v>-77.284569444444443</v>
      </c>
      <c r="O948" s="418">
        <v>20150420431</v>
      </c>
      <c r="P948" s="413" t="s">
        <v>449</v>
      </c>
      <c r="Q948" s="413" t="s">
        <v>316</v>
      </c>
      <c r="R948" s="413" t="s">
        <v>2534</v>
      </c>
      <c r="S948" s="420"/>
      <c r="T948" s="413"/>
      <c r="U948" s="436"/>
      <c r="V948" s="606">
        <f>LOOKUP(Table1[[#This Row],[JV '#]],Table4[JV '#],Table4[Construction Start Dates])</f>
        <v>42585</v>
      </c>
    </row>
    <row r="949" spans="1:22" ht="48" x14ac:dyDescent="0.25">
      <c r="A949" s="414" t="s">
        <v>2620</v>
      </c>
      <c r="B949" s="415" t="s">
        <v>35</v>
      </c>
      <c r="C949" s="415">
        <v>294</v>
      </c>
      <c r="D949" s="416">
        <v>29693</v>
      </c>
      <c r="E949" s="416">
        <v>79047</v>
      </c>
      <c r="F949" s="417">
        <v>50400701001472</v>
      </c>
      <c r="G949" s="416">
        <v>8</v>
      </c>
      <c r="H949" s="415" t="s">
        <v>2570</v>
      </c>
      <c r="I949" s="418" t="s">
        <v>2621</v>
      </c>
      <c r="J949" s="418" t="s">
        <v>2622</v>
      </c>
      <c r="K949" s="418" t="s">
        <v>2623</v>
      </c>
      <c r="L949" s="418" t="s">
        <v>2624</v>
      </c>
      <c r="M949" s="419">
        <v>40.515861111111114</v>
      </c>
      <c r="N949" s="419">
        <v>-77.236486111111105</v>
      </c>
      <c r="O949" s="418">
        <v>20151412690</v>
      </c>
      <c r="P949" s="413" t="s">
        <v>55</v>
      </c>
      <c r="Q949" s="413" t="s">
        <v>472</v>
      </c>
      <c r="R949" s="413" t="s">
        <v>2080</v>
      </c>
      <c r="S949" s="420" t="s">
        <v>44</v>
      </c>
      <c r="T949" s="413"/>
      <c r="U949" s="420"/>
      <c r="V949" s="606">
        <f>LOOKUP(Table1[[#This Row],[JV '#]],Table4[JV '#],Table4[Construction Start Dates])</f>
        <v>42885</v>
      </c>
    </row>
    <row r="950" spans="1:22" ht="24" x14ac:dyDescent="0.25">
      <c r="A950" s="414" t="s">
        <v>2625</v>
      </c>
      <c r="B950" s="415" t="s">
        <v>35</v>
      </c>
      <c r="C950" s="415">
        <v>294</v>
      </c>
      <c r="D950" s="416">
        <v>29693</v>
      </c>
      <c r="E950" s="416">
        <v>79047</v>
      </c>
      <c r="F950" s="417">
        <v>50400701001472</v>
      </c>
      <c r="G950" s="416">
        <v>8</v>
      </c>
      <c r="H950" s="415" t="s">
        <v>2570</v>
      </c>
      <c r="I950" s="418" t="s">
        <v>2621</v>
      </c>
      <c r="J950" s="418" t="s">
        <v>2622</v>
      </c>
      <c r="K950" s="418" t="s">
        <v>2623</v>
      </c>
      <c r="L950" s="418" t="s">
        <v>2624</v>
      </c>
      <c r="M950" s="419">
        <v>40.515861111111114</v>
      </c>
      <c r="N950" s="419">
        <v>-77.236486111111105</v>
      </c>
      <c r="O950" s="418">
        <v>20151412690</v>
      </c>
      <c r="P950" s="413" t="s">
        <v>46</v>
      </c>
      <c r="Q950" s="413" t="s">
        <v>548</v>
      </c>
      <c r="R950" s="413" t="s">
        <v>549</v>
      </c>
      <c r="S950" s="420" t="s">
        <v>44</v>
      </c>
      <c r="T950" s="413"/>
      <c r="U950" s="436"/>
      <c r="V950" s="606">
        <f>LOOKUP(Table1[[#This Row],[JV '#]],Table4[JV '#],Table4[Construction Start Dates])</f>
        <v>42885</v>
      </c>
    </row>
    <row r="951" spans="1:22" ht="24" x14ac:dyDescent="0.25">
      <c r="A951" s="414" t="s">
        <v>2626</v>
      </c>
      <c r="B951" s="415" t="s">
        <v>35</v>
      </c>
      <c r="C951" s="517">
        <v>295</v>
      </c>
      <c r="D951" s="456">
        <v>37488</v>
      </c>
      <c r="E951" s="416">
        <v>91353</v>
      </c>
      <c r="F951" s="490">
        <v>66012401400000</v>
      </c>
      <c r="G951" s="416">
        <v>8</v>
      </c>
      <c r="H951" s="415" t="s">
        <v>2627</v>
      </c>
      <c r="I951" s="418" t="s">
        <v>2628</v>
      </c>
      <c r="J951" s="418" t="s">
        <v>2629</v>
      </c>
      <c r="K951" s="418" t="s">
        <v>2630</v>
      </c>
      <c r="L951" s="418" t="s">
        <v>2631</v>
      </c>
      <c r="M951" s="419">
        <v>39.967666666666666</v>
      </c>
      <c r="N951" s="419">
        <v>-76.597919444444443</v>
      </c>
      <c r="O951" s="418">
        <v>20150752367</v>
      </c>
      <c r="P951" s="413" t="s">
        <v>657</v>
      </c>
      <c r="Q951" s="413" t="s">
        <v>208</v>
      </c>
      <c r="R951" s="413" t="s">
        <v>2632</v>
      </c>
      <c r="S951" s="420" t="s">
        <v>44</v>
      </c>
      <c r="T951" s="413"/>
      <c r="U951" s="420"/>
      <c r="V951" s="606">
        <f>LOOKUP(Table1[[#This Row],[JV '#]],Table4[JV '#],Table4[Construction Start Dates])</f>
        <v>42814</v>
      </c>
    </row>
    <row r="952" spans="1:22" ht="48" x14ac:dyDescent="0.25">
      <c r="A952" s="414" t="s">
        <v>2633</v>
      </c>
      <c r="B952" s="415" t="s">
        <v>35</v>
      </c>
      <c r="C952" s="517">
        <v>295</v>
      </c>
      <c r="D952" s="456">
        <v>37488</v>
      </c>
      <c r="E952" s="416">
        <v>91353</v>
      </c>
      <c r="F952" s="490">
        <v>66012401400000</v>
      </c>
      <c r="G952" s="416">
        <v>8</v>
      </c>
      <c r="H952" s="415" t="s">
        <v>2627</v>
      </c>
      <c r="I952" s="418" t="s">
        <v>2628</v>
      </c>
      <c r="J952" s="418" t="s">
        <v>2629</v>
      </c>
      <c r="K952" s="418" t="s">
        <v>2630</v>
      </c>
      <c r="L952" s="418" t="s">
        <v>2631</v>
      </c>
      <c r="M952" s="419">
        <v>39.967666666666666</v>
      </c>
      <c r="N952" s="419">
        <v>-76.597919444444443</v>
      </c>
      <c r="O952" s="418">
        <v>20150752367</v>
      </c>
      <c r="P952" s="413" t="s">
        <v>55</v>
      </c>
      <c r="Q952" s="413" t="s">
        <v>472</v>
      </c>
      <c r="R952" s="413" t="s">
        <v>2080</v>
      </c>
      <c r="S952" s="420"/>
      <c r="T952" s="413"/>
      <c r="U952" s="436"/>
      <c r="V952" s="606">
        <f>LOOKUP(Table1[[#This Row],[JV '#]],Table4[JV '#],Table4[Construction Start Dates])</f>
        <v>42814</v>
      </c>
    </row>
    <row r="953" spans="1:22" ht="36" x14ac:dyDescent="0.25">
      <c r="A953" s="414" t="s">
        <v>2634</v>
      </c>
      <c r="B953" s="415" t="s">
        <v>35</v>
      </c>
      <c r="C953" s="517">
        <v>295</v>
      </c>
      <c r="D953" s="456">
        <v>37488</v>
      </c>
      <c r="E953" s="416">
        <v>91353</v>
      </c>
      <c r="F953" s="490">
        <v>66012401400000</v>
      </c>
      <c r="G953" s="416">
        <v>8</v>
      </c>
      <c r="H953" s="415" t="s">
        <v>2627</v>
      </c>
      <c r="I953" s="418" t="s">
        <v>2628</v>
      </c>
      <c r="J953" s="418" t="s">
        <v>2629</v>
      </c>
      <c r="K953" s="418" t="s">
        <v>2630</v>
      </c>
      <c r="L953" s="418" t="s">
        <v>2631</v>
      </c>
      <c r="M953" s="419">
        <v>39.967666666666666</v>
      </c>
      <c r="N953" s="419">
        <v>-76.597919444444443</v>
      </c>
      <c r="O953" s="418">
        <v>20150752367</v>
      </c>
      <c r="P953" s="413" t="s">
        <v>46</v>
      </c>
      <c r="Q953" s="413" t="s">
        <v>1368</v>
      </c>
      <c r="R953" s="413" t="s">
        <v>2108</v>
      </c>
      <c r="S953" s="420"/>
      <c r="T953" s="413"/>
      <c r="U953" s="436"/>
      <c r="V953" s="606">
        <f>LOOKUP(Table1[[#This Row],[JV '#]],Table4[JV '#],Table4[Construction Start Dates])</f>
        <v>42814</v>
      </c>
    </row>
    <row r="954" spans="1:22" ht="48" x14ac:dyDescent="0.25">
      <c r="A954" s="414" t="s">
        <v>2635</v>
      </c>
      <c r="B954" s="415" t="s">
        <v>35</v>
      </c>
      <c r="C954" s="514">
        <v>296</v>
      </c>
      <c r="D954" s="416">
        <v>37491</v>
      </c>
      <c r="E954" s="516">
        <v>87693</v>
      </c>
      <c r="F954" s="417">
        <v>66012402502532</v>
      </c>
      <c r="G954" s="416">
        <v>8</v>
      </c>
      <c r="H954" s="415" t="s">
        <v>2627</v>
      </c>
      <c r="I954" s="418" t="s">
        <v>2636</v>
      </c>
      <c r="J954" s="418" t="s">
        <v>2629</v>
      </c>
      <c r="K954" s="418" t="s">
        <v>2637</v>
      </c>
      <c r="L954" s="418" t="s">
        <v>2638</v>
      </c>
      <c r="M954" s="419">
        <v>39.962138888888887</v>
      </c>
      <c r="N954" s="419">
        <v>-76.514369444444441</v>
      </c>
      <c r="O954" s="418">
        <v>20143571677</v>
      </c>
      <c r="P954" s="413" t="s">
        <v>55</v>
      </c>
      <c r="Q954" s="413" t="s">
        <v>2639</v>
      </c>
      <c r="R954" s="413" t="s">
        <v>2640</v>
      </c>
      <c r="S954" s="420"/>
      <c r="T954" s="413"/>
      <c r="U954" s="420"/>
      <c r="V954" s="606">
        <f>LOOKUP(Table1[[#This Row],[JV '#]],Table4[JV '#],Table4[Construction Start Dates])</f>
        <v>42587</v>
      </c>
    </row>
    <row r="955" spans="1:22" ht="36" x14ac:dyDescent="0.25">
      <c r="A955" s="414" t="s">
        <v>2641</v>
      </c>
      <c r="B955" s="415" t="s">
        <v>35</v>
      </c>
      <c r="C955" s="514">
        <v>296</v>
      </c>
      <c r="D955" s="416">
        <v>37491</v>
      </c>
      <c r="E955" s="516">
        <v>87693</v>
      </c>
      <c r="F955" s="417">
        <v>66012402502532</v>
      </c>
      <c r="G955" s="416">
        <v>8</v>
      </c>
      <c r="H955" s="415" t="s">
        <v>2627</v>
      </c>
      <c r="I955" s="418" t="s">
        <v>2636</v>
      </c>
      <c r="J955" s="418" t="s">
        <v>2629</v>
      </c>
      <c r="K955" s="418" t="s">
        <v>2637</v>
      </c>
      <c r="L955" s="418" t="s">
        <v>2638</v>
      </c>
      <c r="M955" s="419">
        <v>39.962138888888887</v>
      </c>
      <c r="N955" s="419">
        <v>-76.514369444444441</v>
      </c>
      <c r="O955" s="418">
        <v>20143571677</v>
      </c>
      <c r="P955" s="413" t="s">
        <v>46</v>
      </c>
      <c r="Q955" s="413" t="s">
        <v>1368</v>
      </c>
      <c r="R955" s="413" t="s">
        <v>2108</v>
      </c>
      <c r="S955" s="420"/>
      <c r="T955" s="413"/>
      <c r="U955" s="436"/>
      <c r="V955" s="606">
        <f>LOOKUP(Table1[[#This Row],[JV '#]],Table4[JV '#],Table4[Construction Start Dates])</f>
        <v>42587</v>
      </c>
    </row>
    <row r="956" spans="1:22" ht="24" x14ac:dyDescent="0.25">
      <c r="A956" s="414" t="s">
        <v>2642</v>
      </c>
      <c r="B956" s="415" t="s">
        <v>35</v>
      </c>
      <c r="C956" s="514">
        <v>296</v>
      </c>
      <c r="D956" s="416">
        <v>37491</v>
      </c>
      <c r="E956" s="516">
        <v>87693</v>
      </c>
      <c r="F956" s="417">
        <v>66012402502532</v>
      </c>
      <c r="G956" s="416">
        <v>8</v>
      </c>
      <c r="H956" s="415" t="s">
        <v>2627</v>
      </c>
      <c r="I956" s="418" t="s">
        <v>2636</v>
      </c>
      <c r="J956" s="418" t="s">
        <v>2629</v>
      </c>
      <c r="K956" s="418" t="s">
        <v>2637</v>
      </c>
      <c r="L956" s="418" t="s">
        <v>2638</v>
      </c>
      <c r="M956" s="419">
        <v>39.962138888888887</v>
      </c>
      <c r="N956" s="419">
        <v>-76.514369444444441</v>
      </c>
      <c r="O956" s="418">
        <v>20143571677</v>
      </c>
      <c r="P956" s="413" t="s">
        <v>46</v>
      </c>
      <c r="Q956" s="413" t="s">
        <v>548</v>
      </c>
      <c r="R956" s="413" t="s">
        <v>549</v>
      </c>
      <c r="S956" s="420" t="s">
        <v>44</v>
      </c>
      <c r="T956" s="413"/>
      <c r="U956" s="436"/>
      <c r="V956" s="606">
        <f>LOOKUP(Table1[[#This Row],[JV '#]],Table4[JV '#],Table4[Construction Start Dates])</f>
        <v>42587</v>
      </c>
    </row>
    <row r="957" spans="1:22" ht="48" x14ac:dyDescent="0.25">
      <c r="A957" s="414" t="s">
        <v>2643</v>
      </c>
      <c r="B957" s="415" t="s">
        <v>35</v>
      </c>
      <c r="C957" s="514">
        <v>297</v>
      </c>
      <c r="D957" s="416">
        <v>37590</v>
      </c>
      <c r="E957" s="516">
        <v>91191</v>
      </c>
      <c r="F957" s="417">
        <v>66042504600314</v>
      </c>
      <c r="G957" s="416">
        <v>8</v>
      </c>
      <c r="H957" s="415" t="s">
        <v>2627</v>
      </c>
      <c r="I957" s="418" t="s">
        <v>2644</v>
      </c>
      <c r="J957" s="418" t="s">
        <v>2645</v>
      </c>
      <c r="K957" s="418" t="s">
        <v>862</v>
      </c>
      <c r="L957" s="418" t="s">
        <v>2646</v>
      </c>
      <c r="M957" s="419">
        <v>39.939777777777778</v>
      </c>
      <c r="N957" s="419">
        <v>-76.487099999999998</v>
      </c>
      <c r="O957" s="418" t="s">
        <v>2647</v>
      </c>
      <c r="P957" s="413" t="s">
        <v>55</v>
      </c>
      <c r="Q957" s="413" t="s">
        <v>2639</v>
      </c>
      <c r="R957" s="413" t="s">
        <v>2640</v>
      </c>
      <c r="S957" s="420"/>
      <c r="T957" s="413"/>
      <c r="U957" s="420"/>
      <c r="V957" s="606">
        <f>LOOKUP(Table1[[#This Row],[JV '#]],Table4[JV '#],Table4[Construction Start Dates])</f>
        <v>42894</v>
      </c>
    </row>
    <row r="958" spans="1:22" ht="24" x14ac:dyDescent="0.25">
      <c r="A958" s="414" t="s">
        <v>2648</v>
      </c>
      <c r="B958" s="415" t="s">
        <v>35</v>
      </c>
      <c r="C958" s="514">
        <v>297</v>
      </c>
      <c r="D958" s="416">
        <v>37590</v>
      </c>
      <c r="E958" s="516">
        <v>91191</v>
      </c>
      <c r="F958" s="417">
        <v>66042504600314</v>
      </c>
      <c r="G958" s="416">
        <v>8</v>
      </c>
      <c r="H958" s="415" t="s">
        <v>2627</v>
      </c>
      <c r="I958" s="418" t="s">
        <v>2644</v>
      </c>
      <c r="J958" s="418" t="s">
        <v>2645</v>
      </c>
      <c r="K958" s="418" t="s">
        <v>862</v>
      </c>
      <c r="L958" s="418" t="s">
        <v>2646</v>
      </c>
      <c r="M958" s="419">
        <v>39.939777777777778</v>
      </c>
      <c r="N958" s="419">
        <v>-76.487099999999998</v>
      </c>
      <c r="O958" s="418" t="s">
        <v>2647</v>
      </c>
      <c r="P958" s="413"/>
      <c r="Q958" s="413" t="s">
        <v>2649</v>
      </c>
      <c r="R958" s="413" t="s">
        <v>2650</v>
      </c>
      <c r="S958" s="420"/>
      <c r="T958" s="413"/>
      <c r="U958" s="436"/>
      <c r="V958" s="606">
        <f>LOOKUP(Table1[[#This Row],[JV '#]],Table4[JV '#],Table4[Construction Start Dates])</f>
        <v>42894</v>
      </c>
    </row>
    <row r="959" spans="1:22" ht="36" x14ac:dyDescent="0.25">
      <c r="A959" s="414" t="s">
        <v>2651</v>
      </c>
      <c r="B959" s="415" t="s">
        <v>35</v>
      </c>
      <c r="C959" s="514">
        <v>297</v>
      </c>
      <c r="D959" s="416">
        <v>37590</v>
      </c>
      <c r="E959" s="516">
        <v>91191</v>
      </c>
      <c r="F959" s="417">
        <v>66042504600314</v>
      </c>
      <c r="G959" s="416">
        <v>8</v>
      </c>
      <c r="H959" s="415" t="s">
        <v>2627</v>
      </c>
      <c r="I959" s="418" t="s">
        <v>2644</v>
      </c>
      <c r="J959" s="418" t="s">
        <v>2645</v>
      </c>
      <c r="K959" s="418" t="s">
        <v>862</v>
      </c>
      <c r="L959" s="418" t="s">
        <v>2646</v>
      </c>
      <c r="M959" s="419">
        <v>39.939777777777778</v>
      </c>
      <c r="N959" s="419">
        <v>-76.487099999999998</v>
      </c>
      <c r="O959" s="418" t="s">
        <v>2647</v>
      </c>
      <c r="P959" s="413" t="s">
        <v>46</v>
      </c>
      <c r="Q959" s="413" t="s">
        <v>1368</v>
      </c>
      <c r="R959" s="413" t="s">
        <v>2108</v>
      </c>
      <c r="S959" s="420"/>
      <c r="T959" s="413"/>
      <c r="U959" s="436"/>
      <c r="V959" s="606">
        <f>LOOKUP(Table1[[#This Row],[JV '#]],Table4[JV '#],Table4[Construction Start Dates])</f>
        <v>42894</v>
      </c>
    </row>
    <row r="960" spans="1:22" ht="24" x14ac:dyDescent="0.25">
      <c r="A960" s="414" t="s">
        <v>2652</v>
      </c>
      <c r="B960" s="415" t="s">
        <v>35</v>
      </c>
      <c r="C960" s="514">
        <v>297</v>
      </c>
      <c r="D960" s="416">
        <v>37590</v>
      </c>
      <c r="E960" s="516">
        <v>91191</v>
      </c>
      <c r="F960" s="417">
        <v>66042504600314</v>
      </c>
      <c r="G960" s="416">
        <v>8</v>
      </c>
      <c r="H960" s="415" t="s">
        <v>2627</v>
      </c>
      <c r="I960" s="418" t="s">
        <v>2644</v>
      </c>
      <c r="J960" s="418" t="s">
        <v>2645</v>
      </c>
      <c r="K960" s="418" t="s">
        <v>862</v>
      </c>
      <c r="L960" s="418" t="s">
        <v>2646</v>
      </c>
      <c r="M960" s="419">
        <v>39.939777777777778</v>
      </c>
      <c r="N960" s="419">
        <v>-76.487099999999998</v>
      </c>
      <c r="O960" s="418" t="s">
        <v>2647</v>
      </c>
      <c r="P960" s="413" t="s">
        <v>46</v>
      </c>
      <c r="Q960" s="413" t="s">
        <v>548</v>
      </c>
      <c r="R960" s="413" t="s">
        <v>549</v>
      </c>
      <c r="S960" s="420" t="s">
        <v>44</v>
      </c>
      <c r="T960" s="413"/>
      <c r="U960" s="436"/>
      <c r="V960" s="606">
        <f>LOOKUP(Table1[[#This Row],[JV '#]],Table4[JV '#],Table4[Construction Start Dates])</f>
        <v>42894</v>
      </c>
    </row>
    <row r="961" spans="1:22" ht="36" x14ac:dyDescent="0.25">
      <c r="A961" s="414" t="s">
        <v>2653</v>
      </c>
      <c r="B961" s="415" t="s">
        <v>35</v>
      </c>
      <c r="C961" s="514">
        <v>297</v>
      </c>
      <c r="D961" s="416">
        <v>37590</v>
      </c>
      <c r="E961" s="516">
        <v>91191</v>
      </c>
      <c r="F961" s="417">
        <v>66042504600314</v>
      </c>
      <c r="G961" s="416">
        <v>8</v>
      </c>
      <c r="H961" s="415" t="s">
        <v>2627</v>
      </c>
      <c r="I961" s="418" t="s">
        <v>2644</v>
      </c>
      <c r="J961" s="418" t="s">
        <v>2645</v>
      </c>
      <c r="K961" s="418" t="s">
        <v>862</v>
      </c>
      <c r="L961" s="418" t="s">
        <v>2646</v>
      </c>
      <c r="M961" s="419">
        <v>39.939777777777778</v>
      </c>
      <c r="N961" s="419">
        <v>-76.487099999999998</v>
      </c>
      <c r="O961" s="418" t="s">
        <v>2647</v>
      </c>
      <c r="P961" s="413" t="s">
        <v>46</v>
      </c>
      <c r="Q961" s="413" t="s">
        <v>2098</v>
      </c>
      <c r="R961" s="413" t="s">
        <v>2099</v>
      </c>
      <c r="S961" s="420"/>
      <c r="T961" s="413"/>
      <c r="U961" s="436"/>
      <c r="V961" s="606">
        <f>LOOKUP(Table1[[#This Row],[JV '#]],Table4[JV '#],Table4[Construction Start Dates])</f>
        <v>42894</v>
      </c>
    </row>
    <row r="962" spans="1:22" ht="24" x14ac:dyDescent="0.25">
      <c r="A962" s="414" t="s">
        <v>2654</v>
      </c>
      <c r="B962" s="415" t="s">
        <v>35</v>
      </c>
      <c r="C962" s="514">
        <v>297</v>
      </c>
      <c r="D962" s="416">
        <v>37590</v>
      </c>
      <c r="E962" s="516">
        <v>91191</v>
      </c>
      <c r="F962" s="417">
        <v>66042504600314</v>
      </c>
      <c r="G962" s="416">
        <v>8</v>
      </c>
      <c r="H962" s="415" t="s">
        <v>2627</v>
      </c>
      <c r="I962" s="418" t="s">
        <v>2644</v>
      </c>
      <c r="J962" s="418" t="s">
        <v>2645</v>
      </c>
      <c r="K962" s="418" t="s">
        <v>862</v>
      </c>
      <c r="L962" s="418" t="s">
        <v>2646</v>
      </c>
      <c r="M962" s="419">
        <v>39.939777777777778</v>
      </c>
      <c r="N962" s="419">
        <v>-76.487099999999998</v>
      </c>
      <c r="O962" s="418" t="s">
        <v>2647</v>
      </c>
      <c r="P962" s="413" t="s">
        <v>55</v>
      </c>
      <c r="Q962" s="413" t="s">
        <v>134</v>
      </c>
      <c r="R962" s="413" t="s">
        <v>2655</v>
      </c>
      <c r="S962" s="420"/>
      <c r="T962" s="413"/>
      <c r="U962" s="436"/>
      <c r="V962" s="606">
        <f>LOOKUP(Table1[[#This Row],[JV '#]],Table4[JV '#],Table4[Construction Start Dates])</f>
        <v>42894</v>
      </c>
    </row>
    <row r="963" spans="1:22" ht="24" x14ac:dyDescent="0.25">
      <c r="A963" s="414" t="s">
        <v>2656</v>
      </c>
      <c r="B963" s="415" t="s">
        <v>35</v>
      </c>
      <c r="C963" s="514">
        <v>297</v>
      </c>
      <c r="D963" s="416">
        <v>37590</v>
      </c>
      <c r="E963" s="516">
        <v>91191</v>
      </c>
      <c r="F963" s="417">
        <v>66042504600314</v>
      </c>
      <c r="G963" s="416">
        <v>8</v>
      </c>
      <c r="H963" s="415" t="s">
        <v>2627</v>
      </c>
      <c r="I963" s="418" t="s">
        <v>2644</v>
      </c>
      <c r="J963" s="418" t="s">
        <v>2645</v>
      </c>
      <c r="K963" s="418" t="s">
        <v>862</v>
      </c>
      <c r="L963" s="418" t="s">
        <v>2646</v>
      </c>
      <c r="M963" s="419">
        <v>39.939777777777778</v>
      </c>
      <c r="N963" s="419">
        <v>-76.487099999999998</v>
      </c>
      <c r="O963" s="418" t="s">
        <v>2647</v>
      </c>
      <c r="P963" s="413" t="s">
        <v>46</v>
      </c>
      <c r="Q963" s="413" t="s">
        <v>2004</v>
      </c>
      <c r="R963" s="413" t="s">
        <v>2400</v>
      </c>
      <c r="S963" s="420"/>
      <c r="T963" s="413"/>
      <c r="U963" s="436"/>
      <c r="V963" s="606">
        <f>LOOKUP(Table1[[#This Row],[JV '#]],Table4[JV '#],Table4[Construction Start Dates])</f>
        <v>42894</v>
      </c>
    </row>
    <row r="964" spans="1:22" ht="36" x14ac:dyDescent="0.25">
      <c r="A964" s="414" t="s">
        <v>2657</v>
      </c>
      <c r="B964" s="415" t="s">
        <v>35</v>
      </c>
      <c r="C964" s="514">
        <v>298</v>
      </c>
      <c r="D964" s="416">
        <v>37607</v>
      </c>
      <c r="E964" s="516">
        <v>78860</v>
      </c>
      <c r="F964" s="417">
        <v>66061601000255</v>
      </c>
      <c r="G964" s="416">
        <v>8</v>
      </c>
      <c r="H964" s="415" t="s">
        <v>2627</v>
      </c>
      <c r="I964" s="418" t="s">
        <v>2658</v>
      </c>
      <c r="J964" s="418" t="s">
        <v>2659</v>
      </c>
      <c r="K964" s="418" t="s">
        <v>2660</v>
      </c>
      <c r="L964" s="418" t="s">
        <v>2661</v>
      </c>
      <c r="M964" s="419">
        <v>39.800472222222226</v>
      </c>
      <c r="N964" s="419">
        <v>-76.739216666666664</v>
      </c>
      <c r="O964" s="418">
        <v>20150752392</v>
      </c>
      <c r="P964" s="413" t="s">
        <v>55</v>
      </c>
      <c r="Q964" s="413" t="s">
        <v>134</v>
      </c>
      <c r="R964" s="413" t="s">
        <v>2662</v>
      </c>
      <c r="S964" s="420"/>
      <c r="T964" s="413"/>
      <c r="U964" s="420"/>
      <c r="V964" s="606">
        <f>LOOKUP(Table1[[#This Row],[JV '#]],Table4[JV '#],Table4[Construction Start Dates])</f>
        <v>42880</v>
      </c>
    </row>
    <row r="965" spans="1:22" ht="60" x14ac:dyDescent="0.25">
      <c r="A965" s="414" t="s">
        <v>2663</v>
      </c>
      <c r="B965" s="415" t="s">
        <v>35</v>
      </c>
      <c r="C965" s="514">
        <v>298</v>
      </c>
      <c r="D965" s="416">
        <v>37607</v>
      </c>
      <c r="E965" s="516">
        <v>78860</v>
      </c>
      <c r="F965" s="417">
        <v>66061601000255</v>
      </c>
      <c r="G965" s="416">
        <v>8</v>
      </c>
      <c r="H965" s="415" t="s">
        <v>2627</v>
      </c>
      <c r="I965" s="418" t="s">
        <v>2658</v>
      </c>
      <c r="J965" s="418" t="s">
        <v>2659</v>
      </c>
      <c r="K965" s="418" t="s">
        <v>2660</v>
      </c>
      <c r="L965" s="418" t="s">
        <v>2661</v>
      </c>
      <c r="M965" s="419">
        <v>39.800472222222226</v>
      </c>
      <c r="N965" s="419">
        <v>-76.739216666666664</v>
      </c>
      <c r="O965" s="418">
        <v>20150752392</v>
      </c>
      <c r="P965" s="413" t="s">
        <v>55</v>
      </c>
      <c r="Q965" s="413" t="s">
        <v>316</v>
      </c>
      <c r="R965" s="413" t="s">
        <v>2534</v>
      </c>
      <c r="S965" s="420"/>
      <c r="T965" s="413"/>
      <c r="U965" s="436"/>
      <c r="V965" s="606">
        <f>LOOKUP(Table1[[#This Row],[JV '#]],Table4[JV '#],Table4[Construction Start Dates])</f>
        <v>42880</v>
      </c>
    </row>
    <row r="966" spans="1:22" ht="24" x14ac:dyDescent="0.25">
      <c r="A966" s="414" t="s">
        <v>2664</v>
      </c>
      <c r="B966" s="415" t="s">
        <v>35</v>
      </c>
      <c r="C966" s="514">
        <v>298</v>
      </c>
      <c r="D966" s="416">
        <v>37607</v>
      </c>
      <c r="E966" s="516">
        <v>78860</v>
      </c>
      <c r="F966" s="417">
        <v>66061601000255</v>
      </c>
      <c r="G966" s="416">
        <v>8</v>
      </c>
      <c r="H966" s="415" t="s">
        <v>2627</v>
      </c>
      <c r="I966" s="418" t="s">
        <v>2658</v>
      </c>
      <c r="J966" s="418" t="s">
        <v>2659</v>
      </c>
      <c r="K966" s="418" t="s">
        <v>2660</v>
      </c>
      <c r="L966" s="418" t="s">
        <v>2661</v>
      </c>
      <c r="M966" s="419">
        <v>39.800472222222226</v>
      </c>
      <c r="N966" s="419">
        <v>-76.739216666666664</v>
      </c>
      <c r="O966" s="418">
        <v>20150752392</v>
      </c>
      <c r="P966" s="413"/>
      <c r="Q966" s="413" t="s">
        <v>2665</v>
      </c>
      <c r="R966" s="413" t="s">
        <v>2666</v>
      </c>
      <c r="S966" s="420" t="s">
        <v>44</v>
      </c>
      <c r="T966" s="413"/>
      <c r="U966" s="436"/>
      <c r="V966" s="606">
        <f>LOOKUP(Table1[[#This Row],[JV '#]],Table4[JV '#],Table4[Construction Start Dates])</f>
        <v>42880</v>
      </c>
    </row>
    <row r="967" spans="1:22" ht="36" x14ac:dyDescent="0.25">
      <c r="A967" s="414" t="s">
        <v>2667</v>
      </c>
      <c r="B967" s="415" t="s">
        <v>35</v>
      </c>
      <c r="C967" s="514">
        <v>298</v>
      </c>
      <c r="D967" s="416">
        <v>37607</v>
      </c>
      <c r="E967" s="516">
        <v>78860</v>
      </c>
      <c r="F967" s="417">
        <v>66061601000255</v>
      </c>
      <c r="G967" s="416">
        <v>8</v>
      </c>
      <c r="H967" s="415" t="s">
        <v>2627</v>
      </c>
      <c r="I967" s="418" t="s">
        <v>2658</v>
      </c>
      <c r="J967" s="418" t="s">
        <v>2659</v>
      </c>
      <c r="K967" s="418" t="s">
        <v>2660</v>
      </c>
      <c r="L967" s="418" t="s">
        <v>2661</v>
      </c>
      <c r="M967" s="419">
        <v>39.800472222222226</v>
      </c>
      <c r="N967" s="419">
        <v>-76.739216666666664</v>
      </c>
      <c r="O967" s="418">
        <v>20150752392</v>
      </c>
      <c r="P967" s="413" t="s">
        <v>46</v>
      </c>
      <c r="Q967" s="413" t="s">
        <v>1368</v>
      </c>
      <c r="R967" s="413" t="s">
        <v>2108</v>
      </c>
      <c r="S967" s="420"/>
      <c r="T967" s="413"/>
      <c r="U967" s="436"/>
      <c r="V967" s="606">
        <f>LOOKUP(Table1[[#This Row],[JV '#]],Table4[JV '#],Table4[Construction Start Dates])</f>
        <v>42880</v>
      </c>
    </row>
    <row r="968" spans="1:22" ht="24" x14ac:dyDescent="0.25">
      <c r="A968" s="414" t="s">
        <v>2668</v>
      </c>
      <c r="B968" s="415" t="s">
        <v>35</v>
      </c>
      <c r="C968" s="514">
        <v>298</v>
      </c>
      <c r="D968" s="416">
        <v>37607</v>
      </c>
      <c r="E968" s="516">
        <v>78860</v>
      </c>
      <c r="F968" s="417">
        <v>66061601000255</v>
      </c>
      <c r="G968" s="416">
        <v>8</v>
      </c>
      <c r="H968" s="415" t="s">
        <v>2627</v>
      </c>
      <c r="I968" s="418" t="s">
        <v>2658</v>
      </c>
      <c r="J968" s="418" t="s">
        <v>2659</v>
      </c>
      <c r="K968" s="418" t="s">
        <v>2660</v>
      </c>
      <c r="L968" s="418" t="s">
        <v>2661</v>
      </c>
      <c r="M968" s="419">
        <v>39.800472222222226</v>
      </c>
      <c r="N968" s="419">
        <v>-76.739216666666664</v>
      </c>
      <c r="O968" s="418">
        <v>20150752392</v>
      </c>
      <c r="P968" s="413" t="s">
        <v>55</v>
      </c>
      <c r="Q968" s="413" t="s">
        <v>56</v>
      </c>
      <c r="R968" s="413" t="s">
        <v>2153</v>
      </c>
      <c r="S968" s="420"/>
      <c r="T968" s="413"/>
      <c r="U968" s="436"/>
      <c r="V968" s="606">
        <f>LOOKUP(Table1[[#This Row],[JV '#]],Table4[JV '#],Table4[Construction Start Dates])</f>
        <v>42880</v>
      </c>
    </row>
    <row r="969" spans="1:22" ht="36" x14ac:dyDescent="0.25">
      <c r="A969" s="414" t="s">
        <v>2669</v>
      </c>
      <c r="B969" s="415" t="s">
        <v>35</v>
      </c>
      <c r="C969" s="518">
        <v>299</v>
      </c>
      <c r="D969" s="416">
        <v>37608</v>
      </c>
      <c r="E969" s="519">
        <v>87551</v>
      </c>
      <c r="F969" s="417">
        <v>66061601001014</v>
      </c>
      <c r="G969" s="416">
        <v>8</v>
      </c>
      <c r="H969" s="415" t="s">
        <v>2627</v>
      </c>
      <c r="I969" s="418" t="s">
        <v>2670</v>
      </c>
      <c r="J969" s="418" t="s">
        <v>2671</v>
      </c>
      <c r="K969" s="418" t="s">
        <v>2672</v>
      </c>
      <c r="L969" s="418" t="s">
        <v>2661</v>
      </c>
      <c r="M969" s="419">
        <v>39.800777777777775</v>
      </c>
      <c r="N969" s="419">
        <v>-76.741650000000007</v>
      </c>
      <c r="O969" s="418" t="s">
        <v>2673</v>
      </c>
      <c r="P969" s="413" t="s">
        <v>55</v>
      </c>
      <c r="Q969" s="413" t="s">
        <v>134</v>
      </c>
      <c r="R969" s="413" t="s">
        <v>2662</v>
      </c>
      <c r="S969" s="420"/>
      <c r="T969" s="413"/>
      <c r="U969" s="420"/>
      <c r="V969" s="606">
        <f>LOOKUP(Table1[[#This Row],[JV '#]],Table4[JV '#],Table4[Construction Start Dates])</f>
        <v>42940</v>
      </c>
    </row>
    <row r="970" spans="1:22" ht="60" x14ac:dyDescent="0.25">
      <c r="A970" s="414" t="s">
        <v>2674</v>
      </c>
      <c r="B970" s="415" t="s">
        <v>35</v>
      </c>
      <c r="C970" s="518">
        <v>299</v>
      </c>
      <c r="D970" s="416">
        <v>37608</v>
      </c>
      <c r="E970" s="519">
        <v>87551</v>
      </c>
      <c r="F970" s="417">
        <v>66061601001014</v>
      </c>
      <c r="G970" s="416">
        <v>8</v>
      </c>
      <c r="H970" s="415" t="s">
        <v>2627</v>
      </c>
      <c r="I970" s="418" t="s">
        <v>2670</v>
      </c>
      <c r="J970" s="418" t="s">
        <v>2671</v>
      </c>
      <c r="K970" s="418" t="s">
        <v>2672</v>
      </c>
      <c r="L970" s="418" t="s">
        <v>2661</v>
      </c>
      <c r="M970" s="419">
        <v>39.800777777777775</v>
      </c>
      <c r="N970" s="419">
        <v>-76.741650000000007</v>
      </c>
      <c r="O970" s="418" t="s">
        <v>2673</v>
      </c>
      <c r="P970" s="413" t="s">
        <v>55</v>
      </c>
      <c r="Q970" s="413" t="s">
        <v>316</v>
      </c>
      <c r="R970" s="413" t="s">
        <v>2534</v>
      </c>
      <c r="S970" s="420"/>
      <c r="T970" s="413"/>
      <c r="U970" s="436"/>
      <c r="V970" s="606">
        <f>LOOKUP(Table1[[#This Row],[JV '#]],Table4[JV '#],Table4[Construction Start Dates])</f>
        <v>42940</v>
      </c>
    </row>
    <row r="971" spans="1:22" ht="24" x14ac:dyDescent="0.25">
      <c r="A971" s="414" t="s">
        <v>2675</v>
      </c>
      <c r="B971" s="415" t="s">
        <v>35</v>
      </c>
      <c r="C971" s="518">
        <v>299</v>
      </c>
      <c r="D971" s="416">
        <v>37608</v>
      </c>
      <c r="E971" s="519">
        <v>87551</v>
      </c>
      <c r="F971" s="417">
        <v>66061601001014</v>
      </c>
      <c r="G971" s="416">
        <v>8</v>
      </c>
      <c r="H971" s="415" t="s">
        <v>2627</v>
      </c>
      <c r="I971" s="418" t="s">
        <v>2670</v>
      </c>
      <c r="J971" s="418" t="s">
        <v>2671</v>
      </c>
      <c r="K971" s="418" t="s">
        <v>2672</v>
      </c>
      <c r="L971" s="418" t="s">
        <v>2661</v>
      </c>
      <c r="M971" s="419">
        <v>39.800777777777775</v>
      </c>
      <c r="N971" s="419">
        <v>-76.741650000000007</v>
      </c>
      <c r="O971" s="418" t="s">
        <v>2673</v>
      </c>
      <c r="P971" s="413"/>
      <c r="Q971" s="413" t="s">
        <v>2665</v>
      </c>
      <c r="R971" s="413" t="s">
        <v>2676</v>
      </c>
      <c r="S971" s="420" t="s">
        <v>44</v>
      </c>
      <c r="T971" s="413"/>
      <c r="U971" s="436"/>
      <c r="V971" s="606">
        <f>LOOKUP(Table1[[#This Row],[JV '#]],Table4[JV '#],Table4[Construction Start Dates])</f>
        <v>42940</v>
      </c>
    </row>
    <row r="972" spans="1:22" ht="36" x14ac:dyDescent="0.25">
      <c r="A972" s="414" t="s">
        <v>2677</v>
      </c>
      <c r="B972" s="415" t="s">
        <v>35</v>
      </c>
      <c r="C972" s="518">
        <v>299</v>
      </c>
      <c r="D972" s="416">
        <v>37608</v>
      </c>
      <c r="E972" s="519">
        <v>87551</v>
      </c>
      <c r="F972" s="417">
        <v>66061601001014</v>
      </c>
      <c r="G972" s="416">
        <v>8</v>
      </c>
      <c r="H972" s="415" t="s">
        <v>2627</v>
      </c>
      <c r="I972" s="418" t="s">
        <v>2670</v>
      </c>
      <c r="J972" s="418" t="s">
        <v>2671</v>
      </c>
      <c r="K972" s="418" t="s">
        <v>2672</v>
      </c>
      <c r="L972" s="418" t="s">
        <v>2661</v>
      </c>
      <c r="M972" s="419">
        <v>39.800777777777775</v>
      </c>
      <c r="N972" s="419">
        <v>-76.741650000000007</v>
      </c>
      <c r="O972" s="418" t="s">
        <v>2673</v>
      </c>
      <c r="P972" s="413" t="s">
        <v>46</v>
      </c>
      <c r="Q972" s="413" t="s">
        <v>1368</v>
      </c>
      <c r="R972" s="413" t="s">
        <v>2108</v>
      </c>
      <c r="S972" s="420"/>
      <c r="T972" s="413"/>
      <c r="U972" s="436"/>
      <c r="V972" s="606">
        <f>LOOKUP(Table1[[#This Row],[JV '#]],Table4[JV '#],Table4[Construction Start Dates])</f>
        <v>42940</v>
      </c>
    </row>
    <row r="973" spans="1:22" x14ac:dyDescent="0.25">
      <c r="A973" s="414" t="s">
        <v>2678</v>
      </c>
      <c r="B973" s="415" t="s">
        <v>35</v>
      </c>
      <c r="C973" s="415">
        <v>300</v>
      </c>
      <c r="D973" s="534">
        <v>37641</v>
      </c>
      <c r="E973" s="416">
        <v>78878</v>
      </c>
      <c r="F973" s="417">
        <v>66092100900000</v>
      </c>
      <c r="G973" s="416">
        <v>8</v>
      </c>
      <c r="H973" s="415" t="s">
        <v>2627</v>
      </c>
      <c r="I973" s="418" t="s">
        <v>2679</v>
      </c>
      <c r="J973" s="418" t="s">
        <v>2680</v>
      </c>
      <c r="K973" s="418" t="s">
        <v>2681</v>
      </c>
      <c r="L973" s="418" t="s">
        <v>2682</v>
      </c>
      <c r="M973" s="419">
        <v>40.034277777777781</v>
      </c>
      <c r="N973" s="419">
        <v>-76.787130555555549</v>
      </c>
      <c r="O973" s="418">
        <v>20150161784</v>
      </c>
      <c r="P973" s="413" t="s">
        <v>657</v>
      </c>
      <c r="Q973" s="413" t="s">
        <v>208</v>
      </c>
      <c r="R973" s="413" t="s">
        <v>209</v>
      </c>
      <c r="S973" s="420" t="s">
        <v>44</v>
      </c>
      <c r="T973" s="413"/>
      <c r="U973" s="420"/>
      <c r="V973" s="606">
        <f>LOOKUP(Table1[[#This Row],[JV '#]],Table4[JV '#],Table4[Construction Start Dates])</f>
        <v>42521</v>
      </c>
    </row>
    <row r="974" spans="1:22" ht="36" x14ac:dyDescent="0.25">
      <c r="A974" s="414" t="s">
        <v>2683</v>
      </c>
      <c r="B974" s="415" t="s">
        <v>35</v>
      </c>
      <c r="C974" s="415">
        <v>300</v>
      </c>
      <c r="D974" s="534">
        <v>37641</v>
      </c>
      <c r="E974" s="416">
        <v>78878</v>
      </c>
      <c r="F974" s="417">
        <v>66092100900000</v>
      </c>
      <c r="G974" s="416">
        <v>8</v>
      </c>
      <c r="H974" s="415" t="s">
        <v>2627</v>
      </c>
      <c r="I974" s="418" t="s">
        <v>2679</v>
      </c>
      <c r="J974" s="418" t="s">
        <v>2680</v>
      </c>
      <c r="K974" s="418" t="s">
        <v>2681</v>
      </c>
      <c r="L974" s="418" t="s">
        <v>2682</v>
      </c>
      <c r="M974" s="419">
        <v>40.034277777777781</v>
      </c>
      <c r="N974" s="419">
        <v>-76.787130555555549</v>
      </c>
      <c r="O974" s="418">
        <v>20150161784</v>
      </c>
      <c r="P974" s="413" t="s">
        <v>107</v>
      </c>
      <c r="Q974" s="413" t="s">
        <v>2684</v>
      </c>
      <c r="R974" s="413" t="s">
        <v>2685</v>
      </c>
      <c r="S974" s="420" t="s">
        <v>44</v>
      </c>
      <c r="T974" s="413"/>
      <c r="U974" s="436"/>
      <c r="V974" s="606">
        <f>LOOKUP(Table1[[#This Row],[JV '#]],Table4[JV '#],Table4[Construction Start Dates])</f>
        <v>42521</v>
      </c>
    </row>
    <row r="975" spans="1:22" ht="30" x14ac:dyDescent="0.25">
      <c r="A975" s="414" t="s">
        <v>2686</v>
      </c>
      <c r="B975" s="415" t="s">
        <v>35</v>
      </c>
      <c r="C975" s="415">
        <v>300</v>
      </c>
      <c r="D975" s="534">
        <v>37641</v>
      </c>
      <c r="E975" s="416">
        <v>78878</v>
      </c>
      <c r="F975" s="417">
        <v>66092100900000</v>
      </c>
      <c r="G975" s="416">
        <v>8</v>
      </c>
      <c r="H975" s="415" t="s">
        <v>2627</v>
      </c>
      <c r="I975" s="418" t="s">
        <v>2679</v>
      </c>
      <c r="J975" s="418" t="s">
        <v>2680</v>
      </c>
      <c r="K975" s="418" t="s">
        <v>2681</v>
      </c>
      <c r="L975" s="418" t="s">
        <v>2682</v>
      </c>
      <c r="M975" s="419">
        <v>40.034277777777781</v>
      </c>
      <c r="N975" s="419">
        <v>-76.787130555555549</v>
      </c>
      <c r="O975" s="418">
        <v>20150161784</v>
      </c>
      <c r="P975" s="413" t="s">
        <v>449</v>
      </c>
      <c r="Q975" s="413" t="s">
        <v>56</v>
      </c>
      <c r="R975" s="572" t="s">
        <v>2153</v>
      </c>
      <c r="S975" s="420"/>
      <c r="T975" s="413"/>
      <c r="U975" s="436"/>
      <c r="V975" s="606">
        <f>LOOKUP(Table1[[#This Row],[JV '#]],Table4[JV '#],Table4[Construction Start Dates])</f>
        <v>42521</v>
      </c>
    </row>
    <row r="976" spans="1:22" ht="24" x14ac:dyDescent="0.25">
      <c r="A976" s="414" t="s">
        <v>2687</v>
      </c>
      <c r="B976" s="415" t="s">
        <v>35</v>
      </c>
      <c r="C976" s="415">
        <v>300</v>
      </c>
      <c r="D976" s="534">
        <v>37641</v>
      </c>
      <c r="E976" s="416">
        <v>78878</v>
      </c>
      <c r="F976" s="417">
        <v>66092100900000</v>
      </c>
      <c r="G976" s="416">
        <v>8</v>
      </c>
      <c r="H976" s="415" t="s">
        <v>2627</v>
      </c>
      <c r="I976" s="418" t="s">
        <v>2679</v>
      </c>
      <c r="J976" s="418" t="s">
        <v>2680</v>
      </c>
      <c r="K976" s="418" t="s">
        <v>2681</v>
      </c>
      <c r="L976" s="418" t="s">
        <v>2682</v>
      </c>
      <c r="M976" s="419">
        <v>40.034277777777781</v>
      </c>
      <c r="N976" s="419">
        <v>-76.787130555555549</v>
      </c>
      <c r="O976" s="418">
        <v>20150161784</v>
      </c>
      <c r="P976" s="413" t="s">
        <v>309</v>
      </c>
      <c r="Q976" s="413" t="s">
        <v>2155</v>
      </c>
      <c r="R976" s="413" t="s">
        <v>2156</v>
      </c>
      <c r="S976" s="420" t="s">
        <v>44</v>
      </c>
      <c r="T976" s="413"/>
      <c r="U976" s="436"/>
      <c r="V976" s="606">
        <f>LOOKUP(Table1[[#This Row],[JV '#]],Table4[JV '#],Table4[Construction Start Dates])</f>
        <v>42521</v>
      </c>
    </row>
    <row r="977" spans="1:22" ht="45" x14ac:dyDescent="0.25">
      <c r="A977" s="414" t="s">
        <v>2688</v>
      </c>
      <c r="B977" s="415" t="s">
        <v>35</v>
      </c>
      <c r="C977" s="415">
        <v>300</v>
      </c>
      <c r="D977" s="534">
        <v>37641</v>
      </c>
      <c r="E977" s="416">
        <v>78878</v>
      </c>
      <c r="F977" s="417">
        <v>66092100900000</v>
      </c>
      <c r="G977" s="416">
        <v>8</v>
      </c>
      <c r="H977" s="415" t="s">
        <v>2627</v>
      </c>
      <c r="I977" s="418" t="s">
        <v>2679</v>
      </c>
      <c r="J977" s="418" t="s">
        <v>2680</v>
      </c>
      <c r="K977" s="418" t="s">
        <v>2681</v>
      </c>
      <c r="L977" s="418" t="s">
        <v>2682</v>
      </c>
      <c r="M977" s="419">
        <v>40.034277777777781</v>
      </c>
      <c r="N977" s="419">
        <v>-76.787130555555549</v>
      </c>
      <c r="O977" s="418">
        <v>20150161784</v>
      </c>
      <c r="P977" s="413" t="s">
        <v>46</v>
      </c>
      <c r="Q977" s="413" t="s">
        <v>1368</v>
      </c>
      <c r="R977" s="572" t="s">
        <v>2689</v>
      </c>
      <c r="S977" s="420"/>
      <c r="T977" s="413"/>
      <c r="U977" s="436"/>
      <c r="V977" s="606">
        <f>LOOKUP(Table1[[#This Row],[JV '#]],Table4[JV '#],Table4[Construction Start Dates])</f>
        <v>42521</v>
      </c>
    </row>
    <row r="978" spans="1:22" ht="36" x14ac:dyDescent="0.25">
      <c r="A978" s="414" t="s">
        <v>2690</v>
      </c>
      <c r="B978" s="415" t="s">
        <v>35</v>
      </c>
      <c r="C978" s="415">
        <v>301</v>
      </c>
      <c r="D978" s="416">
        <v>37725</v>
      </c>
      <c r="E978" s="416">
        <v>78896</v>
      </c>
      <c r="F978" s="417">
        <v>66202800800249</v>
      </c>
      <c r="G978" s="416">
        <v>8</v>
      </c>
      <c r="H978" s="415" t="s">
        <v>2627</v>
      </c>
      <c r="I978" s="418" t="s">
        <v>2691</v>
      </c>
      <c r="J978" s="418" t="s">
        <v>2692</v>
      </c>
      <c r="K978" s="418" t="s">
        <v>2693</v>
      </c>
      <c r="L978" s="418" t="s">
        <v>2694</v>
      </c>
      <c r="M978" s="419">
        <v>39.721722222222219</v>
      </c>
      <c r="N978" s="419">
        <v>-76.337361111111107</v>
      </c>
      <c r="O978" s="418" t="s">
        <v>2695</v>
      </c>
      <c r="P978" s="413" t="s">
        <v>55</v>
      </c>
      <c r="Q978" s="413" t="s">
        <v>134</v>
      </c>
      <c r="R978" s="413" t="s">
        <v>2662</v>
      </c>
      <c r="S978" s="420"/>
      <c r="T978" s="413"/>
      <c r="U978" s="420"/>
      <c r="V978" s="606">
        <f>LOOKUP(Table1[[#This Row],[JV '#]],Table4[JV '#],Table4[Construction Start Dates])</f>
        <v>42583</v>
      </c>
    </row>
    <row r="979" spans="1:22" ht="72" x14ac:dyDescent="0.25">
      <c r="A979" s="414" t="s">
        <v>2696</v>
      </c>
      <c r="B979" s="415" t="s">
        <v>35</v>
      </c>
      <c r="C979" s="415">
        <v>301</v>
      </c>
      <c r="D979" s="416">
        <v>37725</v>
      </c>
      <c r="E979" s="416">
        <v>78896</v>
      </c>
      <c r="F979" s="417">
        <v>66202800800249</v>
      </c>
      <c r="G979" s="416">
        <v>8</v>
      </c>
      <c r="H979" s="415" t="s">
        <v>2627</v>
      </c>
      <c r="I979" s="418" t="s">
        <v>2691</v>
      </c>
      <c r="J979" s="418" t="s">
        <v>2692</v>
      </c>
      <c r="K979" s="418" t="s">
        <v>2693</v>
      </c>
      <c r="L979" s="418" t="s">
        <v>2694</v>
      </c>
      <c r="M979" s="419">
        <v>39.721722222222219</v>
      </c>
      <c r="N979" s="419">
        <v>-76.337361111111107</v>
      </c>
      <c r="O979" s="418" t="s">
        <v>2695</v>
      </c>
      <c r="P979" s="413" t="s">
        <v>309</v>
      </c>
      <c r="Q979" s="413" t="s">
        <v>2697</v>
      </c>
      <c r="R979" s="413" t="s">
        <v>2698</v>
      </c>
      <c r="S979" s="420" t="s">
        <v>44</v>
      </c>
      <c r="T979" s="413"/>
      <c r="U979" s="436"/>
      <c r="V979" s="606">
        <f>LOOKUP(Table1[[#This Row],[JV '#]],Table4[JV '#],Table4[Construction Start Dates])</f>
        <v>42583</v>
      </c>
    </row>
    <row r="980" spans="1:22" ht="72" x14ac:dyDescent="0.25">
      <c r="A980" s="414" t="s">
        <v>2699</v>
      </c>
      <c r="B980" s="415" t="s">
        <v>35</v>
      </c>
      <c r="C980" s="415">
        <v>301</v>
      </c>
      <c r="D980" s="416">
        <v>37725</v>
      </c>
      <c r="E980" s="416">
        <v>78896</v>
      </c>
      <c r="F980" s="417">
        <v>66202800800249</v>
      </c>
      <c r="G980" s="416">
        <v>8</v>
      </c>
      <c r="H980" s="415" t="s">
        <v>2627</v>
      </c>
      <c r="I980" s="418" t="s">
        <v>2691</v>
      </c>
      <c r="J980" s="418" t="s">
        <v>2692</v>
      </c>
      <c r="K980" s="418" t="s">
        <v>2693</v>
      </c>
      <c r="L980" s="418" t="s">
        <v>2694</v>
      </c>
      <c r="M980" s="419">
        <v>39.721722222222219</v>
      </c>
      <c r="N980" s="419">
        <v>-76.337361111111107</v>
      </c>
      <c r="O980" s="418" t="s">
        <v>2695</v>
      </c>
      <c r="P980" s="413" t="s">
        <v>46</v>
      </c>
      <c r="Q980" s="413" t="s">
        <v>2004</v>
      </c>
      <c r="R980" s="413" t="s">
        <v>2700</v>
      </c>
      <c r="S980" s="420"/>
      <c r="T980" s="413"/>
      <c r="U980" s="436"/>
      <c r="V980" s="606">
        <f>LOOKUP(Table1[[#This Row],[JV '#]],Table4[JV '#],Table4[Construction Start Dates])</f>
        <v>42583</v>
      </c>
    </row>
    <row r="981" spans="1:22" ht="24" x14ac:dyDescent="0.25">
      <c r="A981" s="414" t="s">
        <v>2701</v>
      </c>
      <c r="B981" s="415" t="s">
        <v>35</v>
      </c>
      <c r="C981" s="415">
        <v>301</v>
      </c>
      <c r="D981" s="416">
        <v>37725</v>
      </c>
      <c r="E981" s="416">
        <v>78896</v>
      </c>
      <c r="F981" s="417">
        <v>66202800800249</v>
      </c>
      <c r="G981" s="416">
        <v>8</v>
      </c>
      <c r="H981" s="415" t="s">
        <v>2627</v>
      </c>
      <c r="I981" s="418" t="s">
        <v>2691</v>
      </c>
      <c r="J981" s="418" t="s">
        <v>2692</v>
      </c>
      <c r="K981" s="418" t="s">
        <v>2693</v>
      </c>
      <c r="L981" s="418" t="s">
        <v>2694</v>
      </c>
      <c r="M981" s="419">
        <v>39.721722222222219</v>
      </c>
      <c r="N981" s="419">
        <v>-76.337361111111107</v>
      </c>
      <c r="O981" s="418" t="s">
        <v>2695</v>
      </c>
      <c r="P981" s="413" t="s">
        <v>55</v>
      </c>
      <c r="Q981" s="413" t="s">
        <v>56</v>
      </c>
      <c r="R981" s="413" t="s">
        <v>2153</v>
      </c>
      <c r="S981" s="420"/>
      <c r="T981" s="413"/>
      <c r="U981" s="436"/>
      <c r="V981" s="606">
        <f>LOOKUP(Table1[[#This Row],[JV '#]],Table4[JV '#],Table4[Construction Start Dates])</f>
        <v>42583</v>
      </c>
    </row>
    <row r="982" spans="1:22" ht="48" x14ac:dyDescent="0.25">
      <c r="A982" s="414" t="s">
        <v>2702</v>
      </c>
      <c r="B982" s="415" t="s">
        <v>35</v>
      </c>
      <c r="C982" s="415">
        <v>302</v>
      </c>
      <c r="D982" s="416">
        <v>37726</v>
      </c>
      <c r="E982" s="416">
        <v>87695</v>
      </c>
      <c r="F982" s="417">
        <v>66202900902536</v>
      </c>
      <c r="G982" s="416">
        <v>8</v>
      </c>
      <c r="H982" s="415" t="s">
        <v>2627</v>
      </c>
      <c r="I982" s="418" t="s">
        <v>2703</v>
      </c>
      <c r="J982" s="418" t="s">
        <v>2704</v>
      </c>
      <c r="K982" s="418" t="s">
        <v>2637</v>
      </c>
      <c r="L982" s="418" t="s">
        <v>2638</v>
      </c>
      <c r="M982" s="419">
        <v>39.960277777777776</v>
      </c>
      <c r="N982" s="419">
        <v>-76.553583333333336</v>
      </c>
      <c r="O982" s="418">
        <v>20150681692</v>
      </c>
      <c r="P982" s="413" t="s">
        <v>449</v>
      </c>
      <c r="Q982" s="413" t="s">
        <v>2639</v>
      </c>
      <c r="R982" s="413" t="s">
        <v>2640</v>
      </c>
      <c r="S982" s="420"/>
      <c r="T982" s="413"/>
      <c r="U982" s="420"/>
      <c r="V982" s="606">
        <f>LOOKUP(Table1[[#This Row],[JV '#]],Table4[JV '#],Table4[Construction Start Dates])</f>
        <v>42583</v>
      </c>
    </row>
    <row r="983" spans="1:22" ht="36" x14ac:dyDescent="0.25">
      <c r="A983" s="414" t="s">
        <v>2705</v>
      </c>
      <c r="B983" s="415" t="s">
        <v>35</v>
      </c>
      <c r="C983" s="415">
        <v>302</v>
      </c>
      <c r="D983" s="416">
        <v>37726</v>
      </c>
      <c r="E983" s="416">
        <v>87695</v>
      </c>
      <c r="F983" s="417">
        <v>66202900902536</v>
      </c>
      <c r="G983" s="416">
        <v>8</v>
      </c>
      <c r="H983" s="415" t="s">
        <v>2627</v>
      </c>
      <c r="I983" s="418" t="s">
        <v>2703</v>
      </c>
      <c r="J983" s="418" t="s">
        <v>2704</v>
      </c>
      <c r="K983" s="418" t="s">
        <v>2637</v>
      </c>
      <c r="L983" s="418" t="s">
        <v>2638</v>
      </c>
      <c r="M983" s="419">
        <v>39.960277777777776</v>
      </c>
      <c r="N983" s="419">
        <v>-76.553583333333336</v>
      </c>
      <c r="O983" s="418">
        <v>20150681692</v>
      </c>
      <c r="P983" s="413" t="s">
        <v>46</v>
      </c>
      <c r="Q983" s="413" t="s">
        <v>1368</v>
      </c>
      <c r="R983" s="413" t="s">
        <v>2108</v>
      </c>
      <c r="S983" s="420"/>
      <c r="T983" s="413"/>
      <c r="U983" s="436"/>
      <c r="V983" s="606">
        <f>LOOKUP(Table1[[#This Row],[JV '#]],Table4[JV '#],Table4[Construction Start Dates])</f>
        <v>42583</v>
      </c>
    </row>
    <row r="984" spans="1:22" ht="36" x14ac:dyDescent="0.25">
      <c r="A984" s="414" t="s">
        <v>2706</v>
      </c>
      <c r="B984" s="415" t="s">
        <v>35</v>
      </c>
      <c r="C984" s="415">
        <v>303</v>
      </c>
      <c r="D984" s="416">
        <v>37878</v>
      </c>
      <c r="E984" s="416">
        <v>91367</v>
      </c>
      <c r="F984" s="417">
        <v>66304500800853</v>
      </c>
      <c r="G984" s="416">
        <v>8</v>
      </c>
      <c r="H984" s="415" t="s">
        <v>2627</v>
      </c>
      <c r="I984" s="418" t="s">
        <v>2707</v>
      </c>
      <c r="J984" s="418" t="s">
        <v>2708</v>
      </c>
      <c r="K984" s="418" t="s">
        <v>2709</v>
      </c>
      <c r="L984" s="418" t="s">
        <v>2710</v>
      </c>
      <c r="M984" s="419">
        <v>39.83175</v>
      </c>
      <c r="N984" s="419">
        <v>-76.927549999999997</v>
      </c>
      <c r="O984" s="559">
        <v>201514200645</v>
      </c>
      <c r="P984" s="413" t="s">
        <v>46</v>
      </c>
      <c r="Q984" s="413" t="s">
        <v>2098</v>
      </c>
      <c r="R984" s="413" t="s">
        <v>2099</v>
      </c>
      <c r="S984" s="420"/>
      <c r="T984" s="413"/>
      <c r="U984" s="420"/>
      <c r="V984" s="606">
        <f>LOOKUP(Table1[[#This Row],[JV '#]],Table4[JV '#],Table4[Construction Start Dates])</f>
        <v>42951</v>
      </c>
    </row>
    <row r="985" spans="1:22" ht="48" x14ac:dyDescent="0.25">
      <c r="A985" s="414" t="s">
        <v>2711</v>
      </c>
      <c r="B985" s="415" t="s">
        <v>35</v>
      </c>
      <c r="C985" s="415">
        <v>303</v>
      </c>
      <c r="D985" s="416">
        <v>37878</v>
      </c>
      <c r="E985" s="416">
        <v>91367</v>
      </c>
      <c r="F985" s="417">
        <v>66304500800853</v>
      </c>
      <c r="G985" s="416">
        <v>8</v>
      </c>
      <c r="H985" s="415" t="s">
        <v>2627</v>
      </c>
      <c r="I985" s="418" t="s">
        <v>2707</v>
      </c>
      <c r="J985" s="418" t="s">
        <v>2708</v>
      </c>
      <c r="K985" s="418" t="s">
        <v>2709</v>
      </c>
      <c r="L985" s="418" t="s">
        <v>2710</v>
      </c>
      <c r="M985" s="419">
        <v>39.83175</v>
      </c>
      <c r="N985" s="419">
        <v>-76.927549999999997</v>
      </c>
      <c r="O985" s="559">
        <v>201514200645</v>
      </c>
      <c r="P985" s="413" t="s">
        <v>55</v>
      </c>
      <c r="Q985" s="413" t="s">
        <v>2639</v>
      </c>
      <c r="R985" s="413" t="s">
        <v>2640</v>
      </c>
      <c r="S985" s="420"/>
      <c r="T985" s="413"/>
      <c r="U985" s="436"/>
      <c r="V985" s="606">
        <f>LOOKUP(Table1[[#This Row],[JV '#]],Table4[JV '#],Table4[Construction Start Dates])</f>
        <v>42951</v>
      </c>
    </row>
    <row r="986" spans="1:22" ht="48" x14ac:dyDescent="0.25">
      <c r="A986" s="414" t="s">
        <v>2712</v>
      </c>
      <c r="B986" s="415" t="s">
        <v>35</v>
      </c>
      <c r="C986" s="415">
        <v>303</v>
      </c>
      <c r="D986" s="416">
        <v>37878</v>
      </c>
      <c r="E986" s="416">
        <v>91367</v>
      </c>
      <c r="F986" s="417">
        <v>66304500800853</v>
      </c>
      <c r="G986" s="416">
        <v>8</v>
      </c>
      <c r="H986" s="415" t="s">
        <v>2627</v>
      </c>
      <c r="I986" s="418" t="s">
        <v>2707</v>
      </c>
      <c r="J986" s="418" t="s">
        <v>2708</v>
      </c>
      <c r="K986" s="418" t="s">
        <v>2709</v>
      </c>
      <c r="L986" s="418" t="s">
        <v>2710</v>
      </c>
      <c r="M986" s="419">
        <v>39.83175</v>
      </c>
      <c r="N986" s="419">
        <v>-76.927549999999997</v>
      </c>
      <c r="O986" s="559">
        <v>201514200645</v>
      </c>
      <c r="P986" s="413" t="s">
        <v>55</v>
      </c>
      <c r="Q986" s="413" t="s">
        <v>472</v>
      </c>
      <c r="R986" s="413" t="s">
        <v>2080</v>
      </c>
      <c r="S986" s="420"/>
      <c r="T986" s="413"/>
      <c r="U986" s="436"/>
      <c r="V986" s="606">
        <f>LOOKUP(Table1[[#This Row],[JV '#]],Table4[JV '#],Table4[Construction Start Dates])</f>
        <v>42951</v>
      </c>
    </row>
    <row r="987" spans="1:22" ht="36" x14ac:dyDescent="0.25">
      <c r="A987" s="414" t="s">
        <v>2713</v>
      </c>
      <c r="B987" s="415" t="s">
        <v>35</v>
      </c>
      <c r="C987" s="415">
        <v>303</v>
      </c>
      <c r="D987" s="416">
        <v>37878</v>
      </c>
      <c r="E987" s="416">
        <v>91367</v>
      </c>
      <c r="F987" s="417">
        <v>66304500800853</v>
      </c>
      <c r="G987" s="416">
        <v>8</v>
      </c>
      <c r="H987" s="415" t="s">
        <v>2627</v>
      </c>
      <c r="I987" s="418" t="s">
        <v>2707</v>
      </c>
      <c r="J987" s="418" t="s">
        <v>2708</v>
      </c>
      <c r="K987" s="418" t="s">
        <v>2709</v>
      </c>
      <c r="L987" s="418" t="s">
        <v>2710</v>
      </c>
      <c r="M987" s="419">
        <v>39.83175</v>
      </c>
      <c r="N987" s="419">
        <v>-76.927549999999997</v>
      </c>
      <c r="O987" s="559">
        <v>201514200645</v>
      </c>
      <c r="P987" s="413" t="s">
        <v>46</v>
      </c>
      <c r="Q987" s="413" t="s">
        <v>1368</v>
      </c>
      <c r="R987" s="413" t="s">
        <v>2108</v>
      </c>
      <c r="S987" s="420"/>
      <c r="T987" s="413"/>
      <c r="U987" s="436"/>
      <c r="V987" s="606">
        <f>LOOKUP(Table1[[#This Row],[JV '#]],Table4[JV '#],Table4[Construction Start Dates])</f>
        <v>42951</v>
      </c>
    </row>
    <row r="988" spans="1:22" ht="36" x14ac:dyDescent="0.25">
      <c r="A988" s="414" t="s">
        <v>2714</v>
      </c>
      <c r="B988" s="415" t="s">
        <v>35</v>
      </c>
      <c r="C988" s="415">
        <v>304</v>
      </c>
      <c r="D988" s="416">
        <v>37890</v>
      </c>
      <c r="E988" s="416">
        <v>87596</v>
      </c>
      <c r="F988" s="417">
        <v>66305100200000</v>
      </c>
      <c r="G988" s="416">
        <v>8</v>
      </c>
      <c r="H988" s="415" t="s">
        <v>2627</v>
      </c>
      <c r="I988" s="418" t="s">
        <v>2715</v>
      </c>
      <c r="J988" s="418" t="s">
        <v>2716</v>
      </c>
      <c r="K988" s="418" t="s">
        <v>2717</v>
      </c>
      <c r="L988" s="418" t="s">
        <v>2718</v>
      </c>
      <c r="M988" s="419">
        <v>39.810416666666669</v>
      </c>
      <c r="N988" s="419">
        <v>-76.873244444444438</v>
      </c>
      <c r="O988" s="418" t="s">
        <v>2719</v>
      </c>
      <c r="P988" s="413" t="s">
        <v>46</v>
      </c>
      <c r="Q988" s="413" t="s">
        <v>2098</v>
      </c>
      <c r="R988" s="413" t="s">
        <v>2099</v>
      </c>
      <c r="S988" s="420"/>
      <c r="T988" s="413"/>
      <c r="U988" s="420"/>
      <c r="V988" s="606">
        <f>LOOKUP(Table1[[#This Row],[JV '#]],Table4[JV '#],Table4[Construction Start Dates])</f>
        <v>42538</v>
      </c>
    </row>
    <row r="989" spans="1:22" ht="48" x14ac:dyDescent="0.25">
      <c r="A989" s="414" t="s">
        <v>2720</v>
      </c>
      <c r="B989" s="415" t="s">
        <v>35</v>
      </c>
      <c r="C989" s="415">
        <v>304</v>
      </c>
      <c r="D989" s="416">
        <v>37890</v>
      </c>
      <c r="E989" s="416">
        <v>87596</v>
      </c>
      <c r="F989" s="417">
        <v>66305100200000</v>
      </c>
      <c r="G989" s="416">
        <v>8</v>
      </c>
      <c r="H989" s="415" t="s">
        <v>2627</v>
      </c>
      <c r="I989" s="418" t="s">
        <v>2715</v>
      </c>
      <c r="J989" s="418" t="s">
        <v>2716</v>
      </c>
      <c r="K989" s="418" t="s">
        <v>2717</v>
      </c>
      <c r="L989" s="418" t="s">
        <v>2718</v>
      </c>
      <c r="M989" s="419">
        <v>39.810416666666669</v>
      </c>
      <c r="N989" s="419">
        <v>-76.873244444444438</v>
      </c>
      <c r="O989" s="418" t="s">
        <v>2719</v>
      </c>
      <c r="P989" s="413" t="s">
        <v>449</v>
      </c>
      <c r="Q989" s="413" t="s">
        <v>2639</v>
      </c>
      <c r="R989" s="413" t="s">
        <v>2640</v>
      </c>
      <c r="S989" s="420"/>
      <c r="T989" s="413"/>
      <c r="U989" s="436"/>
      <c r="V989" s="606">
        <f>LOOKUP(Table1[[#This Row],[JV '#]],Table4[JV '#],Table4[Construction Start Dates])</f>
        <v>42538</v>
      </c>
    </row>
    <row r="990" spans="1:22" ht="60" x14ac:dyDescent="0.25">
      <c r="A990" s="414" t="s">
        <v>2721</v>
      </c>
      <c r="B990" s="415" t="s">
        <v>35</v>
      </c>
      <c r="C990" s="415">
        <v>304</v>
      </c>
      <c r="D990" s="416">
        <v>37890</v>
      </c>
      <c r="E990" s="416">
        <v>87596</v>
      </c>
      <c r="F990" s="417">
        <v>66305100200000</v>
      </c>
      <c r="G990" s="416">
        <v>8</v>
      </c>
      <c r="H990" s="415" t="s">
        <v>2627</v>
      </c>
      <c r="I990" s="418" t="s">
        <v>2715</v>
      </c>
      <c r="J990" s="418" t="s">
        <v>2716</v>
      </c>
      <c r="K990" s="418" t="s">
        <v>2717</v>
      </c>
      <c r="L990" s="418" t="s">
        <v>2718</v>
      </c>
      <c r="M990" s="419">
        <v>39.810416666666669</v>
      </c>
      <c r="N990" s="419">
        <v>-76.873244444444438</v>
      </c>
      <c r="O990" s="418" t="s">
        <v>2719</v>
      </c>
      <c r="P990" s="413" t="s">
        <v>55</v>
      </c>
      <c r="Q990" s="413" t="s">
        <v>316</v>
      </c>
      <c r="R990" s="413" t="s">
        <v>2534</v>
      </c>
      <c r="S990" s="420"/>
      <c r="T990" s="413"/>
      <c r="U990" s="436"/>
      <c r="V990" s="606">
        <f>LOOKUP(Table1[[#This Row],[JV '#]],Table4[JV '#],Table4[Construction Start Dates])</f>
        <v>42538</v>
      </c>
    </row>
    <row r="991" spans="1:22" ht="48" x14ac:dyDescent="0.25">
      <c r="A991" s="414" t="s">
        <v>2722</v>
      </c>
      <c r="B991" s="415" t="s">
        <v>35</v>
      </c>
      <c r="C991" s="415">
        <v>305</v>
      </c>
      <c r="D991" s="416">
        <v>37921</v>
      </c>
      <c r="E991" s="416">
        <v>87595</v>
      </c>
      <c r="F991" s="417">
        <v>66307100100000</v>
      </c>
      <c r="G991" s="416">
        <v>8</v>
      </c>
      <c r="H991" s="415" t="s">
        <v>2627</v>
      </c>
      <c r="I991" s="418" t="s">
        <v>2723</v>
      </c>
      <c r="J991" s="418" t="s">
        <v>2724</v>
      </c>
      <c r="K991" s="418" t="s">
        <v>2725</v>
      </c>
      <c r="L991" s="418" t="s">
        <v>2726</v>
      </c>
      <c r="M991" s="419">
        <v>39.731027777777776</v>
      </c>
      <c r="N991" s="419">
        <v>-76.947936111111105</v>
      </c>
      <c r="O991" s="418">
        <v>20151420309</v>
      </c>
      <c r="P991" s="413" t="s">
        <v>55</v>
      </c>
      <c r="Q991" s="413" t="s">
        <v>2639</v>
      </c>
      <c r="R991" s="413" t="s">
        <v>2640</v>
      </c>
      <c r="S991" s="420"/>
      <c r="T991" s="413"/>
      <c r="U991" s="420"/>
      <c r="V991" s="606">
        <f>LOOKUP(Table1[[#This Row],[JV '#]],Table4[JV '#],Table4[Construction Start Dates])</f>
        <v>42944</v>
      </c>
    </row>
    <row r="992" spans="1:22" ht="36" x14ac:dyDescent="0.25">
      <c r="A992" s="414" t="s">
        <v>2727</v>
      </c>
      <c r="B992" s="415" t="s">
        <v>35</v>
      </c>
      <c r="C992" s="415">
        <v>305</v>
      </c>
      <c r="D992" s="416">
        <v>37921</v>
      </c>
      <c r="E992" s="416">
        <v>87595</v>
      </c>
      <c r="F992" s="417">
        <v>66307100100000</v>
      </c>
      <c r="G992" s="416">
        <v>8</v>
      </c>
      <c r="H992" s="415" t="s">
        <v>2627</v>
      </c>
      <c r="I992" s="418" t="s">
        <v>2723</v>
      </c>
      <c r="J992" s="418" t="s">
        <v>2724</v>
      </c>
      <c r="K992" s="418" t="s">
        <v>2725</v>
      </c>
      <c r="L992" s="418" t="s">
        <v>2726</v>
      </c>
      <c r="M992" s="419">
        <v>39.731027777777776</v>
      </c>
      <c r="N992" s="419">
        <v>-76.947936111111105</v>
      </c>
      <c r="O992" s="418">
        <v>20151420309</v>
      </c>
      <c r="P992" s="413" t="s">
        <v>46</v>
      </c>
      <c r="Q992" s="413" t="s">
        <v>1368</v>
      </c>
      <c r="R992" s="413" t="s">
        <v>2108</v>
      </c>
      <c r="S992" s="420"/>
      <c r="T992" s="413"/>
      <c r="U992" s="436"/>
      <c r="V992" s="606">
        <f>LOOKUP(Table1[[#This Row],[JV '#]],Table4[JV '#],Table4[Construction Start Dates])</f>
        <v>42944</v>
      </c>
    </row>
    <row r="993" spans="1:22" ht="24" x14ac:dyDescent="0.25">
      <c r="A993" s="414" t="s">
        <v>2728</v>
      </c>
      <c r="B993" s="415" t="s">
        <v>35</v>
      </c>
      <c r="C993" s="415">
        <v>305</v>
      </c>
      <c r="D993" s="416">
        <v>37921</v>
      </c>
      <c r="E993" s="416">
        <v>87595</v>
      </c>
      <c r="F993" s="417">
        <v>66307100100000</v>
      </c>
      <c r="G993" s="416">
        <v>8</v>
      </c>
      <c r="H993" s="415" t="s">
        <v>2627</v>
      </c>
      <c r="I993" s="418" t="s">
        <v>2723</v>
      </c>
      <c r="J993" s="418" t="s">
        <v>2724</v>
      </c>
      <c r="K993" s="418" t="s">
        <v>2725</v>
      </c>
      <c r="L993" s="418" t="s">
        <v>2726</v>
      </c>
      <c r="M993" s="419">
        <v>39.731027777777776</v>
      </c>
      <c r="N993" s="419">
        <v>-76.947936111111105</v>
      </c>
      <c r="O993" s="418">
        <v>20151420309</v>
      </c>
      <c r="P993" s="413" t="s">
        <v>353</v>
      </c>
      <c r="Q993" s="413" t="s">
        <v>2155</v>
      </c>
      <c r="R993" s="413" t="s">
        <v>2156</v>
      </c>
      <c r="S993" s="420" t="s">
        <v>44</v>
      </c>
      <c r="T993" s="413"/>
      <c r="U993" s="436"/>
      <c r="V993" s="606">
        <f>LOOKUP(Table1[[#This Row],[JV '#]],Table4[JV '#],Table4[Construction Start Dates])</f>
        <v>42944</v>
      </c>
    </row>
    <row r="994" spans="1:22" ht="36" x14ac:dyDescent="0.25">
      <c r="A994" s="414" t="s">
        <v>2729</v>
      </c>
      <c r="B994" s="415" t="s">
        <v>35</v>
      </c>
      <c r="C994" s="415">
        <v>306</v>
      </c>
      <c r="D994" s="416">
        <v>37946</v>
      </c>
      <c r="E994" s="416">
        <v>74944</v>
      </c>
      <c r="F994" s="417">
        <v>66400102102301</v>
      </c>
      <c r="G994" s="416">
        <v>8</v>
      </c>
      <c r="H994" s="415" t="s">
        <v>2627</v>
      </c>
      <c r="I994" s="418" t="s">
        <v>2730</v>
      </c>
      <c r="J994" s="418" t="s">
        <v>2731</v>
      </c>
      <c r="K994" s="418" t="s">
        <v>2732</v>
      </c>
      <c r="L994" s="418" t="s">
        <v>2733</v>
      </c>
      <c r="M994" s="419">
        <v>40.010555555555555</v>
      </c>
      <c r="N994" s="419">
        <v>-76.806561111111108</v>
      </c>
      <c r="O994" s="418" t="s">
        <v>2734</v>
      </c>
      <c r="P994" s="413" t="s">
        <v>657</v>
      </c>
      <c r="Q994" s="413" t="s">
        <v>208</v>
      </c>
      <c r="R994" s="413" t="s">
        <v>2735</v>
      </c>
      <c r="S994" s="420" t="s">
        <v>44</v>
      </c>
      <c r="T994" s="413" t="s">
        <v>628</v>
      </c>
      <c r="U994" s="420"/>
      <c r="V994" s="606">
        <f>LOOKUP(Table1[[#This Row],[JV '#]],Table4[JV '#],Table4[Construction Start Dates])</f>
        <v>42573</v>
      </c>
    </row>
    <row r="995" spans="1:22" ht="60" x14ac:dyDescent="0.25">
      <c r="A995" s="414" t="s">
        <v>2736</v>
      </c>
      <c r="B995" s="415" t="s">
        <v>35</v>
      </c>
      <c r="C995" s="415">
        <v>306</v>
      </c>
      <c r="D995" s="416">
        <v>37946</v>
      </c>
      <c r="E995" s="416">
        <v>74944</v>
      </c>
      <c r="F995" s="417">
        <v>66400102102301</v>
      </c>
      <c r="G995" s="416">
        <v>8</v>
      </c>
      <c r="H995" s="415" t="s">
        <v>2627</v>
      </c>
      <c r="I995" s="418" t="s">
        <v>2730</v>
      </c>
      <c r="J995" s="418" t="s">
        <v>2731</v>
      </c>
      <c r="K995" s="418" t="s">
        <v>2732</v>
      </c>
      <c r="L995" s="418" t="s">
        <v>2733</v>
      </c>
      <c r="M995" s="419">
        <v>40.010555555555555</v>
      </c>
      <c r="N995" s="419">
        <v>-76.806561111111108</v>
      </c>
      <c r="O995" s="418" t="s">
        <v>2734</v>
      </c>
      <c r="P995" s="413" t="s">
        <v>55</v>
      </c>
      <c r="Q995" s="413" t="s">
        <v>316</v>
      </c>
      <c r="R995" s="413" t="s">
        <v>2534</v>
      </c>
      <c r="S995" s="420"/>
      <c r="T995" s="413"/>
      <c r="U995" s="436"/>
      <c r="V995" s="606">
        <f>LOOKUP(Table1[[#This Row],[JV '#]],Table4[JV '#],Table4[Construction Start Dates])</f>
        <v>42573</v>
      </c>
    </row>
    <row r="996" spans="1:22" ht="36" x14ac:dyDescent="0.25">
      <c r="A996" s="414" t="s">
        <v>2737</v>
      </c>
      <c r="B996" s="415" t="s">
        <v>35</v>
      </c>
      <c r="C996" s="415">
        <v>306</v>
      </c>
      <c r="D996" s="416">
        <v>37946</v>
      </c>
      <c r="E996" s="416">
        <v>74944</v>
      </c>
      <c r="F996" s="417">
        <v>66400102102301</v>
      </c>
      <c r="G996" s="416">
        <v>8</v>
      </c>
      <c r="H996" s="415" t="s">
        <v>2627</v>
      </c>
      <c r="I996" s="418" t="s">
        <v>2730</v>
      </c>
      <c r="J996" s="418" t="s">
        <v>2731</v>
      </c>
      <c r="K996" s="418" t="s">
        <v>2732</v>
      </c>
      <c r="L996" s="418" t="s">
        <v>2733</v>
      </c>
      <c r="M996" s="419">
        <v>40.010555555555555</v>
      </c>
      <c r="N996" s="419">
        <v>-76.806561111111108</v>
      </c>
      <c r="O996" s="418" t="s">
        <v>2734</v>
      </c>
      <c r="P996" s="413" t="s">
        <v>46</v>
      </c>
      <c r="Q996" s="413" t="s">
        <v>1368</v>
      </c>
      <c r="R996" s="413" t="s">
        <v>2108</v>
      </c>
      <c r="S996" s="420"/>
      <c r="T996" s="413"/>
      <c r="U996" s="436"/>
      <c r="V996" s="606">
        <f>LOOKUP(Table1[[#This Row],[JV '#]],Table4[JV '#],Table4[Construction Start Dates])</f>
        <v>42573</v>
      </c>
    </row>
    <row r="997" spans="1:22" ht="24" x14ac:dyDescent="0.25">
      <c r="A997" s="414" t="s">
        <v>2738</v>
      </c>
      <c r="B997" s="415" t="s">
        <v>35</v>
      </c>
      <c r="C997" s="415">
        <v>306</v>
      </c>
      <c r="D997" s="416">
        <v>37946</v>
      </c>
      <c r="E997" s="416">
        <v>74944</v>
      </c>
      <c r="F997" s="417">
        <v>66400102102301</v>
      </c>
      <c r="G997" s="416">
        <v>8</v>
      </c>
      <c r="H997" s="415" t="s">
        <v>2627</v>
      </c>
      <c r="I997" s="418" t="s">
        <v>2730</v>
      </c>
      <c r="J997" s="418" t="s">
        <v>2731</v>
      </c>
      <c r="K997" s="418" t="s">
        <v>2732</v>
      </c>
      <c r="L997" s="418" t="s">
        <v>2733</v>
      </c>
      <c r="M997" s="419">
        <v>40.010555555555555</v>
      </c>
      <c r="N997" s="419">
        <v>-76.806561111111108</v>
      </c>
      <c r="O997" s="418" t="s">
        <v>2734</v>
      </c>
      <c r="P997" s="413" t="s">
        <v>55</v>
      </c>
      <c r="Q997" s="413" t="s">
        <v>56</v>
      </c>
      <c r="R997" s="413" t="s">
        <v>2153</v>
      </c>
      <c r="S997" s="420"/>
      <c r="T997" s="413"/>
      <c r="U997" s="436"/>
      <c r="V997" s="606">
        <f>LOOKUP(Table1[[#This Row],[JV '#]],Table4[JV '#],Table4[Construction Start Dates])</f>
        <v>42573</v>
      </c>
    </row>
    <row r="998" spans="1:22" ht="24" x14ac:dyDescent="0.25">
      <c r="A998" s="414" t="s">
        <v>2739</v>
      </c>
      <c r="B998" s="415" t="s">
        <v>35</v>
      </c>
      <c r="C998" s="415">
        <v>306</v>
      </c>
      <c r="D998" s="416">
        <v>37946</v>
      </c>
      <c r="E998" s="416">
        <v>74944</v>
      </c>
      <c r="F998" s="417">
        <v>66400102102301</v>
      </c>
      <c r="G998" s="416">
        <v>8</v>
      </c>
      <c r="H998" s="415" t="s">
        <v>2627</v>
      </c>
      <c r="I998" s="418" t="s">
        <v>2730</v>
      </c>
      <c r="J998" s="418" t="s">
        <v>2731</v>
      </c>
      <c r="K998" s="418" t="s">
        <v>2732</v>
      </c>
      <c r="L998" s="418" t="s">
        <v>2733</v>
      </c>
      <c r="M998" s="419">
        <v>40.010555555555555</v>
      </c>
      <c r="N998" s="419">
        <v>-76.806561111111108</v>
      </c>
      <c r="O998" s="418" t="s">
        <v>2734</v>
      </c>
      <c r="P998" s="413" t="s">
        <v>107</v>
      </c>
      <c r="Q998" s="413" t="s">
        <v>2740</v>
      </c>
      <c r="R998" s="413" t="s">
        <v>2741</v>
      </c>
      <c r="S998" s="420" t="s">
        <v>44</v>
      </c>
      <c r="T998" s="413"/>
      <c r="U998" s="436"/>
      <c r="V998" s="606">
        <f>LOOKUP(Table1[[#This Row],[JV '#]],Table4[JV '#],Table4[Construction Start Dates])</f>
        <v>42573</v>
      </c>
    </row>
    <row r="999" spans="1:22" ht="48" x14ac:dyDescent="0.25">
      <c r="A999" s="414" t="s">
        <v>2742</v>
      </c>
      <c r="B999" s="415" t="s">
        <v>35</v>
      </c>
      <c r="C999" s="415">
        <v>306</v>
      </c>
      <c r="D999" s="416">
        <v>37946</v>
      </c>
      <c r="E999" s="416">
        <v>74944</v>
      </c>
      <c r="F999" s="417">
        <v>66400102102301</v>
      </c>
      <c r="G999" s="416">
        <v>8</v>
      </c>
      <c r="H999" s="415" t="s">
        <v>2627</v>
      </c>
      <c r="I999" s="418" t="s">
        <v>2730</v>
      </c>
      <c r="J999" s="418" t="s">
        <v>2731</v>
      </c>
      <c r="K999" s="418" t="s">
        <v>2732</v>
      </c>
      <c r="L999" s="418" t="s">
        <v>2733</v>
      </c>
      <c r="M999" s="419">
        <v>40.010555555555555</v>
      </c>
      <c r="N999" s="419">
        <v>-76.806561111111108</v>
      </c>
      <c r="O999" s="418" t="s">
        <v>2734</v>
      </c>
      <c r="P999" s="413" t="s">
        <v>449</v>
      </c>
      <c r="Q999" s="413" t="s">
        <v>2639</v>
      </c>
      <c r="R999" s="413" t="s">
        <v>2640</v>
      </c>
      <c r="S999" s="420"/>
      <c r="T999" s="413"/>
      <c r="U999" s="436"/>
      <c r="V999" s="606">
        <f>LOOKUP(Table1[[#This Row],[JV '#]],Table4[JV '#],Table4[Construction Start Dates])</f>
        <v>42573</v>
      </c>
    </row>
    <row r="1000" spans="1:22" ht="36" x14ac:dyDescent="0.25">
      <c r="A1000" s="414" t="s">
        <v>2743</v>
      </c>
      <c r="B1000" s="415" t="s">
        <v>35</v>
      </c>
      <c r="C1000" s="415">
        <v>306</v>
      </c>
      <c r="D1000" s="416">
        <v>37946</v>
      </c>
      <c r="E1000" s="416">
        <v>74944</v>
      </c>
      <c r="F1000" s="417">
        <v>66400102102301</v>
      </c>
      <c r="G1000" s="416">
        <v>8</v>
      </c>
      <c r="H1000" s="415" t="s">
        <v>2627</v>
      </c>
      <c r="I1000" s="418" t="s">
        <v>2730</v>
      </c>
      <c r="J1000" s="418" t="s">
        <v>2731</v>
      </c>
      <c r="K1000" s="418" t="s">
        <v>2732</v>
      </c>
      <c r="L1000" s="418" t="s">
        <v>2733</v>
      </c>
      <c r="M1000" s="419">
        <v>40.010555555555555</v>
      </c>
      <c r="N1000" s="419">
        <v>-76.806561111111108</v>
      </c>
      <c r="O1000" s="418" t="s">
        <v>2734</v>
      </c>
      <c r="P1000" s="413" t="s">
        <v>107</v>
      </c>
      <c r="Q1000" s="413" t="s">
        <v>2684</v>
      </c>
      <c r="R1000" s="413" t="s">
        <v>2744</v>
      </c>
      <c r="S1000" s="420" t="s">
        <v>44</v>
      </c>
      <c r="T1000" s="413"/>
      <c r="U1000" s="436"/>
      <c r="V1000" s="606">
        <f>LOOKUP(Table1[[#This Row],[JV '#]],Table4[JV '#],Table4[Construction Start Dates])</f>
        <v>42573</v>
      </c>
    </row>
    <row r="1001" spans="1:22" ht="24" x14ac:dyDescent="0.25">
      <c r="A1001" s="414" t="s">
        <v>2745</v>
      </c>
      <c r="B1001" s="415" t="s">
        <v>35</v>
      </c>
      <c r="C1001" s="415">
        <v>306</v>
      </c>
      <c r="D1001" s="416">
        <v>37946</v>
      </c>
      <c r="E1001" s="416">
        <v>74944</v>
      </c>
      <c r="F1001" s="417">
        <v>66400102102301</v>
      </c>
      <c r="G1001" s="416">
        <v>8</v>
      </c>
      <c r="H1001" s="415" t="s">
        <v>2627</v>
      </c>
      <c r="I1001" s="418" t="s">
        <v>2730</v>
      </c>
      <c r="J1001" s="418" t="s">
        <v>2731</v>
      </c>
      <c r="K1001" s="418" t="s">
        <v>2732</v>
      </c>
      <c r="L1001" s="418" t="s">
        <v>2733</v>
      </c>
      <c r="M1001" s="419">
        <v>40.010555555555555</v>
      </c>
      <c r="N1001" s="419">
        <v>-76.806561111111108</v>
      </c>
      <c r="O1001" s="418" t="s">
        <v>2734</v>
      </c>
      <c r="P1001" s="413" t="s">
        <v>309</v>
      </c>
      <c r="Q1001" s="413" t="s">
        <v>2155</v>
      </c>
      <c r="R1001" s="413" t="s">
        <v>2156</v>
      </c>
      <c r="S1001" s="420" t="s">
        <v>44</v>
      </c>
      <c r="T1001" s="413"/>
      <c r="U1001" s="436"/>
      <c r="V1001" s="606">
        <f>LOOKUP(Table1[[#This Row],[JV '#]],Table4[JV '#],Table4[Construction Start Dates])</f>
        <v>42573</v>
      </c>
    </row>
    <row r="1002" spans="1:22" ht="36" x14ac:dyDescent="0.25">
      <c r="A1002" s="414" t="s">
        <v>2746</v>
      </c>
      <c r="B1002" s="415" t="s">
        <v>35</v>
      </c>
      <c r="C1002" s="415">
        <v>307</v>
      </c>
      <c r="D1002" s="416">
        <v>37976</v>
      </c>
      <c r="E1002" s="416">
        <v>83428</v>
      </c>
      <c r="F1002" s="417">
        <v>66401200602478</v>
      </c>
      <c r="G1002" s="416">
        <v>8</v>
      </c>
      <c r="H1002" s="415" t="s">
        <v>2627</v>
      </c>
      <c r="I1002" s="418" t="s">
        <v>2747</v>
      </c>
      <c r="J1002" s="418" t="s">
        <v>2748</v>
      </c>
      <c r="K1002" s="418" t="s">
        <v>573</v>
      </c>
      <c r="L1002" s="418" t="s">
        <v>2749</v>
      </c>
      <c r="M1002" s="419">
        <v>40.017583333333334</v>
      </c>
      <c r="N1002" s="419">
        <v>-76.974777777777774</v>
      </c>
      <c r="O1002" s="418">
        <v>20150420589</v>
      </c>
      <c r="P1002" s="413" t="s">
        <v>46</v>
      </c>
      <c r="Q1002" s="413" t="s">
        <v>2098</v>
      </c>
      <c r="R1002" s="413" t="s">
        <v>2099</v>
      </c>
      <c r="S1002" s="420"/>
      <c r="T1002" s="413"/>
      <c r="U1002" s="420"/>
      <c r="V1002" s="606">
        <f>LOOKUP(Table1[[#This Row],[JV '#]],Table4[JV '#],Table4[Construction Start Dates])</f>
        <v>42585</v>
      </c>
    </row>
    <row r="1003" spans="1:22" ht="60" x14ac:dyDescent="0.25">
      <c r="A1003" s="414" t="s">
        <v>2750</v>
      </c>
      <c r="B1003" s="415" t="s">
        <v>35</v>
      </c>
      <c r="C1003" s="415">
        <v>307</v>
      </c>
      <c r="D1003" s="416">
        <v>37976</v>
      </c>
      <c r="E1003" s="416">
        <v>83428</v>
      </c>
      <c r="F1003" s="417">
        <v>66401200602478</v>
      </c>
      <c r="G1003" s="416">
        <v>8</v>
      </c>
      <c r="H1003" s="415" t="s">
        <v>2627</v>
      </c>
      <c r="I1003" s="418" t="s">
        <v>2747</v>
      </c>
      <c r="J1003" s="418" t="s">
        <v>2748</v>
      </c>
      <c r="K1003" s="418" t="s">
        <v>573</v>
      </c>
      <c r="L1003" s="418" t="s">
        <v>2749</v>
      </c>
      <c r="M1003" s="419">
        <v>40.017583333333334</v>
      </c>
      <c r="N1003" s="419">
        <v>-76.974777777777774</v>
      </c>
      <c r="O1003" s="418">
        <v>20150420589</v>
      </c>
      <c r="P1003" s="413" t="s">
        <v>55</v>
      </c>
      <c r="Q1003" s="413" t="s">
        <v>316</v>
      </c>
      <c r="R1003" s="413" t="s">
        <v>2534</v>
      </c>
      <c r="S1003" s="420"/>
      <c r="T1003" s="413"/>
      <c r="U1003" s="436"/>
      <c r="V1003" s="606">
        <f>LOOKUP(Table1[[#This Row],[JV '#]],Table4[JV '#],Table4[Construction Start Dates])</f>
        <v>42585</v>
      </c>
    </row>
    <row r="1004" spans="1:22" ht="36" x14ac:dyDescent="0.25">
      <c r="A1004" s="414" t="s">
        <v>2751</v>
      </c>
      <c r="B1004" s="415" t="s">
        <v>35</v>
      </c>
      <c r="C1004" s="415">
        <v>307</v>
      </c>
      <c r="D1004" s="416">
        <v>37976</v>
      </c>
      <c r="E1004" s="416">
        <v>83428</v>
      </c>
      <c r="F1004" s="417">
        <v>66401200602478</v>
      </c>
      <c r="G1004" s="416">
        <v>8</v>
      </c>
      <c r="H1004" s="415" t="s">
        <v>2627</v>
      </c>
      <c r="I1004" s="418" t="s">
        <v>2747</v>
      </c>
      <c r="J1004" s="418" t="s">
        <v>2748</v>
      </c>
      <c r="K1004" s="418" t="s">
        <v>573</v>
      </c>
      <c r="L1004" s="418" t="s">
        <v>2749</v>
      </c>
      <c r="M1004" s="419">
        <v>40.017583333333334</v>
      </c>
      <c r="N1004" s="419">
        <v>-76.974777777777774</v>
      </c>
      <c r="O1004" s="418">
        <v>20150420589</v>
      </c>
      <c r="P1004" s="413" t="s">
        <v>46</v>
      </c>
      <c r="Q1004" s="413" t="s">
        <v>1368</v>
      </c>
      <c r="R1004" s="413" t="s">
        <v>2108</v>
      </c>
      <c r="S1004" s="420"/>
      <c r="T1004" s="413"/>
      <c r="U1004" s="436"/>
      <c r="V1004" s="606">
        <f>LOOKUP(Table1[[#This Row],[JV '#]],Table4[JV '#],Table4[Construction Start Dates])</f>
        <v>42585</v>
      </c>
    </row>
    <row r="1005" spans="1:22" ht="24" x14ac:dyDescent="0.25">
      <c r="A1005" s="414" t="s">
        <v>2752</v>
      </c>
      <c r="B1005" s="415" t="s">
        <v>35</v>
      </c>
      <c r="C1005" s="415">
        <v>307</v>
      </c>
      <c r="D1005" s="416">
        <v>37976</v>
      </c>
      <c r="E1005" s="416">
        <v>83428</v>
      </c>
      <c r="F1005" s="417">
        <v>66401200602478</v>
      </c>
      <c r="G1005" s="416">
        <v>8</v>
      </c>
      <c r="H1005" s="415" t="s">
        <v>2627</v>
      </c>
      <c r="I1005" s="418" t="s">
        <v>2747</v>
      </c>
      <c r="J1005" s="418" t="s">
        <v>2748</v>
      </c>
      <c r="K1005" s="418" t="s">
        <v>573</v>
      </c>
      <c r="L1005" s="418" t="s">
        <v>2749</v>
      </c>
      <c r="M1005" s="419">
        <v>40.017583333333334</v>
      </c>
      <c r="N1005" s="419">
        <v>-76.974777777777774</v>
      </c>
      <c r="O1005" s="418">
        <v>20150420589</v>
      </c>
      <c r="P1005" s="413" t="s">
        <v>55</v>
      </c>
      <c r="Q1005" s="413" t="s">
        <v>56</v>
      </c>
      <c r="R1005" s="413" t="s">
        <v>2153</v>
      </c>
      <c r="S1005" s="420"/>
      <c r="T1005" s="413"/>
      <c r="U1005" s="436"/>
      <c r="V1005" s="606">
        <f>LOOKUP(Table1[[#This Row],[JV '#]],Table4[JV '#],Table4[Construction Start Dates])</f>
        <v>42585</v>
      </c>
    </row>
    <row r="1006" spans="1:22" ht="60" x14ac:dyDescent="0.25">
      <c r="A1006" s="414" t="s">
        <v>2753</v>
      </c>
      <c r="B1006" s="415" t="s">
        <v>35</v>
      </c>
      <c r="C1006" s="415">
        <v>308</v>
      </c>
      <c r="D1006" s="416">
        <v>38007</v>
      </c>
      <c r="E1006" s="416">
        <v>90222</v>
      </c>
      <c r="F1006" s="417">
        <v>66403300403136</v>
      </c>
      <c r="G1006" s="416">
        <v>8</v>
      </c>
      <c r="H1006" s="415" t="s">
        <v>2627</v>
      </c>
      <c r="I1006" s="418" t="s">
        <v>2754</v>
      </c>
      <c r="J1006" s="418" t="s">
        <v>2755</v>
      </c>
      <c r="K1006" s="418" t="s">
        <v>2267</v>
      </c>
      <c r="L1006" s="418" t="s">
        <v>2756</v>
      </c>
      <c r="M1006" s="419">
        <v>40.161999999999999</v>
      </c>
      <c r="N1006" s="419">
        <v>-76.921811111111111</v>
      </c>
      <c r="O1006" s="418" t="s">
        <v>2757</v>
      </c>
      <c r="P1006" s="413" t="s">
        <v>55</v>
      </c>
      <c r="Q1006" s="413" t="s">
        <v>316</v>
      </c>
      <c r="R1006" s="413" t="s">
        <v>2758</v>
      </c>
      <c r="S1006" s="420" t="s">
        <v>302</v>
      </c>
      <c r="T1006" s="413"/>
      <c r="U1006" s="420"/>
      <c r="V1006" s="606">
        <f>LOOKUP(Table1[[#This Row],[JV '#]],Table4[JV '#],Table4[Construction Start Dates])</f>
        <v>42569</v>
      </c>
    </row>
    <row r="1007" spans="1:22" ht="48" x14ac:dyDescent="0.25">
      <c r="A1007" s="414" t="s">
        <v>2759</v>
      </c>
      <c r="B1007" s="415" t="s">
        <v>35</v>
      </c>
      <c r="C1007" s="415">
        <v>308</v>
      </c>
      <c r="D1007" s="416">
        <v>38007</v>
      </c>
      <c r="E1007" s="416">
        <v>90222</v>
      </c>
      <c r="F1007" s="417">
        <v>66403300403136</v>
      </c>
      <c r="G1007" s="416">
        <v>8</v>
      </c>
      <c r="H1007" s="415" t="s">
        <v>2627</v>
      </c>
      <c r="I1007" s="418" t="s">
        <v>2754</v>
      </c>
      <c r="J1007" s="418" t="s">
        <v>2755</v>
      </c>
      <c r="K1007" s="418" t="s">
        <v>2267</v>
      </c>
      <c r="L1007" s="418" t="s">
        <v>2756</v>
      </c>
      <c r="M1007" s="419">
        <v>40.161999999999999</v>
      </c>
      <c r="N1007" s="419">
        <v>-76.921811111111111</v>
      </c>
      <c r="O1007" s="418" t="s">
        <v>2757</v>
      </c>
      <c r="P1007" s="413" t="s">
        <v>46</v>
      </c>
      <c r="Q1007" s="413" t="s">
        <v>1368</v>
      </c>
      <c r="R1007" s="413" t="s">
        <v>2108</v>
      </c>
      <c r="S1007" s="420"/>
      <c r="T1007" s="413"/>
      <c r="U1007" s="436"/>
      <c r="V1007" s="606">
        <f>LOOKUP(Table1[[#This Row],[JV '#]],Table4[JV '#],Table4[Construction Start Dates])</f>
        <v>42569</v>
      </c>
    </row>
    <row r="1008" spans="1:22" ht="48" x14ac:dyDescent="0.25">
      <c r="A1008" s="414" t="s">
        <v>2760</v>
      </c>
      <c r="B1008" s="415" t="s">
        <v>35</v>
      </c>
      <c r="C1008" s="415">
        <v>308</v>
      </c>
      <c r="D1008" s="416">
        <v>38007</v>
      </c>
      <c r="E1008" s="416">
        <v>90222</v>
      </c>
      <c r="F1008" s="417">
        <v>66403300403136</v>
      </c>
      <c r="G1008" s="416">
        <v>8</v>
      </c>
      <c r="H1008" s="415" t="s">
        <v>2627</v>
      </c>
      <c r="I1008" s="418" t="s">
        <v>2754</v>
      </c>
      <c r="J1008" s="418" t="s">
        <v>2755</v>
      </c>
      <c r="K1008" s="418" t="s">
        <v>2267</v>
      </c>
      <c r="L1008" s="418" t="s">
        <v>2756</v>
      </c>
      <c r="M1008" s="419">
        <v>40.161999999999999</v>
      </c>
      <c r="N1008" s="419">
        <v>-76.921811111111111</v>
      </c>
      <c r="O1008" s="418" t="s">
        <v>2757</v>
      </c>
      <c r="P1008" s="413" t="s">
        <v>46</v>
      </c>
      <c r="Q1008" s="413" t="s">
        <v>548</v>
      </c>
      <c r="R1008" s="413" t="s">
        <v>549</v>
      </c>
      <c r="S1008" s="420" t="s">
        <v>44</v>
      </c>
      <c r="T1008" s="413"/>
      <c r="U1008" s="436"/>
      <c r="V1008" s="606">
        <f>LOOKUP(Table1[[#This Row],[JV '#]],Table4[JV '#],Table4[Construction Start Dates])</f>
        <v>42569</v>
      </c>
    </row>
    <row r="1009" spans="1:22" ht="60" x14ac:dyDescent="0.25">
      <c r="A1009" s="414" t="s">
        <v>2761</v>
      </c>
      <c r="B1009" s="415" t="s">
        <v>35</v>
      </c>
      <c r="C1009" s="415">
        <v>309</v>
      </c>
      <c r="D1009" s="416">
        <v>38023</v>
      </c>
      <c r="E1009" s="416">
        <v>91192</v>
      </c>
      <c r="F1009" s="417">
        <v>66405100300581</v>
      </c>
      <c r="G1009" s="416">
        <v>8</v>
      </c>
      <c r="H1009" s="415" t="s">
        <v>2627</v>
      </c>
      <c r="I1009" s="418" t="s">
        <v>2762</v>
      </c>
      <c r="J1009" s="418" t="s">
        <v>2763</v>
      </c>
      <c r="K1009" s="418" t="s">
        <v>1828</v>
      </c>
      <c r="L1009" s="418" t="s">
        <v>2764</v>
      </c>
      <c r="M1009" s="419">
        <v>39.930722222222222</v>
      </c>
      <c r="N1009" s="419">
        <v>-76.903422222222218</v>
      </c>
      <c r="O1009" s="418" t="s">
        <v>2765</v>
      </c>
      <c r="P1009" s="413" t="s">
        <v>55</v>
      </c>
      <c r="Q1009" s="413" t="s">
        <v>316</v>
      </c>
      <c r="R1009" s="413" t="s">
        <v>2534</v>
      </c>
      <c r="S1009" s="420"/>
      <c r="T1009" s="413"/>
      <c r="U1009" s="420"/>
      <c r="V1009" s="606">
        <f>LOOKUP(Table1[[#This Row],[JV '#]],Table4[JV '#],Table4[Construction Start Dates])</f>
        <v>42944</v>
      </c>
    </row>
    <row r="1010" spans="1:22" ht="48" x14ac:dyDescent="0.25">
      <c r="A1010" s="414" t="s">
        <v>2766</v>
      </c>
      <c r="B1010" s="415" t="s">
        <v>35</v>
      </c>
      <c r="C1010" s="415">
        <v>309</v>
      </c>
      <c r="D1010" s="416">
        <v>38023</v>
      </c>
      <c r="E1010" s="416">
        <v>91192</v>
      </c>
      <c r="F1010" s="417">
        <v>66405100300581</v>
      </c>
      <c r="G1010" s="416">
        <v>8</v>
      </c>
      <c r="H1010" s="415" t="s">
        <v>2627</v>
      </c>
      <c r="I1010" s="418" t="s">
        <v>2762</v>
      </c>
      <c r="J1010" s="418" t="s">
        <v>2763</v>
      </c>
      <c r="K1010" s="418" t="s">
        <v>1828</v>
      </c>
      <c r="L1010" s="418" t="s">
        <v>2764</v>
      </c>
      <c r="M1010" s="419">
        <v>39.930722222222222</v>
      </c>
      <c r="N1010" s="419">
        <v>-76.903422222222218</v>
      </c>
      <c r="O1010" s="418" t="s">
        <v>2765</v>
      </c>
      <c r="P1010" s="413" t="s">
        <v>55</v>
      </c>
      <c r="Q1010" s="413" t="s">
        <v>2639</v>
      </c>
      <c r="R1010" s="413" t="s">
        <v>2640</v>
      </c>
      <c r="S1010" s="420"/>
      <c r="T1010" s="413"/>
      <c r="U1010" s="436"/>
      <c r="V1010" s="606">
        <f>LOOKUP(Table1[[#This Row],[JV '#]],Table4[JV '#],Table4[Construction Start Dates])</f>
        <v>42944</v>
      </c>
    </row>
    <row r="1011" spans="1:22" ht="36" x14ac:dyDescent="0.25">
      <c r="A1011" s="414" t="s">
        <v>2767</v>
      </c>
      <c r="B1011" s="415" t="s">
        <v>35</v>
      </c>
      <c r="C1011" s="415">
        <v>309</v>
      </c>
      <c r="D1011" s="416">
        <v>38023</v>
      </c>
      <c r="E1011" s="416">
        <v>91192</v>
      </c>
      <c r="F1011" s="417">
        <v>66405100300581</v>
      </c>
      <c r="G1011" s="416">
        <v>8</v>
      </c>
      <c r="H1011" s="415" t="s">
        <v>2627</v>
      </c>
      <c r="I1011" s="418" t="s">
        <v>2762</v>
      </c>
      <c r="J1011" s="418" t="s">
        <v>2763</v>
      </c>
      <c r="K1011" s="418" t="s">
        <v>1828</v>
      </c>
      <c r="L1011" s="418" t="s">
        <v>2764</v>
      </c>
      <c r="M1011" s="419">
        <v>39.930722222222222</v>
      </c>
      <c r="N1011" s="419">
        <v>-76.903422222222218</v>
      </c>
      <c r="O1011" s="418" t="s">
        <v>2765</v>
      </c>
      <c r="P1011" s="413" t="s">
        <v>46</v>
      </c>
      <c r="Q1011" s="413" t="s">
        <v>1368</v>
      </c>
      <c r="R1011" s="413" t="s">
        <v>2108</v>
      </c>
      <c r="S1011" s="420"/>
      <c r="T1011" s="413"/>
      <c r="U1011" s="436"/>
      <c r="V1011" s="606">
        <f>LOOKUP(Table1[[#This Row],[JV '#]],Table4[JV '#],Table4[Construction Start Dates])</f>
        <v>42944</v>
      </c>
    </row>
    <row r="1012" spans="1:22" ht="24" x14ac:dyDescent="0.25">
      <c r="A1012" s="414" t="s">
        <v>2768</v>
      </c>
      <c r="B1012" s="415" t="s">
        <v>35</v>
      </c>
      <c r="C1012" s="415">
        <v>309</v>
      </c>
      <c r="D1012" s="416">
        <v>38023</v>
      </c>
      <c r="E1012" s="416">
        <v>91192</v>
      </c>
      <c r="F1012" s="417">
        <v>66405100300581</v>
      </c>
      <c r="G1012" s="416">
        <v>8</v>
      </c>
      <c r="H1012" s="415" t="s">
        <v>2627</v>
      </c>
      <c r="I1012" s="418" t="s">
        <v>2762</v>
      </c>
      <c r="J1012" s="418" t="s">
        <v>2763</v>
      </c>
      <c r="K1012" s="418" t="s">
        <v>1828</v>
      </c>
      <c r="L1012" s="418" t="s">
        <v>2764</v>
      </c>
      <c r="M1012" s="419">
        <v>39.930722222222222</v>
      </c>
      <c r="N1012" s="419">
        <v>-76.903422222222218</v>
      </c>
      <c r="O1012" s="418" t="s">
        <v>2765</v>
      </c>
      <c r="P1012" s="413" t="s">
        <v>55</v>
      </c>
      <c r="Q1012" s="413" t="s">
        <v>56</v>
      </c>
      <c r="R1012" s="413" t="s">
        <v>2153</v>
      </c>
      <c r="S1012" s="420"/>
      <c r="T1012" s="413"/>
      <c r="U1012" s="436"/>
      <c r="V1012" s="606">
        <f>LOOKUP(Table1[[#This Row],[JV '#]],Table4[JV '#],Table4[Construction Start Dates])</f>
        <v>42944</v>
      </c>
    </row>
    <row r="1013" spans="1:22" ht="24" x14ac:dyDescent="0.25">
      <c r="A1013" s="414" t="s">
        <v>2769</v>
      </c>
      <c r="B1013" s="415" t="s">
        <v>35</v>
      </c>
      <c r="C1013" s="415">
        <v>310</v>
      </c>
      <c r="D1013" s="415">
        <v>3954</v>
      </c>
      <c r="E1013" s="415">
        <v>88114</v>
      </c>
      <c r="F1013" s="455">
        <v>5003001000907</v>
      </c>
      <c r="G1013" s="416">
        <v>9</v>
      </c>
      <c r="H1013" s="415" t="s">
        <v>2770</v>
      </c>
      <c r="I1013" s="418" t="s">
        <v>2771</v>
      </c>
      <c r="J1013" s="418" t="s">
        <v>2772</v>
      </c>
      <c r="K1013" s="418" t="s">
        <v>2773</v>
      </c>
      <c r="L1013" s="418" t="s">
        <v>2774</v>
      </c>
      <c r="M1013" s="419">
        <v>40.039361111111113</v>
      </c>
      <c r="N1013" s="419">
        <v>-78.688186111111108</v>
      </c>
      <c r="O1013" s="418">
        <v>20150161798</v>
      </c>
      <c r="P1013" s="413" t="s">
        <v>55</v>
      </c>
      <c r="Q1013" s="413" t="s">
        <v>472</v>
      </c>
      <c r="R1013" s="413" t="s">
        <v>2775</v>
      </c>
      <c r="S1013" s="420" t="s">
        <v>302</v>
      </c>
      <c r="T1013" s="413"/>
      <c r="U1013" s="420"/>
      <c r="V1013" s="606">
        <f>LOOKUP(Table1[[#This Row],[JV '#]],Table4[JV '#],Table4[Construction Start Dates])</f>
        <v>42513</v>
      </c>
    </row>
    <row r="1014" spans="1:22" ht="60" x14ac:dyDescent="0.25">
      <c r="A1014" s="414" t="s">
        <v>2776</v>
      </c>
      <c r="B1014" s="415" t="s">
        <v>35</v>
      </c>
      <c r="C1014" s="415">
        <v>310</v>
      </c>
      <c r="D1014" s="415">
        <v>3954</v>
      </c>
      <c r="E1014" s="415">
        <v>88114</v>
      </c>
      <c r="F1014" s="455">
        <v>5003001000907</v>
      </c>
      <c r="G1014" s="416">
        <v>9</v>
      </c>
      <c r="H1014" s="415" t="s">
        <v>2770</v>
      </c>
      <c r="I1014" s="418" t="s">
        <v>2771</v>
      </c>
      <c r="J1014" s="418" t="s">
        <v>2772</v>
      </c>
      <c r="K1014" s="418" t="s">
        <v>2773</v>
      </c>
      <c r="L1014" s="418" t="s">
        <v>2774</v>
      </c>
      <c r="M1014" s="419">
        <v>40.039361111111113</v>
      </c>
      <c r="N1014" s="419">
        <v>-78.688186111111108</v>
      </c>
      <c r="O1014" s="418">
        <v>20150161798</v>
      </c>
      <c r="P1014" s="413" t="s">
        <v>46</v>
      </c>
      <c r="Q1014" s="413" t="s">
        <v>47</v>
      </c>
      <c r="R1014" s="413" t="s">
        <v>2777</v>
      </c>
      <c r="S1014" s="420" t="s">
        <v>302</v>
      </c>
      <c r="T1014" s="413"/>
      <c r="U1014" s="436"/>
      <c r="V1014" s="606">
        <f>LOOKUP(Table1[[#This Row],[JV '#]],Table4[JV '#],Table4[Construction Start Dates])</f>
        <v>42513</v>
      </c>
    </row>
    <row r="1015" spans="1:22" ht="24" x14ac:dyDescent="0.25">
      <c r="A1015" s="414">
        <v>311</v>
      </c>
      <c r="B1015" s="415" t="s">
        <v>35</v>
      </c>
      <c r="C1015" s="415">
        <v>311</v>
      </c>
      <c r="D1015" s="514">
        <v>3955</v>
      </c>
      <c r="E1015" s="415">
        <v>21558</v>
      </c>
      <c r="F1015" s="495">
        <v>5003001100000</v>
      </c>
      <c r="G1015" s="416">
        <v>9</v>
      </c>
      <c r="H1015" s="415" t="s">
        <v>2770</v>
      </c>
      <c r="I1015" s="418" t="s">
        <v>2778</v>
      </c>
      <c r="J1015" s="418" t="s">
        <v>2772</v>
      </c>
      <c r="K1015" s="418" t="s">
        <v>2779</v>
      </c>
      <c r="L1015" s="418" t="s">
        <v>2780</v>
      </c>
      <c r="M1015" s="419">
        <v>40.041777777777774</v>
      </c>
      <c r="N1015" s="419">
        <v>-78.679944444444445</v>
      </c>
      <c r="O1015" s="559">
        <v>20150380175</v>
      </c>
      <c r="P1015" s="413" t="s">
        <v>55</v>
      </c>
      <c r="Q1015" s="413" t="s">
        <v>472</v>
      </c>
      <c r="R1015" s="413" t="s">
        <v>2775</v>
      </c>
      <c r="S1015" s="420" t="s">
        <v>302</v>
      </c>
      <c r="T1015" s="413"/>
      <c r="U1015" s="420"/>
      <c r="V1015" s="606">
        <f>LOOKUP(Table1[[#This Row],[JV '#]],Table4[JV '#],Table4[Construction Start Dates])</f>
        <v>42538</v>
      </c>
    </row>
    <row r="1016" spans="1:22" ht="48" x14ac:dyDescent="0.25">
      <c r="A1016" s="414" t="s">
        <v>2781</v>
      </c>
      <c r="B1016" s="415" t="s">
        <v>35</v>
      </c>
      <c r="C1016" s="415">
        <v>312</v>
      </c>
      <c r="D1016" s="536">
        <v>4010</v>
      </c>
      <c r="E1016" s="415">
        <v>21563</v>
      </c>
      <c r="F1016" s="455">
        <v>5005600901305</v>
      </c>
      <c r="G1016" s="416">
        <v>9</v>
      </c>
      <c r="H1016" s="415" t="s">
        <v>2770</v>
      </c>
      <c r="I1016" s="418" t="s">
        <v>2782</v>
      </c>
      <c r="J1016" s="418" t="s">
        <v>2783</v>
      </c>
      <c r="K1016" s="418" t="s">
        <v>2784</v>
      </c>
      <c r="L1016" s="418" t="s">
        <v>2785</v>
      </c>
      <c r="M1016" s="419">
        <v>40.190555555555555</v>
      </c>
      <c r="N1016" s="419">
        <v>-78.637883333333335</v>
      </c>
      <c r="O1016" s="418">
        <v>20143561437</v>
      </c>
      <c r="P1016" s="413" t="s">
        <v>46</v>
      </c>
      <c r="Q1016" s="413" t="s">
        <v>47</v>
      </c>
      <c r="R1016" s="413" t="s">
        <v>2786</v>
      </c>
      <c r="S1016" s="420"/>
      <c r="T1016" s="413"/>
      <c r="U1016" s="420"/>
      <c r="V1016" s="606">
        <f>LOOKUP(Table1[[#This Row],[JV '#]],Table4[JV '#],Table4[Construction Start Dates])</f>
        <v>42454</v>
      </c>
    </row>
    <row r="1017" spans="1:22" ht="36" x14ac:dyDescent="0.25">
      <c r="A1017" s="414" t="s">
        <v>2787</v>
      </c>
      <c r="B1017" s="415" t="s">
        <v>35</v>
      </c>
      <c r="C1017" s="415">
        <v>312</v>
      </c>
      <c r="D1017" s="536">
        <v>4010</v>
      </c>
      <c r="E1017" s="415">
        <v>21563</v>
      </c>
      <c r="F1017" s="455">
        <v>5005600901305</v>
      </c>
      <c r="G1017" s="416">
        <v>9</v>
      </c>
      <c r="H1017" s="415" t="s">
        <v>2770</v>
      </c>
      <c r="I1017" s="418" t="s">
        <v>2782</v>
      </c>
      <c r="J1017" s="418" t="s">
        <v>2783</v>
      </c>
      <c r="K1017" s="418" t="s">
        <v>2784</v>
      </c>
      <c r="L1017" s="418" t="s">
        <v>2785</v>
      </c>
      <c r="M1017" s="419">
        <v>40.190555555555555</v>
      </c>
      <c r="N1017" s="419">
        <v>-78.637883333333335</v>
      </c>
      <c r="O1017" s="418">
        <v>20143561437</v>
      </c>
      <c r="P1017" s="413" t="s">
        <v>46</v>
      </c>
      <c r="Q1017" s="413" t="s">
        <v>2788</v>
      </c>
      <c r="R1017" s="413" t="s">
        <v>2789</v>
      </c>
      <c r="S1017" s="420" t="s">
        <v>302</v>
      </c>
      <c r="T1017" s="413"/>
      <c r="U1017" s="436"/>
      <c r="V1017" s="606">
        <f>LOOKUP(Table1[[#This Row],[JV '#]],Table4[JV '#],Table4[Construction Start Dates])</f>
        <v>42454</v>
      </c>
    </row>
    <row r="1018" spans="1:22" ht="36" x14ac:dyDescent="0.25">
      <c r="A1018" s="414" t="s">
        <v>2790</v>
      </c>
      <c r="B1018" s="415" t="s">
        <v>35</v>
      </c>
      <c r="C1018" s="415">
        <v>312</v>
      </c>
      <c r="D1018" s="536">
        <v>4010</v>
      </c>
      <c r="E1018" s="415">
        <v>21563</v>
      </c>
      <c r="F1018" s="455">
        <v>5005600901305</v>
      </c>
      <c r="G1018" s="416">
        <v>9</v>
      </c>
      <c r="H1018" s="415" t="s">
        <v>2770</v>
      </c>
      <c r="I1018" s="418" t="s">
        <v>2782</v>
      </c>
      <c r="J1018" s="418" t="s">
        <v>2783</v>
      </c>
      <c r="K1018" s="418" t="s">
        <v>2784</v>
      </c>
      <c r="L1018" s="418" t="s">
        <v>2785</v>
      </c>
      <c r="M1018" s="419">
        <v>40.190555555555555</v>
      </c>
      <c r="N1018" s="419">
        <v>-78.637883333333335</v>
      </c>
      <c r="O1018" s="418">
        <v>20143561437</v>
      </c>
      <c r="P1018" s="413" t="s">
        <v>55</v>
      </c>
      <c r="Q1018" s="413" t="s">
        <v>472</v>
      </c>
      <c r="R1018" s="413" t="s">
        <v>2791</v>
      </c>
      <c r="S1018" s="420" t="s">
        <v>302</v>
      </c>
      <c r="T1018" s="413"/>
      <c r="U1018" s="436"/>
      <c r="V1018" s="606">
        <f>LOOKUP(Table1[[#This Row],[JV '#]],Table4[JV '#],Table4[Construction Start Dates])</f>
        <v>42454</v>
      </c>
    </row>
    <row r="1019" spans="1:22" ht="24" x14ac:dyDescent="0.25">
      <c r="A1019" s="414" t="s">
        <v>2792</v>
      </c>
      <c r="B1019" s="415" t="s">
        <v>35</v>
      </c>
      <c r="C1019" s="415">
        <v>313</v>
      </c>
      <c r="D1019" s="536">
        <v>4044</v>
      </c>
      <c r="E1019" s="415">
        <v>21455</v>
      </c>
      <c r="F1019" s="455">
        <v>5009602600000</v>
      </c>
      <c r="G1019" s="416">
        <v>9</v>
      </c>
      <c r="H1019" s="415" t="s">
        <v>2770</v>
      </c>
      <c r="I1019" s="418" t="s">
        <v>2793</v>
      </c>
      <c r="J1019" s="418" t="s">
        <v>2794</v>
      </c>
      <c r="K1019" s="418" t="s">
        <v>2795</v>
      </c>
      <c r="L1019" s="418" t="s">
        <v>2796</v>
      </c>
      <c r="M1019" s="419">
        <v>39.896638888888887</v>
      </c>
      <c r="N1019" s="419">
        <v>-78.671952777777776</v>
      </c>
      <c r="O1019" s="418">
        <v>20143561445</v>
      </c>
      <c r="P1019" s="413" t="s">
        <v>449</v>
      </c>
      <c r="Q1019" s="413" t="s">
        <v>472</v>
      </c>
      <c r="R1019" s="413" t="s">
        <v>2775</v>
      </c>
      <c r="S1019" s="420" t="s">
        <v>302</v>
      </c>
      <c r="T1019" s="413"/>
      <c r="U1019" s="420"/>
      <c r="V1019" s="606">
        <f>LOOKUP(Table1[[#This Row],[JV '#]],Table4[JV '#],Table4[Construction Start Dates])</f>
        <v>42475</v>
      </c>
    </row>
    <row r="1020" spans="1:22" ht="60" x14ac:dyDescent="0.25">
      <c r="A1020" s="414" t="s">
        <v>2797</v>
      </c>
      <c r="B1020" s="415" t="s">
        <v>35</v>
      </c>
      <c r="C1020" s="415">
        <v>313</v>
      </c>
      <c r="D1020" s="536">
        <v>4044</v>
      </c>
      <c r="E1020" s="415">
        <v>21455</v>
      </c>
      <c r="F1020" s="455">
        <v>5009602600000</v>
      </c>
      <c r="G1020" s="416">
        <v>9</v>
      </c>
      <c r="H1020" s="415" t="s">
        <v>2770</v>
      </c>
      <c r="I1020" s="418" t="s">
        <v>2793</v>
      </c>
      <c r="J1020" s="418" t="s">
        <v>2794</v>
      </c>
      <c r="K1020" s="418" t="s">
        <v>2795</v>
      </c>
      <c r="L1020" s="418" t="s">
        <v>2796</v>
      </c>
      <c r="M1020" s="419">
        <v>39.896638888888887</v>
      </c>
      <c r="N1020" s="419">
        <v>-78.671952777777776</v>
      </c>
      <c r="O1020" s="418">
        <v>20143561445</v>
      </c>
      <c r="P1020" s="413" t="s">
        <v>46</v>
      </c>
      <c r="Q1020" s="413" t="s">
        <v>257</v>
      </c>
      <c r="R1020" s="413" t="s">
        <v>2135</v>
      </c>
      <c r="S1020" s="420" t="s">
        <v>302</v>
      </c>
      <c r="T1020" s="413"/>
      <c r="U1020" s="436"/>
      <c r="V1020" s="606">
        <f>LOOKUP(Table1[[#This Row],[JV '#]],Table4[JV '#],Table4[Construction Start Dates])</f>
        <v>42475</v>
      </c>
    </row>
    <row r="1021" spans="1:22" ht="24" x14ac:dyDescent="0.25">
      <c r="A1021" s="414" t="s">
        <v>2798</v>
      </c>
      <c r="B1021" s="415" t="s">
        <v>35</v>
      </c>
      <c r="C1021" s="415">
        <v>313</v>
      </c>
      <c r="D1021" s="536">
        <v>4044</v>
      </c>
      <c r="E1021" s="415">
        <v>21455</v>
      </c>
      <c r="F1021" s="455">
        <v>5009602600000</v>
      </c>
      <c r="G1021" s="416">
        <v>9</v>
      </c>
      <c r="H1021" s="415" t="s">
        <v>2770</v>
      </c>
      <c r="I1021" s="418" t="s">
        <v>2793</v>
      </c>
      <c r="J1021" s="418" t="s">
        <v>2794</v>
      </c>
      <c r="K1021" s="418" t="s">
        <v>2795</v>
      </c>
      <c r="L1021" s="418" t="s">
        <v>2796</v>
      </c>
      <c r="M1021" s="419">
        <v>39.896638888888887</v>
      </c>
      <c r="N1021" s="419">
        <v>-78.671952777777776</v>
      </c>
      <c r="O1021" s="418">
        <v>20143561445</v>
      </c>
      <c r="P1021" s="420" t="s">
        <v>55</v>
      </c>
      <c r="Q1021" s="413" t="s">
        <v>316</v>
      </c>
      <c r="R1021" s="413" t="s">
        <v>2799</v>
      </c>
      <c r="S1021" s="420" t="s">
        <v>302</v>
      </c>
      <c r="T1021" s="413"/>
      <c r="U1021" s="436"/>
      <c r="V1021" s="606">
        <f>LOOKUP(Table1[[#This Row],[JV '#]],Table4[JV '#],Table4[Construction Start Dates])</f>
        <v>42475</v>
      </c>
    </row>
    <row r="1022" spans="1:22" ht="24" x14ac:dyDescent="0.25">
      <c r="A1022" s="414" t="s">
        <v>2800</v>
      </c>
      <c r="B1022" s="415" t="s">
        <v>35</v>
      </c>
      <c r="C1022" s="415">
        <v>314</v>
      </c>
      <c r="D1022" s="514">
        <v>4122</v>
      </c>
      <c r="E1022" s="415">
        <v>88121</v>
      </c>
      <c r="F1022" s="455">
        <v>5086901201328</v>
      </c>
      <c r="G1022" s="416">
        <v>9</v>
      </c>
      <c r="H1022" s="415" t="s">
        <v>2770</v>
      </c>
      <c r="I1022" s="418" t="s">
        <v>2801</v>
      </c>
      <c r="J1022" s="418" t="s">
        <v>2802</v>
      </c>
      <c r="K1022" s="418" t="s">
        <v>2803</v>
      </c>
      <c r="L1022" s="418" t="s">
        <v>2804</v>
      </c>
      <c r="M1022" s="419">
        <v>40.254111111111108</v>
      </c>
      <c r="N1022" s="419">
        <v>-78.58304444444444</v>
      </c>
      <c r="O1022" s="418">
        <v>20143561454</v>
      </c>
      <c r="P1022" s="413"/>
      <c r="Q1022" s="413" t="s">
        <v>2805</v>
      </c>
      <c r="R1022" s="413" t="s">
        <v>2806</v>
      </c>
      <c r="S1022" s="420"/>
      <c r="T1022" s="413"/>
      <c r="U1022" s="420"/>
      <c r="V1022" s="606">
        <f>LOOKUP(Table1[[#This Row],[JV '#]],Table4[JV '#],Table4[Construction Start Dates])</f>
        <v>42513</v>
      </c>
    </row>
    <row r="1023" spans="1:22" ht="60" x14ac:dyDescent="0.25">
      <c r="A1023" s="414" t="s">
        <v>2807</v>
      </c>
      <c r="B1023" s="415" t="s">
        <v>35</v>
      </c>
      <c r="C1023" s="415">
        <v>314</v>
      </c>
      <c r="D1023" s="514">
        <v>4122</v>
      </c>
      <c r="E1023" s="415">
        <v>88121</v>
      </c>
      <c r="F1023" s="455">
        <v>5086901201328</v>
      </c>
      <c r="G1023" s="416">
        <v>9</v>
      </c>
      <c r="H1023" s="415" t="s">
        <v>2770</v>
      </c>
      <c r="I1023" s="418" t="s">
        <v>2801</v>
      </c>
      <c r="J1023" s="418" t="s">
        <v>2802</v>
      </c>
      <c r="K1023" s="418" t="s">
        <v>2803</v>
      </c>
      <c r="L1023" s="418" t="s">
        <v>2804</v>
      </c>
      <c r="M1023" s="419">
        <v>40.254111111111101</v>
      </c>
      <c r="N1023" s="419">
        <v>-78.58304444444444</v>
      </c>
      <c r="O1023" s="418">
        <v>20143561454</v>
      </c>
      <c r="P1023" s="413" t="s">
        <v>46</v>
      </c>
      <c r="Q1023" s="413" t="s">
        <v>47</v>
      </c>
      <c r="R1023" s="413" t="s">
        <v>2777</v>
      </c>
      <c r="S1023" s="420"/>
      <c r="T1023" s="413"/>
      <c r="U1023" s="436"/>
      <c r="V1023" s="606">
        <f>LOOKUP(Table1[[#This Row],[JV '#]],Table4[JV '#],Table4[Construction Start Dates])</f>
        <v>42513</v>
      </c>
    </row>
    <row r="1024" spans="1:22" ht="24" x14ac:dyDescent="0.25">
      <c r="A1024" s="414" t="s">
        <v>2808</v>
      </c>
      <c r="B1024" s="415" t="s">
        <v>35</v>
      </c>
      <c r="C1024" s="415">
        <v>314</v>
      </c>
      <c r="D1024" s="514">
        <v>4122</v>
      </c>
      <c r="E1024" s="415">
        <v>88121</v>
      </c>
      <c r="F1024" s="455">
        <v>5086901201328</v>
      </c>
      <c r="G1024" s="416">
        <v>9</v>
      </c>
      <c r="H1024" s="415" t="s">
        <v>2770</v>
      </c>
      <c r="I1024" s="418" t="s">
        <v>2801</v>
      </c>
      <c r="J1024" s="418" t="s">
        <v>2802</v>
      </c>
      <c r="K1024" s="418" t="s">
        <v>2803</v>
      </c>
      <c r="L1024" s="418" t="s">
        <v>2804</v>
      </c>
      <c r="M1024" s="419">
        <v>40.254111111111108</v>
      </c>
      <c r="N1024" s="419">
        <v>-78.58304444444444</v>
      </c>
      <c r="O1024" s="418">
        <v>20143561454</v>
      </c>
      <c r="P1024" s="413" t="s">
        <v>55</v>
      </c>
      <c r="Q1024" s="413" t="s">
        <v>2809</v>
      </c>
      <c r="R1024" s="413" t="s">
        <v>2810</v>
      </c>
      <c r="S1024" s="420"/>
      <c r="T1024" s="413"/>
      <c r="U1024" s="436"/>
      <c r="V1024" s="606">
        <f>LOOKUP(Table1[[#This Row],[JV '#]],Table4[JV '#],Table4[Construction Start Dates])</f>
        <v>42513</v>
      </c>
    </row>
    <row r="1025" spans="1:22" ht="36" x14ac:dyDescent="0.25">
      <c r="A1025" s="414" t="s">
        <v>2811</v>
      </c>
      <c r="B1025" s="415" t="s">
        <v>35</v>
      </c>
      <c r="C1025" s="415">
        <v>314</v>
      </c>
      <c r="D1025" s="514">
        <v>4122</v>
      </c>
      <c r="E1025" s="415">
        <v>88121</v>
      </c>
      <c r="F1025" s="455">
        <v>5086901201328</v>
      </c>
      <c r="G1025" s="416">
        <v>9</v>
      </c>
      <c r="H1025" s="415" t="s">
        <v>2770</v>
      </c>
      <c r="I1025" s="418" t="s">
        <v>2801</v>
      </c>
      <c r="J1025" s="418" t="s">
        <v>2802</v>
      </c>
      <c r="K1025" s="418" t="s">
        <v>2803</v>
      </c>
      <c r="L1025" s="418" t="s">
        <v>2804</v>
      </c>
      <c r="M1025" s="419">
        <v>40.254111111111108</v>
      </c>
      <c r="N1025" s="419">
        <v>-78.58304444444444</v>
      </c>
      <c r="O1025" s="418">
        <v>20143561454</v>
      </c>
      <c r="P1025" s="413" t="s">
        <v>46</v>
      </c>
      <c r="Q1025" s="413" t="s">
        <v>2788</v>
      </c>
      <c r="R1025" s="413" t="s">
        <v>2789</v>
      </c>
      <c r="S1025" s="420" t="s">
        <v>302</v>
      </c>
      <c r="T1025" s="413"/>
      <c r="U1025" s="436"/>
      <c r="V1025" s="606">
        <f>LOOKUP(Table1[[#This Row],[JV '#]],Table4[JV '#],Table4[Construction Start Dates])</f>
        <v>42513</v>
      </c>
    </row>
    <row r="1026" spans="1:22" ht="36" x14ac:dyDescent="0.25">
      <c r="A1026" s="414" t="s">
        <v>2812</v>
      </c>
      <c r="B1026" s="415" t="s">
        <v>35</v>
      </c>
      <c r="C1026" s="415">
        <v>314</v>
      </c>
      <c r="D1026" s="514">
        <v>4122</v>
      </c>
      <c r="E1026" s="415">
        <v>88121</v>
      </c>
      <c r="F1026" s="455">
        <v>5086901201328</v>
      </c>
      <c r="G1026" s="416">
        <v>9</v>
      </c>
      <c r="H1026" s="415" t="s">
        <v>2770</v>
      </c>
      <c r="I1026" s="418" t="s">
        <v>2801</v>
      </c>
      <c r="J1026" s="418" t="s">
        <v>2802</v>
      </c>
      <c r="K1026" s="418" t="s">
        <v>2803</v>
      </c>
      <c r="L1026" s="418" t="s">
        <v>2804</v>
      </c>
      <c r="M1026" s="419">
        <v>40.254111111111108</v>
      </c>
      <c r="N1026" s="419">
        <v>-78.58304444444444</v>
      </c>
      <c r="O1026" s="418">
        <v>20143561454</v>
      </c>
      <c r="P1026" s="413" t="s">
        <v>55</v>
      </c>
      <c r="Q1026" s="413" t="s">
        <v>472</v>
      </c>
      <c r="R1026" s="413" t="s">
        <v>2791</v>
      </c>
      <c r="S1026" s="420" t="s">
        <v>302</v>
      </c>
      <c r="T1026" s="413"/>
      <c r="U1026" s="436"/>
      <c r="V1026" s="606">
        <f>LOOKUP(Table1[[#This Row],[JV '#]],Table4[JV '#],Table4[Construction Start Dates])</f>
        <v>42513</v>
      </c>
    </row>
    <row r="1027" spans="1:22" ht="24" x14ac:dyDescent="0.25">
      <c r="A1027" s="414" t="s">
        <v>2813</v>
      </c>
      <c r="B1027" s="415" t="s">
        <v>35</v>
      </c>
      <c r="C1027" s="415">
        <v>315</v>
      </c>
      <c r="D1027" s="415">
        <v>4174</v>
      </c>
      <c r="E1027" s="415">
        <v>21596</v>
      </c>
      <c r="F1027" s="455">
        <v>5101100400000</v>
      </c>
      <c r="G1027" s="416">
        <v>9</v>
      </c>
      <c r="H1027" s="415" t="s">
        <v>2770</v>
      </c>
      <c r="I1027" s="418" t="s">
        <v>2814</v>
      </c>
      <c r="J1027" s="418" t="s">
        <v>2815</v>
      </c>
      <c r="K1027" s="418" t="s">
        <v>2816</v>
      </c>
      <c r="L1027" s="418" t="s">
        <v>2817</v>
      </c>
      <c r="M1027" s="419">
        <v>40.019194444444445</v>
      </c>
      <c r="N1027" s="419">
        <v>-78.258941666666672</v>
      </c>
      <c r="O1027" s="418">
        <v>20150411932</v>
      </c>
      <c r="P1027" s="413"/>
      <c r="Q1027" s="413" t="s">
        <v>63</v>
      </c>
      <c r="R1027" s="413"/>
      <c r="S1027" s="420"/>
      <c r="T1027" s="413"/>
      <c r="U1027" s="420"/>
      <c r="V1027" s="606">
        <f>LOOKUP(Table1[[#This Row],[JV '#]],Table4[JV '#],Table4[Construction Start Dates])</f>
        <v>42885</v>
      </c>
    </row>
    <row r="1028" spans="1:22" x14ac:dyDescent="0.25">
      <c r="A1028" s="414" t="s">
        <v>2818</v>
      </c>
      <c r="B1028" s="415" t="s">
        <v>35</v>
      </c>
      <c r="C1028" s="415">
        <v>315</v>
      </c>
      <c r="D1028" s="415">
        <v>4174</v>
      </c>
      <c r="E1028" s="415">
        <v>21596</v>
      </c>
      <c r="F1028" s="455">
        <v>5101100400000</v>
      </c>
      <c r="G1028" s="416">
        <v>9</v>
      </c>
      <c r="H1028" s="415" t="s">
        <v>2770</v>
      </c>
      <c r="I1028" s="418" t="s">
        <v>2814</v>
      </c>
      <c r="J1028" s="418" t="s">
        <v>2815</v>
      </c>
      <c r="K1028" s="418" t="s">
        <v>2816</v>
      </c>
      <c r="L1028" s="418" t="s">
        <v>2817</v>
      </c>
      <c r="M1028" s="419">
        <v>40.019194444444445</v>
      </c>
      <c r="N1028" s="419">
        <v>-78.258941666666672</v>
      </c>
      <c r="O1028" s="418">
        <v>20150411932</v>
      </c>
      <c r="P1028" s="420" t="s">
        <v>46</v>
      </c>
      <c r="Q1028" s="413" t="s">
        <v>393</v>
      </c>
      <c r="R1028" s="413"/>
      <c r="S1028" s="420" t="s">
        <v>302</v>
      </c>
      <c r="T1028" s="413"/>
      <c r="U1028" s="436"/>
      <c r="V1028" s="606">
        <f>LOOKUP(Table1[[#This Row],[JV '#]],Table4[JV '#],Table4[Construction Start Dates])</f>
        <v>42885</v>
      </c>
    </row>
    <row r="1029" spans="1:22" ht="24" x14ac:dyDescent="0.25">
      <c r="A1029" s="414" t="s">
        <v>2819</v>
      </c>
      <c r="B1029" s="415" t="s">
        <v>35</v>
      </c>
      <c r="C1029" s="415">
        <v>316</v>
      </c>
      <c r="D1029" s="415">
        <v>4177</v>
      </c>
      <c r="E1029" s="415">
        <v>21552</v>
      </c>
      <c r="F1029" s="455">
        <v>5101200400000</v>
      </c>
      <c r="G1029" s="416">
        <v>9</v>
      </c>
      <c r="H1029" s="415" t="s">
        <v>2770</v>
      </c>
      <c r="I1029" s="418" t="s">
        <v>2820</v>
      </c>
      <c r="J1029" s="418" t="s">
        <v>2821</v>
      </c>
      <c r="K1029" s="418" t="s">
        <v>2822</v>
      </c>
      <c r="L1029" s="418" t="s">
        <v>2823</v>
      </c>
      <c r="M1029" s="419">
        <v>40.052750000000003</v>
      </c>
      <c r="N1029" s="419">
        <v>-78.325222222222223</v>
      </c>
      <c r="O1029" s="418">
        <v>20150411927</v>
      </c>
      <c r="P1029" s="413" t="s">
        <v>55</v>
      </c>
      <c r="Q1029" s="413" t="s">
        <v>472</v>
      </c>
      <c r="R1029" s="413" t="s">
        <v>2775</v>
      </c>
      <c r="S1029" s="420" t="s">
        <v>302</v>
      </c>
      <c r="T1029" s="413"/>
      <c r="U1029" s="420"/>
      <c r="V1029" s="606">
        <f>LOOKUP(Table1[[#This Row],[JV '#]],Table4[JV '#],Table4[Construction Start Dates])</f>
        <v>42556</v>
      </c>
    </row>
    <row r="1030" spans="1:22" ht="36" x14ac:dyDescent="0.25">
      <c r="A1030" s="414" t="s">
        <v>2824</v>
      </c>
      <c r="B1030" s="415" t="s">
        <v>35</v>
      </c>
      <c r="C1030" s="415">
        <v>316</v>
      </c>
      <c r="D1030" s="415">
        <v>4177</v>
      </c>
      <c r="E1030" s="415">
        <v>21552</v>
      </c>
      <c r="F1030" s="455">
        <v>5101200400000</v>
      </c>
      <c r="G1030" s="416">
        <v>9</v>
      </c>
      <c r="H1030" s="415" t="s">
        <v>2770</v>
      </c>
      <c r="I1030" s="418" t="s">
        <v>2820</v>
      </c>
      <c r="J1030" s="418" t="s">
        <v>2821</v>
      </c>
      <c r="K1030" s="418" t="s">
        <v>2822</v>
      </c>
      <c r="L1030" s="418" t="s">
        <v>2823</v>
      </c>
      <c r="M1030" s="419">
        <v>40.052750000000003</v>
      </c>
      <c r="N1030" s="419">
        <v>-78.325222222222223</v>
      </c>
      <c r="O1030" s="418">
        <v>20150411927</v>
      </c>
      <c r="P1030" s="420" t="s">
        <v>46</v>
      </c>
      <c r="Q1030" s="413" t="s">
        <v>2825</v>
      </c>
      <c r="R1030" s="413" t="s">
        <v>2789</v>
      </c>
      <c r="S1030" s="420" t="s">
        <v>302</v>
      </c>
      <c r="T1030" s="413"/>
      <c r="U1030" s="436"/>
      <c r="V1030" s="606">
        <f>LOOKUP(Table1[[#This Row],[JV '#]],Table4[JV '#],Table4[Construction Start Dates])</f>
        <v>42556</v>
      </c>
    </row>
    <row r="1031" spans="1:22" x14ac:dyDescent="0.25">
      <c r="A1031" s="414" t="s">
        <v>2826</v>
      </c>
      <c r="B1031" s="415" t="s">
        <v>35</v>
      </c>
      <c r="C1031" s="415">
        <v>317</v>
      </c>
      <c r="D1031" s="530">
        <v>4196</v>
      </c>
      <c r="E1031" s="415">
        <v>21600</v>
      </c>
      <c r="F1031" s="495">
        <v>5102000500880</v>
      </c>
      <c r="G1031" s="416">
        <v>9</v>
      </c>
      <c r="H1031" s="415" t="s">
        <v>2770</v>
      </c>
      <c r="I1031" s="418" t="s">
        <v>2827</v>
      </c>
      <c r="J1031" s="418" t="s">
        <v>2828</v>
      </c>
      <c r="K1031" s="418" t="s">
        <v>2829</v>
      </c>
      <c r="L1031" s="418" t="s">
        <v>2830</v>
      </c>
      <c r="M1031" s="419">
        <v>40.097805555555553</v>
      </c>
      <c r="N1031" s="419">
        <v>-78.316658333333336</v>
      </c>
      <c r="O1031" s="418">
        <v>20143580298</v>
      </c>
      <c r="P1031" s="413" t="s">
        <v>449</v>
      </c>
      <c r="Q1031" s="413" t="s">
        <v>472</v>
      </c>
      <c r="R1031" s="413" t="s">
        <v>2831</v>
      </c>
      <c r="S1031" s="420" t="s">
        <v>153</v>
      </c>
      <c r="T1031" s="413"/>
      <c r="U1031" s="420"/>
      <c r="V1031" s="606">
        <f>LOOKUP(Table1[[#This Row],[JV '#]],Table4[JV '#],Table4[Construction Start Dates])</f>
        <v>42521</v>
      </c>
    </row>
    <row r="1032" spans="1:22" ht="36" x14ac:dyDescent="0.25">
      <c r="A1032" s="414" t="s">
        <v>2832</v>
      </c>
      <c r="B1032" s="415" t="s">
        <v>35</v>
      </c>
      <c r="C1032" s="415">
        <v>317</v>
      </c>
      <c r="D1032" s="530">
        <v>4196</v>
      </c>
      <c r="E1032" s="415">
        <v>21600</v>
      </c>
      <c r="F1032" s="495">
        <v>5102000500880</v>
      </c>
      <c r="G1032" s="416">
        <v>9</v>
      </c>
      <c r="H1032" s="415" t="s">
        <v>2770</v>
      </c>
      <c r="I1032" s="418" t="s">
        <v>2827</v>
      </c>
      <c r="J1032" s="418" t="s">
        <v>2828</v>
      </c>
      <c r="K1032" s="418" t="s">
        <v>2829</v>
      </c>
      <c r="L1032" s="418" t="s">
        <v>2830</v>
      </c>
      <c r="M1032" s="419">
        <v>40.097805555555553</v>
      </c>
      <c r="N1032" s="419">
        <v>-78.316658333333336</v>
      </c>
      <c r="O1032" s="418">
        <v>20143580298</v>
      </c>
      <c r="P1032" s="420" t="s">
        <v>46</v>
      </c>
      <c r="Q1032" s="413" t="s">
        <v>2825</v>
      </c>
      <c r="R1032" s="413" t="s">
        <v>2789</v>
      </c>
      <c r="S1032" s="420" t="s">
        <v>302</v>
      </c>
      <c r="T1032" s="413"/>
      <c r="U1032" s="436"/>
      <c r="V1032" s="606">
        <f>LOOKUP(Table1[[#This Row],[JV '#]],Table4[JV '#],Table4[Construction Start Dates])</f>
        <v>42521</v>
      </c>
    </row>
    <row r="1033" spans="1:22" ht="24" x14ac:dyDescent="0.25">
      <c r="A1033" s="414" t="s">
        <v>2833</v>
      </c>
      <c r="B1033" s="415" t="s">
        <v>35</v>
      </c>
      <c r="C1033" s="415">
        <v>318</v>
      </c>
      <c r="D1033" s="514">
        <v>4386</v>
      </c>
      <c r="E1033" s="415">
        <v>74424</v>
      </c>
      <c r="F1033" s="495">
        <v>5403101601407</v>
      </c>
      <c r="G1033" s="416">
        <v>9</v>
      </c>
      <c r="H1033" s="415" t="s">
        <v>2770</v>
      </c>
      <c r="I1033" s="418" t="s">
        <v>2834</v>
      </c>
      <c r="J1033" s="418" t="s">
        <v>2835</v>
      </c>
      <c r="K1033" s="418" t="s">
        <v>2836</v>
      </c>
      <c r="L1033" s="418" t="s">
        <v>2837</v>
      </c>
      <c r="M1033" s="419">
        <v>40.259861111111114</v>
      </c>
      <c r="N1033" s="419">
        <v>-78.488788888888891</v>
      </c>
      <c r="O1033" s="418">
        <v>20150411937</v>
      </c>
      <c r="P1033" s="413"/>
      <c r="Q1033" s="413" t="s">
        <v>63</v>
      </c>
      <c r="R1033" s="413"/>
      <c r="S1033" s="420"/>
      <c r="T1033" s="413"/>
      <c r="U1033" s="420"/>
      <c r="V1033" s="606">
        <f>LOOKUP(Table1[[#This Row],[JV '#]],Table4[JV '#],Table4[Construction Start Dates])</f>
        <v>42885</v>
      </c>
    </row>
    <row r="1034" spans="1:22" x14ac:dyDescent="0.25">
      <c r="A1034" s="414" t="s">
        <v>2838</v>
      </c>
      <c r="B1034" s="415" t="s">
        <v>35</v>
      </c>
      <c r="C1034" s="415">
        <v>318</v>
      </c>
      <c r="D1034" s="514">
        <v>4386</v>
      </c>
      <c r="E1034" s="415">
        <v>74424</v>
      </c>
      <c r="F1034" s="495">
        <v>5403101601407</v>
      </c>
      <c r="G1034" s="416">
        <v>9</v>
      </c>
      <c r="H1034" s="415" t="s">
        <v>2770</v>
      </c>
      <c r="I1034" s="418" t="s">
        <v>2834</v>
      </c>
      <c r="J1034" s="418" t="s">
        <v>2835</v>
      </c>
      <c r="K1034" s="418" t="s">
        <v>2836</v>
      </c>
      <c r="L1034" s="418" t="s">
        <v>2837</v>
      </c>
      <c r="M1034" s="419">
        <v>40.259861111111114</v>
      </c>
      <c r="N1034" s="419">
        <v>-78.488788888888891</v>
      </c>
      <c r="O1034" s="418">
        <v>20150411937</v>
      </c>
      <c r="P1034" s="420" t="s">
        <v>46</v>
      </c>
      <c r="Q1034" s="413" t="s">
        <v>393</v>
      </c>
      <c r="R1034" s="413"/>
      <c r="S1034" s="420" t="s">
        <v>302</v>
      </c>
      <c r="T1034" s="413"/>
      <c r="U1034" s="436"/>
      <c r="V1034" s="606">
        <f>LOOKUP(Table1[[#This Row],[JV '#]],Table4[JV '#],Table4[Construction Start Dates])</f>
        <v>42885</v>
      </c>
    </row>
    <row r="1035" spans="1:22" x14ac:dyDescent="0.25">
      <c r="A1035" s="414" t="s">
        <v>2839</v>
      </c>
      <c r="B1035" s="415" t="s">
        <v>35</v>
      </c>
      <c r="C1035" s="415">
        <v>318</v>
      </c>
      <c r="D1035" s="514">
        <v>4386</v>
      </c>
      <c r="E1035" s="415">
        <v>74424</v>
      </c>
      <c r="F1035" s="495">
        <v>5403101601407</v>
      </c>
      <c r="G1035" s="416">
        <v>9</v>
      </c>
      <c r="H1035" s="415" t="s">
        <v>2770</v>
      </c>
      <c r="I1035" s="418" t="s">
        <v>2834</v>
      </c>
      <c r="J1035" s="418" t="s">
        <v>2835</v>
      </c>
      <c r="K1035" s="418" t="s">
        <v>2836</v>
      </c>
      <c r="L1035" s="418" t="s">
        <v>2837</v>
      </c>
      <c r="M1035" s="419">
        <v>40.259861111111114</v>
      </c>
      <c r="N1035" s="419">
        <v>-78.488788888888891</v>
      </c>
      <c r="O1035" s="418">
        <v>20150411937</v>
      </c>
      <c r="P1035" s="420" t="s">
        <v>55</v>
      </c>
      <c r="Q1035" s="413" t="s">
        <v>304</v>
      </c>
      <c r="R1035" s="413"/>
      <c r="S1035" s="420" t="s">
        <v>302</v>
      </c>
      <c r="T1035" s="413"/>
      <c r="U1035" s="436"/>
      <c r="V1035" s="606">
        <f>LOOKUP(Table1[[#This Row],[JV '#]],Table4[JV '#],Table4[Construction Start Dates])</f>
        <v>42885</v>
      </c>
    </row>
    <row r="1036" spans="1:22" x14ac:dyDescent="0.25">
      <c r="A1036" s="414" t="s">
        <v>2840</v>
      </c>
      <c r="B1036" s="415" t="s">
        <v>35</v>
      </c>
      <c r="C1036" s="415">
        <v>319</v>
      </c>
      <c r="D1036" s="415">
        <v>5699</v>
      </c>
      <c r="E1036" s="415">
        <v>22107</v>
      </c>
      <c r="F1036" s="455">
        <v>7101302400000</v>
      </c>
      <c r="G1036" s="416">
        <v>9</v>
      </c>
      <c r="H1036" s="415" t="s">
        <v>2841</v>
      </c>
      <c r="I1036" s="418" t="s">
        <v>2842</v>
      </c>
      <c r="J1036" s="418" t="s">
        <v>2843</v>
      </c>
      <c r="K1036" s="418" t="s">
        <v>2844</v>
      </c>
      <c r="L1036" s="418" t="s">
        <v>2845</v>
      </c>
      <c r="M1036" s="419">
        <v>40.586388888888891</v>
      </c>
      <c r="N1036" s="419">
        <v>-78.24570277777778</v>
      </c>
      <c r="O1036" s="418">
        <v>20150411944</v>
      </c>
      <c r="P1036" s="413" t="s">
        <v>46</v>
      </c>
      <c r="Q1036" s="413" t="s">
        <v>765</v>
      </c>
      <c r="R1036" s="413" t="s">
        <v>2846</v>
      </c>
      <c r="S1036" s="420"/>
      <c r="T1036" s="413"/>
      <c r="U1036" s="420"/>
      <c r="V1036" s="606">
        <f>LOOKUP(Table1[[#This Row],[JV '#]],Table4[JV '#],Table4[Construction Start Dates])</f>
        <v>42927</v>
      </c>
    </row>
    <row r="1037" spans="1:22" x14ac:dyDescent="0.25">
      <c r="A1037" s="414" t="s">
        <v>2847</v>
      </c>
      <c r="B1037" s="415" t="s">
        <v>35</v>
      </c>
      <c r="C1037" s="415">
        <v>319</v>
      </c>
      <c r="D1037" s="415">
        <v>5699</v>
      </c>
      <c r="E1037" s="415">
        <v>22107</v>
      </c>
      <c r="F1037" s="455">
        <v>7101302400000</v>
      </c>
      <c r="G1037" s="416">
        <v>9</v>
      </c>
      <c r="H1037" s="415" t="s">
        <v>2841</v>
      </c>
      <c r="I1037" s="418" t="s">
        <v>2842</v>
      </c>
      <c r="J1037" s="418" t="s">
        <v>2843</v>
      </c>
      <c r="K1037" s="418" t="s">
        <v>2844</v>
      </c>
      <c r="L1037" s="418" t="s">
        <v>2845</v>
      </c>
      <c r="M1037" s="419">
        <v>40.586388888888891</v>
      </c>
      <c r="N1037" s="419">
        <v>-78.24570277777778</v>
      </c>
      <c r="O1037" s="418">
        <v>20150411944</v>
      </c>
      <c r="P1037" s="420" t="s">
        <v>55</v>
      </c>
      <c r="Q1037" s="413" t="s">
        <v>304</v>
      </c>
      <c r="R1037" s="413"/>
      <c r="S1037" s="420" t="s">
        <v>302</v>
      </c>
      <c r="T1037" s="413"/>
      <c r="U1037" s="436"/>
      <c r="V1037" s="606">
        <f>LOOKUP(Table1[[#This Row],[JV '#]],Table4[JV '#],Table4[Construction Start Dates])</f>
        <v>42927</v>
      </c>
    </row>
    <row r="1038" spans="1:22" x14ac:dyDescent="0.25">
      <c r="A1038" s="414" t="s">
        <v>2848</v>
      </c>
      <c r="B1038" s="415" t="s">
        <v>35</v>
      </c>
      <c r="C1038" s="415">
        <v>320</v>
      </c>
      <c r="D1038" s="415">
        <v>5702</v>
      </c>
      <c r="E1038" s="415">
        <v>74376</v>
      </c>
      <c r="F1038" s="455">
        <v>7101302500908</v>
      </c>
      <c r="G1038" s="416">
        <v>9</v>
      </c>
      <c r="H1038" s="415" t="s">
        <v>2841</v>
      </c>
      <c r="I1038" s="418" t="s">
        <v>2849</v>
      </c>
      <c r="J1038" s="418" t="s">
        <v>2843</v>
      </c>
      <c r="K1038" s="418" t="s">
        <v>2844</v>
      </c>
      <c r="L1038" s="418" t="s">
        <v>2845</v>
      </c>
      <c r="M1038" s="419">
        <v>40.591222222222221</v>
      </c>
      <c r="N1038" s="419">
        <v>-78.236527777777781</v>
      </c>
      <c r="O1038" s="418">
        <v>20143580307</v>
      </c>
      <c r="P1038" s="413" t="s">
        <v>46</v>
      </c>
      <c r="Q1038" s="413" t="s">
        <v>47</v>
      </c>
      <c r="R1038" s="413" t="s">
        <v>2850</v>
      </c>
      <c r="S1038" s="420"/>
      <c r="T1038" s="413"/>
      <c r="U1038" s="420"/>
      <c r="V1038" s="606">
        <f>LOOKUP(Table1[[#This Row],[JV '#]],Table4[JV '#],Table4[Construction Start Dates])</f>
        <v>42549</v>
      </c>
    </row>
    <row r="1039" spans="1:22" ht="24" x14ac:dyDescent="0.25">
      <c r="A1039" s="414" t="s">
        <v>2851</v>
      </c>
      <c r="B1039" s="415" t="s">
        <v>35</v>
      </c>
      <c r="C1039" s="415">
        <v>320</v>
      </c>
      <c r="D1039" s="415">
        <v>5702</v>
      </c>
      <c r="E1039" s="415">
        <v>74376</v>
      </c>
      <c r="F1039" s="455">
        <v>7101302500908</v>
      </c>
      <c r="G1039" s="416">
        <v>9</v>
      </c>
      <c r="H1039" s="415" t="s">
        <v>2841</v>
      </c>
      <c r="I1039" s="418" t="s">
        <v>2849</v>
      </c>
      <c r="J1039" s="418" t="s">
        <v>2843</v>
      </c>
      <c r="K1039" s="418" t="s">
        <v>2844</v>
      </c>
      <c r="L1039" s="418" t="s">
        <v>2845</v>
      </c>
      <c r="M1039" s="419">
        <v>40.591222222222221</v>
      </c>
      <c r="N1039" s="419">
        <v>-78.236527777777781</v>
      </c>
      <c r="O1039" s="418">
        <v>20143580307</v>
      </c>
      <c r="P1039" s="413" t="s">
        <v>46</v>
      </c>
      <c r="Q1039" s="413" t="s">
        <v>765</v>
      </c>
      <c r="R1039" s="413" t="s">
        <v>2852</v>
      </c>
      <c r="S1039" s="420" t="s">
        <v>302</v>
      </c>
      <c r="T1039" s="413"/>
      <c r="U1039" s="436"/>
      <c r="V1039" s="606">
        <f>LOOKUP(Table1[[#This Row],[JV '#]],Table4[JV '#],Table4[Construction Start Dates])</f>
        <v>42549</v>
      </c>
    </row>
    <row r="1040" spans="1:22" ht="24" x14ac:dyDescent="0.25">
      <c r="A1040" s="414" t="s">
        <v>2853</v>
      </c>
      <c r="B1040" s="415" t="s">
        <v>35</v>
      </c>
      <c r="C1040" s="415">
        <v>320</v>
      </c>
      <c r="D1040" s="415">
        <v>5702</v>
      </c>
      <c r="E1040" s="415">
        <v>74376</v>
      </c>
      <c r="F1040" s="455">
        <v>7101302500908</v>
      </c>
      <c r="G1040" s="416">
        <v>9</v>
      </c>
      <c r="H1040" s="415" t="s">
        <v>2841</v>
      </c>
      <c r="I1040" s="418" t="s">
        <v>2849</v>
      </c>
      <c r="J1040" s="418" t="s">
        <v>2843</v>
      </c>
      <c r="K1040" s="418" t="s">
        <v>2844</v>
      </c>
      <c r="L1040" s="418" t="s">
        <v>2845</v>
      </c>
      <c r="M1040" s="419">
        <v>40.591222222222221</v>
      </c>
      <c r="N1040" s="419">
        <v>-78.236527777777781</v>
      </c>
      <c r="O1040" s="418">
        <v>20143580307</v>
      </c>
      <c r="P1040" s="420" t="s">
        <v>55</v>
      </c>
      <c r="Q1040" s="413" t="s">
        <v>371</v>
      </c>
      <c r="R1040" s="413" t="s">
        <v>2854</v>
      </c>
      <c r="S1040" s="420" t="s">
        <v>302</v>
      </c>
      <c r="T1040" s="413"/>
      <c r="U1040" s="436"/>
      <c r="V1040" s="606">
        <f>LOOKUP(Table1[[#This Row],[JV '#]],Table4[JV '#],Table4[Construction Start Dates])</f>
        <v>42549</v>
      </c>
    </row>
    <row r="1041" spans="1:22" ht="24" x14ac:dyDescent="0.25">
      <c r="A1041" s="414" t="s">
        <v>2855</v>
      </c>
      <c r="B1041" s="415" t="s">
        <v>35</v>
      </c>
      <c r="C1041" s="415">
        <v>320</v>
      </c>
      <c r="D1041" s="415">
        <v>5702</v>
      </c>
      <c r="E1041" s="415">
        <v>74376</v>
      </c>
      <c r="F1041" s="455">
        <v>7101302500908</v>
      </c>
      <c r="G1041" s="416">
        <v>9</v>
      </c>
      <c r="H1041" s="415" t="s">
        <v>2841</v>
      </c>
      <c r="I1041" s="418" t="s">
        <v>2849</v>
      </c>
      <c r="J1041" s="418" t="s">
        <v>2843</v>
      </c>
      <c r="K1041" s="418" t="s">
        <v>2844</v>
      </c>
      <c r="L1041" s="418" t="s">
        <v>2845</v>
      </c>
      <c r="M1041" s="419">
        <v>40.591222222222221</v>
      </c>
      <c r="N1041" s="419">
        <v>-78.236527777777781</v>
      </c>
      <c r="O1041" s="418">
        <v>20143580307</v>
      </c>
      <c r="P1041" s="420" t="s">
        <v>46</v>
      </c>
      <c r="Q1041" s="413" t="s">
        <v>2856</v>
      </c>
      <c r="R1041" s="413" t="s">
        <v>2857</v>
      </c>
      <c r="S1041" s="420"/>
      <c r="T1041" s="413"/>
      <c r="U1041" s="436"/>
      <c r="V1041" s="606">
        <f>LOOKUP(Table1[[#This Row],[JV '#]],Table4[JV '#],Table4[Construction Start Dates])</f>
        <v>42549</v>
      </c>
    </row>
    <row r="1042" spans="1:22" ht="36" x14ac:dyDescent="0.25">
      <c r="A1042" s="414" t="s">
        <v>2858</v>
      </c>
      <c r="B1042" s="415" t="s">
        <v>35</v>
      </c>
      <c r="C1042" s="415">
        <v>320</v>
      </c>
      <c r="D1042" s="415">
        <v>5702</v>
      </c>
      <c r="E1042" s="415">
        <v>74376</v>
      </c>
      <c r="F1042" s="455">
        <v>7101302500908</v>
      </c>
      <c r="G1042" s="416">
        <v>9</v>
      </c>
      <c r="H1042" s="415" t="s">
        <v>2841</v>
      </c>
      <c r="I1042" s="418" t="s">
        <v>2849</v>
      </c>
      <c r="J1042" s="418" t="s">
        <v>2843</v>
      </c>
      <c r="K1042" s="418" t="s">
        <v>2844</v>
      </c>
      <c r="L1042" s="418" t="s">
        <v>2845</v>
      </c>
      <c r="M1042" s="419">
        <v>40.591222222222221</v>
      </c>
      <c r="N1042" s="419">
        <v>-78.236527777777781</v>
      </c>
      <c r="O1042" s="418">
        <v>20143580307</v>
      </c>
      <c r="P1042" s="420" t="s">
        <v>55</v>
      </c>
      <c r="Q1042" s="413" t="s">
        <v>2859</v>
      </c>
      <c r="R1042" s="413" t="s">
        <v>2860</v>
      </c>
      <c r="S1042" s="420" t="s">
        <v>302</v>
      </c>
      <c r="T1042" s="413"/>
      <c r="U1042" s="436"/>
      <c r="V1042" s="606">
        <f>LOOKUP(Table1[[#This Row],[JV '#]],Table4[JV '#],Table4[Construction Start Dates])</f>
        <v>42549</v>
      </c>
    </row>
    <row r="1043" spans="1:22" ht="24" x14ac:dyDescent="0.25">
      <c r="A1043" s="414" t="s">
        <v>2861</v>
      </c>
      <c r="B1043" s="415" t="s">
        <v>35</v>
      </c>
      <c r="C1043" s="415">
        <v>321</v>
      </c>
      <c r="D1043" s="415">
        <v>5709</v>
      </c>
      <c r="E1043" s="415">
        <v>21957</v>
      </c>
      <c r="F1043" s="455">
        <v>7101303601234</v>
      </c>
      <c r="G1043" s="416">
        <v>9</v>
      </c>
      <c r="H1043" s="415" t="s">
        <v>2841</v>
      </c>
      <c r="I1043" s="418" t="s">
        <v>2862</v>
      </c>
      <c r="J1043" s="418" t="s">
        <v>2843</v>
      </c>
      <c r="K1043" s="418" t="s">
        <v>2844</v>
      </c>
      <c r="L1043" s="418" t="s">
        <v>2845</v>
      </c>
      <c r="M1043" s="419">
        <v>40.616</v>
      </c>
      <c r="N1043" s="419">
        <v>-78.170388888888894</v>
      </c>
      <c r="O1043" s="418">
        <v>20150411939</v>
      </c>
      <c r="P1043" s="413"/>
      <c r="Q1043" s="413" t="s">
        <v>63</v>
      </c>
      <c r="R1043" s="413"/>
      <c r="S1043" s="420"/>
      <c r="T1043" s="413"/>
      <c r="U1043" s="420"/>
      <c r="V1043" s="606">
        <f>LOOKUP(Table1[[#This Row],[JV '#]],Table4[JV '#],Table4[Construction Start Dates])</f>
        <v>42814</v>
      </c>
    </row>
    <row r="1044" spans="1:22" x14ac:dyDescent="0.25">
      <c r="A1044" s="414" t="s">
        <v>2863</v>
      </c>
      <c r="B1044" s="415" t="s">
        <v>35</v>
      </c>
      <c r="C1044" s="415">
        <v>321</v>
      </c>
      <c r="D1044" s="415">
        <v>5709</v>
      </c>
      <c r="E1044" s="415">
        <v>21957</v>
      </c>
      <c r="F1044" s="455">
        <v>7101303601234</v>
      </c>
      <c r="G1044" s="416">
        <v>9</v>
      </c>
      <c r="H1044" s="415" t="s">
        <v>2841</v>
      </c>
      <c r="I1044" s="418" t="s">
        <v>2862</v>
      </c>
      <c r="J1044" s="418" t="s">
        <v>2843</v>
      </c>
      <c r="K1044" s="418" t="s">
        <v>2844</v>
      </c>
      <c r="L1044" s="418" t="s">
        <v>2845</v>
      </c>
      <c r="M1044" s="419">
        <v>40.616</v>
      </c>
      <c r="N1044" s="419">
        <v>-78.170388888888894</v>
      </c>
      <c r="O1044" s="418">
        <v>20150411939</v>
      </c>
      <c r="P1044" s="420" t="s">
        <v>46</v>
      </c>
      <c r="Q1044" s="413" t="s">
        <v>393</v>
      </c>
      <c r="R1044" s="413"/>
      <c r="S1044" s="420" t="s">
        <v>302</v>
      </c>
      <c r="T1044" s="413"/>
      <c r="U1044" s="436"/>
      <c r="V1044" s="606">
        <f>LOOKUP(Table1[[#This Row],[JV '#]],Table4[JV '#],Table4[Construction Start Dates])</f>
        <v>42814</v>
      </c>
    </row>
    <row r="1045" spans="1:22" x14ac:dyDescent="0.25">
      <c r="A1045" s="414" t="s">
        <v>2864</v>
      </c>
      <c r="B1045" s="415" t="s">
        <v>35</v>
      </c>
      <c r="C1045" s="415">
        <v>321</v>
      </c>
      <c r="D1045" s="415">
        <v>5709</v>
      </c>
      <c r="E1045" s="415">
        <v>21957</v>
      </c>
      <c r="F1045" s="455">
        <v>7101303601234</v>
      </c>
      <c r="G1045" s="416">
        <v>9</v>
      </c>
      <c r="H1045" s="415" t="s">
        <v>2841</v>
      </c>
      <c r="I1045" s="418" t="s">
        <v>2862</v>
      </c>
      <c r="J1045" s="418" t="s">
        <v>2843</v>
      </c>
      <c r="K1045" s="418" t="s">
        <v>2844</v>
      </c>
      <c r="L1045" s="418" t="s">
        <v>2845</v>
      </c>
      <c r="M1045" s="419">
        <v>40.616</v>
      </c>
      <c r="N1045" s="419">
        <v>-78.170388888888894</v>
      </c>
      <c r="O1045" s="418">
        <v>20150411939</v>
      </c>
      <c r="P1045" s="420" t="s">
        <v>55</v>
      </c>
      <c r="Q1045" s="413" t="s">
        <v>304</v>
      </c>
      <c r="R1045" s="413"/>
      <c r="S1045" s="420" t="s">
        <v>302</v>
      </c>
      <c r="T1045" s="413"/>
      <c r="U1045" s="436"/>
      <c r="V1045" s="606">
        <f>LOOKUP(Table1[[#This Row],[JV '#]],Table4[JV '#],Table4[Construction Start Dates])</f>
        <v>42814</v>
      </c>
    </row>
    <row r="1046" spans="1:22" ht="24" x14ac:dyDescent="0.25">
      <c r="A1046" s="414">
        <v>322</v>
      </c>
      <c r="B1046" s="415" t="s">
        <v>35</v>
      </c>
      <c r="C1046" s="415">
        <v>322</v>
      </c>
      <c r="D1046" s="415">
        <v>5763</v>
      </c>
      <c r="E1046" s="415">
        <v>21961</v>
      </c>
      <c r="F1046" s="455">
        <v>7300500100050</v>
      </c>
      <c r="G1046" s="416">
        <v>9</v>
      </c>
      <c r="H1046" s="415" t="s">
        <v>2841</v>
      </c>
      <c r="I1046" s="418" t="s">
        <v>2865</v>
      </c>
      <c r="J1046" s="418" t="s">
        <v>1241</v>
      </c>
      <c r="K1046" s="418" t="s">
        <v>2836</v>
      </c>
      <c r="L1046" s="418" t="s">
        <v>2866</v>
      </c>
      <c r="M1046" s="419">
        <v>40.267305555555552</v>
      </c>
      <c r="N1046" s="419">
        <v>-78.471644444444451</v>
      </c>
      <c r="O1046" s="418">
        <v>20150491178</v>
      </c>
      <c r="P1046" s="413" t="s">
        <v>55</v>
      </c>
      <c r="Q1046" s="413" t="s">
        <v>472</v>
      </c>
      <c r="R1046" s="413" t="s">
        <v>2775</v>
      </c>
      <c r="S1046" s="420"/>
      <c r="T1046" s="413"/>
      <c r="U1046" s="420"/>
      <c r="V1046" s="606">
        <f>LOOKUP(Table1[[#This Row],[JV '#]],Table4[JV '#],Table4[Construction Start Dates])</f>
        <v>42929</v>
      </c>
    </row>
    <row r="1047" spans="1:22" ht="24" x14ac:dyDescent="0.25">
      <c r="A1047" s="414" t="s">
        <v>2867</v>
      </c>
      <c r="B1047" s="415" t="s">
        <v>35</v>
      </c>
      <c r="C1047" s="415">
        <v>323</v>
      </c>
      <c r="D1047" s="415">
        <v>5883</v>
      </c>
      <c r="E1047" s="415">
        <v>21967</v>
      </c>
      <c r="F1047" s="455">
        <v>7403100301171</v>
      </c>
      <c r="G1047" s="416">
        <v>9</v>
      </c>
      <c r="H1047" s="415" t="s">
        <v>2841</v>
      </c>
      <c r="I1047" s="418" t="s">
        <v>2868</v>
      </c>
      <c r="J1047" s="418" t="s">
        <v>2835</v>
      </c>
      <c r="K1047" s="418" t="s">
        <v>2869</v>
      </c>
      <c r="L1047" s="418" t="s">
        <v>2870</v>
      </c>
      <c r="M1047" s="419">
        <v>40.68933333333333</v>
      </c>
      <c r="N1047" s="419">
        <v>-78.23619444444445</v>
      </c>
      <c r="O1047" s="418">
        <v>20150161831</v>
      </c>
      <c r="P1047" s="413" t="s">
        <v>55</v>
      </c>
      <c r="Q1047" s="413" t="s">
        <v>316</v>
      </c>
      <c r="R1047" s="413" t="s">
        <v>2871</v>
      </c>
      <c r="S1047" s="420" t="s">
        <v>302</v>
      </c>
      <c r="T1047" s="413"/>
      <c r="U1047" s="420"/>
      <c r="V1047" s="606">
        <f>LOOKUP(Table1[[#This Row],[JV '#]],Table4[JV '#],Table4[Construction Start Dates])</f>
        <v>42538</v>
      </c>
    </row>
    <row r="1048" spans="1:22" ht="24" x14ac:dyDescent="0.25">
      <c r="A1048" s="414" t="s">
        <v>2872</v>
      </c>
      <c r="B1048" s="415" t="s">
        <v>35</v>
      </c>
      <c r="C1048" s="415">
        <v>323</v>
      </c>
      <c r="D1048" s="415">
        <v>5883</v>
      </c>
      <c r="E1048" s="415">
        <v>21967</v>
      </c>
      <c r="F1048" s="455">
        <v>7403100301171</v>
      </c>
      <c r="G1048" s="416">
        <v>9</v>
      </c>
      <c r="H1048" s="415" t="s">
        <v>2841</v>
      </c>
      <c r="I1048" s="418" t="s">
        <v>2868</v>
      </c>
      <c r="J1048" s="418" t="s">
        <v>2835</v>
      </c>
      <c r="K1048" s="418" t="s">
        <v>2869</v>
      </c>
      <c r="L1048" s="418" t="s">
        <v>2870</v>
      </c>
      <c r="M1048" s="419">
        <v>40.68933333333333</v>
      </c>
      <c r="N1048" s="419">
        <v>-78.23619444444445</v>
      </c>
      <c r="O1048" s="418">
        <v>20150161831</v>
      </c>
      <c r="P1048" s="413" t="s">
        <v>46</v>
      </c>
      <c r="Q1048" s="413" t="s">
        <v>47</v>
      </c>
      <c r="R1048" s="413" t="s">
        <v>369</v>
      </c>
      <c r="S1048" s="420" t="s">
        <v>302</v>
      </c>
      <c r="T1048" s="413"/>
      <c r="U1048" s="436"/>
      <c r="V1048" s="606">
        <f>LOOKUP(Table1[[#This Row],[JV '#]],Table4[JV '#],Table4[Construction Start Dates])</f>
        <v>42538</v>
      </c>
    </row>
    <row r="1049" spans="1:22" ht="24" x14ac:dyDescent="0.25">
      <c r="A1049" s="414" t="s">
        <v>2873</v>
      </c>
      <c r="B1049" s="415" t="s">
        <v>35</v>
      </c>
      <c r="C1049" s="415">
        <v>323</v>
      </c>
      <c r="D1049" s="415">
        <v>5883</v>
      </c>
      <c r="E1049" s="415">
        <v>21967</v>
      </c>
      <c r="F1049" s="455">
        <v>7403100301171</v>
      </c>
      <c r="G1049" s="416">
        <v>9</v>
      </c>
      <c r="H1049" s="415" t="s">
        <v>2841</v>
      </c>
      <c r="I1049" s="418" t="s">
        <v>2868</v>
      </c>
      <c r="J1049" s="418" t="s">
        <v>2835</v>
      </c>
      <c r="K1049" s="418" t="s">
        <v>2869</v>
      </c>
      <c r="L1049" s="418" t="s">
        <v>2870</v>
      </c>
      <c r="M1049" s="419">
        <v>40.68933333333333</v>
      </c>
      <c r="N1049" s="419">
        <v>-78.23619444444445</v>
      </c>
      <c r="O1049" s="418">
        <v>20150161831</v>
      </c>
      <c r="P1049" s="413" t="s">
        <v>657</v>
      </c>
      <c r="Q1049" s="413" t="s">
        <v>2874</v>
      </c>
      <c r="R1049" s="413" t="s">
        <v>2875</v>
      </c>
      <c r="S1049" s="420" t="s">
        <v>44</v>
      </c>
      <c r="T1049" s="413"/>
      <c r="U1049" s="436"/>
      <c r="V1049" s="606">
        <f>LOOKUP(Table1[[#This Row],[JV '#]],Table4[JV '#],Table4[Construction Start Dates])</f>
        <v>42538</v>
      </c>
    </row>
    <row r="1050" spans="1:22" ht="24" x14ac:dyDescent="0.25">
      <c r="A1050" s="414" t="s">
        <v>2876</v>
      </c>
      <c r="B1050" s="415" t="s">
        <v>35</v>
      </c>
      <c r="C1050" s="415">
        <v>323</v>
      </c>
      <c r="D1050" s="415">
        <v>5883</v>
      </c>
      <c r="E1050" s="415">
        <v>21967</v>
      </c>
      <c r="F1050" s="455">
        <v>7403100301171</v>
      </c>
      <c r="G1050" s="416">
        <v>9</v>
      </c>
      <c r="H1050" s="415" t="s">
        <v>2841</v>
      </c>
      <c r="I1050" s="418" t="s">
        <v>2868</v>
      </c>
      <c r="J1050" s="418" t="s">
        <v>2835</v>
      </c>
      <c r="K1050" s="418" t="s">
        <v>2869</v>
      </c>
      <c r="L1050" s="418" t="s">
        <v>2870</v>
      </c>
      <c r="M1050" s="419">
        <v>40.68933333333333</v>
      </c>
      <c r="N1050" s="419">
        <v>-78.23619444444445</v>
      </c>
      <c r="O1050" s="418">
        <v>20150161831</v>
      </c>
      <c r="P1050" s="413" t="s">
        <v>657</v>
      </c>
      <c r="Q1050" s="413" t="s">
        <v>2877</v>
      </c>
      <c r="R1050" s="413" t="s">
        <v>2875</v>
      </c>
      <c r="S1050" s="420" t="s">
        <v>44</v>
      </c>
      <c r="T1050" s="413"/>
      <c r="U1050" s="436"/>
      <c r="V1050" s="606">
        <f>LOOKUP(Table1[[#This Row],[JV '#]],Table4[JV '#],Table4[Construction Start Dates])</f>
        <v>42538</v>
      </c>
    </row>
    <row r="1051" spans="1:22" x14ac:dyDescent="0.25">
      <c r="A1051" s="414" t="s">
        <v>2878</v>
      </c>
      <c r="B1051" s="415" t="s">
        <v>35</v>
      </c>
      <c r="C1051" s="415">
        <v>323</v>
      </c>
      <c r="D1051" s="415">
        <v>5883</v>
      </c>
      <c r="E1051" s="415">
        <v>21967</v>
      </c>
      <c r="F1051" s="455">
        <v>7403100301171</v>
      </c>
      <c r="G1051" s="416">
        <v>9</v>
      </c>
      <c r="H1051" s="415" t="s">
        <v>2841</v>
      </c>
      <c r="I1051" s="418" t="s">
        <v>2868</v>
      </c>
      <c r="J1051" s="418" t="s">
        <v>2835</v>
      </c>
      <c r="K1051" s="418" t="s">
        <v>2869</v>
      </c>
      <c r="L1051" s="418" t="s">
        <v>2870</v>
      </c>
      <c r="M1051" s="419">
        <v>40.68933333333333</v>
      </c>
      <c r="N1051" s="419">
        <v>-78.23619444444445</v>
      </c>
      <c r="O1051" s="418">
        <v>20150161831</v>
      </c>
      <c r="P1051" s="413" t="s">
        <v>309</v>
      </c>
      <c r="Q1051" s="413" t="s">
        <v>2879</v>
      </c>
      <c r="R1051" s="413" t="s">
        <v>2880</v>
      </c>
      <c r="S1051" s="420" t="s">
        <v>44</v>
      </c>
      <c r="T1051" s="413"/>
      <c r="U1051" s="436"/>
      <c r="V1051" s="606">
        <f>LOOKUP(Table1[[#This Row],[JV '#]],Table4[JV '#],Table4[Construction Start Dates])</f>
        <v>42538</v>
      </c>
    </row>
    <row r="1052" spans="1:22" x14ac:dyDescent="0.25">
      <c r="A1052" s="414" t="s">
        <v>2881</v>
      </c>
      <c r="B1052" s="415" t="s">
        <v>35</v>
      </c>
      <c r="C1052" s="415">
        <v>323</v>
      </c>
      <c r="D1052" s="415">
        <v>5883</v>
      </c>
      <c r="E1052" s="415">
        <v>21967</v>
      </c>
      <c r="F1052" s="455">
        <v>7403100301171</v>
      </c>
      <c r="G1052" s="416">
        <v>9</v>
      </c>
      <c r="H1052" s="415" t="s">
        <v>2841</v>
      </c>
      <c r="I1052" s="418" t="s">
        <v>2868</v>
      </c>
      <c r="J1052" s="418" t="s">
        <v>2835</v>
      </c>
      <c r="K1052" s="418" t="s">
        <v>2869</v>
      </c>
      <c r="L1052" s="418" t="s">
        <v>2870</v>
      </c>
      <c r="M1052" s="419">
        <v>40.68933333333333</v>
      </c>
      <c r="N1052" s="419">
        <v>-78.23619444444445</v>
      </c>
      <c r="O1052" s="418">
        <v>20150161831</v>
      </c>
      <c r="P1052" s="413" t="s">
        <v>107</v>
      </c>
      <c r="Q1052" s="413" t="s">
        <v>2882</v>
      </c>
      <c r="R1052" s="413" t="s">
        <v>2880</v>
      </c>
      <c r="S1052" s="420" t="s">
        <v>44</v>
      </c>
      <c r="T1052" s="413"/>
      <c r="U1052" s="436"/>
      <c r="V1052" s="606">
        <f>LOOKUP(Table1[[#This Row],[JV '#]],Table4[JV '#],Table4[Construction Start Dates])</f>
        <v>42538</v>
      </c>
    </row>
    <row r="1053" spans="1:22" x14ac:dyDescent="0.25">
      <c r="A1053" s="414" t="s">
        <v>2883</v>
      </c>
      <c r="B1053" s="415" t="s">
        <v>35</v>
      </c>
      <c r="C1053" s="415">
        <v>324</v>
      </c>
      <c r="D1053" s="415">
        <v>8424</v>
      </c>
      <c r="E1053" s="415">
        <v>22626</v>
      </c>
      <c r="F1053" s="455">
        <v>11016002000862</v>
      </c>
      <c r="G1053" s="416">
        <v>9</v>
      </c>
      <c r="H1053" s="415" t="s">
        <v>2884</v>
      </c>
      <c r="I1053" s="418" t="s">
        <v>2885</v>
      </c>
      <c r="J1053" s="418" t="s">
        <v>2886</v>
      </c>
      <c r="K1053" s="418" t="s">
        <v>300</v>
      </c>
      <c r="L1053" s="418" t="s">
        <v>2887</v>
      </c>
      <c r="M1053" s="419">
        <v>40.331166666666668</v>
      </c>
      <c r="N1053" s="419">
        <v>-78.740161111111107</v>
      </c>
      <c r="O1053" s="418">
        <v>20150161836</v>
      </c>
      <c r="P1053" s="413" t="s">
        <v>657</v>
      </c>
      <c r="Q1053" s="413" t="s">
        <v>1340</v>
      </c>
      <c r="R1053" s="413" t="s">
        <v>2888</v>
      </c>
      <c r="S1053" s="420" t="s">
        <v>44</v>
      </c>
      <c r="T1053" s="413"/>
      <c r="U1053" s="420"/>
      <c r="V1053" s="606">
        <f>LOOKUP(Table1[[#This Row],[JV '#]],Table4[JV '#],Table4[Construction Start Dates])</f>
        <v>42538</v>
      </c>
    </row>
    <row r="1054" spans="1:22" ht="60" x14ac:dyDescent="0.25">
      <c r="A1054" s="414" t="s">
        <v>2889</v>
      </c>
      <c r="B1054" s="415" t="s">
        <v>35</v>
      </c>
      <c r="C1054" s="415">
        <v>324</v>
      </c>
      <c r="D1054" s="415">
        <v>8424</v>
      </c>
      <c r="E1054" s="415">
        <v>22626</v>
      </c>
      <c r="F1054" s="455">
        <v>11016002000862</v>
      </c>
      <c r="G1054" s="416">
        <v>9</v>
      </c>
      <c r="H1054" s="415" t="s">
        <v>2884</v>
      </c>
      <c r="I1054" s="418" t="s">
        <v>2885</v>
      </c>
      <c r="J1054" s="418" t="s">
        <v>2886</v>
      </c>
      <c r="K1054" s="418" t="s">
        <v>300</v>
      </c>
      <c r="L1054" s="418" t="s">
        <v>2887</v>
      </c>
      <c r="M1054" s="419">
        <v>40.331166666666668</v>
      </c>
      <c r="N1054" s="419">
        <v>-78.740161111111107</v>
      </c>
      <c r="O1054" s="418">
        <v>20150161836</v>
      </c>
      <c r="P1054" s="413" t="s">
        <v>46</v>
      </c>
      <c r="Q1054" s="413" t="s">
        <v>47</v>
      </c>
      <c r="R1054" s="413" t="s">
        <v>2777</v>
      </c>
      <c r="S1054" s="420" t="s">
        <v>302</v>
      </c>
      <c r="T1054" s="413"/>
      <c r="U1054" s="436"/>
      <c r="V1054" s="606">
        <f>LOOKUP(Table1[[#This Row],[JV '#]],Table4[JV '#],Table4[Construction Start Dates])</f>
        <v>42538</v>
      </c>
    </row>
    <row r="1055" spans="1:22" ht="24" x14ac:dyDescent="0.25">
      <c r="A1055" s="414" t="s">
        <v>2890</v>
      </c>
      <c r="B1055" s="415" t="s">
        <v>35</v>
      </c>
      <c r="C1055" s="415">
        <v>324</v>
      </c>
      <c r="D1055" s="415">
        <v>8424</v>
      </c>
      <c r="E1055" s="415">
        <v>22626</v>
      </c>
      <c r="F1055" s="455">
        <v>11016002000862</v>
      </c>
      <c r="G1055" s="416">
        <v>9</v>
      </c>
      <c r="H1055" s="415" t="s">
        <v>2884</v>
      </c>
      <c r="I1055" s="418" t="s">
        <v>2885</v>
      </c>
      <c r="J1055" s="418" t="s">
        <v>2886</v>
      </c>
      <c r="K1055" s="418" t="s">
        <v>300</v>
      </c>
      <c r="L1055" s="418" t="s">
        <v>2887</v>
      </c>
      <c r="M1055" s="419">
        <v>40.331166666666668</v>
      </c>
      <c r="N1055" s="419">
        <v>-78.740161111111107</v>
      </c>
      <c r="O1055" s="418">
        <v>20150161836</v>
      </c>
      <c r="P1055" s="420" t="s">
        <v>55</v>
      </c>
      <c r="Q1055" s="413" t="s">
        <v>417</v>
      </c>
      <c r="R1055" s="413" t="s">
        <v>2854</v>
      </c>
      <c r="S1055" s="420" t="s">
        <v>302</v>
      </c>
      <c r="T1055" s="413"/>
      <c r="U1055" s="436"/>
      <c r="V1055" s="606">
        <f>LOOKUP(Table1[[#This Row],[JV '#]],Table4[JV '#],Table4[Construction Start Dates])</f>
        <v>42538</v>
      </c>
    </row>
    <row r="1056" spans="1:22" x14ac:dyDescent="0.25">
      <c r="A1056" s="414" t="s">
        <v>2891</v>
      </c>
      <c r="B1056" s="415" t="s">
        <v>35</v>
      </c>
      <c r="C1056" s="415">
        <v>325</v>
      </c>
      <c r="D1056" s="415">
        <v>8425</v>
      </c>
      <c r="E1056" s="415">
        <v>22627</v>
      </c>
      <c r="F1056" s="455">
        <v>11016002200000</v>
      </c>
      <c r="G1056" s="416">
        <v>9</v>
      </c>
      <c r="H1056" s="415" t="s">
        <v>2884</v>
      </c>
      <c r="I1056" s="418" t="s">
        <v>2892</v>
      </c>
      <c r="J1056" s="418" t="s">
        <v>2886</v>
      </c>
      <c r="K1056" s="418" t="s">
        <v>300</v>
      </c>
      <c r="L1056" s="418" t="s">
        <v>2887</v>
      </c>
      <c r="M1056" s="419">
        <v>40.33313888888889</v>
      </c>
      <c r="N1056" s="419">
        <v>-78.724572222222221</v>
      </c>
      <c r="O1056" s="418">
        <v>20143561462</v>
      </c>
      <c r="P1056" s="413" t="s">
        <v>162</v>
      </c>
      <c r="Q1056" s="413" t="s">
        <v>1340</v>
      </c>
      <c r="R1056" s="413" t="s">
        <v>2893</v>
      </c>
      <c r="S1056" s="420" t="s">
        <v>44</v>
      </c>
      <c r="T1056" s="413"/>
      <c r="U1056" s="420"/>
      <c r="V1056" s="606">
        <f>LOOKUP(Table1[[#This Row],[JV '#]],Table4[JV '#],Table4[Construction Start Dates])</f>
        <v>42513</v>
      </c>
    </row>
    <row r="1057" spans="1:22" ht="36" x14ac:dyDescent="0.25">
      <c r="A1057" s="414" t="s">
        <v>2894</v>
      </c>
      <c r="B1057" s="415" t="s">
        <v>35</v>
      </c>
      <c r="C1057" s="415">
        <v>325</v>
      </c>
      <c r="D1057" s="415">
        <v>8425</v>
      </c>
      <c r="E1057" s="415">
        <v>22627</v>
      </c>
      <c r="F1057" s="455">
        <v>11016002200000</v>
      </c>
      <c r="G1057" s="416">
        <v>9</v>
      </c>
      <c r="H1057" s="415" t="s">
        <v>2884</v>
      </c>
      <c r="I1057" s="418" t="s">
        <v>2892</v>
      </c>
      <c r="J1057" s="418" t="s">
        <v>2886</v>
      </c>
      <c r="K1057" s="418" t="s">
        <v>300</v>
      </c>
      <c r="L1057" s="418" t="s">
        <v>2887</v>
      </c>
      <c r="M1057" s="419">
        <v>40.33313888888889</v>
      </c>
      <c r="N1057" s="419">
        <v>-78.724572222222221</v>
      </c>
      <c r="O1057" s="418">
        <v>20143561462</v>
      </c>
      <c r="P1057" s="413" t="s">
        <v>46</v>
      </c>
      <c r="Q1057" s="413" t="s">
        <v>47</v>
      </c>
      <c r="R1057" s="413" t="s">
        <v>2895</v>
      </c>
      <c r="S1057" s="420"/>
      <c r="T1057" s="413"/>
      <c r="U1057" s="436"/>
      <c r="V1057" s="606">
        <f>LOOKUP(Table1[[#This Row],[JV '#]],Table4[JV '#],Table4[Construction Start Dates])</f>
        <v>42513</v>
      </c>
    </row>
    <row r="1058" spans="1:22" ht="48" x14ac:dyDescent="0.25">
      <c r="A1058" s="414" t="s">
        <v>2896</v>
      </c>
      <c r="B1058" s="415" t="s">
        <v>35</v>
      </c>
      <c r="C1058" s="415">
        <v>325</v>
      </c>
      <c r="D1058" s="415">
        <v>8425</v>
      </c>
      <c r="E1058" s="415">
        <v>22627</v>
      </c>
      <c r="F1058" s="455">
        <v>11016002200000</v>
      </c>
      <c r="G1058" s="416">
        <v>9</v>
      </c>
      <c r="H1058" s="415" t="s">
        <v>2884</v>
      </c>
      <c r="I1058" s="418" t="s">
        <v>2892</v>
      </c>
      <c r="J1058" s="418" t="s">
        <v>2886</v>
      </c>
      <c r="K1058" s="418" t="s">
        <v>300</v>
      </c>
      <c r="L1058" s="418" t="s">
        <v>2887</v>
      </c>
      <c r="M1058" s="419">
        <v>40.33313888888889</v>
      </c>
      <c r="N1058" s="419">
        <v>-78.724572222222221</v>
      </c>
      <c r="O1058" s="418">
        <v>20143561462</v>
      </c>
      <c r="P1058" s="420" t="s">
        <v>55</v>
      </c>
      <c r="Q1058" s="413" t="s">
        <v>417</v>
      </c>
      <c r="R1058" s="413" t="s">
        <v>2897</v>
      </c>
      <c r="S1058" s="420" t="s">
        <v>153</v>
      </c>
      <c r="T1058" s="413"/>
      <c r="U1058" s="436"/>
      <c r="V1058" s="606">
        <f>LOOKUP(Table1[[#This Row],[JV '#]],Table4[JV '#],Table4[Construction Start Dates])</f>
        <v>42513</v>
      </c>
    </row>
    <row r="1059" spans="1:22" x14ac:dyDescent="0.25">
      <c r="A1059" s="414" t="s">
        <v>2898</v>
      </c>
      <c r="B1059" s="415" t="s">
        <v>35</v>
      </c>
      <c r="C1059" s="415">
        <v>325</v>
      </c>
      <c r="D1059" s="415">
        <v>8425</v>
      </c>
      <c r="E1059" s="415">
        <v>22627</v>
      </c>
      <c r="F1059" s="455">
        <v>11016002200000</v>
      </c>
      <c r="G1059" s="416">
        <v>9</v>
      </c>
      <c r="H1059" s="415" t="s">
        <v>2884</v>
      </c>
      <c r="I1059" s="418" t="s">
        <v>2892</v>
      </c>
      <c r="J1059" s="418" t="s">
        <v>2886</v>
      </c>
      <c r="K1059" s="418" t="s">
        <v>300</v>
      </c>
      <c r="L1059" s="418" t="s">
        <v>2887</v>
      </c>
      <c r="M1059" s="419">
        <v>40.33313888888889</v>
      </c>
      <c r="N1059" s="419">
        <v>-78.724572222222221</v>
      </c>
      <c r="O1059" s="418">
        <v>20143561462</v>
      </c>
      <c r="P1059" s="420" t="s">
        <v>309</v>
      </c>
      <c r="Q1059" s="413" t="s">
        <v>2899</v>
      </c>
      <c r="R1059" s="413" t="s">
        <v>2900</v>
      </c>
      <c r="S1059" s="420"/>
      <c r="T1059" s="413"/>
      <c r="U1059" s="436"/>
      <c r="V1059" s="606">
        <f>LOOKUP(Table1[[#This Row],[JV '#]],Table4[JV '#],Table4[Construction Start Dates])</f>
        <v>42513</v>
      </c>
    </row>
    <row r="1060" spans="1:22" ht="24" x14ac:dyDescent="0.25">
      <c r="A1060" s="414" t="s">
        <v>2901</v>
      </c>
      <c r="B1060" s="415" t="s">
        <v>35</v>
      </c>
      <c r="C1060" s="415">
        <v>325</v>
      </c>
      <c r="D1060" s="415">
        <v>8425</v>
      </c>
      <c r="E1060" s="415">
        <v>22627</v>
      </c>
      <c r="F1060" s="455">
        <v>11016002200000</v>
      </c>
      <c r="G1060" s="416">
        <v>9</v>
      </c>
      <c r="H1060" s="415" t="s">
        <v>2884</v>
      </c>
      <c r="I1060" s="418" t="s">
        <v>2892</v>
      </c>
      <c r="J1060" s="418" t="s">
        <v>2886</v>
      </c>
      <c r="K1060" s="418" t="s">
        <v>300</v>
      </c>
      <c r="L1060" s="418" t="s">
        <v>2887</v>
      </c>
      <c r="M1060" s="419">
        <v>40.33313888888889</v>
      </c>
      <c r="N1060" s="419">
        <v>-78.724572222222221</v>
      </c>
      <c r="O1060" s="418">
        <v>20143561462</v>
      </c>
      <c r="P1060" s="413" t="s">
        <v>46</v>
      </c>
      <c r="Q1060" s="413" t="s">
        <v>2856</v>
      </c>
      <c r="R1060" s="413" t="s">
        <v>2857</v>
      </c>
      <c r="S1060" s="420"/>
      <c r="T1060" s="413"/>
      <c r="U1060" s="436"/>
      <c r="V1060" s="606">
        <f>LOOKUP(Table1[[#This Row],[JV '#]],Table4[JV '#],Table4[Construction Start Dates])</f>
        <v>42513</v>
      </c>
    </row>
    <row r="1061" spans="1:22" ht="36" x14ac:dyDescent="0.25">
      <c r="A1061" s="414" t="s">
        <v>2902</v>
      </c>
      <c r="B1061" s="415" t="s">
        <v>35</v>
      </c>
      <c r="C1061" s="415">
        <v>325</v>
      </c>
      <c r="D1061" s="415">
        <v>8425</v>
      </c>
      <c r="E1061" s="415">
        <v>22627</v>
      </c>
      <c r="F1061" s="455">
        <v>11016002200000</v>
      </c>
      <c r="G1061" s="416">
        <v>9</v>
      </c>
      <c r="H1061" s="415" t="s">
        <v>2884</v>
      </c>
      <c r="I1061" s="418" t="s">
        <v>2892</v>
      </c>
      <c r="J1061" s="418" t="s">
        <v>2886</v>
      </c>
      <c r="K1061" s="418" t="s">
        <v>300</v>
      </c>
      <c r="L1061" s="418" t="s">
        <v>2887</v>
      </c>
      <c r="M1061" s="419">
        <v>40.33313888888889</v>
      </c>
      <c r="N1061" s="419">
        <v>-78.724572222222221</v>
      </c>
      <c r="O1061" s="418">
        <v>20143561462</v>
      </c>
      <c r="P1061" s="420" t="s">
        <v>55</v>
      </c>
      <c r="Q1061" s="413" t="s">
        <v>316</v>
      </c>
      <c r="R1061" s="413" t="s">
        <v>2903</v>
      </c>
      <c r="S1061" s="420" t="s">
        <v>302</v>
      </c>
      <c r="T1061" s="413"/>
      <c r="U1061" s="436"/>
      <c r="V1061" s="606">
        <f>LOOKUP(Table1[[#This Row],[JV '#]],Table4[JV '#],Table4[Construction Start Dates])</f>
        <v>42513</v>
      </c>
    </row>
    <row r="1062" spans="1:22" ht="24" x14ac:dyDescent="0.25">
      <c r="A1062" s="414" t="s">
        <v>2904</v>
      </c>
      <c r="B1062" s="415" t="s">
        <v>35</v>
      </c>
      <c r="C1062" s="415">
        <v>326</v>
      </c>
      <c r="D1062" s="415">
        <v>8580</v>
      </c>
      <c r="E1062" s="415">
        <v>22444</v>
      </c>
      <c r="F1062" s="455">
        <v>11102601101804</v>
      </c>
      <c r="G1062" s="416">
        <v>9</v>
      </c>
      <c r="H1062" s="415" t="s">
        <v>2884</v>
      </c>
      <c r="I1062" s="418" t="s">
        <v>2905</v>
      </c>
      <c r="J1062" s="418" t="s">
        <v>2906</v>
      </c>
      <c r="K1062" s="418" t="s">
        <v>2907</v>
      </c>
      <c r="L1062" s="418" t="s">
        <v>2908</v>
      </c>
      <c r="M1062" s="419">
        <v>40.653444444444446</v>
      </c>
      <c r="N1062" s="419">
        <v>-78.496744444444445</v>
      </c>
      <c r="O1062" s="418">
        <v>20150491142</v>
      </c>
      <c r="P1062" s="413"/>
      <c r="Q1062" s="413" t="s">
        <v>63</v>
      </c>
      <c r="R1062" s="413"/>
      <c r="S1062" s="420"/>
      <c r="T1062" s="413"/>
      <c r="U1062" s="420"/>
      <c r="V1062" s="606">
        <f>LOOKUP(Table1[[#This Row],[JV '#]],Table4[JV '#],Table4[Construction Start Dates])</f>
        <v>42559</v>
      </c>
    </row>
    <row r="1063" spans="1:22" ht="60" x14ac:dyDescent="0.25">
      <c r="A1063" s="414" t="s">
        <v>2909</v>
      </c>
      <c r="B1063" s="415" t="s">
        <v>35</v>
      </c>
      <c r="C1063" s="415">
        <v>326</v>
      </c>
      <c r="D1063" s="415">
        <v>8580</v>
      </c>
      <c r="E1063" s="415">
        <v>22444</v>
      </c>
      <c r="F1063" s="455">
        <v>11102601101804</v>
      </c>
      <c r="G1063" s="416">
        <v>9</v>
      </c>
      <c r="H1063" s="415" t="s">
        <v>2884</v>
      </c>
      <c r="I1063" s="418" t="s">
        <v>2905</v>
      </c>
      <c r="J1063" s="418" t="s">
        <v>2906</v>
      </c>
      <c r="K1063" s="418" t="s">
        <v>2907</v>
      </c>
      <c r="L1063" s="418" t="s">
        <v>2908</v>
      </c>
      <c r="M1063" s="419">
        <v>40.653444444444446</v>
      </c>
      <c r="N1063" s="419">
        <v>-78.496744444444445</v>
      </c>
      <c r="O1063" s="418">
        <v>20150491142</v>
      </c>
      <c r="P1063" s="420" t="s">
        <v>46</v>
      </c>
      <c r="Q1063" s="413" t="s">
        <v>368</v>
      </c>
      <c r="R1063" s="413" t="s">
        <v>2777</v>
      </c>
      <c r="S1063" s="420" t="s">
        <v>302</v>
      </c>
      <c r="T1063" s="413"/>
      <c r="U1063" s="436"/>
      <c r="V1063" s="606">
        <f>LOOKUP(Table1[[#This Row],[JV '#]],Table4[JV '#],Table4[Construction Start Dates])</f>
        <v>42559</v>
      </c>
    </row>
    <row r="1064" spans="1:22" ht="24" x14ac:dyDescent="0.25">
      <c r="A1064" s="414" t="s">
        <v>2910</v>
      </c>
      <c r="B1064" s="415" t="s">
        <v>35</v>
      </c>
      <c r="C1064" s="415">
        <v>326</v>
      </c>
      <c r="D1064" s="415">
        <v>8580</v>
      </c>
      <c r="E1064" s="415">
        <v>22444</v>
      </c>
      <c r="F1064" s="455">
        <v>11102601101804</v>
      </c>
      <c r="G1064" s="416">
        <v>9</v>
      </c>
      <c r="H1064" s="415" t="s">
        <v>2884</v>
      </c>
      <c r="I1064" s="418" t="s">
        <v>2905</v>
      </c>
      <c r="J1064" s="418" t="s">
        <v>2906</v>
      </c>
      <c r="K1064" s="418" t="s">
        <v>2907</v>
      </c>
      <c r="L1064" s="418" t="s">
        <v>2908</v>
      </c>
      <c r="M1064" s="419">
        <v>40.653444444444446</v>
      </c>
      <c r="N1064" s="419">
        <v>-78.496744444444445</v>
      </c>
      <c r="O1064" s="418">
        <v>20150491142</v>
      </c>
      <c r="P1064" s="420" t="s">
        <v>55</v>
      </c>
      <c r="Q1064" s="413" t="s">
        <v>371</v>
      </c>
      <c r="R1064" s="413" t="s">
        <v>2854</v>
      </c>
      <c r="S1064" s="420" t="s">
        <v>302</v>
      </c>
      <c r="T1064" s="413"/>
      <c r="U1064" s="436"/>
      <c r="V1064" s="606">
        <f>LOOKUP(Table1[[#This Row],[JV '#]],Table4[JV '#],Table4[Construction Start Dates])</f>
        <v>42559</v>
      </c>
    </row>
    <row r="1065" spans="1:22" x14ac:dyDescent="0.25">
      <c r="A1065" s="414" t="s">
        <v>2911</v>
      </c>
      <c r="B1065" s="415" t="s">
        <v>35</v>
      </c>
      <c r="C1065" s="415">
        <v>326</v>
      </c>
      <c r="D1065" s="415">
        <v>8580</v>
      </c>
      <c r="E1065" s="415">
        <v>22444</v>
      </c>
      <c r="F1065" s="455">
        <v>11102601101804</v>
      </c>
      <c r="G1065" s="416">
        <v>9</v>
      </c>
      <c r="H1065" s="415" t="s">
        <v>2884</v>
      </c>
      <c r="I1065" s="418" t="s">
        <v>2905</v>
      </c>
      <c r="J1065" s="418" t="s">
        <v>2906</v>
      </c>
      <c r="K1065" s="418" t="s">
        <v>2907</v>
      </c>
      <c r="L1065" s="418" t="s">
        <v>2908</v>
      </c>
      <c r="M1065" s="419">
        <v>40.653444444444446</v>
      </c>
      <c r="N1065" s="419">
        <v>-78.496744444444445</v>
      </c>
      <c r="O1065" s="418">
        <v>20150491142</v>
      </c>
      <c r="P1065" s="420" t="s">
        <v>55</v>
      </c>
      <c r="Q1065" s="413" t="s">
        <v>399</v>
      </c>
      <c r="R1065" s="413"/>
      <c r="S1065" s="420" t="s">
        <v>302</v>
      </c>
      <c r="T1065" s="413"/>
      <c r="U1065" s="436"/>
      <c r="V1065" s="606">
        <f>LOOKUP(Table1[[#This Row],[JV '#]],Table4[JV '#],Table4[Construction Start Dates])</f>
        <v>42559</v>
      </c>
    </row>
    <row r="1066" spans="1:22" ht="24" x14ac:dyDescent="0.25">
      <c r="A1066" s="414" t="s">
        <v>2912</v>
      </c>
      <c r="B1066" s="415" t="s">
        <v>35</v>
      </c>
      <c r="C1066" s="415">
        <v>327</v>
      </c>
      <c r="D1066" s="415">
        <v>17813</v>
      </c>
      <c r="E1066" s="415">
        <v>22797</v>
      </c>
      <c r="F1066" s="455">
        <v>29048400101102</v>
      </c>
      <c r="G1066" s="416">
        <v>9</v>
      </c>
      <c r="H1066" s="415" t="s">
        <v>2913</v>
      </c>
      <c r="I1066" s="418" t="s">
        <v>2914</v>
      </c>
      <c r="J1066" s="418" t="s">
        <v>2915</v>
      </c>
      <c r="K1066" s="418" t="s">
        <v>2916</v>
      </c>
      <c r="L1066" s="418" t="s">
        <v>2917</v>
      </c>
      <c r="M1066" s="419">
        <v>39.743000000000002</v>
      </c>
      <c r="N1066" s="419">
        <v>-78.359322222222218</v>
      </c>
      <c r="O1066" s="418">
        <v>20150501070</v>
      </c>
      <c r="P1066" s="413" t="s">
        <v>657</v>
      </c>
      <c r="Q1066" s="413" t="s">
        <v>208</v>
      </c>
      <c r="R1066" s="413" t="s">
        <v>281</v>
      </c>
      <c r="S1066" s="420" t="s">
        <v>44</v>
      </c>
      <c r="T1066" s="413"/>
      <c r="U1066" s="420"/>
      <c r="V1066" s="606">
        <f>LOOKUP(Table1[[#This Row],[JV '#]],Table4[JV '#],Table4[Construction Start Dates])</f>
        <v>42866</v>
      </c>
    </row>
    <row r="1067" spans="1:22" ht="60" x14ac:dyDescent="0.25">
      <c r="A1067" s="414" t="s">
        <v>2918</v>
      </c>
      <c r="B1067" s="415" t="s">
        <v>35</v>
      </c>
      <c r="C1067" s="415">
        <v>327</v>
      </c>
      <c r="D1067" s="415">
        <v>17813</v>
      </c>
      <c r="E1067" s="415">
        <v>22797</v>
      </c>
      <c r="F1067" s="455">
        <v>29048400101102</v>
      </c>
      <c r="G1067" s="416">
        <v>9</v>
      </c>
      <c r="H1067" s="415" t="s">
        <v>2913</v>
      </c>
      <c r="I1067" s="418" t="s">
        <v>2914</v>
      </c>
      <c r="J1067" s="418" t="s">
        <v>2915</v>
      </c>
      <c r="K1067" s="418" t="s">
        <v>2916</v>
      </c>
      <c r="L1067" s="418" t="s">
        <v>2917</v>
      </c>
      <c r="M1067" s="419">
        <v>39.743000000000002</v>
      </c>
      <c r="N1067" s="419">
        <v>-78.359322222222218</v>
      </c>
      <c r="O1067" s="418">
        <v>20150501070</v>
      </c>
      <c r="P1067" s="413" t="s">
        <v>46</v>
      </c>
      <c r="Q1067" s="413" t="s">
        <v>257</v>
      </c>
      <c r="R1067" s="413" t="s">
        <v>2135</v>
      </c>
      <c r="S1067" s="420"/>
      <c r="T1067" s="413"/>
      <c r="U1067" s="436"/>
      <c r="V1067" s="606">
        <f>LOOKUP(Table1[[#This Row],[JV '#]],Table4[JV '#],Table4[Construction Start Dates])</f>
        <v>42866</v>
      </c>
    </row>
    <row r="1068" spans="1:22" ht="24" x14ac:dyDescent="0.25">
      <c r="A1068" s="414" t="s">
        <v>2919</v>
      </c>
      <c r="B1068" s="415" t="s">
        <v>35</v>
      </c>
      <c r="C1068" s="415">
        <v>328</v>
      </c>
      <c r="D1068" s="415">
        <v>17826</v>
      </c>
      <c r="E1068" s="415">
        <v>22798</v>
      </c>
      <c r="F1068" s="455">
        <v>29052201401573</v>
      </c>
      <c r="G1068" s="416">
        <v>9</v>
      </c>
      <c r="H1068" s="415" t="s">
        <v>2913</v>
      </c>
      <c r="I1068" s="418" t="s">
        <v>2920</v>
      </c>
      <c r="J1068" s="418" t="s">
        <v>2921</v>
      </c>
      <c r="K1068" s="418" t="s">
        <v>2922</v>
      </c>
      <c r="L1068" s="418" t="s">
        <v>2923</v>
      </c>
      <c r="M1068" s="419">
        <v>39.843916666666665</v>
      </c>
      <c r="N1068" s="419">
        <v>-78.148694444444445</v>
      </c>
      <c r="O1068" s="418" t="s">
        <v>2924</v>
      </c>
      <c r="P1068" s="413" t="s">
        <v>309</v>
      </c>
      <c r="Q1068" s="413" t="s">
        <v>2925</v>
      </c>
      <c r="R1068" s="413" t="s">
        <v>2926</v>
      </c>
      <c r="S1068" s="420" t="s">
        <v>44</v>
      </c>
      <c r="T1068" s="413"/>
      <c r="U1068" s="420"/>
      <c r="V1068" s="606">
        <f>LOOKUP(Table1[[#This Row],[JV '#]],Table4[JV '#],Table4[Construction Start Dates])</f>
        <v>42604</v>
      </c>
    </row>
    <row r="1069" spans="1:22" ht="60" x14ac:dyDescent="0.25">
      <c r="A1069" s="414" t="s">
        <v>2927</v>
      </c>
      <c r="B1069" s="415" t="s">
        <v>35</v>
      </c>
      <c r="C1069" s="415">
        <v>328</v>
      </c>
      <c r="D1069" s="415">
        <v>17826</v>
      </c>
      <c r="E1069" s="415">
        <v>22798</v>
      </c>
      <c r="F1069" s="455">
        <v>29052201401573</v>
      </c>
      <c r="G1069" s="416">
        <v>9</v>
      </c>
      <c r="H1069" s="415" t="s">
        <v>2913</v>
      </c>
      <c r="I1069" s="418" t="s">
        <v>2920</v>
      </c>
      <c r="J1069" s="418" t="s">
        <v>2921</v>
      </c>
      <c r="K1069" s="418" t="s">
        <v>2922</v>
      </c>
      <c r="L1069" s="418" t="s">
        <v>2923</v>
      </c>
      <c r="M1069" s="419">
        <v>39.843916666666665</v>
      </c>
      <c r="N1069" s="419">
        <v>-78.148694444444445</v>
      </c>
      <c r="O1069" s="418" t="s">
        <v>2924</v>
      </c>
      <c r="P1069" s="413" t="s">
        <v>46</v>
      </c>
      <c r="Q1069" s="413" t="s">
        <v>257</v>
      </c>
      <c r="R1069" s="413" t="s">
        <v>2135</v>
      </c>
      <c r="S1069" s="420" t="s">
        <v>302</v>
      </c>
      <c r="T1069" s="413"/>
      <c r="U1069" s="436"/>
      <c r="V1069" s="606">
        <f>LOOKUP(Table1[[#This Row],[JV '#]],Table4[JV '#],Table4[Construction Start Dates])</f>
        <v>42604</v>
      </c>
    </row>
    <row r="1070" spans="1:22" ht="24" x14ac:dyDescent="0.25">
      <c r="A1070" s="414" t="s">
        <v>2928</v>
      </c>
      <c r="B1070" s="415" t="s">
        <v>35</v>
      </c>
      <c r="C1070" s="415">
        <v>328</v>
      </c>
      <c r="D1070" s="415">
        <v>17826</v>
      </c>
      <c r="E1070" s="415">
        <v>22798</v>
      </c>
      <c r="F1070" s="455">
        <v>29052201401573</v>
      </c>
      <c r="G1070" s="416">
        <v>9</v>
      </c>
      <c r="H1070" s="415" t="s">
        <v>2913</v>
      </c>
      <c r="I1070" s="418" t="s">
        <v>2920</v>
      </c>
      <c r="J1070" s="418" t="s">
        <v>2921</v>
      </c>
      <c r="K1070" s="418" t="s">
        <v>2922</v>
      </c>
      <c r="L1070" s="418" t="s">
        <v>2923</v>
      </c>
      <c r="M1070" s="419">
        <v>39.843916666666665</v>
      </c>
      <c r="N1070" s="419">
        <v>-78.148694444444445</v>
      </c>
      <c r="O1070" s="418" t="s">
        <v>2924</v>
      </c>
      <c r="P1070" s="420" t="s">
        <v>55</v>
      </c>
      <c r="Q1070" s="413" t="s">
        <v>811</v>
      </c>
      <c r="R1070" s="413" t="s">
        <v>2929</v>
      </c>
      <c r="S1070" s="420" t="s">
        <v>302</v>
      </c>
      <c r="T1070" s="413"/>
      <c r="U1070" s="436"/>
      <c r="V1070" s="606">
        <f>LOOKUP(Table1[[#This Row],[JV '#]],Table4[JV '#],Table4[Construction Start Dates])</f>
        <v>42604</v>
      </c>
    </row>
    <row r="1071" spans="1:22" ht="60" x14ac:dyDescent="0.25">
      <c r="A1071" s="414" t="s">
        <v>2930</v>
      </c>
      <c r="B1071" s="415" t="s">
        <v>35</v>
      </c>
      <c r="C1071" s="415">
        <v>329</v>
      </c>
      <c r="D1071" s="415">
        <v>17827</v>
      </c>
      <c r="E1071" s="415">
        <v>22825</v>
      </c>
      <c r="F1071" s="455">
        <v>29052201600330</v>
      </c>
      <c r="G1071" s="416">
        <v>9</v>
      </c>
      <c r="H1071" s="415" t="s">
        <v>2913</v>
      </c>
      <c r="I1071" s="418" t="s">
        <v>2931</v>
      </c>
      <c r="J1071" s="418" t="s">
        <v>2921</v>
      </c>
      <c r="K1071" s="418" t="s">
        <v>2932</v>
      </c>
      <c r="L1071" s="418" t="s">
        <v>2923</v>
      </c>
      <c r="M1071" s="419">
        <v>39.853999999999999</v>
      </c>
      <c r="N1071" s="419">
        <v>-78.139811111111115</v>
      </c>
      <c r="O1071" s="418">
        <v>20143561474</v>
      </c>
      <c r="P1071" s="413" t="s">
        <v>46</v>
      </c>
      <c r="Q1071" s="413" t="s">
        <v>257</v>
      </c>
      <c r="R1071" s="413" t="s">
        <v>2135</v>
      </c>
      <c r="S1071" s="420" t="s">
        <v>302</v>
      </c>
      <c r="T1071" s="413"/>
      <c r="U1071" s="420"/>
      <c r="V1071" s="606">
        <f>LOOKUP(Table1[[#This Row],[JV '#]],Table4[JV '#],Table4[Construction Start Dates])</f>
        <v>42454</v>
      </c>
    </row>
    <row r="1072" spans="1:22" ht="24" x14ac:dyDescent="0.25">
      <c r="A1072" s="414" t="s">
        <v>2933</v>
      </c>
      <c r="B1072" s="415" t="s">
        <v>35</v>
      </c>
      <c r="C1072" s="415">
        <v>329</v>
      </c>
      <c r="D1072" s="415">
        <v>17827</v>
      </c>
      <c r="E1072" s="415">
        <v>22825</v>
      </c>
      <c r="F1072" s="455">
        <v>29052201600330</v>
      </c>
      <c r="G1072" s="416">
        <v>9</v>
      </c>
      <c r="H1072" s="415" t="s">
        <v>2913</v>
      </c>
      <c r="I1072" s="418" t="s">
        <v>2931</v>
      </c>
      <c r="J1072" s="418" t="s">
        <v>2921</v>
      </c>
      <c r="K1072" s="418" t="s">
        <v>2932</v>
      </c>
      <c r="L1072" s="418" t="s">
        <v>2923</v>
      </c>
      <c r="M1072" s="419">
        <v>39.853999999999999</v>
      </c>
      <c r="N1072" s="419">
        <v>-78.139811111111115</v>
      </c>
      <c r="O1072" s="418">
        <v>20143561474</v>
      </c>
      <c r="P1072" s="420" t="s">
        <v>55</v>
      </c>
      <c r="Q1072" s="413" t="s">
        <v>811</v>
      </c>
      <c r="R1072" s="413" t="s">
        <v>2929</v>
      </c>
      <c r="S1072" s="420" t="s">
        <v>302</v>
      </c>
      <c r="T1072" s="413"/>
      <c r="U1072" s="436"/>
      <c r="V1072" s="606">
        <f>LOOKUP(Table1[[#This Row],[JV '#]],Table4[JV '#],Table4[Construction Start Dates])</f>
        <v>42454</v>
      </c>
    </row>
    <row r="1073" spans="1:22" ht="24" x14ac:dyDescent="0.25">
      <c r="A1073" s="414" t="s">
        <v>2934</v>
      </c>
      <c r="B1073" s="415" t="s">
        <v>35</v>
      </c>
      <c r="C1073" s="415">
        <v>330</v>
      </c>
      <c r="D1073" s="415">
        <v>17828</v>
      </c>
      <c r="E1073" s="415">
        <v>22826</v>
      </c>
      <c r="F1073" s="455">
        <v>29052201601370</v>
      </c>
      <c r="G1073" s="416">
        <v>9</v>
      </c>
      <c r="H1073" s="415" t="s">
        <v>2913</v>
      </c>
      <c r="I1073" s="418" t="s">
        <v>2935</v>
      </c>
      <c r="J1073" s="418" t="s">
        <v>2921</v>
      </c>
      <c r="K1073" s="418" t="s">
        <v>2936</v>
      </c>
      <c r="L1073" s="418" t="s">
        <v>2923</v>
      </c>
      <c r="M1073" s="419">
        <v>39.854916666666703</v>
      </c>
      <c r="N1073" s="419">
        <v>-78.136313888888893</v>
      </c>
      <c r="O1073" s="418">
        <v>20143571735</v>
      </c>
      <c r="P1073" s="413" t="s">
        <v>55</v>
      </c>
      <c r="Q1073" s="413" t="s">
        <v>2937</v>
      </c>
      <c r="R1073" s="413" t="s">
        <v>2929</v>
      </c>
      <c r="S1073" s="420" t="s">
        <v>302</v>
      </c>
      <c r="T1073" s="413"/>
      <c r="U1073" s="436"/>
      <c r="V1073" s="606">
        <f>LOOKUP(Table1[[#This Row],[JV '#]],Table4[JV '#],Table4[Construction Start Dates])</f>
        <v>42454</v>
      </c>
    </row>
    <row r="1074" spans="1:22" ht="60" x14ac:dyDescent="0.25">
      <c r="A1074" s="414" t="s">
        <v>2938</v>
      </c>
      <c r="B1074" s="415" t="s">
        <v>35</v>
      </c>
      <c r="C1074" s="415">
        <v>330</v>
      </c>
      <c r="D1074" s="415">
        <v>17828</v>
      </c>
      <c r="E1074" s="415">
        <v>22826</v>
      </c>
      <c r="F1074" s="455">
        <v>29052201601370</v>
      </c>
      <c r="G1074" s="416">
        <v>9</v>
      </c>
      <c r="H1074" s="415" t="s">
        <v>2913</v>
      </c>
      <c r="I1074" s="418" t="s">
        <v>2935</v>
      </c>
      <c r="J1074" s="418" t="s">
        <v>2921</v>
      </c>
      <c r="K1074" s="418" t="s">
        <v>2936</v>
      </c>
      <c r="L1074" s="418" t="s">
        <v>2923</v>
      </c>
      <c r="M1074" s="419">
        <v>39.854916666666668</v>
      </c>
      <c r="N1074" s="419">
        <v>-78.136313888888893</v>
      </c>
      <c r="O1074" s="418">
        <v>20143571735</v>
      </c>
      <c r="P1074" s="413" t="s">
        <v>46</v>
      </c>
      <c r="Q1074" s="413" t="s">
        <v>257</v>
      </c>
      <c r="R1074" s="413" t="s">
        <v>2135</v>
      </c>
      <c r="S1074" s="420" t="s">
        <v>302</v>
      </c>
      <c r="T1074" s="413"/>
      <c r="U1074" s="420"/>
      <c r="V1074" s="606">
        <f>LOOKUP(Table1[[#This Row],[JV '#]],Table4[JV '#],Table4[Construction Start Dates])</f>
        <v>42454</v>
      </c>
    </row>
    <row r="1075" spans="1:22" x14ac:dyDescent="0.25">
      <c r="A1075" s="414" t="s">
        <v>2939</v>
      </c>
      <c r="B1075" s="415" t="s">
        <v>35</v>
      </c>
      <c r="C1075" s="415">
        <v>330</v>
      </c>
      <c r="D1075" s="415">
        <v>17828</v>
      </c>
      <c r="E1075" s="415">
        <v>22826</v>
      </c>
      <c r="F1075" s="455">
        <v>29052201601370</v>
      </c>
      <c r="G1075" s="416">
        <v>9</v>
      </c>
      <c r="H1075" s="415" t="s">
        <v>2913</v>
      </c>
      <c r="I1075" s="418" t="s">
        <v>2935</v>
      </c>
      <c r="J1075" s="418" t="s">
        <v>2921</v>
      </c>
      <c r="K1075" s="418" t="s">
        <v>2936</v>
      </c>
      <c r="L1075" s="418" t="s">
        <v>2923</v>
      </c>
      <c r="M1075" s="419">
        <v>39.854916666666668</v>
      </c>
      <c r="N1075" s="419">
        <v>-78.136313888888893</v>
      </c>
      <c r="O1075" s="418">
        <v>20143571735</v>
      </c>
      <c r="P1075" s="413" t="s">
        <v>46</v>
      </c>
      <c r="Q1075" s="413" t="s">
        <v>765</v>
      </c>
      <c r="R1075" s="413" t="s">
        <v>2940</v>
      </c>
      <c r="S1075" s="420" t="s">
        <v>302</v>
      </c>
      <c r="T1075" s="413"/>
      <c r="U1075" s="436"/>
      <c r="V1075" s="606">
        <f>LOOKUP(Table1[[#This Row],[JV '#]],Table4[JV '#],Table4[Construction Start Dates])</f>
        <v>42454</v>
      </c>
    </row>
    <row r="1076" spans="1:22" ht="36" x14ac:dyDescent="0.25">
      <c r="A1076" s="414" t="s">
        <v>2941</v>
      </c>
      <c r="B1076" s="415" t="s">
        <v>35</v>
      </c>
      <c r="C1076" s="415">
        <v>331</v>
      </c>
      <c r="D1076" s="415">
        <v>17832</v>
      </c>
      <c r="E1076" s="415">
        <v>22827</v>
      </c>
      <c r="F1076" s="455">
        <v>29052202901545</v>
      </c>
      <c r="G1076" s="416">
        <v>9</v>
      </c>
      <c r="H1076" s="415" t="s">
        <v>2913</v>
      </c>
      <c r="I1076" s="418" t="s">
        <v>2942</v>
      </c>
      <c r="J1076" s="418" t="s">
        <v>2921</v>
      </c>
      <c r="K1076" s="418" t="s">
        <v>2943</v>
      </c>
      <c r="L1076" s="418" t="s">
        <v>2944</v>
      </c>
      <c r="M1076" s="419">
        <v>39.856277777777798</v>
      </c>
      <c r="N1076" s="419">
        <v>-78.045102777777771</v>
      </c>
      <c r="O1076" s="418">
        <v>20143571746</v>
      </c>
      <c r="P1076" s="413" t="s">
        <v>55</v>
      </c>
      <c r="Q1076" s="413" t="s">
        <v>472</v>
      </c>
      <c r="R1076" s="413" t="s">
        <v>2945</v>
      </c>
      <c r="S1076" s="420" t="s">
        <v>302</v>
      </c>
      <c r="T1076" s="413"/>
      <c r="U1076" s="420"/>
      <c r="V1076" s="606">
        <f>LOOKUP(Table1[[#This Row],[JV '#]],Table4[JV '#],Table4[Construction Start Dates])</f>
        <v>42513</v>
      </c>
    </row>
    <row r="1077" spans="1:22" ht="48" x14ac:dyDescent="0.25">
      <c r="A1077" s="414" t="s">
        <v>2946</v>
      </c>
      <c r="B1077" s="415" t="s">
        <v>35</v>
      </c>
      <c r="C1077" s="415">
        <v>331</v>
      </c>
      <c r="D1077" s="415">
        <v>17832</v>
      </c>
      <c r="E1077" s="415">
        <v>22827</v>
      </c>
      <c r="F1077" s="455">
        <v>29052202901545</v>
      </c>
      <c r="G1077" s="416">
        <v>9</v>
      </c>
      <c r="H1077" s="415" t="s">
        <v>2913</v>
      </c>
      <c r="I1077" s="418" t="s">
        <v>2942</v>
      </c>
      <c r="J1077" s="418" t="s">
        <v>2921</v>
      </c>
      <c r="K1077" s="418" t="s">
        <v>2943</v>
      </c>
      <c r="L1077" s="418" t="s">
        <v>2944</v>
      </c>
      <c r="M1077" s="419">
        <v>39.856277777777777</v>
      </c>
      <c r="N1077" s="419">
        <v>-78.045102777777771</v>
      </c>
      <c r="O1077" s="418">
        <v>20143571746</v>
      </c>
      <c r="P1077" s="413" t="s">
        <v>55</v>
      </c>
      <c r="Q1077" s="413" t="s">
        <v>316</v>
      </c>
      <c r="R1077" s="413" t="s">
        <v>2947</v>
      </c>
      <c r="S1077" s="420" t="s">
        <v>302</v>
      </c>
      <c r="T1077" s="413"/>
      <c r="U1077" s="436"/>
      <c r="V1077" s="606">
        <f>LOOKUP(Table1[[#This Row],[JV '#]],Table4[JV '#],Table4[Construction Start Dates])</f>
        <v>42513</v>
      </c>
    </row>
    <row r="1078" spans="1:22" ht="24" x14ac:dyDescent="0.25">
      <c r="A1078" s="414" t="s">
        <v>2948</v>
      </c>
      <c r="B1078" s="415" t="s">
        <v>35</v>
      </c>
      <c r="C1078" s="415">
        <v>331</v>
      </c>
      <c r="D1078" s="415">
        <v>17832</v>
      </c>
      <c r="E1078" s="415">
        <v>22827</v>
      </c>
      <c r="F1078" s="455">
        <v>29052202901545</v>
      </c>
      <c r="G1078" s="416">
        <v>9</v>
      </c>
      <c r="H1078" s="415" t="s">
        <v>2913</v>
      </c>
      <c r="I1078" s="418" t="s">
        <v>2942</v>
      </c>
      <c r="J1078" s="418" t="s">
        <v>2921</v>
      </c>
      <c r="K1078" s="418" t="s">
        <v>2943</v>
      </c>
      <c r="L1078" s="418" t="s">
        <v>2944</v>
      </c>
      <c r="M1078" s="419">
        <v>39.856277777777777</v>
      </c>
      <c r="N1078" s="419">
        <v>-78.045102777777771</v>
      </c>
      <c r="O1078" s="418">
        <v>20143571746</v>
      </c>
      <c r="P1078" s="413" t="s">
        <v>107</v>
      </c>
      <c r="Q1078" s="413" t="s">
        <v>2949</v>
      </c>
      <c r="R1078" s="413" t="s">
        <v>2950</v>
      </c>
      <c r="S1078" s="420" t="s">
        <v>44</v>
      </c>
      <c r="T1078" s="413"/>
      <c r="U1078" s="436"/>
      <c r="V1078" s="606">
        <f>LOOKUP(Table1[[#This Row],[JV '#]],Table4[JV '#],Table4[Construction Start Dates])</f>
        <v>42513</v>
      </c>
    </row>
    <row r="1079" spans="1:22" x14ac:dyDescent="0.25">
      <c r="A1079" s="414" t="s">
        <v>2951</v>
      </c>
      <c r="B1079" s="415" t="s">
        <v>35</v>
      </c>
      <c r="C1079" s="415">
        <v>331</v>
      </c>
      <c r="D1079" s="415">
        <v>17832</v>
      </c>
      <c r="E1079" s="415">
        <v>22827</v>
      </c>
      <c r="F1079" s="455">
        <v>29052202901545</v>
      </c>
      <c r="G1079" s="416">
        <v>9</v>
      </c>
      <c r="H1079" s="415" t="s">
        <v>2913</v>
      </c>
      <c r="I1079" s="418" t="s">
        <v>2942</v>
      </c>
      <c r="J1079" s="418" t="s">
        <v>2921</v>
      </c>
      <c r="K1079" s="418" t="s">
        <v>2943</v>
      </c>
      <c r="L1079" s="418" t="s">
        <v>2944</v>
      </c>
      <c r="M1079" s="419">
        <v>39.856277777777777</v>
      </c>
      <c r="N1079" s="419">
        <v>-78.045102777777771</v>
      </c>
      <c r="O1079" s="418">
        <v>20143571746</v>
      </c>
      <c r="P1079" s="413" t="s">
        <v>46</v>
      </c>
      <c r="Q1079" s="413" t="s">
        <v>765</v>
      </c>
      <c r="R1079" s="413" t="s">
        <v>2940</v>
      </c>
      <c r="S1079" s="420"/>
      <c r="T1079" s="413"/>
      <c r="U1079" s="436"/>
      <c r="V1079" s="606">
        <f>LOOKUP(Table1[[#This Row],[JV '#]],Table4[JV '#],Table4[Construction Start Dates])</f>
        <v>42513</v>
      </c>
    </row>
    <row r="1080" spans="1:22" ht="60" x14ac:dyDescent="0.25">
      <c r="A1080" s="414" t="s">
        <v>2952</v>
      </c>
      <c r="B1080" s="415" t="s">
        <v>35</v>
      </c>
      <c r="C1080" s="415">
        <v>331</v>
      </c>
      <c r="D1080" s="415">
        <v>17832</v>
      </c>
      <c r="E1080" s="415">
        <v>22827</v>
      </c>
      <c r="F1080" s="455">
        <v>29052202901545</v>
      </c>
      <c r="G1080" s="416">
        <v>9</v>
      </c>
      <c r="H1080" s="415" t="s">
        <v>2913</v>
      </c>
      <c r="I1080" s="418" t="s">
        <v>2942</v>
      </c>
      <c r="J1080" s="418" t="s">
        <v>2921</v>
      </c>
      <c r="K1080" s="418" t="s">
        <v>2943</v>
      </c>
      <c r="L1080" s="418" t="s">
        <v>2944</v>
      </c>
      <c r="M1080" s="419">
        <v>39.856277777777777</v>
      </c>
      <c r="N1080" s="419">
        <v>-78.045102777777771</v>
      </c>
      <c r="O1080" s="418">
        <v>20143571746</v>
      </c>
      <c r="P1080" s="413" t="s">
        <v>46</v>
      </c>
      <c r="Q1080" s="413" t="s">
        <v>257</v>
      </c>
      <c r="R1080" s="413" t="s">
        <v>2135</v>
      </c>
      <c r="S1080" s="420" t="s">
        <v>302</v>
      </c>
      <c r="T1080" s="413"/>
      <c r="U1080" s="436"/>
      <c r="V1080" s="606">
        <f>LOOKUP(Table1[[#This Row],[JV '#]],Table4[JV '#],Table4[Construction Start Dates])</f>
        <v>42513</v>
      </c>
    </row>
    <row r="1081" spans="1:22" ht="24" x14ac:dyDescent="0.25">
      <c r="A1081" s="414" t="s">
        <v>2953</v>
      </c>
      <c r="B1081" s="415" t="s">
        <v>35</v>
      </c>
      <c r="C1081" s="415">
        <v>332</v>
      </c>
      <c r="D1081" s="415">
        <v>17850</v>
      </c>
      <c r="E1081" s="415">
        <v>22832</v>
      </c>
      <c r="F1081" s="455">
        <v>29065503900454</v>
      </c>
      <c r="G1081" s="416">
        <v>9</v>
      </c>
      <c r="H1081" s="415" t="s">
        <v>2913</v>
      </c>
      <c r="I1081" s="418" t="s">
        <v>2954</v>
      </c>
      <c r="J1081" s="418" t="s">
        <v>2955</v>
      </c>
      <c r="K1081" s="418" t="s">
        <v>2956</v>
      </c>
      <c r="L1081" s="418" t="s">
        <v>2957</v>
      </c>
      <c r="M1081" s="419">
        <v>39.988611111111112</v>
      </c>
      <c r="N1081" s="419">
        <v>-78.059630555555557</v>
      </c>
      <c r="O1081" s="418">
        <v>20150501099</v>
      </c>
      <c r="P1081" s="413" t="s">
        <v>55</v>
      </c>
      <c r="Q1081" s="413" t="s">
        <v>472</v>
      </c>
      <c r="R1081" s="413" t="s">
        <v>2775</v>
      </c>
      <c r="S1081" s="420"/>
      <c r="T1081" s="413"/>
      <c r="U1081" s="420"/>
      <c r="V1081" s="606">
        <f>LOOKUP(Table1[[#This Row],[JV '#]],Table4[JV '#],Table4[Construction Start Dates])</f>
        <v>42830</v>
      </c>
    </row>
    <row r="1082" spans="1:22" x14ac:dyDescent="0.25">
      <c r="A1082" s="414" t="s">
        <v>2958</v>
      </c>
      <c r="B1082" s="415" t="s">
        <v>35</v>
      </c>
      <c r="C1082" s="415">
        <v>332</v>
      </c>
      <c r="D1082" s="415">
        <v>17850</v>
      </c>
      <c r="E1082" s="415">
        <v>22832</v>
      </c>
      <c r="F1082" s="455">
        <v>29065503900454</v>
      </c>
      <c r="G1082" s="416">
        <v>9</v>
      </c>
      <c r="H1082" s="415" t="s">
        <v>2913</v>
      </c>
      <c r="I1082" s="418" t="s">
        <v>2954</v>
      </c>
      <c r="J1082" s="418" t="s">
        <v>2955</v>
      </c>
      <c r="K1082" s="418" t="s">
        <v>2956</v>
      </c>
      <c r="L1082" s="418" t="s">
        <v>2957</v>
      </c>
      <c r="M1082" s="419">
        <v>39.988611111111112</v>
      </c>
      <c r="N1082" s="419">
        <v>-78.059630555555557</v>
      </c>
      <c r="O1082" s="418">
        <v>20150501099</v>
      </c>
      <c r="P1082" s="413"/>
      <c r="Q1082" s="413" t="s">
        <v>2959</v>
      </c>
      <c r="R1082" s="413" t="s">
        <v>2960</v>
      </c>
      <c r="S1082" s="420"/>
      <c r="T1082" s="413"/>
      <c r="U1082" s="436"/>
      <c r="V1082" s="606">
        <f>LOOKUP(Table1[[#This Row],[JV '#]],Table4[JV '#],Table4[Construction Start Dates])</f>
        <v>42830</v>
      </c>
    </row>
    <row r="1083" spans="1:22" x14ac:dyDescent="0.25">
      <c r="A1083" s="414" t="s">
        <v>2961</v>
      </c>
      <c r="B1083" s="415" t="s">
        <v>35</v>
      </c>
      <c r="C1083" s="415">
        <v>332</v>
      </c>
      <c r="D1083" s="415">
        <v>17850</v>
      </c>
      <c r="E1083" s="415">
        <v>22832</v>
      </c>
      <c r="F1083" s="455">
        <v>29065503900454</v>
      </c>
      <c r="G1083" s="416">
        <v>9</v>
      </c>
      <c r="H1083" s="415" t="s">
        <v>2913</v>
      </c>
      <c r="I1083" s="418" t="s">
        <v>2954</v>
      </c>
      <c r="J1083" s="418" t="s">
        <v>2955</v>
      </c>
      <c r="K1083" s="418" t="s">
        <v>2956</v>
      </c>
      <c r="L1083" s="418" t="s">
        <v>2957</v>
      </c>
      <c r="M1083" s="419">
        <v>39.988611111111112</v>
      </c>
      <c r="N1083" s="419">
        <v>-78.059630555555557</v>
      </c>
      <c r="O1083" s="418">
        <v>20150501099</v>
      </c>
      <c r="P1083" s="413" t="s">
        <v>46</v>
      </c>
      <c r="Q1083" s="413" t="s">
        <v>765</v>
      </c>
      <c r="R1083" s="413" t="s">
        <v>2940</v>
      </c>
      <c r="S1083" s="420"/>
      <c r="T1083" s="413"/>
      <c r="U1083" s="436"/>
      <c r="V1083" s="606">
        <f>LOOKUP(Table1[[#This Row],[JV '#]],Table4[JV '#],Table4[Construction Start Dates])</f>
        <v>42830</v>
      </c>
    </row>
    <row r="1084" spans="1:22" ht="60" x14ac:dyDescent="0.25">
      <c r="A1084" s="414" t="s">
        <v>2962</v>
      </c>
      <c r="B1084" s="415" t="s">
        <v>35</v>
      </c>
      <c r="C1084" s="415">
        <v>332</v>
      </c>
      <c r="D1084" s="415">
        <v>17850</v>
      </c>
      <c r="E1084" s="415">
        <v>22832</v>
      </c>
      <c r="F1084" s="455">
        <v>29065503900454</v>
      </c>
      <c r="G1084" s="416">
        <v>9</v>
      </c>
      <c r="H1084" s="415" t="s">
        <v>2913</v>
      </c>
      <c r="I1084" s="418" t="s">
        <v>2954</v>
      </c>
      <c r="J1084" s="418" t="s">
        <v>2955</v>
      </c>
      <c r="K1084" s="418" t="s">
        <v>2956</v>
      </c>
      <c r="L1084" s="418" t="s">
        <v>2957</v>
      </c>
      <c r="M1084" s="419">
        <v>39.988611111111112</v>
      </c>
      <c r="N1084" s="419">
        <v>-78.059630555555557</v>
      </c>
      <c r="O1084" s="418">
        <v>20150501099</v>
      </c>
      <c r="P1084" s="413" t="s">
        <v>46</v>
      </c>
      <c r="Q1084" s="413" t="s">
        <v>257</v>
      </c>
      <c r="R1084" s="413" t="s">
        <v>2135</v>
      </c>
      <c r="S1084" s="420"/>
      <c r="T1084" s="413"/>
      <c r="U1084" s="436"/>
      <c r="V1084" s="606">
        <f>LOOKUP(Table1[[#This Row],[JV '#]],Table4[JV '#],Table4[Construction Start Dates])</f>
        <v>42830</v>
      </c>
    </row>
    <row r="1085" spans="1:22" x14ac:dyDescent="0.25">
      <c r="A1085" s="414" t="s">
        <v>2963</v>
      </c>
      <c r="B1085" s="415" t="s">
        <v>35</v>
      </c>
      <c r="C1085" s="415">
        <v>333</v>
      </c>
      <c r="D1085" s="415">
        <v>17853</v>
      </c>
      <c r="E1085" s="415">
        <v>88142</v>
      </c>
      <c r="F1085" s="455">
        <v>29065504501203</v>
      </c>
      <c r="G1085" s="416">
        <v>9</v>
      </c>
      <c r="H1085" s="415" t="s">
        <v>2913</v>
      </c>
      <c r="I1085" s="418" t="s">
        <v>2964</v>
      </c>
      <c r="J1085" s="418" t="s">
        <v>2955</v>
      </c>
      <c r="K1085" s="418" t="s">
        <v>2965</v>
      </c>
      <c r="L1085" s="418" t="s">
        <v>2966</v>
      </c>
      <c r="M1085" s="419">
        <v>40.027472222222222</v>
      </c>
      <c r="N1085" s="419">
        <v>-78.028177777777785</v>
      </c>
      <c r="O1085" s="418">
        <v>20150500707</v>
      </c>
      <c r="P1085" s="413" t="s">
        <v>46</v>
      </c>
      <c r="Q1085" s="413" t="s">
        <v>765</v>
      </c>
      <c r="R1085" s="413" t="s">
        <v>2940</v>
      </c>
      <c r="S1085" s="420" t="s">
        <v>302</v>
      </c>
      <c r="T1085" s="413"/>
      <c r="U1085" s="436"/>
      <c r="V1085" s="606">
        <f>LOOKUP(Table1[[#This Row],[JV '#]],Table4[JV '#],Table4[Construction Start Dates])</f>
        <v>42593</v>
      </c>
    </row>
    <row r="1086" spans="1:22" ht="24" x14ac:dyDescent="0.25">
      <c r="A1086" s="414" t="s">
        <v>2967</v>
      </c>
      <c r="B1086" s="415" t="s">
        <v>35</v>
      </c>
      <c r="C1086" s="415">
        <v>333</v>
      </c>
      <c r="D1086" s="415">
        <v>17853</v>
      </c>
      <c r="E1086" s="415">
        <v>88142</v>
      </c>
      <c r="F1086" s="455">
        <v>29065504501203</v>
      </c>
      <c r="G1086" s="416">
        <v>9</v>
      </c>
      <c r="H1086" s="415" t="s">
        <v>2913</v>
      </c>
      <c r="I1086" s="418" t="s">
        <v>2964</v>
      </c>
      <c r="J1086" s="418" t="s">
        <v>2955</v>
      </c>
      <c r="K1086" s="418" t="s">
        <v>2965</v>
      </c>
      <c r="L1086" s="418" t="s">
        <v>2966</v>
      </c>
      <c r="M1086" s="419">
        <v>40.027472222222222</v>
      </c>
      <c r="N1086" s="419">
        <v>-78.028177777777785</v>
      </c>
      <c r="O1086" s="418">
        <v>20150500707</v>
      </c>
      <c r="P1086" s="413" t="s">
        <v>55</v>
      </c>
      <c r="Q1086" s="413" t="s">
        <v>316</v>
      </c>
      <c r="R1086" s="413" t="s">
        <v>2871</v>
      </c>
      <c r="S1086" s="420" t="s">
        <v>302</v>
      </c>
      <c r="T1086" s="413"/>
      <c r="U1086" s="420"/>
      <c r="V1086" s="606">
        <f>LOOKUP(Table1[[#This Row],[JV '#]],Table4[JV '#],Table4[Construction Start Dates])</f>
        <v>42593</v>
      </c>
    </row>
    <row r="1087" spans="1:22" x14ac:dyDescent="0.25">
      <c r="A1087" s="414" t="s">
        <v>2968</v>
      </c>
      <c r="B1087" s="415" t="s">
        <v>35</v>
      </c>
      <c r="C1087" s="415">
        <v>333</v>
      </c>
      <c r="D1087" s="415">
        <v>17853</v>
      </c>
      <c r="E1087" s="415">
        <v>88142</v>
      </c>
      <c r="F1087" s="455">
        <v>29065504501203</v>
      </c>
      <c r="G1087" s="416">
        <v>9</v>
      </c>
      <c r="H1087" s="415" t="s">
        <v>2913</v>
      </c>
      <c r="I1087" s="418" t="s">
        <v>2964</v>
      </c>
      <c r="J1087" s="418" t="s">
        <v>2955</v>
      </c>
      <c r="K1087" s="418" t="s">
        <v>2965</v>
      </c>
      <c r="L1087" s="418" t="s">
        <v>2966</v>
      </c>
      <c r="M1087" s="419">
        <v>40.027472222222222</v>
      </c>
      <c r="N1087" s="419">
        <v>-78.028177777777785</v>
      </c>
      <c r="O1087" s="418">
        <v>20150500707</v>
      </c>
      <c r="P1087" s="413" t="s">
        <v>107</v>
      </c>
      <c r="Q1087" s="413" t="s">
        <v>2969</v>
      </c>
      <c r="R1087" s="413" t="s">
        <v>2970</v>
      </c>
      <c r="S1087" s="420" t="s">
        <v>44</v>
      </c>
      <c r="T1087" s="413"/>
      <c r="U1087" s="436"/>
      <c r="V1087" s="606">
        <f>LOOKUP(Table1[[#This Row],[JV '#]],Table4[JV '#],Table4[Construction Start Dates])</f>
        <v>42593</v>
      </c>
    </row>
    <row r="1088" spans="1:22" x14ac:dyDescent="0.25">
      <c r="A1088" s="414" t="s">
        <v>2971</v>
      </c>
      <c r="B1088" s="415" t="s">
        <v>35</v>
      </c>
      <c r="C1088" s="415">
        <v>334</v>
      </c>
      <c r="D1088" s="415">
        <v>17873</v>
      </c>
      <c r="E1088" s="415">
        <v>22837</v>
      </c>
      <c r="F1088" s="455">
        <v>29100100100266</v>
      </c>
      <c r="G1088" s="416">
        <v>9</v>
      </c>
      <c r="H1088" s="415" t="s">
        <v>2913</v>
      </c>
      <c r="I1088" s="418" t="s">
        <v>2972</v>
      </c>
      <c r="J1088" s="418" t="s">
        <v>1269</v>
      </c>
      <c r="K1088" s="418" t="s">
        <v>2973</v>
      </c>
      <c r="L1088" s="418" t="s">
        <v>2944</v>
      </c>
      <c r="M1088" s="419">
        <v>39.859583333333333</v>
      </c>
      <c r="N1088" s="419">
        <v>-78.034608333333338</v>
      </c>
      <c r="O1088" s="418">
        <v>20150500694</v>
      </c>
      <c r="P1088" s="413" t="s">
        <v>46</v>
      </c>
      <c r="Q1088" s="413" t="s">
        <v>765</v>
      </c>
      <c r="R1088" s="413" t="s">
        <v>2940</v>
      </c>
      <c r="S1088" s="420"/>
      <c r="T1088" s="413"/>
      <c r="U1088" s="436"/>
      <c r="V1088" s="606">
        <f>LOOKUP(Table1[[#This Row],[JV '#]],Table4[JV '#],Table4[Construction Start Dates])</f>
        <v>42559</v>
      </c>
    </row>
    <row r="1089" spans="1:22" ht="60" x14ac:dyDescent="0.25">
      <c r="A1089" s="414" t="s">
        <v>2974</v>
      </c>
      <c r="B1089" s="415" t="s">
        <v>35</v>
      </c>
      <c r="C1089" s="415">
        <v>334</v>
      </c>
      <c r="D1089" s="415">
        <v>17873</v>
      </c>
      <c r="E1089" s="415">
        <v>22837</v>
      </c>
      <c r="F1089" s="455">
        <v>29100100100266</v>
      </c>
      <c r="G1089" s="416">
        <v>9</v>
      </c>
      <c r="H1089" s="415" t="s">
        <v>2913</v>
      </c>
      <c r="I1089" s="418" t="s">
        <v>2972</v>
      </c>
      <c r="J1089" s="418" t="s">
        <v>1269</v>
      </c>
      <c r="K1089" s="418" t="s">
        <v>2973</v>
      </c>
      <c r="L1089" s="418" t="s">
        <v>2944</v>
      </c>
      <c r="M1089" s="419">
        <v>39.859583333333333</v>
      </c>
      <c r="N1089" s="419">
        <v>-78.034608333333338</v>
      </c>
      <c r="O1089" s="418">
        <v>20150500694</v>
      </c>
      <c r="P1089" s="413" t="s">
        <v>46</v>
      </c>
      <c r="Q1089" s="413" t="s">
        <v>257</v>
      </c>
      <c r="R1089" s="413" t="s">
        <v>2135</v>
      </c>
      <c r="S1089" s="420"/>
      <c r="T1089" s="413"/>
      <c r="U1089" s="436"/>
      <c r="V1089" s="606">
        <f>LOOKUP(Table1[[#This Row],[JV '#]],Table4[JV '#],Table4[Construction Start Dates])</f>
        <v>42559</v>
      </c>
    </row>
    <row r="1090" spans="1:22" ht="24" x14ac:dyDescent="0.25">
      <c r="A1090" s="414" t="s">
        <v>2975</v>
      </c>
      <c r="B1090" s="415" t="s">
        <v>35</v>
      </c>
      <c r="C1090" s="415">
        <v>334</v>
      </c>
      <c r="D1090" s="415">
        <v>17873</v>
      </c>
      <c r="E1090" s="415">
        <v>22837</v>
      </c>
      <c r="F1090" s="455">
        <v>29100100100266</v>
      </c>
      <c r="G1090" s="416">
        <v>9</v>
      </c>
      <c r="H1090" s="415" t="s">
        <v>2913</v>
      </c>
      <c r="I1090" s="418" t="s">
        <v>2972</v>
      </c>
      <c r="J1090" s="418" t="s">
        <v>1269</v>
      </c>
      <c r="K1090" s="418" t="s">
        <v>2973</v>
      </c>
      <c r="L1090" s="418" t="s">
        <v>2944</v>
      </c>
      <c r="M1090" s="419">
        <v>39.859583333333333</v>
      </c>
      <c r="N1090" s="419">
        <v>-78.034608333333338</v>
      </c>
      <c r="O1090" s="418">
        <v>20150500694</v>
      </c>
      <c r="P1090" s="413" t="s">
        <v>55</v>
      </c>
      <c r="Q1090" s="413" t="s">
        <v>472</v>
      </c>
      <c r="R1090" s="413" t="s">
        <v>2775</v>
      </c>
      <c r="S1090" s="420" t="s">
        <v>302</v>
      </c>
      <c r="T1090" s="413"/>
      <c r="U1090" s="420"/>
      <c r="V1090" s="606">
        <f>LOOKUP(Table1[[#This Row],[JV '#]],Table4[JV '#],Table4[Construction Start Dates])</f>
        <v>42559</v>
      </c>
    </row>
    <row r="1091" spans="1:22" ht="24" x14ac:dyDescent="0.25">
      <c r="A1091" s="414" t="s">
        <v>2976</v>
      </c>
      <c r="B1091" s="415" t="s">
        <v>35</v>
      </c>
      <c r="C1091" s="415">
        <v>334</v>
      </c>
      <c r="D1091" s="415">
        <v>17873</v>
      </c>
      <c r="E1091" s="415">
        <v>22837</v>
      </c>
      <c r="F1091" s="455">
        <v>29100100100266</v>
      </c>
      <c r="G1091" s="416">
        <v>9</v>
      </c>
      <c r="H1091" s="415" t="s">
        <v>2913</v>
      </c>
      <c r="I1091" s="418" t="s">
        <v>2972</v>
      </c>
      <c r="J1091" s="418" t="s">
        <v>1269</v>
      </c>
      <c r="K1091" s="418" t="s">
        <v>2973</v>
      </c>
      <c r="L1091" s="418" t="s">
        <v>2944</v>
      </c>
      <c r="M1091" s="419">
        <v>39.859583333333333</v>
      </c>
      <c r="N1091" s="419">
        <v>-78.034608333333338</v>
      </c>
      <c r="O1091" s="418">
        <v>20150500694</v>
      </c>
      <c r="P1091" s="413" t="s">
        <v>55</v>
      </c>
      <c r="Q1091" s="413" t="s">
        <v>316</v>
      </c>
      <c r="R1091" s="413" t="s">
        <v>2871</v>
      </c>
      <c r="S1091" s="420" t="s">
        <v>302</v>
      </c>
      <c r="T1091" s="413"/>
      <c r="U1091" s="436"/>
      <c r="V1091" s="606">
        <f>LOOKUP(Table1[[#This Row],[JV '#]],Table4[JV '#],Table4[Construction Start Dates])</f>
        <v>42559</v>
      </c>
    </row>
    <row r="1092" spans="1:22" ht="24" x14ac:dyDescent="0.25">
      <c r="A1092" s="414" t="s">
        <v>2977</v>
      </c>
      <c r="B1092" s="415" t="s">
        <v>35</v>
      </c>
      <c r="C1092" s="415">
        <v>335</v>
      </c>
      <c r="D1092" s="415">
        <v>18576</v>
      </c>
      <c r="E1092" s="415">
        <v>74433</v>
      </c>
      <c r="F1092" s="455">
        <v>31002202300000</v>
      </c>
      <c r="G1092" s="416">
        <v>9</v>
      </c>
      <c r="H1092" s="415" t="s">
        <v>2978</v>
      </c>
      <c r="I1092" s="418" t="s">
        <v>2979</v>
      </c>
      <c r="J1092" s="418" t="s">
        <v>2980</v>
      </c>
      <c r="K1092" s="562" t="s">
        <v>2981</v>
      </c>
      <c r="L1092" s="562" t="s">
        <v>2982</v>
      </c>
      <c r="M1092" s="531">
        <v>40.491166666666665</v>
      </c>
      <c r="N1092" s="531">
        <v>-78.03884166666667</v>
      </c>
      <c r="O1092" s="418">
        <v>20150501134</v>
      </c>
      <c r="P1092" s="413" t="s">
        <v>41</v>
      </c>
      <c r="Q1092" s="413" t="s">
        <v>185</v>
      </c>
      <c r="R1092" s="413" t="s">
        <v>2983</v>
      </c>
      <c r="S1092" s="420" t="s">
        <v>44</v>
      </c>
      <c r="T1092" s="413"/>
      <c r="U1092" s="420"/>
      <c r="V1092" s="606">
        <f>LOOKUP(Table1[[#This Row],[JV '#]],Table4[JV '#],Table4[Construction Start Dates])</f>
        <v>42815</v>
      </c>
    </row>
    <row r="1093" spans="1:22" ht="24" x14ac:dyDescent="0.25">
      <c r="A1093" s="414" t="s">
        <v>2984</v>
      </c>
      <c r="B1093" s="415" t="s">
        <v>35</v>
      </c>
      <c r="C1093" s="415">
        <v>335</v>
      </c>
      <c r="D1093" s="415">
        <v>18576</v>
      </c>
      <c r="E1093" s="415">
        <v>74433</v>
      </c>
      <c r="F1093" s="455">
        <v>31002202300000</v>
      </c>
      <c r="G1093" s="416">
        <v>9</v>
      </c>
      <c r="H1093" s="415" t="s">
        <v>2978</v>
      </c>
      <c r="I1093" s="418" t="s">
        <v>2979</v>
      </c>
      <c r="J1093" s="418" t="s">
        <v>2980</v>
      </c>
      <c r="K1093" s="562" t="s">
        <v>2981</v>
      </c>
      <c r="L1093" s="562" t="s">
        <v>2982</v>
      </c>
      <c r="M1093" s="531">
        <v>40.491166666666665</v>
      </c>
      <c r="N1093" s="531">
        <v>-78.03884166666667</v>
      </c>
      <c r="O1093" s="418">
        <v>20150501134</v>
      </c>
      <c r="P1093" s="413"/>
      <c r="Q1093" s="413" t="s">
        <v>2985</v>
      </c>
      <c r="R1093" s="413" t="s">
        <v>2986</v>
      </c>
      <c r="S1093" s="420" t="s">
        <v>44</v>
      </c>
      <c r="T1093" s="413"/>
      <c r="U1093" s="436"/>
      <c r="V1093" s="606">
        <f>LOOKUP(Table1[[#This Row],[JV '#]],Table4[JV '#],Table4[Construction Start Dates])</f>
        <v>42815</v>
      </c>
    </row>
    <row r="1094" spans="1:22" ht="24" x14ac:dyDescent="0.25">
      <c r="A1094" s="414" t="s">
        <v>2987</v>
      </c>
      <c r="B1094" s="415" t="s">
        <v>35</v>
      </c>
      <c r="C1094" s="415">
        <v>336</v>
      </c>
      <c r="D1094" s="415">
        <v>18601</v>
      </c>
      <c r="E1094" s="415">
        <v>23030</v>
      </c>
      <c r="F1094" s="455">
        <v>31002604900654</v>
      </c>
      <c r="G1094" s="416">
        <v>9</v>
      </c>
      <c r="H1094" s="415" t="s">
        <v>2978</v>
      </c>
      <c r="I1094" s="418" t="s">
        <v>2988</v>
      </c>
      <c r="J1094" s="418" t="s">
        <v>2989</v>
      </c>
      <c r="K1094" s="418" t="s">
        <v>2990</v>
      </c>
      <c r="L1094" s="418" t="s">
        <v>2991</v>
      </c>
      <c r="M1094" s="419">
        <v>40.540111111111109</v>
      </c>
      <c r="N1094" s="419">
        <v>-77.960336111111104</v>
      </c>
      <c r="O1094" s="418">
        <v>20143571761</v>
      </c>
      <c r="P1094" s="413" t="s">
        <v>46</v>
      </c>
      <c r="Q1094" s="413" t="s">
        <v>47</v>
      </c>
      <c r="R1094" s="413" t="s">
        <v>2992</v>
      </c>
      <c r="S1094" s="420" t="s">
        <v>302</v>
      </c>
      <c r="T1094" s="413"/>
      <c r="U1094" s="436"/>
      <c r="V1094" s="606">
        <f>LOOKUP(Table1[[#This Row],[JV '#]],Table4[JV '#],Table4[Construction Start Dates])</f>
        <v>42485</v>
      </c>
    </row>
    <row r="1095" spans="1:22" ht="24" x14ac:dyDescent="0.25">
      <c r="A1095" s="414" t="s">
        <v>2993</v>
      </c>
      <c r="B1095" s="415" t="s">
        <v>35</v>
      </c>
      <c r="C1095" s="415">
        <v>336</v>
      </c>
      <c r="D1095" s="415">
        <v>18601</v>
      </c>
      <c r="E1095" s="415">
        <v>23030</v>
      </c>
      <c r="F1095" s="455">
        <v>31002604900654</v>
      </c>
      <c r="G1095" s="416">
        <v>9</v>
      </c>
      <c r="H1095" s="415" t="s">
        <v>2978</v>
      </c>
      <c r="I1095" s="418" t="s">
        <v>2988</v>
      </c>
      <c r="J1095" s="418" t="s">
        <v>2989</v>
      </c>
      <c r="K1095" s="418" t="s">
        <v>2990</v>
      </c>
      <c r="L1095" s="418" t="s">
        <v>2991</v>
      </c>
      <c r="M1095" s="419">
        <v>40.540111111111109</v>
      </c>
      <c r="N1095" s="419">
        <v>-77.960336111111104</v>
      </c>
      <c r="O1095" s="418">
        <v>20143571761</v>
      </c>
      <c r="P1095" s="413" t="s">
        <v>46</v>
      </c>
      <c r="Q1095" s="413" t="s">
        <v>765</v>
      </c>
      <c r="R1095" s="413" t="s">
        <v>2852</v>
      </c>
      <c r="S1095" s="420" t="s">
        <v>302</v>
      </c>
      <c r="T1095" s="413"/>
      <c r="U1095" s="420"/>
      <c r="V1095" s="606">
        <f>LOOKUP(Table1[[#This Row],[JV '#]],Table4[JV '#],Table4[Construction Start Dates])</f>
        <v>42485</v>
      </c>
    </row>
    <row r="1096" spans="1:22" ht="24" x14ac:dyDescent="0.25">
      <c r="A1096" s="414" t="s">
        <v>2994</v>
      </c>
      <c r="B1096" s="415" t="s">
        <v>35</v>
      </c>
      <c r="C1096" s="415">
        <v>336</v>
      </c>
      <c r="D1096" s="415">
        <v>18601</v>
      </c>
      <c r="E1096" s="415">
        <v>23030</v>
      </c>
      <c r="F1096" s="455">
        <v>31002604900654</v>
      </c>
      <c r="G1096" s="416">
        <v>9</v>
      </c>
      <c r="H1096" s="415" t="s">
        <v>2978</v>
      </c>
      <c r="I1096" s="418" t="s">
        <v>2988</v>
      </c>
      <c r="J1096" s="418" t="s">
        <v>2989</v>
      </c>
      <c r="K1096" s="418" t="s">
        <v>2990</v>
      </c>
      <c r="L1096" s="418" t="s">
        <v>2991</v>
      </c>
      <c r="M1096" s="419">
        <v>40.540111111111109</v>
      </c>
      <c r="N1096" s="419">
        <v>-77.960336111111104</v>
      </c>
      <c r="O1096" s="418">
        <v>20143571761</v>
      </c>
      <c r="P1096" s="420" t="s">
        <v>55</v>
      </c>
      <c r="Q1096" s="413" t="s">
        <v>417</v>
      </c>
      <c r="R1096" s="413" t="s">
        <v>2854</v>
      </c>
      <c r="S1096" s="420" t="s">
        <v>302</v>
      </c>
      <c r="T1096" s="413"/>
      <c r="U1096" s="436"/>
      <c r="V1096" s="606">
        <f>LOOKUP(Table1[[#This Row],[JV '#]],Table4[JV '#],Table4[Construction Start Dates])</f>
        <v>42485</v>
      </c>
    </row>
    <row r="1097" spans="1:22" x14ac:dyDescent="0.25">
      <c r="A1097" s="414" t="s">
        <v>2995</v>
      </c>
      <c r="B1097" s="415" t="s">
        <v>35</v>
      </c>
      <c r="C1097" s="415">
        <v>337</v>
      </c>
      <c r="D1097" s="415">
        <v>18603</v>
      </c>
      <c r="E1097" s="415">
        <v>22980</v>
      </c>
      <c r="F1097" s="455">
        <v>31002605100972</v>
      </c>
      <c r="G1097" s="416">
        <v>9</v>
      </c>
      <c r="H1097" s="415" t="s">
        <v>2978</v>
      </c>
      <c r="I1097" s="418" t="s">
        <v>2996</v>
      </c>
      <c r="J1097" s="418" t="s">
        <v>2989</v>
      </c>
      <c r="K1097" s="418" t="s">
        <v>2997</v>
      </c>
      <c r="L1097" s="418" t="s">
        <v>2991</v>
      </c>
      <c r="M1097" s="419">
        <v>40.557444444444442</v>
      </c>
      <c r="N1097" s="419">
        <v>-77.952727777777781</v>
      </c>
      <c r="O1097" s="418">
        <v>20150501356</v>
      </c>
      <c r="P1097" s="413" t="s">
        <v>449</v>
      </c>
      <c r="Q1097" s="413" t="s">
        <v>316</v>
      </c>
      <c r="R1097" s="413" t="s">
        <v>2998</v>
      </c>
      <c r="S1097" s="420"/>
      <c r="T1097" s="413"/>
      <c r="U1097" s="420"/>
      <c r="V1097" s="606">
        <f>LOOKUP(Table1[[#This Row],[JV '#]],Table4[JV '#],Table4[Construction Start Dates])</f>
        <v>42815</v>
      </c>
    </row>
    <row r="1098" spans="1:22" ht="24" x14ac:dyDescent="0.25">
      <c r="A1098" s="414" t="s">
        <v>2999</v>
      </c>
      <c r="B1098" s="415" t="s">
        <v>35</v>
      </c>
      <c r="C1098" s="415">
        <v>337</v>
      </c>
      <c r="D1098" s="415">
        <v>18603</v>
      </c>
      <c r="E1098" s="415">
        <v>22980</v>
      </c>
      <c r="F1098" s="455">
        <v>31002605100972</v>
      </c>
      <c r="G1098" s="416">
        <v>9</v>
      </c>
      <c r="H1098" s="415" t="s">
        <v>2978</v>
      </c>
      <c r="I1098" s="418" t="s">
        <v>2996</v>
      </c>
      <c r="J1098" s="418" t="s">
        <v>2989</v>
      </c>
      <c r="K1098" s="418" t="s">
        <v>2997</v>
      </c>
      <c r="L1098" s="418" t="s">
        <v>2991</v>
      </c>
      <c r="M1098" s="419">
        <v>40.557444444444442</v>
      </c>
      <c r="N1098" s="419">
        <v>-77.952727777777781</v>
      </c>
      <c r="O1098" s="418">
        <v>20150501356</v>
      </c>
      <c r="P1098" s="413" t="s">
        <v>46</v>
      </c>
      <c r="Q1098" s="413" t="s">
        <v>765</v>
      </c>
      <c r="R1098" s="413" t="s">
        <v>2852</v>
      </c>
      <c r="S1098" s="420"/>
      <c r="T1098" s="413"/>
      <c r="U1098" s="436"/>
      <c r="V1098" s="606">
        <f>LOOKUP(Table1[[#This Row],[JV '#]],Table4[JV '#],Table4[Construction Start Dates])</f>
        <v>42815</v>
      </c>
    </row>
    <row r="1099" spans="1:22" ht="24" x14ac:dyDescent="0.25">
      <c r="A1099" s="414" t="s">
        <v>3000</v>
      </c>
      <c r="B1099" s="415" t="s">
        <v>35</v>
      </c>
      <c r="C1099" s="415">
        <v>338</v>
      </c>
      <c r="D1099" s="415">
        <v>18703</v>
      </c>
      <c r="E1099" s="415">
        <v>23039</v>
      </c>
      <c r="F1099" s="455">
        <v>31065505400533</v>
      </c>
      <c r="G1099" s="416">
        <v>9</v>
      </c>
      <c r="H1099" s="415" t="s">
        <v>2978</v>
      </c>
      <c r="I1099" s="418" t="s">
        <v>3001</v>
      </c>
      <c r="J1099" s="418" t="s">
        <v>2955</v>
      </c>
      <c r="K1099" s="418" t="s">
        <v>3002</v>
      </c>
      <c r="L1099" s="418" t="s">
        <v>3003</v>
      </c>
      <c r="M1099" s="419">
        <v>40.450833333333335</v>
      </c>
      <c r="N1099" s="419">
        <v>-77.903577777777784</v>
      </c>
      <c r="O1099" s="418">
        <v>20143580417</v>
      </c>
      <c r="P1099" s="413" t="s">
        <v>46</v>
      </c>
      <c r="Q1099" s="413" t="s">
        <v>765</v>
      </c>
      <c r="R1099" s="413" t="s">
        <v>2852</v>
      </c>
      <c r="S1099" s="420" t="s">
        <v>302</v>
      </c>
      <c r="T1099" s="413"/>
      <c r="U1099" s="436"/>
      <c r="V1099" s="606">
        <f>LOOKUP(Table1[[#This Row],[JV '#]],Table4[JV '#],Table4[Construction Start Dates])</f>
        <v>42529</v>
      </c>
    </row>
    <row r="1100" spans="1:22" ht="48" x14ac:dyDescent="0.25">
      <c r="A1100" s="414" t="s">
        <v>3004</v>
      </c>
      <c r="B1100" s="415" t="s">
        <v>35</v>
      </c>
      <c r="C1100" s="415">
        <v>338</v>
      </c>
      <c r="D1100" s="415">
        <v>18703</v>
      </c>
      <c r="E1100" s="415">
        <v>23039</v>
      </c>
      <c r="F1100" s="455">
        <v>31065505400533</v>
      </c>
      <c r="G1100" s="416">
        <v>9</v>
      </c>
      <c r="H1100" s="415" t="s">
        <v>2978</v>
      </c>
      <c r="I1100" s="418" t="s">
        <v>3001</v>
      </c>
      <c r="J1100" s="418" t="s">
        <v>2955</v>
      </c>
      <c r="K1100" s="418" t="s">
        <v>3002</v>
      </c>
      <c r="L1100" s="418" t="s">
        <v>3003</v>
      </c>
      <c r="M1100" s="419">
        <v>40.450833333333335</v>
      </c>
      <c r="N1100" s="419">
        <v>-77.903577777777784</v>
      </c>
      <c r="O1100" s="418">
        <v>20143580417</v>
      </c>
      <c r="P1100" s="413" t="s">
        <v>3005</v>
      </c>
      <c r="Q1100" s="413" t="s">
        <v>3006</v>
      </c>
      <c r="R1100" s="413" t="s">
        <v>3007</v>
      </c>
      <c r="S1100" s="420" t="s">
        <v>44</v>
      </c>
      <c r="T1100" s="413"/>
      <c r="U1100" s="420"/>
      <c r="V1100" s="606">
        <f>LOOKUP(Table1[[#This Row],[JV '#]],Table4[JV '#],Table4[Construction Start Dates])</f>
        <v>42529</v>
      </c>
    </row>
    <row r="1101" spans="1:22" ht="24" x14ac:dyDescent="0.25">
      <c r="A1101" s="414" t="s">
        <v>3008</v>
      </c>
      <c r="B1101" s="415" t="s">
        <v>35</v>
      </c>
      <c r="C1101" s="415">
        <v>338</v>
      </c>
      <c r="D1101" s="415">
        <v>18703</v>
      </c>
      <c r="E1101" s="415">
        <v>23039</v>
      </c>
      <c r="F1101" s="455">
        <v>31065505400533</v>
      </c>
      <c r="G1101" s="416">
        <v>9</v>
      </c>
      <c r="H1101" s="415" t="s">
        <v>2978</v>
      </c>
      <c r="I1101" s="418" t="s">
        <v>3001</v>
      </c>
      <c r="J1101" s="418" t="s">
        <v>2955</v>
      </c>
      <c r="K1101" s="418" t="s">
        <v>3002</v>
      </c>
      <c r="L1101" s="418" t="s">
        <v>3003</v>
      </c>
      <c r="M1101" s="419">
        <v>40.450833333333335</v>
      </c>
      <c r="N1101" s="419">
        <v>-77.903577777777784</v>
      </c>
      <c r="O1101" s="418">
        <v>20143580417</v>
      </c>
      <c r="P1101" s="420" t="s">
        <v>55</v>
      </c>
      <c r="Q1101" s="413" t="s">
        <v>417</v>
      </c>
      <c r="R1101" s="413" t="s">
        <v>2854</v>
      </c>
      <c r="S1101" s="420" t="s">
        <v>302</v>
      </c>
      <c r="T1101" s="413"/>
      <c r="U1101" s="436"/>
      <c r="V1101" s="606">
        <f>LOOKUP(Table1[[#This Row],[JV '#]],Table4[JV '#],Table4[Construction Start Dates])</f>
        <v>42529</v>
      </c>
    </row>
    <row r="1102" spans="1:22" ht="24" x14ac:dyDescent="0.25">
      <c r="A1102" s="414" t="s">
        <v>3009</v>
      </c>
      <c r="B1102" s="415" t="s">
        <v>35</v>
      </c>
      <c r="C1102" s="415">
        <v>338</v>
      </c>
      <c r="D1102" s="415">
        <v>18703</v>
      </c>
      <c r="E1102" s="415">
        <v>23039</v>
      </c>
      <c r="F1102" s="455">
        <v>31065505400533</v>
      </c>
      <c r="G1102" s="416">
        <v>9</v>
      </c>
      <c r="H1102" s="415" t="s">
        <v>2978</v>
      </c>
      <c r="I1102" s="418" t="s">
        <v>3001</v>
      </c>
      <c r="J1102" s="418" t="s">
        <v>2955</v>
      </c>
      <c r="K1102" s="418" t="s">
        <v>3002</v>
      </c>
      <c r="L1102" s="418" t="s">
        <v>3003</v>
      </c>
      <c r="M1102" s="419">
        <v>40.450833333333335</v>
      </c>
      <c r="N1102" s="419">
        <v>-77.903577777777784</v>
      </c>
      <c r="O1102" s="418">
        <v>20143580417</v>
      </c>
      <c r="P1102" s="413" t="s">
        <v>55</v>
      </c>
      <c r="Q1102" s="413" t="s">
        <v>472</v>
      </c>
      <c r="R1102" s="413" t="s">
        <v>3010</v>
      </c>
      <c r="S1102" s="420" t="s">
        <v>302</v>
      </c>
      <c r="T1102" s="413"/>
      <c r="U1102" s="436"/>
      <c r="V1102" s="606">
        <f>LOOKUP(Table1[[#This Row],[JV '#]],Table4[JV '#],Table4[Construction Start Dates])</f>
        <v>42529</v>
      </c>
    </row>
    <row r="1103" spans="1:22" ht="48" x14ac:dyDescent="0.25">
      <c r="A1103" s="414" t="s">
        <v>3011</v>
      </c>
      <c r="B1103" s="415" t="s">
        <v>35</v>
      </c>
      <c r="C1103" s="415">
        <v>339</v>
      </c>
      <c r="D1103" s="415">
        <v>18742</v>
      </c>
      <c r="E1103" s="415">
        <v>23038</v>
      </c>
      <c r="F1103" s="455">
        <v>31091301901896</v>
      </c>
      <c r="G1103" s="416">
        <v>9</v>
      </c>
      <c r="H1103" s="415" t="s">
        <v>2978</v>
      </c>
      <c r="I1103" s="418" t="s">
        <v>3012</v>
      </c>
      <c r="J1103" s="418" t="s">
        <v>3013</v>
      </c>
      <c r="K1103" s="418" t="s">
        <v>3014</v>
      </c>
      <c r="L1103" s="418" t="s">
        <v>3015</v>
      </c>
      <c r="M1103" s="419">
        <v>40.182638888888889</v>
      </c>
      <c r="N1103" s="419">
        <v>-78.115174999999994</v>
      </c>
      <c r="O1103" s="418">
        <v>20143580425</v>
      </c>
      <c r="P1103" s="413" t="s">
        <v>46</v>
      </c>
      <c r="Q1103" s="413" t="s">
        <v>47</v>
      </c>
      <c r="R1103" s="413" t="s">
        <v>3016</v>
      </c>
      <c r="S1103" s="420" t="s">
        <v>302</v>
      </c>
      <c r="T1103" s="413"/>
      <c r="U1103" s="420"/>
      <c r="V1103" s="606">
        <f>LOOKUP(Table1[[#This Row],[JV '#]],Table4[JV '#],Table4[Construction Start Dates])</f>
        <v>42509</v>
      </c>
    </row>
    <row r="1104" spans="1:22" ht="24" x14ac:dyDescent="0.25">
      <c r="A1104" s="414" t="s">
        <v>3017</v>
      </c>
      <c r="B1104" s="415" t="s">
        <v>35</v>
      </c>
      <c r="C1104" s="415">
        <v>339</v>
      </c>
      <c r="D1104" s="415">
        <v>18742</v>
      </c>
      <c r="E1104" s="415">
        <v>23038</v>
      </c>
      <c r="F1104" s="455">
        <v>31091301901896</v>
      </c>
      <c r="G1104" s="416">
        <v>9</v>
      </c>
      <c r="H1104" s="415" t="s">
        <v>2978</v>
      </c>
      <c r="I1104" s="418" t="s">
        <v>3012</v>
      </c>
      <c r="J1104" s="418" t="s">
        <v>3013</v>
      </c>
      <c r="K1104" s="418" t="s">
        <v>3014</v>
      </c>
      <c r="L1104" s="418" t="s">
        <v>3015</v>
      </c>
      <c r="M1104" s="419">
        <v>40.182638888888889</v>
      </c>
      <c r="N1104" s="419">
        <v>-78.115174999999994</v>
      </c>
      <c r="O1104" s="418">
        <v>20143580425</v>
      </c>
      <c r="P1104" s="413" t="s">
        <v>3005</v>
      </c>
      <c r="Q1104" s="413" t="s">
        <v>3018</v>
      </c>
      <c r="R1104" s="413" t="s">
        <v>3019</v>
      </c>
      <c r="S1104" s="420" t="s">
        <v>44</v>
      </c>
      <c r="T1104" s="413"/>
      <c r="U1104" s="436"/>
      <c r="V1104" s="606">
        <f>LOOKUP(Table1[[#This Row],[JV '#]],Table4[JV '#],Table4[Construction Start Dates])</f>
        <v>42509</v>
      </c>
    </row>
    <row r="1105" spans="1:22" ht="24" x14ac:dyDescent="0.25">
      <c r="A1105" s="414" t="s">
        <v>3020</v>
      </c>
      <c r="B1105" s="415" t="s">
        <v>35</v>
      </c>
      <c r="C1105" s="415">
        <v>339</v>
      </c>
      <c r="D1105" s="415">
        <v>18742</v>
      </c>
      <c r="E1105" s="415">
        <v>23038</v>
      </c>
      <c r="F1105" s="455">
        <v>31091301901896</v>
      </c>
      <c r="G1105" s="416">
        <v>9</v>
      </c>
      <c r="H1105" s="415" t="s">
        <v>2978</v>
      </c>
      <c r="I1105" s="418" t="s">
        <v>3012</v>
      </c>
      <c r="J1105" s="418" t="s">
        <v>3013</v>
      </c>
      <c r="K1105" s="418" t="s">
        <v>3014</v>
      </c>
      <c r="L1105" s="418" t="s">
        <v>3015</v>
      </c>
      <c r="M1105" s="419">
        <v>40.182638888888889</v>
      </c>
      <c r="N1105" s="419">
        <v>-78.115174999999994</v>
      </c>
      <c r="O1105" s="418">
        <v>20143580425</v>
      </c>
      <c r="P1105" s="413"/>
      <c r="Q1105" s="413" t="s">
        <v>3021</v>
      </c>
      <c r="R1105" s="413" t="s">
        <v>3022</v>
      </c>
      <c r="S1105" s="420"/>
      <c r="T1105" s="413"/>
      <c r="U1105" s="436"/>
      <c r="V1105" s="606">
        <f>LOOKUP(Table1[[#This Row],[JV '#]],Table4[JV '#],Table4[Construction Start Dates])</f>
        <v>42509</v>
      </c>
    </row>
    <row r="1106" spans="1:22" ht="36" x14ac:dyDescent="0.25">
      <c r="A1106" s="414" t="s">
        <v>3023</v>
      </c>
      <c r="B1106" s="415" t="s">
        <v>35</v>
      </c>
      <c r="C1106" s="415">
        <v>339</v>
      </c>
      <c r="D1106" s="415">
        <v>18742</v>
      </c>
      <c r="E1106" s="415">
        <v>23038</v>
      </c>
      <c r="F1106" s="455">
        <v>31091301901896</v>
      </c>
      <c r="G1106" s="416">
        <v>9</v>
      </c>
      <c r="H1106" s="415" t="s">
        <v>2978</v>
      </c>
      <c r="I1106" s="418" t="s">
        <v>3012</v>
      </c>
      <c r="J1106" s="418" t="s">
        <v>3013</v>
      </c>
      <c r="K1106" s="418" t="s">
        <v>3014</v>
      </c>
      <c r="L1106" s="418" t="s">
        <v>3015</v>
      </c>
      <c r="M1106" s="419">
        <v>40.182638888888889</v>
      </c>
      <c r="N1106" s="419">
        <v>-78.115174999999994</v>
      </c>
      <c r="O1106" s="418">
        <v>20143580425</v>
      </c>
      <c r="P1106" s="420" t="s">
        <v>55</v>
      </c>
      <c r="Q1106" s="413" t="s">
        <v>417</v>
      </c>
      <c r="R1106" s="413" t="s">
        <v>3024</v>
      </c>
      <c r="S1106" s="420" t="s">
        <v>302</v>
      </c>
      <c r="T1106" s="413"/>
      <c r="U1106" s="436"/>
      <c r="V1106" s="606">
        <f>LOOKUP(Table1[[#This Row],[JV '#]],Table4[JV '#],Table4[Construction Start Dates])</f>
        <v>42509</v>
      </c>
    </row>
    <row r="1107" spans="1:22" ht="24" x14ac:dyDescent="0.25">
      <c r="A1107" s="414" t="s">
        <v>3025</v>
      </c>
      <c r="B1107" s="415" t="s">
        <v>35</v>
      </c>
      <c r="C1107" s="415">
        <v>339</v>
      </c>
      <c r="D1107" s="415">
        <v>18742</v>
      </c>
      <c r="E1107" s="415">
        <v>23038</v>
      </c>
      <c r="F1107" s="455">
        <v>31091301901896</v>
      </c>
      <c r="G1107" s="416">
        <v>9</v>
      </c>
      <c r="H1107" s="415" t="s">
        <v>2978</v>
      </c>
      <c r="I1107" s="418" t="s">
        <v>3012</v>
      </c>
      <c r="J1107" s="418" t="s">
        <v>3013</v>
      </c>
      <c r="K1107" s="418" t="s">
        <v>3014</v>
      </c>
      <c r="L1107" s="418" t="s">
        <v>3015</v>
      </c>
      <c r="M1107" s="419">
        <v>40.182638888888889</v>
      </c>
      <c r="N1107" s="419">
        <v>-78.115174999999994</v>
      </c>
      <c r="O1107" s="418">
        <v>20143580425</v>
      </c>
      <c r="P1107" s="420" t="s">
        <v>55</v>
      </c>
      <c r="Q1107" s="413" t="s">
        <v>3026</v>
      </c>
      <c r="R1107" s="413" t="s">
        <v>2799</v>
      </c>
      <c r="S1107" s="420" t="s">
        <v>302</v>
      </c>
      <c r="T1107" s="413"/>
      <c r="U1107" s="436"/>
      <c r="V1107" s="606">
        <f>LOOKUP(Table1[[#This Row],[JV '#]],Table4[JV '#],Table4[Construction Start Dates])</f>
        <v>42509</v>
      </c>
    </row>
    <row r="1108" spans="1:22" x14ac:dyDescent="0.25">
      <c r="A1108" s="414">
        <v>340</v>
      </c>
      <c r="B1108" s="415" t="s">
        <v>35</v>
      </c>
      <c r="C1108" s="415">
        <v>340</v>
      </c>
      <c r="D1108" s="415">
        <v>18773</v>
      </c>
      <c r="E1108" s="415">
        <v>23058</v>
      </c>
      <c r="F1108" s="455">
        <v>31100800400000</v>
      </c>
      <c r="G1108" s="416">
        <v>9</v>
      </c>
      <c r="H1108" s="415" t="s">
        <v>2978</v>
      </c>
      <c r="I1108" s="418" t="s">
        <v>3027</v>
      </c>
      <c r="J1108" s="418" t="s">
        <v>3028</v>
      </c>
      <c r="K1108" s="418" t="s">
        <v>3029</v>
      </c>
      <c r="L1108" s="418" t="s">
        <v>3030</v>
      </c>
      <c r="M1108" s="419">
        <v>40.617750000000001</v>
      </c>
      <c r="N1108" s="419">
        <v>-77.968361111111108</v>
      </c>
      <c r="O1108" s="418">
        <v>20150501378</v>
      </c>
      <c r="P1108" s="413" t="s">
        <v>46</v>
      </c>
      <c r="Q1108" s="413" t="s">
        <v>765</v>
      </c>
      <c r="R1108" s="413" t="s">
        <v>2846</v>
      </c>
      <c r="S1108" s="420"/>
      <c r="T1108" s="413"/>
      <c r="U1108" s="420"/>
      <c r="V1108" s="606">
        <f>LOOKUP(Table1[[#This Row],[JV '#]],Table4[JV '#],Table4[Construction Start Dates])</f>
        <v>42886</v>
      </c>
    </row>
    <row r="1109" spans="1:22" x14ac:dyDescent="0.25">
      <c r="A1109" s="414" t="s">
        <v>3031</v>
      </c>
      <c r="B1109" s="415" t="s">
        <v>35</v>
      </c>
      <c r="C1109" s="415">
        <v>341</v>
      </c>
      <c r="D1109" s="415">
        <v>18784</v>
      </c>
      <c r="E1109" s="415">
        <v>23114</v>
      </c>
      <c r="F1109" s="455">
        <v>31101900100185</v>
      </c>
      <c r="G1109" s="416">
        <v>9</v>
      </c>
      <c r="H1109" s="415" t="s">
        <v>2978</v>
      </c>
      <c r="I1109" s="418" t="s">
        <v>3032</v>
      </c>
      <c r="J1109" s="418" t="s">
        <v>3033</v>
      </c>
      <c r="K1109" s="418" t="s">
        <v>3034</v>
      </c>
      <c r="L1109" s="418" t="s">
        <v>3035</v>
      </c>
      <c r="M1109" s="419">
        <v>40.595722222222221</v>
      </c>
      <c r="N1109" s="419">
        <v>-77.861969444444441</v>
      </c>
      <c r="O1109" s="418">
        <v>20150501112</v>
      </c>
      <c r="P1109" s="413" t="s">
        <v>46</v>
      </c>
      <c r="Q1109" s="413" t="s">
        <v>765</v>
      </c>
      <c r="R1109" s="413" t="s">
        <v>2846</v>
      </c>
      <c r="S1109" s="420" t="s">
        <v>302</v>
      </c>
      <c r="T1109" s="413"/>
      <c r="U1109" s="420"/>
      <c r="V1109" s="606">
        <f>LOOKUP(Table1[[#This Row],[JV '#]],Table4[JV '#],Table4[Construction Start Dates])</f>
        <v>42541</v>
      </c>
    </row>
    <row r="1110" spans="1:22" ht="24" x14ac:dyDescent="0.25">
      <c r="A1110" s="414" t="s">
        <v>3036</v>
      </c>
      <c r="B1110" s="415" t="s">
        <v>35</v>
      </c>
      <c r="C1110" s="415">
        <v>341</v>
      </c>
      <c r="D1110" s="415">
        <v>18784</v>
      </c>
      <c r="E1110" s="415">
        <v>23114</v>
      </c>
      <c r="F1110" s="455">
        <v>31101900100185</v>
      </c>
      <c r="G1110" s="416">
        <v>9</v>
      </c>
      <c r="H1110" s="415" t="s">
        <v>2978</v>
      </c>
      <c r="I1110" s="418" t="s">
        <v>3032</v>
      </c>
      <c r="J1110" s="418" t="s">
        <v>3033</v>
      </c>
      <c r="K1110" s="418" t="s">
        <v>3034</v>
      </c>
      <c r="L1110" s="418" t="s">
        <v>3035</v>
      </c>
      <c r="M1110" s="419">
        <v>40.595722222222221</v>
      </c>
      <c r="N1110" s="419">
        <v>-77.861969444444441</v>
      </c>
      <c r="O1110" s="418">
        <v>20150501112</v>
      </c>
      <c r="P1110" s="420" t="s">
        <v>55</v>
      </c>
      <c r="Q1110" s="413" t="s">
        <v>371</v>
      </c>
      <c r="R1110" s="413" t="s">
        <v>2854</v>
      </c>
      <c r="S1110" s="420" t="s">
        <v>302</v>
      </c>
      <c r="T1110" s="413"/>
      <c r="U1110" s="436"/>
      <c r="V1110" s="606">
        <f>LOOKUP(Table1[[#This Row],[JV '#]],Table4[JV '#],Table4[Construction Start Dates])</f>
        <v>42541</v>
      </c>
    </row>
    <row r="1111" spans="1:22" x14ac:dyDescent="0.25">
      <c r="A1111" s="414">
        <v>342</v>
      </c>
      <c r="B1111" s="415" t="s">
        <v>35</v>
      </c>
      <c r="C1111" s="415">
        <v>342</v>
      </c>
      <c r="D1111" s="415">
        <v>18785</v>
      </c>
      <c r="E1111" s="415">
        <v>74449</v>
      </c>
      <c r="F1111" s="455">
        <v>31101900600000</v>
      </c>
      <c r="G1111" s="416">
        <v>9</v>
      </c>
      <c r="H1111" s="415" t="s">
        <v>2978</v>
      </c>
      <c r="I1111" s="418" t="s">
        <v>3037</v>
      </c>
      <c r="J1111" s="418" t="s">
        <v>3033</v>
      </c>
      <c r="K1111" s="418" t="s">
        <v>3038</v>
      </c>
      <c r="L1111" s="418" t="s">
        <v>3039</v>
      </c>
      <c r="M1111" s="419">
        <v>40.60091666666667</v>
      </c>
      <c r="N1111" s="419">
        <v>-77.832208333333327</v>
      </c>
      <c r="O1111" s="418">
        <v>20150501361</v>
      </c>
      <c r="P1111" s="413" t="s">
        <v>46</v>
      </c>
      <c r="Q1111" s="413" t="s">
        <v>765</v>
      </c>
      <c r="R1111" s="413" t="s">
        <v>2846</v>
      </c>
      <c r="S1111" s="420"/>
      <c r="T1111" s="413"/>
      <c r="U1111" s="420"/>
      <c r="V1111" s="606">
        <f>LOOKUP(Table1[[#This Row],[JV '#]],Table4[JV '#],Table4[Construction Start Dates])</f>
        <v>42866</v>
      </c>
    </row>
    <row r="1112" spans="1:22" ht="24" x14ac:dyDescent="0.25">
      <c r="A1112" s="414">
        <v>343</v>
      </c>
      <c r="B1112" s="415" t="s">
        <v>35</v>
      </c>
      <c r="C1112" s="415">
        <v>343</v>
      </c>
      <c r="D1112" s="530">
        <v>18881</v>
      </c>
      <c r="E1112" s="415">
        <v>23116</v>
      </c>
      <c r="F1112" s="495">
        <v>31400900200000</v>
      </c>
      <c r="G1112" s="416">
        <v>9</v>
      </c>
      <c r="H1112" s="415" t="s">
        <v>2978</v>
      </c>
      <c r="I1112" s="418" t="s">
        <v>3040</v>
      </c>
      <c r="J1112" s="418" t="s">
        <v>3041</v>
      </c>
      <c r="K1112" s="418" t="s">
        <v>3029</v>
      </c>
      <c r="L1112" s="418" t="s">
        <v>3042</v>
      </c>
      <c r="M1112" s="419">
        <v>40.582388888888886</v>
      </c>
      <c r="N1112" s="419">
        <v>-78.045858333333328</v>
      </c>
      <c r="O1112" s="418">
        <v>20150501372</v>
      </c>
      <c r="P1112" s="413"/>
      <c r="Q1112" s="413" t="s">
        <v>63</v>
      </c>
      <c r="R1112" s="413"/>
      <c r="S1112" s="420"/>
      <c r="T1112" s="413"/>
      <c r="U1112" s="420"/>
      <c r="V1112" s="606">
        <f>LOOKUP(Table1[[#This Row],[JV '#]],Table4[JV '#],Table4[Construction Start Dates])</f>
        <v>42866</v>
      </c>
    </row>
    <row r="1113" spans="1:22" ht="24" x14ac:dyDescent="0.25">
      <c r="A1113" s="414" t="s">
        <v>3043</v>
      </c>
      <c r="B1113" s="415" t="s">
        <v>35</v>
      </c>
      <c r="C1113" s="415">
        <v>344</v>
      </c>
      <c r="D1113" s="416">
        <v>45123</v>
      </c>
      <c r="E1113" s="416">
        <v>88158</v>
      </c>
      <c r="F1113" s="496">
        <v>55003003602574</v>
      </c>
      <c r="G1113" s="416">
        <v>9</v>
      </c>
      <c r="H1113" s="415" t="s">
        <v>3044</v>
      </c>
      <c r="I1113" s="418" t="s">
        <v>3045</v>
      </c>
      <c r="J1113" s="418" t="s">
        <v>2772</v>
      </c>
      <c r="K1113" s="418" t="s">
        <v>3046</v>
      </c>
      <c r="L1113" s="418" t="s">
        <v>3047</v>
      </c>
      <c r="M1113" s="419">
        <v>40.074444444444445</v>
      </c>
      <c r="N1113" s="419">
        <v>-78.869944444444442</v>
      </c>
      <c r="O1113" s="418" t="s">
        <v>3048</v>
      </c>
      <c r="P1113" s="413"/>
      <c r="Q1113" s="413" t="s">
        <v>3049</v>
      </c>
      <c r="R1113" s="413" t="s">
        <v>3050</v>
      </c>
      <c r="S1113" s="420" t="s">
        <v>44</v>
      </c>
      <c r="T1113" s="413"/>
      <c r="U1113" s="420"/>
      <c r="V1113" s="606">
        <f>LOOKUP(Table1[[#This Row],[JV '#]],Table4[JV '#],Table4[Construction Start Dates])</f>
        <v>42538</v>
      </c>
    </row>
    <row r="1114" spans="1:22" ht="60" x14ac:dyDescent="0.25">
      <c r="A1114" s="414" t="s">
        <v>3051</v>
      </c>
      <c r="B1114" s="415" t="s">
        <v>35</v>
      </c>
      <c r="C1114" s="415">
        <v>344</v>
      </c>
      <c r="D1114" s="416">
        <v>45123</v>
      </c>
      <c r="E1114" s="416">
        <v>88158</v>
      </c>
      <c r="F1114" s="496">
        <v>55003003602574</v>
      </c>
      <c r="G1114" s="416">
        <v>9</v>
      </c>
      <c r="H1114" s="415" t="s">
        <v>3044</v>
      </c>
      <c r="I1114" s="418" t="s">
        <v>3045</v>
      </c>
      <c r="J1114" s="418" t="s">
        <v>2772</v>
      </c>
      <c r="K1114" s="418" t="s">
        <v>3046</v>
      </c>
      <c r="L1114" s="418" t="s">
        <v>3047</v>
      </c>
      <c r="M1114" s="419">
        <v>40.074444444444445</v>
      </c>
      <c r="N1114" s="419">
        <v>-78.869944444444442</v>
      </c>
      <c r="O1114" s="418" t="s">
        <v>3048</v>
      </c>
      <c r="P1114" s="420" t="s">
        <v>46</v>
      </c>
      <c r="Q1114" s="413" t="s">
        <v>47</v>
      </c>
      <c r="R1114" s="413" t="s">
        <v>2777</v>
      </c>
      <c r="S1114" s="420" t="s">
        <v>302</v>
      </c>
      <c r="T1114" s="413"/>
      <c r="U1114" s="436"/>
      <c r="V1114" s="606">
        <f>LOOKUP(Table1[[#This Row],[JV '#]],Table4[JV '#],Table4[Construction Start Dates])</f>
        <v>42538</v>
      </c>
    </row>
    <row r="1115" spans="1:22" ht="24" x14ac:dyDescent="0.25">
      <c r="A1115" s="414" t="s">
        <v>3052</v>
      </c>
      <c r="B1115" s="415" t="s">
        <v>35</v>
      </c>
      <c r="C1115" s="415">
        <v>344</v>
      </c>
      <c r="D1115" s="416">
        <v>45123</v>
      </c>
      <c r="E1115" s="416">
        <v>88158</v>
      </c>
      <c r="F1115" s="496">
        <v>55003003602574</v>
      </c>
      <c r="G1115" s="416">
        <v>9</v>
      </c>
      <c r="H1115" s="415" t="s">
        <v>3044</v>
      </c>
      <c r="I1115" s="418" t="s">
        <v>3045</v>
      </c>
      <c r="J1115" s="418" t="s">
        <v>2772</v>
      </c>
      <c r="K1115" s="418" t="s">
        <v>3046</v>
      </c>
      <c r="L1115" s="418" t="s">
        <v>3047</v>
      </c>
      <c r="M1115" s="419">
        <v>40.074444444444445</v>
      </c>
      <c r="N1115" s="419">
        <v>-78.869944444444442</v>
      </c>
      <c r="O1115" s="418" t="s">
        <v>3048</v>
      </c>
      <c r="P1115" s="420" t="s">
        <v>55</v>
      </c>
      <c r="Q1115" s="413" t="s">
        <v>371</v>
      </c>
      <c r="R1115" s="413" t="s">
        <v>2854</v>
      </c>
      <c r="S1115" s="420" t="s">
        <v>302</v>
      </c>
      <c r="T1115" s="413"/>
      <c r="U1115" s="436"/>
      <c r="V1115" s="606">
        <f>LOOKUP(Table1[[#This Row],[JV '#]],Table4[JV '#],Table4[Construction Start Dates])</f>
        <v>42538</v>
      </c>
    </row>
    <row r="1116" spans="1:22" ht="24" x14ac:dyDescent="0.25">
      <c r="A1116" s="414" t="s">
        <v>3053</v>
      </c>
      <c r="B1116" s="415" t="s">
        <v>35</v>
      </c>
      <c r="C1116" s="415">
        <v>344</v>
      </c>
      <c r="D1116" s="416">
        <v>45123</v>
      </c>
      <c r="E1116" s="416">
        <v>88158</v>
      </c>
      <c r="F1116" s="496">
        <v>55003003602574</v>
      </c>
      <c r="G1116" s="416">
        <v>9</v>
      </c>
      <c r="H1116" s="415" t="s">
        <v>3044</v>
      </c>
      <c r="I1116" s="418" t="s">
        <v>3045</v>
      </c>
      <c r="J1116" s="418" t="s">
        <v>2772</v>
      </c>
      <c r="K1116" s="418" t="s">
        <v>3046</v>
      </c>
      <c r="L1116" s="418" t="s">
        <v>3047</v>
      </c>
      <c r="M1116" s="419">
        <v>40.074444444444445</v>
      </c>
      <c r="N1116" s="419">
        <v>-78.869944444444442</v>
      </c>
      <c r="O1116" s="418" t="s">
        <v>3048</v>
      </c>
      <c r="P1116" s="413"/>
      <c r="Q1116" s="413" t="s">
        <v>3054</v>
      </c>
      <c r="R1116" s="413" t="s">
        <v>3055</v>
      </c>
      <c r="S1116" s="420" t="s">
        <v>44</v>
      </c>
      <c r="T1116" s="413"/>
      <c r="U1116" s="436"/>
      <c r="V1116" s="606">
        <f>LOOKUP(Table1[[#This Row],[JV '#]],Table4[JV '#],Table4[Construction Start Dates])</f>
        <v>42538</v>
      </c>
    </row>
    <row r="1117" spans="1:22" ht="60" x14ac:dyDescent="0.25">
      <c r="A1117" s="414" t="s">
        <v>3056</v>
      </c>
      <c r="B1117" s="415" t="s">
        <v>35</v>
      </c>
      <c r="C1117" s="415">
        <v>345</v>
      </c>
      <c r="D1117" s="415">
        <v>41517</v>
      </c>
      <c r="E1117" s="415">
        <v>92698</v>
      </c>
      <c r="F1117" s="455">
        <v>55003003702626</v>
      </c>
      <c r="G1117" s="416">
        <v>9</v>
      </c>
      <c r="H1117" s="415" t="s">
        <v>3044</v>
      </c>
      <c r="I1117" s="418" t="s">
        <v>3057</v>
      </c>
      <c r="J1117" s="418" t="s">
        <v>2772</v>
      </c>
      <c r="K1117" s="418" t="s">
        <v>3058</v>
      </c>
      <c r="L1117" s="418" t="s">
        <v>3047</v>
      </c>
      <c r="M1117" s="419">
        <v>40.075000000000003</v>
      </c>
      <c r="N1117" s="419">
        <v>-78.86666666666666</v>
      </c>
      <c r="O1117" s="418" t="s">
        <v>3059</v>
      </c>
      <c r="P1117" s="413" t="s">
        <v>46</v>
      </c>
      <c r="Q1117" s="413" t="s">
        <v>47</v>
      </c>
      <c r="R1117" s="413" t="s">
        <v>2777</v>
      </c>
      <c r="S1117" s="420"/>
      <c r="T1117" s="413"/>
      <c r="U1117" s="420"/>
      <c r="V1117" s="606">
        <f>LOOKUP(Table1[[#This Row],[JV '#]],Table4[JV '#],Table4[Construction Start Dates])</f>
        <v>42538</v>
      </c>
    </row>
    <row r="1118" spans="1:22" ht="24" x14ac:dyDescent="0.25">
      <c r="A1118" s="414" t="s">
        <v>3060</v>
      </c>
      <c r="B1118" s="415" t="s">
        <v>35</v>
      </c>
      <c r="C1118" s="415">
        <v>345</v>
      </c>
      <c r="D1118" s="415">
        <v>41517</v>
      </c>
      <c r="E1118" s="415">
        <v>92698</v>
      </c>
      <c r="F1118" s="455">
        <v>55003003702626</v>
      </c>
      <c r="G1118" s="416">
        <v>9</v>
      </c>
      <c r="H1118" s="415" t="s">
        <v>3044</v>
      </c>
      <c r="I1118" s="418" t="s">
        <v>3057</v>
      </c>
      <c r="J1118" s="418" t="s">
        <v>2772</v>
      </c>
      <c r="K1118" s="418" t="s">
        <v>3058</v>
      </c>
      <c r="L1118" s="418" t="s">
        <v>3047</v>
      </c>
      <c r="M1118" s="419">
        <v>40.075000000000003</v>
      </c>
      <c r="N1118" s="419">
        <v>-78.86666666666666</v>
      </c>
      <c r="O1118" s="418" t="s">
        <v>3059</v>
      </c>
      <c r="P1118" s="413"/>
      <c r="Q1118" s="413" t="s">
        <v>3049</v>
      </c>
      <c r="R1118" s="413" t="s">
        <v>3050</v>
      </c>
      <c r="S1118" s="420" t="s">
        <v>44</v>
      </c>
      <c r="T1118" s="413"/>
      <c r="U1118" s="436"/>
      <c r="V1118" s="606">
        <f>LOOKUP(Table1[[#This Row],[JV '#]],Table4[JV '#],Table4[Construction Start Dates])</f>
        <v>42538</v>
      </c>
    </row>
    <row r="1119" spans="1:22" ht="24" x14ac:dyDescent="0.25">
      <c r="A1119" s="414" t="s">
        <v>3061</v>
      </c>
      <c r="B1119" s="415" t="s">
        <v>35</v>
      </c>
      <c r="C1119" s="415">
        <v>345</v>
      </c>
      <c r="D1119" s="415">
        <v>41517</v>
      </c>
      <c r="E1119" s="415">
        <v>92698</v>
      </c>
      <c r="F1119" s="455">
        <v>55003003702626</v>
      </c>
      <c r="G1119" s="416">
        <v>9</v>
      </c>
      <c r="H1119" s="415" t="s">
        <v>3044</v>
      </c>
      <c r="I1119" s="418" t="s">
        <v>3057</v>
      </c>
      <c r="J1119" s="418" t="s">
        <v>2772</v>
      </c>
      <c r="K1119" s="418" t="s">
        <v>3058</v>
      </c>
      <c r="L1119" s="418" t="s">
        <v>3047</v>
      </c>
      <c r="M1119" s="419">
        <v>40.075000000000003</v>
      </c>
      <c r="N1119" s="419">
        <v>-78.86666666666666</v>
      </c>
      <c r="O1119" s="418" t="s">
        <v>3059</v>
      </c>
      <c r="P1119" s="413"/>
      <c r="Q1119" s="413" t="s">
        <v>3054</v>
      </c>
      <c r="R1119" s="413" t="s">
        <v>3055</v>
      </c>
      <c r="S1119" s="420" t="s">
        <v>44</v>
      </c>
      <c r="T1119" s="413"/>
      <c r="U1119" s="436"/>
      <c r="V1119" s="606">
        <f>LOOKUP(Table1[[#This Row],[JV '#]],Table4[JV '#],Table4[Construction Start Dates])</f>
        <v>42538</v>
      </c>
    </row>
    <row r="1120" spans="1:22" ht="24" x14ac:dyDescent="0.25">
      <c r="A1120" s="414" t="s">
        <v>3062</v>
      </c>
      <c r="B1120" s="415" t="s">
        <v>35</v>
      </c>
      <c r="C1120" s="415">
        <v>345</v>
      </c>
      <c r="D1120" s="415">
        <v>41517</v>
      </c>
      <c r="E1120" s="415">
        <v>92698</v>
      </c>
      <c r="F1120" s="455">
        <v>55003003702626</v>
      </c>
      <c r="G1120" s="416">
        <v>9</v>
      </c>
      <c r="H1120" s="415" t="s">
        <v>3044</v>
      </c>
      <c r="I1120" s="418" t="s">
        <v>3057</v>
      </c>
      <c r="J1120" s="418" t="s">
        <v>2772</v>
      </c>
      <c r="K1120" s="418" t="s">
        <v>3058</v>
      </c>
      <c r="L1120" s="418" t="s">
        <v>3047</v>
      </c>
      <c r="M1120" s="419">
        <v>40.075000000000003</v>
      </c>
      <c r="N1120" s="419">
        <v>-78.86666666666666</v>
      </c>
      <c r="O1120" s="418" t="s">
        <v>3059</v>
      </c>
      <c r="P1120" s="420" t="s">
        <v>55</v>
      </c>
      <c r="Q1120" s="413" t="s">
        <v>371</v>
      </c>
      <c r="R1120" s="413" t="s">
        <v>2854</v>
      </c>
      <c r="S1120" s="420" t="s">
        <v>302</v>
      </c>
      <c r="T1120" s="413"/>
      <c r="U1120" s="436"/>
      <c r="V1120" s="606">
        <f>LOOKUP(Table1[[#This Row],[JV '#]],Table4[JV '#],Table4[Construction Start Dates])</f>
        <v>42538</v>
      </c>
    </row>
    <row r="1121" spans="1:22" ht="24" x14ac:dyDescent="0.25">
      <c r="A1121" s="414">
        <v>346</v>
      </c>
      <c r="B1121" s="415" t="s">
        <v>35</v>
      </c>
      <c r="C1121" s="415">
        <v>346</v>
      </c>
      <c r="D1121" s="514">
        <v>31343</v>
      </c>
      <c r="E1121" s="415">
        <v>23517</v>
      </c>
      <c r="F1121" s="455">
        <v>55003104200000</v>
      </c>
      <c r="G1121" s="416">
        <v>9</v>
      </c>
      <c r="H1121" s="415" t="s">
        <v>3044</v>
      </c>
      <c r="I1121" s="418" t="s">
        <v>3063</v>
      </c>
      <c r="J1121" s="418" t="s">
        <v>3064</v>
      </c>
      <c r="K1121" s="418" t="s">
        <v>3065</v>
      </c>
      <c r="L1121" s="418" t="s">
        <v>3047</v>
      </c>
      <c r="M1121" s="419">
        <v>39.964916666666667</v>
      </c>
      <c r="N1121" s="419">
        <v>-78.948102777777777</v>
      </c>
      <c r="O1121" s="418" t="s">
        <v>3066</v>
      </c>
      <c r="P1121" s="413"/>
      <c r="Q1121" s="413" t="s">
        <v>63</v>
      </c>
      <c r="R1121" s="413"/>
      <c r="S1121" s="420"/>
      <c r="T1121" s="413"/>
      <c r="U1121" s="420"/>
      <c r="V1121" s="606">
        <f>LOOKUP(Table1[[#This Row],[JV '#]],Table4[JV '#],Table4[Construction Start Dates])</f>
        <v>42815</v>
      </c>
    </row>
    <row r="1122" spans="1:22" ht="24" x14ac:dyDescent="0.25">
      <c r="A1122" s="414" t="s">
        <v>3067</v>
      </c>
      <c r="B1122" s="415" t="s">
        <v>35</v>
      </c>
      <c r="C1122" s="415">
        <v>347</v>
      </c>
      <c r="D1122" s="514">
        <v>31469</v>
      </c>
      <c r="E1122" s="415">
        <v>23586</v>
      </c>
      <c r="F1122" s="455">
        <v>55052300301840</v>
      </c>
      <c r="G1122" s="416">
        <v>9</v>
      </c>
      <c r="H1122" s="415" t="s">
        <v>3044</v>
      </c>
      <c r="I1122" s="418" t="s">
        <v>3068</v>
      </c>
      <c r="J1122" s="418" t="s">
        <v>3069</v>
      </c>
      <c r="K1122" s="418" t="s">
        <v>3070</v>
      </c>
      <c r="L1122" s="418" t="s">
        <v>3071</v>
      </c>
      <c r="M1122" s="419">
        <v>39.75438888888889</v>
      </c>
      <c r="N1122" s="419">
        <v>-79.314216666666667</v>
      </c>
      <c r="O1122" s="418">
        <v>20143580432</v>
      </c>
      <c r="P1122" s="413"/>
      <c r="Q1122" s="413" t="s">
        <v>63</v>
      </c>
      <c r="R1122" s="413"/>
      <c r="S1122" s="420"/>
      <c r="T1122" s="413"/>
      <c r="U1122" s="420"/>
      <c r="V1122" s="606">
        <f>LOOKUP(Table1[[#This Row],[JV '#]],Table4[JV '#],Table4[Construction Start Dates])</f>
        <v>42557</v>
      </c>
    </row>
    <row r="1123" spans="1:22" ht="60" x14ac:dyDescent="0.25">
      <c r="A1123" s="414" t="s">
        <v>3072</v>
      </c>
      <c r="B1123" s="415" t="s">
        <v>35</v>
      </c>
      <c r="C1123" s="415">
        <v>347</v>
      </c>
      <c r="D1123" s="514">
        <v>31469</v>
      </c>
      <c r="E1123" s="415">
        <v>23586</v>
      </c>
      <c r="F1123" s="455">
        <v>55052300301840</v>
      </c>
      <c r="G1123" s="416">
        <v>9</v>
      </c>
      <c r="H1123" s="415" t="s">
        <v>3044</v>
      </c>
      <c r="I1123" s="418" t="s">
        <v>3068</v>
      </c>
      <c r="J1123" s="418" t="s">
        <v>3069</v>
      </c>
      <c r="K1123" s="418" t="s">
        <v>3070</v>
      </c>
      <c r="L1123" s="418" t="s">
        <v>3071</v>
      </c>
      <c r="M1123" s="419">
        <v>39.75438888888889</v>
      </c>
      <c r="N1123" s="419">
        <v>-79.314216666666667</v>
      </c>
      <c r="O1123" s="418">
        <v>20143580432</v>
      </c>
      <c r="P1123" s="420" t="s">
        <v>46</v>
      </c>
      <c r="Q1123" s="413" t="s">
        <v>3073</v>
      </c>
      <c r="R1123" s="413" t="s">
        <v>2777</v>
      </c>
      <c r="S1123" s="420" t="s">
        <v>302</v>
      </c>
      <c r="T1123" s="413"/>
      <c r="U1123" s="436"/>
      <c r="V1123" s="606">
        <f>LOOKUP(Table1[[#This Row],[JV '#]],Table4[JV '#],Table4[Construction Start Dates])</f>
        <v>42557</v>
      </c>
    </row>
    <row r="1124" spans="1:22" ht="24" x14ac:dyDescent="0.25">
      <c r="A1124" s="414" t="s">
        <v>3074</v>
      </c>
      <c r="B1124" s="415" t="s">
        <v>35</v>
      </c>
      <c r="C1124" s="415">
        <v>347</v>
      </c>
      <c r="D1124" s="514">
        <v>31469</v>
      </c>
      <c r="E1124" s="415">
        <v>23586</v>
      </c>
      <c r="F1124" s="455">
        <v>55052300301840</v>
      </c>
      <c r="G1124" s="416">
        <v>9</v>
      </c>
      <c r="H1124" s="415" t="s">
        <v>3044</v>
      </c>
      <c r="I1124" s="418" t="s">
        <v>3068</v>
      </c>
      <c r="J1124" s="418" t="s">
        <v>3069</v>
      </c>
      <c r="K1124" s="418" t="s">
        <v>3070</v>
      </c>
      <c r="L1124" s="418" t="s">
        <v>3071</v>
      </c>
      <c r="M1124" s="419">
        <v>39.75438888888889</v>
      </c>
      <c r="N1124" s="419">
        <v>-79.314216666666667</v>
      </c>
      <c r="O1124" s="418">
        <v>20143580432</v>
      </c>
      <c r="P1124" s="420" t="s">
        <v>55</v>
      </c>
      <c r="Q1124" s="413" t="s">
        <v>371</v>
      </c>
      <c r="R1124" s="413" t="s">
        <v>2854</v>
      </c>
      <c r="S1124" s="420" t="s">
        <v>302</v>
      </c>
      <c r="T1124" s="413"/>
      <c r="U1124" s="436"/>
      <c r="V1124" s="606">
        <f>LOOKUP(Table1[[#This Row],[JV '#]],Table4[JV '#],Table4[Construction Start Dates])</f>
        <v>42557</v>
      </c>
    </row>
    <row r="1125" spans="1:22" ht="48" x14ac:dyDescent="0.25">
      <c r="A1125" s="414" t="s">
        <v>3075</v>
      </c>
      <c r="B1125" s="415" t="s">
        <v>35</v>
      </c>
      <c r="C1125" s="415">
        <v>348</v>
      </c>
      <c r="D1125" s="514">
        <v>31470</v>
      </c>
      <c r="E1125" s="415">
        <v>23410</v>
      </c>
      <c r="F1125" s="455">
        <v>55052300701200</v>
      </c>
      <c r="G1125" s="416">
        <v>9</v>
      </c>
      <c r="H1125" s="415" t="s">
        <v>3044</v>
      </c>
      <c r="I1125" s="418" t="s">
        <v>3076</v>
      </c>
      <c r="J1125" s="418" t="s">
        <v>3069</v>
      </c>
      <c r="K1125" s="418" t="s">
        <v>300</v>
      </c>
      <c r="L1125" s="418" t="s">
        <v>3071</v>
      </c>
      <c r="M1125" s="419">
        <v>39.77663888888889</v>
      </c>
      <c r="N1125" s="419">
        <v>-79.310672222222223</v>
      </c>
      <c r="O1125" s="418">
        <v>20143571775</v>
      </c>
      <c r="P1125" s="413" t="s">
        <v>449</v>
      </c>
      <c r="Q1125" s="413" t="s">
        <v>56</v>
      </c>
      <c r="R1125" s="413" t="s">
        <v>3077</v>
      </c>
      <c r="S1125" s="420" t="s">
        <v>302</v>
      </c>
      <c r="T1125" s="413"/>
      <c r="U1125" s="420"/>
      <c r="V1125" s="606">
        <f>LOOKUP(Table1[[#This Row],[JV '#]],Table4[JV '#],Table4[Construction Start Dates])</f>
        <v>42513</v>
      </c>
    </row>
    <row r="1126" spans="1:22" ht="60" x14ac:dyDescent="0.25">
      <c r="A1126" s="414" t="s">
        <v>3078</v>
      </c>
      <c r="B1126" s="415" t="s">
        <v>35</v>
      </c>
      <c r="C1126" s="415">
        <v>348</v>
      </c>
      <c r="D1126" s="514">
        <v>31470</v>
      </c>
      <c r="E1126" s="415">
        <v>23410</v>
      </c>
      <c r="F1126" s="455">
        <v>55052300701200</v>
      </c>
      <c r="G1126" s="416">
        <v>9</v>
      </c>
      <c r="H1126" s="415" t="s">
        <v>3044</v>
      </c>
      <c r="I1126" s="418" t="s">
        <v>3076</v>
      </c>
      <c r="J1126" s="418" t="s">
        <v>3069</v>
      </c>
      <c r="K1126" s="418" t="s">
        <v>300</v>
      </c>
      <c r="L1126" s="418" t="s">
        <v>3071</v>
      </c>
      <c r="M1126" s="419">
        <v>39.77663888888889</v>
      </c>
      <c r="N1126" s="419">
        <v>-79.310672222222223</v>
      </c>
      <c r="O1126" s="418">
        <v>20143571775</v>
      </c>
      <c r="P1126" s="420" t="s">
        <v>46</v>
      </c>
      <c r="Q1126" s="413" t="s">
        <v>47</v>
      </c>
      <c r="R1126" s="413" t="s">
        <v>2777</v>
      </c>
      <c r="S1126" s="420" t="s">
        <v>302</v>
      </c>
      <c r="T1126" s="413"/>
      <c r="U1126" s="436"/>
      <c r="V1126" s="606">
        <f>LOOKUP(Table1[[#This Row],[JV '#]],Table4[JV '#],Table4[Construction Start Dates])</f>
        <v>42513</v>
      </c>
    </row>
    <row r="1127" spans="1:22" ht="24" x14ac:dyDescent="0.25">
      <c r="A1127" s="414" t="s">
        <v>3079</v>
      </c>
      <c r="B1127" s="415" t="s">
        <v>35</v>
      </c>
      <c r="C1127" s="415">
        <v>348</v>
      </c>
      <c r="D1127" s="514">
        <v>31470</v>
      </c>
      <c r="E1127" s="415">
        <v>23410</v>
      </c>
      <c r="F1127" s="455">
        <v>55052300701200</v>
      </c>
      <c r="G1127" s="416">
        <v>9</v>
      </c>
      <c r="H1127" s="415" t="s">
        <v>3044</v>
      </c>
      <c r="I1127" s="418" t="s">
        <v>3076</v>
      </c>
      <c r="J1127" s="418" t="s">
        <v>3069</v>
      </c>
      <c r="K1127" s="418" t="s">
        <v>300</v>
      </c>
      <c r="L1127" s="418" t="s">
        <v>3071</v>
      </c>
      <c r="M1127" s="419">
        <v>39.77663888888889</v>
      </c>
      <c r="N1127" s="419">
        <v>-79.310672222222223</v>
      </c>
      <c r="O1127" s="418">
        <v>20143571775</v>
      </c>
      <c r="P1127" s="420" t="s">
        <v>55</v>
      </c>
      <c r="Q1127" s="413" t="s">
        <v>316</v>
      </c>
      <c r="R1127" s="413" t="s">
        <v>2799</v>
      </c>
      <c r="S1127" s="420" t="s">
        <v>302</v>
      </c>
      <c r="T1127" s="413"/>
      <c r="U1127" s="436"/>
      <c r="V1127" s="606">
        <f>LOOKUP(Table1[[#This Row],[JV '#]],Table4[JV '#],Table4[Construction Start Dates])</f>
        <v>42513</v>
      </c>
    </row>
    <row r="1128" spans="1:22" ht="24" x14ac:dyDescent="0.25">
      <c r="A1128" s="414" t="s">
        <v>3080</v>
      </c>
      <c r="B1128" s="415" t="s">
        <v>35</v>
      </c>
      <c r="C1128" s="415">
        <v>349</v>
      </c>
      <c r="D1128" s="514">
        <v>31471</v>
      </c>
      <c r="E1128" s="415">
        <v>74446</v>
      </c>
      <c r="F1128" s="495">
        <v>55052300801065</v>
      </c>
      <c r="G1128" s="416">
        <v>9</v>
      </c>
      <c r="H1128" s="415" t="s">
        <v>3044</v>
      </c>
      <c r="I1128" s="418" t="s">
        <v>3081</v>
      </c>
      <c r="J1128" s="418" t="s">
        <v>3069</v>
      </c>
      <c r="K1128" s="418" t="s">
        <v>3082</v>
      </c>
      <c r="L1128" s="418" t="s">
        <v>3071</v>
      </c>
      <c r="M1128" s="419">
        <v>39.781694444444447</v>
      </c>
      <c r="N1128" s="419">
        <v>-79.317352777777771</v>
      </c>
      <c r="O1128" s="418">
        <v>20143580320</v>
      </c>
      <c r="P1128" s="413" t="s">
        <v>46</v>
      </c>
      <c r="Q1128" s="413" t="s">
        <v>47</v>
      </c>
      <c r="R1128" s="413" t="s">
        <v>3083</v>
      </c>
      <c r="S1128" s="420" t="s">
        <v>153</v>
      </c>
      <c r="T1128" s="413"/>
      <c r="U1128" s="420"/>
      <c r="V1128" s="606">
        <f>LOOKUP(Table1[[#This Row],[JV '#]],Table4[JV '#],Table4[Construction Start Dates])</f>
        <v>42506</v>
      </c>
    </row>
    <row r="1129" spans="1:22" ht="48" x14ac:dyDescent="0.25">
      <c r="A1129" s="414" t="s">
        <v>3084</v>
      </c>
      <c r="B1129" s="415" t="s">
        <v>35</v>
      </c>
      <c r="C1129" s="415">
        <v>349</v>
      </c>
      <c r="D1129" s="514">
        <v>31471</v>
      </c>
      <c r="E1129" s="415">
        <v>74446</v>
      </c>
      <c r="F1129" s="495">
        <v>55052300801065</v>
      </c>
      <c r="G1129" s="416">
        <v>9</v>
      </c>
      <c r="H1129" s="415" t="s">
        <v>3044</v>
      </c>
      <c r="I1129" s="418" t="s">
        <v>3081</v>
      </c>
      <c r="J1129" s="418" t="s">
        <v>3069</v>
      </c>
      <c r="K1129" s="418" t="s">
        <v>3082</v>
      </c>
      <c r="L1129" s="418" t="s">
        <v>3071</v>
      </c>
      <c r="M1129" s="419">
        <v>39.781694444444447</v>
      </c>
      <c r="N1129" s="419">
        <v>-79.317352777777771</v>
      </c>
      <c r="O1129" s="418">
        <v>20143580320</v>
      </c>
      <c r="P1129" s="413" t="s">
        <v>449</v>
      </c>
      <c r="Q1129" s="413" t="s">
        <v>56</v>
      </c>
      <c r="R1129" s="413" t="s">
        <v>3085</v>
      </c>
      <c r="S1129" s="420" t="s">
        <v>153</v>
      </c>
      <c r="T1129" s="413"/>
      <c r="U1129" s="436"/>
      <c r="V1129" s="606">
        <f>LOOKUP(Table1[[#This Row],[JV '#]],Table4[JV '#],Table4[Construction Start Dates])</f>
        <v>42506</v>
      </c>
    </row>
    <row r="1130" spans="1:22" ht="24" x14ac:dyDescent="0.25">
      <c r="A1130" s="414" t="s">
        <v>3086</v>
      </c>
      <c r="B1130" s="415" t="s">
        <v>35</v>
      </c>
      <c r="C1130" s="415">
        <v>349</v>
      </c>
      <c r="D1130" s="514">
        <v>31471</v>
      </c>
      <c r="E1130" s="415">
        <v>74446</v>
      </c>
      <c r="F1130" s="495">
        <v>55052300801065</v>
      </c>
      <c r="G1130" s="416">
        <v>9</v>
      </c>
      <c r="H1130" s="415" t="s">
        <v>3044</v>
      </c>
      <c r="I1130" s="418" t="s">
        <v>3081</v>
      </c>
      <c r="J1130" s="418" t="s">
        <v>3069</v>
      </c>
      <c r="K1130" s="418" t="s">
        <v>3082</v>
      </c>
      <c r="L1130" s="418" t="s">
        <v>3071</v>
      </c>
      <c r="M1130" s="419">
        <v>39.781694444444447</v>
      </c>
      <c r="N1130" s="419">
        <v>-79.317352777777771</v>
      </c>
      <c r="O1130" s="418">
        <v>20143580320</v>
      </c>
      <c r="P1130" s="420" t="s">
        <v>55</v>
      </c>
      <c r="Q1130" s="413" t="s">
        <v>316</v>
      </c>
      <c r="R1130" s="413" t="s">
        <v>2799</v>
      </c>
      <c r="S1130" s="420" t="s">
        <v>302</v>
      </c>
      <c r="T1130" s="413"/>
      <c r="U1130" s="436"/>
      <c r="V1130" s="606">
        <f>LOOKUP(Table1[[#This Row],[JV '#]],Table4[JV '#],Table4[Construction Start Dates])</f>
        <v>42506</v>
      </c>
    </row>
    <row r="1131" spans="1:22" ht="24" x14ac:dyDescent="0.25">
      <c r="A1131" s="414">
        <v>350</v>
      </c>
      <c r="B1131" s="415" t="s">
        <v>35</v>
      </c>
      <c r="C1131" s="415">
        <v>350</v>
      </c>
      <c r="D1131" s="514">
        <v>31521</v>
      </c>
      <c r="E1131" s="415">
        <v>23516</v>
      </c>
      <c r="F1131" s="455">
        <v>55100400101850</v>
      </c>
      <c r="G1131" s="416">
        <v>9</v>
      </c>
      <c r="H1131" s="415" t="s">
        <v>3044</v>
      </c>
      <c r="I1131" s="418" t="s">
        <v>3087</v>
      </c>
      <c r="J1131" s="418" t="s">
        <v>563</v>
      </c>
      <c r="K1131" s="418" t="s">
        <v>3088</v>
      </c>
      <c r="L1131" s="418" t="s">
        <v>3089</v>
      </c>
      <c r="M1131" s="419">
        <v>40.015277777777776</v>
      </c>
      <c r="N1131" s="419">
        <v>-78.901927777777772</v>
      </c>
      <c r="O1131" s="418" t="s">
        <v>3090</v>
      </c>
      <c r="P1131" s="413"/>
      <c r="Q1131" s="413" t="s">
        <v>3091</v>
      </c>
      <c r="R1131" s="413" t="s">
        <v>3092</v>
      </c>
      <c r="S1131" s="420" t="s">
        <v>44</v>
      </c>
      <c r="T1131" s="413"/>
      <c r="U1131" s="420"/>
      <c r="V1131" s="606">
        <f>LOOKUP(Table1[[#This Row],[JV '#]],Table4[JV '#],Table4[Construction Start Dates])</f>
        <v>42877</v>
      </c>
    </row>
    <row r="1132" spans="1:22" ht="24" x14ac:dyDescent="0.25">
      <c r="A1132" s="414">
        <v>351</v>
      </c>
      <c r="B1132" s="415" t="s">
        <v>35</v>
      </c>
      <c r="C1132" s="415">
        <v>351</v>
      </c>
      <c r="D1132" s="415">
        <v>31528</v>
      </c>
      <c r="E1132" s="415">
        <v>23571</v>
      </c>
      <c r="F1132" s="455">
        <v>55100700300000</v>
      </c>
      <c r="G1132" s="416">
        <v>9</v>
      </c>
      <c r="H1132" s="415" t="s">
        <v>3044</v>
      </c>
      <c r="I1132" s="418" t="s">
        <v>3093</v>
      </c>
      <c r="J1132" s="418" t="s">
        <v>1345</v>
      </c>
      <c r="K1132" s="418" t="s">
        <v>3094</v>
      </c>
      <c r="L1132" s="418" t="s">
        <v>3047</v>
      </c>
      <c r="M1132" s="419">
        <v>39.969972222222225</v>
      </c>
      <c r="N1132" s="419">
        <v>-78.902850000000001</v>
      </c>
      <c r="O1132" s="418">
        <v>20150501474</v>
      </c>
      <c r="P1132" s="413" t="s">
        <v>449</v>
      </c>
      <c r="Q1132" s="413" t="s">
        <v>56</v>
      </c>
      <c r="R1132" s="413" t="s">
        <v>57</v>
      </c>
      <c r="S1132" s="420"/>
      <c r="T1132" s="413"/>
      <c r="U1132" s="420"/>
      <c r="V1132" s="606">
        <f>LOOKUP(Table1[[#This Row],[JV '#]],Table4[JV '#],Table4[Construction Start Dates])</f>
        <v>42885</v>
      </c>
    </row>
    <row r="1133" spans="1:22" ht="24" x14ac:dyDescent="0.25">
      <c r="A1133" s="414">
        <v>352</v>
      </c>
      <c r="B1133" s="415" t="s">
        <v>35</v>
      </c>
      <c r="C1133" s="415">
        <v>352</v>
      </c>
      <c r="D1133" s="415">
        <v>31532</v>
      </c>
      <c r="E1133" s="415">
        <v>23588</v>
      </c>
      <c r="F1133" s="455">
        <v>55100701800000</v>
      </c>
      <c r="G1133" s="416">
        <v>9</v>
      </c>
      <c r="H1133" s="415" t="s">
        <v>3044</v>
      </c>
      <c r="I1133" s="418" t="s">
        <v>3095</v>
      </c>
      <c r="J1133" s="418" t="s">
        <v>1345</v>
      </c>
      <c r="K1133" s="418" t="s">
        <v>3096</v>
      </c>
      <c r="L1133" s="418" t="s">
        <v>3047</v>
      </c>
      <c r="M1133" s="419">
        <v>40.070472222222222</v>
      </c>
      <c r="N1133" s="419">
        <v>-78.914166666666674</v>
      </c>
      <c r="O1133" s="418">
        <v>20150501481</v>
      </c>
      <c r="P1133" s="413"/>
      <c r="Q1133" s="413" t="s">
        <v>63</v>
      </c>
      <c r="R1133" s="413"/>
      <c r="S1133" s="420"/>
      <c r="T1133" s="413"/>
      <c r="U1133" s="420"/>
      <c r="V1133" s="606">
        <f>LOOKUP(Table1[[#This Row],[JV '#]],Table4[JV '#],Table4[Construction Start Dates])</f>
        <v>42891</v>
      </c>
    </row>
    <row r="1134" spans="1:22" ht="24" x14ac:dyDescent="0.25">
      <c r="A1134" s="414">
        <v>353</v>
      </c>
      <c r="B1134" s="415" t="s">
        <v>35</v>
      </c>
      <c r="C1134" s="415">
        <v>353</v>
      </c>
      <c r="D1134" s="514">
        <v>31588</v>
      </c>
      <c r="E1134" s="415">
        <v>74467</v>
      </c>
      <c r="F1134" s="455">
        <v>55200500300000</v>
      </c>
      <c r="G1134" s="416">
        <v>9</v>
      </c>
      <c r="H1134" s="415" t="s">
        <v>3044</v>
      </c>
      <c r="I1134" s="418" t="s">
        <v>3097</v>
      </c>
      <c r="J1134" s="418" t="s">
        <v>3098</v>
      </c>
      <c r="K1134" s="418" t="s">
        <v>3099</v>
      </c>
      <c r="L1134" s="418" t="s">
        <v>3100</v>
      </c>
      <c r="M1134" s="419">
        <v>39.808944444444442</v>
      </c>
      <c r="N1134" s="419">
        <v>-79.106522222222225</v>
      </c>
      <c r="O1134" s="418" t="s">
        <v>3101</v>
      </c>
      <c r="P1134" s="413" t="s">
        <v>55</v>
      </c>
      <c r="Q1134" s="413" t="s">
        <v>3102</v>
      </c>
      <c r="R1134" s="413" t="s">
        <v>3103</v>
      </c>
      <c r="S1134" s="420"/>
      <c r="T1134" s="413"/>
      <c r="U1134" s="420"/>
      <c r="V1134" s="606">
        <f>LOOKUP(Table1[[#This Row],[JV '#]],Table4[JV '#],Table4[Construction Start Dates])</f>
        <v>42948</v>
      </c>
    </row>
    <row r="1135" spans="1:22" ht="36" x14ac:dyDescent="0.25">
      <c r="A1135" s="414" t="s">
        <v>3104</v>
      </c>
      <c r="B1135" s="415" t="s">
        <v>35</v>
      </c>
      <c r="C1135" s="415">
        <v>354</v>
      </c>
      <c r="D1135" s="415">
        <v>31608</v>
      </c>
      <c r="E1135" s="415">
        <v>23428</v>
      </c>
      <c r="F1135" s="455">
        <v>55201301000000</v>
      </c>
      <c r="G1135" s="416">
        <v>9</v>
      </c>
      <c r="H1135" s="415" t="s">
        <v>3044</v>
      </c>
      <c r="I1135" s="418" t="s">
        <v>3105</v>
      </c>
      <c r="J1135" s="418" t="s">
        <v>3106</v>
      </c>
      <c r="K1135" s="418" t="s">
        <v>3107</v>
      </c>
      <c r="L1135" s="418" t="s">
        <v>3108</v>
      </c>
      <c r="M1135" s="419">
        <v>39.773277777777778</v>
      </c>
      <c r="N1135" s="419">
        <v>-78.789444444444442</v>
      </c>
      <c r="O1135" s="418">
        <v>20143580119</v>
      </c>
      <c r="P1135" s="413" t="s">
        <v>657</v>
      </c>
      <c r="Q1135" s="413" t="s">
        <v>208</v>
      </c>
      <c r="R1135" s="413" t="s">
        <v>3109</v>
      </c>
      <c r="S1135" s="420" t="s">
        <v>44</v>
      </c>
      <c r="T1135" s="413"/>
      <c r="U1135" s="420"/>
      <c r="V1135" s="606">
        <f>LOOKUP(Table1[[#This Row],[JV '#]],Table4[JV '#],Table4[Construction Start Dates])</f>
        <v>42474</v>
      </c>
    </row>
    <row r="1136" spans="1:22" ht="48" x14ac:dyDescent="0.25">
      <c r="A1136" s="414" t="s">
        <v>3110</v>
      </c>
      <c r="B1136" s="415" t="s">
        <v>35</v>
      </c>
      <c r="C1136" s="415">
        <v>354</v>
      </c>
      <c r="D1136" s="415">
        <v>31608</v>
      </c>
      <c r="E1136" s="415">
        <v>23428</v>
      </c>
      <c r="F1136" s="455">
        <v>55201301000000</v>
      </c>
      <c r="G1136" s="416">
        <v>9</v>
      </c>
      <c r="H1136" s="415" t="s">
        <v>3044</v>
      </c>
      <c r="I1136" s="418" t="s">
        <v>3105</v>
      </c>
      <c r="J1136" s="418" t="s">
        <v>3106</v>
      </c>
      <c r="K1136" s="418" t="s">
        <v>3107</v>
      </c>
      <c r="L1136" s="418" t="s">
        <v>3108</v>
      </c>
      <c r="M1136" s="419">
        <v>39.773277777777778</v>
      </c>
      <c r="N1136" s="419">
        <v>-78.789444444444442</v>
      </c>
      <c r="O1136" s="418">
        <v>20143580119</v>
      </c>
      <c r="P1136" s="413" t="s">
        <v>46</v>
      </c>
      <c r="Q1136" s="413" t="s">
        <v>257</v>
      </c>
      <c r="R1136" s="413" t="s">
        <v>3111</v>
      </c>
      <c r="S1136" s="420" t="s">
        <v>302</v>
      </c>
      <c r="T1136" s="413"/>
      <c r="U1136" s="436"/>
      <c r="V1136" s="606">
        <f>LOOKUP(Table1[[#This Row],[JV '#]],Table4[JV '#],Table4[Construction Start Dates])</f>
        <v>42474</v>
      </c>
    </row>
    <row r="1137" spans="1:22" ht="48" x14ac:dyDescent="0.25">
      <c r="A1137" s="414" t="s">
        <v>3112</v>
      </c>
      <c r="B1137" s="415" t="s">
        <v>35</v>
      </c>
      <c r="C1137" s="415">
        <v>354</v>
      </c>
      <c r="D1137" s="415">
        <v>31608</v>
      </c>
      <c r="E1137" s="415">
        <v>23428</v>
      </c>
      <c r="F1137" s="455">
        <v>55201301000000</v>
      </c>
      <c r="G1137" s="416">
        <v>9</v>
      </c>
      <c r="H1137" s="415" t="s">
        <v>3044</v>
      </c>
      <c r="I1137" s="418" t="s">
        <v>3105</v>
      </c>
      <c r="J1137" s="418" t="s">
        <v>3106</v>
      </c>
      <c r="K1137" s="418" t="s">
        <v>3107</v>
      </c>
      <c r="L1137" s="418" t="s">
        <v>3108</v>
      </c>
      <c r="M1137" s="419">
        <v>39.773277777777778</v>
      </c>
      <c r="N1137" s="419">
        <v>-78.789444444444442</v>
      </c>
      <c r="O1137" s="418">
        <v>20143580119</v>
      </c>
      <c r="P1137" s="420" t="s">
        <v>55</v>
      </c>
      <c r="Q1137" s="413" t="s">
        <v>417</v>
      </c>
      <c r="R1137" s="413" t="s">
        <v>3085</v>
      </c>
      <c r="S1137" s="420" t="s">
        <v>302</v>
      </c>
      <c r="T1137" s="413"/>
      <c r="U1137" s="436"/>
      <c r="V1137" s="606">
        <f>LOOKUP(Table1[[#This Row],[JV '#]],Table4[JV '#],Table4[Construction Start Dates])</f>
        <v>42474</v>
      </c>
    </row>
    <row r="1138" spans="1:22" ht="24" x14ac:dyDescent="0.25">
      <c r="A1138" s="414" t="s">
        <v>3113</v>
      </c>
      <c r="B1138" s="415" t="s">
        <v>35</v>
      </c>
      <c r="C1138" s="415">
        <v>355</v>
      </c>
      <c r="D1138" s="415">
        <v>31630</v>
      </c>
      <c r="E1138" s="415">
        <v>23549</v>
      </c>
      <c r="F1138" s="495">
        <v>55201800600000</v>
      </c>
      <c r="G1138" s="416">
        <v>9</v>
      </c>
      <c r="H1138" s="415" t="s">
        <v>3044</v>
      </c>
      <c r="I1138" s="418" t="s">
        <v>3114</v>
      </c>
      <c r="J1138" s="418" t="s">
        <v>3115</v>
      </c>
      <c r="K1138" s="418" t="s">
        <v>3116</v>
      </c>
      <c r="L1138" s="418" t="s">
        <v>3117</v>
      </c>
      <c r="M1138" s="419">
        <v>39.899644444444448</v>
      </c>
      <c r="N1138" s="419">
        <v>-79.011927777777771</v>
      </c>
      <c r="O1138" s="418">
        <v>20143580311</v>
      </c>
      <c r="P1138" s="413"/>
      <c r="Q1138" s="413" t="s">
        <v>63</v>
      </c>
      <c r="R1138" s="413"/>
      <c r="S1138" s="420"/>
      <c r="T1138" s="413"/>
      <c r="U1138" s="420"/>
      <c r="V1138" s="606">
        <f>LOOKUP(Table1[[#This Row],[JV '#]],Table4[JV '#],Table4[Construction Start Dates])</f>
        <v>42569</v>
      </c>
    </row>
    <row r="1139" spans="1:22" ht="60" x14ac:dyDescent="0.25">
      <c r="A1139" s="414" t="s">
        <v>3118</v>
      </c>
      <c r="B1139" s="415" t="s">
        <v>35</v>
      </c>
      <c r="C1139" s="415">
        <v>355</v>
      </c>
      <c r="D1139" s="415">
        <v>31630</v>
      </c>
      <c r="E1139" s="415">
        <v>23549</v>
      </c>
      <c r="F1139" s="495">
        <v>55201800600000</v>
      </c>
      <c r="G1139" s="416">
        <v>9</v>
      </c>
      <c r="H1139" s="415" t="s">
        <v>3044</v>
      </c>
      <c r="I1139" s="418" t="s">
        <v>3114</v>
      </c>
      <c r="J1139" s="418" t="s">
        <v>3115</v>
      </c>
      <c r="K1139" s="418" t="s">
        <v>3116</v>
      </c>
      <c r="L1139" s="418" t="s">
        <v>3117</v>
      </c>
      <c r="M1139" s="419">
        <v>39.899644444444448</v>
      </c>
      <c r="N1139" s="419">
        <v>-79.011927777777771</v>
      </c>
      <c r="O1139" s="418">
        <v>20143580311</v>
      </c>
      <c r="P1139" s="420" t="s">
        <v>46</v>
      </c>
      <c r="Q1139" s="413" t="s">
        <v>3073</v>
      </c>
      <c r="R1139" s="413" t="s">
        <v>2777</v>
      </c>
      <c r="S1139" s="420" t="s">
        <v>302</v>
      </c>
      <c r="T1139" s="413"/>
      <c r="U1139" s="436"/>
      <c r="V1139" s="606">
        <f>LOOKUP(Table1[[#This Row],[JV '#]],Table4[JV '#],Table4[Construction Start Dates])</f>
        <v>42569</v>
      </c>
    </row>
    <row r="1140" spans="1:22" x14ac:dyDescent="0.25">
      <c r="A1140" s="414">
        <v>356</v>
      </c>
      <c r="B1140" s="415" t="s">
        <v>35</v>
      </c>
      <c r="C1140" s="415">
        <v>356</v>
      </c>
      <c r="D1140" s="415">
        <v>31651</v>
      </c>
      <c r="E1140" s="415">
        <v>23454</v>
      </c>
      <c r="F1140" s="455">
        <v>55202600300000</v>
      </c>
      <c r="G1140" s="416">
        <v>9</v>
      </c>
      <c r="H1140" s="415" t="s">
        <v>3044</v>
      </c>
      <c r="I1140" s="418" t="s">
        <v>3119</v>
      </c>
      <c r="J1140" s="418" t="s">
        <v>3120</v>
      </c>
      <c r="K1140" s="418" t="s">
        <v>3121</v>
      </c>
      <c r="L1140" s="418" t="s">
        <v>3100</v>
      </c>
      <c r="M1140" s="419">
        <v>39.846138888888888</v>
      </c>
      <c r="N1140" s="419">
        <v>-79.001058333333333</v>
      </c>
      <c r="O1140" s="418">
        <v>20150501506</v>
      </c>
      <c r="P1140" s="413" t="s">
        <v>55</v>
      </c>
      <c r="Q1140" s="413" t="s">
        <v>3102</v>
      </c>
      <c r="R1140" s="413" t="s">
        <v>3103</v>
      </c>
      <c r="S1140" s="420"/>
      <c r="T1140" s="413"/>
      <c r="U1140" s="420"/>
      <c r="V1140" s="606">
        <f>LOOKUP(Table1[[#This Row],[JV '#]],Table4[JV '#],Table4[Construction Start Dates])</f>
        <v>42948</v>
      </c>
    </row>
    <row r="1141" spans="1:22" x14ac:dyDescent="0.25">
      <c r="A1141" s="414" t="s">
        <v>3122</v>
      </c>
      <c r="B1141" s="415" t="s">
        <v>35</v>
      </c>
      <c r="C1141" s="415">
        <v>357</v>
      </c>
      <c r="D1141" s="415">
        <v>31758</v>
      </c>
      <c r="E1141" s="415">
        <v>23601</v>
      </c>
      <c r="F1141" s="455">
        <v>55401900700000</v>
      </c>
      <c r="G1141" s="416">
        <v>9</v>
      </c>
      <c r="H1141" s="415" t="s">
        <v>3044</v>
      </c>
      <c r="I1141" s="418" t="s">
        <v>3123</v>
      </c>
      <c r="J1141" s="418" t="s">
        <v>3124</v>
      </c>
      <c r="K1141" s="562" t="s">
        <v>2772</v>
      </c>
      <c r="L1141" s="562" t="s">
        <v>3125</v>
      </c>
      <c r="M1141" s="531">
        <v>40.100749999999998</v>
      </c>
      <c r="N1141" s="531">
        <v>-78.956469444444451</v>
      </c>
      <c r="O1141" s="418">
        <v>20150501439</v>
      </c>
      <c r="P1141" s="413"/>
      <c r="Q1141" s="413" t="s">
        <v>3126</v>
      </c>
      <c r="R1141" s="413" t="s">
        <v>3127</v>
      </c>
      <c r="S1141" s="420" t="s">
        <v>44</v>
      </c>
      <c r="T1141" s="413"/>
      <c r="U1141" s="420"/>
      <c r="V1141" s="606">
        <f>LOOKUP(Table1[[#This Row],[JV '#]],Table4[JV '#],Table4[Construction Start Dates])</f>
        <v>42948</v>
      </c>
    </row>
    <row r="1142" spans="1:22" x14ac:dyDescent="0.25">
      <c r="A1142" s="414" t="s">
        <v>3128</v>
      </c>
      <c r="B1142" s="415" t="s">
        <v>35</v>
      </c>
      <c r="C1142" s="415">
        <v>357</v>
      </c>
      <c r="D1142" s="415">
        <v>31758</v>
      </c>
      <c r="E1142" s="415">
        <v>23601</v>
      </c>
      <c r="F1142" s="455">
        <v>55401900700000</v>
      </c>
      <c r="G1142" s="416">
        <v>9</v>
      </c>
      <c r="H1142" s="415" t="s">
        <v>3044</v>
      </c>
      <c r="I1142" s="418" t="s">
        <v>3123</v>
      </c>
      <c r="J1142" s="418" t="s">
        <v>3124</v>
      </c>
      <c r="K1142" s="562" t="s">
        <v>2772</v>
      </c>
      <c r="L1142" s="562" t="s">
        <v>3125</v>
      </c>
      <c r="M1142" s="531">
        <v>40.100749999999998</v>
      </c>
      <c r="N1142" s="531">
        <v>-78.956469444444451</v>
      </c>
      <c r="O1142" s="418">
        <v>20150501439</v>
      </c>
      <c r="P1142" s="413"/>
      <c r="Q1142" s="413" t="s">
        <v>3054</v>
      </c>
      <c r="R1142" s="413" t="s">
        <v>3055</v>
      </c>
      <c r="S1142" s="420" t="s">
        <v>44</v>
      </c>
      <c r="T1142" s="413"/>
      <c r="U1142" s="436"/>
      <c r="V1142" s="606">
        <f>LOOKUP(Table1[[#This Row],[JV '#]],Table4[JV '#],Table4[Construction Start Dates])</f>
        <v>42948</v>
      </c>
    </row>
    <row r="1143" spans="1:22" ht="24" x14ac:dyDescent="0.25">
      <c r="A1143" s="414" t="s">
        <v>3129</v>
      </c>
      <c r="B1143" s="415" t="s">
        <v>35</v>
      </c>
      <c r="C1143" s="514">
        <v>358</v>
      </c>
      <c r="D1143" s="456">
        <v>2992</v>
      </c>
      <c r="E1143" s="514">
        <v>83197</v>
      </c>
      <c r="F1143" s="455">
        <v>3006600600000</v>
      </c>
      <c r="G1143" s="416">
        <v>10</v>
      </c>
      <c r="H1143" s="415" t="s">
        <v>77</v>
      </c>
      <c r="I1143" s="418" t="s">
        <v>3130</v>
      </c>
      <c r="J1143" s="418" t="s">
        <v>3131</v>
      </c>
      <c r="K1143" s="418" t="s">
        <v>3132</v>
      </c>
      <c r="L1143" s="418" t="s">
        <v>3133</v>
      </c>
      <c r="M1143" s="419">
        <v>40.612388888888887</v>
      </c>
      <c r="N1143" s="419">
        <v>-79.583808333333337</v>
      </c>
      <c r="O1143" s="418">
        <v>20150330208</v>
      </c>
      <c r="P1143" s="413" t="s">
        <v>309</v>
      </c>
      <c r="Q1143" s="413" t="s">
        <v>3134</v>
      </c>
      <c r="R1143" s="413" t="s">
        <v>3135</v>
      </c>
      <c r="S1143" s="420" t="s">
        <v>44</v>
      </c>
      <c r="T1143" s="413"/>
      <c r="U1143" s="420"/>
      <c r="V1143" s="606">
        <f>LOOKUP(Table1[[#This Row],[JV '#]],Table4[JV '#],Table4[Construction Start Dates])</f>
        <v>42541</v>
      </c>
    </row>
    <row r="1144" spans="1:22" ht="36" x14ac:dyDescent="0.25">
      <c r="A1144" s="414" t="s">
        <v>3136</v>
      </c>
      <c r="B1144" s="415" t="s">
        <v>35</v>
      </c>
      <c r="C1144" s="514">
        <v>358</v>
      </c>
      <c r="D1144" s="456">
        <v>2992</v>
      </c>
      <c r="E1144" s="514">
        <v>83197</v>
      </c>
      <c r="F1144" s="455">
        <v>3006600600000</v>
      </c>
      <c r="G1144" s="416">
        <v>10</v>
      </c>
      <c r="H1144" s="415" t="s">
        <v>77</v>
      </c>
      <c r="I1144" s="418" t="s">
        <v>3130</v>
      </c>
      <c r="J1144" s="418" t="s">
        <v>3131</v>
      </c>
      <c r="K1144" s="418" t="s">
        <v>3132</v>
      </c>
      <c r="L1144" s="418" t="s">
        <v>3133</v>
      </c>
      <c r="M1144" s="419">
        <v>40.612388888888887</v>
      </c>
      <c r="N1144" s="419">
        <v>-79.583808333333337</v>
      </c>
      <c r="O1144" s="418">
        <v>20150330208</v>
      </c>
      <c r="P1144" s="413"/>
      <c r="Q1144" s="413" t="s">
        <v>3137</v>
      </c>
      <c r="R1144" s="413" t="s">
        <v>3138</v>
      </c>
      <c r="S1144" s="420" t="s">
        <v>44</v>
      </c>
      <c r="T1144" s="413"/>
      <c r="U1144" s="436"/>
      <c r="V1144" s="606">
        <f>LOOKUP(Table1[[#This Row],[JV '#]],Table4[JV '#],Table4[Construction Start Dates])</f>
        <v>42541</v>
      </c>
    </row>
    <row r="1145" spans="1:22" x14ac:dyDescent="0.25">
      <c r="A1145" s="414" t="s">
        <v>3139</v>
      </c>
      <c r="B1145" s="415" t="s">
        <v>35</v>
      </c>
      <c r="C1145" s="514">
        <v>358</v>
      </c>
      <c r="D1145" s="456">
        <v>2992</v>
      </c>
      <c r="E1145" s="514">
        <v>83197</v>
      </c>
      <c r="F1145" s="455">
        <v>3006600600000</v>
      </c>
      <c r="G1145" s="416">
        <v>10</v>
      </c>
      <c r="H1145" s="415" t="s">
        <v>77</v>
      </c>
      <c r="I1145" s="418" t="s">
        <v>3130</v>
      </c>
      <c r="J1145" s="418" t="s">
        <v>3131</v>
      </c>
      <c r="K1145" s="418" t="s">
        <v>3132</v>
      </c>
      <c r="L1145" s="418" t="s">
        <v>3133</v>
      </c>
      <c r="M1145" s="419">
        <v>40.612388888888887</v>
      </c>
      <c r="N1145" s="419">
        <v>-79.583808333333337</v>
      </c>
      <c r="O1145" s="418">
        <v>20150330208</v>
      </c>
      <c r="P1145" s="413"/>
      <c r="Q1145" s="413" t="s">
        <v>3140</v>
      </c>
      <c r="R1145" s="413" t="s">
        <v>3141</v>
      </c>
      <c r="S1145" s="420" t="s">
        <v>44</v>
      </c>
      <c r="T1145" s="413"/>
      <c r="U1145" s="436"/>
      <c r="V1145" s="606">
        <f>LOOKUP(Table1[[#This Row],[JV '#]],Table4[JV '#],Table4[Construction Start Dates])</f>
        <v>42541</v>
      </c>
    </row>
    <row r="1146" spans="1:22" ht="24" x14ac:dyDescent="0.25">
      <c r="A1146" s="414" t="s">
        <v>3142</v>
      </c>
      <c r="B1146" s="415" t="s">
        <v>35</v>
      </c>
      <c r="C1146" s="514">
        <v>358</v>
      </c>
      <c r="D1146" s="456">
        <v>2992</v>
      </c>
      <c r="E1146" s="514">
        <v>83197</v>
      </c>
      <c r="F1146" s="455">
        <v>3006600600000</v>
      </c>
      <c r="G1146" s="416">
        <v>10</v>
      </c>
      <c r="H1146" s="415" t="s">
        <v>77</v>
      </c>
      <c r="I1146" s="418" t="s">
        <v>3130</v>
      </c>
      <c r="J1146" s="418" t="s">
        <v>3131</v>
      </c>
      <c r="K1146" s="418" t="s">
        <v>3132</v>
      </c>
      <c r="L1146" s="418" t="s">
        <v>3133</v>
      </c>
      <c r="M1146" s="419">
        <v>40.612388888888887</v>
      </c>
      <c r="N1146" s="419">
        <v>-79.583808333333337</v>
      </c>
      <c r="O1146" s="418">
        <v>20150330208</v>
      </c>
      <c r="P1146" s="413" t="s">
        <v>46</v>
      </c>
      <c r="Q1146" s="413" t="s">
        <v>257</v>
      </c>
      <c r="R1146" s="413" t="s">
        <v>3143</v>
      </c>
      <c r="S1146" s="420"/>
      <c r="T1146" s="413"/>
      <c r="U1146" s="436"/>
      <c r="V1146" s="606">
        <f>LOOKUP(Table1[[#This Row],[JV '#]],Table4[JV '#],Table4[Construction Start Dates])</f>
        <v>42541</v>
      </c>
    </row>
    <row r="1147" spans="1:22" ht="24" x14ac:dyDescent="0.25">
      <c r="A1147" s="414" t="s">
        <v>3144</v>
      </c>
      <c r="B1147" s="415" t="s">
        <v>887</v>
      </c>
      <c r="C1147" s="415">
        <v>359</v>
      </c>
      <c r="D1147" s="456">
        <v>3097</v>
      </c>
      <c r="E1147" s="415">
        <v>24085</v>
      </c>
      <c r="F1147" s="455">
        <v>3083901001927</v>
      </c>
      <c r="G1147" s="416">
        <v>10</v>
      </c>
      <c r="H1147" s="415" t="s">
        <v>77</v>
      </c>
      <c r="I1147" s="418" t="s">
        <v>3145</v>
      </c>
      <c r="J1147" s="418" t="s">
        <v>3146</v>
      </c>
      <c r="K1147" s="418" t="s">
        <v>3147</v>
      </c>
      <c r="L1147" s="418" t="s">
        <v>3148</v>
      </c>
      <c r="M1147" s="419">
        <v>40.863888888888887</v>
      </c>
      <c r="N1147" s="419">
        <v>-79.235405555555559</v>
      </c>
      <c r="O1147" s="418"/>
      <c r="P1147" s="413" t="s">
        <v>46</v>
      </c>
      <c r="Q1147" s="413" t="s">
        <v>3149</v>
      </c>
      <c r="R1147" s="413" t="s">
        <v>3150</v>
      </c>
      <c r="S1147" s="420" t="s">
        <v>302</v>
      </c>
      <c r="T1147" s="413"/>
      <c r="U1147" s="413" t="s">
        <v>3151</v>
      </c>
      <c r="V1147" s="606">
        <f>LOOKUP(Table1[[#This Row],[JV '#]],Table4[JV '#],Table4[Construction Start Dates])</f>
        <v>42201</v>
      </c>
    </row>
    <row r="1148" spans="1:22" ht="24" x14ac:dyDescent="0.25">
      <c r="A1148" s="414" t="s">
        <v>3152</v>
      </c>
      <c r="B1148" s="415" t="s">
        <v>887</v>
      </c>
      <c r="C1148" s="415">
        <v>359</v>
      </c>
      <c r="D1148" s="456">
        <v>3097</v>
      </c>
      <c r="E1148" s="415">
        <v>24085</v>
      </c>
      <c r="F1148" s="455">
        <v>3083901001927</v>
      </c>
      <c r="G1148" s="416">
        <v>10</v>
      </c>
      <c r="H1148" s="415" t="s">
        <v>77</v>
      </c>
      <c r="I1148" s="418" t="s">
        <v>3145</v>
      </c>
      <c r="J1148" s="418" t="s">
        <v>3146</v>
      </c>
      <c r="K1148" s="418" t="s">
        <v>3147</v>
      </c>
      <c r="L1148" s="418" t="s">
        <v>3148</v>
      </c>
      <c r="M1148" s="419">
        <v>40.863888888888887</v>
      </c>
      <c r="N1148" s="419">
        <v>-79.235405555555559</v>
      </c>
      <c r="O1148" s="418"/>
      <c r="P1148" s="413" t="s">
        <v>3153</v>
      </c>
      <c r="Q1148" s="413" t="s">
        <v>3154</v>
      </c>
      <c r="R1148" s="413" t="s">
        <v>3155</v>
      </c>
      <c r="S1148" s="420" t="s">
        <v>302</v>
      </c>
      <c r="T1148" s="413"/>
      <c r="U1148" s="413" t="s">
        <v>3151</v>
      </c>
      <c r="V1148" s="606">
        <f>LOOKUP(Table1[[#This Row],[JV '#]],Table4[JV '#],Table4[Construction Start Dates])</f>
        <v>42201</v>
      </c>
    </row>
    <row r="1149" spans="1:22" ht="60" x14ac:dyDescent="0.25">
      <c r="A1149" s="414" t="s">
        <v>3152</v>
      </c>
      <c r="B1149" s="415" t="s">
        <v>887</v>
      </c>
      <c r="C1149" s="415">
        <v>359</v>
      </c>
      <c r="D1149" s="456">
        <v>3097</v>
      </c>
      <c r="E1149" s="415">
        <v>24085</v>
      </c>
      <c r="F1149" s="455">
        <v>3083901001927</v>
      </c>
      <c r="G1149" s="416">
        <v>10</v>
      </c>
      <c r="H1149" s="415" t="s">
        <v>77</v>
      </c>
      <c r="I1149" s="418" t="s">
        <v>3145</v>
      </c>
      <c r="J1149" s="418" t="s">
        <v>3146</v>
      </c>
      <c r="K1149" s="418" t="s">
        <v>3147</v>
      </c>
      <c r="L1149" s="418" t="s">
        <v>3148</v>
      </c>
      <c r="M1149" s="419">
        <v>40.863888888888887</v>
      </c>
      <c r="N1149" s="419">
        <v>-79.235405555555559</v>
      </c>
      <c r="O1149" s="418"/>
      <c r="P1149" s="413" t="s">
        <v>3153</v>
      </c>
      <c r="Q1149" s="413" t="s">
        <v>3156</v>
      </c>
      <c r="R1149" s="413" t="s">
        <v>3157</v>
      </c>
      <c r="S1149" s="420" t="s">
        <v>302</v>
      </c>
      <c r="T1149" s="413"/>
      <c r="U1149" s="413" t="s">
        <v>3151</v>
      </c>
      <c r="V1149" s="606">
        <f>LOOKUP(Table1[[#This Row],[JV '#]],Table4[JV '#],Table4[Construction Start Dates])</f>
        <v>42201</v>
      </c>
    </row>
    <row r="1150" spans="1:22" ht="48" x14ac:dyDescent="0.25">
      <c r="A1150" s="414" t="s">
        <v>3158</v>
      </c>
      <c r="B1150" s="415" t="s">
        <v>887</v>
      </c>
      <c r="C1150" s="415">
        <v>359</v>
      </c>
      <c r="D1150" s="456">
        <v>3097</v>
      </c>
      <c r="E1150" s="415">
        <v>24085</v>
      </c>
      <c r="F1150" s="455">
        <v>3083901001927</v>
      </c>
      <c r="G1150" s="416">
        <v>10</v>
      </c>
      <c r="H1150" s="415" t="s">
        <v>77</v>
      </c>
      <c r="I1150" s="418" t="s">
        <v>3145</v>
      </c>
      <c r="J1150" s="418" t="s">
        <v>3146</v>
      </c>
      <c r="K1150" s="418" t="s">
        <v>3147</v>
      </c>
      <c r="L1150" s="418" t="s">
        <v>3148</v>
      </c>
      <c r="M1150" s="419">
        <v>40.863888888888887</v>
      </c>
      <c r="N1150" s="419">
        <v>-79.235405555555559</v>
      </c>
      <c r="O1150" s="418"/>
      <c r="P1150" s="413" t="s">
        <v>55</v>
      </c>
      <c r="Q1150" s="413" t="s">
        <v>2375</v>
      </c>
      <c r="R1150" s="413" t="s">
        <v>3159</v>
      </c>
      <c r="S1150" s="420" t="s">
        <v>302</v>
      </c>
      <c r="T1150" s="413"/>
      <c r="U1150" s="413" t="s">
        <v>3151</v>
      </c>
      <c r="V1150" s="606">
        <f>LOOKUP(Table1[[#This Row],[JV '#]],Table4[JV '#],Table4[Construction Start Dates])</f>
        <v>42201</v>
      </c>
    </row>
    <row r="1151" spans="1:22" ht="24" x14ac:dyDescent="0.25">
      <c r="A1151" s="414" t="s">
        <v>3160</v>
      </c>
      <c r="B1151" s="415" t="s">
        <v>887</v>
      </c>
      <c r="C1151" s="415">
        <v>360</v>
      </c>
      <c r="D1151" s="416">
        <v>3160</v>
      </c>
      <c r="E1151" s="415">
        <v>79606</v>
      </c>
      <c r="F1151" s="455">
        <v>3103900600000</v>
      </c>
      <c r="G1151" s="416">
        <v>10</v>
      </c>
      <c r="H1151" s="415" t="s">
        <v>77</v>
      </c>
      <c r="I1151" s="418" t="s">
        <v>3161</v>
      </c>
      <c r="J1151" s="418" t="s">
        <v>3162</v>
      </c>
      <c r="K1151" s="418" t="s">
        <v>3163</v>
      </c>
      <c r="L1151" s="418" t="s">
        <v>3148</v>
      </c>
      <c r="M1151" s="419">
        <v>40.831694444444445</v>
      </c>
      <c r="N1151" s="419">
        <v>-79.290516666666662</v>
      </c>
      <c r="O1151" s="418">
        <v>20130341535</v>
      </c>
      <c r="P1151" s="413" t="s">
        <v>46</v>
      </c>
      <c r="Q1151" s="413" t="s">
        <v>3149</v>
      </c>
      <c r="R1151" s="413" t="s">
        <v>3150</v>
      </c>
      <c r="S1151" s="420" t="s">
        <v>302</v>
      </c>
      <c r="T1151" s="413"/>
      <c r="U1151" s="413" t="s">
        <v>895</v>
      </c>
      <c r="V1151" s="606">
        <f>LOOKUP(Table1[[#This Row],[JV '#]],Table4[JV '#],Table4[Construction Start Dates])</f>
        <v>42207</v>
      </c>
    </row>
    <row r="1152" spans="1:22" ht="48" x14ac:dyDescent="0.25">
      <c r="A1152" s="414" t="s">
        <v>3165</v>
      </c>
      <c r="B1152" s="415" t="s">
        <v>887</v>
      </c>
      <c r="C1152" s="415">
        <v>360</v>
      </c>
      <c r="D1152" s="416">
        <v>3160</v>
      </c>
      <c r="E1152" s="415">
        <v>79606</v>
      </c>
      <c r="F1152" s="455">
        <v>3103900600000</v>
      </c>
      <c r="G1152" s="416">
        <v>10</v>
      </c>
      <c r="H1152" s="415" t="s">
        <v>77</v>
      </c>
      <c r="I1152" s="418" t="s">
        <v>3161</v>
      </c>
      <c r="J1152" s="418" t="s">
        <v>3162</v>
      </c>
      <c r="K1152" s="418" t="s">
        <v>3163</v>
      </c>
      <c r="L1152" s="418" t="s">
        <v>3148</v>
      </c>
      <c r="M1152" s="419">
        <v>40.831694444444445</v>
      </c>
      <c r="N1152" s="419">
        <v>-79.290516666666662</v>
      </c>
      <c r="O1152" s="418">
        <v>20130341535</v>
      </c>
      <c r="P1152" s="413" t="s">
        <v>55</v>
      </c>
      <c r="Q1152" s="413" t="s">
        <v>2375</v>
      </c>
      <c r="R1152" s="413" t="s">
        <v>3166</v>
      </c>
      <c r="S1152" s="420" t="s">
        <v>302</v>
      </c>
      <c r="T1152" s="413"/>
      <c r="U1152" s="413" t="s">
        <v>895</v>
      </c>
      <c r="V1152" s="606">
        <f>LOOKUP(Table1[[#This Row],[JV '#]],Table4[JV '#],Table4[Construction Start Dates])</f>
        <v>42207</v>
      </c>
    </row>
    <row r="1153" spans="1:22" ht="48" x14ac:dyDescent="0.25">
      <c r="A1153" s="414" t="s">
        <v>3167</v>
      </c>
      <c r="B1153" s="415" t="s">
        <v>887</v>
      </c>
      <c r="C1153" s="415">
        <v>360</v>
      </c>
      <c r="D1153" s="416">
        <v>3160</v>
      </c>
      <c r="E1153" s="415">
        <v>79606</v>
      </c>
      <c r="F1153" s="455">
        <v>3103900600000</v>
      </c>
      <c r="G1153" s="416">
        <v>10</v>
      </c>
      <c r="H1153" s="415" t="s">
        <v>77</v>
      </c>
      <c r="I1153" s="418" t="s">
        <v>3161</v>
      </c>
      <c r="J1153" s="418" t="s">
        <v>3162</v>
      </c>
      <c r="K1153" s="418" t="s">
        <v>3163</v>
      </c>
      <c r="L1153" s="418" t="s">
        <v>3148</v>
      </c>
      <c r="M1153" s="419">
        <v>40.831694444444445</v>
      </c>
      <c r="N1153" s="419">
        <v>-79.290516666666662</v>
      </c>
      <c r="O1153" s="418">
        <v>20130341535</v>
      </c>
      <c r="P1153" s="413" t="s">
        <v>55</v>
      </c>
      <c r="Q1153" s="413" t="s">
        <v>2375</v>
      </c>
      <c r="R1153" s="413" t="s">
        <v>3166</v>
      </c>
      <c r="S1153" s="420" t="s">
        <v>302</v>
      </c>
      <c r="T1153" s="413"/>
      <c r="U1153" s="547" t="s">
        <v>895</v>
      </c>
      <c r="V1153" s="606">
        <f>LOOKUP(Table1[[#This Row],[JV '#]],Table4[JV '#],Table4[Construction Start Dates])</f>
        <v>42207</v>
      </c>
    </row>
    <row r="1154" spans="1:22" ht="24" x14ac:dyDescent="0.25">
      <c r="A1154" s="414" t="s">
        <v>3168</v>
      </c>
      <c r="B1154" s="415" t="s">
        <v>887</v>
      </c>
      <c r="C1154" s="415">
        <v>360</v>
      </c>
      <c r="D1154" s="416">
        <v>3160</v>
      </c>
      <c r="E1154" s="415">
        <v>79606</v>
      </c>
      <c r="F1154" s="455">
        <v>3103900600000</v>
      </c>
      <c r="G1154" s="416">
        <v>10</v>
      </c>
      <c r="H1154" s="415" t="s">
        <v>77</v>
      </c>
      <c r="I1154" s="418" t="s">
        <v>3161</v>
      </c>
      <c r="J1154" s="418" t="s">
        <v>3162</v>
      </c>
      <c r="K1154" s="418" t="s">
        <v>3163</v>
      </c>
      <c r="L1154" s="418" t="s">
        <v>3148</v>
      </c>
      <c r="M1154" s="419">
        <v>40.831694444444445</v>
      </c>
      <c r="N1154" s="419">
        <v>-79.290516666666662</v>
      </c>
      <c r="O1154" s="418">
        <v>20130341535</v>
      </c>
      <c r="P1154" s="413" t="s">
        <v>41</v>
      </c>
      <c r="Q1154" s="413" t="s">
        <v>3169</v>
      </c>
      <c r="R1154" s="413" t="s">
        <v>3170</v>
      </c>
      <c r="S1154" s="420" t="s">
        <v>44</v>
      </c>
      <c r="T1154" s="413"/>
      <c r="U1154" s="413" t="s">
        <v>3171</v>
      </c>
      <c r="V1154" s="606">
        <f>LOOKUP(Table1[[#This Row],[JV '#]],Table4[JV '#],Table4[Construction Start Dates])</f>
        <v>42207</v>
      </c>
    </row>
    <row r="1155" spans="1:22" ht="24" x14ac:dyDescent="0.25">
      <c r="A1155" s="414" t="s">
        <v>3172</v>
      </c>
      <c r="B1155" s="415" t="s">
        <v>887</v>
      </c>
      <c r="C1155" s="415">
        <v>360</v>
      </c>
      <c r="D1155" s="416">
        <v>3160</v>
      </c>
      <c r="E1155" s="415">
        <v>79606</v>
      </c>
      <c r="F1155" s="455">
        <v>3103900600000</v>
      </c>
      <c r="G1155" s="416">
        <v>10</v>
      </c>
      <c r="H1155" s="415" t="s">
        <v>77</v>
      </c>
      <c r="I1155" s="418" t="s">
        <v>3161</v>
      </c>
      <c r="J1155" s="418" t="s">
        <v>3162</v>
      </c>
      <c r="K1155" s="418" t="s">
        <v>3163</v>
      </c>
      <c r="L1155" s="418" t="s">
        <v>3148</v>
      </c>
      <c r="M1155" s="419">
        <v>40.831694444444445</v>
      </c>
      <c r="N1155" s="419">
        <v>-79.290516666666662</v>
      </c>
      <c r="O1155" s="418">
        <v>20130341535</v>
      </c>
      <c r="P1155" s="413" t="s">
        <v>41</v>
      </c>
      <c r="Q1155" s="413" t="s">
        <v>3169</v>
      </c>
      <c r="R1155" s="413" t="s">
        <v>3170</v>
      </c>
      <c r="S1155" s="420" t="s">
        <v>44</v>
      </c>
      <c r="T1155" s="413"/>
      <c r="U1155" s="413" t="s">
        <v>895</v>
      </c>
      <c r="V1155" s="606">
        <f>LOOKUP(Table1[[#This Row],[JV '#]],Table4[JV '#],Table4[Construction Start Dates])</f>
        <v>42207</v>
      </c>
    </row>
    <row r="1156" spans="1:22" x14ac:dyDescent="0.25">
      <c r="A1156" s="414" t="s">
        <v>3173</v>
      </c>
      <c r="B1156" s="415" t="s">
        <v>35</v>
      </c>
      <c r="C1156" s="514">
        <v>361</v>
      </c>
      <c r="D1156" s="416">
        <v>3169</v>
      </c>
      <c r="E1156" s="514">
        <v>24000</v>
      </c>
      <c r="F1156" s="455">
        <v>3200101402192</v>
      </c>
      <c r="G1156" s="416">
        <v>10</v>
      </c>
      <c r="H1156" s="415" t="s">
        <v>77</v>
      </c>
      <c r="I1156" s="418" t="s">
        <v>3174</v>
      </c>
      <c r="J1156" s="418" t="s">
        <v>3175</v>
      </c>
      <c r="K1156" s="418" t="s">
        <v>3176</v>
      </c>
      <c r="L1156" s="418" t="s">
        <v>3177</v>
      </c>
      <c r="M1156" s="419">
        <v>40.797027777777778</v>
      </c>
      <c r="N1156" s="419">
        <v>-79.315705555555553</v>
      </c>
      <c r="O1156" s="418">
        <v>20150410282</v>
      </c>
      <c r="P1156" s="413" t="s">
        <v>46</v>
      </c>
      <c r="Q1156" s="413" t="s">
        <v>3178</v>
      </c>
      <c r="R1156" s="413" t="s">
        <v>3179</v>
      </c>
      <c r="S1156" s="420"/>
      <c r="T1156" s="413"/>
      <c r="U1156" s="420"/>
      <c r="V1156" s="606">
        <f>LOOKUP(Table1[[#This Row],[JV '#]],Table4[JV '#],Table4[Construction Start Dates])</f>
        <v>42856</v>
      </c>
    </row>
    <row r="1157" spans="1:22" x14ac:dyDescent="0.25">
      <c r="A1157" s="414" t="s">
        <v>3180</v>
      </c>
      <c r="B1157" s="415" t="s">
        <v>35</v>
      </c>
      <c r="C1157" s="514">
        <v>361</v>
      </c>
      <c r="D1157" s="416">
        <v>3169</v>
      </c>
      <c r="E1157" s="514">
        <v>24000</v>
      </c>
      <c r="F1157" s="455">
        <v>3200101402192</v>
      </c>
      <c r="G1157" s="416">
        <v>10</v>
      </c>
      <c r="H1157" s="415" t="s">
        <v>77</v>
      </c>
      <c r="I1157" s="418" t="s">
        <v>3174</v>
      </c>
      <c r="J1157" s="418" t="s">
        <v>3175</v>
      </c>
      <c r="K1157" s="418" t="s">
        <v>3176</v>
      </c>
      <c r="L1157" s="418" t="s">
        <v>3177</v>
      </c>
      <c r="M1157" s="419">
        <v>40.797027777777778</v>
      </c>
      <c r="N1157" s="419">
        <v>-79.315705555555553</v>
      </c>
      <c r="O1157" s="418">
        <v>20150410282</v>
      </c>
      <c r="P1157" s="413" t="s">
        <v>41</v>
      </c>
      <c r="Q1157" s="413" t="s">
        <v>3181</v>
      </c>
      <c r="R1157" s="413" t="s">
        <v>3182</v>
      </c>
      <c r="S1157" s="420" t="s">
        <v>44</v>
      </c>
      <c r="T1157" s="413"/>
      <c r="U1157" s="436"/>
      <c r="V1157" s="606">
        <f>LOOKUP(Table1[[#This Row],[JV '#]],Table4[JV '#],Table4[Construction Start Dates])</f>
        <v>42856</v>
      </c>
    </row>
    <row r="1158" spans="1:22" x14ac:dyDescent="0.25">
      <c r="A1158" s="414" t="s">
        <v>3183</v>
      </c>
      <c r="B1158" s="415" t="s">
        <v>35</v>
      </c>
      <c r="C1158" s="514">
        <v>361</v>
      </c>
      <c r="D1158" s="416">
        <v>3169</v>
      </c>
      <c r="E1158" s="514">
        <v>24000</v>
      </c>
      <c r="F1158" s="455">
        <v>3200101402192</v>
      </c>
      <c r="G1158" s="416">
        <v>10</v>
      </c>
      <c r="H1158" s="415" t="s">
        <v>77</v>
      </c>
      <c r="I1158" s="418" t="s">
        <v>3174</v>
      </c>
      <c r="J1158" s="418" t="s">
        <v>3175</v>
      </c>
      <c r="K1158" s="418" t="s">
        <v>3176</v>
      </c>
      <c r="L1158" s="418" t="s">
        <v>3177</v>
      </c>
      <c r="M1158" s="419">
        <v>40.797027777777778</v>
      </c>
      <c r="N1158" s="419">
        <v>-79.315705555555553</v>
      </c>
      <c r="O1158" s="418">
        <v>20150410282</v>
      </c>
      <c r="P1158" s="413" t="s">
        <v>309</v>
      </c>
      <c r="Q1158" s="413" t="s">
        <v>3184</v>
      </c>
      <c r="R1158" s="413" t="s">
        <v>3185</v>
      </c>
      <c r="S1158" s="420" t="s">
        <v>44</v>
      </c>
      <c r="T1158" s="413" t="s">
        <v>1326</v>
      </c>
      <c r="U1158" s="436"/>
      <c r="V1158" s="606">
        <f>LOOKUP(Table1[[#This Row],[JV '#]],Table4[JV '#],Table4[Construction Start Dates])</f>
        <v>42856</v>
      </c>
    </row>
    <row r="1159" spans="1:22" ht="24" x14ac:dyDescent="0.25">
      <c r="A1159" s="414" t="s">
        <v>3186</v>
      </c>
      <c r="B1159" s="415" t="s">
        <v>35</v>
      </c>
      <c r="C1159" s="514">
        <v>361</v>
      </c>
      <c r="D1159" s="416">
        <v>3169</v>
      </c>
      <c r="E1159" s="514">
        <v>24000</v>
      </c>
      <c r="F1159" s="455">
        <v>3200101402192</v>
      </c>
      <c r="G1159" s="416">
        <v>10</v>
      </c>
      <c r="H1159" s="415" t="s">
        <v>77</v>
      </c>
      <c r="I1159" s="418" t="s">
        <v>3174</v>
      </c>
      <c r="J1159" s="418" t="s">
        <v>3175</v>
      </c>
      <c r="K1159" s="418" t="s">
        <v>3176</v>
      </c>
      <c r="L1159" s="418" t="s">
        <v>3177</v>
      </c>
      <c r="M1159" s="419">
        <v>40.797027777777778</v>
      </c>
      <c r="N1159" s="419">
        <v>-79.315705555555553</v>
      </c>
      <c r="O1159" s="418">
        <v>20150410282</v>
      </c>
      <c r="P1159" s="413" t="s">
        <v>107</v>
      </c>
      <c r="Q1159" s="413" t="s">
        <v>3187</v>
      </c>
      <c r="R1159" s="413" t="s">
        <v>3188</v>
      </c>
      <c r="S1159" s="420" t="s">
        <v>44</v>
      </c>
      <c r="T1159" s="413"/>
      <c r="U1159" s="436"/>
      <c r="V1159" s="606">
        <f>LOOKUP(Table1[[#This Row],[JV '#]],Table4[JV '#],Table4[Construction Start Dates])</f>
        <v>42856</v>
      </c>
    </row>
    <row r="1160" spans="1:22" ht="24" x14ac:dyDescent="0.25">
      <c r="A1160" s="414" t="s">
        <v>3189</v>
      </c>
      <c r="B1160" s="415" t="s">
        <v>35</v>
      </c>
      <c r="C1160" s="514">
        <v>361</v>
      </c>
      <c r="D1160" s="416">
        <v>3169</v>
      </c>
      <c r="E1160" s="514">
        <v>24000</v>
      </c>
      <c r="F1160" s="455">
        <v>3200101402192</v>
      </c>
      <c r="G1160" s="416">
        <v>10</v>
      </c>
      <c r="H1160" s="415" t="s">
        <v>77</v>
      </c>
      <c r="I1160" s="418" t="s">
        <v>3174</v>
      </c>
      <c r="J1160" s="418" t="s">
        <v>3175</v>
      </c>
      <c r="K1160" s="418" t="s">
        <v>3176</v>
      </c>
      <c r="L1160" s="418" t="s">
        <v>3177</v>
      </c>
      <c r="M1160" s="419">
        <v>40.797027777777778</v>
      </c>
      <c r="N1160" s="419">
        <v>-79.315705555555553</v>
      </c>
      <c r="O1160" s="418">
        <v>20150410282</v>
      </c>
      <c r="P1160" s="413"/>
      <c r="Q1160" s="413" t="s">
        <v>257</v>
      </c>
      <c r="R1160" s="413" t="s">
        <v>3143</v>
      </c>
      <c r="S1160" s="420"/>
      <c r="T1160" s="413"/>
      <c r="U1160" s="436"/>
      <c r="V1160" s="606">
        <f>LOOKUP(Table1[[#This Row],[JV '#]],Table4[JV '#],Table4[Construction Start Dates])</f>
        <v>42856</v>
      </c>
    </row>
    <row r="1161" spans="1:22" ht="48" x14ac:dyDescent="0.25">
      <c r="A1161" s="414" t="s">
        <v>3190</v>
      </c>
      <c r="B1161" s="415" t="s">
        <v>35</v>
      </c>
      <c r="C1161" s="514">
        <v>361</v>
      </c>
      <c r="D1161" s="416">
        <v>3169</v>
      </c>
      <c r="E1161" s="514">
        <v>24000</v>
      </c>
      <c r="F1161" s="455">
        <v>3200101402192</v>
      </c>
      <c r="G1161" s="416">
        <v>10</v>
      </c>
      <c r="H1161" s="415" t="s">
        <v>77</v>
      </c>
      <c r="I1161" s="418" t="s">
        <v>3174</v>
      </c>
      <c r="J1161" s="418" t="s">
        <v>3175</v>
      </c>
      <c r="K1161" s="418" t="s">
        <v>3176</v>
      </c>
      <c r="L1161" s="418" t="s">
        <v>3177</v>
      </c>
      <c r="M1161" s="419">
        <v>40.797027777777778</v>
      </c>
      <c r="N1161" s="419">
        <v>-79.315705555555553</v>
      </c>
      <c r="O1161" s="418">
        <v>20150410282</v>
      </c>
      <c r="P1161" s="413" t="s">
        <v>55</v>
      </c>
      <c r="Q1161" s="413" t="s">
        <v>2375</v>
      </c>
      <c r="R1161" s="413" t="s">
        <v>3191</v>
      </c>
      <c r="S1161" s="420"/>
      <c r="T1161" s="413"/>
      <c r="U1161" s="436"/>
      <c r="V1161" s="606">
        <f>LOOKUP(Table1[[#This Row],[JV '#]],Table4[JV '#],Table4[Construction Start Dates])</f>
        <v>42856</v>
      </c>
    </row>
    <row r="1162" spans="1:22" x14ac:dyDescent="0.25">
      <c r="A1162" s="414" t="s">
        <v>3192</v>
      </c>
      <c r="B1162" s="415" t="s">
        <v>35</v>
      </c>
      <c r="C1162" s="514">
        <v>362</v>
      </c>
      <c r="D1162" s="416">
        <v>3176</v>
      </c>
      <c r="E1162" s="514">
        <v>83252</v>
      </c>
      <c r="F1162" s="455">
        <v>3200500500000</v>
      </c>
      <c r="G1162" s="416">
        <v>10</v>
      </c>
      <c r="H1162" s="415" t="s">
        <v>77</v>
      </c>
      <c r="I1162" s="418" t="s">
        <v>3193</v>
      </c>
      <c r="J1162" s="418" t="s">
        <v>3194</v>
      </c>
      <c r="K1162" s="418" t="s">
        <v>3195</v>
      </c>
      <c r="L1162" s="418" t="s">
        <v>3196</v>
      </c>
      <c r="M1162" s="419">
        <v>40.688472222222224</v>
      </c>
      <c r="N1162" s="419">
        <v>-79.427866666666674</v>
      </c>
      <c r="O1162" s="418">
        <v>20150341109</v>
      </c>
      <c r="P1162" s="413" t="s">
        <v>107</v>
      </c>
      <c r="Q1162" s="413" t="s">
        <v>3197</v>
      </c>
      <c r="R1162" s="413" t="s">
        <v>3198</v>
      </c>
      <c r="S1162" s="420" t="s">
        <v>44</v>
      </c>
      <c r="T1162" s="413"/>
      <c r="U1162" s="420"/>
      <c r="V1162" s="606">
        <f>LOOKUP(Table1[[#This Row],[JV '#]],Table4[JV '#],Table4[Construction Start Dates])</f>
        <v>42790</v>
      </c>
    </row>
    <row r="1163" spans="1:22" ht="24" x14ac:dyDescent="0.25">
      <c r="A1163" s="414" t="s">
        <v>3199</v>
      </c>
      <c r="B1163" s="415" t="s">
        <v>35</v>
      </c>
      <c r="C1163" s="514">
        <v>362</v>
      </c>
      <c r="D1163" s="416">
        <v>3176</v>
      </c>
      <c r="E1163" s="514">
        <v>83252</v>
      </c>
      <c r="F1163" s="455">
        <v>3200500500000</v>
      </c>
      <c r="G1163" s="416">
        <v>10</v>
      </c>
      <c r="H1163" s="415" t="s">
        <v>77</v>
      </c>
      <c r="I1163" s="418" t="s">
        <v>3193</v>
      </c>
      <c r="J1163" s="418" t="s">
        <v>3194</v>
      </c>
      <c r="K1163" s="418" t="s">
        <v>3195</v>
      </c>
      <c r="L1163" s="418" t="s">
        <v>3196</v>
      </c>
      <c r="M1163" s="419">
        <v>40.688472222222224</v>
      </c>
      <c r="N1163" s="419">
        <v>-79.427866666666674</v>
      </c>
      <c r="O1163" s="418">
        <v>20150341109</v>
      </c>
      <c r="P1163" s="413" t="s">
        <v>41</v>
      </c>
      <c r="Q1163" s="413" t="s">
        <v>3200</v>
      </c>
      <c r="R1163" s="413" t="s">
        <v>3201</v>
      </c>
      <c r="S1163" s="420" t="s">
        <v>44</v>
      </c>
      <c r="T1163" s="413" t="s">
        <v>3202</v>
      </c>
      <c r="U1163" s="436"/>
      <c r="V1163" s="606">
        <f>LOOKUP(Table1[[#This Row],[JV '#]],Table4[JV '#],Table4[Construction Start Dates])</f>
        <v>42790</v>
      </c>
    </row>
    <row r="1164" spans="1:22" ht="24" x14ac:dyDescent="0.25">
      <c r="A1164" s="414" t="s">
        <v>3203</v>
      </c>
      <c r="B1164" s="415" t="s">
        <v>35</v>
      </c>
      <c r="C1164" s="514">
        <v>362</v>
      </c>
      <c r="D1164" s="416">
        <v>3176</v>
      </c>
      <c r="E1164" s="514">
        <v>83252</v>
      </c>
      <c r="F1164" s="455">
        <v>3200500500000</v>
      </c>
      <c r="G1164" s="416">
        <v>10</v>
      </c>
      <c r="H1164" s="415" t="s">
        <v>77</v>
      </c>
      <c r="I1164" s="418" t="s">
        <v>3193</v>
      </c>
      <c r="J1164" s="418" t="s">
        <v>3194</v>
      </c>
      <c r="K1164" s="418" t="s">
        <v>3195</v>
      </c>
      <c r="L1164" s="418" t="s">
        <v>3196</v>
      </c>
      <c r="M1164" s="419">
        <v>40.688472222222224</v>
      </c>
      <c r="N1164" s="419">
        <v>-79.427866666666674</v>
      </c>
      <c r="O1164" s="418">
        <v>20150341109</v>
      </c>
      <c r="P1164" s="413" t="s">
        <v>46</v>
      </c>
      <c r="Q1164" s="413" t="s">
        <v>257</v>
      </c>
      <c r="R1164" s="413" t="s">
        <v>3143</v>
      </c>
      <c r="S1164" s="420"/>
      <c r="T1164" s="413"/>
      <c r="U1164" s="436"/>
      <c r="V1164" s="606">
        <f>LOOKUP(Table1[[#This Row],[JV '#]],Table4[JV '#],Table4[Construction Start Dates])</f>
        <v>42790</v>
      </c>
    </row>
    <row r="1165" spans="1:22" ht="24" x14ac:dyDescent="0.25">
      <c r="A1165" s="414" t="s">
        <v>3204</v>
      </c>
      <c r="B1165" s="415" t="s">
        <v>35</v>
      </c>
      <c r="C1165" s="514">
        <v>363</v>
      </c>
      <c r="D1165" s="416">
        <v>3232</v>
      </c>
      <c r="E1165" s="514">
        <v>74202</v>
      </c>
      <c r="F1165" s="455">
        <v>3204701200000</v>
      </c>
      <c r="G1165" s="416">
        <v>10</v>
      </c>
      <c r="H1165" s="415" t="s">
        <v>77</v>
      </c>
      <c r="I1165" s="418" t="s">
        <v>3205</v>
      </c>
      <c r="J1165" s="418" t="s">
        <v>3206</v>
      </c>
      <c r="K1165" s="418" t="s">
        <v>3205</v>
      </c>
      <c r="L1165" s="418" t="s">
        <v>3207</v>
      </c>
      <c r="M1165" s="419">
        <v>40.576861111111114</v>
      </c>
      <c r="N1165" s="419">
        <v>-79.501216666666664</v>
      </c>
      <c r="O1165" s="418">
        <v>20151412971</v>
      </c>
      <c r="P1165" s="413" t="s">
        <v>55</v>
      </c>
      <c r="Q1165" s="413" t="s">
        <v>316</v>
      </c>
      <c r="R1165" s="413" t="s">
        <v>3208</v>
      </c>
      <c r="S1165" s="420" t="s">
        <v>44</v>
      </c>
      <c r="T1165" s="413"/>
      <c r="U1165" s="420"/>
      <c r="V1165" s="606">
        <f>LOOKUP(Table1[[#This Row],[JV '#]],Table4[JV '#],Table4[Construction Start Dates])</f>
        <v>42885</v>
      </c>
    </row>
    <row r="1166" spans="1:22" ht="36" x14ac:dyDescent="0.25">
      <c r="A1166" s="414" t="s">
        <v>3209</v>
      </c>
      <c r="B1166" s="415" t="s">
        <v>35</v>
      </c>
      <c r="C1166" s="514">
        <v>363</v>
      </c>
      <c r="D1166" s="416">
        <v>3232</v>
      </c>
      <c r="E1166" s="514">
        <v>74202</v>
      </c>
      <c r="F1166" s="455">
        <v>3204701200000</v>
      </c>
      <c r="G1166" s="416">
        <v>10</v>
      </c>
      <c r="H1166" s="415" t="s">
        <v>77</v>
      </c>
      <c r="I1166" s="418" t="s">
        <v>3205</v>
      </c>
      <c r="J1166" s="418" t="s">
        <v>3206</v>
      </c>
      <c r="K1166" s="418" t="s">
        <v>3205</v>
      </c>
      <c r="L1166" s="418" t="s">
        <v>3207</v>
      </c>
      <c r="M1166" s="419">
        <v>40.576861111111114</v>
      </c>
      <c r="N1166" s="419">
        <v>-79.501216666666664</v>
      </c>
      <c r="O1166" s="418">
        <v>20151412971</v>
      </c>
      <c r="P1166" s="413" t="s">
        <v>41</v>
      </c>
      <c r="Q1166" s="413" t="s">
        <v>3210</v>
      </c>
      <c r="R1166" s="413" t="s">
        <v>3211</v>
      </c>
      <c r="S1166" s="420" t="s">
        <v>44</v>
      </c>
      <c r="T1166" s="413"/>
      <c r="U1166" s="436"/>
      <c r="V1166" s="606">
        <f>LOOKUP(Table1[[#This Row],[JV '#]],Table4[JV '#],Table4[Construction Start Dates])</f>
        <v>42885</v>
      </c>
    </row>
    <row r="1167" spans="1:22" x14ac:dyDescent="0.25">
      <c r="A1167" s="414" t="s">
        <v>3212</v>
      </c>
      <c r="B1167" s="415" t="s">
        <v>35</v>
      </c>
      <c r="C1167" s="514">
        <v>363</v>
      </c>
      <c r="D1167" s="416">
        <v>3232</v>
      </c>
      <c r="E1167" s="514">
        <v>74202</v>
      </c>
      <c r="F1167" s="455">
        <v>3204701200000</v>
      </c>
      <c r="G1167" s="416">
        <v>10</v>
      </c>
      <c r="H1167" s="415" t="s">
        <v>77</v>
      </c>
      <c r="I1167" s="418" t="s">
        <v>3205</v>
      </c>
      <c r="J1167" s="418" t="s">
        <v>3206</v>
      </c>
      <c r="K1167" s="418" t="s">
        <v>3205</v>
      </c>
      <c r="L1167" s="418" t="s">
        <v>3207</v>
      </c>
      <c r="M1167" s="419">
        <v>40.576861111111114</v>
      </c>
      <c r="N1167" s="419">
        <v>-79.501216666666664</v>
      </c>
      <c r="O1167" s="418">
        <v>20151412971</v>
      </c>
      <c r="P1167" s="413" t="s">
        <v>41</v>
      </c>
      <c r="Q1167" s="413" t="s">
        <v>3213</v>
      </c>
      <c r="R1167" s="413" t="s">
        <v>3182</v>
      </c>
      <c r="S1167" s="420" t="s">
        <v>44</v>
      </c>
      <c r="T1167" s="413"/>
      <c r="U1167" s="436"/>
      <c r="V1167" s="606">
        <f>LOOKUP(Table1[[#This Row],[JV '#]],Table4[JV '#],Table4[Construction Start Dates])</f>
        <v>42885</v>
      </c>
    </row>
    <row r="1168" spans="1:22" ht="24" x14ac:dyDescent="0.25">
      <c r="A1168" s="414" t="s">
        <v>3214</v>
      </c>
      <c r="B1168" s="415" t="s">
        <v>35</v>
      </c>
      <c r="C1168" s="514">
        <v>364</v>
      </c>
      <c r="D1168" s="416">
        <v>3245</v>
      </c>
      <c r="E1168" s="514">
        <v>24023</v>
      </c>
      <c r="F1168" s="455">
        <v>3205700100245</v>
      </c>
      <c r="G1168" s="416">
        <v>10</v>
      </c>
      <c r="H1168" s="415" t="s">
        <v>77</v>
      </c>
      <c r="I1168" s="418" t="s">
        <v>3215</v>
      </c>
      <c r="J1168" s="418" t="s">
        <v>3216</v>
      </c>
      <c r="K1168" s="418" t="s">
        <v>3132</v>
      </c>
      <c r="L1168" s="418" t="s">
        <v>3133</v>
      </c>
      <c r="M1168" s="419">
        <v>40.636722222222225</v>
      </c>
      <c r="N1168" s="419">
        <v>-79.538700000000006</v>
      </c>
      <c r="O1168" s="418">
        <v>20143580317</v>
      </c>
      <c r="P1168" s="413" t="s">
        <v>657</v>
      </c>
      <c r="Q1168" s="413" t="s">
        <v>3217</v>
      </c>
      <c r="R1168" s="413" t="s">
        <v>3170</v>
      </c>
      <c r="S1168" s="420" t="s">
        <v>44</v>
      </c>
      <c r="T1168" s="413"/>
      <c r="U1168" s="420"/>
      <c r="V1168" s="606">
        <f>LOOKUP(Table1[[#This Row],[JV '#]],Table4[JV '#],Table4[Construction Start Dates])</f>
        <v>42510</v>
      </c>
    </row>
    <row r="1169" spans="1:22" ht="24" x14ac:dyDescent="0.25">
      <c r="A1169" s="414" t="s">
        <v>3218</v>
      </c>
      <c r="B1169" s="415" t="s">
        <v>35</v>
      </c>
      <c r="C1169" s="514">
        <v>364</v>
      </c>
      <c r="D1169" s="416">
        <v>3245</v>
      </c>
      <c r="E1169" s="514">
        <v>24023</v>
      </c>
      <c r="F1169" s="455">
        <v>3205700100245</v>
      </c>
      <c r="G1169" s="416">
        <v>10</v>
      </c>
      <c r="H1169" s="415" t="s">
        <v>77</v>
      </c>
      <c r="I1169" s="418" t="s">
        <v>3215</v>
      </c>
      <c r="J1169" s="418" t="s">
        <v>3216</v>
      </c>
      <c r="K1169" s="418" t="s">
        <v>3132</v>
      </c>
      <c r="L1169" s="418" t="s">
        <v>3133</v>
      </c>
      <c r="M1169" s="419">
        <v>40.636722222222225</v>
      </c>
      <c r="N1169" s="419">
        <v>-79.538700000000006</v>
      </c>
      <c r="O1169" s="418">
        <v>20143580317</v>
      </c>
      <c r="P1169" s="413" t="s">
        <v>107</v>
      </c>
      <c r="Q1169" s="413" t="s">
        <v>3140</v>
      </c>
      <c r="R1169" s="413" t="s">
        <v>3219</v>
      </c>
      <c r="S1169" s="420" t="s">
        <v>44</v>
      </c>
      <c r="T1169" s="413"/>
      <c r="U1169" s="436"/>
      <c r="V1169" s="606">
        <f>LOOKUP(Table1[[#This Row],[JV '#]],Table4[JV '#],Table4[Construction Start Dates])</f>
        <v>42510</v>
      </c>
    </row>
    <row r="1170" spans="1:22" ht="24" x14ac:dyDescent="0.25">
      <c r="A1170" s="414" t="s">
        <v>3220</v>
      </c>
      <c r="B1170" s="415" t="s">
        <v>35</v>
      </c>
      <c r="C1170" s="514">
        <v>364</v>
      </c>
      <c r="D1170" s="416">
        <v>3245</v>
      </c>
      <c r="E1170" s="514">
        <v>24023</v>
      </c>
      <c r="F1170" s="455">
        <v>3205700100245</v>
      </c>
      <c r="G1170" s="416">
        <v>10</v>
      </c>
      <c r="H1170" s="415" t="s">
        <v>77</v>
      </c>
      <c r="I1170" s="418" t="s">
        <v>3215</v>
      </c>
      <c r="J1170" s="418" t="s">
        <v>3216</v>
      </c>
      <c r="K1170" s="418" t="s">
        <v>3132</v>
      </c>
      <c r="L1170" s="418" t="s">
        <v>3133</v>
      </c>
      <c r="M1170" s="419">
        <v>40.636722222222225</v>
      </c>
      <c r="N1170" s="419">
        <v>-79.538700000000006</v>
      </c>
      <c r="O1170" s="418">
        <v>20143580317</v>
      </c>
      <c r="P1170" s="413" t="s">
        <v>309</v>
      </c>
      <c r="Q1170" s="413" t="s">
        <v>3140</v>
      </c>
      <c r="R1170" s="413" t="s">
        <v>3219</v>
      </c>
      <c r="S1170" s="420" t="s">
        <v>44</v>
      </c>
      <c r="T1170" s="413"/>
      <c r="U1170" s="436"/>
      <c r="V1170" s="606">
        <f>LOOKUP(Table1[[#This Row],[JV '#]],Table4[JV '#],Table4[Construction Start Dates])</f>
        <v>42510</v>
      </c>
    </row>
    <row r="1171" spans="1:22" ht="24" x14ac:dyDescent="0.25">
      <c r="A1171" s="414" t="s">
        <v>3221</v>
      </c>
      <c r="B1171" s="415" t="s">
        <v>35</v>
      </c>
      <c r="C1171" s="514">
        <v>364</v>
      </c>
      <c r="D1171" s="416">
        <v>3245</v>
      </c>
      <c r="E1171" s="514">
        <v>24023</v>
      </c>
      <c r="F1171" s="455">
        <v>3205700100245</v>
      </c>
      <c r="G1171" s="416">
        <v>10</v>
      </c>
      <c r="H1171" s="415" t="s">
        <v>77</v>
      </c>
      <c r="I1171" s="418" t="s">
        <v>3215</v>
      </c>
      <c r="J1171" s="418" t="s">
        <v>3216</v>
      </c>
      <c r="K1171" s="418" t="s">
        <v>3132</v>
      </c>
      <c r="L1171" s="418" t="s">
        <v>3133</v>
      </c>
      <c r="M1171" s="419">
        <v>40.636722222222225</v>
      </c>
      <c r="N1171" s="419">
        <v>-79.538700000000006</v>
      </c>
      <c r="O1171" s="418">
        <v>20143580317</v>
      </c>
      <c r="P1171" s="413" t="s">
        <v>46</v>
      </c>
      <c r="Q1171" s="413" t="s">
        <v>3222</v>
      </c>
      <c r="R1171" s="413" t="s">
        <v>3223</v>
      </c>
      <c r="S1171" s="420" t="s">
        <v>302</v>
      </c>
      <c r="T1171" s="413"/>
      <c r="U1171" s="436"/>
      <c r="V1171" s="606">
        <f>LOOKUP(Table1[[#This Row],[JV '#]],Table4[JV '#],Table4[Construction Start Dates])</f>
        <v>42510</v>
      </c>
    </row>
    <row r="1172" spans="1:22" ht="24" x14ac:dyDescent="0.25">
      <c r="A1172" s="414" t="s">
        <v>3224</v>
      </c>
      <c r="B1172" s="415" t="s">
        <v>35</v>
      </c>
      <c r="C1172" s="514">
        <v>364</v>
      </c>
      <c r="D1172" s="416">
        <v>3245</v>
      </c>
      <c r="E1172" s="514">
        <v>24023</v>
      </c>
      <c r="F1172" s="455">
        <v>3205700100245</v>
      </c>
      <c r="G1172" s="416">
        <v>10</v>
      </c>
      <c r="H1172" s="415" t="s">
        <v>77</v>
      </c>
      <c r="I1172" s="418" t="s">
        <v>3215</v>
      </c>
      <c r="J1172" s="418" t="s">
        <v>3216</v>
      </c>
      <c r="K1172" s="418" t="s">
        <v>3132</v>
      </c>
      <c r="L1172" s="418" t="s">
        <v>3133</v>
      </c>
      <c r="M1172" s="419">
        <v>40.636722222222225</v>
      </c>
      <c r="N1172" s="419">
        <v>-79.538700000000006</v>
      </c>
      <c r="O1172" s="418">
        <v>20143580317</v>
      </c>
      <c r="P1172" s="413" t="s">
        <v>55</v>
      </c>
      <c r="Q1172" s="413" t="s">
        <v>56</v>
      </c>
      <c r="R1172" s="413" t="s">
        <v>3225</v>
      </c>
      <c r="S1172" s="420" t="s">
        <v>302</v>
      </c>
      <c r="T1172" s="413"/>
      <c r="U1172" s="436"/>
      <c r="V1172" s="606">
        <f>LOOKUP(Table1[[#This Row],[JV '#]],Table4[JV '#],Table4[Construction Start Dates])</f>
        <v>42510</v>
      </c>
    </row>
    <row r="1173" spans="1:22" ht="24" x14ac:dyDescent="0.25">
      <c r="A1173" s="414" t="s">
        <v>3226</v>
      </c>
      <c r="B1173" s="415" t="s">
        <v>35</v>
      </c>
      <c r="C1173" s="514">
        <v>364</v>
      </c>
      <c r="D1173" s="416">
        <v>3245</v>
      </c>
      <c r="E1173" s="514">
        <v>24023</v>
      </c>
      <c r="F1173" s="455">
        <v>3205700100245</v>
      </c>
      <c r="G1173" s="416">
        <v>10</v>
      </c>
      <c r="H1173" s="415" t="s">
        <v>77</v>
      </c>
      <c r="I1173" s="418" t="s">
        <v>3215</v>
      </c>
      <c r="J1173" s="418" t="s">
        <v>3216</v>
      </c>
      <c r="K1173" s="418" t="s">
        <v>3132</v>
      </c>
      <c r="L1173" s="418" t="s">
        <v>3133</v>
      </c>
      <c r="M1173" s="419">
        <v>40.636722222222225</v>
      </c>
      <c r="N1173" s="419">
        <v>-79.538700000000006</v>
      </c>
      <c r="O1173" s="418">
        <v>20143580317</v>
      </c>
      <c r="P1173" s="413" t="s">
        <v>55</v>
      </c>
      <c r="Q1173" s="413" t="s">
        <v>3227</v>
      </c>
      <c r="R1173" s="413" t="s">
        <v>3228</v>
      </c>
      <c r="S1173" s="420" t="s">
        <v>302</v>
      </c>
      <c r="T1173" s="413"/>
      <c r="U1173" s="436"/>
      <c r="V1173" s="606">
        <f>LOOKUP(Table1[[#This Row],[JV '#]],Table4[JV '#],Table4[Construction Start Dates])</f>
        <v>42510</v>
      </c>
    </row>
    <row r="1174" spans="1:22" ht="24" x14ac:dyDescent="0.25">
      <c r="A1174" s="414" t="s">
        <v>3229</v>
      </c>
      <c r="B1174" s="415" t="s">
        <v>35</v>
      </c>
      <c r="C1174" s="514">
        <v>365</v>
      </c>
      <c r="D1174" s="416">
        <v>3278</v>
      </c>
      <c r="E1174" s="514">
        <v>24018</v>
      </c>
      <c r="F1174" s="455">
        <v>3300900800000</v>
      </c>
      <c r="G1174" s="416">
        <v>10</v>
      </c>
      <c r="H1174" s="415" t="s">
        <v>77</v>
      </c>
      <c r="I1174" s="418" t="s">
        <v>3230</v>
      </c>
      <c r="J1174" s="418" t="s">
        <v>3231</v>
      </c>
      <c r="K1174" s="418" t="s">
        <v>3232</v>
      </c>
      <c r="L1174" s="418" t="s">
        <v>3233</v>
      </c>
      <c r="M1174" s="419">
        <v>40.833027777777779</v>
      </c>
      <c r="N1174" s="419">
        <v>-79.624380555555561</v>
      </c>
      <c r="O1174" s="418">
        <v>20143580322</v>
      </c>
      <c r="P1174" s="413" t="s">
        <v>55</v>
      </c>
      <c r="Q1174" s="413" t="s">
        <v>2375</v>
      </c>
      <c r="R1174" s="413" t="s">
        <v>3234</v>
      </c>
      <c r="S1174" s="420" t="s">
        <v>302</v>
      </c>
      <c r="T1174" s="413"/>
      <c r="U1174" s="420"/>
      <c r="V1174" s="606">
        <f>LOOKUP(Table1[[#This Row],[JV '#]],Table4[JV '#],Table4[Construction Start Dates])</f>
        <v>42521</v>
      </c>
    </row>
    <row r="1175" spans="1:22" ht="24" x14ac:dyDescent="0.25">
      <c r="A1175" s="414" t="s">
        <v>3235</v>
      </c>
      <c r="B1175" s="415" t="s">
        <v>35</v>
      </c>
      <c r="C1175" s="514">
        <v>365</v>
      </c>
      <c r="D1175" s="416">
        <v>3278</v>
      </c>
      <c r="E1175" s="514">
        <v>24018</v>
      </c>
      <c r="F1175" s="455">
        <v>3300900800000</v>
      </c>
      <c r="G1175" s="416">
        <v>10</v>
      </c>
      <c r="H1175" s="415" t="s">
        <v>77</v>
      </c>
      <c r="I1175" s="418" t="s">
        <v>3230</v>
      </c>
      <c r="J1175" s="418" t="s">
        <v>3231</v>
      </c>
      <c r="K1175" s="418" t="s">
        <v>3232</v>
      </c>
      <c r="L1175" s="418" t="s">
        <v>3233</v>
      </c>
      <c r="M1175" s="419">
        <v>40.833027777777779</v>
      </c>
      <c r="N1175" s="419">
        <v>-79.624380555555561</v>
      </c>
      <c r="O1175" s="418">
        <v>20143580322</v>
      </c>
      <c r="P1175" s="413" t="s">
        <v>55</v>
      </c>
      <c r="Q1175" s="413" t="s">
        <v>134</v>
      </c>
      <c r="R1175" s="413" t="s">
        <v>3236</v>
      </c>
      <c r="S1175" s="420" t="s">
        <v>302</v>
      </c>
      <c r="T1175" s="413"/>
      <c r="U1175" s="436"/>
      <c r="V1175" s="606">
        <f>LOOKUP(Table1[[#This Row],[JV '#]],Table4[JV '#],Table4[Construction Start Dates])</f>
        <v>42521</v>
      </c>
    </row>
    <row r="1176" spans="1:22" ht="60" x14ac:dyDescent="0.25">
      <c r="A1176" s="414" t="s">
        <v>3237</v>
      </c>
      <c r="B1176" s="415" t="s">
        <v>35</v>
      </c>
      <c r="C1176" s="514">
        <v>365</v>
      </c>
      <c r="D1176" s="416">
        <v>3278</v>
      </c>
      <c r="E1176" s="514">
        <v>24018</v>
      </c>
      <c r="F1176" s="455">
        <v>3300900800000</v>
      </c>
      <c r="G1176" s="416">
        <v>10</v>
      </c>
      <c r="H1176" s="415" t="s">
        <v>77</v>
      </c>
      <c r="I1176" s="418" t="s">
        <v>3230</v>
      </c>
      <c r="J1176" s="418" t="s">
        <v>3231</v>
      </c>
      <c r="K1176" s="418" t="s">
        <v>3232</v>
      </c>
      <c r="L1176" s="418" t="s">
        <v>3233</v>
      </c>
      <c r="M1176" s="419">
        <v>40.833027777777779</v>
      </c>
      <c r="N1176" s="419">
        <v>-79.624380555555561</v>
      </c>
      <c r="O1176" s="418">
        <v>20143580322</v>
      </c>
      <c r="P1176" s="413" t="s">
        <v>46</v>
      </c>
      <c r="Q1176" s="413" t="s">
        <v>3222</v>
      </c>
      <c r="R1176" s="413" t="s">
        <v>3238</v>
      </c>
      <c r="S1176" s="420" t="s">
        <v>302</v>
      </c>
      <c r="T1176" s="413"/>
      <c r="U1176" s="436"/>
      <c r="V1176" s="606">
        <f>LOOKUP(Table1[[#This Row],[JV '#]],Table4[JV '#],Table4[Construction Start Dates])</f>
        <v>42521</v>
      </c>
    </row>
    <row r="1177" spans="1:22" ht="24" x14ac:dyDescent="0.25">
      <c r="A1177" s="414" t="s">
        <v>3239</v>
      </c>
      <c r="B1177" s="415" t="s">
        <v>35</v>
      </c>
      <c r="C1177" s="514">
        <v>365</v>
      </c>
      <c r="D1177" s="416">
        <v>3278</v>
      </c>
      <c r="E1177" s="514">
        <v>24018</v>
      </c>
      <c r="F1177" s="455">
        <v>3300900800000</v>
      </c>
      <c r="G1177" s="416">
        <v>10</v>
      </c>
      <c r="H1177" s="415" t="s">
        <v>77</v>
      </c>
      <c r="I1177" s="418" t="s">
        <v>3230</v>
      </c>
      <c r="J1177" s="418" t="s">
        <v>3231</v>
      </c>
      <c r="K1177" s="418" t="s">
        <v>3232</v>
      </c>
      <c r="L1177" s="418" t="s">
        <v>3233</v>
      </c>
      <c r="M1177" s="419">
        <v>40.833027777777779</v>
      </c>
      <c r="N1177" s="419">
        <v>-79.624380555555561</v>
      </c>
      <c r="O1177" s="418">
        <v>20143580322</v>
      </c>
      <c r="P1177" s="413" t="s">
        <v>41</v>
      </c>
      <c r="Q1177" s="413" t="s">
        <v>3240</v>
      </c>
      <c r="R1177" s="413" t="s">
        <v>3170</v>
      </c>
      <c r="S1177" s="420" t="s">
        <v>44</v>
      </c>
      <c r="T1177" s="413"/>
      <c r="U1177" s="436"/>
      <c r="V1177" s="606">
        <f>LOOKUP(Table1[[#This Row],[JV '#]],Table4[JV '#],Table4[Construction Start Dates])</f>
        <v>42521</v>
      </c>
    </row>
    <row r="1178" spans="1:22" x14ac:dyDescent="0.25">
      <c r="A1178" s="414" t="s">
        <v>3241</v>
      </c>
      <c r="B1178" s="415" t="s">
        <v>35</v>
      </c>
      <c r="C1178" s="514">
        <v>365</v>
      </c>
      <c r="D1178" s="416">
        <v>3278</v>
      </c>
      <c r="E1178" s="514">
        <v>24018</v>
      </c>
      <c r="F1178" s="455">
        <v>3300900800000</v>
      </c>
      <c r="G1178" s="416">
        <v>10</v>
      </c>
      <c r="H1178" s="415" t="s">
        <v>77</v>
      </c>
      <c r="I1178" s="418" t="s">
        <v>3230</v>
      </c>
      <c r="J1178" s="418" t="s">
        <v>3231</v>
      </c>
      <c r="K1178" s="418" t="s">
        <v>3232</v>
      </c>
      <c r="L1178" s="418" t="s">
        <v>3233</v>
      </c>
      <c r="M1178" s="419">
        <v>40.833027777777779</v>
      </c>
      <c r="N1178" s="419">
        <v>-79.624380555555561</v>
      </c>
      <c r="O1178" s="418">
        <v>20143580322</v>
      </c>
      <c r="P1178" s="413" t="s">
        <v>107</v>
      </c>
      <c r="Q1178" s="413" t="s">
        <v>3242</v>
      </c>
      <c r="R1178" s="413" t="s">
        <v>3243</v>
      </c>
      <c r="S1178" s="420" t="s">
        <v>44</v>
      </c>
      <c r="T1178" s="413"/>
      <c r="U1178" s="436"/>
      <c r="V1178" s="606">
        <f>LOOKUP(Table1[[#This Row],[JV '#]],Table4[JV '#],Table4[Construction Start Dates])</f>
        <v>42521</v>
      </c>
    </row>
    <row r="1179" spans="1:22" ht="24" x14ac:dyDescent="0.25">
      <c r="A1179" s="414" t="s">
        <v>3244</v>
      </c>
      <c r="B1179" s="415" t="s">
        <v>35</v>
      </c>
      <c r="C1179" s="514">
        <v>365</v>
      </c>
      <c r="D1179" s="416">
        <v>3278</v>
      </c>
      <c r="E1179" s="514">
        <v>24018</v>
      </c>
      <c r="F1179" s="455">
        <v>3300900800000</v>
      </c>
      <c r="G1179" s="416">
        <v>10</v>
      </c>
      <c r="H1179" s="415" t="s">
        <v>77</v>
      </c>
      <c r="I1179" s="418" t="s">
        <v>3230</v>
      </c>
      <c r="J1179" s="418" t="s">
        <v>3231</v>
      </c>
      <c r="K1179" s="418" t="s">
        <v>3232</v>
      </c>
      <c r="L1179" s="418" t="s">
        <v>3233</v>
      </c>
      <c r="M1179" s="419">
        <v>40.833027777777779</v>
      </c>
      <c r="N1179" s="419">
        <v>-79.624380555555561</v>
      </c>
      <c r="O1179" s="418">
        <v>20143580322</v>
      </c>
      <c r="P1179" s="413" t="s">
        <v>309</v>
      </c>
      <c r="Q1179" s="413" t="s">
        <v>3245</v>
      </c>
      <c r="R1179" s="413" t="s">
        <v>3246</v>
      </c>
      <c r="S1179" s="420" t="s">
        <v>44</v>
      </c>
      <c r="T1179" s="413"/>
      <c r="U1179" s="436"/>
      <c r="V1179" s="606">
        <f>LOOKUP(Table1[[#This Row],[JV '#]],Table4[JV '#],Table4[Construction Start Dates])</f>
        <v>42521</v>
      </c>
    </row>
    <row r="1180" spans="1:22" ht="24" x14ac:dyDescent="0.25">
      <c r="A1180" s="414" t="s">
        <v>3247</v>
      </c>
      <c r="B1180" s="415" t="s">
        <v>887</v>
      </c>
      <c r="C1180" s="415">
        <v>366</v>
      </c>
      <c r="D1180" s="456">
        <v>3282</v>
      </c>
      <c r="E1180" s="415">
        <v>24153</v>
      </c>
      <c r="F1180" s="455">
        <v>3301300602401</v>
      </c>
      <c r="G1180" s="416">
        <v>10</v>
      </c>
      <c r="H1180" s="415" t="s">
        <v>77</v>
      </c>
      <c r="I1180" s="418" t="s">
        <v>3248</v>
      </c>
      <c r="J1180" s="418" t="s">
        <v>3249</v>
      </c>
      <c r="K1180" s="418" t="s">
        <v>3116</v>
      </c>
      <c r="L1180" s="418" t="s">
        <v>3233</v>
      </c>
      <c r="M1180" s="419">
        <v>40.862722222222224</v>
      </c>
      <c r="N1180" s="419">
        <v>-79.675974999999994</v>
      </c>
      <c r="O1180" s="418">
        <v>20140221432</v>
      </c>
      <c r="P1180" s="413" t="s">
        <v>41</v>
      </c>
      <c r="Q1180" s="413" t="s">
        <v>42</v>
      </c>
      <c r="R1180" s="413" t="s">
        <v>3170</v>
      </c>
      <c r="S1180" s="420" t="s">
        <v>44</v>
      </c>
      <c r="T1180" s="413"/>
      <c r="U1180" s="413" t="s">
        <v>3250</v>
      </c>
      <c r="V1180" s="606">
        <f>LOOKUP(Table1[[#This Row],[JV '#]],Table4[JV '#],Table4[Construction Start Dates])</f>
        <v>42205</v>
      </c>
    </row>
    <row r="1181" spans="1:22" ht="24" x14ac:dyDescent="0.25">
      <c r="A1181" s="414" t="s">
        <v>3251</v>
      </c>
      <c r="B1181" s="415" t="s">
        <v>887</v>
      </c>
      <c r="C1181" s="415">
        <v>366</v>
      </c>
      <c r="D1181" s="456">
        <v>3282</v>
      </c>
      <c r="E1181" s="415">
        <v>24153</v>
      </c>
      <c r="F1181" s="455">
        <v>3301300602401</v>
      </c>
      <c r="G1181" s="416">
        <v>10</v>
      </c>
      <c r="H1181" s="415" t="s">
        <v>77</v>
      </c>
      <c r="I1181" s="418" t="s">
        <v>3248</v>
      </c>
      <c r="J1181" s="418" t="s">
        <v>3249</v>
      </c>
      <c r="K1181" s="418" t="s">
        <v>3116</v>
      </c>
      <c r="L1181" s="418" t="s">
        <v>3233</v>
      </c>
      <c r="M1181" s="419">
        <v>40.862722222222224</v>
      </c>
      <c r="N1181" s="419">
        <v>-79.675974999999994</v>
      </c>
      <c r="O1181" s="418">
        <v>20140221432</v>
      </c>
      <c r="P1181" s="413" t="s">
        <v>41</v>
      </c>
      <c r="Q1181" s="413" t="s">
        <v>42</v>
      </c>
      <c r="R1181" s="413" t="s">
        <v>3170</v>
      </c>
      <c r="S1181" s="420" t="s">
        <v>44</v>
      </c>
      <c r="T1181" s="413"/>
      <c r="U1181" s="413" t="s">
        <v>3250</v>
      </c>
      <c r="V1181" s="606">
        <f>LOOKUP(Table1[[#This Row],[JV '#]],Table4[JV '#],Table4[Construction Start Dates])</f>
        <v>42205</v>
      </c>
    </row>
    <row r="1182" spans="1:22" ht="24" x14ac:dyDescent="0.25">
      <c r="A1182" s="414" t="s">
        <v>3252</v>
      </c>
      <c r="B1182" s="415" t="s">
        <v>887</v>
      </c>
      <c r="C1182" s="415">
        <v>366</v>
      </c>
      <c r="D1182" s="456">
        <v>3282</v>
      </c>
      <c r="E1182" s="415">
        <v>24153</v>
      </c>
      <c r="F1182" s="455">
        <v>3301300602401</v>
      </c>
      <c r="G1182" s="416">
        <v>10</v>
      </c>
      <c r="H1182" s="415" t="s">
        <v>77</v>
      </c>
      <c r="I1182" s="418" t="s">
        <v>3248</v>
      </c>
      <c r="J1182" s="418" t="s">
        <v>3249</v>
      </c>
      <c r="K1182" s="418" t="s">
        <v>3116</v>
      </c>
      <c r="L1182" s="418" t="s">
        <v>3233</v>
      </c>
      <c r="M1182" s="419">
        <v>40.862722222222224</v>
      </c>
      <c r="N1182" s="419">
        <v>-79.675974999999994</v>
      </c>
      <c r="O1182" s="418">
        <v>20140221432</v>
      </c>
      <c r="P1182" s="413" t="s">
        <v>41</v>
      </c>
      <c r="Q1182" s="413" t="s">
        <v>42</v>
      </c>
      <c r="R1182" s="413" t="s">
        <v>3170</v>
      </c>
      <c r="S1182" s="420" t="s">
        <v>44</v>
      </c>
      <c r="T1182" s="413"/>
      <c r="U1182" s="413" t="s">
        <v>3253</v>
      </c>
      <c r="V1182" s="606">
        <f>LOOKUP(Table1[[#This Row],[JV '#]],Table4[JV '#],Table4[Construction Start Dates])</f>
        <v>42205</v>
      </c>
    </row>
    <row r="1183" spans="1:22" ht="24" x14ac:dyDescent="0.25">
      <c r="A1183" s="414" t="s">
        <v>3254</v>
      </c>
      <c r="B1183" s="415" t="s">
        <v>887</v>
      </c>
      <c r="C1183" s="415">
        <v>366</v>
      </c>
      <c r="D1183" s="456">
        <v>3282</v>
      </c>
      <c r="E1183" s="415">
        <v>24153</v>
      </c>
      <c r="F1183" s="455">
        <v>3301300602401</v>
      </c>
      <c r="G1183" s="416">
        <v>10</v>
      </c>
      <c r="H1183" s="415" t="s">
        <v>77</v>
      </c>
      <c r="I1183" s="418" t="s">
        <v>3248</v>
      </c>
      <c r="J1183" s="418" t="s">
        <v>3249</v>
      </c>
      <c r="K1183" s="418" t="s">
        <v>3116</v>
      </c>
      <c r="L1183" s="418" t="s">
        <v>3233</v>
      </c>
      <c r="M1183" s="419">
        <v>40.862722222222224</v>
      </c>
      <c r="N1183" s="419">
        <v>-79.675974999999994</v>
      </c>
      <c r="O1183" s="418">
        <v>20140221432</v>
      </c>
      <c r="P1183" s="413" t="s">
        <v>41</v>
      </c>
      <c r="Q1183" s="413" t="s">
        <v>42</v>
      </c>
      <c r="R1183" s="413" t="s">
        <v>3170</v>
      </c>
      <c r="S1183" s="420" t="s">
        <v>44</v>
      </c>
      <c r="T1183" s="413"/>
      <c r="U1183" s="413" t="s">
        <v>3250</v>
      </c>
      <c r="V1183" s="606">
        <f>LOOKUP(Table1[[#This Row],[JV '#]],Table4[JV '#],Table4[Construction Start Dates])</f>
        <v>42205</v>
      </c>
    </row>
    <row r="1184" spans="1:22" ht="24" x14ac:dyDescent="0.25">
      <c r="A1184" s="414" t="s">
        <v>3255</v>
      </c>
      <c r="B1184" s="415" t="s">
        <v>887</v>
      </c>
      <c r="C1184" s="415">
        <v>366</v>
      </c>
      <c r="D1184" s="456">
        <v>3282</v>
      </c>
      <c r="E1184" s="416">
        <v>24153</v>
      </c>
      <c r="F1184" s="496">
        <v>3301300602401</v>
      </c>
      <c r="G1184" s="416">
        <v>10</v>
      </c>
      <c r="H1184" s="415" t="s">
        <v>77</v>
      </c>
      <c r="I1184" s="418" t="s">
        <v>3248</v>
      </c>
      <c r="J1184" s="418" t="s">
        <v>3249</v>
      </c>
      <c r="K1184" s="418" t="s">
        <v>3116</v>
      </c>
      <c r="L1184" s="418" t="s">
        <v>3233</v>
      </c>
      <c r="M1184" s="419">
        <v>40.862722222222224</v>
      </c>
      <c r="N1184" s="419">
        <v>-79.675974999999994</v>
      </c>
      <c r="O1184" s="418">
        <v>20140221432</v>
      </c>
      <c r="P1184" s="413" t="s">
        <v>46</v>
      </c>
      <c r="Q1184" s="413" t="s">
        <v>3256</v>
      </c>
      <c r="R1184" s="413" t="s">
        <v>3257</v>
      </c>
      <c r="S1184" s="420" t="s">
        <v>302</v>
      </c>
      <c r="T1184" s="413"/>
      <c r="U1184" s="413" t="s">
        <v>895</v>
      </c>
      <c r="V1184" s="606">
        <f>LOOKUP(Table1[[#This Row],[JV '#]],Table4[JV '#],Table4[Construction Start Dates])</f>
        <v>42205</v>
      </c>
    </row>
    <row r="1185" spans="1:22" ht="24" x14ac:dyDescent="0.25">
      <c r="A1185" s="414" t="s">
        <v>3258</v>
      </c>
      <c r="B1185" s="415" t="s">
        <v>887</v>
      </c>
      <c r="C1185" s="415">
        <v>366</v>
      </c>
      <c r="D1185" s="456">
        <v>3282</v>
      </c>
      <c r="E1185" s="416">
        <v>24153</v>
      </c>
      <c r="F1185" s="496">
        <v>3301300602401</v>
      </c>
      <c r="G1185" s="416">
        <v>10</v>
      </c>
      <c r="H1185" s="415" t="s">
        <v>77</v>
      </c>
      <c r="I1185" s="418" t="s">
        <v>3248</v>
      </c>
      <c r="J1185" s="418" t="s">
        <v>3249</v>
      </c>
      <c r="K1185" s="418" t="s">
        <v>3116</v>
      </c>
      <c r="L1185" s="418" t="s">
        <v>3233</v>
      </c>
      <c r="M1185" s="419">
        <v>40.862722222222224</v>
      </c>
      <c r="N1185" s="419">
        <v>-79.675974999999994</v>
      </c>
      <c r="O1185" s="418">
        <v>20140221432</v>
      </c>
      <c r="P1185" s="413" t="s">
        <v>46</v>
      </c>
      <c r="Q1185" s="413" t="s">
        <v>3256</v>
      </c>
      <c r="R1185" s="413" t="s">
        <v>3257</v>
      </c>
      <c r="S1185" s="420" t="s">
        <v>302</v>
      </c>
      <c r="T1185" s="413"/>
      <c r="U1185" s="413" t="s">
        <v>895</v>
      </c>
      <c r="V1185" s="606">
        <f>LOOKUP(Table1[[#This Row],[JV '#]],Table4[JV '#],Table4[Construction Start Dates])</f>
        <v>42205</v>
      </c>
    </row>
    <row r="1186" spans="1:22" ht="24" x14ac:dyDescent="0.25">
      <c r="A1186" s="414" t="s">
        <v>3259</v>
      </c>
      <c r="B1186" s="415" t="s">
        <v>887</v>
      </c>
      <c r="C1186" s="459">
        <v>367</v>
      </c>
      <c r="D1186" s="416">
        <v>3293</v>
      </c>
      <c r="E1186" s="415">
        <v>83284</v>
      </c>
      <c r="F1186" s="478">
        <v>3301702501033</v>
      </c>
      <c r="G1186" s="416">
        <v>10</v>
      </c>
      <c r="H1186" s="415" t="s">
        <v>77</v>
      </c>
      <c r="I1186" s="418" t="s">
        <v>3260</v>
      </c>
      <c r="J1186" s="418" t="s">
        <v>3261</v>
      </c>
      <c r="K1186" s="418" t="s">
        <v>3147</v>
      </c>
      <c r="L1186" s="418" t="s">
        <v>3262</v>
      </c>
      <c r="M1186" s="419">
        <v>40.799388888888892</v>
      </c>
      <c r="N1186" s="419">
        <v>-79.566780555555553</v>
      </c>
      <c r="O1186" s="418">
        <v>20140221433</v>
      </c>
      <c r="P1186" s="413" t="s">
        <v>46</v>
      </c>
      <c r="Q1186" s="413" t="s">
        <v>3149</v>
      </c>
      <c r="R1186" s="413" t="s">
        <v>3150</v>
      </c>
      <c r="S1186" s="420" t="s">
        <v>302</v>
      </c>
      <c r="T1186" s="413"/>
      <c r="U1186" s="413" t="s">
        <v>895</v>
      </c>
      <c r="V1186" s="606">
        <f>LOOKUP(Table1[[#This Row],[JV '#]],Table4[JV '#],Table4[Construction Start Dates])</f>
        <v>42201</v>
      </c>
    </row>
    <row r="1187" spans="1:22" ht="24" x14ac:dyDescent="0.25">
      <c r="A1187" s="414" t="s">
        <v>3263</v>
      </c>
      <c r="B1187" s="415" t="s">
        <v>887</v>
      </c>
      <c r="C1187" s="459">
        <v>367</v>
      </c>
      <c r="D1187" s="416">
        <v>3293</v>
      </c>
      <c r="E1187" s="415">
        <v>83284</v>
      </c>
      <c r="F1187" s="478">
        <v>3301702501033</v>
      </c>
      <c r="G1187" s="416">
        <v>10</v>
      </c>
      <c r="H1187" s="415" t="s">
        <v>77</v>
      </c>
      <c r="I1187" s="418" t="s">
        <v>3260</v>
      </c>
      <c r="J1187" s="418" t="s">
        <v>3261</v>
      </c>
      <c r="K1187" s="418" t="s">
        <v>3147</v>
      </c>
      <c r="L1187" s="418" t="s">
        <v>3262</v>
      </c>
      <c r="M1187" s="419">
        <v>40.799388888888892</v>
      </c>
      <c r="N1187" s="419">
        <v>-79.566780555555553</v>
      </c>
      <c r="O1187" s="418">
        <v>20140221433</v>
      </c>
      <c r="P1187" s="413" t="s">
        <v>41</v>
      </c>
      <c r="Q1187" s="413" t="s">
        <v>3213</v>
      </c>
      <c r="R1187" s="413" t="s">
        <v>3170</v>
      </c>
      <c r="S1187" s="420" t="s">
        <v>44</v>
      </c>
      <c r="T1187" s="413"/>
      <c r="U1187" s="413" t="s">
        <v>3151</v>
      </c>
      <c r="V1187" s="606">
        <f>LOOKUP(Table1[[#This Row],[JV '#]],Table4[JV '#],Table4[Construction Start Dates])</f>
        <v>42201</v>
      </c>
    </row>
    <row r="1188" spans="1:22" ht="24" x14ac:dyDescent="0.25">
      <c r="A1188" s="414" t="s">
        <v>3264</v>
      </c>
      <c r="B1188" s="415" t="s">
        <v>887</v>
      </c>
      <c r="C1188" s="459">
        <v>367</v>
      </c>
      <c r="D1188" s="416">
        <v>3293</v>
      </c>
      <c r="E1188" s="415">
        <v>83284</v>
      </c>
      <c r="F1188" s="478">
        <v>3301702501033</v>
      </c>
      <c r="G1188" s="416">
        <v>10</v>
      </c>
      <c r="H1188" s="415" t="s">
        <v>77</v>
      </c>
      <c r="I1188" s="418" t="s">
        <v>3260</v>
      </c>
      <c r="J1188" s="418" t="s">
        <v>3261</v>
      </c>
      <c r="K1188" s="418" t="s">
        <v>3147</v>
      </c>
      <c r="L1188" s="418" t="s">
        <v>3262</v>
      </c>
      <c r="M1188" s="419">
        <v>40.799388888888892</v>
      </c>
      <c r="N1188" s="419">
        <v>-79.566780555555553</v>
      </c>
      <c r="O1188" s="418">
        <v>20140221433</v>
      </c>
      <c r="P1188" s="413" t="s">
        <v>353</v>
      </c>
      <c r="Q1188" s="413" t="s">
        <v>3265</v>
      </c>
      <c r="R1188" s="413" t="s">
        <v>3266</v>
      </c>
      <c r="S1188" s="420" t="s">
        <v>44</v>
      </c>
      <c r="T1188" s="413"/>
      <c r="U1188" s="413" t="s">
        <v>3267</v>
      </c>
      <c r="V1188" s="606">
        <f>LOOKUP(Table1[[#This Row],[JV '#]],Table4[JV '#],Table4[Construction Start Dates])</f>
        <v>42201</v>
      </c>
    </row>
    <row r="1189" spans="1:22" ht="24" x14ac:dyDescent="0.25">
      <c r="A1189" s="414" t="s">
        <v>3268</v>
      </c>
      <c r="B1189" s="415" t="s">
        <v>887</v>
      </c>
      <c r="C1189" s="459">
        <v>367</v>
      </c>
      <c r="D1189" s="416">
        <v>3293</v>
      </c>
      <c r="E1189" s="415">
        <v>83284</v>
      </c>
      <c r="F1189" s="478">
        <v>3301702501033</v>
      </c>
      <c r="G1189" s="416">
        <v>10</v>
      </c>
      <c r="H1189" s="415" t="s">
        <v>77</v>
      </c>
      <c r="I1189" s="418" t="s">
        <v>3260</v>
      </c>
      <c r="J1189" s="418" t="s">
        <v>3261</v>
      </c>
      <c r="K1189" s="418" t="s">
        <v>3147</v>
      </c>
      <c r="L1189" s="418" t="s">
        <v>3262</v>
      </c>
      <c r="M1189" s="419">
        <v>40.799388888888892</v>
      </c>
      <c r="N1189" s="419">
        <v>-79.566780555555553</v>
      </c>
      <c r="O1189" s="418">
        <v>20140221433</v>
      </c>
      <c r="P1189" s="413" t="s">
        <v>3269</v>
      </c>
      <c r="Q1189" s="413" t="s">
        <v>3270</v>
      </c>
      <c r="R1189" s="413" t="s">
        <v>3271</v>
      </c>
      <c r="S1189" s="420" t="s">
        <v>44</v>
      </c>
      <c r="T1189" s="413"/>
      <c r="U1189" s="413" t="s">
        <v>3267</v>
      </c>
      <c r="V1189" s="606">
        <f>LOOKUP(Table1[[#This Row],[JV '#]],Table4[JV '#],Table4[Construction Start Dates])</f>
        <v>42201</v>
      </c>
    </row>
    <row r="1190" spans="1:22" ht="48" x14ac:dyDescent="0.25">
      <c r="A1190" s="414" t="s">
        <v>3272</v>
      </c>
      <c r="B1190" s="415" t="s">
        <v>887</v>
      </c>
      <c r="C1190" s="459">
        <v>367</v>
      </c>
      <c r="D1190" s="416">
        <v>3293</v>
      </c>
      <c r="E1190" s="415">
        <v>83284</v>
      </c>
      <c r="F1190" s="478">
        <v>3301702501033</v>
      </c>
      <c r="G1190" s="416">
        <v>10</v>
      </c>
      <c r="H1190" s="415" t="s">
        <v>77</v>
      </c>
      <c r="I1190" s="418" t="s">
        <v>3260</v>
      </c>
      <c r="J1190" s="418" t="s">
        <v>3261</v>
      </c>
      <c r="K1190" s="418" t="s">
        <v>3147</v>
      </c>
      <c r="L1190" s="418" t="s">
        <v>3262</v>
      </c>
      <c r="M1190" s="419">
        <v>40.799388888888892</v>
      </c>
      <c r="N1190" s="419">
        <v>-79.566780555555553</v>
      </c>
      <c r="O1190" s="418">
        <v>20140221433</v>
      </c>
      <c r="P1190" s="413" t="s">
        <v>55</v>
      </c>
      <c r="Q1190" s="413" t="s">
        <v>2375</v>
      </c>
      <c r="R1190" s="413" t="s">
        <v>3166</v>
      </c>
      <c r="S1190" s="420" t="s">
        <v>302</v>
      </c>
      <c r="T1190" s="413"/>
      <c r="U1190" s="413" t="s">
        <v>3151</v>
      </c>
      <c r="V1190" s="606">
        <f>LOOKUP(Table1[[#This Row],[JV '#]],Table4[JV '#],Table4[Construction Start Dates])</f>
        <v>42201</v>
      </c>
    </row>
    <row r="1191" spans="1:22" ht="24" x14ac:dyDescent="0.25">
      <c r="A1191" s="414" t="s">
        <v>3273</v>
      </c>
      <c r="B1191" s="415" t="s">
        <v>887</v>
      </c>
      <c r="C1191" s="459">
        <v>367</v>
      </c>
      <c r="D1191" s="416">
        <v>3293</v>
      </c>
      <c r="E1191" s="415">
        <v>83284</v>
      </c>
      <c r="F1191" s="478">
        <v>3301702501033</v>
      </c>
      <c r="G1191" s="416">
        <v>10</v>
      </c>
      <c r="H1191" s="415" t="s">
        <v>77</v>
      </c>
      <c r="I1191" s="418" t="s">
        <v>3260</v>
      </c>
      <c r="J1191" s="418" t="s">
        <v>3261</v>
      </c>
      <c r="K1191" s="418" t="s">
        <v>3147</v>
      </c>
      <c r="L1191" s="418" t="s">
        <v>3262</v>
      </c>
      <c r="M1191" s="419">
        <v>40.799388888888892</v>
      </c>
      <c r="N1191" s="419">
        <v>-79.566780555555553</v>
      </c>
      <c r="O1191" s="418">
        <v>20140221433</v>
      </c>
      <c r="P1191" s="413" t="s">
        <v>3153</v>
      </c>
      <c r="Q1191" s="413" t="s">
        <v>3154</v>
      </c>
      <c r="R1191" s="413" t="s">
        <v>3155</v>
      </c>
      <c r="S1191" s="420" t="s">
        <v>302</v>
      </c>
      <c r="T1191" s="413"/>
      <c r="U1191" s="413" t="s">
        <v>3151</v>
      </c>
      <c r="V1191" s="606">
        <f>LOOKUP(Table1[[#This Row],[JV '#]],Table4[JV '#],Table4[Construction Start Dates])</f>
        <v>42201</v>
      </c>
    </row>
    <row r="1192" spans="1:22" ht="24" x14ac:dyDescent="0.25">
      <c r="A1192" s="414" t="s">
        <v>3274</v>
      </c>
      <c r="B1192" s="415" t="s">
        <v>887</v>
      </c>
      <c r="C1192" s="459">
        <v>367</v>
      </c>
      <c r="D1192" s="416">
        <v>3293</v>
      </c>
      <c r="E1192" s="415">
        <v>83284</v>
      </c>
      <c r="F1192" s="478">
        <v>3301702501033</v>
      </c>
      <c r="G1192" s="416">
        <v>10</v>
      </c>
      <c r="H1192" s="415" t="s">
        <v>77</v>
      </c>
      <c r="I1192" s="418" t="s">
        <v>3260</v>
      </c>
      <c r="J1192" s="418" t="s">
        <v>3261</v>
      </c>
      <c r="K1192" s="418" t="s">
        <v>3147</v>
      </c>
      <c r="L1192" s="418" t="s">
        <v>3262</v>
      </c>
      <c r="M1192" s="419">
        <v>40.799388888888892</v>
      </c>
      <c r="N1192" s="419">
        <v>-79.566780555555553</v>
      </c>
      <c r="O1192" s="418">
        <v>20140221433</v>
      </c>
      <c r="P1192" s="413" t="s">
        <v>55</v>
      </c>
      <c r="Q1192" s="413" t="s">
        <v>3275</v>
      </c>
      <c r="R1192" s="413" t="s">
        <v>3276</v>
      </c>
      <c r="S1192" s="420" t="s">
        <v>302</v>
      </c>
      <c r="T1192" s="413"/>
      <c r="U1192" s="413" t="s">
        <v>3151</v>
      </c>
      <c r="V1192" s="606">
        <f>LOOKUP(Table1[[#This Row],[JV '#]],Table4[JV '#],Table4[Construction Start Dates])</f>
        <v>42201</v>
      </c>
    </row>
    <row r="1193" spans="1:22" x14ac:dyDescent="0.25">
      <c r="A1193" s="414" t="s">
        <v>3277</v>
      </c>
      <c r="B1193" s="415" t="s">
        <v>35</v>
      </c>
      <c r="C1193" s="415">
        <v>368</v>
      </c>
      <c r="D1193" s="456">
        <v>3294</v>
      </c>
      <c r="E1193" s="415">
        <v>98070</v>
      </c>
      <c r="F1193" s="455">
        <v>3301702801869</v>
      </c>
      <c r="G1193" s="416">
        <v>10</v>
      </c>
      <c r="H1193" s="415" t="s">
        <v>77</v>
      </c>
      <c r="I1193" s="418" t="s">
        <v>3278</v>
      </c>
      <c r="J1193" s="418" t="s">
        <v>3261</v>
      </c>
      <c r="K1193" s="562" t="s">
        <v>3279</v>
      </c>
      <c r="L1193" s="562" t="s">
        <v>3280</v>
      </c>
      <c r="M1193" s="531">
        <v>40.808611111111112</v>
      </c>
      <c r="N1193" s="531">
        <v>-79.548255555555556</v>
      </c>
      <c r="O1193" s="418">
        <v>20150420541</v>
      </c>
      <c r="P1193" s="413" t="s">
        <v>657</v>
      </c>
      <c r="Q1193" s="413" t="s">
        <v>3181</v>
      </c>
      <c r="R1193" s="413" t="s">
        <v>3182</v>
      </c>
      <c r="S1193" s="420" t="s">
        <v>44</v>
      </c>
      <c r="T1193" s="413"/>
      <c r="U1193" s="420"/>
      <c r="V1193" s="606">
        <f>LOOKUP(Table1[[#This Row],[JV '#]],Table4[JV '#],Table4[Construction Start Dates])</f>
        <v>42795</v>
      </c>
    </row>
    <row r="1194" spans="1:22" x14ac:dyDescent="0.25">
      <c r="A1194" s="414" t="s">
        <v>3281</v>
      </c>
      <c r="B1194" s="415" t="s">
        <v>35</v>
      </c>
      <c r="C1194" s="415">
        <v>368</v>
      </c>
      <c r="D1194" s="456">
        <v>3294</v>
      </c>
      <c r="E1194" s="415">
        <v>98070</v>
      </c>
      <c r="F1194" s="455">
        <v>3301702801869</v>
      </c>
      <c r="G1194" s="416">
        <v>10</v>
      </c>
      <c r="H1194" s="415" t="s">
        <v>77</v>
      </c>
      <c r="I1194" s="418" t="s">
        <v>3278</v>
      </c>
      <c r="J1194" s="418" t="s">
        <v>3261</v>
      </c>
      <c r="K1194" s="562" t="s">
        <v>3279</v>
      </c>
      <c r="L1194" s="562" t="s">
        <v>3280</v>
      </c>
      <c r="M1194" s="531">
        <v>40.808611111111112</v>
      </c>
      <c r="N1194" s="531">
        <v>-79.548255555555556</v>
      </c>
      <c r="O1194" s="418">
        <v>20150420541</v>
      </c>
      <c r="P1194" s="413"/>
      <c r="Q1194" s="413" t="s">
        <v>3282</v>
      </c>
      <c r="R1194" s="413" t="s">
        <v>3283</v>
      </c>
      <c r="S1194" s="420" t="s">
        <v>44</v>
      </c>
      <c r="T1194" s="413"/>
      <c r="U1194" s="436"/>
      <c r="V1194" s="606">
        <f>LOOKUP(Table1[[#This Row],[JV '#]],Table4[JV '#],Table4[Construction Start Dates])</f>
        <v>42795</v>
      </c>
    </row>
    <row r="1195" spans="1:22" ht="24" x14ac:dyDescent="0.25">
      <c r="A1195" s="414" t="s">
        <v>3284</v>
      </c>
      <c r="B1195" s="415" t="s">
        <v>35</v>
      </c>
      <c r="C1195" s="415">
        <v>368</v>
      </c>
      <c r="D1195" s="456">
        <v>3294</v>
      </c>
      <c r="E1195" s="415">
        <v>98070</v>
      </c>
      <c r="F1195" s="455">
        <v>3301702801869</v>
      </c>
      <c r="G1195" s="416">
        <v>10</v>
      </c>
      <c r="H1195" s="415" t="s">
        <v>77</v>
      </c>
      <c r="I1195" s="418" t="s">
        <v>3278</v>
      </c>
      <c r="J1195" s="418" t="s">
        <v>3261</v>
      </c>
      <c r="K1195" s="562" t="s">
        <v>3279</v>
      </c>
      <c r="L1195" s="562" t="s">
        <v>3280</v>
      </c>
      <c r="M1195" s="531">
        <v>40.808611111111112</v>
      </c>
      <c r="N1195" s="531">
        <v>-79.548255555555556</v>
      </c>
      <c r="O1195" s="418">
        <v>20150420541</v>
      </c>
      <c r="P1195" s="413" t="s">
        <v>46</v>
      </c>
      <c r="Q1195" s="413" t="s">
        <v>257</v>
      </c>
      <c r="R1195" s="413" t="s">
        <v>3143</v>
      </c>
      <c r="S1195" s="420"/>
      <c r="T1195" s="413"/>
      <c r="U1195" s="436"/>
      <c r="V1195" s="606">
        <f>LOOKUP(Table1[[#This Row],[JV '#]],Table4[JV '#],Table4[Construction Start Dates])</f>
        <v>42795</v>
      </c>
    </row>
    <row r="1196" spans="1:22" ht="48" x14ac:dyDescent="0.25">
      <c r="A1196" s="414" t="s">
        <v>3285</v>
      </c>
      <c r="B1196" s="415" t="s">
        <v>35</v>
      </c>
      <c r="C1196" s="415">
        <v>368</v>
      </c>
      <c r="D1196" s="456">
        <v>3294</v>
      </c>
      <c r="E1196" s="415">
        <v>98070</v>
      </c>
      <c r="F1196" s="455">
        <v>3301702801869</v>
      </c>
      <c r="G1196" s="416">
        <v>10</v>
      </c>
      <c r="H1196" s="415" t="s">
        <v>77</v>
      </c>
      <c r="I1196" s="418" t="s">
        <v>3278</v>
      </c>
      <c r="J1196" s="418" t="s">
        <v>3261</v>
      </c>
      <c r="K1196" s="562" t="s">
        <v>3279</v>
      </c>
      <c r="L1196" s="562" t="s">
        <v>3280</v>
      </c>
      <c r="M1196" s="531">
        <v>40.808611111111112</v>
      </c>
      <c r="N1196" s="531">
        <v>-79.548255555555556</v>
      </c>
      <c r="O1196" s="418">
        <v>20150420541</v>
      </c>
      <c r="P1196" s="413" t="s">
        <v>55</v>
      </c>
      <c r="Q1196" s="413" t="s">
        <v>151</v>
      </c>
      <c r="R1196" s="413" t="s">
        <v>3191</v>
      </c>
      <c r="S1196" s="420" t="s">
        <v>302</v>
      </c>
      <c r="T1196" s="413"/>
      <c r="U1196" s="436"/>
      <c r="V1196" s="606">
        <f>LOOKUP(Table1[[#This Row],[JV '#]],Table4[JV '#],Table4[Construction Start Dates])</f>
        <v>42795</v>
      </c>
    </row>
    <row r="1197" spans="1:22" ht="24" x14ac:dyDescent="0.25">
      <c r="A1197" s="414" t="s">
        <v>3286</v>
      </c>
      <c r="B1197" s="415" t="s">
        <v>887</v>
      </c>
      <c r="C1197" s="415">
        <v>369</v>
      </c>
      <c r="D1197" s="456">
        <v>7834</v>
      </c>
      <c r="E1197" s="415">
        <v>24806</v>
      </c>
      <c r="F1197" s="455">
        <v>10006800200616</v>
      </c>
      <c r="G1197" s="416">
        <v>10</v>
      </c>
      <c r="H1197" s="415" t="s">
        <v>3287</v>
      </c>
      <c r="I1197" s="418" t="s">
        <v>3288</v>
      </c>
      <c r="J1197" s="418" t="s">
        <v>3289</v>
      </c>
      <c r="K1197" s="418" t="s">
        <v>3147</v>
      </c>
      <c r="L1197" s="418" t="s">
        <v>3290</v>
      </c>
      <c r="M1197" s="419">
        <v>40.786611111111114</v>
      </c>
      <c r="N1197" s="419">
        <v>-80.145008333333337</v>
      </c>
      <c r="O1197" s="418">
        <v>20140510738</v>
      </c>
      <c r="P1197" s="413" t="s">
        <v>3269</v>
      </c>
      <c r="Q1197" s="413" t="s">
        <v>3291</v>
      </c>
      <c r="R1197" s="413" t="s">
        <v>3292</v>
      </c>
      <c r="S1197" s="420" t="s">
        <v>44</v>
      </c>
      <c r="T1197" s="413">
        <v>12</v>
      </c>
      <c r="U1197" s="413" t="s">
        <v>899</v>
      </c>
      <c r="V1197" s="606">
        <f>LOOKUP(Table1[[#This Row],[JV '#]],Table4[JV '#],Table4[Construction Start Dates])</f>
        <v>42205</v>
      </c>
    </row>
    <row r="1198" spans="1:22" ht="24" x14ac:dyDescent="0.25">
      <c r="A1198" s="414" t="s">
        <v>3293</v>
      </c>
      <c r="B1198" s="415" t="s">
        <v>887</v>
      </c>
      <c r="C1198" s="415">
        <v>369</v>
      </c>
      <c r="D1198" s="456">
        <v>7834</v>
      </c>
      <c r="E1198" s="415">
        <v>24806</v>
      </c>
      <c r="F1198" s="455">
        <v>10006800200616</v>
      </c>
      <c r="G1198" s="416">
        <v>10</v>
      </c>
      <c r="H1198" s="415" t="s">
        <v>3287</v>
      </c>
      <c r="I1198" s="418" t="s">
        <v>3288</v>
      </c>
      <c r="J1198" s="418" t="s">
        <v>3289</v>
      </c>
      <c r="K1198" s="418" t="s">
        <v>3147</v>
      </c>
      <c r="L1198" s="418" t="s">
        <v>3290</v>
      </c>
      <c r="M1198" s="419">
        <v>40.786611111111114</v>
      </c>
      <c r="N1198" s="419">
        <v>-80.145008333333337</v>
      </c>
      <c r="O1198" s="418">
        <v>20140510738</v>
      </c>
      <c r="P1198" s="413" t="s">
        <v>41</v>
      </c>
      <c r="Q1198" s="413" t="s">
        <v>3294</v>
      </c>
      <c r="R1198" s="413" t="s">
        <v>3170</v>
      </c>
      <c r="S1198" s="420" t="s">
        <v>44</v>
      </c>
      <c r="T1198" s="413"/>
      <c r="U1198" s="413" t="s">
        <v>899</v>
      </c>
      <c r="V1198" s="606">
        <f>LOOKUP(Table1[[#This Row],[JV '#]],Table4[JV '#],Table4[Construction Start Dates])</f>
        <v>42205</v>
      </c>
    </row>
    <row r="1199" spans="1:22" ht="24" x14ac:dyDescent="0.25">
      <c r="A1199" s="414" t="s">
        <v>3295</v>
      </c>
      <c r="B1199" s="415" t="s">
        <v>887</v>
      </c>
      <c r="C1199" s="415">
        <v>369</v>
      </c>
      <c r="D1199" s="456">
        <v>7834</v>
      </c>
      <c r="E1199" s="415">
        <v>24806</v>
      </c>
      <c r="F1199" s="455">
        <v>10006800200616</v>
      </c>
      <c r="G1199" s="416">
        <v>10</v>
      </c>
      <c r="H1199" s="415" t="s">
        <v>3287</v>
      </c>
      <c r="I1199" s="418" t="s">
        <v>3288</v>
      </c>
      <c r="J1199" s="418" t="s">
        <v>3289</v>
      </c>
      <c r="K1199" s="418" t="s">
        <v>3147</v>
      </c>
      <c r="L1199" s="418" t="s">
        <v>3290</v>
      </c>
      <c r="M1199" s="419">
        <v>40.786611111111114</v>
      </c>
      <c r="N1199" s="419">
        <v>-80.145008333333337</v>
      </c>
      <c r="O1199" s="418">
        <v>20140510738</v>
      </c>
      <c r="P1199" s="413" t="s">
        <v>353</v>
      </c>
      <c r="Q1199" s="413" t="s">
        <v>3296</v>
      </c>
      <c r="R1199" s="413" t="s">
        <v>3297</v>
      </c>
      <c r="S1199" s="420" t="s">
        <v>44</v>
      </c>
      <c r="T1199" s="413">
        <v>8</v>
      </c>
      <c r="U1199" s="413" t="s">
        <v>937</v>
      </c>
      <c r="V1199" s="606">
        <f>LOOKUP(Table1[[#This Row],[JV '#]],Table4[JV '#],Table4[Construction Start Dates])</f>
        <v>42205</v>
      </c>
    </row>
    <row r="1200" spans="1:22" ht="24" x14ac:dyDescent="0.25">
      <c r="A1200" s="414" t="s">
        <v>3298</v>
      </c>
      <c r="B1200" s="415" t="s">
        <v>887</v>
      </c>
      <c r="C1200" s="415">
        <v>369</v>
      </c>
      <c r="D1200" s="456">
        <v>7834</v>
      </c>
      <c r="E1200" s="415">
        <v>24806</v>
      </c>
      <c r="F1200" s="455">
        <v>10006800200616</v>
      </c>
      <c r="G1200" s="416">
        <v>10</v>
      </c>
      <c r="H1200" s="415" t="s">
        <v>3287</v>
      </c>
      <c r="I1200" s="418" t="s">
        <v>3288</v>
      </c>
      <c r="J1200" s="418" t="s">
        <v>3289</v>
      </c>
      <c r="K1200" s="418" t="s">
        <v>3147</v>
      </c>
      <c r="L1200" s="418" t="s">
        <v>3290</v>
      </c>
      <c r="M1200" s="419">
        <v>40.786611111111114</v>
      </c>
      <c r="N1200" s="419">
        <v>-80.145008333333337</v>
      </c>
      <c r="O1200" s="418">
        <v>20140510738</v>
      </c>
      <c r="P1200" s="413" t="s">
        <v>46</v>
      </c>
      <c r="Q1200" s="413" t="s">
        <v>134</v>
      </c>
      <c r="R1200" s="413" t="s">
        <v>3299</v>
      </c>
      <c r="S1200" s="420" t="s">
        <v>302</v>
      </c>
      <c r="T1200" s="413"/>
      <c r="U1200" s="413" t="s">
        <v>3151</v>
      </c>
      <c r="V1200" s="606">
        <f>LOOKUP(Table1[[#This Row],[JV '#]],Table4[JV '#],Table4[Construction Start Dates])</f>
        <v>42205</v>
      </c>
    </row>
    <row r="1201" spans="1:22" ht="24" x14ac:dyDescent="0.25">
      <c r="A1201" s="414" t="s">
        <v>3300</v>
      </c>
      <c r="B1201" s="415" t="s">
        <v>887</v>
      </c>
      <c r="C1201" s="415">
        <v>369</v>
      </c>
      <c r="D1201" s="456">
        <v>7834</v>
      </c>
      <c r="E1201" s="415">
        <v>24806</v>
      </c>
      <c r="F1201" s="455">
        <v>10006800200616</v>
      </c>
      <c r="G1201" s="416">
        <v>10</v>
      </c>
      <c r="H1201" s="415" t="s">
        <v>3287</v>
      </c>
      <c r="I1201" s="418" t="s">
        <v>3288</v>
      </c>
      <c r="J1201" s="418" t="s">
        <v>3289</v>
      </c>
      <c r="K1201" s="418" t="s">
        <v>3147</v>
      </c>
      <c r="L1201" s="418" t="s">
        <v>3290</v>
      </c>
      <c r="M1201" s="419">
        <v>40.786611111111114</v>
      </c>
      <c r="N1201" s="419">
        <v>-80.145008333333337</v>
      </c>
      <c r="O1201" s="418">
        <v>20140510738</v>
      </c>
      <c r="P1201" s="413" t="s">
        <v>55</v>
      </c>
      <c r="Q1201" s="413" t="s">
        <v>3301</v>
      </c>
      <c r="R1201" s="413" t="s">
        <v>3302</v>
      </c>
      <c r="S1201" s="420" t="s">
        <v>302</v>
      </c>
      <c r="T1201" s="413"/>
      <c r="U1201" s="413" t="s">
        <v>3151</v>
      </c>
      <c r="V1201" s="606">
        <f>LOOKUP(Table1[[#This Row],[JV '#]],Table4[JV '#],Table4[Construction Start Dates])</f>
        <v>42205</v>
      </c>
    </row>
    <row r="1202" spans="1:22" ht="24" x14ac:dyDescent="0.25">
      <c r="A1202" s="414" t="s">
        <v>3303</v>
      </c>
      <c r="B1202" s="415" t="s">
        <v>887</v>
      </c>
      <c r="C1202" s="415">
        <v>369</v>
      </c>
      <c r="D1202" s="456">
        <v>7834</v>
      </c>
      <c r="E1202" s="415">
        <v>24806</v>
      </c>
      <c r="F1202" s="455">
        <v>10006800200616</v>
      </c>
      <c r="G1202" s="416">
        <v>10</v>
      </c>
      <c r="H1202" s="415" t="s">
        <v>3287</v>
      </c>
      <c r="I1202" s="418" t="s">
        <v>3288</v>
      </c>
      <c r="J1202" s="418" t="s">
        <v>3289</v>
      </c>
      <c r="K1202" s="418" t="s">
        <v>3147</v>
      </c>
      <c r="L1202" s="418" t="s">
        <v>3290</v>
      </c>
      <c r="M1202" s="419">
        <v>40.786611111111114</v>
      </c>
      <c r="N1202" s="419">
        <v>-80.145008333333337</v>
      </c>
      <c r="O1202" s="418">
        <v>20140510738</v>
      </c>
      <c r="P1202" s="413" t="s">
        <v>55</v>
      </c>
      <c r="Q1202" s="413" t="s">
        <v>3301</v>
      </c>
      <c r="R1202" s="413" t="s">
        <v>3302</v>
      </c>
      <c r="S1202" s="420" t="s">
        <v>302</v>
      </c>
      <c r="T1202" s="413"/>
      <c r="U1202" s="413" t="s">
        <v>3151</v>
      </c>
      <c r="V1202" s="606">
        <f>LOOKUP(Table1[[#This Row],[JV '#]],Table4[JV '#],Table4[Construction Start Dates])</f>
        <v>42205</v>
      </c>
    </row>
    <row r="1203" spans="1:22" ht="36" x14ac:dyDescent="0.25">
      <c r="A1203" s="414" t="s">
        <v>3304</v>
      </c>
      <c r="B1203" s="415" t="s">
        <v>887</v>
      </c>
      <c r="C1203" s="415">
        <v>369</v>
      </c>
      <c r="D1203" s="456">
        <v>7834</v>
      </c>
      <c r="E1203" s="415">
        <v>24806</v>
      </c>
      <c r="F1203" s="455">
        <v>10006800200616</v>
      </c>
      <c r="G1203" s="416">
        <v>10</v>
      </c>
      <c r="H1203" s="415" t="s">
        <v>3287</v>
      </c>
      <c r="I1203" s="418" t="s">
        <v>3288</v>
      </c>
      <c r="J1203" s="418" t="s">
        <v>3289</v>
      </c>
      <c r="K1203" s="418" t="s">
        <v>3147</v>
      </c>
      <c r="L1203" s="418" t="s">
        <v>3290</v>
      </c>
      <c r="M1203" s="419">
        <v>40.786611111111114</v>
      </c>
      <c r="N1203" s="419">
        <v>-80.145008333333337</v>
      </c>
      <c r="O1203" s="418">
        <v>20140510738</v>
      </c>
      <c r="P1203" s="413" t="s">
        <v>46</v>
      </c>
      <c r="Q1203" s="413" t="s">
        <v>3296</v>
      </c>
      <c r="R1203" s="413" t="s">
        <v>3305</v>
      </c>
      <c r="S1203" s="420" t="s">
        <v>302</v>
      </c>
      <c r="T1203" s="413"/>
      <c r="U1203" s="413" t="s">
        <v>3151</v>
      </c>
      <c r="V1203" s="606">
        <f>LOOKUP(Table1[[#This Row],[JV '#]],Table4[JV '#],Table4[Construction Start Dates])</f>
        <v>42205</v>
      </c>
    </row>
    <row r="1204" spans="1:22" ht="36" x14ac:dyDescent="0.25">
      <c r="A1204" s="414" t="s">
        <v>3306</v>
      </c>
      <c r="B1204" s="415" t="s">
        <v>887</v>
      </c>
      <c r="C1204" s="415">
        <v>369</v>
      </c>
      <c r="D1204" s="456">
        <v>7834</v>
      </c>
      <c r="E1204" s="415">
        <v>24806</v>
      </c>
      <c r="F1204" s="455">
        <v>10006800200616</v>
      </c>
      <c r="G1204" s="416">
        <v>10</v>
      </c>
      <c r="H1204" s="415" t="s">
        <v>3287</v>
      </c>
      <c r="I1204" s="418" t="s">
        <v>3288</v>
      </c>
      <c r="J1204" s="418" t="s">
        <v>3289</v>
      </c>
      <c r="K1204" s="418" t="s">
        <v>3147</v>
      </c>
      <c r="L1204" s="418" t="s">
        <v>3290</v>
      </c>
      <c r="M1204" s="419">
        <v>40.786611111111114</v>
      </c>
      <c r="N1204" s="419">
        <v>-80.145008333333337</v>
      </c>
      <c r="O1204" s="418">
        <v>20140510738</v>
      </c>
      <c r="P1204" s="413" t="s">
        <v>46</v>
      </c>
      <c r="Q1204" s="413" t="s">
        <v>3296</v>
      </c>
      <c r="R1204" s="413" t="s">
        <v>3305</v>
      </c>
      <c r="S1204" s="420" t="s">
        <v>302</v>
      </c>
      <c r="T1204" s="413"/>
      <c r="U1204" s="413" t="s">
        <v>895</v>
      </c>
      <c r="V1204" s="606">
        <f>LOOKUP(Table1[[#This Row],[JV '#]],Table4[JV '#],Table4[Construction Start Dates])</f>
        <v>42205</v>
      </c>
    </row>
    <row r="1205" spans="1:22" x14ac:dyDescent="0.25">
      <c r="A1205" s="414">
        <v>370</v>
      </c>
      <c r="B1205" s="415" t="s">
        <v>35</v>
      </c>
      <c r="C1205" s="514">
        <v>370</v>
      </c>
      <c r="D1205" s="456">
        <v>7925</v>
      </c>
      <c r="E1205" s="514">
        <v>24757</v>
      </c>
      <c r="F1205" s="455">
        <v>10030800801195</v>
      </c>
      <c r="G1205" s="416">
        <v>10</v>
      </c>
      <c r="H1205" s="415" t="s">
        <v>3287</v>
      </c>
      <c r="I1205" s="418" t="s">
        <v>3307</v>
      </c>
      <c r="J1205" s="418" t="s">
        <v>3308</v>
      </c>
      <c r="K1205" s="418" t="s">
        <v>3309</v>
      </c>
      <c r="L1205" s="418" t="s">
        <v>3310</v>
      </c>
      <c r="M1205" s="419">
        <v>40.951388888888886</v>
      </c>
      <c r="N1205" s="419">
        <v>-79.900172222222224</v>
      </c>
      <c r="O1205" s="418">
        <v>20151413015</v>
      </c>
      <c r="P1205" s="413" t="s">
        <v>41</v>
      </c>
      <c r="Q1205" s="413" t="s">
        <v>208</v>
      </c>
      <c r="R1205" s="413" t="s">
        <v>209</v>
      </c>
      <c r="S1205" s="420" t="s">
        <v>44</v>
      </c>
      <c r="T1205" s="413"/>
      <c r="U1205" s="420"/>
      <c r="V1205" s="606">
        <f>LOOKUP(Table1[[#This Row],[JV '#]],Table4[JV '#],Table4[Construction Start Dates])</f>
        <v>42885</v>
      </c>
    </row>
    <row r="1206" spans="1:22" ht="24" x14ac:dyDescent="0.25">
      <c r="A1206" s="414" t="s">
        <v>3311</v>
      </c>
      <c r="B1206" s="415" t="s">
        <v>887</v>
      </c>
      <c r="C1206" s="415">
        <v>371</v>
      </c>
      <c r="D1206" s="456">
        <v>7935</v>
      </c>
      <c r="E1206" s="415">
        <v>24667</v>
      </c>
      <c r="F1206" s="455">
        <v>10035603000333</v>
      </c>
      <c r="G1206" s="416">
        <v>10</v>
      </c>
      <c r="H1206" s="415" t="s">
        <v>3287</v>
      </c>
      <c r="I1206" s="418" t="s">
        <v>3312</v>
      </c>
      <c r="J1206" s="418" t="s">
        <v>3313</v>
      </c>
      <c r="K1206" s="418" t="s">
        <v>3314</v>
      </c>
      <c r="L1206" s="418" t="s">
        <v>3315</v>
      </c>
      <c r="M1206" s="419">
        <v>40.80972222222222</v>
      </c>
      <c r="N1206" s="419">
        <v>-79.837500000000006</v>
      </c>
      <c r="O1206" s="418">
        <v>20140510756</v>
      </c>
      <c r="P1206" s="413" t="s">
        <v>41</v>
      </c>
      <c r="Q1206" s="413" t="s">
        <v>3316</v>
      </c>
      <c r="R1206" s="413" t="s">
        <v>3170</v>
      </c>
      <c r="S1206" s="420" t="s">
        <v>44</v>
      </c>
      <c r="T1206" s="413">
        <v>6</v>
      </c>
      <c r="U1206" s="413" t="s">
        <v>3151</v>
      </c>
      <c r="V1206" s="606">
        <f>LOOKUP(Table1[[#This Row],[JV '#]],Table4[JV '#],Table4[Construction Start Dates])</f>
        <v>42219</v>
      </c>
    </row>
    <row r="1207" spans="1:22" ht="24" x14ac:dyDescent="0.25">
      <c r="A1207" s="414" t="s">
        <v>3317</v>
      </c>
      <c r="B1207" s="415" t="s">
        <v>887</v>
      </c>
      <c r="C1207" s="415">
        <v>371</v>
      </c>
      <c r="D1207" s="456">
        <v>7935</v>
      </c>
      <c r="E1207" s="415">
        <v>24667</v>
      </c>
      <c r="F1207" s="455">
        <v>10035603000333</v>
      </c>
      <c r="G1207" s="416">
        <v>10</v>
      </c>
      <c r="H1207" s="415" t="s">
        <v>3287</v>
      </c>
      <c r="I1207" s="418" t="s">
        <v>3312</v>
      </c>
      <c r="J1207" s="418" t="s">
        <v>3313</v>
      </c>
      <c r="K1207" s="418" t="s">
        <v>3314</v>
      </c>
      <c r="L1207" s="418" t="s">
        <v>3315</v>
      </c>
      <c r="M1207" s="419">
        <v>40.80972222222222</v>
      </c>
      <c r="N1207" s="419">
        <v>-79.837500000000006</v>
      </c>
      <c r="O1207" s="418">
        <v>20140510756</v>
      </c>
      <c r="P1207" s="413" t="s">
        <v>41</v>
      </c>
      <c r="Q1207" s="413" t="s">
        <v>3316</v>
      </c>
      <c r="R1207" s="413" t="s">
        <v>3170</v>
      </c>
      <c r="S1207" s="420" t="s">
        <v>44</v>
      </c>
      <c r="T1207" s="413">
        <v>4</v>
      </c>
      <c r="U1207" s="413" t="s">
        <v>3151</v>
      </c>
      <c r="V1207" s="606">
        <f>LOOKUP(Table1[[#This Row],[JV '#]],Table4[JV '#],Table4[Construction Start Dates])</f>
        <v>42219</v>
      </c>
    </row>
    <row r="1208" spans="1:22" ht="24" x14ac:dyDescent="0.25">
      <c r="A1208" s="414" t="s">
        <v>3318</v>
      </c>
      <c r="B1208" s="415" t="s">
        <v>887</v>
      </c>
      <c r="C1208" s="415">
        <v>371</v>
      </c>
      <c r="D1208" s="456">
        <v>7935</v>
      </c>
      <c r="E1208" s="415">
        <v>24667</v>
      </c>
      <c r="F1208" s="455">
        <v>10035603000333</v>
      </c>
      <c r="G1208" s="416">
        <v>10</v>
      </c>
      <c r="H1208" s="415" t="s">
        <v>3287</v>
      </c>
      <c r="I1208" s="418" t="s">
        <v>3312</v>
      </c>
      <c r="J1208" s="418" t="s">
        <v>3313</v>
      </c>
      <c r="K1208" s="418" t="s">
        <v>3314</v>
      </c>
      <c r="L1208" s="418" t="s">
        <v>3315</v>
      </c>
      <c r="M1208" s="419">
        <v>40.80972222222222</v>
      </c>
      <c r="N1208" s="419">
        <v>-79.837500000000006</v>
      </c>
      <c r="O1208" s="418">
        <v>20140510756</v>
      </c>
      <c r="P1208" s="413" t="s">
        <v>55</v>
      </c>
      <c r="Q1208" s="413" t="s">
        <v>3319</v>
      </c>
      <c r="R1208" s="413" t="s">
        <v>3320</v>
      </c>
      <c r="S1208" s="420" t="s">
        <v>302</v>
      </c>
      <c r="T1208" s="413"/>
      <c r="U1208" s="413" t="s">
        <v>895</v>
      </c>
      <c r="V1208" s="606">
        <f>LOOKUP(Table1[[#This Row],[JV '#]],Table4[JV '#],Table4[Construction Start Dates])</f>
        <v>42219</v>
      </c>
    </row>
    <row r="1209" spans="1:22" ht="24" x14ac:dyDescent="0.25">
      <c r="A1209" s="414" t="s">
        <v>3321</v>
      </c>
      <c r="B1209" s="415" t="s">
        <v>887</v>
      </c>
      <c r="C1209" s="415">
        <v>371</v>
      </c>
      <c r="D1209" s="456">
        <v>7935</v>
      </c>
      <c r="E1209" s="415">
        <v>24667</v>
      </c>
      <c r="F1209" s="455">
        <v>10035603000333</v>
      </c>
      <c r="G1209" s="416">
        <v>10</v>
      </c>
      <c r="H1209" s="415" t="s">
        <v>3287</v>
      </c>
      <c r="I1209" s="418" t="s">
        <v>3312</v>
      </c>
      <c r="J1209" s="418" t="s">
        <v>3313</v>
      </c>
      <c r="K1209" s="418" t="s">
        <v>3314</v>
      </c>
      <c r="L1209" s="418" t="s">
        <v>3315</v>
      </c>
      <c r="M1209" s="419">
        <v>40.80972222222222</v>
      </c>
      <c r="N1209" s="419">
        <v>-79.837500000000006</v>
      </c>
      <c r="O1209" s="418">
        <v>20140510756</v>
      </c>
      <c r="P1209" s="413" t="s">
        <v>55</v>
      </c>
      <c r="Q1209" s="413" t="s">
        <v>3319</v>
      </c>
      <c r="R1209" s="413" t="s">
        <v>3320</v>
      </c>
      <c r="S1209" s="420" t="s">
        <v>302</v>
      </c>
      <c r="T1209" s="413"/>
      <c r="U1209" s="413" t="s">
        <v>895</v>
      </c>
      <c r="V1209" s="606">
        <f>LOOKUP(Table1[[#This Row],[JV '#]],Table4[JV '#],Table4[Construction Start Dates])</f>
        <v>42219</v>
      </c>
    </row>
    <row r="1210" spans="1:22" ht="24" x14ac:dyDescent="0.25">
      <c r="A1210" s="414" t="s">
        <v>3322</v>
      </c>
      <c r="B1210" s="415" t="s">
        <v>887</v>
      </c>
      <c r="C1210" s="415">
        <v>371</v>
      </c>
      <c r="D1210" s="456">
        <v>7935</v>
      </c>
      <c r="E1210" s="415">
        <v>24667</v>
      </c>
      <c r="F1210" s="455">
        <v>10035603000333</v>
      </c>
      <c r="G1210" s="416">
        <v>10</v>
      </c>
      <c r="H1210" s="415" t="s">
        <v>3287</v>
      </c>
      <c r="I1210" s="418" t="s">
        <v>3312</v>
      </c>
      <c r="J1210" s="418" t="s">
        <v>3313</v>
      </c>
      <c r="K1210" s="418" t="s">
        <v>3314</v>
      </c>
      <c r="L1210" s="418" t="s">
        <v>3315</v>
      </c>
      <c r="M1210" s="419">
        <v>40.80972222222222</v>
      </c>
      <c r="N1210" s="419">
        <v>-79.837500000000006</v>
      </c>
      <c r="O1210" s="418">
        <v>20140510756</v>
      </c>
      <c r="P1210" s="413" t="s">
        <v>55</v>
      </c>
      <c r="Q1210" s="413" t="s">
        <v>3319</v>
      </c>
      <c r="R1210" s="413" t="s">
        <v>3320</v>
      </c>
      <c r="S1210" s="420" t="s">
        <v>302</v>
      </c>
      <c r="T1210" s="413"/>
      <c r="U1210" s="413" t="s">
        <v>895</v>
      </c>
      <c r="V1210" s="606">
        <f>LOOKUP(Table1[[#This Row],[JV '#]],Table4[JV '#],Table4[Construction Start Dates])</f>
        <v>42219</v>
      </c>
    </row>
    <row r="1211" spans="1:22" ht="36" x14ac:dyDescent="0.25">
      <c r="A1211" s="414" t="s">
        <v>3323</v>
      </c>
      <c r="B1211" s="415" t="s">
        <v>887</v>
      </c>
      <c r="C1211" s="415">
        <v>371</v>
      </c>
      <c r="D1211" s="456">
        <v>7935</v>
      </c>
      <c r="E1211" s="415">
        <v>24667</v>
      </c>
      <c r="F1211" s="455">
        <v>10035603000333</v>
      </c>
      <c r="G1211" s="416">
        <v>10</v>
      </c>
      <c r="H1211" s="415" t="s">
        <v>3287</v>
      </c>
      <c r="I1211" s="418" t="s">
        <v>3312</v>
      </c>
      <c r="J1211" s="418" t="s">
        <v>3313</v>
      </c>
      <c r="K1211" s="418" t="s">
        <v>3314</v>
      </c>
      <c r="L1211" s="418" t="s">
        <v>3315</v>
      </c>
      <c r="M1211" s="419">
        <v>40.80972222222222</v>
      </c>
      <c r="N1211" s="419">
        <v>-79.837500000000006</v>
      </c>
      <c r="O1211" s="418">
        <v>20140510756</v>
      </c>
      <c r="P1211" s="413" t="s">
        <v>46</v>
      </c>
      <c r="Q1211" s="413" t="s">
        <v>3256</v>
      </c>
      <c r="R1211" s="413" t="s">
        <v>3324</v>
      </c>
      <c r="S1211" s="420" t="s">
        <v>302</v>
      </c>
      <c r="T1211" s="413"/>
      <c r="U1211" s="413" t="s">
        <v>895</v>
      </c>
      <c r="V1211" s="606">
        <f>LOOKUP(Table1[[#This Row],[JV '#]],Table4[JV '#],Table4[Construction Start Dates])</f>
        <v>42219</v>
      </c>
    </row>
    <row r="1212" spans="1:22" ht="24" x14ac:dyDescent="0.25">
      <c r="A1212" s="414" t="s">
        <v>3325</v>
      </c>
      <c r="B1212" s="415" t="s">
        <v>887</v>
      </c>
      <c r="C1212" s="415">
        <v>371</v>
      </c>
      <c r="D1212" s="456">
        <v>7935</v>
      </c>
      <c r="E1212" s="415">
        <v>24667</v>
      </c>
      <c r="F1212" s="455">
        <v>10035603000333</v>
      </c>
      <c r="G1212" s="416">
        <v>10</v>
      </c>
      <c r="H1212" s="415" t="s">
        <v>3287</v>
      </c>
      <c r="I1212" s="418" t="s">
        <v>3312</v>
      </c>
      <c r="J1212" s="418" t="s">
        <v>3313</v>
      </c>
      <c r="K1212" s="418" t="s">
        <v>3314</v>
      </c>
      <c r="L1212" s="418" t="s">
        <v>3315</v>
      </c>
      <c r="M1212" s="419">
        <v>40.80972222222222</v>
      </c>
      <c r="N1212" s="419">
        <v>-79.837500000000006</v>
      </c>
      <c r="O1212" s="418">
        <v>20140510756</v>
      </c>
      <c r="P1212" s="413" t="s">
        <v>55</v>
      </c>
      <c r="Q1212" s="413" t="s">
        <v>3326</v>
      </c>
      <c r="R1212" s="413" t="s">
        <v>3327</v>
      </c>
      <c r="S1212" s="420" t="s">
        <v>302</v>
      </c>
      <c r="T1212" s="413"/>
      <c r="U1212" s="413" t="s">
        <v>895</v>
      </c>
      <c r="V1212" s="606">
        <f>LOOKUP(Table1[[#This Row],[JV '#]],Table4[JV '#],Table4[Construction Start Dates])</f>
        <v>42219</v>
      </c>
    </row>
    <row r="1213" spans="1:22" ht="24" x14ac:dyDescent="0.25">
      <c r="A1213" s="414" t="s">
        <v>3328</v>
      </c>
      <c r="B1213" s="415" t="s">
        <v>887</v>
      </c>
      <c r="C1213" s="415">
        <v>371</v>
      </c>
      <c r="D1213" s="456">
        <v>7935</v>
      </c>
      <c r="E1213" s="415">
        <v>24667</v>
      </c>
      <c r="F1213" s="455">
        <v>10035603000333</v>
      </c>
      <c r="G1213" s="416">
        <v>10</v>
      </c>
      <c r="H1213" s="415" t="s">
        <v>3287</v>
      </c>
      <c r="I1213" s="418" t="s">
        <v>3312</v>
      </c>
      <c r="J1213" s="418" t="s">
        <v>3313</v>
      </c>
      <c r="K1213" s="418" t="s">
        <v>3314</v>
      </c>
      <c r="L1213" s="418" t="s">
        <v>3315</v>
      </c>
      <c r="M1213" s="419">
        <v>40.80972222222222</v>
      </c>
      <c r="N1213" s="419">
        <v>-79.837500000000006</v>
      </c>
      <c r="O1213" s="418">
        <v>20140510756</v>
      </c>
      <c r="P1213" s="413" t="s">
        <v>55</v>
      </c>
      <c r="Q1213" s="413" t="s">
        <v>134</v>
      </c>
      <c r="R1213" s="413" t="s">
        <v>3236</v>
      </c>
      <c r="S1213" s="420" t="s">
        <v>302</v>
      </c>
      <c r="T1213" s="413"/>
      <c r="U1213" s="413" t="s">
        <v>895</v>
      </c>
      <c r="V1213" s="606">
        <f>LOOKUP(Table1[[#This Row],[JV '#]],Table4[JV '#],Table4[Construction Start Dates])</f>
        <v>42219</v>
      </c>
    </row>
    <row r="1214" spans="1:22" ht="24" x14ac:dyDescent="0.25">
      <c r="A1214" s="414">
        <v>372</v>
      </c>
      <c r="B1214" s="415" t="s">
        <v>35</v>
      </c>
      <c r="C1214" s="415">
        <v>372</v>
      </c>
      <c r="D1214" s="456">
        <v>8016</v>
      </c>
      <c r="E1214" s="415">
        <v>24779</v>
      </c>
      <c r="F1214" s="455">
        <v>10102500100211</v>
      </c>
      <c r="G1214" s="416">
        <v>10</v>
      </c>
      <c r="H1214" s="415" t="s">
        <v>3287</v>
      </c>
      <c r="I1214" s="418" t="s">
        <v>3329</v>
      </c>
      <c r="J1214" s="418" t="s">
        <v>3330</v>
      </c>
      <c r="K1214" s="418" t="s">
        <v>3331</v>
      </c>
      <c r="L1214" s="418" t="s">
        <v>3332</v>
      </c>
      <c r="M1214" s="419">
        <v>40.867027777777778</v>
      </c>
      <c r="N1214" s="419">
        <v>-79.8292</v>
      </c>
      <c r="O1214" s="418">
        <v>20151422492</v>
      </c>
      <c r="P1214" s="413"/>
      <c r="Q1214" s="413" t="s">
        <v>63</v>
      </c>
      <c r="R1214" s="413"/>
      <c r="S1214" s="420"/>
      <c r="T1214" s="413"/>
      <c r="U1214" s="420"/>
      <c r="V1214" s="606">
        <f>LOOKUP(Table1[[#This Row],[JV '#]],Table4[JV '#],Table4[Construction Start Dates])</f>
        <v>42887</v>
      </c>
    </row>
    <row r="1215" spans="1:22" ht="24" x14ac:dyDescent="0.25">
      <c r="A1215" s="414" t="s">
        <v>3333</v>
      </c>
      <c r="B1215" s="415" t="s">
        <v>887</v>
      </c>
      <c r="C1215" s="415">
        <v>373</v>
      </c>
      <c r="D1215" s="456">
        <v>8025</v>
      </c>
      <c r="E1215" s="415">
        <v>78002</v>
      </c>
      <c r="F1215" s="455">
        <v>10200700101196</v>
      </c>
      <c r="G1215" s="416">
        <v>10</v>
      </c>
      <c r="H1215" s="415" t="s">
        <v>3287</v>
      </c>
      <c r="I1215" s="418" t="s">
        <v>3334</v>
      </c>
      <c r="J1215" s="418" t="s">
        <v>3335</v>
      </c>
      <c r="K1215" s="418" t="s">
        <v>3336</v>
      </c>
      <c r="L1215" s="418" t="s">
        <v>3337</v>
      </c>
      <c r="M1215" s="419">
        <v>40.674277777777775</v>
      </c>
      <c r="N1215" s="419">
        <v>-79.828777777777773</v>
      </c>
      <c r="O1215" s="418">
        <v>20140371912</v>
      </c>
      <c r="P1215" s="413" t="s">
        <v>41</v>
      </c>
      <c r="Q1215" s="413" t="s">
        <v>3294</v>
      </c>
      <c r="R1215" s="413" t="s">
        <v>3170</v>
      </c>
      <c r="S1215" s="420" t="s">
        <v>44</v>
      </c>
      <c r="T1215" s="413"/>
      <c r="U1215" s="420" t="s">
        <v>899</v>
      </c>
      <c r="V1215" s="606" t="str">
        <f>LOOKUP(Table1[[#This Row],[JV '#]],Table4[JV '#],Table4[Construction Start Dates])</f>
        <v>06-22-15 A</v>
      </c>
    </row>
    <row r="1216" spans="1:22" ht="24" x14ac:dyDescent="0.25">
      <c r="A1216" s="414" t="s">
        <v>3338</v>
      </c>
      <c r="B1216" s="415" t="s">
        <v>887</v>
      </c>
      <c r="C1216" s="415">
        <v>373</v>
      </c>
      <c r="D1216" s="456">
        <v>8025</v>
      </c>
      <c r="E1216" s="415">
        <v>78002</v>
      </c>
      <c r="F1216" s="455">
        <v>10200700101196</v>
      </c>
      <c r="G1216" s="416">
        <v>10</v>
      </c>
      <c r="H1216" s="415" t="s">
        <v>3287</v>
      </c>
      <c r="I1216" s="418" t="s">
        <v>3334</v>
      </c>
      <c r="J1216" s="418" t="s">
        <v>3335</v>
      </c>
      <c r="K1216" s="418" t="s">
        <v>3336</v>
      </c>
      <c r="L1216" s="418" t="s">
        <v>3337</v>
      </c>
      <c r="M1216" s="419">
        <v>40.674277777777775</v>
      </c>
      <c r="N1216" s="419">
        <v>-79.828777777777773</v>
      </c>
      <c r="O1216" s="418">
        <v>20140371912</v>
      </c>
      <c r="P1216" s="413" t="s">
        <v>41</v>
      </c>
      <c r="Q1216" s="413" t="s">
        <v>3294</v>
      </c>
      <c r="R1216" s="413" t="s">
        <v>3170</v>
      </c>
      <c r="S1216" s="420" t="s">
        <v>44</v>
      </c>
      <c r="T1216" s="413"/>
      <c r="U1216" s="413" t="s">
        <v>3151</v>
      </c>
      <c r="V1216" s="606" t="str">
        <f>LOOKUP(Table1[[#This Row],[JV '#]],Table4[JV '#],Table4[Construction Start Dates])</f>
        <v>06-22-15 A</v>
      </c>
    </row>
    <row r="1217" spans="1:22" ht="24" x14ac:dyDescent="0.25">
      <c r="A1217" s="414" t="s">
        <v>3339</v>
      </c>
      <c r="B1217" s="415" t="s">
        <v>887</v>
      </c>
      <c r="C1217" s="415">
        <v>373</v>
      </c>
      <c r="D1217" s="456">
        <v>8025</v>
      </c>
      <c r="E1217" s="415">
        <v>78002</v>
      </c>
      <c r="F1217" s="455">
        <v>10200700101196</v>
      </c>
      <c r="G1217" s="416">
        <v>10</v>
      </c>
      <c r="H1217" s="415" t="s">
        <v>3287</v>
      </c>
      <c r="I1217" s="418" t="s">
        <v>3334</v>
      </c>
      <c r="J1217" s="418" t="s">
        <v>3335</v>
      </c>
      <c r="K1217" s="418" t="s">
        <v>3336</v>
      </c>
      <c r="L1217" s="418" t="s">
        <v>3337</v>
      </c>
      <c r="M1217" s="419">
        <v>40.674277777777775</v>
      </c>
      <c r="N1217" s="419">
        <v>-79.828777777777773</v>
      </c>
      <c r="O1217" s="418">
        <v>20140371912</v>
      </c>
      <c r="P1217" s="413" t="s">
        <v>41</v>
      </c>
      <c r="Q1217" s="413" t="s">
        <v>3294</v>
      </c>
      <c r="R1217" s="413" t="s">
        <v>3170</v>
      </c>
      <c r="S1217" s="420" t="s">
        <v>44</v>
      </c>
      <c r="T1217" s="413"/>
      <c r="U1217" s="413" t="s">
        <v>3151</v>
      </c>
      <c r="V1217" s="606" t="str">
        <f>LOOKUP(Table1[[#This Row],[JV '#]],Table4[JV '#],Table4[Construction Start Dates])</f>
        <v>06-22-15 A</v>
      </c>
    </row>
    <row r="1218" spans="1:22" ht="24" x14ac:dyDescent="0.25">
      <c r="A1218" s="414" t="s">
        <v>3340</v>
      </c>
      <c r="B1218" s="415" t="s">
        <v>887</v>
      </c>
      <c r="C1218" s="415">
        <v>373</v>
      </c>
      <c r="D1218" s="456">
        <v>8025</v>
      </c>
      <c r="E1218" s="415">
        <v>78002</v>
      </c>
      <c r="F1218" s="455">
        <v>10200700101196</v>
      </c>
      <c r="G1218" s="416">
        <v>10</v>
      </c>
      <c r="H1218" s="415" t="s">
        <v>3287</v>
      </c>
      <c r="I1218" s="418" t="s">
        <v>3334</v>
      </c>
      <c r="J1218" s="418" t="s">
        <v>3335</v>
      </c>
      <c r="K1218" s="418" t="s">
        <v>3336</v>
      </c>
      <c r="L1218" s="418" t="s">
        <v>3337</v>
      </c>
      <c r="M1218" s="419">
        <v>40.674277777777775</v>
      </c>
      <c r="N1218" s="419">
        <v>-79.828777777777773</v>
      </c>
      <c r="O1218" s="418">
        <v>20140371912</v>
      </c>
      <c r="P1218" s="413" t="s">
        <v>41</v>
      </c>
      <c r="Q1218" s="413" t="s">
        <v>3294</v>
      </c>
      <c r="R1218" s="413" t="s">
        <v>3170</v>
      </c>
      <c r="S1218" s="420" t="s">
        <v>44</v>
      </c>
      <c r="T1218" s="413"/>
      <c r="U1218" s="420" t="s">
        <v>3250</v>
      </c>
      <c r="V1218" s="606" t="str">
        <f>LOOKUP(Table1[[#This Row],[JV '#]],Table4[JV '#],Table4[Construction Start Dates])</f>
        <v>06-22-15 A</v>
      </c>
    </row>
    <row r="1219" spans="1:22" ht="48" x14ac:dyDescent="0.25">
      <c r="A1219" s="414" t="s">
        <v>3341</v>
      </c>
      <c r="B1219" s="415" t="s">
        <v>887</v>
      </c>
      <c r="C1219" s="415">
        <v>373</v>
      </c>
      <c r="D1219" s="456">
        <v>8025</v>
      </c>
      <c r="E1219" s="415">
        <v>78002</v>
      </c>
      <c r="F1219" s="455">
        <v>10200700101196</v>
      </c>
      <c r="G1219" s="416">
        <v>10</v>
      </c>
      <c r="H1219" s="415" t="s">
        <v>3287</v>
      </c>
      <c r="I1219" s="418" t="s">
        <v>3334</v>
      </c>
      <c r="J1219" s="418" t="s">
        <v>3335</v>
      </c>
      <c r="K1219" s="418" t="s">
        <v>3336</v>
      </c>
      <c r="L1219" s="418" t="s">
        <v>3337</v>
      </c>
      <c r="M1219" s="419">
        <v>40.674277777777775</v>
      </c>
      <c r="N1219" s="419">
        <v>-79.828777777777773</v>
      </c>
      <c r="O1219" s="418">
        <v>20140371912</v>
      </c>
      <c r="P1219" s="413" t="s">
        <v>55</v>
      </c>
      <c r="Q1219" s="413" t="s">
        <v>3342</v>
      </c>
      <c r="R1219" s="413" t="s">
        <v>3343</v>
      </c>
      <c r="S1219" s="420" t="s">
        <v>302</v>
      </c>
      <c r="T1219" s="413"/>
      <c r="U1219" s="420" t="s">
        <v>937</v>
      </c>
      <c r="V1219" s="606" t="str">
        <f>LOOKUP(Table1[[#This Row],[JV '#]],Table4[JV '#],Table4[Construction Start Dates])</f>
        <v>06-22-15 A</v>
      </c>
    </row>
    <row r="1220" spans="1:22" ht="48" x14ac:dyDescent="0.25">
      <c r="A1220" s="414" t="s">
        <v>3344</v>
      </c>
      <c r="B1220" s="415" t="s">
        <v>887</v>
      </c>
      <c r="C1220" s="415">
        <v>373</v>
      </c>
      <c r="D1220" s="456">
        <v>8025</v>
      </c>
      <c r="E1220" s="415">
        <v>78002</v>
      </c>
      <c r="F1220" s="455">
        <v>10200700101196</v>
      </c>
      <c r="G1220" s="416">
        <v>10</v>
      </c>
      <c r="H1220" s="415" t="s">
        <v>3287</v>
      </c>
      <c r="I1220" s="418" t="s">
        <v>3334</v>
      </c>
      <c r="J1220" s="418" t="s">
        <v>3335</v>
      </c>
      <c r="K1220" s="418" t="s">
        <v>3336</v>
      </c>
      <c r="L1220" s="418" t="s">
        <v>3337</v>
      </c>
      <c r="M1220" s="419">
        <v>40.674277777777775</v>
      </c>
      <c r="N1220" s="419">
        <v>-79.828777777777773</v>
      </c>
      <c r="O1220" s="418">
        <v>20140371912</v>
      </c>
      <c r="P1220" s="413" t="s">
        <v>55</v>
      </c>
      <c r="Q1220" s="413" t="s">
        <v>3342</v>
      </c>
      <c r="R1220" s="413" t="s">
        <v>3343</v>
      </c>
      <c r="S1220" s="420" t="s">
        <v>302</v>
      </c>
      <c r="T1220" s="413"/>
      <c r="U1220" s="420" t="s">
        <v>937</v>
      </c>
      <c r="V1220" s="606" t="str">
        <f>LOOKUP(Table1[[#This Row],[JV '#]],Table4[JV '#],Table4[Construction Start Dates])</f>
        <v>06-22-15 A</v>
      </c>
    </row>
    <row r="1221" spans="1:22" ht="24" x14ac:dyDescent="0.25">
      <c r="A1221" s="414" t="s">
        <v>3345</v>
      </c>
      <c r="B1221" s="415" t="s">
        <v>887</v>
      </c>
      <c r="C1221" s="415">
        <v>373</v>
      </c>
      <c r="D1221" s="456">
        <v>8025</v>
      </c>
      <c r="E1221" s="415">
        <v>78002</v>
      </c>
      <c r="F1221" s="455">
        <v>10200700101196</v>
      </c>
      <c r="G1221" s="416">
        <v>10</v>
      </c>
      <c r="H1221" s="415" t="s">
        <v>3287</v>
      </c>
      <c r="I1221" s="418" t="s">
        <v>3334</v>
      </c>
      <c r="J1221" s="418" t="s">
        <v>3335</v>
      </c>
      <c r="K1221" s="418" t="s">
        <v>3336</v>
      </c>
      <c r="L1221" s="418" t="s">
        <v>3337</v>
      </c>
      <c r="M1221" s="419">
        <v>40.674277777777775</v>
      </c>
      <c r="N1221" s="419">
        <v>-79.828777777777773</v>
      </c>
      <c r="O1221" s="418">
        <v>20140371912</v>
      </c>
      <c r="P1221" s="413" t="s">
        <v>3153</v>
      </c>
      <c r="Q1221" s="413" t="s">
        <v>3154</v>
      </c>
      <c r="R1221" s="413" t="s">
        <v>3346</v>
      </c>
      <c r="S1221" s="420" t="s">
        <v>302</v>
      </c>
      <c r="T1221" s="413"/>
      <c r="U1221" s="420" t="s">
        <v>937</v>
      </c>
      <c r="V1221" s="606" t="str">
        <f>LOOKUP(Table1[[#This Row],[JV '#]],Table4[JV '#],Table4[Construction Start Dates])</f>
        <v>06-22-15 A</v>
      </c>
    </row>
    <row r="1222" spans="1:22" ht="24" x14ac:dyDescent="0.25">
      <c r="A1222" s="414" t="s">
        <v>3347</v>
      </c>
      <c r="B1222" s="415" t="s">
        <v>887</v>
      </c>
      <c r="C1222" s="415">
        <v>373</v>
      </c>
      <c r="D1222" s="456">
        <v>8025</v>
      </c>
      <c r="E1222" s="415">
        <v>78002</v>
      </c>
      <c r="F1222" s="455">
        <v>10200700101196</v>
      </c>
      <c r="G1222" s="416">
        <v>10</v>
      </c>
      <c r="H1222" s="415" t="s">
        <v>3287</v>
      </c>
      <c r="I1222" s="418" t="s">
        <v>3334</v>
      </c>
      <c r="J1222" s="418" t="s">
        <v>3335</v>
      </c>
      <c r="K1222" s="418" t="s">
        <v>3336</v>
      </c>
      <c r="L1222" s="418" t="s">
        <v>3337</v>
      </c>
      <c r="M1222" s="419">
        <v>40.674277777777775</v>
      </c>
      <c r="N1222" s="419">
        <v>-79.828777777777773</v>
      </c>
      <c r="O1222" s="418">
        <v>20140371912</v>
      </c>
      <c r="P1222" s="413" t="s">
        <v>46</v>
      </c>
      <c r="Q1222" s="413" t="s">
        <v>3149</v>
      </c>
      <c r="R1222" s="413" t="s">
        <v>3348</v>
      </c>
      <c r="S1222" s="420" t="s">
        <v>302</v>
      </c>
      <c r="T1222" s="413"/>
      <c r="U1222" s="413" t="s">
        <v>3151</v>
      </c>
      <c r="V1222" s="606" t="str">
        <f>LOOKUP(Table1[[#This Row],[JV '#]],Table4[JV '#],Table4[Construction Start Dates])</f>
        <v>06-22-15 A</v>
      </c>
    </row>
    <row r="1223" spans="1:22" ht="24" x14ac:dyDescent="0.25">
      <c r="A1223" s="414">
        <v>374</v>
      </c>
      <c r="B1223" s="415" t="s">
        <v>35</v>
      </c>
      <c r="C1223" s="415">
        <v>374</v>
      </c>
      <c r="D1223" s="416">
        <v>8061</v>
      </c>
      <c r="E1223" s="415">
        <v>83332</v>
      </c>
      <c r="F1223" s="455">
        <v>10300400300433</v>
      </c>
      <c r="G1223" s="416">
        <v>10</v>
      </c>
      <c r="H1223" s="415" t="s">
        <v>3287</v>
      </c>
      <c r="I1223" s="418" t="s">
        <v>3349</v>
      </c>
      <c r="J1223" s="418" t="s">
        <v>3350</v>
      </c>
      <c r="K1223" s="418" t="s">
        <v>3351</v>
      </c>
      <c r="L1223" s="418" t="s">
        <v>3352</v>
      </c>
      <c r="M1223" s="419">
        <v>40.819444444444443</v>
      </c>
      <c r="N1223" s="419">
        <v>-79.945688888888895</v>
      </c>
      <c r="O1223" s="418">
        <v>20150300985</v>
      </c>
      <c r="P1223" s="413"/>
      <c r="Q1223" s="413" t="s">
        <v>63</v>
      </c>
      <c r="R1223" s="413"/>
      <c r="S1223" s="420"/>
      <c r="T1223" s="413"/>
      <c r="U1223" s="420"/>
      <c r="V1223" s="606">
        <f>LOOKUP(Table1[[#This Row],[JV '#]],Table4[JV '#],Table4[Construction Start Dates])</f>
        <v>42587</v>
      </c>
    </row>
    <row r="1224" spans="1:22" ht="24" x14ac:dyDescent="0.25">
      <c r="A1224" s="414" t="s">
        <v>3353</v>
      </c>
      <c r="B1224" s="415" t="s">
        <v>35</v>
      </c>
      <c r="C1224" s="514">
        <v>375</v>
      </c>
      <c r="D1224" s="416">
        <v>8071</v>
      </c>
      <c r="E1224" s="514">
        <v>24703</v>
      </c>
      <c r="F1224" s="455">
        <v>10301000600000</v>
      </c>
      <c r="G1224" s="416">
        <v>10</v>
      </c>
      <c r="H1224" s="415" t="s">
        <v>3287</v>
      </c>
      <c r="I1224" s="418" t="s">
        <v>3354</v>
      </c>
      <c r="J1224" s="418" t="s">
        <v>3355</v>
      </c>
      <c r="K1224" s="418" t="s">
        <v>3147</v>
      </c>
      <c r="L1224" s="418" t="s">
        <v>3356</v>
      </c>
      <c r="M1224" s="419">
        <v>40.778555555555556</v>
      </c>
      <c r="N1224" s="419">
        <v>-80.009558333333331</v>
      </c>
      <c r="O1224" s="418">
        <v>20143571422</v>
      </c>
      <c r="P1224" s="413" t="s">
        <v>657</v>
      </c>
      <c r="Q1224" s="413" t="s">
        <v>3240</v>
      </c>
      <c r="R1224" s="413" t="s">
        <v>3357</v>
      </c>
      <c r="S1224" s="420" t="s">
        <v>44</v>
      </c>
      <c r="T1224" s="413"/>
      <c r="U1224" s="420"/>
      <c r="V1224" s="606">
        <f>LOOKUP(Table1[[#This Row],[JV '#]],Table4[JV '#],Table4[Construction Start Dates])</f>
        <v>42559</v>
      </c>
    </row>
    <row r="1225" spans="1:22" ht="24" x14ac:dyDescent="0.25">
      <c r="A1225" s="414" t="s">
        <v>3358</v>
      </c>
      <c r="B1225" s="415" t="s">
        <v>35</v>
      </c>
      <c r="C1225" s="514">
        <v>375</v>
      </c>
      <c r="D1225" s="416">
        <v>8071</v>
      </c>
      <c r="E1225" s="514">
        <v>24703</v>
      </c>
      <c r="F1225" s="455">
        <v>10301000600000</v>
      </c>
      <c r="G1225" s="416">
        <v>10</v>
      </c>
      <c r="H1225" s="415" t="s">
        <v>3287</v>
      </c>
      <c r="I1225" s="418" t="s">
        <v>3354</v>
      </c>
      <c r="J1225" s="418" t="s">
        <v>3355</v>
      </c>
      <c r="K1225" s="418" t="s">
        <v>3147</v>
      </c>
      <c r="L1225" s="418" t="s">
        <v>3356</v>
      </c>
      <c r="M1225" s="419">
        <v>40.778555555555556</v>
      </c>
      <c r="N1225" s="419">
        <v>-80.009558333333331</v>
      </c>
      <c r="O1225" s="418">
        <v>20143571422</v>
      </c>
      <c r="P1225" s="413" t="s">
        <v>46</v>
      </c>
      <c r="Q1225" s="413" t="s">
        <v>155</v>
      </c>
      <c r="R1225" s="413" t="s">
        <v>156</v>
      </c>
      <c r="S1225" s="420"/>
      <c r="T1225" s="413"/>
      <c r="U1225" s="436"/>
      <c r="V1225" s="606">
        <f>LOOKUP(Table1[[#This Row],[JV '#]],Table4[JV '#],Table4[Construction Start Dates])</f>
        <v>42559</v>
      </c>
    </row>
    <row r="1226" spans="1:22" x14ac:dyDescent="0.25">
      <c r="A1226" s="414" t="s">
        <v>3359</v>
      </c>
      <c r="B1226" s="415" t="s">
        <v>887</v>
      </c>
      <c r="C1226" s="415">
        <v>376</v>
      </c>
      <c r="D1226" s="416">
        <v>8073</v>
      </c>
      <c r="E1226" s="415">
        <v>83335</v>
      </c>
      <c r="F1226" s="455">
        <v>10301200500000</v>
      </c>
      <c r="G1226" s="416">
        <v>10</v>
      </c>
      <c r="H1226" s="415" t="s">
        <v>3287</v>
      </c>
      <c r="I1226" s="418" t="s">
        <v>3360</v>
      </c>
      <c r="J1226" s="418" t="s">
        <v>3361</v>
      </c>
      <c r="K1226" s="418" t="s">
        <v>3362</v>
      </c>
      <c r="L1226" s="418" t="s">
        <v>3363</v>
      </c>
      <c r="M1226" s="419">
        <v>40.739416666666664</v>
      </c>
      <c r="N1226" s="419">
        <v>-79.959583333333327</v>
      </c>
      <c r="O1226" s="418">
        <v>20140510700</v>
      </c>
      <c r="P1226" s="413" t="s">
        <v>46</v>
      </c>
      <c r="Q1226" s="413" t="s">
        <v>134</v>
      </c>
      <c r="R1226" s="413" t="s">
        <v>3364</v>
      </c>
      <c r="S1226" s="420" t="s">
        <v>302</v>
      </c>
      <c r="T1226" s="413"/>
      <c r="U1226" s="420" t="s">
        <v>899</v>
      </c>
      <c r="V1226" s="606" t="str">
        <f>LOOKUP(Table1[[#This Row],[JV '#]],Table4[JV '#],Table4[Construction Start Dates])</f>
        <v>06-24-15 A</v>
      </c>
    </row>
    <row r="1227" spans="1:22" x14ac:dyDescent="0.25">
      <c r="A1227" s="414" t="s">
        <v>3365</v>
      </c>
      <c r="B1227" s="415" t="s">
        <v>887</v>
      </c>
      <c r="C1227" s="415">
        <v>376</v>
      </c>
      <c r="D1227" s="416">
        <v>8073</v>
      </c>
      <c r="E1227" s="415">
        <v>83335</v>
      </c>
      <c r="F1227" s="455">
        <v>10301200500000</v>
      </c>
      <c r="G1227" s="416">
        <v>10</v>
      </c>
      <c r="H1227" s="415" t="s">
        <v>3287</v>
      </c>
      <c r="I1227" s="418" t="s">
        <v>3360</v>
      </c>
      <c r="J1227" s="418" t="s">
        <v>3361</v>
      </c>
      <c r="K1227" s="418" t="s">
        <v>3362</v>
      </c>
      <c r="L1227" s="418" t="s">
        <v>3363</v>
      </c>
      <c r="M1227" s="419">
        <v>40.739416666666664</v>
      </c>
      <c r="N1227" s="419">
        <v>-79.959583333333327</v>
      </c>
      <c r="O1227" s="418">
        <v>20140510700</v>
      </c>
      <c r="P1227" s="413" t="s">
        <v>46</v>
      </c>
      <c r="Q1227" s="413" t="s">
        <v>3149</v>
      </c>
      <c r="R1227" s="413" t="s">
        <v>3366</v>
      </c>
      <c r="S1227" s="420" t="s">
        <v>302</v>
      </c>
      <c r="T1227" s="413"/>
      <c r="U1227" s="420" t="s">
        <v>899</v>
      </c>
      <c r="V1227" s="606" t="str">
        <f>LOOKUP(Table1[[#This Row],[JV '#]],Table4[JV '#],Table4[Construction Start Dates])</f>
        <v>06-24-15 A</v>
      </c>
    </row>
    <row r="1228" spans="1:22" ht="36" x14ac:dyDescent="0.25">
      <c r="A1228" s="414" t="s">
        <v>3367</v>
      </c>
      <c r="B1228" s="415" t="s">
        <v>35</v>
      </c>
      <c r="C1228" s="415">
        <v>377</v>
      </c>
      <c r="D1228" s="456">
        <v>8104</v>
      </c>
      <c r="E1228" s="415">
        <v>77989</v>
      </c>
      <c r="F1228" s="455">
        <v>10302700500194</v>
      </c>
      <c r="G1228" s="416">
        <v>10</v>
      </c>
      <c r="H1228" s="415" t="s">
        <v>3287</v>
      </c>
      <c r="I1228" s="418" t="s">
        <v>3368</v>
      </c>
      <c r="J1228" s="418" t="s">
        <v>3369</v>
      </c>
      <c r="K1228" s="418" t="s">
        <v>3370</v>
      </c>
      <c r="L1228" s="418" t="s">
        <v>3371</v>
      </c>
      <c r="M1228" s="419">
        <v>40.810194444444441</v>
      </c>
      <c r="N1228" s="419">
        <v>-80.108225000000004</v>
      </c>
      <c r="O1228" s="418">
        <v>20151420256</v>
      </c>
      <c r="P1228" s="413" t="s">
        <v>657</v>
      </c>
      <c r="Q1228" s="413" t="s">
        <v>3213</v>
      </c>
      <c r="R1228" s="413" t="s">
        <v>3372</v>
      </c>
      <c r="S1228" s="420" t="s">
        <v>44</v>
      </c>
      <c r="T1228" s="413"/>
      <c r="U1228" s="420"/>
      <c r="V1228" s="606">
        <f>LOOKUP(Table1[[#This Row],[JV '#]],Table4[JV '#],Table4[Construction Start Dates])</f>
        <v>42800</v>
      </c>
    </row>
    <row r="1229" spans="1:22" ht="24" x14ac:dyDescent="0.25">
      <c r="A1229" s="414" t="s">
        <v>3373</v>
      </c>
      <c r="B1229" s="415" t="s">
        <v>35</v>
      </c>
      <c r="C1229" s="415">
        <v>377</v>
      </c>
      <c r="D1229" s="456">
        <v>8104</v>
      </c>
      <c r="E1229" s="415">
        <v>77989</v>
      </c>
      <c r="F1229" s="455">
        <v>10302700500194</v>
      </c>
      <c r="G1229" s="416">
        <v>10</v>
      </c>
      <c r="H1229" s="415" t="s">
        <v>3287</v>
      </c>
      <c r="I1229" s="418" t="s">
        <v>3368</v>
      </c>
      <c r="J1229" s="418" t="s">
        <v>3369</v>
      </c>
      <c r="K1229" s="418" t="s">
        <v>3370</v>
      </c>
      <c r="L1229" s="418" t="s">
        <v>3371</v>
      </c>
      <c r="M1229" s="419">
        <v>40.810194444444441</v>
      </c>
      <c r="N1229" s="419">
        <v>-80.108225000000004</v>
      </c>
      <c r="O1229" s="418">
        <v>20151420256</v>
      </c>
      <c r="P1229" s="413" t="s">
        <v>46</v>
      </c>
      <c r="Q1229" s="413" t="s">
        <v>155</v>
      </c>
      <c r="R1229" s="413" t="s">
        <v>156</v>
      </c>
      <c r="S1229" s="420" t="s">
        <v>153</v>
      </c>
      <c r="T1229" s="413"/>
      <c r="U1229" s="436"/>
      <c r="V1229" s="606">
        <f>LOOKUP(Table1[[#This Row],[JV '#]],Table4[JV '#],Table4[Construction Start Dates])</f>
        <v>42800</v>
      </c>
    </row>
    <row r="1230" spans="1:22" x14ac:dyDescent="0.25">
      <c r="A1230" s="414">
        <v>378</v>
      </c>
      <c r="B1230" s="415" t="s">
        <v>35</v>
      </c>
      <c r="C1230" s="415">
        <v>378</v>
      </c>
      <c r="D1230" s="416">
        <v>8113</v>
      </c>
      <c r="E1230" s="415">
        <v>89967</v>
      </c>
      <c r="F1230" s="455">
        <v>10400201302768</v>
      </c>
      <c r="G1230" s="416">
        <v>10</v>
      </c>
      <c r="H1230" s="415" t="s">
        <v>3287</v>
      </c>
      <c r="I1230" s="418" t="s">
        <v>3374</v>
      </c>
      <c r="J1230" s="418" t="s">
        <v>3375</v>
      </c>
      <c r="K1230" s="563" t="s">
        <v>3376</v>
      </c>
      <c r="L1230" s="563" t="s">
        <v>3377</v>
      </c>
      <c r="M1230" s="535">
        <v>40.960333333333303</v>
      </c>
      <c r="N1230" s="535">
        <v>-79.931330555555604</v>
      </c>
      <c r="O1230" s="418">
        <v>20143580231</v>
      </c>
      <c r="P1230" s="413" t="s">
        <v>449</v>
      </c>
      <c r="Q1230" s="413" t="s">
        <v>472</v>
      </c>
      <c r="R1230" s="413" t="s">
        <v>3378</v>
      </c>
      <c r="S1230" s="420"/>
      <c r="T1230" s="413"/>
      <c r="U1230" s="420"/>
      <c r="V1230" s="606">
        <f>LOOKUP(Table1[[#This Row],[JV '#]],Table4[JV '#],Table4[Construction Start Dates])</f>
        <v>42509</v>
      </c>
    </row>
    <row r="1231" spans="1:22" ht="24" x14ac:dyDescent="0.25">
      <c r="A1231" s="414" t="s">
        <v>3379</v>
      </c>
      <c r="B1231" s="415" t="s">
        <v>35</v>
      </c>
      <c r="C1231" s="415">
        <v>379</v>
      </c>
      <c r="D1231" s="416">
        <v>8334</v>
      </c>
      <c r="E1231" s="415">
        <v>24710</v>
      </c>
      <c r="F1231" s="455">
        <v>10800505000898</v>
      </c>
      <c r="G1231" s="416">
        <v>10</v>
      </c>
      <c r="H1231" s="415" t="s">
        <v>3287</v>
      </c>
      <c r="I1231" s="418" t="s">
        <v>3380</v>
      </c>
      <c r="J1231" s="418" t="s">
        <v>3381</v>
      </c>
      <c r="K1231" s="562" t="s">
        <v>3382</v>
      </c>
      <c r="L1231" s="562" t="s">
        <v>3371</v>
      </c>
      <c r="M1231" s="531">
        <v>40.773416666666698</v>
      </c>
      <c r="N1231" s="531">
        <v>-80.130383333333299</v>
      </c>
      <c r="O1231" s="418">
        <v>20150341137</v>
      </c>
      <c r="P1231" s="413" t="s">
        <v>46</v>
      </c>
      <c r="Q1231" s="413" t="s">
        <v>155</v>
      </c>
      <c r="R1231" s="413" t="s">
        <v>156</v>
      </c>
      <c r="S1231" s="420"/>
      <c r="T1231" s="413"/>
      <c r="U1231" s="420"/>
      <c r="V1231" s="606">
        <f>LOOKUP(Table1[[#This Row],[JV '#]],Table4[JV '#],Table4[Construction Start Dates])</f>
        <v>42836</v>
      </c>
    </row>
    <row r="1232" spans="1:22" ht="24" x14ac:dyDescent="0.25">
      <c r="A1232" s="414" t="s">
        <v>3383</v>
      </c>
      <c r="B1232" s="415" t="s">
        <v>35</v>
      </c>
      <c r="C1232" s="415">
        <v>379</v>
      </c>
      <c r="D1232" s="416">
        <v>8334</v>
      </c>
      <c r="E1232" s="415">
        <v>24710</v>
      </c>
      <c r="F1232" s="455">
        <v>10800505000898</v>
      </c>
      <c r="G1232" s="416">
        <v>10</v>
      </c>
      <c r="H1232" s="415" t="s">
        <v>3287</v>
      </c>
      <c r="I1232" s="418" t="s">
        <v>3380</v>
      </c>
      <c r="J1232" s="418" t="s">
        <v>3381</v>
      </c>
      <c r="K1232" s="562" t="s">
        <v>3382</v>
      </c>
      <c r="L1232" s="562" t="s">
        <v>3371</v>
      </c>
      <c r="M1232" s="531">
        <v>40.77341666666667</v>
      </c>
      <c r="N1232" s="531">
        <v>-80.130383333333327</v>
      </c>
      <c r="O1232" s="418">
        <v>20150341137</v>
      </c>
      <c r="P1232" s="413" t="s">
        <v>107</v>
      </c>
      <c r="Q1232" s="413" t="s">
        <v>3291</v>
      </c>
      <c r="R1232" s="413" t="s">
        <v>3384</v>
      </c>
      <c r="S1232" s="420" t="s">
        <v>44</v>
      </c>
      <c r="T1232" s="413"/>
      <c r="U1232" s="436"/>
      <c r="V1232" s="606">
        <f>LOOKUP(Table1[[#This Row],[JV '#]],Table4[JV '#],Table4[Construction Start Dates])</f>
        <v>42836</v>
      </c>
    </row>
    <row r="1233" spans="1:22" ht="24" x14ac:dyDescent="0.25">
      <c r="A1233" s="414" t="s">
        <v>3385</v>
      </c>
      <c r="B1233" s="415" t="s">
        <v>35</v>
      </c>
      <c r="C1233" s="415">
        <v>379</v>
      </c>
      <c r="D1233" s="416">
        <v>8334</v>
      </c>
      <c r="E1233" s="415">
        <v>24710</v>
      </c>
      <c r="F1233" s="455">
        <v>10800505000898</v>
      </c>
      <c r="G1233" s="416">
        <v>10</v>
      </c>
      <c r="H1233" s="415" t="s">
        <v>3287</v>
      </c>
      <c r="I1233" s="418" t="s">
        <v>3380</v>
      </c>
      <c r="J1233" s="418" t="s">
        <v>3381</v>
      </c>
      <c r="K1233" s="562" t="s">
        <v>3382</v>
      </c>
      <c r="L1233" s="562" t="s">
        <v>3371</v>
      </c>
      <c r="M1233" s="531">
        <v>40.77341666666667</v>
      </c>
      <c r="N1233" s="531">
        <v>-80.130383333333327</v>
      </c>
      <c r="O1233" s="418">
        <v>20150341137</v>
      </c>
      <c r="P1233" s="413" t="s">
        <v>657</v>
      </c>
      <c r="Q1233" s="413" t="s">
        <v>3386</v>
      </c>
      <c r="R1233" s="413" t="s">
        <v>3387</v>
      </c>
      <c r="S1233" s="420" t="s">
        <v>44</v>
      </c>
      <c r="T1233" s="413"/>
      <c r="U1233" s="436"/>
      <c r="V1233" s="606">
        <f>LOOKUP(Table1[[#This Row],[JV '#]],Table4[JV '#],Table4[Construction Start Dates])</f>
        <v>42836</v>
      </c>
    </row>
    <row r="1234" spans="1:22" x14ac:dyDescent="0.25">
      <c r="A1234" s="414" t="s">
        <v>3388</v>
      </c>
      <c r="B1234" s="415" t="s">
        <v>35</v>
      </c>
      <c r="C1234" s="514">
        <v>380</v>
      </c>
      <c r="D1234" s="456">
        <v>10975</v>
      </c>
      <c r="E1234" s="514">
        <v>83229</v>
      </c>
      <c r="F1234" s="455">
        <v>16032201801102</v>
      </c>
      <c r="G1234" s="416">
        <v>10</v>
      </c>
      <c r="H1234" s="415" t="s">
        <v>3389</v>
      </c>
      <c r="I1234" s="418" t="s">
        <v>3390</v>
      </c>
      <c r="J1234" s="418" t="s">
        <v>3391</v>
      </c>
      <c r="K1234" s="418" t="s">
        <v>3392</v>
      </c>
      <c r="L1234" s="418" t="s">
        <v>3393</v>
      </c>
      <c r="M1234" s="419">
        <v>41.256027777777781</v>
      </c>
      <c r="N1234" s="419">
        <v>-79.472283333333337</v>
      </c>
      <c r="O1234" s="418">
        <v>20150330217</v>
      </c>
      <c r="P1234" s="413" t="s">
        <v>657</v>
      </c>
      <c r="Q1234" s="413" t="s">
        <v>3394</v>
      </c>
      <c r="R1234" s="413" t="s">
        <v>3395</v>
      </c>
      <c r="S1234" s="420"/>
      <c r="T1234" s="413"/>
      <c r="U1234" s="420"/>
      <c r="V1234" s="606">
        <f>LOOKUP(Table1[[#This Row],[JV '#]],Table4[JV '#],Table4[Construction Start Dates])</f>
        <v>42529</v>
      </c>
    </row>
    <row r="1235" spans="1:22" ht="36" x14ac:dyDescent="0.25">
      <c r="A1235" s="414" t="s">
        <v>3396</v>
      </c>
      <c r="B1235" s="415" t="s">
        <v>35</v>
      </c>
      <c r="C1235" s="514">
        <v>380</v>
      </c>
      <c r="D1235" s="456">
        <v>10975</v>
      </c>
      <c r="E1235" s="514">
        <v>83229</v>
      </c>
      <c r="F1235" s="455">
        <v>16032201801102</v>
      </c>
      <c r="G1235" s="416">
        <v>10</v>
      </c>
      <c r="H1235" s="415" t="s">
        <v>3389</v>
      </c>
      <c r="I1235" s="418" t="s">
        <v>3390</v>
      </c>
      <c r="J1235" s="418" t="s">
        <v>3391</v>
      </c>
      <c r="K1235" s="418" t="s">
        <v>3392</v>
      </c>
      <c r="L1235" s="418" t="s">
        <v>3393</v>
      </c>
      <c r="M1235" s="419">
        <v>41.256027777777781</v>
      </c>
      <c r="N1235" s="419">
        <v>-79.472283333333337</v>
      </c>
      <c r="O1235" s="418">
        <v>20150330217</v>
      </c>
      <c r="P1235" s="413"/>
      <c r="Q1235" s="413" t="s">
        <v>268</v>
      </c>
      <c r="R1235" s="413" t="s">
        <v>3397</v>
      </c>
      <c r="S1235" s="420" t="s">
        <v>44</v>
      </c>
      <c r="T1235" s="413"/>
      <c r="U1235" s="436"/>
      <c r="V1235" s="606">
        <f>LOOKUP(Table1[[#This Row],[JV '#]],Table4[JV '#],Table4[Construction Start Dates])</f>
        <v>42529</v>
      </c>
    </row>
    <row r="1236" spans="1:22" ht="24" x14ac:dyDescent="0.25">
      <c r="A1236" s="414" t="s">
        <v>3398</v>
      </c>
      <c r="B1236" s="415" t="s">
        <v>35</v>
      </c>
      <c r="C1236" s="514">
        <v>380</v>
      </c>
      <c r="D1236" s="456">
        <v>10975</v>
      </c>
      <c r="E1236" s="514">
        <v>83229</v>
      </c>
      <c r="F1236" s="455">
        <v>16032201801102</v>
      </c>
      <c r="G1236" s="416">
        <v>10</v>
      </c>
      <c r="H1236" s="415" t="s">
        <v>3389</v>
      </c>
      <c r="I1236" s="418" t="s">
        <v>3390</v>
      </c>
      <c r="J1236" s="418" t="s">
        <v>3391</v>
      </c>
      <c r="K1236" s="418" t="s">
        <v>3392</v>
      </c>
      <c r="L1236" s="418" t="s">
        <v>3393</v>
      </c>
      <c r="M1236" s="419">
        <v>41.256027777777781</v>
      </c>
      <c r="N1236" s="419">
        <v>-79.472283333333337</v>
      </c>
      <c r="O1236" s="418">
        <v>20150330217</v>
      </c>
      <c r="P1236" s="413" t="s">
        <v>46</v>
      </c>
      <c r="Q1236" s="413" t="s">
        <v>47</v>
      </c>
      <c r="R1236" s="413" t="s">
        <v>48</v>
      </c>
      <c r="S1236" s="420"/>
      <c r="T1236" s="413"/>
      <c r="U1236" s="436"/>
      <c r="V1236" s="606">
        <f>LOOKUP(Table1[[#This Row],[JV '#]],Table4[JV '#],Table4[Construction Start Dates])</f>
        <v>42529</v>
      </c>
    </row>
    <row r="1237" spans="1:22" x14ac:dyDescent="0.25">
      <c r="A1237" s="414" t="s">
        <v>3399</v>
      </c>
      <c r="B1237" s="415" t="s">
        <v>35</v>
      </c>
      <c r="C1237" s="514">
        <v>380</v>
      </c>
      <c r="D1237" s="456">
        <v>10975</v>
      </c>
      <c r="E1237" s="514">
        <v>83229</v>
      </c>
      <c r="F1237" s="455">
        <v>16032201801102</v>
      </c>
      <c r="G1237" s="416">
        <v>10</v>
      </c>
      <c r="H1237" s="415" t="s">
        <v>3389</v>
      </c>
      <c r="I1237" s="418" t="s">
        <v>3390</v>
      </c>
      <c r="J1237" s="418" t="s">
        <v>3391</v>
      </c>
      <c r="K1237" s="418" t="s">
        <v>3392</v>
      </c>
      <c r="L1237" s="418" t="s">
        <v>3393</v>
      </c>
      <c r="M1237" s="419">
        <v>41.256027777777781</v>
      </c>
      <c r="N1237" s="419">
        <v>-79.472283333333337</v>
      </c>
      <c r="O1237" s="418">
        <v>20150330217</v>
      </c>
      <c r="P1237" s="413" t="s">
        <v>657</v>
      </c>
      <c r="Q1237" s="413" t="s">
        <v>3400</v>
      </c>
      <c r="R1237" s="413" t="s">
        <v>3401</v>
      </c>
      <c r="S1237" s="420" t="s">
        <v>44</v>
      </c>
      <c r="T1237" s="413"/>
      <c r="U1237" s="436"/>
      <c r="V1237" s="606">
        <f>LOOKUP(Table1[[#This Row],[JV '#]],Table4[JV '#],Table4[Construction Start Dates])</f>
        <v>42529</v>
      </c>
    </row>
    <row r="1238" spans="1:22" ht="24" x14ac:dyDescent="0.25">
      <c r="A1238" s="414" t="s">
        <v>3402</v>
      </c>
      <c r="B1238" s="415" t="s">
        <v>35</v>
      </c>
      <c r="C1238" s="514">
        <v>381</v>
      </c>
      <c r="D1238" s="456">
        <v>10997</v>
      </c>
      <c r="E1238" s="514">
        <v>83232</v>
      </c>
      <c r="F1238" s="455">
        <v>16086100421587</v>
      </c>
      <c r="G1238" s="416">
        <v>10</v>
      </c>
      <c r="H1238" s="415" t="s">
        <v>3389</v>
      </c>
      <c r="I1238" s="418" t="s">
        <v>3403</v>
      </c>
      <c r="J1238" s="418" t="s">
        <v>3404</v>
      </c>
      <c r="K1238" s="418" t="s">
        <v>3405</v>
      </c>
      <c r="L1238" s="418" t="s">
        <v>3406</v>
      </c>
      <c r="M1238" s="419">
        <v>41.029916666666665</v>
      </c>
      <c r="N1238" s="419">
        <v>-79.481666666666669</v>
      </c>
      <c r="O1238" s="418">
        <v>20150330310</v>
      </c>
      <c r="P1238" s="413" t="s">
        <v>55</v>
      </c>
      <c r="Q1238" s="413" t="s">
        <v>316</v>
      </c>
      <c r="R1238" s="413" t="s">
        <v>3208</v>
      </c>
      <c r="S1238" s="420"/>
      <c r="T1238" s="413"/>
      <c r="U1238" s="420"/>
      <c r="V1238" s="606">
        <f>LOOKUP(Table1[[#This Row],[JV '#]],Table4[JV '#],Table4[Construction Start Dates])</f>
        <v>42537</v>
      </c>
    </row>
    <row r="1239" spans="1:22" x14ac:dyDescent="0.25">
      <c r="A1239" s="414" t="s">
        <v>3407</v>
      </c>
      <c r="B1239" s="415" t="s">
        <v>35</v>
      </c>
      <c r="C1239" s="514">
        <v>381</v>
      </c>
      <c r="D1239" s="456">
        <v>10997</v>
      </c>
      <c r="E1239" s="514">
        <v>83232</v>
      </c>
      <c r="F1239" s="455">
        <v>16086100421587</v>
      </c>
      <c r="G1239" s="416">
        <v>10</v>
      </c>
      <c r="H1239" s="415" t="s">
        <v>3389</v>
      </c>
      <c r="I1239" s="418" t="s">
        <v>3403</v>
      </c>
      <c r="J1239" s="418" t="s">
        <v>3404</v>
      </c>
      <c r="K1239" s="418" t="s">
        <v>3405</v>
      </c>
      <c r="L1239" s="418" t="s">
        <v>3406</v>
      </c>
      <c r="M1239" s="419">
        <v>41.029916666666665</v>
      </c>
      <c r="N1239" s="419">
        <v>-79.481666666666669</v>
      </c>
      <c r="O1239" s="418">
        <v>20150330310</v>
      </c>
      <c r="P1239" s="413"/>
      <c r="Q1239" s="413" t="s">
        <v>3408</v>
      </c>
      <c r="R1239" s="413" t="s">
        <v>3409</v>
      </c>
      <c r="S1239" s="420" t="s">
        <v>44</v>
      </c>
      <c r="T1239" s="413"/>
      <c r="U1239" s="436"/>
      <c r="V1239" s="606">
        <f>LOOKUP(Table1[[#This Row],[JV '#]],Table4[JV '#],Table4[Construction Start Dates])</f>
        <v>42537</v>
      </c>
    </row>
    <row r="1240" spans="1:22" ht="24" x14ac:dyDescent="0.25">
      <c r="A1240" s="414" t="s">
        <v>3410</v>
      </c>
      <c r="B1240" s="415" t="s">
        <v>35</v>
      </c>
      <c r="C1240" s="514">
        <v>381</v>
      </c>
      <c r="D1240" s="456">
        <v>10997</v>
      </c>
      <c r="E1240" s="514">
        <v>83232</v>
      </c>
      <c r="F1240" s="455">
        <v>16086100421587</v>
      </c>
      <c r="G1240" s="416">
        <v>10</v>
      </c>
      <c r="H1240" s="415" t="s">
        <v>3389</v>
      </c>
      <c r="I1240" s="418" t="s">
        <v>3403</v>
      </c>
      <c r="J1240" s="418" t="s">
        <v>3404</v>
      </c>
      <c r="K1240" s="418" t="s">
        <v>3405</v>
      </c>
      <c r="L1240" s="418" t="s">
        <v>3406</v>
      </c>
      <c r="M1240" s="419">
        <v>41.029916666666665</v>
      </c>
      <c r="N1240" s="419">
        <v>-79.481666666666669</v>
      </c>
      <c r="O1240" s="418">
        <v>20150330310</v>
      </c>
      <c r="P1240" s="413" t="s">
        <v>657</v>
      </c>
      <c r="Q1240" s="413" t="s">
        <v>42</v>
      </c>
      <c r="R1240" s="413" t="s">
        <v>43</v>
      </c>
      <c r="S1240" s="420" t="s">
        <v>44</v>
      </c>
      <c r="T1240" s="413"/>
      <c r="U1240" s="436"/>
      <c r="V1240" s="606">
        <f>LOOKUP(Table1[[#This Row],[JV '#]],Table4[JV '#],Table4[Construction Start Dates])</f>
        <v>42537</v>
      </c>
    </row>
    <row r="1241" spans="1:22" ht="24" x14ac:dyDescent="0.25">
      <c r="A1241" s="414" t="s">
        <v>3411</v>
      </c>
      <c r="B1241" s="415" t="s">
        <v>35</v>
      </c>
      <c r="C1241" s="514">
        <v>382</v>
      </c>
      <c r="D1241" s="456">
        <v>10996</v>
      </c>
      <c r="E1241" s="514">
        <v>83234</v>
      </c>
      <c r="F1241" s="455">
        <v>16086100620656</v>
      </c>
      <c r="G1241" s="416">
        <v>10</v>
      </c>
      <c r="H1241" s="415" t="s">
        <v>3389</v>
      </c>
      <c r="I1241" s="418" t="s">
        <v>3412</v>
      </c>
      <c r="J1241" s="418" t="s">
        <v>3404</v>
      </c>
      <c r="K1241" s="418" t="s">
        <v>3405</v>
      </c>
      <c r="L1241" s="418" t="s">
        <v>3406</v>
      </c>
      <c r="M1241" s="419">
        <v>41.023333333333333</v>
      </c>
      <c r="N1241" s="419">
        <v>-79.481388888888887</v>
      </c>
      <c r="O1241" s="418">
        <v>20150330289</v>
      </c>
      <c r="P1241" s="413" t="s">
        <v>55</v>
      </c>
      <c r="Q1241" s="413" t="s">
        <v>316</v>
      </c>
      <c r="R1241" s="413" t="s">
        <v>3208</v>
      </c>
      <c r="S1241" s="420"/>
      <c r="T1241" s="413"/>
      <c r="U1241" s="420"/>
      <c r="V1241" s="606">
        <f>LOOKUP(Table1[[#This Row],[JV '#]],Table4[JV '#],Table4[Construction Start Dates])</f>
        <v>42538</v>
      </c>
    </row>
    <row r="1242" spans="1:22" x14ac:dyDescent="0.25">
      <c r="A1242" s="414" t="s">
        <v>3413</v>
      </c>
      <c r="B1242" s="415" t="s">
        <v>35</v>
      </c>
      <c r="C1242" s="514">
        <v>382</v>
      </c>
      <c r="D1242" s="456">
        <v>10996</v>
      </c>
      <c r="E1242" s="514">
        <v>83234</v>
      </c>
      <c r="F1242" s="455">
        <v>16086100620656</v>
      </c>
      <c r="G1242" s="416">
        <v>10</v>
      </c>
      <c r="H1242" s="415" t="s">
        <v>3389</v>
      </c>
      <c r="I1242" s="418" t="s">
        <v>3412</v>
      </c>
      <c r="J1242" s="418" t="s">
        <v>3404</v>
      </c>
      <c r="K1242" s="418" t="s">
        <v>3405</v>
      </c>
      <c r="L1242" s="418" t="s">
        <v>3406</v>
      </c>
      <c r="M1242" s="419">
        <v>41.023333333333333</v>
      </c>
      <c r="N1242" s="419">
        <v>-79.481388888888887</v>
      </c>
      <c r="O1242" s="418">
        <v>20150330289</v>
      </c>
      <c r="P1242" s="413"/>
      <c r="Q1242" s="413" t="s">
        <v>3408</v>
      </c>
      <c r="R1242" s="413" t="s">
        <v>3409</v>
      </c>
      <c r="S1242" s="420" t="s">
        <v>44</v>
      </c>
      <c r="T1242" s="413"/>
      <c r="U1242" s="436"/>
      <c r="V1242" s="606">
        <f>LOOKUP(Table1[[#This Row],[JV '#]],Table4[JV '#],Table4[Construction Start Dates])</f>
        <v>42538</v>
      </c>
    </row>
    <row r="1243" spans="1:22" ht="24" x14ac:dyDescent="0.25">
      <c r="A1243" s="414" t="s">
        <v>3414</v>
      </c>
      <c r="B1243" s="415" t="s">
        <v>35</v>
      </c>
      <c r="C1243" s="514">
        <v>382</v>
      </c>
      <c r="D1243" s="456">
        <v>10996</v>
      </c>
      <c r="E1243" s="514">
        <v>83234</v>
      </c>
      <c r="F1243" s="455">
        <v>16086100620656</v>
      </c>
      <c r="G1243" s="416">
        <v>10</v>
      </c>
      <c r="H1243" s="415" t="s">
        <v>3389</v>
      </c>
      <c r="I1243" s="418" t="s">
        <v>3412</v>
      </c>
      <c r="J1243" s="418" t="s">
        <v>3404</v>
      </c>
      <c r="K1243" s="418" t="s">
        <v>3405</v>
      </c>
      <c r="L1243" s="418" t="s">
        <v>3406</v>
      </c>
      <c r="M1243" s="419">
        <v>41.023333333333333</v>
      </c>
      <c r="N1243" s="419">
        <v>-79.481388888888887</v>
      </c>
      <c r="O1243" s="418">
        <v>20150330289</v>
      </c>
      <c r="P1243" s="413" t="s">
        <v>46</v>
      </c>
      <c r="Q1243" s="413" t="s">
        <v>257</v>
      </c>
      <c r="R1243" s="413" t="s">
        <v>3143</v>
      </c>
      <c r="S1243" s="420"/>
      <c r="T1243" s="413"/>
      <c r="U1243" s="436"/>
      <c r="V1243" s="606">
        <f>LOOKUP(Table1[[#This Row],[JV '#]],Table4[JV '#],Table4[Construction Start Dates])</f>
        <v>42538</v>
      </c>
    </row>
    <row r="1244" spans="1:22" ht="24" x14ac:dyDescent="0.25">
      <c r="A1244" s="414" t="s">
        <v>3415</v>
      </c>
      <c r="B1244" s="415" t="s">
        <v>35</v>
      </c>
      <c r="C1244" s="514">
        <v>382</v>
      </c>
      <c r="D1244" s="456">
        <v>10996</v>
      </c>
      <c r="E1244" s="514">
        <v>83234</v>
      </c>
      <c r="F1244" s="455">
        <v>16086100620656</v>
      </c>
      <c r="G1244" s="416">
        <v>10</v>
      </c>
      <c r="H1244" s="415" t="s">
        <v>3389</v>
      </c>
      <c r="I1244" s="418" t="s">
        <v>3412</v>
      </c>
      <c r="J1244" s="418" t="s">
        <v>3404</v>
      </c>
      <c r="K1244" s="418" t="s">
        <v>3405</v>
      </c>
      <c r="L1244" s="418" t="s">
        <v>3406</v>
      </c>
      <c r="M1244" s="419">
        <v>41.023333333333333</v>
      </c>
      <c r="N1244" s="419">
        <v>-79.481388888888887</v>
      </c>
      <c r="O1244" s="418">
        <v>20150330289</v>
      </c>
      <c r="P1244" s="413" t="s">
        <v>657</v>
      </c>
      <c r="Q1244" s="413" t="s">
        <v>42</v>
      </c>
      <c r="R1244" s="413" t="s">
        <v>43</v>
      </c>
      <c r="S1244" s="420" t="s">
        <v>44</v>
      </c>
      <c r="T1244" s="413"/>
      <c r="U1244" s="436"/>
      <c r="V1244" s="606">
        <f>LOOKUP(Table1[[#This Row],[JV '#]],Table4[JV '#],Table4[Construction Start Dates])</f>
        <v>42538</v>
      </c>
    </row>
    <row r="1245" spans="1:22" ht="24" x14ac:dyDescent="0.25">
      <c r="A1245" s="414" t="s">
        <v>3416</v>
      </c>
      <c r="B1245" s="415" t="s">
        <v>35</v>
      </c>
      <c r="C1245" s="415">
        <v>383</v>
      </c>
      <c r="D1245" s="456">
        <v>11042</v>
      </c>
      <c r="E1245" s="415">
        <v>25221</v>
      </c>
      <c r="F1245" s="455">
        <v>16200900100000</v>
      </c>
      <c r="G1245" s="416">
        <v>10</v>
      </c>
      <c r="H1245" s="415" t="s">
        <v>3389</v>
      </c>
      <c r="I1245" s="418" t="s">
        <v>3417</v>
      </c>
      <c r="J1245" s="418" t="s">
        <v>3418</v>
      </c>
      <c r="K1245" s="418" t="s">
        <v>3419</v>
      </c>
      <c r="L1245" s="418" t="s">
        <v>3406</v>
      </c>
      <c r="M1245" s="419">
        <v>40.994999999999997</v>
      </c>
      <c r="N1245" s="419">
        <v>-79.485675000000001</v>
      </c>
      <c r="O1245" s="418" t="s">
        <v>3420</v>
      </c>
      <c r="P1245" s="413" t="s">
        <v>41</v>
      </c>
      <c r="Q1245" s="413" t="s">
        <v>208</v>
      </c>
      <c r="R1245" s="413" t="s">
        <v>209</v>
      </c>
      <c r="S1245" s="420" t="s">
        <v>44</v>
      </c>
      <c r="T1245" s="413"/>
      <c r="U1245" s="420"/>
      <c r="V1245" s="606">
        <f>LOOKUP(Table1[[#This Row],[JV '#]],Table4[JV '#],Table4[Construction Start Dates])</f>
        <v>42866</v>
      </c>
    </row>
    <row r="1246" spans="1:22" ht="24" x14ac:dyDescent="0.25">
      <c r="A1246" s="414" t="s">
        <v>3421</v>
      </c>
      <c r="B1246" s="415" t="s">
        <v>35</v>
      </c>
      <c r="C1246" s="415">
        <v>383</v>
      </c>
      <c r="D1246" s="456">
        <v>11042</v>
      </c>
      <c r="E1246" s="415">
        <v>25221</v>
      </c>
      <c r="F1246" s="455">
        <v>16200900100000</v>
      </c>
      <c r="G1246" s="416">
        <v>10</v>
      </c>
      <c r="H1246" s="415" t="s">
        <v>3389</v>
      </c>
      <c r="I1246" s="418" t="s">
        <v>3417</v>
      </c>
      <c r="J1246" s="418" t="s">
        <v>3418</v>
      </c>
      <c r="K1246" s="418" t="s">
        <v>3419</v>
      </c>
      <c r="L1246" s="418" t="s">
        <v>3406</v>
      </c>
      <c r="M1246" s="419">
        <v>40.994999999999997</v>
      </c>
      <c r="N1246" s="419">
        <v>-79.485675000000001</v>
      </c>
      <c r="O1246" s="418" t="s">
        <v>3420</v>
      </c>
      <c r="P1246" s="413" t="s">
        <v>55</v>
      </c>
      <c r="Q1246" s="413" t="s">
        <v>316</v>
      </c>
      <c r="R1246" s="413" t="s">
        <v>3208</v>
      </c>
      <c r="S1246" s="420"/>
      <c r="T1246" s="413"/>
      <c r="U1246" s="436"/>
      <c r="V1246" s="606">
        <f>LOOKUP(Table1[[#This Row],[JV '#]],Table4[JV '#],Table4[Construction Start Dates])</f>
        <v>42866</v>
      </c>
    </row>
    <row r="1247" spans="1:22" ht="24" x14ac:dyDescent="0.25">
      <c r="A1247" s="414" t="s">
        <v>3422</v>
      </c>
      <c r="B1247" s="415" t="s">
        <v>35</v>
      </c>
      <c r="C1247" s="415">
        <v>383</v>
      </c>
      <c r="D1247" s="456">
        <v>11042</v>
      </c>
      <c r="E1247" s="415">
        <v>25221</v>
      </c>
      <c r="F1247" s="455">
        <v>16200900100000</v>
      </c>
      <c r="G1247" s="416">
        <v>10</v>
      </c>
      <c r="H1247" s="415" t="s">
        <v>3389</v>
      </c>
      <c r="I1247" s="418" t="s">
        <v>3417</v>
      </c>
      <c r="J1247" s="418" t="s">
        <v>3418</v>
      </c>
      <c r="K1247" s="418" t="s">
        <v>3419</v>
      </c>
      <c r="L1247" s="418" t="s">
        <v>3406</v>
      </c>
      <c r="M1247" s="419">
        <v>40.994999999999997</v>
      </c>
      <c r="N1247" s="419">
        <v>-79.485675000000001</v>
      </c>
      <c r="O1247" s="418" t="s">
        <v>3420</v>
      </c>
      <c r="P1247" s="413" t="s">
        <v>46</v>
      </c>
      <c r="Q1247" s="413" t="s">
        <v>257</v>
      </c>
      <c r="R1247" s="413" t="s">
        <v>3143</v>
      </c>
      <c r="S1247" s="420"/>
      <c r="T1247" s="413"/>
      <c r="U1247" s="436"/>
      <c r="V1247" s="606">
        <f>LOOKUP(Table1[[#This Row],[JV '#]],Table4[JV '#],Table4[Construction Start Dates])</f>
        <v>42866</v>
      </c>
    </row>
    <row r="1248" spans="1:22" ht="24" x14ac:dyDescent="0.25">
      <c r="A1248" s="414" t="s">
        <v>3423</v>
      </c>
      <c r="B1248" s="415" t="s">
        <v>35</v>
      </c>
      <c r="C1248" s="514">
        <v>384</v>
      </c>
      <c r="D1248" s="416">
        <v>11049</v>
      </c>
      <c r="E1248" s="514">
        <v>83241</v>
      </c>
      <c r="F1248" s="455">
        <v>16200902200128</v>
      </c>
      <c r="G1248" s="416">
        <v>10</v>
      </c>
      <c r="H1248" s="415" t="s">
        <v>3389</v>
      </c>
      <c r="I1248" s="418" t="s">
        <v>3424</v>
      </c>
      <c r="J1248" s="418" t="s">
        <v>3418</v>
      </c>
      <c r="K1248" s="418" t="s">
        <v>3425</v>
      </c>
      <c r="L1248" s="418" t="s">
        <v>3426</v>
      </c>
      <c r="M1248" s="419">
        <v>41.113055555555555</v>
      </c>
      <c r="N1248" s="419">
        <v>-79.565311111111114</v>
      </c>
      <c r="O1248" s="418">
        <v>20151461574</v>
      </c>
      <c r="P1248" s="413"/>
      <c r="Q1248" s="413" t="s">
        <v>3427</v>
      </c>
      <c r="R1248" s="413" t="s">
        <v>3428</v>
      </c>
      <c r="S1248" s="420"/>
      <c r="T1248" s="413"/>
      <c r="U1248" s="420"/>
      <c r="V1248" s="606">
        <f>LOOKUP(Table1[[#This Row],[JV '#]],Table4[JV '#],Table4[Construction Start Dates])</f>
        <v>42940</v>
      </c>
    </row>
    <row r="1249" spans="1:22" x14ac:dyDescent="0.25">
      <c r="A1249" s="414" t="s">
        <v>3429</v>
      </c>
      <c r="B1249" s="415" t="s">
        <v>35</v>
      </c>
      <c r="C1249" s="514">
        <v>384</v>
      </c>
      <c r="D1249" s="416">
        <v>11049</v>
      </c>
      <c r="E1249" s="514">
        <v>83241</v>
      </c>
      <c r="F1249" s="455">
        <v>16200902200128</v>
      </c>
      <c r="G1249" s="416">
        <v>10</v>
      </c>
      <c r="H1249" s="415" t="s">
        <v>3389</v>
      </c>
      <c r="I1249" s="418" t="s">
        <v>3424</v>
      </c>
      <c r="J1249" s="418" t="s">
        <v>3418</v>
      </c>
      <c r="K1249" s="418" t="s">
        <v>3425</v>
      </c>
      <c r="L1249" s="418" t="s">
        <v>3426</v>
      </c>
      <c r="M1249" s="419">
        <v>41.113055555555555</v>
      </c>
      <c r="N1249" s="419">
        <v>-79.565311111111114</v>
      </c>
      <c r="O1249" s="418">
        <v>20151461574</v>
      </c>
      <c r="P1249" s="413" t="s">
        <v>41</v>
      </c>
      <c r="Q1249" s="413" t="s">
        <v>185</v>
      </c>
      <c r="R1249" s="413" t="s">
        <v>186</v>
      </c>
      <c r="S1249" s="420" t="s">
        <v>44</v>
      </c>
      <c r="T1249" s="413"/>
      <c r="U1249" s="436"/>
      <c r="V1249" s="606">
        <f>LOOKUP(Table1[[#This Row],[JV '#]],Table4[JV '#],Table4[Construction Start Dates])</f>
        <v>42940</v>
      </c>
    </row>
    <row r="1250" spans="1:22" ht="60" x14ac:dyDescent="0.25">
      <c r="A1250" s="414" t="s">
        <v>3430</v>
      </c>
      <c r="B1250" s="415" t="s">
        <v>35</v>
      </c>
      <c r="C1250" s="514">
        <v>384</v>
      </c>
      <c r="D1250" s="416">
        <v>11049</v>
      </c>
      <c r="E1250" s="514">
        <v>83241</v>
      </c>
      <c r="F1250" s="455">
        <v>16200902200128</v>
      </c>
      <c r="G1250" s="416">
        <v>10</v>
      </c>
      <c r="H1250" s="415" t="s">
        <v>3389</v>
      </c>
      <c r="I1250" s="418" t="s">
        <v>3424</v>
      </c>
      <c r="J1250" s="418" t="s">
        <v>3418</v>
      </c>
      <c r="K1250" s="418" t="s">
        <v>3425</v>
      </c>
      <c r="L1250" s="418" t="s">
        <v>3426</v>
      </c>
      <c r="M1250" s="419">
        <v>41.113055555555555</v>
      </c>
      <c r="N1250" s="419">
        <v>-79.565311111111114</v>
      </c>
      <c r="O1250" s="418">
        <v>20151461574</v>
      </c>
      <c r="P1250" s="413" t="s">
        <v>55</v>
      </c>
      <c r="Q1250" s="413" t="s">
        <v>151</v>
      </c>
      <c r="R1250" s="413" t="s">
        <v>3431</v>
      </c>
      <c r="S1250" s="420" t="s">
        <v>153</v>
      </c>
      <c r="T1250" s="413"/>
      <c r="U1250" s="436"/>
      <c r="V1250" s="606">
        <f>LOOKUP(Table1[[#This Row],[JV '#]],Table4[JV '#],Table4[Construction Start Dates])</f>
        <v>42940</v>
      </c>
    </row>
    <row r="1251" spans="1:22" ht="24" x14ac:dyDescent="0.25">
      <c r="A1251" s="414" t="s">
        <v>3432</v>
      </c>
      <c r="B1251" s="415" t="s">
        <v>35</v>
      </c>
      <c r="C1251" s="415">
        <v>385</v>
      </c>
      <c r="D1251" s="416">
        <v>11088</v>
      </c>
      <c r="E1251" s="415">
        <v>83256</v>
      </c>
      <c r="F1251" s="455">
        <v>16401500301431</v>
      </c>
      <c r="G1251" s="416">
        <v>10</v>
      </c>
      <c r="H1251" s="415" t="s">
        <v>3389</v>
      </c>
      <c r="I1251" s="418" t="s">
        <v>3433</v>
      </c>
      <c r="J1251" s="418" t="s">
        <v>3434</v>
      </c>
      <c r="K1251" s="418" t="s">
        <v>3435</v>
      </c>
      <c r="L1251" s="418" t="s">
        <v>3436</v>
      </c>
      <c r="M1251" s="419">
        <v>41.314388888888892</v>
      </c>
      <c r="N1251" s="419">
        <v>-79.388730555555554</v>
      </c>
      <c r="O1251" s="418">
        <v>20151413050</v>
      </c>
      <c r="P1251" s="413" t="s">
        <v>55</v>
      </c>
      <c r="Q1251" s="413" t="s">
        <v>134</v>
      </c>
      <c r="R1251" s="413" t="s">
        <v>3236</v>
      </c>
      <c r="S1251" s="420"/>
      <c r="T1251" s="413"/>
      <c r="U1251" s="420"/>
      <c r="V1251" s="606">
        <f>LOOKUP(Table1[[#This Row],[JV '#]],Table4[JV '#],Table4[Construction Start Dates])</f>
        <v>42881</v>
      </c>
    </row>
    <row r="1252" spans="1:22" ht="24" x14ac:dyDescent="0.25">
      <c r="A1252" s="414" t="s">
        <v>3437</v>
      </c>
      <c r="B1252" s="415" t="s">
        <v>35</v>
      </c>
      <c r="C1252" s="415">
        <v>385</v>
      </c>
      <c r="D1252" s="416">
        <v>11088</v>
      </c>
      <c r="E1252" s="415">
        <v>83256</v>
      </c>
      <c r="F1252" s="455">
        <v>16401500301431</v>
      </c>
      <c r="G1252" s="416">
        <v>10</v>
      </c>
      <c r="H1252" s="415" t="s">
        <v>3389</v>
      </c>
      <c r="I1252" s="418" t="s">
        <v>3433</v>
      </c>
      <c r="J1252" s="418" t="s">
        <v>3434</v>
      </c>
      <c r="K1252" s="418" t="s">
        <v>3435</v>
      </c>
      <c r="L1252" s="418" t="s">
        <v>3436</v>
      </c>
      <c r="M1252" s="419">
        <v>41.314388888888892</v>
      </c>
      <c r="N1252" s="419">
        <v>-79.388730555555554</v>
      </c>
      <c r="O1252" s="418">
        <v>20151413050</v>
      </c>
      <c r="P1252" s="413"/>
      <c r="Q1252" s="413" t="s">
        <v>3438</v>
      </c>
      <c r="R1252" s="413" t="s">
        <v>3439</v>
      </c>
      <c r="S1252" s="420"/>
      <c r="T1252" s="413"/>
      <c r="U1252" s="436"/>
      <c r="V1252" s="606">
        <f>LOOKUP(Table1[[#This Row],[JV '#]],Table4[JV '#],Table4[Construction Start Dates])</f>
        <v>42881</v>
      </c>
    </row>
    <row r="1253" spans="1:22" x14ac:dyDescent="0.25">
      <c r="A1253" s="414" t="s">
        <v>3440</v>
      </c>
      <c r="B1253" s="415" t="s">
        <v>35</v>
      </c>
      <c r="C1253" s="415">
        <v>385</v>
      </c>
      <c r="D1253" s="416">
        <v>11088</v>
      </c>
      <c r="E1253" s="415">
        <v>83256</v>
      </c>
      <c r="F1253" s="455">
        <v>16401500301431</v>
      </c>
      <c r="G1253" s="416">
        <v>10</v>
      </c>
      <c r="H1253" s="415" t="s">
        <v>3389</v>
      </c>
      <c r="I1253" s="418" t="s">
        <v>3433</v>
      </c>
      <c r="J1253" s="418" t="s">
        <v>3434</v>
      </c>
      <c r="K1253" s="418" t="s">
        <v>3435</v>
      </c>
      <c r="L1253" s="418" t="s">
        <v>3436</v>
      </c>
      <c r="M1253" s="419">
        <v>41.314388888888892</v>
      </c>
      <c r="N1253" s="419">
        <v>-79.388730555555554</v>
      </c>
      <c r="O1253" s="418">
        <v>20151413050</v>
      </c>
      <c r="P1253" s="413" t="s">
        <v>41</v>
      </c>
      <c r="Q1253" s="413" t="s">
        <v>185</v>
      </c>
      <c r="R1253" s="413" t="s">
        <v>186</v>
      </c>
      <c r="S1253" s="420" t="s">
        <v>44</v>
      </c>
      <c r="T1253" s="413"/>
      <c r="U1253" s="436"/>
      <c r="V1253" s="606">
        <f>LOOKUP(Table1[[#This Row],[JV '#]],Table4[JV '#],Table4[Construction Start Dates])</f>
        <v>42881</v>
      </c>
    </row>
    <row r="1254" spans="1:22" ht="24" x14ac:dyDescent="0.25">
      <c r="A1254" s="414" t="s">
        <v>3441</v>
      </c>
      <c r="B1254" s="415" t="s">
        <v>35</v>
      </c>
      <c r="C1254" s="415">
        <v>385</v>
      </c>
      <c r="D1254" s="416">
        <v>11088</v>
      </c>
      <c r="E1254" s="415">
        <v>83256</v>
      </c>
      <c r="F1254" s="455">
        <v>16401500301431</v>
      </c>
      <c r="G1254" s="416">
        <v>10</v>
      </c>
      <c r="H1254" s="415" t="s">
        <v>3389</v>
      </c>
      <c r="I1254" s="418" t="s">
        <v>3433</v>
      </c>
      <c r="J1254" s="418" t="s">
        <v>3434</v>
      </c>
      <c r="K1254" s="418" t="s">
        <v>3435</v>
      </c>
      <c r="L1254" s="418" t="s">
        <v>3436</v>
      </c>
      <c r="M1254" s="419">
        <v>41.314388888888892</v>
      </c>
      <c r="N1254" s="419">
        <v>-79.388730555555554</v>
      </c>
      <c r="O1254" s="418">
        <v>20151413050</v>
      </c>
      <c r="P1254" s="413" t="s">
        <v>55</v>
      </c>
      <c r="Q1254" s="413" t="s">
        <v>417</v>
      </c>
      <c r="R1254" s="413" t="s">
        <v>789</v>
      </c>
      <c r="S1254" s="420" t="s">
        <v>44</v>
      </c>
      <c r="T1254" s="413"/>
      <c r="U1254" s="436"/>
      <c r="V1254" s="606">
        <f>LOOKUP(Table1[[#This Row],[JV '#]],Table4[JV '#],Table4[Construction Start Dates])</f>
        <v>42881</v>
      </c>
    </row>
    <row r="1255" spans="1:22" ht="24" x14ac:dyDescent="0.25">
      <c r="A1255" s="414" t="s">
        <v>3442</v>
      </c>
      <c r="B1255" s="415" t="s">
        <v>35</v>
      </c>
      <c r="C1255" s="415">
        <v>385</v>
      </c>
      <c r="D1255" s="416">
        <v>11088</v>
      </c>
      <c r="E1255" s="415">
        <v>83256</v>
      </c>
      <c r="F1255" s="455">
        <v>16401500301431</v>
      </c>
      <c r="G1255" s="416">
        <v>10</v>
      </c>
      <c r="H1255" s="415" t="s">
        <v>3389</v>
      </c>
      <c r="I1255" s="418" t="s">
        <v>3433</v>
      </c>
      <c r="J1255" s="418" t="s">
        <v>3434</v>
      </c>
      <c r="K1255" s="418" t="s">
        <v>3435</v>
      </c>
      <c r="L1255" s="418" t="s">
        <v>3436</v>
      </c>
      <c r="M1255" s="419">
        <v>41.314388888888892</v>
      </c>
      <c r="N1255" s="419">
        <v>-79.388730555555554</v>
      </c>
      <c r="O1255" s="418">
        <v>20151413050</v>
      </c>
      <c r="P1255" s="413" t="s">
        <v>41</v>
      </c>
      <c r="Q1255" s="413" t="s">
        <v>42</v>
      </c>
      <c r="R1255" s="413" t="s">
        <v>43</v>
      </c>
      <c r="S1255" s="420" t="s">
        <v>44</v>
      </c>
      <c r="T1255" s="413"/>
      <c r="U1255" s="436"/>
      <c r="V1255" s="606">
        <f>LOOKUP(Table1[[#This Row],[JV '#]],Table4[JV '#],Table4[Construction Start Dates])</f>
        <v>42881</v>
      </c>
    </row>
    <row r="1256" spans="1:22" ht="36" x14ac:dyDescent="0.25">
      <c r="A1256" s="414" t="s">
        <v>3443</v>
      </c>
      <c r="B1256" s="415" t="s">
        <v>35</v>
      </c>
      <c r="C1256" s="514">
        <v>386</v>
      </c>
      <c r="D1256" s="456">
        <v>19087</v>
      </c>
      <c r="E1256" s="514">
        <v>83293</v>
      </c>
      <c r="F1256" s="455">
        <v>32028601500520</v>
      </c>
      <c r="G1256" s="416">
        <v>10</v>
      </c>
      <c r="H1256" s="415" t="s">
        <v>3444</v>
      </c>
      <c r="I1256" s="418" t="s">
        <v>3445</v>
      </c>
      <c r="J1256" s="418" t="s">
        <v>3446</v>
      </c>
      <c r="K1256" s="418" t="s">
        <v>3447</v>
      </c>
      <c r="L1256" s="418" t="s">
        <v>3448</v>
      </c>
      <c r="M1256" s="419">
        <v>40.53713888888889</v>
      </c>
      <c r="N1256" s="419">
        <v>-79.375363888888884</v>
      </c>
      <c r="O1256" s="418">
        <v>20151421304</v>
      </c>
      <c r="P1256" s="413" t="s">
        <v>309</v>
      </c>
      <c r="Q1256" s="413" t="s">
        <v>3449</v>
      </c>
      <c r="R1256" s="413" t="s">
        <v>3450</v>
      </c>
      <c r="S1256" s="420" t="s">
        <v>44</v>
      </c>
      <c r="T1256" s="413"/>
      <c r="U1256" s="420"/>
      <c r="V1256" s="606">
        <f>LOOKUP(Table1[[#This Row],[JV '#]],Table4[JV '#],Table4[Construction Start Dates])</f>
        <v>42877</v>
      </c>
    </row>
    <row r="1257" spans="1:22" ht="24" x14ac:dyDescent="0.25">
      <c r="A1257" s="414" t="s">
        <v>3451</v>
      </c>
      <c r="B1257" s="415" t="s">
        <v>35</v>
      </c>
      <c r="C1257" s="514">
        <v>386</v>
      </c>
      <c r="D1257" s="456">
        <v>19087</v>
      </c>
      <c r="E1257" s="514">
        <v>83293</v>
      </c>
      <c r="F1257" s="455">
        <v>32028601500520</v>
      </c>
      <c r="G1257" s="416">
        <v>10</v>
      </c>
      <c r="H1257" s="415" t="s">
        <v>3444</v>
      </c>
      <c r="I1257" s="418" t="s">
        <v>3445</v>
      </c>
      <c r="J1257" s="418" t="s">
        <v>3446</v>
      </c>
      <c r="K1257" s="418" t="s">
        <v>3447</v>
      </c>
      <c r="L1257" s="418" t="s">
        <v>3448</v>
      </c>
      <c r="M1257" s="419">
        <v>40.53713888888889</v>
      </c>
      <c r="N1257" s="419">
        <v>-79.375363888888884</v>
      </c>
      <c r="O1257" s="418">
        <v>20151421304</v>
      </c>
      <c r="P1257" s="413"/>
      <c r="Q1257" s="413" t="s">
        <v>104</v>
      </c>
      <c r="R1257" s="413" t="s">
        <v>105</v>
      </c>
      <c r="S1257" s="420"/>
      <c r="T1257" s="413"/>
      <c r="U1257" s="436"/>
      <c r="V1257" s="606">
        <f>LOOKUP(Table1[[#This Row],[JV '#]],Table4[JV '#],Table4[Construction Start Dates])</f>
        <v>42877</v>
      </c>
    </row>
    <row r="1258" spans="1:22" x14ac:dyDescent="0.25">
      <c r="A1258" s="414" t="s">
        <v>3452</v>
      </c>
      <c r="B1258" s="415" t="s">
        <v>35</v>
      </c>
      <c r="C1258" s="514">
        <v>386</v>
      </c>
      <c r="D1258" s="456">
        <v>19087</v>
      </c>
      <c r="E1258" s="514">
        <v>83293</v>
      </c>
      <c r="F1258" s="455">
        <v>32028601500520</v>
      </c>
      <c r="G1258" s="416">
        <v>10</v>
      </c>
      <c r="H1258" s="415" t="s">
        <v>3444</v>
      </c>
      <c r="I1258" s="418" t="s">
        <v>3445</v>
      </c>
      <c r="J1258" s="418" t="s">
        <v>3446</v>
      </c>
      <c r="K1258" s="418" t="s">
        <v>3447</v>
      </c>
      <c r="L1258" s="418" t="s">
        <v>3448</v>
      </c>
      <c r="M1258" s="419">
        <v>40.53713888888889</v>
      </c>
      <c r="N1258" s="419">
        <v>-79.375363888888884</v>
      </c>
      <c r="O1258" s="418">
        <v>20151421304</v>
      </c>
      <c r="P1258" s="413" t="s">
        <v>41</v>
      </c>
      <c r="Q1258" s="413" t="s">
        <v>3386</v>
      </c>
      <c r="R1258" s="413" t="s">
        <v>3182</v>
      </c>
      <c r="S1258" s="420" t="s">
        <v>44</v>
      </c>
      <c r="T1258" s="413"/>
      <c r="U1258" s="436"/>
      <c r="V1258" s="606">
        <f>LOOKUP(Table1[[#This Row],[JV '#]],Table4[JV '#],Table4[Construction Start Dates])</f>
        <v>42877</v>
      </c>
    </row>
    <row r="1259" spans="1:22" ht="24" x14ac:dyDescent="0.25">
      <c r="A1259" s="414">
        <v>387</v>
      </c>
      <c r="B1259" s="415" t="s">
        <v>35</v>
      </c>
      <c r="C1259" s="415">
        <v>387</v>
      </c>
      <c r="D1259" s="456">
        <v>19183</v>
      </c>
      <c r="E1259" s="415">
        <v>95851</v>
      </c>
      <c r="F1259" s="455">
        <v>32055302000620</v>
      </c>
      <c r="G1259" s="416">
        <v>10</v>
      </c>
      <c r="H1259" s="415" t="s">
        <v>3444</v>
      </c>
      <c r="I1259" s="418" t="s">
        <v>3453</v>
      </c>
      <c r="J1259" s="418" t="s">
        <v>3454</v>
      </c>
      <c r="K1259" s="418" t="s">
        <v>3455</v>
      </c>
      <c r="L1259" s="418" t="s">
        <v>3456</v>
      </c>
      <c r="M1259" s="419">
        <v>40.626527777777781</v>
      </c>
      <c r="N1259" s="419">
        <v>-78.853250000000003</v>
      </c>
      <c r="O1259" s="418">
        <v>20150330361</v>
      </c>
      <c r="P1259" s="413"/>
      <c r="Q1259" s="413" t="s">
        <v>63</v>
      </c>
      <c r="R1259" s="413"/>
      <c r="S1259" s="420"/>
      <c r="T1259" s="413"/>
      <c r="U1259" s="420"/>
      <c r="V1259" s="606">
        <f>LOOKUP(Table1[[#This Row],[JV '#]],Table4[JV '#],Table4[Construction Start Dates])</f>
        <v>42538</v>
      </c>
    </row>
    <row r="1260" spans="1:22" ht="48" x14ac:dyDescent="0.25">
      <c r="A1260" s="414" t="s">
        <v>3457</v>
      </c>
      <c r="B1260" s="415" t="s">
        <v>35</v>
      </c>
      <c r="C1260" s="415">
        <v>388</v>
      </c>
      <c r="D1260" s="416">
        <v>19200</v>
      </c>
      <c r="E1260" s="415">
        <v>25780</v>
      </c>
      <c r="F1260" s="455">
        <v>32095403700000</v>
      </c>
      <c r="G1260" s="416">
        <v>10</v>
      </c>
      <c r="H1260" s="415" t="s">
        <v>3444</v>
      </c>
      <c r="I1260" s="418" t="s">
        <v>3458</v>
      </c>
      <c r="J1260" s="418" t="s">
        <v>3459</v>
      </c>
      <c r="K1260" s="418" t="s">
        <v>3460</v>
      </c>
      <c r="L1260" s="418" t="s">
        <v>3461</v>
      </c>
      <c r="M1260" s="419">
        <v>40.728666666666669</v>
      </c>
      <c r="N1260" s="419">
        <v>-79.201400000000007</v>
      </c>
      <c r="O1260" s="418">
        <v>20143580238</v>
      </c>
      <c r="P1260" s="413" t="s">
        <v>46</v>
      </c>
      <c r="Q1260" s="413" t="s">
        <v>47</v>
      </c>
      <c r="R1260" s="413" t="s">
        <v>3462</v>
      </c>
      <c r="S1260" s="420"/>
      <c r="T1260" s="413"/>
      <c r="U1260" s="420"/>
      <c r="V1260" s="606">
        <f>LOOKUP(Table1[[#This Row],[JV '#]],Table4[JV '#],Table4[Construction Start Dates])</f>
        <v>42516</v>
      </c>
    </row>
    <row r="1261" spans="1:22" ht="60" x14ac:dyDescent="0.25">
      <c r="A1261" s="414" t="s">
        <v>3463</v>
      </c>
      <c r="B1261" s="415" t="s">
        <v>35</v>
      </c>
      <c r="C1261" s="415">
        <v>388</v>
      </c>
      <c r="D1261" s="416">
        <v>19200</v>
      </c>
      <c r="E1261" s="415">
        <v>25780</v>
      </c>
      <c r="F1261" s="455">
        <v>32095403700000</v>
      </c>
      <c r="G1261" s="416">
        <v>10</v>
      </c>
      <c r="H1261" s="415" t="s">
        <v>3444</v>
      </c>
      <c r="I1261" s="418" t="s">
        <v>3458</v>
      </c>
      <c r="J1261" s="418" t="s">
        <v>3459</v>
      </c>
      <c r="K1261" s="418" t="s">
        <v>3460</v>
      </c>
      <c r="L1261" s="418" t="s">
        <v>3461</v>
      </c>
      <c r="M1261" s="419">
        <v>40.728666666666669</v>
      </c>
      <c r="N1261" s="419">
        <v>-79.201400000000007</v>
      </c>
      <c r="O1261" s="418">
        <v>20143580238</v>
      </c>
      <c r="P1261" s="413"/>
      <c r="Q1261" s="413" t="s">
        <v>3464</v>
      </c>
      <c r="R1261" s="413" t="s">
        <v>3465</v>
      </c>
      <c r="S1261" s="420"/>
      <c r="T1261" s="413"/>
      <c r="U1261" s="436"/>
      <c r="V1261" s="606">
        <f>LOOKUP(Table1[[#This Row],[JV '#]],Table4[JV '#],Table4[Construction Start Dates])</f>
        <v>42516</v>
      </c>
    </row>
    <row r="1262" spans="1:22" ht="48" x14ac:dyDescent="0.25">
      <c r="A1262" s="414" t="s">
        <v>3466</v>
      </c>
      <c r="B1262" s="415" t="s">
        <v>35</v>
      </c>
      <c r="C1262" s="514">
        <v>389</v>
      </c>
      <c r="D1262" s="416">
        <v>19320</v>
      </c>
      <c r="E1262" s="514">
        <v>25584</v>
      </c>
      <c r="F1262" s="455">
        <v>32300701200000</v>
      </c>
      <c r="G1262" s="416">
        <v>10</v>
      </c>
      <c r="H1262" s="415" t="s">
        <v>3444</v>
      </c>
      <c r="I1262" s="418" t="s">
        <v>3467</v>
      </c>
      <c r="J1262" s="418" t="s">
        <v>3468</v>
      </c>
      <c r="K1262" s="418" t="s">
        <v>3469</v>
      </c>
      <c r="L1262" s="418" t="s">
        <v>3470</v>
      </c>
      <c r="M1262" s="419">
        <v>40.528305555555555</v>
      </c>
      <c r="N1262" s="419">
        <v>-79.37522222222222</v>
      </c>
      <c r="O1262" s="418">
        <v>20151462676</v>
      </c>
      <c r="P1262" s="413" t="s">
        <v>46</v>
      </c>
      <c r="Q1262" s="413" t="s">
        <v>47</v>
      </c>
      <c r="R1262" s="413" t="s">
        <v>3462</v>
      </c>
      <c r="S1262" s="420"/>
      <c r="T1262" s="413"/>
      <c r="U1262" s="420"/>
      <c r="V1262" s="606">
        <f>LOOKUP(Table1[[#This Row],[JV '#]],Table4[JV '#],Table4[Construction Start Dates])</f>
        <v>42940</v>
      </c>
    </row>
    <row r="1263" spans="1:22" x14ac:dyDescent="0.25">
      <c r="A1263" s="414" t="s">
        <v>3471</v>
      </c>
      <c r="B1263" s="415" t="s">
        <v>35</v>
      </c>
      <c r="C1263" s="514">
        <v>389</v>
      </c>
      <c r="D1263" s="416">
        <v>19320</v>
      </c>
      <c r="E1263" s="514">
        <v>25584</v>
      </c>
      <c r="F1263" s="455">
        <v>32300701200000</v>
      </c>
      <c r="G1263" s="416">
        <v>10</v>
      </c>
      <c r="H1263" s="415" t="s">
        <v>3444</v>
      </c>
      <c r="I1263" s="418" t="s">
        <v>3467</v>
      </c>
      <c r="J1263" s="418" t="s">
        <v>3468</v>
      </c>
      <c r="K1263" s="418" t="s">
        <v>3469</v>
      </c>
      <c r="L1263" s="418" t="s">
        <v>3470</v>
      </c>
      <c r="M1263" s="419">
        <v>40.528305555555555</v>
      </c>
      <c r="N1263" s="419">
        <v>-79.37522222222222</v>
      </c>
      <c r="O1263" s="418">
        <v>20151462676</v>
      </c>
      <c r="P1263" s="413" t="s">
        <v>657</v>
      </c>
      <c r="Q1263" s="413" t="s">
        <v>3386</v>
      </c>
      <c r="R1263" s="413" t="s">
        <v>3182</v>
      </c>
      <c r="S1263" s="420" t="s">
        <v>44</v>
      </c>
      <c r="T1263" s="413"/>
      <c r="U1263" s="436"/>
      <c r="V1263" s="606">
        <f>LOOKUP(Table1[[#This Row],[JV '#]],Table4[JV '#],Table4[Construction Start Dates])</f>
        <v>42940</v>
      </c>
    </row>
    <row r="1264" spans="1:22" x14ac:dyDescent="0.25">
      <c r="A1264" s="414" t="s">
        <v>3472</v>
      </c>
      <c r="B1264" s="415" t="s">
        <v>35</v>
      </c>
      <c r="C1264" s="514">
        <v>389</v>
      </c>
      <c r="D1264" s="416">
        <v>19320</v>
      </c>
      <c r="E1264" s="514">
        <v>25584</v>
      </c>
      <c r="F1264" s="455">
        <v>32300701200000</v>
      </c>
      <c r="G1264" s="416">
        <v>10</v>
      </c>
      <c r="H1264" s="415" t="s">
        <v>3444</v>
      </c>
      <c r="I1264" s="418" t="s">
        <v>3467</v>
      </c>
      <c r="J1264" s="418" t="s">
        <v>3468</v>
      </c>
      <c r="K1264" s="418" t="s">
        <v>3469</v>
      </c>
      <c r="L1264" s="418" t="s">
        <v>3470</v>
      </c>
      <c r="M1264" s="419">
        <v>40.528305555555555</v>
      </c>
      <c r="N1264" s="419">
        <v>-79.37522222222222</v>
      </c>
      <c r="O1264" s="418">
        <v>20151462676</v>
      </c>
      <c r="P1264" s="413" t="s">
        <v>657</v>
      </c>
      <c r="Q1264" s="413" t="s">
        <v>3473</v>
      </c>
      <c r="R1264" s="413" t="s">
        <v>3474</v>
      </c>
      <c r="S1264" s="420" t="s">
        <v>44</v>
      </c>
      <c r="T1264" s="413"/>
      <c r="U1264" s="436"/>
      <c r="V1264" s="606">
        <f>LOOKUP(Table1[[#This Row],[JV '#]],Table4[JV '#],Table4[Construction Start Dates])</f>
        <v>42940</v>
      </c>
    </row>
    <row r="1265" spans="1:22" ht="48" x14ac:dyDescent="0.25">
      <c r="A1265" s="414" t="s">
        <v>3475</v>
      </c>
      <c r="B1265" s="415" t="s">
        <v>35</v>
      </c>
      <c r="C1265" s="415">
        <v>390</v>
      </c>
      <c r="D1265" s="416">
        <v>19392</v>
      </c>
      <c r="E1265" s="415">
        <v>78120</v>
      </c>
      <c r="F1265" s="455">
        <v>32401000100530</v>
      </c>
      <c r="G1265" s="416">
        <v>10</v>
      </c>
      <c r="H1265" s="415" t="s">
        <v>3444</v>
      </c>
      <c r="I1265" s="418" t="s">
        <v>3476</v>
      </c>
      <c r="J1265" s="418" t="s">
        <v>3477</v>
      </c>
      <c r="K1265" s="418" t="s">
        <v>3478</v>
      </c>
      <c r="L1265" s="418" t="s">
        <v>3479</v>
      </c>
      <c r="M1265" s="419">
        <v>40.713666666666668</v>
      </c>
      <c r="N1265" s="419">
        <v>-79.128538888888883</v>
      </c>
      <c r="O1265" s="418">
        <v>20150350459</v>
      </c>
      <c r="P1265" s="413" t="s">
        <v>46</v>
      </c>
      <c r="Q1265" s="413" t="s">
        <v>47</v>
      </c>
      <c r="R1265" s="413" t="s">
        <v>3462</v>
      </c>
      <c r="S1265" s="420"/>
      <c r="T1265" s="413"/>
      <c r="U1265" s="420"/>
      <c r="V1265" s="606">
        <f>LOOKUP(Table1[[#This Row],[JV '#]],Table4[JV '#],Table4[Construction Start Dates])</f>
        <v>42866</v>
      </c>
    </row>
    <row r="1266" spans="1:22" ht="24" x14ac:dyDescent="0.25">
      <c r="A1266" s="414" t="s">
        <v>3480</v>
      </c>
      <c r="B1266" s="415" t="s">
        <v>35</v>
      </c>
      <c r="C1266" s="415">
        <v>390</v>
      </c>
      <c r="D1266" s="416">
        <v>19392</v>
      </c>
      <c r="E1266" s="415">
        <v>78120</v>
      </c>
      <c r="F1266" s="455">
        <v>32401000100530</v>
      </c>
      <c r="G1266" s="416">
        <v>10</v>
      </c>
      <c r="H1266" s="415" t="s">
        <v>3444</v>
      </c>
      <c r="I1266" s="418" t="s">
        <v>3476</v>
      </c>
      <c r="J1266" s="418" t="s">
        <v>3477</v>
      </c>
      <c r="K1266" s="418" t="s">
        <v>3478</v>
      </c>
      <c r="L1266" s="418" t="s">
        <v>3479</v>
      </c>
      <c r="M1266" s="419">
        <v>40.713666666666697</v>
      </c>
      <c r="N1266" s="419">
        <v>-79.128538888888883</v>
      </c>
      <c r="O1266" s="418">
        <v>20150350459</v>
      </c>
      <c r="P1266" s="413" t="s">
        <v>657</v>
      </c>
      <c r="Q1266" s="413" t="s">
        <v>3240</v>
      </c>
      <c r="R1266" s="413" t="s">
        <v>3357</v>
      </c>
      <c r="S1266" s="420" t="s">
        <v>44</v>
      </c>
      <c r="T1266" s="413"/>
      <c r="U1266" s="436"/>
      <c r="V1266" s="606">
        <f>LOOKUP(Table1[[#This Row],[JV '#]],Table4[JV '#],Table4[Construction Start Dates])</f>
        <v>42866</v>
      </c>
    </row>
    <row r="1267" spans="1:22" ht="24" x14ac:dyDescent="0.25">
      <c r="A1267" s="414" t="s">
        <v>3481</v>
      </c>
      <c r="B1267" s="415" t="s">
        <v>35</v>
      </c>
      <c r="C1267" s="517">
        <v>391</v>
      </c>
      <c r="D1267" s="456">
        <v>19550</v>
      </c>
      <c r="E1267" s="415">
        <v>83282</v>
      </c>
      <c r="F1267" s="478">
        <v>33003601701535</v>
      </c>
      <c r="G1267" s="416">
        <v>10</v>
      </c>
      <c r="H1267" s="415" t="s">
        <v>3482</v>
      </c>
      <c r="I1267" s="418" t="s">
        <v>3483</v>
      </c>
      <c r="J1267" s="418" t="s">
        <v>3484</v>
      </c>
      <c r="K1267" s="418" t="s">
        <v>3485</v>
      </c>
      <c r="L1267" s="418" t="s">
        <v>3486</v>
      </c>
      <c r="M1267" s="419">
        <v>40.936527777777776</v>
      </c>
      <c r="N1267" s="419">
        <v>-78.933927777777782</v>
      </c>
      <c r="O1267" s="418">
        <v>20150170060</v>
      </c>
      <c r="P1267" s="413" t="s">
        <v>41</v>
      </c>
      <c r="Q1267" s="413" t="s">
        <v>3210</v>
      </c>
      <c r="R1267" s="413" t="s">
        <v>3487</v>
      </c>
      <c r="S1267" s="420" t="s">
        <v>44</v>
      </c>
      <c r="T1267" s="413"/>
      <c r="U1267" s="420"/>
      <c r="V1267" s="606">
        <f>LOOKUP(Table1[[#This Row],[JV '#]],Table4[JV '#],Table4[Construction Start Dates])</f>
        <v>42538</v>
      </c>
    </row>
    <row r="1268" spans="1:22" x14ac:dyDescent="0.25">
      <c r="A1268" s="414" t="s">
        <v>3488</v>
      </c>
      <c r="B1268" s="415" t="s">
        <v>35</v>
      </c>
      <c r="C1268" s="517">
        <v>391</v>
      </c>
      <c r="D1268" s="456">
        <v>19550</v>
      </c>
      <c r="E1268" s="415">
        <v>83282</v>
      </c>
      <c r="F1268" s="478">
        <v>33003601701535</v>
      </c>
      <c r="G1268" s="416">
        <v>10</v>
      </c>
      <c r="H1268" s="415" t="s">
        <v>3482</v>
      </c>
      <c r="I1268" s="418" t="s">
        <v>3483</v>
      </c>
      <c r="J1268" s="418" t="s">
        <v>3484</v>
      </c>
      <c r="K1268" s="418" t="s">
        <v>3485</v>
      </c>
      <c r="L1268" s="418" t="s">
        <v>3486</v>
      </c>
      <c r="M1268" s="419">
        <v>40.936527777777776</v>
      </c>
      <c r="N1268" s="419">
        <v>-78.933927777777782</v>
      </c>
      <c r="O1268" s="418">
        <v>20150170060</v>
      </c>
      <c r="P1268" s="413" t="s">
        <v>353</v>
      </c>
      <c r="Q1268" s="413" t="s">
        <v>382</v>
      </c>
      <c r="R1268" s="413" t="s">
        <v>3489</v>
      </c>
      <c r="S1268" s="420" t="s">
        <v>44</v>
      </c>
      <c r="T1268" s="413"/>
      <c r="U1268" s="436"/>
      <c r="V1268" s="606">
        <f>LOOKUP(Table1[[#This Row],[JV '#]],Table4[JV '#],Table4[Construction Start Dates])</f>
        <v>42538</v>
      </c>
    </row>
    <row r="1269" spans="1:22" ht="24" x14ac:dyDescent="0.25">
      <c r="A1269" s="414" t="s">
        <v>3490</v>
      </c>
      <c r="B1269" s="415" t="s">
        <v>35</v>
      </c>
      <c r="C1269" s="517">
        <v>391</v>
      </c>
      <c r="D1269" s="456">
        <v>19550</v>
      </c>
      <c r="E1269" s="415">
        <v>83282</v>
      </c>
      <c r="F1269" s="478">
        <v>33003601701535</v>
      </c>
      <c r="G1269" s="416">
        <v>10</v>
      </c>
      <c r="H1269" s="415" t="s">
        <v>3482</v>
      </c>
      <c r="I1269" s="418" t="s">
        <v>3483</v>
      </c>
      <c r="J1269" s="418" t="s">
        <v>3484</v>
      </c>
      <c r="K1269" s="418" t="s">
        <v>3485</v>
      </c>
      <c r="L1269" s="418" t="s">
        <v>3486</v>
      </c>
      <c r="M1269" s="419">
        <v>40.936527777777776</v>
      </c>
      <c r="N1269" s="419">
        <v>-78.933927777777782</v>
      </c>
      <c r="O1269" s="418">
        <v>20150170060</v>
      </c>
      <c r="P1269" s="413" t="s">
        <v>657</v>
      </c>
      <c r="Q1269" s="413" t="s">
        <v>3240</v>
      </c>
      <c r="R1269" s="413" t="s">
        <v>3491</v>
      </c>
      <c r="S1269" s="420" t="s">
        <v>44</v>
      </c>
      <c r="T1269" s="413"/>
      <c r="U1269" s="436"/>
      <c r="V1269" s="606">
        <f>LOOKUP(Table1[[#This Row],[JV '#]],Table4[JV '#],Table4[Construction Start Dates])</f>
        <v>42538</v>
      </c>
    </row>
    <row r="1270" spans="1:22" ht="24" x14ac:dyDescent="0.25">
      <c r="A1270" s="414" t="s">
        <v>3492</v>
      </c>
      <c r="B1270" s="415" t="s">
        <v>35</v>
      </c>
      <c r="C1270" s="517">
        <v>392</v>
      </c>
      <c r="D1270" s="416">
        <v>19699</v>
      </c>
      <c r="E1270" s="415">
        <v>83312</v>
      </c>
      <c r="F1270" s="478">
        <v>33200300700000</v>
      </c>
      <c r="G1270" s="416">
        <v>10</v>
      </c>
      <c r="H1270" s="415" t="s">
        <v>3482</v>
      </c>
      <c r="I1270" s="418" t="s">
        <v>3493</v>
      </c>
      <c r="J1270" s="418" t="s">
        <v>3494</v>
      </c>
      <c r="K1270" s="418" t="s">
        <v>3495</v>
      </c>
      <c r="L1270" s="418" t="s">
        <v>3496</v>
      </c>
      <c r="M1270" s="419">
        <v>40.964222222222219</v>
      </c>
      <c r="N1270" s="419">
        <v>-78.879783333333336</v>
      </c>
      <c r="O1270" s="418" t="s">
        <v>3497</v>
      </c>
      <c r="P1270" s="413" t="s">
        <v>107</v>
      </c>
      <c r="Q1270" s="413" t="s">
        <v>3498</v>
      </c>
      <c r="R1270" s="413" t="s">
        <v>3499</v>
      </c>
      <c r="S1270" s="420" t="s">
        <v>44</v>
      </c>
      <c r="T1270" s="413"/>
      <c r="U1270" s="420"/>
      <c r="V1270" s="606">
        <f>LOOKUP(Table1[[#This Row],[JV '#]],Table4[JV '#],Table4[Construction Start Dates])</f>
        <v>42885</v>
      </c>
    </row>
    <row r="1271" spans="1:22" ht="24" x14ac:dyDescent="0.25">
      <c r="A1271" s="414" t="s">
        <v>3500</v>
      </c>
      <c r="B1271" s="415" t="s">
        <v>35</v>
      </c>
      <c r="C1271" s="517">
        <v>392</v>
      </c>
      <c r="D1271" s="416">
        <v>19699</v>
      </c>
      <c r="E1271" s="415">
        <v>83312</v>
      </c>
      <c r="F1271" s="478">
        <v>33200300700000</v>
      </c>
      <c r="G1271" s="416">
        <v>10</v>
      </c>
      <c r="H1271" s="415" t="s">
        <v>3482</v>
      </c>
      <c r="I1271" s="418" t="s">
        <v>3493</v>
      </c>
      <c r="J1271" s="418" t="s">
        <v>3494</v>
      </c>
      <c r="K1271" s="418" t="s">
        <v>3495</v>
      </c>
      <c r="L1271" s="418" t="s">
        <v>3496</v>
      </c>
      <c r="M1271" s="419">
        <v>40.964222222222219</v>
      </c>
      <c r="N1271" s="419">
        <v>-78.879783333333336</v>
      </c>
      <c r="O1271" s="418" t="s">
        <v>3497</v>
      </c>
      <c r="P1271" s="413" t="s">
        <v>657</v>
      </c>
      <c r="Q1271" s="413" t="s">
        <v>3240</v>
      </c>
      <c r="R1271" s="413" t="s">
        <v>3491</v>
      </c>
      <c r="S1271" s="420" t="s">
        <v>44</v>
      </c>
      <c r="T1271" s="413"/>
      <c r="U1271" s="436"/>
      <c r="V1271" s="606">
        <f>LOOKUP(Table1[[#This Row],[JV '#]],Table4[JV '#],Table4[Construction Start Dates])</f>
        <v>42885</v>
      </c>
    </row>
    <row r="1272" spans="1:22" ht="24" x14ac:dyDescent="0.25">
      <c r="A1272" s="414" t="s">
        <v>3501</v>
      </c>
      <c r="B1272" s="415" t="s">
        <v>35</v>
      </c>
      <c r="C1272" s="517">
        <v>392</v>
      </c>
      <c r="D1272" s="416">
        <v>19699</v>
      </c>
      <c r="E1272" s="415">
        <v>83312</v>
      </c>
      <c r="F1272" s="478">
        <v>33200300700000</v>
      </c>
      <c r="G1272" s="416">
        <v>10</v>
      </c>
      <c r="H1272" s="415" t="s">
        <v>3482</v>
      </c>
      <c r="I1272" s="418" t="s">
        <v>3493</v>
      </c>
      <c r="J1272" s="418" t="s">
        <v>3494</v>
      </c>
      <c r="K1272" s="418" t="s">
        <v>3495</v>
      </c>
      <c r="L1272" s="418" t="s">
        <v>3496</v>
      </c>
      <c r="M1272" s="419">
        <v>40.964222222222219</v>
      </c>
      <c r="N1272" s="419">
        <v>-78.879783333333336</v>
      </c>
      <c r="O1272" s="418" t="s">
        <v>3497</v>
      </c>
      <c r="P1272" s="413" t="s">
        <v>55</v>
      </c>
      <c r="Q1272" s="413" t="s">
        <v>316</v>
      </c>
      <c r="R1272" s="413" t="s">
        <v>3502</v>
      </c>
      <c r="S1272" s="420"/>
      <c r="T1272" s="413"/>
      <c r="U1272" s="436"/>
      <c r="V1272" s="606">
        <f>LOOKUP(Table1[[#This Row],[JV '#]],Table4[JV '#],Table4[Construction Start Dates])</f>
        <v>42885</v>
      </c>
    </row>
    <row r="1273" spans="1:22" ht="24" x14ac:dyDescent="0.25">
      <c r="A1273" s="414">
        <v>393</v>
      </c>
      <c r="B1273" s="415" t="s">
        <v>35</v>
      </c>
      <c r="C1273" s="514">
        <v>393</v>
      </c>
      <c r="D1273" s="416">
        <v>19708</v>
      </c>
      <c r="E1273" s="514">
        <v>26151</v>
      </c>
      <c r="F1273" s="455">
        <v>33200802100200</v>
      </c>
      <c r="G1273" s="416">
        <v>10</v>
      </c>
      <c r="H1273" s="415" t="s">
        <v>3482</v>
      </c>
      <c r="I1273" s="418" t="s">
        <v>3503</v>
      </c>
      <c r="J1273" s="418" t="s">
        <v>3504</v>
      </c>
      <c r="K1273" s="561" t="s">
        <v>3505</v>
      </c>
      <c r="L1273" s="561" t="s">
        <v>3506</v>
      </c>
      <c r="M1273" s="480">
        <v>41.013666666666666</v>
      </c>
      <c r="N1273" s="480">
        <v>-78.830280555555561</v>
      </c>
      <c r="O1273" s="418">
        <v>20151462771</v>
      </c>
      <c r="P1273" s="413" t="s">
        <v>657</v>
      </c>
      <c r="Q1273" s="413" t="s">
        <v>3240</v>
      </c>
      <c r="R1273" s="413" t="s">
        <v>3491</v>
      </c>
      <c r="S1273" s="420" t="s">
        <v>44</v>
      </c>
      <c r="T1273" s="413"/>
      <c r="U1273" s="420"/>
      <c r="V1273" s="606">
        <f>LOOKUP(Table1[[#This Row],[JV '#]],Table4[JV '#],Table4[Construction Start Dates])</f>
        <v>42940</v>
      </c>
    </row>
    <row r="1274" spans="1:22" ht="36" x14ac:dyDescent="0.25">
      <c r="A1274" s="414" t="s">
        <v>3507</v>
      </c>
      <c r="B1274" s="415" t="s">
        <v>35</v>
      </c>
      <c r="C1274" s="514">
        <v>394</v>
      </c>
      <c r="D1274" s="416">
        <v>19737</v>
      </c>
      <c r="E1274" s="514">
        <v>26069</v>
      </c>
      <c r="F1274" s="455">
        <v>33300302500000</v>
      </c>
      <c r="G1274" s="416">
        <v>10</v>
      </c>
      <c r="H1274" s="415" t="s">
        <v>3482</v>
      </c>
      <c r="I1274" s="418" t="s">
        <v>3508</v>
      </c>
      <c r="J1274" s="418" t="s">
        <v>3509</v>
      </c>
      <c r="K1274" s="418" t="s">
        <v>1645</v>
      </c>
      <c r="L1274" s="418" t="s">
        <v>3510</v>
      </c>
      <c r="M1274" s="419">
        <v>41.08936111111111</v>
      </c>
      <c r="N1274" s="419">
        <v>-79.153202777777778</v>
      </c>
      <c r="O1274" s="418">
        <v>20151420498</v>
      </c>
      <c r="P1274" s="413"/>
      <c r="Q1274" s="413" t="s">
        <v>3511</v>
      </c>
      <c r="R1274" s="413" t="s">
        <v>3512</v>
      </c>
      <c r="S1274" s="420"/>
      <c r="T1274" s="413"/>
      <c r="U1274" s="420"/>
      <c r="V1274" s="606">
        <f>LOOKUP(Table1[[#This Row],[JV '#]],Table4[JV '#],Table4[Construction Start Dates])</f>
        <v>42881</v>
      </c>
    </row>
    <row r="1275" spans="1:22" ht="24" x14ac:dyDescent="0.25">
      <c r="A1275" s="414" t="s">
        <v>3513</v>
      </c>
      <c r="B1275" s="415" t="s">
        <v>35</v>
      </c>
      <c r="C1275" s="514">
        <v>394</v>
      </c>
      <c r="D1275" s="416">
        <v>19737</v>
      </c>
      <c r="E1275" s="514">
        <v>26069</v>
      </c>
      <c r="F1275" s="455">
        <v>33300302500000</v>
      </c>
      <c r="G1275" s="416">
        <v>10</v>
      </c>
      <c r="H1275" s="415" t="s">
        <v>3482</v>
      </c>
      <c r="I1275" s="418" t="s">
        <v>3508</v>
      </c>
      <c r="J1275" s="418" t="s">
        <v>3509</v>
      </c>
      <c r="K1275" s="418" t="s">
        <v>1645</v>
      </c>
      <c r="L1275" s="418" t="s">
        <v>3510</v>
      </c>
      <c r="M1275" s="419">
        <v>41.08936111111111</v>
      </c>
      <c r="N1275" s="419">
        <v>-79.153202777777778</v>
      </c>
      <c r="O1275" s="418">
        <v>20151420498</v>
      </c>
      <c r="P1275" s="413" t="s">
        <v>162</v>
      </c>
      <c r="Q1275" s="413" t="s">
        <v>3514</v>
      </c>
      <c r="R1275" s="413" t="s">
        <v>43</v>
      </c>
      <c r="S1275" s="420" t="s">
        <v>44</v>
      </c>
      <c r="T1275" s="413"/>
      <c r="U1275" s="436"/>
      <c r="V1275" s="606">
        <f>LOOKUP(Table1[[#This Row],[JV '#]],Table4[JV '#],Table4[Construction Start Dates])</f>
        <v>42881</v>
      </c>
    </row>
    <row r="1276" spans="1:22" ht="24" x14ac:dyDescent="0.25">
      <c r="A1276" s="414" t="s">
        <v>3515</v>
      </c>
      <c r="B1276" s="415" t="s">
        <v>35</v>
      </c>
      <c r="C1276" s="514">
        <v>394</v>
      </c>
      <c r="D1276" s="416">
        <v>19737</v>
      </c>
      <c r="E1276" s="514">
        <v>26069</v>
      </c>
      <c r="F1276" s="455">
        <v>33300302500000</v>
      </c>
      <c r="G1276" s="416">
        <v>10</v>
      </c>
      <c r="H1276" s="415" t="s">
        <v>3482</v>
      </c>
      <c r="I1276" s="418" t="s">
        <v>3508</v>
      </c>
      <c r="J1276" s="418" t="s">
        <v>3509</v>
      </c>
      <c r="K1276" s="418" t="s">
        <v>1645</v>
      </c>
      <c r="L1276" s="418" t="s">
        <v>3510</v>
      </c>
      <c r="M1276" s="419">
        <v>41.08936111111111</v>
      </c>
      <c r="N1276" s="419">
        <v>-79.153202777777778</v>
      </c>
      <c r="O1276" s="418">
        <v>20151420498</v>
      </c>
      <c r="P1276" s="413" t="s">
        <v>657</v>
      </c>
      <c r="Q1276" s="413" t="s">
        <v>3240</v>
      </c>
      <c r="R1276" s="413" t="s">
        <v>3491</v>
      </c>
      <c r="S1276" s="420" t="s">
        <v>44</v>
      </c>
      <c r="T1276" s="413"/>
      <c r="U1276" s="436"/>
      <c r="V1276" s="606">
        <f>LOOKUP(Table1[[#This Row],[JV '#]],Table4[JV '#],Table4[Construction Start Dates])</f>
        <v>42881</v>
      </c>
    </row>
    <row r="1277" spans="1:22" ht="24" x14ac:dyDescent="0.25">
      <c r="A1277" s="414" t="s">
        <v>3516</v>
      </c>
      <c r="B1277" s="415" t="s">
        <v>35</v>
      </c>
      <c r="C1277" s="514">
        <v>395</v>
      </c>
      <c r="D1277" s="416">
        <v>19807</v>
      </c>
      <c r="E1277" s="514">
        <v>83343</v>
      </c>
      <c r="F1277" s="455">
        <v>33400100700000</v>
      </c>
      <c r="G1277" s="416">
        <v>10</v>
      </c>
      <c r="H1277" s="415" t="s">
        <v>3482</v>
      </c>
      <c r="I1277" s="418" t="s">
        <v>3517</v>
      </c>
      <c r="J1277" s="418" t="s">
        <v>3518</v>
      </c>
      <c r="K1277" s="418" t="s">
        <v>1762</v>
      </c>
      <c r="L1277" s="418" t="s">
        <v>3519</v>
      </c>
      <c r="M1277" s="419">
        <v>41.213555555555558</v>
      </c>
      <c r="N1277" s="419">
        <v>-79.14725833333334</v>
      </c>
      <c r="O1277" s="418" t="s">
        <v>3520</v>
      </c>
      <c r="P1277" s="413"/>
      <c r="Q1277" s="413" t="s">
        <v>3521</v>
      </c>
      <c r="R1277" s="413" t="s">
        <v>3522</v>
      </c>
      <c r="S1277" s="420"/>
      <c r="T1277" s="413"/>
      <c r="U1277" s="420"/>
      <c r="V1277" s="606">
        <f>LOOKUP(Table1[[#This Row],[JV '#]],Table4[JV '#],Table4[Construction Start Dates])</f>
        <v>42881</v>
      </c>
    </row>
    <row r="1278" spans="1:22" ht="24" x14ac:dyDescent="0.25">
      <c r="A1278" s="414" t="s">
        <v>3523</v>
      </c>
      <c r="B1278" s="415" t="s">
        <v>35</v>
      </c>
      <c r="C1278" s="514">
        <v>395</v>
      </c>
      <c r="D1278" s="416">
        <v>19807</v>
      </c>
      <c r="E1278" s="514">
        <v>83343</v>
      </c>
      <c r="F1278" s="455">
        <v>33400100700000</v>
      </c>
      <c r="G1278" s="416">
        <v>10</v>
      </c>
      <c r="H1278" s="415" t="s">
        <v>3482</v>
      </c>
      <c r="I1278" s="418" t="s">
        <v>3517</v>
      </c>
      <c r="J1278" s="418" t="s">
        <v>3518</v>
      </c>
      <c r="K1278" s="418" t="s">
        <v>1762</v>
      </c>
      <c r="L1278" s="418" t="s">
        <v>3519</v>
      </c>
      <c r="M1278" s="419">
        <v>41.213555555555558</v>
      </c>
      <c r="N1278" s="419">
        <v>-79.14725833333334</v>
      </c>
      <c r="O1278" s="418" t="s">
        <v>3520</v>
      </c>
      <c r="P1278" s="413"/>
      <c r="Q1278" s="413" t="s">
        <v>3524</v>
      </c>
      <c r="R1278" s="413" t="s">
        <v>3525</v>
      </c>
      <c r="S1278" s="420"/>
      <c r="T1278" s="413"/>
      <c r="U1278" s="436"/>
      <c r="V1278" s="606">
        <f>LOOKUP(Table1[[#This Row],[JV '#]],Table4[JV '#],Table4[Construction Start Dates])</f>
        <v>42881</v>
      </c>
    </row>
    <row r="1279" spans="1:22" ht="24" x14ac:dyDescent="0.25">
      <c r="A1279" s="414" t="s">
        <v>3526</v>
      </c>
      <c r="B1279" s="415" t="s">
        <v>35</v>
      </c>
      <c r="C1279" s="514">
        <v>395</v>
      </c>
      <c r="D1279" s="416">
        <v>19807</v>
      </c>
      <c r="E1279" s="514">
        <v>83343</v>
      </c>
      <c r="F1279" s="455">
        <v>33400100700000</v>
      </c>
      <c r="G1279" s="416">
        <v>10</v>
      </c>
      <c r="H1279" s="415" t="s">
        <v>3482</v>
      </c>
      <c r="I1279" s="418" t="s">
        <v>3517</v>
      </c>
      <c r="J1279" s="418" t="s">
        <v>3518</v>
      </c>
      <c r="K1279" s="418" t="s">
        <v>1762</v>
      </c>
      <c r="L1279" s="418" t="s">
        <v>3519</v>
      </c>
      <c r="M1279" s="419">
        <v>41.213555555555558</v>
      </c>
      <c r="N1279" s="419">
        <v>-79.14725833333334</v>
      </c>
      <c r="O1279" s="418" t="s">
        <v>3520</v>
      </c>
      <c r="P1279" s="413" t="s">
        <v>162</v>
      </c>
      <c r="Q1279" s="413" t="s">
        <v>3514</v>
      </c>
      <c r="R1279" s="413" t="s">
        <v>43</v>
      </c>
      <c r="S1279" s="420" t="s">
        <v>44</v>
      </c>
      <c r="T1279" s="413"/>
      <c r="U1279" s="436"/>
      <c r="V1279" s="606">
        <f>LOOKUP(Table1[[#This Row],[JV '#]],Table4[JV '#],Table4[Construction Start Dates])</f>
        <v>42881</v>
      </c>
    </row>
    <row r="1280" spans="1:22" ht="25.5" x14ac:dyDescent="0.25">
      <c r="A1280" s="414" t="s">
        <v>3527</v>
      </c>
      <c r="B1280" s="415" t="s">
        <v>35</v>
      </c>
      <c r="C1280" s="415">
        <v>396</v>
      </c>
      <c r="D1280" s="456">
        <v>505</v>
      </c>
      <c r="E1280" s="415">
        <v>62523</v>
      </c>
      <c r="F1280" s="455">
        <v>2000804101108</v>
      </c>
      <c r="G1280" s="416">
        <v>11</v>
      </c>
      <c r="H1280" s="415" t="s">
        <v>3528</v>
      </c>
      <c r="I1280" s="418" t="s">
        <v>3529</v>
      </c>
      <c r="J1280" s="418" t="s">
        <v>3530</v>
      </c>
      <c r="K1280" s="418" t="s">
        <v>3531</v>
      </c>
      <c r="L1280" s="418" t="s">
        <v>3532</v>
      </c>
      <c r="M1280" s="419">
        <v>40.634749999999997</v>
      </c>
      <c r="N1280" s="419">
        <v>-79.939883333333327</v>
      </c>
      <c r="O1280" s="418">
        <v>20150420290</v>
      </c>
      <c r="P1280" s="574" t="s">
        <v>107</v>
      </c>
      <c r="Q1280" s="574" t="s">
        <v>3533</v>
      </c>
      <c r="R1280" s="575" t="s">
        <v>3534</v>
      </c>
      <c r="S1280" s="420" t="s">
        <v>44</v>
      </c>
      <c r="T1280" s="413"/>
      <c r="U1280" s="420"/>
      <c r="V1280" s="606">
        <f>LOOKUP(Table1[[#This Row],[JV '#]],Table4[JV '#],Table4[Construction Start Dates])</f>
        <v>42562</v>
      </c>
    </row>
    <row r="1281" spans="1:22" ht="25.5" x14ac:dyDescent="0.25">
      <c r="A1281" s="414" t="s">
        <v>3535</v>
      </c>
      <c r="B1281" s="415" t="s">
        <v>35</v>
      </c>
      <c r="C1281" s="415">
        <v>396</v>
      </c>
      <c r="D1281" s="456">
        <v>505</v>
      </c>
      <c r="E1281" s="415">
        <v>62523</v>
      </c>
      <c r="F1281" s="455">
        <v>2000804101108</v>
      </c>
      <c r="G1281" s="416">
        <v>11</v>
      </c>
      <c r="H1281" s="415" t="s">
        <v>3528</v>
      </c>
      <c r="I1281" s="418" t="s">
        <v>3529</v>
      </c>
      <c r="J1281" s="418" t="s">
        <v>3530</v>
      </c>
      <c r="K1281" s="418" t="s">
        <v>3531</v>
      </c>
      <c r="L1281" s="418" t="s">
        <v>3532</v>
      </c>
      <c r="M1281" s="419">
        <v>40.634749999999997</v>
      </c>
      <c r="N1281" s="419">
        <v>-79.939883333333327</v>
      </c>
      <c r="O1281" s="418">
        <v>20150420290</v>
      </c>
      <c r="P1281" s="574" t="s">
        <v>162</v>
      </c>
      <c r="Q1281" s="574" t="s">
        <v>3536</v>
      </c>
      <c r="R1281" s="577" t="s">
        <v>3170</v>
      </c>
      <c r="S1281" s="420" t="s">
        <v>44</v>
      </c>
      <c r="T1281" s="413"/>
      <c r="U1281" s="436"/>
      <c r="V1281" s="606">
        <f>LOOKUP(Table1[[#This Row],[JV '#]],Table4[JV '#],Table4[Construction Start Dates])</f>
        <v>42562</v>
      </c>
    </row>
    <row r="1282" spans="1:22" ht="63.75" x14ac:dyDescent="0.25">
      <c r="A1282" s="414" t="s">
        <v>3537</v>
      </c>
      <c r="B1282" s="415" t="s">
        <v>35</v>
      </c>
      <c r="C1282" s="415">
        <v>396</v>
      </c>
      <c r="D1282" s="456">
        <v>505</v>
      </c>
      <c r="E1282" s="415">
        <v>62523</v>
      </c>
      <c r="F1282" s="455">
        <v>2000804101108</v>
      </c>
      <c r="G1282" s="416">
        <v>11</v>
      </c>
      <c r="H1282" s="415" t="s">
        <v>3528</v>
      </c>
      <c r="I1282" s="418" t="s">
        <v>3529</v>
      </c>
      <c r="J1282" s="418" t="s">
        <v>3530</v>
      </c>
      <c r="K1282" s="418" t="s">
        <v>3531</v>
      </c>
      <c r="L1282" s="418" t="s">
        <v>3532</v>
      </c>
      <c r="M1282" s="419">
        <v>40.634749999999997</v>
      </c>
      <c r="N1282" s="419">
        <v>-79.939883333333327</v>
      </c>
      <c r="O1282" s="418">
        <v>20150420290</v>
      </c>
      <c r="P1282" s="574" t="s">
        <v>55</v>
      </c>
      <c r="Q1282" s="574" t="s">
        <v>3538</v>
      </c>
      <c r="R1282" s="575" t="s">
        <v>3539</v>
      </c>
      <c r="S1282" s="420" t="s">
        <v>302</v>
      </c>
      <c r="T1282" s="413"/>
      <c r="U1282" s="436"/>
      <c r="V1282" s="606">
        <f>LOOKUP(Table1[[#This Row],[JV '#]],Table4[JV '#],Table4[Construction Start Dates])</f>
        <v>42562</v>
      </c>
    </row>
    <row r="1283" spans="1:22" ht="25.5" x14ac:dyDescent="0.25">
      <c r="A1283" s="414" t="s">
        <v>3540</v>
      </c>
      <c r="B1283" s="415" t="s">
        <v>35</v>
      </c>
      <c r="C1283" s="415">
        <v>396</v>
      </c>
      <c r="D1283" s="456">
        <v>505</v>
      </c>
      <c r="E1283" s="415">
        <v>62523</v>
      </c>
      <c r="F1283" s="455">
        <v>2000804101108</v>
      </c>
      <c r="G1283" s="416">
        <v>11</v>
      </c>
      <c r="H1283" s="415" t="s">
        <v>3528</v>
      </c>
      <c r="I1283" s="418" t="s">
        <v>3529</v>
      </c>
      <c r="J1283" s="418" t="s">
        <v>3530</v>
      </c>
      <c r="K1283" s="418" t="s">
        <v>3531</v>
      </c>
      <c r="L1283" s="418" t="s">
        <v>3532</v>
      </c>
      <c r="M1283" s="419">
        <v>40.634749999999997</v>
      </c>
      <c r="N1283" s="419">
        <v>-79.939883333333327</v>
      </c>
      <c r="O1283" s="418">
        <v>20150420290</v>
      </c>
      <c r="P1283" s="574" t="s">
        <v>46</v>
      </c>
      <c r="Q1283" s="574" t="s">
        <v>3541</v>
      </c>
      <c r="R1283" s="575" t="s">
        <v>3542</v>
      </c>
      <c r="S1283" s="420" t="s">
        <v>302</v>
      </c>
      <c r="T1283" s="413"/>
      <c r="U1283" s="436"/>
      <c r="V1283" s="606">
        <f>LOOKUP(Table1[[#This Row],[JV '#]],Table4[JV '#],Table4[Construction Start Dates])</f>
        <v>42562</v>
      </c>
    </row>
    <row r="1284" spans="1:22" ht="25.5" x14ac:dyDescent="0.25">
      <c r="A1284" s="414" t="s">
        <v>3543</v>
      </c>
      <c r="B1284" s="415" t="s">
        <v>35</v>
      </c>
      <c r="C1284" s="415">
        <v>396</v>
      </c>
      <c r="D1284" s="456">
        <v>505</v>
      </c>
      <c r="E1284" s="415">
        <v>62523</v>
      </c>
      <c r="F1284" s="455">
        <v>2000804101108</v>
      </c>
      <c r="G1284" s="416">
        <v>11</v>
      </c>
      <c r="H1284" s="415" t="s">
        <v>3528</v>
      </c>
      <c r="I1284" s="418" t="s">
        <v>3529</v>
      </c>
      <c r="J1284" s="418" t="s">
        <v>3530</v>
      </c>
      <c r="K1284" s="418" t="s">
        <v>3531</v>
      </c>
      <c r="L1284" s="418" t="s">
        <v>3532</v>
      </c>
      <c r="M1284" s="419">
        <v>40.634749999999997</v>
      </c>
      <c r="N1284" s="419">
        <v>-79.939883333333327</v>
      </c>
      <c r="O1284" s="418">
        <v>20150420290</v>
      </c>
      <c r="P1284" s="574" t="s">
        <v>55</v>
      </c>
      <c r="Q1284" s="573" t="s">
        <v>3544</v>
      </c>
      <c r="R1284" s="578" t="s">
        <v>3545</v>
      </c>
      <c r="S1284" s="420" t="s">
        <v>302</v>
      </c>
      <c r="T1284" s="413"/>
      <c r="U1284" s="436"/>
      <c r="V1284" s="606">
        <f>LOOKUP(Table1[[#This Row],[JV '#]],Table4[JV '#],Table4[Construction Start Dates])</f>
        <v>42562</v>
      </c>
    </row>
    <row r="1285" spans="1:22" ht="25.5" x14ac:dyDescent="0.25">
      <c r="A1285" s="414" t="s">
        <v>3546</v>
      </c>
      <c r="B1285" s="415" t="s">
        <v>35</v>
      </c>
      <c r="C1285" s="415">
        <v>396</v>
      </c>
      <c r="D1285" s="456">
        <v>505</v>
      </c>
      <c r="E1285" s="415">
        <v>62523</v>
      </c>
      <c r="F1285" s="455">
        <v>2000804101108</v>
      </c>
      <c r="G1285" s="416">
        <v>11</v>
      </c>
      <c r="H1285" s="415" t="s">
        <v>3528</v>
      </c>
      <c r="I1285" s="418" t="s">
        <v>3529</v>
      </c>
      <c r="J1285" s="418" t="s">
        <v>3530</v>
      </c>
      <c r="K1285" s="418" t="s">
        <v>3531</v>
      </c>
      <c r="L1285" s="418" t="s">
        <v>3532</v>
      </c>
      <c r="M1285" s="419">
        <v>40.634749999999997</v>
      </c>
      <c r="N1285" s="419">
        <v>-79.939883333333327</v>
      </c>
      <c r="O1285" s="418">
        <v>20150420290</v>
      </c>
      <c r="P1285" s="574" t="s">
        <v>55</v>
      </c>
      <c r="Q1285" s="579" t="s">
        <v>134</v>
      </c>
      <c r="R1285" s="575" t="s">
        <v>3299</v>
      </c>
      <c r="S1285" s="420" t="s">
        <v>302</v>
      </c>
      <c r="T1285" s="413"/>
      <c r="U1285" s="436"/>
      <c r="V1285" s="606">
        <f>LOOKUP(Table1[[#This Row],[JV '#]],Table4[JV '#],Table4[Construction Start Dates])</f>
        <v>42562</v>
      </c>
    </row>
    <row r="1286" spans="1:22" ht="25.5" x14ac:dyDescent="0.25">
      <c r="A1286" s="414" t="s">
        <v>3547</v>
      </c>
      <c r="B1286" s="415" t="s">
        <v>35</v>
      </c>
      <c r="C1286" s="415">
        <v>396</v>
      </c>
      <c r="D1286" s="456">
        <v>505</v>
      </c>
      <c r="E1286" s="415">
        <v>62523</v>
      </c>
      <c r="F1286" s="455">
        <v>2000804101108</v>
      </c>
      <c r="G1286" s="416">
        <v>11</v>
      </c>
      <c r="H1286" s="415" t="s">
        <v>3528</v>
      </c>
      <c r="I1286" s="418" t="s">
        <v>3529</v>
      </c>
      <c r="J1286" s="418" t="s">
        <v>3530</v>
      </c>
      <c r="K1286" s="418" t="s">
        <v>3531</v>
      </c>
      <c r="L1286" s="418" t="s">
        <v>3532</v>
      </c>
      <c r="M1286" s="419">
        <v>40.634749999999997</v>
      </c>
      <c r="N1286" s="419">
        <v>-79.939883333333327</v>
      </c>
      <c r="O1286" s="418">
        <v>20150420290</v>
      </c>
      <c r="P1286" s="574" t="s">
        <v>55</v>
      </c>
      <c r="Q1286" s="580" t="s">
        <v>417</v>
      </c>
      <c r="R1286" s="581" t="s">
        <v>3548</v>
      </c>
      <c r="S1286" s="420" t="s">
        <v>302</v>
      </c>
      <c r="T1286" s="413"/>
      <c r="U1286" s="436"/>
      <c r="V1286" s="606">
        <f>LOOKUP(Table1[[#This Row],[JV '#]],Table4[JV '#],Table4[Construction Start Dates])</f>
        <v>42562</v>
      </c>
    </row>
    <row r="1287" spans="1:22" ht="24" x14ac:dyDescent="0.25">
      <c r="A1287" s="414" t="s">
        <v>3549</v>
      </c>
      <c r="B1287" s="415" t="s">
        <v>35</v>
      </c>
      <c r="C1287" s="514">
        <v>397</v>
      </c>
      <c r="D1287" s="456">
        <v>659</v>
      </c>
      <c r="E1287" s="516">
        <v>27272</v>
      </c>
      <c r="F1287" s="455">
        <v>2003001202263</v>
      </c>
      <c r="G1287" s="416">
        <v>11</v>
      </c>
      <c r="H1287" s="415" t="s">
        <v>3528</v>
      </c>
      <c r="I1287" s="418" t="s">
        <v>3550</v>
      </c>
      <c r="J1287" s="418" t="s">
        <v>3551</v>
      </c>
      <c r="K1287" s="418" t="s">
        <v>3552</v>
      </c>
      <c r="L1287" s="418" t="s">
        <v>3553</v>
      </c>
      <c r="M1287" s="419">
        <v>40.450000000000003</v>
      </c>
      <c r="N1287" s="419">
        <v>-80.250361111111104</v>
      </c>
      <c r="O1287" s="418">
        <v>20150161192</v>
      </c>
      <c r="P1287" s="413" t="s">
        <v>657</v>
      </c>
      <c r="Q1287" s="413" t="s">
        <v>3554</v>
      </c>
      <c r="R1287" s="413" t="s">
        <v>2875</v>
      </c>
      <c r="S1287" s="420" t="s">
        <v>44</v>
      </c>
      <c r="T1287" s="413"/>
      <c r="U1287" s="420"/>
      <c r="V1287" s="606">
        <f>LOOKUP(Table1[[#This Row],[JV '#]],Table4[JV '#],Table4[Construction Start Dates])</f>
        <v>42510</v>
      </c>
    </row>
    <row r="1288" spans="1:22" ht="24" x14ac:dyDescent="0.25">
      <c r="A1288" s="414" t="s">
        <v>3555</v>
      </c>
      <c r="B1288" s="415" t="s">
        <v>35</v>
      </c>
      <c r="C1288" s="514">
        <v>397</v>
      </c>
      <c r="D1288" s="456">
        <v>659</v>
      </c>
      <c r="E1288" s="516">
        <v>27272</v>
      </c>
      <c r="F1288" s="455">
        <v>2003001202263</v>
      </c>
      <c r="G1288" s="416">
        <v>11</v>
      </c>
      <c r="H1288" s="415" t="s">
        <v>3528</v>
      </c>
      <c r="I1288" s="418" t="s">
        <v>3550</v>
      </c>
      <c r="J1288" s="418" t="s">
        <v>3551</v>
      </c>
      <c r="K1288" s="418" t="s">
        <v>3552</v>
      </c>
      <c r="L1288" s="418" t="s">
        <v>3553</v>
      </c>
      <c r="M1288" s="419">
        <v>40.450000000000003</v>
      </c>
      <c r="N1288" s="419">
        <v>-80.250361111111104</v>
      </c>
      <c r="O1288" s="418">
        <v>20150161192</v>
      </c>
      <c r="P1288" s="413" t="s">
        <v>46</v>
      </c>
      <c r="Q1288" s="413" t="s">
        <v>257</v>
      </c>
      <c r="R1288" s="413" t="s">
        <v>2337</v>
      </c>
      <c r="S1288" s="420"/>
      <c r="T1288" s="413"/>
      <c r="U1288" s="436"/>
      <c r="V1288" s="606">
        <f>LOOKUP(Table1[[#This Row],[JV '#]],Table4[JV '#],Table4[Construction Start Dates])</f>
        <v>42510</v>
      </c>
    </row>
    <row r="1289" spans="1:22" ht="24" x14ac:dyDescent="0.25">
      <c r="A1289" s="414" t="s">
        <v>3556</v>
      </c>
      <c r="B1289" s="415" t="s">
        <v>35</v>
      </c>
      <c r="C1289" s="514">
        <v>398</v>
      </c>
      <c r="D1289" s="456">
        <v>664</v>
      </c>
      <c r="E1289" s="516">
        <v>28154</v>
      </c>
      <c r="F1289" s="455">
        <v>2003001901870</v>
      </c>
      <c r="G1289" s="416">
        <v>11</v>
      </c>
      <c r="H1289" s="415" t="s">
        <v>3528</v>
      </c>
      <c r="I1289" s="418" t="s">
        <v>3557</v>
      </c>
      <c r="J1289" s="418" t="s">
        <v>3558</v>
      </c>
      <c r="K1289" s="418" t="s">
        <v>3559</v>
      </c>
      <c r="L1289" s="418" t="s">
        <v>3560</v>
      </c>
      <c r="M1289" s="419">
        <v>40.424333333333337</v>
      </c>
      <c r="N1289" s="419">
        <v>-79.859394444444447</v>
      </c>
      <c r="O1289" s="418">
        <v>20150420382</v>
      </c>
      <c r="P1289" s="413" t="s">
        <v>107</v>
      </c>
      <c r="Q1289" s="413" t="s">
        <v>3561</v>
      </c>
      <c r="R1289" s="413" t="s">
        <v>3562</v>
      </c>
      <c r="S1289" s="420" t="s">
        <v>44</v>
      </c>
      <c r="T1289" s="413"/>
      <c r="U1289" s="420"/>
      <c r="V1289" s="606">
        <f>LOOKUP(Table1[[#This Row],[JV '#]],Table4[JV '#],Table4[Construction Start Dates])</f>
        <v>42545</v>
      </c>
    </row>
    <row r="1290" spans="1:22" x14ac:dyDescent="0.25">
      <c r="A1290" s="414" t="s">
        <v>3563</v>
      </c>
      <c r="B1290" s="415" t="s">
        <v>35</v>
      </c>
      <c r="C1290" s="514">
        <v>398</v>
      </c>
      <c r="D1290" s="456">
        <v>664</v>
      </c>
      <c r="E1290" s="516">
        <v>28154</v>
      </c>
      <c r="F1290" s="455">
        <v>2003001901870</v>
      </c>
      <c r="G1290" s="416">
        <v>11</v>
      </c>
      <c r="H1290" s="415" t="s">
        <v>3528</v>
      </c>
      <c r="I1290" s="418" t="s">
        <v>3557</v>
      </c>
      <c r="J1290" s="418" t="s">
        <v>3558</v>
      </c>
      <c r="K1290" s="418" t="s">
        <v>3559</v>
      </c>
      <c r="L1290" s="418" t="s">
        <v>3560</v>
      </c>
      <c r="M1290" s="419">
        <v>40.424333333333337</v>
      </c>
      <c r="N1290" s="419">
        <v>-79.859394444444447</v>
      </c>
      <c r="O1290" s="418">
        <v>20150420382</v>
      </c>
      <c r="P1290" s="413"/>
      <c r="Q1290" s="413" t="s">
        <v>3564</v>
      </c>
      <c r="R1290" s="413" t="s">
        <v>3565</v>
      </c>
      <c r="S1290" s="420" t="s">
        <v>44</v>
      </c>
      <c r="T1290" s="413"/>
      <c r="U1290" s="436"/>
      <c r="V1290" s="606">
        <f>LOOKUP(Table1[[#This Row],[JV '#]],Table4[JV '#],Table4[Construction Start Dates])</f>
        <v>42545</v>
      </c>
    </row>
    <row r="1291" spans="1:22" s="521" customFormat="1" ht="24" x14ac:dyDescent="0.25">
      <c r="A1291" s="414" t="s">
        <v>3566</v>
      </c>
      <c r="B1291" s="415" t="s">
        <v>35</v>
      </c>
      <c r="C1291" s="514">
        <v>398</v>
      </c>
      <c r="D1291" s="456">
        <v>664</v>
      </c>
      <c r="E1291" s="516">
        <v>28154</v>
      </c>
      <c r="F1291" s="455">
        <v>2003001901870</v>
      </c>
      <c r="G1291" s="416">
        <v>11</v>
      </c>
      <c r="H1291" s="415" t="s">
        <v>3528</v>
      </c>
      <c r="I1291" s="418" t="s">
        <v>3557</v>
      </c>
      <c r="J1291" s="418" t="s">
        <v>3558</v>
      </c>
      <c r="K1291" s="418" t="s">
        <v>3559</v>
      </c>
      <c r="L1291" s="418" t="s">
        <v>3560</v>
      </c>
      <c r="M1291" s="419">
        <v>40.424333333333337</v>
      </c>
      <c r="N1291" s="419">
        <v>-79.859394444444447</v>
      </c>
      <c r="O1291" s="418">
        <v>20150420382</v>
      </c>
      <c r="P1291" s="413" t="s">
        <v>41</v>
      </c>
      <c r="Q1291" s="413" t="s">
        <v>3567</v>
      </c>
      <c r="R1291" s="413" t="s">
        <v>2875</v>
      </c>
      <c r="S1291" s="420" t="s">
        <v>44</v>
      </c>
      <c r="T1291" s="413"/>
      <c r="U1291" s="436"/>
      <c r="V1291" s="606">
        <f>LOOKUP(Table1[[#This Row],[JV '#]],Table4[JV '#],Table4[Construction Start Dates])</f>
        <v>42545</v>
      </c>
    </row>
    <row r="1292" spans="1:22" s="521" customFormat="1" ht="24" x14ac:dyDescent="0.25">
      <c r="A1292" s="414" t="s">
        <v>3568</v>
      </c>
      <c r="B1292" s="415" t="s">
        <v>35</v>
      </c>
      <c r="C1292" s="514">
        <v>398</v>
      </c>
      <c r="D1292" s="456">
        <v>664</v>
      </c>
      <c r="E1292" s="516">
        <v>28154</v>
      </c>
      <c r="F1292" s="455">
        <v>2003001901870</v>
      </c>
      <c r="G1292" s="416">
        <v>11</v>
      </c>
      <c r="H1292" s="415" t="s">
        <v>3528</v>
      </c>
      <c r="I1292" s="418" t="s">
        <v>3557</v>
      </c>
      <c r="J1292" s="418" t="s">
        <v>3558</v>
      </c>
      <c r="K1292" s="418" t="s">
        <v>3559</v>
      </c>
      <c r="L1292" s="418" t="s">
        <v>3560</v>
      </c>
      <c r="M1292" s="419">
        <v>40.424333333333337</v>
      </c>
      <c r="N1292" s="419">
        <v>-79.859394444444447</v>
      </c>
      <c r="O1292" s="418">
        <v>20150420382</v>
      </c>
      <c r="P1292" s="413" t="s">
        <v>309</v>
      </c>
      <c r="Q1292" s="413" t="s">
        <v>3569</v>
      </c>
      <c r="R1292" s="413" t="s">
        <v>3570</v>
      </c>
      <c r="S1292" s="420" t="s">
        <v>44</v>
      </c>
      <c r="T1292" s="413" t="s">
        <v>3571</v>
      </c>
      <c r="U1292" s="436"/>
      <c r="V1292" s="606">
        <f>LOOKUP(Table1[[#This Row],[JV '#]],Table4[JV '#],Table4[Construction Start Dates])</f>
        <v>42545</v>
      </c>
    </row>
    <row r="1293" spans="1:22" ht="24" x14ac:dyDescent="0.25">
      <c r="A1293" s="414" t="s">
        <v>3572</v>
      </c>
      <c r="B1293" s="415" t="s">
        <v>35</v>
      </c>
      <c r="C1293" s="517">
        <v>399</v>
      </c>
      <c r="D1293" s="456">
        <v>709</v>
      </c>
      <c r="E1293" s="416">
        <v>73522</v>
      </c>
      <c r="F1293" s="478">
        <v>2005100802710</v>
      </c>
      <c r="G1293" s="416">
        <v>11</v>
      </c>
      <c r="H1293" s="415" t="s">
        <v>3528</v>
      </c>
      <c r="I1293" s="418" t="s">
        <v>3573</v>
      </c>
      <c r="J1293" s="418" t="s">
        <v>3574</v>
      </c>
      <c r="K1293" s="418" t="s">
        <v>3575</v>
      </c>
      <c r="L1293" s="418" t="s">
        <v>3576</v>
      </c>
      <c r="M1293" s="419">
        <v>40.264166666666668</v>
      </c>
      <c r="N1293" s="419">
        <v>-79.878594444444445</v>
      </c>
      <c r="O1293" s="418" t="s">
        <v>3577</v>
      </c>
      <c r="P1293" s="413"/>
      <c r="Q1293" s="413" t="s">
        <v>3578</v>
      </c>
      <c r="R1293" s="413" t="s">
        <v>3579</v>
      </c>
      <c r="S1293" s="420" t="s">
        <v>44</v>
      </c>
      <c r="T1293" s="413"/>
      <c r="U1293" s="420"/>
      <c r="V1293" s="606">
        <f>LOOKUP(Table1[[#This Row],[JV '#]],Table4[JV '#],Table4[Construction Start Dates])</f>
        <v>42779</v>
      </c>
    </row>
    <row r="1294" spans="1:22" ht="24" x14ac:dyDescent="0.25">
      <c r="A1294" s="414" t="s">
        <v>3580</v>
      </c>
      <c r="B1294" s="415" t="s">
        <v>35</v>
      </c>
      <c r="C1294" s="517">
        <v>399</v>
      </c>
      <c r="D1294" s="456">
        <v>709</v>
      </c>
      <c r="E1294" s="416">
        <v>73522</v>
      </c>
      <c r="F1294" s="478">
        <v>2005100802710</v>
      </c>
      <c r="G1294" s="416">
        <v>11</v>
      </c>
      <c r="H1294" s="415" t="s">
        <v>3528</v>
      </c>
      <c r="I1294" s="418" t="s">
        <v>3573</v>
      </c>
      <c r="J1294" s="418" t="s">
        <v>3574</v>
      </c>
      <c r="K1294" s="418" t="s">
        <v>3575</v>
      </c>
      <c r="L1294" s="418" t="s">
        <v>3576</v>
      </c>
      <c r="M1294" s="419">
        <v>40.264166666666668</v>
      </c>
      <c r="N1294" s="419">
        <v>-79.878594444444445</v>
      </c>
      <c r="O1294" s="418" t="s">
        <v>3577</v>
      </c>
      <c r="P1294" s="413" t="s">
        <v>41</v>
      </c>
      <c r="Q1294" s="413" t="s">
        <v>3581</v>
      </c>
      <c r="R1294" s="413" t="s">
        <v>3582</v>
      </c>
      <c r="S1294" s="420" t="s">
        <v>44</v>
      </c>
      <c r="T1294" s="413"/>
      <c r="U1294" s="436"/>
      <c r="V1294" s="606">
        <f>LOOKUP(Table1[[#This Row],[JV '#]],Table4[JV '#],Table4[Construction Start Dates])</f>
        <v>42779</v>
      </c>
    </row>
    <row r="1295" spans="1:22" ht="24" x14ac:dyDescent="0.25">
      <c r="A1295" s="414" t="s">
        <v>3583</v>
      </c>
      <c r="B1295" s="415" t="s">
        <v>35</v>
      </c>
      <c r="C1295" s="517">
        <v>399</v>
      </c>
      <c r="D1295" s="456">
        <v>709</v>
      </c>
      <c r="E1295" s="416">
        <v>73522</v>
      </c>
      <c r="F1295" s="478">
        <v>2005100802710</v>
      </c>
      <c r="G1295" s="416">
        <v>11</v>
      </c>
      <c r="H1295" s="415" t="s">
        <v>3528</v>
      </c>
      <c r="I1295" s="418" t="s">
        <v>3573</v>
      </c>
      <c r="J1295" s="418" t="s">
        <v>3574</v>
      </c>
      <c r="K1295" s="418" t="s">
        <v>3575</v>
      </c>
      <c r="L1295" s="418" t="s">
        <v>3576</v>
      </c>
      <c r="M1295" s="419">
        <v>40.264166666666668</v>
      </c>
      <c r="N1295" s="419">
        <v>-79.878594444444445</v>
      </c>
      <c r="O1295" s="418" t="s">
        <v>3577</v>
      </c>
      <c r="P1295" s="413" t="s">
        <v>41</v>
      </c>
      <c r="Q1295" s="413" t="s">
        <v>3584</v>
      </c>
      <c r="R1295" s="413" t="s">
        <v>3582</v>
      </c>
      <c r="S1295" s="420" t="s">
        <v>44</v>
      </c>
      <c r="T1295" s="413"/>
      <c r="U1295" s="436"/>
      <c r="V1295" s="606">
        <f>LOOKUP(Table1[[#This Row],[JV '#]],Table4[JV '#],Table4[Construction Start Dates])</f>
        <v>42779</v>
      </c>
    </row>
    <row r="1296" spans="1:22" ht="24" x14ac:dyDescent="0.25">
      <c r="A1296" s="414" t="s">
        <v>3585</v>
      </c>
      <c r="B1296" s="415" t="s">
        <v>35</v>
      </c>
      <c r="C1296" s="517">
        <v>399</v>
      </c>
      <c r="D1296" s="456">
        <v>709</v>
      </c>
      <c r="E1296" s="416">
        <v>73522</v>
      </c>
      <c r="F1296" s="478">
        <v>2005100802710</v>
      </c>
      <c r="G1296" s="416">
        <v>11</v>
      </c>
      <c r="H1296" s="415" t="s">
        <v>3528</v>
      </c>
      <c r="I1296" s="418" t="s">
        <v>3573</v>
      </c>
      <c r="J1296" s="418" t="s">
        <v>3574</v>
      </c>
      <c r="K1296" s="418" t="s">
        <v>3575</v>
      </c>
      <c r="L1296" s="418" t="s">
        <v>3576</v>
      </c>
      <c r="M1296" s="419">
        <v>40.264166666666668</v>
      </c>
      <c r="N1296" s="419">
        <v>-79.878594444444445</v>
      </c>
      <c r="O1296" s="418" t="s">
        <v>3577</v>
      </c>
      <c r="P1296" s="413" t="s">
        <v>46</v>
      </c>
      <c r="Q1296" s="413" t="s">
        <v>257</v>
      </c>
      <c r="R1296" s="413" t="s">
        <v>3586</v>
      </c>
      <c r="S1296" s="420"/>
      <c r="T1296" s="413"/>
      <c r="U1296" s="436"/>
      <c r="V1296" s="606">
        <f>LOOKUP(Table1[[#This Row],[JV '#]],Table4[JV '#],Table4[Construction Start Dates])</f>
        <v>42779</v>
      </c>
    </row>
    <row r="1297" spans="1:22" ht="24" x14ac:dyDescent="0.25">
      <c r="A1297" s="414" t="s">
        <v>3587</v>
      </c>
      <c r="B1297" s="415" t="s">
        <v>35</v>
      </c>
      <c r="C1297" s="517">
        <v>399</v>
      </c>
      <c r="D1297" s="456">
        <v>709</v>
      </c>
      <c r="E1297" s="416">
        <v>73522</v>
      </c>
      <c r="F1297" s="478">
        <v>2005100802710</v>
      </c>
      <c r="G1297" s="416">
        <v>11</v>
      </c>
      <c r="H1297" s="415" t="s">
        <v>3528</v>
      </c>
      <c r="I1297" s="418" t="s">
        <v>3573</v>
      </c>
      <c r="J1297" s="418" t="s">
        <v>3574</v>
      </c>
      <c r="K1297" s="418" t="s">
        <v>3575</v>
      </c>
      <c r="L1297" s="418" t="s">
        <v>3576</v>
      </c>
      <c r="M1297" s="419">
        <v>40.264166666666704</v>
      </c>
      <c r="N1297" s="419">
        <v>-79.878594444444403</v>
      </c>
      <c r="O1297" s="418" t="s">
        <v>3577</v>
      </c>
      <c r="P1297" s="413" t="s">
        <v>309</v>
      </c>
      <c r="Q1297" s="413" t="s">
        <v>3588</v>
      </c>
      <c r="R1297" s="413" t="s">
        <v>3589</v>
      </c>
      <c r="S1297" s="420" t="s">
        <v>44</v>
      </c>
      <c r="T1297" s="413" t="s">
        <v>628</v>
      </c>
      <c r="U1297" s="436"/>
      <c r="V1297" s="606">
        <f>LOOKUP(Table1[[#This Row],[JV '#]],Table4[JV '#],Table4[Construction Start Dates])</f>
        <v>42779</v>
      </c>
    </row>
    <row r="1298" spans="1:22" ht="24" x14ac:dyDescent="0.25">
      <c r="A1298" s="414" t="s">
        <v>3590</v>
      </c>
      <c r="B1298" s="415" t="s">
        <v>35</v>
      </c>
      <c r="C1298" s="517">
        <v>399</v>
      </c>
      <c r="D1298" s="456">
        <v>709</v>
      </c>
      <c r="E1298" s="416">
        <v>73522</v>
      </c>
      <c r="F1298" s="478">
        <v>2005100802710</v>
      </c>
      <c r="G1298" s="416">
        <v>11</v>
      </c>
      <c r="H1298" s="415" t="s">
        <v>3528</v>
      </c>
      <c r="I1298" s="418" t="s">
        <v>3573</v>
      </c>
      <c r="J1298" s="418" t="s">
        <v>3574</v>
      </c>
      <c r="K1298" s="418" t="s">
        <v>3575</v>
      </c>
      <c r="L1298" s="418" t="s">
        <v>3576</v>
      </c>
      <c r="M1298" s="419">
        <v>40.264166666666668</v>
      </c>
      <c r="N1298" s="419">
        <v>-79.878594444444445</v>
      </c>
      <c r="O1298" s="418" t="s">
        <v>3577</v>
      </c>
      <c r="P1298" s="413"/>
      <c r="Q1298" s="413" t="s">
        <v>3591</v>
      </c>
      <c r="R1298" s="413" t="s">
        <v>3592</v>
      </c>
      <c r="S1298" s="420" t="s">
        <v>44</v>
      </c>
      <c r="T1298" s="413"/>
      <c r="U1298" s="436"/>
      <c r="V1298" s="606">
        <f>LOOKUP(Table1[[#This Row],[JV '#]],Table4[JV '#],Table4[Construction Start Dates])</f>
        <v>42779</v>
      </c>
    </row>
    <row r="1299" spans="1:22" x14ac:dyDescent="0.25">
      <c r="A1299" s="522"/>
      <c r="B1299" s="523" t="s">
        <v>1022</v>
      </c>
      <c r="C1299" s="523">
        <v>400</v>
      </c>
      <c r="D1299" s="524">
        <v>41065</v>
      </c>
      <c r="E1299" s="523" t="e">
        <f>VLOOKUP(F1299,#REF!,2,FALSE)</f>
        <v>#REF!</v>
      </c>
      <c r="F1299" s="497">
        <v>2013000420000</v>
      </c>
      <c r="G1299" s="524">
        <v>11</v>
      </c>
      <c r="H1299" s="523" t="s">
        <v>3528</v>
      </c>
      <c r="I1299" s="525" t="s">
        <v>3593</v>
      </c>
      <c r="J1299" s="525" t="e">
        <v>#N/A</v>
      </c>
      <c r="K1299" s="529" t="s">
        <v>3594</v>
      </c>
      <c r="L1299" s="529" t="s">
        <v>3576</v>
      </c>
      <c r="M1299" s="537">
        <v>40.264166666666668</v>
      </c>
      <c r="N1299" s="537">
        <v>-79.878594444444445</v>
      </c>
      <c r="O1299" s="525"/>
      <c r="P1299" s="529"/>
      <c r="Q1299" s="529"/>
      <c r="R1299" s="413"/>
      <c r="S1299" s="528"/>
      <c r="T1299" s="529"/>
      <c r="U1299" s="528"/>
      <c r="V1299" s="607">
        <f>LOOKUP(Table1[[#This Row],[JV '#]],Table4[JV '#],Table4[Construction Start Dates])</f>
        <v>42779</v>
      </c>
    </row>
    <row r="1300" spans="1:22" x14ac:dyDescent="0.25">
      <c r="A1300" s="522"/>
      <c r="B1300" s="523" t="s">
        <v>1022</v>
      </c>
      <c r="C1300" s="523">
        <v>401</v>
      </c>
      <c r="D1300" s="524">
        <v>41066</v>
      </c>
      <c r="E1300" s="523" t="e">
        <f>VLOOKUP(F1300,#REF!,2,FALSE)</f>
        <v>#REF!</v>
      </c>
      <c r="F1300" s="497">
        <v>2013000420165</v>
      </c>
      <c r="G1300" s="524">
        <v>11</v>
      </c>
      <c r="H1300" s="523" t="s">
        <v>3528</v>
      </c>
      <c r="I1300" s="525" t="s">
        <v>3593</v>
      </c>
      <c r="J1300" s="525" t="e">
        <v>#N/A</v>
      </c>
      <c r="K1300" s="529" t="s">
        <v>3594</v>
      </c>
      <c r="L1300" s="529" t="s">
        <v>3576</v>
      </c>
      <c r="M1300" s="537">
        <v>40.264166666666668</v>
      </c>
      <c r="N1300" s="537">
        <v>-79.878594444444445</v>
      </c>
      <c r="O1300" s="525"/>
      <c r="P1300" s="529"/>
      <c r="Q1300" s="529"/>
      <c r="R1300" s="413"/>
      <c r="S1300" s="528"/>
      <c r="T1300" s="529"/>
      <c r="U1300" s="528"/>
      <c r="V1300" s="607">
        <f>LOOKUP(Table1[[#This Row],[JV '#]],Table4[JV '#],Table4[Construction Start Dates])</f>
        <v>42779</v>
      </c>
    </row>
    <row r="1301" spans="1:22" ht="48" x14ac:dyDescent="0.25">
      <c r="A1301" s="414" t="s">
        <v>3595</v>
      </c>
      <c r="B1301" s="415" t="s">
        <v>35</v>
      </c>
      <c r="C1301" s="514">
        <v>402</v>
      </c>
      <c r="D1301" s="456">
        <v>954</v>
      </c>
      <c r="E1301" s="516">
        <v>37590</v>
      </c>
      <c r="F1301" s="455">
        <v>2013600500000</v>
      </c>
      <c r="G1301" s="416">
        <v>11</v>
      </c>
      <c r="H1301" s="415" t="s">
        <v>3528</v>
      </c>
      <c r="I1301" s="418" t="s">
        <v>3596</v>
      </c>
      <c r="J1301" s="418" t="s">
        <v>3597</v>
      </c>
      <c r="K1301" s="418" t="s">
        <v>3598</v>
      </c>
      <c r="L1301" s="418" t="s">
        <v>3599</v>
      </c>
      <c r="M1301" s="419">
        <v>40.19777777777778</v>
      </c>
      <c r="N1301" s="419">
        <v>-79.88825555555556</v>
      </c>
      <c r="O1301" s="418">
        <v>20143580439</v>
      </c>
      <c r="P1301" s="413" t="s">
        <v>162</v>
      </c>
      <c r="Q1301" s="413" t="s">
        <v>3386</v>
      </c>
      <c r="R1301" s="413" t="s">
        <v>3600</v>
      </c>
      <c r="S1301" s="420" t="s">
        <v>44</v>
      </c>
      <c r="T1301" s="413"/>
      <c r="U1301" s="420"/>
      <c r="V1301" s="606">
        <f>LOOKUP(Table1[[#This Row],[JV '#]],Table4[JV '#],Table4[Construction Start Dates])</f>
        <v>42538</v>
      </c>
    </row>
    <row r="1302" spans="1:22" ht="48" x14ac:dyDescent="0.25">
      <c r="A1302" s="414" t="s">
        <v>3601</v>
      </c>
      <c r="B1302" s="415" t="s">
        <v>35</v>
      </c>
      <c r="C1302" s="514">
        <v>402</v>
      </c>
      <c r="D1302" s="456">
        <v>954</v>
      </c>
      <c r="E1302" s="516">
        <v>37590</v>
      </c>
      <c r="F1302" s="455">
        <v>2013600500000</v>
      </c>
      <c r="G1302" s="416">
        <v>11</v>
      </c>
      <c r="H1302" s="415" t="s">
        <v>3528</v>
      </c>
      <c r="I1302" s="418" t="s">
        <v>3596</v>
      </c>
      <c r="J1302" s="418" t="s">
        <v>3597</v>
      </c>
      <c r="K1302" s="418" t="s">
        <v>3598</v>
      </c>
      <c r="L1302" s="418" t="s">
        <v>3599</v>
      </c>
      <c r="M1302" s="419">
        <v>40.19777777777778</v>
      </c>
      <c r="N1302" s="419">
        <v>-79.88825555555556</v>
      </c>
      <c r="O1302" s="418">
        <v>20143580439</v>
      </c>
      <c r="P1302" s="413" t="s">
        <v>353</v>
      </c>
      <c r="Q1302" s="413" t="s">
        <v>3588</v>
      </c>
      <c r="R1302" s="413" t="s">
        <v>3602</v>
      </c>
      <c r="S1302" s="420" t="s">
        <v>44</v>
      </c>
      <c r="T1302" s="413" t="s">
        <v>628</v>
      </c>
      <c r="U1302" s="436"/>
      <c r="V1302" s="606">
        <f>LOOKUP(Table1[[#This Row],[JV '#]],Table4[JV '#],Table4[Construction Start Dates])</f>
        <v>42538</v>
      </c>
    </row>
    <row r="1303" spans="1:22" ht="60" x14ac:dyDescent="0.25">
      <c r="A1303" s="414" t="s">
        <v>3603</v>
      </c>
      <c r="B1303" s="415" t="s">
        <v>35</v>
      </c>
      <c r="C1303" s="514">
        <v>402</v>
      </c>
      <c r="D1303" s="456">
        <v>954</v>
      </c>
      <c r="E1303" s="516">
        <v>37590</v>
      </c>
      <c r="F1303" s="455">
        <v>2013600500000</v>
      </c>
      <c r="G1303" s="416">
        <v>11</v>
      </c>
      <c r="H1303" s="415" t="s">
        <v>3528</v>
      </c>
      <c r="I1303" s="418" t="s">
        <v>3596</v>
      </c>
      <c r="J1303" s="418" t="s">
        <v>3597</v>
      </c>
      <c r="K1303" s="418" t="s">
        <v>3598</v>
      </c>
      <c r="L1303" s="418" t="s">
        <v>3599</v>
      </c>
      <c r="M1303" s="419">
        <v>40.19777777777778</v>
      </c>
      <c r="N1303" s="419">
        <v>-79.88825555555556</v>
      </c>
      <c r="O1303" s="418">
        <v>20143580439</v>
      </c>
      <c r="P1303" s="413" t="s">
        <v>46</v>
      </c>
      <c r="Q1303" s="413" t="s">
        <v>257</v>
      </c>
      <c r="R1303" s="413" t="s">
        <v>2135</v>
      </c>
      <c r="S1303" s="420" t="s">
        <v>302</v>
      </c>
      <c r="T1303" s="413"/>
      <c r="U1303" s="436"/>
      <c r="V1303" s="606">
        <f>LOOKUP(Table1[[#This Row],[JV '#]],Table4[JV '#],Table4[Construction Start Dates])</f>
        <v>42538</v>
      </c>
    </row>
    <row r="1304" spans="1:22" ht="36" x14ac:dyDescent="0.25">
      <c r="A1304" s="414" t="s">
        <v>3604</v>
      </c>
      <c r="B1304" s="415" t="s">
        <v>35</v>
      </c>
      <c r="C1304" s="514">
        <v>403</v>
      </c>
      <c r="D1304" s="456">
        <v>961</v>
      </c>
      <c r="E1304" s="516">
        <v>28597</v>
      </c>
      <c r="F1304" s="495">
        <v>2013601202172</v>
      </c>
      <c r="G1304" s="416">
        <v>11</v>
      </c>
      <c r="H1304" s="415" t="s">
        <v>3528</v>
      </c>
      <c r="I1304" s="418" t="s">
        <v>3605</v>
      </c>
      <c r="J1304" s="418" t="s">
        <v>3606</v>
      </c>
      <c r="K1304" s="418" t="s">
        <v>3607</v>
      </c>
      <c r="L1304" s="418" t="s">
        <v>3576</v>
      </c>
      <c r="M1304" s="419">
        <v>40.214638888888892</v>
      </c>
      <c r="N1304" s="419">
        <v>-79.827516666666668</v>
      </c>
      <c r="O1304" s="418">
        <v>20143580328</v>
      </c>
      <c r="P1304" s="413" t="s">
        <v>46</v>
      </c>
      <c r="Q1304" s="413" t="s">
        <v>3222</v>
      </c>
      <c r="R1304" s="413" t="s">
        <v>3608</v>
      </c>
      <c r="S1304" s="420" t="s">
        <v>302</v>
      </c>
      <c r="T1304" s="413"/>
      <c r="U1304" s="420"/>
      <c r="V1304" s="606">
        <f>LOOKUP(Table1[[#This Row],[JV '#]],Table4[JV '#],Table4[Construction Start Dates])</f>
        <v>42509</v>
      </c>
    </row>
    <row r="1305" spans="1:22" ht="24" x14ac:dyDescent="0.25">
      <c r="A1305" s="414" t="s">
        <v>3609</v>
      </c>
      <c r="B1305" s="415" t="s">
        <v>35</v>
      </c>
      <c r="C1305" s="514">
        <v>403</v>
      </c>
      <c r="D1305" s="456">
        <v>961</v>
      </c>
      <c r="E1305" s="516">
        <v>28597</v>
      </c>
      <c r="F1305" s="495">
        <v>2013601202172</v>
      </c>
      <c r="G1305" s="416">
        <v>11</v>
      </c>
      <c r="H1305" s="415" t="s">
        <v>3528</v>
      </c>
      <c r="I1305" s="418" t="s">
        <v>3605</v>
      </c>
      <c r="J1305" s="418" t="s">
        <v>3606</v>
      </c>
      <c r="K1305" s="418" t="s">
        <v>3607</v>
      </c>
      <c r="L1305" s="418" t="s">
        <v>3576</v>
      </c>
      <c r="M1305" s="419">
        <v>40.214638888888892</v>
      </c>
      <c r="N1305" s="419">
        <v>-79.827516666666668</v>
      </c>
      <c r="O1305" s="418">
        <v>20143580328</v>
      </c>
      <c r="P1305" s="413" t="s">
        <v>353</v>
      </c>
      <c r="Q1305" s="413" t="s">
        <v>3610</v>
      </c>
      <c r="R1305" s="413" t="s">
        <v>3611</v>
      </c>
      <c r="S1305" s="420" t="s">
        <v>44</v>
      </c>
      <c r="T1305" s="413"/>
      <c r="U1305" s="436"/>
      <c r="V1305" s="606">
        <f>LOOKUP(Table1[[#This Row],[JV '#]],Table4[JV '#],Table4[Construction Start Dates])</f>
        <v>42509</v>
      </c>
    </row>
    <row r="1306" spans="1:22" ht="24" x14ac:dyDescent="0.25">
      <c r="A1306" s="414" t="s">
        <v>3609</v>
      </c>
      <c r="B1306" s="415" t="s">
        <v>35</v>
      </c>
      <c r="C1306" s="514">
        <v>403</v>
      </c>
      <c r="D1306" s="456">
        <v>961</v>
      </c>
      <c r="E1306" s="516">
        <v>28597</v>
      </c>
      <c r="F1306" s="495">
        <v>2013601202172</v>
      </c>
      <c r="G1306" s="416">
        <v>11</v>
      </c>
      <c r="H1306" s="415" t="s">
        <v>3528</v>
      </c>
      <c r="I1306" s="418" t="s">
        <v>3605</v>
      </c>
      <c r="J1306" s="418" t="s">
        <v>3606</v>
      </c>
      <c r="K1306" s="418" t="s">
        <v>3607</v>
      </c>
      <c r="L1306" s="418" t="s">
        <v>3576</v>
      </c>
      <c r="M1306" s="419">
        <v>40.214638888888892</v>
      </c>
      <c r="N1306" s="419">
        <v>-79.827516666666668</v>
      </c>
      <c r="O1306" s="418">
        <v>20143580328</v>
      </c>
      <c r="P1306" s="413" t="s">
        <v>55</v>
      </c>
      <c r="Q1306" s="413" t="s">
        <v>417</v>
      </c>
      <c r="R1306" s="413" t="s">
        <v>3612</v>
      </c>
      <c r="S1306" s="420" t="s">
        <v>302</v>
      </c>
      <c r="T1306" s="413"/>
      <c r="U1306" s="436"/>
      <c r="V1306" s="606">
        <f>LOOKUP(Table1[[#This Row],[JV '#]],Table4[JV '#],Table4[Construction Start Dates])</f>
        <v>42509</v>
      </c>
    </row>
    <row r="1307" spans="1:22" ht="60" x14ac:dyDescent="0.25">
      <c r="A1307" s="414" t="s">
        <v>3609</v>
      </c>
      <c r="B1307" s="415" t="s">
        <v>35</v>
      </c>
      <c r="C1307" s="514">
        <v>403</v>
      </c>
      <c r="D1307" s="456">
        <v>961</v>
      </c>
      <c r="E1307" s="516">
        <v>28597</v>
      </c>
      <c r="F1307" s="495">
        <v>2013601202172</v>
      </c>
      <c r="G1307" s="416">
        <v>11</v>
      </c>
      <c r="H1307" s="415" t="s">
        <v>3528</v>
      </c>
      <c r="I1307" s="418" t="s">
        <v>3605</v>
      </c>
      <c r="J1307" s="418" t="s">
        <v>3606</v>
      </c>
      <c r="K1307" s="418" t="s">
        <v>3607</v>
      </c>
      <c r="L1307" s="418" t="s">
        <v>3576</v>
      </c>
      <c r="M1307" s="419">
        <v>40.214638888888892</v>
      </c>
      <c r="N1307" s="419">
        <v>-79.827516666666668</v>
      </c>
      <c r="O1307" s="418">
        <v>20143580328</v>
      </c>
      <c r="P1307" s="413" t="s">
        <v>55</v>
      </c>
      <c r="Q1307" s="413" t="s">
        <v>3227</v>
      </c>
      <c r="R1307" s="413" t="s">
        <v>3613</v>
      </c>
      <c r="S1307" s="420" t="s">
        <v>302</v>
      </c>
      <c r="T1307" s="413"/>
      <c r="U1307" s="436"/>
      <c r="V1307" s="606">
        <f>LOOKUP(Table1[[#This Row],[JV '#]],Table4[JV '#],Table4[Construction Start Dates])</f>
        <v>42509</v>
      </c>
    </row>
    <row r="1308" spans="1:22" x14ac:dyDescent="0.25">
      <c r="A1308" s="414" t="s">
        <v>3614</v>
      </c>
      <c r="B1308" s="415" t="s">
        <v>35</v>
      </c>
      <c r="C1308" s="514">
        <v>404</v>
      </c>
      <c r="D1308" s="456">
        <v>1334</v>
      </c>
      <c r="E1308" s="514">
        <v>63321</v>
      </c>
      <c r="F1308" s="455">
        <v>2091002400485</v>
      </c>
      <c r="G1308" s="416">
        <v>11</v>
      </c>
      <c r="H1308" s="415" t="s">
        <v>3528</v>
      </c>
      <c r="I1308" s="418" t="s">
        <v>3615</v>
      </c>
      <c r="J1308" s="418" t="s">
        <v>3616</v>
      </c>
      <c r="K1308" s="418" t="s">
        <v>3617</v>
      </c>
      <c r="L1308" s="418" t="s">
        <v>3532</v>
      </c>
      <c r="M1308" s="419">
        <v>40.624972222222219</v>
      </c>
      <c r="N1308" s="419">
        <v>-79.926458333333329</v>
      </c>
      <c r="O1308" s="418">
        <v>20150341089</v>
      </c>
      <c r="P1308" s="413" t="s">
        <v>107</v>
      </c>
      <c r="Q1308" s="413" t="s">
        <v>3533</v>
      </c>
      <c r="R1308" s="413" t="s">
        <v>3618</v>
      </c>
      <c r="S1308" s="420" t="s">
        <v>44</v>
      </c>
      <c r="T1308" s="413"/>
      <c r="U1308" s="420"/>
      <c r="V1308" s="606">
        <f>LOOKUP(Table1[[#This Row],[JV '#]],Table4[JV '#],Table4[Construction Start Dates])</f>
        <v>42790</v>
      </c>
    </row>
    <row r="1309" spans="1:22" ht="24" x14ac:dyDescent="0.25">
      <c r="A1309" s="414" t="s">
        <v>3619</v>
      </c>
      <c r="B1309" s="415" t="s">
        <v>35</v>
      </c>
      <c r="C1309" s="514">
        <v>404</v>
      </c>
      <c r="D1309" s="456">
        <v>1334</v>
      </c>
      <c r="E1309" s="514">
        <v>63321</v>
      </c>
      <c r="F1309" s="455">
        <v>2091002400485</v>
      </c>
      <c r="G1309" s="416">
        <v>11</v>
      </c>
      <c r="H1309" s="415" t="s">
        <v>3528</v>
      </c>
      <c r="I1309" s="418" t="s">
        <v>3615</v>
      </c>
      <c r="J1309" s="418" t="s">
        <v>3616</v>
      </c>
      <c r="K1309" s="418" t="s">
        <v>3617</v>
      </c>
      <c r="L1309" s="418" t="s">
        <v>3532</v>
      </c>
      <c r="M1309" s="419">
        <v>40.624972222222219</v>
      </c>
      <c r="N1309" s="419">
        <v>-79.926458333333329</v>
      </c>
      <c r="O1309" s="418">
        <v>20150341089</v>
      </c>
      <c r="P1309" s="413" t="s">
        <v>41</v>
      </c>
      <c r="Q1309" s="413" t="s">
        <v>3386</v>
      </c>
      <c r="R1309" s="413" t="s">
        <v>3620</v>
      </c>
      <c r="S1309" s="420" t="s">
        <v>44</v>
      </c>
      <c r="T1309" s="413"/>
      <c r="U1309" s="436"/>
      <c r="V1309" s="606">
        <f>LOOKUP(Table1[[#This Row],[JV '#]],Table4[JV '#],Table4[Construction Start Dates])</f>
        <v>42790</v>
      </c>
    </row>
    <row r="1310" spans="1:22" ht="24" x14ac:dyDescent="0.25">
      <c r="A1310" s="414" t="s">
        <v>3621</v>
      </c>
      <c r="B1310" s="415" t="s">
        <v>887</v>
      </c>
      <c r="C1310" s="459">
        <v>405</v>
      </c>
      <c r="D1310" s="416">
        <v>1339</v>
      </c>
      <c r="E1310" s="415">
        <v>63324</v>
      </c>
      <c r="F1310" s="455">
        <v>2091003000000</v>
      </c>
      <c r="G1310" s="416">
        <v>11</v>
      </c>
      <c r="H1310" s="415" t="s">
        <v>3528</v>
      </c>
      <c r="I1310" s="418" t="s">
        <v>3622</v>
      </c>
      <c r="J1310" s="418" t="s">
        <v>3616</v>
      </c>
      <c r="K1310" s="418" t="s">
        <v>3392</v>
      </c>
      <c r="L1310" s="418" t="s">
        <v>3623</v>
      </c>
      <c r="M1310" s="419">
        <v>40.606916666666663</v>
      </c>
      <c r="N1310" s="419">
        <v>-79.89125555555556</v>
      </c>
      <c r="O1310" s="418">
        <v>20140162107</v>
      </c>
      <c r="P1310" s="413" t="s">
        <v>46</v>
      </c>
      <c r="Q1310" s="458" t="s">
        <v>3624</v>
      </c>
      <c r="R1310" s="413" t="s">
        <v>3542</v>
      </c>
      <c r="S1310" s="420" t="s">
        <v>302</v>
      </c>
      <c r="T1310" s="413"/>
      <c r="U1310" s="413" t="s">
        <v>3253</v>
      </c>
      <c r="V1310" s="606">
        <f>LOOKUP(Table1[[#This Row],[JV '#]],Table4[JV '#],Table4[Construction Start Dates])</f>
        <v>42207</v>
      </c>
    </row>
    <row r="1311" spans="1:22" ht="24" x14ac:dyDescent="0.25">
      <c r="A1311" s="414" t="s">
        <v>3625</v>
      </c>
      <c r="B1311" s="415" t="s">
        <v>887</v>
      </c>
      <c r="C1311" s="459">
        <v>405</v>
      </c>
      <c r="D1311" s="416">
        <v>1339</v>
      </c>
      <c r="E1311" s="415">
        <v>63324</v>
      </c>
      <c r="F1311" s="455">
        <v>2091003000000</v>
      </c>
      <c r="G1311" s="416">
        <v>11</v>
      </c>
      <c r="H1311" s="415" t="s">
        <v>3528</v>
      </c>
      <c r="I1311" s="418" t="s">
        <v>3622</v>
      </c>
      <c r="J1311" s="418" t="s">
        <v>3616</v>
      </c>
      <c r="K1311" s="418" t="s">
        <v>3392</v>
      </c>
      <c r="L1311" s="418" t="s">
        <v>3623</v>
      </c>
      <c r="M1311" s="419">
        <v>40.606916666666663</v>
      </c>
      <c r="N1311" s="419">
        <v>-79.89125555555556</v>
      </c>
      <c r="O1311" s="418">
        <v>20140162107</v>
      </c>
      <c r="P1311" s="413" t="s">
        <v>55</v>
      </c>
      <c r="Q1311" s="458" t="s">
        <v>3626</v>
      </c>
      <c r="R1311" s="413" t="s">
        <v>3627</v>
      </c>
      <c r="S1311" s="420" t="s">
        <v>302</v>
      </c>
      <c r="T1311" s="413"/>
      <c r="U1311" s="420" t="s">
        <v>899</v>
      </c>
      <c r="V1311" s="606">
        <f>LOOKUP(Table1[[#This Row],[JV '#]],Table4[JV '#],Table4[Construction Start Dates])</f>
        <v>42207</v>
      </c>
    </row>
    <row r="1312" spans="1:22" ht="24" x14ac:dyDescent="0.25">
      <c r="A1312" s="414" t="s">
        <v>3628</v>
      </c>
      <c r="B1312" s="415" t="s">
        <v>887</v>
      </c>
      <c r="C1312" s="459">
        <v>405</v>
      </c>
      <c r="D1312" s="416">
        <v>1339</v>
      </c>
      <c r="E1312" s="415">
        <v>63324</v>
      </c>
      <c r="F1312" s="455">
        <v>2091003000000</v>
      </c>
      <c r="G1312" s="416">
        <v>11</v>
      </c>
      <c r="H1312" s="415" t="s">
        <v>3528</v>
      </c>
      <c r="I1312" s="418" t="s">
        <v>3622</v>
      </c>
      <c r="J1312" s="418" t="s">
        <v>3616</v>
      </c>
      <c r="K1312" s="418" t="s">
        <v>3392</v>
      </c>
      <c r="L1312" s="418" t="s">
        <v>3623</v>
      </c>
      <c r="M1312" s="419">
        <v>40.606916666666663</v>
      </c>
      <c r="N1312" s="419">
        <v>-79.89125555555556</v>
      </c>
      <c r="O1312" s="418">
        <v>20140162107</v>
      </c>
      <c r="P1312" s="413" t="s">
        <v>55</v>
      </c>
      <c r="Q1312" s="458" t="s">
        <v>3154</v>
      </c>
      <c r="R1312" s="413" t="s">
        <v>3629</v>
      </c>
      <c r="S1312" s="420" t="s">
        <v>302</v>
      </c>
      <c r="T1312" s="413"/>
      <c r="U1312" s="420" t="s">
        <v>899</v>
      </c>
      <c r="V1312" s="606">
        <f>LOOKUP(Table1[[#This Row],[JV '#]],Table4[JV '#],Table4[Construction Start Dates])</f>
        <v>42207</v>
      </c>
    </row>
    <row r="1313" spans="1:22" ht="24" x14ac:dyDescent="0.25">
      <c r="A1313" s="414" t="s">
        <v>3630</v>
      </c>
      <c r="B1313" s="415" t="s">
        <v>887</v>
      </c>
      <c r="C1313" s="459">
        <v>405</v>
      </c>
      <c r="D1313" s="416">
        <v>1339</v>
      </c>
      <c r="E1313" s="415">
        <v>63324</v>
      </c>
      <c r="F1313" s="455">
        <v>2091003000000</v>
      </c>
      <c r="G1313" s="416">
        <v>11</v>
      </c>
      <c r="H1313" s="415" t="s">
        <v>3528</v>
      </c>
      <c r="I1313" s="418" t="s">
        <v>3622</v>
      </c>
      <c r="J1313" s="418" t="s">
        <v>3616</v>
      </c>
      <c r="K1313" s="418" t="s">
        <v>3392</v>
      </c>
      <c r="L1313" s="418" t="s">
        <v>3623</v>
      </c>
      <c r="M1313" s="419">
        <v>40.606916666666663</v>
      </c>
      <c r="N1313" s="419">
        <v>-79.89125555555556</v>
      </c>
      <c r="O1313" s="418">
        <v>20140162107</v>
      </c>
      <c r="P1313" s="413" t="s">
        <v>353</v>
      </c>
      <c r="Q1313" s="458" t="s">
        <v>3631</v>
      </c>
      <c r="R1313" s="413" t="s">
        <v>3632</v>
      </c>
      <c r="S1313" s="420" t="s">
        <v>44</v>
      </c>
      <c r="T1313" s="413"/>
      <c r="U1313" s="420" t="s">
        <v>899</v>
      </c>
      <c r="V1313" s="606">
        <f>LOOKUP(Table1[[#This Row],[JV '#]],Table4[JV '#],Table4[Construction Start Dates])</f>
        <v>42207</v>
      </c>
    </row>
    <row r="1314" spans="1:22" ht="24" x14ac:dyDescent="0.25">
      <c r="A1314" s="414" t="s">
        <v>3633</v>
      </c>
      <c r="B1314" s="415" t="s">
        <v>887</v>
      </c>
      <c r="C1314" s="459">
        <v>405</v>
      </c>
      <c r="D1314" s="416">
        <v>1339</v>
      </c>
      <c r="E1314" s="415">
        <v>63324</v>
      </c>
      <c r="F1314" s="455">
        <v>2091003000000</v>
      </c>
      <c r="G1314" s="416">
        <v>11</v>
      </c>
      <c r="H1314" s="415" t="s">
        <v>3528</v>
      </c>
      <c r="I1314" s="418" t="s">
        <v>3622</v>
      </c>
      <c r="J1314" s="418" t="s">
        <v>3616</v>
      </c>
      <c r="K1314" s="418" t="s">
        <v>3392</v>
      </c>
      <c r="L1314" s="418" t="s">
        <v>3623</v>
      </c>
      <c r="M1314" s="419">
        <v>40.606916666666663</v>
      </c>
      <c r="N1314" s="419">
        <v>-79.89125555555556</v>
      </c>
      <c r="O1314" s="418">
        <v>20140162107</v>
      </c>
      <c r="P1314" s="413" t="s">
        <v>353</v>
      </c>
      <c r="Q1314" s="458" t="s">
        <v>1775</v>
      </c>
      <c r="R1314" s="413" t="s">
        <v>3634</v>
      </c>
      <c r="S1314" s="420" t="s">
        <v>44</v>
      </c>
      <c r="T1314" s="413"/>
      <c r="U1314" s="420" t="s">
        <v>899</v>
      </c>
      <c r="V1314" s="606">
        <f>LOOKUP(Table1[[#This Row],[JV '#]],Table4[JV '#],Table4[Construction Start Dates])</f>
        <v>42207</v>
      </c>
    </row>
    <row r="1315" spans="1:22" x14ac:dyDescent="0.25">
      <c r="A1315" s="414" t="s">
        <v>3635</v>
      </c>
      <c r="B1315" s="415" t="s">
        <v>887</v>
      </c>
      <c r="C1315" s="459">
        <v>405</v>
      </c>
      <c r="D1315" s="416">
        <v>1339</v>
      </c>
      <c r="E1315" s="415">
        <v>63324</v>
      </c>
      <c r="F1315" s="455">
        <v>2091003000000</v>
      </c>
      <c r="G1315" s="416">
        <v>11</v>
      </c>
      <c r="H1315" s="415" t="s">
        <v>3528</v>
      </c>
      <c r="I1315" s="418" t="s">
        <v>3622</v>
      </c>
      <c r="J1315" s="418" t="s">
        <v>3616</v>
      </c>
      <c r="K1315" s="418" t="s">
        <v>3392</v>
      </c>
      <c r="L1315" s="418" t="s">
        <v>3623</v>
      </c>
      <c r="M1315" s="419">
        <v>40.606916666666663</v>
      </c>
      <c r="N1315" s="419">
        <v>-79.89125555555556</v>
      </c>
      <c r="O1315" s="418">
        <v>20140162107</v>
      </c>
      <c r="P1315" s="413" t="s">
        <v>1293</v>
      </c>
      <c r="Q1315" s="458" t="s">
        <v>3636</v>
      </c>
      <c r="R1315" s="413" t="s">
        <v>3637</v>
      </c>
      <c r="S1315" s="420" t="s">
        <v>44</v>
      </c>
      <c r="T1315" s="413"/>
      <c r="U1315" s="420" t="s">
        <v>899</v>
      </c>
      <c r="V1315" s="606">
        <f>LOOKUP(Table1[[#This Row],[JV '#]],Table4[JV '#],Table4[Construction Start Dates])</f>
        <v>42207</v>
      </c>
    </row>
    <row r="1316" spans="1:22" ht="72" x14ac:dyDescent="0.25">
      <c r="A1316" s="414" t="s">
        <v>3638</v>
      </c>
      <c r="B1316" s="415" t="s">
        <v>35</v>
      </c>
      <c r="C1316" s="415">
        <v>406</v>
      </c>
      <c r="D1316" s="456">
        <v>1346</v>
      </c>
      <c r="E1316" s="416">
        <v>78185</v>
      </c>
      <c r="F1316" s="455">
        <v>2097800300000</v>
      </c>
      <c r="G1316" s="416">
        <v>11</v>
      </c>
      <c r="H1316" s="415" t="s">
        <v>3528</v>
      </c>
      <c r="I1316" s="418" t="s">
        <v>3639</v>
      </c>
      <c r="J1316" s="418" t="s">
        <v>3640</v>
      </c>
      <c r="K1316" s="418" t="s">
        <v>3641</v>
      </c>
      <c r="L1316" s="418" t="s">
        <v>3642</v>
      </c>
      <c r="M1316" s="419">
        <v>40.347027777777775</v>
      </c>
      <c r="N1316" s="419">
        <v>-80.169469444444445</v>
      </c>
      <c r="O1316" s="418">
        <v>20143580332</v>
      </c>
      <c r="P1316" s="413" t="s">
        <v>41</v>
      </c>
      <c r="Q1316" s="413" t="s">
        <v>208</v>
      </c>
      <c r="R1316" s="413" t="s">
        <v>3643</v>
      </c>
      <c r="S1316" s="420" t="s">
        <v>44</v>
      </c>
      <c r="T1316" s="413"/>
      <c r="U1316" s="420"/>
      <c r="V1316" s="606">
        <f>LOOKUP(Table1[[#This Row],[JV '#]],Table4[JV '#],Table4[Construction Start Dates])</f>
        <v>42464</v>
      </c>
    </row>
    <row r="1317" spans="1:22" ht="25.5" x14ac:dyDescent="0.25">
      <c r="A1317" s="414" t="s">
        <v>3644</v>
      </c>
      <c r="B1317" s="415" t="s">
        <v>35</v>
      </c>
      <c r="C1317" s="415">
        <v>406</v>
      </c>
      <c r="D1317" s="456">
        <v>1346</v>
      </c>
      <c r="E1317" s="416">
        <v>78185</v>
      </c>
      <c r="F1317" s="455">
        <v>2097800300000</v>
      </c>
      <c r="G1317" s="416">
        <v>11</v>
      </c>
      <c r="H1317" s="415" t="s">
        <v>3528</v>
      </c>
      <c r="I1317" s="418" t="s">
        <v>3639</v>
      </c>
      <c r="J1317" s="418" t="s">
        <v>3640</v>
      </c>
      <c r="K1317" s="418" t="s">
        <v>3641</v>
      </c>
      <c r="L1317" s="418" t="s">
        <v>3642</v>
      </c>
      <c r="M1317" s="419">
        <v>40.347027777777775</v>
      </c>
      <c r="N1317" s="419">
        <v>-80.169469444444445</v>
      </c>
      <c r="O1317" s="418">
        <v>20143580332</v>
      </c>
      <c r="P1317" s="413" t="s">
        <v>3269</v>
      </c>
      <c r="Q1317" s="413" t="s">
        <v>3645</v>
      </c>
      <c r="R1317" s="576" t="s">
        <v>3646</v>
      </c>
      <c r="S1317" s="420" t="s">
        <v>44</v>
      </c>
      <c r="T1317" s="413"/>
      <c r="U1317" s="436"/>
      <c r="V1317" s="606">
        <f>LOOKUP(Table1[[#This Row],[JV '#]],Table4[JV '#],Table4[Construction Start Dates])</f>
        <v>42464</v>
      </c>
    </row>
    <row r="1318" spans="1:22" ht="25.5" x14ac:dyDescent="0.25">
      <c r="A1318" s="414" t="s">
        <v>3647</v>
      </c>
      <c r="B1318" s="415" t="s">
        <v>35</v>
      </c>
      <c r="C1318" s="415">
        <v>406</v>
      </c>
      <c r="D1318" s="456">
        <v>1346</v>
      </c>
      <c r="E1318" s="416">
        <v>78185</v>
      </c>
      <c r="F1318" s="455">
        <v>2097800300000</v>
      </c>
      <c r="G1318" s="416">
        <v>11</v>
      </c>
      <c r="H1318" s="415" t="s">
        <v>3528</v>
      </c>
      <c r="I1318" s="418" t="s">
        <v>3639</v>
      </c>
      <c r="J1318" s="418" t="s">
        <v>3640</v>
      </c>
      <c r="K1318" s="418" t="s">
        <v>3641</v>
      </c>
      <c r="L1318" s="418" t="s">
        <v>3642</v>
      </c>
      <c r="M1318" s="419">
        <v>40.347027777777775</v>
      </c>
      <c r="N1318" s="419">
        <v>-80.169469444444445</v>
      </c>
      <c r="O1318" s="418">
        <v>20143580332</v>
      </c>
      <c r="P1318" s="413" t="s">
        <v>353</v>
      </c>
      <c r="Q1318" s="413" t="s">
        <v>382</v>
      </c>
      <c r="R1318" s="576" t="s">
        <v>3611</v>
      </c>
      <c r="S1318" s="420" t="s">
        <v>44</v>
      </c>
      <c r="T1318" s="413"/>
      <c r="U1318" s="436"/>
      <c r="V1318" s="606">
        <f>LOOKUP(Table1[[#This Row],[JV '#]],Table4[JV '#],Table4[Construction Start Dates])</f>
        <v>42464</v>
      </c>
    </row>
    <row r="1319" spans="1:22" ht="24" x14ac:dyDescent="0.25">
      <c r="A1319" s="414" t="s">
        <v>3648</v>
      </c>
      <c r="B1319" s="415" t="s">
        <v>35</v>
      </c>
      <c r="C1319" s="415">
        <v>406</v>
      </c>
      <c r="D1319" s="456">
        <v>1346</v>
      </c>
      <c r="E1319" s="416">
        <v>78185</v>
      </c>
      <c r="F1319" s="455">
        <v>2097800300000</v>
      </c>
      <c r="G1319" s="416">
        <v>11</v>
      </c>
      <c r="H1319" s="415" t="s">
        <v>3528</v>
      </c>
      <c r="I1319" s="418" t="s">
        <v>3639</v>
      </c>
      <c r="J1319" s="418" t="s">
        <v>3640</v>
      </c>
      <c r="K1319" s="418" t="s">
        <v>3641</v>
      </c>
      <c r="L1319" s="418" t="s">
        <v>3642</v>
      </c>
      <c r="M1319" s="419">
        <v>40.347027777777775</v>
      </c>
      <c r="N1319" s="419">
        <v>-80.169469444444445</v>
      </c>
      <c r="O1319" s="418">
        <v>20143580332</v>
      </c>
      <c r="P1319" s="413" t="s">
        <v>46</v>
      </c>
      <c r="Q1319" s="413" t="s">
        <v>257</v>
      </c>
      <c r="R1319" s="413" t="s">
        <v>3649</v>
      </c>
      <c r="S1319" s="420" t="s">
        <v>302</v>
      </c>
      <c r="T1319" s="413"/>
      <c r="U1319" s="436"/>
      <c r="V1319" s="606">
        <f>LOOKUP(Table1[[#This Row],[JV '#]],Table4[JV '#],Table4[Construction Start Dates])</f>
        <v>42464</v>
      </c>
    </row>
    <row r="1320" spans="1:22" ht="25.5" x14ac:dyDescent="0.25">
      <c r="A1320" s="414" t="s">
        <v>3650</v>
      </c>
      <c r="B1320" s="415" t="s">
        <v>35</v>
      </c>
      <c r="C1320" s="415">
        <v>406</v>
      </c>
      <c r="D1320" s="456">
        <v>1346</v>
      </c>
      <c r="E1320" s="416">
        <v>78185</v>
      </c>
      <c r="F1320" s="455">
        <v>2097800300000</v>
      </c>
      <c r="G1320" s="416">
        <v>11</v>
      </c>
      <c r="H1320" s="415" t="s">
        <v>3528</v>
      </c>
      <c r="I1320" s="418" t="s">
        <v>3639</v>
      </c>
      <c r="J1320" s="418" t="s">
        <v>3640</v>
      </c>
      <c r="K1320" s="418" t="s">
        <v>3641</v>
      </c>
      <c r="L1320" s="418" t="s">
        <v>3642</v>
      </c>
      <c r="M1320" s="419">
        <v>40.347027777777775</v>
      </c>
      <c r="N1320" s="419">
        <v>-80.169469444444445</v>
      </c>
      <c r="O1320" s="418">
        <v>20143580332</v>
      </c>
      <c r="P1320" s="413" t="s">
        <v>55</v>
      </c>
      <c r="Q1320" s="413" t="s">
        <v>417</v>
      </c>
      <c r="R1320" s="576" t="s">
        <v>3651</v>
      </c>
      <c r="S1320" s="420" t="s">
        <v>302</v>
      </c>
      <c r="T1320" s="413"/>
      <c r="U1320" s="436"/>
      <c r="V1320" s="606">
        <f>LOOKUP(Table1[[#This Row],[JV '#]],Table4[JV '#],Table4[Construction Start Dates])</f>
        <v>42464</v>
      </c>
    </row>
    <row r="1321" spans="1:22" ht="25.5" x14ac:dyDescent="0.25">
      <c r="A1321" s="414" t="s">
        <v>3652</v>
      </c>
      <c r="B1321" s="415" t="s">
        <v>35</v>
      </c>
      <c r="C1321" s="415">
        <v>406</v>
      </c>
      <c r="D1321" s="456">
        <v>1346</v>
      </c>
      <c r="E1321" s="416">
        <v>78185</v>
      </c>
      <c r="F1321" s="455">
        <v>2097800300000</v>
      </c>
      <c r="G1321" s="416">
        <v>11</v>
      </c>
      <c r="H1321" s="415" t="s">
        <v>3528</v>
      </c>
      <c r="I1321" s="418" t="s">
        <v>3639</v>
      </c>
      <c r="J1321" s="418" t="s">
        <v>3640</v>
      </c>
      <c r="K1321" s="418" t="s">
        <v>3641</v>
      </c>
      <c r="L1321" s="418" t="s">
        <v>3642</v>
      </c>
      <c r="M1321" s="419">
        <v>40.347027777777775</v>
      </c>
      <c r="N1321" s="419">
        <v>-80.169469444444445</v>
      </c>
      <c r="O1321" s="418">
        <v>20143580332</v>
      </c>
      <c r="P1321" s="413" t="s">
        <v>55</v>
      </c>
      <c r="Q1321" s="413" t="s">
        <v>316</v>
      </c>
      <c r="R1321" s="576" t="s">
        <v>3653</v>
      </c>
      <c r="S1321" s="420" t="s">
        <v>302</v>
      </c>
      <c r="T1321" s="413"/>
      <c r="U1321" s="436"/>
      <c r="V1321" s="606">
        <f>LOOKUP(Table1[[#This Row],[JV '#]],Table4[JV '#],Table4[Construction Start Dates])</f>
        <v>42464</v>
      </c>
    </row>
    <row r="1322" spans="1:22" ht="24" x14ac:dyDescent="0.25">
      <c r="A1322" s="414" t="s">
        <v>3654</v>
      </c>
      <c r="B1322" s="415" t="s">
        <v>35</v>
      </c>
      <c r="C1322" s="415">
        <v>407</v>
      </c>
      <c r="D1322" s="456">
        <v>1365</v>
      </c>
      <c r="E1322" s="416">
        <v>27185</v>
      </c>
      <c r="F1322" s="455">
        <v>2100102101194</v>
      </c>
      <c r="G1322" s="416">
        <v>11</v>
      </c>
      <c r="H1322" s="415" t="s">
        <v>3528</v>
      </c>
      <c r="I1322" s="418" t="s">
        <v>3655</v>
      </c>
      <c r="J1322" s="418" t="s">
        <v>3656</v>
      </c>
      <c r="K1322" s="564" t="s">
        <v>3657</v>
      </c>
      <c r="L1322" s="564" t="s">
        <v>3658</v>
      </c>
      <c r="M1322" s="538">
        <v>40.531388888888898</v>
      </c>
      <c r="N1322" s="538">
        <v>-79.848422222222226</v>
      </c>
      <c r="O1322" s="418">
        <v>20143580503</v>
      </c>
      <c r="P1322" s="413" t="s">
        <v>55</v>
      </c>
      <c r="Q1322" s="413" t="s">
        <v>2375</v>
      </c>
      <c r="R1322" s="413" t="s">
        <v>3659</v>
      </c>
      <c r="S1322" s="420"/>
      <c r="T1322" s="413"/>
      <c r="U1322" s="420"/>
      <c r="V1322" s="606">
        <f>LOOKUP(Table1[[#This Row],[JV '#]],Table4[JV '#],Table4[Construction Start Dates])</f>
        <v>42782</v>
      </c>
    </row>
    <row r="1323" spans="1:22" ht="24" x14ac:dyDescent="0.25">
      <c r="A1323" s="414" t="s">
        <v>3660</v>
      </c>
      <c r="B1323" s="415" t="s">
        <v>35</v>
      </c>
      <c r="C1323" s="415">
        <v>407</v>
      </c>
      <c r="D1323" s="456">
        <v>1365</v>
      </c>
      <c r="E1323" s="416">
        <v>27185</v>
      </c>
      <c r="F1323" s="455">
        <v>2100102101194</v>
      </c>
      <c r="G1323" s="416">
        <v>11</v>
      </c>
      <c r="H1323" s="415" t="s">
        <v>3528</v>
      </c>
      <c r="I1323" s="418" t="s">
        <v>3655</v>
      </c>
      <c r="J1323" s="418" t="s">
        <v>3656</v>
      </c>
      <c r="K1323" s="564" t="s">
        <v>3657</v>
      </c>
      <c r="L1323" s="564" t="s">
        <v>3658</v>
      </c>
      <c r="M1323" s="538">
        <v>40.531388888888891</v>
      </c>
      <c r="N1323" s="538">
        <v>-79.848422222222226</v>
      </c>
      <c r="O1323" s="418">
        <v>20143580503</v>
      </c>
      <c r="P1323" s="413" t="s">
        <v>41</v>
      </c>
      <c r="Q1323" s="413" t="s">
        <v>3386</v>
      </c>
      <c r="R1323" s="413" t="s">
        <v>2875</v>
      </c>
      <c r="S1323" s="420" t="s">
        <v>44</v>
      </c>
      <c r="T1323" s="413"/>
      <c r="U1323" s="436"/>
      <c r="V1323" s="606">
        <f>LOOKUP(Table1[[#This Row],[JV '#]],Table4[JV '#],Table4[Construction Start Dates])</f>
        <v>42782</v>
      </c>
    </row>
    <row r="1324" spans="1:22" x14ac:dyDescent="0.25">
      <c r="A1324" s="414" t="s">
        <v>3661</v>
      </c>
      <c r="B1324" s="415" t="s">
        <v>35</v>
      </c>
      <c r="C1324" s="415">
        <v>407</v>
      </c>
      <c r="D1324" s="456">
        <v>1365</v>
      </c>
      <c r="E1324" s="416">
        <v>27185</v>
      </c>
      <c r="F1324" s="455">
        <v>2100102101194</v>
      </c>
      <c r="G1324" s="416">
        <v>11</v>
      </c>
      <c r="H1324" s="415" t="s">
        <v>3528</v>
      </c>
      <c r="I1324" s="418" t="s">
        <v>3655</v>
      </c>
      <c r="J1324" s="418" t="s">
        <v>3656</v>
      </c>
      <c r="K1324" s="564" t="s">
        <v>3657</v>
      </c>
      <c r="L1324" s="564" t="s">
        <v>3658</v>
      </c>
      <c r="M1324" s="538">
        <v>40.531388888888891</v>
      </c>
      <c r="N1324" s="538">
        <v>-79.848422222222226</v>
      </c>
      <c r="O1324" s="418">
        <v>20143580503</v>
      </c>
      <c r="P1324" s="413" t="s">
        <v>55</v>
      </c>
      <c r="Q1324" s="413" t="s">
        <v>3662</v>
      </c>
      <c r="R1324" s="413" t="s">
        <v>3663</v>
      </c>
      <c r="S1324" s="420"/>
      <c r="T1324" s="413"/>
      <c r="U1324" s="436"/>
      <c r="V1324" s="606">
        <f>LOOKUP(Table1[[#This Row],[JV '#]],Table4[JV '#],Table4[Construction Start Dates])</f>
        <v>42782</v>
      </c>
    </row>
    <row r="1325" spans="1:22" x14ac:dyDescent="0.25">
      <c r="A1325" s="414" t="s">
        <v>3664</v>
      </c>
      <c r="B1325" s="415" t="s">
        <v>35</v>
      </c>
      <c r="C1325" s="415">
        <v>407</v>
      </c>
      <c r="D1325" s="456">
        <v>1365</v>
      </c>
      <c r="E1325" s="416">
        <v>27185</v>
      </c>
      <c r="F1325" s="455">
        <v>2100102101194</v>
      </c>
      <c r="G1325" s="416">
        <v>11</v>
      </c>
      <c r="H1325" s="415" t="s">
        <v>3528</v>
      </c>
      <c r="I1325" s="418" t="s">
        <v>3655</v>
      </c>
      <c r="J1325" s="418" t="s">
        <v>3656</v>
      </c>
      <c r="K1325" s="564" t="s">
        <v>3657</v>
      </c>
      <c r="L1325" s="564" t="s">
        <v>3658</v>
      </c>
      <c r="M1325" s="538">
        <v>40.531388888888891</v>
      </c>
      <c r="N1325" s="538">
        <v>-79.848422222222226</v>
      </c>
      <c r="O1325" s="418">
        <v>20143580503</v>
      </c>
      <c r="P1325" s="413" t="s">
        <v>107</v>
      </c>
      <c r="Q1325" s="413" t="s">
        <v>3665</v>
      </c>
      <c r="R1325" s="413" t="s">
        <v>3666</v>
      </c>
      <c r="S1325" s="420" t="s">
        <v>44</v>
      </c>
      <c r="T1325" s="413"/>
      <c r="U1325" s="436"/>
      <c r="V1325" s="606">
        <f>LOOKUP(Table1[[#This Row],[JV '#]],Table4[JV '#],Table4[Construction Start Dates])</f>
        <v>42782</v>
      </c>
    </row>
    <row r="1326" spans="1:22" ht="60" x14ac:dyDescent="0.25">
      <c r="A1326" s="414" t="s">
        <v>3667</v>
      </c>
      <c r="B1326" s="415" t="s">
        <v>35</v>
      </c>
      <c r="C1326" s="415">
        <v>407</v>
      </c>
      <c r="D1326" s="456">
        <v>1365</v>
      </c>
      <c r="E1326" s="416">
        <v>27185</v>
      </c>
      <c r="F1326" s="455">
        <v>2100102101194</v>
      </c>
      <c r="G1326" s="416">
        <v>11</v>
      </c>
      <c r="H1326" s="415" t="s">
        <v>3528</v>
      </c>
      <c r="I1326" s="418" t="s">
        <v>3655</v>
      </c>
      <c r="J1326" s="418" t="s">
        <v>3656</v>
      </c>
      <c r="K1326" s="564" t="s">
        <v>3657</v>
      </c>
      <c r="L1326" s="564" t="s">
        <v>3658</v>
      </c>
      <c r="M1326" s="538">
        <v>40.531388888888891</v>
      </c>
      <c r="N1326" s="538">
        <v>-79.848422222222226</v>
      </c>
      <c r="O1326" s="418">
        <v>20143580503</v>
      </c>
      <c r="P1326" s="413" t="s">
        <v>46</v>
      </c>
      <c r="Q1326" s="413" t="s">
        <v>257</v>
      </c>
      <c r="R1326" s="413" t="s">
        <v>2135</v>
      </c>
      <c r="S1326" s="420"/>
      <c r="T1326" s="413"/>
      <c r="U1326" s="436"/>
      <c r="V1326" s="606">
        <f>LOOKUP(Table1[[#This Row],[JV '#]],Table4[JV '#],Table4[Construction Start Dates])</f>
        <v>42782</v>
      </c>
    </row>
    <row r="1327" spans="1:22" ht="24" x14ac:dyDescent="0.25">
      <c r="A1327" s="414" t="s">
        <v>3668</v>
      </c>
      <c r="B1327" s="415" t="s">
        <v>35</v>
      </c>
      <c r="C1327" s="459">
        <v>408</v>
      </c>
      <c r="D1327" s="456">
        <v>1372</v>
      </c>
      <c r="E1327" s="416">
        <v>27188</v>
      </c>
      <c r="F1327" s="478">
        <v>2100103502537</v>
      </c>
      <c r="G1327" s="416">
        <v>11</v>
      </c>
      <c r="H1327" s="415" t="s">
        <v>3528</v>
      </c>
      <c r="I1327" s="418" t="s">
        <v>3669</v>
      </c>
      <c r="J1327" s="418" t="s">
        <v>3656</v>
      </c>
      <c r="K1327" s="413" t="s">
        <v>3670</v>
      </c>
      <c r="L1327" s="413" t="s">
        <v>3671</v>
      </c>
      <c r="M1327" s="539">
        <v>40.581611111111108</v>
      </c>
      <c r="N1327" s="539">
        <v>-79.77869444444444</v>
      </c>
      <c r="O1327" s="418">
        <v>20150411801</v>
      </c>
      <c r="P1327" s="413" t="s">
        <v>107</v>
      </c>
      <c r="Q1327" s="413" t="s">
        <v>3561</v>
      </c>
      <c r="R1327" s="413" t="s">
        <v>3562</v>
      </c>
      <c r="S1327" s="420" t="s">
        <v>44</v>
      </c>
      <c r="T1327" s="413"/>
      <c r="U1327" s="420"/>
      <c r="V1327" s="606">
        <f>LOOKUP(Table1[[#This Row],[JV '#]],Table4[JV '#],Table4[Construction Start Dates])</f>
        <v>42877</v>
      </c>
    </row>
    <row r="1328" spans="1:22" x14ac:dyDescent="0.25">
      <c r="A1328" s="414" t="s">
        <v>3672</v>
      </c>
      <c r="B1328" s="415" t="s">
        <v>35</v>
      </c>
      <c r="C1328" s="459">
        <v>408</v>
      </c>
      <c r="D1328" s="456">
        <v>1372</v>
      </c>
      <c r="E1328" s="416">
        <v>27188</v>
      </c>
      <c r="F1328" s="478">
        <v>2100103502537</v>
      </c>
      <c r="G1328" s="416">
        <v>11</v>
      </c>
      <c r="H1328" s="415" t="s">
        <v>3528</v>
      </c>
      <c r="I1328" s="418" t="s">
        <v>3669</v>
      </c>
      <c r="J1328" s="418" t="s">
        <v>3656</v>
      </c>
      <c r="K1328" s="413" t="s">
        <v>3670</v>
      </c>
      <c r="L1328" s="413" t="s">
        <v>3671</v>
      </c>
      <c r="M1328" s="539">
        <v>40.581611111111108</v>
      </c>
      <c r="N1328" s="539">
        <v>-79.77869444444444</v>
      </c>
      <c r="O1328" s="418">
        <v>20150411801</v>
      </c>
      <c r="P1328" s="413"/>
      <c r="Q1328" s="413" t="s">
        <v>3673</v>
      </c>
      <c r="R1328" s="413" t="s">
        <v>3674</v>
      </c>
      <c r="S1328" s="420" t="s">
        <v>44</v>
      </c>
      <c r="T1328" s="413"/>
      <c r="U1328" s="436"/>
      <c r="V1328" s="606">
        <f>LOOKUP(Table1[[#This Row],[JV '#]],Table4[JV '#],Table4[Construction Start Dates])</f>
        <v>42877</v>
      </c>
    </row>
    <row r="1329" spans="1:22" ht="24" x14ac:dyDescent="0.25">
      <c r="A1329" s="414" t="s">
        <v>3675</v>
      </c>
      <c r="B1329" s="415" t="s">
        <v>35</v>
      </c>
      <c r="C1329" s="459">
        <v>408</v>
      </c>
      <c r="D1329" s="456">
        <v>1372</v>
      </c>
      <c r="E1329" s="416">
        <v>27188</v>
      </c>
      <c r="F1329" s="478">
        <v>2100103502537</v>
      </c>
      <c r="G1329" s="416">
        <v>11</v>
      </c>
      <c r="H1329" s="415" t="s">
        <v>3528</v>
      </c>
      <c r="I1329" s="418" t="s">
        <v>3669</v>
      </c>
      <c r="J1329" s="418" t="s">
        <v>3656</v>
      </c>
      <c r="K1329" s="413" t="s">
        <v>3670</v>
      </c>
      <c r="L1329" s="413" t="s">
        <v>3671</v>
      </c>
      <c r="M1329" s="539">
        <v>40.581611111111108</v>
      </c>
      <c r="N1329" s="539">
        <v>-79.77869444444444</v>
      </c>
      <c r="O1329" s="418">
        <v>20150411801</v>
      </c>
      <c r="P1329" s="413" t="s">
        <v>41</v>
      </c>
      <c r="Q1329" s="413" t="s">
        <v>3386</v>
      </c>
      <c r="R1329" s="413" t="s">
        <v>2875</v>
      </c>
      <c r="S1329" s="420" t="s">
        <v>44</v>
      </c>
      <c r="T1329" s="413" t="s">
        <v>3676</v>
      </c>
      <c r="U1329" s="436"/>
      <c r="V1329" s="606">
        <f>LOOKUP(Table1[[#This Row],[JV '#]],Table4[JV '#],Table4[Construction Start Dates])</f>
        <v>42877</v>
      </c>
    </row>
    <row r="1330" spans="1:22" ht="60" x14ac:dyDescent="0.25">
      <c r="A1330" s="414" t="s">
        <v>3677</v>
      </c>
      <c r="B1330" s="415" t="s">
        <v>35</v>
      </c>
      <c r="C1330" s="459">
        <v>408</v>
      </c>
      <c r="D1330" s="456">
        <v>1372</v>
      </c>
      <c r="E1330" s="416">
        <v>27188</v>
      </c>
      <c r="F1330" s="478">
        <v>2100103502537</v>
      </c>
      <c r="G1330" s="416">
        <v>11</v>
      </c>
      <c r="H1330" s="415" t="s">
        <v>3528</v>
      </c>
      <c r="I1330" s="418" t="s">
        <v>3669</v>
      </c>
      <c r="J1330" s="418" t="s">
        <v>3656</v>
      </c>
      <c r="K1330" s="413" t="s">
        <v>3670</v>
      </c>
      <c r="L1330" s="413" t="s">
        <v>3671</v>
      </c>
      <c r="M1330" s="539">
        <v>40.581611111111108</v>
      </c>
      <c r="N1330" s="539">
        <v>-79.77869444444444</v>
      </c>
      <c r="O1330" s="418">
        <v>20150411801</v>
      </c>
      <c r="P1330" s="413" t="s">
        <v>46</v>
      </c>
      <c r="Q1330" s="413" t="s">
        <v>257</v>
      </c>
      <c r="R1330" s="413" t="s">
        <v>2135</v>
      </c>
      <c r="S1330" s="420"/>
      <c r="T1330" s="413"/>
      <c r="U1330" s="436"/>
      <c r="V1330" s="606">
        <f>LOOKUP(Table1[[#This Row],[JV '#]],Table4[JV '#],Table4[Construction Start Dates])</f>
        <v>42877</v>
      </c>
    </row>
    <row r="1331" spans="1:22" ht="48" x14ac:dyDescent="0.25">
      <c r="A1331" s="414" t="s">
        <v>3678</v>
      </c>
      <c r="B1331" s="415" t="s">
        <v>35</v>
      </c>
      <c r="C1331" s="459">
        <v>408</v>
      </c>
      <c r="D1331" s="456">
        <v>1372</v>
      </c>
      <c r="E1331" s="416">
        <v>27188</v>
      </c>
      <c r="F1331" s="478">
        <v>2100103502537</v>
      </c>
      <c r="G1331" s="416">
        <v>11</v>
      </c>
      <c r="H1331" s="415" t="s">
        <v>3528</v>
      </c>
      <c r="I1331" s="418" t="s">
        <v>3669</v>
      </c>
      <c r="J1331" s="418" t="s">
        <v>3656</v>
      </c>
      <c r="K1331" s="413" t="s">
        <v>3670</v>
      </c>
      <c r="L1331" s="413" t="s">
        <v>3671</v>
      </c>
      <c r="M1331" s="539">
        <v>40.581611111111108</v>
      </c>
      <c r="N1331" s="539">
        <v>-79.77869444444444</v>
      </c>
      <c r="O1331" s="418">
        <v>20150411801</v>
      </c>
      <c r="P1331" s="413" t="s">
        <v>55</v>
      </c>
      <c r="Q1331" s="413" t="s">
        <v>2375</v>
      </c>
      <c r="R1331" s="413" t="s">
        <v>3679</v>
      </c>
      <c r="S1331" s="420"/>
      <c r="T1331" s="413"/>
      <c r="U1331" s="436"/>
      <c r="V1331" s="606">
        <f>LOOKUP(Table1[[#This Row],[JV '#]],Table4[JV '#],Table4[Construction Start Dates])</f>
        <v>42877</v>
      </c>
    </row>
    <row r="1332" spans="1:22" ht="24" x14ac:dyDescent="0.25">
      <c r="A1332" s="414" t="s">
        <v>3680</v>
      </c>
      <c r="B1332" s="415" t="s">
        <v>35</v>
      </c>
      <c r="C1332" s="459">
        <v>409</v>
      </c>
      <c r="D1332" s="456">
        <v>1373</v>
      </c>
      <c r="E1332" s="416">
        <v>28128</v>
      </c>
      <c r="F1332" s="478">
        <v>2100103601567</v>
      </c>
      <c r="G1332" s="416">
        <v>11</v>
      </c>
      <c r="H1332" s="415" t="s">
        <v>3528</v>
      </c>
      <c r="I1332" s="418" t="s">
        <v>3681</v>
      </c>
      <c r="J1332" s="418" t="s">
        <v>3656</v>
      </c>
      <c r="K1332" s="413" t="s">
        <v>3682</v>
      </c>
      <c r="L1332" s="413" t="s">
        <v>3671</v>
      </c>
      <c r="M1332" s="539">
        <v>40.58636111111111</v>
      </c>
      <c r="N1332" s="539">
        <v>-79.776702777777771</v>
      </c>
      <c r="O1332" s="418">
        <v>20150350272</v>
      </c>
      <c r="P1332" s="413" t="s">
        <v>107</v>
      </c>
      <c r="Q1332" s="413" t="s">
        <v>3561</v>
      </c>
      <c r="R1332" s="413" t="s">
        <v>3562</v>
      </c>
      <c r="S1332" s="420" t="s">
        <v>44</v>
      </c>
      <c r="T1332" s="413"/>
      <c r="U1332" s="420"/>
      <c r="V1332" s="606">
        <f>LOOKUP(Table1[[#This Row],[JV '#]],Table4[JV '#],Table4[Construction Start Dates])</f>
        <v>42828</v>
      </c>
    </row>
    <row r="1333" spans="1:22" x14ac:dyDescent="0.25">
      <c r="A1333" s="414" t="s">
        <v>3683</v>
      </c>
      <c r="B1333" s="415" t="s">
        <v>35</v>
      </c>
      <c r="C1333" s="459">
        <v>409</v>
      </c>
      <c r="D1333" s="456">
        <v>1373</v>
      </c>
      <c r="E1333" s="416">
        <v>28128</v>
      </c>
      <c r="F1333" s="478">
        <v>2100103601567</v>
      </c>
      <c r="G1333" s="416">
        <v>11</v>
      </c>
      <c r="H1333" s="415" t="s">
        <v>3528</v>
      </c>
      <c r="I1333" s="418" t="s">
        <v>3681</v>
      </c>
      <c r="J1333" s="418" t="s">
        <v>3656</v>
      </c>
      <c r="K1333" s="413" t="s">
        <v>3682</v>
      </c>
      <c r="L1333" s="413" t="s">
        <v>3671</v>
      </c>
      <c r="M1333" s="539">
        <v>40.58636111111111</v>
      </c>
      <c r="N1333" s="539">
        <v>-79.776702777777771</v>
      </c>
      <c r="O1333" s="418">
        <v>20150350272</v>
      </c>
      <c r="P1333" s="413"/>
      <c r="Q1333" s="413" t="s">
        <v>3673</v>
      </c>
      <c r="R1333" s="413" t="s">
        <v>3674</v>
      </c>
      <c r="S1333" s="420" t="s">
        <v>44</v>
      </c>
      <c r="T1333" s="413"/>
      <c r="U1333" s="436"/>
      <c r="V1333" s="606">
        <f>LOOKUP(Table1[[#This Row],[JV '#]],Table4[JV '#],Table4[Construction Start Dates])</f>
        <v>42828</v>
      </c>
    </row>
    <row r="1334" spans="1:22" ht="24" x14ac:dyDescent="0.25">
      <c r="A1334" s="414" t="s">
        <v>3684</v>
      </c>
      <c r="B1334" s="415" t="s">
        <v>35</v>
      </c>
      <c r="C1334" s="459">
        <v>409</v>
      </c>
      <c r="D1334" s="456">
        <v>1373</v>
      </c>
      <c r="E1334" s="416">
        <v>28128</v>
      </c>
      <c r="F1334" s="478">
        <v>2100103601567</v>
      </c>
      <c r="G1334" s="416">
        <v>11</v>
      </c>
      <c r="H1334" s="415" t="s">
        <v>3528</v>
      </c>
      <c r="I1334" s="418" t="s">
        <v>3681</v>
      </c>
      <c r="J1334" s="418" t="s">
        <v>3656</v>
      </c>
      <c r="K1334" s="413" t="s">
        <v>3682</v>
      </c>
      <c r="L1334" s="413" t="s">
        <v>3671</v>
      </c>
      <c r="M1334" s="539">
        <v>40.58636111111111</v>
      </c>
      <c r="N1334" s="539">
        <v>-79.776702777777771</v>
      </c>
      <c r="O1334" s="418">
        <v>20150350272</v>
      </c>
      <c r="P1334" s="413" t="s">
        <v>41</v>
      </c>
      <c r="Q1334" s="413" t="s">
        <v>3386</v>
      </c>
      <c r="R1334" s="413" t="s">
        <v>2875</v>
      </c>
      <c r="S1334" s="420" t="s">
        <v>44</v>
      </c>
      <c r="T1334" s="413" t="s">
        <v>3685</v>
      </c>
      <c r="U1334" s="436"/>
      <c r="V1334" s="606">
        <f>LOOKUP(Table1[[#This Row],[JV '#]],Table4[JV '#],Table4[Construction Start Dates])</f>
        <v>42828</v>
      </c>
    </row>
    <row r="1335" spans="1:22" ht="24" x14ac:dyDescent="0.25">
      <c r="A1335" s="414" t="s">
        <v>3686</v>
      </c>
      <c r="B1335" s="415" t="s">
        <v>35</v>
      </c>
      <c r="C1335" s="459">
        <v>409</v>
      </c>
      <c r="D1335" s="456">
        <v>1373</v>
      </c>
      <c r="E1335" s="416">
        <v>28128</v>
      </c>
      <c r="F1335" s="478">
        <v>2100103601567</v>
      </c>
      <c r="G1335" s="416">
        <v>11</v>
      </c>
      <c r="H1335" s="415" t="s">
        <v>3528</v>
      </c>
      <c r="I1335" s="418" t="s">
        <v>3681</v>
      </c>
      <c r="J1335" s="418" t="s">
        <v>3656</v>
      </c>
      <c r="K1335" s="413" t="s">
        <v>3682</v>
      </c>
      <c r="L1335" s="413" t="s">
        <v>3671</v>
      </c>
      <c r="M1335" s="539">
        <v>40.58636111111111</v>
      </c>
      <c r="N1335" s="539">
        <v>-79.776702777777771</v>
      </c>
      <c r="O1335" s="418">
        <v>20150350272</v>
      </c>
      <c r="P1335" s="413" t="s">
        <v>41</v>
      </c>
      <c r="Q1335" s="413" t="s">
        <v>3240</v>
      </c>
      <c r="R1335" s="413" t="s">
        <v>3687</v>
      </c>
      <c r="S1335" s="420" t="s">
        <v>44</v>
      </c>
      <c r="T1335" s="413"/>
      <c r="U1335" s="436"/>
      <c r="V1335" s="606">
        <f>LOOKUP(Table1[[#This Row],[JV '#]],Table4[JV '#],Table4[Construction Start Dates])</f>
        <v>42828</v>
      </c>
    </row>
    <row r="1336" spans="1:22" ht="60" x14ac:dyDescent="0.25">
      <c r="A1336" s="414" t="s">
        <v>3688</v>
      </c>
      <c r="B1336" s="415" t="s">
        <v>35</v>
      </c>
      <c r="C1336" s="459">
        <v>409</v>
      </c>
      <c r="D1336" s="456">
        <v>1373</v>
      </c>
      <c r="E1336" s="416">
        <v>28128</v>
      </c>
      <c r="F1336" s="478">
        <v>2100103601567</v>
      </c>
      <c r="G1336" s="416">
        <v>11</v>
      </c>
      <c r="H1336" s="415" t="s">
        <v>3528</v>
      </c>
      <c r="I1336" s="418" t="s">
        <v>3681</v>
      </c>
      <c r="J1336" s="418" t="s">
        <v>3656</v>
      </c>
      <c r="K1336" s="413" t="s">
        <v>3682</v>
      </c>
      <c r="L1336" s="413" t="s">
        <v>3671</v>
      </c>
      <c r="M1336" s="539">
        <v>40.58636111111111</v>
      </c>
      <c r="N1336" s="539">
        <v>-79.776702777777771</v>
      </c>
      <c r="O1336" s="418">
        <v>20150350272</v>
      </c>
      <c r="P1336" s="413" t="s">
        <v>46</v>
      </c>
      <c r="Q1336" s="413" t="s">
        <v>257</v>
      </c>
      <c r="R1336" s="413" t="s">
        <v>2135</v>
      </c>
      <c r="S1336" s="420"/>
      <c r="T1336" s="413"/>
      <c r="U1336" s="436"/>
      <c r="V1336" s="606">
        <f>LOOKUP(Table1[[#This Row],[JV '#]],Table4[JV '#],Table4[Construction Start Dates])</f>
        <v>42828</v>
      </c>
    </row>
    <row r="1337" spans="1:22" ht="60" x14ac:dyDescent="0.25">
      <c r="A1337" s="414" t="s">
        <v>3689</v>
      </c>
      <c r="B1337" s="415" t="s">
        <v>35</v>
      </c>
      <c r="C1337" s="459">
        <v>409</v>
      </c>
      <c r="D1337" s="456">
        <v>1373</v>
      </c>
      <c r="E1337" s="416">
        <v>28128</v>
      </c>
      <c r="F1337" s="478">
        <v>2100103601567</v>
      </c>
      <c r="G1337" s="416">
        <v>11</v>
      </c>
      <c r="H1337" s="415" t="s">
        <v>3528</v>
      </c>
      <c r="I1337" s="418" t="s">
        <v>3681</v>
      </c>
      <c r="J1337" s="418" t="s">
        <v>3656</v>
      </c>
      <c r="K1337" s="413" t="s">
        <v>3682</v>
      </c>
      <c r="L1337" s="413" t="s">
        <v>3671</v>
      </c>
      <c r="M1337" s="539">
        <v>40.58636111111111</v>
      </c>
      <c r="N1337" s="539">
        <v>-79.776702777777771</v>
      </c>
      <c r="O1337" s="418">
        <v>20150350272</v>
      </c>
      <c r="P1337" s="413" t="s">
        <v>55</v>
      </c>
      <c r="Q1337" s="413" t="s">
        <v>2375</v>
      </c>
      <c r="R1337" s="413" t="s">
        <v>152</v>
      </c>
      <c r="S1337" s="420" t="s">
        <v>44</v>
      </c>
      <c r="T1337" s="413"/>
      <c r="U1337" s="436"/>
      <c r="V1337" s="606">
        <f>LOOKUP(Table1[[#This Row],[JV '#]],Table4[JV '#],Table4[Construction Start Dates])</f>
        <v>42828</v>
      </c>
    </row>
    <row r="1338" spans="1:22" ht="24" x14ac:dyDescent="0.25">
      <c r="A1338" s="414" t="s">
        <v>3690</v>
      </c>
      <c r="B1338" s="415" t="s">
        <v>35</v>
      </c>
      <c r="C1338" s="415">
        <v>410</v>
      </c>
      <c r="D1338" s="456">
        <v>1390</v>
      </c>
      <c r="E1338" s="416">
        <v>78220</v>
      </c>
      <c r="F1338" s="455">
        <v>2100600402405</v>
      </c>
      <c r="G1338" s="416">
        <v>11</v>
      </c>
      <c r="H1338" s="415" t="s">
        <v>3528</v>
      </c>
      <c r="I1338" s="418" t="s">
        <v>3691</v>
      </c>
      <c r="J1338" s="418" t="s">
        <v>3692</v>
      </c>
      <c r="K1338" s="418" t="s">
        <v>3693</v>
      </c>
      <c r="L1338" s="418" t="s">
        <v>3694</v>
      </c>
      <c r="M1338" s="419">
        <v>40.549527777777776</v>
      </c>
      <c r="N1338" s="419">
        <v>-79.914452777777782</v>
      </c>
      <c r="O1338" s="418">
        <v>20150301463</v>
      </c>
      <c r="P1338" s="413" t="s">
        <v>107</v>
      </c>
      <c r="Q1338" s="413" t="s">
        <v>3695</v>
      </c>
      <c r="R1338" s="413" t="s">
        <v>3696</v>
      </c>
      <c r="S1338" s="420" t="s">
        <v>44</v>
      </c>
      <c r="T1338" s="413"/>
      <c r="U1338" s="420"/>
      <c r="V1338" s="606">
        <f>LOOKUP(Table1[[#This Row],[JV '#]],Table4[JV '#],Table4[Construction Start Dates])</f>
        <v>42558</v>
      </c>
    </row>
    <row r="1339" spans="1:22" x14ac:dyDescent="0.25">
      <c r="A1339" s="414" t="s">
        <v>3697</v>
      </c>
      <c r="B1339" s="415" t="s">
        <v>35</v>
      </c>
      <c r="C1339" s="415">
        <v>410</v>
      </c>
      <c r="D1339" s="456">
        <v>1390</v>
      </c>
      <c r="E1339" s="416">
        <v>78220</v>
      </c>
      <c r="F1339" s="455">
        <v>2100600402405</v>
      </c>
      <c r="G1339" s="416">
        <v>11</v>
      </c>
      <c r="H1339" s="415" t="s">
        <v>3528</v>
      </c>
      <c r="I1339" s="418" t="s">
        <v>3691</v>
      </c>
      <c r="J1339" s="418" t="s">
        <v>3692</v>
      </c>
      <c r="K1339" s="418" t="s">
        <v>3693</v>
      </c>
      <c r="L1339" s="418" t="s">
        <v>3694</v>
      </c>
      <c r="M1339" s="419">
        <v>40.549527777777776</v>
      </c>
      <c r="N1339" s="419">
        <v>-79.914452777777782</v>
      </c>
      <c r="O1339" s="418">
        <v>20150301463</v>
      </c>
      <c r="P1339" s="413" t="s">
        <v>309</v>
      </c>
      <c r="Q1339" s="413" t="s">
        <v>3698</v>
      </c>
      <c r="R1339" s="413" t="s">
        <v>3699</v>
      </c>
      <c r="S1339" s="420" t="s">
        <v>44</v>
      </c>
      <c r="T1339" s="413"/>
      <c r="U1339" s="436"/>
      <c r="V1339" s="606">
        <f>LOOKUP(Table1[[#This Row],[JV '#]],Table4[JV '#],Table4[Construction Start Dates])</f>
        <v>42558</v>
      </c>
    </row>
    <row r="1340" spans="1:22" x14ac:dyDescent="0.25">
      <c r="A1340" s="414" t="s">
        <v>3700</v>
      </c>
      <c r="B1340" s="415" t="s">
        <v>35</v>
      </c>
      <c r="C1340" s="459">
        <v>411</v>
      </c>
      <c r="D1340" s="456">
        <v>1397</v>
      </c>
      <c r="E1340" s="416">
        <v>89100</v>
      </c>
      <c r="F1340" s="478">
        <v>2101100101018</v>
      </c>
      <c r="G1340" s="416">
        <v>11</v>
      </c>
      <c r="H1340" s="415" t="s">
        <v>3528</v>
      </c>
      <c r="I1340" s="418" t="s">
        <v>3701</v>
      </c>
      <c r="J1340" s="418" t="s">
        <v>3702</v>
      </c>
      <c r="K1340" s="418" t="s">
        <v>3703</v>
      </c>
      <c r="L1340" s="418" t="s">
        <v>3658</v>
      </c>
      <c r="M1340" s="419">
        <v>40.535472222222225</v>
      </c>
      <c r="N1340" s="419">
        <v>-79.847794444444446</v>
      </c>
      <c r="O1340" s="418">
        <v>20150301475</v>
      </c>
      <c r="P1340" s="413" t="s">
        <v>107</v>
      </c>
      <c r="Q1340" s="413" t="s">
        <v>3665</v>
      </c>
      <c r="R1340" s="413" t="s">
        <v>3666</v>
      </c>
      <c r="S1340" s="420" t="s">
        <v>44</v>
      </c>
      <c r="T1340" s="413"/>
      <c r="U1340" s="420"/>
      <c r="V1340" s="606">
        <f>LOOKUP(Table1[[#This Row],[JV '#]],Table4[JV '#],Table4[Construction Start Dates])</f>
        <v>42562</v>
      </c>
    </row>
    <row r="1341" spans="1:22" x14ac:dyDescent="0.25">
      <c r="A1341" s="414" t="s">
        <v>3704</v>
      </c>
      <c r="B1341" s="415" t="s">
        <v>35</v>
      </c>
      <c r="C1341" s="459">
        <v>411</v>
      </c>
      <c r="D1341" s="456">
        <v>1397</v>
      </c>
      <c r="E1341" s="416">
        <v>89100</v>
      </c>
      <c r="F1341" s="478">
        <v>2101100101018</v>
      </c>
      <c r="G1341" s="416">
        <v>11</v>
      </c>
      <c r="H1341" s="415" t="s">
        <v>3528</v>
      </c>
      <c r="I1341" s="418" t="s">
        <v>3701</v>
      </c>
      <c r="J1341" s="418" t="s">
        <v>3702</v>
      </c>
      <c r="K1341" s="418" t="s">
        <v>3703</v>
      </c>
      <c r="L1341" s="418" t="s">
        <v>3658</v>
      </c>
      <c r="M1341" s="419">
        <v>40.535472222222225</v>
      </c>
      <c r="N1341" s="419">
        <v>-79.847794444444446</v>
      </c>
      <c r="O1341" s="418">
        <v>20150301475</v>
      </c>
      <c r="P1341" s="413" t="s">
        <v>309</v>
      </c>
      <c r="Q1341" s="413" t="s">
        <v>3705</v>
      </c>
      <c r="R1341" s="413" t="s">
        <v>3706</v>
      </c>
      <c r="S1341" s="420" t="s">
        <v>44</v>
      </c>
      <c r="T1341" s="413"/>
      <c r="U1341" s="436"/>
      <c r="V1341" s="606">
        <f>LOOKUP(Table1[[#This Row],[JV '#]],Table4[JV '#],Table4[Construction Start Dates])</f>
        <v>42562</v>
      </c>
    </row>
    <row r="1342" spans="1:22" ht="24" x14ac:dyDescent="0.25">
      <c r="A1342" s="414" t="s">
        <v>3707</v>
      </c>
      <c r="B1342" s="415" t="s">
        <v>35</v>
      </c>
      <c r="C1342" s="459">
        <v>411</v>
      </c>
      <c r="D1342" s="456">
        <v>1397</v>
      </c>
      <c r="E1342" s="416">
        <v>89100</v>
      </c>
      <c r="F1342" s="478">
        <v>2101100101018</v>
      </c>
      <c r="G1342" s="416">
        <v>11</v>
      </c>
      <c r="H1342" s="415" t="s">
        <v>3528</v>
      </c>
      <c r="I1342" s="418" t="s">
        <v>3701</v>
      </c>
      <c r="J1342" s="418" t="s">
        <v>3702</v>
      </c>
      <c r="K1342" s="418" t="s">
        <v>3703</v>
      </c>
      <c r="L1342" s="418" t="s">
        <v>3658</v>
      </c>
      <c r="M1342" s="419">
        <v>40.535472222222225</v>
      </c>
      <c r="N1342" s="419">
        <v>-79.847794444444446</v>
      </c>
      <c r="O1342" s="418">
        <v>20150301475</v>
      </c>
      <c r="P1342" s="413" t="s">
        <v>41</v>
      </c>
      <c r="Q1342" s="413" t="s">
        <v>3386</v>
      </c>
      <c r="R1342" s="413" t="s">
        <v>2875</v>
      </c>
      <c r="S1342" s="420" t="s">
        <v>44</v>
      </c>
      <c r="T1342" s="413" t="s">
        <v>628</v>
      </c>
      <c r="U1342" s="436"/>
      <c r="V1342" s="606">
        <f>LOOKUP(Table1[[#This Row],[JV '#]],Table4[JV '#],Table4[Construction Start Dates])</f>
        <v>42562</v>
      </c>
    </row>
    <row r="1343" spans="1:22" ht="60" x14ac:dyDescent="0.25">
      <c r="A1343" s="414" t="s">
        <v>3708</v>
      </c>
      <c r="B1343" s="415" t="s">
        <v>35</v>
      </c>
      <c r="C1343" s="459">
        <v>411</v>
      </c>
      <c r="D1343" s="456">
        <v>1397</v>
      </c>
      <c r="E1343" s="416">
        <v>89100</v>
      </c>
      <c r="F1343" s="478">
        <v>2101100101018</v>
      </c>
      <c r="G1343" s="416">
        <v>11</v>
      </c>
      <c r="H1343" s="415" t="s">
        <v>3528</v>
      </c>
      <c r="I1343" s="418" t="s">
        <v>3701</v>
      </c>
      <c r="J1343" s="418" t="s">
        <v>3702</v>
      </c>
      <c r="K1343" s="418" t="s">
        <v>3703</v>
      </c>
      <c r="L1343" s="418" t="s">
        <v>3658</v>
      </c>
      <c r="M1343" s="419">
        <v>40.535472222222225</v>
      </c>
      <c r="N1343" s="419">
        <v>-79.847794444444446</v>
      </c>
      <c r="O1343" s="418">
        <v>20150301475</v>
      </c>
      <c r="P1343" s="413" t="s">
        <v>46</v>
      </c>
      <c r="Q1343" s="413" t="s">
        <v>257</v>
      </c>
      <c r="R1343" s="413" t="s">
        <v>2135</v>
      </c>
      <c r="S1343" s="420"/>
      <c r="T1343" s="413"/>
      <c r="U1343" s="436"/>
      <c r="V1343" s="606">
        <f>LOOKUP(Table1[[#This Row],[JV '#]],Table4[JV '#],Table4[Construction Start Dates])</f>
        <v>42562</v>
      </c>
    </row>
    <row r="1344" spans="1:22" x14ac:dyDescent="0.25">
      <c r="A1344" s="414" t="s">
        <v>3709</v>
      </c>
      <c r="B1344" s="415" t="s">
        <v>887</v>
      </c>
      <c r="C1344" s="415">
        <v>412</v>
      </c>
      <c r="D1344" s="416">
        <v>1400</v>
      </c>
      <c r="E1344" s="416">
        <v>63342</v>
      </c>
      <c r="F1344" s="455">
        <v>2101100102295</v>
      </c>
      <c r="G1344" s="416">
        <v>11</v>
      </c>
      <c r="H1344" s="415" t="s">
        <v>3528</v>
      </c>
      <c r="I1344" s="418" t="s">
        <v>3710</v>
      </c>
      <c r="J1344" s="418" t="s">
        <v>3702</v>
      </c>
      <c r="K1344" s="418" t="s">
        <v>3703</v>
      </c>
      <c r="L1344" s="418" t="s">
        <v>3658</v>
      </c>
      <c r="M1344" s="419">
        <v>40.537722222222222</v>
      </c>
      <c r="N1344" s="419">
        <v>-79.851033333333334</v>
      </c>
      <c r="O1344" s="418">
        <v>20140162112</v>
      </c>
      <c r="P1344" s="413" t="s">
        <v>3269</v>
      </c>
      <c r="Q1344" s="413" t="s">
        <v>3711</v>
      </c>
      <c r="R1344" s="413" t="s">
        <v>3712</v>
      </c>
      <c r="S1344" s="420" t="s">
        <v>44</v>
      </c>
      <c r="T1344" s="413"/>
      <c r="U1344" s="420" t="s">
        <v>3713</v>
      </c>
      <c r="V1344" s="606">
        <f>LOOKUP(Table1[[#This Row],[JV '#]],Table4[JV '#],Table4[Construction Start Dates])</f>
        <v>42513</v>
      </c>
    </row>
    <row r="1345" spans="1:22" ht="36" x14ac:dyDescent="0.25">
      <c r="A1345" s="414" t="s">
        <v>3714</v>
      </c>
      <c r="B1345" s="415" t="s">
        <v>887</v>
      </c>
      <c r="C1345" s="415">
        <v>412</v>
      </c>
      <c r="D1345" s="416">
        <v>1400</v>
      </c>
      <c r="E1345" s="416">
        <v>63342</v>
      </c>
      <c r="F1345" s="455">
        <v>2101100102295</v>
      </c>
      <c r="G1345" s="416">
        <v>11</v>
      </c>
      <c r="H1345" s="415" t="s">
        <v>3528</v>
      </c>
      <c r="I1345" s="418" t="s">
        <v>3710</v>
      </c>
      <c r="J1345" s="418" t="s">
        <v>3702</v>
      </c>
      <c r="K1345" s="418" t="s">
        <v>3703</v>
      </c>
      <c r="L1345" s="418" t="s">
        <v>3658</v>
      </c>
      <c r="M1345" s="419">
        <v>40.537722222222222</v>
      </c>
      <c r="N1345" s="419">
        <v>-79.851033333333334</v>
      </c>
      <c r="O1345" s="418">
        <v>20140162112</v>
      </c>
      <c r="P1345" s="413" t="s">
        <v>41</v>
      </c>
      <c r="Q1345" s="413" t="s">
        <v>3294</v>
      </c>
      <c r="R1345" s="413" t="s">
        <v>3715</v>
      </c>
      <c r="S1345" s="420" t="s">
        <v>44</v>
      </c>
      <c r="T1345" s="413" t="s">
        <v>1293</v>
      </c>
      <c r="U1345" s="413" t="s">
        <v>895</v>
      </c>
      <c r="V1345" s="606">
        <f>LOOKUP(Table1[[#This Row],[JV '#]],Table4[JV '#],Table4[Construction Start Dates])</f>
        <v>42513</v>
      </c>
    </row>
    <row r="1346" spans="1:22" x14ac:dyDescent="0.25">
      <c r="A1346" s="414" t="s">
        <v>3716</v>
      </c>
      <c r="B1346" s="415" t="s">
        <v>887</v>
      </c>
      <c r="C1346" s="415">
        <v>412</v>
      </c>
      <c r="D1346" s="416">
        <v>1400</v>
      </c>
      <c r="E1346" s="416">
        <v>63342</v>
      </c>
      <c r="F1346" s="455">
        <v>2101100102295</v>
      </c>
      <c r="G1346" s="416">
        <v>11</v>
      </c>
      <c r="H1346" s="415" t="s">
        <v>3528</v>
      </c>
      <c r="I1346" s="418" t="s">
        <v>3710</v>
      </c>
      <c r="J1346" s="418" t="s">
        <v>3702</v>
      </c>
      <c r="K1346" s="418" t="s">
        <v>3703</v>
      </c>
      <c r="L1346" s="418" t="s">
        <v>3658</v>
      </c>
      <c r="M1346" s="419">
        <v>40.537722222222222</v>
      </c>
      <c r="N1346" s="419">
        <v>-79.851033333333334</v>
      </c>
      <c r="O1346" s="418">
        <v>20140162112</v>
      </c>
      <c r="P1346" s="413" t="s">
        <v>46</v>
      </c>
      <c r="Q1346" s="413" t="s">
        <v>257</v>
      </c>
      <c r="R1346" s="413" t="s">
        <v>3717</v>
      </c>
      <c r="S1346" s="420" t="s">
        <v>302</v>
      </c>
      <c r="T1346" s="413"/>
      <c r="U1346" s="420" t="s">
        <v>899</v>
      </c>
      <c r="V1346" s="606">
        <f>LOOKUP(Table1[[#This Row],[JV '#]],Table4[JV '#],Table4[Construction Start Dates])</f>
        <v>42513</v>
      </c>
    </row>
    <row r="1347" spans="1:22" x14ac:dyDescent="0.25">
      <c r="A1347" s="414" t="s">
        <v>3718</v>
      </c>
      <c r="B1347" s="415" t="s">
        <v>887</v>
      </c>
      <c r="C1347" s="415">
        <v>412</v>
      </c>
      <c r="D1347" s="416">
        <v>1400</v>
      </c>
      <c r="E1347" s="416">
        <v>63342</v>
      </c>
      <c r="F1347" s="455">
        <v>2101100102295</v>
      </c>
      <c r="G1347" s="416">
        <v>11</v>
      </c>
      <c r="H1347" s="415" t="s">
        <v>3528</v>
      </c>
      <c r="I1347" s="418" t="s">
        <v>3710</v>
      </c>
      <c r="J1347" s="418" t="s">
        <v>3702</v>
      </c>
      <c r="K1347" s="418" t="s">
        <v>3703</v>
      </c>
      <c r="L1347" s="418" t="s">
        <v>3658</v>
      </c>
      <c r="M1347" s="419">
        <v>40.537722222222222</v>
      </c>
      <c r="N1347" s="419">
        <v>-79.851033333333334</v>
      </c>
      <c r="O1347" s="418">
        <v>20140162112</v>
      </c>
      <c r="P1347" s="413" t="s">
        <v>3719</v>
      </c>
      <c r="Q1347" s="413" t="s">
        <v>417</v>
      </c>
      <c r="R1347" s="413" t="s">
        <v>3720</v>
      </c>
      <c r="S1347" s="420" t="s">
        <v>302</v>
      </c>
      <c r="T1347" s="413"/>
      <c r="U1347" s="420" t="s">
        <v>899</v>
      </c>
      <c r="V1347" s="606">
        <f>LOOKUP(Table1[[#This Row],[JV '#]],Table4[JV '#],Table4[Construction Start Dates])</f>
        <v>42513</v>
      </c>
    </row>
    <row r="1348" spans="1:22" ht="24" x14ac:dyDescent="0.25">
      <c r="A1348" s="414" t="s">
        <v>3721</v>
      </c>
      <c r="B1348" s="415" t="s">
        <v>887</v>
      </c>
      <c r="C1348" s="415">
        <v>412</v>
      </c>
      <c r="D1348" s="416">
        <v>1400</v>
      </c>
      <c r="E1348" s="416">
        <v>63342</v>
      </c>
      <c r="F1348" s="455">
        <v>2101100102295</v>
      </c>
      <c r="G1348" s="416">
        <v>11</v>
      </c>
      <c r="H1348" s="415" t="s">
        <v>3528</v>
      </c>
      <c r="I1348" s="418" t="s">
        <v>3710</v>
      </c>
      <c r="J1348" s="418" t="s">
        <v>3702</v>
      </c>
      <c r="K1348" s="418" t="s">
        <v>3703</v>
      </c>
      <c r="L1348" s="418" t="s">
        <v>3658</v>
      </c>
      <c r="M1348" s="419">
        <v>40.537722222222222</v>
      </c>
      <c r="N1348" s="419">
        <v>-79.851033333333334</v>
      </c>
      <c r="O1348" s="418">
        <v>20140162112</v>
      </c>
      <c r="P1348" s="413" t="s">
        <v>353</v>
      </c>
      <c r="Q1348" s="413" t="s">
        <v>3722</v>
      </c>
      <c r="R1348" s="413" t="s">
        <v>3723</v>
      </c>
      <c r="S1348" s="420" t="s">
        <v>44</v>
      </c>
      <c r="T1348" s="413"/>
      <c r="U1348" s="420" t="s">
        <v>3713</v>
      </c>
      <c r="V1348" s="606">
        <f>LOOKUP(Table1[[#This Row],[JV '#]],Table4[JV '#],Table4[Construction Start Dates])</f>
        <v>42513</v>
      </c>
    </row>
    <row r="1349" spans="1:22" x14ac:dyDescent="0.25">
      <c r="A1349" s="414" t="s">
        <v>3724</v>
      </c>
      <c r="B1349" s="415" t="s">
        <v>887</v>
      </c>
      <c r="C1349" s="415">
        <v>412</v>
      </c>
      <c r="D1349" s="416">
        <v>1400</v>
      </c>
      <c r="E1349" s="416">
        <v>63342</v>
      </c>
      <c r="F1349" s="455">
        <v>2101100102295</v>
      </c>
      <c r="G1349" s="416">
        <v>11</v>
      </c>
      <c r="H1349" s="415" t="s">
        <v>3528</v>
      </c>
      <c r="I1349" s="418" t="s">
        <v>3710</v>
      </c>
      <c r="J1349" s="418" t="s">
        <v>3702</v>
      </c>
      <c r="K1349" s="418" t="s">
        <v>3703</v>
      </c>
      <c r="L1349" s="418" t="s">
        <v>3658</v>
      </c>
      <c r="M1349" s="419">
        <v>40.537722222222222</v>
      </c>
      <c r="N1349" s="419">
        <v>-79.851033333333334</v>
      </c>
      <c r="O1349" s="418">
        <v>20140162112</v>
      </c>
      <c r="P1349" s="413" t="s">
        <v>3153</v>
      </c>
      <c r="Q1349" s="413" t="s">
        <v>3227</v>
      </c>
      <c r="R1349" s="413" t="s">
        <v>3725</v>
      </c>
      <c r="S1349" s="420" t="s">
        <v>302</v>
      </c>
      <c r="T1349" s="413"/>
      <c r="U1349" s="420" t="s">
        <v>899</v>
      </c>
      <c r="V1349" s="606">
        <f>LOOKUP(Table1[[#This Row],[JV '#]],Table4[JV '#],Table4[Construction Start Dates])</f>
        <v>42513</v>
      </c>
    </row>
    <row r="1350" spans="1:22" ht="24" x14ac:dyDescent="0.25">
      <c r="A1350" s="414">
        <v>413</v>
      </c>
      <c r="B1350" s="415" t="s">
        <v>35</v>
      </c>
      <c r="C1350" s="415">
        <v>413</v>
      </c>
      <c r="D1350" s="416">
        <v>1404</v>
      </c>
      <c r="E1350" s="416">
        <v>28603</v>
      </c>
      <c r="F1350" s="455">
        <v>2101200602013</v>
      </c>
      <c r="G1350" s="416">
        <v>11</v>
      </c>
      <c r="H1350" s="415" t="s">
        <v>3528</v>
      </c>
      <c r="I1350" s="418" t="s">
        <v>3726</v>
      </c>
      <c r="J1350" s="418" t="s">
        <v>3727</v>
      </c>
      <c r="K1350" s="418" t="s">
        <v>3728</v>
      </c>
      <c r="L1350" s="418" t="s">
        <v>3694</v>
      </c>
      <c r="M1350" s="419">
        <v>40.581222222222202</v>
      </c>
      <c r="N1350" s="419">
        <v>-79.907119444444405</v>
      </c>
      <c r="O1350" s="418">
        <v>20150330137</v>
      </c>
      <c r="P1350" s="413" t="s">
        <v>41</v>
      </c>
      <c r="Q1350" s="413" t="s">
        <v>3729</v>
      </c>
      <c r="R1350" s="413" t="s">
        <v>3620</v>
      </c>
      <c r="S1350" s="420" t="s">
        <v>44</v>
      </c>
      <c r="T1350" s="413"/>
      <c r="U1350" s="420"/>
      <c r="V1350" s="606">
        <f>LOOKUP(Table1[[#This Row],[JV '#]],Table4[JV '#],Table4[Construction Start Dates])</f>
        <v>42615</v>
      </c>
    </row>
    <row r="1351" spans="1:22" x14ac:dyDescent="0.25">
      <c r="A1351" s="414" t="s">
        <v>3730</v>
      </c>
      <c r="B1351" s="415" t="s">
        <v>887</v>
      </c>
      <c r="C1351" s="459">
        <v>414</v>
      </c>
      <c r="D1351" s="416">
        <v>1405</v>
      </c>
      <c r="E1351" s="416">
        <v>63343</v>
      </c>
      <c r="F1351" s="478">
        <v>2101300202226</v>
      </c>
      <c r="G1351" s="416">
        <v>11</v>
      </c>
      <c r="H1351" s="415" t="s">
        <v>3528</v>
      </c>
      <c r="I1351" s="418" t="s">
        <v>3731</v>
      </c>
      <c r="J1351" s="418" t="s">
        <v>3692</v>
      </c>
      <c r="K1351" s="418" t="s">
        <v>3732</v>
      </c>
      <c r="L1351" s="418" t="s">
        <v>3733</v>
      </c>
      <c r="M1351" s="419">
        <v>40.520583333333335</v>
      </c>
      <c r="N1351" s="419">
        <v>-79.938186111111108</v>
      </c>
      <c r="O1351" s="418">
        <v>20133610627</v>
      </c>
      <c r="P1351" s="413" t="s">
        <v>353</v>
      </c>
      <c r="Q1351" s="413" t="s">
        <v>3698</v>
      </c>
      <c r="R1351" s="413" t="s">
        <v>3699</v>
      </c>
      <c r="S1351" s="420" t="s">
        <v>44</v>
      </c>
      <c r="T1351" s="413">
        <v>6</v>
      </c>
      <c r="U1351" s="420" t="s">
        <v>937</v>
      </c>
      <c r="V1351" s="606">
        <f>LOOKUP(Table1[[#This Row],[JV '#]],Table4[JV '#],Table4[Construction Start Dates])</f>
        <v>42516</v>
      </c>
    </row>
    <row r="1352" spans="1:22" x14ac:dyDescent="0.25">
      <c r="A1352" s="414" t="s">
        <v>3734</v>
      </c>
      <c r="B1352" s="415" t="s">
        <v>887</v>
      </c>
      <c r="C1352" s="459">
        <v>414</v>
      </c>
      <c r="D1352" s="416">
        <v>1405</v>
      </c>
      <c r="E1352" s="416">
        <v>63343</v>
      </c>
      <c r="F1352" s="478">
        <v>2101300202226</v>
      </c>
      <c r="G1352" s="416">
        <v>11</v>
      </c>
      <c r="H1352" s="415" t="s">
        <v>3528</v>
      </c>
      <c r="I1352" s="418" t="s">
        <v>3731</v>
      </c>
      <c r="J1352" s="418" t="s">
        <v>3692</v>
      </c>
      <c r="K1352" s="418" t="s">
        <v>3732</v>
      </c>
      <c r="L1352" s="418" t="s">
        <v>3733</v>
      </c>
      <c r="M1352" s="419">
        <v>40.520583333333335</v>
      </c>
      <c r="N1352" s="419">
        <v>-79.938186111111108</v>
      </c>
      <c r="O1352" s="418">
        <v>20133610627</v>
      </c>
      <c r="P1352" s="413" t="s">
        <v>353</v>
      </c>
      <c r="Q1352" s="413" t="s">
        <v>3698</v>
      </c>
      <c r="R1352" s="413" t="s">
        <v>3699</v>
      </c>
      <c r="S1352" s="420" t="s">
        <v>44</v>
      </c>
      <c r="T1352" s="413">
        <v>6</v>
      </c>
      <c r="U1352" s="413" t="s">
        <v>3151</v>
      </c>
      <c r="V1352" s="606">
        <f>LOOKUP(Table1[[#This Row],[JV '#]],Table4[JV '#],Table4[Construction Start Dates])</f>
        <v>42516</v>
      </c>
    </row>
    <row r="1353" spans="1:22" x14ac:dyDescent="0.25">
      <c r="A1353" s="414" t="s">
        <v>3735</v>
      </c>
      <c r="B1353" s="415" t="s">
        <v>887</v>
      </c>
      <c r="C1353" s="459">
        <v>414</v>
      </c>
      <c r="D1353" s="416">
        <v>1405</v>
      </c>
      <c r="E1353" s="416">
        <v>63343</v>
      </c>
      <c r="F1353" s="478">
        <v>2101300202226</v>
      </c>
      <c r="G1353" s="416">
        <v>11</v>
      </c>
      <c r="H1353" s="415" t="s">
        <v>3528</v>
      </c>
      <c r="I1353" s="418" t="s">
        <v>3731</v>
      </c>
      <c r="J1353" s="418" t="s">
        <v>3692</v>
      </c>
      <c r="K1353" s="418" t="s">
        <v>3732</v>
      </c>
      <c r="L1353" s="418" t="s">
        <v>3733</v>
      </c>
      <c r="M1353" s="419">
        <v>40.520583333333335</v>
      </c>
      <c r="N1353" s="419">
        <v>-79.938186111111108</v>
      </c>
      <c r="O1353" s="418">
        <v>20133610627</v>
      </c>
      <c r="P1353" s="413" t="s">
        <v>353</v>
      </c>
      <c r="Q1353" s="413" t="s">
        <v>3698</v>
      </c>
      <c r="R1353" s="413" t="s">
        <v>3699</v>
      </c>
      <c r="S1353" s="420" t="s">
        <v>44</v>
      </c>
      <c r="T1353" s="413">
        <v>6</v>
      </c>
      <c r="U1353" s="420" t="s">
        <v>3713</v>
      </c>
      <c r="V1353" s="606">
        <f>LOOKUP(Table1[[#This Row],[JV '#]],Table4[JV '#],Table4[Construction Start Dates])</f>
        <v>42516</v>
      </c>
    </row>
    <row r="1354" spans="1:22" ht="36" x14ac:dyDescent="0.25">
      <c r="A1354" s="414" t="s">
        <v>3736</v>
      </c>
      <c r="B1354" s="415" t="s">
        <v>887</v>
      </c>
      <c r="C1354" s="459">
        <v>414</v>
      </c>
      <c r="D1354" s="416">
        <v>1405</v>
      </c>
      <c r="E1354" s="416">
        <v>63343</v>
      </c>
      <c r="F1354" s="478">
        <v>2101300202226</v>
      </c>
      <c r="G1354" s="416">
        <v>11</v>
      </c>
      <c r="H1354" s="415" t="s">
        <v>3528</v>
      </c>
      <c r="I1354" s="418" t="s">
        <v>3731</v>
      </c>
      <c r="J1354" s="418" t="s">
        <v>3737</v>
      </c>
      <c r="K1354" s="418" t="s">
        <v>3732</v>
      </c>
      <c r="L1354" s="418" t="s">
        <v>3733</v>
      </c>
      <c r="M1354" s="419">
        <v>40.520583333333335</v>
      </c>
      <c r="N1354" s="419">
        <v>-79.938186111111108</v>
      </c>
      <c r="O1354" s="418">
        <v>20133610627</v>
      </c>
      <c r="P1354" s="413" t="s">
        <v>41</v>
      </c>
      <c r="Q1354" s="413" t="s">
        <v>3294</v>
      </c>
      <c r="R1354" s="413" t="s">
        <v>3738</v>
      </c>
      <c r="S1354" s="420" t="s">
        <v>44</v>
      </c>
      <c r="T1354" s="413">
        <v>4</v>
      </c>
      <c r="U1354" s="413" t="s">
        <v>895</v>
      </c>
      <c r="V1354" s="606">
        <f>LOOKUP(Table1[[#This Row],[JV '#]],Table4[JV '#],Table4[Construction Start Dates])</f>
        <v>42516</v>
      </c>
    </row>
    <row r="1355" spans="1:22" ht="24" x14ac:dyDescent="0.25">
      <c r="A1355" s="414" t="s">
        <v>3739</v>
      </c>
      <c r="B1355" s="415" t="s">
        <v>887</v>
      </c>
      <c r="C1355" s="459">
        <v>414</v>
      </c>
      <c r="D1355" s="416">
        <v>1405</v>
      </c>
      <c r="E1355" s="416">
        <v>63343</v>
      </c>
      <c r="F1355" s="478">
        <v>2101300202226</v>
      </c>
      <c r="G1355" s="416">
        <v>11</v>
      </c>
      <c r="H1355" s="415" t="s">
        <v>3528</v>
      </c>
      <c r="I1355" s="418" t="s">
        <v>3731</v>
      </c>
      <c r="J1355" s="418" t="s">
        <v>3692</v>
      </c>
      <c r="K1355" s="418" t="s">
        <v>3732</v>
      </c>
      <c r="L1355" s="418" t="s">
        <v>3733</v>
      </c>
      <c r="M1355" s="419">
        <v>40.520583333333335</v>
      </c>
      <c r="N1355" s="419">
        <v>-79.938186111111108</v>
      </c>
      <c r="O1355" s="418">
        <v>20133610627</v>
      </c>
      <c r="P1355" s="413" t="s">
        <v>46</v>
      </c>
      <c r="Q1355" s="479" t="s">
        <v>3541</v>
      </c>
      <c r="R1355" s="413" t="s">
        <v>3542</v>
      </c>
      <c r="S1355" s="420" t="s">
        <v>302</v>
      </c>
      <c r="T1355" s="413"/>
      <c r="U1355" s="420" t="s">
        <v>899</v>
      </c>
      <c r="V1355" s="606">
        <f>LOOKUP(Table1[[#This Row],[JV '#]],Table4[JV '#],Table4[Construction Start Dates])</f>
        <v>42516</v>
      </c>
    </row>
    <row r="1356" spans="1:22" x14ac:dyDescent="0.25">
      <c r="A1356" s="414" t="s">
        <v>3740</v>
      </c>
      <c r="B1356" s="415" t="s">
        <v>887</v>
      </c>
      <c r="C1356" s="459">
        <v>414</v>
      </c>
      <c r="D1356" s="416">
        <v>1405</v>
      </c>
      <c r="E1356" s="416">
        <v>63343</v>
      </c>
      <c r="F1356" s="478">
        <v>2101300202226</v>
      </c>
      <c r="G1356" s="416">
        <v>11</v>
      </c>
      <c r="H1356" s="415" t="s">
        <v>3528</v>
      </c>
      <c r="I1356" s="418" t="s">
        <v>3731</v>
      </c>
      <c r="J1356" s="418" t="s">
        <v>3692</v>
      </c>
      <c r="K1356" s="418" t="s">
        <v>3732</v>
      </c>
      <c r="L1356" s="418" t="s">
        <v>3733</v>
      </c>
      <c r="M1356" s="419">
        <v>40.520583333333335</v>
      </c>
      <c r="N1356" s="419">
        <v>-79.938186111111108</v>
      </c>
      <c r="O1356" s="418">
        <v>20133610627</v>
      </c>
      <c r="P1356" s="413" t="s">
        <v>3269</v>
      </c>
      <c r="Q1356" s="479" t="s">
        <v>3741</v>
      </c>
      <c r="R1356" s="413" t="s">
        <v>3742</v>
      </c>
      <c r="S1356" s="420" t="s">
        <v>44</v>
      </c>
      <c r="T1356" s="413"/>
      <c r="U1356" s="420" t="s">
        <v>899</v>
      </c>
      <c r="V1356" s="606">
        <f>LOOKUP(Table1[[#This Row],[JV '#]],Table4[JV '#],Table4[Construction Start Dates])</f>
        <v>42516</v>
      </c>
    </row>
    <row r="1357" spans="1:22" ht="24" x14ac:dyDescent="0.25">
      <c r="A1357" s="414" t="s">
        <v>3743</v>
      </c>
      <c r="B1357" s="415" t="s">
        <v>887</v>
      </c>
      <c r="C1357" s="459">
        <v>414</v>
      </c>
      <c r="D1357" s="416">
        <v>1405</v>
      </c>
      <c r="E1357" s="416">
        <v>63343</v>
      </c>
      <c r="F1357" s="478">
        <v>2101300202226</v>
      </c>
      <c r="G1357" s="416">
        <v>11</v>
      </c>
      <c r="H1357" s="415" t="s">
        <v>3528</v>
      </c>
      <c r="I1357" s="418" t="s">
        <v>3731</v>
      </c>
      <c r="J1357" s="418" t="s">
        <v>3692</v>
      </c>
      <c r="K1357" s="418" t="s">
        <v>3732</v>
      </c>
      <c r="L1357" s="418" t="s">
        <v>3733</v>
      </c>
      <c r="M1357" s="419">
        <v>40.520583333333335</v>
      </c>
      <c r="N1357" s="419">
        <v>-79.938186111111108</v>
      </c>
      <c r="O1357" s="418">
        <v>20133610627</v>
      </c>
      <c r="P1357" s="413" t="s">
        <v>55</v>
      </c>
      <c r="Q1357" s="413" t="s">
        <v>3154</v>
      </c>
      <c r="R1357" s="413" t="s">
        <v>3744</v>
      </c>
      <c r="S1357" s="420" t="s">
        <v>302</v>
      </c>
      <c r="T1357" s="413" t="s">
        <v>3153</v>
      </c>
      <c r="U1357" s="420" t="s">
        <v>899</v>
      </c>
      <c r="V1357" s="606">
        <f>LOOKUP(Table1[[#This Row],[JV '#]],Table4[JV '#],Table4[Construction Start Dates])</f>
        <v>42516</v>
      </c>
    </row>
    <row r="1358" spans="1:22" ht="24" x14ac:dyDescent="0.25">
      <c r="A1358" s="414" t="s">
        <v>3745</v>
      </c>
      <c r="B1358" s="415" t="s">
        <v>887</v>
      </c>
      <c r="C1358" s="459">
        <v>414</v>
      </c>
      <c r="D1358" s="416">
        <v>1405</v>
      </c>
      <c r="E1358" s="416">
        <v>63343</v>
      </c>
      <c r="F1358" s="478">
        <v>2101300202226</v>
      </c>
      <c r="G1358" s="416">
        <v>11</v>
      </c>
      <c r="H1358" s="415" t="s">
        <v>3528</v>
      </c>
      <c r="I1358" s="418" t="s">
        <v>3731</v>
      </c>
      <c r="J1358" s="418" t="s">
        <v>3692</v>
      </c>
      <c r="K1358" s="418" t="s">
        <v>3732</v>
      </c>
      <c r="L1358" s="418" t="s">
        <v>3733</v>
      </c>
      <c r="M1358" s="419">
        <v>40.520583333333335</v>
      </c>
      <c r="N1358" s="419">
        <v>-79.938186111111108</v>
      </c>
      <c r="O1358" s="418">
        <v>20133610627</v>
      </c>
      <c r="P1358" s="413" t="s">
        <v>55</v>
      </c>
      <c r="Q1358" s="413" t="s">
        <v>3746</v>
      </c>
      <c r="R1358" s="413" t="s">
        <v>3747</v>
      </c>
      <c r="S1358" s="420" t="s">
        <v>302</v>
      </c>
      <c r="T1358" s="413" t="s">
        <v>3748</v>
      </c>
      <c r="U1358" s="420" t="s">
        <v>899</v>
      </c>
      <c r="V1358" s="606">
        <f>LOOKUP(Table1[[#This Row],[JV '#]],Table4[JV '#],Table4[Construction Start Dates])</f>
        <v>42516</v>
      </c>
    </row>
    <row r="1359" spans="1:22" x14ac:dyDescent="0.25">
      <c r="A1359" s="414" t="s">
        <v>3749</v>
      </c>
      <c r="B1359" s="415" t="s">
        <v>887</v>
      </c>
      <c r="C1359" s="459">
        <v>415</v>
      </c>
      <c r="D1359" s="416">
        <v>1406</v>
      </c>
      <c r="E1359" s="416">
        <v>63344</v>
      </c>
      <c r="F1359" s="478">
        <v>2101300300428</v>
      </c>
      <c r="G1359" s="416">
        <v>11</v>
      </c>
      <c r="H1359" s="415" t="s">
        <v>3528</v>
      </c>
      <c r="I1359" s="418" t="s">
        <v>3750</v>
      </c>
      <c r="J1359" s="418" t="s">
        <v>3692</v>
      </c>
      <c r="K1359" s="418" t="s">
        <v>3732</v>
      </c>
      <c r="L1359" s="418" t="s">
        <v>3751</v>
      </c>
      <c r="M1359" s="419">
        <v>40.522972222222222</v>
      </c>
      <c r="N1359" s="419">
        <v>-79.935961111111112</v>
      </c>
      <c r="O1359" s="418">
        <v>20121380869</v>
      </c>
      <c r="P1359" s="413" t="s">
        <v>353</v>
      </c>
      <c r="Q1359" s="413" t="s">
        <v>3752</v>
      </c>
      <c r="R1359" s="413" t="s">
        <v>3699</v>
      </c>
      <c r="S1359" s="420" t="s">
        <v>44</v>
      </c>
      <c r="T1359" s="413">
        <v>4</v>
      </c>
      <c r="U1359" s="420" t="s">
        <v>899</v>
      </c>
      <c r="V1359" s="606">
        <f>LOOKUP(Table1[[#This Row],[JV '#]],Table4[JV '#],Table4[Construction Start Dates])</f>
        <v>42201</v>
      </c>
    </row>
    <row r="1360" spans="1:22" ht="36" x14ac:dyDescent="0.25">
      <c r="A1360" s="414" t="s">
        <v>3753</v>
      </c>
      <c r="B1360" s="415" t="s">
        <v>887</v>
      </c>
      <c r="C1360" s="415">
        <v>415</v>
      </c>
      <c r="D1360" s="416">
        <v>1406</v>
      </c>
      <c r="E1360" s="416">
        <v>63344</v>
      </c>
      <c r="F1360" s="478">
        <v>2101300300428</v>
      </c>
      <c r="G1360" s="416">
        <v>11</v>
      </c>
      <c r="H1360" s="415" t="s">
        <v>3528</v>
      </c>
      <c r="I1360" s="418" t="s">
        <v>3750</v>
      </c>
      <c r="J1360" s="418" t="s">
        <v>3692</v>
      </c>
      <c r="K1360" s="418" t="s">
        <v>3732</v>
      </c>
      <c r="L1360" s="418" t="s">
        <v>3751</v>
      </c>
      <c r="M1360" s="419">
        <v>40.522972222222222</v>
      </c>
      <c r="N1360" s="419">
        <v>-79.935961111111112</v>
      </c>
      <c r="O1360" s="418">
        <v>20121380869</v>
      </c>
      <c r="P1360" s="413" t="s">
        <v>41</v>
      </c>
      <c r="Q1360" s="413" t="s">
        <v>3294</v>
      </c>
      <c r="R1360" s="413" t="s">
        <v>3715</v>
      </c>
      <c r="S1360" s="420" t="s">
        <v>44</v>
      </c>
      <c r="T1360" s="413">
        <v>8</v>
      </c>
      <c r="U1360" s="413" t="s">
        <v>895</v>
      </c>
      <c r="V1360" s="606">
        <f>LOOKUP(Table1[[#This Row],[JV '#]],Table4[JV '#],Table4[Construction Start Dates])</f>
        <v>42201</v>
      </c>
    </row>
    <row r="1361" spans="1:22" ht="36" x14ac:dyDescent="0.25">
      <c r="A1361" s="414" t="s">
        <v>3754</v>
      </c>
      <c r="B1361" s="415" t="s">
        <v>887</v>
      </c>
      <c r="C1361" s="415">
        <v>415</v>
      </c>
      <c r="D1361" s="416">
        <v>1406</v>
      </c>
      <c r="E1361" s="416">
        <v>63344</v>
      </c>
      <c r="F1361" s="478">
        <v>2101300300428</v>
      </c>
      <c r="G1361" s="416">
        <v>11</v>
      </c>
      <c r="H1361" s="415" t="s">
        <v>3528</v>
      </c>
      <c r="I1361" s="418" t="s">
        <v>3750</v>
      </c>
      <c r="J1361" s="418" t="s">
        <v>3755</v>
      </c>
      <c r="K1361" s="418" t="s">
        <v>3732</v>
      </c>
      <c r="L1361" s="418" t="s">
        <v>3751</v>
      </c>
      <c r="M1361" s="419">
        <v>40.522972222222222</v>
      </c>
      <c r="N1361" s="419">
        <v>-79.935961111111112</v>
      </c>
      <c r="O1361" s="418">
        <v>20121380869</v>
      </c>
      <c r="P1361" s="413" t="s">
        <v>41</v>
      </c>
      <c r="Q1361" s="413" t="s">
        <v>3294</v>
      </c>
      <c r="R1361" s="413" t="s">
        <v>3715</v>
      </c>
      <c r="S1361" s="420" t="s">
        <v>44</v>
      </c>
      <c r="T1361" s="413">
        <v>8</v>
      </c>
      <c r="U1361" s="420" t="s">
        <v>895</v>
      </c>
      <c r="V1361" s="606">
        <f>LOOKUP(Table1[[#This Row],[JV '#]],Table4[JV '#],Table4[Construction Start Dates])</f>
        <v>42201</v>
      </c>
    </row>
    <row r="1362" spans="1:22" ht="24" x14ac:dyDescent="0.25">
      <c r="A1362" s="414" t="s">
        <v>3756</v>
      </c>
      <c r="B1362" s="415" t="s">
        <v>887</v>
      </c>
      <c r="C1362" s="415">
        <v>415</v>
      </c>
      <c r="D1362" s="416">
        <v>1406</v>
      </c>
      <c r="E1362" s="416">
        <v>63344</v>
      </c>
      <c r="F1362" s="478">
        <v>2101300300428</v>
      </c>
      <c r="G1362" s="416">
        <v>11</v>
      </c>
      <c r="H1362" s="415" t="s">
        <v>3528</v>
      </c>
      <c r="I1362" s="418" t="s">
        <v>3750</v>
      </c>
      <c r="J1362" s="418" t="s">
        <v>3692</v>
      </c>
      <c r="K1362" s="418" t="s">
        <v>3732</v>
      </c>
      <c r="L1362" s="418" t="s">
        <v>3751</v>
      </c>
      <c r="M1362" s="419">
        <v>40.522972222222222</v>
      </c>
      <c r="N1362" s="419">
        <v>-79.935961111111112</v>
      </c>
      <c r="O1362" s="418">
        <v>20121380869</v>
      </c>
      <c r="P1362" s="413" t="s">
        <v>46</v>
      </c>
      <c r="Q1362" s="413" t="s">
        <v>3757</v>
      </c>
      <c r="R1362" s="413" t="s">
        <v>3542</v>
      </c>
      <c r="S1362" s="420" t="s">
        <v>302</v>
      </c>
      <c r="T1362" s="413"/>
      <c r="U1362" s="420" t="s">
        <v>899</v>
      </c>
      <c r="V1362" s="606">
        <f>LOOKUP(Table1[[#This Row],[JV '#]],Table4[JV '#],Table4[Construction Start Dates])</f>
        <v>42201</v>
      </c>
    </row>
    <row r="1363" spans="1:22" x14ac:dyDescent="0.25">
      <c r="A1363" s="414" t="s">
        <v>3758</v>
      </c>
      <c r="B1363" s="415" t="s">
        <v>887</v>
      </c>
      <c r="C1363" s="415">
        <v>415</v>
      </c>
      <c r="D1363" s="416">
        <v>1406</v>
      </c>
      <c r="E1363" s="416">
        <v>63344</v>
      </c>
      <c r="F1363" s="478">
        <v>2101300300428</v>
      </c>
      <c r="G1363" s="416">
        <v>11</v>
      </c>
      <c r="H1363" s="415" t="s">
        <v>3528</v>
      </c>
      <c r="I1363" s="418" t="s">
        <v>3750</v>
      </c>
      <c r="J1363" s="418" t="s">
        <v>3692</v>
      </c>
      <c r="K1363" s="418" t="s">
        <v>3732</v>
      </c>
      <c r="L1363" s="418" t="s">
        <v>3751</v>
      </c>
      <c r="M1363" s="419">
        <v>40.522972222222222</v>
      </c>
      <c r="N1363" s="419">
        <v>-79.935961111111112</v>
      </c>
      <c r="O1363" s="418">
        <v>20121380869</v>
      </c>
      <c r="P1363" s="413" t="s">
        <v>55</v>
      </c>
      <c r="Q1363" s="413" t="s">
        <v>417</v>
      </c>
      <c r="R1363" s="413" t="s">
        <v>3720</v>
      </c>
      <c r="S1363" s="420" t="s">
        <v>302</v>
      </c>
      <c r="T1363" s="413" t="s">
        <v>3748</v>
      </c>
      <c r="U1363" s="420" t="s">
        <v>899</v>
      </c>
      <c r="V1363" s="606">
        <f>LOOKUP(Table1[[#This Row],[JV '#]],Table4[JV '#],Table4[Construction Start Dates])</f>
        <v>42201</v>
      </c>
    </row>
    <row r="1364" spans="1:22" ht="24" x14ac:dyDescent="0.25">
      <c r="A1364" s="414" t="s">
        <v>3759</v>
      </c>
      <c r="B1364" s="415" t="s">
        <v>887</v>
      </c>
      <c r="C1364" s="415">
        <v>415</v>
      </c>
      <c r="D1364" s="416">
        <v>1406</v>
      </c>
      <c r="E1364" s="416">
        <v>63344</v>
      </c>
      <c r="F1364" s="478">
        <v>2101300300428</v>
      </c>
      <c r="G1364" s="416">
        <v>11</v>
      </c>
      <c r="H1364" s="415" t="s">
        <v>3528</v>
      </c>
      <c r="I1364" s="418" t="s">
        <v>3750</v>
      </c>
      <c r="J1364" s="418" t="s">
        <v>3692</v>
      </c>
      <c r="K1364" s="418" t="s">
        <v>3732</v>
      </c>
      <c r="L1364" s="418" t="s">
        <v>3751</v>
      </c>
      <c r="M1364" s="419">
        <v>40.522972222222222</v>
      </c>
      <c r="N1364" s="419">
        <v>-79.935961111111112</v>
      </c>
      <c r="O1364" s="418">
        <v>20121380869</v>
      </c>
      <c r="P1364" s="413" t="s">
        <v>55</v>
      </c>
      <c r="Q1364" s="413" t="s">
        <v>3227</v>
      </c>
      <c r="R1364" s="413" t="s">
        <v>3760</v>
      </c>
      <c r="S1364" s="420" t="s">
        <v>302</v>
      </c>
      <c r="T1364" s="413" t="s">
        <v>3153</v>
      </c>
      <c r="U1364" s="420" t="s">
        <v>899</v>
      </c>
      <c r="V1364" s="606">
        <f>LOOKUP(Table1[[#This Row],[JV '#]],Table4[JV '#],Table4[Construction Start Dates])</f>
        <v>42201</v>
      </c>
    </row>
    <row r="1365" spans="1:22" ht="72" x14ac:dyDescent="0.25">
      <c r="A1365" s="414" t="s">
        <v>3761</v>
      </c>
      <c r="B1365" s="415" t="s">
        <v>887</v>
      </c>
      <c r="C1365" s="459">
        <v>416</v>
      </c>
      <c r="D1365" s="416">
        <v>42177</v>
      </c>
      <c r="E1365" s="416">
        <v>78223</v>
      </c>
      <c r="F1365" s="478">
        <v>2101300400000</v>
      </c>
      <c r="G1365" s="416">
        <v>11</v>
      </c>
      <c r="H1365" s="415" t="s">
        <v>3528</v>
      </c>
      <c r="I1365" s="418" t="s">
        <v>3762</v>
      </c>
      <c r="J1365" s="418" t="s">
        <v>3763</v>
      </c>
      <c r="K1365" s="418" t="s">
        <v>3764</v>
      </c>
      <c r="L1365" s="418" t="s">
        <v>3751</v>
      </c>
      <c r="M1365" s="419">
        <v>40.527250000000002</v>
      </c>
      <c r="N1365" s="419">
        <v>-79.926972222222219</v>
      </c>
      <c r="O1365" s="418">
        <v>20140162094</v>
      </c>
      <c r="P1365" s="413" t="s">
        <v>41</v>
      </c>
      <c r="Q1365" s="413" t="s">
        <v>3294</v>
      </c>
      <c r="R1365" s="413" t="s">
        <v>3765</v>
      </c>
      <c r="S1365" s="420" t="s">
        <v>44</v>
      </c>
      <c r="T1365" s="413">
        <v>8</v>
      </c>
      <c r="U1365" s="413" t="s">
        <v>895</v>
      </c>
      <c r="V1365" s="606">
        <f>LOOKUP(Table1[[#This Row],[JV '#]],Table4[JV '#],Table4[Construction Start Dates])</f>
        <v>42221</v>
      </c>
    </row>
    <row r="1366" spans="1:22" ht="36" x14ac:dyDescent="0.25">
      <c r="A1366" s="414" t="s">
        <v>3766</v>
      </c>
      <c r="B1366" s="415" t="s">
        <v>887</v>
      </c>
      <c r="C1366" s="459">
        <v>416</v>
      </c>
      <c r="D1366" s="416">
        <v>42177</v>
      </c>
      <c r="E1366" s="416">
        <v>78223</v>
      </c>
      <c r="F1366" s="478">
        <v>2101300400000</v>
      </c>
      <c r="G1366" s="416">
        <v>11</v>
      </c>
      <c r="H1366" s="415" t="s">
        <v>3528</v>
      </c>
      <c r="I1366" s="418" t="s">
        <v>3762</v>
      </c>
      <c r="J1366" s="418" t="s">
        <v>3763</v>
      </c>
      <c r="K1366" s="418" t="s">
        <v>3764</v>
      </c>
      <c r="L1366" s="418" t="s">
        <v>3751</v>
      </c>
      <c r="M1366" s="419">
        <v>40.527250000000002</v>
      </c>
      <c r="N1366" s="419">
        <v>-79.926972222222219</v>
      </c>
      <c r="O1366" s="418">
        <v>20140162094</v>
      </c>
      <c r="P1366" s="413" t="s">
        <v>41</v>
      </c>
      <c r="Q1366" s="413" t="s">
        <v>3294</v>
      </c>
      <c r="R1366" s="413" t="s">
        <v>3715</v>
      </c>
      <c r="S1366" s="420" t="s">
        <v>44</v>
      </c>
      <c r="T1366" s="413">
        <v>8</v>
      </c>
      <c r="U1366" s="420" t="s">
        <v>895</v>
      </c>
      <c r="V1366" s="606">
        <f>LOOKUP(Table1[[#This Row],[JV '#]],Table4[JV '#],Table4[Construction Start Dates])</f>
        <v>42221</v>
      </c>
    </row>
    <row r="1367" spans="1:22" ht="24" x14ac:dyDescent="0.25">
      <c r="A1367" s="414" t="s">
        <v>3767</v>
      </c>
      <c r="B1367" s="415" t="s">
        <v>887</v>
      </c>
      <c r="C1367" s="415">
        <v>416</v>
      </c>
      <c r="D1367" s="416">
        <v>42177</v>
      </c>
      <c r="E1367" s="416">
        <v>78223</v>
      </c>
      <c r="F1367" s="478">
        <v>2101300400000</v>
      </c>
      <c r="G1367" s="416">
        <v>11</v>
      </c>
      <c r="H1367" s="415" t="s">
        <v>3528</v>
      </c>
      <c r="I1367" s="418" t="s">
        <v>3762</v>
      </c>
      <c r="J1367" s="418" t="s">
        <v>3763</v>
      </c>
      <c r="K1367" s="418" t="s">
        <v>3764</v>
      </c>
      <c r="L1367" s="418" t="s">
        <v>3751</v>
      </c>
      <c r="M1367" s="419">
        <v>40.527250000000002</v>
      </c>
      <c r="N1367" s="419">
        <v>-79.926972222222219</v>
      </c>
      <c r="O1367" s="418">
        <v>20140162094</v>
      </c>
      <c r="P1367" s="413" t="s">
        <v>46</v>
      </c>
      <c r="Q1367" s="413" t="s">
        <v>3757</v>
      </c>
      <c r="R1367" s="413" t="s">
        <v>3542</v>
      </c>
      <c r="S1367" s="420" t="s">
        <v>302</v>
      </c>
      <c r="T1367" s="413"/>
      <c r="U1367" s="420" t="s">
        <v>899</v>
      </c>
      <c r="V1367" s="606">
        <f>LOOKUP(Table1[[#This Row],[JV '#]],Table4[JV '#],Table4[Construction Start Dates])</f>
        <v>42221</v>
      </c>
    </row>
    <row r="1368" spans="1:22" x14ac:dyDescent="0.25">
      <c r="A1368" s="414" t="s">
        <v>3768</v>
      </c>
      <c r="B1368" s="415" t="s">
        <v>887</v>
      </c>
      <c r="C1368" s="415">
        <v>416</v>
      </c>
      <c r="D1368" s="416">
        <v>42177</v>
      </c>
      <c r="E1368" s="416">
        <v>78223</v>
      </c>
      <c r="F1368" s="478">
        <v>2101300400000</v>
      </c>
      <c r="G1368" s="416">
        <v>11</v>
      </c>
      <c r="H1368" s="415" t="s">
        <v>3528</v>
      </c>
      <c r="I1368" s="418" t="s">
        <v>3762</v>
      </c>
      <c r="J1368" s="418" t="s">
        <v>3763</v>
      </c>
      <c r="K1368" s="418" t="s">
        <v>3764</v>
      </c>
      <c r="L1368" s="418" t="s">
        <v>3751</v>
      </c>
      <c r="M1368" s="419">
        <v>40.527250000000002</v>
      </c>
      <c r="N1368" s="419">
        <v>-79.926972222222219</v>
      </c>
      <c r="O1368" s="418">
        <v>20140162094</v>
      </c>
      <c r="P1368" s="413" t="s">
        <v>353</v>
      </c>
      <c r="Q1368" s="413" t="s">
        <v>3752</v>
      </c>
      <c r="R1368" s="413" t="s">
        <v>3699</v>
      </c>
      <c r="S1368" s="420" t="s">
        <v>44</v>
      </c>
      <c r="T1368" s="413"/>
      <c r="U1368" s="420" t="s">
        <v>937</v>
      </c>
      <c r="V1368" s="606">
        <f>LOOKUP(Table1[[#This Row],[JV '#]],Table4[JV '#],Table4[Construction Start Dates])</f>
        <v>42221</v>
      </c>
    </row>
    <row r="1369" spans="1:22" x14ac:dyDescent="0.25">
      <c r="A1369" s="414" t="s">
        <v>3769</v>
      </c>
      <c r="B1369" s="415" t="s">
        <v>887</v>
      </c>
      <c r="C1369" s="415">
        <v>416</v>
      </c>
      <c r="D1369" s="416">
        <v>42177</v>
      </c>
      <c r="E1369" s="416">
        <v>78223</v>
      </c>
      <c r="F1369" s="478">
        <v>2101300400000</v>
      </c>
      <c r="G1369" s="416">
        <v>11</v>
      </c>
      <c r="H1369" s="415" t="s">
        <v>3528</v>
      </c>
      <c r="I1369" s="418" t="s">
        <v>3762</v>
      </c>
      <c r="J1369" s="418" t="s">
        <v>3763</v>
      </c>
      <c r="K1369" s="418" t="s">
        <v>3764</v>
      </c>
      <c r="L1369" s="418" t="s">
        <v>3751</v>
      </c>
      <c r="M1369" s="419">
        <v>40.527250000000002</v>
      </c>
      <c r="N1369" s="419">
        <v>-79.926972222222219</v>
      </c>
      <c r="O1369" s="418">
        <v>20140162094</v>
      </c>
      <c r="P1369" s="413" t="s">
        <v>55</v>
      </c>
      <c r="Q1369" s="413" t="s">
        <v>3770</v>
      </c>
      <c r="R1369" s="413" t="s">
        <v>3771</v>
      </c>
      <c r="S1369" s="420" t="s">
        <v>302</v>
      </c>
      <c r="T1369" s="413" t="s">
        <v>3772</v>
      </c>
      <c r="U1369" s="420" t="s">
        <v>899</v>
      </c>
      <c r="V1369" s="606">
        <f>LOOKUP(Table1[[#This Row],[JV '#]],Table4[JV '#],Table4[Construction Start Dates])</f>
        <v>42221</v>
      </c>
    </row>
    <row r="1370" spans="1:22" x14ac:dyDescent="0.25">
      <c r="A1370" s="414" t="s">
        <v>3773</v>
      </c>
      <c r="B1370" s="415" t="s">
        <v>887</v>
      </c>
      <c r="C1370" s="415">
        <v>416</v>
      </c>
      <c r="D1370" s="416">
        <v>42177</v>
      </c>
      <c r="E1370" s="416">
        <v>78223</v>
      </c>
      <c r="F1370" s="496">
        <v>2101300400000</v>
      </c>
      <c r="G1370" s="416">
        <v>11</v>
      </c>
      <c r="H1370" s="415" t="s">
        <v>3528</v>
      </c>
      <c r="I1370" s="418" t="s">
        <v>3762</v>
      </c>
      <c r="J1370" s="418" t="s">
        <v>3763</v>
      </c>
      <c r="K1370" s="418" t="s">
        <v>3764</v>
      </c>
      <c r="L1370" s="418" t="s">
        <v>3751</v>
      </c>
      <c r="M1370" s="419">
        <v>40.527250000000002</v>
      </c>
      <c r="N1370" s="419">
        <v>-79.926972222222219</v>
      </c>
      <c r="O1370" s="418">
        <v>20140162094</v>
      </c>
      <c r="P1370" s="413" t="s">
        <v>55</v>
      </c>
      <c r="Q1370" s="413" t="s">
        <v>3227</v>
      </c>
      <c r="R1370" s="413" t="s">
        <v>3774</v>
      </c>
      <c r="S1370" s="420" t="s">
        <v>302</v>
      </c>
      <c r="T1370" s="413" t="s">
        <v>3153</v>
      </c>
      <c r="U1370" s="420" t="s">
        <v>899</v>
      </c>
      <c r="V1370" s="606">
        <f>LOOKUP(Table1[[#This Row],[JV '#]],Table4[JV '#],Table4[Construction Start Dates])</f>
        <v>42221</v>
      </c>
    </row>
    <row r="1371" spans="1:22" ht="24" x14ac:dyDescent="0.25">
      <c r="A1371" s="414" t="s">
        <v>3775</v>
      </c>
      <c r="B1371" s="415" t="s">
        <v>35</v>
      </c>
      <c r="C1371" s="459">
        <v>417</v>
      </c>
      <c r="D1371" s="456">
        <v>1424</v>
      </c>
      <c r="E1371" s="415">
        <v>99687</v>
      </c>
      <c r="F1371" s="478">
        <v>2101500702617</v>
      </c>
      <c r="G1371" s="416">
        <v>11</v>
      </c>
      <c r="H1371" s="415" t="s">
        <v>3528</v>
      </c>
      <c r="I1371" s="418" t="s">
        <v>3776</v>
      </c>
      <c r="J1371" s="418" t="s">
        <v>3777</v>
      </c>
      <c r="K1371" s="418" t="s">
        <v>3778</v>
      </c>
      <c r="L1371" s="418" t="s">
        <v>3694</v>
      </c>
      <c r="M1371" s="419">
        <v>40.591666666666669</v>
      </c>
      <c r="N1371" s="419">
        <v>-79.821666666666673</v>
      </c>
      <c r="O1371" s="418">
        <v>20150411810</v>
      </c>
      <c r="P1371" s="413" t="s">
        <v>107</v>
      </c>
      <c r="Q1371" s="413" t="s">
        <v>3561</v>
      </c>
      <c r="R1371" s="413" t="s">
        <v>3562</v>
      </c>
      <c r="S1371" s="420" t="s">
        <v>44</v>
      </c>
      <c r="T1371" s="413"/>
      <c r="U1371" s="420"/>
      <c r="V1371" s="606">
        <f>LOOKUP(Table1[[#This Row],[JV '#]],Table4[JV '#],Table4[Construction Start Dates])</f>
        <v>42877</v>
      </c>
    </row>
    <row r="1372" spans="1:22" ht="24" x14ac:dyDescent="0.25">
      <c r="A1372" s="414" t="s">
        <v>3779</v>
      </c>
      <c r="B1372" s="415" t="s">
        <v>35</v>
      </c>
      <c r="C1372" s="459">
        <v>417</v>
      </c>
      <c r="D1372" s="456">
        <v>1424</v>
      </c>
      <c r="E1372" s="415">
        <v>99687</v>
      </c>
      <c r="F1372" s="478">
        <v>2101500702617</v>
      </c>
      <c r="G1372" s="416">
        <v>11</v>
      </c>
      <c r="H1372" s="415" t="s">
        <v>3528</v>
      </c>
      <c r="I1372" s="418" t="s">
        <v>3776</v>
      </c>
      <c r="J1372" s="418" t="s">
        <v>3777</v>
      </c>
      <c r="K1372" s="418" t="s">
        <v>3778</v>
      </c>
      <c r="L1372" s="418" t="s">
        <v>3694</v>
      </c>
      <c r="M1372" s="419">
        <v>40.591666666666669</v>
      </c>
      <c r="N1372" s="419">
        <v>-79.821666666666673</v>
      </c>
      <c r="O1372" s="418">
        <v>20150411810</v>
      </c>
      <c r="P1372" s="413" t="s">
        <v>107</v>
      </c>
      <c r="Q1372" s="413" t="s">
        <v>3695</v>
      </c>
      <c r="R1372" s="413" t="s">
        <v>3696</v>
      </c>
      <c r="S1372" s="420" t="s">
        <v>44</v>
      </c>
      <c r="T1372" s="413"/>
      <c r="U1372" s="436"/>
      <c r="V1372" s="606">
        <f>LOOKUP(Table1[[#This Row],[JV '#]],Table4[JV '#],Table4[Construction Start Dates])</f>
        <v>42877</v>
      </c>
    </row>
    <row r="1373" spans="1:22" x14ac:dyDescent="0.25">
      <c r="A1373" s="414" t="s">
        <v>3780</v>
      </c>
      <c r="B1373" s="415" t="s">
        <v>35</v>
      </c>
      <c r="C1373" s="459">
        <v>417</v>
      </c>
      <c r="D1373" s="456">
        <v>1424</v>
      </c>
      <c r="E1373" s="415">
        <v>99687</v>
      </c>
      <c r="F1373" s="478">
        <v>2101500702617</v>
      </c>
      <c r="G1373" s="416">
        <v>11</v>
      </c>
      <c r="H1373" s="415" t="s">
        <v>3528</v>
      </c>
      <c r="I1373" s="418" t="s">
        <v>3776</v>
      </c>
      <c r="J1373" s="418" t="s">
        <v>3777</v>
      </c>
      <c r="K1373" s="418" t="s">
        <v>3778</v>
      </c>
      <c r="L1373" s="418" t="s">
        <v>3694</v>
      </c>
      <c r="M1373" s="419">
        <v>40.591666666666669</v>
      </c>
      <c r="N1373" s="419">
        <v>-79.821666666666673</v>
      </c>
      <c r="O1373" s="418">
        <v>20150411810</v>
      </c>
      <c r="P1373" s="413" t="s">
        <v>309</v>
      </c>
      <c r="Q1373" s="413" t="s">
        <v>3781</v>
      </c>
      <c r="R1373" s="413" t="s">
        <v>3782</v>
      </c>
      <c r="S1373" s="420" t="s">
        <v>44</v>
      </c>
      <c r="T1373" s="413"/>
      <c r="U1373" s="436"/>
      <c r="V1373" s="606">
        <f>LOOKUP(Table1[[#This Row],[JV '#]],Table4[JV '#],Table4[Construction Start Dates])</f>
        <v>42877</v>
      </c>
    </row>
    <row r="1374" spans="1:22" ht="24" x14ac:dyDescent="0.25">
      <c r="A1374" s="414" t="s">
        <v>3783</v>
      </c>
      <c r="B1374" s="415" t="s">
        <v>35</v>
      </c>
      <c r="C1374" s="459">
        <v>417</v>
      </c>
      <c r="D1374" s="456">
        <v>1424</v>
      </c>
      <c r="E1374" s="415">
        <v>99687</v>
      </c>
      <c r="F1374" s="478">
        <v>2101500702617</v>
      </c>
      <c r="G1374" s="416">
        <v>11</v>
      </c>
      <c r="H1374" s="415" t="s">
        <v>3528</v>
      </c>
      <c r="I1374" s="418" t="s">
        <v>3776</v>
      </c>
      <c r="J1374" s="418" t="s">
        <v>3777</v>
      </c>
      <c r="K1374" s="418" t="s">
        <v>3778</v>
      </c>
      <c r="L1374" s="418" t="s">
        <v>3694</v>
      </c>
      <c r="M1374" s="419">
        <v>40.591666666666697</v>
      </c>
      <c r="N1374" s="419">
        <v>-79.821666666666673</v>
      </c>
      <c r="O1374" s="418">
        <v>20150411810</v>
      </c>
      <c r="P1374" s="413" t="s">
        <v>41</v>
      </c>
      <c r="Q1374" s="413" t="s">
        <v>3240</v>
      </c>
      <c r="R1374" s="413" t="s">
        <v>3687</v>
      </c>
      <c r="S1374" s="420" t="s">
        <v>44</v>
      </c>
      <c r="T1374" s="413"/>
      <c r="U1374" s="436"/>
      <c r="V1374" s="606">
        <f>LOOKUP(Table1[[#This Row],[JV '#]],Table4[JV '#],Table4[Construction Start Dates])</f>
        <v>42877</v>
      </c>
    </row>
    <row r="1375" spans="1:22" ht="24" x14ac:dyDescent="0.25">
      <c r="A1375" s="414" t="s">
        <v>3784</v>
      </c>
      <c r="B1375" s="415" t="s">
        <v>887</v>
      </c>
      <c r="C1375" s="415">
        <v>418</v>
      </c>
      <c r="D1375" s="416">
        <v>1435</v>
      </c>
      <c r="E1375" s="416">
        <v>27287</v>
      </c>
      <c r="F1375" s="455">
        <v>2101600801980</v>
      </c>
      <c r="G1375" s="416">
        <v>11</v>
      </c>
      <c r="H1375" s="415" t="s">
        <v>3528</v>
      </c>
      <c r="I1375" s="418" t="s">
        <v>3785</v>
      </c>
      <c r="J1375" s="418" t="s">
        <v>3786</v>
      </c>
      <c r="K1375" s="418" t="s">
        <v>3787</v>
      </c>
      <c r="L1375" s="418" t="s">
        <v>3694</v>
      </c>
      <c r="M1375" s="419">
        <v>40.574527777777774</v>
      </c>
      <c r="N1375" s="419">
        <v>-79.822655555555556</v>
      </c>
      <c r="O1375" s="418">
        <v>20140162109</v>
      </c>
      <c r="P1375" s="413" t="s">
        <v>3269</v>
      </c>
      <c r="Q1375" s="413" t="s">
        <v>3695</v>
      </c>
      <c r="R1375" s="413" t="s">
        <v>3788</v>
      </c>
      <c r="S1375" s="420" t="s">
        <v>44</v>
      </c>
      <c r="T1375" s="413"/>
      <c r="U1375" s="420" t="s">
        <v>899</v>
      </c>
      <c r="V1375" s="606">
        <f>LOOKUP(Table1[[#This Row],[JV '#]],Table4[JV '#],Table4[Construction Start Dates])</f>
        <v>42464</v>
      </c>
    </row>
    <row r="1376" spans="1:22" ht="48" x14ac:dyDescent="0.25">
      <c r="A1376" s="414" t="s">
        <v>3789</v>
      </c>
      <c r="B1376" s="415" t="s">
        <v>887</v>
      </c>
      <c r="C1376" s="415">
        <v>418</v>
      </c>
      <c r="D1376" s="416">
        <v>1435</v>
      </c>
      <c r="E1376" s="416">
        <v>27287</v>
      </c>
      <c r="F1376" s="455">
        <v>2101600801980</v>
      </c>
      <c r="G1376" s="416">
        <v>11</v>
      </c>
      <c r="H1376" s="415" t="s">
        <v>3528</v>
      </c>
      <c r="I1376" s="418" t="s">
        <v>3785</v>
      </c>
      <c r="J1376" s="418" t="s">
        <v>3786</v>
      </c>
      <c r="K1376" s="418" t="s">
        <v>3787</v>
      </c>
      <c r="L1376" s="418" t="s">
        <v>3694</v>
      </c>
      <c r="M1376" s="419">
        <v>40.574527777777774</v>
      </c>
      <c r="N1376" s="419">
        <v>-79.822655555555556</v>
      </c>
      <c r="O1376" s="418">
        <v>20140162109</v>
      </c>
      <c r="P1376" s="413" t="s">
        <v>41</v>
      </c>
      <c r="Q1376" s="413" t="s">
        <v>3790</v>
      </c>
      <c r="R1376" s="413" t="s">
        <v>3791</v>
      </c>
      <c r="S1376" s="420" t="s">
        <v>44</v>
      </c>
      <c r="T1376" s="413"/>
      <c r="U1376" s="420" t="s">
        <v>899</v>
      </c>
      <c r="V1376" s="606">
        <f>LOOKUP(Table1[[#This Row],[JV '#]],Table4[JV '#],Table4[Construction Start Dates])</f>
        <v>42464</v>
      </c>
    </row>
    <row r="1377" spans="1:22" ht="24" x14ac:dyDescent="0.25">
      <c r="A1377" s="414" t="s">
        <v>3792</v>
      </c>
      <c r="B1377" s="415" t="s">
        <v>887</v>
      </c>
      <c r="C1377" s="415">
        <v>418</v>
      </c>
      <c r="D1377" s="416">
        <v>1435</v>
      </c>
      <c r="E1377" s="416">
        <v>27287</v>
      </c>
      <c r="F1377" s="455">
        <v>2101600801980</v>
      </c>
      <c r="G1377" s="416">
        <v>11</v>
      </c>
      <c r="H1377" s="415" t="s">
        <v>3528</v>
      </c>
      <c r="I1377" s="418" t="s">
        <v>3785</v>
      </c>
      <c r="J1377" s="418" t="s">
        <v>3786</v>
      </c>
      <c r="K1377" s="418" t="s">
        <v>3787</v>
      </c>
      <c r="L1377" s="418" t="s">
        <v>3694</v>
      </c>
      <c r="M1377" s="419">
        <v>40.574527777777774</v>
      </c>
      <c r="N1377" s="419">
        <v>-79.822655555555556</v>
      </c>
      <c r="O1377" s="418">
        <v>20140162109</v>
      </c>
      <c r="P1377" s="413" t="s">
        <v>46</v>
      </c>
      <c r="Q1377" s="479" t="s">
        <v>3541</v>
      </c>
      <c r="R1377" s="413" t="s">
        <v>3542</v>
      </c>
      <c r="S1377" s="420" t="s">
        <v>302</v>
      </c>
      <c r="T1377" s="413"/>
      <c r="U1377" s="420" t="s">
        <v>937</v>
      </c>
      <c r="V1377" s="606">
        <f>LOOKUP(Table1[[#This Row],[JV '#]],Table4[JV '#],Table4[Construction Start Dates])</f>
        <v>42464</v>
      </c>
    </row>
    <row r="1378" spans="1:22" ht="24" x14ac:dyDescent="0.25">
      <c r="A1378" s="414" t="s">
        <v>3793</v>
      </c>
      <c r="B1378" s="415" t="s">
        <v>887</v>
      </c>
      <c r="C1378" s="415">
        <v>418</v>
      </c>
      <c r="D1378" s="416">
        <v>1435</v>
      </c>
      <c r="E1378" s="416">
        <v>27287</v>
      </c>
      <c r="F1378" s="455">
        <v>2101600801980</v>
      </c>
      <c r="G1378" s="416">
        <v>11</v>
      </c>
      <c r="H1378" s="415" t="s">
        <v>3528</v>
      </c>
      <c r="I1378" s="418" t="s">
        <v>3785</v>
      </c>
      <c r="J1378" s="418" t="s">
        <v>3786</v>
      </c>
      <c r="K1378" s="418" t="s">
        <v>3787</v>
      </c>
      <c r="L1378" s="418" t="s">
        <v>3694</v>
      </c>
      <c r="M1378" s="419">
        <v>40.574527777777774</v>
      </c>
      <c r="N1378" s="419">
        <v>-79.822655555555556</v>
      </c>
      <c r="O1378" s="418">
        <v>20140162109</v>
      </c>
      <c r="P1378" s="413" t="s">
        <v>353</v>
      </c>
      <c r="Q1378" s="479" t="s">
        <v>3794</v>
      </c>
      <c r="R1378" s="413" t="s">
        <v>3795</v>
      </c>
      <c r="S1378" s="420" t="s">
        <v>44</v>
      </c>
      <c r="T1378" s="413"/>
      <c r="U1378" s="420" t="s">
        <v>937</v>
      </c>
      <c r="V1378" s="606">
        <f>LOOKUP(Table1[[#This Row],[JV '#]],Table4[JV '#],Table4[Construction Start Dates])</f>
        <v>42464</v>
      </c>
    </row>
    <row r="1379" spans="1:22" ht="48" x14ac:dyDescent="0.25">
      <c r="A1379" s="414" t="s">
        <v>3796</v>
      </c>
      <c r="B1379" s="415" t="s">
        <v>887</v>
      </c>
      <c r="C1379" s="415">
        <v>418</v>
      </c>
      <c r="D1379" s="416">
        <v>1435</v>
      </c>
      <c r="E1379" s="416">
        <v>27287</v>
      </c>
      <c r="F1379" s="455">
        <v>2101600801980</v>
      </c>
      <c r="G1379" s="416">
        <v>11</v>
      </c>
      <c r="H1379" s="415" t="s">
        <v>3528</v>
      </c>
      <c r="I1379" s="418" t="s">
        <v>3785</v>
      </c>
      <c r="J1379" s="418" t="s">
        <v>3786</v>
      </c>
      <c r="K1379" s="418" t="s">
        <v>3787</v>
      </c>
      <c r="L1379" s="418" t="s">
        <v>3694</v>
      </c>
      <c r="M1379" s="419">
        <v>40.574527777777774</v>
      </c>
      <c r="N1379" s="419">
        <v>-79.822655555555556</v>
      </c>
      <c r="O1379" s="418">
        <v>20140162109</v>
      </c>
      <c r="P1379" s="413" t="s">
        <v>55</v>
      </c>
      <c r="Q1379" s="413" t="s">
        <v>3227</v>
      </c>
      <c r="R1379" s="413" t="s">
        <v>3797</v>
      </c>
      <c r="S1379" s="420" t="s">
        <v>302</v>
      </c>
      <c r="T1379" s="413" t="s">
        <v>3748</v>
      </c>
      <c r="U1379" s="413" t="s">
        <v>895</v>
      </c>
      <c r="V1379" s="606">
        <f>LOOKUP(Table1[[#This Row],[JV '#]],Table4[JV '#],Table4[Construction Start Dates])</f>
        <v>42464</v>
      </c>
    </row>
    <row r="1380" spans="1:22" ht="24" x14ac:dyDescent="0.25">
      <c r="A1380" s="414" t="s">
        <v>3798</v>
      </c>
      <c r="B1380" s="415" t="s">
        <v>887</v>
      </c>
      <c r="C1380" s="415">
        <v>418</v>
      </c>
      <c r="D1380" s="416">
        <v>1435</v>
      </c>
      <c r="E1380" s="416">
        <v>27287</v>
      </c>
      <c r="F1380" s="455">
        <v>2101600801980</v>
      </c>
      <c r="G1380" s="416">
        <v>11</v>
      </c>
      <c r="H1380" s="415" t="s">
        <v>3528</v>
      </c>
      <c r="I1380" s="418" t="s">
        <v>3785</v>
      </c>
      <c r="J1380" s="418" t="s">
        <v>3786</v>
      </c>
      <c r="K1380" s="418" t="s">
        <v>3787</v>
      </c>
      <c r="L1380" s="418" t="s">
        <v>3694</v>
      </c>
      <c r="M1380" s="419">
        <v>40.574527777777774</v>
      </c>
      <c r="N1380" s="419">
        <v>-79.822655555555556</v>
      </c>
      <c r="O1380" s="418">
        <v>20140162109</v>
      </c>
      <c r="P1380" s="413" t="s">
        <v>55</v>
      </c>
      <c r="Q1380" s="413" t="s">
        <v>3799</v>
      </c>
      <c r="R1380" s="413" t="s">
        <v>3800</v>
      </c>
      <c r="S1380" s="420" t="s">
        <v>302</v>
      </c>
      <c r="T1380" s="413" t="s">
        <v>3153</v>
      </c>
      <c r="U1380" s="413" t="s">
        <v>895</v>
      </c>
      <c r="V1380" s="606">
        <f>LOOKUP(Table1[[#This Row],[JV '#]],Table4[JV '#],Table4[Construction Start Dates])</f>
        <v>42464</v>
      </c>
    </row>
    <row r="1381" spans="1:22" ht="60" x14ac:dyDescent="0.25">
      <c r="A1381" s="414" t="s">
        <v>3801</v>
      </c>
      <c r="B1381" s="415" t="s">
        <v>887</v>
      </c>
      <c r="C1381" s="415">
        <v>419</v>
      </c>
      <c r="D1381" s="416">
        <v>1455</v>
      </c>
      <c r="E1381" s="416">
        <v>63356</v>
      </c>
      <c r="F1381" s="455">
        <v>2102801801751</v>
      </c>
      <c r="G1381" s="416">
        <v>11</v>
      </c>
      <c r="H1381" s="415" t="s">
        <v>3528</v>
      </c>
      <c r="I1381" s="418" t="s">
        <v>3802</v>
      </c>
      <c r="J1381" s="418" t="s">
        <v>3803</v>
      </c>
      <c r="K1381" s="418" t="s">
        <v>3804</v>
      </c>
      <c r="L1381" s="418" t="s">
        <v>3805</v>
      </c>
      <c r="M1381" s="419">
        <v>40.65197222222222</v>
      </c>
      <c r="N1381" s="419">
        <v>-79.793808333333331</v>
      </c>
      <c r="O1381" s="418">
        <v>20140371911</v>
      </c>
      <c r="P1381" s="413" t="s">
        <v>1293</v>
      </c>
      <c r="Q1381" s="413" t="s">
        <v>3294</v>
      </c>
      <c r="R1381" s="413" t="s">
        <v>3806</v>
      </c>
      <c r="S1381" s="420" t="s">
        <v>44</v>
      </c>
      <c r="T1381" s="413"/>
      <c r="U1381" s="420" t="s">
        <v>899</v>
      </c>
      <c r="V1381" s="606">
        <f>LOOKUP(Table1[[#This Row],[JV '#]],Table4[JV '#],Table4[Construction Start Dates])</f>
        <v>42219</v>
      </c>
    </row>
    <row r="1382" spans="1:22" ht="24" x14ac:dyDescent="0.25">
      <c r="A1382" s="414" t="s">
        <v>3807</v>
      </c>
      <c r="B1382" s="415" t="s">
        <v>887</v>
      </c>
      <c r="C1382" s="415">
        <v>419</v>
      </c>
      <c r="D1382" s="416">
        <v>1455</v>
      </c>
      <c r="E1382" s="416">
        <v>63356</v>
      </c>
      <c r="F1382" s="455">
        <v>2102801801751</v>
      </c>
      <c r="G1382" s="416">
        <v>11</v>
      </c>
      <c r="H1382" s="415" t="s">
        <v>3528</v>
      </c>
      <c r="I1382" s="418" t="s">
        <v>3802</v>
      </c>
      <c r="J1382" s="418" t="s">
        <v>3803</v>
      </c>
      <c r="K1382" s="418" t="s">
        <v>3804</v>
      </c>
      <c r="L1382" s="418" t="s">
        <v>3805</v>
      </c>
      <c r="M1382" s="419">
        <v>40.65197222222222</v>
      </c>
      <c r="N1382" s="419">
        <v>-79.793808333333331</v>
      </c>
      <c r="O1382" s="418">
        <v>20140371911</v>
      </c>
      <c r="P1382" s="413" t="s">
        <v>46</v>
      </c>
      <c r="Q1382" s="458" t="s">
        <v>3149</v>
      </c>
      <c r="R1382" s="413" t="s">
        <v>3808</v>
      </c>
      <c r="S1382" s="420" t="s">
        <v>302</v>
      </c>
      <c r="T1382" s="413"/>
      <c r="U1382" s="413" t="s">
        <v>3253</v>
      </c>
      <c r="V1382" s="606">
        <f>LOOKUP(Table1[[#This Row],[JV '#]],Table4[JV '#],Table4[Construction Start Dates])</f>
        <v>42219</v>
      </c>
    </row>
    <row r="1383" spans="1:22" ht="24" x14ac:dyDescent="0.25">
      <c r="A1383" s="414" t="s">
        <v>3809</v>
      </c>
      <c r="B1383" s="415" t="s">
        <v>887</v>
      </c>
      <c r="C1383" s="415">
        <v>419</v>
      </c>
      <c r="D1383" s="416">
        <v>1455</v>
      </c>
      <c r="E1383" s="416">
        <v>63356</v>
      </c>
      <c r="F1383" s="455">
        <v>2102801801751</v>
      </c>
      <c r="G1383" s="416">
        <v>11</v>
      </c>
      <c r="H1383" s="415" t="s">
        <v>3528</v>
      </c>
      <c r="I1383" s="418" t="s">
        <v>3802</v>
      </c>
      <c r="J1383" s="418" t="s">
        <v>3803</v>
      </c>
      <c r="K1383" s="418" t="s">
        <v>3804</v>
      </c>
      <c r="L1383" s="418" t="s">
        <v>3805</v>
      </c>
      <c r="M1383" s="419">
        <v>40.65197222222222</v>
      </c>
      <c r="N1383" s="419">
        <v>-79.793808333333331</v>
      </c>
      <c r="O1383" s="418">
        <v>20140371911</v>
      </c>
      <c r="P1383" s="413" t="s">
        <v>55</v>
      </c>
      <c r="Q1383" s="413" t="s">
        <v>3746</v>
      </c>
      <c r="R1383" s="413" t="s">
        <v>3810</v>
      </c>
      <c r="S1383" s="420" t="s">
        <v>302</v>
      </c>
      <c r="T1383" s="413" t="s">
        <v>3748</v>
      </c>
      <c r="U1383" s="420" t="s">
        <v>899</v>
      </c>
      <c r="V1383" s="606">
        <f>LOOKUP(Table1[[#This Row],[JV '#]],Table4[JV '#],Table4[Construction Start Dates])</f>
        <v>42219</v>
      </c>
    </row>
    <row r="1384" spans="1:22" ht="24" x14ac:dyDescent="0.25">
      <c r="A1384" s="414" t="s">
        <v>3811</v>
      </c>
      <c r="B1384" s="415" t="s">
        <v>887</v>
      </c>
      <c r="C1384" s="415">
        <v>419</v>
      </c>
      <c r="D1384" s="416">
        <v>1455</v>
      </c>
      <c r="E1384" s="416">
        <v>63356</v>
      </c>
      <c r="F1384" s="455">
        <v>2102801801751</v>
      </c>
      <c r="G1384" s="416">
        <v>11</v>
      </c>
      <c r="H1384" s="415" t="s">
        <v>3528</v>
      </c>
      <c r="I1384" s="418" t="s">
        <v>3802</v>
      </c>
      <c r="J1384" s="418" t="s">
        <v>3803</v>
      </c>
      <c r="K1384" s="418" t="s">
        <v>3804</v>
      </c>
      <c r="L1384" s="418" t="s">
        <v>3805</v>
      </c>
      <c r="M1384" s="419">
        <v>40.65197222222222</v>
      </c>
      <c r="N1384" s="419">
        <v>-79.793808333333331</v>
      </c>
      <c r="O1384" s="418">
        <v>20140371911</v>
      </c>
      <c r="P1384" s="413" t="s">
        <v>55</v>
      </c>
      <c r="Q1384" s="413" t="s">
        <v>3812</v>
      </c>
      <c r="R1384" s="413" t="s">
        <v>3813</v>
      </c>
      <c r="S1384" s="420" t="s">
        <v>302</v>
      </c>
      <c r="T1384" s="413" t="s">
        <v>3748</v>
      </c>
      <c r="U1384" s="420" t="s">
        <v>899</v>
      </c>
      <c r="V1384" s="606">
        <f>LOOKUP(Table1[[#This Row],[JV '#]],Table4[JV '#],Table4[Construction Start Dates])</f>
        <v>42219</v>
      </c>
    </row>
    <row r="1385" spans="1:22" ht="24" x14ac:dyDescent="0.25">
      <c r="A1385" s="414" t="s">
        <v>3814</v>
      </c>
      <c r="B1385" s="415" t="s">
        <v>887</v>
      </c>
      <c r="C1385" s="415">
        <v>419</v>
      </c>
      <c r="D1385" s="416">
        <v>1455</v>
      </c>
      <c r="E1385" s="416">
        <v>63356</v>
      </c>
      <c r="F1385" s="455">
        <v>2102801801751</v>
      </c>
      <c r="G1385" s="416">
        <v>11</v>
      </c>
      <c r="H1385" s="415" t="s">
        <v>3528</v>
      </c>
      <c r="I1385" s="418" t="s">
        <v>3802</v>
      </c>
      <c r="J1385" s="418" t="s">
        <v>3803</v>
      </c>
      <c r="K1385" s="418" t="s">
        <v>3804</v>
      </c>
      <c r="L1385" s="418" t="s">
        <v>3805</v>
      </c>
      <c r="M1385" s="419">
        <v>40.65197222222222</v>
      </c>
      <c r="N1385" s="419">
        <v>-79.793808333333331</v>
      </c>
      <c r="O1385" s="418">
        <v>20140371911</v>
      </c>
      <c r="P1385" s="413" t="s">
        <v>55</v>
      </c>
      <c r="Q1385" s="413" t="s">
        <v>3815</v>
      </c>
      <c r="R1385" s="413" t="s">
        <v>3627</v>
      </c>
      <c r="S1385" s="420" t="s">
        <v>302</v>
      </c>
      <c r="T1385" s="413" t="s">
        <v>3748</v>
      </c>
      <c r="U1385" s="420" t="s">
        <v>899</v>
      </c>
      <c r="V1385" s="606">
        <f>LOOKUP(Table1[[#This Row],[JV '#]],Table4[JV '#],Table4[Construction Start Dates])</f>
        <v>42219</v>
      </c>
    </row>
    <row r="1386" spans="1:22" ht="24" x14ac:dyDescent="0.25">
      <c r="A1386" s="414" t="s">
        <v>3816</v>
      </c>
      <c r="B1386" s="415" t="s">
        <v>887</v>
      </c>
      <c r="C1386" s="415">
        <v>419</v>
      </c>
      <c r="D1386" s="416">
        <v>1455</v>
      </c>
      <c r="E1386" s="416">
        <v>63356</v>
      </c>
      <c r="F1386" s="455">
        <v>2102801801751</v>
      </c>
      <c r="G1386" s="416">
        <v>11</v>
      </c>
      <c r="H1386" s="415" t="s">
        <v>3528</v>
      </c>
      <c r="I1386" s="418" t="s">
        <v>3802</v>
      </c>
      <c r="J1386" s="418" t="s">
        <v>3803</v>
      </c>
      <c r="K1386" s="418" t="s">
        <v>3804</v>
      </c>
      <c r="L1386" s="418" t="s">
        <v>3805</v>
      </c>
      <c r="M1386" s="419">
        <v>40.65197222222222</v>
      </c>
      <c r="N1386" s="419">
        <v>-79.793808333333331</v>
      </c>
      <c r="O1386" s="418">
        <v>20140371911</v>
      </c>
      <c r="P1386" s="413" t="s">
        <v>55</v>
      </c>
      <c r="Q1386" s="458" t="s">
        <v>3154</v>
      </c>
      <c r="R1386" s="413" t="s">
        <v>3817</v>
      </c>
      <c r="S1386" s="420" t="s">
        <v>302</v>
      </c>
      <c r="T1386" s="413" t="s">
        <v>3153</v>
      </c>
      <c r="U1386" s="420" t="s">
        <v>899</v>
      </c>
      <c r="V1386" s="606">
        <f>LOOKUP(Table1[[#This Row],[JV '#]],Table4[JV '#],Table4[Construction Start Dates])</f>
        <v>42219</v>
      </c>
    </row>
    <row r="1387" spans="1:22" ht="24" x14ac:dyDescent="0.25">
      <c r="A1387" s="414" t="s">
        <v>3818</v>
      </c>
      <c r="B1387" s="415" t="s">
        <v>887</v>
      </c>
      <c r="C1387" s="415">
        <v>420</v>
      </c>
      <c r="D1387" s="416">
        <v>1471</v>
      </c>
      <c r="E1387" s="416">
        <v>63513</v>
      </c>
      <c r="F1387" s="455">
        <v>2103400501321</v>
      </c>
      <c r="G1387" s="416">
        <v>11</v>
      </c>
      <c r="H1387" s="415" t="s">
        <v>3528</v>
      </c>
      <c r="I1387" s="418" t="s">
        <v>3819</v>
      </c>
      <c r="J1387" s="418" t="s">
        <v>3820</v>
      </c>
      <c r="K1387" s="418" t="s">
        <v>3336</v>
      </c>
      <c r="L1387" s="418" t="s">
        <v>3805</v>
      </c>
      <c r="M1387" s="419">
        <v>40.632194444444444</v>
      </c>
      <c r="N1387" s="419">
        <v>-79.761272222222217</v>
      </c>
      <c r="O1387" s="418" t="s">
        <v>3821</v>
      </c>
      <c r="P1387" s="413" t="s">
        <v>55</v>
      </c>
      <c r="Q1387" s="413" t="s">
        <v>3154</v>
      </c>
      <c r="R1387" s="413" t="s">
        <v>3817</v>
      </c>
      <c r="S1387" s="420" t="s">
        <v>302</v>
      </c>
      <c r="T1387" s="413"/>
      <c r="U1387" s="420" t="s">
        <v>899</v>
      </c>
      <c r="V1387" s="606">
        <f>LOOKUP(Table1[[#This Row],[JV '#]],Table4[JV '#],Table4[Construction Start Dates])</f>
        <v>42222</v>
      </c>
    </row>
    <row r="1388" spans="1:22" ht="24" x14ac:dyDescent="0.25">
      <c r="A1388" s="414" t="s">
        <v>3822</v>
      </c>
      <c r="B1388" s="415" t="s">
        <v>887</v>
      </c>
      <c r="C1388" s="415">
        <v>420</v>
      </c>
      <c r="D1388" s="416">
        <v>1471</v>
      </c>
      <c r="E1388" s="416">
        <v>63513</v>
      </c>
      <c r="F1388" s="455">
        <v>2103400501321</v>
      </c>
      <c r="G1388" s="416">
        <v>11</v>
      </c>
      <c r="H1388" s="415" t="s">
        <v>3528</v>
      </c>
      <c r="I1388" s="418" t="s">
        <v>3819</v>
      </c>
      <c r="J1388" s="418" t="s">
        <v>3820</v>
      </c>
      <c r="K1388" s="418" t="s">
        <v>3336</v>
      </c>
      <c r="L1388" s="418" t="s">
        <v>3805</v>
      </c>
      <c r="M1388" s="419">
        <v>40.632194444444444</v>
      </c>
      <c r="N1388" s="419">
        <v>-79.761272222222217</v>
      </c>
      <c r="O1388" s="418" t="s">
        <v>3821</v>
      </c>
      <c r="P1388" s="413" t="s">
        <v>46</v>
      </c>
      <c r="Q1388" s="413" t="s">
        <v>3149</v>
      </c>
      <c r="R1388" s="413" t="s">
        <v>3823</v>
      </c>
      <c r="S1388" s="420" t="s">
        <v>302</v>
      </c>
      <c r="T1388" s="413"/>
      <c r="U1388" s="420" t="s">
        <v>899</v>
      </c>
      <c r="V1388" s="606">
        <f>LOOKUP(Table1[[#This Row],[JV '#]],Table4[JV '#],Table4[Construction Start Dates])</f>
        <v>42222</v>
      </c>
    </row>
    <row r="1389" spans="1:22" ht="24" x14ac:dyDescent="0.25">
      <c r="A1389" s="414" t="s">
        <v>3824</v>
      </c>
      <c r="B1389" s="415" t="s">
        <v>887</v>
      </c>
      <c r="C1389" s="415">
        <v>420</v>
      </c>
      <c r="D1389" s="416">
        <v>1471</v>
      </c>
      <c r="E1389" s="416">
        <v>63513</v>
      </c>
      <c r="F1389" s="455">
        <v>2103400501321</v>
      </c>
      <c r="G1389" s="416">
        <v>11</v>
      </c>
      <c r="H1389" s="415" t="s">
        <v>3528</v>
      </c>
      <c r="I1389" s="418" t="s">
        <v>3819</v>
      </c>
      <c r="J1389" s="418" t="s">
        <v>3820</v>
      </c>
      <c r="K1389" s="418" t="s">
        <v>3336</v>
      </c>
      <c r="L1389" s="418" t="s">
        <v>3805</v>
      </c>
      <c r="M1389" s="419">
        <v>40.632194444444444</v>
      </c>
      <c r="N1389" s="419">
        <v>-79.761272222222217</v>
      </c>
      <c r="O1389" s="418" t="s">
        <v>3821</v>
      </c>
      <c r="P1389" s="413" t="s">
        <v>55</v>
      </c>
      <c r="Q1389" s="413" t="s">
        <v>3746</v>
      </c>
      <c r="R1389" s="413" t="s">
        <v>3825</v>
      </c>
      <c r="S1389" s="420" t="s">
        <v>302</v>
      </c>
      <c r="T1389" s="413"/>
      <c r="U1389" s="413" t="s">
        <v>895</v>
      </c>
      <c r="V1389" s="606">
        <f>LOOKUP(Table1[[#This Row],[JV '#]],Table4[JV '#],Table4[Construction Start Dates])</f>
        <v>42222</v>
      </c>
    </row>
    <row r="1390" spans="1:22" ht="24" x14ac:dyDescent="0.25">
      <c r="A1390" s="414" t="s">
        <v>3826</v>
      </c>
      <c r="B1390" s="415" t="s">
        <v>887</v>
      </c>
      <c r="C1390" s="415">
        <v>420</v>
      </c>
      <c r="D1390" s="416">
        <v>1471</v>
      </c>
      <c r="E1390" s="416">
        <v>63513</v>
      </c>
      <c r="F1390" s="455">
        <v>2103400501321</v>
      </c>
      <c r="G1390" s="416">
        <v>11</v>
      </c>
      <c r="H1390" s="415" t="s">
        <v>3528</v>
      </c>
      <c r="I1390" s="418" t="s">
        <v>3819</v>
      </c>
      <c r="J1390" s="418" t="s">
        <v>3820</v>
      </c>
      <c r="K1390" s="418" t="s">
        <v>3336</v>
      </c>
      <c r="L1390" s="418" t="s">
        <v>3805</v>
      </c>
      <c r="M1390" s="419">
        <v>40.632194444444444</v>
      </c>
      <c r="N1390" s="419">
        <v>-79.761272222222217</v>
      </c>
      <c r="O1390" s="418" t="s">
        <v>3821</v>
      </c>
      <c r="P1390" s="413" t="s">
        <v>55</v>
      </c>
      <c r="Q1390" s="413" t="s">
        <v>3746</v>
      </c>
      <c r="R1390" s="413" t="s">
        <v>3825</v>
      </c>
      <c r="S1390" s="420" t="s">
        <v>302</v>
      </c>
      <c r="T1390" s="413"/>
      <c r="U1390" s="413" t="s">
        <v>895</v>
      </c>
      <c r="V1390" s="606">
        <f>LOOKUP(Table1[[#This Row],[JV '#]],Table4[JV '#],Table4[Construction Start Dates])</f>
        <v>42222</v>
      </c>
    </row>
    <row r="1391" spans="1:22" ht="24" x14ac:dyDescent="0.25">
      <c r="A1391" s="414" t="s">
        <v>3827</v>
      </c>
      <c r="B1391" s="415" t="s">
        <v>887</v>
      </c>
      <c r="C1391" s="415">
        <v>420</v>
      </c>
      <c r="D1391" s="416">
        <v>1471</v>
      </c>
      <c r="E1391" s="416">
        <v>63513</v>
      </c>
      <c r="F1391" s="455">
        <v>2103400501321</v>
      </c>
      <c r="G1391" s="416">
        <v>11</v>
      </c>
      <c r="H1391" s="415" t="s">
        <v>3528</v>
      </c>
      <c r="I1391" s="418" t="s">
        <v>3819</v>
      </c>
      <c r="J1391" s="418" t="s">
        <v>3820</v>
      </c>
      <c r="K1391" s="418" t="s">
        <v>3336</v>
      </c>
      <c r="L1391" s="418" t="s">
        <v>3805</v>
      </c>
      <c r="M1391" s="419">
        <v>40.632194444444444</v>
      </c>
      <c r="N1391" s="419">
        <v>-79.761272222222217</v>
      </c>
      <c r="O1391" s="418" t="s">
        <v>3821</v>
      </c>
      <c r="P1391" s="413" t="s">
        <v>55</v>
      </c>
      <c r="Q1391" s="413" t="s">
        <v>3746</v>
      </c>
      <c r="R1391" s="413" t="s">
        <v>3825</v>
      </c>
      <c r="S1391" s="420" t="s">
        <v>302</v>
      </c>
      <c r="T1391" s="413"/>
      <c r="U1391" s="413" t="s">
        <v>895</v>
      </c>
      <c r="V1391" s="606">
        <f>LOOKUP(Table1[[#This Row],[JV '#]],Table4[JV '#],Table4[Construction Start Dates])</f>
        <v>42222</v>
      </c>
    </row>
    <row r="1392" spans="1:22" ht="24" x14ac:dyDescent="0.25">
      <c r="A1392" s="414" t="s">
        <v>3828</v>
      </c>
      <c r="B1392" s="415" t="s">
        <v>887</v>
      </c>
      <c r="C1392" s="415">
        <v>420</v>
      </c>
      <c r="D1392" s="416">
        <v>1471</v>
      </c>
      <c r="E1392" s="416">
        <v>63513</v>
      </c>
      <c r="F1392" s="455">
        <v>2103400501321</v>
      </c>
      <c r="G1392" s="416">
        <v>11</v>
      </c>
      <c r="H1392" s="415" t="s">
        <v>3528</v>
      </c>
      <c r="I1392" s="418" t="s">
        <v>3819</v>
      </c>
      <c r="J1392" s="418" t="s">
        <v>3820</v>
      </c>
      <c r="K1392" s="418" t="s">
        <v>3336</v>
      </c>
      <c r="L1392" s="418" t="s">
        <v>3805</v>
      </c>
      <c r="M1392" s="419">
        <v>40.632194444444444</v>
      </c>
      <c r="N1392" s="419">
        <v>-79.761272222222217</v>
      </c>
      <c r="O1392" s="418" t="s">
        <v>3821</v>
      </c>
      <c r="P1392" s="413" t="s">
        <v>55</v>
      </c>
      <c r="Q1392" s="413" t="s">
        <v>3746</v>
      </c>
      <c r="R1392" s="413" t="s">
        <v>3825</v>
      </c>
      <c r="S1392" s="420" t="s">
        <v>302</v>
      </c>
      <c r="T1392" s="413"/>
      <c r="U1392" s="413" t="s">
        <v>895</v>
      </c>
      <c r="V1392" s="606">
        <f>LOOKUP(Table1[[#This Row],[JV '#]],Table4[JV '#],Table4[Construction Start Dates])</f>
        <v>42222</v>
      </c>
    </row>
    <row r="1393" spans="1:22" ht="24" x14ac:dyDescent="0.25">
      <c r="A1393" s="414" t="s">
        <v>3829</v>
      </c>
      <c r="B1393" s="415" t="s">
        <v>887</v>
      </c>
      <c r="C1393" s="415">
        <v>420</v>
      </c>
      <c r="D1393" s="416">
        <v>1471</v>
      </c>
      <c r="E1393" s="416">
        <v>63513</v>
      </c>
      <c r="F1393" s="455">
        <v>2103400501321</v>
      </c>
      <c r="G1393" s="416">
        <v>11</v>
      </c>
      <c r="H1393" s="415" t="s">
        <v>3528</v>
      </c>
      <c r="I1393" s="418" t="s">
        <v>3819</v>
      </c>
      <c r="J1393" s="418" t="s">
        <v>3820</v>
      </c>
      <c r="K1393" s="418" t="s">
        <v>3336</v>
      </c>
      <c r="L1393" s="418" t="s">
        <v>3805</v>
      </c>
      <c r="M1393" s="419">
        <v>40.632194444444444</v>
      </c>
      <c r="N1393" s="419">
        <v>-79.761272222222217</v>
      </c>
      <c r="O1393" s="418" t="s">
        <v>3821</v>
      </c>
      <c r="P1393" s="413" t="s">
        <v>55</v>
      </c>
      <c r="Q1393" s="413" t="s">
        <v>3746</v>
      </c>
      <c r="R1393" s="413" t="s">
        <v>3825</v>
      </c>
      <c r="S1393" s="420" t="s">
        <v>302</v>
      </c>
      <c r="T1393" s="413"/>
      <c r="U1393" s="413" t="s">
        <v>895</v>
      </c>
      <c r="V1393" s="606">
        <f>LOOKUP(Table1[[#This Row],[JV '#]],Table4[JV '#],Table4[Construction Start Dates])</f>
        <v>42222</v>
      </c>
    </row>
    <row r="1394" spans="1:22" ht="24" x14ac:dyDescent="0.25">
      <c r="A1394" s="414" t="s">
        <v>3830</v>
      </c>
      <c r="B1394" s="415" t="s">
        <v>887</v>
      </c>
      <c r="C1394" s="415">
        <v>420</v>
      </c>
      <c r="D1394" s="416">
        <v>1471</v>
      </c>
      <c r="E1394" s="416">
        <v>63513</v>
      </c>
      <c r="F1394" s="455">
        <v>2103400501321</v>
      </c>
      <c r="G1394" s="416">
        <v>11</v>
      </c>
      <c r="H1394" s="415" t="s">
        <v>3528</v>
      </c>
      <c r="I1394" s="418" t="s">
        <v>3819</v>
      </c>
      <c r="J1394" s="418" t="s">
        <v>3820</v>
      </c>
      <c r="K1394" s="418" t="s">
        <v>3336</v>
      </c>
      <c r="L1394" s="418" t="s">
        <v>3805</v>
      </c>
      <c r="M1394" s="419">
        <v>40.632194444444444</v>
      </c>
      <c r="N1394" s="419">
        <v>-79.761272222222217</v>
      </c>
      <c r="O1394" s="418" t="s">
        <v>3821</v>
      </c>
      <c r="P1394" s="413" t="s">
        <v>309</v>
      </c>
      <c r="Q1394" s="413" t="s">
        <v>3831</v>
      </c>
      <c r="R1394" s="413" t="s">
        <v>3832</v>
      </c>
      <c r="S1394" s="420" t="s">
        <v>44</v>
      </c>
      <c r="T1394" s="413"/>
      <c r="U1394" s="420" t="s">
        <v>3713</v>
      </c>
      <c r="V1394" s="606">
        <f>LOOKUP(Table1[[#This Row],[JV '#]],Table4[JV '#],Table4[Construction Start Dates])</f>
        <v>42222</v>
      </c>
    </row>
    <row r="1395" spans="1:22" ht="48" x14ac:dyDescent="0.25">
      <c r="A1395" s="414" t="s">
        <v>3833</v>
      </c>
      <c r="B1395" s="415" t="s">
        <v>887</v>
      </c>
      <c r="C1395" s="415">
        <v>420</v>
      </c>
      <c r="D1395" s="416">
        <v>1471</v>
      </c>
      <c r="E1395" s="416">
        <v>63513</v>
      </c>
      <c r="F1395" s="455">
        <v>2103400501321</v>
      </c>
      <c r="G1395" s="416">
        <v>11</v>
      </c>
      <c r="H1395" s="415" t="s">
        <v>3528</v>
      </c>
      <c r="I1395" s="418" t="s">
        <v>3819</v>
      </c>
      <c r="J1395" s="418" t="s">
        <v>3820</v>
      </c>
      <c r="K1395" s="418" t="s">
        <v>3336</v>
      </c>
      <c r="L1395" s="418" t="s">
        <v>3805</v>
      </c>
      <c r="M1395" s="419">
        <v>40.632194444444444</v>
      </c>
      <c r="N1395" s="419">
        <v>-79.761272222222217</v>
      </c>
      <c r="O1395" s="418" t="s">
        <v>3821</v>
      </c>
      <c r="P1395" s="413" t="s">
        <v>41</v>
      </c>
      <c r="Q1395" s="413" t="s">
        <v>3294</v>
      </c>
      <c r="R1395" s="413" t="s">
        <v>3834</v>
      </c>
      <c r="S1395" s="420" t="s">
        <v>44</v>
      </c>
      <c r="T1395" s="413"/>
      <c r="U1395" s="413" t="s">
        <v>895</v>
      </c>
      <c r="V1395" s="606">
        <f>LOOKUP(Table1[[#This Row],[JV '#]],Table4[JV '#],Table4[Construction Start Dates])</f>
        <v>42222</v>
      </c>
    </row>
    <row r="1396" spans="1:22" ht="25.5" x14ac:dyDescent="0.25">
      <c r="A1396" s="414" t="s">
        <v>3835</v>
      </c>
      <c r="B1396" s="415" t="s">
        <v>35</v>
      </c>
      <c r="C1396" s="415">
        <v>421</v>
      </c>
      <c r="D1396" s="540">
        <v>1479</v>
      </c>
      <c r="E1396" s="415">
        <v>28607</v>
      </c>
      <c r="F1396" s="455">
        <v>2200100800335</v>
      </c>
      <c r="G1396" s="416">
        <v>11</v>
      </c>
      <c r="H1396" s="415" t="s">
        <v>3528</v>
      </c>
      <c r="I1396" s="418" t="s">
        <v>3836</v>
      </c>
      <c r="J1396" s="418" t="s">
        <v>3597</v>
      </c>
      <c r="K1396" s="418" t="s">
        <v>3837</v>
      </c>
      <c r="L1396" s="418" t="s">
        <v>3599</v>
      </c>
      <c r="M1396" s="419">
        <v>40.23811111111111</v>
      </c>
      <c r="N1396" s="419">
        <v>-79.946330555555562</v>
      </c>
      <c r="O1396" s="418">
        <v>20143580442</v>
      </c>
      <c r="P1396" s="582" t="s">
        <v>41</v>
      </c>
      <c r="Q1396" s="582" t="s">
        <v>3294</v>
      </c>
      <c r="R1396" s="581" t="s">
        <v>3838</v>
      </c>
      <c r="S1396" s="420" t="s">
        <v>44</v>
      </c>
      <c r="T1396" s="413"/>
      <c r="U1396" s="420"/>
      <c r="V1396" s="606">
        <f>LOOKUP(Table1[[#This Row],[JV '#]],Table4[JV '#],Table4[Construction Start Dates])</f>
        <v>42464</v>
      </c>
    </row>
    <row r="1397" spans="1:22" ht="25.5" x14ac:dyDescent="0.25">
      <c r="A1397" s="414" t="s">
        <v>3839</v>
      </c>
      <c r="B1397" s="415" t="s">
        <v>35</v>
      </c>
      <c r="C1397" s="415">
        <v>421</v>
      </c>
      <c r="D1397" s="540">
        <v>1479</v>
      </c>
      <c r="E1397" s="415">
        <v>28607</v>
      </c>
      <c r="F1397" s="455">
        <v>2200100800335</v>
      </c>
      <c r="G1397" s="416">
        <v>11</v>
      </c>
      <c r="H1397" s="415" t="s">
        <v>3528</v>
      </c>
      <c r="I1397" s="418" t="s">
        <v>3836</v>
      </c>
      <c r="J1397" s="418" t="s">
        <v>3597</v>
      </c>
      <c r="K1397" s="418" t="s">
        <v>3837</v>
      </c>
      <c r="L1397" s="418" t="s">
        <v>3599</v>
      </c>
      <c r="M1397" s="419">
        <v>40.23811111111111</v>
      </c>
      <c r="N1397" s="419">
        <v>-79.946330555555562</v>
      </c>
      <c r="O1397" s="418">
        <v>20143580442</v>
      </c>
      <c r="P1397" s="582" t="s">
        <v>309</v>
      </c>
      <c r="Q1397" s="582" t="s">
        <v>3840</v>
      </c>
      <c r="R1397" s="581" t="s">
        <v>3841</v>
      </c>
      <c r="S1397" s="420" t="s">
        <v>44</v>
      </c>
      <c r="T1397" s="413"/>
      <c r="U1397" s="436"/>
      <c r="V1397" s="606">
        <f>LOOKUP(Table1[[#This Row],[JV '#]],Table4[JV '#],Table4[Construction Start Dates])</f>
        <v>42464</v>
      </c>
    </row>
    <row r="1398" spans="1:22" ht="63.75" x14ac:dyDescent="0.25">
      <c r="A1398" s="414" t="s">
        <v>3842</v>
      </c>
      <c r="B1398" s="415" t="s">
        <v>35</v>
      </c>
      <c r="C1398" s="415">
        <v>421</v>
      </c>
      <c r="D1398" s="540">
        <v>1479</v>
      </c>
      <c r="E1398" s="415">
        <v>28607</v>
      </c>
      <c r="F1398" s="455">
        <v>2200100800335</v>
      </c>
      <c r="G1398" s="416">
        <v>11</v>
      </c>
      <c r="H1398" s="415" t="s">
        <v>3528</v>
      </c>
      <c r="I1398" s="418" t="s">
        <v>3836</v>
      </c>
      <c r="J1398" s="418" t="s">
        <v>3597</v>
      </c>
      <c r="K1398" s="418" t="s">
        <v>3837</v>
      </c>
      <c r="L1398" s="418" t="s">
        <v>3599</v>
      </c>
      <c r="M1398" s="419">
        <v>40.23811111111111</v>
      </c>
      <c r="N1398" s="419">
        <v>-79.946330555555562</v>
      </c>
      <c r="O1398" s="418">
        <v>20143580442</v>
      </c>
      <c r="P1398" s="582" t="s">
        <v>46</v>
      </c>
      <c r="Q1398" s="582" t="s">
        <v>3222</v>
      </c>
      <c r="R1398" s="576" t="s">
        <v>3843</v>
      </c>
      <c r="S1398" s="420"/>
      <c r="T1398" s="413"/>
      <c r="U1398" s="436"/>
      <c r="V1398" s="606">
        <f>LOOKUP(Table1[[#This Row],[JV '#]],Table4[JV '#],Table4[Construction Start Dates])</f>
        <v>42464</v>
      </c>
    </row>
    <row r="1399" spans="1:22" ht="25.5" x14ac:dyDescent="0.25">
      <c r="A1399" s="414" t="s">
        <v>3844</v>
      </c>
      <c r="B1399" s="415" t="s">
        <v>35</v>
      </c>
      <c r="C1399" s="415">
        <v>421</v>
      </c>
      <c r="D1399" s="540">
        <v>1479</v>
      </c>
      <c r="E1399" s="415">
        <v>28607</v>
      </c>
      <c r="F1399" s="455">
        <v>2200100800335</v>
      </c>
      <c r="G1399" s="416">
        <v>11</v>
      </c>
      <c r="H1399" s="415" t="s">
        <v>3528</v>
      </c>
      <c r="I1399" s="418" t="s">
        <v>3836</v>
      </c>
      <c r="J1399" s="418" t="s">
        <v>3597</v>
      </c>
      <c r="K1399" s="418" t="s">
        <v>3837</v>
      </c>
      <c r="L1399" s="418" t="s">
        <v>3599</v>
      </c>
      <c r="M1399" s="419">
        <v>40.23811111111111</v>
      </c>
      <c r="N1399" s="419">
        <v>-79.946330555555562</v>
      </c>
      <c r="O1399" s="418">
        <v>20143580442</v>
      </c>
      <c r="P1399" s="582" t="s">
        <v>55</v>
      </c>
      <c r="Q1399" s="583" t="s">
        <v>3845</v>
      </c>
      <c r="R1399" s="583" t="s">
        <v>3846</v>
      </c>
      <c r="S1399" s="420"/>
      <c r="T1399" s="413"/>
      <c r="U1399" s="436"/>
      <c r="V1399" s="606">
        <f>LOOKUP(Table1[[#This Row],[JV '#]],Table4[JV '#],Table4[Construction Start Dates])</f>
        <v>42464</v>
      </c>
    </row>
    <row r="1400" spans="1:22" ht="63.75" x14ac:dyDescent="0.25">
      <c r="A1400" s="414" t="s">
        <v>3847</v>
      </c>
      <c r="B1400" s="415" t="s">
        <v>35</v>
      </c>
      <c r="C1400" s="415">
        <v>421</v>
      </c>
      <c r="D1400" s="540">
        <v>1479</v>
      </c>
      <c r="E1400" s="415">
        <v>28607</v>
      </c>
      <c r="F1400" s="455">
        <v>2200100800335</v>
      </c>
      <c r="G1400" s="416">
        <v>11</v>
      </c>
      <c r="H1400" s="415" t="s">
        <v>3528</v>
      </c>
      <c r="I1400" s="418" t="s">
        <v>3836</v>
      </c>
      <c r="J1400" s="418" t="s">
        <v>3597</v>
      </c>
      <c r="K1400" s="418" t="s">
        <v>3837</v>
      </c>
      <c r="L1400" s="418" t="s">
        <v>3599</v>
      </c>
      <c r="M1400" s="419">
        <v>40.23811111111111</v>
      </c>
      <c r="N1400" s="419">
        <v>-79.946330555555562</v>
      </c>
      <c r="O1400" s="418">
        <v>20143580442</v>
      </c>
      <c r="P1400" s="582" t="s">
        <v>55</v>
      </c>
      <c r="Q1400" s="574" t="s">
        <v>3227</v>
      </c>
      <c r="R1400" s="583" t="s">
        <v>3613</v>
      </c>
      <c r="S1400" s="420"/>
      <c r="T1400" s="413"/>
      <c r="U1400" s="436"/>
      <c r="V1400" s="606">
        <f>LOOKUP(Table1[[#This Row],[JV '#]],Table4[JV '#],Table4[Construction Start Dates])</f>
        <v>42464</v>
      </c>
    </row>
    <row r="1401" spans="1:22" x14ac:dyDescent="0.25">
      <c r="A1401" s="414" t="s">
        <v>3848</v>
      </c>
      <c r="B1401" s="415" t="s">
        <v>887</v>
      </c>
      <c r="C1401" s="415">
        <v>422</v>
      </c>
      <c r="D1401" s="416">
        <v>1481</v>
      </c>
      <c r="E1401" s="416">
        <v>62174</v>
      </c>
      <c r="F1401" s="455">
        <v>2200101300130</v>
      </c>
      <c r="G1401" s="416">
        <v>11</v>
      </c>
      <c r="H1401" s="415" t="s">
        <v>3528</v>
      </c>
      <c r="I1401" s="418" t="s">
        <v>3849</v>
      </c>
      <c r="J1401" s="418" t="s">
        <v>3597</v>
      </c>
      <c r="K1401" s="561" t="s">
        <v>3850</v>
      </c>
      <c r="L1401" s="561" t="s">
        <v>3599</v>
      </c>
      <c r="M1401" s="480">
        <v>40.251555555555555</v>
      </c>
      <c r="N1401" s="480">
        <v>-79.91214166666667</v>
      </c>
      <c r="O1401" s="418">
        <v>20133390194</v>
      </c>
      <c r="P1401" s="413" t="s">
        <v>46</v>
      </c>
      <c r="Q1401" s="413" t="s">
        <v>3149</v>
      </c>
      <c r="R1401" s="413" t="s">
        <v>3717</v>
      </c>
      <c r="S1401" s="420" t="s">
        <v>302</v>
      </c>
      <c r="T1401" s="413"/>
      <c r="U1401" s="413" t="s">
        <v>895</v>
      </c>
      <c r="V1401" s="606">
        <f>LOOKUP(Table1[[#This Row],[JV '#]],Table4[JV '#],Table4[Construction Start Dates])</f>
        <v>42513</v>
      </c>
    </row>
    <row r="1402" spans="1:22" ht="48" x14ac:dyDescent="0.25">
      <c r="A1402" s="414" t="s">
        <v>3851</v>
      </c>
      <c r="B1402" s="415" t="s">
        <v>887</v>
      </c>
      <c r="C1402" s="415">
        <v>422</v>
      </c>
      <c r="D1402" s="416">
        <v>1481</v>
      </c>
      <c r="E1402" s="416">
        <v>62174</v>
      </c>
      <c r="F1402" s="455">
        <v>2200101300130</v>
      </c>
      <c r="G1402" s="416">
        <v>11</v>
      </c>
      <c r="H1402" s="415" t="s">
        <v>3528</v>
      </c>
      <c r="I1402" s="418" t="s">
        <v>3849</v>
      </c>
      <c r="J1402" s="418" t="s">
        <v>3597</v>
      </c>
      <c r="K1402" s="561" t="s">
        <v>3850</v>
      </c>
      <c r="L1402" s="561" t="s">
        <v>3599</v>
      </c>
      <c r="M1402" s="480">
        <v>40.251555555555555</v>
      </c>
      <c r="N1402" s="480">
        <v>-79.91214166666667</v>
      </c>
      <c r="O1402" s="418">
        <v>20133390194</v>
      </c>
      <c r="P1402" s="413" t="s">
        <v>55</v>
      </c>
      <c r="Q1402" s="413" t="s">
        <v>417</v>
      </c>
      <c r="R1402" s="413" t="s">
        <v>3852</v>
      </c>
      <c r="S1402" s="420" t="s">
        <v>302</v>
      </c>
      <c r="T1402" s="413"/>
      <c r="U1402" s="413" t="s">
        <v>895</v>
      </c>
      <c r="V1402" s="606">
        <f>LOOKUP(Table1[[#This Row],[JV '#]],Table4[JV '#],Table4[Construction Start Dates])</f>
        <v>42513</v>
      </c>
    </row>
    <row r="1403" spans="1:22" ht="38.25" x14ac:dyDescent="0.25">
      <c r="A1403" s="414" t="s">
        <v>3853</v>
      </c>
      <c r="B1403" s="415" t="s">
        <v>35</v>
      </c>
      <c r="C1403" s="415">
        <v>423</v>
      </c>
      <c r="D1403" s="540">
        <v>1496</v>
      </c>
      <c r="E1403" s="415">
        <v>26417</v>
      </c>
      <c r="F1403" s="455">
        <v>2200800100053</v>
      </c>
      <c r="G1403" s="416">
        <v>11</v>
      </c>
      <c r="H1403" s="415" t="s">
        <v>3528</v>
      </c>
      <c r="I1403" s="418" t="s">
        <v>3854</v>
      </c>
      <c r="J1403" s="418" t="s">
        <v>3855</v>
      </c>
      <c r="K1403" s="418" t="s">
        <v>3856</v>
      </c>
      <c r="L1403" s="418" t="s">
        <v>3576</v>
      </c>
      <c r="M1403" s="419">
        <v>40.27836111111111</v>
      </c>
      <c r="N1403" s="419">
        <v>-79.855897222222225</v>
      </c>
      <c r="O1403" s="418" t="s">
        <v>3857</v>
      </c>
      <c r="P1403" s="585" t="s">
        <v>353</v>
      </c>
      <c r="Q1403" s="574" t="s">
        <v>3610</v>
      </c>
      <c r="R1403" s="583" t="s">
        <v>3858</v>
      </c>
      <c r="S1403" s="420" t="s">
        <v>44</v>
      </c>
      <c r="T1403" s="413"/>
      <c r="U1403" s="420"/>
      <c r="V1403" s="606">
        <f>LOOKUP(Table1[[#This Row],[JV '#]],Table4[JV '#],Table4[Construction Start Dates])</f>
        <v>42538</v>
      </c>
    </row>
    <row r="1404" spans="1:22" ht="63.75" x14ac:dyDescent="0.25">
      <c r="A1404" s="414" t="s">
        <v>3859</v>
      </c>
      <c r="B1404" s="415" t="s">
        <v>35</v>
      </c>
      <c r="C1404" s="415">
        <v>423</v>
      </c>
      <c r="D1404" s="540">
        <v>1496</v>
      </c>
      <c r="E1404" s="415">
        <v>26417</v>
      </c>
      <c r="F1404" s="455">
        <v>2200800100053</v>
      </c>
      <c r="G1404" s="416">
        <v>11</v>
      </c>
      <c r="H1404" s="415" t="s">
        <v>3528</v>
      </c>
      <c r="I1404" s="418" t="s">
        <v>3854</v>
      </c>
      <c r="J1404" s="418" t="s">
        <v>3855</v>
      </c>
      <c r="K1404" s="418" t="s">
        <v>3856</v>
      </c>
      <c r="L1404" s="418" t="s">
        <v>3576</v>
      </c>
      <c r="M1404" s="419">
        <v>40.27836111111111</v>
      </c>
      <c r="N1404" s="419">
        <v>-79.855897222222225</v>
      </c>
      <c r="O1404" s="418" t="s">
        <v>3857</v>
      </c>
      <c r="P1404" s="585" t="s">
        <v>46</v>
      </c>
      <c r="Q1404" s="582" t="s">
        <v>3222</v>
      </c>
      <c r="R1404" s="576" t="s">
        <v>3843</v>
      </c>
      <c r="S1404" s="420" t="s">
        <v>302</v>
      </c>
      <c r="T1404" s="413"/>
      <c r="U1404" s="436"/>
      <c r="V1404" s="606">
        <f>LOOKUP(Table1[[#This Row],[JV '#]],Table4[JV '#],Table4[Construction Start Dates])</f>
        <v>42538</v>
      </c>
    </row>
    <row r="1405" spans="1:22" ht="38.25" x14ac:dyDescent="0.25">
      <c r="A1405" s="414" t="s">
        <v>3860</v>
      </c>
      <c r="B1405" s="415" t="s">
        <v>35</v>
      </c>
      <c r="C1405" s="415">
        <v>423</v>
      </c>
      <c r="D1405" s="540">
        <v>1496</v>
      </c>
      <c r="E1405" s="415">
        <v>26417</v>
      </c>
      <c r="F1405" s="455">
        <v>2200800100053</v>
      </c>
      <c r="G1405" s="416">
        <v>11</v>
      </c>
      <c r="H1405" s="415" t="s">
        <v>3528</v>
      </c>
      <c r="I1405" s="418" t="s">
        <v>3854</v>
      </c>
      <c r="J1405" s="418" t="s">
        <v>3855</v>
      </c>
      <c r="K1405" s="418" t="s">
        <v>3856</v>
      </c>
      <c r="L1405" s="418" t="s">
        <v>3576</v>
      </c>
      <c r="M1405" s="419">
        <v>40.27836111111111</v>
      </c>
      <c r="N1405" s="419">
        <v>-79.855897222222225</v>
      </c>
      <c r="O1405" s="418" t="s">
        <v>3857</v>
      </c>
      <c r="P1405" s="585" t="s">
        <v>55</v>
      </c>
      <c r="Q1405" s="585" t="s">
        <v>417</v>
      </c>
      <c r="R1405" s="583" t="s">
        <v>3861</v>
      </c>
      <c r="S1405" s="420" t="s">
        <v>302</v>
      </c>
      <c r="T1405" s="413"/>
      <c r="U1405" s="436"/>
      <c r="V1405" s="606">
        <f>LOOKUP(Table1[[#This Row],[JV '#]],Table4[JV '#],Table4[Construction Start Dates])</f>
        <v>42538</v>
      </c>
    </row>
    <row r="1406" spans="1:22" ht="25.5" x14ac:dyDescent="0.25">
      <c r="A1406" s="414" t="s">
        <v>3862</v>
      </c>
      <c r="B1406" s="415" t="s">
        <v>35</v>
      </c>
      <c r="C1406" s="415">
        <v>423</v>
      </c>
      <c r="D1406" s="540">
        <v>1496</v>
      </c>
      <c r="E1406" s="415">
        <v>26417</v>
      </c>
      <c r="F1406" s="455">
        <v>2200800100053</v>
      </c>
      <c r="G1406" s="416">
        <v>11</v>
      </c>
      <c r="H1406" s="415" t="s">
        <v>3528</v>
      </c>
      <c r="I1406" s="418" t="s">
        <v>3854</v>
      </c>
      <c r="J1406" s="418" t="s">
        <v>3855</v>
      </c>
      <c r="K1406" s="418" t="s">
        <v>3856</v>
      </c>
      <c r="L1406" s="418" t="s">
        <v>3576</v>
      </c>
      <c r="M1406" s="419">
        <v>40.27836111111111</v>
      </c>
      <c r="N1406" s="419">
        <v>-79.855897222222225</v>
      </c>
      <c r="O1406" s="418" t="s">
        <v>3857</v>
      </c>
      <c r="P1406" s="585" t="s">
        <v>55</v>
      </c>
      <c r="Q1406" s="574" t="s">
        <v>3227</v>
      </c>
      <c r="R1406" s="583" t="s">
        <v>3863</v>
      </c>
      <c r="S1406" s="420" t="s">
        <v>302</v>
      </c>
      <c r="T1406" s="413"/>
      <c r="U1406" s="436"/>
      <c r="V1406" s="606">
        <f>LOOKUP(Table1[[#This Row],[JV '#]],Table4[JV '#],Table4[Construction Start Dates])</f>
        <v>42538</v>
      </c>
    </row>
    <row r="1407" spans="1:22" ht="84" x14ac:dyDescent="0.25">
      <c r="A1407" s="414" t="s">
        <v>3864</v>
      </c>
      <c r="B1407" s="415" t="s">
        <v>35</v>
      </c>
      <c r="C1407" s="415">
        <v>424</v>
      </c>
      <c r="D1407" s="540">
        <v>1498</v>
      </c>
      <c r="E1407" s="416">
        <v>73045</v>
      </c>
      <c r="F1407" s="455">
        <v>2201000102238</v>
      </c>
      <c r="G1407" s="416">
        <v>11</v>
      </c>
      <c r="H1407" s="415" t="s">
        <v>3528</v>
      </c>
      <c r="I1407" s="418" t="s">
        <v>3865</v>
      </c>
      <c r="J1407" s="418" t="s">
        <v>3866</v>
      </c>
      <c r="K1407" s="418" t="s">
        <v>3867</v>
      </c>
      <c r="L1407" s="418" t="s">
        <v>3576</v>
      </c>
      <c r="M1407" s="419">
        <v>40.277027777777775</v>
      </c>
      <c r="N1407" s="419">
        <v>-79.868994444444439</v>
      </c>
      <c r="O1407" s="418">
        <v>20143580340</v>
      </c>
      <c r="P1407" s="413" t="s">
        <v>41</v>
      </c>
      <c r="Q1407" s="413" t="s">
        <v>41</v>
      </c>
      <c r="R1407" s="457" t="s">
        <v>3868</v>
      </c>
      <c r="S1407" s="420" t="s">
        <v>44</v>
      </c>
      <c r="T1407" s="413"/>
      <c r="U1407" s="420"/>
      <c r="V1407" s="606">
        <f>LOOKUP(Table1[[#This Row],[JV '#]],Table4[JV '#],Table4[Construction Start Dates])</f>
        <v>42482</v>
      </c>
    </row>
    <row r="1408" spans="1:22" ht="120" x14ac:dyDescent="0.25">
      <c r="A1408" s="414" t="s">
        <v>3869</v>
      </c>
      <c r="B1408" s="415" t="s">
        <v>35</v>
      </c>
      <c r="C1408" s="415">
        <v>424</v>
      </c>
      <c r="D1408" s="540">
        <v>1498</v>
      </c>
      <c r="E1408" s="416">
        <v>73045</v>
      </c>
      <c r="F1408" s="455">
        <v>2201000102238</v>
      </c>
      <c r="G1408" s="416">
        <v>11</v>
      </c>
      <c r="H1408" s="415" t="s">
        <v>3528</v>
      </c>
      <c r="I1408" s="418" t="s">
        <v>3865</v>
      </c>
      <c r="J1408" s="418" t="s">
        <v>3866</v>
      </c>
      <c r="K1408" s="418" t="s">
        <v>3867</v>
      </c>
      <c r="L1408" s="418" t="s">
        <v>3576</v>
      </c>
      <c r="M1408" s="419">
        <v>40.277027777777775</v>
      </c>
      <c r="N1408" s="419">
        <v>-79.868994444444439</v>
      </c>
      <c r="O1408" s="418">
        <v>20143580340</v>
      </c>
      <c r="P1408" s="413" t="s">
        <v>107</v>
      </c>
      <c r="Q1408" s="413" t="s">
        <v>107</v>
      </c>
      <c r="R1408" s="457" t="s">
        <v>3870</v>
      </c>
      <c r="S1408" s="420" t="s">
        <v>44</v>
      </c>
      <c r="T1408" s="413"/>
      <c r="U1408" s="436"/>
      <c r="V1408" s="606">
        <f>LOOKUP(Table1[[#This Row],[JV '#]],Table4[JV '#],Table4[Construction Start Dates])</f>
        <v>42482</v>
      </c>
    </row>
    <row r="1409" spans="1:22" ht="60" x14ac:dyDescent="0.25">
      <c r="A1409" s="414" t="s">
        <v>3871</v>
      </c>
      <c r="B1409" s="415" t="s">
        <v>35</v>
      </c>
      <c r="C1409" s="415">
        <v>424</v>
      </c>
      <c r="D1409" s="540">
        <v>1498</v>
      </c>
      <c r="E1409" s="416">
        <v>73045</v>
      </c>
      <c r="F1409" s="455">
        <v>2201000102238</v>
      </c>
      <c r="G1409" s="416">
        <v>11</v>
      </c>
      <c r="H1409" s="415" t="s">
        <v>3528</v>
      </c>
      <c r="I1409" s="418" t="s">
        <v>3865</v>
      </c>
      <c r="J1409" s="418" t="s">
        <v>3866</v>
      </c>
      <c r="K1409" s="418" t="s">
        <v>3867</v>
      </c>
      <c r="L1409" s="418" t="s">
        <v>3576</v>
      </c>
      <c r="M1409" s="419">
        <v>40.277027777777775</v>
      </c>
      <c r="N1409" s="419">
        <v>-79.868994444444439</v>
      </c>
      <c r="O1409" s="418">
        <v>20143580340</v>
      </c>
      <c r="P1409" s="413" t="s">
        <v>46</v>
      </c>
      <c r="Q1409" s="413" t="s">
        <v>46</v>
      </c>
      <c r="R1409" s="457" t="s">
        <v>3843</v>
      </c>
      <c r="S1409" s="420" t="s">
        <v>302</v>
      </c>
      <c r="T1409" s="413"/>
      <c r="U1409" s="436"/>
      <c r="V1409" s="606">
        <f>LOOKUP(Table1[[#This Row],[JV '#]],Table4[JV '#],Table4[Construction Start Dates])</f>
        <v>42482</v>
      </c>
    </row>
    <row r="1410" spans="1:22" ht="24" x14ac:dyDescent="0.25">
      <c r="A1410" s="414" t="s">
        <v>3872</v>
      </c>
      <c r="B1410" s="415" t="s">
        <v>35</v>
      </c>
      <c r="C1410" s="415">
        <v>424</v>
      </c>
      <c r="D1410" s="540">
        <v>1498</v>
      </c>
      <c r="E1410" s="416">
        <v>73045</v>
      </c>
      <c r="F1410" s="455">
        <v>2201000102238</v>
      </c>
      <c r="G1410" s="416">
        <v>11</v>
      </c>
      <c r="H1410" s="415" t="s">
        <v>3528</v>
      </c>
      <c r="I1410" s="418" t="s">
        <v>3865</v>
      </c>
      <c r="J1410" s="418" t="s">
        <v>3866</v>
      </c>
      <c r="K1410" s="418" t="s">
        <v>3867</v>
      </c>
      <c r="L1410" s="418" t="s">
        <v>3576</v>
      </c>
      <c r="M1410" s="419">
        <v>40.277027777777775</v>
      </c>
      <c r="N1410" s="419">
        <v>-79.868994444444439</v>
      </c>
      <c r="O1410" s="418">
        <v>20143580340</v>
      </c>
      <c r="P1410" s="413" t="s">
        <v>353</v>
      </c>
      <c r="Q1410" s="413" t="s">
        <v>353</v>
      </c>
      <c r="R1410" s="457" t="s">
        <v>3611</v>
      </c>
      <c r="S1410" s="420" t="s">
        <v>44</v>
      </c>
      <c r="T1410" s="413"/>
      <c r="U1410" s="436"/>
      <c r="V1410" s="606">
        <f>LOOKUP(Table1[[#This Row],[JV '#]],Table4[JV '#],Table4[Construction Start Dates])</f>
        <v>42482</v>
      </c>
    </row>
    <row r="1411" spans="1:22" ht="24" x14ac:dyDescent="0.25">
      <c r="A1411" s="414" t="s">
        <v>3873</v>
      </c>
      <c r="B1411" s="415" t="s">
        <v>35</v>
      </c>
      <c r="C1411" s="415">
        <v>424</v>
      </c>
      <c r="D1411" s="540">
        <v>1498</v>
      </c>
      <c r="E1411" s="416">
        <v>73045</v>
      </c>
      <c r="F1411" s="455">
        <v>2201000102238</v>
      </c>
      <c r="G1411" s="416">
        <v>11</v>
      </c>
      <c r="H1411" s="415" t="s">
        <v>3528</v>
      </c>
      <c r="I1411" s="418" t="s">
        <v>3865</v>
      </c>
      <c r="J1411" s="418" t="s">
        <v>3866</v>
      </c>
      <c r="K1411" s="418" t="s">
        <v>3867</v>
      </c>
      <c r="L1411" s="418" t="s">
        <v>3576</v>
      </c>
      <c r="M1411" s="419">
        <v>40.277027777777775</v>
      </c>
      <c r="N1411" s="419">
        <v>-79.868994444444439</v>
      </c>
      <c r="O1411" s="418">
        <v>20143580340</v>
      </c>
      <c r="P1411" s="413" t="s">
        <v>353</v>
      </c>
      <c r="Q1411" s="413" t="s">
        <v>55</v>
      </c>
      <c r="R1411" s="457" t="s">
        <v>3846</v>
      </c>
      <c r="S1411" s="420" t="s">
        <v>44</v>
      </c>
      <c r="T1411" s="413"/>
      <c r="U1411" s="436"/>
      <c r="V1411" s="606">
        <f>LOOKUP(Table1[[#This Row],[JV '#]],Table4[JV '#],Table4[Construction Start Dates])</f>
        <v>42482</v>
      </c>
    </row>
    <row r="1412" spans="1:22" ht="60" x14ac:dyDescent="0.25">
      <c r="A1412" s="414" t="s">
        <v>3874</v>
      </c>
      <c r="B1412" s="415" t="s">
        <v>35</v>
      </c>
      <c r="C1412" s="415">
        <v>424</v>
      </c>
      <c r="D1412" s="540">
        <v>1498</v>
      </c>
      <c r="E1412" s="416">
        <v>73045</v>
      </c>
      <c r="F1412" s="455">
        <v>2201000102238</v>
      </c>
      <c r="G1412" s="416">
        <v>11</v>
      </c>
      <c r="H1412" s="415" t="s">
        <v>3528</v>
      </c>
      <c r="I1412" s="418" t="s">
        <v>3865</v>
      </c>
      <c r="J1412" s="418" t="s">
        <v>3866</v>
      </c>
      <c r="K1412" s="418" t="s">
        <v>3867</v>
      </c>
      <c r="L1412" s="418" t="s">
        <v>3576</v>
      </c>
      <c r="M1412" s="419">
        <v>40.277027777777775</v>
      </c>
      <c r="N1412" s="419">
        <v>-79.868994444444439</v>
      </c>
      <c r="O1412" s="418">
        <v>20143580340</v>
      </c>
      <c r="P1412" s="413" t="s">
        <v>353</v>
      </c>
      <c r="Q1412" s="413" t="s">
        <v>55</v>
      </c>
      <c r="R1412" s="457" t="s">
        <v>3613</v>
      </c>
      <c r="S1412" s="420" t="s">
        <v>44</v>
      </c>
      <c r="T1412" s="413"/>
      <c r="U1412" s="436"/>
      <c r="V1412" s="606">
        <f>LOOKUP(Table1[[#This Row],[JV '#]],Table4[JV '#],Table4[Construction Start Dates])</f>
        <v>42482</v>
      </c>
    </row>
    <row r="1413" spans="1:22" ht="120" x14ac:dyDescent="0.25">
      <c r="A1413" s="414" t="s">
        <v>3875</v>
      </c>
      <c r="B1413" s="415" t="s">
        <v>35</v>
      </c>
      <c r="C1413" s="415">
        <v>425</v>
      </c>
      <c r="D1413" s="540">
        <v>1519</v>
      </c>
      <c r="E1413" s="416">
        <v>27451</v>
      </c>
      <c r="F1413" s="455">
        <v>2201701301248</v>
      </c>
      <c r="G1413" s="416">
        <v>11</v>
      </c>
      <c r="H1413" s="415" t="s">
        <v>3528</v>
      </c>
      <c r="I1413" s="418" t="s">
        <v>3876</v>
      </c>
      <c r="J1413" s="418" t="s">
        <v>3877</v>
      </c>
      <c r="K1413" s="418" t="s">
        <v>3878</v>
      </c>
      <c r="L1413" s="418" t="s">
        <v>3576</v>
      </c>
      <c r="M1413" s="419">
        <v>40.27258333333333</v>
      </c>
      <c r="N1413" s="419">
        <v>-79.798186111111107</v>
      </c>
      <c r="O1413" s="418">
        <v>20150170073</v>
      </c>
      <c r="P1413" s="413" t="s">
        <v>107</v>
      </c>
      <c r="Q1413" s="413" t="s">
        <v>3591</v>
      </c>
      <c r="R1413" s="413" t="s">
        <v>3870</v>
      </c>
      <c r="S1413" s="420" t="s">
        <v>44</v>
      </c>
      <c r="T1413" s="413"/>
      <c r="U1413" s="420"/>
      <c r="V1413" s="606">
        <f>LOOKUP(Table1[[#This Row],[JV '#]],Table4[JV '#],Table4[Construction Start Dates])</f>
        <v>42480</v>
      </c>
    </row>
    <row r="1414" spans="1:22" ht="24" x14ac:dyDescent="0.25">
      <c r="A1414" s="414" t="s">
        <v>3879</v>
      </c>
      <c r="B1414" s="415" t="s">
        <v>35</v>
      </c>
      <c r="C1414" s="415">
        <v>425</v>
      </c>
      <c r="D1414" s="540">
        <v>1519</v>
      </c>
      <c r="E1414" s="416">
        <v>27451</v>
      </c>
      <c r="F1414" s="455">
        <v>2201701301248</v>
      </c>
      <c r="G1414" s="416">
        <v>11</v>
      </c>
      <c r="H1414" s="415" t="s">
        <v>3528</v>
      </c>
      <c r="I1414" s="418" t="s">
        <v>3876</v>
      </c>
      <c r="J1414" s="418" t="s">
        <v>3877</v>
      </c>
      <c r="K1414" s="418" t="s">
        <v>3878</v>
      </c>
      <c r="L1414" s="418" t="s">
        <v>3576</v>
      </c>
      <c r="M1414" s="419">
        <v>40.27258333333333</v>
      </c>
      <c r="N1414" s="419">
        <v>-79.798186111111107</v>
      </c>
      <c r="O1414" s="418">
        <v>20150170073</v>
      </c>
      <c r="P1414" s="413" t="s">
        <v>353</v>
      </c>
      <c r="Q1414" s="413" t="s">
        <v>382</v>
      </c>
      <c r="R1414" s="413" t="s">
        <v>3611</v>
      </c>
      <c r="S1414" s="420" t="s">
        <v>44</v>
      </c>
      <c r="T1414" s="413"/>
      <c r="U1414" s="436"/>
      <c r="V1414" s="606">
        <f>LOOKUP(Table1[[#This Row],[JV '#]],Table4[JV '#],Table4[Construction Start Dates])</f>
        <v>42480</v>
      </c>
    </row>
    <row r="1415" spans="1:22" ht="24" x14ac:dyDescent="0.25">
      <c r="A1415" s="414" t="s">
        <v>3880</v>
      </c>
      <c r="B1415" s="415" t="s">
        <v>35</v>
      </c>
      <c r="C1415" s="415">
        <v>425</v>
      </c>
      <c r="D1415" s="540">
        <v>1519</v>
      </c>
      <c r="E1415" s="416">
        <v>27451</v>
      </c>
      <c r="F1415" s="455">
        <v>2201701301248</v>
      </c>
      <c r="G1415" s="416">
        <v>11</v>
      </c>
      <c r="H1415" s="415" t="s">
        <v>3528</v>
      </c>
      <c r="I1415" s="418" t="s">
        <v>3876</v>
      </c>
      <c r="J1415" s="418" t="s">
        <v>3877</v>
      </c>
      <c r="K1415" s="418" t="s">
        <v>3878</v>
      </c>
      <c r="L1415" s="418" t="s">
        <v>3576</v>
      </c>
      <c r="M1415" s="419">
        <v>40.27258333333333</v>
      </c>
      <c r="N1415" s="419">
        <v>-79.798186111111107</v>
      </c>
      <c r="O1415" s="418">
        <v>20150170073</v>
      </c>
      <c r="P1415" s="413" t="s">
        <v>657</v>
      </c>
      <c r="Q1415" s="413" t="s">
        <v>3581</v>
      </c>
      <c r="R1415" s="413" t="s">
        <v>3838</v>
      </c>
      <c r="S1415" s="420" t="s">
        <v>44</v>
      </c>
      <c r="T1415" s="413"/>
      <c r="U1415" s="436"/>
      <c r="V1415" s="606">
        <f>LOOKUP(Table1[[#This Row],[JV '#]],Table4[JV '#],Table4[Construction Start Dates])</f>
        <v>42480</v>
      </c>
    </row>
    <row r="1416" spans="1:22" ht="24" x14ac:dyDescent="0.25">
      <c r="A1416" s="414" t="s">
        <v>3881</v>
      </c>
      <c r="B1416" s="415" t="s">
        <v>35</v>
      </c>
      <c r="C1416" s="415">
        <v>425</v>
      </c>
      <c r="D1416" s="540">
        <v>1519</v>
      </c>
      <c r="E1416" s="416">
        <v>27451</v>
      </c>
      <c r="F1416" s="455">
        <v>2201701301248</v>
      </c>
      <c r="G1416" s="416">
        <v>11</v>
      </c>
      <c r="H1416" s="415" t="s">
        <v>3528</v>
      </c>
      <c r="I1416" s="418" t="s">
        <v>3876</v>
      </c>
      <c r="J1416" s="418" t="s">
        <v>3877</v>
      </c>
      <c r="K1416" s="418" t="s">
        <v>3878</v>
      </c>
      <c r="L1416" s="418" t="s">
        <v>3576</v>
      </c>
      <c r="M1416" s="419">
        <v>40.27258333333333</v>
      </c>
      <c r="N1416" s="419">
        <v>-79.798186111111107</v>
      </c>
      <c r="O1416" s="418">
        <v>20150170073</v>
      </c>
      <c r="P1416" s="413" t="s">
        <v>657</v>
      </c>
      <c r="Q1416" s="413" t="s">
        <v>3584</v>
      </c>
      <c r="R1416" s="413" t="s">
        <v>3838</v>
      </c>
      <c r="S1416" s="420" t="s">
        <v>44</v>
      </c>
      <c r="T1416" s="413"/>
      <c r="U1416" s="436"/>
      <c r="V1416" s="606">
        <f>LOOKUP(Table1[[#This Row],[JV '#]],Table4[JV '#],Table4[Construction Start Dates])</f>
        <v>42480</v>
      </c>
    </row>
    <row r="1417" spans="1:22" ht="60" x14ac:dyDescent="0.25">
      <c r="A1417" s="414" t="s">
        <v>3882</v>
      </c>
      <c r="B1417" s="415" t="s">
        <v>35</v>
      </c>
      <c r="C1417" s="415">
        <v>425</v>
      </c>
      <c r="D1417" s="540">
        <v>1519</v>
      </c>
      <c r="E1417" s="416">
        <v>27451</v>
      </c>
      <c r="F1417" s="455">
        <v>2201701301248</v>
      </c>
      <c r="G1417" s="416">
        <v>11</v>
      </c>
      <c r="H1417" s="415" t="s">
        <v>3528</v>
      </c>
      <c r="I1417" s="418" t="s">
        <v>3876</v>
      </c>
      <c r="J1417" s="418" t="s">
        <v>3877</v>
      </c>
      <c r="K1417" s="418" t="s">
        <v>3878</v>
      </c>
      <c r="L1417" s="418" t="s">
        <v>3576</v>
      </c>
      <c r="M1417" s="419">
        <v>40.27258333333333</v>
      </c>
      <c r="N1417" s="419">
        <v>-79.798186111111107</v>
      </c>
      <c r="O1417" s="418">
        <v>20150170073</v>
      </c>
      <c r="P1417" s="413" t="s">
        <v>46</v>
      </c>
      <c r="Q1417" s="413" t="s">
        <v>3222</v>
      </c>
      <c r="R1417" s="413" t="s">
        <v>3843</v>
      </c>
      <c r="S1417" s="420" t="s">
        <v>302</v>
      </c>
      <c r="T1417" s="413"/>
      <c r="U1417" s="436"/>
      <c r="V1417" s="606">
        <f>LOOKUP(Table1[[#This Row],[JV '#]],Table4[JV '#],Table4[Construction Start Dates])</f>
        <v>42480</v>
      </c>
    </row>
    <row r="1418" spans="1:22" ht="24" x14ac:dyDescent="0.25">
      <c r="A1418" s="414" t="s">
        <v>3883</v>
      </c>
      <c r="B1418" s="415" t="s">
        <v>35</v>
      </c>
      <c r="C1418" s="415">
        <v>425</v>
      </c>
      <c r="D1418" s="540">
        <v>1519</v>
      </c>
      <c r="E1418" s="416">
        <v>27451</v>
      </c>
      <c r="F1418" s="455">
        <v>2201701301248</v>
      </c>
      <c r="G1418" s="416">
        <v>11</v>
      </c>
      <c r="H1418" s="415" t="s">
        <v>3528</v>
      </c>
      <c r="I1418" s="418" t="s">
        <v>3876</v>
      </c>
      <c r="J1418" s="418" t="s">
        <v>3877</v>
      </c>
      <c r="K1418" s="418" t="s">
        <v>3878</v>
      </c>
      <c r="L1418" s="418" t="s">
        <v>3576</v>
      </c>
      <c r="M1418" s="419">
        <v>40.27258333333333</v>
      </c>
      <c r="N1418" s="419">
        <v>-79.798186111111107</v>
      </c>
      <c r="O1418" s="418">
        <v>20150170073</v>
      </c>
      <c r="P1418" s="413" t="s">
        <v>55</v>
      </c>
      <c r="Q1418" s="413" t="s">
        <v>417</v>
      </c>
      <c r="R1418" s="413" t="s">
        <v>3846</v>
      </c>
      <c r="S1418" s="420" t="s">
        <v>44</v>
      </c>
      <c r="T1418" s="413"/>
      <c r="U1418" s="436"/>
      <c r="V1418" s="606">
        <f>LOOKUP(Table1[[#This Row],[JV '#]],Table4[JV '#],Table4[Construction Start Dates])</f>
        <v>42480</v>
      </c>
    </row>
    <row r="1419" spans="1:22" ht="60" x14ac:dyDescent="0.25">
      <c r="A1419" s="414" t="s">
        <v>3884</v>
      </c>
      <c r="B1419" s="415" t="s">
        <v>35</v>
      </c>
      <c r="C1419" s="415">
        <v>425</v>
      </c>
      <c r="D1419" s="540">
        <v>1519</v>
      </c>
      <c r="E1419" s="416">
        <v>27451</v>
      </c>
      <c r="F1419" s="455">
        <v>2201701301248</v>
      </c>
      <c r="G1419" s="416">
        <v>11</v>
      </c>
      <c r="H1419" s="415" t="s">
        <v>3528</v>
      </c>
      <c r="I1419" s="418" t="s">
        <v>3876</v>
      </c>
      <c r="J1419" s="418" t="s">
        <v>3877</v>
      </c>
      <c r="K1419" s="418" t="s">
        <v>3878</v>
      </c>
      <c r="L1419" s="418" t="s">
        <v>3576</v>
      </c>
      <c r="M1419" s="419">
        <v>40.27258333333333</v>
      </c>
      <c r="N1419" s="419">
        <v>-79.798186111111107</v>
      </c>
      <c r="O1419" s="418">
        <v>20150170073</v>
      </c>
      <c r="P1419" s="413" t="s">
        <v>55</v>
      </c>
      <c r="Q1419" s="413" t="s">
        <v>3227</v>
      </c>
      <c r="R1419" s="413" t="s">
        <v>3613</v>
      </c>
      <c r="S1419" s="420" t="s">
        <v>302</v>
      </c>
      <c r="T1419" s="413"/>
      <c r="U1419" s="436"/>
      <c r="V1419" s="606">
        <f>LOOKUP(Table1[[#This Row],[JV '#]],Table4[JV '#],Table4[Construction Start Dates])</f>
        <v>42480</v>
      </c>
    </row>
    <row r="1420" spans="1:22" ht="24" x14ac:dyDescent="0.25">
      <c r="A1420" s="414" t="s">
        <v>3885</v>
      </c>
      <c r="B1420" s="415" t="s">
        <v>35</v>
      </c>
      <c r="C1420" s="459">
        <v>426</v>
      </c>
      <c r="D1420" s="540">
        <v>1520</v>
      </c>
      <c r="E1420" s="415">
        <v>99665</v>
      </c>
      <c r="F1420" s="478">
        <v>2201701400112</v>
      </c>
      <c r="G1420" s="416">
        <v>11</v>
      </c>
      <c r="H1420" s="415" t="s">
        <v>3528</v>
      </c>
      <c r="I1420" s="418" t="s">
        <v>3886</v>
      </c>
      <c r="J1420" s="418" t="s">
        <v>3887</v>
      </c>
      <c r="K1420" s="418" t="s">
        <v>3405</v>
      </c>
      <c r="L1420" s="418" t="s">
        <v>3576</v>
      </c>
      <c r="M1420" s="419">
        <v>40.274999999999999</v>
      </c>
      <c r="N1420" s="419">
        <v>-79.799347222222224</v>
      </c>
      <c r="O1420" s="418">
        <v>20150161794</v>
      </c>
      <c r="P1420" s="413" t="s">
        <v>107</v>
      </c>
      <c r="Q1420" s="413" t="s">
        <v>3561</v>
      </c>
      <c r="R1420" s="413" t="s">
        <v>3562</v>
      </c>
      <c r="S1420" s="420" t="s">
        <v>302</v>
      </c>
      <c r="T1420" s="413"/>
      <c r="U1420" s="420"/>
      <c r="V1420" s="606">
        <f>LOOKUP(Table1[[#This Row],[JV '#]],Table4[JV '#],Table4[Construction Start Dates])</f>
        <v>42538</v>
      </c>
    </row>
    <row r="1421" spans="1:22" ht="24" x14ac:dyDescent="0.25">
      <c r="A1421" s="414" t="s">
        <v>3888</v>
      </c>
      <c r="B1421" s="415" t="s">
        <v>35</v>
      </c>
      <c r="C1421" s="459">
        <v>426</v>
      </c>
      <c r="D1421" s="540">
        <v>1520</v>
      </c>
      <c r="E1421" s="415">
        <v>99665</v>
      </c>
      <c r="F1421" s="478">
        <v>2201701400112</v>
      </c>
      <c r="G1421" s="416">
        <v>11</v>
      </c>
      <c r="H1421" s="415" t="s">
        <v>3528</v>
      </c>
      <c r="I1421" s="418" t="s">
        <v>3886</v>
      </c>
      <c r="J1421" s="418" t="s">
        <v>3887</v>
      </c>
      <c r="K1421" s="418" t="s">
        <v>3405</v>
      </c>
      <c r="L1421" s="418" t="s">
        <v>3576</v>
      </c>
      <c r="M1421" s="419">
        <v>40.274999999999999</v>
      </c>
      <c r="N1421" s="419">
        <v>-79.799347222222224</v>
      </c>
      <c r="O1421" s="418">
        <v>20150161794</v>
      </c>
      <c r="P1421" s="413" t="s">
        <v>353</v>
      </c>
      <c r="Q1421" s="413" t="s">
        <v>382</v>
      </c>
      <c r="R1421" s="413" t="s">
        <v>3889</v>
      </c>
      <c r="S1421" s="420" t="s">
        <v>44</v>
      </c>
      <c r="T1421" s="413"/>
      <c r="U1421" s="436"/>
      <c r="V1421" s="606">
        <f>LOOKUP(Table1[[#This Row],[JV '#]],Table4[JV '#],Table4[Construction Start Dates])</f>
        <v>42538</v>
      </c>
    </row>
    <row r="1422" spans="1:22" ht="24" x14ac:dyDescent="0.25">
      <c r="A1422" s="414" t="s">
        <v>3890</v>
      </c>
      <c r="B1422" s="415" t="s">
        <v>35</v>
      </c>
      <c r="C1422" s="459">
        <v>426</v>
      </c>
      <c r="D1422" s="540">
        <v>1520</v>
      </c>
      <c r="E1422" s="415">
        <v>99665</v>
      </c>
      <c r="F1422" s="478">
        <v>2201701400112</v>
      </c>
      <c r="G1422" s="416">
        <v>11</v>
      </c>
      <c r="H1422" s="415" t="s">
        <v>3528</v>
      </c>
      <c r="I1422" s="418" t="s">
        <v>3886</v>
      </c>
      <c r="J1422" s="418" t="s">
        <v>3887</v>
      </c>
      <c r="K1422" s="418" t="s">
        <v>3405</v>
      </c>
      <c r="L1422" s="418" t="s">
        <v>3576</v>
      </c>
      <c r="M1422" s="419">
        <v>40.274999999999999</v>
      </c>
      <c r="N1422" s="419">
        <v>-79.799347222222224</v>
      </c>
      <c r="O1422" s="418">
        <v>20150161794</v>
      </c>
      <c r="P1422" s="413" t="s">
        <v>41</v>
      </c>
      <c r="Q1422" s="413" t="s">
        <v>3581</v>
      </c>
      <c r="R1422" s="413" t="s">
        <v>2875</v>
      </c>
      <c r="S1422" s="420" t="s">
        <v>44</v>
      </c>
      <c r="T1422" s="413"/>
      <c r="U1422" s="436"/>
      <c r="V1422" s="606">
        <f>LOOKUP(Table1[[#This Row],[JV '#]],Table4[JV '#],Table4[Construction Start Dates])</f>
        <v>42538</v>
      </c>
    </row>
    <row r="1423" spans="1:22" ht="25.5" x14ac:dyDescent="0.25">
      <c r="A1423" s="414" t="s">
        <v>3891</v>
      </c>
      <c r="B1423" s="415" t="s">
        <v>35</v>
      </c>
      <c r="C1423" s="459">
        <v>427</v>
      </c>
      <c r="D1423" s="540">
        <v>1523</v>
      </c>
      <c r="E1423" s="416">
        <v>78224</v>
      </c>
      <c r="F1423" s="478">
        <v>2201800400721</v>
      </c>
      <c r="G1423" s="416">
        <v>11</v>
      </c>
      <c r="H1423" s="415" t="s">
        <v>3528</v>
      </c>
      <c r="I1423" s="418" t="s">
        <v>3892</v>
      </c>
      <c r="J1423" s="418" t="s">
        <v>3893</v>
      </c>
      <c r="K1423" s="418" t="s">
        <v>3894</v>
      </c>
      <c r="L1423" s="418" t="s">
        <v>3576</v>
      </c>
      <c r="M1423" s="419">
        <v>40.308250000000001</v>
      </c>
      <c r="N1423" s="419">
        <v>-79.833547222222222</v>
      </c>
      <c r="O1423" s="418" t="s">
        <v>3895</v>
      </c>
      <c r="P1423" s="574" t="s">
        <v>353</v>
      </c>
      <c r="Q1423" s="574" t="s">
        <v>3610</v>
      </c>
      <c r="R1423" s="576" t="s">
        <v>3611</v>
      </c>
      <c r="S1423" s="420" t="s">
        <v>44</v>
      </c>
      <c r="T1423" s="413"/>
      <c r="U1423" s="420"/>
      <c r="V1423" s="606">
        <f>LOOKUP(Table1[[#This Row],[JV '#]],Table4[JV '#],Table4[Construction Start Dates])</f>
        <v>42480</v>
      </c>
    </row>
    <row r="1424" spans="1:22" ht="38.25" x14ac:dyDescent="0.25">
      <c r="A1424" s="414" t="s">
        <v>3896</v>
      </c>
      <c r="B1424" s="415" t="s">
        <v>35</v>
      </c>
      <c r="C1424" s="459">
        <v>427</v>
      </c>
      <c r="D1424" s="540">
        <v>1523</v>
      </c>
      <c r="E1424" s="416">
        <v>78224</v>
      </c>
      <c r="F1424" s="478">
        <v>2201800400721</v>
      </c>
      <c r="G1424" s="416">
        <v>11</v>
      </c>
      <c r="H1424" s="415" t="s">
        <v>3528</v>
      </c>
      <c r="I1424" s="418" t="s">
        <v>3892</v>
      </c>
      <c r="J1424" s="418" t="s">
        <v>3893</v>
      </c>
      <c r="K1424" s="418" t="s">
        <v>3894</v>
      </c>
      <c r="L1424" s="418" t="s">
        <v>3576</v>
      </c>
      <c r="M1424" s="419">
        <v>40.308250000000001</v>
      </c>
      <c r="N1424" s="419">
        <v>-79.833547222222222</v>
      </c>
      <c r="O1424" s="418" t="s">
        <v>3895</v>
      </c>
      <c r="P1424" s="574" t="s">
        <v>46</v>
      </c>
      <c r="Q1424" s="582" t="s">
        <v>3222</v>
      </c>
      <c r="R1424" s="576" t="s">
        <v>3608</v>
      </c>
      <c r="S1424" s="420" t="s">
        <v>302</v>
      </c>
      <c r="T1424" s="413"/>
      <c r="U1424" s="436"/>
      <c r="V1424" s="606">
        <f>LOOKUP(Table1[[#This Row],[JV '#]],Table4[JV '#],Table4[Construction Start Dates])</f>
        <v>42480</v>
      </c>
    </row>
    <row r="1425" spans="1:22" ht="127.5" x14ac:dyDescent="0.25">
      <c r="A1425" s="414" t="s">
        <v>3897</v>
      </c>
      <c r="B1425" s="415" t="s">
        <v>35</v>
      </c>
      <c r="C1425" s="459">
        <v>427</v>
      </c>
      <c r="D1425" s="540">
        <v>1523</v>
      </c>
      <c r="E1425" s="416">
        <v>78224</v>
      </c>
      <c r="F1425" s="478">
        <v>2201800400721</v>
      </c>
      <c r="G1425" s="416">
        <v>11</v>
      </c>
      <c r="H1425" s="415" t="s">
        <v>3528</v>
      </c>
      <c r="I1425" s="418" t="s">
        <v>3892</v>
      </c>
      <c r="J1425" s="418" t="s">
        <v>3893</v>
      </c>
      <c r="K1425" s="418" t="s">
        <v>3894</v>
      </c>
      <c r="L1425" s="418" t="s">
        <v>3576</v>
      </c>
      <c r="M1425" s="419">
        <v>40.308250000000001</v>
      </c>
      <c r="N1425" s="419">
        <v>-79.833547222222222</v>
      </c>
      <c r="O1425" s="418" t="s">
        <v>3895</v>
      </c>
      <c r="P1425" s="574" t="s">
        <v>107</v>
      </c>
      <c r="Q1425" s="574" t="s">
        <v>3591</v>
      </c>
      <c r="R1425" s="576" t="s">
        <v>3870</v>
      </c>
      <c r="S1425" s="420" t="s">
        <v>44</v>
      </c>
      <c r="T1425" s="413"/>
      <c r="U1425" s="436"/>
      <c r="V1425" s="606">
        <f>LOOKUP(Table1[[#This Row],[JV '#]],Table4[JV '#],Table4[Construction Start Dates])</f>
        <v>42480</v>
      </c>
    </row>
    <row r="1426" spans="1:22" ht="25.5" x14ac:dyDescent="0.25">
      <c r="A1426" s="414" t="s">
        <v>3898</v>
      </c>
      <c r="B1426" s="415" t="s">
        <v>35</v>
      </c>
      <c r="C1426" s="459">
        <v>427</v>
      </c>
      <c r="D1426" s="540">
        <v>1523</v>
      </c>
      <c r="E1426" s="416">
        <v>78224</v>
      </c>
      <c r="F1426" s="478">
        <v>2201800400721</v>
      </c>
      <c r="G1426" s="416">
        <v>11</v>
      </c>
      <c r="H1426" s="415" t="s">
        <v>3528</v>
      </c>
      <c r="I1426" s="418" t="s">
        <v>3892</v>
      </c>
      <c r="J1426" s="418" t="s">
        <v>3893</v>
      </c>
      <c r="K1426" s="418" t="s">
        <v>3894</v>
      </c>
      <c r="L1426" s="418" t="s">
        <v>3576</v>
      </c>
      <c r="M1426" s="419">
        <v>40.308250000000001</v>
      </c>
      <c r="N1426" s="419">
        <v>-79.833547222222222</v>
      </c>
      <c r="O1426" s="418" t="s">
        <v>3895</v>
      </c>
      <c r="P1426" s="579" t="s">
        <v>41</v>
      </c>
      <c r="Q1426" s="574" t="s">
        <v>3581</v>
      </c>
      <c r="R1426" s="581" t="s">
        <v>3838</v>
      </c>
      <c r="S1426" s="420" t="s">
        <v>44</v>
      </c>
      <c r="T1426" s="413"/>
      <c r="U1426" s="436"/>
      <c r="V1426" s="606">
        <f>LOOKUP(Table1[[#This Row],[JV '#]],Table4[JV '#],Table4[Construction Start Dates])</f>
        <v>42480</v>
      </c>
    </row>
    <row r="1427" spans="1:22" ht="25.5" x14ac:dyDescent="0.25">
      <c r="A1427" s="414" t="s">
        <v>3899</v>
      </c>
      <c r="B1427" s="415" t="s">
        <v>35</v>
      </c>
      <c r="C1427" s="459">
        <v>427</v>
      </c>
      <c r="D1427" s="540">
        <v>1523</v>
      </c>
      <c r="E1427" s="416">
        <v>78224</v>
      </c>
      <c r="F1427" s="478">
        <v>2201800400721</v>
      </c>
      <c r="G1427" s="416">
        <v>11</v>
      </c>
      <c r="H1427" s="415" t="s">
        <v>3528</v>
      </c>
      <c r="I1427" s="418" t="s">
        <v>3892</v>
      </c>
      <c r="J1427" s="418" t="s">
        <v>3893</v>
      </c>
      <c r="K1427" s="418" t="s">
        <v>3894</v>
      </c>
      <c r="L1427" s="418" t="s">
        <v>3576</v>
      </c>
      <c r="M1427" s="419">
        <v>40.308250000000001</v>
      </c>
      <c r="N1427" s="419">
        <v>-79.833547222222222</v>
      </c>
      <c r="O1427" s="418" t="s">
        <v>3895</v>
      </c>
      <c r="P1427" s="574" t="s">
        <v>55</v>
      </c>
      <c r="Q1427" s="574" t="s">
        <v>417</v>
      </c>
      <c r="R1427" s="576" t="s">
        <v>3846</v>
      </c>
      <c r="S1427" s="420" t="s">
        <v>302</v>
      </c>
      <c r="T1427" s="413"/>
      <c r="U1427" s="436"/>
      <c r="V1427" s="606">
        <f>LOOKUP(Table1[[#This Row],[JV '#]],Table4[JV '#],Table4[Construction Start Dates])</f>
        <v>42480</v>
      </c>
    </row>
    <row r="1428" spans="1:22" ht="63.75" x14ac:dyDescent="0.25">
      <c r="A1428" s="414" t="s">
        <v>3900</v>
      </c>
      <c r="B1428" s="415" t="s">
        <v>35</v>
      </c>
      <c r="C1428" s="459">
        <v>427</v>
      </c>
      <c r="D1428" s="540">
        <v>1523</v>
      </c>
      <c r="E1428" s="416">
        <v>78224</v>
      </c>
      <c r="F1428" s="478">
        <v>2201800400721</v>
      </c>
      <c r="G1428" s="416">
        <v>11</v>
      </c>
      <c r="H1428" s="415" t="s">
        <v>3528</v>
      </c>
      <c r="I1428" s="418" t="s">
        <v>3892</v>
      </c>
      <c r="J1428" s="418" t="s">
        <v>3893</v>
      </c>
      <c r="K1428" s="418" t="s">
        <v>3894</v>
      </c>
      <c r="L1428" s="418" t="s">
        <v>3576</v>
      </c>
      <c r="M1428" s="419">
        <v>40.308250000000001</v>
      </c>
      <c r="N1428" s="419">
        <v>-79.833547222222222</v>
      </c>
      <c r="O1428" s="418" t="s">
        <v>3895</v>
      </c>
      <c r="P1428" s="574" t="s">
        <v>55</v>
      </c>
      <c r="Q1428" s="574" t="s">
        <v>3227</v>
      </c>
      <c r="R1428" s="583" t="s">
        <v>3613</v>
      </c>
      <c r="S1428" s="420" t="s">
        <v>302</v>
      </c>
      <c r="T1428" s="413"/>
      <c r="U1428" s="436"/>
      <c r="V1428" s="606">
        <f>LOOKUP(Table1[[#This Row],[JV '#]],Table4[JV '#],Table4[Construction Start Dates])</f>
        <v>42480</v>
      </c>
    </row>
    <row r="1429" spans="1:22" ht="24" x14ac:dyDescent="0.25">
      <c r="A1429" s="414" t="s">
        <v>3901</v>
      </c>
      <c r="B1429" s="415" t="s">
        <v>35</v>
      </c>
      <c r="C1429" s="459">
        <v>428</v>
      </c>
      <c r="D1429" s="540">
        <v>1527</v>
      </c>
      <c r="E1429" s="415">
        <v>99670</v>
      </c>
      <c r="F1429" s="455">
        <v>2202200102622</v>
      </c>
      <c r="G1429" s="416">
        <v>11</v>
      </c>
      <c r="H1429" s="415" t="s">
        <v>3528</v>
      </c>
      <c r="I1429" s="418" t="s">
        <v>3902</v>
      </c>
      <c r="J1429" s="418" t="s">
        <v>3903</v>
      </c>
      <c r="K1429" s="418" t="s">
        <v>3904</v>
      </c>
      <c r="L1429" s="418" t="s">
        <v>3905</v>
      </c>
      <c r="M1429" s="419">
        <v>40.330916666666702</v>
      </c>
      <c r="N1429" s="419">
        <v>-79.787683333333334</v>
      </c>
      <c r="O1429" s="418">
        <v>20150411843</v>
      </c>
      <c r="P1429" s="413" t="s">
        <v>41</v>
      </c>
      <c r="Q1429" s="413" t="s">
        <v>3567</v>
      </c>
      <c r="R1429" s="413" t="s">
        <v>2875</v>
      </c>
      <c r="S1429" s="420" t="s">
        <v>44</v>
      </c>
      <c r="T1429" s="413"/>
      <c r="U1429" s="420"/>
      <c r="V1429" s="606">
        <f>LOOKUP(Table1[[#This Row],[JV '#]],Table4[JV '#],Table4[Construction Start Dates])</f>
        <v>42877</v>
      </c>
    </row>
    <row r="1430" spans="1:22" ht="24" x14ac:dyDescent="0.25">
      <c r="A1430" s="414" t="s">
        <v>3906</v>
      </c>
      <c r="B1430" s="415" t="s">
        <v>35</v>
      </c>
      <c r="C1430" s="459">
        <v>428</v>
      </c>
      <c r="D1430" s="540">
        <v>1527</v>
      </c>
      <c r="E1430" s="415">
        <v>99670</v>
      </c>
      <c r="F1430" s="455">
        <v>2202200102622</v>
      </c>
      <c r="G1430" s="416">
        <v>11</v>
      </c>
      <c r="H1430" s="415" t="s">
        <v>3528</v>
      </c>
      <c r="I1430" s="418" t="s">
        <v>3902</v>
      </c>
      <c r="J1430" s="418" t="s">
        <v>3903</v>
      </c>
      <c r="K1430" s="418" t="s">
        <v>3904</v>
      </c>
      <c r="L1430" s="418" t="s">
        <v>3905</v>
      </c>
      <c r="M1430" s="419">
        <v>40.330916666666667</v>
      </c>
      <c r="N1430" s="419">
        <v>-79.787683333333334</v>
      </c>
      <c r="O1430" s="418">
        <v>20150411843</v>
      </c>
      <c r="P1430" s="413" t="s">
        <v>353</v>
      </c>
      <c r="Q1430" s="413" t="s">
        <v>3588</v>
      </c>
      <c r="R1430" s="413" t="s">
        <v>3589</v>
      </c>
      <c r="S1430" s="420" t="s">
        <v>44</v>
      </c>
      <c r="T1430" s="413" t="s">
        <v>628</v>
      </c>
      <c r="U1430" s="436"/>
      <c r="V1430" s="606">
        <f>LOOKUP(Table1[[#This Row],[JV '#]],Table4[JV '#],Table4[Construction Start Dates])</f>
        <v>42877</v>
      </c>
    </row>
    <row r="1431" spans="1:22" x14ac:dyDescent="0.25">
      <c r="A1431" s="414" t="s">
        <v>3907</v>
      </c>
      <c r="B1431" s="415" t="s">
        <v>35</v>
      </c>
      <c r="C1431" s="459">
        <v>429</v>
      </c>
      <c r="D1431" s="456">
        <v>1559</v>
      </c>
      <c r="E1431" s="416">
        <v>63529</v>
      </c>
      <c r="F1431" s="478">
        <v>2204500300840</v>
      </c>
      <c r="G1431" s="416">
        <v>11</v>
      </c>
      <c r="H1431" s="415" t="s">
        <v>3528</v>
      </c>
      <c r="I1431" s="418" t="s">
        <v>3908</v>
      </c>
      <c r="J1431" s="418" t="s">
        <v>3909</v>
      </c>
      <c r="K1431" s="563" t="s">
        <v>3910</v>
      </c>
      <c r="L1431" s="563" t="s">
        <v>3911</v>
      </c>
      <c r="M1431" s="535">
        <v>40.35102777777778</v>
      </c>
      <c r="N1431" s="535">
        <v>-79.896116666666671</v>
      </c>
      <c r="O1431" s="418">
        <v>20143571433</v>
      </c>
      <c r="P1431" s="413" t="s">
        <v>55</v>
      </c>
      <c r="Q1431" s="413" t="s">
        <v>1003</v>
      </c>
      <c r="R1431" s="413" t="s">
        <v>3912</v>
      </c>
      <c r="S1431" s="420" t="s">
        <v>44</v>
      </c>
      <c r="T1431" s="413"/>
      <c r="U1431" s="420"/>
      <c r="V1431" s="606">
        <f>LOOKUP(Table1[[#This Row],[JV '#]],Table4[JV '#],Table4[Construction Start Dates])</f>
        <v>42782</v>
      </c>
    </row>
    <row r="1432" spans="1:22" x14ac:dyDescent="0.25">
      <c r="A1432" s="414" t="s">
        <v>3913</v>
      </c>
      <c r="B1432" s="415" t="s">
        <v>35</v>
      </c>
      <c r="C1432" s="459">
        <v>429</v>
      </c>
      <c r="D1432" s="456">
        <v>1559</v>
      </c>
      <c r="E1432" s="416">
        <v>63529</v>
      </c>
      <c r="F1432" s="478">
        <v>2204500300840</v>
      </c>
      <c r="G1432" s="416">
        <v>11</v>
      </c>
      <c r="H1432" s="415" t="s">
        <v>3528</v>
      </c>
      <c r="I1432" s="418" t="s">
        <v>3908</v>
      </c>
      <c r="J1432" s="418" t="s">
        <v>3909</v>
      </c>
      <c r="K1432" s="563" t="s">
        <v>3910</v>
      </c>
      <c r="L1432" s="563" t="s">
        <v>3911</v>
      </c>
      <c r="M1432" s="535">
        <v>40.35102777777778</v>
      </c>
      <c r="N1432" s="535">
        <v>-79.896116666666671</v>
      </c>
      <c r="O1432" s="418">
        <v>20143571433</v>
      </c>
      <c r="P1432" s="413"/>
      <c r="Q1432" s="413" t="s">
        <v>3914</v>
      </c>
      <c r="R1432" s="413" t="s">
        <v>3915</v>
      </c>
      <c r="S1432" s="420"/>
      <c r="T1432" s="413"/>
      <c r="U1432" s="436"/>
      <c r="V1432" s="606">
        <f>LOOKUP(Table1[[#This Row],[JV '#]],Table4[JV '#],Table4[Construction Start Dates])</f>
        <v>42782</v>
      </c>
    </row>
    <row r="1433" spans="1:22" ht="24" x14ac:dyDescent="0.25">
      <c r="A1433" s="414" t="s">
        <v>3916</v>
      </c>
      <c r="B1433" s="415" t="s">
        <v>35</v>
      </c>
      <c r="C1433" s="459">
        <v>429</v>
      </c>
      <c r="D1433" s="456">
        <v>1559</v>
      </c>
      <c r="E1433" s="416">
        <v>63529</v>
      </c>
      <c r="F1433" s="478">
        <v>2204500300840</v>
      </c>
      <c r="G1433" s="416">
        <v>11</v>
      </c>
      <c r="H1433" s="415" t="s">
        <v>3528</v>
      </c>
      <c r="I1433" s="418" t="s">
        <v>3908</v>
      </c>
      <c r="J1433" s="418" t="s">
        <v>3909</v>
      </c>
      <c r="K1433" s="563" t="s">
        <v>3910</v>
      </c>
      <c r="L1433" s="563" t="s">
        <v>3911</v>
      </c>
      <c r="M1433" s="535">
        <v>40.35102777777778</v>
      </c>
      <c r="N1433" s="535">
        <v>-79.896116666666671</v>
      </c>
      <c r="O1433" s="418">
        <v>20143571433</v>
      </c>
      <c r="P1433" s="413" t="s">
        <v>41</v>
      </c>
      <c r="Q1433" s="413" t="s">
        <v>3386</v>
      </c>
      <c r="R1433" s="413" t="s">
        <v>2875</v>
      </c>
      <c r="S1433" s="420" t="s">
        <v>44</v>
      </c>
      <c r="T1433" s="413"/>
      <c r="U1433" s="436"/>
      <c r="V1433" s="606">
        <f>LOOKUP(Table1[[#This Row],[JV '#]],Table4[JV '#],Table4[Construction Start Dates])</f>
        <v>42782</v>
      </c>
    </row>
    <row r="1434" spans="1:22" x14ac:dyDescent="0.25">
      <c r="A1434" s="414" t="s">
        <v>3917</v>
      </c>
      <c r="B1434" s="415" t="s">
        <v>35</v>
      </c>
      <c r="C1434" s="459">
        <v>429</v>
      </c>
      <c r="D1434" s="456">
        <v>1559</v>
      </c>
      <c r="E1434" s="416">
        <v>63529</v>
      </c>
      <c r="F1434" s="478">
        <v>2204500300840</v>
      </c>
      <c r="G1434" s="416">
        <v>11</v>
      </c>
      <c r="H1434" s="415" t="s">
        <v>3528</v>
      </c>
      <c r="I1434" s="418" t="s">
        <v>3908</v>
      </c>
      <c r="J1434" s="418" t="s">
        <v>3909</v>
      </c>
      <c r="K1434" s="563" t="s">
        <v>3910</v>
      </c>
      <c r="L1434" s="563" t="s">
        <v>3911</v>
      </c>
      <c r="M1434" s="535">
        <v>40.35102777777778</v>
      </c>
      <c r="N1434" s="535">
        <v>-79.896116666666671</v>
      </c>
      <c r="O1434" s="418">
        <v>20143571433</v>
      </c>
      <c r="P1434" s="413"/>
      <c r="Q1434" s="413" t="s">
        <v>3918</v>
      </c>
      <c r="R1434" s="413" t="s">
        <v>3919</v>
      </c>
      <c r="S1434" s="420"/>
      <c r="T1434" s="413"/>
      <c r="U1434" s="436"/>
      <c r="V1434" s="606">
        <f>LOOKUP(Table1[[#This Row],[JV '#]],Table4[JV '#],Table4[Construction Start Dates])</f>
        <v>42782</v>
      </c>
    </row>
    <row r="1435" spans="1:22" ht="24" x14ac:dyDescent="0.25">
      <c r="A1435" s="414" t="s">
        <v>3920</v>
      </c>
      <c r="B1435" s="415" t="s">
        <v>35</v>
      </c>
      <c r="C1435" s="459">
        <v>429</v>
      </c>
      <c r="D1435" s="456">
        <v>1559</v>
      </c>
      <c r="E1435" s="416">
        <v>63529</v>
      </c>
      <c r="F1435" s="478">
        <v>2204500300840</v>
      </c>
      <c r="G1435" s="416">
        <v>11</v>
      </c>
      <c r="H1435" s="415" t="s">
        <v>3528</v>
      </c>
      <c r="I1435" s="418" t="s">
        <v>3908</v>
      </c>
      <c r="J1435" s="418" t="s">
        <v>3909</v>
      </c>
      <c r="K1435" s="563" t="s">
        <v>3910</v>
      </c>
      <c r="L1435" s="563" t="s">
        <v>3911</v>
      </c>
      <c r="M1435" s="535">
        <v>40.35102777777778</v>
      </c>
      <c r="N1435" s="535">
        <v>-79.896116666666671</v>
      </c>
      <c r="O1435" s="418">
        <v>20143571433</v>
      </c>
      <c r="P1435" s="413" t="s">
        <v>309</v>
      </c>
      <c r="Q1435" s="413" t="s">
        <v>382</v>
      </c>
      <c r="R1435" s="413" t="s">
        <v>3921</v>
      </c>
      <c r="S1435" s="420" t="s">
        <v>44</v>
      </c>
      <c r="T1435" s="413"/>
      <c r="U1435" s="436"/>
      <c r="V1435" s="606">
        <f>LOOKUP(Table1[[#This Row],[JV '#]],Table4[JV '#],Table4[Construction Start Dates])</f>
        <v>42782</v>
      </c>
    </row>
    <row r="1436" spans="1:22" ht="25.5" x14ac:dyDescent="0.25">
      <c r="A1436" s="414" t="s">
        <v>3922</v>
      </c>
      <c r="B1436" s="415" t="s">
        <v>35</v>
      </c>
      <c r="C1436" s="415">
        <v>430</v>
      </c>
      <c r="D1436" s="540">
        <v>1562</v>
      </c>
      <c r="E1436" s="416">
        <v>78271</v>
      </c>
      <c r="F1436" s="455">
        <v>2204600401678</v>
      </c>
      <c r="G1436" s="416">
        <v>11</v>
      </c>
      <c r="H1436" s="415" t="s">
        <v>3528</v>
      </c>
      <c r="I1436" s="418" t="s">
        <v>3923</v>
      </c>
      <c r="J1436" s="418" t="s">
        <v>3924</v>
      </c>
      <c r="K1436" s="561" t="s">
        <v>3925</v>
      </c>
      <c r="L1436" s="561" t="s">
        <v>3926</v>
      </c>
      <c r="M1436" s="480">
        <v>40.351972222222201</v>
      </c>
      <c r="N1436" s="480">
        <v>-79.964480555555554</v>
      </c>
      <c r="O1436" s="418">
        <v>20150161783</v>
      </c>
      <c r="P1436" s="574" t="s">
        <v>41</v>
      </c>
      <c r="Q1436" s="580" t="s">
        <v>3927</v>
      </c>
      <c r="R1436" s="575" t="s">
        <v>3928</v>
      </c>
      <c r="S1436" s="420" t="s">
        <v>44</v>
      </c>
      <c r="T1436" s="413"/>
      <c r="U1436" s="420"/>
      <c r="V1436" s="606">
        <f>LOOKUP(Table1[[#This Row],[JV '#]],Table4[JV '#],Table4[Construction Start Dates])</f>
        <v>42521</v>
      </c>
    </row>
    <row r="1437" spans="1:22" ht="25.5" x14ac:dyDescent="0.25">
      <c r="A1437" s="414" t="s">
        <v>3929</v>
      </c>
      <c r="B1437" s="415" t="s">
        <v>35</v>
      </c>
      <c r="C1437" s="415">
        <v>430</v>
      </c>
      <c r="D1437" s="540">
        <v>1562</v>
      </c>
      <c r="E1437" s="416">
        <v>78271</v>
      </c>
      <c r="F1437" s="455">
        <v>2204600401678</v>
      </c>
      <c r="G1437" s="416">
        <v>11</v>
      </c>
      <c r="H1437" s="415" t="s">
        <v>3528</v>
      </c>
      <c r="I1437" s="418" t="s">
        <v>3923</v>
      </c>
      <c r="J1437" s="418" t="s">
        <v>3924</v>
      </c>
      <c r="K1437" s="561" t="s">
        <v>3925</v>
      </c>
      <c r="L1437" s="561" t="s">
        <v>3926</v>
      </c>
      <c r="M1437" s="480">
        <v>40.351972222222223</v>
      </c>
      <c r="N1437" s="480">
        <v>-79.964480555555554</v>
      </c>
      <c r="O1437" s="418">
        <v>20150161783</v>
      </c>
      <c r="P1437" s="574" t="s">
        <v>309</v>
      </c>
      <c r="Q1437" s="574" t="s">
        <v>3610</v>
      </c>
      <c r="R1437" s="576" t="s">
        <v>3611</v>
      </c>
      <c r="S1437" s="420" t="s">
        <v>44</v>
      </c>
      <c r="T1437" s="413"/>
      <c r="U1437" s="436"/>
      <c r="V1437" s="606">
        <f>LOOKUP(Table1[[#This Row],[JV '#]],Table4[JV '#],Table4[Construction Start Dates])</f>
        <v>42521</v>
      </c>
    </row>
    <row r="1438" spans="1:22" ht="25.5" x14ac:dyDescent="0.25">
      <c r="A1438" s="414" t="s">
        <v>3930</v>
      </c>
      <c r="B1438" s="415" t="s">
        <v>35</v>
      </c>
      <c r="C1438" s="415">
        <v>430</v>
      </c>
      <c r="D1438" s="540">
        <v>1562</v>
      </c>
      <c r="E1438" s="416">
        <v>78271</v>
      </c>
      <c r="F1438" s="455">
        <v>2204600401678</v>
      </c>
      <c r="G1438" s="416">
        <v>11</v>
      </c>
      <c r="H1438" s="415" t="s">
        <v>3528</v>
      </c>
      <c r="I1438" s="418" t="s">
        <v>3923</v>
      </c>
      <c r="J1438" s="418" t="s">
        <v>3924</v>
      </c>
      <c r="K1438" s="561" t="s">
        <v>3925</v>
      </c>
      <c r="L1438" s="561" t="s">
        <v>3926</v>
      </c>
      <c r="M1438" s="480">
        <v>40.351972222222223</v>
      </c>
      <c r="N1438" s="480">
        <v>-79.964480555555554</v>
      </c>
      <c r="O1438" s="418">
        <v>20150161783</v>
      </c>
      <c r="P1438" s="574" t="s">
        <v>41</v>
      </c>
      <c r="Q1438" s="574" t="s">
        <v>3931</v>
      </c>
      <c r="R1438" s="577" t="s">
        <v>3170</v>
      </c>
      <c r="S1438" s="420" t="s">
        <v>44</v>
      </c>
      <c r="T1438" s="413"/>
      <c r="U1438" s="436"/>
      <c r="V1438" s="606">
        <f>LOOKUP(Table1[[#This Row],[JV '#]],Table4[JV '#],Table4[Construction Start Dates])</f>
        <v>42521</v>
      </c>
    </row>
    <row r="1439" spans="1:22" ht="25.5" x14ac:dyDescent="0.25">
      <c r="A1439" s="414" t="s">
        <v>3932</v>
      </c>
      <c r="B1439" s="415" t="s">
        <v>35</v>
      </c>
      <c r="C1439" s="415">
        <v>430</v>
      </c>
      <c r="D1439" s="540">
        <v>1562</v>
      </c>
      <c r="E1439" s="416">
        <v>78271</v>
      </c>
      <c r="F1439" s="455">
        <v>2204600401678</v>
      </c>
      <c r="G1439" s="416">
        <v>11</v>
      </c>
      <c r="H1439" s="415" t="s">
        <v>3528</v>
      </c>
      <c r="I1439" s="418" t="s">
        <v>3923</v>
      </c>
      <c r="J1439" s="418" t="s">
        <v>3924</v>
      </c>
      <c r="K1439" s="561" t="s">
        <v>3925</v>
      </c>
      <c r="L1439" s="561" t="s">
        <v>3926</v>
      </c>
      <c r="M1439" s="480">
        <v>40.351972222222223</v>
      </c>
      <c r="N1439" s="480">
        <v>-79.964480555555554</v>
      </c>
      <c r="O1439" s="418">
        <v>20150161783</v>
      </c>
      <c r="P1439" s="574" t="s">
        <v>46</v>
      </c>
      <c r="Q1439" s="574" t="s">
        <v>3541</v>
      </c>
      <c r="R1439" s="575" t="s">
        <v>3542</v>
      </c>
      <c r="S1439" s="420" t="s">
        <v>302</v>
      </c>
      <c r="T1439" s="413"/>
      <c r="U1439" s="436"/>
      <c r="V1439" s="606">
        <f>LOOKUP(Table1[[#This Row],[JV '#]],Table4[JV '#],Table4[Construction Start Dates])</f>
        <v>42521</v>
      </c>
    </row>
    <row r="1440" spans="1:22" ht="25.5" x14ac:dyDescent="0.25">
      <c r="A1440" s="414" t="s">
        <v>3933</v>
      </c>
      <c r="B1440" s="415" t="s">
        <v>35</v>
      </c>
      <c r="C1440" s="415">
        <v>430</v>
      </c>
      <c r="D1440" s="540">
        <v>1562</v>
      </c>
      <c r="E1440" s="416">
        <v>78271</v>
      </c>
      <c r="F1440" s="455">
        <v>2204600401678</v>
      </c>
      <c r="G1440" s="416">
        <v>11</v>
      </c>
      <c r="H1440" s="415" t="s">
        <v>3528</v>
      </c>
      <c r="I1440" s="418" t="s">
        <v>3923</v>
      </c>
      <c r="J1440" s="418" t="s">
        <v>3924</v>
      </c>
      <c r="K1440" s="561" t="s">
        <v>3925</v>
      </c>
      <c r="L1440" s="561" t="s">
        <v>3926</v>
      </c>
      <c r="M1440" s="480">
        <v>40.351972222222223</v>
      </c>
      <c r="N1440" s="480">
        <v>-79.964480555555554</v>
      </c>
      <c r="O1440" s="418">
        <v>20150161783</v>
      </c>
      <c r="P1440" s="574" t="s">
        <v>55</v>
      </c>
      <c r="Q1440" s="573" t="s">
        <v>3544</v>
      </c>
      <c r="R1440" s="578" t="s">
        <v>3545</v>
      </c>
      <c r="S1440" s="420" t="s">
        <v>302</v>
      </c>
      <c r="T1440" s="413"/>
      <c r="U1440" s="436"/>
      <c r="V1440" s="606">
        <f>LOOKUP(Table1[[#This Row],[JV '#]],Table4[JV '#],Table4[Construction Start Dates])</f>
        <v>42521</v>
      </c>
    </row>
    <row r="1441" spans="1:22" ht="25.5" x14ac:dyDescent="0.25">
      <c r="A1441" s="414" t="s">
        <v>3934</v>
      </c>
      <c r="B1441" s="415" t="s">
        <v>35</v>
      </c>
      <c r="C1441" s="415">
        <v>430</v>
      </c>
      <c r="D1441" s="540">
        <v>1562</v>
      </c>
      <c r="E1441" s="416">
        <v>78271</v>
      </c>
      <c r="F1441" s="455">
        <v>2204600401678</v>
      </c>
      <c r="G1441" s="416">
        <v>11</v>
      </c>
      <c r="H1441" s="415" t="s">
        <v>3528</v>
      </c>
      <c r="I1441" s="418" t="s">
        <v>3923</v>
      </c>
      <c r="J1441" s="418" t="s">
        <v>3924</v>
      </c>
      <c r="K1441" s="561" t="s">
        <v>3925</v>
      </c>
      <c r="L1441" s="561" t="s">
        <v>3926</v>
      </c>
      <c r="M1441" s="480">
        <v>40.351972222222223</v>
      </c>
      <c r="N1441" s="480">
        <v>-79.964480555555554</v>
      </c>
      <c r="O1441" s="418">
        <v>20150161783</v>
      </c>
      <c r="P1441" s="574" t="s">
        <v>55</v>
      </c>
      <c r="Q1441" s="574" t="s">
        <v>1003</v>
      </c>
      <c r="R1441" s="581" t="s">
        <v>3935</v>
      </c>
      <c r="S1441" s="420" t="s">
        <v>302</v>
      </c>
      <c r="T1441" s="413"/>
      <c r="U1441" s="436"/>
      <c r="V1441" s="606">
        <f>LOOKUP(Table1[[#This Row],[JV '#]],Table4[JV '#],Table4[Construction Start Dates])</f>
        <v>42521</v>
      </c>
    </row>
    <row r="1442" spans="1:22" ht="25.5" x14ac:dyDescent="0.25">
      <c r="A1442" s="414" t="s">
        <v>3936</v>
      </c>
      <c r="B1442" s="415" t="s">
        <v>35</v>
      </c>
      <c r="C1442" s="415">
        <v>430</v>
      </c>
      <c r="D1442" s="540">
        <v>1562</v>
      </c>
      <c r="E1442" s="416">
        <v>78271</v>
      </c>
      <c r="F1442" s="455">
        <v>2204600401678</v>
      </c>
      <c r="G1442" s="416">
        <v>11</v>
      </c>
      <c r="H1442" s="415" t="s">
        <v>3528</v>
      </c>
      <c r="I1442" s="418" t="s">
        <v>3923</v>
      </c>
      <c r="J1442" s="418" t="s">
        <v>3924</v>
      </c>
      <c r="K1442" s="561" t="s">
        <v>3925</v>
      </c>
      <c r="L1442" s="561" t="s">
        <v>3926</v>
      </c>
      <c r="M1442" s="480">
        <v>40.351972222222223</v>
      </c>
      <c r="N1442" s="480">
        <v>-79.964480555555554</v>
      </c>
      <c r="O1442" s="418">
        <v>20150161783</v>
      </c>
      <c r="P1442" s="574" t="s">
        <v>55</v>
      </c>
      <c r="Q1442" s="574" t="s">
        <v>3227</v>
      </c>
      <c r="R1442" s="583" t="s">
        <v>3937</v>
      </c>
      <c r="S1442" s="420" t="s">
        <v>302</v>
      </c>
      <c r="T1442" s="413"/>
      <c r="U1442" s="436"/>
      <c r="V1442" s="606">
        <f>LOOKUP(Table1[[#This Row],[JV '#]],Table4[JV '#],Table4[Construction Start Dates])</f>
        <v>42521</v>
      </c>
    </row>
    <row r="1443" spans="1:22" ht="48" x14ac:dyDescent="0.25">
      <c r="A1443" s="414" t="s">
        <v>3938</v>
      </c>
      <c r="B1443" s="415" t="s">
        <v>887</v>
      </c>
      <c r="C1443" s="415">
        <v>431</v>
      </c>
      <c r="D1443" s="456">
        <v>1567</v>
      </c>
      <c r="E1443" s="416">
        <v>63547</v>
      </c>
      <c r="F1443" s="455">
        <v>2204600800256</v>
      </c>
      <c r="G1443" s="416">
        <v>11</v>
      </c>
      <c r="H1443" s="415" t="s">
        <v>3528</v>
      </c>
      <c r="I1443" s="418" t="s">
        <v>3939</v>
      </c>
      <c r="J1443" s="418" t="s">
        <v>3924</v>
      </c>
      <c r="K1443" s="413" t="s">
        <v>3940</v>
      </c>
      <c r="L1443" s="413" t="s">
        <v>3926</v>
      </c>
      <c r="M1443" s="539">
        <v>40.366666666666667</v>
      </c>
      <c r="N1443" s="539">
        <v>-79.949283333333327</v>
      </c>
      <c r="O1443" s="418"/>
      <c r="P1443" s="413" t="s">
        <v>41</v>
      </c>
      <c r="Q1443" s="413" t="s">
        <v>3294</v>
      </c>
      <c r="R1443" s="413" t="s">
        <v>3941</v>
      </c>
      <c r="S1443" s="420" t="s">
        <v>44</v>
      </c>
      <c r="T1443" s="413"/>
      <c r="U1443" s="420" t="s">
        <v>899</v>
      </c>
      <c r="V1443" s="606">
        <f>LOOKUP(Table1[[#This Row],[JV '#]],Table4[JV '#],Table4[Construction Start Dates])</f>
        <v>42248</v>
      </c>
    </row>
    <row r="1444" spans="1:22" ht="24" x14ac:dyDescent="0.25">
      <c r="A1444" s="414" t="s">
        <v>3942</v>
      </c>
      <c r="B1444" s="415" t="s">
        <v>887</v>
      </c>
      <c r="C1444" s="415">
        <v>431</v>
      </c>
      <c r="D1444" s="456">
        <v>1567</v>
      </c>
      <c r="E1444" s="416">
        <v>63547</v>
      </c>
      <c r="F1444" s="455">
        <v>2204600800256</v>
      </c>
      <c r="G1444" s="416">
        <v>11</v>
      </c>
      <c r="H1444" s="415" t="s">
        <v>3528</v>
      </c>
      <c r="I1444" s="418" t="s">
        <v>3939</v>
      </c>
      <c r="J1444" s="418" t="s">
        <v>3924</v>
      </c>
      <c r="K1444" s="413" t="s">
        <v>3940</v>
      </c>
      <c r="L1444" s="413" t="s">
        <v>3926</v>
      </c>
      <c r="M1444" s="539">
        <v>40.366666666666667</v>
      </c>
      <c r="N1444" s="539">
        <v>-79.949283333333327</v>
      </c>
      <c r="O1444" s="418"/>
      <c r="P1444" s="413" t="s">
        <v>353</v>
      </c>
      <c r="Q1444" s="413" t="s">
        <v>3943</v>
      </c>
      <c r="R1444" s="413" t="s">
        <v>3944</v>
      </c>
      <c r="S1444" s="420" t="s">
        <v>44</v>
      </c>
      <c r="T1444" s="413"/>
      <c r="U1444" s="420" t="s">
        <v>899</v>
      </c>
      <c r="V1444" s="606">
        <f>LOOKUP(Table1[[#This Row],[JV '#]],Table4[JV '#],Table4[Construction Start Dates])</f>
        <v>42248</v>
      </c>
    </row>
    <row r="1445" spans="1:22" ht="24" x14ac:dyDescent="0.25">
      <c r="A1445" s="414" t="s">
        <v>3945</v>
      </c>
      <c r="B1445" s="415" t="s">
        <v>887</v>
      </c>
      <c r="C1445" s="415">
        <v>431</v>
      </c>
      <c r="D1445" s="456">
        <v>1567</v>
      </c>
      <c r="E1445" s="416">
        <v>63547</v>
      </c>
      <c r="F1445" s="455">
        <v>2204600800256</v>
      </c>
      <c r="G1445" s="416">
        <v>11</v>
      </c>
      <c r="H1445" s="415" t="s">
        <v>3528</v>
      </c>
      <c r="I1445" s="418" t="s">
        <v>3939</v>
      </c>
      <c r="J1445" s="418" t="s">
        <v>3924</v>
      </c>
      <c r="K1445" s="413" t="s">
        <v>3940</v>
      </c>
      <c r="L1445" s="413" t="s">
        <v>3926</v>
      </c>
      <c r="M1445" s="539">
        <v>40.366666666666667</v>
      </c>
      <c r="N1445" s="539">
        <v>-79.949283333333327</v>
      </c>
      <c r="O1445" s="418"/>
      <c r="P1445" s="413" t="s">
        <v>55</v>
      </c>
      <c r="Q1445" s="413" t="s">
        <v>3746</v>
      </c>
      <c r="R1445" s="413" t="s">
        <v>3946</v>
      </c>
      <c r="S1445" s="420" t="s">
        <v>302</v>
      </c>
      <c r="T1445" s="413"/>
      <c r="U1445" s="420" t="s">
        <v>899</v>
      </c>
      <c r="V1445" s="606">
        <f>LOOKUP(Table1[[#This Row],[JV '#]],Table4[JV '#],Table4[Construction Start Dates])</f>
        <v>42248</v>
      </c>
    </row>
    <row r="1446" spans="1:22" ht="24" x14ac:dyDescent="0.25">
      <c r="A1446" s="414" t="s">
        <v>3947</v>
      </c>
      <c r="B1446" s="415" t="s">
        <v>887</v>
      </c>
      <c r="C1446" s="415">
        <v>431</v>
      </c>
      <c r="D1446" s="456">
        <v>1567</v>
      </c>
      <c r="E1446" s="416">
        <v>63547</v>
      </c>
      <c r="F1446" s="455">
        <v>2204600800256</v>
      </c>
      <c r="G1446" s="416">
        <v>11</v>
      </c>
      <c r="H1446" s="415" t="s">
        <v>3528</v>
      </c>
      <c r="I1446" s="418" t="s">
        <v>3939</v>
      </c>
      <c r="J1446" s="418" t="s">
        <v>3924</v>
      </c>
      <c r="K1446" s="413" t="s">
        <v>3940</v>
      </c>
      <c r="L1446" s="413" t="s">
        <v>3926</v>
      </c>
      <c r="M1446" s="539">
        <v>40.366666666666667</v>
      </c>
      <c r="N1446" s="539">
        <v>-79.949283333333327</v>
      </c>
      <c r="O1446" s="418"/>
      <c r="P1446" s="413" t="s">
        <v>46</v>
      </c>
      <c r="Q1446" s="413" t="s">
        <v>3757</v>
      </c>
      <c r="R1446" s="413" t="s">
        <v>3542</v>
      </c>
      <c r="S1446" s="420" t="s">
        <v>302</v>
      </c>
      <c r="T1446" s="413"/>
      <c r="U1446" s="420" t="s">
        <v>899</v>
      </c>
      <c r="V1446" s="606">
        <f>LOOKUP(Table1[[#This Row],[JV '#]],Table4[JV '#],Table4[Construction Start Dates])</f>
        <v>42248</v>
      </c>
    </row>
    <row r="1447" spans="1:22" ht="24" x14ac:dyDescent="0.25">
      <c r="A1447" s="414" t="s">
        <v>3948</v>
      </c>
      <c r="B1447" s="415" t="s">
        <v>887</v>
      </c>
      <c r="C1447" s="415">
        <v>431</v>
      </c>
      <c r="D1447" s="456">
        <v>1567</v>
      </c>
      <c r="E1447" s="416">
        <v>63547</v>
      </c>
      <c r="F1447" s="455">
        <v>2204600800256</v>
      </c>
      <c r="G1447" s="416">
        <v>11</v>
      </c>
      <c r="H1447" s="415" t="s">
        <v>3528</v>
      </c>
      <c r="I1447" s="418" t="s">
        <v>3939</v>
      </c>
      <c r="J1447" s="418" t="s">
        <v>3924</v>
      </c>
      <c r="K1447" s="413" t="s">
        <v>3940</v>
      </c>
      <c r="L1447" s="413" t="s">
        <v>3926</v>
      </c>
      <c r="M1447" s="539">
        <v>40.366666666666667</v>
      </c>
      <c r="N1447" s="539">
        <v>-79.949283333333327</v>
      </c>
      <c r="O1447" s="418"/>
      <c r="P1447" s="413" t="s">
        <v>353</v>
      </c>
      <c r="Q1447" s="413" t="s">
        <v>3949</v>
      </c>
      <c r="R1447" s="413" t="s">
        <v>3889</v>
      </c>
      <c r="S1447" s="420" t="s">
        <v>44</v>
      </c>
      <c r="T1447" s="413"/>
      <c r="U1447" s="420" t="s">
        <v>899</v>
      </c>
      <c r="V1447" s="606">
        <f>LOOKUP(Table1[[#This Row],[JV '#]],Table4[JV '#],Table4[Construction Start Dates])</f>
        <v>42248</v>
      </c>
    </row>
    <row r="1448" spans="1:22" ht="24" x14ac:dyDescent="0.25">
      <c r="A1448" s="414" t="s">
        <v>3950</v>
      </c>
      <c r="B1448" s="415" t="s">
        <v>887</v>
      </c>
      <c r="C1448" s="415">
        <v>431</v>
      </c>
      <c r="D1448" s="456">
        <v>1567</v>
      </c>
      <c r="E1448" s="416">
        <v>63547</v>
      </c>
      <c r="F1448" s="455">
        <v>2204600800256</v>
      </c>
      <c r="G1448" s="416">
        <v>11</v>
      </c>
      <c r="H1448" s="415" t="s">
        <v>3528</v>
      </c>
      <c r="I1448" s="418" t="s">
        <v>3939</v>
      </c>
      <c r="J1448" s="418" t="s">
        <v>3924</v>
      </c>
      <c r="K1448" s="413" t="s">
        <v>3940</v>
      </c>
      <c r="L1448" s="413" t="s">
        <v>3926</v>
      </c>
      <c r="M1448" s="539">
        <v>40.366666666666667</v>
      </c>
      <c r="N1448" s="539">
        <v>-79.949283333333327</v>
      </c>
      <c r="O1448" s="418"/>
      <c r="P1448" s="413" t="s">
        <v>55</v>
      </c>
      <c r="Q1448" s="413" t="s">
        <v>3951</v>
      </c>
      <c r="R1448" s="413" t="s">
        <v>3774</v>
      </c>
      <c r="S1448" s="420" t="s">
        <v>302</v>
      </c>
      <c r="T1448" s="413"/>
      <c r="U1448" s="420" t="s">
        <v>899</v>
      </c>
      <c r="V1448" s="606">
        <f>LOOKUP(Table1[[#This Row],[JV '#]],Table4[JV '#],Table4[Construction Start Dates])</f>
        <v>42248</v>
      </c>
    </row>
    <row r="1449" spans="1:22" ht="24" x14ac:dyDescent="0.25">
      <c r="A1449" s="414" t="s">
        <v>3952</v>
      </c>
      <c r="B1449" s="415" t="s">
        <v>35</v>
      </c>
      <c r="C1449" s="459">
        <v>432</v>
      </c>
      <c r="D1449" s="540">
        <v>1568</v>
      </c>
      <c r="E1449" s="416">
        <v>74324</v>
      </c>
      <c r="F1449" s="478">
        <v>2204600801088</v>
      </c>
      <c r="G1449" s="416">
        <v>11</v>
      </c>
      <c r="H1449" s="415" t="s">
        <v>3528</v>
      </c>
      <c r="I1449" s="418" t="s">
        <v>3953</v>
      </c>
      <c r="J1449" s="418" t="s">
        <v>3924</v>
      </c>
      <c r="K1449" s="561" t="s">
        <v>3925</v>
      </c>
      <c r="L1449" s="561" t="s">
        <v>3926</v>
      </c>
      <c r="M1449" s="480">
        <v>40.368222222222222</v>
      </c>
      <c r="N1449" s="480">
        <v>-79.94756666666666</v>
      </c>
      <c r="O1449" s="418" t="s">
        <v>3954</v>
      </c>
      <c r="P1449" s="413" t="s">
        <v>309</v>
      </c>
      <c r="Q1449" s="413" t="s">
        <v>382</v>
      </c>
      <c r="R1449" s="413" t="s">
        <v>3955</v>
      </c>
      <c r="S1449" s="420" t="s">
        <v>44</v>
      </c>
      <c r="T1449" s="413"/>
      <c r="U1449" s="420"/>
      <c r="V1449" s="606">
        <f>LOOKUP(Table1[[#This Row],[JV '#]],Table4[JV '#],Table4[Construction Start Dates])</f>
        <v>42509</v>
      </c>
    </row>
    <row r="1450" spans="1:22" ht="24" x14ac:dyDescent="0.25">
      <c r="A1450" s="414" t="s">
        <v>3956</v>
      </c>
      <c r="B1450" s="415" t="s">
        <v>35</v>
      </c>
      <c r="C1450" s="459">
        <v>432</v>
      </c>
      <c r="D1450" s="540">
        <v>1568</v>
      </c>
      <c r="E1450" s="416">
        <v>74324</v>
      </c>
      <c r="F1450" s="478">
        <v>2204600801088</v>
      </c>
      <c r="G1450" s="416">
        <v>11</v>
      </c>
      <c r="H1450" s="415" t="s">
        <v>3528</v>
      </c>
      <c r="I1450" s="418" t="s">
        <v>3953</v>
      </c>
      <c r="J1450" s="418" t="s">
        <v>3924</v>
      </c>
      <c r="K1450" s="561" t="s">
        <v>3925</v>
      </c>
      <c r="L1450" s="561" t="s">
        <v>3926</v>
      </c>
      <c r="M1450" s="480">
        <v>40.368222222222222</v>
      </c>
      <c r="N1450" s="480">
        <v>-79.94756666666666</v>
      </c>
      <c r="O1450" s="418" t="s">
        <v>3954</v>
      </c>
      <c r="P1450" s="413" t="s">
        <v>657</v>
      </c>
      <c r="Q1450" s="413" t="s">
        <v>3386</v>
      </c>
      <c r="R1450" s="413" t="s">
        <v>2875</v>
      </c>
      <c r="S1450" s="420" t="s">
        <v>44</v>
      </c>
      <c r="T1450" s="413"/>
      <c r="U1450" s="436"/>
      <c r="V1450" s="606">
        <f>LOOKUP(Table1[[#This Row],[JV '#]],Table4[JV '#],Table4[Construction Start Dates])</f>
        <v>42509</v>
      </c>
    </row>
    <row r="1451" spans="1:22" ht="36" x14ac:dyDescent="0.25">
      <c r="A1451" s="414" t="s">
        <v>3957</v>
      </c>
      <c r="B1451" s="415" t="s">
        <v>35</v>
      </c>
      <c r="C1451" s="459">
        <v>432</v>
      </c>
      <c r="D1451" s="540">
        <v>1568</v>
      </c>
      <c r="E1451" s="416">
        <v>74324</v>
      </c>
      <c r="F1451" s="478">
        <v>2204600801088</v>
      </c>
      <c r="G1451" s="416">
        <v>11</v>
      </c>
      <c r="H1451" s="415" t="s">
        <v>3528</v>
      </c>
      <c r="I1451" s="418" t="s">
        <v>3953</v>
      </c>
      <c r="J1451" s="418" t="s">
        <v>3924</v>
      </c>
      <c r="K1451" s="561" t="s">
        <v>3925</v>
      </c>
      <c r="L1451" s="561" t="s">
        <v>3926</v>
      </c>
      <c r="M1451" s="480">
        <v>40.368222222222222</v>
      </c>
      <c r="N1451" s="480">
        <v>-79.94756666666666</v>
      </c>
      <c r="O1451" s="418" t="s">
        <v>3954</v>
      </c>
      <c r="P1451" s="413" t="s">
        <v>657</v>
      </c>
      <c r="Q1451" s="413" t="s">
        <v>2194</v>
      </c>
      <c r="R1451" s="413" t="s">
        <v>2195</v>
      </c>
      <c r="S1451" s="420" t="s">
        <v>44</v>
      </c>
      <c r="T1451" s="413"/>
      <c r="U1451" s="436"/>
      <c r="V1451" s="606">
        <f>LOOKUP(Table1[[#This Row],[JV '#]],Table4[JV '#],Table4[Construction Start Dates])</f>
        <v>42509</v>
      </c>
    </row>
    <row r="1452" spans="1:22" ht="24" x14ac:dyDescent="0.25">
      <c r="A1452" s="414" t="s">
        <v>3958</v>
      </c>
      <c r="B1452" s="415" t="s">
        <v>35</v>
      </c>
      <c r="C1452" s="459">
        <v>432</v>
      </c>
      <c r="D1452" s="540">
        <v>1568</v>
      </c>
      <c r="E1452" s="416">
        <v>74324</v>
      </c>
      <c r="F1452" s="478">
        <v>2204600801088</v>
      </c>
      <c r="G1452" s="416">
        <v>11</v>
      </c>
      <c r="H1452" s="415" t="s">
        <v>3528</v>
      </c>
      <c r="I1452" s="418" t="s">
        <v>3953</v>
      </c>
      <c r="J1452" s="418" t="s">
        <v>3924</v>
      </c>
      <c r="K1452" s="561" t="s">
        <v>3925</v>
      </c>
      <c r="L1452" s="561" t="s">
        <v>3926</v>
      </c>
      <c r="M1452" s="480">
        <v>40.368222222222222</v>
      </c>
      <c r="N1452" s="480">
        <v>-79.94756666666666</v>
      </c>
      <c r="O1452" s="418" t="s">
        <v>3954</v>
      </c>
      <c r="P1452" s="413"/>
      <c r="Q1452" s="413" t="s">
        <v>3959</v>
      </c>
      <c r="R1452" s="413" t="s">
        <v>3960</v>
      </c>
      <c r="S1452" s="420" t="s">
        <v>44</v>
      </c>
      <c r="T1452" s="413"/>
      <c r="U1452" s="436"/>
      <c r="V1452" s="606">
        <f>LOOKUP(Table1[[#This Row],[JV '#]],Table4[JV '#],Table4[Construction Start Dates])</f>
        <v>42509</v>
      </c>
    </row>
    <row r="1453" spans="1:22" ht="24" x14ac:dyDescent="0.25">
      <c r="A1453" s="414" t="s">
        <v>3961</v>
      </c>
      <c r="B1453" s="415" t="s">
        <v>887</v>
      </c>
      <c r="C1453" s="415">
        <v>433</v>
      </c>
      <c r="D1453" s="456">
        <v>1600</v>
      </c>
      <c r="E1453" s="416">
        <v>27419</v>
      </c>
      <c r="F1453" s="455">
        <v>2206500402452</v>
      </c>
      <c r="G1453" s="416">
        <v>11</v>
      </c>
      <c r="H1453" s="415" t="s">
        <v>3528</v>
      </c>
      <c r="I1453" s="418" t="s">
        <v>3962</v>
      </c>
      <c r="J1453" s="418" t="s">
        <v>3963</v>
      </c>
      <c r="K1453" s="418" t="s">
        <v>3964</v>
      </c>
      <c r="L1453" s="418" t="s">
        <v>3965</v>
      </c>
      <c r="M1453" s="419">
        <v>40.425777777777775</v>
      </c>
      <c r="N1453" s="419">
        <v>-79.807950000000005</v>
      </c>
      <c r="O1453" s="418">
        <v>20140162146</v>
      </c>
      <c r="P1453" s="413" t="s">
        <v>3269</v>
      </c>
      <c r="Q1453" s="413" t="s">
        <v>3966</v>
      </c>
      <c r="R1453" s="413" t="s">
        <v>3967</v>
      </c>
      <c r="S1453" s="420" t="s">
        <v>44</v>
      </c>
      <c r="T1453" s="413"/>
      <c r="U1453" s="413" t="s">
        <v>3253</v>
      </c>
      <c r="V1453" s="606">
        <f>LOOKUP(Table1[[#This Row],[JV '#]],Table4[JV '#],Table4[Construction Start Dates])</f>
        <v>42417</v>
      </c>
    </row>
    <row r="1454" spans="1:22" ht="24" x14ac:dyDescent="0.25">
      <c r="A1454" s="414" t="s">
        <v>3968</v>
      </c>
      <c r="B1454" s="415" t="s">
        <v>887</v>
      </c>
      <c r="C1454" s="415">
        <v>433</v>
      </c>
      <c r="D1454" s="456">
        <v>1600</v>
      </c>
      <c r="E1454" s="416">
        <v>27419</v>
      </c>
      <c r="F1454" s="455">
        <v>2206500402452</v>
      </c>
      <c r="G1454" s="416">
        <v>11</v>
      </c>
      <c r="H1454" s="415" t="s">
        <v>3528</v>
      </c>
      <c r="I1454" s="418" t="s">
        <v>3962</v>
      </c>
      <c r="J1454" s="418" t="s">
        <v>3963</v>
      </c>
      <c r="K1454" s="418" t="s">
        <v>3964</v>
      </c>
      <c r="L1454" s="418" t="s">
        <v>3965</v>
      </c>
      <c r="M1454" s="419">
        <v>40.425777777777775</v>
      </c>
      <c r="N1454" s="419">
        <v>-79.807950000000005</v>
      </c>
      <c r="O1454" s="418">
        <v>20140162146</v>
      </c>
      <c r="P1454" s="413" t="s">
        <v>3269</v>
      </c>
      <c r="Q1454" s="413" t="s">
        <v>3969</v>
      </c>
      <c r="R1454" s="413" t="s">
        <v>3970</v>
      </c>
      <c r="S1454" s="420" t="s">
        <v>44</v>
      </c>
      <c r="T1454" s="413"/>
      <c r="U1454" s="413" t="s">
        <v>3253</v>
      </c>
      <c r="V1454" s="606">
        <f>LOOKUP(Table1[[#This Row],[JV '#]],Table4[JV '#],Table4[Construction Start Dates])</f>
        <v>42417</v>
      </c>
    </row>
    <row r="1455" spans="1:22" ht="48" x14ac:dyDescent="0.25">
      <c r="A1455" s="414" t="s">
        <v>3971</v>
      </c>
      <c r="B1455" s="415" t="s">
        <v>887</v>
      </c>
      <c r="C1455" s="415">
        <v>433</v>
      </c>
      <c r="D1455" s="456">
        <v>1600</v>
      </c>
      <c r="E1455" s="416">
        <v>27419</v>
      </c>
      <c r="F1455" s="455">
        <v>2206500402452</v>
      </c>
      <c r="G1455" s="416">
        <v>11</v>
      </c>
      <c r="H1455" s="415" t="s">
        <v>3528</v>
      </c>
      <c r="I1455" s="418" t="s">
        <v>3962</v>
      </c>
      <c r="J1455" s="418" t="s">
        <v>3963</v>
      </c>
      <c r="K1455" s="418" t="s">
        <v>3964</v>
      </c>
      <c r="L1455" s="418" t="s">
        <v>3965</v>
      </c>
      <c r="M1455" s="419">
        <v>40.425777777777775</v>
      </c>
      <c r="N1455" s="419">
        <v>-79.807950000000005</v>
      </c>
      <c r="O1455" s="418">
        <v>20140162146</v>
      </c>
      <c r="P1455" s="413" t="s">
        <v>41</v>
      </c>
      <c r="Q1455" s="413" t="s">
        <v>3294</v>
      </c>
      <c r="R1455" s="413" t="s">
        <v>3972</v>
      </c>
      <c r="S1455" s="420" t="s">
        <v>44</v>
      </c>
      <c r="T1455" s="413"/>
      <c r="U1455" s="413" t="s">
        <v>3253</v>
      </c>
      <c r="V1455" s="606">
        <f>LOOKUP(Table1[[#This Row],[JV '#]],Table4[JV '#],Table4[Construction Start Dates])</f>
        <v>42417</v>
      </c>
    </row>
    <row r="1456" spans="1:22" x14ac:dyDescent="0.25">
      <c r="A1456" s="414" t="s">
        <v>3973</v>
      </c>
      <c r="B1456" s="415" t="s">
        <v>887</v>
      </c>
      <c r="C1456" s="415">
        <v>433</v>
      </c>
      <c r="D1456" s="456">
        <v>1600</v>
      </c>
      <c r="E1456" s="416">
        <v>27419</v>
      </c>
      <c r="F1456" s="455">
        <v>2206500402452</v>
      </c>
      <c r="G1456" s="416">
        <v>11</v>
      </c>
      <c r="H1456" s="415" t="s">
        <v>3528</v>
      </c>
      <c r="I1456" s="418" t="s">
        <v>3962</v>
      </c>
      <c r="J1456" s="418" t="s">
        <v>3963</v>
      </c>
      <c r="K1456" s="418" t="s">
        <v>3964</v>
      </c>
      <c r="L1456" s="418" t="s">
        <v>3965</v>
      </c>
      <c r="M1456" s="419">
        <v>40.425777777777775</v>
      </c>
      <c r="N1456" s="419">
        <v>-79.807950000000005</v>
      </c>
      <c r="O1456" s="418">
        <v>20140162146</v>
      </c>
      <c r="P1456" s="413" t="s">
        <v>55</v>
      </c>
      <c r="Q1456" s="413" t="s">
        <v>3227</v>
      </c>
      <c r="R1456" s="413" t="s">
        <v>3774</v>
      </c>
      <c r="S1456" s="420" t="s">
        <v>302</v>
      </c>
      <c r="T1456" s="413"/>
      <c r="U1456" s="420" t="s">
        <v>899</v>
      </c>
      <c r="V1456" s="606">
        <f>LOOKUP(Table1[[#This Row],[JV '#]],Table4[JV '#],Table4[Construction Start Dates])</f>
        <v>42417</v>
      </c>
    </row>
    <row r="1457" spans="1:22" ht="24" x14ac:dyDescent="0.25">
      <c r="A1457" s="414" t="s">
        <v>3974</v>
      </c>
      <c r="B1457" s="415" t="s">
        <v>887</v>
      </c>
      <c r="C1457" s="415">
        <v>433</v>
      </c>
      <c r="D1457" s="456">
        <v>1600</v>
      </c>
      <c r="E1457" s="416">
        <v>27419</v>
      </c>
      <c r="F1457" s="455">
        <v>2206500402452</v>
      </c>
      <c r="G1457" s="416">
        <v>11</v>
      </c>
      <c r="H1457" s="415" t="s">
        <v>3528</v>
      </c>
      <c r="I1457" s="418" t="s">
        <v>3962</v>
      </c>
      <c r="J1457" s="418" t="s">
        <v>3963</v>
      </c>
      <c r="K1457" s="418" t="s">
        <v>3964</v>
      </c>
      <c r="L1457" s="418" t="s">
        <v>3965</v>
      </c>
      <c r="M1457" s="419">
        <v>40.425777777777775</v>
      </c>
      <c r="N1457" s="419">
        <v>-79.807950000000005</v>
      </c>
      <c r="O1457" s="418">
        <v>20140162146</v>
      </c>
      <c r="P1457" s="413" t="s">
        <v>55</v>
      </c>
      <c r="Q1457" s="413" t="s">
        <v>3746</v>
      </c>
      <c r="R1457" s="413" t="s">
        <v>3975</v>
      </c>
      <c r="S1457" s="420" t="s">
        <v>302</v>
      </c>
      <c r="T1457" s="413"/>
      <c r="U1457" s="413" t="s">
        <v>895</v>
      </c>
      <c r="V1457" s="606">
        <f>LOOKUP(Table1[[#This Row],[JV '#]],Table4[JV '#],Table4[Construction Start Dates])</f>
        <v>42417</v>
      </c>
    </row>
    <row r="1458" spans="1:22" ht="24" x14ac:dyDescent="0.25">
      <c r="A1458" s="414" t="s">
        <v>3976</v>
      </c>
      <c r="B1458" s="415" t="s">
        <v>887</v>
      </c>
      <c r="C1458" s="415">
        <v>433</v>
      </c>
      <c r="D1458" s="456">
        <v>1600</v>
      </c>
      <c r="E1458" s="416">
        <v>27419</v>
      </c>
      <c r="F1458" s="455">
        <v>2206500402452</v>
      </c>
      <c r="G1458" s="416">
        <v>11</v>
      </c>
      <c r="H1458" s="415" t="s">
        <v>3528</v>
      </c>
      <c r="I1458" s="418" t="s">
        <v>3962</v>
      </c>
      <c r="J1458" s="418" t="s">
        <v>3963</v>
      </c>
      <c r="K1458" s="418" t="s">
        <v>3964</v>
      </c>
      <c r="L1458" s="418" t="s">
        <v>3965</v>
      </c>
      <c r="M1458" s="419">
        <v>40.425777777777775</v>
      </c>
      <c r="N1458" s="419">
        <v>-79.807950000000005</v>
      </c>
      <c r="O1458" s="418">
        <v>20140162146</v>
      </c>
      <c r="P1458" s="413" t="s">
        <v>55</v>
      </c>
      <c r="Q1458" s="413" t="s">
        <v>3746</v>
      </c>
      <c r="R1458" s="413" t="s">
        <v>3975</v>
      </c>
      <c r="S1458" s="420" t="s">
        <v>302</v>
      </c>
      <c r="T1458" s="413"/>
      <c r="U1458" s="413" t="s">
        <v>895</v>
      </c>
      <c r="V1458" s="606">
        <f>LOOKUP(Table1[[#This Row],[JV '#]],Table4[JV '#],Table4[Construction Start Dates])</f>
        <v>42417</v>
      </c>
    </row>
    <row r="1459" spans="1:22" ht="24" x14ac:dyDescent="0.25">
      <c r="A1459" s="414" t="s">
        <v>3977</v>
      </c>
      <c r="B1459" s="415" t="s">
        <v>887</v>
      </c>
      <c r="C1459" s="415">
        <v>433</v>
      </c>
      <c r="D1459" s="456">
        <v>1600</v>
      </c>
      <c r="E1459" s="416">
        <v>27419</v>
      </c>
      <c r="F1459" s="455">
        <v>2206500402452</v>
      </c>
      <c r="G1459" s="416">
        <v>11</v>
      </c>
      <c r="H1459" s="415" t="s">
        <v>3528</v>
      </c>
      <c r="I1459" s="418" t="s">
        <v>3962</v>
      </c>
      <c r="J1459" s="418" t="s">
        <v>3963</v>
      </c>
      <c r="K1459" s="418" t="s">
        <v>3964</v>
      </c>
      <c r="L1459" s="418" t="s">
        <v>3965</v>
      </c>
      <c r="M1459" s="419">
        <v>40.425777777777775</v>
      </c>
      <c r="N1459" s="419">
        <v>-79.807950000000005</v>
      </c>
      <c r="O1459" s="418">
        <v>20140162146</v>
      </c>
      <c r="P1459" s="413" t="s">
        <v>3269</v>
      </c>
      <c r="Q1459" s="413" t="s">
        <v>3978</v>
      </c>
      <c r="R1459" s="413" t="s">
        <v>3979</v>
      </c>
      <c r="S1459" s="420" t="s">
        <v>44</v>
      </c>
      <c r="T1459" s="413"/>
      <c r="U1459" s="413" t="s">
        <v>3171</v>
      </c>
      <c r="V1459" s="606">
        <f>LOOKUP(Table1[[#This Row],[JV '#]],Table4[JV '#],Table4[Construction Start Dates])</f>
        <v>42417</v>
      </c>
    </row>
    <row r="1460" spans="1:22" ht="24" x14ac:dyDescent="0.25">
      <c r="A1460" s="414" t="s">
        <v>3980</v>
      </c>
      <c r="B1460" s="415" t="s">
        <v>887</v>
      </c>
      <c r="C1460" s="415">
        <v>433</v>
      </c>
      <c r="D1460" s="456">
        <v>1600</v>
      </c>
      <c r="E1460" s="416">
        <v>27419</v>
      </c>
      <c r="F1460" s="455">
        <v>2206500402452</v>
      </c>
      <c r="G1460" s="416">
        <v>11</v>
      </c>
      <c r="H1460" s="415" t="s">
        <v>3528</v>
      </c>
      <c r="I1460" s="418" t="s">
        <v>3962</v>
      </c>
      <c r="J1460" s="418" t="s">
        <v>3963</v>
      </c>
      <c r="K1460" s="418" t="s">
        <v>3964</v>
      </c>
      <c r="L1460" s="418" t="s">
        <v>3965</v>
      </c>
      <c r="M1460" s="419">
        <v>40.425777777777775</v>
      </c>
      <c r="N1460" s="419">
        <v>-79.807950000000005</v>
      </c>
      <c r="O1460" s="418">
        <v>20140162146</v>
      </c>
      <c r="P1460" s="413" t="s">
        <v>46</v>
      </c>
      <c r="Q1460" s="413" t="s">
        <v>3624</v>
      </c>
      <c r="R1460" s="413" t="s">
        <v>3542</v>
      </c>
      <c r="S1460" s="420" t="s">
        <v>302</v>
      </c>
      <c r="T1460" s="413"/>
      <c r="U1460" s="413" t="s">
        <v>899</v>
      </c>
      <c r="V1460" s="606">
        <f>LOOKUP(Table1[[#This Row],[JV '#]],Table4[JV '#],Table4[Construction Start Dates])</f>
        <v>42417</v>
      </c>
    </row>
    <row r="1461" spans="1:22" ht="24" x14ac:dyDescent="0.25">
      <c r="A1461" s="414" t="s">
        <v>3981</v>
      </c>
      <c r="B1461" s="415" t="s">
        <v>887</v>
      </c>
      <c r="C1461" s="415">
        <v>433</v>
      </c>
      <c r="D1461" s="456">
        <v>1600</v>
      </c>
      <c r="E1461" s="416">
        <v>27419</v>
      </c>
      <c r="F1461" s="455">
        <v>2206500402452</v>
      </c>
      <c r="G1461" s="416">
        <v>11</v>
      </c>
      <c r="H1461" s="415" t="s">
        <v>3528</v>
      </c>
      <c r="I1461" s="418" t="s">
        <v>3962</v>
      </c>
      <c r="J1461" s="418" t="s">
        <v>3963</v>
      </c>
      <c r="K1461" s="418" t="s">
        <v>3964</v>
      </c>
      <c r="L1461" s="418" t="s">
        <v>3965</v>
      </c>
      <c r="M1461" s="419">
        <v>40.425777777777775</v>
      </c>
      <c r="N1461" s="419">
        <v>-79.807950000000005</v>
      </c>
      <c r="O1461" s="418">
        <v>20140162146</v>
      </c>
      <c r="P1461" s="413" t="s">
        <v>46</v>
      </c>
      <c r="Q1461" s="413" t="s">
        <v>3624</v>
      </c>
      <c r="R1461" s="413" t="s">
        <v>3542</v>
      </c>
      <c r="S1461" s="420" t="s">
        <v>302</v>
      </c>
      <c r="T1461" s="413"/>
      <c r="U1461" s="413" t="s">
        <v>895</v>
      </c>
      <c r="V1461" s="606">
        <f>LOOKUP(Table1[[#This Row],[JV '#]],Table4[JV '#],Table4[Construction Start Dates])</f>
        <v>42417</v>
      </c>
    </row>
    <row r="1462" spans="1:22" ht="24" x14ac:dyDescent="0.25">
      <c r="A1462" s="414" t="s">
        <v>3982</v>
      </c>
      <c r="B1462" s="415" t="s">
        <v>887</v>
      </c>
      <c r="C1462" s="415">
        <v>433</v>
      </c>
      <c r="D1462" s="456">
        <v>1600</v>
      </c>
      <c r="E1462" s="416">
        <v>27419</v>
      </c>
      <c r="F1462" s="455">
        <v>2206500402452</v>
      </c>
      <c r="G1462" s="416">
        <v>11</v>
      </c>
      <c r="H1462" s="415" t="s">
        <v>3528</v>
      </c>
      <c r="I1462" s="418" t="s">
        <v>3962</v>
      </c>
      <c r="J1462" s="418" t="s">
        <v>3963</v>
      </c>
      <c r="K1462" s="418" t="s">
        <v>3964</v>
      </c>
      <c r="L1462" s="418" t="s">
        <v>3965</v>
      </c>
      <c r="M1462" s="419">
        <v>40.425777777777775</v>
      </c>
      <c r="N1462" s="419">
        <v>-79.807950000000005</v>
      </c>
      <c r="O1462" s="418">
        <v>20140162146</v>
      </c>
      <c r="P1462" s="413" t="s">
        <v>46</v>
      </c>
      <c r="Q1462" s="413" t="s">
        <v>3624</v>
      </c>
      <c r="R1462" s="413" t="s">
        <v>3542</v>
      </c>
      <c r="S1462" s="420" t="s">
        <v>302</v>
      </c>
      <c r="T1462" s="413"/>
      <c r="U1462" s="413" t="s">
        <v>895</v>
      </c>
      <c r="V1462" s="606">
        <f>LOOKUP(Table1[[#This Row],[JV '#]],Table4[JV '#],Table4[Construction Start Dates])</f>
        <v>42417</v>
      </c>
    </row>
    <row r="1463" spans="1:22" ht="24" x14ac:dyDescent="0.25">
      <c r="A1463" s="414" t="s">
        <v>3983</v>
      </c>
      <c r="B1463" s="415" t="s">
        <v>887</v>
      </c>
      <c r="C1463" s="415">
        <v>433</v>
      </c>
      <c r="D1463" s="456">
        <v>1600</v>
      </c>
      <c r="E1463" s="416">
        <v>27419</v>
      </c>
      <c r="F1463" s="455">
        <v>2206500402452</v>
      </c>
      <c r="G1463" s="416">
        <v>11</v>
      </c>
      <c r="H1463" s="415" t="s">
        <v>3528</v>
      </c>
      <c r="I1463" s="418" t="s">
        <v>3962</v>
      </c>
      <c r="J1463" s="418" t="s">
        <v>3963</v>
      </c>
      <c r="K1463" s="418" t="s">
        <v>3964</v>
      </c>
      <c r="L1463" s="418" t="s">
        <v>3965</v>
      </c>
      <c r="M1463" s="419">
        <v>40.425777777777775</v>
      </c>
      <c r="N1463" s="419">
        <v>-79.807950000000005</v>
      </c>
      <c r="O1463" s="418">
        <v>20140162146</v>
      </c>
      <c r="P1463" s="413" t="s">
        <v>3269</v>
      </c>
      <c r="Q1463" s="413" t="s">
        <v>3984</v>
      </c>
      <c r="R1463" s="413" t="s">
        <v>3985</v>
      </c>
      <c r="S1463" s="420" t="s">
        <v>44</v>
      </c>
      <c r="T1463" s="413"/>
      <c r="U1463" s="413" t="s">
        <v>3253</v>
      </c>
      <c r="V1463" s="606">
        <f>LOOKUP(Table1[[#This Row],[JV '#]],Table4[JV '#],Table4[Construction Start Dates])</f>
        <v>42417</v>
      </c>
    </row>
    <row r="1464" spans="1:22" ht="24" x14ac:dyDescent="0.25">
      <c r="A1464" s="414" t="s">
        <v>3986</v>
      </c>
      <c r="B1464" s="415" t="s">
        <v>887</v>
      </c>
      <c r="C1464" s="415">
        <v>433</v>
      </c>
      <c r="D1464" s="456">
        <v>1600</v>
      </c>
      <c r="E1464" s="416">
        <v>27419</v>
      </c>
      <c r="F1464" s="455">
        <v>2206500402452</v>
      </c>
      <c r="G1464" s="416">
        <v>11</v>
      </c>
      <c r="H1464" s="415" t="s">
        <v>3528</v>
      </c>
      <c r="I1464" s="418" t="s">
        <v>3962</v>
      </c>
      <c r="J1464" s="418" t="s">
        <v>3963</v>
      </c>
      <c r="K1464" s="418" t="s">
        <v>3964</v>
      </c>
      <c r="L1464" s="418" t="s">
        <v>3965</v>
      </c>
      <c r="M1464" s="419">
        <v>40.425777777777775</v>
      </c>
      <c r="N1464" s="419">
        <v>-79.807950000000005</v>
      </c>
      <c r="O1464" s="418">
        <v>20140162146</v>
      </c>
      <c r="P1464" s="413" t="s">
        <v>3269</v>
      </c>
      <c r="Q1464" s="413" t="s">
        <v>3987</v>
      </c>
      <c r="R1464" s="413" t="s">
        <v>3988</v>
      </c>
      <c r="S1464" s="420" t="s">
        <v>44</v>
      </c>
      <c r="T1464" s="413"/>
      <c r="U1464" s="413" t="s">
        <v>3253</v>
      </c>
      <c r="V1464" s="606">
        <f>LOOKUP(Table1[[#This Row],[JV '#]],Table4[JV '#],Table4[Construction Start Dates])</f>
        <v>42417</v>
      </c>
    </row>
    <row r="1465" spans="1:22" ht="24" x14ac:dyDescent="0.25">
      <c r="A1465" s="414" t="s">
        <v>3989</v>
      </c>
      <c r="B1465" s="415" t="s">
        <v>887</v>
      </c>
      <c r="C1465" s="415">
        <v>433</v>
      </c>
      <c r="D1465" s="456">
        <v>1600</v>
      </c>
      <c r="E1465" s="416">
        <v>27419</v>
      </c>
      <c r="F1465" s="455">
        <v>2206500402452</v>
      </c>
      <c r="G1465" s="416">
        <v>11</v>
      </c>
      <c r="H1465" s="415" t="s">
        <v>3528</v>
      </c>
      <c r="I1465" s="418" t="s">
        <v>3962</v>
      </c>
      <c r="J1465" s="418" t="s">
        <v>3963</v>
      </c>
      <c r="K1465" s="418" t="s">
        <v>3964</v>
      </c>
      <c r="L1465" s="418" t="s">
        <v>3965</v>
      </c>
      <c r="M1465" s="419">
        <v>40.425777777777775</v>
      </c>
      <c r="N1465" s="419">
        <v>-79.807950000000005</v>
      </c>
      <c r="O1465" s="418">
        <v>20140162146</v>
      </c>
      <c r="P1465" s="413" t="s">
        <v>3269</v>
      </c>
      <c r="Q1465" s="413" t="s">
        <v>3990</v>
      </c>
      <c r="R1465" s="413" t="s">
        <v>3991</v>
      </c>
      <c r="S1465" s="420" t="s">
        <v>44</v>
      </c>
      <c r="T1465" s="413"/>
      <c r="U1465" s="413" t="s">
        <v>3253</v>
      </c>
      <c r="V1465" s="606">
        <f>LOOKUP(Table1[[#This Row],[JV '#]],Table4[JV '#],Table4[Construction Start Dates])</f>
        <v>42417</v>
      </c>
    </row>
    <row r="1466" spans="1:22" ht="24" x14ac:dyDescent="0.25">
      <c r="A1466" s="414" t="s">
        <v>3992</v>
      </c>
      <c r="B1466" s="415" t="s">
        <v>35</v>
      </c>
      <c r="C1466" s="459">
        <v>434</v>
      </c>
      <c r="D1466" s="540">
        <v>1620</v>
      </c>
      <c r="E1466" s="416">
        <v>89124</v>
      </c>
      <c r="F1466" s="455">
        <v>2207500900000</v>
      </c>
      <c r="G1466" s="416">
        <v>11</v>
      </c>
      <c r="H1466" s="415" t="s">
        <v>3528</v>
      </c>
      <c r="I1466" s="418" t="s">
        <v>3993</v>
      </c>
      <c r="J1466" s="418" t="s">
        <v>3994</v>
      </c>
      <c r="K1466" s="418" t="s">
        <v>3995</v>
      </c>
      <c r="L1466" s="418" t="s">
        <v>3996</v>
      </c>
      <c r="M1466" s="419">
        <v>40.492249999999999</v>
      </c>
      <c r="N1466" s="419">
        <v>-79.743588888888894</v>
      </c>
      <c r="O1466" s="418">
        <v>20150170083</v>
      </c>
      <c r="P1466" s="413" t="s">
        <v>657</v>
      </c>
      <c r="Q1466" s="413" t="s">
        <v>3567</v>
      </c>
      <c r="R1466" s="413" t="s">
        <v>2875</v>
      </c>
      <c r="S1466" s="420" t="s">
        <v>44</v>
      </c>
      <c r="T1466" s="457"/>
      <c r="U1466" s="420"/>
      <c r="V1466" s="606">
        <f>LOOKUP(Table1[[#This Row],[JV '#]],Table4[JV '#],Table4[Construction Start Dates])</f>
        <v>42538</v>
      </c>
    </row>
    <row r="1467" spans="1:22" x14ac:dyDescent="0.25">
      <c r="A1467" s="414" t="s">
        <v>3997</v>
      </c>
      <c r="B1467" s="415" t="s">
        <v>35</v>
      </c>
      <c r="C1467" s="459">
        <v>434</v>
      </c>
      <c r="D1467" s="540">
        <v>1620</v>
      </c>
      <c r="E1467" s="416">
        <v>89124</v>
      </c>
      <c r="F1467" s="455">
        <v>2207500900000</v>
      </c>
      <c r="G1467" s="416">
        <v>11</v>
      </c>
      <c r="H1467" s="415" t="s">
        <v>3528</v>
      </c>
      <c r="I1467" s="418" t="s">
        <v>3993</v>
      </c>
      <c r="J1467" s="418" t="s">
        <v>3994</v>
      </c>
      <c r="K1467" s="418" t="s">
        <v>3995</v>
      </c>
      <c r="L1467" s="418" t="s">
        <v>3996</v>
      </c>
      <c r="M1467" s="419">
        <v>40.492249999999999</v>
      </c>
      <c r="N1467" s="419">
        <v>-79.743588888888894</v>
      </c>
      <c r="O1467" s="418">
        <v>20150170083</v>
      </c>
      <c r="P1467" s="413" t="s">
        <v>657</v>
      </c>
      <c r="Q1467" s="413" t="s">
        <v>3240</v>
      </c>
      <c r="R1467" s="413" t="s">
        <v>3998</v>
      </c>
      <c r="S1467" s="420" t="s">
        <v>44</v>
      </c>
      <c r="T1467" s="413" t="s">
        <v>1326</v>
      </c>
      <c r="U1467" s="436"/>
      <c r="V1467" s="606">
        <f>LOOKUP(Table1[[#This Row],[JV '#]],Table4[JV '#],Table4[Construction Start Dates])</f>
        <v>42538</v>
      </c>
    </row>
    <row r="1468" spans="1:22" ht="24" x14ac:dyDescent="0.25">
      <c r="A1468" s="414" t="s">
        <v>3999</v>
      </c>
      <c r="B1468" s="415" t="s">
        <v>35</v>
      </c>
      <c r="C1468" s="459">
        <v>434</v>
      </c>
      <c r="D1468" s="540">
        <v>1620</v>
      </c>
      <c r="E1468" s="416">
        <v>89124</v>
      </c>
      <c r="F1468" s="455">
        <v>2207500900000</v>
      </c>
      <c r="G1468" s="416">
        <v>11</v>
      </c>
      <c r="H1468" s="415" t="s">
        <v>3528</v>
      </c>
      <c r="I1468" s="418" t="s">
        <v>3993</v>
      </c>
      <c r="J1468" s="418" t="s">
        <v>3994</v>
      </c>
      <c r="K1468" s="418" t="s">
        <v>3995</v>
      </c>
      <c r="L1468" s="418" t="s">
        <v>3996</v>
      </c>
      <c r="M1468" s="419">
        <v>40.492249999999999</v>
      </c>
      <c r="N1468" s="419">
        <v>-79.743588888888894</v>
      </c>
      <c r="O1468" s="418">
        <v>20150170083</v>
      </c>
      <c r="P1468" s="413"/>
      <c r="Q1468" s="413" t="s">
        <v>4000</v>
      </c>
      <c r="R1468" s="413" t="s">
        <v>4001</v>
      </c>
      <c r="S1468" s="420" t="s">
        <v>44</v>
      </c>
      <c r="T1468" s="413"/>
      <c r="U1468" s="436"/>
      <c r="V1468" s="606">
        <f>LOOKUP(Table1[[#This Row],[JV '#]],Table4[JV '#],Table4[Construction Start Dates])</f>
        <v>42538</v>
      </c>
    </row>
    <row r="1469" spans="1:22" ht="24" x14ac:dyDescent="0.25">
      <c r="A1469" s="414" t="s">
        <v>4002</v>
      </c>
      <c r="B1469" s="415" t="s">
        <v>35</v>
      </c>
      <c r="C1469" s="459">
        <v>434</v>
      </c>
      <c r="D1469" s="540">
        <v>1620</v>
      </c>
      <c r="E1469" s="416">
        <v>89124</v>
      </c>
      <c r="F1469" s="455">
        <v>2207500900000</v>
      </c>
      <c r="G1469" s="416">
        <v>11</v>
      </c>
      <c r="H1469" s="415" t="s">
        <v>3528</v>
      </c>
      <c r="I1469" s="418" t="s">
        <v>3993</v>
      </c>
      <c r="J1469" s="418" t="s">
        <v>3994</v>
      </c>
      <c r="K1469" s="418" t="s">
        <v>3995</v>
      </c>
      <c r="L1469" s="418" t="s">
        <v>3996</v>
      </c>
      <c r="M1469" s="419">
        <v>40.492249999999999</v>
      </c>
      <c r="N1469" s="419">
        <v>-79.743588888888894</v>
      </c>
      <c r="O1469" s="418">
        <v>20150170083</v>
      </c>
      <c r="P1469" s="413" t="s">
        <v>107</v>
      </c>
      <c r="Q1469" s="413" t="s">
        <v>3561</v>
      </c>
      <c r="R1469" s="413" t="s">
        <v>3562</v>
      </c>
      <c r="S1469" s="420" t="s">
        <v>44</v>
      </c>
      <c r="T1469" s="413"/>
      <c r="U1469" s="436"/>
      <c r="V1469" s="606">
        <f>LOOKUP(Table1[[#This Row],[JV '#]],Table4[JV '#],Table4[Construction Start Dates])</f>
        <v>42538</v>
      </c>
    </row>
    <row r="1470" spans="1:22" x14ac:dyDescent="0.25">
      <c r="A1470" s="414" t="s">
        <v>4003</v>
      </c>
      <c r="B1470" s="415" t="s">
        <v>35</v>
      </c>
      <c r="C1470" s="459">
        <v>434</v>
      </c>
      <c r="D1470" s="540">
        <v>1620</v>
      </c>
      <c r="E1470" s="416">
        <v>89124</v>
      </c>
      <c r="F1470" s="455">
        <v>2207500900000</v>
      </c>
      <c r="G1470" s="416">
        <v>11</v>
      </c>
      <c r="H1470" s="415" t="s">
        <v>3528</v>
      </c>
      <c r="I1470" s="418" t="s">
        <v>3993</v>
      </c>
      <c r="J1470" s="418" t="s">
        <v>3994</v>
      </c>
      <c r="K1470" s="418" t="s">
        <v>3995</v>
      </c>
      <c r="L1470" s="418" t="s">
        <v>3996</v>
      </c>
      <c r="M1470" s="419">
        <v>40.492249999999999</v>
      </c>
      <c r="N1470" s="419">
        <v>-79.743588888888894</v>
      </c>
      <c r="O1470" s="418">
        <v>20150170083</v>
      </c>
      <c r="P1470" s="413"/>
      <c r="Q1470" s="413" t="s">
        <v>4004</v>
      </c>
      <c r="R1470" s="413" t="s">
        <v>4005</v>
      </c>
      <c r="S1470" s="420" t="s">
        <v>44</v>
      </c>
      <c r="T1470" s="413"/>
      <c r="U1470" s="436"/>
      <c r="V1470" s="606">
        <f>LOOKUP(Table1[[#This Row],[JV '#]],Table4[JV '#],Table4[Construction Start Dates])</f>
        <v>42538</v>
      </c>
    </row>
    <row r="1471" spans="1:22" ht="48" x14ac:dyDescent="0.25">
      <c r="A1471" s="414" t="s">
        <v>4006</v>
      </c>
      <c r="B1471" s="415" t="s">
        <v>35</v>
      </c>
      <c r="C1471" s="459">
        <v>434</v>
      </c>
      <c r="D1471" s="540">
        <v>1620</v>
      </c>
      <c r="E1471" s="416">
        <v>89124</v>
      </c>
      <c r="F1471" s="455">
        <v>2207500900000</v>
      </c>
      <c r="G1471" s="416">
        <v>11</v>
      </c>
      <c r="H1471" s="415" t="s">
        <v>3528</v>
      </c>
      <c r="I1471" s="418" t="s">
        <v>3993</v>
      </c>
      <c r="J1471" s="418" t="s">
        <v>3994</v>
      </c>
      <c r="K1471" s="418" t="s">
        <v>3995</v>
      </c>
      <c r="L1471" s="418" t="s">
        <v>3996</v>
      </c>
      <c r="M1471" s="419">
        <v>40.492249999999999</v>
      </c>
      <c r="N1471" s="419">
        <v>-79.743588888888894</v>
      </c>
      <c r="O1471" s="418">
        <v>20150170083</v>
      </c>
      <c r="P1471" s="413" t="s">
        <v>55</v>
      </c>
      <c r="Q1471" s="413" t="s">
        <v>2375</v>
      </c>
      <c r="R1471" s="413" t="s">
        <v>4007</v>
      </c>
      <c r="S1471" s="420"/>
      <c r="T1471" s="413"/>
      <c r="U1471" s="436"/>
      <c r="V1471" s="606">
        <f>LOOKUP(Table1[[#This Row],[JV '#]],Table4[JV '#],Table4[Construction Start Dates])</f>
        <v>42538</v>
      </c>
    </row>
    <row r="1472" spans="1:22" ht="24" x14ac:dyDescent="0.25">
      <c r="A1472" s="414" t="s">
        <v>4008</v>
      </c>
      <c r="B1472" s="415" t="s">
        <v>35</v>
      </c>
      <c r="C1472" s="459">
        <v>435</v>
      </c>
      <c r="D1472" s="540">
        <v>1626</v>
      </c>
      <c r="E1472" s="415">
        <v>27275</v>
      </c>
      <c r="F1472" s="490">
        <v>2207501900000</v>
      </c>
      <c r="G1472" s="416">
        <v>11</v>
      </c>
      <c r="H1472" s="415" t="s">
        <v>3528</v>
      </c>
      <c r="I1472" s="418" t="s">
        <v>4009</v>
      </c>
      <c r="J1472" s="418" t="s">
        <v>4010</v>
      </c>
      <c r="K1472" s="418" t="s">
        <v>4011</v>
      </c>
      <c r="L1472" s="418" t="s">
        <v>3996</v>
      </c>
      <c r="M1472" s="419">
        <v>40.544055555555559</v>
      </c>
      <c r="N1472" s="419">
        <v>-79.760452777777772</v>
      </c>
      <c r="O1472" s="418">
        <v>20151471652</v>
      </c>
      <c r="P1472" s="413" t="s">
        <v>657</v>
      </c>
      <c r="Q1472" s="413" t="s">
        <v>3386</v>
      </c>
      <c r="R1472" s="413" t="s">
        <v>3620</v>
      </c>
      <c r="S1472" s="420" t="s">
        <v>44</v>
      </c>
      <c r="T1472" s="413" t="s">
        <v>4012</v>
      </c>
      <c r="U1472" s="420"/>
      <c r="V1472" s="606">
        <f>LOOKUP(Table1[[#This Row],[JV '#]],Table4[JV '#],Table4[Construction Start Dates])</f>
        <v>42944</v>
      </c>
    </row>
    <row r="1473" spans="1:22" x14ac:dyDescent="0.25">
      <c r="A1473" s="414" t="s">
        <v>4013</v>
      </c>
      <c r="B1473" s="415" t="s">
        <v>35</v>
      </c>
      <c r="C1473" s="459">
        <v>435</v>
      </c>
      <c r="D1473" s="540">
        <v>1626</v>
      </c>
      <c r="E1473" s="415">
        <v>27275</v>
      </c>
      <c r="F1473" s="490">
        <v>2207501900000</v>
      </c>
      <c r="G1473" s="416">
        <v>11</v>
      </c>
      <c r="H1473" s="415" t="s">
        <v>3528</v>
      </c>
      <c r="I1473" s="418" t="s">
        <v>4009</v>
      </c>
      <c r="J1473" s="418" t="s">
        <v>4010</v>
      </c>
      <c r="K1473" s="418" t="s">
        <v>4011</v>
      </c>
      <c r="L1473" s="418" t="s">
        <v>3996</v>
      </c>
      <c r="M1473" s="419">
        <v>40.544055555555559</v>
      </c>
      <c r="N1473" s="419">
        <v>-79.760452777777772</v>
      </c>
      <c r="O1473" s="418">
        <v>20151471652</v>
      </c>
      <c r="P1473" s="413"/>
      <c r="Q1473" s="413" t="s">
        <v>4004</v>
      </c>
      <c r="R1473" s="413" t="s">
        <v>4005</v>
      </c>
      <c r="S1473" s="420"/>
      <c r="T1473" s="413"/>
      <c r="U1473" s="436"/>
      <c r="V1473" s="606">
        <f>LOOKUP(Table1[[#This Row],[JV '#]],Table4[JV '#],Table4[Construction Start Dates])</f>
        <v>42944</v>
      </c>
    </row>
    <row r="1474" spans="1:22" ht="60" x14ac:dyDescent="0.25">
      <c r="A1474" s="414" t="s">
        <v>4014</v>
      </c>
      <c r="B1474" s="415" t="s">
        <v>35</v>
      </c>
      <c r="C1474" s="459">
        <v>435</v>
      </c>
      <c r="D1474" s="540">
        <v>1626</v>
      </c>
      <c r="E1474" s="415">
        <v>27275</v>
      </c>
      <c r="F1474" s="490">
        <v>2207501900000</v>
      </c>
      <c r="G1474" s="416">
        <v>11</v>
      </c>
      <c r="H1474" s="415" t="s">
        <v>3528</v>
      </c>
      <c r="I1474" s="418" t="s">
        <v>4009</v>
      </c>
      <c r="J1474" s="418" t="s">
        <v>4010</v>
      </c>
      <c r="K1474" s="418" t="s">
        <v>4011</v>
      </c>
      <c r="L1474" s="418" t="s">
        <v>3996</v>
      </c>
      <c r="M1474" s="419">
        <v>40.544055555555559</v>
      </c>
      <c r="N1474" s="419">
        <v>-79.760452777777772</v>
      </c>
      <c r="O1474" s="418">
        <v>20151471652</v>
      </c>
      <c r="P1474" s="413" t="s">
        <v>55</v>
      </c>
      <c r="Q1474" s="413" t="s">
        <v>151</v>
      </c>
      <c r="R1474" s="413" t="s">
        <v>152</v>
      </c>
      <c r="S1474" s="420"/>
      <c r="T1474" s="413"/>
      <c r="U1474" s="436"/>
      <c r="V1474" s="606">
        <f>LOOKUP(Table1[[#This Row],[JV '#]],Table4[JV '#],Table4[Construction Start Dates])</f>
        <v>42944</v>
      </c>
    </row>
    <row r="1475" spans="1:22" x14ac:dyDescent="0.25">
      <c r="A1475" s="414" t="s">
        <v>4015</v>
      </c>
      <c r="B1475" s="415" t="s">
        <v>35</v>
      </c>
      <c r="C1475" s="459">
        <v>435</v>
      </c>
      <c r="D1475" s="540">
        <v>1626</v>
      </c>
      <c r="E1475" s="415">
        <v>27275</v>
      </c>
      <c r="F1475" s="490">
        <v>2207501900000</v>
      </c>
      <c r="G1475" s="416">
        <v>11</v>
      </c>
      <c r="H1475" s="415" t="s">
        <v>3528</v>
      </c>
      <c r="I1475" s="418" t="s">
        <v>4009</v>
      </c>
      <c r="J1475" s="418" t="s">
        <v>4010</v>
      </c>
      <c r="K1475" s="418" t="s">
        <v>4011</v>
      </c>
      <c r="L1475" s="418" t="s">
        <v>3996</v>
      </c>
      <c r="M1475" s="419">
        <v>40.544055555555559</v>
      </c>
      <c r="N1475" s="419">
        <v>-79.760452777777772</v>
      </c>
      <c r="O1475" s="418">
        <v>20151471652</v>
      </c>
      <c r="P1475" s="413" t="s">
        <v>657</v>
      </c>
      <c r="Q1475" s="413" t="s">
        <v>3213</v>
      </c>
      <c r="R1475" s="413" t="s">
        <v>3182</v>
      </c>
      <c r="S1475" s="420" t="s">
        <v>44</v>
      </c>
      <c r="T1475" s="413"/>
      <c r="U1475" s="436"/>
      <c r="V1475" s="606">
        <f>LOOKUP(Table1[[#This Row],[JV '#]],Table4[JV '#],Table4[Construction Start Dates])</f>
        <v>42944</v>
      </c>
    </row>
    <row r="1476" spans="1:22" ht="24" x14ac:dyDescent="0.25">
      <c r="A1476" s="414" t="s">
        <v>4016</v>
      </c>
      <c r="B1476" s="415" t="s">
        <v>887</v>
      </c>
      <c r="C1476" s="517">
        <v>436</v>
      </c>
      <c r="D1476" s="416">
        <v>1671</v>
      </c>
      <c r="E1476" s="415">
        <v>63557</v>
      </c>
      <c r="F1476" s="490">
        <v>2211800203544</v>
      </c>
      <c r="G1476" s="416">
        <v>11</v>
      </c>
      <c r="H1476" s="415" t="s">
        <v>3528</v>
      </c>
      <c r="I1476" s="418" t="s">
        <v>4017</v>
      </c>
      <c r="J1476" s="418" t="s">
        <v>4018</v>
      </c>
      <c r="K1476" s="418" t="s">
        <v>482</v>
      </c>
      <c r="L1476" s="418" t="s">
        <v>3905</v>
      </c>
      <c r="M1476" s="419">
        <v>40.327833333333331</v>
      </c>
      <c r="N1476" s="419">
        <v>-79.816483333333338</v>
      </c>
      <c r="O1476" s="418"/>
      <c r="P1476" s="413" t="s">
        <v>46</v>
      </c>
      <c r="Q1476" s="413" t="s">
        <v>3624</v>
      </c>
      <c r="R1476" s="413" t="s">
        <v>3542</v>
      </c>
      <c r="S1476" s="420" t="s">
        <v>302</v>
      </c>
      <c r="T1476" s="413"/>
      <c r="U1476" s="413" t="s">
        <v>895</v>
      </c>
      <c r="V1476" s="606">
        <f>LOOKUP(Table1[[#This Row],[JV '#]],Table4[JV '#],Table4[Construction Start Dates])</f>
        <v>42223</v>
      </c>
    </row>
    <row r="1477" spans="1:22" ht="24" x14ac:dyDescent="0.25">
      <c r="A1477" s="414" t="s">
        <v>4019</v>
      </c>
      <c r="B1477" s="415" t="s">
        <v>887</v>
      </c>
      <c r="C1477" s="517">
        <v>436</v>
      </c>
      <c r="D1477" s="416">
        <v>1671</v>
      </c>
      <c r="E1477" s="415">
        <v>63557</v>
      </c>
      <c r="F1477" s="490">
        <v>2211800203544</v>
      </c>
      <c r="G1477" s="416">
        <v>11</v>
      </c>
      <c r="H1477" s="415" t="s">
        <v>3528</v>
      </c>
      <c r="I1477" s="418" t="s">
        <v>4017</v>
      </c>
      <c r="J1477" s="418" t="s">
        <v>4018</v>
      </c>
      <c r="K1477" s="418" t="s">
        <v>482</v>
      </c>
      <c r="L1477" s="418" t="s">
        <v>3905</v>
      </c>
      <c r="M1477" s="419">
        <v>40.327833333333331</v>
      </c>
      <c r="N1477" s="419">
        <v>-79.816483333333338</v>
      </c>
      <c r="O1477" s="418"/>
      <c r="P1477" s="413" t="s">
        <v>46</v>
      </c>
      <c r="Q1477" s="413" t="s">
        <v>3624</v>
      </c>
      <c r="R1477" s="413" t="s">
        <v>3542</v>
      </c>
      <c r="S1477" s="420" t="s">
        <v>302</v>
      </c>
      <c r="T1477" s="413"/>
      <c r="U1477" s="413" t="s">
        <v>895</v>
      </c>
      <c r="V1477" s="606">
        <f>LOOKUP(Table1[[#This Row],[JV '#]],Table4[JV '#],Table4[Construction Start Dates])</f>
        <v>42223</v>
      </c>
    </row>
    <row r="1478" spans="1:22" ht="24" x14ac:dyDescent="0.25">
      <c r="A1478" s="414" t="s">
        <v>4020</v>
      </c>
      <c r="B1478" s="415" t="s">
        <v>887</v>
      </c>
      <c r="C1478" s="517">
        <v>436</v>
      </c>
      <c r="D1478" s="416">
        <v>1671</v>
      </c>
      <c r="E1478" s="415">
        <v>63557</v>
      </c>
      <c r="F1478" s="490">
        <v>2211800203544</v>
      </c>
      <c r="G1478" s="416">
        <v>11</v>
      </c>
      <c r="H1478" s="415" t="s">
        <v>3528</v>
      </c>
      <c r="I1478" s="418" t="s">
        <v>4017</v>
      </c>
      <c r="J1478" s="418" t="s">
        <v>4018</v>
      </c>
      <c r="K1478" s="418" t="s">
        <v>482</v>
      </c>
      <c r="L1478" s="418" t="s">
        <v>3905</v>
      </c>
      <c r="M1478" s="419">
        <v>40.327833333333331</v>
      </c>
      <c r="N1478" s="419">
        <v>-79.816483333333338</v>
      </c>
      <c r="O1478" s="418"/>
      <c r="P1478" s="413" t="s">
        <v>46</v>
      </c>
      <c r="Q1478" s="413" t="s">
        <v>3624</v>
      </c>
      <c r="R1478" s="413" t="s">
        <v>3542</v>
      </c>
      <c r="S1478" s="420" t="s">
        <v>302</v>
      </c>
      <c r="T1478" s="413"/>
      <c r="U1478" s="413" t="s">
        <v>895</v>
      </c>
      <c r="V1478" s="606">
        <f>LOOKUP(Table1[[#This Row],[JV '#]],Table4[JV '#],Table4[Construction Start Dates])</f>
        <v>42223</v>
      </c>
    </row>
    <row r="1479" spans="1:22" ht="48" x14ac:dyDescent="0.25">
      <c r="A1479" s="414" t="s">
        <v>4021</v>
      </c>
      <c r="B1479" s="415" t="s">
        <v>887</v>
      </c>
      <c r="C1479" s="517">
        <v>436</v>
      </c>
      <c r="D1479" s="416">
        <v>1671</v>
      </c>
      <c r="E1479" s="415">
        <v>63557</v>
      </c>
      <c r="F1479" s="490">
        <v>2211800203544</v>
      </c>
      <c r="G1479" s="416">
        <v>11</v>
      </c>
      <c r="H1479" s="415" t="s">
        <v>3528</v>
      </c>
      <c r="I1479" s="418" t="s">
        <v>4017</v>
      </c>
      <c r="J1479" s="418" t="s">
        <v>4018</v>
      </c>
      <c r="K1479" s="418" t="s">
        <v>482</v>
      </c>
      <c r="L1479" s="418" t="s">
        <v>3905</v>
      </c>
      <c r="M1479" s="419">
        <v>40.327833333333331</v>
      </c>
      <c r="N1479" s="419">
        <v>-79.816483333333338</v>
      </c>
      <c r="O1479" s="418"/>
      <c r="P1479" s="413" t="s">
        <v>55</v>
      </c>
      <c r="Q1479" s="413" t="s">
        <v>3227</v>
      </c>
      <c r="R1479" s="413" t="s">
        <v>4022</v>
      </c>
      <c r="S1479" s="420" t="s">
        <v>302</v>
      </c>
      <c r="T1479" s="413"/>
      <c r="U1479" s="413" t="s">
        <v>895</v>
      </c>
      <c r="V1479" s="606">
        <f>LOOKUP(Table1[[#This Row],[JV '#]],Table4[JV '#],Table4[Construction Start Dates])</f>
        <v>42223</v>
      </c>
    </row>
    <row r="1480" spans="1:22" ht="48" x14ac:dyDescent="0.25">
      <c r="A1480" s="414" t="s">
        <v>4023</v>
      </c>
      <c r="B1480" s="415" t="s">
        <v>887</v>
      </c>
      <c r="C1480" s="517">
        <v>436</v>
      </c>
      <c r="D1480" s="416">
        <v>1671</v>
      </c>
      <c r="E1480" s="415">
        <v>63557</v>
      </c>
      <c r="F1480" s="490">
        <v>2211800203544</v>
      </c>
      <c r="G1480" s="416">
        <v>11</v>
      </c>
      <c r="H1480" s="415" t="s">
        <v>3528</v>
      </c>
      <c r="I1480" s="418" t="s">
        <v>4017</v>
      </c>
      <c r="J1480" s="418" t="s">
        <v>4018</v>
      </c>
      <c r="K1480" s="418" t="s">
        <v>482</v>
      </c>
      <c r="L1480" s="418" t="s">
        <v>3905</v>
      </c>
      <c r="M1480" s="419">
        <v>40.327833333333331</v>
      </c>
      <c r="N1480" s="419">
        <v>-79.816483333333338</v>
      </c>
      <c r="O1480" s="418"/>
      <c r="P1480" s="413" t="s">
        <v>41</v>
      </c>
      <c r="Q1480" s="413" t="s">
        <v>4024</v>
      </c>
      <c r="R1480" s="413" t="s">
        <v>4025</v>
      </c>
      <c r="S1480" s="420" t="s">
        <v>44</v>
      </c>
      <c r="T1480" s="413"/>
      <c r="U1480" s="413" t="s">
        <v>899</v>
      </c>
      <c r="V1480" s="606">
        <f>LOOKUP(Table1[[#This Row],[JV '#]],Table4[JV '#],Table4[Construction Start Dates])</f>
        <v>42223</v>
      </c>
    </row>
    <row r="1481" spans="1:22" ht="60" x14ac:dyDescent="0.25">
      <c r="A1481" s="414" t="s">
        <v>4026</v>
      </c>
      <c r="B1481" s="415" t="s">
        <v>887</v>
      </c>
      <c r="C1481" s="517">
        <v>436</v>
      </c>
      <c r="D1481" s="416">
        <v>1671</v>
      </c>
      <c r="E1481" s="415">
        <v>63557</v>
      </c>
      <c r="F1481" s="490">
        <v>2211800203544</v>
      </c>
      <c r="G1481" s="416">
        <v>11</v>
      </c>
      <c r="H1481" s="415" t="s">
        <v>3528</v>
      </c>
      <c r="I1481" s="418" t="s">
        <v>4017</v>
      </c>
      <c r="J1481" s="418" t="s">
        <v>4018</v>
      </c>
      <c r="K1481" s="418" t="s">
        <v>482</v>
      </c>
      <c r="L1481" s="418" t="s">
        <v>3905</v>
      </c>
      <c r="M1481" s="419">
        <v>40.327833333333331</v>
      </c>
      <c r="N1481" s="419">
        <v>-79.816483333333338</v>
      </c>
      <c r="O1481" s="418"/>
      <c r="P1481" s="413" t="s">
        <v>41</v>
      </c>
      <c r="Q1481" s="413" t="s">
        <v>3294</v>
      </c>
      <c r="R1481" s="413" t="s">
        <v>4027</v>
      </c>
      <c r="S1481" s="420" t="s">
        <v>44</v>
      </c>
      <c r="T1481" s="413"/>
      <c r="U1481" s="413" t="s">
        <v>895</v>
      </c>
      <c r="V1481" s="606">
        <f>LOOKUP(Table1[[#This Row],[JV '#]],Table4[JV '#],Table4[Construction Start Dates])</f>
        <v>42223</v>
      </c>
    </row>
    <row r="1482" spans="1:22" ht="60" x14ac:dyDescent="0.25">
      <c r="A1482" s="414" t="s">
        <v>4028</v>
      </c>
      <c r="B1482" s="415" t="s">
        <v>887</v>
      </c>
      <c r="C1482" s="517">
        <v>436</v>
      </c>
      <c r="D1482" s="416">
        <v>1671</v>
      </c>
      <c r="E1482" s="415">
        <v>63557</v>
      </c>
      <c r="F1482" s="490">
        <v>2211800203544</v>
      </c>
      <c r="G1482" s="416">
        <v>11</v>
      </c>
      <c r="H1482" s="415" t="s">
        <v>3528</v>
      </c>
      <c r="I1482" s="418" t="s">
        <v>4017</v>
      </c>
      <c r="J1482" s="418" t="s">
        <v>4018</v>
      </c>
      <c r="K1482" s="418" t="s">
        <v>482</v>
      </c>
      <c r="L1482" s="418" t="s">
        <v>3905</v>
      </c>
      <c r="M1482" s="419">
        <v>40.327833333333331</v>
      </c>
      <c r="N1482" s="419">
        <v>-79.816483333333338</v>
      </c>
      <c r="O1482" s="418"/>
      <c r="P1482" s="413" t="s">
        <v>41</v>
      </c>
      <c r="Q1482" s="413" t="s">
        <v>3294</v>
      </c>
      <c r="R1482" s="413" t="s">
        <v>4027</v>
      </c>
      <c r="S1482" s="420" t="s">
        <v>44</v>
      </c>
      <c r="T1482" s="413"/>
      <c r="U1482" s="413" t="s">
        <v>895</v>
      </c>
      <c r="V1482" s="606">
        <f>LOOKUP(Table1[[#This Row],[JV '#]],Table4[JV '#],Table4[Construction Start Dates])</f>
        <v>42223</v>
      </c>
    </row>
    <row r="1483" spans="1:22" ht="36" x14ac:dyDescent="0.25">
      <c r="A1483" s="414" t="s">
        <v>4029</v>
      </c>
      <c r="B1483" s="415" t="s">
        <v>887</v>
      </c>
      <c r="C1483" s="517">
        <v>436</v>
      </c>
      <c r="D1483" s="416">
        <v>1671</v>
      </c>
      <c r="E1483" s="415">
        <v>63557</v>
      </c>
      <c r="F1483" s="490">
        <v>2211800203544</v>
      </c>
      <c r="G1483" s="416">
        <v>11</v>
      </c>
      <c r="H1483" s="415" t="s">
        <v>3528</v>
      </c>
      <c r="I1483" s="418" t="s">
        <v>4017</v>
      </c>
      <c r="J1483" s="418" t="s">
        <v>4018</v>
      </c>
      <c r="K1483" s="418" t="s">
        <v>482</v>
      </c>
      <c r="L1483" s="418" t="s">
        <v>3905</v>
      </c>
      <c r="M1483" s="419">
        <v>40.327833333333331</v>
      </c>
      <c r="N1483" s="419">
        <v>-79.816483333333338</v>
      </c>
      <c r="O1483" s="418"/>
      <c r="P1483" s="413" t="s">
        <v>55</v>
      </c>
      <c r="Q1483" s="413" t="s">
        <v>417</v>
      </c>
      <c r="R1483" s="413" t="s">
        <v>4030</v>
      </c>
      <c r="S1483" s="420" t="s">
        <v>302</v>
      </c>
      <c r="T1483" s="413"/>
      <c r="U1483" s="413" t="s">
        <v>895</v>
      </c>
      <c r="V1483" s="606">
        <f>LOOKUP(Table1[[#This Row],[JV '#]],Table4[JV '#],Table4[Construction Start Dates])</f>
        <v>42223</v>
      </c>
    </row>
    <row r="1484" spans="1:22" ht="24" x14ac:dyDescent="0.25">
      <c r="A1484" s="414" t="s">
        <v>4031</v>
      </c>
      <c r="B1484" s="415" t="s">
        <v>887</v>
      </c>
      <c r="C1484" s="517">
        <v>436</v>
      </c>
      <c r="D1484" s="416">
        <v>1671</v>
      </c>
      <c r="E1484" s="415">
        <v>63557</v>
      </c>
      <c r="F1484" s="490">
        <v>2211800203544</v>
      </c>
      <c r="G1484" s="416">
        <v>11</v>
      </c>
      <c r="H1484" s="415" t="s">
        <v>3528</v>
      </c>
      <c r="I1484" s="418" t="s">
        <v>4017</v>
      </c>
      <c r="J1484" s="418" t="s">
        <v>4018</v>
      </c>
      <c r="K1484" s="418" t="s">
        <v>482</v>
      </c>
      <c r="L1484" s="418" t="s">
        <v>3905</v>
      </c>
      <c r="M1484" s="419">
        <v>40.327833333333331</v>
      </c>
      <c r="N1484" s="419">
        <v>-79.816483333333338</v>
      </c>
      <c r="O1484" s="418"/>
      <c r="P1484" s="413" t="s">
        <v>1293</v>
      </c>
      <c r="Q1484" s="413" t="s">
        <v>4032</v>
      </c>
      <c r="R1484" s="413" t="s">
        <v>4033</v>
      </c>
      <c r="S1484" s="420" t="s">
        <v>44</v>
      </c>
      <c r="T1484" s="413"/>
      <c r="U1484" s="413" t="s">
        <v>899</v>
      </c>
      <c r="V1484" s="606">
        <f>LOOKUP(Table1[[#This Row],[JV '#]],Table4[JV '#],Table4[Construction Start Dates])</f>
        <v>42223</v>
      </c>
    </row>
    <row r="1485" spans="1:22" ht="24" x14ac:dyDescent="0.25">
      <c r="A1485" s="414" t="s">
        <v>4034</v>
      </c>
      <c r="B1485" s="415" t="s">
        <v>887</v>
      </c>
      <c r="C1485" s="517">
        <v>436</v>
      </c>
      <c r="D1485" s="416">
        <v>1671</v>
      </c>
      <c r="E1485" s="415">
        <v>63557</v>
      </c>
      <c r="F1485" s="490">
        <v>2211800203544</v>
      </c>
      <c r="G1485" s="416">
        <v>11</v>
      </c>
      <c r="H1485" s="415" t="s">
        <v>3528</v>
      </c>
      <c r="I1485" s="418" t="s">
        <v>4017</v>
      </c>
      <c r="J1485" s="418" t="s">
        <v>4018</v>
      </c>
      <c r="K1485" s="418" t="s">
        <v>482</v>
      </c>
      <c r="L1485" s="418" t="s">
        <v>3905</v>
      </c>
      <c r="M1485" s="419">
        <v>40.327833333333331</v>
      </c>
      <c r="N1485" s="419">
        <v>-79.816483333333338</v>
      </c>
      <c r="O1485" s="418"/>
      <c r="P1485" s="413" t="s">
        <v>1293</v>
      </c>
      <c r="Q1485" s="413" t="s">
        <v>4035</v>
      </c>
      <c r="R1485" s="413" t="s">
        <v>4036</v>
      </c>
      <c r="S1485" s="420" t="s">
        <v>44</v>
      </c>
      <c r="T1485" s="413"/>
      <c r="U1485" s="413" t="s">
        <v>899</v>
      </c>
      <c r="V1485" s="606">
        <f>LOOKUP(Table1[[#This Row],[JV '#]],Table4[JV '#],Table4[Construction Start Dates])</f>
        <v>42223</v>
      </c>
    </row>
    <row r="1486" spans="1:22" x14ac:dyDescent="0.25">
      <c r="A1486" s="414" t="s">
        <v>4037</v>
      </c>
      <c r="B1486" s="415" t="s">
        <v>35</v>
      </c>
      <c r="C1486" s="514">
        <v>437</v>
      </c>
      <c r="D1486" s="456">
        <v>1704</v>
      </c>
      <c r="E1486" s="516">
        <v>27436</v>
      </c>
      <c r="F1486" s="417">
        <v>2300800420000</v>
      </c>
      <c r="G1486" s="416">
        <v>11</v>
      </c>
      <c r="H1486" s="415" t="s">
        <v>3528</v>
      </c>
      <c r="I1486" s="418" t="s">
        <v>4038</v>
      </c>
      <c r="J1486" s="418" t="s">
        <v>4039</v>
      </c>
      <c r="K1486" s="418" t="s">
        <v>4040</v>
      </c>
      <c r="L1486" s="418" t="s">
        <v>4041</v>
      </c>
      <c r="M1486" s="419">
        <v>40.340166666666669</v>
      </c>
      <c r="N1486" s="419">
        <v>-80.079138888888892</v>
      </c>
      <c r="O1486" s="418">
        <v>20150161202</v>
      </c>
      <c r="P1486" s="413" t="s">
        <v>309</v>
      </c>
      <c r="Q1486" s="413" t="s">
        <v>382</v>
      </c>
      <c r="R1486" s="413" t="s">
        <v>3955</v>
      </c>
      <c r="S1486" s="420" t="s">
        <v>44</v>
      </c>
      <c r="T1486" s="413"/>
      <c r="U1486" s="420"/>
      <c r="V1486" s="606">
        <f>LOOKUP(Table1[[#This Row],[JV '#]],Table4[JV '#],Table4[Construction Start Dates])</f>
        <v>42537</v>
      </c>
    </row>
    <row r="1487" spans="1:22" ht="24" x14ac:dyDescent="0.25">
      <c r="A1487" s="414" t="s">
        <v>4042</v>
      </c>
      <c r="B1487" s="415" t="s">
        <v>35</v>
      </c>
      <c r="C1487" s="514">
        <v>437</v>
      </c>
      <c r="D1487" s="456">
        <v>1704</v>
      </c>
      <c r="E1487" s="516">
        <v>27436</v>
      </c>
      <c r="F1487" s="417">
        <v>2300800420000</v>
      </c>
      <c r="G1487" s="416">
        <v>11</v>
      </c>
      <c r="H1487" s="415" t="s">
        <v>3528</v>
      </c>
      <c r="I1487" s="418" t="s">
        <v>4038</v>
      </c>
      <c r="J1487" s="418" t="s">
        <v>4039</v>
      </c>
      <c r="K1487" s="418" t="s">
        <v>4040</v>
      </c>
      <c r="L1487" s="418" t="s">
        <v>4041</v>
      </c>
      <c r="M1487" s="419">
        <v>40.340166666666669</v>
      </c>
      <c r="N1487" s="419">
        <v>-80.079138888888892</v>
      </c>
      <c r="O1487" s="418">
        <v>20150161202</v>
      </c>
      <c r="P1487" s="413" t="s">
        <v>41</v>
      </c>
      <c r="Q1487" s="413" t="s">
        <v>3581</v>
      </c>
      <c r="R1487" s="413" t="s">
        <v>2875</v>
      </c>
      <c r="S1487" s="420" t="s">
        <v>44</v>
      </c>
      <c r="T1487" s="413"/>
      <c r="U1487" s="436"/>
      <c r="V1487" s="606">
        <f>LOOKUP(Table1[[#This Row],[JV '#]],Table4[JV '#],Table4[Construction Start Dates])</f>
        <v>42537</v>
      </c>
    </row>
    <row r="1488" spans="1:22" x14ac:dyDescent="0.25">
      <c r="A1488" s="414" t="s">
        <v>4043</v>
      </c>
      <c r="B1488" s="415" t="s">
        <v>35</v>
      </c>
      <c r="C1488" s="514">
        <v>437</v>
      </c>
      <c r="D1488" s="456">
        <v>1704</v>
      </c>
      <c r="E1488" s="516">
        <v>27436</v>
      </c>
      <c r="F1488" s="417">
        <v>2300800420000</v>
      </c>
      <c r="G1488" s="416">
        <v>11</v>
      </c>
      <c r="H1488" s="415" t="s">
        <v>3528</v>
      </c>
      <c r="I1488" s="418" t="s">
        <v>4038</v>
      </c>
      <c r="J1488" s="418" t="s">
        <v>4039</v>
      </c>
      <c r="K1488" s="418" t="s">
        <v>4040</v>
      </c>
      <c r="L1488" s="418" t="s">
        <v>4041</v>
      </c>
      <c r="M1488" s="419">
        <v>40.340166666666669</v>
      </c>
      <c r="N1488" s="419">
        <v>-80.079138888888892</v>
      </c>
      <c r="O1488" s="418">
        <v>20150161202</v>
      </c>
      <c r="P1488" s="413" t="s">
        <v>107</v>
      </c>
      <c r="Q1488" s="413" t="s">
        <v>4044</v>
      </c>
      <c r="R1488" s="413" t="s">
        <v>4045</v>
      </c>
      <c r="S1488" s="420" t="s">
        <v>44</v>
      </c>
      <c r="T1488" s="413"/>
      <c r="U1488" s="436"/>
      <c r="V1488" s="606">
        <f>LOOKUP(Table1[[#This Row],[JV '#]],Table4[JV '#],Table4[Construction Start Dates])</f>
        <v>42537</v>
      </c>
    </row>
    <row r="1489" spans="1:22" ht="36" x14ac:dyDescent="0.25">
      <c r="A1489" s="414" t="s">
        <v>4046</v>
      </c>
      <c r="B1489" s="415" t="s">
        <v>887</v>
      </c>
      <c r="C1489" s="415">
        <v>438</v>
      </c>
      <c r="D1489" s="416">
        <v>1715</v>
      </c>
      <c r="E1489" s="416">
        <v>28446</v>
      </c>
      <c r="F1489" s="417">
        <v>2301400302259</v>
      </c>
      <c r="G1489" s="416">
        <v>11</v>
      </c>
      <c r="H1489" s="415" t="s">
        <v>3528</v>
      </c>
      <c r="I1489" s="418" t="s">
        <v>4047</v>
      </c>
      <c r="J1489" s="418" t="s">
        <v>4048</v>
      </c>
      <c r="K1489" s="418" t="s">
        <v>4049</v>
      </c>
      <c r="L1489" s="418" t="s">
        <v>4050</v>
      </c>
      <c r="M1489" s="419">
        <v>40.278333333333336</v>
      </c>
      <c r="N1489" s="419">
        <v>-79.977280555555552</v>
      </c>
      <c r="O1489" s="418">
        <v>20133390204</v>
      </c>
      <c r="P1489" s="413" t="s">
        <v>41</v>
      </c>
      <c r="Q1489" s="413" t="s">
        <v>3294</v>
      </c>
      <c r="R1489" s="413" t="s">
        <v>4051</v>
      </c>
      <c r="S1489" s="420" t="s">
        <v>44</v>
      </c>
      <c r="T1489" s="413"/>
      <c r="U1489" s="420" t="s">
        <v>899</v>
      </c>
      <c r="V1489" s="606">
        <f>LOOKUP(Table1[[#This Row],[JV '#]],Table4[JV '#],Table4[Construction Start Dates])</f>
        <v>42268</v>
      </c>
    </row>
    <row r="1490" spans="1:22" x14ac:dyDescent="0.25">
      <c r="A1490" s="414" t="s">
        <v>4052</v>
      </c>
      <c r="B1490" s="415" t="s">
        <v>887</v>
      </c>
      <c r="C1490" s="415">
        <v>438</v>
      </c>
      <c r="D1490" s="416">
        <v>1715</v>
      </c>
      <c r="E1490" s="416">
        <v>28446</v>
      </c>
      <c r="F1490" s="417">
        <v>2301400302259</v>
      </c>
      <c r="G1490" s="416">
        <v>11</v>
      </c>
      <c r="H1490" s="415" t="s">
        <v>3528</v>
      </c>
      <c r="I1490" s="418" t="s">
        <v>4047</v>
      </c>
      <c r="J1490" s="418" t="s">
        <v>4048</v>
      </c>
      <c r="K1490" s="418" t="s">
        <v>4049</v>
      </c>
      <c r="L1490" s="418" t="s">
        <v>4050</v>
      </c>
      <c r="M1490" s="419">
        <v>40.278333333333336</v>
      </c>
      <c r="N1490" s="419">
        <v>-79.977280555555552</v>
      </c>
      <c r="O1490" s="418">
        <v>20133390204</v>
      </c>
      <c r="P1490" s="413" t="s">
        <v>55</v>
      </c>
      <c r="Q1490" s="413" t="s">
        <v>3746</v>
      </c>
      <c r="R1490" s="413" t="s">
        <v>3720</v>
      </c>
      <c r="S1490" s="420" t="s">
        <v>302</v>
      </c>
      <c r="T1490" s="413"/>
      <c r="U1490" s="413" t="s">
        <v>895</v>
      </c>
      <c r="V1490" s="606">
        <f>LOOKUP(Table1[[#This Row],[JV '#]],Table4[JV '#],Table4[Construction Start Dates])</f>
        <v>42268</v>
      </c>
    </row>
    <row r="1491" spans="1:22" x14ac:dyDescent="0.25">
      <c r="A1491" s="414" t="s">
        <v>4053</v>
      </c>
      <c r="B1491" s="415" t="s">
        <v>887</v>
      </c>
      <c r="C1491" s="415">
        <v>438</v>
      </c>
      <c r="D1491" s="416">
        <v>1715</v>
      </c>
      <c r="E1491" s="416">
        <v>28446</v>
      </c>
      <c r="F1491" s="417">
        <v>2301400302259</v>
      </c>
      <c r="G1491" s="416">
        <v>11</v>
      </c>
      <c r="H1491" s="415" t="s">
        <v>3528</v>
      </c>
      <c r="I1491" s="418" t="s">
        <v>4047</v>
      </c>
      <c r="J1491" s="418" t="s">
        <v>4048</v>
      </c>
      <c r="K1491" s="418" t="s">
        <v>4049</v>
      </c>
      <c r="L1491" s="418" t="s">
        <v>4050</v>
      </c>
      <c r="M1491" s="419">
        <v>40.278333333333336</v>
      </c>
      <c r="N1491" s="419">
        <v>-79.977280555555552</v>
      </c>
      <c r="O1491" s="418">
        <v>20133390204</v>
      </c>
      <c r="P1491" s="413" t="s">
        <v>309</v>
      </c>
      <c r="Q1491" s="413" t="s">
        <v>4054</v>
      </c>
      <c r="R1491" s="413" t="s">
        <v>4055</v>
      </c>
      <c r="S1491" s="420" t="s">
        <v>44</v>
      </c>
      <c r="T1491" s="413"/>
      <c r="U1491" s="420" t="s">
        <v>899</v>
      </c>
      <c r="V1491" s="606">
        <f>LOOKUP(Table1[[#This Row],[JV '#]],Table4[JV '#],Table4[Construction Start Dates])</f>
        <v>42268</v>
      </c>
    </row>
    <row r="1492" spans="1:22" ht="24" x14ac:dyDescent="0.25">
      <c r="A1492" s="414" t="s">
        <v>4056</v>
      </c>
      <c r="B1492" s="415" t="s">
        <v>887</v>
      </c>
      <c r="C1492" s="415">
        <v>438</v>
      </c>
      <c r="D1492" s="416">
        <v>1715</v>
      </c>
      <c r="E1492" s="416">
        <v>28446</v>
      </c>
      <c r="F1492" s="417">
        <v>2301400302259</v>
      </c>
      <c r="G1492" s="416">
        <v>11</v>
      </c>
      <c r="H1492" s="415" t="s">
        <v>3528</v>
      </c>
      <c r="I1492" s="418" t="s">
        <v>4047</v>
      </c>
      <c r="J1492" s="418" t="s">
        <v>4048</v>
      </c>
      <c r="K1492" s="418" t="s">
        <v>4049</v>
      </c>
      <c r="L1492" s="418" t="s">
        <v>4050</v>
      </c>
      <c r="M1492" s="419">
        <v>40.278333333333336</v>
      </c>
      <c r="N1492" s="419">
        <v>-79.977280555555552</v>
      </c>
      <c r="O1492" s="418">
        <v>20133390204</v>
      </c>
      <c r="P1492" s="413" t="s">
        <v>46</v>
      </c>
      <c r="Q1492" s="413" t="s">
        <v>4057</v>
      </c>
      <c r="R1492" s="413" t="s">
        <v>4058</v>
      </c>
      <c r="S1492" s="420" t="s">
        <v>302</v>
      </c>
      <c r="T1492" s="413"/>
      <c r="U1492" s="413" t="s">
        <v>895</v>
      </c>
      <c r="V1492" s="606">
        <f>LOOKUP(Table1[[#This Row],[JV '#]],Table4[JV '#],Table4[Construction Start Dates])</f>
        <v>42268</v>
      </c>
    </row>
    <row r="1493" spans="1:22" ht="24" x14ac:dyDescent="0.25">
      <c r="A1493" s="414" t="s">
        <v>4059</v>
      </c>
      <c r="B1493" s="415" t="s">
        <v>887</v>
      </c>
      <c r="C1493" s="415">
        <v>438</v>
      </c>
      <c r="D1493" s="416">
        <v>1715</v>
      </c>
      <c r="E1493" s="416">
        <v>28446</v>
      </c>
      <c r="F1493" s="417">
        <v>2301400302259</v>
      </c>
      <c r="G1493" s="416">
        <v>11</v>
      </c>
      <c r="H1493" s="415" t="s">
        <v>3528</v>
      </c>
      <c r="I1493" s="418" t="s">
        <v>4047</v>
      </c>
      <c r="J1493" s="418" t="s">
        <v>4048</v>
      </c>
      <c r="K1493" s="418" t="s">
        <v>4049</v>
      </c>
      <c r="L1493" s="418" t="s">
        <v>4050</v>
      </c>
      <c r="M1493" s="419">
        <v>40.278333333333336</v>
      </c>
      <c r="N1493" s="419">
        <v>-79.977280555555552</v>
      </c>
      <c r="O1493" s="418">
        <v>20133390204</v>
      </c>
      <c r="P1493" s="413" t="s">
        <v>55</v>
      </c>
      <c r="Q1493" s="413" t="s">
        <v>3951</v>
      </c>
      <c r="R1493" s="413" t="s">
        <v>3774</v>
      </c>
      <c r="S1493" s="420" t="s">
        <v>302</v>
      </c>
      <c r="T1493" s="413"/>
      <c r="U1493" s="413" t="s">
        <v>895</v>
      </c>
      <c r="V1493" s="606">
        <f>LOOKUP(Table1[[#This Row],[JV '#]],Table4[JV '#],Table4[Construction Start Dates])</f>
        <v>42268</v>
      </c>
    </row>
    <row r="1494" spans="1:22" ht="24" x14ac:dyDescent="0.25">
      <c r="A1494" s="414" t="s">
        <v>4060</v>
      </c>
      <c r="B1494" s="415" t="s">
        <v>887</v>
      </c>
      <c r="C1494" s="415">
        <v>438</v>
      </c>
      <c r="D1494" s="416">
        <v>1715</v>
      </c>
      <c r="E1494" s="416">
        <v>28446</v>
      </c>
      <c r="F1494" s="417">
        <v>2301400302259</v>
      </c>
      <c r="G1494" s="416">
        <v>11</v>
      </c>
      <c r="H1494" s="415" t="s">
        <v>3528</v>
      </c>
      <c r="I1494" s="418" t="s">
        <v>4047</v>
      </c>
      <c r="J1494" s="418" t="s">
        <v>4048</v>
      </c>
      <c r="K1494" s="418" t="s">
        <v>4049</v>
      </c>
      <c r="L1494" s="418" t="s">
        <v>4050</v>
      </c>
      <c r="M1494" s="419">
        <v>40.278333333333336</v>
      </c>
      <c r="N1494" s="419">
        <v>-79.977280555555552</v>
      </c>
      <c r="O1494" s="418">
        <v>20133390204</v>
      </c>
      <c r="P1494" s="413" t="s">
        <v>309</v>
      </c>
      <c r="Q1494" s="413" t="s">
        <v>3949</v>
      </c>
      <c r="R1494" s="413" t="s">
        <v>4061</v>
      </c>
      <c r="S1494" s="420" t="s">
        <v>44</v>
      </c>
      <c r="T1494" s="413"/>
      <c r="U1494" s="420" t="s">
        <v>3713</v>
      </c>
      <c r="V1494" s="606">
        <f>LOOKUP(Table1[[#This Row],[JV '#]],Table4[JV '#],Table4[Construction Start Dates])</f>
        <v>42268</v>
      </c>
    </row>
    <row r="1495" spans="1:22" ht="24" x14ac:dyDescent="0.25">
      <c r="A1495" s="414" t="s">
        <v>4062</v>
      </c>
      <c r="B1495" s="415" t="s">
        <v>35</v>
      </c>
      <c r="C1495" s="514">
        <v>439</v>
      </c>
      <c r="D1495" s="540">
        <v>1727</v>
      </c>
      <c r="E1495" s="516">
        <v>27386</v>
      </c>
      <c r="F1495" s="417">
        <v>2301800260000</v>
      </c>
      <c r="G1495" s="416">
        <v>11</v>
      </c>
      <c r="H1495" s="415" t="s">
        <v>3528</v>
      </c>
      <c r="I1495" s="418" t="s">
        <v>4063</v>
      </c>
      <c r="J1495" s="418" t="s">
        <v>4064</v>
      </c>
      <c r="K1495" s="418" t="s">
        <v>4065</v>
      </c>
      <c r="L1495" s="418" t="s">
        <v>4066</v>
      </c>
      <c r="M1495" s="419">
        <v>40.266111111111108</v>
      </c>
      <c r="N1495" s="419">
        <v>-79.930458333333334</v>
      </c>
      <c r="O1495" s="418">
        <v>20150170090</v>
      </c>
      <c r="P1495" s="413" t="s">
        <v>41</v>
      </c>
      <c r="Q1495" s="413" t="s">
        <v>4067</v>
      </c>
      <c r="R1495" s="413" t="s">
        <v>4068</v>
      </c>
      <c r="S1495" s="420" t="s">
        <v>44</v>
      </c>
      <c r="T1495" s="413"/>
      <c r="U1495" s="420"/>
      <c r="V1495" s="606">
        <f>LOOKUP(Table1[[#This Row],[JV '#]],Table4[JV '#],Table4[Construction Start Dates])</f>
        <v>42538</v>
      </c>
    </row>
    <row r="1496" spans="1:22" x14ac:dyDescent="0.25">
      <c r="A1496" s="414" t="s">
        <v>4069</v>
      </c>
      <c r="B1496" s="415" t="s">
        <v>35</v>
      </c>
      <c r="C1496" s="514">
        <v>439</v>
      </c>
      <c r="D1496" s="540">
        <v>1727</v>
      </c>
      <c r="E1496" s="516">
        <v>27386</v>
      </c>
      <c r="F1496" s="417">
        <v>2301800260000</v>
      </c>
      <c r="G1496" s="416">
        <v>11</v>
      </c>
      <c r="H1496" s="415" t="s">
        <v>3528</v>
      </c>
      <c r="I1496" s="418" t="s">
        <v>4063</v>
      </c>
      <c r="J1496" s="418" t="s">
        <v>4064</v>
      </c>
      <c r="K1496" s="418" t="s">
        <v>4065</v>
      </c>
      <c r="L1496" s="418" t="s">
        <v>4066</v>
      </c>
      <c r="M1496" s="419">
        <v>40.266111111111108</v>
      </c>
      <c r="N1496" s="419">
        <v>-79.930458333333334</v>
      </c>
      <c r="O1496" s="418">
        <v>20150170090</v>
      </c>
      <c r="P1496" s="413" t="s">
        <v>353</v>
      </c>
      <c r="Q1496" s="413" t="s">
        <v>382</v>
      </c>
      <c r="R1496" s="413" t="s">
        <v>3955</v>
      </c>
      <c r="S1496" s="420" t="s">
        <v>44</v>
      </c>
      <c r="T1496" s="413"/>
      <c r="U1496" s="436"/>
      <c r="V1496" s="606">
        <f>LOOKUP(Table1[[#This Row],[JV '#]],Table4[JV '#],Table4[Construction Start Dates])</f>
        <v>42538</v>
      </c>
    </row>
    <row r="1497" spans="1:22" ht="60" x14ac:dyDescent="0.25">
      <c r="A1497" s="414" t="s">
        <v>4070</v>
      </c>
      <c r="B1497" s="415" t="s">
        <v>35</v>
      </c>
      <c r="C1497" s="514">
        <v>439</v>
      </c>
      <c r="D1497" s="540">
        <v>1727</v>
      </c>
      <c r="E1497" s="516">
        <v>27386</v>
      </c>
      <c r="F1497" s="417">
        <v>2301800260000</v>
      </c>
      <c r="G1497" s="416">
        <v>11</v>
      </c>
      <c r="H1497" s="415" t="s">
        <v>3528</v>
      </c>
      <c r="I1497" s="418" t="s">
        <v>4063</v>
      </c>
      <c r="J1497" s="418" t="s">
        <v>4064</v>
      </c>
      <c r="K1497" s="418" t="s">
        <v>4065</v>
      </c>
      <c r="L1497" s="418" t="s">
        <v>4066</v>
      </c>
      <c r="M1497" s="419">
        <v>40.266111111111108</v>
      </c>
      <c r="N1497" s="419">
        <v>-79.930458333333334</v>
      </c>
      <c r="O1497" s="418">
        <v>20150170090</v>
      </c>
      <c r="P1497" s="413" t="s">
        <v>46</v>
      </c>
      <c r="Q1497" s="413" t="s">
        <v>257</v>
      </c>
      <c r="R1497" s="413" t="s">
        <v>2135</v>
      </c>
      <c r="S1497" s="420"/>
      <c r="T1497" s="413"/>
      <c r="U1497" s="436"/>
      <c r="V1497" s="606">
        <f>LOOKUP(Table1[[#This Row],[JV '#]],Table4[JV '#],Table4[Construction Start Dates])</f>
        <v>42538</v>
      </c>
    </row>
    <row r="1498" spans="1:22" ht="24" x14ac:dyDescent="0.25">
      <c r="A1498" s="414" t="s">
        <v>4071</v>
      </c>
      <c r="B1498" s="415" t="s">
        <v>35</v>
      </c>
      <c r="C1498" s="415">
        <v>440</v>
      </c>
      <c r="D1498" s="416">
        <v>1733</v>
      </c>
      <c r="E1498" s="415">
        <v>28136</v>
      </c>
      <c r="F1498" s="417">
        <v>2302100300941</v>
      </c>
      <c r="G1498" s="416">
        <v>11</v>
      </c>
      <c r="H1498" s="415" t="s">
        <v>3528</v>
      </c>
      <c r="I1498" s="418" t="s">
        <v>4072</v>
      </c>
      <c r="J1498" s="418" t="s">
        <v>4073</v>
      </c>
      <c r="K1498" s="418" t="s">
        <v>4065</v>
      </c>
      <c r="L1498" s="418" t="s">
        <v>4066</v>
      </c>
      <c r="M1498" s="419">
        <v>40.268500000000003</v>
      </c>
      <c r="N1498" s="419">
        <v>-79.925922222222226</v>
      </c>
      <c r="O1498" s="418">
        <v>20150341098</v>
      </c>
      <c r="P1498" s="413" t="s">
        <v>41</v>
      </c>
      <c r="Q1498" s="413" t="s">
        <v>4067</v>
      </c>
      <c r="R1498" s="413" t="s">
        <v>4068</v>
      </c>
      <c r="S1498" s="420" t="s">
        <v>44</v>
      </c>
      <c r="T1498" s="413" t="s">
        <v>1326</v>
      </c>
      <c r="U1498" s="420"/>
      <c r="V1498" s="606">
        <f>LOOKUP(Table1[[#This Row],[JV '#]],Table4[JV '#],Table4[Construction Start Dates])</f>
        <v>42562</v>
      </c>
    </row>
    <row r="1499" spans="1:22" x14ac:dyDescent="0.25">
      <c r="A1499" s="414" t="s">
        <v>4074</v>
      </c>
      <c r="B1499" s="415" t="s">
        <v>35</v>
      </c>
      <c r="C1499" s="415">
        <v>440</v>
      </c>
      <c r="D1499" s="416">
        <v>1733</v>
      </c>
      <c r="E1499" s="415">
        <v>28136</v>
      </c>
      <c r="F1499" s="417">
        <v>2302100300941</v>
      </c>
      <c r="G1499" s="416">
        <v>11</v>
      </c>
      <c r="H1499" s="415" t="s">
        <v>3528</v>
      </c>
      <c r="I1499" s="418" t="s">
        <v>4072</v>
      </c>
      <c r="J1499" s="418" t="s">
        <v>4073</v>
      </c>
      <c r="K1499" s="418" t="s">
        <v>4065</v>
      </c>
      <c r="L1499" s="418" t="s">
        <v>4066</v>
      </c>
      <c r="M1499" s="419">
        <v>40.268500000000003</v>
      </c>
      <c r="N1499" s="419">
        <v>-79.925922222222226</v>
      </c>
      <c r="O1499" s="418">
        <v>20150341098</v>
      </c>
      <c r="P1499" s="413"/>
      <c r="Q1499" s="413" t="s">
        <v>4075</v>
      </c>
      <c r="R1499" s="413" t="s">
        <v>4076</v>
      </c>
      <c r="S1499" s="420"/>
      <c r="T1499" s="413"/>
      <c r="U1499" s="436"/>
      <c r="V1499" s="606">
        <f>LOOKUP(Table1[[#This Row],[JV '#]],Table4[JV '#],Table4[Construction Start Dates])</f>
        <v>42562</v>
      </c>
    </row>
    <row r="1500" spans="1:22" x14ac:dyDescent="0.25">
      <c r="A1500" s="414" t="s">
        <v>4077</v>
      </c>
      <c r="B1500" s="415" t="s">
        <v>35</v>
      </c>
      <c r="C1500" s="415">
        <v>440</v>
      </c>
      <c r="D1500" s="416">
        <v>1733</v>
      </c>
      <c r="E1500" s="415">
        <v>28136</v>
      </c>
      <c r="F1500" s="417">
        <v>2302100300941</v>
      </c>
      <c r="G1500" s="416">
        <v>11</v>
      </c>
      <c r="H1500" s="415" t="s">
        <v>3528</v>
      </c>
      <c r="I1500" s="418" t="s">
        <v>4072</v>
      </c>
      <c r="J1500" s="418" t="s">
        <v>4073</v>
      </c>
      <c r="K1500" s="418" t="s">
        <v>4065</v>
      </c>
      <c r="L1500" s="418" t="s">
        <v>4066</v>
      </c>
      <c r="M1500" s="419">
        <v>40.268500000000003</v>
      </c>
      <c r="N1500" s="419">
        <v>-79.925922222222226</v>
      </c>
      <c r="O1500" s="418">
        <v>20150341098</v>
      </c>
      <c r="P1500" s="413" t="s">
        <v>353</v>
      </c>
      <c r="Q1500" s="413" t="s">
        <v>382</v>
      </c>
      <c r="R1500" s="413" t="s">
        <v>3955</v>
      </c>
      <c r="S1500" s="420" t="s">
        <v>44</v>
      </c>
      <c r="T1500" s="413"/>
      <c r="U1500" s="436"/>
      <c r="V1500" s="606">
        <f>LOOKUP(Table1[[#This Row],[JV '#]],Table4[JV '#],Table4[Construction Start Dates])</f>
        <v>42562</v>
      </c>
    </row>
    <row r="1501" spans="1:22" ht="24" x14ac:dyDescent="0.25">
      <c r="A1501" s="414" t="s">
        <v>4078</v>
      </c>
      <c r="B1501" s="415" t="s">
        <v>35</v>
      </c>
      <c r="C1501" s="415">
        <v>440</v>
      </c>
      <c r="D1501" s="416">
        <v>1733</v>
      </c>
      <c r="E1501" s="415">
        <v>28136</v>
      </c>
      <c r="F1501" s="417">
        <v>2302100300941</v>
      </c>
      <c r="G1501" s="416">
        <v>11</v>
      </c>
      <c r="H1501" s="415" t="s">
        <v>3528</v>
      </c>
      <c r="I1501" s="418" t="s">
        <v>4072</v>
      </c>
      <c r="J1501" s="418" t="s">
        <v>4073</v>
      </c>
      <c r="K1501" s="418" t="s">
        <v>4065</v>
      </c>
      <c r="L1501" s="418" t="s">
        <v>4066</v>
      </c>
      <c r="M1501" s="419">
        <v>40.268500000000003</v>
      </c>
      <c r="N1501" s="419">
        <v>-79.925922222222226</v>
      </c>
      <c r="O1501" s="418">
        <v>20150341098</v>
      </c>
      <c r="P1501" s="413" t="s">
        <v>46</v>
      </c>
      <c r="Q1501" s="413" t="s">
        <v>257</v>
      </c>
      <c r="R1501" s="413" t="s">
        <v>4079</v>
      </c>
      <c r="S1501" s="420"/>
      <c r="T1501" s="413"/>
      <c r="U1501" s="436"/>
      <c r="V1501" s="606">
        <f>LOOKUP(Table1[[#This Row],[JV '#]],Table4[JV '#],Table4[Construction Start Dates])</f>
        <v>42562</v>
      </c>
    </row>
    <row r="1502" spans="1:22" ht="24" x14ac:dyDescent="0.25">
      <c r="A1502" s="414" t="s">
        <v>4080</v>
      </c>
      <c r="B1502" s="415" t="s">
        <v>35</v>
      </c>
      <c r="C1502" s="415">
        <v>440</v>
      </c>
      <c r="D1502" s="416">
        <v>1733</v>
      </c>
      <c r="E1502" s="415">
        <v>28136</v>
      </c>
      <c r="F1502" s="417">
        <v>2302100300941</v>
      </c>
      <c r="G1502" s="416">
        <v>11</v>
      </c>
      <c r="H1502" s="415" t="s">
        <v>3528</v>
      </c>
      <c r="I1502" s="418" t="s">
        <v>4072</v>
      </c>
      <c r="J1502" s="418" t="s">
        <v>4073</v>
      </c>
      <c r="K1502" s="418" t="s">
        <v>4065</v>
      </c>
      <c r="L1502" s="418" t="s">
        <v>4066</v>
      </c>
      <c r="M1502" s="419">
        <v>40.268500000000003</v>
      </c>
      <c r="N1502" s="419">
        <v>-79.925922222222226</v>
      </c>
      <c r="O1502" s="418">
        <v>20150341098</v>
      </c>
      <c r="P1502" s="413" t="s">
        <v>41</v>
      </c>
      <c r="Q1502" s="413" t="s">
        <v>3386</v>
      </c>
      <c r="R1502" s="413" t="s">
        <v>2875</v>
      </c>
      <c r="S1502" s="420" t="s">
        <v>44</v>
      </c>
      <c r="T1502" s="413"/>
      <c r="U1502" s="436"/>
      <c r="V1502" s="606">
        <f>LOOKUP(Table1[[#This Row],[JV '#]],Table4[JV '#],Table4[Construction Start Dates])</f>
        <v>42562</v>
      </c>
    </row>
    <row r="1503" spans="1:22" x14ac:dyDescent="0.25">
      <c r="A1503" s="414" t="s">
        <v>4081</v>
      </c>
      <c r="B1503" s="415" t="s">
        <v>35</v>
      </c>
      <c r="C1503" s="415">
        <v>441</v>
      </c>
      <c r="D1503" s="416">
        <v>1776</v>
      </c>
      <c r="E1503" s="416">
        <v>27454</v>
      </c>
      <c r="F1503" s="496">
        <v>2304801200000</v>
      </c>
      <c r="G1503" s="416">
        <v>11</v>
      </c>
      <c r="H1503" s="415" t="s">
        <v>3528</v>
      </c>
      <c r="I1503" s="418" t="s">
        <v>4082</v>
      </c>
      <c r="J1503" s="418" t="s">
        <v>4083</v>
      </c>
      <c r="K1503" s="418" t="s">
        <v>4084</v>
      </c>
      <c r="L1503" s="503" t="s">
        <v>4085</v>
      </c>
      <c r="M1503" s="419">
        <v>40.411299999999997</v>
      </c>
      <c r="N1503" s="419">
        <v>-80.155600000000007</v>
      </c>
      <c r="O1503" s="418">
        <v>20150301240</v>
      </c>
      <c r="P1503" s="413" t="s">
        <v>41</v>
      </c>
      <c r="Q1503" s="413" t="s">
        <v>208</v>
      </c>
      <c r="R1503" s="413" t="s">
        <v>209</v>
      </c>
      <c r="S1503" s="420" t="s">
        <v>44</v>
      </c>
      <c r="T1503" s="413"/>
      <c r="U1503" s="436"/>
      <c r="V1503" s="606">
        <f>LOOKUP(Table1[[#This Row],[JV '#]],Table4[JV '#],Table4[Construction Start Dates])</f>
        <v>42543</v>
      </c>
    </row>
    <row r="1504" spans="1:22" ht="24" x14ac:dyDescent="0.25">
      <c r="A1504" s="414" t="s">
        <v>4086</v>
      </c>
      <c r="B1504" s="415" t="s">
        <v>35</v>
      </c>
      <c r="C1504" s="415">
        <v>441</v>
      </c>
      <c r="D1504" s="416">
        <v>1776</v>
      </c>
      <c r="E1504" s="416">
        <v>27454</v>
      </c>
      <c r="F1504" s="496">
        <v>2304801200000</v>
      </c>
      <c r="G1504" s="416">
        <v>11</v>
      </c>
      <c r="H1504" s="415" t="s">
        <v>3528</v>
      </c>
      <c r="I1504" s="418" t="s">
        <v>4082</v>
      </c>
      <c r="J1504" s="418" t="s">
        <v>4083</v>
      </c>
      <c r="K1504" s="418" t="s">
        <v>4084</v>
      </c>
      <c r="L1504" s="503" t="s">
        <v>4085</v>
      </c>
      <c r="M1504" s="419">
        <v>40.411299999999997</v>
      </c>
      <c r="N1504" s="419">
        <v>-80.155600000000007</v>
      </c>
      <c r="O1504" s="418">
        <v>20150301240</v>
      </c>
      <c r="P1504" s="413" t="s">
        <v>309</v>
      </c>
      <c r="Q1504" s="413" t="s">
        <v>382</v>
      </c>
      <c r="R1504" s="413" t="s">
        <v>3921</v>
      </c>
      <c r="S1504" s="420" t="s">
        <v>44</v>
      </c>
      <c r="T1504" s="413"/>
      <c r="U1504" s="436"/>
      <c r="V1504" s="606">
        <f>LOOKUP(Table1[[#This Row],[JV '#]],Table4[JV '#],Table4[Construction Start Dates])</f>
        <v>42543</v>
      </c>
    </row>
    <row r="1505" spans="1:22" ht="25.5" x14ac:dyDescent="0.25">
      <c r="A1505" s="414" t="s">
        <v>4087</v>
      </c>
      <c r="B1505" s="415" t="s">
        <v>35</v>
      </c>
      <c r="C1505" s="514">
        <v>442</v>
      </c>
      <c r="D1505" s="456">
        <v>1859</v>
      </c>
      <c r="E1505" s="516">
        <v>27430</v>
      </c>
      <c r="F1505" s="417">
        <v>2309800500762</v>
      </c>
      <c r="G1505" s="416">
        <v>11</v>
      </c>
      <c r="H1505" s="415" t="s">
        <v>3528</v>
      </c>
      <c r="I1505" s="418" t="s">
        <v>4088</v>
      </c>
      <c r="J1505" s="418" t="s">
        <v>4089</v>
      </c>
      <c r="K1505" s="418" t="s">
        <v>4090</v>
      </c>
      <c r="L1505" s="418" t="s">
        <v>4091</v>
      </c>
      <c r="M1505" s="419">
        <v>40.389611111111108</v>
      </c>
      <c r="N1505" s="419">
        <v>-79.955624999999998</v>
      </c>
      <c r="O1505" s="418" t="s">
        <v>4092</v>
      </c>
      <c r="P1505" s="574" t="s">
        <v>657</v>
      </c>
      <c r="Q1505" s="581" t="s">
        <v>3927</v>
      </c>
      <c r="R1505" s="581" t="s">
        <v>3928</v>
      </c>
      <c r="S1505" s="420" t="s">
        <v>44</v>
      </c>
      <c r="T1505" s="413"/>
      <c r="U1505" s="420"/>
      <c r="V1505" s="606">
        <f>LOOKUP(Table1[[#This Row],[JV '#]],Table4[JV '#],Table4[Construction Start Dates])</f>
        <v>42466</v>
      </c>
    </row>
    <row r="1506" spans="1:22" ht="25.5" x14ac:dyDescent="0.25">
      <c r="A1506" s="414" t="s">
        <v>4093</v>
      </c>
      <c r="B1506" s="415" t="s">
        <v>35</v>
      </c>
      <c r="C1506" s="514">
        <v>442</v>
      </c>
      <c r="D1506" s="456">
        <v>1859</v>
      </c>
      <c r="E1506" s="516">
        <v>27430</v>
      </c>
      <c r="F1506" s="417">
        <v>2309800500762</v>
      </c>
      <c r="G1506" s="416">
        <v>11</v>
      </c>
      <c r="H1506" s="415" t="s">
        <v>3528</v>
      </c>
      <c r="I1506" s="418" t="s">
        <v>4088</v>
      </c>
      <c r="J1506" s="418" t="s">
        <v>4089</v>
      </c>
      <c r="K1506" s="418" t="s">
        <v>4090</v>
      </c>
      <c r="L1506" s="418" t="s">
        <v>4091</v>
      </c>
      <c r="M1506" s="419">
        <v>40.389611111111108</v>
      </c>
      <c r="N1506" s="419">
        <v>-79.955624999999998</v>
      </c>
      <c r="O1506" s="418" t="s">
        <v>4092</v>
      </c>
      <c r="P1506" s="574" t="s">
        <v>353</v>
      </c>
      <c r="Q1506" s="574" t="s">
        <v>3610</v>
      </c>
      <c r="R1506" s="583" t="s">
        <v>3611</v>
      </c>
      <c r="S1506" s="420" t="s">
        <v>44</v>
      </c>
      <c r="T1506" s="413"/>
      <c r="U1506" s="436"/>
      <c r="V1506" s="606">
        <f>LOOKUP(Table1[[#This Row],[JV '#]],Table4[JV '#],Table4[Construction Start Dates])</f>
        <v>42466</v>
      </c>
    </row>
    <row r="1507" spans="1:22" ht="25.5" x14ac:dyDescent="0.25">
      <c r="A1507" s="414" t="s">
        <v>4094</v>
      </c>
      <c r="B1507" s="415" t="s">
        <v>35</v>
      </c>
      <c r="C1507" s="514">
        <v>442</v>
      </c>
      <c r="D1507" s="456">
        <v>1859</v>
      </c>
      <c r="E1507" s="516">
        <v>27430</v>
      </c>
      <c r="F1507" s="417">
        <v>2309800500762</v>
      </c>
      <c r="G1507" s="416">
        <v>11</v>
      </c>
      <c r="H1507" s="415" t="s">
        <v>3528</v>
      </c>
      <c r="I1507" s="418" t="s">
        <v>4088</v>
      </c>
      <c r="J1507" s="418" t="s">
        <v>4089</v>
      </c>
      <c r="K1507" s="418" t="s">
        <v>4090</v>
      </c>
      <c r="L1507" s="418" t="s">
        <v>4091</v>
      </c>
      <c r="M1507" s="419">
        <v>40.389611111111108</v>
      </c>
      <c r="N1507" s="419">
        <v>-79.955624999999998</v>
      </c>
      <c r="O1507" s="418" t="s">
        <v>4092</v>
      </c>
      <c r="P1507" s="574" t="s">
        <v>41</v>
      </c>
      <c r="Q1507" s="574" t="s">
        <v>3217</v>
      </c>
      <c r="R1507" s="584" t="s">
        <v>3170</v>
      </c>
      <c r="S1507" s="420" t="s">
        <v>44</v>
      </c>
      <c r="T1507" s="413"/>
      <c r="U1507" s="436"/>
      <c r="V1507" s="606">
        <f>LOOKUP(Table1[[#This Row],[JV '#]],Table4[JV '#],Table4[Construction Start Dates])</f>
        <v>42466</v>
      </c>
    </row>
    <row r="1508" spans="1:22" ht="25.5" x14ac:dyDescent="0.25">
      <c r="A1508" s="414" t="s">
        <v>4095</v>
      </c>
      <c r="B1508" s="415" t="s">
        <v>35</v>
      </c>
      <c r="C1508" s="514">
        <v>442</v>
      </c>
      <c r="D1508" s="456">
        <v>1859</v>
      </c>
      <c r="E1508" s="516">
        <v>27430</v>
      </c>
      <c r="F1508" s="417">
        <v>2309800500762</v>
      </c>
      <c r="G1508" s="416">
        <v>11</v>
      </c>
      <c r="H1508" s="415" t="s">
        <v>3528</v>
      </c>
      <c r="I1508" s="418" t="s">
        <v>4088</v>
      </c>
      <c r="J1508" s="418" t="s">
        <v>4089</v>
      </c>
      <c r="K1508" s="418" t="s">
        <v>4090</v>
      </c>
      <c r="L1508" s="418" t="s">
        <v>4091</v>
      </c>
      <c r="M1508" s="419">
        <v>40.389611111111108</v>
      </c>
      <c r="N1508" s="419">
        <v>-79.955624999999998</v>
      </c>
      <c r="O1508" s="418" t="s">
        <v>4092</v>
      </c>
      <c r="P1508" s="574" t="s">
        <v>107</v>
      </c>
      <c r="Q1508" s="574" t="s">
        <v>4096</v>
      </c>
      <c r="R1508" s="575" t="s">
        <v>4097</v>
      </c>
      <c r="S1508" s="420" t="s">
        <v>44</v>
      </c>
      <c r="T1508" s="413"/>
      <c r="U1508" s="436"/>
      <c r="V1508" s="606">
        <f>LOOKUP(Table1[[#This Row],[JV '#]],Table4[JV '#],Table4[Construction Start Dates])</f>
        <v>42466</v>
      </c>
    </row>
    <row r="1509" spans="1:22" ht="25.5" x14ac:dyDescent="0.25">
      <c r="A1509" s="414" t="s">
        <v>4098</v>
      </c>
      <c r="B1509" s="415" t="s">
        <v>35</v>
      </c>
      <c r="C1509" s="514">
        <v>442</v>
      </c>
      <c r="D1509" s="456">
        <v>1859</v>
      </c>
      <c r="E1509" s="516">
        <v>27430</v>
      </c>
      <c r="F1509" s="417">
        <v>2309800500762</v>
      </c>
      <c r="G1509" s="416">
        <v>11</v>
      </c>
      <c r="H1509" s="415" t="s">
        <v>3528</v>
      </c>
      <c r="I1509" s="418" t="s">
        <v>4088</v>
      </c>
      <c r="J1509" s="418" t="s">
        <v>4089</v>
      </c>
      <c r="K1509" s="418" t="s">
        <v>4090</v>
      </c>
      <c r="L1509" s="418" t="s">
        <v>4091</v>
      </c>
      <c r="M1509" s="419">
        <v>40.389611111111108</v>
      </c>
      <c r="N1509" s="419">
        <v>-79.955624999999998</v>
      </c>
      <c r="O1509" s="418" t="s">
        <v>4092</v>
      </c>
      <c r="P1509" s="574" t="s">
        <v>46</v>
      </c>
      <c r="Q1509" s="574" t="s">
        <v>3541</v>
      </c>
      <c r="R1509" s="575" t="s">
        <v>3542</v>
      </c>
      <c r="S1509" s="420" t="s">
        <v>302</v>
      </c>
      <c r="T1509" s="413"/>
      <c r="U1509" s="436"/>
      <c r="V1509" s="606">
        <f>LOOKUP(Table1[[#This Row],[JV '#]],Table4[JV '#],Table4[Construction Start Dates])</f>
        <v>42466</v>
      </c>
    </row>
    <row r="1510" spans="1:22" ht="25.5" x14ac:dyDescent="0.25">
      <c r="A1510" s="414" t="s">
        <v>4099</v>
      </c>
      <c r="B1510" s="415" t="s">
        <v>35</v>
      </c>
      <c r="C1510" s="514">
        <v>442</v>
      </c>
      <c r="D1510" s="456">
        <v>1859</v>
      </c>
      <c r="E1510" s="516">
        <v>27430</v>
      </c>
      <c r="F1510" s="417">
        <v>2309800500762</v>
      </c>
      <c r="G1510" s="416">
        <v>11</v>
      </c>
      <c r="H1510" s="415" t="s">
        <v>3528</v>
      </c>
      <c r="I1510" s="418" t="s">
        <v>4088</v>
      </c>
      <c r="J1510" s="418" t="s">
        <v>4089</v>
      </c>
      <c r="K1510" s="418" t="s">
        <v>4090</v>
      </c>
      <c r="L1510" s="418" t="s">
        <v>4091</v>
      </c>
      <c r="M1510" s="419">
        <v>40.389611111111108</v>
      </c>
      <c r="N1510" s="419">
        <v>-79.955624999999998</v>
      </c>
      <c r="O1510" s="418" t="s">
        <v>4092</v>
      </c>
      <c r="P1510" s="582" t="s">
        <v>55</v>
      </c>
      <c r="Q1510" s="582" t="s">
        <v>1003</v>
      </c>
      <c r="R1510" s="581" t="s">
        <v>3935</v>
      </c>
      <c r="S1510" s="420" t="s">
        <v>302</v>
      </c>
      <c r="T1510" s="413"/>
      <c r="U1510" s="436"/>
      <c r="V1510" s="606">
        <f>LOOKUP(Table1[[#This Row],[JV '#]],Table4[JV '#],Table4[Construction Start Dates])</f>
        <v>42466</v>
      </c>
    </row>
    <row r="1511" spans="1:22" ht="25.5" x14ac:dyDescent="0.25">
      <c r="A1511" s="414" t="s">
        <v>4100</v>
      </c>
      <c r="B1511" s="415" t="s">
        <v>35</v>
      </c>
      <c r="C1511" s="514">
        <v>442</v>
      </c>
      <c r="D1511" s="456">
        <v>1859</v>
      </c>
      <c r="E1511" s="516">
        <v>27430</v>
      </c>
      <c r="F1511" s="417">
        <v>2309800500762</v>
      </c>
      <c r="G1511" s="416">
        <v>11</v>
      </c>
      <c r="H1511" s="415" t="s">
        <v>3528</v>
      </c>
      <c r="I1511" s="418" t="s">
        <v>4088</v>
      </c>
      <c r="J1511" s="418" t="s">
        <v>4089</v>
      </c>
      <c r="K1511" s="418" t="s">
        <v>4090</v>
      </c>
      <c r="L1511" s="418" t="s">
        <v>4091</v>
      </c>
      <c r="M1511" s="419">
        <v>40.389611111111108</v>
      </c>
      <c r="N1511" s="419">
        <v>-79.955624999999998</v>
      </c>
      <c r="O1511" s="418" t="s">
        <v>4092</v>
      </c>
      <c r="P1511" s="582" t="s">
        <v>55</v>
      </c>
      <c r="Q1511" s="582" t="s">
        <v>3227</v>
      </c>
      <c r="R1511" s="583" t="s">
        <v>3937</v>
      </c>
      <c r="S1511" s="420" t="s">
        <v>302</v>
      </c>
      <c r="T1511" s="413"/>
      <c r="U1511" s="436"/>
      <c r="V1511" s="606">
        <f>LOOKUP(Table1[[#This Row],[JV '#]],Table4[JV '#],Table4[Construction Start Dates])</f>
        <v>42466</v>
      </c>
    </row>
    <row r="1512" spans="1:22" x14ac:dyDescent="0.25">
      <c r="A1512" s="414" t="s">
        <v>4101</v>
      </c>
      <c r="B1512" s="415" t="s">
        <v>35</v>
      </c>
      <c r="C1512" s="415">
        <v>443</v>
      </c>
      <c r="D1512" s="540">
        <v>1860</v>
      </c>
      <c r="E1512" s="416">
        <v>27429</v>
      </c>
      <c r="F1512" s="417">
        <v>2309800601125</v>
      </c>
      <c r="G1512" s="416">
        <v>11</v>
      </c>
      <c r="H1512" s="415" t="s">
        <v>3528</v>
      </c>
      <c r="I1512" s="418" t="s">
        <v>4102</v>
      </c>
      <c r="J1512" s="418" t="s">
        <v>4089</v>
      </c>
      <c r="K1512" s="418" t="s">
        <v>4103</v>
      </c>
      <c r="L1512" s="418" t="s">
        <v>4091</v>
      </c>
      <c r="M1512" s="419">
        <v>40.389527777777779</v>
      </c>
      <c r="N1512" s="419">
        <v>-79.941041666666663</v>
      </c>
      <c r="O1512" s="418">
        <v>20150161724</v>
      </c>
      <c r="P1512" s="413" t="s">
        <v>353</v>
      </c>
      <c r="Q1512" s="413" t="s">
        <v>382</v>
      </c>
      <c r="R1512" s="413" t="s">
        <v>4104</v>
      </c>
      <c r="S1512" s="420" t="s">
        <v>44</v>
      </c>
      <c r="T1512" s="413"/>
      <c r="U1512" s="420"/>
      <c r="V1512" s="606">
        <f>LOOKUP(Table1[[#This Row],[JV '#]],Table4[JV '#],Table4[Construction Start Dates])</f>
        <v>42538</v>
      </c>
    </row>
    <row r="1513" spans="1:22" ht="24" x14ac:dyDescent="0.25">
      <c r="A1513" s="414" t="s">
        <v>4105</v>
      </c>
      <c r="B1513" s="415" t="s">
        <v>35</v>
      </c>
      <c r="C1513" s="415">
        <v>443</v>
      </c>
      <c r="D1513" s="540">
        <v>1860</v>
      </c>
      <c r="E1513" s="416">
        <v>27429</v>
      </c>
      <c r="F1513" s="417">
        <v>2309800601125</v>
      </c>
      <c r="G1513" s="416">
        <v>11</v>
      </c>
      <c r="H1513" s="415" t="s">
        <v>3528</v>
      </c>
      <c r="I1513" s="418" t="s">
        <v>4102</v>
      </c>
      <c r="J1513" s="418" t="s">
        <v>4089</v>
      </c>
      <c r="K1513" s="418" t="s">
        <v>4103</v>
      </c>
      <c r="L1513" s="418" t="s">
        <v>4091</v>
      </c>
      <c r="M1513" s="419">
        <v>40.389527777777779</v>
      </c>
      <c r="N1513" s="419">
        <v>-79.941041666666663</v>
      </c>
      <c r="O1513" s="418">
        <v>20150161724</v>
      </c>
      <c r="P1513" s="413" t="s">
        <v>41</v>
      </c>
      <c r="Q1513" s="413" t="s">
        <v>3386</v>
      </c>
      <c r="R1513" s="413" t="s">
        <v>2875</v>
      </c>
      <c r="S1513" s="420" t="s">
        <v>44</v>
      </c>
      <c r="T1513" s="413"/>
      <c r="U1513" s="436"/>
      <c r="V1513" s="606">
        <f>LOOKUP(Table1[[#This Row],[JV '#]],Table4[JV '#],Table4[Construction Start Dates])</f>
        <v>42538</v>
      </c>
    </row>
    <row r="1514" spans="1:22" x14ac:dyDescent="0.25">
      <c r="A1514" s="414" t="s">
        <v>4106</v>
      </c>
      <c r="B1514" s="415" t="s">
        <v>35</v>
      </c>
      <c r="C1514" s="415">
        <v>443</v>
      </c>
      <c r="D1514" s="540">
        <v>1860</v>
      </c>
      <c r="E1514" s="416">
        <v>27429</v>
      </c>
      <c r="F1514" s="417">
        <v>2309800601125</v>
      </c>
      <c r="G1514" s="416">
        <v>11</v>
      </c>
      <c r="H1514" s="415" t="s">
        <v>3528</v>
      </c>
      <c r="I1514" s="418" t="s">
        <v>4102</v>
      </c>
      <c r="J1514" s="418" t="s">
        <v>4089</v>
      </c>
      <c r="K1514" s="418" t="s">
        <v>4103</v>
      </c>
      <c r="L1514" s="418" t="s">
        <v>4091</v>
      </c>
      <c r="M1514" s="419">
        <v>40.389527777777779</v>
      </c>
      <c r="N1514" s="419">
        <v>-79.941041666666663</v>
      </c>
      <c r="O1514" s="418">
        <v>20150161724</v>
      </c>
      <c r="P1514" s="413"/>
      <c r="Q1514" s="413" t="s">
        <v>4107</v>
      </c>
      <c r="R1514" s="413" t="s">
        <v>4108</v>
      </c>
      <c r="S1514" s="420"/>
      <c r="T1514" s="413"/>
      <c r="U1514" s="436"/>
      <c r="V1514" s="606">
        <f>LOOKUP(Table1[[#This Row],[JV '#]],Table4[JV '#],Table4[Construction Start Dates])</f>
        <v>42538</v>
      </c>
    </row>
    <row r="1515" spans="1:22" ht="24" x14ac:dyDescent="0.25">
      <c r="A1515" s="414" t="s">
        <v>4109</v>
      </c>
      <c r="B1515" s="415" t="s">
        <v>35</v>
      </c>
      <c r="C1515" s="415">
        <v>443</v>
      </c>
      <c r="D1515" s="540">
        <v>1860</v>
      </c>
      <c r="E1515" s="416">
        <v>27429</v>
      </c>
      <c r="F1515" s="417">
        <v>2309800601125</v>
      </c>
      <c r="G1515" s="416">
        <v>11</v>
      </c>
      <c r="H1515" s="415" t="s">
        <v>3528</v>
      </c>
      <c r="I1515" s="418" t="s">
        <v>4102</v>
      </c>
      <c r="J1515" s="418" t="s">
        <v>4089</v>
      </c>
      <c r="K1515" s="418" t="s">
        <v>4103</v>
      </c>
      <c r="L1515" s="418" t="s">
        <v>4091</v>
      </c>
      <c r="M1515" s="419">
        <v>40.389527777777779</v>
      </c>
      <c r="N1515" s="419">
        <v>-79.941041666666663</v>
      </c>
      <c r="O1515" s="418">
        <v>20150161724</v>
      </c>
      <c r="P1515" s="413" t="s">
        <v>107</v>
      </c>
      <c r="Q1515" s="413" t="s">
        <v>4096</v>
      </c>
      <c r="R1515" s="413" t="s">
        <v>4110</v>
      </c>
      <c r="S1515" s="420" t="s">
        <v>44</v>
      </c>
      <c r="T1515" s="413"/>
      <c r="U1515" s="436"/>
      <c r="V1515" s="606">
        <f>LOOKUP(Table1[[#This Row],[JV '#]],Table4[JV '#],Table4[Construction Start Dates])</f>
        <v>42538</v>
      </c>
    </row>
    <row r="1516" spans="1:22" ht="36" x14ac:dyDescent="0.25">
      <c r="A1516" s="414" t="s">
        <v>4111</v>
      </c>
      <c r="B1516" s="415" t="s">
        <v>35</v>
      </c>
      <c r="C1516" s="415">
        <v>443</v>
      </c>
      <c r="D1516" s="540">
        <v>1860</v>
      </c>
      <c r="E1516" s="416">
        <v>27429</v>
      </c>
      <c r="F1516" s="417">
        <v>2309800601125</v>
      </c>
      <c r="G1516" s="416">
        <v>11</v>
      </c>
      <c r="H1516" s="415" t="s">
        <v>3528</v>
      </c>
      <c r="I1516" s="418" t="s">
        <v>4102</v>
      </c>
      <c r="J1516" s="418" t="s">
        <v>4089</v>
      </c>
      <c r="K1516" s="418" t="s">
        <v>4103</v>
      </c>
      <c r="L1516" s="418" t="s">
        <v>4091</v>
      </c>
      <c r="M1516" s="419">
        <v>40.389527777777779</v>
      </c>
      <c r="N1516" s="419">
        <v>-79.941041666666663</v>
      </c>
      <c r="O1516" s="418">
        <v>20150161724</v>
      </c>
      <c r="P1516" s="413" t="s">
        <v>657</v>
      </c>
      <c r="Q1516" s="413" t="s">
        <v>2194</v>
      </c>
      <c r="R1516" s="413" t="s">
        <v>2195</v>
      </c>
      <c r="S1516" s="420" t="s">
        <v>44</v>
      </c>
      <c r="T1516" s="413"/>
      <c r="U1516" s="436"/>
      <c r="V1516" s="606">
        <f>LOOKUP(Table1[[#This Row],[JV '#]],Table4[JV '#],Table4[Construction Start Dates])</f>
        <v>42538</v>
      </c>
    </row>
    <row r="1517" spans="1:22" ht="36" x14ac:dyDescent="0.25">
      <c r="A1517" s="414" t="s">
        <v>4112</v>
      </c>
      <c r="B1517" s="415" t="s">
        <v>35</v>
      </c>
      <c r="C1517" s="415">
        <v>444</v>
      </c>
      <c r="D1517" s="540">
        <v>1881</v>
      </c>
      <c r="E1517" s="416">
        <v>89079</v>
      </c>
      <c r="F1517" s="417">
        <v>2310800100174</v>
      </c>
      <c r="G1517" s="416">
        <v>11</v>
      </c>
      <c r="H1517" s="415" t="s">
        <v>3528</v>
      </c>
      <c r="I1517" s="418" t="s">
        <v>4113</v>
      </c>
      <c r="J1517" s="418" t="s">
        <v>4114</v>
      </c>
      <c r="K1517" s="418" t="s">
        <v>4115</v>
      </c>
      <c r="L1517" s="418" t="s">
        <v>3553</v>
      </c>
      <c r="M1517" s="419">
        <v>40.395305555555552</v>
      </c>
      <c r="N1517" s="419">
        <v>-80.258602777777782</v>
      </c>
      <c r="O1517" s="418" t="s">
        <v>4116</v>
      </c>
      <c r="P1517" s="413" t="s">
        <v>46</v>
      </c>
      <c r="Q1517" s="413" t="s">
        <v>3222</v>
      </c>
      <c r="R1517" s="413" t="s">
        <v>3608</v>
      </c>
      <c r="S1517" s="420"/>
      <c r="T1517" s="413"/>
      <c r="U1517" s="420"/>
      <c r="V1517" s="606">
        <f>LOOKUP(Table1[[#This Row],[JV '#]],Table4[JV '#],Table4[Construction Start Dates])</f>
        <v>42513</v>
      </c>
    </row>
    <row r="1518" spans="1:22" ht="48" x14ac:dyDescent="0.25">
      <c r="A1518" s="414" t="s">
        <v>4117</v>
      </c>
      <c r="B1518" s="415" t="s">
        <v>35</v>
      </c>
      <c r="C1518" s="415">
        <v>444</v>
      </c>
      <c r="D1518" s="540">
        <v>1881</v>
      </c>
      <c r="E1518" s="416">
        <v>89079</v>
      </c>
      <c r="F1518" s="417">
        <v>2310800100174</v>
      </c>
      <c r="G1518" s="416">
        <v>11</v>
      </c>
      <c r="H1518" s="415" t="s">
        <v>3528</v>
      </c>
      <c r="I1518" s="418" t="s">
        <v>4113</v>
      </c>
      <c r="J1518" s="418" t="s">
        <v>4114</v>
      </c>
      <c r="K1518" s="418" t="s">
        <v>4115</v>
      </c>
      <c r="L1518" s="418" t="s">
        <v>3553</v>
      </c>
      <c r="M1518" s="419">
        <v>40.395305555555552</v>
      </c>
      <c r="N1518" s="419">
        <v>-80.258602777777782</v>
      </c>
      <c r="O1518" s="418" t="s">
        <v>4116</v>
      </c>
      <c r="P1518" s="413" t="s">
        <v>55</v>
      </c>
      <c r="Q1518" s="413" t="s">
        <v>2375</v>
      </c>
      <c r="R1518" s="413" t="s">
        <v>4007</v>
      </c>
      <c r="S1518" s="420"/>
      <c r="T1518" s="413"/>
      <c r="U1518" s="436"/>
      <c r="V1518" s="606">
        <f>LOOKUP(Table1[[#This Row],[JV '#]],Table4[JV '#],Table4[Construction Start Dates])</f>
        <v>42513</v>
      </c>
    </row>
    <row r="1519" spans="1:22" ht="24" x14ac:dyDescent="0.25">
      <c r="A1519" s="414" t="s">
        <v>4118</v>
      </c>
      <c r="B1519" s="415" t="s">
        <v>35</v>
      </c>
      <c r="C1519" s="415">
        <v>444</v>
      </c>
      <c r="D1519" s="540">
        <v>1881</v>
      </c>
      <c r="E1519" s="416">
        <v>89079</v>
      </c>
      <c r="F1519" s="417">
        <v>2310800100174</v>
      </c>
      <c r="G1519" s="416">
        <v>11</v>
      </c>
      <c r="H1519" s="415" t="s">
        <v>3528</v>
      </c>
      <c r="I1519" s="418" t="s">
        <v>4113</v>
      </c>
      <c r="J1519" s="418" t="s">
        <v>4114</v>
      </c>
      <c r="K1519" s="418" t="s">
        <v>4115</v>
      </c>
      <c r="L1519" s="418" t="s">
        <v>3553</v>
      </c>
      <c r="M1519" s="419">
        <v>40.395305555555552</v>
      </c>
      <c r="N1519" s="419">
        <v>-80.258602777777782</v>
      </c>
      <c r="O1519" s="418" t="s">
        <v>4116</v>
      </c>
      <c r="P1519" s="413"/>
      <c r="Q1519" s="413" t="s">
        <v>4119</v>
      </c>
      <c r="R1519" s="413" t="s">
        <v>4120</v>
      </c>
      <c r="S1519" s="420" t="s">
        <v>44</v>
      </c>
      <c r="T1519" s="413"/>
      <c r="U1519" s="436"/>
      <c r="V1519" s="606">
        <f>LOOKUP(Table1[[#This Row],[JV '#]],Table4[JV '#],Table4[Construction Start Dates])</f>
        <v>42513</v>
      </c>
    </row>
    <row r="1520" spans="1:22" ht="24" x14ac:dyDescent="0.25">
      <c r="A1520" s="414" t="s">
        <v>4121</v>
      </c>
      <c r="B1520" s="415" t="s">
        <v>35</v>
      </c>
      <c r="C1520" s="415">
        <v>444</v>
      </c>
      <c r="D1520" s="540">
        <v>1881</v>
      </c>
      <c r="E1520" s="416">
        <v>89079</v>
      </c>
      <c r="F1520" s="417">
        <v>2310800100174</v>
      </c>
      <c r="G1520" s="416">
        <v>11</v>
      </c>
      <c r="H1520" s="415" t="s">
        <v>3528</v>
      </c>
      <c r="I1520" s="418" t="s">
        <v>4113</v>
      </c>
      <c r="J1520" s="418" t="s">
        <v>4114</v>
      </c>
      <c r="K1520" s="418" t="s">
        <v>4115</v>
      </c>
      <c r="L1520" s="418" t="s">
        <v>3553</v>
      </c>
      <c r="M1520" s="419">
        <v>40.395305555555552</v>
      </c>
      <c r="N1520" s="419">
        <v>-80.258602777777782</v>
      </c>
      <c r="O1520" s="418" t="s">
        <v>4116</v>
      </c>
      <c r="P1520" s="413"/>
      <c r="Q1520" s="413" t="s">
        <v>4122</v>
      </c>
      <c r="R1520" s="413" t="s">
        <v>4123</v>
      </c>
      <c r="S1520" s="420" t="s">
        <v>44</v>
      </c>
      <c r="T1520" s="413"/>
      <c r="U1520" s="436"/>
      <c r="V1520" s="606">
        <f>LOOKUP(Table1[[#This Row],[JV '#]],Table4[JV '#],Table4[Construction Start Dates])</f>
        <v>42513</v>
      </c>
    </row>
    <row r="1521" spans="1:22" x14ac:dyDescent="0.25">
      <c r="A1521" s="414" t="s">
        <v>4124</v>
      </c>
      <c r="B1521" s="415" t="s">
        <v>35</v>
      </c>
      <c r="C1521" s="415">
        <v>445</v>
      </c>
      <c r="D1521" s="540">
        <v>1882</v>
      </c>
      <c r="E1521" s="415">
        <v>78407</v>
      </c>
      <c r="F1521" s="417">
        <v>2310800301395</v>
      </c>
      <c r="G1521" s="416">
        <v>11</v>
      </c>
      <c r="H1521" s="415" t="s">
        <v>3528</v>
      </c>
      <c r="I1521" s="418" t="s">
        <v>4125</v>
      </c>
      <c r="J1521" s="418" t="s">
        <v>4114</v>
      </c>
      <c r="K1521" s="418" t="s">
        <v>4126</v>
      </c>
      <c r="L1521" s="418" t="s">
        <v>3553</v>
      </c>
      <c r="M1521" s="419">
        <v>40.40141666666667</v>
      </c>
      <c r="N1521" s="419">
        <v>-80.244930555555555</v>
      </c>
      <c r="O1521" s="418">
        <v>20150420669</v>
      </c>
      <c r="P1521" s="413"/>
      <c r="Q1521" s="413" t="s">
        <v>4127</v>
      </c>
      <c r="R1521" s="413" t="s">
        <v>4128</v>
      </c>
      <c r="S1521" s="420" t="s">
        <v>44</v>
      </c>
      <c r="T1521" s="413"/>
      <c r="U1521" s="420"/>
      <c r="V1521" s="606">
        <f>LOOKUP(Table1[[#This Row],[JV '#]],Table4[JV '#],Table4[Construction Start Dates])</f>
        <v>42877</v>
      </c>
    </row>
    <row r="1522" spans="1:22" ht="24" x14ac:dyDescent="0.25">
      <c r="A1522" s="414" t="s">
        <v>4129</v>
      </c>
      <c r="B1522" s="415" t="s">
        <v>35</v>
      </c>
      <c r="C1522" s="415">
        <v>445</v>
      </c>
      <c r="D1522" s="540">
        <v>1882</v>
      </c>
      <c r="E1522" s="415">
        <v>78407</v>
      </c>
      <c r="F1522" s="417">
        <v>2310800301395</v>
      </c>
      <c r="G1522" s="416">
        <v>11</v>
      </c>
      <c r="H1522" s="415" t="s">
        <v>3528</v>
      </c>
      <c r="I1522" s="418" t="s">
        <v>4125</v>
      </c>
      <c r="J1522" s="418" t="s">
        <v>4114</v>
      </c>
      <c r="K1522" s="418" t="s">
        <v>4126</v>
      </c>
      <c r="L1522" s="418" t="s">
        <v>3553</v>
      </c>
      <c r="M1522" s="419">
        <v>40.40141666666667</v>
      </c>
      <c r="N1522" s="419">
        <v>-80.244930555555555</v>
      </c>
      <c r="O1522" s="418">
        <v>20150420669</v>
      </c>
      <c r="P1522" s="413" t="s">
        <v>41</v>
      </c>
      <c r="Q1522" s="413" t="s">
        <v>4130</v>
      </c>
      <c r="R1522" s="413" t="s">
        <v>2875</v>
      </c>
      <c r="S1522" s="420" t="s">
        <v>44</v>
      </c>
      <c r="T1522" s="413"/>
      <c r="U1522" s="436"/>
      <c r="V1522" s="606">
        <f>LOOKUP(Table1[[#This Row],[JV '#]],Table4[JV '#],Table4[Construction Start Dates])</f>
        <v>42877</v>
      </c>
    </row>
    <row r="1523" spans="1:22" ht="24" x14ac:dyDescent="0.25">
      <c r="A1523" s="414" t="s">
        <v>4131</v>
      </c>
      <c r="B1523" s="415" t="s">
        <v>35</v>
      </c>
      <c r="C1523" s="415">
        <v>445</v>
      </c>
      <c r="D1523" s="540">
        <v>1882</v>
      </c>
      <c r="E1523" s="415">
        <v>78407</v>
      </c>
      <c r="F1523" s="417">
        <v>2310800301395</v>
      </c>
      <c r="G1523" s="416">
        <v>11</v>
      </c>
      <c r="H1523" s="415" t="s">
        <v>3528</v>
      </c>
      <c r="I1523" s="418" t="s">
        <v>4125</v>
      </c>
      <c r="J1523" s="418" t="s">
        <v>4114</v>
      </c>
      <c r="K1523" s="418" t="s">
        <v>4126</v>
      </c>
      <c r="L1523" s="418" t="s">
        <v>3553</v>
      </c>
      <c r="M1523" s="419">
        <v>40.40141666666667</v>
      </c>
      <c r="N1523" s="419">
        <v>-80.244930555555555</v>
      </c>
      <c r="O1523" s="418">
        <v>20150420669</v>
      </c>
      <c r="P1523" s="413" t="s">
        <v>46</v>
      </c>
      <c r="Q1523" s="413" t="s">
        <v>257</v>
      </c>
      <c r="R1523" s="413" t="s">
        <v>4079</v>
      </c>
      <c r="S1523" s="420"/>
      <c r="T1523" s="413"/>
      <c r="U1523" s="436"/>
      <c r="V1523" s="606">
        <f>LOOKUP(Table1[[#This Row],[JV '#]],Table4[JV '#],Table4[Construction Start Dates])</f>
        <v>42877</v>
      </c>
    </row>
    <row r="1524" spans="1:22" ht="24" x14ac:dyDescent="0.25">
      <c r="A1524" s="414" t="s">
        <v>4132</v>
      </c>
      <c r="B1524" s="415" t="s">
        <v>35</v>
      </c>
      <c r="C1524" s="415">
        <v>445</v>
      </c>
      <c r="D1524" s="540">
        <v>1882</v>
      </c>
      <c r="E1524" s="415">
        <v>78407</v>
      </c>
      <c r="F1524" s="417">
        <v>2310800301395</v>
      </c>
      <c r="G1524" s="416">
        <v>11</v>
      </c>
      <c r="H1524" s="415" t="s">
        <v>3528</v>
      </c>
      <c r="I1524" s="418" t="s">
        <v>4125</v>
      </c>
      <c r="J1524" s="418" t="s">
        <v>4114</v>
      </c>
      <c r="K1524" s="418" t="s">
        <v>4126</v>
      </c>
      <c r="L1524" s="418" t="s">
        <v>3553</v>
      </c>
      <c r="M1524" s="419">
        <v>40.40141666666667</v>
      </c>
      <c r="N1524" s="419">
        <v>-80.244930555555555</v>
      </c>
      <c r="O1524" s="418">
        <v>20150420669</v>
      </c>
      <c r="P1524" s="413"/>
      <c r="Q1524" s="413" t="s">
        <v>4122</v>
      </c>
      <c r="R1524" s="413" t="s">
        <v>4123</v>
      </c>
      <c r="S1524" s="420" t="s">
        <v>44</v>
      </c>
      <c r="T1524" s="413"/>
      <c r="U1524" s="436"/>
      <c r="V1524" s="606">
        <f>LOOKUP(Table1[[#This Row],[JV '#]],Table4[JV '#],Table4[Construction Start Dates])</f>
        <v>42877</v>
      </c>
    </row>
    <row r="1525" spans="1:22" x14ac:dyDescent="0.25">
      <c r="A1525" s="414" t="s">
        <v>4133</v>
      </c>
      <c r="B1525" s="415" t="s">
        <v>887</v>
      </c>
      <c r="C1525" s="415">
        <v>446</v>
      </c>
      <c r="D1525" s="416">
        <v>1950</v>
      </c>
      <c r="E1525" s="416">
        <v>74338</v>
      </c>
      <c r="F1525" s="417">
        <v>2401700500880</v>
      </c>
      <c r="G1525" s="416">
        <v>11</v>
      </c>
      <c r="H1525" s="415" t="s">
        <v>3528</v>
      </c>
      <c r="I1525" s="418" t="s">
        <v>4134</v>
      </c>
      <c r="J1525" s="418" t="s">
        <v>4135</v>
      </c>
      <c r="K1525" s="418" t="s">
        <v>3732</v>
      </c>
      <c r="L1525" s="418" t="s">
        <v>3733</v>
      </c>
      <c r="M1525" s="419">
        <v>40.520944444444446</v>
      </c>
      <c r="N1525" s="419">
        <v>-79.96575277777778</v>
      </c>
      <c r="O1525" s="418">
        <v>20140162092</v>
      </c>
      <c r="P1525" s="413" t="s">
        <v>55</v>
      </c>
      <c r="Q1525" s="413" t="s">
        <v>3544</v>
      </c>
      <c r="R1525" s="413" t="s">
        <v>4136</v>
      </c>
      <c r="S1525" s="420" t="s">
        <v>302</v>
      </c>
      <c r="T1525" s="413"/>
      <c r="U1525" s="413" t="s">
        <v>895</v>
      </c>
      <c r="V1525" s="606">
        <f>LOOKUP(Table1[[#This Row],[JV '#]],Table4[JV '#],Table4[Construction Start Dates])</f>
        <v>42223</v>
      </c>
    </row>
    <row r="1526" spans="1:22" x14ac:dyDescent="0.25">
      <c r="A1526" s="414" t="s">
        <v>4137</v>
      </c>
      <c r="B1526" s="415" t="s">
        <v>887</v>
      </c>
      <c r="C1526" s="415">
        <v>446</v>
      </c>
      <c r="D1526" s="416">
        <v>1950</v>
      </c>
      <c r="E1526" s="416">
        <v>74338</v>
      </c>
      <c r="F1526" s="417">
        <v>2401700500880</v>
      </c>
      <c r="G1526" s="416">
        <v>11</v>
      </c>
      <c r="H1526" s="415" t="s">
        <v>3528</v>
      </c>
      <c r="I1526" s="418" t="s">
        <v>4134</v>
      </c>
      <c r="J1526" s="418" t="s">
        <v>4135</v>
      </c>
      <c r="K1526" s="418" t="s">
        <v>3732</v>
      </c>
      <c r="L1526" s="418" t="s">
        <v>3733</v>
      </c>
      <c r="M1526" s="419">
        <v>40.520944444444446</v>
      </c>
      <c r="N1526" s="419">
        <v>-79.96575277777778</v>
      </c>
      <c r="O1526" s="418">
        <v>20140162092</v>
      </c>
      <c r="P1526" s="413" t="s">
        <v>55</v>
      </c>
      <c r="Q1526" s="413" t="s">
        <v>417</v>
      </c>
      <c r="R1526" s="413" t="s">
        <v>3720</v>
      </c>
      <c r="S1526" s="420" t="s">
        <v>302</v>
      </c>
      <c r="T1526" s="413"/>
      <c r="U1526" s="413" t="s">
        <v>895</v>
      </c>
      <c r="V1526" s="606">
        <f>LOOKUP(Table1[[#This Row],[JV '#]],Table4[JV '#],Table4[Construction Start Dates])</f>
        <v>42223</v>
      </c>
    </row>
    <row r="1527" spans="1:22" x14ac:dyDescent="0.25">
      <c r="A1527" s="414" t="s">
        <v>4138</v>
      </c>
      <c r="B1527" s="415" t="s">
        <v>887</v>
      </c>
      <c r="C1527" s="415">
        <v>446</v>
      </c>
      <c r="D1527" s="416">
        <v>1950</v>
      </c>
      <c r="E1527" s="416">
        <v>74338</v>
      </c>
      <c r="F1527" s="417">
        <v>2401700500880</v>
      </c>
      <c r="G1527" s="416">
        <v>11</v>
      </c>
      <c r="H1527" s="415" t="s">
        <v>3528</v>
      </c>
      <c r="I1527" s="418" t="s">
        <v>4134</v>
      </c>
      <c r="J1527" s="418" t="s">
        <v>4135</v>
      </c>
      <c r="K1527" s="418" t="s">
        <v>3732</v>
      </c>
      <c r="L1527" s="418" t="s">
        <v>3733</v>
      </c>
      <c r="M1527" s="419">
        <v>40.520944444444446</v>
      </c>
      <c r="N1527" s="419">
        <v>-79.96575277777778</v>
      </c>
      <c r="O1527" s="418">
        <v>20140162092</v>
      </c>
      <c r="P1527" s="413" t="s">
        <v>353</v>
      </c>
      <c r="Q1527" s="413" t="s">
        <v>3752</v>
      </c>
      <c r="R1527" s="413" t="s">
        <v>3699</v>
      </c>
      <c r="S1527" s="420" t="s">
        <v>44</v>
      </c>
      <c r="T1527" s="413"/>
      <c r="U1527" s="420" t="s">
        <v>937</v>
      </c>
      <c r="V1527" s="606">
        <f>LOOKUP(Table1[[#This Row],[JV '#]],Table4[JV '#],Table4[Construction Start Dates])</f>
        <v>42223</v>
      </c>
    </row>
    <row r="1528" spans="1:22" ht="36" x14ac:dyDescent="0.25">
      <c r="A1528" s="414" t="s">
        <v>4139</v>
      </c>
      <c r="B1528" s="415" t="s">
        <v>887</v>
      </c>
      <c r="C1528" s="415">
        <v>446</v>
      </c>
      <c r="D1528" s="416">
        <v>1950</v>
      </c>
      <c r="E1528" s="416">
        <v>74338</v>
      </c>
      <c r="F1528" s="417">
        <v>2401700500880</v>
      </c>
      <c r="G1528" s="416">
        <v>11</v>
      </c>
      <c r="H1528" s="415" t="s">
        <v>3528</v>
      </c>
      <c r="I1528" s="418" t="s">
        <v>4134</v>
      </c>
      <c r="J1528" s="418" t="s">
        <v>4135</v>
      </c>
      <c r="K1528" s="418" t="s">
        <v>3732</v>
      </c>
      <c r="L1528" s="418" t="s">
        <v>3733</v>
      </c>
      <c r="M1528" s="419">
        <v>40.520944444444446</v>
      </c>
      <c r="N1528" s="419">
        <v>-79.96575277777778</v>
      </c>
      <c r="O1528" s="418">
        <v>20140162092</v>
      </c>
      <c r="P1528" s="413" t="s">
        <v>41</v>
      </c>
      <c r="Q1528" s="413" t="s">
        <v>3294</v>
      </c>
      <c r="R1528" s="413" t="s">
        <v>4051</v>
      </c>
      <c r="S1528" s="420" t="s">
        <v>44</v>
      </c>
      <c r="T1528" s="413"/>
      <c r="U1528" s="420" t="s">
        <v>937</v>
      </c>
      <c r="V1528" s="606">
        <f>LOOKUP(Table1[[#This Row],[JV '#]],Table4[JV '#],Table4[Construction Start Dates])</f>
        <v>42223</v>
      </c>
    </row>
    <row r="1529" spans="1:22" ht="36" x14ac:dyDescent="0.25">
      <c r="A1529" s="414" t="s">
        <v>4140</v>
      </c>
      <c r="B1529" s="415" t="s">
        <v>887</v>
      </c>
      <c r="C1529" s="415">
        <v>446</v>
      </c>
      <c r="D1529" s="416">
        <v>1950</v>
      </c>
      <c r="E1529" s="416">
        <v>74338</v>
      </c>
      <c r="F1529" s="417">
        <v>2401700500880</v>
      </c>
      <c r="G1529" s="416">
        <v>11</v>
      </c>
      <c r="H1529" s="415" t="s">
        <v>3528</v>
      </c>
      <c r="I1529" s="418" t="s">
        <v>4134</v>
      </c>
      <c r="J1529" s="418" t="s">
        <v>4135</v>
      </c>
      <c r="K1529" s="418" t="s">
        <v>3732</v>
      </c>
      <c r="L1529" s="418" t="s">
        <v>3733</v>
      </c>
      <c r="M1529" s="419">
        <v>40.520944444444446</v>
      </c>
      <c r="N1529" s="419">
        <v>-79.96575277777778</v>
      </c>
      <c r="O1529" s="418">
        <v>20140162092</v>
      </c>
      <c r="P1529" s="413" t="s">
        <v>41</v>
      </c>
      <c r="Q1529" s="413" t="s">
        <v>3294</v>
      </c>
      <c r="R1529" s="413" t="s">
        <v>4051</v>
      </c>
      <c r="S1529" s="420" t="s">
        <v>44</v>
      </c>
      <c r="T1529" s="413"/>
      <c r="U1529" s="420" t="s">
        <v>895</v>
      </c>
      <c r="V1529" s="606">
        <f>LOOKUP(Table1[[#This Row],[JV '#]],Table4[JV '#],Table4[Construction Start Dates])</f>
        <v>42223</v>
      </c>
    </row>
    <row r="1530" spans="1:22" ht="24" x14ac:dyDescent="0.25">
      <c r="A1530" s="414" t="s">
        <v>4141</v>
      </c>
      <c r="B1530" s="415" t="s">
        <v>887</v>
      </c>
      <c r="C1530" s="415">
        <v>446</v>
      </c>
      <c r="D1530" s="416">
        <v>1950</v>
      </c>
      <c r="E1530" s="416">
        <v>74338</v>
      </c>
      <c r="F1530" s="417">
        <v>2401700500880</v>
      </c>
      <c r="G1530" s="416">
        <v>11</v>
      </c>
      <c r="H1530" s="415" t="s">
        <v>3528</v>
      </c>
      <c r="I1530" s="418" t="s">
        <v>4134</v>
      </c>
      <c r="J1530" s="418" t="s">
        <v>4135</v>
      </c>
      <c r="K1530" s="418" t="s">
        <v>3732</v>
      </c>
      <c r="L1530" s="418" t="s">
        <v>3733</v>
      </c>
      <c r="M1530" s="419">
        <v>40.520944444444446</v>
      </c>
      <c r="N1530" s="419">
        <v>-79.96575277777778</v>
      </c>
      <c r="O1530" s="418">
        <v>20140162092</v>
      </c>
      <c r="P1530" s="413" t="s">
        <v>46</v>
      </c>
      <c r="Q1530" s="413" t="s">
        <v>3624</v>
      </c>
      <c r="R1530" s="413" t="s">
        <v>3542</v>
      </c>
      <c r="S1530" s="420" t="s">
        <v>302</v>
      </c>
      <c r="T1530" s="413"/>
      <c r="U1530" s="420" t="s">
        <v>937</v>
      </c>
      <c r="V1530" s="606">
        <f>LOOKUP(Table1[[#This Row],[JV '#]],Table4[JV '#],Table4[Construction Start Dates])</f>
        <v>42223</v>
      </c>
    </row>
    <row r="1531" spans="1:22" ht="24" x14ac:dyDescent="0.25">
      <c r="A1531" s="414">
        <v>447</v>
      </c>
      <c r="B1531" s="415" t="s">
        <v>35</v>
      </c>
      <c r="C1531" s="415">
        <v>447</v>
      </c>
      <c r="D1531" s="456">
        <v>1974</v>
      </c>
      <c r="E1531" s="416">
        <v>78413</v>
      </c>
      <c r="F1531" s="417">
        <v>2403200902202</v>
      </c>
      <c r="G1531" s="416">
        <v>11</v>
      </c>
      <c r="H1531" s="415" t="s">
        <v>3528</v>
      </c>
      <c r="I1531" s="418" t="s">
        <v>4142</v>
      </c>
      <c r="J1531" s="418" t="s">
        <v>4143</v>
      </c>
      <c r="K1531" s="418" t="s">
        <v>4144</v>
      </c>
      <c r="L1531" s="418" t="s">
        <v>4145</v>
      </c>
      <c r="M1531" s="419">
        <v>40.581638888888889</v>
      </c>
      <c r="N1531" s="419">
        <v>-80.148252777777785</v>
      </c>
      <c r="O1531" s="418">
        <v>20150340804</v>
      </c>
      <c r="P1531" s="413"/>
      <c r="Q1531" s="413" t="s">
        <v>63</v>
      </c>
      <c r="R1531" s="413"/>
      <c r="S1531" s="420"/>
      <c r="T1531" s="413"/>
      <c r="U1531" s="420"/>
      <c r="V1531" s="606">
        <f>LOOKUP(Table1[[#This Row],[JV '#]],Table4[JV '#],Table4[Construction Start Dates])</f>
        <v>42565</v>
      </c>
    </row>
    <row r="1532" spans="1:22" ht="24" x14ac:dyDescent="0.25">
      <c r="A1532" s="414">
        <v>448</v>
      </c>
      <c r="B1532" s="415" t="s">
        <v>35</v>
      </c>
      <c r="C1532" s="415">
        <v>448</v>
      </c>
      <c r="D1532" s="456">
        <v>1976</v>
      </c>
      <c r="E1532" s="416">
        <v>78414</v>
      </c>
      <c r="F1532" s="417">
        <v>2403600701676</v>
      </c>
      <c r="G1532" s="416">
        <v>11</v>
      </c>
      <c r="H1532" s="415" t="s">
        <v>3528</v>
      </c>
      <c r="I1532" s="418" t="s">
        <v>4146</v>
      </c>
      <c r="J1532" s="418" t="s">
        <v>4147</v>
      </c>
      <c r="K1532" s="418" t="s">
        <v>4148</v>
      </c>
      <c r="L1532" s="418" t="s">
        <v>4149</v>
      </c>
      <c r="M1532" s="419">
        <v>40.595333333333336</v>
      </c>
      <c r="N1532" s="419">
        <v>-80.194938888888885</v>
      </c>
      <c r="O1532" s="418">
        <v>20150340889</v>
      </c>
      <c r="P1532" s="413" t="s">
        <v>309</v>
      </c>
      <c r="Q1532" s="413" t="s">
        <v>4150</v>
      </c>
      <c r="R1532" s="413" t="s">
        <v>4151</v>
      </c>
      <c r="S1532" s="420" t="s">
        <v>44</v>
      </c>
      <c r="T1532" s="413"/>
      <c r="U1532" s="420"/>
      <c r="V1532" s="606">
        <f>LOOKUP(Table1[[#This Row],[JV '#]],Table4[JV '#],Table4[Construction Start Dates])</f>
        <v>42787</v>
      </c>
    </row>
    <row r="1533" spans="1:22" ht="24" x14ac:dyDescent="0.25">
      <c r="A1533" s="414" t="s">
        <v>4152</v>
      </c>
      <c r="B1533" s="415" t="s">
        <v>35</v>
      </c>
      <c r="C1533" s="415">
        <v>449</v>
      </c>
      <c r="D1533" s="540">
        <v>1980</v>
      </c>
      <c r="E1533" s="416">
        <v>78416</v>
      </c>
      <c r="F1533" s="417">
        <v>2403601303135</v>
      </c>
      <c r="G1533" s="416">
        <v>11</v>
      </c>
      <c r="H1533" s="415" t="s">
        <v>3528</v>
      </c>
      <c r="I1533" s="418" t="s">
        <v>4153</v>
      </c>
      <c r="J1533" s="418" t="s">
        <v>4154</v>
      </c>
      <c r="K1533" s="418" t="s">
        <v>4148</v>
      </c>
      <c r="L1533" s="418" t="s">
        <v>4149</v>
      </c>
      <c r="M1533" s="419">
        <v>40.60872222222222</v>
      </c>
      <c r="N1533" s="419">
        <v>-80.159322222222215</v>
      </c>
      <c r="O1533" s="418">
        <v>20150301286</v>
      </c>
      <c r="P1533" s="413"/>
      <c r="Q1533" s="413" t="s">
        <v>4122</v>
      </c>
      <c r="R1533" s="413" t="s">
        <v>4123</v>
      </c>
      <c r="S1533" s="420" t="s">
        <v>44</v>
      </c>
      <c r="T1533" s="413"/>
      <c r="U1533" s="420"/>
      <c r="V1533" s="606">
        <f>LOOKUP(Table1[[#This Row],[JV '#]],Table4[JV '#],Table4[Construction Start Dates])</f>
        <v>42559</v>
      </c>
    </row>
    <row r="1534" spans="1:22" ht="24" x14ac:dyDescent="0.25">
      <c r="A1534" s="414" t="s">
        <v>4155</v>
      </c>
      <c r="B1534" s="415" t="s">
        <v>35</v>
      </c>
      <c r="C1534" s="415">
        <v>449</v>
      </c>
      <c r="D1534" s="540">
        <v>1980</v>
      </c>
      <c r="E1534" s="416">
        <v>78416</v>
      </c>
      <c r="F1534" s="417">
        <v>2403601303135</v>
      </c>
      <c r="G1534" s="416">
        <v>11</v>
      </c>
      <c r="H1534" s="415" t="s">
        <v>3528</v>
      </c>
      <c r="I1534" s="418" t="s">
        <v>4153</v>
      </c>
      <c r="J1534" s="418" t="s">
        <v>4154</v>
      </c>
      <c r="K1534" s="418" t="s">
        <v>4148</v>
      </c>
      <c r="L1534" s="418" t="s">
        <v>4149</v>
      </c>
      <c r="M1534" s="419">
        <v>40.60872222222222</v>
      </c>
      <c r="N1534" s="419">
        <v>-80.159322222222215</v>
      </c>
      <c r="O1534" s="418">
        <v>20150301286</v>
      </c>
      <c r="P1534" s="413" t="s">
        <v>309</v>
      </c>
      <c r="Q1534" s="413" t="s">
        <v>4150</v>
      </c>
      <c r="R1534" s="413" t="s">
        <v>4151</v>
      </c>
      <c r="S1534" s="420" t="s">
        <v>44</v>
      </c>
      <c r="T1534" s="413"/>
      <c r="U1534" s="436"/>
      <c r="V1534" s="606">
        <f>LOOKUP(Table1[[#This Row],[JV '#]],Table4[JV '#],Table4[Construction Start Dates])</f>
        <v>42559</v>
      </c>
    </row>
    <row r="1535" spans="1:22" x14ac:dyDescent="0.25">
      <c r="A1535" s="414" t="s">
        <v>4156</v>
      </c>
      <c r="B1535" s="415" t="s">
        <v>35</v>
      </c>
      <c r="C1535" s="415">
        <v>449</v>
      </c>
      <c r="D1535" s="540">
        <v>1980</v>
      </c>
      <c r="E1535" s="416">
        <v>78416</v>
      </c>
      <c r="F1535" s="417">
        <v>2403601303135</v>
      </c>
      <c r="G1535" s="416">
        <v>11</v>
      </c>
      <c r="H1535" s="415" t="s">
        <v>3528</v>
      </c>
      <c r="I1535" s="418" t="s">
        <v>4153</v>
      </c>
      <c r="J1535" s="418" t="s">
        <v>4154</v>
      </c>
      <c r="K1535" s="418" t="s">
        <v>4148</v>
      </c>
      <c r="L1535" s="418" t="s">
        <v>4149</v>
      </c>
      <c r="M1535" s="419">
        <v>40.60872222222222</v>
      </c>
      <c r="N1535" s="419">
        <v>-80.159322222222215</v>
      </c>
      <c r="O1535" s="418">
        <v>20150301286</v>
      </c>
      <c r="P1535" s="413" t="s">
        <v>41</v>
      </c>
      <c r="Q1535" s="413" t="s">
        <v>208</v>
      </c>
      <c r="R1535" s="413" t="s">
        <v>209</v>
      </c>
      <c r="S1535" s="420" t="s">
        <v>44</v>
      </c>
      <c r="T1535" s="413"/>
      <c r="U1535" s="436"/>
      <c r="V1535" s="606">
        <f>LOOKUP(Table1[[#This Row],[JV '#]],Table4[JV '#],Table4[Construction Start Dates])</f>
        <v>42559</v>
      </c>
    </row>
    <row r="1536" spans="1:22" ht="24" x14ac:dyDescent="0.25">
      <c r="A1536" s="414" t="s">
        <v>4157</v>
      </c>
      <c r="B1536" s="415" t="s">
        <v>35</v>
      </c>
      <c r="C1536" s="415">
        <v>449</v>
      </c>
      <c r="D1536" s="540">
        <v>1980</v>
      </c>
      <c r="E1536" s="416">
        <v>78416</v>
      </c>
      <c r="F1536" s="417">
        <v>2403601303135</v>
      </c>
      <c r="G1536" s="416">
        <v>11</v>
      </c>
      <c r="H1536" s="415" t="s">
        <v>3528</v>
      </c>
      <c r="I1536" s="418" t="s">
        <v>4153</v>
      </c>
      <c r="J1536" s="418" t="s">
        <v>4154</v>
      </c>
      <c r="K1536" s="418" t="s">
        <v>4148</v>
      </c>
      <c r="L1536" s="418" t="s">
        <v>4149</v>
      </c>
      <c r="M1536" s="419">
        <v>40.60872222222222</v>
      </c>
      <c r="N1536" s="419">
        <v>-80.159322222222215</v>
      </c>
      <c r="O1536" s="418">
        <v>20150301286</v>
      </c>
      <c r="P1536" s="413" t="s">
        <v>55</v>
      </c>
      <c r="Q1536" s="413" t="s">
        <v>3951</v>
      </c>
      <c r="R1536" s="413" t="s">
        <v>4158</v>
      </c>
      <c r="S1536" s="420"/>
      <c r="T1536" s="413"/>
      <c r="U1536" s="436"/>
      <c r="V1536" s="606">
        <f>LOOKUP(Table1[[#This Row],[JV '#]],Table4[JV '#],Table4[Construction Start Dates])</f>
        <v>42559</v>
      </c>
    </row>
    <row r="1537" spans="1:22" ht="24" x14ac:dyDescent="0.25">
      <c r="A1537" s="414" t="s">
        <v>4159</v>
      </c>
      <c r="B1537" s="415" t="s">
        <v>35</v>
      </c>
      <c r="C1537" s="415">
        <v>450</v>
      </c>
      <c r="D1537" s="540">
        <v>1982</v>
      </c>
      <c r="E1537" s="416">
        <v>78417</v>
      </c>
      <c r="F1537" s="417">
        <v>2403601400961</v>
      </c>
      <c r="G1537" s="416">
        <v>11</v>
      </c>
      <c r="H1537" s="415" t="s">
        <v>3528</v>
      </c>
      <c r="I1537" s="418" t="s">
        <v>4160</v>
      </c>
      <c r="J1537" s="418" t="s">
        <v>4161</v>
      </c>
      <c r="K1537" s="418" t="s">
        <v>4148</v>
      </c>
      <c r="L1537" s="418" t="s">
        <v>4162</v>
      </c>
      <c r="M1537" s="419">
        <v>40.610500000000002</v>
      </c>
      <c r="N1537" s="419">
        <v>-80.153850000000006</v>
      </c>
      <c r="O1537" s="418">
        <v>20150170123</v>
      </c>
      <c r="P1537" s="413" t="s">
        <v>309</v>
      </c>
      <c r="Q1537" s="413" t="s">
        <v>4150</v>
      </c>
      <c r="R1537" s="413" t="s">
        <v>4151</v>
      </c>
      <c r="S1537" s="420" t="s">
        <v>44</v>
      </c>
      <c r="T1537" s="413"/>
      <c r="U1537" s="420"/>
      <c r="V1537" s="606">
        <f>LOOKUP(Table1[[#This Row],[JV '#]],Table4[JV '#],Table4[Construction Start Dates])</f>
        <v>42509</v>
      </c>
    </row>
    <row r="1538" spans="1:22" x14ac:dyDescent="0.25">
      <c r="A1538" s="414" t="s">
        <v>4163</v>
      </c>
      <c r="B1538" s="415" t="s">
        <v>35</v>
      </c>
      <c r="C1538" s="415">
        <v>450</v>
      </c>
      <c r="D1538" s="540">
        <v>1982</v>
      </c>
      <c r="E1538" s="416">
        <v>78417</v>
      </c>
      <c r="F1538" s="417">
        <v>2403601400961</v>
      </c>
      <c r="G1538" s="416">
        <v>11</v>
      </c>
      <c r="H1538" s="415" t="s">
        <v>3528</v>
      </c>
      <c r="I1538" s="418" t="s">
        <v>4160</v>
      </c>
      <c r="J1538" s="418" t="s">
        <v>4161</v>
      </c>
      <c r="K1538" s="418" t="s">
        <v>4148</v>
      </c>
      <c r="L1538" s="418" t="s">
        <v>4162</v>
      </c>
      <c r="M1538" s="419">
        <v>40.610500000000002</v>
      </c>
      <c r="N1538" s="419">
        <v>-80.153850000000006</v>
      </c>
      <c r="O1538" s="418">
        <v>20150170123</v>
      </c>
      <c r="P1538" s="413" t="s">
        <v>107</v>
      </c>
      <c r="Q1538" s="413" t="s">
        <v>4164</v>
      </c>
      <c r="R1538" s="413" t="s">
        <v>4165</v>
      </c>
      <c r="S1538" s="420" t="s">
        <v>44</v>
      </c>
      <c r="T1538" s="413"/>
      <c r="U1538" s="436"/>
      <c r="V1538" s="606">
        <f>LOOKUP(Table1[[#This Row],[JV '#]],Table4[JV '#],Table4[Construction Start Dates])</f>
        <v>42509</v>
      </c>
    </row>
    <row r="1539" spans="1:22" x14ac:dyDescent="0.25">
      <c r="A1539" s="414" t="s">
        <v>4166</v>
      </c>
      <c r="B1539" s="415" t="s">
        <v>35</v>
      </c>
      <c r="C1539" s="415">
        <v>450</v>
      </c>
      <c r="D1539" s="540">
        <v>1982</v>
      </c>
      <c r="E1539" s="416">
        <v>78417</v>
      </c>
      <c r="F1539" s="417">
        <v>2403601400961</v>
      </c>
      <c r="G1539" s="416">
        <v>11</v>
      </c>
      <c r="H1539" s="415" t="s">
        <v>3528</v>
      </c>
      <c r="I1539" s="418" t="s">
        <v>4160</v>
      </c>
      <c r="J1539" s="418" t="s">
        <v>4161</v>
      </c>
      <c r="K1539" s="418" t="s">
        <v>4148</v>
      </c>
      <c r="L1539" s="418" t="s">
        <v>4162</v>
      </c>
      <c r="M1539" s="419">
        <v>40.610500000000002</v>
      </c>
      <c r="N1539" s="419">
        <v>-80.153850000000006</v>
      </c>
      <c r="O1539" s="418">
        <v>20150170123</v>
      </c>
      <c r="P1539" s="413" t="s">
        <v>657</v>
      </c>
      <c r="Q1539" s="413" t="s">
        <v>208</v>
      </c>
      <c r="R1539" s="413" t="s">
        <v>209</v>
      </c>
      <c r="S1539" s="420" t="s">
        <v>44</v>
      </c>
      <c r="T1539" s="413"/>
      <c r="U1539" s="436"/>
      <c r="V1539" s="606">
        <f>LOOKUP(Table1[[#This Row],[JV '#]],Table4[JV '#],Table4[Construction Start Dates])</f>
        <v>42509</v>
      </c>
    </row>
    <row r="1540" spans="1:22" ht="24" x14ac:dyDescent="0.25">
      <c r="A1540" s="414" t="s">
        <v>4167</v>
      </c>
      <c r="B1540" s="415" t="s">
        <v>35</v>
      </c>
      <c r="C1540" s="415">
        <v>451</v>
      </c>
      <c r="D1540" s="540">
        <v>3599</v>
      </c>
      <c r="E1540" s="416">
        <v>70804</v>
      </c>
      <c r="F1540" s="417">
        <v>4016803300983</v>
      </c>
      <c r="G1540" s="416">
        <v>11</v>
      </c>
      <c r="H1540" s="415" t="s">
        <v>4168</v>
      </c>
      <c r="I1540" s="418" t="s">
        <v>4169</v>
      </c>
      <c r="J1540" s="418" t="s">
        <v>4170</v>
      </c>
      <c r="K1540" s="418" t="s">
        <v>4171</v>
      </c>
      <c r="L1540" s="418" t="s">
        <v>4172</v>
      </c>
      <c r="M1540" s="419">
        <v>40.660249999999998</v>
      </c>
      <c r="N1540" s="419">
        <v>-80.477263888888885</v>
      </c>
      <c r="O1540" s="418">
        <v>20151472773</v>
      </c>
      <c r="P1540" s="413"/>
      <c r="Q1540" s="413" t="s">
        <v>4173</v>
      </c>
      <c r="R1540" s="413" t="s">
        <v>4174</v>
      </c>
      <c r="S1540" s="420" t="s">
        <v>44</v>
      </c>
      <c r="T1540" s="413"/>
      <c r="U1540" s="420"/>
      <c r="V1540" s="606">
        <f>LOOKUP(Table1[[#This Row],[JV '#]],Table4[JV '#],Table4[Construction Start Dates])</f>
        <v>42892</v>
      </c>
    </row>
    <row r="1541" spans="1:22" x14ac:dyDescent="0.25">
      <c r="A1541" s="414" t="s">
        <v>4175</v>
      </c>
      <c r="B1541" s="415" t="s">
        <v>35</v>
      </c>
      <c r="C1541" s="415">
        <v>451</v>
      </c>
      <c r="D1541" s="540">
        <v>3599</v>
      </c>
      <c r="E1541" s="416">
        <v>70804</v>
      </c>
      <c r="F1541" s="417">
        <v>4016803300983</v>
      </c>
      <c r="G1541" s="416">
        <v>11</v>
      </c>
      <c r="H1541" s="415" t="s">
        <v>4168</v>
      </c>
      <c r="I1541" s="418" t="s">
        <v>4169</v>
      </c>
      <c r="J1541" s="418" t="s">
        <v>4170</v>
      </c>
      <c r="K1541" s="418" t="s">
        <v>4171</v>
      </c>
      <c r="L1541" s="418" t="s">
        <v>4172</v>
      </c>
      <c r="M1541" s="419">
        <v>40.660249999999998</v>
      </c>
      <c r="N1541" s="419">
        <v>-80.477263888888885</v>
      </c>
      <c r="O1541" s="418">
        <v>20151472773</v>
      </c>
      <c r="P1541" s="413" t="s">
        <v>41</v>
      </c>
      <c r="Q1541" s="413" t="s">
        <v>3213</v>
      </c>
      <c r="R1541" s="413" t="s">
        <v>4176</v>
      </c>
      <c r="S1541" s="420" t="s">
        <v>44</v>
      </c>
      <c r="T1541" s="413"/>
      <c r="U1541" s="436"/>
      <c r="V1541" s="606">
        <f>LOOKUP(Table1[[#This Row],[JV '#]],Table4[JV '#],Table4[Construction Start Dates])</f>
        <v>42892</v>
      </c>
    </row>
    <row r="1542" spans="1:22" ht="24" x14ac:dyDescent="0.25">
      <c r="A1542" s="414">
        <v>452</v>
      </c>
      <c r="B1542" s="415" t="s">
        <v>35</v>
      </c>
      <c r="C1542" s="514">
        <v>452</v>
      </c>
      <c r="D1542" s="540">
        <v>3602</v>
      </c>
      <c r="E1542" s="516">
        <v>28944</v>
      </c>
      <c r="F1542" s="417">
        <v>4016805001748</v>
      </c>
      <c r="G1542" s="416">
        <v>11</v>
      </c>
      <c r="H1542" s="415" t="s">
        <v>4168</v>
      </c>
      <c r="I1542" s="418" t="s">
        <v>4177</v>
      </c>
      <c r="J1542" s="418" t="s">
        <v>4178</v>
      </c>
      <c r="K1542" s="418" t="s">
        <v>4179</v>
      </c>
      <c r="L1542" s="418" t="s">
        <v>4180</v>
      </c>
      <c r="M1542" s="419">
        <v>40.78402777777778</v>
      </c>
      <c r="N1542" s="419">
        <v>-80.45419722222222</v>
      </c>
      <c r="O1542" s="418">
        <v>20151470662</v>
      </c>
      <c r="P1542" s="413"/>
      <c r="Q1542" s="413" t="s">
        <v>63</v>
      </c>
      <c r="R1542" s="413"/>
      <c r="S1542" s="420"/>
      <c r="T1542" s="413"/>
      <c r="U1542" s="420"/>
      <c r="V1542" s="606">
        <f>LOOKUP(Table1[[#This Row],[JV '#]],Table4[JV '#],Table4[Construction Start Dates])</f>
        <v>42877</v>
      </c>
    </row>
    <row r="1543" spans="1:22" ht="24" x14ac:dyDescent="0.25">
      <c r="A1543" s="414" t="s">
        <v>4181</v>
      </c>
      <c r="B1543" s="415" t="s">
        <v>35</v>
      </c>
      <c r="C1543" s="514">
        <v>453</v>
      </c>
      <c r="D1543" s="540">
        <v>3647</v>
      </c>
      <c r="E1543" s="516">
        <v>93613</v>
      </c>
      <c r="F1543" s="417">
        <v>4100500202450</v>
      </c>
      <c r="G1543" s="416">
        <v>11</v>
      </c>
      <c r="H1543" s="415" t="s">
        <v>4168</v>
      </c>
      <c r="I1543" s="418" t="s">
        <v>4182</v>
      </c>
      <c r="J1543" s="418" t="s">
        <v>4183</v>
      </c>
      <c r="K1543" s="418" t="s">
        <v>4184</v>
      </c>
      <c r="L1543" s="418" t="s">
        <v>4185</v>
      </c>
      <c r="M1543" s="419">
        <v>40.821750000000002</v>
      </c>
      <c r="N1543" s="419">
        <v>-80.254033333333339</v>
      </c>
      <c r="O1543" s="418">
        <v>20150170125</v>
      </c>
      <c r="P1543" s="413" t="s">
        <v>657</v>
      </c>
      <c r="Q1543" s="413" t="s">
        <v>42</v>
      </c>
      <c r="R1543" s="413" t="s">
        <v>43</v>
      </c>
      <c r="S1543" s="420" t="s">
        <v>44</v>
      </c>
      <c r="T1543" s="413"/>
      <c r="U1543" s="420"/>
      <c r="V1543" s="606">
        <f>LOOKUP(Table1[[#This Row],[JV '#]],Table4[JV '#],Table4[Construction Start Dates])</f>
        <v>42515</v>
      </c>
    </row>
    <row r="1544" spans="1:22" x14ac:dyDescent="0.25">
      <c r="A1544" s="414" t="s">
        <v>4186</v>
      </c>
      <c r="B1544" s="415" t="s">
        <v>35</v>
      </c>
      <c r="C1544" s="514">
        <v>453</v>
      </c>
      <c r="D1544" s="540">
        <v>3647</v>
      </c>
      <c r="E1544" s="516">
        <v>93613</v>
      </c>
      <c r="F1544" s="417">
        <v>4100500202450</v>
      </c>
      <c r="G1544" s="416">
        <v>11</v>
      </c>
      <c r="H1544" s="415" t="s">
        <v>4168</v>
      </c>
      <c r="I1544" s="418" t="s">
        <v>4182</v>
      </c>
      <c r="J1544" s="418" t="s">
        <v>4183</v>
      </c>
      <c r="K1544" s="418" t="s">
        <v>4184</v>
      </c>
      <c r="L1544" s="418" t="s">
        <v>4185</v>
      </c>
      <c r="M1544" s="419">
        <v>40.821750000000002</v>
      </c>
      <c r="N1544" s="419">
        <v>-80.254033333333339</v>
      </c>
      <c r="O1544" s="418">
        <v>20150170125</v>
      </c>
      <c r="P1544" s="413" t="s">
        <v>55</v>
      </c>
      <c r="Q1544" s="413" t="s">
        <v>134</v>
      </c>
      <c r="R1544" s="413" t="s">
        <v>4187</v>
      </c>
      <c r="S1544" s="420"/>
      <c r="T1544" s="413"/>
      <c r="U1544" s="436"/>
      <c r="V1544" s="606">
        <f>LOOKUP(Table1[[#This Row],[JV '#]],Table4[JV '#],Table4[Construction Start Dates])</f>
        <v>42515</v>
      </c>
    </row>
    <row r="1545" spans="1:22" x14ac:dyDescent="0.25">
      <c r="A1545" s="414" t="s">
        <v>4188</v>
      </c>
      <c r="B1545" s="415" t="s">
        <v>35</v>
      </c>
      <c r="C1545" s="514">
        <v>453</v>
      </c>
      <c r="D1545" s="540">
        <v>3647</v>
      </c>
      <c r="E1545" s="516">
        <v>93613</v>
      </c>
      <c r="F1545" s="417">
        <v>4100500202450</v>
      </c>
      <c r="G1545" s="416">
        <v>11</v>
      </c>
      <c r="H1545" s="415" t="s">
        <v>4168</v>
      </c>
      <c r="I1545" s="418" t="s">
        <v>4182</v>
      </c>
      <c r="J1545" s="418" t="s">
        <v>4183</v>
      </c>
      <c r="K1545" s="418" t="s">
        <v>4184</v>
      </c>
      <c r="L1545" s="418" t="s">
        <v>4185</v>
      </c>
      <c r="M1545" s="419">
        <v>40.821750000000002</v>
      </c>
      <c r="N1545" s="419">
        <v>-80.254033333333339</v>
      </c>
      <c r="O1545" s="418">
        <v>20150170125</v>
      </c>
      <c r="P1545" s="413" t="s">
        <v>657</v>
      </c>
      <c r="Q1545" s="413" t="s">
        <v>208</v>
      </c>
      <c r="R1545" s="413" t="s">
        <v>209</v>
      </c>
      <c r="S1545" s="420" t="s">
        <v>44</v>
      </c>
      <c r="T1545" s="413"/>
      <c r="U1545" s="436"/>
      <c r="V1545" s="606">
        <f>LOOKUP(Table1[[#This Row],[JV '#]],Table4[JV '#],Table4[Construction Start Dates])</f>
        <v>42515</v>
      </c>
    </row>
    <row r="1546" spans="1:22" ht="24" x14ac:dyDescent="0.25">
      <c r="A1546" s="414" t="s">
        <v>4189</v>
      </c>
      <c r="B1546" s="415" t="s">
        <v>35</v>
      </c>
      <c r="C1546" s="514">
        <v>453</v>
      </c>
      <c r="D1546" s="540">
        <v>3647</v>
      </c>
      <c r="E1546" s="516">
        <v>93613</v>
      </c>
      <c r="F1546" s="417">
        <v>4100500202450</v>
      </c>
      <c r="G1546" s="416">
        <v>11</v>
      </c>
      <c r="H1546" s="415" t="s">
        <v>4168</v>
      </c>
      <c r="I1546" s="418" t="s">
        <v>4182</v>
      </c>
      <c r="J1546" s="418" t="s">
        <v>4183</v>
      </c>
      <c r="K1546" s="418" t="s">
        <v>4184</v>
      </c>
      <c r="L1546" s="418" t="s">
        <v>4185</v>
      </c>
      <c r="M1546" s="419">
        <v>40.821750000000002</v>
      </c>
      <c r="N1546" s="419">
        <v>-80.254033333333339</v>
      </c>
      <c r="O1546" s="418">
        <v>20150170125</v>
      </c>
      <c r="P1546" s="413" t="s">
        <v>657</v>
      </c>
      <c r="Q1546" s="413" t="s">
        <v>4190</v>
      </c>
      <c r="R1546" s="413" t="s">
        <v>4191</v>
      </c>
      <c r="S1546" s="420" t="s">
        <v>44</v>
      </c>
      <c r="T1546" s="413"/>
      <c r="U1546" s="436"/>
      <c r="V1546" s="606">
        <f>LOOKUP(Table1[[#This Row],[JV '#]],Table4[JV '#],Table4[Construction Start Dates])</f>
        <v>42515</v>
      </c>
    </row>
    <row r="1547" spans="1:22" x14ac:dyDescent="0.25">
      <c r="A1547" s="414" t="s">
        <v>4192</v>
      </c>
      <c r="B1547" s="415" t="s">
        <v>35</v>
      </c>
      <c r="C1547" s="514">
        <v>453</v>
      </c>
      <c r="D1547" s="540">
        <v>3647</v>
      </c>
      <c r="E1547" s="516">
        <v>93613</v>
      </c>
      <c r="F1547" s="417">
        <v>4100500202450</v>
      </c>
      <c r="G1547" s="416">
        <v>11</v>
      </c>
      <c r="H1547" s="415" t="s">
        <v>4168</v>
      </c>
      <c r="I1547" s="418" t="s">
        <v>4182</v>
      </c>
      <c r="J1547" s="418" t="s">
        <v>4183</v>
      </c>
      <c r="K1547" s="418" t="s">
        <v>4184</v>
      </c>
      <c r="L1547" s="418" t="s">
        <v>4185</v>
      </c>
      <c r="M1547" s="419">
        <v>40.821750000000002</v>
      </c>
      <c r="N1547" s="419">
        <v>-80.254033333333339</v>
      </c>
      <c r="O1547" s="418">
        <v>20150170125</v>
      </c>
      <c r="P1547" s="413" t="s">
        <v>309</v>
      </c>
      <c r="Q1547" s="413" t="s">
        <v>4193</v>
      </c>
      <c r="R1547" s="413" t="s">
        <v>4194</v>
      </c>
      <c r="S1547" s="420" t="s">
        <v>44</v>
      </c>
      <c r="T1547" s="413"/>
      <c r="U1547" s="436"/>
      <c r="V1547" s="606">
        <f>LOOKUP(Table1[[#This Row],[JV '#]],Table4[JV '#],Table4[Construction Start Dates])</f>
        <v>42515</v>
      </c>
    </row>
    <row r="1548" spans="1:22" ht="24" x14ac:dyDescent="0.25">
      <c r="A1548" s="414" t="s">
        <v>4195</v>
      </c>
      <c r="B1548" s="415" t="s">
        <v>35</v>
      </c>
      <c r="C1548" s="514">
        <v>453</v>
      </c>
      <c r="D1548" s="540">
        <v>3647</v>
      </c>
      <c r="E1548" s="516">
        <v>93613</v>
      </c>
      <c r="F1548" s="417">
        <v>4100500202450</v>
      </c>
      <c r="G1548" s="416">
        <v>11</v>
      </c>
      <c r="H1548" s="415" t="s">
        <v>4168</v>
      </c>
      <c r="I1548" s="418" t="s">
        <v>4182</v>
      </c>
      <c r="J1548" s="418" t="s">
        <v>4183</v>
      </c>
      <c r="K1548" s="418" t="s">
        <v>4184</v>
      </c>
      <c r="L1548" s="418" t="s">
        <v>4185</v>
      </c>
      <c r="M1548" s="419">
        <v>40.821750000000002</v>
      </c>
      <c r="N1548" s="419">
        <v>-80.254033333333339</v>
      </c>
      <c r="O1548" s="418">
        <v>20150170125</v>
      </c>
      <c r="P1548" s="413" t="s">
        <v>46</v>
      </c>
      <c r="Q1548" s="413" t="s">
        <v>155</v>
      </c>
      <c r="R1548" s="413" t="s">
        <v>156</v>
      </c>
      <c r="S1548" s="420" t="s">
        <v>44</v>
      </c>
      <c r="T1548" s="413"/>
      <c r="U1548" s="436"/>
      <c r="V1548" s="606">
        <f>LOOKUP(Table1[[#This Row],[JV '#]],Table4[JV '#],Table4[Construction Start Dates])</f>
        <v>42515</v>
      </c>
    </row>
    <row r="1549" spans="1:22" x14ac:dyDescent="0.25">
      <c r="A1549" s="414" t="s">
        <v>4196</v>
      </c>
      <c r="B1549" s="415" t="s">
        <v>35</v>
      </c>
      <c r="C1549" s="415">
        <v>454</v>
      </c>
      <c r="D1549" s="540">
        <v>3654</v>
      </c>
      <c r="E1549" s="416">
        <v>80062</v>
      </c>
      <c r="F1549" s="417">
        <v>4101400700193</v>
      </c>
      <c r="G1549" s="416">
        <v>11</v>
      </c>
      <c r="H1549" s="415" t="s">
        <v>4168</v>
      </c>
      <c r="I1549" s="418" t="s">
        <v>4197</v>
      </c>
      <c r="J1549" s="418" t="s">
        <v>4198</v>
      </c>
      <c r="K1549" s="418" t="s">
        <v>4199</v>
      </c>
      <c r="L1549" s="418" t="s">
        <v>4200</v>
      </c>
      <c r="M1549" s="419">
        <v>40.772305555555555</v>
      </c>
      <c r="N1549" s="419">
        <v>-80.236897222222225</v>
      </c>
      <c r="O1549" s="418">
        <v>20150350331</v>
      </c>
      <c r="P1549" s="413" t="s">
        <v>55</v>
      </c>
      <c r="Q1549" s="413" t="s">
        <v>134</v>
      </c>
      <c r="R1549" s="413" t="s">
        <v>4187</v>
      </c>
      <c r="S1549" s="420"/>
      <c r="T1549" s="413"/>
      <c r="U1549" s="420"/>
      <c r="V1549" s="606">
        <f>LOOKUP(Table1[[#This Row],[JV '#]],Table4[JV '#],Table4[Construction Start Dates])</f>
        <v>42866</v>
      </c>
    </row>
    <row r="1550" spans="1:22" x14ac:dyDescent="0.25">
      <c r="A1550" s="414" t="s">
        <v>4201</v>
      </c>
      <c r="B1550" s="415" t="s">
        <v>35</v>
      </c>
      <c r="C1550" s="415">
        <v>454</v>
      </c>
      <c r="D1550" s="540">
        <v>3654</v>
      </c>
      <c r="E1550" s="416">
        <v>80062</v>
      </c>
      <c r="F1550" s="417">
        <v>4101400700193</v>
      </c>
      <c r="G1550" s="416">
        <v>11</v>
      </c>
      <c r="H1550" s="415" t="s">
        <v>4168</v>
      </c>
      <c r="I1550" s="418" t="s">
        <v>4197</v>
      </c>
      <c r="J1550" s="418" t="s">
        <v>4198</v>
      </c>
      <c r="K1550" s="418" t="s">
        <v>4199</v>
      </c>
      <c r="L1550" s="418" t="s">
        <v>4200</v>
      </c>
      <c r="M1550" s="419">
        <v>40.772305555555555</v>
      </c>
      <c r="N1550" s="419">
        <v>-80.236897222222225</v>
      </c>
      <c r="O1550" s="418">
        <v>20150350331</v>
      </c>
      <c r="P1550" s="413" t="s">
        <v>353</v>
      </c>
      <c r="Q1550" s="413" t="s">
        <v>4193</v>
      </c>
      <c r="R1550" s="413" t="s">
        <v>4194</v>
      </c>
      <c r="S1550" s="420" t="s">
        <v>44</v>
      </c>
      <c r="T1550" s="413"/>
      <c r="U1550" s="436"/>
      <c r="V1550" s="606">
        <f>LOOKUP(Table1[[#This Row],[JV '#]],Table4[JV '#],Table4[Construction Start Dates])</f>
        <v>42866</v>
      </c>
    </row>
    <row r="1551" spans="1:22" ht="24" x14ac:dyDescent="0.25">
      <c r="A1551" s="414" t="s">
        <v>4202</v>
      </c>
      <c r="B1551" s="415" t="s">
        <v>35</v>
      </c>
      <c r="C1551" s="415">
        <v>454</v>
      </c>
      <c r="D1551" s="540">
        <v>3654</v>
      </c>
      <c r="E1551" s="416">
        <v>80062</v>
      </c>
      <c r="F1551" s="417">
        <v>4101400700193</v>
      </c>
      <c r="G1551" s="416">
        <v>11</v>
      </c>
      <c r="H1551" s="415" t="s">
        <v>4168</v>
      </c>
      <c r="I1551" s="418" t="s">
        <v>4197</v>
      </c>
      <c r="J1551" s="418" t="s">
        <v>4198</v>
      </c>
      <c r="K1551" s="418" t="s">
        <v>4199</v>
      </c>
      <c r="L1551" s="418" t="s">
        <v>4200</v>
      </c>
      <c r="M1551" s="419">
        <v>40.772305555555555</v>
      </c>
      <c r="N1551" s="419">
        <v>-80.236897222222225</v>
      </c>
      <c r="O1551" s="418">
        <v>20150350331</v>
      </c>
      <c r="P1551" s="413" t="s">
        <v>46</v>
      </c>
      <c r="Q1551" s="413" t="s">
        <v>155</v>
      </c>
      <c r="R1551" s="413" t="s">
        <v>4203</v>
      </c>
      <c r="S1551" s="420" t="s">
        <v>302</v>
      </c>
      <c r="T1551" s="413"/>
      <c r="U1551" s="436"/>
      <c r="V1551" s="606">
        <f>LOOKUP(Table1[[#This Row],[JV '#]],Table4[JV '#],Table4[Construction Start Dates])</f>
        <v>42866</v>
      </c>
    </row>
    <row r="1552" spans="1:22" x14ac:dyDescent="0.25">
      <c r="A1552" s="414" t="s">
        <v>4204</v>
      </c>
      <c r="B1552" s="415" t="s">
        <v>35</v>
      </c>
      <c r="C1552" s="514">
        <v>455</v>
      </c>
      <c r="D1552" s="540">
        <v>3693</v>
      </c>
      <c r="E1552" s="516">
        <v>69069</v>
      </c>
      <c r="F1552" s="417">
        <v>4300500800933</v>
      </c>
      <c r="G1552" s="416">
        <v>11</v>
      </c>
      <c r="H1552" s="415" t="s">
        <v>4168</v>
      </c>
      <c r="I1552" s="418" t="s">
        <v>4205</v>
      </c>
      <c r="J1552" s="418" t="s">
        <v>4206</v>
      </c>
      <c r="K1552" s="418" t="s">
        <v>4207</v>
      </c>
      <c r="L1552" s="418" t="s">
        <v>4208</v>
      </c>
      <c r="M1552" s="419">
        <v>40.671805555555558</v>
      </c>
      <c r="N1552" s="419">
        <v>-80.294005555555557</v>
      </c>
      <c r="O1552" s="418">
        <v>20150341801</v>
      </c>
      <c r="P1552" s="413" t="s">
        <v>107</v>
      </c>
      <c r="Q1552" s="413" t="s">
        <v>4209</v>
      </c>
      <c r="R1552" s="413" t="s">
        <v>4210</v>
      </c>
      <c r="S1552" s="420" t="s">
        <v>44</v>
      </c>
      <c r="T1552" s="413"/>
      <c r="U1552" s="420"/>
      <c r="V1552" s="606">
        <f>LOOKUP(Table1[[#This Row],[JV '#]],Table4[JV '#],Table4[Construction Start Dates])</f>
        <v>42849</v>
      </c>
    </row>
    <row r="1553" spans="1:22" x14ac:dyDescent="0.25">
      <c r="A1553" s="414" t="s">
        <v>4211</v>
      </c>
      <c r="B1553" s="415" t="s">
        <v>35</v>
      </c>
      <c r="C1553" s="514">
        <v>455</v>
      </c>
      <c r="D1553" s="540">
        <v>3693</v>
      </c>
      <c r="E1553" s="516">
        <v>69069</v>
      </c>
      <c r="F1553" s="417">
        <v>4300500800933</v>
      </c>
      <c r="G1553" s="416">
        <v>11</v>
      </c>
      <c r="H1553" s="415" t="s">
        <v>4168</v>
      </c>
      <c r="I1553" s="418" t="s">
        <v>4205</v>
      </c>
      <c r="J1553" s="418" t="s">
        <v>4206</v>
      </c>
      <c r="K1553" s="418" t="s">
        <v>4207</v>
      </c>
      <c r="L1553" s="418" t="s">
        <v>4208</v>
      </c>
      <c r="M1553" s="419">
        <v>40.671805555555558</v>
      </c>
      <c r="N1553" s="419">
        <v>-80.294005555555557</v>
      </c>
      <c r="O1553" s="418">
        <v>20150341801</v>
      </c>
      <c r="P1553" s="413" t="s">
        <v>41</v>
      </c>
      <c r="Q1553" s="413" t="s">
        <v>208</v>
      </c>
      <c r="R1553" s="413" t="s">
        <v>209</v>
      </c>
      <c r="S1553" s="420" t="s">
        <v>44</v>
      </c>
      <c r="T1553" s="413"/>
      <c r="U1553" s="436"/>
      <c r="V1553" s="606">
        <f>LOOKUP(Table1[[#This Row],[JV '#]],Table4[JV '#],Table4[Construction Start Dates])</f>
        <v>42849</v>
      </c>
    </row>
    <row r="1554" spans="1:22" x14ac:dyDescent="0.25">
      <c r="A1554" s="414" t="s">
        <v>4212</v>
      </c>
      <c r="B1554" s="415" t="s">
        <v>35</v>
      </c>
      <c r="C1554" s="415">
        <v>456</v>
      </c>
      <c r="D1554" s="540">
        <v>3695</v>
      </c>
      <c r="E1554" s="416">
        <v>67378</v>
      </c>
      <c r="F1554" s="417">
        <v>4300900600000</v>
      </c>
      <c r="G1554" s="416">
        <v>11</v>
      </c>
      <c r="H1554" s="415" t="s">
        <v>4168</v>
      </c>
      <c r="I1554" s="418" t="s">
        <v>4213</v>
      </c>
      <c r="J1554" s="418" t="s">
        <v>4214</v>
      </c>
      <c r="K1554" s="418" t="s">
        <v>4215</v>
      </c>
      <c r="L1554" s="418" t="s">
        <v>4216</v>
      </c>
      <c r="M1554" s="419">
        <v>40.594444444444441</v>
      </c>
      <c r="N1554" s="419">
        <v>-80.280047222222223</v>
      </c>
      <c r="O1554" s="418">
        <v>20150341820</v>
      </c>
      <c r="P1554" s="413" t="s">
        <v>353</v>
      </c>
      <c r="Q1554" s="413" t="s">
        <v>4217</v>
      </c>
      <c r="R1554" s="413" t="s">
        <v>4218</v>
      </c>
      <c r="S1554" s="420" t="s">
        <v>44</v>
      </c>
      <c r="T1554" s="413"/>
      <c r="U1554" s="420"/>
      <c r="V1554" s="606">
        <f>LOOKUP(Table1[[#This Row],[JV '#]],Table4[JV '#],Table4[Construction Start Dates])</f>
        <v>42849</v>
      </c>
    </row>
    <row r="1555" spans="1:22" x14ac:dyDescent="0.25">
      <c r="A1555" s="414" t="s">
        <v>4219</v>
      </c>
      <c r="B1555" s="415" t="s">
        <v>35</v>
      </c>
      <c r="C1555" s="415">
        <v>456</v>
      </c>
      <c r="D1555" s="540">
        <v>3695</v>
      </c>
      <c r="E1555" s="416">
        <v>67378</v>
      </c>
      <c r="F1555" s="417">
        <v>4300900600000</v>
      </c>
      <c r="G1555" s="416">
        <v>11</v>
      </c>
      <c r="H1555" s="415" t="s">
        <v>4168</v>
      </c>
      <c r="I1555" s="418" t="s">
        <v>4213</v>
      </c>
      <c r="J1555" s="418" t="s">
        <v>4214</v>
      </c>
      <c r="K1555" s="418" t="s">
        <v>4215</v>
      </c>
      <c r="L1555" s="418" t="s">
        <v>4216</v>
      </c>
      <c r="M1555" s="419">
        <v>40.594444444444441</v>
      </c>
      <c r="N1555" s="419">
        <v>-80.280047222222223</v>
      </c>
      <c r="O1555" s="418">
        <v>20150341820</v>
      </c>
      <c r="P1555" s="413" t="s">
        <v>353</v>
      </c>
      <c r="Q1555" s="413" t="s">
        <v>4220</v>
      </c>
      <c r="R1555" s="413" t="s">
        <v>4221</v>
      </c>
      <c r="S1555" s="420" t="s">
        <v>44</v>
      </c>
      <c r="T1555" s="413"/>
      <c r="U1555" s="436"/>
      <c r="V1555" s="606">
        <f>LOOKUP(Table1[[#This Row],[JV '#]],Table4[JV '#],Table4[Construction Start Dates])</f>
        <v>42849</v>
      </c>
    </row>
    <row r="1556" spans="1:22" ht="24" x14ac:dyDescent="0.25">
      <c r="A1556" s="414">
        <v>457</v>
      </c>
      <c r="B1556" s="415" t="s">
        <v>35</v>
      </c>
      <c r="C1556" s="415">
        <v>457</v>
      </c>
      <c r="D1556" s="540">
        <v>3717</v>
      </c>
      <c r="E1556" s="416">
        <v>70805</v>
      </c>
      <c r="F1556" s="417">
        <v>4302500701409</v>
      </c>
      <c r="G1556" s="416">
        <v>11</v>
      </c>
      <c r="H1556" s="415" t="s">
        <v>4168</v>
      </c>
      <c r="I1556" s="418" t="s">
        <v>4222</v>
      </c>
      <c r="J1556" s="418" t="s">
        <v>4223</v>
      </c>
      <c r="K1556" s="418" t="s">
        <v>4224</v>
      </c>
      <c r="L1556" s="418" t="s">
        <v>4225</v>
      </c>
      <c r="M1556" s="419">
        <v>40.541666666666664</v>
      </c>
      <c r="N1556" s="419">
        <v>-80.300794444444449</v>
      </c>
      <c r="O1556" s="418">
        <v>20143580299</v>
      </c>
      <c r="P1556" s="413"/>
      <c r="Q1556" s="413" t="s">
        <v>63</v>
      </c>
      <c r="R1556" s="413"/>
      <c r="S1556" s="420"/>
      <c r="T1556" s="413"/>
      <c r="U1556" s="420"/>
      <c r="V1556" s="606">
        <f>LOOKUP(Table1[[#This Row],[JV '#]],Table4[JV '#],Table4[Construction Start Dates])</f>
        <v>42510</v>
      </c>
    </row>
    <row r="1557" spans="1:22" ht="25.5" x14ac:dyDescent="0.25">
      <c r="A1557" s="414" t="s">
        <v>4226</v>
      </c>
      <c r="B1557" s="415" t="s">
        <v>35</v>
      </c>
      <c r="C1557" s="415">
        <v>458</v>
      </c>
      <c r="D1557" s="540">
        <v>3722</v>
      </c>
      <c r="E1557" s="416">
        <v>70807</v>
      </c>
      <c r="F1557" s="417">
        <v>4302700400000</v>
      </c>
      <c r="G1557" s="416">
        <v>11</v>
      </c>
      <c r="H1557" s="415" t="s">
        <v>4168</v>
      </c>
      <c r="I1557" s="418" t="s">
        <v>4227</v>
      </c>
      <c r="J1557" s="418" t="s">
        <v>4228</v>
      </c>
      <c r="K1557" s="418" t="s">
        <v>1762</v>
      </c>
      <c r="L1557" s="418" t="s">
        <v>4229</v>
      </c>
      <c r="M1557" s="419">
        <v>40.611638888888891</v>
      </c>
      <c r="N1557" s="419">
        <v>-80.48736944444444</v>
      </c>
      <c r="O1557" s="418">
        <v>20143570586</v>
      </c>
      <c r="P1557" s="574" t="s">
        <v>46</v>
      </c>
      <c r="Q1557" s="574" t="s">
        <v>3541</v>
      </c>
      <c r="R1557" s="575" t="s">
        <v>3542</v>
      </c>
      <c r="S1557" s="420" t="s">
        <v>302</v>
      </c>
      <c r="T1557" s="413"/>
      <c r="U1557" s="420"/>
      <c r="V1557" s="606">
        <f>LOOKUP(Table1[[#This Row],[JV '#]],Table4[JV '#],Table4[Construction Start Dates])</f>
        <v>42509</v>
      </c>
    </row>
    <row r="1558" spans="1:22" ht="25.5" x14ac:dyDescent="0.25">
      <c r="A1558" s="414" t="s">
        <v>4230</v>
      </c>
      <c r="B1558" s="415" t="s">
        <v>35</v>
      </c>
      <c r="C1558" s="415">
        <v>458</v>
      </c>
      <c r="D1558" s="540">
        <v>3722</v>
      </c>
      <c r="E1558" s="416">
        <v>70807</v>
      </c>
      <c r="F1558" s="417">
        <v>4302700400000</v>
      </c>
      <c r="G1558" s="416">
        <v>11</v>
      </c>
      <c r="H1558" s="415" t="s">
        <v>4168</v>
      </c>
      <c r="I1558" s="418" t="s">
        <v>4227</v>
      </c>
      <c r="J1558" s="418" t="s">
        <v>4228</v>
      </c>
      <c r="K1558" s="418" t="s">
        <v>1762</v>
      </c>
      <c r="L1558" s="418" t="s">
        <v>4229</v>
      </c>
      <c r="M1558" s="419">
        <v>40.611638888888891</v>
      </c>
      <c r="N1558" s="419">
        <v>-80.48736944444444</v>
      </c>
      <c r="O1558" s="418">
        <v>20143570586</v>
      </c>
      <c r="P1558" s="574" t="s">
        <v>55</v>
      </c>
      <c r="Q1558" s="579" t="s">
        <v>417</v>
      </c>
      <c r="R1558" s="581" t="s">
        <v>4231</v>
      </c>
      <c r="S1558" s="420" t="s">
        <v>302</v>
      </c>
      <c r="T1558" s="413"/>
      <c r="U1558" s="420"/>
      <c r="V1558" s="606">
        <f>LOOKUP(Table1[[#This Row],[JV '#]],Table4[JV '#],Table4[Construction Start Dates])</f>
        <v>42509</v>
      </c>
    </row>
    <row r="1559" spans="1:22" ht="25.5" x14ac:dyDescent="0.25">
      <c r="A1559" s="414" t="s">
        <v>4232</v>
      </c>
      <c r="B1559" s="415" t="s">
        <v>35</v>
      </c>
      <c r="C1559" s="415">
        <v>458</v>
      </c>
      <c r="D1559" s="540">
        <v>3722</v>
      </c>
      <c r="E1559" s="416">
        <v>70807</v>
      </c>
      <c r="F1559" s="417">
        <v>4302700400000</v>
      </c>
      <c r="G1559" s="416">
        <v>11</v>
      </c>
      <c r="H1559" s="415" t="s">
        <v>4168</v>
      </c>
      <c r="I1559" s="418" t="s">
        <v>4227</v>
      </c>
      <c r="J1559" s="418" t="s">
        <v>4228</v>
      </c>
      <c r="K1559" s="418" t="s">
        <v>1762</v>
      </c>
      <c r="L1559" s="418" t="s">
        <v>4229</v>
      </c>
      <c r="M1559" s="419">
        <v>40.611638888888891</v>
      </c>
      <c r="N1559" s="419">
        <v>-80.48736944444444</v>
      </c>
      <c r="O1559" s="418">
        <v>20143570586</v>
      </c>
      <c r="P1559" s="586" t="s">
        <v>55</v>
      </c>
      <c r="Q1559" s="574" t="s">
        <v>3227</v>
      </c>
      <c r="R1559" s="576" t="s">
        <v>3653</v>
      </c>
      <c r="S1559" s="420" t="s">
        <v>302</v>
      </c>
      <c r="T1559" s="413"/>
      <c r="U1559" s="420"/>
      <c r="V1559" s="606">
        <f>LOOKUP(Table1[[#This Row],[JV '#]],Table4[JV '#],Table4[Construction Start Dates])</f>
        <v>42509</v>
      </c>
    </row>
    <row r="1560" spans="1:22" ht="24" x14ac:dyDescent="0.25">
      <c r="A1560" s="414">
        <v>459</v>
      </c>
      <c r="B1560" s="415" t="s">
        <v>35</v>
      </c>
      <c r="C1560" s="415">
        <v>459</v>
      </c>
      <c r="D1560" s="540">
        <v>3723</v>
      </c>
      <c r="E1560" s="416">
        <v>89058</v>
      </c>
      <c r="F1560" s="417">
        <v>4302700460000</v>
      </c>
      <c r="G1560" s="416">
        <v>11</v>
      </c>
      <c r="H1560" s="415" t="s">
        <v>4168</v>
      </c>
      <c r="I1560" s="418" t="s">
        <v>4233</v>
      </c>
      <c r="J1560" s="418" t="s">
        <v>4228</v>
      </c>
      <c r="K1560" s="418" t="s">
        <v>1762</v>
      </c>
      <c r="L1560" s="418" t="s">
        <v>4229</v>
      </c>
      <c r="M1560" s="419">
        <v>40.622388888888892</v>
      </c>
      <c r="N1560" s="419">
        <v>-80.497069444444449</v>
      </c>
      <c r="O1560" s="418">
        <v>20150161766</v>
      </c>
      <c r="P1560" s="413"/>
      <c r="Q1560" s="413" t="s">
        <v>63</v>
      </c>
      <c r="R1560" s="413"/>
      <c r="S1560" s="420"/>
      <c r="T1560" s="413"/>
      <c r="U1560" s="420"/>
      <c r="V1560" s="606">
        <f>LOOKUP(Table1[[#This Row],[JV '#]],Table4[JV '#],Table4[Construction Start Dates])</f>
        <v>42529</v>
      </c>
    </row>
    <row r="1561" spans="1:22" ht="24" x14ac:dyDescent="0.25">
      <c r="A1561" s="414">
        <v>460</v>
      </c>
      <c r="B1561" s="415" t="s">
        <v>35</v>
      </c>
      <c r="C1561" s="415">
        <v>460</v>
      </c>
      <c r="D1561" s="540">
        <v>3747</v>
      </c>
      <c r="E1561" s="415">
        <v>99793</v>
      </c>
      <c r="F1561" s="417">
        <v>4401201000519</v>
      </c>
      <c r="G1561" s="416">
        <v>11</v>
      </c>
      <c r="H1561" s="415" t="s">
        <v>4168</v>
      </c>
      <c r="I1561" s="418" t="s">
        <v>4234</v>
      </c>
      <c r="J1561" s="418" t="s">
        <v>4235</v>
      </c>
      <c r="K1561" s="418" t="s">
        <v>4236</v>
      </c>
      <c r="L1561" s="418" t="s">
        <v>4237</v>
      </c>
      <c r="M1561" s="419">
        <v>40.723527777777775</v>
      </c>
      <c r="N1561" s="419">
        <v>-80.366952777777783</v>
      </c>
      <c r="O1561" s="418">
        <v>20150161774</v>
      </c>
      <c r="P1561" s="413"/>
      <c r="Q1561" s="413" t="s">
        <v>63</v>
      </c>
      <c r="R1561" s="413"/>
      <c r="S1561" s="420"/>
      <c r="T1561" s="413"/>
      <c r="U1561" s="420"/>
      <c r="V1561" s="606">
        <f>LOOKUP(Table1[[#This Row],[JV '#]],Table4[JV '#],Table4[Construction Start Dates])</f>
        <v>42521</v>
      </c>
    </row>
    <row r="1562" spans="1:22" ht="24" x14ac:dyDescent="0.25">
      <c r="A1562" s="414">
        <v>461</v>
      </c>
      <c r="B1562" s="415" t="s">
        <v>35</v>
      </c>
      <c r="C1562" s="415">
        <v>461</v>
      </c>
      <c r="D1562" s="540">
        <v>3749</v>
      </c>
      <c r="E1562" s="416">
        <v>29062</v>
      </c>
      <c r="F1562" s="417">
        <v>4401201100256</v>
      </c>
      <c r="G1562" s="416">
        <v>11</v>
      </c>
      <c r="H1562" s="415" t="s">
        <v>4168</v>
      </c>
      <c r="I1562" s="418" t="s">
        <v>4238</v>
      </c>
      <c r="J1562" s="418" t="s">
        <v>4239</v>
      </c>
      <c r="K1562" s="418" t="s">
        <v>4240</v>
      </c>
      <c r="L1562" s="418" t="s">
        <v>4237</v>
      </c>
      <c r="M1562" s="419">
        <v>40.72452777777778</v>
      </c>
      <c r="N1562" s="419">
        <v>-80.362572222222227</v>
      </c>
      <c r="O1562" s="418">
        <v>20151471730</v>
      </c>
      <c r="P1562" s="413"/>
      <c r="Q1562" s="413" t="s">
        <v>63</v>
      </c>
      <c r="R1562" s="413"/>
      <c r="S1562" s="420"/>
      <c r="T1562" s="413"/>
      <c r="U1562" s="420"/>
      <c r="V1562" s="606">
        <f>LOOKUP(Table1[[#This Row],[JV '#]],Table4[JV '#],Table4[Construction Start Dates])</f>
        <v>42885</v>
      </c>
    </row>
    <row r="1563" spans="1:22" ht="24" x14ac:dyDescent="0.25">
      <c r="A1563" s="414">
        <v>462</v>
      </c>
      <c r="B1563" s="415" t="s">
        <v>35</v>
      </c>
      <c r="C1563" s="415">
        <v>462</v>
      </c>
      <c r="D1563" s="540">
        <v>3750</v>
      </c>
      <c r="E1563" s="415">
        <v>78310</v>
      </c>
      <c r="F1563" s="417">
        <v>4401201500926</v>
      </c>
      <c r="G1563" s="416">
        <v>11</v>
      </c>
      <c r="H1563" s="415" t="s">
        <v>4168</v>
      </c>
      <c r="I1563" s="418" t="s">
        <v>4241</v>
      </c>
      <c r="J1563" s="418" t="s">
        <v>4239</v>
      </c>
      <c r="K1563" s="418" t="s">
        <v>4242</v>
      </c>
      <c r="L1563" s="418" t="s">
        <v>4237</v>
      </c>
      <c r="M1563" s="419">
        <v>40.732527777777776</v>
      </c>
      <c r="N1563" s="419">
        <v>-80.336511111111108</v>
      </c>
      <c r="O1563" s="418" t="s">
        <v>4243</v>
      </c>
      <c r="P1563" s="413"/>
      <c r="Q1563" s="413" t="s">
        <v>63</v>
      </c>
      <c r="R1563" s="413"/>
      <c r="S1563" s="420"/>
      <c r="T1563" s="413"/>
      <c r="U1563" s="420"/>
      <c r="V1563" s="606">
        <f>LOOKUP(Table1[[#This Row],[JV '#]],Table4[JV '#],Table4[Construction Start Dates])</f>
        <v>42800</v>
      </c>
    </row>
    <row r="1564" spans="1:22" x14ac:dyDescent="0.25">
      <c r="A1564" s="414" t="s">
        <v>4244</v>
      </c>
      <c r="B1564" s="415" t="s">
        <v>35</v>
      </c>
      <c r="C1564" s="415">
        <v>463</v>
      </c>
      <c r="D1564" s="416">
        <v>3755</v>
      </c>
      <c r="E1564" s="415">
        <v>99794</v>
      </c>
      <c r="F1564" s="417">
        <v>4401900500000</v>
      </c>
      <c r="G1564" s="416">
        <v>11</v>
      </c>
      <c r="H1564" s="415" t="s">
        <v>4168</v>
      </c>
      <c r="I1564" s="418" t="s">
        <v>4245</v>
      </c>
      <c r="J1564" s="418" t="s">
        <v>4246</v>
      </c>
      <c r="K1564" s="418" t="s">
        <v>4247</v>
      </c>
      <c r="L1564" s="418" t="s">
        <v>4248</v>
      </c>
      <c r="M1564" s="419">
        <v>40.746805555555554</v>
      </c>
      <c r="N1564" s="419">
        <v>-80.385555555555555</v>
      </c>
      <c r="O1564" s="418">
        <v>20150330155</v>
      </c>
      <c r="P1564" s="413"/>
      <c r="Q1564" s="413" t="s">
        <v>4249</v>
      </c>
      <c r="R1564" s="413" t="s">
        <v>4250</v>
      </c>
      <c r="S1564" s="420" t="s">
        <v>44</v>
      </c>
      <c r="T1564" s="413"/>
      <c r="U1564" s="420"/>
      <c r="V1564" s="606">
        <f>LOOKUP(Table1[[#This Row],[JV '#]],Table4[JV '#],Table4[Construction Start Dates])</f>
        <v>42597</v>
      </c>
    </row>
    <row r="1565" spans="1:22" x14ac:dyDescent="0.25">
      <c r="A1565" s="414" t="s">
        <v>4251</v>
      </c>
      <c r="B1565" s="415" t="s">
        <v>35</v>
      </c>
      <c r="C1565" s="415">
        <v>463</v>
      </c>
      <c r="D1565" s="416">
        <v>3755</v>
      </c>
      <c r="E1565" s="415">
        <v>99794</v>
      </c>
      <c r="F1565" s="417">
        <v>4401900500000</v>
      </c>
      <c r="G1565" s="416">
        <v>11</v>
      </c>
      <c r="H1565" s="415" t="s">
        <v>4168</v>
      </c>
      <c r="I1565" s="418" t="s">
        <v>4245</v>
      </c>
      <c r="J1565" s="418" t="s">
        <v>4246</v>
      </c>
      <c r="K1565" s="418" t="s">
        <v>4247</v>
      </c>
      <c r="L1565" s="418" t="s">
        <v>4248</v>
      </c>
      <c r="M1565" s="419">
        <v>40.746805555555554</v>
      </c>
      <c r="N1565" s="419">
        <v>-80.385555555555555</v>
      </c>
      <c r="O1565" s="418">
        <v>20150330155</v>
      </c>
      <c r="P1565" s="413" t="s">
        <v>107</v>
      </c>
      <c r="Q1565" s="413" t="s">
        <v>4252</v>
      </c>
      <c r="R1565" s="413" t="s">
        <v>4253</v>
      </c>
      <c r="S1565" s="420" t="s">
        <v>44</v>
      </c>
      <c r="T1565" s="413"/>
      <c r="U1565" s="436"/>
      <c r="V1565" s="606">
        <f>LOOKUP(Table1[[#This Row],[JV '#]],Table4[JV '#],Table4[Construction Start Dates])</f>
        <v>42597</v>
      </c>
    </row>
    <row r="1566" spans="1:22" ht="24" x14ac:dyDescent="0.25">
      <c r="A1566" s="414" t="s">
        <v>4254</v>
      </c>
      <c r="B1566" s="415" t="s">
        <v>35</v>
      </c>
      <c r="C1566" s="415">
        <v>463</v>
      </c>
      <c r="D1566" s="416">
        <v>3755</v>
      </c>
      <c r="E1566" s="415">
        <v>99794</v>
      </c>
      <c r="F1566" s="417">
        <v>4401900500000</v>
      </c>
      <c r="G1566" s="416">
        <v>11</v>
      </c>
      <c r="H1566" s="415" t="s">
        <v>4168</v>
      </c>
      <c r="I1566" s="418" t="s">
        <v>4245</v>
      </c>
      <c r="J1566" s="418" t="s">
        <v>4246</v>
      </c>
      <c r="K1566" s="418" t="s">
        <v>4247</v>
      </c>
      <c r="L1566" s="418" t="s">
        <v>4248</v>
      </c>
      <c r="M1566" s="419">
        <v>40.746805555555554</v>
      </c>
      <c r="N1566" s="419">
        <v>-80.385555555555555</v>
      </c>
      <c r="O1566" s="418">
        <v>20150330155</v>
      </c>
      <c r="P1566" s="413" t="s">
        <v>46</v>
      </c>
      <c r="Q1566" s="413" t="s">
        <v>155</v>
      </c>
      <c r="R1566" s="413" t="s">
        <v>156</v>
      </c>
      <c r="S1566" s="420"/>
      <c r="T1566" s="413"/>
      <c r="U1566" s="436"/>
      <c r="V1566" s="606">
        <f>LOOKUP(Table1[[#This Row],[JV '#]],Table4[JV '#],Table4[Construction Start Dates])</f>
        <v>42597</v>
      </c>
    </row>
    <row r="1567" spans="1:22" x14ac:dyDescent="0.25">
      <c r="A1567" s="414">
        <v>464</v>
      </c>
      <c r="B1567" s="415" t="s">
        <v>35</v>
      </c>
      <c r="C1567" s="415">
        <v>464</v>
      </c>
      <c r="D1567" s="416">
        <v>3769</v>
      </c>
      <c r="E1567" s="416">
        <v>78313</v>
      </c>
      <c r="F1567" s="417">
        <v>4403400200000</v>
      </c>
      <c r="G1567" s="416">
        <v>11</v>
      </c>
      <c r="H1567" s="415" t="s">
        <v>4168</v>
      </c>
      <c r="I1567" s="418" t="s">
        <v>4255</v>
      </c>
      <c r="J1567" s="418" t="s">
        <v>4256</v>
      </c>
      <c r="K1567" s="418" t="s">
        <v>4171</v>
      </c>
      <c r="L1567" s="418" t="s">
        <v>4172</v>
      </c>
      <c r="M1567" s="419">
        <v>40.660583333333335</v>
      </c>
      <c r="N1567" s="419">
        <v>-80.483677777777771</v>
      </c>
      <c r="O1567" s="418">
        <v>20150620724</v>
      </c>
      <c r="P1567" s="413" t="s">
        <v>41</v>
      </c>
      <c r="Q1567" s="413" t="s">
        <v>4257</v>
      </c>
      <c r="R1567" s="413" t="s">
        <v>4258</v>
      </c>
      <c r="S1567" s="420" t="s">
        <v>44</v>
      </c>
      <c r="T1567" s="413"/>
      <c r="U1567" s="420"/>
      <c r="V1567" s="606">
        <f>LOOKUP(Table1[[#This Row],[JV '#]],Table4[JV '#],Table4[Construction Start Dates])</f>
        <v>42849</v>
      </c>
    </row>
    <row r="1568" spans="1:22" x14ac:dyDescent="0.25">
      <c r="A1568" s="414" t="s">
        <v>4259</v>
      </c>
      <c r="B1568" s="415" t="s">
        <v>35</v>
      </c>
      <c r="C1568" s="514">
        <v>465</v>
      </c>
      <c r="D1568" s="416">
        <v>22262</v>
      </c>
      <c r="E1568" s="516">
        <v>29374</v>
      </c>
      <c r="F1568" s="417">
        <v>37020800700000</v>
      </c>
      <c r="G1568" s="416">
        <v>11</v>
      </c>
      <c r="H1568" s="415" t="s">
        <v>4260</v>
      </c>
      <c r="I1568" s="418" t="s">
        <v>4261</v>
      </c>
      <c r="J1568" s="418" t="s">
        <v>4262</v>
      </c>
      <c r="K1568" s="418" t="s">
        <v>4263</v>
      </c>
      <c r="L1568" s="418" t="s">
        <v>4264</v>
      </c>
      <c r="M1568" s="419">
        <v>41.108083333333333</v>
      </c>
      <c r="N1568" s="419">
        <v>-80.475919444444443</v>
      </c>
      <c r="O1568" s="418">
        <v>20151470992</v>
      </c>
      <c r="P1568" s="571"/>
      <c r="Q1568" s="457" t="s">
        <v>4265</v>
      </c>
      <c r="R1568" s="413" t="s">
        <v>4266</v>
      </c>
      <c r="S1568" s="560"/>
      <c r="T1568" s="413"/>
      <c r="U1568" s="420"/>
      <c r="V1568" s="606">
        <f>LOOKUP(Table1[[#This Row],[JV '#]],Table4[JV '#],Table4[Construction Start Dates])</f>
        <v>42881</v>
      </c>
    </row>
    <row r="1569" spans="1:22" x14ac:dyDescent="0.25">
      <c r="A1569" s="414" t="s">
        <v>4267</v>
      </c>
      <c r="B1569" s="415" t="s">
        <v>35</v>
      </c>
      <c r="C1569" s="514">
        <v>465</v>
      </c>
      <c r="D1569" s="416">
        <v>22262</v>
      </c>
      <c r="E1569" s="516">
        <v>29374</v>
      </c>
      <c r="F1569" s="417">
        <v>37020800700000</v>
      </c>
      <c r="G1569" s="416">
        <v>11</v>
      </c>
      <c r="H1569" s="415" t="s">
        <v>4260</v>
      </c>
      <c r="I1569" s="418" t="s">
        <v>4261</v>
      </c>
      <c r="J1569" s="418" t="s">
        <v>4262</v>
      </c>
      <c r="K1569" s="418" t="s">
        <v>4263</v>
      </c>
      <c r="L1569" s="418" t="s">
        <v>4264</v>
      </c>
      <c r="M1569" s="419">
        <v>41.108083333333333</v>
      </c>
      <c r="N1569" s="419">
        <v>-80.475919444444443</v>
      </c>
      <c r="O1569" s="418">
        <v>20151470992</v>
      </c>
      <c r="P1569" s="571"/>
      <c r="Q1569" s="457" t="s">
        <v>4268</v>
      </c>
      <c r="R1569" s="413" t="s">
        <v>4269</v>
      </c>
      <c r="S1569" s="560" t="s">
        <v>44</v>
      </c>
      <c r="T1569" s="413"/>
      <c r="U1569" s="436"/>
      <c r="V1569" s="606">
        <f>LOOKUP(Table1[[#This Row],[JV '#]],Table4[JV '#],Table4[Construction Start Dates])</f>
        <v>42881</v>
      </c>
    </row>
    <row r="1570" spans="1:22" ht="24" x14ac:dyDescent="0.25">
      <c r="A1570" s="414" t="s">
        <v>4270</v>
      </c>
      <c r="B1570" s="415" t="s">
        <v>35</v>
      </c>
      <c r="C1570" s="514">
        <v>465</v>
      </c>
      <c r="D1570" s="416">
        <v>22262</v>
      </c>
      <c r="E1570" s="516">
        <v>29374</v>
      </c>
      <c r="F1570" s="417">
        <v>37020800700000</v>
      </c>
      <c r="G1570" s="416">
        <v>11</v>
      </c>
      <c r="H1570" s="415" t="s">
        <v>4260</v>
      </c>
      <c r="I1570" s="418" t="s">
        <v>4261</v>
      </c>
      <c r="J1570" s="418" t="s">
        <v>4262</v>
      </c>
      <c r="K1570" s="418" t="s">
        <v>4263</v>
      </c>
      <c r="L1570" s="418" t="s">
        <v>4264</v>
      </c>
      <c r="M1570" s="419">
        <v>41.108083333333333</v>
      </c>
      <c r="N1570" s="419">
        <v>-80.475919444444443</v>
      </c>
      <c r="O1570" s="418">
        <v>20151470992</v>
      </c>
      <c r="P1570" s="571" t="s">
        <v>46</v>
      </c>
      <c r="Q1570" s="457" t="s">
        <v>155</v>
      </c>
      <c r="R1570" s="413" t="s">
        <v>156</v>
      </c>
      <c r="S1570" s="560" t="s">
        <v>44</v>
      </c>
      <c r="T1570" s="413"/>
      <c r="U1570" s="436"/>
      <c r="V1570" s="606">
        <f>LOOKUP(Table1[[#This Row],[JV '#]],Table4[JV '#],Table4[Construction Start Dates])</f>
        <v>42881</v>
      </c>
    </row>
    <row r="1571" spans="1:22" ht="24" x14ac:dyDescent="0.25">
      <c r="A1571" s="414">
        <v>466</v>
      </c>
      <c r="B1571" s="415" t="s">
        <v>35</v>
      </c>
      <c r="C1571" s="514">
        <v>466</v>
      </c>
      <c r="D1571" s="416">
        <v>22265</v>
      </c>
      <c r="E1571" s="514">
        <v>78362</v>
      </c>
      <c r="F1571" s="417">
        <v>37020801000000</v>
      </c>
      <c r="G1571" s="416">
        <v>11</v>
      </c>
      <c r="H1571" s="415" t="s">
        <v>4260</v>
      </c>
      <c r="I1571" s="418" t="s">
        <v>4271</v>
      </c>
      <c r="J1571" s="418" t="s">
        <v>4262</v>
      </c>
      <c r="K1571" s="418" t="s">
        <v>4272</v>
      </c>
      <c r="L1571" s="418" t="s">
        <v>4264</v>
      </c>
      <c r="M1571" s="419">
        <v>41.106222222222222</v>
      </c>
      <c r="N1571" s="419">
        <v>-80.450419444444449</v>
      </c>
      <c r="O1571" s="418">
        <v>20151411253</v>
      </c>
      <c r="P1571" s="413" t="s">
        <v>46</v>
      </c>
      <c r="Q1571" s="413" t="s">
        <v>155</v>
      </c>
      <c r="R1571" s="413" t="s">
        <v>156</v>
      </c>
      <c r="S1571" s="420" t="s">
        <v>44</v>
      </c>
      <c r="T1571" s="413"/>
      <c r="U1571" s="420"/>
      <c r="V1571" s="606">
        <f>LOOKUP(Table1[[#This Row],[JV '#]],Table4[JV '#],Table4[Construction Start Dates])</f>
        <v>42556</v>
      </c>
    </row>
    <row r="1572" spans="1:22" ht="24" x14ac:dyDescent="0.25">
      <c r="A1572" s="414" t="s">
        <v>4273</v>
      </c>
      <c r="B1572" s="415" t="s">
        <v>35</v>
      </c>
      <c r="C1572" s="415">
        <v>467</v>
      </c>
      <c r="D1572" s="416">
        <v>22269</v>
      </c>
      <c r="E1572" s="416">
        <v>29534</v>
      </c>
      <c r="F1572" s="417">
        <v>37020802201379</v>
      </c>
      <c r="G1572" s="416">
        <v>11</v>
      </c>
      <c r="H1572" s="415" t="s">
        <v>4260</v>
      </c>
      <c r="I1572" s="418" t="s">
        <v>4274</v>
      </c>
      <c r="J1572" s="418" t="s">
        <v>4262</v>
      </c>
      <c r="K1572" s="418" t="s">
        <v>4275</v>
      </c>
      <c r="L1572" s="418" t="s">
        <v>4276</v>
      </c>
      <c r="M1572" s="419">
        <v>41.121083333333331</v>
      </c>
      <c r="N1572" s="419">
        <v>-80.341991666666672</v>
      </c>
      <c r="O1572" s="418">
        <v>20150351122</v>
      </c>
      <c r="P1572" s="413" t="s">
        <v>41</v>
      </c>
      <c r="Q1572" s="413" t="s">
        <v>4277</v>
      </c>
      <c r="R1572" s="413" t="s">
        <v>3620</v>
      </c>
      <c r="S1572" s="420" t="s">
        <v>44</v>
      </c>
      <c r="T1572" s="413"/>
      <c r="U1572" s="420"/>
      <c r="V1572" s="606">
        <f>LOOKUP(Table1[[#This Row],[JV '#]],Table4[JV '#],Table4[Construction Start Dates])</f>
        <v>42849</v>
      </c>
    </row>
    <row r="1573" spans="1:22" ht="24" x14ac:dyDescent="0.25">
      <c r="A1573" s="414" t="s">
        <v>4278</v>
      </c>
      <c r="B1573" s="415" t="s">
        <v>35</v>
      </c>
      <c r="C1573" s="415">
        <v>467</v>
      </c>
      <c r="D1573" s="416">
        <v>22269</v>
      </c>
      <c r="E1573" s="416">
        <v>29534</v>
      </c>
      <c r="F1573" s="417">
        <v>37020802201379</v>
      </c>
      <c r="G1573" s="416">
        <v>11</v>
      </c>
      <c r="H1573" s="415" t="s">
        <v>4260</v>
      </c>
      <c r="I1573" s="418" t="s">
        <v>4274</v>
      </c>
      <c r="J1573" s="418" t="s">
        <v>4262</v>
      </c>
      <c r="K1573" s="418" t="s">
        <v>4275</v>
      </c>
      <c r="L1573" s="418" t="s">
        <v>4276</v>
      </c>
      <c r="M1573" s="419">
        <v>41.121083333333331</v>
      </c>
      <c r="N1573" s="419">
        <v>-80.341991666666672</v>
      </c>
      <c r="O1573" s="418">
        <v>20150351122</v>
      </c>
      <c r="P1573" s="413" t="s">
        <v>46</v>
      </c>
      <c r="Q1573" s="413" t="s">
        <v>155</v>
      </c>
      <c r="R1573" s="413" t="s">
        <v>156</v>
      </c>
      <c r="S1573" s="420" t="s">
        <v>44</v>
      </c>
      <c r="T1573" s="413"/>
      <c r="U1573" s="436"/>
      <c r="V1573" s="606">
        <f>LOOKUP(Table1[[#This Row],[JV '#]],Table4[JV '#],Table4[Construction Start Dates])</f>
        <v>42849</v>
      </c>
    </row>
    <row r="1574" spans="1:22" ht="24" x14ac:dyDescent="0.25">
      <c r="A1574" s="414">
        <v>468</v>
      </c>
      <c r="B1574" s="415" t="s">
        <v>35</v>
      </c>
      <c r="C1574" s="514">
        <v>468</v>
      </c>
      <c r="D1574" s="456">
        <v>22277</v>
      </c>
      <c r="E1574" s="514">
        <v>78318</v>
      </c>
      <c r="F1574" s="417">
        <v>37022400601429</v>
      </c>
      <c r="G1574" s="416">
        <v>11</v>
      </c>
      <c r="H1574" s="415" t="s">
        <v>4260</v>
      </c>
      <c r="I1574" s="418" t="s">
        <v>4279</v>
      </c>
      <c r="J1574" s="418" t="s">
        <v>4280</v>
      </c>
      <c r="K1574" s="418" t="s">
        <v>4281</v>
      </c>
      <c r="L1574" s="418" t="s">
        <v>4282</v>
      </c>
      <c r="M1574" s="419">
        <v>41.008083333333332</v>
      </c>
      <c r="N1574" s="419">
        <v>-80.468566666666661</v>
      </c>
      <c r="O1574" s="418">
        <v>20150411766</v>
      </c>
      <c r="P1574" s="413" t="s">
        <v>353</v>
      </c>
      <c r="Q1574" s="413" t="s">
        <v>1163</v>
      </c>
      <c r="R1574" s="413" t="s">
        <v>4283</v>
      </c>
      <c r="S1574" s="420" t="s">
        <v>44</v>
      </c>
      <c r="T1574" s="413"/>
      <c r="U1574" s="420"/>
      <c r="V1574" s="606">
        <f>LOOKUP(Table1[[#This Row],[JV '#]],Table4[JV '#],Table4[Construction Start Dates])</f>
        <v>42828</v>
      </c>
    </row>
    <row r="1575" spans="1:22" ht="24" x14ac:dyDescent="0.25">
      <c r="A1575" s="414" t="s">
        <v>4284</v>
      </c>
      <c r="B1575" s="415" t="s">
        <v>35</v>
      </c>
      <c r="C1575" s="415">
        <v>469</v>
      </c>
      <c r="D1575" s="416">
        <v>22281</v>
      </c>
      <c r="E1575" s="416">
        <v>89094</v>
      </c>
      <c r="F1575" s="417">
        <v>37022401100412</v>
      </c>
      <c r="G1575" s="416">
        <v>11</v>
      </c>
      <c r="H1575" s="415" t="s">
        <v>4260</v>
      </c>
      <c r="I1575" s="418" t="s">
        <v>4285</v>
      </c>
      <c r="J1575" s="418" t="s">
        <v>4280</v>
      </c>
      <c r="K1575" s="418" t="s">
        <v>4286</v>
      </c>
      <c r="L1575" s="418" t="s">
        <v>4282</v>
      </c>
      <c r="M1575" s="419">
        <v>41.02513888888889</v>
      </c>
      <c r="N1575" s="419">
        <v>-80.432772222222226</v>
      </c>
      <c r="O1575" s="418">
        <v>20150420614</v>
      </c>
      <c r="P1575" s="413" t="s">
        <v>353</v>
      </c>
      <c r="Q1575" s="413" t="s">
        <v>1163</v>
      </c>
      <c r="R1575" s="413" t="s">
        <v>4283</v>
      </c>
      <c r="S1575" s="420" t="s">
        <v>44</v>
      </c>
      <c r="T1575" s="413"/>
      <c r="U1575" s="420"/>
      <c r="V1575" s="606">
        <f>LOOKUP(Table1[[#This Row],[JV '#]],Table4[JV '#],Table4[Construction Start Dates])</f>
        <v>42849</v>
      </c>
    </row>
    <row r="1576" spans="1:22" x14ac:dyDescent="0.25">
      <c r="A1576" s="414" t="s">
        <v>4287</v>
      </c>
      <c r="B1576" s="415" t="s">
        <v>35</v>
      </c>
      <c r="C1576" s="415">
        <v>469</v>
      </c>
      <c r="D1576" s="416">
        <v>22281</v>
      </c>
      <c r="E1576" s="416">
        <v>89094</v>
      </c>
      <c r="F1576" s="417">
        <v>37022401100412</v>
      </c>
      <c r="G1576" s="416">
        <v>11</v>
      </c>
      <c r="H1576" s="415" t="s">
        <v>4260</v>
      </c>
      <c r="I1576" s="418" t="s">
        <v>4285</v>
      </c>
      <c r="J1576" s="418" t="s">
        <v>4280</v>
      </c>
      <c r="K1576" s="418" t="s">
        <v>4286</v>
      </c>
      <c r="L1576" s="418" t="s">
        <v>4282</v>
      </c>
      <c r="M1576" s="419">
        <v>41.02513888888889</v>
      </c>
      <c r="N1576" s="419">
        <v>-80.432772222222226</v>
      </c>
      <c r="O1576" s="418">
        <v>20150420614</v>
      </c>
      <c r="P1576" s="413" t="s">
        <v>353</v>
      </c>
      <c r="Q1576" s="413" t="s">
        <v>382</v>
      </c>
      <c r="R1576" s="413" t="s">
        <v>4288</v>
      </c>
      <c r="S1576" s="420" t="s">
        <v>44</v>
      </c>
      <c r="T1576" s="413"/>
      <c r="U1576" s="436"/>
      <c r="V1576" s="606">
        <f>LOOKUP(Table1[[#This Row],[JV '#]],Table4[JV '#],Table4[Construction Start Dates])</f>
        <v>42849</v>
      </c>
    </row>
    <row r="1577" spans="1:22" ht="24" x14ac:dyDescent="0.25">
      <c r="A1577" s="414" t="s">
        <v>4289</v>
      </c>
      <c r="B1577" s="415" t="s">
        <v>35</v>
      </c>
      <c r="C1577" s="415">
        <v>469</v>
      </c>
      <c r="D1577" s="416">
        <v>22281</v>
      </c>
      <c r="E1577" s="416">
        <v>89094</v>
      </c>
      <c r="F1577" s="417">
        <v>37022401100412</v>
      </c>
      <c r="G1577" s="416">
        <v>11</v>
      </c>
      <c r="H1577" s="415" t="s">
        <v>4260</v>
      </c>
      <c r="I1577" s="418" t="s">
        <v>4285</v>
      </c>
      <c r="J1577" s="418" t="s">
        <v>4280</v>
      </c>
      <c r="K1577" s="418" t="s">
        <v>4286</v>
      </c>
      <c r="L1577" s="418" t="s">
        <v>4282</v>
      </c>
      <c r="M1577" s="419">
        <v>41.025138888888897</v>
      </c>
      <c r="N1577" s="419">
        <v>-80.432772222222226</v>
      </c>
      <c r="O1577" s="418">
        <v>20150420614</v>
      </c>
      <c r="P1577" s="413" t="s">
        <v>46</v>
      </c>
      <c r="Q1577" s="413" t="s">
        <v>155</v>
      </c>
      <c r="R1577" s="413" t="s">
        <v>156</v>
      </c>
      <c r="S1577" s="420" t="s">
        <v>2443</v>
      </c>
      <c r="T1577" s="413"/>
      <c r="U1577" s="436"/>
      <c r="V1577" s="606">
        <f>LOOKUP(Table1[[#This Row],[JV '#]],Table4[JV '#],Table4[Construction Start Dates])</f>
        <v>42849</v>
      </c>
    </row>
    <row r="1578" spans="1:22" x14ac:dyDescent="0.25">
      <c r="A1578" s="414" t="s">
        <v>4290</v>
      </c>
      <c r="B1578" s="415" t="s">
        <v>35</v>
      </c>
      <c r="C1578" s="415">
        <v>470</v>
      </c>
      <c r="D1578" s="416">
        <v>22358</v>
      </c>
      <c r="E1578" s="415">
        <v>78370</v>
      </c>
      <c r="F1578" s="417">
        <v>37095601200542</v>
      </c>
      <c r="G1578" s="416">
        <v>11</v>
      </c>
      <c r="H1578" s="415" t="s">
        <v>4260</v>
      </c>
      <c r="I1578" s="418" t="s">
        <v>4291</v>
      </c>
      <c r="J1578" s="418" t="s">
        <v>4292</v>
      </c>
      <c r="K1578" s="418" t="s">
        <v>4293</v>
      </c>
      <c r="L1578" s="418" t="s">
        <v>4276</v>
      </c>
      <c r="M1578" s="419">
        <v>41.089444444444446</v>
      </c>
      <c r="N1578" s="419">
        <v>-80.288980555555554</v>
      </c>
      <c r="O1578" s="418">
        <v>20151471060</v>
      </c>
      <c r="P1578" s="413" t="s">
        <v>55</v>
      </c>
      <c r="Q1578" s="413" t="s">
        <v>472</v>
      </c>
      <c r="R1578" s="413" t="s">
        <v>3378</v>
      </c>
      <c r="S1578" s="420" t="s">
        <v>44</v>
      </c>
      <c r="T1578" s="413"/>
      <c r="U1578" s="420"/>
      <c r="V1578" s="606">
        <f>LOOKUP(Table1[[#This Row],[JV '#]],Table4[JV '#],Table4[Construction Start Dates])</f>
        <v>42877</v>
      </c>
    </row>
    <row r="1579" spans="1:22" ht="24" x14ac:dyDescent="0.25">
      <c r="A1579" s="414" t="s">
        <v>4294</v>
      </c>
      <c r="B1579" s="415" t="s">
        <v>35</v>
      </c>
      <c r="C1579" s="415">
        <v>470</v>
      </c>
      <c r="D1579" s="416">
        <v>22358</v>
      </c>
      <c r="E1579" s="415">
        <v>78370</v>
      </c>
      <c r="F1579" s="417">
        <v>37095601200542</v>
      </c>
      <c r="G1579" s="416">
        <v>11</v>
      </c>
      <c r="H1579" s="415" t="s">
        <v>4260</v>
      </c>
      <c r="I1579" s="418" t="s">
        <v>4291</v>
      </c>
      <c r="J1579" s="418" t="s">
        <v>4292</v>
      </c>
      <c r="K1579" s="418" t="s">
        <v>4293</v>
      </c>
      <c r="L1579" s="418" t="s">
        <v>4276</v>
      </c>
      <c r="M1579" s="419">
        <v>41.089444444444446</v>
      </c>
      <c r="N1579" s="419">
        <v>-80.288980555555554</v>
      </c>
      <c r="O1579" s="418">
        <v>20151471060</v>
      </c>
      <c r="P1579" s="571" t="s">
        <v>46</v>
      </c>
      <c r="Q1579" s="457" t="s">
        <v>155</v>
      </c>
      <c r="R1579" s="413" t="s">
        <v>156</v>
      </c>
      <c r="S1579" s="560" t="s">
        <v>44</v>
      </c>
      <c r="T1579" s="413"/>
      <c r="U1579" s="436"/>
      <c r="V1579" s="606">
        <f>LOOKUP(Table1[[#This Row],[JV '#]],Table4[JV '#],Table4[Construction Start Dates])</f>
        <v>42877</v>
      </c>
    </row>
    <row r="1580" spans="1:22" ht="25.5" x14ac:dyDescent="0.25">
      <c r="A1580" s="414" t="s">
        <v>4295</v>
      </c>
      <c r="B1580" s="415" t="s">
        <v>35</v>
      </c>
      <c r="C1580" s="415">
        <v>471</v>
      </c>
      <c r="D1580" s="416">
        <v>22359</v>
      </c>
      <c r="E1580" s="416">
        <v>69103</v>
      </c>
      <c r="F1580" s="417">
        <v>37095601501187</v>
      </c>
      <c r="G1580" s="416">
        <v>11</v>
      </c>
      <c r="H1580" s="415" t="s">
        <v>4260</v>
      </c>
      <c r="I1580" s="418" t="s">
        <v>4296</v>
      </c>
      <c r="J1580" s="418" t="s">
        <v>4297</v>
      </c>
      <c r="K1580" s="418" t="s">
        <v>4298</v>
      </c>
      <c r="L1580" s="418" t="s">
        <v>4276</v>
      </c>
      <c r="M1580" s="419">
        <v>41.08947222222222</v>
      </c>
      <c r="N1580" s="419">
        <v>-80.315411111111118</v>
      </c>
      <c r="O1580" s="418">
        <v>20150161711</v>
      </c>
      <c r="P1580" s="413" t="s">
        <v>46</v>
      </c>
      <c r="Q1580" s="413" t="s">
        <v>155</v>
      </c>
      <c r="R1580" s="575" t="s">
        <v>4299</v>
      </c>
      <c r="S1580" s="420" t="s">
        <v>2443</v>
      </c>
      <c r="T1580" s="413"/>
      <c r="U1580" s="420"/>
      <c r="V1580" s="606">
        <f>LOOKUP(Table1[[#This Row],[JV '#]],Table4[JV '#],Table4[Construction Start Dates])</f>
        <v>42529</v>
      </c>
    </row>
    <row r="1581" spans="1:22" ht="60" x14ac:dyDescent="0.25">
      <c r="A1581" s="414" t="s">
        <v>4300</v>
      </c>
      <c r="B1581" s="415" t="s">
        <v>35</v>
      </c>
      <c r="C1581" s="415">
        <v>471</v>
      </c>
      <c r="D1581" s="416">
        <v>22359</v>
      </c>
      <c r="E1581" s="416">
        <v>69103</v>
      </c>
      <c r="F1581" s="417">
        <v>37095601501187</v>
      </c>
      <c r="G1581" s="416">
        <v>11</v>
      </c>
      <c r="H1581" s="415" t="s">
        <v>4260</v>
      </c>
      <c r="I1581" s="418" t="s">
        <v>4296</v>
      </c>
      <c r="J1581" s="418" t="s">
        <v>4297</v>
      </c>
      <c r="K1581" s="418" t="s">
        <v>4298</v>
      </c>
      <c r="L1581" s="418" t="s">
        <v>4276</v>
      </c>
      <c r="M1581" s="419">
        <v>41.08947222222222</v>
      </c>
      <c r="N1581" s="419">
        <v>-80.315411111111118</v>
      </c>
      <c r="O1581" s="418">
        <v>20150161711</v>
      </c>
      <c r="P1581" s="413" t="s">
        <v>55</v>
      </c>
      <c r="Q1581" s="413" t="s">
        <v>56</v>
      </c>
      <c r="R1581" s="413" t="s">
        <v>4301</v>
      </c>
      <c r="S1581" s="420" t="s">
        <v>2443</v>
      </c>
      <c r="T1581" s="413"/>
      <c r="U1581" s="436"/>
      <c r="V1581" s="606">
        <f>LOOKUP(Table1[[#This Row],[JV '#]],Table4[JV '#],Table4[Construction Start Dates])</f>
        <v>42529</v>
      </c>
    </row>
    <row r="1582" spans="1:22" ht="60" x14ac:dyDescent="0.25">
      <c r="A1582" s="414" t="s">
        <v>4302</v>
      </c>
      <c r="B1582" s="415" t="s">
        <v>35</v>
      </c>
      <c r="C1582" s="415">
        <v>471</v>
      </c>
      <c r="D1582" s="416">
        <v>22359</v>
      </c>
      <c r="E1582" s="416">
        <v>69103</v>
      </c>
      <c r="F1582" s="417">
        <v>37095601501187</v>
      </c>
      <c r="G1582" s="416">
        <v>11</v>
      </c>
      <c r="H1582" s="415" t="s">
        <v>4260</v>
      </c>
      <c r="I1582" s="418" t="s">
        <v>4296</v>
      </c>
      <c r="J1582" s="418" t="s">
        <v>4297</v>
      </c>
      <c r="K1582" s="418" t="s">
        <v>4298</v>
      </c>
      <c r="L1582" s="418" t="s">
        <v>4276</v>
      </c>
      <c r="M1582" s="419">
        <v>41.08947222222222</v>
      </c>
      <c r="N1582" s="419">
        <v>-80.315411111111118</v>
      </c>
      <c r="O1582" s="418">
        <v>20150161711</v>
      </c>
      <c r="P1582" s="413" t="s">
        <v>55</v>
      </c>
      <c r="Q1582" s="413" t="s">
        <v>3227</v>
      </c>
      <c r="R1582" s="413" t="s">
        <v>4303</v>
      </c>
      <c r="S1582" s="420" t="s">
        <v>302</v>
      </c>
      <c r="T1582" s="413"/>
      <c r="U1582" s="436"/>
      <c r="V1582" s="606">
        <f>LOOKUP(Table1[[#This Row],[JV '#]],Table4[JV '#],Table4[Construction Start Dates])</f>
        <v>42529</v>
      </c>
    </row>
    <row r="1583" spans="1:22" ht="24" x14ac:dyDescent="0.25">
      <c r="A1583" s="414">
        <v>472</v>
      </c>
      <c r="B1583" s="415" t="s">
        <v>35</v>
      </c>
      <c r="C1583" s="415">
        <v>472</v>
      </c>
      <c r="D1583" s="416">
        <v>22362</v>
      </c>
      <c r="E1583" s="416">
        <v>78374</v>
      </c>
      <c r="F1583" s="417">
        <v>37095601900000</v>
      </c>
      <c r="G1583" s="416">
        <v>11</v>
      </c>
      <c r="H1583" s="415" t="s">
        <v>4260</v>
      </c>
      <c r="I1583" s="418" t="s">
        <v>4304</v>
      </c>
      <c r="J1583" s="418" t="s">
        <v>4305</v>
      </c>
      <c r="K1583" s="418" t="s">
        <v>4306</v>
      </c>
      <c r="L1583" s="418" t="s">
        <v>4276</v>
      </c>
      <c r="M1583" s="419">
        <v>41.106277777777777</v>
      </c>
      <c r="N1583" s="419">
        <v>-80.329211111111107</v>
      </c>
      <c r="O1583" s="418">
        <v>20150411781</v>
      </c>
      <c r="P1583" s="413" t="s">
        <v>46</v>
      </c>
      <c r="Q1583" s="413" t="s">
        <v>155</v>
      </c>
      <c r="R1583" s="413" t="s">
        <v>156</v>
      </c>
      <c r="S1583" s="420"/>
      <c r="T1583" s="413"/>
      <c r="U1583" s="420"/>
      <c r="V1583" s="606">
        <f>LOOKUP(Table1[[#This Row],[JV '#]],Table4[JV '#],Table4[Construction Start Dates])</f>
        <v>42795</v>
      </c>
    </row>
    <row r="1584" spans="1:22" ht="24" x14ac:dyDescent="0.25">
      <c r="A1584" s="414" t="s">
        <v>4307</v>
      </c>
      <c r="B1584" s="415" t="s">
        <v>35</v>
      </c>
      <c r="C1584" s="415">
        <v>473</v>
      </c>
      <c r="D1584" s="416">
        <v>22369</v>
      </c>
      <c r="E1584" s="416">
        <v>69231</v>
      </c>
      <c r="F1584" s="417">
        <v>37100501501309</v>
      </c>
      <c r="G1584" s="416">
        <v>11</v>
      </c>
      <c r="H1584" s="415" t="s">
        <v>4260</v>
      </c>
      <c r="I1584" s="418" t="s">
        <v>4308</v>
      </c>
      <c r="J1584" s="418" t="s">
        <v>4309</v>
      </c>
      <c r="K1584" s="418" t="s">
        <v>4298</v>
      </c>
      <c r="L1584" s="418" t="s">
        <v>4276</v>
      </c>
      <c r="M1584" s="419">
        <v>41.094361111111112</v>
      </c>
      <c r="N1584" s="419">
        <v>-80.319080555555558</v>
      </c>
      <c r="O1584" s="418" t="s">
        <v>4310</v>
      </c>
      <c r="P1584" s="413" t="s">
        <v>46</v>
      </c>
      <c r="Q1584" s="413" t="s">
        <v>155</v>
      </c>
      <c r="R1584" s="413" t="s">
        <v>156</v>
      </c>
      <c r="S1584" s="420" t="s">
        <v>44</v>
      </c>
      <c r="T1584" s="413"/>
      <c r="U1584" s="420"/>
      <c r="V1584" s="606">
        <f>LOOKUP(Table1[[#This Row],[JV '#]],Table4[JV '#],Table4[Construction Start Dates])</f>
        <v>42940</v>
      </c>
    </row>
    <row r="1585" spans="1:22" ht="24" x14ac:dyDescent="0.25">
      <c r="A1585" s="414" t="s">
        <v>4311</v>
      </c>
      <c r="B1585" s="415" t="s">
        <v>35</v>
      </c>
      <c r="C1585" s="415">
        <v>473</v>
      </c>
      <c r="D1585" s="416">
        <v>22369</v>
      </c>
      <c r="E1585" s="416">
        <v>69231</v>
      </c>
      <c r="F1585" s="417">
        <v>37100501501309</v>
      </c>
      <c r="G1585" s="416">
        <v>11</v>
      </c>
      <c r="H1585" s="415" t="s">
        <v>4260</v>
      </c>
      <c r="I1585" s="418" t="s">
        <v>4308</v>
      </c>
      <c r="J1585" s="418" t="s">
        <v>4309</v>
      </c>
      <c r="K1585" s="418" t="s">
        <v>4298</v>
      </c>
      <c r="L1585" s="418" t="s">
        <v>4276</v>
      </c>
      <c r="M1585" s="419">
        <v>41.094361111111112</v>
      </c>
      <c r="N1585" s="419">
        <v>-80.319080555555558</v>
      </c>
      <c r="O1585" s="418" t="s">
        <v>4310</v>
      </c>
      <c r="P1585" s="413" t="s">
        <v>41</v>
      </c>
      <c r="Q1585" s="413" t="s">
        <v>4312</v>
      </c>
      <c r="R1585" s="413" t="s">
        <v>3620</v>
      </c>
      <c r="S1585" s="420" t="s">
        <v>44</v>
      </c>
      <c r="T1585" s="413"/>
      <c r="U1585" s="436"/>
      <c r="V1585" s="606">
        <f>LOOKUP(Table1[[#This Row],[JV '#]],Table4[JV '#],Table4[Construction Start Dates])</f>
        <v>42940</v>
      </c>
    </row>
    <row r="1586" spans="1:22" ht="24" x14ac:dyDescent="0.25">
      <c r="A1586" s="414" t="s">
        <v>4313</v>
      </c>
      <c r="B1586" s="415" t="s">
        <v>35</v>
      </c>
      <c r="C1586" s="415">
        <v>473</v>
      </c>
      <c r="D1586" s="416">
        <v>22369</v>
      </c>
      <c r="E1586" s="416">
        <v>69231</v>
      </c>
      <c r="F1586" s="417">
        <v>37100501501309</v>
      </c>
      <c r="G1586" s="416">
        <v>11</v>
      </c>
      <c r="H1586" s="415" t="s">
        <v>4260</v>
      </c>
      <c r="I1586" s="418" t="s">
        <v>4308</v>
      </c>
      <c r="J1586" s="418" t="s">
        <v>4309</v>
      </c>
      <c r="K1586" s="418" t="s">
        <v>4298</v>
      </c>
      <c r="L1586" s="418" t="s">
        <v>4276</v>
      </c>
      <c r="M1586" s="419">
        <v>41.094361111111112</v>
      </c>
      <c r="N1586" s="419">
        <v>-80.319080555555558</v>
      </c>
      <c r="O1586" s="418" t="s">
        <v>4310</v>
      </c>
      <c r="P1586" s="413" t="s">
        <v>41</v>
      </c>
      <c r="Q1586" s="413" t="s">
        <v>4277</v>
      </c>
      <c r="R1586" s="413" t="s">
        <v>3620</v>
      </c>
      <c r="S1586" s="420" t="s">
        <v>44</v>
      </c>
      <c r="T1586" s="413" t="s">
        <v>1326</v>
      </c>
      <c r="U1586" s="436"/>
      <c r="V1586" s="606">
        <f>LOOKUP(Table1[[#This Row],[JV '#]],Table4[JV '#],Table4[Construction Start Dates])</f>
        <v>42940</v>
      </c>
    </row>
    <row r="1587" spans="1:22" ht="24" x14ac:dyDescent="0.25">
      <c r="A1587" s="414" t="s">
        <v>4314</v>
      </c>
      <c r="B1587" s="415" t="s">
        <v>35</v>
      </c>
      <c r="C1587" s="415">
        <v>473</v>
      </c>
      <c r="D1587" s="416">
        <v>22369</v>
      </c>
      <c r="E1587" s="416">
        <v>69231</v>
      </c>
      <c r="F1587" s="417">
        <v>37100501501309</v>
      </c>
      <c r="G1587" s="416">
        <v>11</v>
      </c>
      <c r="H1587" s="415" t="s">
        <v>4260</v>
      </c>
      <c r="I1587" s="418" t="s">
        <v>4308</v>
      </c>
      <c r="J1587" s="418" t="s">
        <v>4309</v>
      </c>
      <c r="K1587" s="418" t="s">
        <v>4298</v>
      </c>
      <c r="L1587" s="418" t="s">
        <v>4276</v>
      </c>
      <c r="M1587" s="419">
        <v>41.094361111111112</v>
      </c>
      <c r="N1587" s="419">
        <v>-80.319080555555558</v>
      </c>
      <c r="O1587" s="418" t="s">
        <v>4310</v>
      </c>
      <c r="P1587" s="413" t="s">
        <v>41</v>
      </c>
      <c r="Q1587" s="413" t="s">
        <v>69</v>
      </c>
      <c r="R1587" s="413" t="s">
        <v>4315</v>
      </c>
      <c r="S1587" s="420" t="s">
        <v>44</v>
      </c>
      <c r="T1587" s="413"/>
      <c r="U1587" s="436"/>
      <c r="V1587" s="606">
        <f>LOOKUP(Table1[[#This Row],[JV '#]],Table4[JV '#],Table4[Construction Start Dates])</f>
        <v>42940</v>
      </c>
    </row>
    <row r="1588" spans="1:22" ht="24" x14ac:dyDescent="0.25">
      <c r="A1588" s="414" t="s">
        <v>4316</v>
      </c>
      <c r="B1588" s="415" t="s">
        <v>35</v>
      </c>
      <c r="C1588" s="415">
        <v>473</v>
      </c>
      <c r="D1588" s="416">
        <v>22369</v>
      </c>
      <c r="E1588" s="416">
        <v>69231</v>
      </c>
      <c r="F1588" s="417">
        <v>37100501501309</v>
      </c>
      <c r="G1588" s="416">
        <v>11</v>
      </c>
      <c r="H1588" s="415" t="s">
        <v>4260</v>
      </c>
      <c r="I1588" s="418" t="s">
        <v>4308</v>
      </c>
      <c r="J1588" s="418" t="s">
        <v>4309</v>
      </c>
      <c r="K1588" s="418" t="s">
        <v>4298</v>
      </c>
      <c r="L1588" s="418" t="s">
        <v>4276</v>
      </c>
      <c r="M1588" s="419">
        <v>41.094361111111112</v>
      </c>
      <c r="N1588" s="419">
        <v>-80.319080555555558</v>
      </c>
      <c r="O1588" s="418" t="s">
        <v>4310</v>
      </c>
      <c r="P1588" s="413" t="s">
        <v>55</v>
      </c>
      <c r="Q1588" s="413" t="s">
        <v>56</v>
      </c>
      <c r="R1588" s="413" t="s">
        <v>4317</v>
      </c>
      <c r="S1588" s="420"/>
      <c r="T1588" s="413"/>
      <c r="U1588" s="436"/>
      <c r="V1588" s="606">
        <f>LOOKUP(Table1[[#This Row],[JV '#]],Table4[JV '#],Table4[Construction Start Dates])</f>
        <v>42940</v>
      </c>
    </row>
    <row r="1589" spans="1:22" ht="24" x14ac:dyDescent="0.25">
      <c r="A1589" s="414">
        <v>474</v>
      </c>
      <c r="B1589" s="415" t="s">
        <v>35</v>
      </c>
      <c r="C1589" s="415">
        <v>474</v>
      </c>
      <c r="D1589" s="416">
        <v>22374</v>
      </c>
      <c r="E1589" s="415">
        <v>78378</v>
      </c>
      <c r="F1589" s="417">
        <v>37100900603315</v>
      </c>
      <c r="G1589" s="416">
        <v>11</v>
      </c>
      <c r="H1589" s="415" t="s">
        <v>4260</v>
      </c>
      <c r="I1589" s="418" t="s">
        <v>4318</v>
      </c>
      <c r="J1589" s="418" t="s">
        <v>4305</v>
      </c>
      <c r="K1589" s="418" t="s">
        <v>4319</v>
      </c>
      <c r="L1589" s="418" t="s">
        <v>4276</v>
      </c>
      <c r="M1589" s="419">
        <v>41.089194444444445</v>
      </c>
      <c r="N1589" s="419">
        <v>-80.287522222222222</v>
      </c>
      <c r="O1589" s="418">
        <v>20150341698</v>
      </c>
      <c r="P1589" s="413" t="s">
        <v>46</v>
      </c>
      <c r="Q1589" s="413" t="s">
        <v>155</v>
      </c>
      <c r="R1589" s="413" t="s">
        <v>156</v>
      </c>
      <c r="S1589" s="420"/>
      <c r="T1589" s="413"/>
      <c r="U1589" s="420"/>
      <c r="V1589" s="606">
        <f>LOOKUP(Table1[[#This Row],[JV '#]],Table4[JV '#],Table4[Construction Start Dates])</f>
        <v>42559</v>
      </c>
    </row>
    <row r="1590" spans="1:22" ht="24" x14ac:dyDescent="0.25">
      <c r="A1590" s="414" t="s">
        <v>4320</v>
      </c>
      <c r="B1590" s="415" t="s">
        <v>35</v>
      </c>
      <c r="C1590" s="415">
        <v>475</v>
      </c>
      <c r="D1590" s="416">
        <v>22378</v>
      </c>
      <c r="E1590" s="415">
        <v>99796</v>
      </c>
      <c r="F1590" s="417">
        <v>37101200700000</v>
      </c>
      <c r="G1590" s="416">
        <v>11</v>
      </c>
      <c r="H1590" s="415" t="s">
        <v>4260</v>
      </c>
      <c r="I1590" s="418" t="s">
        <v>4321</v>
      </c>
      <c r="J1590" s="418" t="s">
        <v>4322</v>
      </c>
      <c r="K1590" s="418" t="s">
        <v>253</v>
      </c>
      <c r="L1590" s="418" t="s">
        <v>4323</v>
      </c>
      <c r="M1590" s="419">
        <v>40.991833333333332</v>
      </c>
      <c r="N1590" s="419">
        <v>-80.261894444444451</v>
      </c>
      <c r="O1590" s="418">
        <v>20150350479</v>
      </c>
      <c r="P1590" s="413" t="s">
        <v>46</v>
      </c>
      <c r="Q1590" s="413" t="s">
        <v>155</v>
      </c>
      <c r="R1590" s="413" t="s">
        <v>156</v>
      </c>
      <c r="S1590" s="420"/>
      <c r="T1590" s="413"/>
      <c r="U1590" s="420"/>
      <c r="V1590" s="606">
        <f>LOOKUP(Table1[[#This Row],[JV '#]],Table4[JV '#],Table4[Construction Start Dates])</f>
        <v>42866</v>
      </c>
    </row>
    <row r="1591" spans="1:22" ht="24" x14ac:dyDescent="0.25">
      <c r="A1591" s="414" t="s">
        <v>4324</v>
      </c>
      <c r="B1591" s="415" t="s">
        <v>35</v>
      </c>
      <c r="C1591" s="415">
        <v>475</v>
      </c>
      <c r="D1591" s="416">
        <v>22378</v>
      </c>
      <c r="E1591" s="415">
        <v>99796</v>
      </c>
      <c r="F1591" s="417">
        <v>37101200700000</v>
      </c>
      <c r="G1591" s="416">
        <v>11</v>
      </c>
      <c r="H1591" s="415" t="s">
        <v>4260</v>
      </c>
      <c r="I1591" s="418" t="s">
        <v>4321</v>
      </c>
      <c r="J1591" s="418" t="s">
        <v>4322</v>
      </c>
      <c r="K1591" s="418" t="s">
        <v>253</v>
      </c>
      <c r="L1591" s="418" t="s">
        <v>4323</v>
      </c>
      <c r="M1591" s="419">
        <v>40.991833333333332</v>
      </c>
      <c r="N1591" s="419">
        <v>-80.261894444444451</v>
      </c>
      <c r="O1591" s="418">
        <v>20150350479</v>
      </c>
      <c r="P1591" s="413"/>
      <c r="Q1591" s="413" t="s">
        <v>4325</v>
      </c>
      <c r="R1591" s="413" t="s">
        <v>4326</v>
      </c>
      <c r="S1591" s="420" t="s">
        <v>44</v>
      </c>
      <c r="T1591" s="413"/>
      <c r="U1591" s="436"/>
      <c r="V1591" s="606">
        <f>LOOKUP(Table1[[#This Row],[JV '#]],Table4[JV '#],Table4[Construction Start Dates])</f>
        <v>42866</v>
      </c>
    </row>
    <row r="1592" spans="1:22" x14ac:dyDescent="0.25">
      <c r="A1592" s="414" t="s">
        <v>4327</v>
      </c>
      <c r="B1592" s="415" t="s">
        <v>35</v>
      </c>
      <c r="C1592" s="415">
        <v>476</v>
      </c>
      <c r="D1592" s="416">
        <v>22379</v>
      </c>
      <c r="E1592" s="416">
        <v>29321</v>
      </c>
      <c r="F1592" s="417">
        <v>37101200900000</v>
      </c>
      <c r="G1592" s="416">
        <v>11</v>
      </c>
      <c r="H1592" s="415" t="s">
        <v>4260</v>
      </c>
      <c r="I1592" s="418" t="s">
        <v>4328</v>
      </c>
      <c r="J1592" s="418" t="s">
        <v>4329</v>
      </c>
      <c r="K1592" s="418" t="s">
        <v>253</v>
      </c>
      <c r="L1592" s="418" t="s">
        <v>4323</v>
      </c>
      <c r="M1592" s="419">
        <v>40.994055555555555</v>
      </c>
      <c r="N1592" s="419">
        <v>-80.244594444444445</v>
      </c>
      <c r="O1592" s="418">
        <v>20150291606</v>
      </c>
      <c r="P1592" s="413" t="s">
        <v>55</v>
      </c>
      <c r="Q1592" s="413" t="s">
        <v>134</v>
      </c>
      <c r="R1592" s="413" t="s">
        <v>4187</v>
      </c>
      <c r="S1592" s="420"/>
      <c r="T1592" s="413"/>
      <c r="U1592" s="420"/>
      <c r="V1592" s="606">
        <f>LOOKUP(Table1[[#This Row],[JV '#]],Table4[JV '#],Table4[Construction Start Dates])</f>
        <v>42585</v>
      </c>
    </row>
    <row r="1593" spans="1:22" ht="24" x14ac:dyDescent="0.25">
      <c r="A1593" s="414" t="s">
        <v>4330</v>
      </c>
      <c r="B1593" s="415" t="s">
        <v>35</v>
      </c>
      <c r="C1593" s="415">
        <v>476</v>
      </c>
      <c r="D1593" s="416">
        <v>22379</v>
      </c>
      <c r="E1593" s="416">
        <v>29321</v>
      </c>
      <c r="F1593" s="417">
        <v>37101200900000</v>
      </c>
      <c r="G1593" s="416">
        <v>11</v>
      </c>
      <c r="H1593" s="415" t="s">
        <v>4260</v>
      </c>
      <c r="I1593" s="418" t="s">
        <v>4328</v>
      </c>
      <c r="J1593" s="418" t="s">
        <v>4329</v>
      </c>
      <c r="K1593" s="418" t="s">
        <v>253</v>
      </c>
      <c r="L1593" s="418" t="s">
        <v>4323</v>
      </c>
      <c r="M1593" s="419">
        <v>40.994055555555555</v>
      </c>
      <c r="N1593" s="419">
        <v>-80.244594444444445</v>
      </c>
      <c r="O1593" s="418">
        <v>20150291606</v>
      </c>
      <c r="P1593" s="413" t="s">
        <v>46</v>
      </c>
      <c r="Q1593" s="413" t="s">
        <v>155</v>
      </c>
      <c r="R1593" s="413" t="s">
        <v>156</v>
      </c>
      <c r="S1593" s="420" t="s">
        <v>2443</v>
      </c>
      <c r="T1593" s="413"/>
      <c r="U1593" s="436"/>
      <c r="V1593" s="606">
        <f>LOOKUP(Table1[[#This Row],[JV '#]],Table4[JV '#],Table4[Construction Start Dates])</f>
        <v>42585</v>
      </c>
    </row>
    <row r="1594" spans="1:22" ht="24" x14ac:dyDescent="0.25">
      <c r="A1594" s="414" t="s">
        <v>4331</v>
      </c>
      <c r="B1594" s="415" t="s">
        <v>35</v>
      </c>
      <c r="C1594" s="415">
        <v>476</v>
      </c>
      <c r="D1594" s="416">
        <v>22379</v>
      </c>
      <c r="E1594" s="416">
        <v>29321</v>
      </c>
      <c r="F1594" s="417">
        <v>37101200900000</v>
      </c>
      <c r="G1594" s="416">
        <v>11</v>
      </c>
      <c r="H1594" s="415" t="s">
        <v>4260</v>
      </c>
      <c r="I1594" s="418" t="s">
        <v>4328</v>
      </c>
      <c r="J1594" s="418" t="s">
        <v>4329</v>
      </c>
      <c r="K1594" s="418" t="s">
        <v>253</v>
      </c>
      <c r="L1594" s="418" t="s">
        <v>4323</v>
      </c>
      <c r="M1594" s="419">
        <v>40.994055555555555</v>
      </c>
      <c r="N1594" s="419">
        <v>-80.244594444444445</v>
      </c>
      <c r="O1594" s="418">
        <v>20150291606</v>
      </c>
      <c r="P1594" s="413"/>
      <c r="Q1594" s="413" t="s">
        <v>4325</v>
      </c>
      <c r="R1594" s="413" t="s">
        <v>4326</v>
      </c>
      <c r="S1594" s="420" t="s">
        <v>44</v>
      </c>
      <c r="T1594" s="413"/>
      <c r="U1594" s="436"/>
      <c r="V1594" s="606">
        <f>LOOKUP(Table1[[#This Row],[JV '#]],Table4[JV '#],Table4[Construction Start Dates])</f>
        <v>42585</v>
      </c>
    </row>
    <row r="1595" spans="1:22" x14ac:dyDescent="0.25">
      <c r="A1595" s="414" t="s">
        <v>4332</v>
      </c>
      <c r="B1595" s="415" t="s">
        <v>35</v>
      </c>
      <c r="C1595" s="415">
        <v>476</v>
      </c>
      <c r="D1595" s="416">
        <v>22379</v>
      </c>
      <c r="E1595" s="416">
        <v>29321</v>
      </c>
      <c r="F1595" s="417">
        <v>37101200900000</v>
      </c>
      <c r="G1595" s="416">
        <v>11</v>
      </c>
      <c r="H1595" s="415" t="s">
        <v>4260</v>
      </c>
      <c r="I1595" s="418" t="s">
        <v>4328</v>
      </c>
      <c r="J1595" s="418" t="s">
        <v>4329</v>
      </c>
      <c r="K1595" s="418" t="s">
        <v>253</v>
      </c>
      <c r="L1595" s="418" t="s">
        <v>4323</v>
      </c>
      <c r="M1595" s="419">
        <v>40.994055555555555</v>
      </c>
      <c r="N1595" s="419">
        <v>-80.244594444444445</v>
      </c>
      <c r="O1595" s="418">
        <v>20150291606</v>
      </c>
      <c r="P1595" s="413" t="s">
        <v>55</v>
      </c>
      <c r="Q1595" s="413" t="s">
        <v>56</v>
      </c>
      <c r="R1595" s="413" t="s">
        <v>4317</v>
      </c>
      <c r="S1595" s="420"/>
      <c r="T1595" s="413"/>
      <c r="U1595" s="436"/>
      <c r="V1595" s="606">
        <f>LOOKUP(Table1[[#This Row],[JV '#]],Table4[JV '#],Table4[Construction Start Dates])</f>
        <v>42585</v>
      </c>
    </row>
    <row r="1596" spans="1:22" ht="24" x14ac:dyDescent="0.25">
      <c r="A1596" s="414">
        <v>477</v>
      </c>
      <c r="B1596" s="415" t="s">
        <v>35</v>
      </c>
      <c r="C1596" s="415">
        <v>477</v>
      </c>
      <c r="D1596" s="456">
        <v>22396</v>
      </c>
      <c r="E1596" s="416">
        <v>29387</v>
      </c>
      <c r="F1596" s="417">
        <v>37200100802619</v>
      </c>
      <c r="G1596" s="416">
        <v>11</v>
      </c>
      <c r="H1596" s="415" t="s">
        <v>4260</v>
      </c>
      <c r="I1596" s="418" t="s">
        <v>4333</v>
      </c>
      <c r="J1596" s="418" t="s">
        <v>4334</v>
      </c>
      <c r="K1596" s="418" t="s">
        <v>4335</v>
      </c>
      <c r="L1596" s="418" t="s">
        <v>4336</v>
      </c>
      <c r="M1596" s="419">
        <v>40.936277777777775</v>
      </c>
      <c r="N1596" s="419">
        <v>-80.341802777777772</v>
      </c>
      <c r="O1596" s="418">
        <v>20150330166</v>
      </c>
      <c r="P1596" s="413" t="s">
        <v>46</v>
      </c>
      <c r="Q1596" s="413" t="s">
        <v>155</v>
      </c>
      <c r="R1596" s="413" t="s">
        <v>156</v>
      </c>
      <c r="S1596" s="420" t="s">
        <v>2443</v>
      </c>
      <c r="T1596" s="413"/>
      <c r="U1596" s="420"/>
      <c r="V1596" s="606">
        <f>LOOKUP(Table1[[#This Row],[JV '#]],Table4[JV '#],Table4[Construction Start Dates])</f>
        <v>42597</v>
      </c>
    </row>
    <row r="1597" spans="1:22" ht="24" x14ac:dyDescent="0.25">
      <c r="A1597" s="414" t="s">
        <v>4337</v>
      </c>
      <c r="B1597" s="415" t="s">
        <v>35</v>
      </c>
      <c r="C1597" s="415">
        <v>478</v>
      </c>
      <c r="D1597" s="416">
        <v>22416</v>
      </c>
      <c r="E1597" s="415">
        <v>99798</v>
      </c>
      <c r="F1597" s="417">
        <v>37201200103494</v>
      </c>
      <c r="G1597" s="416">
        <v>11</v>
      </c>
      <c r="H1597" s="415" t="s">
        <v>4260</v>
      </c>
      <c r="I1597" s="418" t="s">
        <v>4338</v>
      </c>
      <c r="J1597" s="418" t="s">
        <v>4339</v>
      </c>
      <c r="K1597" s="418" t="s">
        <v>4340</v>
      </c>
      <c r="L1597" s="418" t="s">
        <v>4336</v>
      </c>
      <c r="M1597" s="419">
        <v>40.937916666666666</v>
      </c>
      <c r="N1597" s="419">
        <v>-80.351347222222216</v>
      </c>
      <c r="O1597" s="418" t="s">
        <v>4341</v>
      </c>
      <c r="P1597" s="413" t="s">
        <v>353</v>
      </c>
      <c r="Q1597" s="413" t="s">
        <v>382</v>
      </c>
      <c r="R1597" s="413" t="s">
        <v>4288</v>
      </c>
      <c r="S1597" s="420" t="s">
        <v>44</v>
      </c>
      <c r="T1597" s="413"/>
      <c r="U1597" s="420"/>
      <c r="V1597" s="606">
        <f>LOOKUP(Table1[[#This Row],[JV '#]],Table4[JV '#],Table4[Construction Start Dates])</f>
        <v>42849</v>
      </c>
    </row>
    <row r="1598" spans="1:22" ht="24" x14ac:dyDescent="0.25">
      <c r="A1598" s="414" t="s">
        <v>4342</v>
      </c>
      <c r="B1598" s="415" t="s">
        <v>35</v>
      </c>
      <c r="C1598" s="415">
        <v>478</v>
      </c>
      <c r="D1598" s="416">
        <v>22416</v>
      </c>
      <c r="E1598" s="415">
        <v>99798</v>
      </c>
      <c r="F1598" s="417">
        <v>37201200103494</v>
      </c>
      <c r="G1598" s="416">
        <v>11</v>
      </c>
      <c r="H1598" s="415" t="s">
        <v>4260</v>
      </c>
      <c r="I1598" s="418" t="s">
        <v>4338</v>
      </c>
      <c r="J1598" s="418" t="s">
        <v>4339</v>
      </c>
      <c r="K1598" s="418" t="s">
        <v>4340</v>
      </c>
      <c r="L1598" s="418" t="s">
        <v>4336</v>
      </c>
      <c r="M1598" s="419">
        <v>40.937916666666666</v>
      </c>
      <c r="N1598" s="419">
        <v>-80.351347222222216</v>
      </c>
      <c r="O1598" s="418" t="s">
        <v>4341</v>
      </c>
      <c r="P1598" s="413" t="s">
        <v>46</v>
      </c>
      <c r="Q1598" s="413" t="s">
        <v>155</v>
      </c>
      <c r="R1598" s="413" t="s">
        <v>156</v>
      </c>
      <c r="S1598" s="420"/>
      <c r="T1598" s="413"/>
      <c r="U1598" s="436"/>
      <c r="V1598" s="606">
        <f>LOOKUP(Table1[[#This Row],[JV '#]],Table4[JV '#],Table4[Construction Start Dates])</f>
        <v>42849</v>
      </c>
    </row>
    <row r="1599" spans="1:22" x14ac:dyDescent="0.25">
      <c r="A1599" s="414" t="s">
        <v>4343</v>
      </c>
      <c r="B1599" s="415" t="s">
        <v>35</v>
      </c>
      <c r="C1599" s="459">
        <v>479</v>
      </c>
      <c r="D1599" s="456">
        <v>22433</v>
      </c>
      <c r="E1599" s="416">
        <v>29525</v>
      </c>
      <c r="F1599" s="490">
        <v>37300100300259</v>
      </c>
      <c r="G1599" s="416">
        <v>11</v>
      </c>
      <c r="H1599" s="415" t="s">
        <v>4260</v>
      </c>
      <c r="I1599" s="418" t="s">
        <v>4344</v>
      </c>
      <c r="J1599" s="418" t="s">
        <v>4345</v>
      </c>
      <c r="K1599" s="562" t="s">
        <v>4346</v>
      </c>
      <c r="L1599" s="562" t="s">
        <v>4347</v>
      </c>
      <c r="M1599" s="531">
        <v>40.971361111111101</v>
      </c>
      <c r="N1599" s="531">
        <v>-80.493644444444399</v>
      </c>
      <c r="O1599" s="418">
        <v>20150341785</v>
      </c>
      <c r="P1599" s="413"/>
      <c r="Q1599" s="413" t="s">
        <v>4348</v>
      </c>
      <c r="R1599" s="413" t="s">
        <v>4349</v>
      </c>
      <c r="S1599" s="420" t="s">
        <v>44</v>
      </c>
      <c r="T1599" s="413"/>
      <c r="U1599" s="420"/>
      <c r="V1599" s="606">
        <f>LOOKUP(Table1[[#This Row],[JV '#]],Table4[JV '#],Table4[Construction Start Dates])</f>
        <v>42866</v>
      </c>
    </row>
    <row r="1600" spans="1:22" x14ac:dyDescent="0.25">
      <c r="A1600" s="414" t="s">
        <v>4350</v>
      </c>
      <c r="B1600" s="415" t="s">
        <v>35</v>
      </c>
      <c r="C1600" s="459">
        <v>479</v>
      </c>
      <c r="D1600" s="456">
        <v>22433</v>
      </c>
      <c r="E1600" s="416">
        <v>29525</v>
      </c>
      <c r="F1600" s="490">
        <v>37300100300259</v>
      </c>
      <c r="G1600" s="416">
        <v>11</v>
      </c>
      <c r="H1600" s="415" t="s">
        <v>4260</v>
      </c>
      <c r="I1600" s="418" t="s">
        <v>4344</v>
      </c>
      <c r="J1600" s="418" t="s">
        <v>4345</v>
      </c>
      <c r="K1600" s="562" t="s">
        <v>4346</v>
      </c>
      <c r="L1600" s="562" t="s">
        <v>4347</v>
      </c>
      <c r="M1600" s="531">
        <v>40.971361111111108</v>
      </c>
      <c r="N1600" s="531">
        <v>-80.493644444444442</v>
      </c>
      <c r="O1600" s="418">
        <v>20150341785</v>
      </c>
      <c r="P1600" s="413"/>
      <c r="Q1600" s="413" t="s">
        <v>4351</v>
      </c>
      <c r="R1600" s="413" t="s">
        <v>4349</v>
      </c>
      <c r="S1600" s="420" t="s">
        <v>44</v>
      </c>
      <c r="T1600" s="413"/>
      <c r="U1600" s="436"/>
      <c r="V1600" s="606">
        <f>LOOKUP(Table1[[#This Row],[JV '#]],Table4[JV '#],Table4[Construction Start Dates])</f>
        <v>42866</v>
      </c>
    </row>
    <row r="1601" spans="1:22" x14ac:dyDescent="0.25">
      <c r="A1601" s="414" t="s">
        <v>4352</v>
      </c>
      <c r="B1601" s="415" t="s">
        <v>35</v>
      </c>
      <c r="C1601" s="459">
        <v>479</v>
      </c>
      <c r="D1601" s="456">
        <v>22433</v>
      </c>
      <c r="E1601" s="416">
        <v>29525</v>
      </c>
      <c r="F1601" s="490">
        <v>37300100300259</v>
      </c>
      <c r="G1601" s="416">
        <v>11</v>
      </c>
      <c r="H1601" s="415" t="s">
        <v>4260</v>
      </c>
      <c r="I1601" s="418" t="s">
        <v>4344</v>
      </c>
      <c r="J1601" s="418" t="s">
        <v>4345</v>
      </c>
      <c r="K1601" s="562" t="s">
        <v>4346</v>
      </c>
      <c r="L1601" s="562" t="s">
        <v>4347</v>
      </c>
      <c r="M1601" s="531">
        <v>40.971361111111108</v>
      </c>
      <c r="N1601" s="531">
        <v>-80.493644444444442</v>
      </c>
      <c r="O1601" s="418">
        <v>20150341785</v>
      </c>
      <c r="P1601" s="413" t="s">
        <v>657</v>
      </c>
      <c r="Q1601" s="413" t="s">
        <v>208</v>
      </c>
      <c r="R1601" s="413" t="s">
        <v>209</v>
      </c>
      <c r="S1601" s="420" t="s">
        <v>44</v>
      </c>
      <c r="T1601" s="413" t="s">
        <v>1326</v>
      </c>
      <c r="U1601" s="436"/>
      <c r="V1601" s="606">
        <f>LOOKUP(Table1[[#This Row],[JV '#]],Table4[JV '#],Table4[Construction Start Dates])</f>
        <v>42866</v>
      </c>
    </row>
    <row r="1602" spans="1:22" ht="24" x14ac:dyDescent="0.25">
      <c r="A1602" s="414" t="s">
        <v>4353</v>
      </c>
      <c r="B1602" s="415" t="s">
        <v>35</v>
      </c>
      <c r="C1602" s="459">
        <v>479</v>
      </c>
      <c r="D1602" s="456">
        <v>22433</v>
      </c>
      <c r="E1602" s="416">
        <v>29525</v>
      </c>
      <c r="F1602" s="490">
        <v>37300100300259</v>
      </c>
      <c r="G1602" s="416">
        <v>11</v>
      </c>
      <c r="H1602" s="415" t="s">
        <v>4260</v>
      </c>
      <c r="I1602" s="418" t="s">
        <v>4344</v>
      </c>
      <c r="J1602" s="418" t="s">
        <v>4345</v>
      </c>
      <c r="K1602" s="562" t="s">
        <v>4346</v>
      </c>
      <c r="L1602" s="562" t="s">
        <v>4347</v>
      </c>
      <c r="M1602" s="531">
        <v>40.971361111111108</v>
      </c>
      <c r="N1602" s="531">
        <v>-80.493644444444442</v>
      </c>
      <c r="O1602" s="418">
        <v>20150341785</v>
      </c>
      <c r="P1602" s="413" t="s">
        <v>46</v>
      </c>
      <c r="Q1602" s="413" t="s">
        <v>155</v>
      </c>
      <c r="R1602" s="413" t="s">
        <v>156</v>
      </c>
      <c r="S1602" s="420" t="s">
        <v>2443</v>
      </c>
      <c r="T1602" s="413"/>
      <c r="U1602" s="436"/>
      <c r="V1602" s="606">
        <f>LOOKUP(Table1[[#This Row],[JV '#]],Table4[JV '#],Table4[Construction Start Dates])</f>
        <v>42866</v>
      </c>
    </row>
    <row r="1603" spans="1:22" x14ac:dyDescent="0.25">
      <c r="A1603" s="414" t="s">
        <v>4354</v>
      </c>
      <c r="B1603" s="415" t="s">
        <v>35</v>
      </c>
      <c r="C1603" s="415">
        <v>480</v>
      </c>
      <c r="D1603" s="416">
        <v>22439</v>
      </c>
      <c r="E1603" s="415">
        <v>99797</v>
      </c>
      <c r="F1603" s="417">
        <v>37300300800000</v>
      </c>
      <c r="G1603" s="416">
        <v>11</v>
      </c>
      <c r="H1603" s="415" t="s">
        <v>4260</v>
      </c>
      <c r="I1603" s="418" t="s">
        <v>4344</v>
      </c>
      <c r="J1603" s="418" t="s">
        <v>4355</v>
      </c>
      <c r="K1603" s="418" t="s">
        <v>4356</v>
      </c>
      <c r="L1603" s="418" t="s">
        <v>4357</v>
      </c>
      <c r="M1603" s="419">
        <v>40.968388888888889</v>
      </c>
      <c r="N1603" s="419">
        <v>-80.519216666666665</v>
      </c>
      <c r="O1603" s="418">
        <v>20150420644</v>
      </c>
      <c r="P1603" s="413"/>
      <c r="Q1603" s="413" t="s">
        <v>4358</v>
      </c>
      <c r="R1603" s="413" t="s">
        <v>4359</v>
      </c>
      <c r="S1603" s="420" t="s">
        <v>44</v>
      </c>
      <c r="T1603" s="413"/>
      <c r="U1603" s="420"/>
      <c r="V1603" s="606">
        <f>LOOKUP(Table1[[#This Row],[JV '#]],Table4[JV '#],Table4[Construction Start Dates])</f>
        <v>42814</v>
      </c>
    </row>
    <row r="1604" spans="1:22" x14ac:dyDescent="0.25">
      <c r="A1604" s="414" t="s">
        <v>4360</v>
      </c>
      <c r="B1604" s="415" t="s">
        <v>35</v>
      </c>
      <c r="C1604" s="415">
        <v>480</v>
      </c>
      <c r="D1604" s="416">
        <v>22439</v>
      </c>
      <c r="E1604" s="415">
        <v>99797</v>
      </c>
      <c r="F1604" s="417">
        <v>37300300800000</v>
      </c>
      <c r="G1604" s="416">
        <v>11</v>
      </c>
      <c r="H1604" s="415" t="s">
        <v>4260</v>
      </c>
      <c r="I1604" s="418" t="s">
        <v>4344</v>
      </c>
      <c r="J1604" s="418" t="s">
        <v>4355</v>
      </c>
      <c r="K1604" s="418" t="s">
        <v>4356</v>
      </c>
      <c r="L1604" s="418" t="s">
        <v>4357</v>
      </c>
      <c r="M1604" s="419">
        <v>40.968388888888889</v>
      </c>
      <c r="N1604" s="419">
        <v>-80.519216666666665</v>
      </c>
      <c r="O1604" s="418">
        <v>20150420644</v>
      </c>
      <c r="P1604" s="413"/>
      <c r="Q1604" s="413" t="s">
        <v>4361</v>
      </c>
      <c r="R1604" s="413" t="s">
        <v>4359</v>
      </c>
      <c r="S1604" s="420" t="s">
        <v>44</v>
      </c>
      <c r="T1604" s="413"/>
      <c r="U1604" s="436"/>
      <c r="V1604" s="606">
        <f>LOOKUP(Table1[[#This Row],[JV '#]],Table4[JV '#],Table4[Construction Start Dates])</f>
        <v>42814</v>
      </c>
    </row>
    <row r="1605" spans="1:22" ht="24" x14ac:dyDescent="0.25">
      <c r="A1605" s="414" t="s">
        <v>4362</v>
      </c>
      <c r="B1605" s="415" t="s">
        <v>35</v>
      </c>
      <c r="C1605" s="415">
        <v>480</v>
      </c>
      <c r="D1605" s="416">
        <v>22439</v>
      </c>
      <c r="E1605" s="415">
        <v>99797</v>
      </c>
      <c r="F1605" s="417">
        <v>37300300800000</v>
      </c>
      <c r="G1605" s="416">
        <v>11</v>
      </c>
      <c r="H1605" s="415" t="s">
        <v>4260</v>
      </c>
      <c r="I1605" s="418" t="s">
        <v>4344</v>
      </c>
      <c r="J1605" s="418" t="s">
        <v>4355</v>
      </c>
      <c r="K1605" s="418" t="s">
        <v>4356</v>
      </c>
      <c r="L1605" s="418" t="s">
        <v>4357</v>
      </c>
      <c r="M1605" s="419">
        <v>40.968388888888889</v>
      </c>
      <c r="N1605" s="419">
        <v>-80.519216666666665</v>
      </c>
      <c r="O1605" s="418">
        <v>20150420644</v>
      </c>
      <c r="P1605" s="413" t="s">
        <v>46</v>
      </c>
      <c r="Q1605" s="413" t="s">
        <v>155</v>
      </c>
      <c r="R1605" s="413" t="s">
        <v>156</v>
      </c>
      <c r="S1605" s="420" t="s">
        <v>2443</v>
      </c>
      <c r="T1605" s="413"/>
      <c r="U1605" s="436"/>
      <c r="V1605" s="606">
        <f>LOOKUP(Table1[[#This Row],[JV '#]],Table4[JV '#],Table4[Construction Start Dates])</f>
        <v>42814</v>
      </c>
    </row>
    <row r="1606" spans="1:22" x14ac:dyDescent="0.25">
      <c r="A1606" s="414" t="s">
        <v>4363</v>
      </c>
      <c r="B1606" s="415" t="s">
        <v>35</v>
      </c>
      <c r="C1606" s="415">
        <v>481</v>
      </c>
      <c r="D1606" s="416">
        <v>22441</v>
      </c>
      <c r="E1606" s="416">
        <v>29549</v>
      </c>
      <c r="F1606" s="417">
        <v>37300400600000</v>
      </c>
      <c r="G1606" s="416">
        <v>11</v>
      </c>
      <c r="H1606" s="415" t="s">
        <v>4260</v>
      </c>
      <c r="I1606" s="418" t="s">
        <v>4364</v>
      </c>
      <c r="J1606" s="418" t="s">
        <v>4365</v>
      </c>
      <c r="K1606" s="418" t="s">
        <v>4366</v>
      </c>
      <c r="L1606" s="418" t="s">
        <v>4357</v>
      </c>
      <c r="M1606" s="419">
        <v>40.921361111111104</v>
      </c>
      <c r="N1606" s="419">
        <v>-80.477491666666666</v>
      </c>
      <c r="O1606" s="418">
        <v>20150361529</v>
      </c>
      <c r="P1606" s="413"/>
      <c r="Q1606" s="413" t="s">
        <v>4358</v>
      </c>
      <c r="R1606" s="413" t="s">
        <v>4359</v>
      </c>
      <c r="S1606" s="420" t="s">
        <v>44</v>
      </c>
      <c r="T1606" s="413"/>
      <c r="U1606" s="420"/>
      <c r="V1606" s="606">
        <f>LOOKUP(Table1[[#This Row],[JV '#]],Table4[JV '#],Table4[Construction Start Dates])</f>
        <v>42849</v>
      </c>
    </row>
    <row r="1607" spans="1:22" x14ac:dyDescent="0.25">
      <c r="A1607" s="414" t="s">
        <v>4367</v>
      </c>
      <c r="B1607" s="415" t="s">
        <v>35</v>
      </c>
      <c r="C1607" s="415">
        <v>481</v>
      </c>
      <c r="D1607" s="416">
        <v>22441</v>
      </c>
      <c r="E1607" s="416">
        <v>29549</v>
      </c>
      <c r="F1607" s="417">
        <v>37300400600000</v>
      </c>
      <c r="G1607" s="416">
        <v>11</v>
      </c>
      <c r="H1607" s="415" t="s">
        <v>4260</v>
      </c>
      <c r="I1607" s="418" t="s">
        <v>4364</v>
      </c>
      <c r="J1607" s="418" t="s">
        <v>4365</v>
      </c>
      <c r="K1607" s="418" t="s">
        <v>4366</v>
      </c>
      <c r="L1607" s="418" t="s">
        <v>4357</v>
      </c>
      <c r="M1607" s="419">
        <v>40.921361111111111</v>
      </c>
      <c r="N1607" s="419">
        <v>-80.477491666666666</v>
      </c>
      <c r="O1607" s="418">
        <v>20150361529</v>
      </c>
      <c r="P1607" s="413"/>
      <c r="Q1607" s="413" t="s">
        <v>4361</v>
      </c>
      <c r="R1607" s="413" t="s">
        <v>4359</v>
      </c>
      <c r="S1607" s="420" t="s">
        <v>44</v>
      </c>
      <c r="T1607" s="413"/>
      <c r="U1607" s="436"/>
      <c r="V1607" s="606">
        <f>LOOKUP(Table1[[#This Row],[JV '#]],Table4[JV '#],Table4[Construction Start Dates])</f>
        <v>42849</v>
      </c>
    </row>
    <row r="1608" spans="1:22" ht="24" x14ac:dyDescent="0.25">
      <c r="A1608" s="414" t="s">
        <v>4368</v>
      </c>
      <c r="B1608" s="415" t="s">
        <v>35</v>
      </c>
      <c r="C1608" s="415">
        <v>481</v>
      </c>
      <c r="D1608" s="416">
        <v>22441</v>
      </c>
      <c r="E1608" s="416">
        <v>29549</v>
      </c>
      <c r="F1608" s="417">
        <v>37300400600000</v>
      </c>
      <c r="G1608" s="416">
        <v>11</v>
      </c>
      <c r="H1608" s="415" t="s">
        <v>4260</v>
      </c>
      <c r="I1608" s="418" t="s">
        <v>4364</v>
      </c>
      <c r="J1608" s="418" t="s">
        <v>4365</v>
      </c>
      <c r="K1608" s="418" t="s">
        <v>4366</v>
      </c>
      <c r="L1608" s="418" t="s">
        <v>4357</v>
      </c>
      <c r="M1608" s="419">
        <v>40.921361111111111</v>
      </c>
      <c r="N1608" s="419">
        <v>-80.477491666666666</v>
      </c>
      <c r="O1608" s="418">
        <v>20150361529</v>
      </c>
      <c r="P1608" s="413" t="s">
        <v>46</v>
      </c>
      <c r="Q1608" s="413" t="s">
        <v>155</v>
      </c>
      <c r="R1608" s="413" t="s">
        <v>156</v>
      </c>
      <c r="S1608" s="420"/>
      <c r="T1608" s="413"/>
      <c r="U1608" s="436"/>
      <c r="V1608" s="606">
        <f>LOOKUP(Table1[[#This Row],[JV '#]],Table4[JV '#],Table4[Construction Start Dates])</f>
        <v>42849</v>
      </c>
    </row>
    <row r="1609" spans="1:22" ht="36" x14ac:dyDescent="0.25">
      <c r="A1609" s="414" t="s">
        <v>4369</v>
      </c>
      <c r="B1609" s="415" t="s">
        <v>35</v>
      </c>
      <c r="C1609" s="415">
        <v>481</v>
      </c>
      <c r="D1609" s="416">
        <v>22441</v>
      </c>
      <c r="E1609" s="416">
        <v>29549</v>
      </c>
      <c r="F1609" s="417">
        <v>37300400600000</v>
      </c>
      <c r="G1609" s="416">
        <v>11</v>
      </c>
      <c r="H1609" s="415" t="s">
        <v>4260</v>
      </c>
      <c r="I1609" s="418" t="s">
        <v>4364</v>
      </c>
      <c r="J1609" s="418" t="s">
        <v>4365</v>
      </c>
      <c r="K1609" s="418" t="s">
        <v>4366</v>
      </c>
      <c r="L1609" s="418" t="s">
        <v>4357</v>
      </c>
      <c r="M1609" s="419">
        <v>40.921361111111111</v>
      </c>
      <c r="N1609" s="419">
        <v>-80.477491666666666</v>
      </c>
      <c r="O1609" s="418">
        <v>20150361529</v>
      </c>
      <c r="P1609" s="413" t="s">
        <v>55</v>
      </c>
      <c r="Q1609" s="413" t="s">
        <v>2375</v>
      </c>
      <c r="R1609" s="413" t="s">
        <v>4370</v>
      </c>
      <c r="S1609" s="420" t="s">
        <v>44</v>
      </c>
      <c r="T1609" s="413"/>
      <c r="U1609" s="436"/>
      <c r="V1609" s="606">
        <f>LOOKUP(Table1[[#This Row],[JV '#]],Table4[JV '#],Table4[Construction Start Dates])</f>
        <v>42849</v>
      </c>
    </row>
    <row r="1610" spans="1:22" ht="24" x14ac:dyDescent="0.25">
      <c r="A1610" s="414">
        <v>482</v>
      </c>
      <c r="B1610" s="415" t="s">
        <v>35</v>
      </c>
      <c r="C1610" s="415">
        <v>482</v>
      </c>
      <c r="D1610" s="416">
        <v>22455</v>
      </c>
      <c r="E1610" s="416">
        <v>80677</v>
      </c>
      <c r="F1610" s="417">
        <v>37301500201288</v>
      </c>
      <c r="G1610" s="416">
        <v>11</v>
      </c>
      <c r="H1610" s="415" t="s">
        <v>4260</v>
      </c>
      <c r="I1610" s="418" t="s">
        <v>4371</v>
      </c>
      <c r="J1610" s="418" t="s">
        <v>4372</v>
      </c>
      <c r="K1610" s="418" t="s">
        <v>4335</v>
      </c>
      <c r="L1610" s="418" t="s">
        <v>4373</v>
      </c>
      <c r="M1610" s="419">
        <v>40.937583333333336</v>
      </c>
      <c r="N1610" s="419">
        <v>-80.366249999999994</v>
      </c>
      <c r="O1610" s="418">
        <v>20143571138</v>
      </c>
      <c r="P1610" s="413" t="s">
        <v>46</v>
      </c>
      <c r="Q1610" s="413" t="s">
        <v>155</v>
      </c>
      <c r="R1610" s="413" t="s">
        <v>156</v>
      </c>
      <c r="S1610" s="420"/>
      <c r="T1610" s="413"/>
      <c r="U1610" s="420"/>
      <c r="V1610" s="606">
        <f>LOOKUP(Table1[[#This Row],[JV '#]],Table4[JV '#],Table4[Construction Start Dates])</f>
        <v>42510</v>
      </c>
    </row>
    <row r="1611" spans="1:22" ht="24" x14ac:dyDescent="0.25">
      <c r="A1611" s="414" t="s">
        <v>4374</v>
      </c>
      <c r="B1611" s="415" t="s">
        <v>35</v>
      </c>
      <c r="C1611" s="415">
        <v>483</v>
      </c>
      <c r="D1611" s="456">
        <v>16651</v>
      </c>
      <c r="E1611" s="416">
        <v>51503</v>
      </c>
      <c r="F1611" s="443">
        <v>26016603900000</v>
      </c>
      <c r="G1611" s="416">
        <v>12</v>
      </c>
      <c r="H1611" s="415" t="s">
        <v>4375</v>
      </c>
      <c r="I1611" s="418" t="s">
        <v>4376</v>
      </c>
      <c r="J1611" s="418" t="s">
        <v>4377</v>
      </c>
      <c r="K1611" s="418" t="s">
        <v>4378</v>
      </c>
      <c r="L1611" s="418" t="s">
        <v>4379</v>
      </c>
      <c r="M1611" s="419">
        <v>39.960250000000002</v>
      </c>
      <c r="N1611" s="419">
        <v>-79.877788888888887</v>
      </c>
      <c r="O1611" s="418" t="s">
        <v>4380</v>
      </c>
      <c r="P1611" s="413" t="s">
        <v>657</v>
      </c>
      <c r="Q1611" s="413" t="s">
        <v>208</v>
      </c>
      <c r="R1611" s="413" t="s">
        <v>209</v>
      </c>
      <c r="S1611" s="420" t="s">
        <v>44</v>
      </c>
      <c r="T1611" s="413"/>
      <c r="U1611" s="420"/>
      <c r="V1611" s="606">
        <f>LOOKUP(Table1[[#This Row],[JV '#]],Table4[JV '#],Table4[Construction Start Dates])</f>
        <v>42509</v>
      </c>
    </row>
    <row r="1612" spans="1:22" ht="24" x14ac:dyDescent="0.25">
      <c r="A1612" s="414" t="s">
        <v>4381</v>
      </c>
      <c r="B1612" s="415" t="s">
        <v>35</v>
      </c>
      <c r="C1612" s="415">
        <v>483</v>
      </c>
      <c r="D1612" s="456">
        <v>16651</v>
      </c>
      <c r="E1612" s="416">
        <v>51503</v>
      </c>
      <c r="F1612" s="443">
        <v>26016603900000</v>
      </c>
      <c r="G1612" s="416">
        <v>12</v>
      </c>
      <c r="H1612" s="415" t="s">
        <v>4375</v>
      </c>
      <c r="I1612" s="418" t="s">
        <v>4376</v>
      </c>
      <c r="J1612" s="418" t="s">
        <v>4377</v>
      </c>
      <c r="K1612" s="418" t="s">
        <v>4378</v>
      </c>
      <c r="L1612" s="418" t="s">
        <v>4379</v>
      </c>
      <c r="M1612" s="419">
        <v>39.960250000000002</v>
      </c>
      <c r="N1612" s="419">
        <v>-79.877788888888887</v>
      </c>
      <c r="O1612" s="418" t="s">
        <v>4380</v>
      </c>
      <c r="P1612" s="413" t="s">
        <v>46</v>
      </c>
      <c r="Q1612" s="413" t="s">
        <v>257</v>
      </c>
      <c r="R1612" s="413" t="s">
        <v>4382</v>
      </c>
      <c r="S1612" s="420" t="s">
        <v>44</v>
      </c>
      <c r="T1612" s="413"/>
      <c r="U1612" s="436"/>
      <c r="V1612" s="606">
        <f>LOOKUP(Table1[[#This Row],[JV '#]],Table4[JV '#],Table4[Construction Start Dates])</f>
        <v>42509</v>
      </c>
    </row>
    <row r="1613" spans="1:22" ht="24" x14ac:dyDescent="0.25">
      <c r="A1613" s="414" t="s">
        <v>4383</v>
      </c>
      <c r="B1613" s="415" t="s">
        <v>35</v>
      </c>
      <c r="C1613" s="415">
        <v>483</v>
      </c>
      <c r="D1613" s="456">
        <v>16651</v>
      </c>
      <c r="E1613" s="416">
        <v>51503</v>
      </c>
      <c r="F1613" s="443">
        <v>26016603900000</v>
      </c>
      <c r="G1613" s="416">
        <v>12</v>
      </c>
      <c r="H1613" s="415" t="s">
        <v>4375</v>
      </c>
      <c r="I1613" s="418" t="s">
        <v>4376</v>
      </c>
      <c r="J1613" s="418" t="s">
        <v>4377</v>
      </c>
      <c r="K1613" s="418" t="s">
        <v>4378</v>
      </c>
      <c r="L1613" s="418" t="s">
        <v>4379</v>
      </c>
      <c r="M1613" s="419">
        <v>39.960250000000002</v>
      </c>
      <c r="N1613" s="419">
        <v>-79.877788888888887</v>
      </c>
      <c r="O1613" s="418" t="s">
        <v>4380</v>
      </c>
      <c r="P1613" s="413" t="s">
        <v>353</v>
      </c>
      <c r="Q1613" s="413" t="s">
        <v>4384</v>
      </c>
      <c r="R1613" s="413" t="s">
        <v>4385</v>
      </c>
      <c r="S1613" s="420" t="s">
        <v>44</v>
      </c>
      <c r="T1613" s="413"/>
      <c r="U1613" s="436"/>
      <c r="V1613" s="606">
        <f>LOOKUP(Table1[[#This Row],[JV '#]],Table4[JV '#],Table4[Construction Start Dates])</f>
        <v>42509</v>
      </c>
    </row>
    <row r="1614" spans="1:22" x14ac:dyDescent="0.25">
      <c r="A1614" s="414" t="s">
        <v>4386</v>
      </c>
      <c r="B1614" s="415" t="s">
        <v>35</v>
      </c>
      <c r="C1614" s="415">
        <v>484</v>
      </c>
      <c r="D1614" s="456">
        <v>16673</v>
      </c>
      <c r="E1614" s="415">
        <v>51484</v>
      </c>
      <c r="F1614" s="443">
        <v>26038100801000</v>
      </c>
      <c r="G1614" s="416">
        <v>12</v>
      </c>
      <c r="H1614" s="415" t="s">
        <v>4375</v>
      </c>
      <c r="I1614" s="418" t="s">
        <v>4387</v>
      </c>
      <c r="J1614" s="418" t="s">
        <v>4388</v>
      </c>
      <c r="K1614" s="418" t="s">
        <v>4389</v>
      </c>
      <c r="L1614" s="418" t="s">
        <v>4390</v>
      </c>
      <c r="M1614" s="419">
        <v>39.766138888888889</v>
      </c>
      <c r="N1614" s="419">
        <v>-79.624511111111104</v>
      </c>
      <c r="O1614" s="418">
        <v>20143580452</v>
      </c>
      <c r="P1614" s="413" t="s">
        <v>657</v>
      </c>
      <c r="Q1614" s="413" t="s">
        <v>208</v>
      </c>
      <c r="R1614" s="413" t="s">
        <v>209</v>
      </c>
      <c r="S1614" s="420" t="s">
        <v>44</v>
      </c>
      <c r="T1614" s="413"/>
      <c r="U1614" s="420"/>
      <c r="V1614" s="606">
        <f>LOOKUP(Table1[[#This Row],[JV '#]],Table4[JV '#],Table4[Construction Start Dates])</f>
        <v>42878</v>
      </c>
    </row>
    <row r="1615" spans="1:22" ht="24" x14ac:dyDescent="0.25">
      <c r="A1615" s="414" t="s">
        <v>4391</v>
      </c>
      <c r="B1615" s="415" t="s">
        <v>35</v>
      </c>
      <c r="C1615" s="415">
        <v>484</v>
      </c>
      <c r="D1615" s="456">
        <v>16673</v>
      </c>
      <c r="E1615" s="415">
        <v>51484</v>
      </c>
      <c r="F1615" s="443">
        <v>26038100801000</v>
      </c>
      <c r="G1615" s="416">
        <v>12</v>
      </c>
      <c r="H1615" s="415" t="s">
        <v>4375</v>
      </c>
      <c r="I1615" s="418" t="s">
        <v>4387</v>
      </c>
      <c r="J1615" s="418" t="s">
        <v>4388</v>
      </c>
      <c r="K1615" s="418" t="s">
        <v>4389</v>
      </c>
      <c r="L1615" s="418" t="s">
        <v>4390</v>
      </c>
      <c r="M1615" s="419">
        <v>39.766138888888889</v>
      </c>
      <c r="N1615" s="419">
        <v>-79.624511111111104</v>
      </c>
      <c r="O1615" s="418">
        <v>20143580452</v>
      </c>
      <c r="P1615" s="413" t="s">
        <v>46</v>
      </c>
      <c r="Q1615" s="413" t="s">
        <v>257</v>
      </c>
      <c r="R1615" s="413" t="s">
        <v>4382</v>
      </c>
      <c r="S1615" s="420" t="s">
        <v>44</v>
      </c>
      <c r="T1615" s="413"/>
      <c r="U1615" s="436"/>
      <c r="V1615" s="606">
        <f>LOOKUP(Table1[[#This Row],[JV '#]],Table4[JV '#],Table4[Construction Start Dates])</f>
        <v>42878</v>
      </c>
    </row>
    <row r="1616" spans="1:22" x14ac:dyDescent="0.25">
      <c r="A1616" s="414" t="s">
        <v>4392</v>
      </c>
      <c r="B1616" s="415" t="s">
        <v>35</v>
      </c>
      <c r="C1616" s="415">
        <v>484</v>
      </c>
      <c r="D1616" s="456">
        <v>16673</v>
      </c>
      <c r="E1616" s="415">
        <v>51484</v>
      </c>
      <c r="F1616" s="443">
        <v>26038100801000</v>
      </c>
      <c r="G1616" s="416">
        <v>12</v>
      </c>
      <c r="H1616" s="415" t="s">
        <v>4375</v>
      </c>
      <c r="I1616" s="418" t="s">
        <v>4387</v>
      </c>
      <c r="J1616" s="418" t="s">
        <v>4388</v>
      </c>
      <c r="K1616" s="418" t="s">
        <v>4389</v>
      </c>
      <c r="L1616" s="418" t="s">
        <v>4390</v>
      </c>
      <c r="M1616" s="419">
        <v>39.766138888888889</v>
      </c>
      <c r="N1616" s="419">
        <v>-79.624511111111104</v>
      </c>
      <c r="O1616" s="418">
        <v>20143580452</v>
      </c>
      <c r="P1616" s="413" t="s">
        <v>55</v>
      </c>
      <c r="Q1616" s="413" t="s">
        <v>3102</v>
      </c>
      <c r="R1616" s="413" t="s">
        <v>4393</v>
      </c>
      <c r="S1616" s="420"/>
      <c r="T1616" s="413"/>
      <c r="U1616" s="436"/>
      <c r="V1616" s="606">
        <f>LOOKUP(Table1[[#This Row],[JV '#]],Table4[JV '#],Table4[Construction Start Dates])</f>
        <v>42878</v>
      </c>
    </row>
    <row r="1617" spans="1:22" x14ac:dyDescent="0.25">
      <c r="A1617" s="414" t="s">
        <v>4394</v>
      </c>
      <c r="B1617" s="415" t="s">
        <v>35</v>
      </c>
      <c r="C1617" s="415">
        <v>484</v>
      </c>
      <c r="D1617" s="456">
        <v>16673</v>
      </c>
      <c r="E1617" s="415">
        <v>51484</v>
      </c>
      <c r="F1617" s="443">
        <v>26038100801000</v>
      </c>
      <c r="G1617" s="416">
        <v>12</v>
      </c>
      <c r="H1617" s="415" t="s">
        <v>4375</v>
      </c>
      <c r="I1617" s="418" t="s">
        <v>4387</v>
      </c>
      <c r="J1617" s="418" t="s">
        <v>4388</v>
      </c>
      <c r="K1617" s="418" t="s">
        <v>4389</v>
      </c>
      <c r="L1617" s="418" t="s">
        <v>4390</v>
      </c>
      <c r="M1617" s="419">
        <v>39.766138888888889</v>
      </c>
      <c r="N1617" s="419">
        <v>-79.624511111111104</v>
      </c>
      <c r="O1617" s="418">
        <v>20143580452</v>
      </c>
      <c r="P1617" s="413"/>
      <c r="Q1617" s="413" t="s">
        <v>4395</v>
      </c>
      <c r="R1617" s="413" t="s">
        <v>4396</v>
      </c>
      <c r="S1617" s="420" t="s">
        <v>44</v>
      </c>
      <c r="T1617" s="413"/>
      <c r="U1617" s="436"/>
      <c r="V1617" s="606">
        <f>LOOKUP(Table1[[#This Row],[JV '#]],Table4[JV '#],Table4[Construction Start Dates])</f>
        <v>42878</v>
      </c>
    </row>
    <row r="1618" spans="1:22" ht="24" x14ac:dyDescent="0.25">
      <c r="A1618" s="414" t="s">
        <v>4397</v>
      </c>
      <c r="B1618" s="415" t="s">
        <v>35</v>
      </c>
      <c r="C1618" s="415">
        <v>485</v>
      </c>
      <c r="D1618" s="416">
        <v>16713</v>
      </c>
      <c r="E1618" s="416">
        <v>74174</v>
      </c>
      <c r="F1618" s="443">
        <v>26100100200639</v>
      </c>
      <c r="G1618" s="416">
        <v>12</v>
      </c>
      <c r="H1618" s="415" t="s">
        <v>4375</v>
      </c>
      <c r="I1618" s="418" t="s">
        <v>4398</v>
      </c>
      <c r="J1618" s="418" t="s">
        <v>1269</v>
      </c>
      <c r="K1618" s="418" t="s">
        <v>4399</v>
      </c>
      <c r="L1618" s="418" t="s">
        <v>4400</v>
      </c>
      <c r="M1618" s="419">
        <v>39.951444444444448</v>
      </c>
      <c r="N1618" s="419">
        <v>-79.442055555555555</v>
      </c>
      <c r="O1618" s="418">
        <v>20151461291</v>
      </c>
      <c r="P1618" s="413" t="s">
        <v>309</v>
      </c>
      <c r="Q1618" s="413" t="s">
        <v>4401</v>
      </c>
      <c r="R1618" s="413" t="s">
        <v>4402</v>
      </c>
      <c r="S1618" s="420" t="s">
        <v>44</v>
      </c>
      <c r="T1618" s="413"/>
      <c r="U1618" s="420"/>
      <c r="V1618" s="606">
        <f>LOOKUP(Table1[[#This Row],[JV '#]],Table4[JV '#],Table4[Construction Start Dates])</f>
        <v>42891</v>
      </c>
    </row>
    <row r="1619" spans="1:22" x14ac:dyDescent="0.25">
      <c r="A1619" s="414" t="s">
        <v>4403</v>
      </c>
      <c r="B1619" s="415" t="s">
        <v>35</v>
      </c>
      <c r="C1619" s="415">
        <v>485</v>
      </c>
      <c r="D1619" s="416">
        <v>16713</v>
      </c>
      <c r="E1619" s="416">
        <v>74174</v>
      </c>
      <c r="F1619" s="443">
        <v>26100100200639</v>
      </c>
      <c r="G1619" s="416">
        <v>12</v>
      </c>
      <c r="H1619" s="415" t="s">
        <v>4375</v>
      </c>
      <c r="I1619" s="418" t="s">
        <v>4398</v>
      </c>
      <c r="J1619" s="418" t="s">
        <v>1269</v>
      </c>
      <c r="K1619" s="418" t="s">
        <v>4399</v>
      </c>
      <c r="L1619" s="418" t="s">
        <v>4400</v>
      </c>
      <c r="M1619" s="419">
        <v>39.951444444444448</v>
      </c>
      <c r="N1619" s="419">
        <v>-79.442055555555555</v>
      </c>
      <c r="O1619" s="418">
        <v>20151461291</v>
      </c>
      <c r="P1619" s="413"/>
      <c r="Q1619" s="413" t="s">
        <v>4404</v>
      </c>
      <c r="R1619" s="413" t="s">
        <v>4405</v>
      </c>
      <c r="S1619" s="420"/>
      <c r="T1619" s="413"/>
      <c r="U1619" s="436"/>
      <c r="V1619" s="606">
        <f>LOOKUP(Table1[[#This Row],[JV '#]],Table4[JV '#],Table4[Construction Start Dates])</f>
        <v>42891</v>
      </c>
    </row>
    <row r="1620" spans="1:22" ht="24" x14ac:dyDescent="0.25">
      <c r="A1620" s="414" t="s">
        <v>4406</v>
      </c>
      <c r="B1620" s="415" t="s">
        <v>35</v>
      </c>
      <c r="C1620" s="415">
        <v>485</v>
      </c>
      <c r="D1620" s="416">
        <v>16713</v>
      </c>
      <c r="E1620" s="416">
        <v>74174</v>
      </c>
      <c r="F1620" s="443">
        <v>26100100200639</v>
      </c>
      <c r="G1620" s="416">
        <v>12</v>
      </c>
      <c r="H1620" s="415" t="s">
        <v>4375</v>
      </c>
      <c r="I1620" s="418" t="s">
        <v>4398</v>
      </c>
      <c r="J1620" s="418" t="s">
        <v>1269</v>
      </c>
      <c r="K1620" s="418" t="s">
        <v>4399</v>
      </c>
      <c r="L1620" s="418" t="s">
        <v>4400</v>
      </c>
      <c r="M1620" s="419">
        <v>39.951444444444448</v>
      </c>
      <c r="N1620" s="419">
        <v>-79.442055555555555</v>
      </c>
      <c r="O1620" s="418">
        <v>20151461291</v>
      </c>
      <c r="P1620" s="413" t="s">
        <v>55</v>
      </c>
      <c r="Q1620" s="413" t="s">
        <v>56</v>
      </c>
      <c r="R1620" s="413" t="s">
        <v>57</v>
      </c>
      <c r="S1620" s="420"/>
      <c r="T1620" s="413"/>
      <c r="U1620" s="436"/>
      <c r="V1620" s="606">
        <f>LOOKUP(Table1[[#This Row],[JV '#]],Table4[JV '#],Table4[Construction Start Dates])</f>
        <v>42891</v>
      </c>
    </row>
    <row r="1621" spans="1:22" ht="24" x14ac:dyDescent="0.25">
      <c r="A1621" s="414" t="s">
        <v>4407</v>
      </c>
      <c r="B1621" s="415" t="s">
        <v>35</v>
      </c>
      <c r="C1621" s="415">
        <v>485</v>
      </c>
      <c r="D1621" s="416">
        <v>16713</v>
      </c>
      <c r="E1621" s="416">
        <v>74174</v>
      </c>
      <c r="F1621" s="443">
        <v>26100100200639</v>
      </c>
      <c r="G1621" s="416">
        <v>12</v>
      </c>
      <c r="H1621" s="415" t="s">
        <v>4375</v>
      </c>
      <c r="I1621" s="418" t="s">
        <v>4398</v>
      </c>
      <c r="J1621" s="418" t="s">
        <v>1269</v>
      </c>
      <c r="K1621" s="418" t="s">
        <v>4399</v>
      </c>
      <c r="L1621" s="418" t="s">
        <v>4400</v>
      </c>
      <c r="M1621" s="419">
        <v>39.951444444444448</v>
      </c>
      <c r="N1621" s="419">
        <v>-79.442055555555555</v>
      </c>
      <c r="O1621" s="418">
        <v>20151461291</v>
      </c>
      <c r="P1621" s="413" t="s">
        <v>46</v>
      </c>
      <c r="Q1621" s="413" t="s">
        <v>257</v>
      </c>
      <c r="R1621" s="413" t="s">
        <v>4382</v>
      </c>
      <c r="S1621" s="420"/>
      <c r="T1621" s="413"/>
      <c r="U1621" s="436"/>
      <c r="V1621" s="606">
        <f>LOOKUP(Table1[[#This Row],[JV '#]],Table4[JV '#],Table4[Construction Start Dates])</f>
        <v>42891</v>
      </c>
    </row>
    <row r="1622" spans="1:22" ht="24" x14ac:dyDescent="0.25">
      <c r="A1622" s="414" t="s">
        <v>4408</v>
      </c>
      <c r="B1622" s="415" t="s">
        <v>35</v>
      </c>
      <c r="C1622" s="415">
        <v>486</v>
      </c>
      <c r="D1622" s="456">
        <v>16720</v>
      </c>
      <c r="E1622" s="416">
        <v>74176</v>
      </c>
      <c r="F1622" s="443">
        <v>26100300320000</v>
      </c>
      <c r="G1622" s="416">
        <v>12</v>
      </c>
      <c r="H1622" s="415" t="s">
        <v>4375</v>
      </c>
      <c r="I1622" s="418" t="s">
        <v>4398</v>
      </c>
      <c r="J1622" s="418" t="s">
        <v>1284</v>
      </c>
      <c r="K1622" s="418" t="s">
        <v>300</v>
      </c>
      <c r="L1622" s="418" t="s">
        <v>4400</v>
      </c>
      <c r="M1622" s="419">
        <v>39.993111111111112</v>
      </c>
      <c r="N1622" s="419">
        <v>-79.41406111111111</v>
      </c>
      <c r="O1622" s="418">
        <v>20150350447</v>
      </c>
      <c r="P1622" s="413" t="s">
        <v>353</v>
      </c>
      <c r="Q1622" s="413" t="s">
        <v>4401</v>
      </c>
      <c r="R1622" s="413" t="s">
        <v>4402</v>
      </c>
      <c r="S1622" s="420" t="s">
        <v>44</v>
      </c>
      <c r="T1622" s="413"/>
      <c r="U1622" s="420"/>
      <c r="V1622" s="606">
        <f>LOOKUP(Table1[[#This Row],[JV '#]],Table4[JV '#],Table4[Construction Start Dates])</f>
        <v>42835</v>
      </c>
    </row>
    <row r="1623" spans="1:22" x14ac:dyDescent="0.25">
      <c r="A1623" s="414" t="s">
        <v>4409</v>
      </c>
      <c r="B1623" s="415" t="s">
        <v>35</v>
      </c>
      <c r="C1623" s="415">
        <v>486</v>
      </c>
      <c r="D1623" s="456">
        <v>16720</v>
      </c>
      <c r="E1623" s="416">
        <v>74176</v>
      </c>
      <c r="F1623" s="443">
        <v>26100300320000</v>
      </c>
      <c r="G1623" s="416">
        <v>12</v>
      </c>
      <c r="H1623" s="415" t="s">
        <v>4375</v>
      </c>
      <c r="I1623" s="418" t="s">
        <v>4398</v>
      </c>
      <c r="J1623" s="418" t="s">
        <v>1284</v>
      </c>
      <c r="K1623" s="418" t="s">
        <v>300</v>
      </c>
      <c r="L1623" s="418" t="s">
        <v>4400</v>
      </c>
      <c r="M1623" s="419">
        <v>39.993111111111112</v>
      </c>
      <c r="N1623" s="419">
        <v>-79.41406111111111</v>
      </c>
      <c r="O1623" s="418">
        <v>20150350447</v>
      </c>
      <c r="P1623" s="413"/>
      <c r="Q1623" s="413" t="s">
        <v>4404</v>
      </c>
      <c r="R1623" s="413" t="s">
        <v>4405</v>
      </c>
      <c r="S1623" s="420" t="s">
        <v>44</v>
      </c>
      <c r="T1623" s="413"/>
      <c r="U1623" s="436"/>
      <c r="V1623" s="606">
        <f>LOOKUP(Table1[[#This Row],[JV '#]],Table4[JV '#],Table4[Construction Start Dates])</f>
        <v>42835</v>
      </c>
    </row>
    <row r="1624" spans="1:22" ht="24" x14ac:dyDescent="0.25">
      <c r="A1624" s="414" t="s">
        <v>4410</v>
      </c>
      <c r="B1624" s="415" t="s">
        <v>35</v>
      </c>
      <c r="C1624" s="415">
        <v>486</v>
      </c>
      <c r="D1624" s="456">
        <v>16720</v>
      </c>
      <c r="E1624" s="416">
        <v>74176</v>
      </c>
      <c r="F1624" s="443">
        <v>26100300320000</v>
      </c>
      <c r="G1624" s="416">
        <v>12</v>
      </c>
      <c r="H1624" s="415" t="s">
        <v>4375</v>
      </c>
      <c r="I1624" s="418" t="s">
        <v>4398</v>
      </c>
      <c r="J1624" s="418" t="s">
        <v>1284</v>
      </c>
      <c r="K1624" s="418" t="s">
        <v>300</v>
      </c>
      <c r="L1624" s="418" t="s">
        <v>4400</v>
      </c>
      <c r="M1624" s="419">
        <v>39.993111111111112</v>
      </c>
      <c r="N1624" s="419">
        <v>-79.41406111111111</v>
      </c>
      <c r="O1624" s="418">
        <v>20150350447</v>
      </c>
      <c r="P1624" s="413" t="s">
        <v>55</v>
      </c>
      <c r="Q1624" s="413" t="s">
        <v>56</v>
      </c>
      <c r="R1624" s="413" t="s">
        <v>57</v>
      </c>
      <c r="S1624" s="420"/>
      <c r="T1624" s="413"/>
      <c r="U1624" s="436"/>
      <c r="V1624" s="606">
        <f>LOOKUP(Table1[[#This Row],[JV '#]],Table4[JV '#],Table4[Construction Start Dates])</f>
        <v>42835</v>
      </c>
    </row>
    <row r="1625" spans="1:22" ht="24" x14ac:dyDescent="0.25">
      <c r="A1625" s="414" t="s">
        <v>4411</v>
      </c>
      <c r="B1625" s="415" t="s">
        <v>35</v>
      </c>
      <c r="C1625" s="415">
        <v>486</v>
      </c>
      <c r="D1625" s="456">
        <v>16720</v>
      </c>
      <c r="E1625" s="416">
        <v>74176</v>
      </c>
      <c r="F1625" s="443">
        <v>26100300320000</v>
      </c>
      <c r="G1625" s="416">
        <v>12</v>
      </c>
      <c r="H1625" s="415" t="s">
        <v>4375</v>
      </c>
      <c r="I1625" s="418" t="s">
        <v>4398</v>
      </c>
      <c r="J1625" s="418" t="s">
        <v>1284</v>
      </c>
      <c r="K1625" s="418" t="s">
        <v>300</v>
      </c>
      <c r="L1625" s="418" t="s">
        <v>4400</v>
      </c>
      <c r="M1625" s="419">
        <v>39.993111111111112</v>
      </c>
      <c r="N1625" s="419">
        <v>-79.41406111111111</v>
      </c>
      <c r="O1625" s="418">
        <v>20150350447</v>
      </c>
      <c r="P1625" s="413" t="s">
        <v>46</v>
      </c>
      <c r="Q1625" s="413" t="s">
        <v>257</v>
      </c>
      <c r="R1625" s="413" t="s">
        <v>4382</v>
      </c>
      <c r="S1625" s="420" t="s">
        <v>44</v>
      </c>
      <c r="T1625" s="413"/>
      <c r="U1625" s="436"/>
      <c r="V1625" s="606">
        <f>LOOKUP(Table1[[#This Row],[JV '#]],Table4[JV '#],Table4[Construction Start Dates])</f>
        <v>42835</v>
      </c>
    </row>
    <row r="1626" spans="1:22" ht="24" x14ac:dyDescent="0.25">
      <c r="A1626" s="414">
        <v>487</v>
      </c>
      <c r="B1626" s="415" t="s">
        <v>35</v>
      </c>
      <c r="C1626" s="415">
        <v>487</v>
      </c>
      <c r="D1626" s="416">
        <v>16725</v>
      </c>
      <c r="E1626" s="416">
        <v>81961</v>
      </c>
      <c r="F1626" s="443">
        <v>26100700300000</v>
      </c>
      <c r="G1626" s="416">
        <v>12</v>
      </c>
      <c r="H1626" s="415" t="s">
        <v>4375</v>
      </c>
      <c r="I1626" s="418" t="s">
        <v>4412</v>
      </c>
      <c r="J1626" s="418" t="s">
        <v>1345</v>
      </c>
      <c r="K1626" s="418" t="s">
        <v>4413</v>
      </c>
      <c r="L1626" s="418" t="s">
        <v>4414</v>
      </c>
      <c r="M1626" s="419">
        <v>40.068111111111108</v>
      </c>
      <c r="N1626" s="419">
        <v>-79.399222222222221</v>
      </c>
      <c r="O1626" s="418">
        <v>20151422555</v>
      </c>
      <c r="P1626" s="413" t="s">
        <v>46</v>
      </c>
      <c r="Q1626" s="413" t="s">
        <v>257</v>
      </c>
      <c r="R1626" s="413" t="s">
        <v>4382</v>
      </c>
      <c r="S1626" s="420"/>
      <c r="T1626" s="413"/>
      <c r="U1626" s="420"/>
      <c r="V1626" s="606">
        <f>LOOKUP(Table1[[#This Row],[JV '#]],Table4[JV '#],Table4[Construction Start Dates])</f>
        <v>42895</v>
      </c>
    </row>
    <row r="1627" spans="1:22" ht="24" x14ac:dyDescent="0.25">
      <c r="A1627" s="414">
        <v>488</v>
      </c>
      <c r="B1627" s="415" t="s">
        <v>35</v>
      </c>
      <c r="C1627" s="415">
        <v>488</v>
      </c>
      <c r="D1627" s="416">
        <v>16736</v>
      </c>
      <c r="E1627" s="416">
        <v>29781</v>
      </c>
      <c r="F1627" s="443">
        <v>26101800100206</v>
      </c>
      <c r="G1627" s="416">
        <v>12</v>
      </c>
      <c r="H1627" s="415" t="s">
        <v>4375</v>
      </c>
      <c r="I1627" s="418" t="s">
        <v>4415</v>
      </c>
      <c r="J1627" s="418" t="s">
        <v>1430</v>
      </c>
      <c r="K1627" s="418" t="s">
        <v>4416</v>
      </c>
      <c r="L1627" s="418" t="s">
        <v>4417</v>
      </c>
      <c r="M1627" s="419">
        <v>39.952194444444444</v>
      </c>
      <c r="N1627" s="419">
        <v>-79.730019444444451</v>
      </c>
      <c r="O1627" s="418">
        <v>20150281894</v>
      </c>
      <c r="P1627" s="413" t="s">
        <v>46</v>
      </c>
      <c r="Q1627" s="413" t="s">
        <v>257</v>
      </c>
      <c r="R1627" s="413" t="s">
        <v>4382</v>
      </c>
      <c r="S1627" s="420" t="s">
        <v>44</v>
      </c>
      <c r="T1627" s="413"/>
      <c r="U1627" s="420"/>
      <c r="V1627" s="606">
        <f>LOOKUP(Table1[[#This Row],[JV '#]],Table4[JV '#],Table4[Construction Start Dates])</f>
        <v>42587</v>
      </c>
    </row>
    <row r="1628" spans="1:22" x14ac:dyDescent="0.25">
      <c r="A1628" s="414" t="s">
        <v>4418</v>
      </c>
      <c r="B1628" s="415" t="s">
        <v>35</v>
      </c>
      <c r="C1628" s="415">
        <v>489</v>
      </c>
      <c r="D1628" s="416">
        <v>16752</v>
      </c>
      <c r="E1628" s="416">
        <v>69229</v>
      </c>
      <c r="F1628" s="443">
        <v>26103100100053</v>
      </c>
      <c r="G1628" s="416">
        <v>12</v>
      </c>
      <c r="H1628" s="415" t="s">
        <v>4375</v>
      </c>
      <c r="I1628" s="418" t="s">
        <v>4419</v>
      </c>
      <c r="J1628" s="418" t="s">
        <v>4420</v>
      </c>
      <c r="K1628" s="418" t="s">
        <v>4421</v>
      </c>
      <c r="L1628" s="418" t="s">
        <v>4422</v>
      </c>
      <c r="M1628" s="419">
        <v>40.026444444444444</v>
      </c>
      <c r="N1628" s="419">
        <v>-79.589630555555559</v>
      </c>
      <c r="O1628" s="418">
        <v>20150291510</v>
      </c>
      <c r="P1628" s="413" t="s">
        <v>657</v>
      </c>
      <c r="Q1628" s="413" t="s">
        <v>208</v>
      </c>
      <c r="R1628" s="413" t="s">
        <v>209</v>
      </c>
      <c r="S1628" s="420" t="s">
        <v>44</v>
      </c>
      <c r="T1628" s="413"/>
      <c r="U1628" s="420"/>
      <c r="V1628" s="606">
        <f>LOOKUP(Table1[[#This Row],[JV '#]],Table4[JV '#],Table4[Construction Start Dates])</f>
        <v>42559</v>
      </c>
    </row>
    <row r="1629" spans="1:22" ht="24" x14ac:dyDescent="0.25">
      <c r="A1629" s="414" t="s">
        <v>4423</v>
      </c>
      <c r="B1629" s="415" t="s">
        <v>35</v>
      </c>
      <c r="C1629" s="415">
        <v>489</v>
      </c>
      <c r="D1629" s="416">
        <v>16752</v>
      </c>
      <c r="E1629" s="416">
        <v>69229</v>
      </c>
      <c r="F1629" s="443">
        <v>26103100100053</v>
      </c>
      <c r="G1629" s="416">
        <v>12</v>
      </c>
      <c r="H1629" s="415" t="s">
        <v>4375</v>
      </c>
      <c r="I1629" s="418" t="s">
        <v>4419</v>
      </c>
      <c r="J1629" s="418" t="s">
        <v>4420</v>
      </c>
      <c r="K1629" s="418" t="s">
        <v>4421</v>
      </c>
      <c r="L1629" s="418" t="s">
        <v>4422</v>
      </c>
      <c r="M1629" s="419">
        <v>40.026444444444444</v>
      </c>
      <c r="N1629" s="419">
        <v>-79.589630555555559</v>
      </c>
      <c r="O1629" s="418">
        <v>20150291510</v>
      </c>
      <c r="P1629" s="413"/>
      <c r="Q1629" s="413" t="s">
        <v>4424</v>
      </c>
      <c r="R1629" s="413" t="s">
        <v>4425</v>
      </c>
      <c r="S1629" s="420"/>
      <c r="T1629" s="413"/>
      <c r="U1629" s="436"/>
      <c r="V1629" s="606">
        <f>LOOKUP(Table1[[#This Row],[JV '#]],Table4[JV '#],Table4[Construction Start Dates])</f>
        <v>42559</v>
      </c>
    </row>
    <row r="1630" spans="1:22" ht="24" x14ac:dyDescent="0.25">
      <c r="A1630" s="414" t="s">
        <v>4426</v>
      </c>
      <c r="B1630" s="415" t="s">
        <v>35</v>
      </c>
      <c r="C1630" s="415">
        <v>489</v>
      </c>
      <c r="D1630" s="416">
        <v>16752</v>
      </c>
      <c r="E1630" s="416">
        <v>69229</v>
      </c>
      <c r="F1630" s="443">
        <v>26103100100053</v>
      </c>
      <c r="G1630" s="416">
        <v>12</v>
      </c>
      <c r="H1630" s="415" t="s">
        <v>4375</v>
      </c>
      <c r="I1630" s="418" t="s">
        <v>4419</v>
      </c>
      <c r="J1630" s="418" t="s">
        <v>4420</v>
      </c>
      <c r="K1630" s="418" t="s">
        <v>4421</v>
      </c>
      <c r="L1630" s="418" t="s">
        <v>4422</v>
      </c>
      <c r="M1630" s="419">
        <v>40.026444444444444</v>
      </c>
      <c r="N1630" s="419">
        <v>-79.589630555555559</v>
      </c>
      <c r="O1630" s="418">
        <v>20150291510</v>
      </c>
      <c r="P1630" s="413" t="s">
        <v>46</v>
      </c>
      <c r="Q1630" s="413" t="s">
        <v>257</v>
      </c>
      <c r="R1630" s="413" t="s">
        <v>4382</v>
      </c>
      <c r="S1630" s="420"/>
      <c r="T1630" s="413"/>
      <c r="U1630" s="436"/>
      <c r="V1630" s="606">
        <f>LOOKUP(Table1[[#This Row],[JV '#]],Table4[JV '#],Table4[Construction Start Dates])</f>
        <v>42559</v>
      </c>
    </row>
    <row r="1631" spans="1:22" x14ac:dyDescent="0.25">
      <c r="A1631" s="414" t="s">
        <v>4427</v>
      </c>
      <c r="B1631" s="415" t="s">
        <v>35</v>
      </c>
      <c r="C1631" s="415">
        <v>489</v>
      </c>
      <c r="D1631" s="416">
        <v>16752</v>
      </c>
      <c r="E1631" s="416">
        <v>69229</v>
      </c>
      <c r="F1631" s="443">
        <v>26103100100053</v>
      </c>
      <c r="G1631" s="416">
        <v>12</v>
      </c>
      <c r="H1631" s="415" t="s">
        <v>4375</v>
      </c>
      <c r="I1631" s="418" t="s">
        <v>4419</v>
      </c>
      <c r="J1631" s="418" t="s">
        <v>4420</v>
      </c>
      <c r="K1631" s="418" t="s">
        <v>4421</v>
      </c>
      <c r="L1631" s="418" t="s">
        <v>4422</v>
      </c>
      <c r="M1631" s="419">
        <v>40.026444444444444</v>
      </c>
      <c r="N1631" s="419">
        <v>-79.589630555555559</v>
      </c>
      <c r="O1631" s="418">
        <v>20150291510</v>
      </c>
      <c r="P1631" s="413" t="s">
        <v>55</v>
      </c>
      <c r="Q1631" s="413" t="s">
        <v>134</v>
      </c>
      <c r="R1631" s="413" t="s">
        <v>2655</v>
      </c>
      <c r="S1631" s="420"/>
      <c r="T1631" s="413"/>
      <c r="U1631" s="436"/>
      <c r="V1631" s="606">
        <f>LOOKUP(Table1[[#This Row],[JV '#]],Table4[JV '#],Table4[Construction Start Dates])</f>
        <v>42559</v>
      </c>
    </row>
    <row r="1632" spans="1:22" x14ac:dyDescent="0.25">
      <c r="A1632" s="414" t="s">
        <v>4428</v>
      </c>
      <c r="B1632" s="415" t="s">
        <v>35</v>
      </c>
      <c r="C1632" s="415">
        <v>489</v>
      </c>
      <c r="D1632" s="416">
        <v>16752</v>
      </c>
      <c r="E1632" s="416">
        <v>69229</v>
      </c>
      <c r="F1632" s="443">
        <v>26103100100053</v>
      </c>
      <c r="G1632" s="416">
        <v>12</v>
      </c>
      <c r="H1632" s="415" t="s">
        <v>4375</v>
      </c>
      <c r="I1632" s="418" t="s">
        <v>4419</v>
      </c>
      <c r="J1632" s="418" t="s">
        <v>4420</v>
      </c>
      <c r="K1632" s="418" t="s">
        <v>4421</v>
      </c>
      <c r="L1632" s="418" t="s">
        <v>4422</v>
      </c>
      <c r="M1632" s="419">
        <v>40.026444444444444</v>
      </c>
      <c r="N1632" s="419">
        <v>-79.589630555555559</v>
      </c>
      <c r="O1632" s="418">
        <v>20150291510</v>
      </c>
      <c r="P1632" s="413" t="s">
        <v>353</v>
      </c>
      <c r="Q1632" s="413" t="s">
        <v>382</v>
      </c>
      <c r="R1632" s="413" t="s">
        <v>4429</v>
      </c>
      <c r="S1632" s="420" t="s">
        <v>44</v>
      </c>
      <c r="T1632" s="413"/>
      <c r="U1632" s="436"/>
      <c r="V1632" s="606">
        <f>LOOKUP(Table1[[#This Row],[JV '#]],Table4[JV '#],Table4[Construction Start Dates])</f>
        <v>42559</v>
      </c>
    </row>
    <row r="1633" spans="1:22" ht="24" x14ac:dyDescent="0.25">
      <c r="A1633" s="414" t="s">
        <v>4430</v>
      </c>
      <c r="B1633" s="415" t="s">
        <v>35</v>
      </c>
      <c r="C1633" s="415">
        <v>490</v>
      </c>
      <c r="D1633" s="416">
        <v>16757</v>
      </c>
      <c r="E1633" s="416">
        <v>74345</v>
      </c>
      <c r="F1633" s="443">
        <v>26103100601336</v>
      </c>
      <c r="G1633" s="416">
        <v>12</v>
      </c>
      <c r="H1633" s="415" t="s">
        <v>4375</v>
      </c>
      <c r="I1633" s="418" t="s">
        <v>4431</v>
      </c>
      <c r="J1633" s="418" t="s">
        <v>4420</v>
      </c>
      <c r="K1633" s="413" t="s">
        <v>4432</v>
      </c>
      <c r="L1633" s="413" t="s">
        <v>4433</v>
      </c>
      <c r="M1633" s="539">
        <v>40.051777777777779</v>
      </c>
      <c r="N1633" s="539">
        <v>-79.60585555555555</v>
      </c>
      <c r="O1633" s="418" t="s">
        <v>4434</v>
      </c>
      <c r="P1633" s="413" t="s">
        <v>55</v>
      </c>
      <c r="Q1633" s="413" t="s">
        <v>134</v>
      </c>
      <c r="R1633" s="413" t="s">
        <v>2655</v>
      </c>
      <c r="S1633" s="420"/>
      <c r="T1633" s="413"/>
      <c r="U1633" s="420"/>
      <c r="V1633" s="606">
        <f>LOOKUP(Table1[[#This Row],[JV '#]],Table4[JV '#],Table4[Construction Start Dates])</f>
        <v>42898</v>
      </c>
    </row>
    <row r="1634" spans="1:22" ht="24" x14ac:dyDescent="0.25">
      <c r="A1634" s="414" t="s">
        <v>4435</v>
      </c>
      <c r="B1634" s="415" t="s">
        <v>35</v>
      </c>
      <c r="C1634" s="415">
        <v>490</v>
      </c>
      <c r="D1634" s="416">
        <v>16757</v>
      </c>
      <c r="E1634" s="416">
        <v>74345</v>
      </c>
      <c r="F1634" s="443">
        <v>26103100601336</v>
      </c>
      <c r="G1634" s="416">
        <v>12</v>
      </c>
      <c r="H1634" s="415" t="s">
        <v>4375</v>
      </c>
      <c r="I1634" s="418" t="s">
        <v>4431</v>
      </c>
      <c r="J1634" s="418" t="s">
        <v>4420</v>
      </c>
      <c r="K1634" s="413" t="s">
        <v>4432</v>
      </c>
      <c r="L1634" s="413" t="s">
        <v>4433</v>
      </c>
      <c r="M1634" s="539">
        <v>40.051777777777779</v>
      </c>
      <c r="N1634" s="539">
        <v>-79.60585555555555</v>
      </c>
      <c r="O1634" s="418" t="s">
        <v>4434</v>
      </c>
      <c r="P1634" s="413" t="s">
        <v>46</v>
      </c>
      <c r="Q1634" s="413" t="s">
        <v>257</v>
      </c>
      <c r="R1634" s="413" t="s">
        <v>4382</v>
      </c>
      <c r="S1634" s="420"/>
      <c r="T1634" s="413"/>
      <c r="U1634" s="436"/>
      <c r="V1634" s="606">
        <f>LOOKUP(Table1[[#This Row],[JV '#]],Table4[JV '#],Table4[Construction Start Dates])</f>
        <v>42898</v>
      </c>
    </row>
    <row r="1635" spans="1:22" ht="24" x14ac:dyDescent="0.25">
      <c r="A1635" s="414" t="s">
        <v>4436</v>
      </c>
      <c r="B1635" s="415" t="s">
        <v>35</v>
      </c>
      <c r="C1635" s="415">
        <v>491</v>
      </c>
      <c r="D1635" s="416">
        <v>16758</v>
      </c>
      <c r="E1635" s="416">
        <v>76009</v>
      </c>
      <c r="F1635" s="443">
        <v>26103100700299</v>
      </c>
      <c r="G1635" s="416">
        <v>12</v>
      </c>
      <c r="H1635" s="415" t="s">
        <v>4375</v>
      </c>
      <c r="I1635" s="418" t="s">
        <v>4437</v>
      </c>
      <c r="J1635" s="418" t="s">
        <v>4420</v>
      </c>
      <c r="K1635" s="561" t="s">
        <v>4438</v>
      </c>
      <c r="L1635" s="561" t="s">
        <v>4439</v>
      </c>
      <c r="M1635" s="480">
        <v>40.053111111111114</v>
      </c>
      <c r="N1635" s="480">
        <v>-79.604711111111115</v>
      </c>
      <c r="O1635" s="418" t="s">
        <v>4440</v>
      </c>
      <c r="P1635" s="413" t="s">
        <v>55</v>
      </c>
      <c r="Q1635" s="413" t="s">
        <v>134</v>
      </c>
      <c r="R1635" s="413" t="s">
        <v>2655</v>
      </c>
      <c r="S1635" s="420"/>
      <c r="T1635" s="413"/>
      <c r="U1635" s="420"/>
      <c r="V1635" s="606">
        <f>LOOKUP(Table1[[#This Row],[JV '#]],Table4[JV '#],Table4[Construction Start Dates])</f>
        <v>42793</v>
      </c>
    </row>
    <row r="1636" spans="1:22" ht="24" x14ac:dyDescent="0.25">
      <c r="A1636" s="414" t="s">
        <v>4441</v>
      </c>
      <c r="B1636" s="415" t="s">
        <v>35</v>
      </c>
      <c r="C1636" s="415">
        <v>491</v>
      </c>
      <c r="D1636" s="416">
        <v>16758</v>
      </c>
      <c r="E1636" s="416">
        <v>76009</v>
      </c>
      <c r="F1636" s="443">
        <v>26103100700299</v>
      </c>
      <c r="G1636" s="416">
        <v>12</v>
      </c>
      <c r="H1636" s="415" t="s">
        <v>4375</v>
      </c>
      <c r="I1636" s="418" t="s">
        <v>4437</v>
      </c>
      <c r="J1636" s="418" t="s">
        <v>4420</v>
      </c>
      <c r="K1636" s="561" t="s">
        <v>4438</v>
      </c>
      <c r="L1636" s="561" t="s">
        <v>4439</v>
      </c>
      <c r="M1636" s="480">
        <v>40.053111111111114</v>
      </c>
      <c r="N1636" s="480">
        <v>-79.604711111111115</v>
      </c>
      <c r="O1636" s="418" t="s">
        <v>4440</v>
      </c>
      <c r="P1636" s="413" t="s">
        <v>46</v>
      </c>
      <c r="Q1636" s="413" t="s">
        <v>257</v>
      </c>
      <c r="R1636" s="413" t="s">
        <v>4382</v>
      </c>
      <c r="S1636" s="420"/>
      <c r="T1636" s="413"/>
      <c r="U1636" s="436"/>
      <c r="V1636" s="606">
        <f>LOOKUP(Table1[[#This Row],[JV '#]],Table4[JV '#],Table4[Construction Start Dates])</f>
        <v>42793</v>
      </c>
    </row>
    <row r="1637" spans="1:22" ht="24" x14ac:dyDescent="0.25">
      <c r="A1637" s="414" t="s">
        <v>4442</v>
      </c>
      <c r="B1637" s="415" t="s">
        <v>35</v>
      </c>
      <c r="C1637" s="459">
        <v>492</v>
      </c>
      <c r="D1637" s="416">
        <v>16782</v>
      </c>
      <c r="E1637" s="416">
        <v>76012</v>
      </c>
      <c r="F1637" s="489">
        <v>26104300200093</v>
      </c>
      <c r="G1637" s="416">
        <v>12</v>
      </c>
      <c r="H1637" s="415" t="s">
        <v>4375</v>
      </c>
      <c r="I1637" s="418" t="s">
        <v>4415</v>
      </c>
      <c r="J1637" s="418" t="s">
        <v>4443</v>
      </c>
      <c r="K1637" s="418" t="s">
        <v>4444</v>
      </c>
      <c r="L1637" s="418" t="s">
        <v>4417</v>
      </c>
      <c r="M1637" s="419">
        <v>39.951194444444447</v>
      </c>
      <c r="N1637" s="419">
        <v>-79.735355555555557</v>
      </c>
      <c r="O1637" s="418" t="s">
        <v>4445</v>
      </c>
      <c r="P1637" s="413" t="s">
        <v>353</v>
      </c>
      <c r="Q1637" s="413" t="s">
        <v>4446</v>
      </c>
      <c r="R1637" s="413" t="s">
        <v>4447</v>
      </c>
      <c r="S1637" s="420" t="s">
        <v>44</v>
      </c>
      <c r="T1637" s="413"/>
      <c r="U1637" s="420"/>
      <c r="V1637" s="606">
        <f>LOOKUP(Table1[[#This Row],[JV '#]],Table4[JV '#],Table4[Construction Start Dates])</f>
        <v>42559</v>
      </c>
    </row>
    <row r="1638" spans="1:22" ht="24" x14ac:dyDescent="0.25">
      <c r="A1638" s="414" t="s">
        <v>4448</v>
      </c>
      <c r="B1638" s="415" t="s">
        <v>35</v>
      </c>
      <c r="C1638" s="459">
        <v>492</v>
      </c>
      <c r="D1638" s="416">
        <v>16782</v>
      </c>
      <c r="E1638" s="416">
        <v>76012</v>
      </c>
      <c r="F1638" s="489">
        <v>26104300200093</v>
      </c>
      <c r="G1638" s="416">
        <v>12</v>
      </c>
      <c r="H1638" s="415" t="s">
        <v>4375</v>
      </c>
      <c r="I1638" s="418" t="s">
        <v>4415</v>
      </c>
      <c r="J1638" s="418" t="s">
        <v>4443</v>
      </c>
      <c r="K1638" s="418" t="s">
        <v>4444</v>
      </c>
      <c r="L1638" s="418" t="s">
        <v>4417</v>
      </c>
      <c r="M1638" s="419">
        <v>39.951194444444447</v>
      </c>
      <c r="N1638" s="419">
        <v>-79.735355555555557</v>
      </c>
      <c r="O1638" s="418" t="s">
        <v>4445</v>
      </c>
      <c r="P1638" s="413" t="s">
        <v>46</v>
      </c>
      <c r="Q1638" s="413" t="s">
        <v>257</v>
      </c>
      <c r="R1638" s="413" t="s">
        <v>4382</v>
      </c>
      <c r="S1638" s="420"/>
      <c r="T1638" s="413"/>
      <c r="U1638" s="436"/>
      <c r="V1638" s="606">
        <f>LOOKUP(Table1[[#This Row],[JV '#]],Table4[JV '#],Table4[Construction Start Dates])</f>
        <v>42559</v>
      </c>
    </row>
    <row r="1639" spans="1:22" ht="24" x14ac:dyDescent="0.25">
      <c r="A1639" s="414" t="s">
        <v>4449</v>
      </c>
      <c r="B1639" s="415" t="s">
        <v>35</v>
      </c>
      <c r="C1639" s="459">
        <v>492</v>
      </c>
      <c r="D1639" s="416">
        <v>16782</v>
      </c>
      <c r="E1639" s="416">
        <v>76012</v>
      </c>
      <c r="F1639" s="489">
        <v>26104300200093</v>
      </c>
      <c r="G1639" s="416">
        <v>12</v>
      </c>
      <c r="H1639" s="415" t="s">
        <v>4375</v>
      </c>
      <c r="I1639" s="418" t="s">
        <v>4415</v>
      </c>
      <c r="J1639" s="418" t="s">
        <v>4443</v>
      </c>
      <c r="K1639" s="418" t="s">
        <v>4444</v>
      </c>
      <c r="L1639" s="418" t="s">
        <v>4417</v>
      </c>
      <c r="M1639" s="419">
        <v>39.951194444444447</v>
      </c>
      <c r="N1639" s="419">
        <v>-79.735355555555557</v>
      </c>
      <c r="O1639" s="418" t="s">
        <v>4445</v>
      </c>
      <c r="P1639" s="413"/>
      <c r="Q1639" s="413" t="s">
        <v>4450</v>
      </c>
      <c r="R1639" s="413" t="s">
        <v>4451</v>
      </c>
      <c r="S1639" s="420" t="s">
        <v>44</v>
      </c>
      <c r="T1639" s="413"/>
      <c r="U1639" s="436"/>
      <c r="V1639" s="606">
        <f>LOOKUP(Table1[[#This Row],[JV '#]],Table4[JV '#],Table4[Construction Start Dates])</f>
        <v>42559</v>
      </c>
    </row>
    <row r="1640" spans="1:22" ht="24" x14ac:dyDescent="0.25">
      <c r="A1640" s="414" t="s">
        <v>4452</v>
      </c>
      <c r="B1640" s="415" t="s">
        <v>35</v>
      </c>
      <c r="C1640" s="415">
        <v>493</v>
      </c>
      <c r="D1640" s="456">
        <v>16789</v>
      </c>
      <c r="E1640" s="416">
        <v>29820</v>
      </c>
      <c r="F1640" s="443">
        <v>26105000101121</v>
      </c>
      <c r="G1640" s="416">
        <v>12</v>
      </c>
      <c r="H1640" s="415" t="s">
        <v>4375</v>
      </c>
      <c r="I1640" s="418" t="s">
        <v>4453</v>
      </c>
      <c r="J1640" s="418" t="s">
        <v>4454</v>
      </c>
      <c r="K1640" s="418" t="s">
        <v>4421</v>
      </c>
      <c r="L1640" s="418" t="s">
        <v>4455</v>
      </c>
      <c r="M1640" s="419">
        <v>40.054944444444445</v>
      </c>
      <c r="N1640" s="419">
        <v>-79.55501666666666</v>
      </c>
      <c r="O1640" s="418">
        <v>20143571183</v>
      </c>
      <c r="P1640" s="413" t="s">
        <v>353</v>
      </c>
      <c r="Q1640" s="413" t="s">
        <v>4456</v>
      </c>
      <c r="R1640" s="413" t="s">
        <v>4457</v>
      </c>
      <c r="S1640" s="420" t="s">
        <v>44</v>
      </c>
      <c r="T1640" s="413"/>
      <c r="U1640" s="420"/>
      <c r="V1640" s="606">
        <f>LOOKUP(Table1[[#This Row],[JV '#]],Table4[JV '#],Table4[Construction Start Dates])</f>
        <v>42443</v>
      </c>
    </row>
    <row r="1641" spans="1:22" ht="48" x14ac:dyDescent="0.25">
      <c r="A1641" s="414" t="s">
        <v>4458</v>
      </c>
      <c r="B1641" s="415" t="s">
        <v>35</v>
      </c>
      <c r="C1641" s="415">
        <v>493</v>
      </c>
      <c r="D1641" s="456">
        <v>16789</v>
      </c>
      <c r="E1641" s="416">
        <v>29820</v>
      </c>
      <c r="F1641" s="443">
        <v>26105000101121</v>
      </c>
      <c r="G1641" s="416">
        <v>12</v>
      </c>
      <c r="H1641" s="415" t="s">
        <v>4375</v>
      </c>
      <c r="I1641" s="418" t="s">
        <v>4453</v>
      </c>
      <c r="J1641" s="418" t="s">
        <v>4454</v>
      </c>
      <c r="K1641" s="418" t="s">
        <v>4421</v>
      </c>
      <c r="L1641" s="418" t="s">
        <v>4455</v>
      </c>
      <c r="M1641" s="419">
        <v>40.054944444444445</v>
      </c>
      <c r="N1641" s="419">
        <v>-79.55501666666666</v>
      </c>
      <c r="O1641" s="418">
        <v>20143571183</v>
      </c>
      <c r="P1641" s="413" t="s">
        <v>46</v>
      </c>
      <c r="Q1641" s="413" t="s">
        <v>4459</v>
      </c>
      <c r="R1641" s="413" t="s">
        <v>4460</v>
      </c>
      <c r="S1641" s="420"/>
      <c r="T1641" s="413"/>
      <c r="U1641" s="420"/>
      <c r="V1641" s="606">
        <f>LOOKUP(Table1[[#This Row],[JV '#]],Table4[JV '#],Table4[Construction Start Dates])</f>
        <v>42443</v>
      </c>
    </row>
    <row r="1642" spans="1:22" ht="24" x14ac:dyDescent="0.25">
      <c r="A1642" s="414" t="s">
        <v>4461</v>
      </c>
      <c r="B1642" s="415" t="s">
        <v>35</v>
      </c>
      <c r="C1642" s="415">
        <v>493</v>
      </c>
      <c r="D1642" s="456">
        <v>16789</v>
      </c>
      <c r="E1642" s="416">
        <v>29820</v>
      </c>
      <c r="F1642" s="443">
        <v>26105000101121</v>
      </c>
      <c r="G1642" s="416">
        <v>12</v>
      </c>
      <c r="H1642" s="415" t="s">
        <v>4375</v>
      </c>
      <c r="I1642" s="418" t="s">
        <v>4453</v>
      </c>
      <c r="J1642" s="418" t="s">
        <v>4454</v>
      </c>
      <c r="K1642" s="418" t="s">
        <v>4421</v>
      </c>
      <c r="L1642" s="418" t="s">
        <v>4455</v>
      </c>
      <c r="M1642" s="419">
        <v>40.054944444444445</v>
      </c>
      <c r="N1642" s="419">
        <v>-79.55501666666666</v>
      </c>
      <c r="O1642" s="418">
        <v>20143571183</v>
      </c>
      <c r="P1642" s="413" t="s">
        <v>55</v>
      </c>
      <c r="Q1642" s="413" t="s">
        <v>134</v>
      </c>
      <c r="R1642" s="413" t="s">
        <v>4462</v>
      </c>
      <c r="S1642" s="420"/>
      <c r="T1642" s="413"/>
      <c r="U1642" s="420"/>
      <c r="V1642" s="606">
        <f>LOOKUP(Table1[[#This Row],[JV '#]],Table4[JV '#],Table4[Construction Start Dates])</f>
        <v>42443</v>
      </c>
    </row>
    <row r="1643" spans="1:22" ht="36" x14ac:dyDescent="0.25">
      <c r="A1643" s="414" t="s">
        <v>4463</v>
      </c>
      <c r="B1643" s="415" t="s">
        <v>35</v>
      </c>
      <c r="C1643" s="415">
        <v>493</v>
      </c>
      <c r="D1643" s="456">
        <v>16789</v>
      </c>
      <c r="E1643" s="416">
        <v>29820</v>
      </c>
      <c r="F1643" s="443">
        <v>26105000101121</v>
      </c>
      <c r="G1643" s="416">
        <v>12</v>
      </c>
      <c r="H1643" s="415" t="s">
        <v>4375</v>
      </c>
      <c r="I1643" s="418" t="s">
        <v>4453</v>
      </c>
      <c r="J1643" s="418" t="s">
        <v>4454</v>
      </c>
      <c r="K1643" s="418" t="s">
        <v>4421</v>
      </c>
      <c r="L1643" s="418" t="s">
        <v>4455</v>
      </c>
      <c r="M1643" s="419">
        <v>40.054944444444445</v>
      </c>
      <c r="N1643" s="419">
        <v>-79.55501666666666</v>
      </c>
      <c r="O1643" s="418">
        <v>20143571183</v>
      </c>
      <c r="P1643" s="413" t="s">
        <v>55</v>
      </c>
      <c r="Q1643" s="413" t="s">
        <v>417</v>
      </c>
      <c r="R1643" s="413" t="s">
        <v>4464</v>
      </c>
      <c r="S1643" s="420"/>
      <c r="T1643" s="413"/>
      <c r="U1643" s="420"/>
      <c r="V1643" s="606">
        <f>LOOKUP(Table1[[#This Row],[JV '#]],Table4[JV '#],Table4[Construction Start Dates])</f>
        <v>42443</v>
      </c>
    </row>
    <row r="1644" spans="1:22" ht="24" x14ac:dyDescent="0.25">
      <c r="A1644" s="414">
        <v>494</v>
      </c>
      <c r="B1644" s="415" t="s">
        <v>35</v>
      </c>
      <c r="C1644" s="415">
        <v>494</v>
      </c>
      <c r="D1644" s="416">
        <v>16794</v>
      </c>
      <c r="E1644" s="415">
        <v>90965</v>
      </c>
      <c r="F1644" s="443">
        <v>26105002101302</v>
      </c>
      <c r="G1644" s="416">
        <v>12</v>
      </c>
      <c r="H1644" s="415" t="s">
        <v>4375</v>
      </c>
      <c r="I1644" s="418" t="s">
        <v>4412</v>
      </c>
      <c r="J1644" s="418" t="s">
        <v>4454</v>
      </c>
      <c r="K1644" s="418" t="s">
        <v>4413</v>
      </c>
      <c r="L1644" s="418" t="s">
        <v>4414</v>
      </c>
      <c r="M1644" s="419">
        <v>40.087055555555558</v>
      </c>
      <c r="N1644" s="419">
        <v>-79.393000000000001</v>
      </c>
      <c r="O1644" s="418">
        <v>20151463422</v>
      </c>
      <c r="P1644" s="413" t="s">
        <v>46</v>
      </c>
      <c r="Q1644" s="413" t="s">
        <v>257</v>
      </c>
      <c r="R1644" s="413" t="s">
        <v>4382</v>
      </c>
      <c r="S1644" s="420"/>
      <c r="T1644" s="413"/>
      <c r="U1644" s="420"/>
      <c r="V1644" s="606">
        <f>LOOKUP(Table1[[#This Row],[JV '#]],Table4[JV '#],Table4[Construction Start Dates])</f>
        <v>42983</v>
      </c>
    </row>
    <row r="1645" spans="1:22" x14ac:dyDescent="0.25">
      <c r="A1645" s="414" t="s">
        <v>4465</v>
      </c>
      <c r="B1645" s="415" t="s">
        <v>35</v>
      </c>
      <c r="C1645" s="415">
        <v>495</v>
      </c>
      <c r="D1645" s="416">
        <v>16806</v>
      </c>
      <c r="E1645" s="416">
        <v>89075</v>
      </c>
      <c r="F1645" s="443">
        <v>26105103000845</v>
      </c>
      <c r="G1645" s="416">
        <v>12</v>
      </c>
      <c r="H1645" s="415" t="s">
        <v>4375</v>
      </c>
      <c r="I1645" s="418" t="s">
        <v>4453</v>
      </c>
      <c r="J1645" s="418" t="s">
        <v>4466</v>
      </c>
      <c r="K1645" s="418" t="s">
        <v>4467</v>
      </c>
      <c r="L1645" s="418" t="s">
        <v>4455</v>
      </c>
      <c r="M1645" s="419">
        <v>40.043361111111111</v>
      </c>
      <c r="N1645" s="419">
        <v>-79.52988055555555</v>
      </c>
      <c r="O1645" s="418">
        <v>20151412100</v>
      </c>
      <c r="P1645" s="413" t="s">
        <v>55</v>
      </c>
      <c r="Q1645" s="413" t="s">
        <v>134</v>
      </c>
      <c r="R1645" s="413" t="s">
        <v>2655</v>
      </c>
      <c r="S1645" s="420"/>
      <c r="T1645" s="413"/>
      <c r="U1645" s="420"/>
      <c r="V1645" s="606">
        <f>LOOKUP(Table1[[#This Row],[JV '#]],Table4[JV '#],Table4[Construction Start Dates])</f>
        <v>42870</v>
      </c>
    </row>
    <row r="1646" spans="1:22" ht="24" x14ac:dyDescent="0.25">
      <c r="A1646" s="414" t="s">
        <v>4468</v>
      </c>
      <c r="B1646" s="415" t="s">
        <v>35</v>
      </c>
      <c r="C1646" s="415">
        <v>495</v>
      </c>
      <c r="D1646" s="416">
        <v>16806</v>
      </c>
      <c r="E1646" s="416">
        <v>89075</v>
      </c>
      <c r="F1646" s="443">
        <v>26105103000845</v>
      </c>
      <c r="G1646" s="416">
        <v>12</v>
      </c>
      <c r="H1646" s="415" t="s">
        <v>4375</v>
      </c>
      <c r="I1646" s="418" t="s">
        <v>4453</v>
      </c>
      <c r="J1646" s="418" t="s">
        <v>4466</v>
      </c>
      <c r="K1646" s="418" t="s">
        <v>4467</v>
      </c>
      <c r="L1646" s="418" t="s">
        <v>4455</v>
      </c>
      <c r="M1646" s="419">
        <v>40.043361111111111</v>
      </c>
      <c r="N1646" s="419">
        <v>-79.52988055555555</v>
      </c>
      <c r="O1646" s="418">
        <v>20151412100</v>
      </c>
      <c r="P1646" s="413" t="s">
        <v>309</v>
      </c>
      <c r="Q1646" s="413" t="s">
        <v>4456</v>
      </c>
      <c r="R1646" s="413" t="s">
        <v>4457</v>
      </c>
      <c r="S1646" s="420" t="s">
        <v>44</v>
      </c>
      <c r="T1646" s="413"/>
      <c r="U1646" s="436"/>
      <c r="V1646" s="606">
        <f>LOOKUP(Table1[[#This Row],[JV '#]],Table4[JV '#],Table4[Construction Start Dates])</f>
        <v>42870</v>
      </c>
    </row>
    <row r="1647" spans="1:22" x14ac:dyDescent="0.25">
      <c r="A1647" s="414">
        <v>496</v>
      </c>
      <c r="B1647" s="415" t="s">
        <v>35</v>
      </c>
      <c r="C1647" s="415">
        <v>496</v>
      </c>
      <c r="D1647" s="456">
        <v>16827</v>
      </c>
      <c r="E1647" s="416">
        <v>29823</v>
      </c>
      <c r="F1647" s="443">
        <v>26105501401377</v>
      </c>
      <c r="G1647" s="416">
        <v>12</v>
      </c>
      <c r="H1647" s="415" t="s">
        <v>4375</v>
      </c>
      <c r="I1647" s="418" t="s">
        <v>4469</v>
      </c>
      <c r="J1647" s="418" t="s">
        <v>2501</v>
      </c>
      <c r="K1647" s="418" t="s">
        <v>4470</v>
      </c>
      <c r="L1647" s="418" t="s">
        <v>4471</v>
      </c>
      <c r="M1647" s="419">
        <v>39.94477777777778</v>
      </c>
      <c r="N1647" s="419">
        <v>-79.57931388888889</v>
      </c>
      <c r="O1647" s="418">
        <v>20151461674</v>
      </c>
      <c r="P1647" s="413" t="s">
        <v>55</v>
      </c>
      <c r="Q1647" s="413" t="s">
        <v>134</v>
      </c>
      <c r="R1647" s="413" t="s">
        <v>2655</v>
      </c>
      <c r="S1647" s="420"/>
      <c r="T1647" s="413"/>
      <c r="U1647" s="420"/>
      <c r="V1647" s="606">
        <f>LOOKUP(Table1[[#This Row],[JV '#]],Table4[JV '#],Table4[Construction Start Dates])</f>
        <v>42885</v>
      </c>
    </row>
    <row r="1648" spans="1:22" ht="63.75" x14ac:dyDescent="0.25">
      <c r="A1648" s="414" t="s">
        <v>4472</v>
      </c>
      <c r="B1648" s="415" t="s">
        <v>35</v>
      </c>
      <c r="C1648" s="415">
        <v>497</v>
      </c>
      <c r="D1648" s="456">
        <v>16840</v>
      </c>
      <c r="E1648" s="416">
        <v>29926</v>
      </c>
      <c r="F1648" s="443">
        <v>26105801300142</v>
      </c>
      <c r="G1648" s="416">
        <v>12</v>
      </c>
      <c r="H1648" s="415" t="s">
        <v>4375</v>
      </c>
      <c r="I1648" s="418" t="s">
        <v>4473</v>
      </c>
      <c r="J1648" s="418" t="s">
        <v>4474</v>
      </c>
      <c r="K1648" s="418" t="s">
        <v>4475</v>
      </c>
      <c r="L1648" s="418" t="s">
        <v>4476</v>
      </c>
      <c r="M1648" s="419">
        <v>40.075083333333332</v>
      </c>
      <c r="N1648" s="419">
        <v>-79.357986111111117</v>
      </c>
      <c r="O1648" s="418" t="s">
        <v>4477</v>
      </c>
      <c r="P1648" s="574" t="s">
        <v>46</v>
      </c>
      <c r="Q1648" s="582" t="s">
        <v>3222</v>
      </c>
      <c r="R1648" s="576" t="s">
        <v>4478</v>
      </c>
      <c r="S1648" s="420"/>
      <c r="T1648" s="413"/>
      <c r="U1648" s="420"/>
      <c r="V1648" s="606">
        <f>LOOKUP(Table1[[#This Row],[JV '#]],Table4[JV '#],Table4[Construction Start Dates])</f>
        <v>42552</v>
      </c>
    </row>
    <row r="1649" spans="1:22" ht="25.5" x14ac:dyDescent="0.25">
      <c r="A1649" s="414" t="s">
        <v>4479</v>
      </c>
      <c r="B1649" s="415" t="s">
        <v>35</v>
      </c>
      <c r="C1649" s="415">
        <v>497</v>
      </c>
      <c r="D1649" s="456">
        <v>16840</v>
      </c>
      <c r="E1649" s="416">
        <v>29926</v>
      </c>
      <c r="F1649" s="443">
        <v>26105801300142</v>
      </c>
      <c r="G1649" s="416">
        <v>12</v>
      </c>
      <c r="H1649" s="415" t="s">
        <v>4375</v>
      </c>
      <c r="I1649" s="418" t="s">
        <v>4473</v>
      </c>
      <c r="J1649" s="418" t="s">
        <v>4474</v>
      </c>
      <c r="K1649" s="418" t="s">
        <v>4475</v>
      </c>
      <c r="L1649" s="418" t="s">
        <v>4476</v>
      </c>
      <c r="M1649" s="419">
        <v>40.075083333333332</v>
      </c>
      <c r="N1649" s="419">
        <v>-79.357986111111117</v>
      </c>
      <c r="O1649" s="418" t="s">
        <v>4477</v>
      </c>
      <c r="P1649" s="574" t="s">
        <v>353</v>
      </c>
      <c r="Q1649" s="574" t="s">
        <v>4401</v>
      </c>
      <c r="R1649" s="575" t="s">
        <v>4480</v>
      </c>
      <c r="S1649" s="420" t="s">
        <v>44</v>
      </c>
      <c r="T1649" s="413"/>
      <c r="U1649" s="436"/>
      <c r="V1649" s="606">
        <f>LOOKUP(Table1[[#This Row],[JV '#]],Table4[JV '#],Table4[Construction Start Dates])</f>
        <v>42552</v>
      </c>
    </row>
    <row r="1650" spans="1:22" ht="25.5" x14ac:dyDescent="0.25">
      <c r="A1650" s="414" t="s">
        <v>4481</v>
      </c>
      <c r="B1650" s="415" t="s">
        <v>35</v>
      </c>
      <c r="C1650" s="415">
        <v>497</v>
      </c>
      <c r="D1650" s="456">
        <v>16840</v>
      </c>
      <c r="E1650" s="416">
        <v>29926</v>
      </c>
      <c r="F1650" s="443">
        <v>26105801300142</v>
      </c>
      <c r="G1650" s="416">
        <v>12</v>
      </c>
      <c r="H1650" s="415" t="s">
        <v>4375</v>
      </c>
      <c r="I1650" s="418" t="s">
        <v>4473</v>
      </c>
      <c r="J1650" s="418" t="s">
        <v>4474</v>
      </c>
      <c r="K1650" s="418" t="s">
        <v>4475</v>
      </c>
      <c r="L1650" s="418" t="s">
        <v>4476</v>
      </c>
      <c r="M1650" s="419">
        <v>40.075083333333332</v>
      </c>
      <c r="N1650" s="419">
        <v>-79.357986111111117</v>
      </c>
      <c r="O1650" s="418" t="s">
        <v>4477</v>
      </c>
      <c r="P1650" s="574" t="s">
        <v>55</v>
      </c>
      <c r="Q1650" s="582" t="s">
        <v>1003</v>
      </c>
      <c r="R1650" s="575" t="s">
        <v>3612</v>
      </c>
      <c r="S1650" s="420" t="s">
        <v>302</v>
      </c>
      <c r="T1650" s="413"/>
      <c r="U1650" s="436"/>
      <c r="V1650" s="606">
        <f>LOOKUP(Table1[[#This Row],[JV '#]],Table4[JV '#],Table4[Construction Start Dates])</f>
        <v>42552</v>
      </c>
    </row>
    <row r="1651" spans="1:22" ht="25.5" x14ac:dyDescent="0.25">
      <c r="A1651" s="414" t="s">
        <v>4482</v>
      </c>
      <c r="B1651" s="415" t="s">
        <v>35</v>
      </c>
      <c r="C1651" s="415">
        <v>497</v>
      </c>
      <c r="D1651" s="456">
        <v>16840</v>
      </c>
      <c r="E1651" s="416">
        <v>29926</v>
      </c>
      <c r="F1651" s="443">
        <v>26105801300142</v>
      </c>
      <c r="G1651" s="416">
        <v>12</v>
      </c>
      <c r="H1651" s="415" t="s">
        <v>4375</v>
      </c>
      <c r="I1651" s="418" t="s">
        <v>4473</v>
      </c>
      <c r="J1651" s="418" t="s">
        <v>4474</v>
      </c>
      <c r="K1651" s="418" t="s">
        <v>4475</v>
      </c>
      <c r="L1651" s="418" t="s">
        <v>4476</v>
      </c>
      <c r="M1651" s="419">
        <v>40.075083333333332</v>
      </c>
      <c r="N1651" s="419">
        <v>-79.357986111111117</v>
      </c>
      <c r="O1651" s="418" t="s">
        <v>4477</v>
      </c>
      <c r="P1651" s="574" t="s">
        <v>55</v>
      </c>
      <c r="Q1651" s="580" t="s">
        <v>4483</v>
      </c>
      <c r="R1651" s="575" t="s">
        <v>4484</v>
      </c>
      <c r="S1651" s="420" t="s">
        <v>302</v>
      </c>
      <c r="T1651" s="413"/>
      <c r="U1651" s="436"/>
      <c r="V1651" s="606">
        <f>LOOKUP(Table1[[#This Row],[JV '#]],Table4[JV '#],Table4[Construction Start Dates])</f>
        <v>42552</v>
      </c>
    </row>
    <row r="1652" spans="1:22" ht="24" x14ac:dyDescent="0.25">
      <c r="A1652" s="414" t="s">
        <v>4485</v>
      </c>
      <c r="B1652" s="415" t="s">
        <v>35</v>
      </c>
      <c r="C1652" s="415">
        <v>498</v>
      </c>
      <c r="D1652" s="456">
        <v>16841</v>
      </c>
      <c r="E1652" s="416">
        <v>29893</v>
      </c>
      <c r="F1652" s="443">
        <v>26105801300864</v>
      </c>
      <c r="G1652" s="416">
        <v>12</v>
      </c>
      <c r="H1652" s="415" t="s">
        <v>4375</v>
      </c>
      <c r="I1652" s="418" t="s">
        <v>4473</v>
      </c>
      <c r="J1652" s="418" t="s">
        <v>4474</v>
      </c>
      <c r="K1652" s="418" t="s">
        <v>4475</v>
      </c>
      <c r="L1652" s="418" t="s">
        <v>4414</v>
      </c>
      <c r="M1652" s="419">
        <v>40.074361111111109</v>
      </c>
      <c r="N1652" s="419">
        <v>-79.355616666666663</v>
      </c>
      <c r="O1652" s="418">
        <v>20143571250</v>
      </c>
      <c r="P1652" s="413" t="s">
        <v>353</v>
      </c>
      <c r="Q1652" s="413" t="s">
        <v>4401</v>
      </c>
      <c r="R1652" s="413" t="s">
        <v>4402</v>
      </c>
      <c r="S1652" s="420" t="s">
        <v>44</v>
      </c>
      <c r="T1652" s="413"/>
      <c r="U1652" s="420"/>
      <c r="V1652" s="606">
        <f>LOOKUP(Table1[[#This Row],[JV '#]],Table4[JV '#],Table4[Construction Start Dates])</f>
        <v>42499</v>
      </c>
    </row>
    <row r="1653" spans="1:22" ht="24" x14ac:dyDescent="0.25">
      <c r="A1653" s="414" t="s">
        <v>4486</v>
      </c>
      <c r="B1653" s="415" t="s">
        <v>35</v>
      </c>
      <c r="C1653" s="415">
        <v>498</v>
      </c>
      <c r="D1653" s="456">
        <v>16841</v>
      </c>
      <c r="E1653" s="416">
        <v>29893</v>
      </c>
      <c r="F1653" s="443">
        <v>26105801300864</v>
      </c>
      <c r="G1653" s="416">
        <v>12</v>
      </c>
      <c r="H1653" s="415" t="s">
        <v>4375</v>
      </c>
      <c r="I1653" s="418" t="s">
        <v>4473</v>
      </c>
      <c r="J1653" s="418" t="s">
        <v>4474</v>
      </c>
      <c r="K1653" s="418" t="s">
        <v>4475</v>
      </c>
      <c r="L1653" s="418" t="s">
        <v>4414</v>
      </c>
      <c r="M1653" s="419">
        <v>40.074361111111109</v>
      </c>
      <c r="N1653" s="419">
        <v>-79.355616666666663</v>
      </c>
      <c r="O1653" s="418">
        <v>20143571250</v>
      </c>
      <c r="P1653" s="413" t="s">
        <v>46</v>
      </c>
      <c r="Q1653" s="413" t="s">
        <v>4459</v>
      </c>
      <c r="R1653" s="413" t="s">
        <v>4382</v>
      </c>
      <c r="S1653" s="420"/>
      <c r="T1653" s="413"/>
      <c r="U1653" s="420"/>
      <c r="V1653" s="606">
        <f>LOOKUP(Table1[[#This Row],[JV '#]],Table4[JV '#],Table4[Construction Start Dates])</f>
        <v>42499</v>
      </c>
    </row>
    <row r="1654" spans="1:22" x14ac:dyDescent="0.25">
      <c r="A1654" s="414" t="s">
        <v>4487</v>
      </c>
      <c r="B1654" s="415" t="s">
        <v>35</v>
      </c>
      <c r="C1654" s="415">
        <v>499</v>
      </c>
      <c r="D1654" s="416">
        <v>16868</v>
      </c>
      <c r="E1654" s="416">
        <v>74184</v>
      </c>
      <c r="F1654" s="443">
        <v>26201500300000</v>
      </c>
      <c r="G1654" s="416">
        <v>12</v>
      </c>
      <c r="H1654" s="415" t="s">
        <v>4375</v>
      </c>
      <c r="I1654" s="418" t="s">
        <v>4387</v>
      </c>
      <c r="J1654" s="418" t="s">
        <v>1084</v>
      </c>
      <c r="K1654" s="418" t="s">
        <v>4488</v>
      </c>
      <c r="L1654" s="418" t="s">
        <v>4390</v>
      </c>
      <c r="M1654" s="419">
        <v>39.823416666666667</v>
      </c>
      <c r="N1654" s="419">
        <v>-79.568694444444446</v>
      </c>
      <c r="O1654" s="418">
        <v>20150291578</v>
      </c>
      <c r="P1654" s="413" t="s">
        <v>55</v>
      </c>
      <c r="Q1654" s="413" t="s">
        <v>3102</v>
      </c>
      <c r="R1654" s="413" t="s">
        <v>4393</v>
      </c>
      <c r="S1654" s="420"/>
      <c r="T1654" s="413"/>
      <c r="U1654" s="420"/>
      <c r="V1654" s="606">
        <f>LOOKUP(Table1[[#This Row],[JV '#]],Table4[JV '#],Table4[Construction Start Dates])</f>
        <v>42587</v>
      </c>
    </row>
    <row r="1655" spans="1:22" ht="24" x14ac:dyDescent="0.25">
      <c r="A1655" s="414" t="s">
        <v>4489</v>
      </c>
      <c r="B1655" s="415" t="s">
        <v>35</v>
      </c>
      <c r="C1655" s="415">
        <v>499</v>
      </c>
      <c r="D1655" s="416">
        <v>16868</v>
      </c>
      <c r="E1655" s="416">
        <v>74184</v>
      </c>
      <c r="F1655" s="443">
        <v>26201500300000</v>
      </c>
      <c r="G1655" s="416">
        <v>12</v>
      </c>
      <c r="H1655" s="415" t="s">
        <v>4375</v>
      </c>
      <c r="I1655" s="418" t="s">
        <v>4387</v>
      </c>
      <c r="J1655" s="418" t="s">
        <v>1084</v>
      </c>
      <c r="K1655" s="418" t="s">
        <v>4488</v>
      </c>
      <c r="L1655" s="418" t="s">
        <v>4390</v>
      </c>
      <c r="M1655" s="419">
        <v>39.823416666666667</v>
      </c>
      <c r="N1655" s="419">
        <v>-79.568694444444446</v>
      </c>
      <c r="O1655" s="418">
        <v>20150291578</v>
      </c>
      <c r="P1655" s="413" t="s">
        <v>46</v>
      </c>
      <c r="Q1655" s="413" t="s">
        <v>4459</v>
      </c>
      <c r="R1655" s="413" t="s">
        <v>4382</v>
      </c>
      <c r="S1655" s="420"/>
      <c r="T1655" s="413"/>
      <c r="U1655" s="436"/>
      <c r="V1655" s="606">
        <f>LOOKUP(Table1[[#This Row],[JV '#]],Table4[JV '#],Table4[Construction Start Dates])</f>
        <v>42587</v>
      </c>
    </row>
    <row r="1656" spans="1:22" x14ac:dyDescent="0.25">
      <c r="A1656" s="414" t="s">
        <v>4490</v>
      </c>
      <c r="B1656" s="415" t="s">
        <v>35</v>
      </c>
      <c r="C1656" s="415">
        <v>499</v>
      </c>
      <c r="D1656" s="416">
        <v>16868</v>
      </c>
      <c r="E1656" s="416">
        <v>74184</v>
      </c>
      <c r="F1656" s="443">
        <v>26201500300000</v>
      </c>
      <c r="G1656" s="416">
        <v>12</v>
      </c>
      <c r="H1656" s="415" t="s">
        <v>4375</v>
      </c>
      <c r="I1656" s="418" t="s">
        <v>4387</v>
      </c>
      <c r="J1656" s="418" t="s">
        <v>1084</v>
      </c>
      <c r="K1656" s="418" t="s">
        <v>4488</v>
      </c>
      <c r="L1656" s="418" t="s">
        <v>4390</v>
      </c>
      <c r="M1656" s="419">
        <v>39.823416666666667</v>
      </c>
      <c r="N1656" s="419">
        <v>-79.568694444444446</v>
      </c>
      <c r="O1656" s="418">
        <v>20150291578</v>
      </c>
      <c r="P1656" s="413" t="s">
        <v>55</v>
      </c>
      <c r="Q1656" s="413" t="s">
        <v>4491</v>
      </c>
      <c r="R1656" s="413" t="s">
        <v>4492</v>
      </c>
      <c r="S1656" s="420"/>
      <c r="T1656" s="413"/>
      <c r="U1656" s="436"/>
      <c r="V1656" s="606">
        <f>LOOKUP(Table1[[#This Row],[JV '#]],Table4[JV '#],Table4[Construction Start Dates])</f>
        <v>42587</v>
      </c>
    </row>
    <row r="1657" spans="1:22" x14ac:dyDescent="0.25">
      <c r="A1657" s="414" t="s">
        <v>4493</v>
      </c>
      <c r="B1657" s="415" t="s">
        <v>35</v>
      </c>
      <c r="C1657" s="415">
        <v>499</v>
      </c>
      <c r="D1657" s="416">
        <v>16868</v>
      </c>
      <c r="E1657" s="416">
        <v>74184</v>
      </c>
      <c r="F1657" s="443">
        <v>26201500300000</v>
      </c>
      <c r="G1657" s="416">
        <v>12</v>
      </c>
      <c r="H1657" s="415" t="s">
        <v>4375</v>
      </c>
      <c r="I1657" s="418" t="s">
        <v>4387</v>
      </c>
      <c r="J1657" s="418" t="s">
        <v>1084</v>
      </c>
      <c r="K1657" s="418" t="s">
        <v>4488</v>
      </c>
      <c r="L1657" s="418" t="s">
        <v>4390</v>
      </c>
      <c r="M1657" s="419">
        <v>39.823416666666667</v>
      </c>
      <c r="N1657" s="419">
        <v>-79.568694444444446</v>
      </c>
      <c r="O1657" s="418">
        <v>20150291578</v>
      </c>
      <c r="P1657" s="413"/>
      <c r="Q1657" s="413" t="s">
        <v>4395</v>
      </c>
      <c r="R1657" s="413" t="s">
        <v>4396</v>
      </c>
      <c r="S1657" s="420" t="s">
        <v>44</v>
      </c>
      <c r="T1657" s="413"/>
      <c r="U1657" s="436"/>
      <c r="V1657" s="606">
        <f>LOOKUP(Table1[[#This Row],[JV '#]],Table4[JV '#],Table4[Construction Start Dates])</f>
        <v>42587</v>
      </c>
    </row>
    <row r="1658" spans="1:22" ht="24" x14ac:dyDescent="0.25">
      <c r="A1658" s="414">
        <v>500</v>
      </c>
      <c r="B1658" s="415" t="s">
        <v>35</v>
      </c>
      <c r="C1658" s="415">
        <v>500</v>
      </c>
      <c r="D1658" s="456">
        <v>16910</v>
      </c>
      <c r="E1658" s="416">
        <v>74189</v>
      </c>
      <c r="F1658" s="443">
        <v>26301100900000</v>
      </c>
      <c r="G1658" s="416">
        <v>12</v>
      </c>
      <c r="H1658" s="415" t="s">
        <v>4375</v>
      </c>
      <c r="I1658" s="418" t="s">
        <v>4494</v>
      </c>
      <c r="J1658" s="418" t="s">
        <v>4495</v>
      </c>
      <c r="K1658" s="418" t="s">
        <v>4496</v>
      </c>
      <c r="L1658" s="418" t="s">
        <v>4497</v>
      </c>
      <c r="M1658" s="419">
        <v>39.840138888888887</v>
      </c>
      <c r="N1658" s="419">
        <v>-79.896794444444438</v>
      </c>
      <c r="O1658" s="418">
        <v>20150301307</v>
      </c>
      <c r="P1658" s="413" t="s">
        <v>46</v>
      </c>
      <c r="Q1658" s="413" t="s">
        <v>4459</v>
      </c>
      <c r="R1658" s="413" t="s">
        <v>4382</v>
      </c>
      <c r="S1658" s="420"/>
      <c r="T1658" s="413"/>
      <c r="U1658" s="420"/>
      <c r="V1658" s="606">
        <f>LOOKUP(Table1[[#This Row],[JV '#]],Table4[JV '#],Table4[Construction Start Dates])</f>
        <v>42604</v>
      </c>
    </row>
    <row r="1659" spans="1:22" x14ac:dyDescent="0.25">
      <c r="A1659" s="414" t="s">
        <v>4498</v>
      </c>
      <c r="B1659" s="415" t="s">
        <v>35</v>
      </c>
      <c r="C1659" s="415">
        <v>501</v>
      </c>
      <c r="D1659" s="456">
        <v>16922</v>
      </c>
      <c r="E1659" s="416">
        <v>79325</v>
      </c>
      <c r="F1659" s="443">
        <v>26301301700955</v>
      </c>
      <c r="G1659" s="416">
        <v>12</v>
      </c>
      <c r="H1659" s="415" t="s">
        <v>4375</v>
      </c>
      <c r="I1659" s="418" t="s">
        <v>4499</v>
      </c>
      <c r="J1659" s="418" t="s">
        <v>2198</v>
      </c>
      <c r="K1659" s="418" t="s">
        <v>4500</v>
      </c>
      <c r="L1659" s="418" t="s">
        <v>4501</v>
      </c>
      <c r="M1659" s="419">
        <v>39.899166666666666</v>
      </c>
      <c r="N1659" s="419">
        <v>-79.898016666666663</v>
      </c>
      <c r="O1659" s="418">
        <v>20150411739</v>
      </c>
      <c r="P1659" s="413" t="s">
        <v>41</v>
      </c>
      <c r="Q1659" s="413" t="s">
        <v>208</v>
      </c>
      <c r="R1659" s="413" t="s">
        <v>209</v>
      </c>
      <c r="S1659" s="420" t="s">
        <v>44</v>
      </c>
      <c r="T1659" s="413"/>
      <c r="U1659" s="420"/>
      <c r="V1659" s="606">
        <f>LOOKUP(Table1[[#This Row],[JV '#]],Table4[JV '#],Table4[Construction Start Dates])</f>
        <v>42871</v>
      </c>
    </row>
    <row r="1660" spans="1:22" ht="24" x14ac:dyDescent="0.25">
      <c r="A1660" s="414" t="s">
        <v>4502</v>
      </c>
      <c r="B1660" s="415" t="s">
        <v>35</v>
      </c>
      <c r="C1660" s="415">
        <v>501</v>
      </c>
      <c r="D1660" s="456">
        <v>16922</v>
      </c>
      <c r="E1660" s="416">
        <v>79325</v>
      </c>
      <c r="F1660" s="443">
        <v>26301301700955</v>
      </c>
      <c r="G1660" s="416">
        <v>12</v>
      </c>
      <c r="H1660" s="415" t="s">
        <v>4375</v>
      </c>
      <c r="I1660" s="418" t="s">
        <v>4499</v>
      </c>
      <c r="J1660" s="418" t="s">
        <v>2198</v>
      </c>
      <c r="K1660" s="418" t="s">
        <v>4500</v>
      </c>
      <c r="L1660" s="418" t="s">
        <v>4501</v>
      </c>
      <c r="M1660" s="419">
        <v>39.899166666666666</v>
      </c>
      <c r="N1660" s="419">
        <v>-79.898016666666663</v>
      </c>
      <c r="O1660" s="418">
        <v>20150411739</v>
      </c>
      <c r="P1660" s="413" t="s">
        <v>46</v>
      </c>
      <c r="Q1660" s="413" t="s">
        <v>4459</v>
      </c>
      <c r="R1660" s="413" t="s">
        <v>4382</v>
      </c>
      <c r="S1660" s="420"/>
      <c r="T1660" s="413"/>
      <c r="U1660" s="436"/>
      <c r="V1660" s="606">
        <f>LOOKUP(Table1[[#This Row],[JV '#]],Table4[JV '#],Table4[Construction Start Dates])</f>
        <v>42871</v>
      </c>
    </row>
    <row r="1661" spans="1:22" ht="24" x14ac:dyDescent="0.25">
      <c r="A1661" s="414">
        <v>502</v>
      </c>
      <c r="B1661" s="415" t="s">
        <v>35</v>
      </c>
      <c r="C1661" s="415">
        <v>502</v>
      </c>
      <c r="D1661" s="456">
        <v>16928</v>
      </c>
      <c r="E1661" s="416">
        <v>79328</v>
      </c>
      <c r="F1661" s="443">
        <v>26301301900753</v>
      </c>
      <c r="G1661" s="416">
        <v>12</v>
      </c>
      <c r="H1661" s="415" t="s">
        <v>4375</v>
      </c>
      <c r="I1661" s="418" t="s">
        <v>4499</v>
      </c>
      <c r="J1661" s="418" t="s">
        <v>2198</v>
      </c>
      <c r="K1661" s="418" t="s">
        <v>4500</v>
      </c>
      <c r="L1661" s="418" t="s">
        <v>4501</v>
      </c>
      <c r="M1661" s="419">
        <v>39.892583333333334</v>
      </c>
      <c r="N1661" s="419">
        <v>-79.914005555555562</v>
      </c>
      <c r="O1661" s="418">
        <v>20151462809</v>
      </c>
      <c r="P1661" s="413" t="s">
        <v>41</v>
      </c>
      <c r="Q1661" s="413" t="s">
        <v>3386</v>
      </c>
      <c r="R1661" s="413" t="s">
        <v>4503</v>
      </c>
      <c r="S1661" s="420" t="s">
        <v>44</v>
      </c>
      <c r="T1661" s="413"/>
      <c r="U1661" s="420"/>
      <c r="V1661" s="606">
        <f>LOOKUP(Table1[[#This Row],[JV '#]],Table4[JV '#],Table4[Construction Start Dates])</f>
        <v>42942</v>
      </c>
    </row>
    <row r="1662" spans="1:22" x14ac:dyDescent="0.25">
      <c r="A1662" s="414" t="s">
        <v>4504</v>
      </c>
      <c r="B1662" s="415" t="s">
        <v>35</v>
      </c>
      <c r="C1662" s="415">
        <v>503</v>
      </c>
      <c r="D1662" s="456">
        <v>17052</v>
      </c>
      <c r="E1662" s="416">
        <v>79337</v>
      </c>
      <c r="F1662" s="443">
        <v>26404400201593</v>
      </c>
      <c r="G1662" s="416">
        <v>12</v>
      </c>
      <c r="H1662" s="415" t="s">
        <v>4375</v>
      </c>
      <c r="I1662" s="418" t="s">
        <v>4505</v>
      </c>
      <c r="J1662" s="418" t="s">
        <v>4506</v>
      </c>
      <c r="K1662" s="418" t="s">
        <v>4507</v>
      </c>
      <c r="L1662" s="418" t="s">
        <v>4508</v>
      </c>
      <c r="M1662" s="419">
        <v>40.109194444444448</v>
      </c>
      <c r="N1662" s="419">
        <v>-79.831924999999998</v>
      </c>
      <c r="O1662" s="418">
        <v>20150301378</v>
      </c>
      <c r="P1662" s="413"/>
      <c r="Q1662" s="413" t="s">
        <v>4509</v>
      </c>
      <c r="R1662" s="413" t="s">
        <v>4510</v>
      </c>
      <c r="S1662" s="420" t="s">
        <v>44</v>
      </c>
      <c r="T1662" s="413"/>
      <c r="U1662" s="420"/>
      <c r="V1662" s="606">
        <f>LOOKUP(Table1[[#This Row],[JV '#]],Table4[JV '#],Table4[Construction Start Dates])</f>
        <v>42619</v>
      </c>
    </row>
    <row r="1663" spans="1:22" ht="24" x14ac:dyDescent="0.25">
      <c r="A1663" s="414" t="s">
        <v>4511</v>
      </c>
      <c r="B1663" s="415" t="s">
        <v>35</v>
      </c>
      <c r="C1663" s="415">
        <v>503</v>
      </c>
      <c r="D1663" s="456">
        <v>17052</v>
      </c>
      <c r="E1663" s="416">
        <v>79337</v>
      </c>
      <c r="F1663" s="443">
        <v>26404400201593</v>
      </c>
      <c r="G1663" s="416">
        <v>12</v>
      </c>
      <c r="H1663" s="415" t="s">
        <v>4375</v>
      </c>
      <c r="I1663" s="418" t="s">
        <v>4505</v>
      </c>
      <c r="J1663" s="418" t="s">
        <v>4506</v>
      </c>
      <c r="K1663" s="418" t="s">
        <v>4507</v>
      </c>
      <c r="L1663" s="418" t="s">
        <v>4508</v>
      </c>
      <c r="M1663" s="419">
        <v>40.109194444444448</v>
      </c>
      <c r="N1663" s="419">
        <v>-79.831924999999998</v>
      </c>
      <c r="O1663" s="418">
        <v>20150301378</v>
      </c>
      <c r="P1663" s="413" t="s">
        <v>46</v>
      </c>
      <c r="Q1663" s="413" t="s">
        <v>4459</v>
      </c>
      <c r="R1663" s="413" t="s">
        <v>4382</v>
      </c>
      <c r="S1663" s="420"/>
      <c r="T1663" s="413"/>
      <c r="U1663" s="436"/>
      <c r="V1663" s="606">
        <f>LOOKUP(Table1[[#This Row],[JV '#]],Table4[JV '#],Table4[Construction Start Dates])</f>
        <v>42619</v>
      </c>
    </row>
    <row r="1664" spans="1:22" ht="25.5" x14ac:dyDescent="0.2">
      <c r="A1664" s="414" t="s">
        <v>4512</v>
      </c>
      <c r="B1664" s="415" t="s">
        <v>35</v>
      </c>
      <c r="C1664" s="415">
        <v>504</v>
      </c>
      <c r="D1664" s="456">
        <v>18013</v>
      </c>
      <c r="E1664" s="416">
        <v>79340</v>
      </c>
      <c r="F1664" s="443">
        <v>30001802400670</v>
      </c>
      <c r="G1664" s="416">
        <v>12</v>
      </c>
      <c r="H1664" s="415" t="s">
        <v>4513</v>
      </c>
      <c r="I1664" s="418" t="s">
        <v>4514</v>
      </c>
      <c r="J1664" s="418" t="s">
        <v>4515</v>
      </c>
      <c r="K1664" s="418" t="s">
        <v>4516</v>
      </c>
      <c r="L1664" s="418" t="s">
        <v>4517</v>
      </c>
      <c r="M1664" s="419">
        <v>39.854777777777777</v>
      </c>
      <c r="N1664" s="419">
        <v>-80.313941666666665</v>
      </c>
      <c r="O1664" s="418">
        <v>20143571263</v>
      </c>
      <c r="P1664" s="413" t="s">
        <v>55</v>
      </c>
      <c r="Q1664" s="574" t="s">
        <v>151</v>
      </c>
      <c r="R1664" s="587" t="s">
        <v>4518</v>
      </c>
      <c r="S1664" s="420" t="s">
        <v>44</v>
      </c>
      <c r="T1664" s="413"/>
      <c r="U1664" s="420"/>
      <c r="V1664" s="606">
        <f>LOOKUP(Table1[[#This Row],[JV '#]],Table4[JV '#],Table4[Construction Start Dates])</f>
        <v>42464</v>
      </c>
    </row>
    <row r="1665" spans="1:22" ht="48" x14ac:dyDescent="0.25">
      <c r="A1665" s="414" t="s">
        <v>4519</v>
      </c>
      <c r="B1665" s="415" t="s">
        <v>35</v>
      </c>
      <c r="C1665" s="415">
        <v>504</v>
      </c>
      <c r="D1665" s="456">
        <v>18013</v>
      </c>
      <c r="E1665" s="416">
        <v>79340</v>
      </c>
      <c r="F1665" s="443">
        <v>30001802400670</v>
      </c>
      <c r="G1665" s="416">
        <v>12</v>
      </c>
      <c r="H1665" s="415" t="s">
        <v>4513</v>
      </c>
      <c r="I1665" s="418" t="s">
        <v>4514</v>
      </c>
      <c r="J1665" s="418" t="s">
        <v>4515</v>
      </c>
      <c r="K1665" s="418" t="s">
        <v>4516</v>
      </c>
      <c r="L1665" s="418" t="s">
        <v>4517</v>
      </c>
      <c r="M1665" s="419">
        <v>39.854777777777777</v>
      </c>
      <c r="N1665" s="419">
        <v>-80.313941666666665</v>
      </c>
      <c r="O1665" s="418">
        <v>20143571263</v>
      </c>
      <c r="P1665" s="413" t="s">
        <v>657</v>
      </c>
      <c r="Q1665" s="413" t="s">
        <v>208</v>
      </c>
      <c r="R1665" s="413" t="s">
        <v>4520</v>
      </c>
      <c r="S1665" s="420" t="s">
        <v>44</v>
      </c>
      <c r="T1665" s="413"/>
      <c r="U1665" s="420"/>
      <c r="V1665" s="606">
        <f>LOOKUP(Table1[[#This Row],[JV '#]],Table4[JV '#],Table4[Construction Start Dates])</f>
        <v>42464</v>
      </c>
    </row>
    <row r="1666" spans="1:22" ht="24" x14ac:dyDescent="0.25">
      <c r="A1666" s="414" t="s">
        <v>4521</v>
      </c>
      <c r="B1666" s="415" t="s">
        <v>35</v>
      </c>
      <c r="C1666" s="415">
        <v>504</v>
      </c>
      <c r="D1666" s="456">
        <v>18013</v>
      </c>
      <c r="E1666" s="416">
        <v>79340</v>
      </c>
      <c r="F1666" s="443">
        <v>30001802400670</v>
      </c>
      <c r="G1666" s="416">
        <v>12</v>
      </c>
      <c r="H1666" s="415" t="s">
        <v>4513</v>
      </c>
      <c r="I1666" s="418" t="s">
        <v>4514</v>
      </c>
      <c r="J1666" s="418" t="s">
        <v>4515</v>
      </c>
      <c r="K1666" s="418" t="s">
        <v>4516</v>
      </c>
      <c r="L1666" s="418" t="s">
        <v>4517</v>
      </c>
      <c r="M1666" s="419">
        <v>39.854777777777777</v>
      </c>
      <c r="N1666" s="419">
        <v>-80.313941666666665</v>
      </c>
      <c r="O1666" s="418">
        <v>20143571263</v>
      </c>
      <c r="P1666" s="413" t="s">
        <v>46</v>
      </c>
      <c r="Q1666" s="413" t="s">
        <v>4459</v>
      </c>
      <c r="R1666" s="413" t="s">
        <v>4382</v>
      </c>
      <c r="S1666" s="420" t="s">
        <v>302</v>
      </c>
      <c r="T1666" s="413"/>
      <c r="U1666" s="420"/>
      <c r="V1666" s="606">
        <f>LOOKUP(Table1[[#This Row],[JV '#]],Table4[JV '#],Table4[Construction Start Dates])</f>
        <v>42464</v>
      </c>
    </row>
    <row r="1667" spans="1:22" ht="48" x14ac:dyDescent="0.25">
      <c r="A1667" s="414" t="s">
        <v>4522</v>
      </c>
      <c r="B1667" s="415" t="s">
        <v>35</v>
      </c>
      <c r="C1667" s="415">
        <v>505</v>
      </c>
      <c r="D1667" s="456">
        <v>18044</v>
      </c>
      <c r="E1667" s="416">
        <v>79342</v>
      </c>
      <c r="F1667" s="443">
        <v>30001805800146</v>
      </c>
      <c r="G1667" s="416">
        <v>12</v>
      </c>
      <c r="H1667" s="415" t="s">
        <v>4513</v>
      </c>
      <c r="I1667" s="418" t="s">
        <v>4523</v>
      </c>
      <c r="J1667" s="418" t="s">
        <v>4515</v>
      </c>
      <c r="K1667" s="418" t="s">
        <v>4524</v>
      </c>
      <c r="L1667" s="418" t="s">
        <v>4525</v>
      </c>
      <c r="M1667" s="419">
        <v>39.96886111111111</v>
      </c>
      <c r="N1667" s="419">
        <v>-80.317027777777781</v>
      </c>
      <c r="O1667" s="418">
        <v>20150411755</v>
      </c>
      <c r="P1667" s="413" t="s">
        <v>46</v>
      </c>
      <c r="Q1667" s="413" t="s">
        <v>4459</v>
      </c>
      <c r="R1667" s="413" t="s">
        <v>4526</v>
      </c>
      <c r="S1667" s="420" t="s">
        <v>302</v>
      </c>
      <c r="T1667" s="413"/>
      <c r="U1667" s="420"/>
      <c r="V1667" s="606">
        <f>LOOKUP(Table1[[#This Row],[JV '#]],Table4[JV '#],Table4[Construction Start Dates])</f>
        <v>42772</v>
      </c>
    </row>
    <row r="1668" spans="1:22" ht="60" x14ac:dyDescent="0.25">
      <c r="A1668" s="414" t="s">
        <v>4527</v>
      </c>
      <c r="B1668" s="415" t="s">
        <v>35</v>
      </c>
      <c r="C1668" s="415">
        <v>505</v>
      </c>
      <c r="D1668" s="456">
        <v>18044</v>
      </c>
      <c r="E1668" s="416">
        <v>79342</v>
      </c>
      <c r="F1668" s="443">
        <v>30001805800146</v>
      </c>
      <c r="G1668" s="416">
        <v>12</v>
      </c>
      <c r="H1668" s="415" t="s">
        <v>4513</v>
      </c>
      <c r="I1668" s="418" t="s">
        <v>4523</v>
      </c>
      <c r="J1668" s="418" t="s">
        <v>4515</v>
      </c>
      <c r="K1668" s="418" t="s">
        <v>4524</v>
      </c>
      <c r="L1668" s="418" t="s">
        <v>4525</v>
      </c>
      <c r="M1668" s="419">
        <v>39.968861111111103</v>
      </c>
      <c r="N1668" s="419">
        <v>-80.317027777777781</v>
      </c>
      <c r="O1668" s="418">
        <v>20150411755</v>
      </c>
      <c r="P1668" s="413" t="s">
        <v>55</v>
      </c>
      <c r="Q1668" s="413" t="s">
        <v>151</v>
      </c>
      <c r="R1668" s="413" t="s">
        <v>4528</v>
      </c>
      <c r="S1668" s="420" t="s">
        <v>2443</v>
      </c>
      <c r="T1668" s="413"/>
      <c r="U1668" s="436"/>
      <c r="V1668" s="606">
        <f>LOOKUP(Table1[[#This Row],[JV '#]],Table4[JV '#],Table4[Construction Start Dates])</f>
        <v>42772</v>
      </c>
    </row>
    <row r="1669" spans="1:22" ht="25.5" x14ac:dyDescent="0.25">
      <c r="A1669" s="414" t="s">
        <v>4529</v>
      </c>
      <c r="B1669" s="415" t="s">
        <v>35</v>
      </c>
      <c r="C1669" s="459">
        <v>506</v>
      </c>
      <c r="D1669" s="456">
        <v>18154</v>
      </c>
      <c r="E1669" s="416">
        <v>30291</v>
      </c>
      <c r="F1669" s="489">
        <v>30018800300000</v>
      </c>
      <c r="G1669" s="416">
        <v>12</v>
      </c>
      <c r="H1669" s="415" t="s">
        <v>4513</v>
      </c>
      <c r="I1669" s="418" t="s">
        <v>4530</v>
      </c>
      <c r="J1669" s="418" t="s">
        <v>4531</v>
      </c>
      <c r="K1669" s="418" t="s">
        <v>4532</v>
      </c>
      <c r="L1669" s="418" t="s">
        <v>4533</v>
      </c>
      <c r="M1669" s="419">
        <v>39.904805555555555</v>
      </c>
      <c r="N1669" s="419">
        <v>-80.150655555555559</v>
      </c>
      <c r="O1669" s="418">
        <v>20143571273</v>
      </c>
      <c r="P1669" s="579" t="s">
        <v>41</v>
      </c>
      <c r="Q1669" s="579" t="s">
        <v>4534</v>
      </c>
      <c r="R1669" s="576" t="s">
        <v>4535</v>
      </c>
      <c r="S1669" s="420" t="s">
        <v>44</v>
      </c>
      <c r="T1669" s="413"/>
      <c r="U1669" s="420"/>
      <c r="V1669" s="606">
        <f>LOOKUP(Table1[[#This Row],[JV '#]],Table4[JV '#],Table4[Construction Start Dates])</f>
        <v>42510</v>
      </c>
    </row>
    <row r="1670" spans="1:22" ht="38.25" x14ac:dyDescent="0.2">
      <c r="A1670" s="414" t="s">
        <v>4536</v>
      </c>
      <c r="B1670" s="415" t="s">
        <v>35</v>
      </c>
      <c r="C1670" s="459">
        <v>506</v>
      </c>
      <c r="D1670" s="456">
        <v>18154</v>
      </c>
      <c r="E1670" s="416">
        <v>30291</v>
      </c>
      <c r="F1670" s="489">
        <v>30018800300000</v>
      </c>
      <c r="G1670" s="416">
        <v>12</v>
      </c>
      <c r="H1670" s="415" t="s">
        <v>4513</v>
      </c>
      <c r="I1670" s="418" t="s">
        <v>4530</v>
      </c>
      <c r="J1670" s="418" t="s">
        <v>4531</v>
      </c>
      <c r="K1670" s="418" t="s">
        <v>4532</v>
      </c>
      <c r="L1670" s="418" t="s">
        <v>4533</v>
      </c>
      <c r="M1670" s="419">
        <v>39.904805555555555</v>
      </c>
      <c r="N1670" s="419">
        <v>-80.150655555555559</v>
      </c>
      <c r="O1670" s="418">
        <v>20143571273</v>
      </c>
      <c r="P1670" s="579" t="s">
        <v>3269</v>
      </c>
      <c r="Q1670" s="579" t="s">
        <v>4537</v>
      </c>
      <c r="R1670" s="588" t="s">
        <v>4538</v>
      </c>
      <c r="S1670" s="420" t="s">
        <v>44</v>
      </c>
      <c r="T1670" s="413"/>
      <c r="U1670" s="420"/>
      <c r="V1670" s="606">
        <f>LOOKUP(Table1[[#This Row],[JV '#]],Table4[JV '#],Table4[Construction Start Dates])</f>
        <v>42510</v>
      </c>
    </row>
    <row r="1671" spans="1:22" ht="25.5" x14ac:dyDescent="0.25">
      <c r="A1671" s="414" t="s">
        <v>4539</v>
      </c>
      <c r="B1671" s="415" t="s">
        <v>35</v>
      </c>
      <c r="C1671" s="459">
        <v>506</v>
      </c>
      <c r="D1671" s="456">
        <v>18154</v>
      </c>
      <c r="E1671" s="416">
        <v>30291</v>
      </c>
      <c r="F1671" s="489">
        <v>30018800300000</v>
      </c>
      <c r="G1671" s="416">
        <v>12</v>
      </c>
      <c r="H1671" s="415" t="s">
        <v>4513</v>
      </c>
      <c r="I1671" s="418" t="s">
        <v>4530</v>
      </c>
      <c r="J1671" s="418" t="s">
        <v>4531</v>
      </c>
      <c r="K1671" s="418" t="s">
        <v>4532</v>
      </c>
      <c r="L1671" s="418" t="s">
        <v>4533</v>
      </c>
      <c r="M1671" s="419">
        <v>39.904805555555555</v>
      </c>
      <c r="N1671" s="419">
        <v>-80.150655555555559</v>
      </c>
      <c r="O1671" s="418">
        <v>20143571273</v>
      </c>
      <c r="P1671" s="579" t="s">
        <v>41</v>
      </c>
      <c r="Q1671" s="579" t="s">
        <v>4540</v>
      </c>
      <c r="R1671" s="575" t="s">
        <v>3838</v>
      </c>
      <c r="S1671" s="420" t="s">
        <v>44</v>
      </c>
      <c r="T1671" s="413"/>
      <c r="U1671" s="420"/>
      <c r="V1671" s="606">
        <f>LOOKUP(Table1[[#This Row],[JV '#]],Table4[JV '#],Table4[Construction Start Dates])</f>
        <v>42510</v>
      </c>
    </row>
    <row r="1672" spans="1:22" ht="63.75" x14ac:dyDescent="0.25">
      <c r="A1672" s="414" t="s">
        <v>4541</v>
      </c>
      <c r="B1672" s="415" t="s">
        <v>35</v>
      </c>
      <c r="C1672" s="459">
        <v>506</v>
      </c>
      <c r="D1672" s="456">
        <v>18154</v>
      </c>
      <c r="E1672" s="416">
        <v>30291</v>
      </c>
      <c r="F1672" s="489">
        <v>30018800300000</v>
      </c>
      <c r="G1672" s="416">
        <v>12</v>
      </c>
      <c r="H1672" s="415" t="s">
        <v>4513</v>
      </c>
      <c r="I1672" s="418" t="s">
        <v>4530</v>
      </c>
      <c r="J1672" s="418" t="s">
        <v>4531</v>
      </c>
      <c r="K1672" s="418" t="s">
        <v>4532</v>
      </c>
      <c r="L1672" s="418" t="s">
        <v>4533</v>
      </c>
      <c r="M1672" s="419">
        <v>39.904805555555555</v>
      </c>
      <c r="N1672" s="419">
        <v>-80.150655555555559</v>
      </c>
      <c r="O1672" s="418">
        <v>20143571273</v>
      </c>
      <c r="P1672" s="579" t="s">
        <v>46</v>
      </c>
      <c r="Q1672" s="582" t="s">
        <v>3222</v>
      </c>
      <c r="R1672" s="576" t="s">
        <v>4542</v>
      </c>
      <c r="S1672" s="420" t="s">
        <v>302</v>
      </c>
      <c r="T1672" s="413"/>
      <c r="U1672" s="420"/>
      <c r="V1672" s="606">
        <f>LOOKUP(Table1[[#This Row],[JV '#]],Table4[JV '#],Table4[Construction Start Dates])</f>
        <v>42510</v>
      </c>
    </row>
    <row r="1673" spans="1:22" ht="25.5" x14ac:dyDescent="0.2">
      <c r="A1673" s="414" t="s">
        <v>4543</v>
      </c>
      <c r="B1673" s="415" t="s">
        <v>35</v>
      </c>
      <c r="C1673" s="459">
        <v>506</v>
      </c>
      <c r="D1673" s="456">
        <v>18154</v>
      </c>
      <c r="E1673" s="416">
        <v>30291</v>
      </c>
      <c r="F1673" s="489">
        <v>30018800300000</v>
      </c>
      <c r="G1673" s="416">
        <v>12</v>
      </c>
      <c r="H1673" s="415" t="s">
        <v>4513</v>
      </c>
      <c r="I1673" s="418" t="s">
        <v>4530</v>
      </c>
      <c r="J1673" s="418" t="s">
        <v>4531</v>
      </c>
      <c r="K1673" s="418" t="s">
        <v>4532</v>
      </c>
      <c r="L1673" s="418" t="s">
        <v>4533</v>
      </c>
      <c r="M1673" s="419">
        <v>39.904805555555555</v>
      </c>
      <c r="N1673" s="419">
        <v>-80.150655555555559</v>
      </c>
      <c r="O1673" s="418">
        <v>20143571273</v>
      </c>
      <c r="P1673" s="589" t="s">
        <v>353</v>
      </c>
      <c r="Q1673" s="590" t="s">
        <v>4544</v>
      </c>
      <c r="R1673" s="576" t="s">
        <v>4545</v>
      </c>
      <c r="S1673" s="420" t="s">
        <v>44</v>
      </c>
      <c r="T1673" s="413"/>
      <c r="U1673" s="420"/>
      <c r="V1673" s="606">
        <f>LOOKUP(Table1[[#This Row],[JV '#]],Table4[JV '#],Table4[Construction Start Dates])</f>
        <v>42510</v>
      </c>
    </row>
    <row r="1674" spans="1:22" ht="25.5" x14ac:dyDescent="0.2">
      <c r="A1674" s="414" t="s">
        <v>4546</v>
      </c>
      <c r="B1674" s="415" t="s">
        <v>35</v>
      </c>
      <c r="C1674" s="459">
        <v>506</v>
      </c>
      <c r="D1674" s="456">
        <v>18154</v>
      </c>
      <c r="E1674" s="416">
        <v>30291</v>
      </c>
      <c r="F1674" s="489">
        <v>30018800300000</v>
      </c>
      <c r="G1674" s="416">
        <v>12</v>
      </c>
      <c r="H1674" s="415" t="s">
        <v>4513</v>
      </c>
      <c r="I1674" s="418" t="s">
        <v>4530</v>
      </c>
      <c r="J1674" s="418" t="s">
        <v>4531</v>
      </c>
      <c r="K1674" s="418" t="s">
        <v>4532</v>
      </c>
      <c r="L1674" s="418" t="s">
        <v>4533</v>
      </c>
      <c r="M1674" s="419">
        <v>39.904805555555555</v>
      </c>
      <c r="N1674" s="419">
        <v>-80.150655555555559</v>
      </c>
      <c r="O1674" s="418">
        <v>20143571273</v>
      </c>
      <c r="P1674" s="589" t="s">
        <v>55</v>
      </c>
      <c r="Q1674" s="589" t="s">
        <v>2375</v>
      </c>
      <c r="R1674" s="587" t="s">
        <v>4518</v>
      </c>
      <c r="S1674" s="420" t="s">
        <v>302</v>
      </c>
      <c r="T1674" s="413"/>
      <c r="U1674" s="420"/>
      <c r="V1674" s="606">
        <f>LOOKUP(Table1[[#This Row],[JV '#]],Table4[JV '#],Table4[Construction Start Dates])</f>
        <v>42510</v>
      </c>
    </row>
    <row r="1675" spans="1:22" ht="25.5" x14ac:dyDescent="0.25">
      <c r="A1675" s="414" t="s">
        <v>4547</v>
      </c>
      <c r="B1675" s="415" t="s">
        <v>35</v>
      </c>
      <c r="C1675" s="415">
        <v>507</v>
      </c>
      <c r="D1675" s="456">
        <v>18164</v>
      </c>
      <c r="E1675" s="415">
        <v>76037</v>
      </c>
      <c r="F1675" s="443">
        <v>30018801800000</v>
      </c>
      <c r="G1675" s="416">
        <v>12</v>
      </c>
      <c r="H1675" s="415" t="s">
        <v>4513</v>
      </c>
      <c r="I1675" s="418" t="s">
        <v>164</v>
      </c>
      <c r="J1675" s="418" t="s">
        <v>4531</v>
      </c>
      <c r="K1675" s="418" t="s">
        <v>4548</v>
      </c>
      <c r="L1675" s="418" t="s">
        <v>4549</v>
      </c>
      <c r="M1675" s="419">
        <v>39.938111111111112</v>
      </c>
      <c r="N1675" s="419">
        <v>-80.045630555555562</v>
      </c>
      <c r="O1675" s="418">
        <v>20143571371</v>
      </c>
      <c r="P1675" s="591" t="s">
        <v>55</v>
      </c>
      <c r="Q1675" s="591" t="s">
        <v>2375</v>
      </c>
      <c r="R1675" s="592" t="s">
        <v>4518</v>
      </c>
      <c r="S1675" s="420" t="s">
        <v>302</v>
      </c>
      <c r="T1675" s="413"/>
      <c r="U1675" s="420"/>
      <c r="V1675" s="606">
        <f>LOOKUP(Table1[[#This Row],[JV '#]],Table4[JV '#],Table4[Construction Start Dates])</f>
        <v>42507</v>
      </c>
    </row>
    <row r="1676" spans="1:22" ht="25.5" x14ac:dyDescent="0.25">
      <c r="A1676" s="414" t="s">
        <v>4550</v>
      </c>
      <c r="B1676" s="415" t="s">
        <v>35</v>
      </c>
      <c r="C1676" s="415">
        <v>507</v>
      </c>
      <c r="D1676" s="456">
        <v>18164</v>
      </c>
      <c r="E1676" s="415">
        <v>76037</v>
      </c>
      <c r="F1676" s="443">
        <v>30018801800000</v>
      </c>
      <c r="G1676" s="416">
        <v>12</v>
      </c>
      <c r="H1676" s="415" t="s">
        <v>4513</v>
      </c>
      <c r="I1676" s="418" t="s">
        <v>164</v>
      </c>
      <c r="J1676" s="418" t="s">
        <v>4531</v>
      </c>
      <c r="K1676" s="418" t="s">
        <v>4548</v>
      </c>
      <c r="L1676" s="418" t="s">
        <v>4549</v>
      </c>
      <c r="M1676" s="419">
        <v>39.938111111111112</v>
      </c>
      <c r="N1676" s="419">
        <v>-80.045630555555562</v>
      </c>
      <c r="O1676" s="418">
        <v>20143571371</v>
      </c>
      <c r="P1676" s="579" t="s">
        <v>55</v>
      </c>
      <c r="Q1676" s="579" t="s">
        <v>417</v>
      </c>
      <c r="R1676" s="576" t="s">
        <v>4551</v>
      </c>
      <c r="S1676" s="420" t="s">
        <v>44</v>
      </c>
      <c r="T1676" s="413"/>
      <c r="U1676" s="420"/>
      <c r="V1676" s="606">
        <f>LOOKUP(Table1[[#This Row],[JV '#]],Table4[JV '#],Table4[Construction Start Dates])</f>
        <v>42507</v>
      </c>
    </row>
    <row r="1677" spans="1:22" ht="25.5" x14ac:dyDescent="0.25">
      <c r="A1677" s="414" t="s">
        <v>4552</v>
      </c>
      <c r="B1677" s="415" t="s">
        <v>35</v>
      </c>
      <c r="C1677" s="415">
        <v>507</v>
      </c>
      <c r="D1677" s="456">
        <v>18164</v>
      </c>
      <c r="E1677" s="415">
        <v>76037</v>
      </c>
      <c r="F1677" s="443">
        <v>30018801800000</v>
      </c>
      <c r="G1677" s="416">
        <v>12</v>
      </c>
      <c r="H1677" s="415" t="s">
        <v>4513</v>
      </c>
      <c r="I1677" s="418" t="s">
        <v>164</v>
      </c>
      <c r="J1677" s="418" t="s">
        <v>4531</v>
      </c>
      <c r="K1677" s="418" t="s">
        <v>4548</v>
      </c>
      <c r="L1677" s="418" t="s">
        <v>4549</v>
      </c>
      <c r="M1677" s="419">
        <v>39.938111111111112</v>
      </c>
      <c r="N1677" s="419">
        <v>-80.045630555555562</v>
      </c>
      <c r="O1677" s="418">
        <v>20143571371</v>
      </c>
      <c r="P1677" s="579" t="s">
        <v>3269</v>
      </c>
      <c r="Q1677" s="579" t="s">
        <v>4553</v>
      </c>
      <c r="R1677" s="576" t="s">
        <v>4554</v>
      </c>
      <c r="S1677" s="420" t="s">
        <v>44</v>
      </c>
      <c r="T1677" s="413"/>
      <c r="U1677" s="420"/>
      <c r="V1677" s="606">
        <f>LOOKUP(Table1[[#This Row],[JV '#]],Table4[JV '#],Table4[Construction Start Dates])</f>
        <v>42507</v>
      </c>
    </row>
    <row r="1678" spans="1:22" ht="25.5" x14ac:dyDescent="0.25">
      <c r="A1678" s="414" t="s">
        <v>4555</v>
      </c>
      <c r="B1678" s="415" t="s">
        <v>35</v>
      </c>
      <c r="C1678" s="415">
        <v>507</v>
      </c>
      <c r="D1678" s="456">
        <v>18164</v>
      </c>
      <c r="E1678" s="415">
        <v>76037</v>
      </c>
      <c r="F1678" s="443">
        <v>30018801800000</v>
      </c>
      <c r="G1678" s="416">
        <v>12</v>
      </c>
      <c r="H1678" s="415" t="s">
        <v>4513</v>
      </c>
      <c r="I1678" s="418" t="s">
        <v>164</v>
      </c>
      <c r="J1678" s="418" t="s">
        <v>4531</v>
      </c>
      <c r="K1678" s="418" t="s">
        <v>4548</v>
      </c>
      <c r="L1678" s="418" t="s">
        <v>4549</v>
      </c>
      <c r="M1678" s="419">
        <v>39.938111111111112</v>
      </c>
      <c r="N1678" s="419">
        <v>-80.045630555555562</v>
      </c>
      <c r="O1678" s="418">
        <v>20143571371</v>
      </c>
      <c r="P1678" s="579" t="s">
        <v>41</v>
      </c>
      <c r="Q1678" s="579" t="s">
        <v>3581</v>
      </c>
      <c r="R1678" s="575" t="s">
        <v>3838</v>
      </c>
      <c r="S1678" s="420" t="s">
        <v>44</v>
      </c>
      <c r="T1678" s="413"/>
      <c r="U1678" s="420"/>
      <c r="V1678" s="606">
        <f>LOOKUP(Table1[[#This Row],[JV '#]],Table4[JV '#],Table4[Construction Start Dates])</f>
        <v>42507</v>
      </c>
    </row>
    <row r="1679" spans="1:22" ht="63.75" x14ac:dyDescent="0.25">
      <c r="A1679" s="414" t="s">
        <v>4556</v>
      </c>
      <c r="B1679" s="415" t="s">
        <v>35</v>
      </c>
      <c r="C1679" s="415">
        <v>507</v>
      </c>
      <c r="D1679" s="456">
        <v>18164</v>
      </c>
      <c r="E1679" s="415">
        <v>76037</v>
      </c>
      <c r="F1679" s="443">
        <v>30018801800000</v>
      </c>
      <c r="G1679" s="416">
        <v>12</v>
      </c>
      <c r="H1679" s="415" t="s">
        <v>4513</v>
      </c>
      <c r="I1679" s="418" t="s">
        <v>164</v>
      </c>
      <c r="J1679" s="418" t="s">
        <v>4531</v>
      </c>
      <c r="K1679" s="418" t="s">
        <v>4548</v>
      </c>
      <c r="L1679" s="418" t="s">
        <v>4549</v>
      </c>
      <c r="M1679" s="419">
        <v>39.938111111111112</v>
      </c>
      <c r="N1679" s="419">
        <v>-80.045630555555562</v>
      </c>
      <c r="O1679" s="418">
        <v>20143571371</v>
      </c>
      <c r="P1679" s="579" t="s">
        <v>46</v>
      </c>
      <c r="Q1679" s="579" t="s">
        <v>3222</v>
      </c>
      <c r="R1679" s="576" t="s">
        <v>4557</v>
      </c>
      <c r="S1679" s="420"/>
      <c r="T1679" s="413"/>
      <c r="U1679" s="420"/>
      <c r="V1679" s="606">
        <f>LOOKUP(Table1[[#This Row],[JV '#]],Table4[JV '#],Table4[Construction Start Dates])</f>
        <v>42507</v>
      </c>
    </row>
    <row r="1680" spans="1:22" ht="63.75" x14ac:dyDescent="0.25">
      <c r="A1680" s="414" t="s">
        <v>4558</v>
      </c>
      <c r="B1680" s="415" t="s">
        <v>35</v>
      </c>
      <c r="C1680" s="415">
        <v>507</v>
      </c>
      <c r="D1680" s="456">
        <v>18164</v>
      </c>
      <c r="E1680" s="415">
        <v>76037</v>
      </c>
      <c r="F1680" s="443">
        <v>30018801800000</v>
      </c>
      <c r="G1680" s="416">
        <v>12</v>
      </c>
      <c r="H1680" s="415" t="s">
        <v>4513</v>
      </c>
      <c r="I1680" s="418" t="s">
        <v>164</v>
      </c>
      <c r="J1680" s="418" t="s">
        <v>4531</v>
      </c>
      <c r="K1680" s="418" t="s">
        <v>4548</v>
      </c>
      <c r="L1680" s="418" t="s">
        <v>4549</v>
      </c>
      <c r="M1680" s="419">
        <v>39.938111111111112</v>
      </c>
      <c r="N1680" s="419">
        <v>-80.045630555555562</v>
      </c>
      <c r="O1680" s="418">
        <v>20143571371</v>
      </c>
      <c r="P1680" s="593" t="s">
        <v>353</v>
      </c>
      <c r="Q1680" s="583" t="s">
        <v>4544</v>
      </c>
      <c r="R1680" s="583" t="s">
        <v>4559</v>
      </c>
      <c r="S1680" s="420" t="s">
        <v>44</v>
      </c>
      <c r="T1680" s="413"/>
      <c r="U1680" s="420"/>
      <c r="V1680" s="606">
        <f>LOOKUP(Table1[[#This Row],[JV '#]],Table4[JV '#],Table4[Construction Start Dates])</f>
        <v>42507</v>
      </c>
    </row>
    <row r="1681" spans="1:22" ht="24" x14ac:dyDescent="0.25">
      <c r="A1681" s="414" t="s">
        <v>4560</v>
      </c>
      <c r="B1681" s="415" t="s">
        <v>35</v>
      </c>
      <c r="C1681" s="459">
        <v>508</v>
      </c>
      <c r="D1681" s="416">
        <v>18214</v>
      </c>
      <c r="E1681" s="416">
        <v>89031</v>
      </c>
      <c r="F1681" s="489">
        <v>30101101500501</v>
      </c>
      <c r="G1681" s="416">
        <v>12</v>
      </c>
      <c r="H1681" s="415" t="s">
        <v>4513</v>
      </c>
      <c r="I1681" s="418" t="s">
        <v>4561</v>
      </c>
      <c r="J1681" s="418" t="s">
        <v>2815</v>
      </c>
      <c r="K1681" s="418" t="s">
        <v>4562</v>
      </c>
      <c r="L1681" s="418" t="s">
        <v>4563</v>
      </c>
      <c r="M1681" s="419">
        <v>39.972777777777779</v>
      </c>
      <c r="N1681" s="419">
        <v>-80.04613611111111</v>
      </c>
      <c r="O1681" s="418" t="s">
        <v>4564</v>
      </c>
      <c r="P1681" s="413" t="s">
        <v>41</v>
      </c>
      <c r="Q1681" s="413" t="s">
        <v>3386</v>
      </c>
      <c r="R1681" s="413" t="s">
        <v>2875</v>
      </c>
      <c r="S1681" s="420" t="s">
        <v>44</v>
      </c>
      <c r="T1681" s="413"/>
      <c r="U1681" s="420"/>
      <c r="V1681" s="606">
        <f>LOOKUP(Table1[[#This Row],[JV '#]],Table4[JV '#],Table4[Construction Start Dates])</f>
        <v>42509</v>
      </c>
    </row>
    <row r="1682" spans="1:22" ht="24" x14ac:dyDescent="0.25">
      <c r="A1682" s="414" t="s">
        <v>4565</v>
      </c>
      <c r="B1682" s="415" t="s">
        <v>35</v>
      </c>
      <c r="C1682" s="459">
        <v>508</v>
      </c>
      <c r="D1682" s="416">
        <v>18214</v>
      </c>
      <c r="E1682" s="416">
        <v>89031</v>
      </c>
      <c r="F1682" s="489">
        <v>30101101500501</v>
      </c>
      <c r="G1682" s="416">
        <v>12</v>
      </c>
      <c r="H1682" s="415" t="s">
        <v>4513</v>
      </c>
      <c r="I1682" s="418" t="s">
        <v>4561</v>
      </c>
      <c r="J1682" s="418" t="s">
        <v>2815</v>
      </c>
      <c r="K1682" s="418" t="s">
        <v>4562</v>
      </c>
      <c r="L1682" s="418" t="s">
        <v>4563</v>
      </c>
      <c r="M1682" s="419">
        <v>39.972777777777779</v>
      </c>
      <c r="N1682" s="419">
        <v>-80.04613611111111</v>
      </c>
      <c r="O1682" s="418" t="s">
        <v>4564</v>
      </c>
      <c r="P1682" s="413"/>
      <c r="Q1682" s="413" t="s">
        <v>4566</v>
      </c>
      <c r="R1682" s="413" t="s">
        <v>4567</v>
      </c>
      <c r="S1682" s="420"/>
      <c r="T1682" s="413"/>
      <c r="U1682" s="436"/>
      <c r="V1682" s="606">
        <f>LOOKUP(Table1[[#This Row],[JV '#]],Table4[JV '#],Table4[Construction Start Dates])</f>
        <v>42509</v>
      </c>
    </row>
    <row r="1683" spans="1:22" ht="24" x14ac:dyDescent="0.25">
      <c r="A1683" s="414" t="s">
        <v>4568</v>
      </c>
      <c r="B1683" s="415" t="s">
        <v>35</v>
      </c>
      <c r="C1683" s="459">
        <v>508</v>
      </c>
      <c r="D1683" s="416">
        <v>18214</v>
      </c>
      <c r="E1683" s="416">
        <v>89031</v>
      </c>
      <c r="F1683" s="489">
        <v>30101101500501</v>
      </c>
      <c r="G1683" s="416">
        <v>12</v>
      </c>
      <c r="H1683" s="415" t="s">
        <v>4513</v>
      </c>
      <c r="I1683" s="418" t="s">
        <v>4561</v>
      </c>
      <c r="J1683" s="418" t="s">
        <v>2815</v>
      </c>
      <c r="K1683" s="418" t="s">
        <v>4562</v>
      </c>
      <c r="L1683" s="418" t="s">
        <v>4563</v>
      </c>
      <c r="M1683" s="419">
        <v>39.972777777777779</v>
      </c>
      <c r="N1683" s="419">
        <v>-80.04613611111111</v>
      </c>
      <c r="O1683" s="418" t="s">
        <v>4564</v>
      </c>
      <c r="P1683" s="413" t="s">
        <v>46</v>
      </c>
      <c r="Q1683" s="413" t="s">
        <v>4459</v>
      </c>
      <c r="R1683" s="413" t="s">
        <v>4382</v>
      </c>
      <c r="S1683" s="420"/>
      <c r="T1683" s="413"/>
      <c r="U1683" s="436"/>
      <c r="V1683" s="606">
        <f>LOOKUP(Table1[[#This Row],[JV '#]],Table4[JV '#],Table4[Construction Start Dates])</f>
        <v>42509</v>
      </c>
    </row>
    <row r="1684" spans="1:22" ht="24" x14ac:dyDescent="0.25">
      <c r="A1684" s="414" t="s">
        <v>4569</v>
      </c>
      <c r="B1684" s="415" t="s">
        <v>35</v>
      </c>
      <c r="C1684" s="459">
        <v>508</v>
      </c>
      <c r="D1684" s="416">
        <v>18214</v>
      </c>
      <c r="E1684" s="416">
        <v>89031</v>
      </c>
      <c r="F1684" s="489">
        <v>30101101500501</v>
      </c>
      <c r="G1684" s="416">
        <v>12</v>
      </c>
      <c r="H1684" s="415" t="s">
        <v>4513</v>
      </c>
      <c r="I1684" s="418" t="s">
        <v>4561</v>
      </c>
      <c r="J1684" s="418" t="s">
        <v>2815</v>
      </c>
      <c r="K1684" s="418" t="s">
        <v>4562</v>
      </c>
      <c r="L1684" s="418" t="s">
        <v>4563</v>
      </c>
      <c r="M1684" s="419">
        <v>39.972777777777779</v>
      </c>
      <c r="N1684" s="419">
        <v>-80.04613611111111</v>
      </c>
      <c r="O1684" s="418" t="s">
        <v>4564</v>
      </c>
      <c r="P1684" s="413" t="s">
        <v>353</v>
      </c>
      <c r="Q1684" s="413" t="s">
        <v>4384</v>
      </c>
      <c r="R1684" s="413" t="s">
        <v>4385</v>
      </c>
      <c r="S1684" s="420" t="s">
        <v>44</v>
      </c>
      <c r="T1684" s="413"/>
      <c r="U1684" s="436"/>
      <c r="V1684" s="606">
        <f>LOOKUP(Table1[[#This Row],[JV '#]],Table4[JV '#],Table4[Construction Start Dates])</f>
        <v>42509</v>
      </c>
    </row>
    <row r="1685" spans="1:22" ht="24" x14ac:dyDescent="0.25">
      <c r="A1685" s="414" t="s">
        <v>4570</v>
      </c>
      <c r="B1685" s="415" t="s">
        <v>35</v>
      </c>
      <c r="C1685" s="459">
        <v>508</v>
      </c>
      <c r="D1685" s="416">
        <v>18214</v>
      </c>
      <c r="E1685" s="416">
        <v>89031</v>
      </c>
      <c r="F1685" s="489">
        <v>30101101500501</v>
      </c>
      <c r="G1685" s="416">
        <v>12</v>
      </c>
      <c r="H1685" s="415" t="s">
        <v>4513</v>
      </c>
      <c r="I1685" s="418" t="s">
        <v>4561</v>
      </c>
      <c r="J1685" s="418" t="s">
        <v>2815</v>
      </c>
      <c r="K1685" s="418" t="s">
        <v>4562</v>
      </c>
      <c r="L1685" s="418" t="s">
        <v>4563</v>
      </c>
      <c r="M1685" s="419">
        <v>39.972777777777779</v>
      </c>
      <c r="N1685" s="419">
        <v>-80.04613611111111</v>
      </c>
      <c r="O1685" s="418" t="s">
        <v>4564</v>
      </c>
      <c r="P1685" s="413" t="s">
        <v>41</v>
      </c>
      <c r="Q1685" s="413" t="s">
        <v>208</v>
      </c>
      <c r="R1685" s="413" t="s">
        <v>209</v>
      </c>
      <c r="S1685" s="420" t="s">
        <v>44</v>
      </c>
      <c r="T1685" s="413"/>
      <c r="U1685" s="436"/>
      <c r="V1685" s="606">
        <f>LOOKUP(Table1[[#This Row],[JV '#]],Table4[JV '#],Table4[Construction Start Dates])</f>
        <v>42509</v>
      </c>
    </row>
    <row r="1686" spans="1:22" ht="24" x14ac:dyDescent="0.25">
      <c r="A1686" s="414" t="s">
        <v>4571</v>
      </c>
      <c r="B1686" s="415" t="s">
        <v>35</v>
      </c>
      <c r="C1686" s="459">
        <v>508</v>
      </c>
      <c r="D1686" s="416">
        <v>18214</v>
      </c>
      <c r="E1686" s="416">
        <v>89031</v>
      </c>
      <c r="F1686" s="489">
        <v>30101101500501</v>
      </c>
      <c r="G1686" s="416">
        <v>12</v>
      </c>
      <c r="H1686" s="415" t="s">
        <v>4513</v>
      </c>
      <c r="I1686" s="418" t="s">
        <v>4561</v>
      </c>
      <c r="J1686" s="418" t="s">
        <v>2815</v>
      </c>
      <c r="K1686" s="418" t="s">
        <v>4562</v>
      </c>
      <c r="L1686" s="418" t="s">
        <v>4563</v>
      </c>
      <c r="M1686" s="419">
        <v>39.972777777777779</v>
      </c>
      <c r="N1686" s="419">
        <v>-80.04613611111111</v>
      </c>
      <c r="O1686" s="418" t="s">
        <v>4564</v>
      </c>
      <c r="P1686" s="413" t="s">
        <v>107</v>
      </c>
      <c r="Q1686" s="413" t="s">
        <v>4572</v>
      </c>
      <c r="R1686" s="413" t="s">
        <v>4573</v>
      </c>
      <c r="S1686" s="420" t="s">
        <v>44</v>
      </c>
      <c r="T1686" s="413"/>
      <c r="U1686" s="436"/>
      <c r="V1686" s="606">
        <f>LOOKUP(Table1[[#This Row],[JV '#]],Table4[JV '#],Table4[Construction Start Dates])</f>
        <v>42509</v>
      </c>
    </row>
    <row r="1687" spans="1:22" ht="24" x14ac:dyDescent="0.25">
      <c r="A1687" s="414">
        <v>509</v>
      </c>
      <c r="B1687" s="415" t="s">
        <v>35</v>
      </c>
      <c r="C1687" s="415">
        <v>509</v>
      </c>
      <c r="D1687" s="456">
        <v>18222</v>
      </c>
      <c r="E1687" s="416">
        <v>74203</v>
      </c>
      <c r="F1687" s="443">
        <v>30101400803315</v>
      </c>
      <c r="G1687" s="416">
        <v>12</v>
      </c>
      <c r="H1687" s="415" t="s">
        <v>4513</v>
      </c>
      <c r="I1687" s="418" t="s">
        <v>4574</v>
      </c>
      <c r="J1687" s="418" t="s">
        <v>2176</v>
      </c>
      <c r="K1687" s="418" t="s">
        <v>4575</v>
      </c>
      <c r="L1687" s="418" t="s">
        <v>4576</v>
      </c>
      <c r="M1687" s="419">
        <v>39.961861111111112</v>
      </c>
      <c r="N1687" s="419">
        <v>-80.053597222222223</v>
      </c>
      <c r="O1687" s="418">
        <v>20150420316</v>
      </c>
      <c r="P1687" s="413" t="s">
        <v>46</v>
      </c>
      <c r="Q1687" s="413" t="s">
        <v>4459</v>
      </c>
      <c r="R1687" s="413" t="s">
        <v>4382</v>
      </c>
      <c r="S1687" s="420" t="s">
        <v>302</v>
      </c>
      <c r="T1687" s="413"/>
      <c r="U1687" s="420"/>
      <c r="V1687" s="606">
        <f>LOOKUP(Table1[[#This Row],[JV '#]],Table4[JV '#],Table4[Construction Start Dates])</f>
        <v>42576</v>
      </c>
    </row>
    <row r="1688" spans="1:22" ht="60" x14ac:dyDescent="0.25">
      <c r="A1688" s="414" t="s">
        <v>4577</v>
      </c>
      <c r="B1688" s="415" t="s">
        <v>35</v>
      </c>
      <c r="C1688" s="459">
        <v>510</v>
      </c>
      <c r="D1688" s="416">
        <v>18261</v>
      </c>
      <c r="E1688" s="416">
        <v>30335</v>
      </c>
      <c r="F1688" s="489">
        <v>30200303301330</v>
      </c>
      <c r="G1688" s="416">
        <v>12</v>
      </c>
      <c r="H1688" s="415" t="s">
        <v>4513</v>
      </c>
      <c r="I1688" s="418" t="s">
        <v>4530</v>
      </c>
      <c r="J1688" s="418" t="s">
        <v>4578</v>
      </c>
      <c r="K1688" s="561" t="s">
        <v>4579</v>
      </c>
      <c r="L1688" s="561" t="s">
        <v>4533</v>
      </c>
      <c r="M1688" s="480">
        <v>39.893722222222223</v>
      </c>
      <c r="N1688" s="480">
        <v>-80.178883333333332</v>
      </c>
      <c r="O1688" s="418" t="s">
        <v>4580</v>
      </c>
      <c r="P1688" s="413" t="s">
        <v>55</v>
      </c>
      <c r="Q1688" s="413" t="s">
        <v>151</v>
      </c>
      <c r="R1688" s="413" t="s">
        <v>4581</v>
      </c>
      <c r="S1688" s="420" t="s">
        <v>302</v>
      </c>
      <c r="T1688" s="413"/>
      <c r="U1688" s="420"/>
      <c r="V1688" s="606">
        <f>LOOKUP(Table1[[#This Row],[JV '#]],Table4[JV '#],Table4[Construction Start Dates])</f>
        <v>42569</v>
      </c>
    </row>
    <row r="1689" spans="1:22" ht="24" x14ac:dyDescent="0.25">
      <c r="A1689" s="414" t="s">
        <v>4582</v>
      </c>
      <c r="B1689" s="415" t="s">
        <v>35</v>
      </c>
      <c r="C1689" s="459">
        <v>510</v>
      </c>
      <c r="D1689" s="416">
        <v>18261</v>
      </c>
      <c r="E1689" s="416">
        <v>30335</v>
      </c>
      <c r="F1689" s="489">
        <v>30200303301330</v>
      </c>
      <c r="G1689" s="416">
        <v>12</v>
      </c>
      <c r="H1689" s="415" t="s">
        <v>4513</v>
      </c>
      <c r="I1689" s="418" t="s">
        <v>4530</v>
      </c>
      <c r="J1689" s="418" t="s">
        <v>4578</v>
      </c>
      <c r="K1689" s="561" t="s">
        <v>4579</v>
      </c>
      <c r="L1689" s="561" t="s">
        <v>4533</v>
      </c>
      <c r="M1689" s="480">
        <v>39.893722222222223</v>
      </c>
      <c r="N1689" s="480">
        <v>-80.178883333333332</v>
      </c>
      <c r="O1689" s="418" t="s">
        <v>4580</v>
      </c>
      <c r="P1689" s="413" t="s">
        <v>41</v>
      </c>
      <c r="Q1689" s="413" t="s">
        <v>3386</v>
      </c>
      <c r="R1689" s="413" t="s">
        <v>2875</v>
      </c>
      <c r="S1689" s="420" t="s">
        <v>44</v>
      </c>
      <c r="T1689" s="413"/>
      <c r="U1689" s="436"/>
      <c r="V1689" s="606">
        <f>LOOKUP(Table1[[#This Row],[JV '#]],Table4[JV '#],Table4[Construction Start Dates])</f>
        <v>42569</v>
      </c>
    </row>
    <row r="1690" spans="1:22" ht="24" x14ac:dyDescent="0.25">
      <c r="A1690" s="414" t="s">
        <v>4583</v>
      </c>
      <c r="B1690" s="415" t="s">
        <v>35</v>
      </c>
      <c r="C1690" s="459">
        <v>510</v>
      </c>
      <c r="D1690" s="416">
        <v>18261</v>
      </c>
      <c r="E1690" s="416">
        <v>30335</v>
      </c>
      <c r="F1690" s="489">
        <v>30200303301330</v>
      </c>
      <c r="G1690" s="416">
        <v>12</v>
      </c>
      <c r="H1690" s="415" t="s">
        <v>4513</v>
      </c>
      <c r="I1690" s="418" t="s">
        <v>4530</v>
      </c>
      <c r="J1690" s="418" t="s">
        <v>4578</v>
      </c>
      <c r="K1690" s="561" t="s">
        <v>4579</v>
      </c>
      <c r="L1690" s="561" t="s">
        <v>4533</v>
      </c>
      <c r="M1690" s="480">
        <v>39.893722222222223</v>
      </c>
      <c r="N1690" s="480">
        <v>-80.178883333333332</v>
      </c>
      <c r="O1690" s="418" t="s">
        <v>4580</v>
      </c>
      <c r="P1690" s="413" t="s">
        <v>107</v>
      </c>
      <c r="Q1690" s="413" t="s">
        <v>4584</v>
      </c>
      <c r="R1690" s="413" t="s">
        <v>4585</v>
      </c>
      <c r="S1690" s="420" t="s">
        <v>44</v>
      </c>
      <c r="T1690" s="413"/>
      <c r="U1690" s="436"/>
      <c r="V1690" s="606">
        <f>LOOKUP(Table1[[#This Row],[JV '#]],Table4[JV '#],Table4[Construction Start Dates])</f>
        <v>42569</v>
      </c>
    </row>
    <row r="1691" spans="1:22" ht="24" x14ac:dyDescent="0.25">
      <c r="A1691" s="414" t="s">
        <v>4586</v>
      </c>
      <c r="B1691" s="415" t="s">
        <v>35</v>
      </c>
      <c r="C1691" s="459">
        <v>510</v>
      </c>
      <c r="D1691" s="416">
        <v>18261</v>
      </c>
      <c r="E1691" s="416">
        <v>30335</v>
      </c>
      <c r="F1691" s="489">
        <v>30200303301330</v>
      </c>
      <c r="G1691" s="416">
        <v>12</v>
      </c>
      <c r="H1691" s="415" t="s">
        <v>4513</v>
      </c>
      <c r="I1691" s="418" t="s">
        <v>4530</v>
      </c>
      <c r="J1691" s="418" t="s">
        <v>4578</v>
      </c>
      <c r="K1691" s="561" t="s">
        <v>4579</v>
      </c>
      <c r="L1691" s="561" t="s">
        <v>4533</v>
      </c>
      <c r="M1691" s="480">
        <v>39.893722222222223</v>
      </c>
      <c r="N1691" s="480">
        <v>-80.178883333333332</v>
      </c>
      <c r="O1691" s="418" t="s">
        <v>4580</v>
      </c>
      <c r="P1691" s="413" t="s">
        <v>46</v>
      </c>
      <c r="Q1691" s="413" t="s">
        <v>257</v>
      </c>
      <c r="R1691" s="413" t="s">
        <v>4382</v>
      </c>
      <c r="S1691" s="420"/>
      <c r="T1691" s="413"/>
      <c r="U1691" s="436"/>
      <c r="V1691" s="606">
        <f>LOOKUP(Table1[[#This Row],[JV '#]],Table4[JV '#],Table4[Construction Start Dates])</f>
        <v>42569</v>
      </c>
    </row>
    <row r="1692" spans="1:22" ht="24" x14ac:dyDescent="0.25">
      <c r="A1692" s="414" t="s">
        <v>4587</v>
      </c>
      <c r="B1692" s="415" t="s">
        <v>35</v>
      </c>
      <c r="C1692" s="459">
        <v>510</v>
      </c>
      <c r="D1692" s="416">
        <v>18261</v>
      </c>
      <c r="E1692" s="416">
        <v>30335</v>
      </c>
      <c r="F1692" s="489">
        <v>30200303301330</v>
      </c>
      <c r="G1692" s="416">
        <v>12</v>
      </c>
      <c r="H1692" s="415" t="s">
        <v>4513</v>
      </c>
      <c r="I1692" s="418" t="s">
        <v>4530</v>
      </c>
      <c r="J1692" s="418" t="s">
        <v>4578</v>
      </c>
      <c r="K1692" s="561" t="s">
        <v>4579</v>
      </c>
      <c r="L1692" s="561" t="s">
        <v>4533</v>
      </c>
      <c r="M1692" s="480">
        <v>39.893722222222202</v>
      </c>
      <c r="N1692" s="480">
        <v>-80.178883333333332</v>
      </c>
      <c r="O1692" s="418" t="s">
        <v>4580</v>
      </c>
      <c r="P1692" s="413" t="s">
        <v>353</v>
      </c>
      <c r="Q1692" s="413" t="s">
        <v>4384</v>
      </c>
      <c r="R1692" s="413" t="s">
        <v>4385</v>
      </c>
      <c r="S1692" s="420" t="s">
        <v>44</v>
      </c>
      <c r="T1692" s="413"/>
      <c r="U1692" s="436"/>
      <c r="V1692" s="606">
        <f>LOOKUP(Table1[[#This Row],[JV '#]],Table4[JV '#],Table4[Construction Start Dates])</f>
        <v>42569</v>
      </c>
    </row>
    <row r="1693" spans="1:22" ht="24" x14ac:dyDescent="0.25">
      <c r="A1693" s="414" t="s">
        <v>4588</v>
      </c>
      <c r="B1693" s="415" t="s">
        <v>35</v>
      </c>
      <c r="C1693" s="459">
        <v>510</v>
      </c>
      <c r="D1693" s="416">
        <v>18261</v>
      </c>
      <c r="E1693" s="416">
        <v>30335</v>
      </c>
      <c r="F1693" s="489">
        <v>30200303301330</v>
      </c>
      <c r="G1693" s="416">
        <v>12</v>
      </c>
      <c r="H1693" s="415" t="s">
        <v>4513</v>
      </c>
      <c r="I1693" s="418" t="s">
        <v>4530</v>
      </c>
      <c r="J1693" s="418" t="s">
        <v>4578</v>
      </c>
      <c r="K1693" s="561" t="s">
        <v>4579</v>
      </c>
      <c r="L1693" s="561" t="s">
        <v>4533</v>
      </c>
      <c r="M1693" s="480">
        <v>39.893722222222223</v>
      </c>
      <c r="N1693" s="480">
        <v>-80.178883333333332</v>
      </c>
      <c r="O1693" s="418" t="s">
        <v>4580</v>
      </c>
      <c r="P1693" s="413"/>
      <c r="Q1693" s="413" t="s">
        <v>4589</v>
      </c>
      <c r="R1693" s="413" t="s">
        <v>4590</v>
      </c>
      <c r="S1693" s="420" t="s">
        <v>4591</v>
      </c>
      <c r="T1693" s="413"/>
      <c r="U1693" s="436"/>
      <c r="V1693" s="606">
        <f>LOOKUP(Table1[[#This Row],[JV '#]],Table4[JV '#],Table4[Construction Start Dates])</f>
        <v>42569</v>
      </c>
    </row>
    <row r="1694" spans="1:22" ht="24" x14ac:dyDescent="0.25">
      <c r="A1694" s="414" t="s">
        <v>4592</v>
      </c>
      <c r="B1694" s="415" t="s">
        <v>35</v>
      </c>
      <c r="C1694" s="415">
        <v>511</v>
      </c>
      <c r="D1694" s="456">
        <v>18279</v>
      </c>
      <c r="E1694" s="416">
        <v>79353</v>
      </c>
      <c r="F1694" s="443">
        <v>30201103700000</v>
      </c>
      <c r="G1694" s="416">
        <v>12</v>
      </c>
      <c r="H1694" s="415" t="s">
        <v>4513</v>
      </c>
      <c r="I1694" s="418" t="s">
        <v>4530</v>
      </c>
      <c r="J1694" s="418" t="s">
        <v>4593</v>
      </c>
      <c r="K1694" s="418" t="s">
        <v>4594</v>
      </c>
      <c r="L1694" s="418" t="s">
        <v>4533</v>
      </c>
      <c r="M1694" s="419">
        <v>39.872694444444441</v>
      </c>
      <c r="N1694" s="419">
        <v>-80.121091666666672</v>
      </c>
      <c r="O1694" s="418">
        <v>20150330424</v>
      </c>
      <c r="P1694" s="413" t="s">
        <v>41</v>
      </c>
      <c r="Q1694" s="413" t="s">
        <v>3386</v>
      </c>
      <c r="R1694" s="413" t="s">
        <v>2875</v>
      </c>
      <c r="S1694" s="420" t="s">
        <v>44</v>
      </c>
      <c r="T1694" s="413" t="s">
        <v>4595</v>
      </c>
      <c r="U1694" s="420"/>
      <c r="V1694" s="606">
        <f>LOOKUP(Table1[[#This Row],[JV '#]],Table4[JV '#],Table4[Construction Start Dates])</f>
        <v>42569</v>
      </c>
    </row>
    <row r="1695" spans="1:22" x14ac:dyDescent="0.25">
      <c r="A1695" s="414" t="s">
        <v>4596</v>
      </c>
      <c r="B1695" s="415" t="s">
        <v>35</v>
      </c>
      <c r="C1695" s="415">
        <v>511</v>
      </c>
      <c r="D1695" s="456">
        <v>18279</v>
      </c>
      <c r="E1695" s="416">
        <v>79353</v>
      </c>
      <c r="F1695" s="443">
        <v>30201103700000</v>
      </c>
      <c r="G1695" s="416">
        <v>12</v>
      </c>
      <c r="H1695" s="415" t="s">
        <v>4513</v>
      </c>
      <c r="I1695" s="418" t="s">
        <v>4530</v>
      </c>
      <c r="J1695" s="418" t="s">
        <v>4593</v>
      </c>
      <c r="K1695" s="418" t="s">
        <v>4594</v>
      </c>
      <c r="L1695" s="418" t="s">
        <v>4533</v>
      </c>
      <c r="M1695" s="419">
        <v>39.872694444444441</v>
      </c>
      <c r="N1695" s="419">
        <v>-80.121091666666672</v>
      </c>
      <c r="O1695" s="418">
        <v>20150330424</v>
      </c>
      <c r="P1695" s="413" t="s">
        <v>353</v>
      </c>
      <c r="Q1695" s="413" t="s">
        <v>4384</v>
      </c>
      <c r="R1695" s="413" t="s">
        <v>4385</v>
      </c>
      <c r="S1695" s="420" t="s">
        <v>44</v>
      </c>
      <c r="T1695" s="413"/>
      <c r="U1695" s="436"/>
      <c r="V1695" s="606">
        <f>LOOKUP(Table1[[#This Row],[JV '#]],Table4[JV '#],Table4[Construction Start Dates])</f>
        <v>42569</v>
      </c>
    </row>
    <row r="1696" spans="1:22" ht="24" x14ac:dyDescent="0.25">
      <c r="A1696" s="414" t="s">
        <v>4597</v>
      </c>
      <c r="B1696" s="415" t="s">
        <v>35</v>
      </c>
      <c r="C1696" s="415">
        <v>511</v>
      </c>
      <c r="D1696" s="456">
        <v>18279</v>
      </c>
      <c r="E1696" s="416">
        <v>79353</v>
      </c>
      <c r="F1696" s="443">
        <v>30201103700000</v>
      </c>
      <c r="G1696" s="416">
        <v>12</v>
      </c>
      <c r="H1696" s="415" t="s">
        <v>4513</v>
      </c>
      <c r="I1696" s="418" t="s">
        <v>4530</v>
      </c>
      <c r="J1696" s="418" t="s">
        <v>4593</v>
      </c>
      <c r="K1696" s="418" t="s">
        <v>4594</v>
      </c>
      <c r="L1696" s="418" t="s">
        <v>4533</v>
      </c>
      <c r="M1696" s="419">
        <v>39.872694444444441</v>
      </c>
      <c r="N1696" s="419">
        <v>-80.121091666666672</v>
      </c>
      <c r="O1696" s="418">
        <v>20150330424</v>
      </c>
      <c r="P1696" s="413" t="s">
        <v>46</v>
      </c>
      <c r="Q1696" s="413" t="s">
        <v>257</v>
      </c>
      <c r="R1696" s="413" t="s">
        <v>4382</v>
      </c>
      <c r="S1696" s="420"/>
      <c r="T1696" s="413"/>
      <c r="U1696" s="436"/>
      <c r="V1696" s="606">
        <f>LOOKUP(Table1[[#This Row],[JV '#]],Table4[JV '#],Table4[Construction Start Dates])</f>
        <v>42569</v>
      </c>
    </row>
    <row r="1697" spans="1:22" ht="60" x14ac:dyDescent="0.25">
      <c r="A1697" s="414" t="s">
        <v>4598</v>
      </c>
      <c r="B1697" s="415" t="s">
        <v>35</v>
      </c>
      <c r="C1697" s="415">
        <v>511</v>
      </c>
      <c r="D1697" s="456">
        <v>18279</v>
      </c>
      <c r="E1697" s="416">
        <v>79353</v>
      </c>
      <c r="F1697" s="443">
        <v>30201103700000</v>
      </c>
      <c r="G1697" s="416">
        <v>12</v>
      </c>
      <c r="H1697" s="415" t="s">
        <v>4513</v>
      </c>
      <c r="I1697" s="418" t="s">
        <v>4530</v>
      </c>
      <c r="J1697" s="418" t="s">
        <v>4593</v>
      </c>
      <c r="K1697" s="418" t="s">
        <v>4594</v>
      </c>
      <c r="L1697" s="418" t="s">
        <v>4533</v>
      </c>
      <c r="M1697" s="419">
        <v>39.872694444444399</v>
      </c>
      <c r="N1697" s="419">
        <v>-80.1210916666667</v>
      </c>
      <c r="O1697" s="418">
        <v>20150330424</v>
      </c>
      <c r="P1697" s="413" t="s">
        <v>55</v>
      </c>
      <c r="Q1697" s="413" t="s">
        <v>151</v>
      </c>
      <c r="R1697" s="413" t="s">
        <v>4599</v>
      </c>
      <c r="S1697" s="420" t="s">
        <v>2443</v>
      </c>
      <c r="T1697" s="413"/>
      <c r="U1697" s="436"/>
      <c r="V1697" s="606">
        <f>LOOKUP(Table1[[#This Row],[JV '#]],Table4[JV '#],Table4[Construction Start Dates])</f>
        <v>42569</v>
      </c>
    </row>
    <row r="1698" spans="1:22" ht="24" x14ac:dyDescent="0.25">
      <c r="A1698" s="414" t="s">
        <v>4600</v>
      </c>
      <c r="B1698" s="415" t="s">
        <v>35</v>
      </c>
      <c r="C1698" s="415">
        <v>512</v>
      </c>
      <c r="D1698" s="416">
        <v>18287</v>
      </c>
      <c r="E1698" s="416">
        <v>30289</v>
      </c>
      <c r="F1698" s="443">
        <v>30201600701702</v>
      </c>
      <c r="G1698" s="416">
        <v>12</v>
      </c>
      <c r="H1698" s="415" t="s">
        <v>4513</v>
      </c>
      <c r="I1698" s="418" t="s">
        <v>4601</v>
      </c>
      <c r="J1698" s="418" t="s">
        <v>4602</v>
      </c>
      <c r="K1698" s="418" t="s">
        <v>4603</v>
      </c>
      <c r="L1698" s="418" t="s">
        <v>4604</v>
      </c>
      <c r="M1698" s="419">
        <v>39.804805555555554</v>
      </c>
      <c r="N1698" s="419">
        <v>-79.949308333333335</v>
      </c>
      <c r="O1698" s="418">
        <v>20143580312</v>
      </c>
      <c r="P1698" s="413" t="s">
        <v>46</v>
      </c>
      <c r="Q1698" s="413" t="s">
        <v>257</v>
      </c>
      <c r="R1698" s="413" t="s">
        <v>4382</v>
      </c>
      <c r="S1698" s="420"/>
      <c r="T1698" s="413"/>
      <c r="U1698" s="420"/>
      <c r="V1698" s="606">
        <f>LOOKUP(Table1[[#This Row],[JV '#]],Table4[JV '#],Table4[Construction Start Dates])</f>
        <v>42810</v>
      </c>
    </row>
    <row r="1699" spans="1:22" x14ac:dyDescent="0.25">
      <c r="A1699" s="414" t="s">
        <v>4605</v>
      </c>
      <c r="B1699" s="415" t="s">
        <v>35</v>
      </c>
      <c r="C1699" s="415">
        <v>512</v>
      </c>
      <c r="D1699" s="416">
        <v>18287</v>
      </c>
      <c r="E1699" s="416">
        <v>30289</v>
      </c>
      <c r="F1699" s="443">
        <v>30201600701702</v>
      </c>
      <c r="G1699" s="416">
        <v>12</v>
      </c>
      <c r="H1699" s="415" t="s">
        <v>4513</v>
      </c>
      <c r="I1699" s="418" t="s">
        <v>4601</v>
      </c>
      <c r="J1699" s="418" t="s">
        <v>4602</v>
      </c>
      <c r="K1699" s="418" t="s">
        <v>4603</v>
      </c>
      <c r="L1699" s="418" t="s">
        <v>4604</v>
      </c>
      <c r="M1699" s="419">
        <v>39.804805555555554</v>
      </c>
      <c r="N1699" s="419">
        <v>-79.949308333333335</v>
      </c>
      <c r="O1699" s="418">
        <v>20143580312</v>
      </c>
      <c r="P1699" s="413"/>
      <c r="Q1699" s="413" t="s">
        <v>4606</v>
      </c>
      <c r="R1699" s="413" t="s">
        <v>4607</v>
      </c>
      <c r="S1699" s="420" t="s">
        <v>44</v>
      </c>
      <c r="T1699" s="413"/>
      <c r="U1699" s="436"/>
      <c r="V1699" s="606">
        <f>LOOKUP(Table1[[#This Row],[JV '#]],Table4[JV '#],Table4[Construction Start Dates])</f>
        <v>42810</v>
      </c>
    </row>
    <row r="1700" spans="1:22" ht="24" x14ac:dyDescent="0.25">
      <c r="A1700" s="414" t="s">
        <v>4608</v>
      </c>
      <c r="B1700" s="415" t="s">
        <v>35</v>
      </c>
      <c r="C1700" s="415">
        <v>512</v>
      </c>
      <c r="D1700" s="416">
        <v>18287</v>
      </c>
      <c r="E1700" s="416">
        <v>30289</v>
      </c>
      <c r="F1700" s="443">
        <v>30201600701702</v>
      </c>
      <c r="G1700" s="416">
        <v>12</v>
      </c>
      <c r="H1700" s="415" t="s">
        <v>4513</v>
      </c>
      <c r="I1700" s="418" t="s">
        <v>4601</v>
      </c>
      <c r="J1700" s="418" t="s">
        <v>4602</v>
      </c>
      <c r="K1700" s="418" t="s">
        <v>4603</v>
      </c>
      <c r="L1700" s="418" t="s">
        <v>4604</v>
      </c>
      <c r="M1700" s="419">
        <v>39.804805555555554</v>
      </c>
      <c r="N1700" s="419">
        <v>-79.949308333333335</v>
      </c>
      <c r="O1700" s="418">
        <v>20143580312</v>
      </c>
      <c r="P1700" s="413" t="s">
        <v>41</v>
      </c>
      <c r="Q1700" s="413" t="s">
        <v>3584</v>
      </c>
      <c r="R1700" s="413" t="s">
        <v>2875</v>
      </c>
      <c r="S1700" s="420" t="s">
        <v>44</v>
      </c>
      <c r="T1700" s="413"/>
      <c r="U1700" s="436"/>
      <c r="V1700" s="606">
        <f>LOOKUP(Table1[[#This Row],[JV '#]],Table4[JV '#],Table4[Construction Start Dates])</f>
        <v>42810</v>
      </c>
    </row>
    <row r="1701" spans="1:22" ht="24" x14ac:dyDescent="0.25">
      <c r="A1701" s="414" t="s">
        <v>4609</v>
      </c>
      <c r="B1701" s="415" t="s">
        <v>35</v>
      </c>
      <c r="C1701" s="459">
        <v>513</v>
      </c>
      <c r="D1701" s="456">
        <v>18315</v>
      </c>
      <c r="E1701" s="416">
        <v>79356</v>
      </c>
      <c r="F1701" s="489">
        <v>30202600100590</v>
      </c>
      <c r="G1701" s="416">
        <v>12</v>
      </c>
      <c r="H1701" s="415" t="s">
        <v>4513</v>
      </c>
      <c r="I1701" s="418" t="s">
        <v>4530</v>
      </c>
      <c r="J1701" s="418" t="s">
        <v>3120</v>
      </c>
      <c r="K1701" s="418" t="s">
        <v>300</v>
      </c>
      <c r="L1701" s="418" t="s">
        <v>4533</v>
      </c>
      <c r="M1701" s="419">
        <v>39.893916666666669</v>
      </c>
      <c r="N1701" s="419">
        <v>-80.159127777777783</v>
      </c>
      <c r="O1701" s="418">
        <v>20150341683</v>
      </c>
      <c r="P1701" s="413" t="s">
        <v>41</v>
      </c>
      <c r="Q1701" s="413" t="s">
        <v>4024</v>
      </c>
      <c r="R1701" s="413" t="s">
        <v>4535</v>
      </c>
      <c r="S1701" s="420" t="s">
        <v>44</v>
      </c>
      <c r="T1701" s="413"/>
      <c r="U1701" s="420"/>
      <c r="V1701" s="606">
        <f>LOOKUP(Table1[[#This Row],[JV '#]],Table4[JV '#],Table4[Construction Start Dates])</f>
        <v>42828</v>
      </c>
    </row>
    <row r="1702" spans="1:22" x14ac:dyDescent="0.25">
      <c r="A1702" s="414" t="s">
        <v>4610</v>
      </c>
      <c r="B1702" s="415" t="s">
        <v>35</v>
      </c>
      <c r="C1702" s="459">
        <v>513</v>
      </c>
      <c r="D1702" s="456">
        <v>18315</v>
      </c>
      <c r="E1702" s="416">
        <v>79356</v>
      </c>
      <c r="F1702" s="489">
        <v>30202600100590</v>
      </c>
      <c r="G1702" s="416">
        <v>12</v>
      </c>
      <c r="H1702" s="415" t="s">
        <v>4513</v>
      </c>
      <c r="I1702" s="418" t="s">
        <v>4530</v>
      </c>
      <c r="J1702" s="418" t="s">
        <v>3120</v>
      </c>
      <c r="K1702" s="418" t="s">
        <v>300</v>
      </c>
      <c r="L1702" s="418" t="s">
        <v>4533</v>
      </c>
      <c r="M1702" s="419">
        <v>39.893916666666669</v>
      </c>
      <c r="N1702" s="419">
        <v>-80.159127777777783</v>
      </c>
      <c r="O1702" s="418">
        <v>20150341683</v>
      </c>
      <c r="P1702" s="413" t="s">
        <v>107</v>
      </c>
      <c r="Q1702" s="413" t="s">
        <v>4584</v>
      </c>
      <c r="R1702" s="413" t="s">
        <v>4611</v>
      </c>
      <c r="S1702" s="420" t="s">
        <v>44</v>
      </c>
      <c r="T1702" s="413"/>
      <c r="U1702" s="436"/>
      <c r="V1702" s="606">
        <f>LOOKUP(Table1[[#This Row],[JV '#]],Table4[JV '#],Table4[Construction Start Dates])</f>
        <v>42828</v>
      </c>
    </row>
    <row r="1703" spans="1:22" ht="24" x14ac:dyDescent="0.25">
      <c r="A1703" s="414" t="s">
        <v>4612</v>
      </c>
      <c r="B1703" s="415" t="s">
        <v>35</v>
      </c>
      <c r="C1703" s="459">
        <v>513</v>
      </c>
      <c r="D1703" s="456">
        <v>18315</v>
      </c>
      <c r="E1703" s="416">
        <v>79356</v>
      </c>
      <c r="F1703" s="489">
        <v>30202600100590</v>
      </c>
      <c r="G1703" s="416">
        <v>12</v>
      </c>
      <c r="H1703" s="415" t="s">
        <v>4513</v>
      </c>
      <c r="I1703" s="418" t="s">
        <v>4530</v>
      </c>
      <c r="J1703" s="418" t="s">
        <v>3120</v>
      </c>
      <c r="K1703" s="418" t="s">
        <v>300</v>
      </c>
      <c r="L1703" s="418" t="s">
        <v>4533</v>
      </c>
      <c r="M1703" s="419">
        <v>39.893916666666669</v>
      </c>
      <c r="N1703" s="419">
        <v>-80.159127777777783</v>
      </c>
      <c r="O1703" s="418">
        <v>20150341683</v>
      </c>
      <c r="P1703" s="413" t="s">
        <v>41</v>
      </c>
      <c r="Q1703" s="413" t="s">
        <v>3386</v>
      </c>
      <c r="R1703" s="413" t="s">
        <v>2875</v>
      </c>
      <c r="S1703" s="420" t="s">
        <v>44</v>
      </c>
      <c r="T1703" s="413"/>
      <c r="U1703" s="436"/>
      <c r="V1703" s="606">
        <f>LOOKUP(Table1[[#This Row],[JV '#]],Table4[JV '#],Table4[Construction Start Dates])</f>
        <v>42828</v>
      </c>
    </row>
    <row r="1704" spans="1:22" x14ac:dyDescent="0.25">
      <c r="A1704" s="414" t="s">
        <v>4613</v>
      </c>
      <c r="B1704" s="415" t="s">
        <v>35</v>
      </c>
      <c r="C1704" s="459">
        <v>513</v>
      </c>
      <c r="D1704" s="456">
        <v>18315</v>
      </c>
      <c r="E1704" s="416">
        <v>79356</v>
      </c>
      <c r="F1704" s="489">
        <v>30202600100590</v>
      </c>
      <c r="G1704" s="416">
        <v>12</v>
      </c>
      <c r="H1704" s="415" t="s">
        <v>4513</v>
      </c>
      <c r="I1704" s="418" t="s">
        <v>4530</v>
      </c>
      <c r="J1704" s="418" t="s">
        <v>3120</v>
      </c>
      <c r="K1704" s="418" t="s">
        <v>300</v>
      </c>
      <c r="L1704" s="418" t="s">
        <v>4533</v>
      </c>
      <c r="M1704" s="419">
        <v>39.893916666666669</v>
      </c>
      <c r="N1704" s="419">
        <v>-80.159127777777783</v>
      </c>
      <c r="O1704" s="418">
        <v>20150341683</v>
      </c>
      <c r="P1704" s="413" t="s">
        <v>353</v>
      </c>
      <c r="Q1704" s="413" t="s">
        <v>4384</v>
      </c>
      <c r="R1704" s="413" t="s">
        <v>4385</v>
      </c>
      <c r="S1704" s="420" t="s">
        <v>44</v>
      </c>
      <c r="T1704" s="413"/>
      <c r="U1704" s="436"/>
      <c r="V1704" s="606">
        <f>LOOKUP(Table1[[#This Row],[JV '#]],Table4[JV '#],Table4[Construction Start Dates])</f>
        <v>42828</v>
      </c>
    </row>
    <row r="1705" spans="1:22" ht="24" x14ac:dyDescent="0.25">
      <c r="A1705" s="414" t="s">
        <v>4614</v>
      </c>
      <c r="B1705" s="415" t="s">
        <v>35</v>
      </c>
      <c r="C1705" s="459">
        <v>513</v>
      </c>
      <c r="D1705" s="456">
        <v>18315</v>
      </c>
      <c r="E1705" s="416">
        <v>79356</v>
      </c>
      <c r="F1705" s="489">
        <v>30202600100590</v>
      </c>
      <c r="G1705" s="416">
        <v>12</v>
      </c>
      <c r="H1705" s="415" t="s">
        <v>4513</v>
      </c>
      <c r="I1705" s="418" t="s">
        <v>4530</v>
      </c>
      <c r="J1705" s="418" t="s">
        <v>3120</v>
      </c>
      <c r="K1705" s="418" t="s">
        <v>300</v>
      </c>
      <c r="L1705" s="418" t="s">
        <v>4533</v>
      </c>
      <c r="M1705" s="419">
        <v>39.893916666666669</v>
      </c>
      <c r="N1705" s="419">
        <v>-80.159127777777783</v>
      </c>
      <c r="O1705" s="418">
        <v>20150341683</v>
      </c>
      <c r="P1705" s="413" t="s">
        <v>46</v>
      </c>
      <c r="Q1705" s="413" t="s">
        <v>257</v>
      </c>
      <c r="R1705" s="413" t="s">
        <v>4382</v>
      </c>
      <c r="S1705" s="420"/>
      <c r="T1705" s="413"/>
      <c r="U1705" s="436"/>
      <c r="V1705" s="606">
        <f>LOOKUP(Table1[[#This Row],[JV '#]],Table4[JV '#],Table4[Construction Start Dates])</f>
        <v>42828</v>
      </c>
    </row>
    <row r="1706" spans="1:22" ht="36" x14ac:dyDescent="0.25">
      <c r="A1706" s="414" t="s">
        <v>4615</v>
      </c>
      <c r="B1706" s="415" t="s">
        <v>35</v>
      </c>
      <c r="C1706" s="415">
        <v>514</v>
      </c>
      <c r="D1706" s="456">
        <v>18317</v>
      </c>
      <c r="E1706" s="416">
        <v>79357</v>
      </c>
      <c r="F1706" s="443">
        <v>30202600501285</v>
      </c>
      <c r="G1706" s="416">
        <v>12</v>
      </c>
      <c r="H1706" s="415" t="s">
        <v>4513</v>
      </c>
      <c r="I1706" s="418" t="s">
        <v>4530</v>
      </c>
      <c r="J1706" s="418" t="s">
        <v>3120</v>
      </c>
      <c r="K1706" s="418" t="s">
        <v>4616</v>
      </c>
      <c r="L1706" s="418" t="s">
        <v>4533</v>
      </c>
      <c r="M1706" s="419">
        <v>39.890472222222222</v>
      </c>
      <c r="N1706" s="419">
        <v>-80.122174999999999</v>
      </c>
      <c r="O1706" s="418">
        <v>20150161837</v>
      </c>
      <c r="P1706" s="413" t="s">
        <v>55</v>
      </c>
      <c r="Q1706" s="413" t="s">
        <v>151</v>
      </c>
      <c r="R1706" s="413" t="s">
        <v>4617</v>
      </c>
      <c r="S1706" s="420"/>
      <c r="T1706" s="413"/>
      <c r="U1706" s="420"/>
      <c r="V1706" s="606">
        <f>LOOKUP(Table1[[#This Row],[JV '#]],Table4[JV '#],Table4[Construction Start Dates])</f>
        <v>42538</v>
      </c>
    </row>
    <row r="1707" spans="1:22" ht="24" x14ac:dyDescent="0.25">
      <c r="A1707" s="414" t="s">
        <v>4618</v>
      </c>
      <c r="B1707" s="415" t="s">
        <v>35</v>
      </c>
      <c r="C1707" s="415">
        <v>514</v>
      </c>
      <c r="D1707" s="456">
        <v>18317</v>
      </c>
      <c r="E1707" s="416">
        <v>79357</v>
      </c>
      <c r="F1707" s="443">
        <v>30202600501285</v>
      </c>
      <c r="G1707" s="416">
        <v>12</v>
      </c>
      <c r="H1707" s="415" t="s">
        <v>4513</v>
      </c>
      <c r="I1707" s="418" t="s">
        <v>4530</v>
      </c>
      <c r="J1707" s="418" t="s">
        <v>3120</v>
      </c>
      <c r="K1707" s="418" t="s">
        <v>4616</v>
      </c>
      <c r="L1707" s="418" t="s">
        <v>4533</v>
      </c>
      <c r="M1707" s="419">
        <v>39.890472222222222</v>
      </c>
      <c r="N1707" s="419">
        <v>-80.122174999999999</v>
      </c>
      <c r="O1707" s="418">
        <v>20150161837</v>
      </c>
      <c r="P1707" s="413" t="s">
        <v>46</v>
      </c>
      <c r="Q1707" s="413" t="s">
        <v>257</v>
      </c>
      <c r="R1707" s="413" t="s">
        <v>4382</v>
      </c>
      <c r="S1707" s="420"/>
      <c r="T1707" s="413"/>
      <c r="U1707" s="436"/>
      <c r="V1707" s="606">
        <f>LOOKUP(Table1[[#This Row],[JV '#]],Table4[JV '#],Table4[Construction Start Dates])</f>
        <v>42538</v>
      </c>
    </row>
    <row r="1708" spans="1:22" x14ac:dyDescent="0.25">
      <c r="A1708" s="414" t="s">
        <v>4619</v>
      </c>
      <c r="B1708" s="415" t="s">
        <v>35</v>
      </c>
      <c r="C1708" s="415">
        <v>514</v>
      </c>
      <c r="D1708" s="456">
        <v>18317</v>
      </c>
      <c r="E1708" s="416">
        <v>79357</v>
      </c>
      <c r="F1708" s="443">
        <v>30202600501285</v>
      </c>
      <c r="G1708" s="416">
        <v>12</v>
      </c>
      <c r="H1708" s="415" t="s">
        <v>4513</v>
      </c>
      <c r="I1708" s="418" t="s">
        <v>4530</v>
      </c>
      <c r="J1708" s="418" t="s">
        <v>3120</v>
      </c>
      <c r="K1708" s="418" t="s">
        <v>4616</v>
      </c>
      <c r="L1708" s="418" t="s">
        <v>4533</v>
      </c>
      <c r="M1708" s="419">
        <v>39.890472222222222</v>
      </c>
      <c r="N1708" s="419">
        <v>-80.122174999999999</v>
      </c>
      <c r="O1708" s="418">
        <v>20150161837</v>
      </c>
      <c r="P1708" s="413" t="s">
        <v>353</v>
      </c>
      <c r="Q1708" s="413" t="s">
        <v>4384</v>
      </c>
      <c r="R1708" s="413" t="s">
        <v>4385</v>
      </c>
      <c r="S1708" s="420" t="s">
        <v>44</v>
      </c>
      <c r="T1708" s="413"/>
      <c r="U1708" s="436"/>
      <c r="V1708" s="606">
        <f>LOOKUP(Table1[[#This Row],[JV '#]],Table4[JV '#],Table4[Construction Start Dates])</f>
        <v>42538</v>
      </c>
    </row>
    <row r="1709" spans="1:22" ht="24" x14ac:dyDescent="0.25">
      <c r="A1709" s="414" t="s">
        <v>4620</v>
      </c>
      <c r="B1709" s="415" t="s">
        <v>35</v>
      </c>
      <c r="C1709" s="415">
        <v>514</v>
      </c>
      <c r="D1709" s="456">
        <v>18317</v>
      </c>
      <c r="E1709" s="416">
        <v>79357</v>
      </c>
      <c r="F1709" s="443">
        <v>30202600501285</v>
      </c>
      <c r="G1709" s="416">
        <v>12</v>
      </c>
      <c r="H1709" s="415" t="s">
        <v>4513</v>
      </c>
      <c r="I1709" s="418" t="s">
        <v>4530</v>
      </c>
      <c r="J1709" s="418" t="s">
        <v>3120</v>
      </c>
      <c r="K1709" s="418" t="s">
        <v>4616</v>
      </c>
      <c r="L1709" s="418" t="s">
        <v>4533</v>
      </c>
      <c r="M1709" s="419">
        <v>39.890472222222222</v>
      </c>
      <c r="N1709" s="419">
        <v>-80.122174999999999</v>
      </c>
      <c r="O1709" s="418">
        <v>20150161837</v>
      </c>
      <c r="P1709" s="413" t="s">
        <v>41</v>
      </c>
      <c r="Q1709" s="413" t="s">
        <v>3386</v>
      </c>
      <c r="R1709" s="413" t="s">
        <v>2875</v>
      </c>
      <c r="S1709" s="420" t="s">
        <v>44</v>
      </c>
      <c r="T1709" s="413" t="s">
        <v>4621</v>
      </c>
      <c r="U1709" s="436"/>
      <c r="V1709" s="606">
        <f>LOOKUP(Table1[[#This Row],[JV '#]],Table4[JV '#],Table4[Construction Start Dates])</f>
        <v>42538</v>
      </c>
    </row>
    <row r="1710" spans="1:22" x14ac:dyDescent="0.25">
      <c r="A1710" s="414" t="s">
        <v>4622</v>
      </c>
      <c r="B1710" s="415" t="s">
        <v>35</v>
      </c>
      <c r="C1710" s="415">
        <v>515</v>
      </c>
      <c r="D1710" s="456">
        <v>18351</v>
      </c>
      <c r="E1710" s="416">
        <v>88079</v>
      </c>
      <c r="F1710" s="443">
        <v>30300600100674</v>
      </c>
      <c r="G1710" s="416">
        <v>12</v>
      </c>
      <c r="H1710" s="415" t="s">
        <v>4513</v>
      </c>
      <c r="I1710" s="418" t="s">
        <v>4623</v>
      </c>
      <c r="J1710" s="418" t="s">
        <v>2610</v>
      </c>
      <c r="K1710" s="418" t="s">
        <v>4624</v>
      </c>
      <c r="L1710" s="418" t="s">
        <v>4625</v>
      </c>
      <c r="M1710" s="419">
        <v>39.72302777777778</v>
      </c>
      <c r="N1710" s="419">
        <v>-80.349708333333339</v>
      </c>
      <c r="O1710" s="418">
        <v>20143571385</v>
      </c>
      <c r="P1710" s="413" t="s">
        <v>162</v>
      </c>
      <c r="Q1710" s="413" t="s">
        <v>4626</v>
      </c>
      <c r="R1710" s="413" t="s">
        <v>4627</v>
      </c>
      <c r="S1710" s="420" t="s">
        <v>44</v>
      </c>
      <c r="T1710" s="413"/>
      <c r="U1710" s="420"/>
      <c r="V1710" s="606">
        <f>LOOKUP(Table1[[#This Row],[JV '#]],Table4[JV '#],Table4[Construction Start Dates])</f>
        <v>42509</v>
      </c>
    </row>
    <row r="1711" spans="1:22" ht="24" x14ac:dyDescent="0.25">
      <c r="A1711" s="414" t="s">
        <v>4628</v>
      </c>
      <c r="B1711" s="415" t="s">
        <v>35</v>
      </c>
      <c r="C1711" s="415">
        <v>515</v>
      </c>
      <c r="D1711" s="456">
        <v>18351</v>
      </c>
      <c r="E1711" s="416">
        <v>88079</v>
      </c>
      <c r="F1711" s="443">
        <v>30300600100674</v>
      </c>
      <c r="G1711" s="416">
        <v>12</v>
      </c>
      <c r="H1711" s="415" t="s">
        <v>4513</v>
      </c>
      <c r="I1711" s="418" t="s">
        <v>4623</v>
      </c>
      <c r="J1711" s="418" t="s">
        <v>2610</v>
      </c>
      <c r="K1711" s="418" t="s">
        <v>4624</v>
      </c>
      <c r="L1711" s="418" t="s">
        <v>4625</v>
      </c>
      <c r="M1711" s="419">
        <v>39.72302777777778</v>
      </c>
      <c r="N1711" s="419">
        <v>-80.349708333333339</v>
      </c>
      <c r="O1711" s="418">
        <v>20143571385</v>
      </c>
      <c r="P1711" s="413" t="s">
        <v>46</v>
      </c>
      <c r="Q1711" s="413" t="s">
        <v>4459</v>
      </c>
      <c r="R1711" s="413" t="s">
        <v>4382</v>
      </c>
      <c r="S1711" s="420"/>
      <c r="T1711" s="413"/>
      <c r="U1711" s="436"/>
      <c r="V1711" s="606">
        <f>LOOKUP(Table1[[#This Row],[JV '#]],Table4[JV '#],Table4[Construction Start Dates])</f>
        <v>42509</v>
      </c>
    </row>
    <row r="1712" spans="1:22" x14ac:dyDescent="0.25">
      <c r="A1712" s="414" t="s">
        <v>4629</v>
      </c>
      <c r="B1712" s="415" t="s">
        <v>35</v>
      </c>
      <c r="C1712" s="415">
        <v>515</v>
      </c>
      <c r="D1712" s="456">
        <v>18351</v>
      </c>
      <c r="E1712" s="416">
        <v>88079</v>
      </c>
      <c r="F1712" s="443">
        <v>30300600100674</v>
      </c>
      <c r="G1712" s="416">
        <v>12</v>
      </c>
      <c r="H1712" s="415" t="s">
        <v>4513</v>
      </c>
      <c r="I1712" s="418" t="s">
        <v>4623</v>
      </c>
      <c r="J1712" s="418" t="s">
        <v>2610</v>
      </c>
      <c r="K1712" s="418" t="s">
        <v>4624</v>
      </c>
      <c r="L1712" s="418" t="s">
        <v>4625</v>
      </c>
      <c r="M1712" s="419">
        <v>39.72302777777778</v>
      </c>
      <c r="N1712" s="419">
        <v>-80.349708333333339</v>
      </c>
      <c r="O1712" s="418">
        <v>20143571385</v>
      </c>
      <c r="P1712" s="413" t="s">
        <v>107</v>
      </c>
      <c r="Q1712" s="413" t="s">
        <v>4630</v>
      </c>
      <c r="R1712" s="413" t="s">
        <v>4631</v>
      </c>
      <c r="S1712" s="420" t="s">
        <v>44</v>
      </c>
      <c r="T1712" s="413"/>
      <c r="U1712" s="436"/>
      <c r="V1712" s="606">
        <f>LOOKUP(Table1[[#This Row],[JV '#]],Table4[JV '#],Table4[Construction Start Dates])</f>
        <v>42509</v>
      </c>
    </row>
    <row r="1713" spans="1:22" ht="36" x14ac:dyDescent="0.25">
      <c r="A1713" s="414" t="s">
        <v>4632</v>
      </c>
      <c r="B1713" s="415" t="s">
        <v>35</v>
      </c>
      <c r="C1713" s="415">
        <v>515</v>
      </c>
      <c r="D1713" s="456">
        <v>18351</v>
      </c>
      <c r="E1713" s="416">
        <v>88079</v>
      </c>
      <c r="F1713" s="443">
        <v>30300600100674</v>
      </c>
      <c r="G1713" s="416">
        <v>12</v>
      </c>
      <c r="H1713" s="415" t="s">
        <v>4513</v>
      </c>
      <c r="I1713" s="418" t="s">
        <v>4623</v>
      </c>
      <c r="J1713" s="418" t="s">
        <v>2610</v>
      </c>
      <c r="K1713" s="418" t="s">
        <v>4624</v>
      </c>
      <c r="L1713" s="418" t="s">
        <v>4625</v>
      </c>
      <c r="M1713" s="419">
        <v>39.72302777777778</v>
      </c>
      <c r="N1713" s="419">
        <v>-80.349708333333339</v>
      </c>
      <c r="O1713" s="418">
        <v>20143571385</v>
      </c>
      <c r="P1713" s="413" t="s">
        <v>55</v>
      </c>
      <c r="Q1713" s="413" t="s">
        <v>2375</v>
      </c>
      <c r="R1713" s="413" t="s">
        <v>4617</v>
      </c>
      <c r="S1713" s="420" t="s">
        <v>302</v>
      </c>
      <c r="T1713" s="413"/>
      <c r="U1713" s="436"/>
      <c r="V1713" s="606">
        <f>LOOKUP(Table1[[#This Row],[JV '#]],Table4[JV '#],Table4[Construction Start Dates])</f>
        <v>42509</v>
      </c>
    </row>
    <row r="1714" spans="1:22" ht="63.75" x14ac:dyDescent="0.25">
      <c r="A1714" s="414" t="s">
        <v>4633</v>
      </c>
      <c r="B1714" s="415" t="s">
        <v>35</v>
      </c>
      <c r="C1714" s="415">
        <v>516</v>
      </c>
      <c r="D1714" s="456">
        <v>18403</v>
      </c>
      <c r="E1714" s="416">
        <v>30231</v>
      </c>
      <c r="F1714" s="443">
        <v>30301300900000</v>
      </c>
      <c r="G1714" s="416">
        <v>12</v>
      </c>
      <c r="H1714" s="415" t="s">
        <v>4513</v>
      </c>
      <c r="I1714" s="418" t="s">
        <v>4634</v>
      </c>
      <c r="J1714" s="418" t="s">
        <v>2198</v>
      </c>
      <c r="K1714" s="418" t="s">
        <v>4635</v>
      </c>
      <c r="L1714" s="418" t="s">
        <v>4636</v>
      </c>
      <c r="M1714" s="419">
        <v>39.771500000000003</v>
      </c>
      <c r="N1714" s="419">
        <v>-80.271658333333335</v>
      </c>
      <c r="O1714" s="418">
        <v>20143571401</v>
      </c>
      <c r="P1714" s="586" t="s">
        <v>46</v>
      </c>
      <c r="Q1714" s="586" t="s">
        <v>3222</v>
      </c>
      <c r="R1714" s="576" t="s">
        <v>4557</v>
      </c>
      <c r="S1714" s="420" t="s">
        <v>302</v>
      </c>
      <c r="T1714" s="413"/>
      <c r="U1714" s="420"/>
      <c r="V1714" s="606">
        <f>LOOKUP(Table1[[#This Row],[JV '#]],Table4[JV '#],Table4[Construction Start Dates])</f>
        <v>42506</v>
      </c>
    </row>
    <row r="1715" spans="1:22" ht="25.5" x14ac:dyDescent="0.25">
      <c r="A1715" s="414" t="s">
        <v>4637</v>
      </c>
      <c r="B1715" s="415" t="s">
        <v>35</v>
      </c>
      <c r="C1715" s="415">
        <v>516</v>
      </c>
      <c r="D1715" s="456">
        <v>18403</v>
      </c>
      <c r="E1715" s="416">
        <v>30231</v>
      </c>
      <c r="F1715" s="443">
        <v>30301300900000</v>
      </c>
      <c r="G1715" s="416">
        <v>12</v>
      </c>
      <c r="H1715" s="415" t="s">
        <v>4513</v>
      </c>
      <c r="I1715" s="418" t="s">
        <v>4634</v>
      </c>
      <c r="J1715" s="418" t="s">
        <v>2198</v>
      </c>
      <c r="K1715" s="418" t="s">
        <v>4635</v>
      </c>
      <c r="L1715" s="418" t="s">
        <v>4636</v>
      </c>
      <c r="M1715" s="419">
        <v>39.771500000000003</v>
      </c>
      <c r="N1715" s="419">
        <v>-80.271658333333335</v>
      </c>
      <c r="O1715" s="418">
        <v>20143571401</v>
      </c>
      <c r="P1715" s="586" t="s">
        <v>41</v>
      </c>
      <c r="Q1715" s="586" t="s">
        <v>3581</v>
      </c>
      <c r="R1715" s="575" t="s">
        <v>3838</v>
      </c>
      <c r="S1715" s="420" t="s">
        <v>44</v>
      </c>
      <c r="T1715" s="413"/>
      <c r="U1715" s="436"/>
      <c r="V1715" s="606">
        <f>LOOKUP(Table1[[#This Row],[JV '#]],Table4[JV '#],Table4[Construction Start Dates])</f>
        <v>42506</v>
      </c>
    </row>
    <row r="1716" spans="1:22" ht="38.25" x14ac:dyDescent="0.25">
      <c r="A1716" s="414" t="s">
        <v>4638</v>
      </c>
      <c r="B1716" s="415" t="s">
        <v>35</v>
      </c>
      <c r="C1716" s="415">
        <v>516</v>
      </c>
      <c r="D1716" s="456">
        <v>18403</v>
      </c>
      <c r="E1716" s="416">
        <v>30231</v>
      </c>
      <c r="F1716" s="443">
        <v>30301300900000</v>
      </c>
      <c r="G1716" s="416">
        <v>12</v>
      </c>
      <c r="H1716" s="415" t="s">
        <v>4513</v>
      </c>
      <c r="I1716" s="418" t="s">
        <v>4634</v>
      </c>
      <c r="J1716" s="418" t="s">
        <v>2198</v>
      </c>
      <c r="K1716" s="418" t="s">
        <v>4635</v>
      </c>
      <c r="L1716" s="418" t="s">
        <v>4636</v>
      </c>
      <c r="M1716" s="419">
        <v>39.771500000000003</v>
      </c>
      <c r="N1716" s="419">
        <v>-80.271658333333335</v>
      </c>
      <c r="O1716" s="418">
        <v>20143571401</v>
      </c>
      <c r="P1716" s="586" t="s">
        <v>41</v>
      </c>
      <c r="Q1716" s="574" t="s">
        <v>4639</v>
      </c>
      <c r="R1716" s="576" t="s">
        <v>4640</v>
      </c>
      <c r="S1716" s="420" t="s">
        <v>44</v>
      </c>
      <c r="T1716" s="413"/>
      <c r="U1716" s="436"/>
      <c r="V1716" s="606">
        <f>LOOKUP(Table1[[#This Row],[JV '#]],Table4[JV '#],Table4[Construction Start Dates])</f>
        <v>42506</v>
      </c>
    </row>
    <row r="1717" spans="1:22" ht="24" x14ac:dyDescent="0.25">
      <c r="A1717" s="414" t="s">
        <v>4641</v>
      </c>
      <c r="B1717" s="415" t="s">
        <v>35</v>
      </c>
      <c r="C1717" s="415">
        <v>517</v>
      </c>
      <c r="D1717" s="456">
        <v>34335</v>
      </c>
      <c r="E1717" s="416">
        <v>30975</v>
      </c>
      <c r="F1717" s="443">
        <v>62001900400000</v>
      </c>
      <c r="G1717" s="416">
        <v>12</v>
      </c>
      <c r="H1717" s="415" t="s">
        <v>4642</v>
      </c>
      <c r="I1717" s="418" t="s">
        <v>4643</v>
      </c>
      <c r="J1717" s="418" t="s">
        <v>4644</v>
      </c>
      <c r="K1717" s="418" t="s">
        <v>4645</v>
      </c>
      <c r="L1717" s="418" t="s">
        <v>4646</v>
      </c>
      <c r="M1717" s="419">
        <v>40.024027777777775</v>
      </c>
      <c r="N1717" s="419">
        <v>-80.205344444444449</v>
      </c>
      <c r="O1717" s="418">
        <v>20150350499</v>
      </c>
      <c r="P1717" s="413" t="s">
        <v>46</v>
      </c>
      <c r="Q1717" s="413" t="s">
        <v>257</v>
      </c>
      <c r="R1717" s="413" t="s">
        <v>4382</v>
      </c>
      <c r="S1717" s="420"/>
      <c r="T1717" s="413"/>
      <c r="U1717" s="420"/>
      <c r="V1717" s="606">
        <f>LOOKUP(Table1[[#This Row],[JV '#]],Table4[JV '#],Table4[Construction Start Dates])</f>
        <v>42556</v>
      </c>
    </row>
    <row r="1718" spans="1:22" ht="24" x14ac:dyDescent="0.25">
      <c r="A1718" s="414" t="s">
        <v>4647</v>
      </c>
      <c r="B1718" s="415" t="s">
        <v>35</v>
      </c>
      <c r="C1718" s="415">
        <v>517</v>
      </c>
      <c r="D1718" s="456">
        <v>34335</v>
      </c>
      <c r="E1718" s="416">
        <v>30975</v>
      </c>
      <c r="F1718" s="443">
        <v>62001900400000</v>
      </c>
      <c r="G1718" s="416">
        <v>12</v>
      </c>
      <c r="H1718" s="415" t="s">
        <v>4642</v>
      </c>
      <c r="I1718" s="418" t="s">
        <v>4643</v>
      </c>
      <c r="J1718" s="418" t="s">
        <v>4644</v>
      </c>
      <c r="K1718" s="418" t="s">
        <v>4645</v>
      </c>
      <c r="L1718" s="418" t="s">
        <v>4646</v>
      </c>
      <c r="M1718" s="419">
        <v>40.024027777777775</v>
      </c>
      <c r="N1718" s="419">
        <v>-80.205344444444449</v>
      </c>
      <c r="O1718" s="418">
        <v>20150350499</v>
      </c>
      <c r="P1718" s="413" t="s">
        <v>41</v>
      </c>
      <c r="Q1718" s="413" t="s">
        <v>3584</v>
      </c>
      <c r="R1718" s="413" t="s">
        <v>2875</v>
      </c>
      <c r="S1718" s="420" t="s">
        <v>44</v>
      </c>
      <c r="T1718" s="413"/>
      <c r="U1718" s="436"/>
      <c r="V1718" s="606">
        <f>LOOKUP(Table1[[#This Row],[JV '#]],Table4[JV '#],Table4[Construction Start Dates])</f>
        <v>42556</v>
      </c>
    </row>
    <row r="1719" spans="1:22" ht="24" x14ac:dyDescent="0.25">
      <c r="A1719" s="414" t="s">
        <v>4648</v>
      </c>
      <c r="B1719" s="415" t="s">
        <v>35</v>
      </c>
      <c r="C1719" s="415">
        <v>518</v>
      </c>
      <c r="D1719" s="456">
        <v>34417</v>
      </c>
      <c r="E1719" s="416">
        <v>30639</v>
      </c>
      <c r="F1719" s="443">
        <v>62005003300000</v>
      </c>
      <c r="G1719" s="416">
        <v>12</v>
      </c>
      <c r="H1719" s="415" t="s">
        <v>4642</v>
      </c>
      <c r="I1719" s="418" t="s">
        <v>4649</v>
      </c>
      <c r="J1719" s="418" t="s">
        <v>4650</v>
      </c>
      <c r="K1719" s="418" t="s">
        <v>4651</v>
      </c>
      <c r="L1719" s="418" t="s">
        <v>4652</v>
      </c>
      <c r="M1719" s="419">
        <v>40.321027777777779</v>
      </c>
      <c r="N1719" s="419">
        <v>-80.230711111111106</v>
      </c>
      <c r="O1719" s="418">
        <v>20150161840</v>
      </c>
      <c r="P1719" s="413"/>
      <c r="Q1719" s="413" t="s">
        <v>4653</v>
      </c>
      <c r="R1719" s="413" t="s">
        <v>4654</v>
      </c>
      <c r="S1719" s="420" t="s">
        <v>44</v>
      </c>
      <c r="T1719" s="413"/>
      <c r="U1719" s="420"/>
      <c r="V1719" s="606">
        <f>LOOKUP(Table1[[#This Row],[JV '#]],Table4[JV '#],Table4[Construction Start Dates])</f>
        <v>42513</v>
      </c>
    </row>
    <row r="1720" spans="1:22" x14ac:dyDescent="0.25">
      <c r="A1720" s="414" t="s">
        <v>4655</v>
      </c>
      <c r="B1720" s="415" t="s">
        <v>35</v>
      </c>
      <c r="C1720" s="415">
        <v>518</v>
      </c>
      <c r="D1720" s="456">
        <v>34417</v>
      </c>
      <c r="E1720" s="416">
        <v>30639</v>
      </c>
      <c r="F1720" s="443">
        <v>62005003300000</v>
      </c>
      <c r="G1720" s="416">
        <v>12</v>
      </c>
      <c r="H1720" s="415" t="s">
        <v>4642</v>
      </c>
      <c r="I1720" s="418" t="s">
        <v>4649</v>
      </c>
      <c r="J1720" s="418" t="s">
        <v>4650</v>
      </c>
      <c r="K1720" s="418" t="s">
        <v>4651</v>
      </c>
      <c r="L1720" s="418" t="s">
        <v>4652</v>
      </c>
      <c r="M1720" s="419">
        <v>40.321027777777779</v>
      </c>
      <c r="N1720" s="419">
        <v>-80.230711111111106</v>
      </c>
      <c r="O1720" s="418">
        <v>20150161840</v>
      </c>
      <c r="P1720" s="413" t="s">
        <v>41</v>
      </c>
      <c r="Q1720" s="413" t="s">
        <v>208</v>
      </c>
      <c r="R1720" s="413" t="s">
        <v>209</v>
      </c>
      <c r="S1720" s="420" t="s">
        <v>44</v>
      </c>
      <c r="T1720" s="413"/>
      <c r="U1720" s="436"/>
      <c r="V1720" s="606">
        <f>LOOKUP(Table1[[#This Row],[JV '#]],Table4[JV '#],Table4[Construction Start Dates])</f>
        <v>42513</v>
      </c>
    </row>
    <row r="1721" spans="1:22" x14ac:dyDescent="0.25">
      <c r="A1721" s="414" t="s">
        <v>4656</v>
      </c>
      <c r="B1721" s="415" t="s">
        <v>35</v>
      </c>
      <c r="C1721" s="415">
        <v>518</v>
      </c>
      <c r="D1721" s="456">
        <v>34417</v>
      </c>
      <c r="E1721" s="416">
        <v>30639</v>
      </c>
      <c r="F1721" s="443">
        <v>62005003300000</v>
      </c>
      <c r="G1721" s="416">
        <v>12</v>
      </c>
      <c r="H1721" s="415" t="s">
        <v>4642</v>
      </c>
      <c r="I1721" s="418" t="s">
        <v>4649</v>
      </c>
      <c r="J1721" s="418" t="s">
        <v>4650</v>
      </c>
      <c r="K1721" s="418" t="s">
        <v>4651</v>
      </c>
      <c r="L1721" s="418" t="s">
        <v>4652</v>
      </c>
      <c r="M1721" s="419">
        <v>40.321027777777779</v>
      </c>
      <c r="N1721" s="419">
        <v>-80.230711111111106</v>
      </c>
      <c r="O1721" s="418">
        <v>20150161840</v>
      </c>
      <c r="P1721" s="413" t="s">
        <v>353</v>
      </c>
      <c r="Q1721" s="413" t="s">
        <v>382</v>
      </c>
      <c r="R1721" s="413" t="s">
        <v>4429</v>
      </c>
      <c r="S1721" s="420" t="s">
        <v>44</v>
      </c>
      <c r="T1721" s="413"/>
      <c r="U1721" s="436"/>
      <c r="V1721" s="606">
        <f>LOOKUP(Table1[[#This Row],[JV '#]],Table4[JV '#],Table4[Construction Start Dates])</f>
        <v>42513</v>
      </c>
    </row>
    <row r="1722" spans="1:22" ht="24" x14ac:dyDescent="0.25">
      <c r="A1722" s="414" t="s">
        <v>4657</v>
      </c>
      <c r="B1722" s="415" t="s">
        <v>35</v>
      </c>
      <c r="C1722" s="415">
        <v>518</v>
      </c>
      <c r="D1722" s="456">
        <v>34417</v>
      </c>
      <c r="E1722" s="416">
        <v>30639</v>
      </c>
      <c r="F1722" s="443">
        <v>62005003300000</v>
      </c>
      <c r="G1722" s="416">
        <v>12</v>
      </c>
      <c r="H1722" s="415" t="s">
        <v>4642</v>
      </c>
      <c r="I1722" s="418" t="s">
        <v>4649</v>
      </c>
      <c r="J1722" s="418" t="s">
        <v>4650</v>
      </c>
      <c r="K1722" s="418" t="s">
        <v>4651</v>
      </c>
      <c r="L1722" s="418" t="s">
        <v>4652</v>
      </c>
      <c r="M1722" s="419">
        <v>40.321027777777779</v>
      </c>
      <c r="N1722" s="419">
        <v>-80.230711111111106</v>
      </c>
      <c r="O1722" s="418">
        <v>20150161840</v>
      </c>
      <c r="P1722" s="413" t="s">
        <v>46</v>
      </c>
      <c r="Q1722" s="413" t="s">
        <v>257</v>
      </c>
      <c r="R1722" s="413" t="s">
        <v>4382</v>
      </c>
      <c r="S1722" s="420"/>
      <c r="T1722" s="413"/>
      <c r="U1722" s="436"/>
      <c r="V1722" s="606">
        <f>LOOKUP(Table1[[#This Row],[JV '#]],Table4[JV '#],Table4[Construction Start Dates])</f>
        <v>42513</v>
      </c>
    </row>
    <row r="1723" spans="1:22" ht="24" x14ac:dyDescent="0.25">
      <c r="A1723" s="414" t="s">
        <v>4658</v>
      </c>
      <c r="B1723" s="415" t="s">
        <v>35</v>
      </c>
      <c r="C1723" s="459">
        <v>519</v>
      </c>
      <c r="D1723" s="456">
        <v>34609</v>
      </c>
      <c r="E1723" s="416">
        <v>30997</v>
      </c>
      <c r="F1723" s="489">
        <v>62008804902545</v>
      </c>
      <c r="G1723" s="416">
        <v>12</v>
      </c>
      <c r="H1723" s="415" t="s">
        <v>4642</v>
      </c>
      <c r="I1723" s="418" t="s">
        <v>4659</v>
      </c>
      <c r="J1723" s="418" t="s">
        <v>4660</v>
      </c>
      <c r="K1723" s="418" t="s">
        <v>4661</v>
      </c>
      <c r="L1723" s="418" t="s">
        <v>4662</v>
      </c>
      <c r="M1723" s="419">
        <v>40.13238888888889</v>
      </c>
      <c r="N1723" s="419">
        <v>-79.890877777777774</v>
      </c>
      <c r="O1723" s="418" t="s">
        <v>4663</v>
      </c>
      <c r="P1723" s="413" t="s">
        <v>353</v>
      </c>
      <c r="Q1723" s="413" t="s">
        <v>4664</v>
      </c>
      <c r="R1723" s="413" t="s">
        <v>4665</v>
      </c>
      <c r="S1723" s="420" t="s">
        <v>44</v>
      </c>
      <c r="T1723" s="413"/>
      <c r="U1723" s="420"/>
      <c r="V1723" s="606">
        <f>LOOKUP(Table1[[#This Row],[JV '#]],Table4[JV '#],Table4[Construction Start Dates])</f>
        <v>42787</v>
      </c>
    </row>
    <row r="1724" spans="1:22" ht="24" x14ac:dyDescent="0.25">
      <c r="A1724" s="414" t="s">
        <v>4666</v>
      </c>
      <c r="B1724" s="415" t="s">
        <v>35</v>
      </c>
      <c r="C1724" s="459">
        <v>519</v>
      </c>
      <c r="D1724" s="456">
        <v>34609</v>
      </c>
      <c r="E1724" s="416">
        <v>30997</v>
      </c>
      <c r="F1724" s="489">
        <v>62008804902545</v>
      </c>
      <c r="G1724" s="416">
        <v>12</v>
      </c>
      <c r="H1724" s="415" t="s">
        <v>4642</v>
      </c>
      <c r="I1724" s="418" t="s">
        <v>4659</v>
      </c>
      <c r="J1724" s="418" t="s">
        <v>4660</v>
      </c>
      <c r="K1724" s="418" t="s">
        <v>4661</v>
      </c>
      <c r="L1724" s="418" t="s">
        <v>4662</v>
      </c>
      <c r="M1724" s="419">
        <v>40.13238888888889</v>
      </c>
      <c r="N1724" s="419">
        <v>-79.890877777777774</v>
      </c>
      <c r="O1724" s="418" t="s">
        <v>4663</v>
      </c>
      <c r="P1724" s="413"/>
      <c r="Q1724" s="413" t="s">
        <v>4667</v>
      </c>
      <c r="R1724" s="413" t="s">
        <v>4668</v>
      </c>
      <c r="S1724" s="420" t="s">
        <v>44</v>
      </c>
      <c r="T1724" s="413"/>
      <c r="U1724" s="436"/>
      <c r="V1724" s="606">
        <f>LOOKUP(Table1[[#This Row],[JV '#]],Table4[JV '#],Table4[Construction Start Dates])</f>
        <v>42787</v>
      </c>
    </row>
    <row r="1725" spans="1:22" ht="24" x14ac:dyDescent="0.25">
      <c r="A1725" s="414" t="s">
        <v>4669</v>
      </c>
      <c r="B1725" s="415" t="s">
        <v>35</v>
      </c>
      <c r="C1725" s="459">
        <v>519</v>
      </c>
      <c r="D1725" s="456">
        <v>34609</v>
      </c>
      <c r="E1725" s="416">
        <v>30997</v>
      </c>
      <c r="F1725" s="489">
        <v>62008804902545</v>
      </c>
      <c r="G1725" s="416">
        <v>12</v>
      </c>
      <c r="H1725" s="415" t="s">
        <v>4642</v>
      </c>
      <c r="I1725" s="418" t="s">
        <v>4659</v>
      </c>
      <c r="J1725" s="418" t="s">
        <v>4660</v>
      </c>
      <c r="K1725" s="418" t="s">
        <v>4661</v>
      </c>
      <c r="L1725" s="418" t="s">
        <v>4662</v>
      </c>
      <c r="M1725" s="419">
        <v>40.13238888888889</v>
      </c>
      <c r="N1725" s="419">
        <v>-79.890877777777774</v>
      </c>
      <c r="O1725" s="418" t="s">
        <v>4663</v>
      </c>
      <c r="P1725" s="413" t="s">
        <v>657</v>
      </c>
      <c r="Q1725" s="413" t="s">
        <v>208</v>
      </c>
      <c r="R1725" s="413" t="s">
        <v>209</v>
      </c>
      <c r="S1725" s="420" t="s">
        <v>44</v>
      </c>
      <c r="T1725" s="413"/>
      <c r="U1725" s="436"/>
      <c r="V1725" s="606">
        <f>LOOKUP(Table1[[#This Row],[JV '#]],Table4[JV '#],Table4[Construction Start Dates])</f>
        <v>42787</v>
      </c>
    </row>
    <row r="1726" spans="1:22" ht="24" x14ac:dyDescent="0.25">
      <c r="A1726" s="414" t="s">
        <v>4670</v>
      </c>
      <c r="B1726" s="415" t="s">
        <v>35</v>
      </c>
      <c r="C1726" s="459">
        <v>519</v>
      </c>
      <c r="D1726" s="456">
        <v>34609</v>
      </c>
      <c r="E1726" s="416">
        <v>30997</v>
      </c>
      <c r="F1726" s="489">
        <v>62008804902545</v>
      </c>
      <c r="G1726" s="416">
        <v>12</v>
      </c>
      <c r="H1726" s="415" t="s">
        <v>4642</v>
      </c>
      <c r="I1726" s="418" t="s">
        <v>4659</v>
      </c>
      <c r="J1726" s="418" t="s">
        <v>4660</v>
      </c>
      <c r="K1726" s="418" t="s">
        <v>4661</v>
      </c>
      <c r="L1726" s="418" t="s">
        <v>4662</v>
      </c>
      <c r="M1726" s="419">
        <v>40.13238888888889</v>
      </c>
      <c r="N1726" s="419">
        <v>-79.890877777777774</v>
      </c>
      <c r="O1726" s="418" t="s">
        <v>4663</v>
      </c>
      <c r="P1726" s="413" t="s">
        <v>46</v>
      </c>
      <c r="Q1726" s="413" t="s">
        <v>257</v>
      </c>
      <c r="R1726" s="413" t="s">
        <v>4382</v>
      </c>
      <c r="S1726" s="420"/>
      <c r="T1726" s="413"/>
      <c r="U1726" s="436"/>
      <c r="V1726" s="606">
        <f>LOOKUP(Table1[[#This Row],[JV '#]],Table4[JV '#],Table4[Construction Start Dates])</f>
        <v>42787</v>
      </c>
    </row>
    <row r="1727" spans="1:22" ht="24" x14ac:dyDescent="0.25">
      <c r="A1727" s="414" t="s">
        <v>4671</v>
      </c>
      <c r="B1727" s="415" t="s">
        <v>35</v>
      </c>
      <c r="C1727" s="415">
        <v>520</v>
      </c>
      <c r="D1727" s="456">
        <v>34623</v>
      </c>
      <c r="E1727" s="416">
        <v>73058</v>
      </c>
      <c r="F1727" s="443">
        <v>62008807600000</v>
      </c>
      <c r="G1727" s="416">
        <v>12</v>
      </c>
      <c r="H1727" s="415" t="s">
        <v>4642</v>
      </c>
      <c r="I1727" s="418" t="s">
        <v>4672</v>
      </c>
      <c r="J1727" s="418" t="s">
        <v>4660</v>
      </c>
      <c r="K1727" s="418" t="s">
        <v>4673</v>
      </c>
      <c r="L1727" s="418" t="s">
        <v>4674</v>
      </c>
      <c r="M1727" s="419">
        <v>40.250388888888892</v>
      </c>
      <c r="N1727" s="419">
        <v>-80.003450000000001</v>
      </c>
      <c r="O1727" s="418">
        <v>20150291622</v>
      </c>
      <c r="P1727" s="413" t="s">
        <v>41</v>
      </c>
      <c r="Q1727" s="413" t="s">
        <v>3386</v>
      </c>
      <c r="R1727" s="413" t="s">
        <v>2875</v>
      </c>
      <c r="S1727" s="420" t="s">
        <v>44</v>
      </c>
      <c r="T1727" s="413"/>
      <c r="U1727" s="420"/>
      <c r="V1727" s="606">
        <f>LOOKUP(Table1[[#This Row],[JV '#]],Table4[JV '#],Table4[Construction Start Dates])</f>
        <v>42544</v>
      </c>
    </row>
    <row r="1728" spans="1:22" x14ac:dyDescent="0.25">
      <c r="A1728" s="414" t="s">
        <v>4675</v>
      </c>
      <c r="B1728" s="415" t="s">
        <v>35</v>
      </c>
      <c r="C1728" s="415">
        <v>520</v>
      </c>
      <c r="D1728" s="456">
        <v>34623</v>
      </c>
      <c r="E1728" s="416">
        <v>73058</v>
      </c>
      <c r="F1728" s="443">
        <v>62008807600000</v>
      </c>
      <c r="G1728" s="416">
        <v>12</v>
      </c>
      <c r="H1728" s="415" t="s">
        <v>4642</v>
      </c>
      <c r="I1728" s="418" t="s">
        <v>4672</v>
      </c>
      <c r="J1728" s="418" t="s">
        <v>4660</v>
      </c>
      <c r="K1728" s="418" t="s">
        <v>4673</v>
      </c>
      <c r="L1728" s="418" t="s">
        <v>4674</v>
      </c>
      <c r="M1728" s="419">
        <v>40.250388888888892</v>
      </c>
      <c r="N1728" s="419">
        <v>-80.003450000000001</v>
      </c>
      <c r="O1728" s="418">
        <v>20150291622</v>
      </c>
      <c r="P1728" s="413"/>
      <c r="Q1728" s="413" t="s">
        <v>4676</v>
      </c>
      <c r="R1728" s="413" t="s">
        <v>4677</v>
      </c>
      <c r="S1728" s="420" t="s">
        <v>44</v>
      </c>
      <c r="T1728" s="413"/>
      <c r="U1728" s="436"/>
      <c r="V1728" s="606">
        <f>LOOKUP(Table1[[#This Row],[JV '#]],Table4[JV '#],Table4[Construction Start Dates])</f>
        <v>42544</v>
      </c>
    </row>
    <row r="1729" spans="1:22" ht="24" x14ac:dyDescent="0.25">
      <c r="A1729" s="414" t="s">
        <v>4678</v>
      </c>
      <c r="B1729" s="415" t="s">
        <v>35</v>
      </c>
      <c r="C1729" s="415">
        <v>520</v>
      </c>
      <c r="D1729" s="456">
        <v>34623</v>
      </c>
      <c r="E1729" s="416">
        <v>73058</v>
      </c>
      <c r="F1729" s="443">
        <v>62008807600000</v>
      </c>
      <c r="G1729" s="416">
        <v>12</v>
      </c>
      <c r="H1729" s="415" t="s">
        <v>4642</v>
      </c>
      <c r="I1729" s="418" t="s">
        <v>4672</v>
      </c>
      <c r="J1729" s="418" t="s">
        <v>4660</v>
      </c>
      <c r="K1729" s="418" t="s">
        <v>4673</v>
      </c>
      <c r="L1729" s="418" t="s">
        <v>4674</v>
      </c>
      <c r="M1729" s="419">
        <v>40.250388888888892</v>
      </c>
      <c r="N1729" s="419">
        <v>-80.003450000000001</v>
      </c>
      <c r="O1729" s="418">
        <v>20150291622</v>
      </c>
      <c r="P1729" s="413" t="s">
        <v>46</v>
      </c>
      <c r="Q1729" s="413" t="s">
        <v>257</v>
      </c>
      <c r="R1729" s="413" t="s">
        <v>4382</v>
      </c>
      <c r="S1729" s="420"/>
      <c r="T1729" s="413"/>
      <c r="U1729" s="436"/>
      <c r="V1729" s="606">
        <f>LOOKUP(Table1[[#This Row],[JV '#]],Table4[JV '#],Table4[Construction Start Dates])</f>
        <v>42544</v>
      </c>
    </row>
    <row r="1730" spans="1:22" ht="24" x14ac:dyDescent="0.25">
      <c r="A1730" s="414" t="s">
        <v>4679</v>
      </c>
      <c r="B1730" s="415" t="s">
        <v>35</v>
      </c>
      <c r="C1730" s="415">
        <v>520</v>
      </c>
      <c r="D1730" s="456">
        <v>34623</v>
      </c>
      <c r="E1730" s="416">
        <v>73058</v>
      </c>
      <c r="F1730" s="443">
        <v>62008807600000</v>
      </c>
      <c r="G1730" s="416">
        <v>12</v>
      </c>
      <c r="H1730" s="415" t="s">
        <v>4642</v>
      </c>
      <c r="I1730" s="418" t="s">
        <v>4672</v>
      </c>
      <c r="J1730" s="418" t="s">
        <v>4660</v>
      </c>
      <c r="K1730" s="418" t="s">
        <v>4673</v>
      </c>
      <c r="L1730" s="418" t="s">
        <v>4674</v>
      </c>
      <c r="M1730" s="419">
        <v>40.250388888888899</v>
      </c>
      <c r="N1730" s="419">
        <v>-80.003450000000001</v>
      </c>
      <c r="O1730" s="418">
        <v>20150291622</v>
      </c>
      <c r="P1730" s="413" t="s">
        <v>353</v>
      </c>
      <c r="Q1730" s="413" t="s">
        <v>4680</v>
      </c>
      <c r="R1730" s="413" t="s">
        <v>3921</v>
      </c>
      <c r="S1730" s="420" t="s">
        <v>44</v>
      </c>
      <c r="T1730" s="413"/>
      <c r="U1730" s="436"/>
      <c r="V1730" s="606">
        <f>LOOKUP(Table1[[#This Row],[JV '#]],Table4[JV '#],Table4[Construction Start Dates])</f>
        <v>42544</v>
      </c>
    </row>
    <row r="1731" spans="1:22" ht="24" x14ac:dyDescent="0.25">
      <c r="A1731" s="414" t="s">
        <v>4681</v>
      </c>
      <c r="B1731" s="415" t="s">
        <v>35</v>
      </c>
      <c r="C1731" s="415">
        <v>520</v>
      </c>
      <c r="D1731" s="456">
        <v>34623</v>
      </c>
      <c r="E1731" s="416">
        <v>73058</v>
      </c>
      <c r="F1731" s="443">
        <v>62008807600000</v>
      </c>
      <c r="G1731" s="416">
        <v>12</v>
      </c>
      <c r="H1731" s="415" t="s">
        <v>4642</v>
      </c>
      <c r="I1731" s="418" t="s">
        <v>4672</v>
      </c>
      <c r="J1731" s="418" t="s">
        <v>4660</v>
      </c>
      <c r="K1731" s="418" t="s">
        <v>4673</v>
      </c>
      <c r="L1731" s="418" t="s">
        <v>4674</v>
      </c>
      <c r="M1731" s="419">
        <v>40.250388888888892</v>
      </c>
      <c r="N1731" s="419">
        <v>-80.003450000000001</v>
      </c>
      <c r="O1731" s="418">
        <v>20150291622</v>
      </c>
      <c r="P1731" s="413" t="s">
        <v>107</v>
      </c>
      <c r="Q1731" s="413" t="s">
        <v>4682</v>
      </c>
      <c r="R1731" s="413" t="s">
        <v>4683</v>
      </c>
      <c r="S1731" s="420" t="s">
        <v>44</v>
      </c>
      <c r="T1731" s="413"/>
      <c r="U1731" s="436"/>
      <c r="V1731" s="606">
        <f>LOOKUP(Table1[[#This Row],[JV '#]],Table4[JV '#],Table4[Construction Start Dates])</f>
        <v>42544</v>
      </c>
    </row>
    <row r="1732" spans="1:22" ht="24" x14ac:dyDescent="0.25">
      <c r="A1732" s="414" t="s">
        <v>4684</v>
      </c>
      <c r="B1732" s="415" t="s">
        <v>35</v>
      </c>
      <c r="C1732" s="415">
        <v>521</v>
      </c>
      <c r="D1732" s="456">
        <v>34650</v>
      </c>
      <c r="E1732" s="416">
        <v>89048</v>
      </c>
      <c r="F1732" s="443">
        <v>62022100802172</v>
      </c>
      <c r="G1732" s="416">
        <v>12</v>
      </c>
      <c r="H1732" s="415" t="s">
        <v>4642</v>
      </c>
      <c r="I1732" s="418" t="s">
        <v>4523</v>
      </c>
      <c r="J1732" s="418" t="s">
        <v>4685</v>
      </c>
      <c r="K1732" s="418" t="s">
        <v>4686</v>
      </c>
      <c r="L1732" s="418" t="s">
        <v>4687</v>
      </c>
      <c r="M1732" s="419">
        <v>40.034444444444446</v>
      </c>
      <c r="N1732" s="419">
        <v>-80.266361111111109</v>
      </c>
      <c r="O1732" s="418">
        <v>20150330537</v>
      </c>
      <c r="P1732" s="413" t="s">
        <v>41</v>
      </c>
      <c r="Q1732" s="413" t="s">
        <v>3386</v>
      </c>
      <c r="R1732" s="413" t="s">
        <v>2875</v>
      </c>
      <c r="S1732" s="420" t="s">
        <v>44</v>
      </c>
      <c r="T1732" s="413"/>
      <c r="U1732" s="420"/>
      <c r="V1732" s="606">
        <f>LOOKUP(Table1[[#This Row],[JV '#]],Table4[JV '#],Table4[Construction Start Dates])</f>
        <v>42548</v>
      </c>
    </row>
    <row r="1733" spans="1:22" ht="24" x14ac:dyDescent="0.25">
      <c r="A1733" s="414" t="s">
        <v>4688</v>
      </c>
      <c r="B1733" s="415" t="s">
        <v>35</v>
      </c>
      <c r="C1733" s="415">
        <v>521</v>
      </c>
      <c r="D1733" s="456">
        <v>34650</v>
      </c>
      <c r="E1733" s="416">
        <v>89048</v>
      </c>
      <c r="F1733" s="443">
        <v>62022100802172</v>
      </c>
      <c r="G1733" s="416">
        <v>12</v>
      </c>
      <c r="H1733" s="415" t="s">
        <v>4642</v>
      </c>
      <c r="I1733" s="418" t="s">
        <v>4523</v>
      </c>
      <c r="J1733" s="418" t="s">
        <v>4685</v>
      </c>
      <c r="K1733" s="418" t="s">
        <v>4686</v>
      </c>
      <c r="L1733" s="418" t="s">
        <v>4687</v>
      </c>
      <c r="M1733" s="419">
        <v>40.034444444444446</v>
      </c>
      <c r="N1733" s="419">
        <v>-80.266361111111109</v>
      </c>
      <c r="O1733" s="418">
        <v>20150330537</v>
      </c>
      <c r="P1733" s="413" t="s">
        <v>46</v>
      </c>
      <c r="Q1733" s="413" t="s">
        <v>257</v>
      </c>
      <c r="R1733" s="413" t="s">
        <v>4382</v>
      </c>
      <c r="S1733" s="420"/>
      <c r="T1733" s="413"/>
      <c r="U1733" s="436"/>
      <c r="V1733" s="606">
        <f>LOOKUP(Table1[[#This Row],[JV '#]],Table4[JV '#],Table4[Construction Start Dates])</f>
        <v>42548</v>
      </c>
    </row>
    <row r="1734" spans="1:22" ht="38.25" x14ac:dyDescent="0.2">
      <c r="A1734" s="414" t="s">
        <v>4689</v>
      </c>
      <c r="B1734" s="415" t="s">
        <v>35</v>
      </c>
      <c r="C1734" s="415">
        <v>522</v>
      </c>
      <c r="D1734" s="416">
        <v>34673</v>
      </c>
      <c r="E1734" s="416">
        <v>88078</v>
      </c>
      <c r="F1734" s="443">
        <v>62023104300092</v>
      </c>
      <c r="G1734" s="416">
        <v>12</v>
      </c>
      <c r="H1734" s="415" t="s">
        <v>4642</v>
      </c>
      <c r="I1734" s="418" t="s">
        <v>4690</v>
      </c>
      <c r="J1734" s="418" t="s">
        <v>4691</v>
      </c>
      <c r="K1734" s="418" t="s">
        <v>4692</v>
      </c>
      <c r="L1734" s="418" t="s">
        <v>4693</v>
      </c>
      <c r="M1734" s="419">
        <v>40.195444444444448</v>
      </c>
      <c r="N1734" s="419">
        <v>-80.448069444444442</v>
      </c>
      <c r="O1734" s="418" t="s">
        <v>4694</v>
      </c>
      <c r="P1734" s="579" t="s">
        <v>41</v>
      </c>
      <c r="Q1734" s="579" t="s">
        <v>4695</v>
      </c>
      <c r="R1734" s="588" t="s">
        <v>4696</v>
      </c>
      <c r="S1734" s="420" t="s">
        <v>44</v>
      </c>
      <c r="T1734" s="413"/>
      <c r="U1734" s="420"/>
      <c r="V1734" s="606">
        <f>LOOKUP(Table1[[#This Row],[JV '#]],Table4[JV '#],Table4[Construction Start Dates])</f>
        <v>42509</v>
      </c>
    </row>
    <row r="1735" spans="1:22" ht="63.75" x14ac:dyDescent="0.25">
      <c r="A1735" s="414" t="s">
        <v>4697</v>
      </c>
      <c r="B1735" s="415" t="s">
        <v>35</v>
      </c>
      <c r="C1735" s="415">
        <v>522</v>
      </c>
      <c r="D1735" s="416">
        <v>34673</v>
      </c>
      <c r="E1735" s="416">
        <v>88078</v>
      </c>
      <c r="F1735" s="443">
        <v>62023104300092</v>
      </c>
      <c r="G1735" s="416">
        <v>12</v>
      </c>
      <c r="H1735" s="415" t="s">
        <v>4642</v>
      </c>
      <c r="I1735" s="418" t="s">
        <v>4690</v>
      </c>
      <c r="J1735" s="418" t="s">
        <v>4691</v>
      </c>
      <c r="K1735" s="418" t="s">
        <v>4692</v>
      </c>
      <c r="L1735" s="418" t="s">
        <v>4693</v>
      </c>
      <c r="M1735" s="419">
        <v>40.195444444444448</v>
      </c>
      <c r="N1735" s="419">
        <v>-80.448069444444442</v>
      </c>
      <c r="O1735" s="418" t="s">
        <v>4694</v>
      </c>
      <c r="P1735" s="579" t="s">
        <v>46</v>
      </c>
      <c r="Q1735" s="582" t="s">
        <v>3222</v>
      </c>
      <c r="R1735" s="576" t="s">
        <v>4698</v>
      </c>
      <c r="S1735" s="420" t="s">
        <v>302</v>
      </c>
      <c r="T1735" s="413"/>
      <c r="U1735" s="436"/>
      <c r="V1735" s="606">
        <f>LOOKUP(Table1[[#This Row],[JV '#]],Table4[JV '#],Table4[Construction Start Dates])</f>
        <v>42509</v>
      </c>
    </row>
    <row r="1736" spans="1:22" ht="38.25" x14ac:dyDescent="0.25">
      <c r="A1736" s="414" t="s">
        <v>4699</v>
      </c>
      <c r="B1736" s="415" t="s">
        <v>35</v>
      </c>
      <c r="C1736" s="415">
        <v>523</v>
      </c>
      <c r="D1736" s="456">
        <v>34692</v>
      </c>
      <c r="E1736" s="416">
        <v>76062</v>
      </c>
      <c r="F1736" s="443">
        <v>62048100500000</v>
      </c>
      <c r="G1736" s="416">
        <v>12</v>
      </c>
      <c r="H1736" s="415" t="s">
        <v>4642</v>
      </c>
      <c r="I1736" s="418" t="s">
        <v>4700</v>
      </c>
      <c r="J1736" s="418" t="s">
        <v>4701</v>
      </c>
      <c r="K1736" s="418" t="s">
        <v>4702</v>
      </c>
      <c r="L1736" s="418" t="s">
        <v>4703</v>
      </c>
      <c r="M1736" s="419">
        <v>40.059583333333336</v>
      </c>
      <c r="N1736" s="419">
        <v>-79.96823333333333</v>
      </c>
      <c r="O1736" s="418">
        <v>20150161845</v>
      </c>
      <c r="P1736" s="574" t="s">
        <v>657</v>
      </c>
      <c r="Q1736" s="574" t="s">
        <v>4639</v>
      </c>
      <c r="R1736" s="576" t="s">
        <v>4640</v>
      </c>
      <c r="S1736" s="420" t="s">
        <v>44</v>
      </c>
      <c r="T1736" s="413"/>
      <c r="U1736" s="420"/>
      <c r="V1736" s="606">
        <f>LOOKUP(Table1[[#This Row],[JV '#]],Table4[JV '#],Table4[Construction Start Dates])</f>
        <v>42513</v>
      </c>
    </row>
    <row r="1737" spans="1:22" ht="25.5" x14ac:dyDescent="0.25">
      <c r="A1737" s="414" t="s">
        <v>4704</v>
      </c>
      <c r="B1737" s="415" t="s">
        <v>35</v>
      </c>
      <c r="C1737" s="415">
        <v>523</v>
      </c>
      <c r="D1737" s="456">
        <v>34692</v>
      </c>
      <c r="E1737" s="416">
        <v>76062</v>
      </c>
      <c r="F1737" s="443">
        <v>62048100500000</v>
      </c>
      <c r="G1737" s="416">
        <v>12</v>
      </c>
      <c r="H1737" s="415" t="s">
        <v>4642</v>
      </c>
      <c r="I1737" s="418" t="s">
        <v>4700</v>
      </c>
      <c r="J1737" s="418" t="s">
        <v>4701</v>
      </c>
      <c r="K1737" s="418" t="s">
        <v>4702</v>
      </c>
      <c r="L1737" s="418" t="s">
        <v>4703</v>
      </c>
      <c r="M1737" s="419">
        <v>40.059583333333336</v>
      </c>
      <c r="N1737" s="419">
        <v>-79.96823333333333</v>
      </c>
      <c r="O1737" s="418">
        <v>20150161845</v>
      </c>
      <c r="P1737" s="574" t="s">
        <v>657</v>
      </c>
      <c r="Q1737" s="574" t="s">
        <v>4534</v>
      </c>
      <c r="R1737" s="575" t="s">
        <v>4705</v>
      </c>
      <c r="S1737" s="420" t="s">
        <v>44</v>
      </c>
      <c r="T1737" s="413"/>
      <c r="U1737" s="436"/>
      <c r="V1737" s="606">
        <f>LOOKUP(Table1[[#This Row],[JV '#]],Table4[JV '#],Table4[Construction Start Dates])</f>
        <v>42513</v>
      </c>
    </row>
    <row r="1738" spans="1:22" ht="25.5" x14ac:dyDescent="0.25">
      <c r="A1738" s="414" t="s">
        <v>4706</v>
      </c>
      <c r="B1738" s="415" t="s">
        <v>35</v>
      </c>
      <c r="C1738" s="415">
        <v>523</v>
      </c>
      <c r="D1738" s="456">
        <v>34692</v>
      </c>
      <c r="E1738" s="416">
        <v>76062</v>
      </c>
      <c r="F1738" s="443">
        <v>62048100500000</v>
      </c>
      <c r="G1738" s="416">
        <v>12</v>
      </c>
      <c r="H1738" s="415" t="s">
        <v>4642</v>
      </c>
      <c r="I1738" s="418" t="s">
        <v>4700</v>
      </c>
      <c r="J1738" s="418" t="s">
        <v>4701</v>
      </c>
      <c r="K1738" s="418" t="s">
        <v>4702</v>
      </c>
      <c r="L1738" s="418" t="s">
        <v>4703</v>
      </c>
      <c r="M1738" s="419">
        <v>40.059583333333336</v>
      </c>
      <c r="N1738" s="419">
        <v>-79.96823333333333</v>
      </c>
      <c r="O1738" s="418">
        <v>20150161845</v>
      </c>
      <c r="P1738" s="574" t="s">
        <v>657</v>
      </c>
      <c r="Q1738" s="574" t="s">
        <v>3931</v>
      </c>
      <c r="R1738" s="575" t="s">
        <v>3170</v>
      </c>
      <c r="S1738" s="420" t="s">
        <v>44</v>
      </c>
      <c r="T1738" s="413"/>
      <c r="U1738" s="436"/>
      <c r="V1738" s="606">
        <f>LOOKUP(Table1[[#This Row],[JV '#]],Table4[JV '#],Table4[Construction Start Dates])</f>
        <v>42513</v>
      </c>
    </row>
    <row r="1739" spans="1:22" ht="38.25" x14ac:dyDescent="0.25">
      <c r="A1739" s="414" t="s">
        <v>4707</v>
      </c>
      <c r="B1739" s="415" t="s">
        <v>35</v>
      </c>
      <c r="C1739" s="415">
        <v>523</v>
      </c>
      <c r="D1739" s="456">
        <v>34692</v>
      </c>
      <c r="E1739" s="416">
        <v>76062</v>
      </c>
      <c r="F1739" s="443">
        <v>62048100500000</v>
      </c>
      <c r="G1739" s="416">
        <v>12</v>
      </c>
      <c r="H1739" s="415" t="s">
        <v>4642</v>
      </c>
      <c r="I1739" s="418" t="s">
        <v>4700</v>
      </c>
      <c r="J1739" s="418" t="s">
        <v>4701</v>
      </c>
      <c r="K1739" s="418" t="s">
        <v>4702</v>
      </c>
      <c r="L1739" s="418" t="s">
        <v>4703</v>
      </c>
      <c r="M1739" s="419">
        <v>40.059583333333336</v>
      </c>
      <c r="N1739" s="419">
        <v>-79.96823333333333</v>
      </c>
      <c r="O1739" s="418">
        <v>20150161845</v>
      </c>
      <c r="P1739" s="574" t="s">
        <v>46</v>
      </c>
      <c r="Q1739" s="574" t="s">
        <v>3222</v>
      </c>
      <c r="R1739" s="576" t="s">
        <v>3608</v>
      </c>
      <c r="S1739" s="420" t="s">
        <v>302</v>
      </c>
      <c r="T1739" s="413"/>
      <c r="U1739" s="436"/>
      <c r="V1739" s="606">
        <f>LOOKUP(Table1[[#This Row],[JV '#]],Table4[JV '#],Table4[Construction Start Dates])</f>
        <v>42513</v>
      </c>
    </row>
    <row r="1740" spans="1:22" ht="63.75" x14ac:dyDescent="0.25">
      <c r="A1740" s="414" t="s">
        <v>4708</v>
      </c>
      <c r="B1740" s="415" t="s">
        <v>35</v>
      </c>
      <c r="C1740" s="415">
        <v>523</v>
      </c>
      <c r="D1740" s="456">
        <v>34692</v>
      </c>
      <c r="E1740" s="416">
        <v>76062</v>
      </c>
      <c r="F1740" s="443">
        <v>62048100500000</v>
      </c>
      <c r="G1740" s="416">
        <v>12</v>
      </c>
      <c r="H1740" s="415" t="s">
        <v>4642</v>
      </c>
      <c r="I1740" s="418" t="s">
        <v>4700</v>
      </c>
      <c r="J1740" s="418" t="s">
        <v>4701</v>
      </c>
      <c r="K1740" s="418" t="s">
        <v>4702</v>
      </c>
      <c r="L1740" s="418" t="s">
        <v>4703</v>
      </c>
      <c r="M1740" s="419">
        <v>40.059583333333336</v>
      </c>
      <c r="N1740" s="419">
        <v>-79.96823333333333</v>
      </c>
      <c r="O1740" s="418">
        <v>20150161845</v>
      </c>
      <c r="P1740" s="574" t="s">
        <v>353</v>
      </c>
      <c r="Q1740" s="574" t="s">
        <v>4709</v>
      </c>
      <c r="R1740" s="575" t="s">
        <v>4710</v>
      </c>
      <c r="S1740" s="420" t="s">
        <v>44</v>
      </c>
      <c r="T1740" s="413"/>
      <c r="U1740" s="436"/>
      <c r="V1740" s="606">
        <f>LOOKUP(Table1[[#This Row],[JV '#]],Table4[JV '#],Table4[Construction Start Dates])</f>
        <v>42513</v>
      </c>
    </row>
    <row r="1741" spans="1:22" ht="63.75" x14ac:dyDescent="0.25">
      <c r="A1741" s="414" t="s">
        <v>4711</v>
      </c>
      <c r="B1741" s="415" t="s">
        <v>35</v>
      </c>
      <c r="C1741" s="415">
        <v>523</v>
      </c>
      <c r="D1741" s="456">
        <v>34692</v>
      </c>
      <c r="E1741" s="416">
        <v>76062</v>
      </c>
      <c r="F1741" s="443">
        <v>62048100500000</v>
      </c>
      <c r="G1741" s="416">
        <v>12</v>
      </c>
      <c r="H1741" s="415" t="s">
        <v>4642</v>
      </c>
      <c r="I1741" s="418" t="s">
        <v>4700</v>
      </c>
      <c r="J1741" s="418" t="s">
        <v>4701</v>
      </c>
      <c r="K1741" s="418" t="s">
        <v>4702</v>
      </c>
      <c r="L1741" s="418" t="s">
        <v>4703</v>
      </c>
      <c r="M1741" s="419">
        <v>40.059583333333336</v>
      </c>
      <c r="N1741" s="419">
        <v>-79.96823333333333</v>
      </c>
      <c r="O1741" s="418">
        <v>20150161845</v>
      </c>
      <c r="P1741" s="574" t="s">
        <v>107</v>
      </c>
      <c r="Q1741" s="574" t="s">
        <v>4712</v>
      </c>
      <c r="R1741" s="575" t="s">
        <v>4710</v>
      </c>
      <c r="S1741" s="420" t="s">
        <v>44</v>
      </c>
      <c r="T1741" s="413"/>
      <c r="U1741" s="436"/>
      <c r="V1741" s="606">
        <f>LOOKUP(Table1[[#This Row],[JV '#]],Table4[JV '#],Table4[Construction Start Dates])</f>
        <v>42513</v>
      </c>
    </row>
    <row r="1742" spans="1:22" ht="25.5" x14ac:dyDescent="0.25">
      <c r="A1742" s="414" t="s">
        <v>4713</v>
      </c>
      <c r="B1742" s="415" t="s">
        <v>35</v>
      </c>
      <c r="C1742" s="415">
        <v>523</v>
      </c>
      <c r="D1742" s="456">
        <v>34692</v>
      </c>
      <c r="E1742" s="416">
        <v>76062</v>
      </c>
      <c r="F1742" s="443">
        <v>62048100500000</v>
      </c>
      <c r="G1742" s="416">
        <v>12</v>
      </c>
      <c r="H1742" s="415" t="s">
        <v>4642</v>
      </c>
      <c r="I1742" s="418" t="s">
        <v>4700</v>
      </c>
      <c r="J1742" s="418" t="s">
        <v>4701</v>
      </c>
      <c r="K1742" s="418" t="s">
        <v>4702</v>
      </c>
      <c r="L1742" s="418" t="s">
        <v>4703</v>
      </c>
      <c r="M1742" s="419">
        <v>40.059583333333336</v>
      </c>
      <c r="N1742" s="419">
        <v>-79.96823333333333</v>
      </c>
      <c r="O1742" s="418">
        <v>20150161845</v>
      </c>
      <c r="P1742" s="574" t="s">
        <v>55</v>
      </c>
      <c r="Q1742" s="574" t="s">
        <v>134</v>
      </c>
      <c r="R1742" s="576" t="s">
        <v>4714</v>
      </c>
      <c r="S1742" s="420" t="s">
        <v>302</v>
      </c>
      <c r="T1742" s="413"/>
      <c r="U1742" s="436"/>
      <c r="V1742" s="606">
        <f>LOOKUP(Table1[[#This Row],[JV '#]],Table4[JV '#],Table4[Construction Start Dates])</f>
        <v>42513</v>
      </c>
    </row>
    <row r="1743" spans="1:22" ht="25.5" x14ac:dyDescent="0.25">
      <c r="A1743" s="414" t="s">
        <v>4715</v>
      </c>
      <c r="B1743" s="415" t="s">
        <v>35</v>
      </c>
      <c r="C1743" s="415">
        <v>523</v>
      </c>
      <c r="D1743" s="456">
        <v>34692</v>
      </c>
      <c r="E1743" s="416">
        <v>76062</v>
      </c>
      <c r="F1743" s="443">
        <v>62048100500000</v>
      </c>
      <c r="G1743" s="416">
        <v>12</v>
      </c>
      <c r="H1743" s="415" t="s">
        <v>4642</v>
      </c>
      <c r="I1743" s="418" t="s">
        <v>4700</v>
      </c>
      <c r="J1743" s="418" t="s">
        <v>4701</v>
      </c>
      <c r="K1743" s="418" t="s">
        <v>4702</v>
      </c>
      <c r="L1743" s="418" t="s">
        <v>4703</v>
      </c>
      <c r="M1743" s="419">
        <v>40.059583333333336</v>
      </c>
      <c r="N1743" s="419">
        <v>-79.96823333333333</v>
      </c>
      <c r="O1743" s="418">
        <v>20150161845</v>
      </c>
      <c r="P1743" s="574" t="s">
        <v>55</v>
      </c>
      <c r="Q1743" s="574" t="s">
        <v>3746</v>
      </c>
      <c r="R1743" s="583" t="s">
        <v>57</v>
      </c>
      <c r="S1743" s="420" t="s">
        <v>302</v>
      </c>
      <c r="T1743" s="413"/>
      <c r="U1743" s="436"/>
      <c r="V1743" s="606">
        <f>LOOKUP(Table1[[#This Row],[JV '#]],Table4[JV '#],Table4[Construction Start Dates])</f>
        <v>42513</v>
      </c>
    </row>
    <row r="1744" spans="1:22" ht="24" x14ac:dyDescent="0.25">
      <c r="A1744" s="414" t="s">
        <v>4716</v>
      </c>
      <c r="B1744" s="415" t="s">
        <v>35</v>
      </c>
      <c r="C1744" s="415">
        <v>524</v>
      </c>
      <c r="D1744" s="416">
        <v>34702</v>
      </c>
      <c r="E1744" s="416">
        <v>30813</v>
      </c>
      <c r="F1744" s="443">
        <v>62048102400990</v>
      </c>
      <c r="G1744" s="416">
        <v>12</v>
      </c>
      <c r="H1744" s="415" t="s">
        <v>4642</v>
      </c>
      <c r="I1744" s="418" t="s">
        <v>4717</v>
      </c>
      <c r="J1744" s="418" t="s">
        <v>4701</v>
      </c>
      <c r="K1744" s="418" t="s">
        <v>4718</v>
      </c>
      <c r="L1744" s="418" t="s">
        <v>4719</v>
      </c>
      <c r="M1744" s="419">
        <v>40.180444444444447</v>
      </c>
      <c r="N1744" s="419">
        <v>-79.938661111111116</v>
      </c>
      <c r="O1744" s="418">
        <v>20151461752</v>
      </c>
      <c r="P1744" s="413" t="s">
        <v>162</v>
      </c>
      <c r="Q1744" s="413" t="s">
        <v>4720</v>
      </c>
      <c r="R1744" s="413" t="s">
        <v>4721</v>
      </c>
      <c r="S1744" s="420" t="s">
        <v>44</v>
      </c>
      <c r="T1744" s="413"/>
      <c r="U1744" s="420"/>
      <c r="V1744" s="606">
        <f>LOOKUP(Table1[[#This Row],[JV '#]],Table4[JV '#],Table4[Construction Start Dates])</f>
        <v>42944</v>
      </c>
    </row>
    <row r="1745" spans="1:22" ht="24" x14ac:dyDescent="0.25">
      <c r="A1745" s="414" t="s">
        <v>4722</v>
      </c>
      <c r="B1745" s="415" t="s">
        <v>35</v>
      </c>
      <c r="C1745" s="415">
        <v>524</v>
      </c>
      <c r="D1745" s="416">
        <v>34702</v>
      </c>
      <c r="E1745" s="416">
        <v>30813</v>
      </c>
      <c r="F1745" s="443">
        <v>62048102400990</v>
      </c>
      <c r="G1745" s="416">
        <v>12</v>
      </c>
      <c r="H1745" s="415" t="s">
        <v>4642</v>
      </c>
      <c r="I1745" s="418" t="s">
        <v>4717</v>
      </c>
      <c r="J1745" s="418" t="s">
        <v>4701</v>
      </c>
      <c r="K1745" s="418" t="s">
        <v>4718</v>
      </c>
      <c r="L1745" s="418" t="s">
        <v>4719</v>
      </c>
      <c r="M1745" s="419">
        <v>40.180444444444447</v>
      </c>
      <c r="N1745" s="419">
        <v>-79.938661111111116</v>
      </c>
      <c r="O1745" s="418">
        <v>20151461752</v>
      </c>
      <c r="P1745" s="413" t="s">
        <v>657</v>
      </c>
      <c r="Q1745" s="413" t="s">
        <v>3386</v>
      </c>
      <c r="R1745" s="413" t="s">
        <v>4503</v>
      </c>
      <c r="S1745" s="420" t="s">
        <v>44</v>
      </c>
      <c r="T1745" s="413"/>
      <c r="U1745" s="436"/>
      <c r="V1745" s="606">
        <f>LOOKUP(Table1[[#This Row],[JV '#]],Table4[JV '#],Table4[Construction Start Dates])</f>
        <v>42944</v>
      </c>
    </row>
    <row r="1746" spans="1:22" x14ac:dyDescent="0.25">
      <c r="A1746" s="414" t="s">
        <v>4723</v>
      </c>
      <c r="B1746" s="415" t="s">
        <v>35</v>
      </c>
      <c r="C1746" s="415">
        <v>525</v>
      </c>
      <c r="D1746" s="456">
        <v>34847</v>
      </c>
      <c r="E1746" s="415">
        <v>31155</v>
      </c>
      <c r="F1746" s="443">
        <v>62104900520000</v>
      </c>
      <c r="G1746" s="416">
        <v>12</v>
      </c>
      <c r="H1746" s="415" t="s">
        <v>4642</v>
      </c>
      <c r="I1746" s="418" t="s">
        <v>4724</v>
      </c>
      <c r="J1746" s="418" t="s">
        <v>4725</v>
      </c>
      <c r="K1746" s="418" t="s">
        <v>4726</v>
      </c>
      <c r="L1746" s="418" t="s">
        <v>4727</v>
      </c>
      <c r="M1746" s="419">
        <v>40.171722222222222</v>
      </c>
      <c r="N1746" s="419">
        <v>-80.174861111111113</v>
      </c>
      <c r="O1746" s="418">
        <v>20150301020</v>
      </c>
      <c r="P1746" s="413" t="s">
        <v>353</v>
      </c>
      <c r="Q1746" s="413" t="s">
        <v>4680</v>
      </c>
      <c r="R1746" s="413" t="s">
        <v>4728</v>
      </c>
      <c r="S1746" s="420" t="s">
        <v>44</v>
      </c>
      <c r="T1746" s="413"/>
      <c r="U1746" s="420"/>
      <c r="V1746" s="606">
        <f>LOOKUP(Table1[[#This Row],[JV '#]],Table4[JV '#],Table4[Construction Start Dates])</f>
        <v>42587</v>
      </c>
    </row>
    <row r="1747" spans="1:22" ht="24" x14ac:dyDescent="0.25">
      <c r="A1747" s="414" t="s">
        <v>4729</v>
      </c>
      <c r="B1747" s="415" t="s">
        <v>35</v>
      </c>
      <c r="C1747" s="415">
        <v>525</v>
      </c>
      <c r="D1747" s="456">
        <v>34847</v>
      </c>
      <c r="E1747" s="415">
        <v>31155</v>
      </c>
      <c r="F1747" s="443">
        <v>62104900520000</v>
      </c>
      <c r="G1747" s="416">
        <v>12</v>
      </c>
      <c r="H1747" s="415" t="s">
        <v>4642</v>
      </c>
      <c r="I1747" s="418" t="s">
        <v>4724</v>
      </c>
      <c r="J1747" s="418" t="s">
        <v>4725</v>
      </c>
      <c r="K1747" s="418" t="s">
        <v>4726</v>
      </c>
      <c r="L1747" s="418" t="s">
        <v>4727</v>
      </c>
      <c r="M1747" s="419">
        <v>40.171722222222222</v>
      </c>
      <c r="N1747" s="419">
        <v>-80.174861111111113</v>
      </c>
      <c r="O1747" s="418">
        <v>20150301020</v>
      </c>
      <c r="P1747" s="413" t="s">
        <v>46</v>
      </c>
      <c r="Q1747" s="413" t="s">
        <v>257</v>
      </c>
      <c r="R1747" s="413" t="s">
        <v>4382</v>
      </c>
      <c r="S1747" s="420"/>
      <c r="T1747" s="413"/>
      <c r="U1747" s="436"/>
      <c r="V1747" s="606">
        <f>LOOKUP(Table1[[#This Row],[JV '#]],Table4[JV '#],Table4[Construction Start Dates])</f>
        <v>42587</v>
      </c>
    </row>
    <row r="1748" spans="1:22" ht="24" x14ac:dyDescent="0.25">
      <c r="A1748" s="414" t="s">
        <v>4730</v>
      </c>
      <c r="B1748" s="415" t="s">
        <v>35</v>
      </c>
      <c r="C1748" s="415">
        <v>526</v>
      </c>
      <c r="D1748" s="416">
        <v>34879</v>
      </c>
      <c r="E1748" s="415">
        <v>98374</v>
      </c>
      <c r="F1748" s="443">
        <v>62200700200048</v>
      </c>
      <c r="G1748" s="416">
        <v>12</v>
      </c>
      <c r="H1748" s="415" t="s">
        <v>4642</v>
      </c>
      <c r="I1748" s="418" t="s">
        <v>4643</v>
      </c>
      <c r="J1748" s="418" t="s">
        <v>437</v>
      </c>
      <c r="K1748" s="418" t="s">
        <v>4731</v>
      </c>
      <c r="L1748" s="418" t="s">
        <v>4646</v>
      </c>
      <c r="M1748" s="419">
        <v>40.039361111111113</v>
      </c>
      <c r="N1748" s="419">
        <v>-80.222408333333334</v>
      </c>
      <c r="O1748" s="418">
        <v>20150330178</v>
      </c>
      <c r="P1748" s="413"/>
      <c r="Q1748" s="413" t="s">
        <v>4732</v>
      </c>
      <c r="R1748" s="413" t="s">
        <v>4733</v>
      </c>
      <c r="S1748" s="420" t="s">
        <v>44</v>
      </c>
      <c r="T1748" s="413"/>
      <c r="U1748" s="420"/>
      <c r="V1748" s="606">
        <f>LOOKUP(Table1[[#This Row],[JV '#]],Table4[JV '#],Table4[Construction Start Dates])</f>
        <v>42597</v>
      </c>
    </row>
    <row r="1749" spans="1:22" ht="24" x14ac:dyDescent="0.25">
      <c r="A1749" s="414" t="s">
        <v>4734</v>
      </c>
      <c r="B1749" s="415" t="s">
        <v>35</v>
      </c>
      <c r="C1749" s="415">
        <v>526</v>
      </c>
      <c r="D1749" s="416">
        <v>34879</v>
      </c>
      <c r="E1749" s="415">
        <v>98374</v>
      </c>
      <c r="F1749" s="443">
        <v>62200700200048</v>
      </c>
      <c r="G1749" s="416">
        <v>12</v>
      </c>
      <c r="H1749" s="415" t="s">
        <v>4642</v>
      </c>
      <c r="I1749" s="418" t="s">
        <v>4643</v>
      </c>
      <c r="J1749" s="418" t="s">
        <v>437</v>
      </c>
      <c r="K1749" s="418" t="s">
        <v>4731</v>
      </c>
      <c r="L1749" s="418" t="s">
        <v>4646</v>
      </c>
      <c r="M1749" s="419">
        <v>40.039361111111113</v>
      </c>
      <c r="N1749" s="419">
        <v>-80.222408333333334</v>
      </c>
      <c r="O1749" s="418">
        <v>20150330178</v>
      </c>
      <c r="P1749" s="413" t="s">
        <v>46</v>
      </c>
      <c r="Q1749" s="413" t="s">
        <v>257</v>
      </c>
      <c r="R1749" s="413" t="s">
        <v>4382</v>
      </c>
      <c r="S1749" s="420"/>
      <c r="T1749" s="413"/>
      <c r="U1749" s="436"/>
      <c r="V1749" s="606">
        <f>LOOKUP(Table1[[#This Row],[JV '#]],Table4[JV '#],Table4[Construction Start Dates])</f>
        <v>42597</v>
      </c>
    </row>
    <row r="1750" spans="1:22" ht="24" x14ac:dyDescent="0.25">
      <c r="A1750" s="414" t="s">
        <v>4735</v>
      </c>
      <c r="B1750" s="415" t="s">
        <v>35</v>
      </c>
      <c r="C1750" s="415">
        <v>527</v>
      </c>
      <c r="D1750" s="416">
        <v>34901</v>
      </c>
      <c r="E1750" s="415">
        <v>76072</v>
      </c>
      <c r="F1750" s="443">
        <v>62201102800165</v>
      </c>
      <c r="G1750" s="416">
        <v>12</v>
      </c>
      <c r="H1750" s="415" t="s">
        <v>4642</v>
      </c>
      <c r="I1750" s="418" t="s">
        <v>4643</v>
      </c>
      <c r="J1750" s="418" t="s">
        <v>4593</v>
      </c>
      <c r="K1750" s="418" t="s">
        <v>4736</v>
      </c>
      <c r="L1750" s="418" t="s">
        <v>4646</v>
      </c>
      <c r="M1750" s="419">
        <v>40.080777777777776</v>
      </c>
      <c r="N1750" s="419">
        <v>-80.17765555555556</v>
      </c>
      <c r="O1750" s="418">
        <v>20151461810</v>
      </c>
      <c r="P1750" s="413"/>
      <c r="Q1750" s="413" t="s">
        <v>4732</v>
      </c>
      <c r="R1750" s="413" t="s">
        <v>4733</v>
      </c>
      <c r="S1750" s="420"/>
      <c r="T1750" s="413"/>
      <c r="U1750" s="420"/>
      <c r="V1750" s="606">
        <f>LOOKUP(Table1[[#This Row],[JV '#]],Table4[JV '#],Table4[Construction Start Dates])</f>
        <v>42944</v>
      </c>
    </row>
    <row r="1751" spans="1:22" x14ac:dyDescent="0.25">
      <c r="A1751" s="414" t="s">
        <v>4737</v>
      </c>
      <c r="B1751" s="415" t="s">
        <v>35</v>
      </c>
      <c r="C1751" s="415">
        <v>527</v>
      </c>
      <c r="D1751" s="416">
        <v>34901</v>
      </c>
      <c r="E1751" s="415">
        <v>76072</v>
      </c>
      <c r="F1751" s="443">
        <v>62201102800165</v>
      </c>
      <c r="G1751" s="416">
        <v>12</v>
      </c>
      <c r="H1751" s="415" t="s">
        <v>4642</v>
      </c>
      <c r="I1751" s="418" t="s">
        <v>4643</v>
      </c>
      <c r="J1751" s="418" t="s">
        <v>4593</v>
      </c>
      <c r="K1751" s="418" t="s">
        <v>4736</v>
      </c>
      <c r="L1751" s="418" t="s">
        <v>4646</v>
      </c>
      <c r="M1751" s="419">
        <v>40.080777777777776</v>
      </c>
      <c r="N1751" s="419">
        <v>-80.17765555555556</v>
      </c>
      <c r="O1751" s="418">
        <v>20151461810</v>
      </c>
      <c r="P1751" s="413" t="s">
        <v>657</v>
      </c>
      <c r="Q1751" s="413" t="s">
        <v>208</v>
      </c>
      <c r="R1751" s="413" t="s">
        <v>209</v>
      </c>
      <c r="S1751" s="420" t="s">
        <v>44</v>
      </c>
      <c r="T1751" s="413"/>
      <c r="U1751" s="436"/>
      <c r="V1751" s="606">
        <f>LOOKUP(Table1[[#This Row],[JV '#]],Table4[JV '#],Table4[Construction Start Dates])</f>
        <v>42944</v>
      </c>
    </row>
    <row r="1752" spans="1:22" ht="24" x14ac:dyDescent="0.25">
      <c r="A1752" s="414" t="s">
        <v>4738</v>
      </c>
      <c r="B1752" s="415" t="s">
        <v>35</v>
      </c>
      <c r="C1752" s="415">
        <v>527</v>
      </c>
      <c r="D1752" s="416">
        <v>34901</v>
      </c>
      <c r="E1752" s="415">
        <v>76072</v>
      </c>
      <c r="F1752" s="443">
        <v>62201102800165</v>
      </c>
      <c r="G1752" s="416">
        <v>12</v>
      </c>
      <c r="H1752" s="415" t="s">
        <v>4642</v>
      </c>
      <c r="I1752" s="418" t="s">
        <v>4643</v>
      </c>
      <c r="J1752" s="418" t="s">
        <v>4593</v>
      </c>
      <c r="K1752" s="418" t="s">
        <v>4736</v>
      </c>
      <c r="L1752" s="418" t="s">
        <v>4646</v>
      </c>
      <c r="M1752" s="419">
        <v>40.080777777777776</v>
      </c>
      <c r="N1752" s="419">
        <v>-80.17765555555556</v>
      </c>
      <c r="O1752" s="418">
        <v>20151461810</v>
      </c>
      <c r="P1752" s="413" t="s">
        <v>657</v>
      </c>
      <c r="Q1752" s="413" t="s">
        <v>3386</v>
      </c>
      <c r="R1752" s="413" t="s">
        <v>4503</v>
      </c>
      <c r="S1752" s="420" t="s">
        <v>44</v>
      </c>
      <c r="T1752" s="413" t="s">
        <v>628</v>
      </c>
      <c r="U1752" s="436"/>
      <c r="V1752" s="606">
        <f>LOOKUP(Table1[[#This Row],[JV '#]],Table4[JV '#],Table4[Construction Start Dates])</f>
        <v>42944</v>
      </c>
    </row>
    <row r="1753" spans="1:22" ht="24" x14ac:dyDescent="0.25">
      <c r="A1753" s="414" t="s">
        <v>4739</v>
      </c>
      <c r="B1753" s="415" t="s">
        <v>35</v>
      </c>
      <c r="C1753" s="415">
        <v>528</v>
      </c>
      <c r="D1753" s="416">
        <v>34907</v>
      </c>
      <c r="E1753" s="415">
        <v>98377</v>
      </c>
      <c r="F1753" s="443">
        <v>62201500200805</v>
      </c>
      <c r="G1753" s="416">
        <v>12</v>
      </c>
      <c r="H1753" s="415" t="s">
        <v>4642</v>
      </c>
      <c r="I1753" s="418" t="s">
        <v>4740</v>
      </c>
      <c r="J1753" s="418" t="s">
        <v>1084</v>
      </c>
      <c r="K1753" s="418" t="s">
        <v>4741</v>
      </c>
      <c r="L1753" s="418" t="s">
        <v>4742</v>
      </c>
      <c r="M1753" s="419">
        <v>40.042916666666663</v>
      </c>
      <c r="N1753" s="419">
        <v>-80.090688888888891</v>
      </c>
      <c r="O1753" s="418">
        <v>20150301451</v>
      </c>
      <c r="P1753" s="413" t="s">
        <v>107</v>
      </c>
      <c r="Q1753" s="413" t="s">
        <v>4743</v>
      </c>
      <c r="R1753" s="413" t="s">
        <v>4744</v>
      </c>
      <c r="S1753" s="420" t="s">
        <v>44</v>
      </c>
      <c r="T1753" s="413"/>
      <c r="U1753" s="420"/>
      <c r="V1753" s="606">
        <f>LOOKUP(Table1[[#This Row],[JV '#]],Table4[JV '#],Table4[Construction Start Dates])</f>
        <v>42576</v>
      </c>
    </row>
    <row r="1754" spans="1:22" x14ac:dyDescent="0.25">
      <c r="A1754" s="414" t="s">
        <v>4745</v>
      </c>
      <c r="B1754" s="415" t="s">
        <v>35</v>
      </c>
      <c r="C1754" s="415">
        <v>528</v>
      </c>
      <c r="D1754" s="416">
        <v>34907</v>
      </c>
      <c r="E1754" s="415">
        <v>98377</v>
      </c>
      <c r="F1754" s="443">
        <v>62201500200805</v>
      </c>
      <c r="G1754" s="416">
        <v>12</v>
      </c>
      <c r="H1754" s="415" t="s">
        <v>4642</v>
      </c>
      <c r="I1754" s="418" t="s">
        <v>4740</v>
      </c>
      <c r="J1754" s="418" t="s">
        <v>1084</v>
      </c>
      <c r="K1754" s="418" t="s">
        <v>4741</v>
      </c>
      <c r="L1754" s="418" t="s">
        <v>4742</v>
      </c>
      <c r="M1754" s="419">
        <v>40.042916666666663</v>
      </c>
      <c r="N1754" s="419">
        <v>-80.090688888888891</v>
      </c>
      <c r="O1754" s="418">
        <v>20150301451</v>
      </c>
      <c r="P1754" s="413"/>
      <c r="Q1754" s="413" t="s">
        <v>4746</v>
      </c>
      <c r="R1754" s="413" t="s">
        <v>4747</v>
      </c>
      <c r="S1754" s="420"/>
      <c r="T1754" s="413"/>
      <c r="U1754" s="436"/>
      <c r="V1754" s="606">
        <f>LOOKUP(Table1[[#This Row],[JV '#]],Table4[JV '#],Table4[Construction Start Dates])</f>
        <v>42576</v>
      </c>
    </row>
    <row r="1755" spans="1:22" ht="24" x14ac:dyDescent="0.25">
      <c r="A1755" s="414" t="s">
        <v>4748</v>
      </c>
      <c r="B1755" s="415" t="s">
        <v>35</v>
      </c>
      <c r="C1755" s="415">
        <v>528</v>
      </c>
      <c r="D1755" s="416">
        <v>34907</v>
      </c>
      <c r="E1755" s="415">
        <v>98377</v>
      </c>
      <c r="F1755" s="443">
        <v>62201500200805</v>
      </c>
      <c r="G1755" s="416">
        <v>12</v>
      </c>
      <c r="H1755" s="415" t="s">
        <v>4642</v>
      </c>
      <c r="I1755" s="418" t="s">
        <v>4740</v>
      </c>
      <c r="J1755" s="418" t="s">
        <v>1084</v>
      </c>
      <c r="K1755" s="418" t="s">
        <v>4741</v>
      </c>
      <c r="L1755" s="418" t="s">
        <v>4742</v>
      </c>
      <c r="M1755" s="419">
        <v>40.042916666666663</v>
      </c>
      <c r="N1755" s="419">
        <v>-80.090688888888891</v>
      </c>
      <c r="O1755" s="418">
        <v>20150301451</v>
      </c>
      <c r="P1755" s="413" t="s">
        <v>46</v>
      </c>
      <c r="Q1755" s="413" t="s">
        <v>257</v>
      </c>
      <c r="R1755" s="413" t="s">
        <v>4382</v>
      </c>
      <c r="S1755" s="420"/>
      <c r="T1755" s="413"/>
      <c r="U1755" s="436"/>
      <c r="V1755" s="606">
        <f>LOOKUP(Table1[[#This Row],[JV '#]],Table4[JV '#],Table4[Construction Start Dates])</f>
        <v>42576</v>
      </c>
    </row>
    <row r="1756" spans="1:22" ht="60" x14ac:dyDescent="0.25">
      <c r="A1756" s="414" t="s">
        <v>4749</v>
      </c>
      <c r="B1756" s="415" t="s">
        <v>35</v>
      </c>
      <c r="C1756" s="415">
        <v>528</v>
      </c>
      <c r="D1756" s="416">
        <v>34907</v>
      </c>
      <c r="E1756" s="415">
        <v>98377</v>
      </c>
      <c r="F1756" s="443">
        <v>62201500200805</v>
      </c>
      <c r="G1756" s="416">
        <v>12</v>
      </c>
      <c r="H1756" s="415" t="s">
        <v>4642</v>
      </c>
      <c r="I1756" s="418" t="s">
        <v>4740</v>
      </c>
      <c r="J1756" s="418" t="s">
        <v>1084</v>
      </c>
      <c r="K1756" s="418" t="s">
        <v>4741</v>
      </c>
      <c r="L1756" s="418" t="s">
        <v>4742</v>
      </c>
      <c r="M1756" s="419">
        <v>40.042916666666663</v>
      </c>
      <c r="N1756" s="419">
        <v>-80.090688888888891</v>
      </c>
      <c r="O1756" s="418">
        <v>20150301451</v>
      </c>
      <c r="P1756" s="413" t="s">
        <v>55</v>
      </c>
      <c r="Q1756" s="413" t="s">
        <v>151</v>
      </c>
      <c r="R1756" s="413" t="s">
        <v>4750</v>
      </c>
      <c r="S1756" s="420"/>
      <c r="T1756" s="413"/>
      <c r="U1756" s="436"/>
      <c r="V1756" s="606">
        <f>LOOKUP(Table1[[#This Row],[JV '#]],Table4[JV '#],Table4[Construction Start Dates])</f>
        <v>42576</v>
      </c>
    </row>
    <row r="1757" spans="1:22" x14ac:dyDescent="0.25">
      <c r="A1757" s="541"/>
      <c r="B1757" s="527" t="s">
        <v>35</v>
      </c>
      <c r="C1757" s="527">
        <v>529</v>
      </c>
      <c r="D1757" s="527">
        <v>34946</v>
      </c>
      <c r="E1757" s="527">
        <v>89142</v>
      </c>
      <c r="F1757" s="498">
        <v>62202300800032</v>
      </c>
      <c r="G1757" s="527">
        <v>12</v>
      </c>
      <c r="H1757" s="542" t="s">
        <v>4642</v>
      </c>
      <c r="I1757" s="543" t="s">
        <v>4751</v>
      </c>
      <c r="J1757" s="543" t="s">
        <v>4752</v>
      </c>
      <c r="K1757" s="543" t="s">
        <v>4753</v>
      </c>
      <c r="L1757" s="543" t="s">
        <v>4754</v>
      </c>
      <c r="M1757" s="542">
        <v>40.127333333333333</v>
      </c>
      <c r="N1757" s="542">
        <v>-79.989505555555553</v>
      </c>
      <c r="O1757" s="544">
        <v>20143580131</v>
      </c>
      <c r="P1757" s="546"/>
      <c r="Q1757" s="546"/>
      <c r="R1757" s="413"/>
      <c r="S1757" s="545"/>
      <c r="T1757" s="546"/>
      <c r="U1757" s="545"/>
      <c r="V1757" s="607">
        <f>LOOKUP(Table1[[#This Row],[JV '#]],Table4[JV '#],Table4[Construction Start Dates])</f>
        <v>42774</v>
      </c>
    </row>
    <row r="1758" spans="1:22" ht="24" x14ac:dyDescent="0.25">
      <c r="A1758" s="414" t="s">
        <v>4755</v>
      </c>
      <c r="B1758" s="415" t="s">
        <v>35</v>
      </c>
      <c r="C1758" s="514">
        <v>530</v>
      </c>
      <c r="D1758" s="456">
        <v>34949</v>
      </c>
      <c r="E1758" s="514">
        <v>98864</v>
      </c>
      <c r="F1758" s="443">
        <v>62202301100756</v>
      </c>
      <c r="G1758" s="416">
        <v>12</v>
      </c>
      <c r="H1758" s="415" t="s">
        <v>4642</v>
      </c>
      <c r="I1758" s="418" t="s">
        <v>4751</v>
      </c>
      <c r="J1758" s="418" t="s">
        <v>4752</v>
      </c>
      <c r="K1758" s="418" t="s">
        <v>4756</v>
      </c>
      <c r="L1758" s="418" t="s">
        <v>4754</v>
      </c>
      <c r="M1758" s="419">
        <v>40.148055555555558</v>
      </c>
      <c r="N1758" s="419">
        <v>-79.979169444444437</v>
      </c>
      <c r="O1758" s="418">
        <v>20150330391</v>
      </c>
      <c r="P1758" s="413" t="s">
        <v>353</v>
      </c>
      <c r="Q1758" s="413" t="s">
        <v>4664</v>
      </c>
      <c r="R1758" s="413" t="s">
        <v>4665</v>
      </c>
      <c r="S1758" s="420" t="s">
        <v>44</v>
      </c>
      <c r="T1758" s="413"/>
      <c r="U1758" s="420"/>
      <c r="V1758" s="606">
        <f>LOOKUP(Table1[[#This Row],[JV '#]],Table4[JV '#],Table4[Construction Start Dates])</f>
        <v>42779</v>
      </c>
    </row>
    <row r="1759" spans="1:22" ht="24" x14ac:dyDescent="0.25">
      <c r="A1759" s="414" t="s">
        <v>4757</v>
      </c>
      <c r="B1759" s="415" t="s">
        <v>35</v>
      </c>
      <c r="C1759" s="514">
        <v>530</v>
      </c>
      <c r="D1759" s="456">
        <v>34949</v>
      </c>
      <c r="E1759" s="514">
        <v>98864</v>
      </c>
      <c r="F1759" s="443">
        <v>62202301100756</v>
      </c>
      <c r="G1759" s="416">
        <v>12</v>
      </c>
      <c r="H1759" s="415" t="s">
        <v>4642</v>
      </c>
      <c r="I1759" s="418" t="s">
        <v>4751</v>
      </c>
      <c r="J1759" s="418" t="s">
        <v>4752</v>
      </c>
      <c r="K1759" s="418" t="s">
        <v>4756</v>
      </c>
      <c r="L1759" s="418" t="s">
        <v>4754</v>
      </c>
      <c r="M1759" s="419">
        <v>40.148055555555558</v>
      </c>
      <c r="N1759" s="419">
        <v>-79.979169444444437</v>
      </c>
      <c r="O1759" s="418">
        <v>20150330391</v>
      </c>
      <c r="P1759" s="413" t="s">
        <v>41</v>
      </c>
      <c r="Q1759" s="413" t="s">
        <v>4720</v>
      </c>
      <c r="R1759" s="413" t="s">
        <v>4721</v>
      </c>
      <c r="S1759" s="420" t="s">
        <v>44</v>
      </c>
      <c r="T1759" s="413"/>
      <c r="U1759" s="436"/>
      <c r="V1759" s="606">
        <f>LOOKUP(Table1[[#This Row],[JV '#]],Table4[JV '#],Table4[Construction Start Dates])</f>
        <v>42779</v>
      </c>
    </row>
    <row r="1760" spans="1:22" ht="24" x14ac:dyDescent="0.25">
      <c r="A1760" s="414" t="s">
        <v>4758</v>
      </c>
      <c r="B1760" s="415" t="s">
        <v>35</v>
      </c>
      <c r="C1760" s="514">
        <v>530</v>
      </c>
      <c r="D1760" s="456">
        <v>34949</v>
      </c>
      <c r="E1760" s="514">
        <v>98864</v>
      </c>
      <c r="F1760" s="443">
        <v>62202301100756</v>
      </c>
      <c r="G1760" s="416">
        <v>12</v>
      </c>
      <c r="H1760" s="415" t="s">
        <v>4642</v>
      </c>
      <c r="I1760" s="418" t="s">
        <v>4751</v>
      </c>
      <c r="J1760" s="418" t="s">
        <v>4752</v>
      </c>
      <c r="K1760" s="418" t="s">
        <v>4756</v>
      </c>
      <c r="L1760" s="418" t="s">
        <v>4754</v>
      </c>
      <c r="M1760" s="419">
        <v>40.148055555555558</v>
      </c>
      <c r="N1760" s="419">
        <v>-79.979169444444437</v>
      </c>
      <c r="O1760" s="418">
        <v>20150330391</v>
      </c>
      <c r="P1760" s="413" t="s">
        <v>46</v>
      </c>
      <c r="Q1760" s="413" t="s">
        <v>257</v>
      </c>
      <c r="R1760" s="413" t="s">
        <v>4382</v>
      </c>
      <c r="S1760" s="420"/>
      <c r="T1760" s="413"/>
      <c r="U1760" s="436"/>
      <c r="V1760" s="606">
        <f>LOOKUP(Table1[[#This Row],[JV '#]],Table4[JV '#],Table4[Construction Start Dates])</f>
        <v>42779</v>
      </c>
    </row>
    <row r="1761" spans="1:22" ht="38.25" x14ac:dyDescent="0.25">
      <c r="A1761" s="414" t="s">
        <v>4759</v>
      </c>
      <c r="B1761" s="415" t="s">
        <v>35</v>
      </c>
      <c r="C1761" s="514">
        <v>531</v>
      </c>
      <c r="D1761" s="456">
        <v>34977</v>
      </c>
      <c r="E1761" s="516">
        <v>51507</v>
      </c>
      <c r="F1761" s="443">
        <v>62203400500000</v>
      </c>
      <c r="G1761" s="416">
        <v>12</v>
      </c>
      <c r="H1761" s="415" t="s">
        <v>4642</v>
      </c>
      <c r="I1761" s="418" t="s">
        <v>4700</v>
      </c>
      <c r="J1761" s="418" t="s">
        <v>4760</v>
      </c>
      <c r="K1761" s="418" t="s">
        <v>4761</v>
      </c>
      <c r="L1761" s="418" t="s">
        <v>4703</v>
      </c>
      <c r="M1761" s="419">
        <v>40.063416666666669</v>
      </c>
      <c r="N1761" s="419">
        <v>-79.981966666666665</v>
      </c>
      <c r="O1761" s="418">
        <v>20150161815</v>
      </c>
      <c r="P1761" s="574" t="s">
        <v>657</v>
      </c>
      <c r="Q1761" s="574" t="s">
        <v>4639</v>
      </c>
      <c r="R1761" s="576" t="s">
        <v>4640</v>
      </c>
      <c r="S1761" s="420" t="s">
        <v>44</v>
      </c>
      <c r="T1761" s="413"/>
      <c r="U1761" s="420"/>
      <c r="V1761" s="606">
        <f>LOOKUP(Table1[[#This Row],[JV '#]],Table4[JV '#],Table4[Construction Start Dates])</f>
        <v>42507</v>
      </c>
    </row>
    <row r="1762" spans="1:22" ht="38.25" x14ac:dyDescent="0.25">
      <c r="A1762" s="414" t="s">
        <v>4762</v>
      </c>
      <c r="B1762" s="415" t="s">
        <v>35</v>
      </c>
      <c r="C1762" s="514">
        <v>531</v>
      </c>
      <c r="D1762" s="456">
        <v>34977</v>
      </c>
      <c r="E1762" s="516">
        <v>51507</v>
      </c>
      <c r="F1762" s="443">
        <v>62203400500000</v>
      </c>
      <c r="G1762" s="416">
        <v>12</v>
      </c>
      <c r="H1762" s="415" t="s">
        <v>4642</v>
      </c>
      <c r="I1762" s="418" t="s">
        <v>4700</v>
      </c>
      <c r="J1762" s="418" t="s">
        <v>4760</v>
      </c>
      <c r="K1762" s="418" t="s">
        <v>4761</v>
      </c>
      <c r="L1762" s="418" t="s">
        <v>4703</v>
      </c>
      <c r="M1762" s="419">
        <v>40.063416666666669</v>
      </c>
      <c r="N1762" s="419">
        <v>-79.981966666666665</v>
      </c>
      <c r="O1762" s="418">
        <v>20150161815</v>
      </c>
      <c r="P1762" s="574" t="s">
        <v>46</v>
      </c>
      <c r="Q1762" s="574" t="s">
        <v>3222</v>
      </c>
      <c r="R1762" s="576" t="s">
        <v>3608</v>
      </c>
      <c r="S1762" s="420" t="s">
        <v>302</v>
      </c>
      <c r="T1762" s="413"/>
      <c r="U1762" s="436"/>
      <c r="V1762" s="606">
        <f>LOOKUP(Table1[[#This Row],[JV '#]],Table4[JV '#],Table4[Construction Start Dates])</f>
        <v>42507</v>
      </c>
    </row>
    <row r="1763" spans="1:22" ht="63.75" x14ac:dyDescent="0.25">
      <c r="A1763" s="414" t="s">
        <v>4763</v>
      </c>
      <c r="B1763" s="415" t="s">
        <v>35</v>
      </c>
      <c r="C1763" s="514">
        <v>531</v>
      </c>
      <c r="D1763" s="456">
        <v>34977</v>
      </c>
      <c r="E1763" s="516">
        <v>51507</v>
      </c>
      <c r="F1763" s="443">
        <v>62203400500000</v>
      </c>
      <c r="G1763" s="416">
        <v>12</v>
      </c>
      <c r="H1763" s="415" t="s">
        <v>4642</v>
      </c>
      <c r="I1763" s="418" t="s">
        <v>4700</v>
      </c>
      <c r="J1763" s="418" t="s">
        <v>4760</v>
      </c>
      <c r="K1763" s="418" t="s">
        <v>4761</v>
      </c>
      <c r="L1763" s="418" t="s">
        <v>4703</v>
      </c>
      <c r="M1763" s="419">
        <v>40.063416666666669</v>
      </c>
      <c r="N1763" s="419">
        <v>-79.981966666666665</v>
      </c>
      <c r="O1763" s="418">
        <v>20150161815</v>
      </c>
      <c r="P1763" s="574" t="s">
        <v>353</v>
      </c>
      <c r="Q1763" s="574" t="s">
        <v>4709</v>
      </c>
      <c r="R1763" s="575" t="s">
        <v>4710</v>
      </c>
      <c r="S1763" s="420" t="s">
        <v>44</v>
      </c>
      <c r="T1763" s="413"/>
      <c r="U1763" s="436"/>
      <c r="V1763" s="606">
        <f>LOOKUP(Table1[[#This Row],[JV '#]],Table4[JV '#],Table4[Construction Start Dates])</f>
        <v>42507</v>
      </c>
    </row>
    <row r="1764" spans="1:22" ht="63.75" x14ac:dyDescent="0.25">
      <c r="A1764" s="414" t="s">
        <v>4764</v>
      </c>
      <c r="B1764" s="415" t="s">
        <v>35</v>
      </c>
      <c r="C1764" s="514">
        <v>531</v>
      </c>
      <c r="D1764" s="456">
        <v>34977</v>
      </c>
      <c r="E1764" s="516">
        <v>51507</v>
      </c>
      <c r="F1764" s="443">
        <v>62203400500000</v>
      </c>
      <c r="G1764" s="416">
        <v>12</v>
      </c>
      <c r="H1764" s="415" t="s">
        <v>4642</v>
      </c>
      <c r="I1764" s="418" t="s">
        <v>4700</v>
      </c>
      <c r="J1764" s="418" t="s">
        <v>4760</v>
      </c>
      <c r="K1764" s="418" t="s">
        <v>4761</v>
      </c>
      <c r="L1764" s="418" t="s">
        <v>4703</v>
      </c>
      <c r="M1764" s="419">
        <v>40.063416666666669</v>
      </c>
      <c r="N1764" s="419">
        <v>-79.981966666666665</v>
      </c>
      <c r="O1764" s="418">
        <v>20150161815</v>
      </c>
      <c r="P1764" s="574" t="s">
        <v>107</v>
      </c>
      <c r="Q1764" s="574" t="s">
        <v>4712</v>
      </c>
      <c r="R1764" s="575" t="s">
        <v>4710</v>
      </c>
      <c r="S1764" s="420" t="s">
        <v>44</v>
      </c>
      <c r="T1764" s="413"/>
      <c r="U1764" s="436"/>
      <c r="V1764" s="606">
        <f>LOOKUP(Table1[[#This Row],[JV '#]],Table4[JV '#],Table4[Construction Start Dates])</f>
        <v>42507</v>
      </c>
    </row>
    <row r="1765" spans="1:22" ht="48" x14ac:dyDescent="0.25">
      <c r="A1765" s="414" t="s">
        <v>4765</v>
      </c>
      <c r="B1765" s="415" t="s">
        <v>35</v>
      </c>
      <c r="C1765" s="517">
        <v>532</v>
      </c>
      <c r="D1765" s="416">
        <v>34980</v>
      </c>
      <c r="E1765" s="415">
        <v>31157</v>
      </c>
      <c r="F1765" s="489">
        <v>62203600101601</v>
      </c>
      <c r="G1765" s="416">
        <v>12</v>
      </c>
      <c r="H1765" s="415" t="s">
        <v>4642</v>
      </c>
      <c r="I1765" s="418" t="s">
        <v>4700</v>
      </c>
      <c r="J1765" s="418" t="s">
        <v>4766</v>
      </c>
      <c r="K1765" s="418" t="s">
        <v>4702</v>
      </c>
      <c r="L1765" s="418" t="s">
        <v>4703</v>
      </c>
      <c r="M1765" s="419">
        <v>40.056333333333335</v>
      </c>
      <c r="N1765" s="419">
        <v>-79.962813888888888</v>
      </c>
      <c r="O1765" s="418">
        <v>20150301127</v>
      </c>
      <c r="P1765" s="413" t="s">
        <v>162</v>
      </c>
      <c r="Q1765" s="413" t="s">
        <v>4639</v>
      </c>
      <c r="R1765" s="413" t="s">
        <v>4767</v>
      </c>
      <c r="S1765" s="420" t="s">
        <v>44</v>
      </c>
      <c r="T1765" s="413"/>
      <c r="U1765" s="420"/>
      <c r="V1765" s="606">
        <f>LOOKUP(Table1[[#This Row],[JV '#]],Table4[JV '#],Table4[Construction Start Dates])</f>
        <v>42562</v>
      </c>
    </row>
    <row r="1766" spans="1:22" ht="24" x14ac:dyDescent="0.25">
      <c r="A1766" s="414" t="s">
        <v>4768</v>
      </c>
      <c r="B1766" s="415" t="s">
        <v>35</v>
      </c>
      <c r="C1766" s="517">
        <v>532</v>
      </c>
      <c r="D1766" s="416">
        <v>34980</v>
      </c>
      <c r="E1766" s="415">
        <v>31157</v>
      </c>
      <c r="F1766" s="489">
        <v>62203600101601</v>
      </c>
      <c r="G1766" s="416">
        <v>12</v>
      </c>
      <c r="H1766" s="415" t="s">
        <v>4642</v>
      </c>
      <c r="I1766" s="418" t="s">
        <v>4700</v>
      </c>
      <c r="J1766" s="418" t="s">
        <v>4766</v>
      </c>
      <c r="K1766" s="418" t="s">
        <v>4702</v>
      </c>
      <c r="L1766" s="418" t="s">
        <v>4703</v>
      </c>
      <c r="M1766" s="419">
        <v>40.056333333333335</v>
      </c>
      <c r="N1766" s="419">
        <v>-79.962813888888888</v>
      </c>
      <c r="O1766" s="418">
        <v>20150301127</v>
      </c>
      <c r="P1766" s="413" t="s">
        <v>41</v>
      </c>
      <c r="Q1766" s="413" t="s">
        <v>3386</v>
      </c>
      <c r="R1766" s="413" t="s">
        <v>2875</v>
      </c>
      <c r="S1766" s="420" t="s">
        <v>44</v>
      </c>
      <c r="T1766" s="413"/>
      <c r="U1766" s="436"/>
      <c r="V1766" s="606">
        <f>LOOKUP(Table1[[#This Row],[JV '#]],Table4[JV '#],Table4[Construction Start Dates])</f>
        <v>42562</v>
      </c>
    </row>
    <row r="1767" spans="1:22" x14ac:dyDescent="0.25">
      <c r="A1767" s="414" t="s">
        <v>4769</v>
      </c>
      <c r="B1767" s="415" t="s">
        <v>35</v>
      </c>
      <c r="C1767" s="517">
        <v>532</v>
      </c>
      <c r="D1767" s="416">
        <v>34980</v>
      </c>
      <c r="E1767" s="415">
        <v>31157</v>
      </c>
      <c r="F1767" s="489">
        <v>62203600101601</v>
      </c>
      <c r="G1767" s="416">
        <v>12</v>
      </c>
      <c r="H1767" s="415" t="s">
        <v>4642</v>
      </c>
      <c r="I1767" s="418" t="s">
        <v>4700</v>
      </c>
      <c r="J1767" s="418" t="s">
        <v>4766</v>
      </c>
      <c r="K1767" s="418" t="s">
        <v>4702</v>
      </c>
      <c r="L1767" s="418" t="s">
        <v>4703</v>
      </c>
      <c r="M1767" s="419">
        <v>40.056333333333335</v>
      </c>
      <c r="N1767" s="419">
        <v>-79.962813888888888</v>
      </c>
      <c r="O1767" s="418">
        <v>20150301127</v>
      </c>
      <c r="P1767" s="413"/>
      <c r="Q1767" s="413" t="s">
        <v>4709</v>
      </c>
      <c r="R1767" s="413" t="s">
        <v>4770</v>
      </c>
      <c r="S1767" s="420" t="s">
        <v>44</v>
      </c>
      <c r="T1767" s="413"/>
      <c r="U1767" s="436"/>
      <c r="V1767" s="606">
        <f>LOOKUP(Table1[[#This Row],[JV '#]],Table4[JV '#],Table4[Construction Start Dates])</f>
        <v>42562</v>
      </c>
    </row>
    <row r="1768" spans="1:22" x14ac:dyDescent="0.25">
      <c r="A1768" s="414" t="s">
        <v>4771</v>
      </c>
      <c r="B1768" s="415" t="s">
        <v>35</v>
      </c>
      <c r="C1768" s="517">
        <v>532</v>
      </c>
      <c r="D1768" s="416">
        <v>34980</v>
      </c>
      <c r="E1768" s="415">
        <v>31157</v>
      </c>
      <c r="F1768" s="489">
        <v>62203600101601</v>
      </c>
      <c r="G1768" s="416">
        <v>12</v>
      </c>
      <c r="H1768" s="415" t="s">
        <v>4642</v>
      </c>
      <c r="I1768" s="418" t="s">
        <v>4700</v>
      </c>
      <c r="J1768" s="418" t="s">
        <v>4766</v>
      </c>
      <c r="K1768" s="418" t="s">
        <v>4702</v>
      </c>
      <c r="L1768" s="418" t="s">
        <v>4703</v>
      </c>
      <c r="M1768" s="419">
        <v>40.056333333333335</v>
      </c>
      <c r="N1768" s="419">
        <v>-79.962813888888888</v>
      </c>
      <c r="O1768" s="418">
        <v>20150301127</v>
      </c>
      <c r="P1768" s="413"/>
      <c r="Q1768" s="413" t="s">
        <v>4712</v>
      </c>
      <c r="R1768" s="413" t="s">
        <v>4770</v>
      </c>
      <c r="S1768" s="420" t="s">
        <v>44</v>
      </c>
      <c r="T1768" s="413"/>
      <c r="U1768" s="436"/>
      <c r="V1768" s="606">
        <f>LOOKUP(Table1[[#This Row],[JV '#]],Table4[JV '#],Table4[Construction Start Dates])</f>
        <v>42562</v>
      </c>
    </row>
    <row r="1769" spans="1:22" ht="24" x14ac:dyDescent="0.25">
      <c r="A1769" s="414" t="s">
        <v>4772</v>
      </c>
      <c r="B1769" s="415" t="s">
        <v>35</v>
      </c>
      <c r="C1769" s="517">
        <v>532</v>
      </c>
      <c r="D1769" s="416">
        <v>34980</v>
      </c>
      <c r="E1769" s="415">
        <v>31157</v>
      </c>
      <c r="F1769" s="489">
        <v>62203600101601</v>
      </c>
      <c r="G1769" s="416">
        <v>12</v>
      </c>
      <c r="H1769" s="415" t="s">
        <v>4642</v>
      </c>
      <c r="I1769" s="418" t="s">
        <v>4700</v>
      </c>
      <c r="J1769" s="418" t="s">
        <v>4766</v>
      </c>
      <c r="K1769" s="418" t="s">
        <v>4702</v>
      </c>
      <c r="L1769" s="418" t="s">
        <v>4703</v>
      </c>
      <c r="M1769" s="419">
        <v>40.056333333333335</v>
      </c>
      <c r="N1769" s="419">
        <v>-79.962813888888888</v>
      </c>
      <c r="O1769" s="418">
        <v>20150301127</v>
      </c>
      <c r="P1769" s="413" t="s">
        <v>46</v>
      </c>
      <c r="Q1769" s="413" t="s">
        <v>257</v>
      </c>
      <c r="R1769" s="413" t="s">
        <v>4382</v>
      </c>
      <c r="S1769" s="420"/>
      <c r="T1769" s="413"/>
      <c r="U1769" s="436"/>
      <c r="V1769" s="606">
        <f>LOOKUP(Table1[[#This Row],[JV '#]],Table4[JV '#],Table4[Construction Start Dates])</f>
        <v>42562</v>
      </c>
    </row>
    <row r="1770" spans="1:22" ht="24" x14ac:dyDescent="0.25">
      <c r="A1770" s="414" t="s">
        <v>4773</v>
      </c>
      <c r="B1770" s="415" t="s">
        <v>35</v>
      </c>
      <c r="C1770" s="514">
        <v>533</v>
      </c>
      <c r="D1770" s="416">
        <v>34985</v>
      </c>
      <c r="E1770" s="516">
        <v>81841</v>
      </c>
      <c r="F1770" s="443">
        <v>62203600500000</v>
      </c>
      <c r="G1770" s="416">
        <v>12</v>
      </c>
      <c r="H1770" s="415" t="s">
        <v>4642</v>
      </c>
      <c r="I1770" s="418" t="s">
        <v>4700</v>
      </c>
      <c r="J1770" s="418" t="s">
        <v>4766</v>
      </c>
      <c r="K1770" s="418" t="s">
        <v>4702</v>
      </c>
      <c r="L1770" s="418" t="s">
        <v>4703</v>
      </c>
      <c r="M1770" s="419">
        <v>40.052305555555556</v>
      </c>
      <c r="N1770" s="419">
        <v>-79.936086111111109</v>
      </c>
      <c r="O1770" s="418">
        <v>20151420569</v>
      </c>
      <c r="P1770" s="413" t="s">
        <v>309</v>
      </c>
      <c r="Q1770" s="413" t="s">
        <v>4774</v>
      </c>
      <c r="R1770" s="413" t="s">
        <v>4728</v>
      </c>
      <c r="S1770" s="420" t="s">
        <v>44</v>
      </c>
      <c r="T1770" s="413"/>
      <c r="U1770" s="420"/>
      <c r="V1770" s="606">
        <f>LOOKUP(Table1[[#This Row],[JV '#]],Table4[JV '#],Table4[Construction Start Dates])</f>
        <v>42880</v>
      </c>
    </row>
    <row r="1771" spans="1:22" ht="24" x14ac:dyDescent="0.25">
      <c r="A1771" s="414" t="s">
        <v>4775</v>
      </c>
      <c r="B1771" s="415" t="s">
        <v>35</v>
      </c>
      <c r="C1771" s="514">
        <v>533</v>
      </c>
      <c r="D1771" s="416">
        <v>34985</v>
      </c>
      <c r="E1771" s="516">
        <v>81841</v>
      </c>
      <c r="F1771" s="443">
        <v>62203600500000</v>
      </c>
      <c r="G1771" s="416">
        <v>12</v>
      </c>
      <c r="H1771" s="415" t="s">
        <v>4642</v>
      </c>
      <c r="I1771" s="418" t="s">
        <v>4700</v>
      </c>
      <c r="J1771" s="418" t="s">
        <v>4766</v>
      </c>
      <c r="K1771" s="418" t="s">
        <v>4702</v>
      </c>
      <c r="L1771" s="418" t="s">
        <v>4703</v>
      </c>
      <c r="M1771" s="419">
        <v>40.052305555555556</v>
      </c>
      <c r="N1771" s="419">
        <v>-79.936086111111109</v>
      </c>
      <c r="O1771" s="418">
        <v>20151420569</v>
      </c>
      <c r="P1771" s="413" t="s">
        <v>46</v>
      </c>
      <c r="Q1771" s="413" t="s">
        <v>257</v>
      </c>
      <c r="R1771" s="413" t="s">
        <v>4382</v>
      </c>
      <c r="S1771" s="420"/>
      <c r="T1771" s="413"/>
      <c r="U1771" s="436"/>
      <c r="V1771" s="606">
        <f>LOOKUP(Table1[[#This Row],[JV '#]],Table4[JV '#],Table4[Construction Start Dates])</f>
        <v>42880</v>
      </c>
    </row>
    <row r="1772" spans="1:22" ht="24" x14ac:dyDescent="0.25">
      <c r="A1772" s="414" t="s">
        <v>4776</v>
      </c>
      <c r="B1772" s="415" t="s">
        <v>35</v>
      </c>
      <c r="C1772" s="514">
        <v>534</v>
      </c>
      <c r="D1772" s="416">
        <v>34996</v>
      </c>
      <c r="E1772" s="516">
        <v>30715</v>
      </c>
      <c r="F1772" s="443">
        <v>62203700403160</v>
      </c>
      <c r="G1772" s="416">
        <v>12</v>
      </c>
      <c r="H1772" s="415" t="s">
        <v>4642</v>
      </c>
      <c r="I1772" s="418" t="s">
        <v>4751</v>
      </c>
      <c r="J1772" s="418" t="s">
        <v>4777</v>
      </c>
      <c r="K1772" s="418" t="s">
        <v>4661</v>
      </c>
      <c r="L1772" s="418" t="s">
        <v>4754</v>
      </c>
      <c r="M1772" s="419">
        <v>40.131138888888891</v>
      </c>
      <c r="N1772" s="419">
        <v>-79.925475000000006</v>
      </c>
      <c r="O1772" s="418">
        <v>20151412755</v>
      </c>
      <c r="P1772" s="413"/>
      <c r="Q1772" s="413" t="s">
        <v>4664</v>
      </c>
      <c r="R1772" s="413" t="s">
        <v>4665</v>
      </c>
      <c r="S1772" s="420" t="s">
        <v>44</v>
      </c>
      <c r="T1772" s="413"/>
      <c r="U1772" s="420"/>
      <c r="V1772" s="606">
        <f>LOOKUP(Table1[[#This Row],[JV '#]],Table4[JV '#],Table4[Construction Start Dates])</f>
        <v>42859</v>
      </c>
    </row>
    <row r="1773" spans="1:22" x14ac:dyDescent="0.25">
      <c r="A1773" s="414" t="s">
        <v>4778</v>
      </c>
      <c r="B1773" s="415" t="s">
        <v>35</v>
      </c>
      <c r="C1773" s="514">
        <v>534</v>
      </c>
      <c r="D1773" s="416">
        <v>34996</v>
      </c>
      <c r="E1773" s="516">
        <v>30715</v>
      </c>
      <c r="F1773" s="443">
        <v>62203700403160</v>
      </c>
      <c r="G1773" s="416">
        <v>12</v>
      </c>
      <c r="H1773" s="415" t="s">
        <v>4642</v>
      </c>
      <c r="I1773" s="418" t="s">
        <v>4751</v>
      </c>
      <c r="J1773" s="418" t="s">
        <v>4777</v>
      </c>
      <c r="K1773" s="418" t="s">
        <v>4661</v>
      </c>
      <c r="L1773" s="418" t="s">
        <v>4754</v>
      </c>
      <c r="M1773" s="419">
        <v>40.131138888888891</v>
      </c>
      <c r="N1773" s="419">
        <v>-79.925475000000006</v>
      </c>
      <c r="O1773" s="418">
        <v>20151412755</v>
      </c>
      <c r="P1773" s="413" t="s">
        <v>41</v>
      </c>
      <c r="Q1773" s="413" t="s">
        <v>208</v>
      </c>
      <c r="R1773" s="413" t="s">
        <v>209</v>
      </c>
      <c r="S1773" s="420" t="s">
        <v>44</v>
      </c>
      <c r="T1773" s="413"/>
      <c r="U1773" s="436"/>
      <c r="V1773" s="606">
        <f>LOOKUP(Table1[[#This Row],[JV '#]],Table4[JV '#],Table4[Construction Start Dates])</f>
        <v>42859</v>
      </c>
    </row>
    <row r="1774" spans="1:22" ht="24" x14ac:dyDescent="0.25">
      <c r="A1774" s="414" t="s">
        <v>4779</v>
      </c>
      <c r="B1774" s="415" t="s">
        <v>35</v>
      </c>
      <c r="C1774" s="514">
        <v>534</v>
      </c>
      <c r="D1774" s="416">
        <v>34996</v>
      </c>
      <c r="E1774" s="516">
        <v>30715</v>
      </c>
      <c r="F1774" s="443">
        <v>62203700403160</v>
      </c>
      <c r="G1774" s="416">
        <v>12</v>
      </c>
      <c r="H1774" s="415" t="s">
        <v>4642</v>
      </c>
      <c r="I1774" s="418" t="s">
        <v>4751</v>
      </c>
      <c r="J1774" s="418" t="s">
        <v>4777</v>
      </c>
      <c r="K1774" s="418" t="s">
        <v>4661</v>
      </c>
      <c r="L1774" s="418" t="s">
        <v>4754</v>
      </c>
      <c r="M1774" s="419">
        <v>40.131138888888891</v>
      </c>
      <c r="N1774" s="419">
        <v>-79.925475000000006</v>
      </c>
      <c r="O1774" s="418">
        <v>20151412755</v>
      </c>
      <c r="P1774" s="413" t="s">
        <v>41</v>
      </c>
      <c r="Q1774" s="413" t="s">
        <v>4024</v>
      </c>
      <c r="R1774" s="413" t="s">
        <v>4535</v>
      </c>
      <c r="S1774" s="420" t="s">
        <v>44</v>
      </c>
      <c r="T1774" s="413"/>
      <c r="U1774" s="436"/>
      <c r="V1774" s="606">
        <f>LOOKUP(Table1[[#This Row],[JV '#]],Table4[JV '#],Table4[Construction Start Dates])</f>
        <v>42859</v>
      </c>
    </row>
    <row r="1775" spans="1:22" ht="24" x14ac:dyDescent="0.25">
      <c r="A1775" s="414" t="s">
        <v>4780</v>
      </c>
      <c r="B1775" s="415" t="s">
        <v>35</v>
      </c>
      <c r="C1775" s="514">
        <v>534</v>
      </c>
      <c r="D1775" s="416">
        <v>34996</v>
      </c>
      <c r="E1775" s="516">
        <v>30715</v>
      </c>
      <c r="F1775" s="443">
        <v>62203700403160</v>
      </c>
      <c r="G1775" s="416">
        <v>12</v>
      </c>
      <c r="H1775" s="415" t="s">
        <v>4642</v>
      </c>
      <c r="I1775" s="418" t="s">
        <v>4751</v>
      </c>
      <c r="J1775" s="418" t="s">
        <v>4777</v>
      </c>
      <c r="K1775" s="418" t="s">
        <v>4661</v>
      </c>
      <c r="L1775" s="418" t="s">
        <v>4754</v>
      </c>
      <c r="M1775" s="419">
        <v>40.131138888888891</v>
      </c>
      <c r="N1775" s="419">
        <v>-79.925475000000006</v>
      </c>
      <c r="O1775" s="418">
        <v>20151412755</v>
      </c>
      <c r="P1775" s="413" t="s">
        <v>41</v>
      </c>
      <c r="Q1775" s="413" t="s">
        <v>3386</v>
      </c>
      <c r="R1775" s="413" t="s">
        <v>2875</v>
      </c>
      <c r="S1775" s="420" t="s">
        <v>44</v>
      </c>
      <c r="T1775" s="413"/>
      <c r="U1775" s="436"/>
      <c r="V1775" s="606">
        <f>LOOKUP(Table1[[#This Row],[JV '#]],Table4[JV '#],Table4[Construction Start Dates])</f>
        <v>42859</v>
      </c>
    </row>
    <row r="1776" spans="1:22" ht="24" x14ac:dyDescent="0.25">
      <c r="A1776" s="414">
        <v>535</v>
      </c>
      <c r="B1776" s="415" t="s">
        <v>35</v>
      </c>
      <c r="C1776" s="415">
        <v>535</v>
      </c>
      <c r="D1776" s="416">
        <v>35090</v>
      </c>
      <c r="E1776" s="416">
        <v>30881</v>
      </c>
      <c r="F1776" s="443">
        <v>62303700801515</v>
      </c>
      <c r="G1776" s="416">
        <v>12</v>
      </c>
      <c r="H1776" s="415" t="s">
        <v>4642</v>
      </c>
      <c r="I1776" s="418" t="s">
        <v>4781</v>
      </c>
      <c r="J1776" s="418" t="s">
        <v>4782</v>
      </c>
      <c r="K1776" s="418" t="s">
        <v>4783</v>
      </c>
      <c r="L1776" s="418" t="s">
        <v>4784</v>
      </c>
      <c r="M1776" s="419">
        <v>40.002416666666669</v>
      </c>
      <c r="N1776" s="419">
        <v>-80.472647222222221</v>
      </c>
      <c r="O1776" s="418">
        <v>20150330097</v>
      </c>
      <c r="P1776" s="413" t="s">
        <v>46</v>
      </c>
      <c r="Q1776" s="413" t="s">
        <v>257</v>
      </c>
      <c r="R1776" s="413" t="s">
        <v>4382</v>
      </c>
      <c r="S1776" s="420"/>
      <c r="T1776" s="413"/>
      <c r="U1776" s="420"/>
      <c r="V1776" s="606">
        <f>LOOKUP(Table1[[#This Row],[JV '#]],Table4[JV '#],Table4[Construction Start Dates])</f>
        <v>42587</v>
      </c>
    </row>
    <row r="1777" spans="1:22" ht="24" x14ac:dyDescent="0.25">
      <c r="A1777" s="414">
        <v>536</v>
      </c>
      <c r="B1777" s="415" t="s">
        <v>35</v>
      </c>
      <c r="C1777" s="415">
        <v>536</v>
      </c>
      <c r="D1777" s="416">
        <v>35103</v>
      </c>
      <c r="E1777" s="416">
        <v>31146</v>
      </c>
      <c r="F1777" s="443">
        <v>62400300701841</v>
      </c>
      <c r="G1777" s="416">
        <v>12</v>
      </c>
      <c r="H1777" s="415" t="s">
        <v>4642</v>
      </c>
      <c r="I1777" s="418" t="s">
        <v>4785</v>
      </c>
      <c r="J1777" s="418" t="s">
        <v>4786</v>
      </c>
      <c r="K1777" s="418" t="s">
        <v>4787</v>
      </c>
      <c r="L1777" s="418" t="s">
        <v>4788</v>
      </c>
      <c r="M1777" s="419">
        <v>40.465388888888889</v>
      </c>
      <c r="N1777" s="419">
        <v>-80.478363888888893</v>
      </c>
      <c r="O1777" s="418">
        <v>20150161847</v>
      </c>
      <c r="P1777" s="413" t="s">
        <v>46</v>
      </c>
      <c r="Q1777" s="413" t="s">
        <v>257</v>
      </c>
      <c r="R1777" s="413" t="s">
        <v>4382</v>
      </c>
      <c r="S1777" s="420"/>
      <c r="T1777" s="413"/>
      <c r="U1777" s="420"/>
      <c r="V1777" s="606">
        <f>LOOKUP(Table1[[#This Row],[JV '#]],Table4[JV '#],Table4[Construction Start Dates])</f>
        <v>42538</v>
      </c>
    </row>
    <row r="1778" spans="1:22" ht="24" x14ac:dyDescent="0.25">
      <c r="A1778" s="414">
        <v>537</v>
      </c>
      <c r="B1778" s="415" t="s">
        <v>35</v>
      </c>
      <c r="C1778" s="514">
        <v>537</v>
      </c>
      <c r="D1778" s="416">
        <v>35171</v>
      </c>
      <c r="E1778" s="516">
        <v>30552</v>
      </c>
      <c r="F1778" s="443">
        <v>62402300200000</v>
      </c>
      <c r="G1778" s="416">
        <v>12</v>
      </c>
      <c r="H1778" s="415" t="s">
        <v>4642</v>
      </c>
      <c r="I1778" s="418" t="s">
        <v>4789</v>
      </c>
      <c r="J1778" s="418" t="s">
        <v>4790</v>
      </c>
      <c r="K1778" s="418" t="s">
        <v>4791</v>
      </c>
      <c r="L1778" s="418" t="s">
        <v>4792</v>
      </c>
      <c r="M1778" s="419">
        <v>40.321027777777779</v>
      </c>
      <c r="N1778" s="419">
        <v>-80.441788888888894</v>
      </c>
      <c r="O1778" s="418">
        <v>20151462383</v>
      </c>
      <c r="P1778" s="413" t="s">
        <v>107</v>
      </c>
      <c r="Q1778" s="413" t="s">
        <v>4793</v>
      </c>
      <c r="R1778" s="413" t="s">
        <v>4794</v>
      </c>
      <c r="S1778" s="420" t="s">
        <v>44</v>
      </c>
      <c r="T1778" s="413"/>
      <c r="U1778" s="420"/>
      <c r="V1778" s="606">
        <f>LOOKUP(Table1[[#This Row],[JV '#]],Table4[JV '#],Table4[Construction Start Dates])</f>
        <v>42944</v>
      </c>
    </row>
    <row r="1779" spans="1:22" x14ac:dyDescent="0.25">
      <c r="A1779" s="414" t="s">
        <v>4795</v>
      </c>
      <c r="B1779" s="415" t="s">
        <v>35</v>
      </c>
      <c r="C1779" s="415">
        <v>538</v>
      </c>
      <c r="D1779" s="416">
        <v>35178</v>
      </c>
      <c r="E1779" s="416">
        <v>30702</v>
      </c>
      <c r="F1779" s="443">
        <v>62402700100687</v>
      </c>
      <c r="G1779" s="416">
        <v>12</v>
      </c>
      <c r="H1779" s="415" t="s">
        <v>4642</v>
      </c>
      <c r="I1779" s="418" t="s">
        <v>4789</v>
      </c>
      <c r="J1779" s="418" t="s">
        <v>4796</v>
      </c>
      <c r="K1779" s="418" t="s">
        <v>4791</v>
      </c>
      <c r="L1779" s="418" t="s">
        <v>4792</v>
      </c>
      <c r="M1779" s="419">
        <v>40.309916666666666</v>
      </c>
      <c r="N1779" s="419">
        <v>-80.445055555555555</v>
      </c>
      <c r="O1779" s="418">
        <v>20150330108</v>
      </c>
      <c r="P1779" s="413" t="s">
        <v>55</v>
      </c>
      <c r="Q1779" s="413" t="s">
        <v>4797</v>
      </c>
      <c r="R1779" s="413" t="s">
        <v>4798</v>
      </c>
      <c r="S1779" s="420"/>
      <c r="T1779" s="413"/>
      <c r="U1779" s="420"/>
      <c r="V1779" s="606">
        <f>LOOKUP(Table1[[#This Row],[JV '#]],Table4[JV '#],Table4[Construction Start Dates])</f>
        <v>42587</v>
      </c>
    </row>
    <row r="1780" spans="1:22" ht="24" x14ac:dyDescent="0.25">
      <c r="A1780" s="414" t="s">
        <v>4799</v>
      </c>
      <c r="B1780" s="415" t="s">
        <v>35</v>
      </c>
      <c r="C1780" s="415">
        <v>538</v>
      </c>
      <c r="D1780" s="416">
        <v>35178</v>
      </c>
      <c r="E1780" s="416">
        <v>30702</v>
      </c>
      <c r="F1780" s="443">
        <v>62402700100687</v>
      </c>
      <c r="G1780" s="416">
        <v>12</v>
      </c>
      <c r="H1780" s="415" t="s">
        <v>4642</v>
      </c>
      <c r="I1780" s="418" t="s">
        <v>4789</v>
      </c>
      <c r="J1780" s="418" t="s">
        <v>4796</v>
      </c>
      <c r="K1780" s="418" t="s">
        <v>4791</v>
      </c>
      <c r="L1780" s="418" t="s">
        <v>4792</v>
      </c>
      <c r="M1780" s="419">
        <v>40.309916666666666</v>
      </c>
      <c r="N1780" s="419">
        <v>-80.445055555555555</v>
      </c>
      <c r="O1780" s="418">
        <v>20150330108</v>
      </c>
      <c r="P1780" s="413" t="s">
        <v>46</v>
      </c>
      <c r="Q1780" s="413" t="s">
        <v>257</v>
      </c>
      <c r="R1780" s="413" t="s">
        <v>4382</v>
      </c>
      <c r="S1780" s="420"/>
      <c r="T1780" s="413"/>
      <c r="U1780" s="436"/>
      <c r="V1780" s="606">
        <f>LOOKUP(Table1[[#This Row],[JV '#]],Table4[JV '#],Table4[Construction Start Dates])</f>
        <v>42587</v>
      </c>
    </row>
    <row r="1781" spans="1:22" ht="24" x14ac:dyDescent="0.25">
      <c r="A1781" s="414">
        <v>539</v>
      </c>
      <c r="B1781" s="415" t="s">
        <v>35</v>
      </c>
      <c r="C1781" s="514">
        <v>539</v>
      </c>
      <c r="D1781" s="416">
        <v>35201</v>
      </c>
      <c r="E1781" s="516">
        <v>81846</v>
      </c>
      <c r="F1781" s="443">
        <v>62403900701840</v>
      </c>
      <c r="G1781" s="416">
        <v>12</v>
      </c>
      <c r="H1781" s="415" t="s">
        <v>4642</v>
      </c>
      <c r="I1781" s="418" t="s">
        <v>4800</v>
      </c>
      <c r="J1781" s="418" t="s">
        <v>4801</v>
      </c>
      <c r="K1781" s="418" t="s">
        <v>4802</v>
      </c>
      <c r="L1781" s="418" t="s">
        <v>4803</v>
      </c>
      <c r="M1781" s="419">
        <v>40.326555555555558</v>
      </c>
      <c r="N1781" s="419">
        <v>-80.254755555555562</v>
      </c>
      <c r="O1781" s="418">
        <v>20151463040</v>
      </c>
      <c r="P1781" s="413"/>
      <c r="Q1781" s="413" t="s">
        <v>63</v>
      </c>
      <c r="R1781" s="413"/>
      <c r="S1781" s="420"/>
      <c r="T1781" s="413"/>
      <c r="U1781" s="420"/>
      <c r="V1781" s="606">
        <f>LOOKUP(Table1[[#This Row],[JV '#]],Table4[JV '#],Table4[Construction Start Dates])</f>
        <v>42940</v>
      </c>
    </row>
    <row r="1782" spans="1:22" ht="24" x14ac:dyDescent="0.25">
      <c r="A1782" s="414">
        <v>540</v>
      </c>
      <c r="B1782" s="415" t="s">
        <v>35</v>
      </c>
      <c r="C1782" s="514">
        <v>540</v>
      </c>
      <c r="D1782" s="416">
        <v>35227</v>
      </c>
      <c r="E1782" s="516">
        <v>30635</v>
      </c>
      <c r="F1782" s="443">
        <v>62406100401960</v>
      </c>
      <c r="G1782" s="416">
        <v>12</v>
      </c>
      <c r="H1782" s="415" t="s">
        <v>4642</v>
      </c>
      <c r="I1782" s="418" t="s">
        <v>4804</v>
      </c>
      <c r="J1782" s="418" t="s">
        <v>4805</v>
      </c>
      <c r="K1782" s="418" t="s">
        <v>4692</v>
      </c>
      <c r="L1782" s="418" t="s">
        <v>4806</v>
      </c>
      <c r="M1782" s="419">
        <v>40.198444444444448</v>
      </c>
      <c r="N1782" s="419">
        <v>-80.407716666666673</v>
      </c>
      <c r="O1782" s="418" t="s">
        <v>4807</v>
      </c>
      <c r="P1782" s="413" t="s">
        <v>46</v>
      </c>
      <c r="Q1782" s="413" t="s">
        <v>257</v>
      </c>
      <c r="R1782" s="413" t="s">
        <v>4382</v>
      </c>
      <c r="S1782" s="420"/>
      <c r="T1782" s="413"/>
      <c r="U1782" s="420"/>
      <c r="V1782" s="606">
        <f>LOOKUP(Table1[[#This Row],[JV '#]],Table4[JV '#],Table4[Construction Start Dates])</f>
        <v>42797</v>
      </c>
    </row>
    <row r="1783" spans="1:22" ht="24" x14ac:dyDescent="0.25">
      <c r="A1783" s="414" t="s">
        <v>4808</v>
      </c>
      <c r="B1783" s="415" t="s">
        <v>35</v>
      </c>
      <c r="C1783" s="415">
        <v>541</v>
      </c>
      <c r="D1783" s="416">
        <v>35982</v>
      </c>
      <c r="E1783" s="416">
        <v>32045</v>
      </c>
      <c r="F1783" s="443">
        <v>64003103302148</v>
      </c>
      <c r="G1783" s="416">
        <v>12</v>
      </c>
      <c r="H1783" s="415" t="s">
        <v>4809</v>
      </c>
      <c r="I1783" s="418" t="s">
        <v>4810</v>
      </c>
      <c r="J1783" s="418" t="s">
        <v>4811</v>
      </c>
      <c r="K1783" s="418" t="s">
        <v>4812</v>
      </c>
      <c r="L1783" s="418" t="s">
        <v>4813</v>
      </c>
      <c r="M1783" s="419">
        <v>40.14297222222222</v>
      </c>
      <c r="N1783" s="419">
        <v>-79.486544444444448</v>
      </c>
      <c r="O1783" s="418" t="s">
        <v>4814</v>
      </c>
      <c r="P1783" s="413" t="s">
        <v>55</v>
      </c>
      <c r="Q1783" s="413" t="s">
        <v>134</v>
      </c>
      <c r="R1783" s="413" t="s">
        <v>2655</v>
      </c>
      <c r="S1783" s="420"/>
      <c r="T1783" s="413"/>
      <c r="U1783" s="420"/>
      <c r="V1783" s="606">
        <f>LOOKUP(Table1[[#This Row],[JV '#]],Table4[JV '#],Table4[Construction Start Dates])</f>
        <v>42513</v>
      </c>
    </row>
    <row r="1784" spans="1:22" ht="24" x14ac:dyDescent="0.25">
      <c r="A1784" s="414" t="s">
        <v>4815</v>
      </c>
      <c r="B1784" s="415" t="s">
        <v>35</v>
      </c>
      <c r="C1784" s="415">
        <v>541</v>
      </c>
      <c r="D1784" s="416">
        <v>35982</v>
      </c>
      <c r="E1784" s="416">
        <v>32045</v>
      </c>
      <c r="F1784" s="443">
        <v>64003103302148</v>
      </c>
      <c r="G1784" s="416">
        <v>12</v>
      </c>
      <c r="H1784" s="415" t="s">
        <v>4809</v>
      </c>
      <c r="I1784" s="418" t="s">
        <v>4810</v>
      </c>
      <c r="J1784" s="418" t="s">
        <v>4811</v>
      </c>
      <c r="K1784" s="418" t="s">
        <v>4812</v>
      </c>
      <c r="L1784" s="418" t="s">
        <v>4813</v>
      </c>
      <c r="M1784" s="419">
        <v>40.14297222222222</v>
      </c>
      <c r="N1784" s="419">
        <v>-79.486544444444448</v>
      </c>
      <c r="O1784" s="418" t="s">
        <v>4814</v>
      </c>
      <c r="P1784" s="413" t="s">
        <v>46</v>
      </c>
      <c r="Q1784" s="413" t="s">
        <v>257</v>
      </c>
      <c r="R1784" s="413" t="s">
        <v>4382</v>
      </c>
      <c r="S1784" s="420"/>
      <c r="T1784" s="413"/>
      <c r="U1784" s="436"/>
      <c r="V1784" s="606">
        <f>LOOKUP(Table1[[#This Row],[JV '#]],Table4[JV '#],Table4[Construction Start Dates])</f>
        <v>42513</v>
      </c>
    </row>
    <row r="1785" spans="1:22" x14ac:dyDescent="0.25">
      <c r="A1785" s="414" t="s">
        <v>4816</v>
      </c>
      <c r="B1785" s="415" t="s">
        <v>887</v>
      </c>
      <c r="C1785" s="415">
        <v>542</v>
      </c>
      <c r="D1785" s="456">
        <v>36002</v>
      </c>
      <c r="E1785" s="416">
        <v>76089</v>
      </c>
      <c r="F1785" s="443">
        <v>64005600501506</v>
      </c>
      <c r="G1785" s="416">
        <v>12</v>
      </c>
      <c r="H1785" s="415" t="s">
        <v>4809</v>
      </c>
      <c r="I1785" s="418" t="s">
        <v>4817</v>
      </c>
      <c r="J1785" s="418" t="s">
        <v>4818</v>
      </c>
      <c r="K1785" s="418" t="s">
        <v>4819</v>
      </c>
      <c r="L1785" s="418" t="s">
        <v>4820</v>
      </c>
      <c r="M1785" s="419">
        <v>40.571444444444445</v>
      </c>
      <c r="N1785" s="419">
        <v>-79.749494444444451</v>
      </c>
      <c r="O1785" s="418">
        <v>20140660772</v>
      </c>
      <c r="P1785" s="413" t="s">
        <v>46</v>
      </c>
      <c r="Q1785" s="413" t="s">
        <v>4459</v>
      </c>
      <c r="R1785" s="413" t="s">
        <v>4821</v>
      </c>
      <c r="S1785" s="420" t="s">
        <v>302</v>
      </c>
      <c r="T1785" s="413"/>
      <c r="U1785" s="420" t="s">
        <v>895</v>
      </c>
      <c r="V1785" s="606">
        <f>LOOKUP(Table1[[#This Row],[JV '#]],Table4[JV '#],Table4[Construction Start Dates])</f>
        <v>42209</v>
      </c>
    </row>
    <row r="1786" spans="1:22" ht="48" x14ac:dyDescent="0.25">
      <c r="A1786" s="414" t="s">
        <v>4822</v>
      </c>
      <c r="B1786" s="415" t="s">
        <v>35</v>
      </c>
      <c r="C1786" s="459">
        <v>543</v>
      </c>
      <c r="D1786" s="456">
        <v>36130</v>
      </c>
      <c r="E1786" s="416">
        <v>79402</v>
      </c>
      <c r="F1786" s="489">
        <v>64013602502924</v>
      </c>
      <c r="G1786" s="416">
        <v>12</v>
      </c>
      <c r="H1786" s="415" t="s">
        <v>4809</v>
      </c>
      <c r="I1786" s="418" t="s">
        <v>4823</v>
      </c>
      <c r="J1786" s="418" t="s">
        <v>4824</v>
      </c>
      <c r="K1786" s="418" t="s">
        <v>4825</v>
      </c>
      <c r="L1786" s="418" t="s">
        <v>4826</v>
      </c>
      <c r="M1786" s="419">
        <v>40.280361111111098</v>
      </c>
      <c r="N1786" s="419">
        <v>-79.6488333333333</v>
      </c>
      <c r="O1786" s="418">
        <v>20150341825</v>
      </c>
      <c r="P1786" s="413" t="s">
        <v>41</v>
      </c>
      <c r="Q1786" s="413" t="s">
        <v>4639</v>
      </c>
      <c r="R1786" s="413" t="s">
        <v>4767</v>
      </c>
      <c r="S1786" s="420" t="s">
        <v>44</v>
      </c>
      <c r="T1786" s="413"/>
      <c r="U1786" s="420"/>
      <c r="V1786" s="606">
        <f>LOOKUP(Table1[[#This Row],[JV '#]],Table4[JV '#],Table4[Construction Start Dates])</f>
        <v>42816</v>
      </c>
    </row>
    <row r="1787" spans="1:22" ht="48" x14ac:dyDescent="0.25">
      <c r="A1787" s="414" t="s">
        <v>4827</v>
      </c>
      <c r="B1787" s="415" t="s">
        <v>35</v>
      </c>
      <c r="C1787" s="459">
        <v>543</v>
      </c>
      <c r="D1787" s="456">
        <v>36130</v>
      </c>
      <c r="E1787" s="416">
        <v>79402</v>
      </c>
      <c r="F1787" s="489">
        <v>64013602502924</v>
      </c>
      <c r="G1787" s="416">
        <v>12</v>
      </c>
      <c r="H1787" s="415" t="s">
        <v>4809</v>
      </c>
      <c r="I1787" s="418" t="s">
        <v>4823</v>
      </c>
      <c r="J1787" s="418" t="s">
        <v>4824</v>
      </c>
      <c r="K1787" s="418" t="s">
        <v>4825</v>
      </c>
      <c r="L1787" s="418" t="s">
        <v>4826</v>
      </c>
      <c r="M1787" s="419">
        <v>40.280361111111112</v>
      </c>
      <c r="N1787" s="419">
        <v>-79.648833333333329</v>
      </c>
      <c r="O1787" s="418">
        <v>20150341825</v>
      </c>
      <c r="P1787" s="413" t="s">
        <v>657</v>
      </c>
      <c r="Q1787" s="413" t="s">
        <v>3790</v>
      </c>
      <c r="R1787" s="413" t="s">
        <v>3791</v>
      </c>
      <c r="S1787" s="420" t="s">
        <v>44</v>
      </c>
      <c r="T1787" s="413"/>
      <c r="U1787" s="436"/>
      <c r="V1787" s="606">
        <f>LOOKUP(Table1[[#This Row],[JV '#]],Table4[JV '#],Table4[Construction Start Dates])</f>
        <v>42816</v>
      </c>
    </row>
    <row r="1788" spans="1:22" x14ac:dyDescent="0.25">
      <c r="A1788" s="414" t="s">
        <v>4828</v>
      </c>
      <c r="B1788" s="415" t="s">
        <v>35</v>
      </c>
      <c r="C1788" s="459">
        <v>543</v>
      </c>
      <c r="D1788" s="456">
        <v>36130</v>
      </c>
      <c r="E1788" s="416">
        <v>79402</v>
      </c>
      <c r="F1788" s="489">
        <v>64013602502924</v>
      </c>
      <c r="G1788" s="416">
        <v>12</v>
      </c>
      <c r="H1788" s="415" t="s">
        <v>4809</v>
      </c>
      <c r="I1788" s="418" t="s">
        <v>4823</v>
      </c>
      <c r="J1788" s="418" t="s">
        <v>4824</v>
      </c>
      <c r="K1788" s="418" t="s">
        <v>4825</v>
      </c>
      <c r="L1788" s="418" t="s">
        <v>4826</v>
      </c>
      <c r="M1788" s="419">
        <v>40.280361111111112</v>
      </c>
      <c r="N1788" s="419">
        <v>-79.648833333333329</v>
      </c>
      <c r="O1788" s="418">
        <v>20150341825</v>
      </c>
      <c r="P1788" s="413"/>
      <c r="Q1788" s="413" t="s">
        <v>4829</v>
      </c>
      <c r="R1788" s="413" t="s">
        <v>4830</v>
      </c>
      <c r="S1788" s="420" t="s">
        <v>44</v>
      </c>
      <c r="T1788" s="413"/>
      <c r="U1788" s="436"/>
      <c r="V1788" s="606">
        <f>LOOKUP(Table1[[#This Row],[JV '#]],Table4[JV '#],Table4[Construction Start Dates])</f>
        <v>42816</v>
      </c>
    </row>
    <row r="1789" spans="1:22" ht="24" x14ac:dyDescent="0.25">
      <c r="A1789" s="414" t="s">
        <v>4831</v>
      </c>
      <c r="B1789" s="415" t="s">
        <v>35</v>
      </c>
      <c r="C1789" s="459">
        <v>543</v>
      </c>
      <c r="D1789" s="456">
        <v>36130</v>
      </c>
      <c r="E1789" s="416">
        <v>79402</v>
      </c>
      <c r="F1789" s="489">
        <v>64013602502924</v>
      </c>
      <c r="G1789" s="416">
        <v>12</v>
      </c>
      <c r="H1789" s="415" t="s">
        <v>4809</v>
      </c>
      <c r="I1789" s="418" t="s">
        <v>4823</v>
      </c>
      <c r="J1789" s="418" t="s">
        <v>4824</v>
      </c>
      <c r="K1789" s="418" t="s">
        <v>4825</v>
      </c>
      <c r="L1789" s="418" t="s">
        <v>4826</v>
      </c>
      <c r="M1789" s="419">
        <v>40.280361111111112</v>
      </c>
      <c r="N1789" s="419">
        <v>-79.648833333333329</v>
      </c>
      <c r="O1789" s="418">
        <v>20150341825</v>
      </c>
      <c r="P1789" s="413" t="s">
        <v>657</v>
      </c>
      <c r="Q1789" s="413" t="s">
        <v>3386</v>
      </c>
      <c r="R1789" s="413" t="s">
        <v>4832</v>
      </c>
      <c r="S1789" s="420" t="s">
        <v>44</v>
      </c>
      <c r="T1789" s="413" t="s">
        <v>1326</v>
      </c>
      <c r="U1789" s="436"/>
      <c r="V1789" s="606">
        <f>LOOKUP(Table1[[#This Row],[JV '#]],Table4[JV '#],Table4[Construction Start Dates])</f>
        <v>42816</v>
      </c>
    </row>
    <row r="1790" spans="1:22" ht="24" x14ac:dyDescent="0.25">
      <c r="A1790" s="414" t="s">
        <v>4833</v>
      </c>
      <c r="B1790" s="415" t="s">
        <v>35</v>
      </c>
      <c r="C1790" s="459">
        <v>543</v>
      </c>
      <c r="D1790" s="456">
        <v>36130</v>
      </c>
      <c r="E1790" s="416">
        <v>79402</v>
      </c>
      <c r="F1790" s="489">
        <v>64013602502924</v>
      </c>
      <c r="G1790" s="416">
        <v>12</v>
      </c>
      <c r="H1790" s="415" t="s">
        <v>4809</v>
      </c>
      <c r="I1790" s="418" t="s">
        <v>4823</v>
      </c>
      <c r="J1790" s="418" t="s">
        <v>4824</v>
      </c>
      <c r="K1790" s="418" t="s">
        <v>4825</v>
      </c>
      <c r="L1790" s="418" t="s">
        <v>4826</v>
      </c>
      <c r="M1790" s="419">
        <v>40.280361111111112</v>
      </c>
      <c r="N1790" s="419">
        <v>-79.648833333333329</v>
      </c>
      <c r="O1790" s="418">
        <v>20150341825</v>
      </c>
      <c r="P1790" s="413" t="s">
        <v>353</v>
      </c>
      <c r="Q1790" s="413" t="s">
        <v>3588</v>
      </c>
      <c r="R1790" s="413" t="s">
        <v>4834</v>
      </c>
      <c r="S1790" s="420" t="s">
        <v>44</v>
      </c>
      <c r="T1790" s="413" t="s">
        <v>4835</v>
      </c>
      <c r="U1790" s="436"/>
      <c r="V1790" s="606">
        <f>LOOKUP(Table1[[#This Row],[JV '#]],Table4[JV '#],Table4[Construction Start Dates])</f>
        <v>42816</v>
      </c>
    </row>
    <row r="1791" spans="1:22" x14ac:dyDescent="0.25">
      <c r="A1791" s="414" t="s">
        <v>4836</v>
      </c>
      <c r="B1791" s="415" t="s">
        <v>887</v>
      </c>
      <c r="C1791" s="415">
        <v>544</v>
      </c>
      <c r="D1791" s="416">
        <v>36168</v>
      </c>
      <c r="E1791" s="416">
        <v>31601</v>
      </c>
      <c r="F1791" s="443">
        <v>64025900700000</v>
      </c>
      <c r="G1791" s="416">
        <v>12</v>
      </c>
      <c r="H1791" s="415" t="s">
        <v>4809</v>
      </c>
      <c r="I1791" s="418" t="s">
        <v>4837</v>
      </c>
      <c r="J1791" s="418" t="s">
        <v>4838</v>
      </c>
      <c r="K1791" s="418" t="s">
        <v>4839</v>
      </c>
      <c r="L1791" s="418" t="s">
        <v>4840</v>
      </c>
      <c r="M1791" s="419">
        <v>40.285472222222225</v>
      </c>
      <c r="N1791" s="419">
        <v>-79.234769444444439</v>
      </c>
      <c r="O1791" s="418">
        <v>20140660772</v>
      </c>
      <c r="P1791" s="413" t="s">
        <v>318</v>
      </c>
      <c r="Q1791" s="420" t="s">
        <v>318</v>
      </c>
      <c r="R1791" s="420" t="s">
        <v>318</v>
      </c>
      <c r="S1791" s="420"/>
      <c r="T1791" s="413"/>
      <c r="U1791" s="420" t="s">
        <v>899</v>
      </c>
      <c r="V1791" s="606">
        <f>LOOKUP(Table1[[#This Row],[JV '#]],Table4[JV '#],Table4[Construction Start Dates])</f>
        <v>42221</v>
      </c>
    </row>
    <row r="1792" spans="1:22" x14ac:dyDescent="0.25">
      <c r="A1792" s="414" t="s">
        <v>4841</v>
      </c>
      <c r="B1792" s="415" t="s">
        <v>887</v>
      </c>
      <c r="C1792" s="414">
        <v>545</v>
      </c>
      <c r="D1792" s="456">
        <v>36207</v>
      </c>
      <c r="E1792" s="502">
        <v>74418</v>
      </c>
      <c r="F1792" s="443">
        <v>64036601720000</v>
      </c>
      <c r="G1792" s="416">
        <v>12</v>
      </c>
      <c r="H1792" s="415" t="s">
        <v>4809</v>
      </c>
      <c r="I1792" s="418" t="s">
        <v>4842</v>
      </c>
      <c r="J1792" s="418" t="s">
        <v>4843</v>
      </c>
      <c r="K1792" s="418" t="s">
        <v>4844</v>
      </c>
      <c r="L1792" s="418" t="s">
        <v>4845</v>
      </c>
      <c r="M1792" s="419">
        <v>40.518777777777778</v>
      </c>
      <c r="N1792" s="419">
        <v>-79.69339166666667</v>
      </c>
      <c r="O1792" s="418"/>
      <c r="P1792" s="413" t="s">
        <v>55</v>
      </c>
      <c r="Q1792" s="413" t="s">
        <v>4846</v>
      </c>
      <c r="R1792" s="413" t="s">
        <v>4847</v>
      </c>
      <c r="S1792" s="420" t="s">
        <v>302</v>
      </c>
      <c r="T1792" s="413"/>
      <c r="U1792" s="420" t="s">
        <v>895</v>
      </c>
      <c r="V1792" s="606">
        <f>LOOKUP(Table1[[#This Row],[JV '#]],Table4[JV '#],Table4[Construction Start Dates])</f>
        <v>42201</v>
      </c>
    </row>
    <row r="1793" spans="1:22" x14ac:dyDescent="0.25">
      <c r="A1793" s="414" t="s">
        <v>4848</v>
      </c>
      <c r="B1793" s="415" t="s">
        <v>887</v>
      </c>
      <c r="C1793" s="414">
        <v>545</v>
      </c>
      <c r="D1793" s="456">
        <v>36207</v>
      </c>
      <c r="E1793" s="502">
        <v>74418</v>
      </c>
      <c r="F1793" s="443">
        <v>64036601720000</v>
      </c>
      <c r="G1793" s="416">
        <v>12</v>
      </c>
      <c r="H1793" s="415" t="s">
        <v>4809</v>
      </c>
      <c r="I1793" s="418" t="s">
        <v>4842</v>
      </c>
      <c r="J1793" s="418" t="s">
        <v>4843</v>
      </c>
      <c r="K1793" s="418" t="s">
        <v>4844</v>
      </c>
      <c r="L1793" s="418" t="s">
        <v>4845</v>
      </c>
      <c r="M1793" s="419">
        <v>40.518777777777778</v>
      </c>
      <c r="N1793" s="419">
        <v>-79.69339166666667</v>
      </c>
      <c r="O1793" s="418"/>
      <c r="P1793" s="413" t="s">
        <v>55</v>
      </c>
      <c r="Q1793" s="413" t="s">
        <v>4849</v>
      </c>
      <c r="R1793" s="413" t="s">
        <v>4850</v>
      </c>
      <c r="S1793" s="420" t="s">
        <v>302</v>
      </c>
      <c r="T1793" s="413"/>
      <c r="U1793" s="413" t="s">
        <v>895</v>
      </c>
      <c r="V1793" s="606">
        <f>LOOKUP(Table1[[#This Row],[JV '#]],Table4[JV '#],Table4[Construction Start Dates])</f>
        <v>42201</v>
      </c>
    </row>
    <row r="1794" spans="1:22" x14ac:dyDescent="0.25">
      <c r="A1794" s="414" t="s">
        <v>4851</v>
      </c>
      <c r="B1794" s="415" t="s">
        <v>887</v>
      </c>
      <c r="C1794" s="415">
        <v>546</v>
      </c>
      <c r="D1794" s="456">
        <v>36228</v>
      </c>
      <c r="E1794" s="416">
        <v>31826</v>
      </c>
      <c r="F1794" s="443">
        <v>64038102400504</v>
      </c>
      <c r="G1794" s="416">
        <v>12</v>
      </c>
      <c r="H1794" s="415" t="s">
        <v>4809</v>
      </c>
      <c r="I1794" s="418" t="s">
        <v>4837</v>
      </c>
      <c r="J1794" s="418" t="s">
        <v>4388</v>
      </c>
      <c r="K1794" s="418" t="s">
        <v>4852</v>
      </c>
      <c r="L1794" s="418" t="s">
        <v>4840</v>
      </c>
      <c r="M1794" s="419">
        <v>40.195722222222223</v>
      </c>
      <c r="N1794" s="419">
        <v>-79.240719444444451</v>
      </c>
      <c r="O1794" s="418">
        <v>20140570767</v>
      </c>
      <c r="P1794" s="413" t="s">
        <v>46</v>
      </c>
      <c r="Q1794" s="413" t="s">
        <v>4459</v>
      </c>
      <c r="R1794" s="413" t="s">
        <v>4853</v>
      </c>
      <c r="S1794" s="420" t="s">
        <v>302</v>
      </c>
      <c r="T1794" s="413"/>
      <c r="U1794" s="420" t="s">
        <v>937</v>
      </c>
      <c r="V1794" s="606">
        <f>LOOKUP(Table1[[#This Row],[JV '#]],Table4[JV '#],Table4[Construction Start Dates])</f>
        <v>42478</v>
      </c>
    </row>
    <row r="1795" spans="1:22" x14ac:dyDescent="0.25">
      <c r="A1795" s="414" t="s">
        <v>4854</v>
      </c>
      <c r="B1795" s="415" t="s">
        <v>887</v>
      </c>
      <c r="C1795" s="415">
        <v>546</v>
      </c>
      <c r="D1795" s="456">
        <v>36228</v>
      </c>
      <c r="E1795" s="416">
        <v>31826</v>
      </c>
      <c r="F1795" s="443">
        <v>64038102400504</v>
      </c>
      <c r="G1795" s="416">
        <v>12</v>
      </c>
      <c r="H1795" s="415" t="s">
        <v>4809</v>
      </c>
      <c r="I1795" s="418" t="s">
        <v>4837</v>
      </c>
      <c r="J1795" s="418" t="s">
        <v>4388</v>
      </c>
      <c r="K1795" s="418" t="s">
        <v>4852</v>
      </c>
      <c r="L1795" s="418" t="s">
        <v>4840</v>
      </c>
      <c r="M1795" s="419">
        <v>40.195722222222223</v>
      </c>
      <c r="N1795" s="419">
        <v>-79.240719444444451</v>
      </c>
      <c r="O1795" s="418">
        <v>20140570767</v>
      </c>
      <c r="P1795" s="413" t="s">
        <v>55</v>
      </c>
      <c r="Q1795" s="413" t="s">
        <v>4849</v>
      </c>
      <c r="R1795" s="413" t="s">
        <v>4855</v>
      </c>
      <c r="S1795" s="420" t="s">
        <v>302</v>
      </c>
      <c r="T1795" s="413"/>
      <c r="U1795" s="420" t="s">
        <v>937</v>
      </c>
      <c r="V1795" s="606">
        <f>LOOKUP(Table1[[#This Row],[JV '#]],Table4[JV '#],Table4[Construction Start Dates])</f>
        <v>42478</v>
      </c>
    </row>
    <row r="1796" spans="1:22" x14ac:dyDescent="0.25">
      <c r="A1796" s="414" t="s">
        <v>4856</v>
      </c>
      <c r="B1796" s="415" t="s">
        <v>887</v>
      </c>
      <c r="C1796" s="415">
        <v>546</v>
      </c>
      <c r="D1796" s="456">
        <v>36228</v>
      </c>
      <c r="E1796" s="416">
        <v>31826</v>
      </c>
      <c r="F1796" s="443">
        <v>64038102400504</v>
      </c>
      <c r="G1796" s="416">
        <v>12</v>
      </c>
      <c r="H1796" s="415" t="s">
        <v>4809</v>
      </c>
      <c r="I1796" s="418" t="s">
        <v>4837</v>
      </c>
      <c r="J1796" s="418" t="s">
        <v>4388</v>
      </c>
      <c r="K1796" s="418" t="s">
        <v>4852</v>
      </c>
      <c r="L1796" s="418" t="s">
        <v>4840</v>
      </c>
      <c r="M1796" s="419">
        <v>40.195722222222223</v>
      </c>
      <c r="N1796" s="419">
        <v>-79.240719444444451</v>
      </c>
      <c r="O1796" s="418">
        <v>20140570767</v>
      </c>
      <c r="P1796" s="413" t="s">
        <v>55</v>
      </c>
      <c r="Q1796" s="413" t="s">
        <v>4846</v>
      </c>
      <c r="R1796" s="413" t="s">
        <v>4857</v>
      </c>
      <c r="S1796" s="420" t="s">
        <v>302</v>
      </c>
      <c r="T1796" s="413"/>
      <c r="U1796" s="420" t="s">
        <v>937</v>
      </c>
      <c r="V1796" s="606">
        <f>LOOKUP(Table1[[#This Row],[JV '#]],Table4[JV '#],Table4[Construction Start Dates])</f>
        <v>42478</v>
      </c>
    </row>
    <row r="1797" spans="1:22" ht="24" x14ac:dyDescent="0.25">
      <c r="A1797" s="414" t="s">
        <v>4858</v>
      </c>
      <c r="B1797" s="415" t="s">
        <v>887</v>
      </c>
      <c r="C1797" s="459">
        <v>547</v>
      </c>
      <c r="D1797" s="416">
        <v>36230</v>
      </c>
      <c r="E1797" s="416">
        <v>31614</v>
      </c>
      <c r="F1797" s="489">
        <v>64038103000000</v>
      </c>
      <c r="G1797" s="416">
        <v>12</v>
      </c>
      <c r="H1797" s="415" t="s">
        <v>4809</v>
      </c>
      <c r="I1797" s="418" t="s">
        <v>4837</v>
      </c>
      <c r="J1797" s="418" t="s">
        <v>4388</v>
      </c>
      <c r="K1797" s="418" t="s">
        <v>4859</v>
      </c>
      <c r="L1797" s="418" t="s">
        <v>4840</v>
      </c>
      <c r="M1797" s="419">
        <v>40.21886111111111</v>
      </c>
      <c r="N1797" s="419">
        <v>-79.219141666666673</v>
      </c>
      <c r="O1797" s="418">
        <v>20140570765</v>
      </c>
      <c r="P1797" s="413" t="s">
        <v>41</v>
      </c>
      <c r="Q1797" s="413" t="s">
        <v>3294</v>
      </c>
      <c r="R1797" s="413" t="s">
        <v>4860</v>
      </c>
      <c r="S1797" s="420" t="s">
        <v>44</v>
      </c>
      <c r="T1797" s="413">
        <v>6</v>
      </c>
      <c r="U1797" s="420" t="s">
        <v>937</v>
      </c>
      <c r="V1797" s="606" t="str">
        <f>LOOKUP(Table1[[#This Row],[JV '#]],Table4[JV '#],Table4[Construction Start Dates])</f>
        <v>06-22-15 A</v>
      </c>
    </row>
    <row r="1798" spans="1:22" x14ac:dyDescent="0.25">
      <c r="A1798" s="414" t="s">
        <v>4861</v>
      </c>
      <c r="B1798" s="415" t="s">
        <v>887</v>
      </c>
      <c r="C1798" s="459">
        <v>547</v>
      </c>
      <c r="D1798" s="416">
        <v>36230</v>
      </c>
      <c r="E1798" s="416">
        <v>31614</v>
      </c>
      <c r="F1798" s="489">
        <v>64038103000000</v>
      </c>
      <c r="G1798" s="416">
        <v>12</v>
      </c>
      <c r="H1798" s="415" t="s">
        <v>4809</v>
      </c>
      <c r="I1798" s="418" t="s">
        <v>4837</v>
      </c>
      <c r="J1798" s="418" t="s">
        <v>4388</v>
      </c>
      <c r="K1798" s="418" t="s">
        <v>4859</v>
      </c>
      <c r="L1798" s="418" t="s">
        <v>4840</v>
      </c>
      <c r="M1798" s="419">
        <v>40.21886111111111</v>
      </c>
      <c r="N1798" s="419">
        <v>-79.219141666666673</v>
      </c>
      <c r="O1798" s="418">
        <v>20140570765</v>
      </c>
      <c r="P1798" s="413" t="s">
        <v>55</v>
      </c>
      <c r="Q1798" s="413" t="s">
        <v>4846</v>
      </c>
      <c r="R1798" s="413" t="s">
        <v>4857</v>
      </c>
      <c r="S1798" s="420" t="s">
        <v>302</v>
      </c>
      <c r="T1798" s="413"/>
      <c r="U1798" s="420" t="s">
        <v>899</v>
      </c>
      <c r="V1798" s="606" t="str">
        <f>LOOKUP(Table1[[#This Row],[JV '#]],Table4[JV '#],Table4[Construction Start Dates])</f>
        <v>06-22-15 A</v>
      </c>
    </row>
    <row r="1799" spans="1:22" x14ac:dyDescent="0.25">
      <c r="A1799" s="414" t="s">
        <v>4862</v>
      </c>
      <c r="B1799" s="415" t="s">
        <v>887</v>
      </c>
      <c r="C1799" s="459">
        <v>547</v>
      </c>
      <c r="D1799" s="416">
        <v>36230</v>
      </c>
      <c r="E1799" s="416">
        <v>31614</v>
      </c>
      <c r="F1799" s="489">
        <v>64038103000000</v>
      </c>
      <c r="G1799" s="416">
        <v>12</v>
      </c>
      <c r="H1799" s="415" t="s">
        <v>4809</v>
      </c>
      <c r="I1799" s="418" t="s">
        <v>4837</v>
      </c>
      <c r="J1799" s="418" t="s">
        <v>4388</v>
      </c>
      <c r="K1799" s="418" t="s">
        <v>4859</v>
      </c>
      <c r="L1799" s="418" t="s">
        <v>4840</v>
      </c>
      <c r="M1799" s="419">
        <v>40.21886111111111</v>
      </c>
      <c r="N1799" s="419">
        <v>-79.219141666666673</v>
      </c>
      <c r="O1799" s="418">
        <v>20140570765</v>
      </c>
      <c r="P1799" s="413" t="s">
        <v>55</v>
      </c>
      <c r="Q1799" s="413" t="s">
        <v>4849</v>
      </c>
      <c r="R1799" s="413" t="s">
        <v>4855</v>
      </c>
      <c r="S1799" s="420" t="s">
        <v>302</v>
      </c>
      <c r="T1799" s="413"/>
      <c r="U1799" s="420" t="s">
        <v>899</v>
      </c>
      <c r="V1799" s="606" t="str">
        <f>LOOKUP(Table1[[#This Row],[JV '#]],Table4[JV '#],Table4[Construction Start Dates])</f>
        <v>06-22-15 A</v>
      </c>
    </row>
    <row r="1800" spans="1:22" x14ac:dyDescent="0.25">
      <c r="A1800" s="414" t="s">
        <v>4863</v>
      </c>
      <c r="B1800" s="415" t="s">
        <v>887</v>
      </c>
      <c r="C1800" s="459">
        <v>547</v>
      </c>
      <c r="D1800" s="416">
        <v>36230</v>
      </c>
      <c r="E1800" s="416">
        <v>31614</v>
      </c>
      <c r="F1800" s="489">
        <v>64038103000000</v>
      </c>
      <c r="G1800" s="416">
        <v>12</v>
      </c>
      <c r="H1800" s="415" t="s">
        <v>4809</v>
      </c>
      <c r="I1800" s="418" t="s">
        <v>4837</v>
      </c>
      <c r="J1800" s="418" t="s">
        <v>4388</v>
      </c>
      <c r="K1800" s="418" t="s">
        <v>4859</v>
      </c>
      <c r="L1800" s="418" t="s">
        <v>4840</v>
      </c>
      <c r="M1800" s="419">
        <v>40.21886111111111</v>
      </c>
      <c r="N1800" s="419">
        <v>-79.219141666666673</v>
      </c>
      <c r="O1800" s="418">
        <v>20140570765</v>
      </c>
      <c r="P1800" s="413" t="s">
        <v>46</v>
      </c>
      <c r="Q1800" s="413" t="s">
        <v>4459</v>
      </c>
      <c r="R1800" s="413" t="s">
        <v>4853</v>
      </c>
      <c r="S1800" s="420" t="s">
        <v>302</v>
      </c>
      <c r="T1800" s="413"/>
      <c r="U1800" s="420" t="s">
        <v>899</v>
      </c>
      <c r="V1800" s="606" t="str">
        <f>LOOKUP(Table1[[#This Row],[JV '#]],Table4[JV '#],Table4[Construction Start Dates])</f>
        <v>06-22-15 A</v>
      </c>
    </row>
    <row r="1801" spans="1:22" ht="25.5" x14ac:dyDescent="0.25">
      <c r="A1801" s="414" t="s">
        <v>4864</v>
      </c>
      <c r="B1801" s="415" t="s">
        <v>35</v>
      </c>
      <c r="C1801" s="517">
        <v>548</v>
      </c>
      <c r="D1801" s="416">
        <v>36248</v>
      </c>
      <c r="E1801" s="416">
        <v>76121</v>
      </c>
      <c r="F1801" s="489">
        <v>64071102601107</v>
      </c>
      <c r="G1801" s="416">
        <v>12</v>
      </c>
      <c r="H1801" s="415" t="s">
        <v>4809</v>
      </c>
      <c r="I1801" s="418" t="s">
        <v>4837</v>
      </c>
      <c r="J1801" s="418" t="s">
        <v>4865</v>
      </c>
      <c r="K1801" s="418" t="s">
        <v>1762</v>
      </c>
      <c r="L1801" s="418" t="s">
        <v>4840</v>
      </c>
      <c r="M1801" s="419">
        <v>40.251305555555554</v>
      </c>
      <c r="N1801" s="419">
        <v>-79.221777777777774</v>
      </c>
      <c r="O1801" s="418">
        <v>20150161833</v>
      </c>
      <c r="P1801" s="574" t="s">
        <v>353</v>
      </c>
      <c r="Q1801" s="574" t="s">
        <v>4866</v>
      </c>
      <c r="R1801" s="575" t="s">
        <v>4867</v>
      </c>
      <c r="S1801" s="420" t="s">
        <v>44</v>
      </c>
      <c r="T1801" s="413"/>
      <c r="U1801" s="420"/>
      <c r="V1801" s="606">
        <f>LOOKUP(Table1[[#This Row],[JV '#]],Table4[JV '#],Table4[Construction Start Dates])</f>
        <v>42513</v>
      </c>
    </row>
    <row r="1802" spans="1:22" ht="25.5" x14ac:dyDescent="0.25">
      <c r="A1802" s="414" t="s">
        <v>4868</v>
      </c>
      <c r="B1802" s="415" t="s">
        <v>35</v>
      </c>
      <c r="C1802" s="517">
        <v>548</v>
      </c>
      <c r="D1802" s="416">
        <v>36248</v>
      </c>
      <c r="E1802" s="416">
        <v>76121</v>
      </c>
      <c r="F1802" s="489">
        <v>64071102601107</v>
      </c>
      <c r="G1802" s="416">
        <v>12</v>
      </c>
      <c r="H1802" s="415" t="s">
        <v>4809</v>
      </c>
      <c r="I1802" s="418" t="s">
        <v>4837</v>
      </c>
      <c r="J1802" s="418" t="s">
        <v>4865</v>
      </c>
      <c r="K1802" s="418" t="s">
        <v>1762</v>
      </c>
      <c r="L1802" s="418" t="s">
        <v>4840</v>
      </c>
      <c r="M1802" s="419">
        <v>40.251305555555554</v>
      </c>
      <c r="N1802" s="419">
        <v>-79.221777777777774</v>
      </c>
      <c r="O1802" s="418">
        <v>20150161833</v>
      </c>
      <c r="P1802" s="574" t="s">
        <v>657</v>
      </c>
      <c r="Q1802" s="574" t="s">
        <v>4869</v>
      </c>
      <c r="R1802" s="575" t="s">
        <v>3170</v>
      </c>
      <c r="S1802" s="420" t="s">
        <v>44</v>
      </c>
      <c r="T1802" s="413"/>
      <c r="U1802" s="436"/>
      <c r="V1802" s="606">
        <f>LOOKUP(Table1[[#This Row],[JV '#]],Table4[JV '#],Table4[Construction Start Dates])</f>
        <v>42513</v>
      </c>
    </row>
    <row r="1803" spans="1:22" ht="25.5" x14ac:dyDescent="0.25">
      <c r="A1803" s="414" t="s">
        <v>4870</v>
      </c>
      <c r="B1803" s="415" t="s">
        <v>35</v>
      </c>
      <c r="C1803" s="517">
        <v>548</v>
      </c>
      <c r="D1803" s="416">
        <v>36248</v>
      </c>
      <c r="E1803" s="416">
        <v>76121</v>
      </c>
      <c r="F1803" s="489">
        <v>64071102601107</v>
      </c>
      <c r="G1803" s="416">
        <v>12</v>
      </c>
      <c r="H1803" s="415" t="s">
        <v>4809</v>
      </c>
      <c r="I1803" s="418" t="s">
        <v>4837</v>
      </c>
      <c r="J1803" s="418" t="s">
        <v>4865</v>
      </c>
      <c r="K1803" s="418" t="s">
        <v>1762</v>
      </c>
      <c r="L1803" s="418" t="s">
        <v>4840</v>
      </c>
      <c r="M1803" s="419">
        <v>40.251305555555554</v>
      </c>
      <c r="N1803" s="419">
        <v>-79.221777777777774</v>
      </c>
      <c r="O1803" s="418">
        <v>20150161833</v>
      </c>
      <c r="P1803" s="574" t="s">
        <v>353</v>
      </c>
      <c r="Q1803" s="582" t="s">
        <v>3840</v>
      </c>
      <c r="R1803" s="581" t="s">
        <v>3841</v>
      </c>
      <c r="S1803" s="420" t="s">
        <v>44</v>
      </c>
      <c r="T1803" s="413" t="s">
        <v>4871</v>
      </c>
      <c r="U1803" s="436"/>
      <c r="V1803" s="606">
        <f>LOOKUP(Table1[[#This Row],[JV '#]],Table4[JV '#],Table4[Construction Start Dates])</f>
        <v>42513</v>
      </c>
    </row>
    <row r="1804" spans="1:22" ht="25.5" x14ac:dyDescent="0.25">
      <c r="A1804" s="414" t="s">
        <v>4872</v>
      </c>
      <c r="B1804" s="415" t="s">
        <v>35</v>
      </c>
      <c r="C1804" s="517">
        <v>548</v>
      </c>
      <c r="D1804" s="416">
        <v>36248</v>
      </c>
      <c r="E1804" s="416">
        <v>76121</v>
      </c>
      <c r="F1804" s="489">
        <v>64071102601107</v>
      </c>
      <c r="G1804" s="416">
        <v>12</v>
      </c>
      <c r="H1804" s="415" t="s">
        <v>4809</v>
      </c>
      <c r="I1804" s="418" t="s">
        <v>4837</v>
      </c>
      <c r="J1804" s="418" t="s">
        <v>4865</v>
      </c>
      <c r="K1804" s="418" t="s">
        <v>1762</v>
      </c>
      <c r="L1804" s="418" t="s">
        <v>4840</v>
      </c>
      <c r="M1804" s="419">
        <v>40.251305555555554</v>
      </c>
      <c r="N1804" s="419">
        <v>-79.221777777777774</v>
      </c>
      <c r="O1804" s="418">
        <v>20150161833</v>
      </c>
      <c r="P1804" s="574" t="s">
        <v>46</v>
      </c>
      <c r="Q1804" s="574" t="s">
        <v>3222</v>
      </c>
      <c r="R1804" s="575" t="s">
        <v>4382</v>
      </c>
      <c r="S1804" s="420" t="s">
        <v>302</v>
      </c>
      <c r="T1804" s="413" t="s">
        <v>4871</v>
      </c>
      <c r="U1804" s="436"/>
      <c r="V1804" s="606">
        <f>LOOKUP(Table1[[#This Row],[JV '#]],Table4[JV '#],Table4[Construction Start Dates])</f>
        <v>42513</v>
      </c>
    </row>
    <row r="1805" spans="1:22" ht="25.5" x14ac:dyDescent="0.25">
      <c r="A1805" s="414" t="s">
        <v>4873</v>
      </c>
      <c r="B1805" s="415" t="s">
        <v>35</v>
      </c>
      <c r="C1805" s="517">
        <v>548</v>
      </c>
      <c r="D1805" s="416">
        <v>36248</v>
      </c>
      <c r="E1805" s="416">
        <v>76121</v>
      </c>
      <c r="F1805" s="489">
        <v>64071102601107</v>
      </c>
      <c r="G1805" s="416">
        <v>12</v>
      </c>
      <c r="H1805" s="415" t="s">
        <v>4809</v>
      </c>
      <c r="I1805" s="418" t="s">
        <v>4837</v>
      </c>
      <c r="J1805" s="418" t="s">
        <v>4865</v>
      </c>
      <c r="K1805" s="418" t="s">
        <v>1762</v>
      </c>
      <c r="L1805" s="418" t="s">
        <v>4840</v>
      </c>
      <c r="M1805" s="419">
        <v>40.251305555555554</v>
      </c>
      <c r="N1805" s="419">
        <v>-79.221777777777774</v>
      </c>
      <c r="O1805" s="418">
        <v>20150161833</v>
      </c>
      <c r="P1805" s="574" t="s">
        <v>55</v>
      </c>
      <c r="Q1805" s="573" t="s">
        <v>3544</v>
      </c>
      <c r="R1805" s="578" t="s">
        <v>3545</v>
      </c>
      <c r="S1805" s="420" t="s">
        <v>302</v>
      </c>
      <c r="T1805" s="413" t="s">
        <v>4871</v>
      </c>
      <c r="U1805" s="436"/>
      <c r="V1805" s="606">
        <f>LOOKUP(Table1[[#This Row],[JV '#]],Table4[JV '#],Table4[Construction Start Dates])</f>
        <v>42513</v>
      </c>
    </row>
    <row r="1806" spans="1:22" ht="25.5" x14ac:dyDescent="0.25">
      <c r="A1806" s="414" t="s">
        <v>4874</v>
      </c>
      <c r="B1806" s="415" t="s">
        <v>35</v>
      </c>
      <c r="C1806" s="517">
        <v>548</v>
      </c>
      <c r="D1806" s="416">
        <v>36248</v>
      </c>
      <c r="E1806" s="416">
        <v>76121</v>
      </c>
      <c r="F1806" s="489">
        <v>64071102601107</v>
      </c>
      <c r="G1806" s="416">
        <v>12</v>
      </c>
      <c r="H1806" s="415" t="s">
        <v>4809</v>
      </c>
      <c r="I1806" s="418" t="s">
        <v>4837</v>
      </c>
      <c r="J1806" s="418" t="s">
        <v>4865</v>
      </c>
      <c r="K1806" s="418" t="s">
        <v>1762</v>
      </c>
      <c r="L1806" s="418" t="s">
        <v>4840</v>
      </c>
      <c r="M1806" s="419">
        <v>40.251305555555554</v>
      </c>
      <c r="N1806" s="419">
        <v>-79.221777777777774</v>
      </c>
      <c r="O1806" s="418">
        <v>20150161833</v>
      </c>
      <c r="P1806" s="574" t="s">
        <v>55</v>
      </c>
      <c r="Q1806" s="573" t="s">
        <v>3275</v>
      </c>
      <c r="R1806" s="578" t="s">
        <v>4875</v>
      </c>
      <c r="S1806" s="420" t="s">
        <v>302</v>
      </c>
      <c r="T1806" s="413" t="s">
        <v>4871</v>
      </c>
      <c r="U1806" s="436"/>
      <c r="V1806" s="606">
        <f>LOOKUP(Table1[[#This Row],[JV '#]],Table4[JV '#],Table4[Construction Start Dates])</f>
        <v>42513</v>
      </c>
    </row>
    <row r="1807" spans="1:22" ht="25.5" x14ac:dyDescent="0.25">
      <c r="A1807" s="414" t="s">
        <v>4876</v>
      </c>
      <c r="B1807" s="415" t="s">
        <v>35</v>
      </c>
      <c r="C1807" s="517">
        <v>548</v>
      </c>
      <c r="D1807" s="416">
        <v>36248</v>
      </c>
      <c r="E1807" s="416">
        <v>76121</v>
      </c>
      <c r="F1807" s="489">
        <v>64071102601107</v>
      </c>
      <c r="G1807" s="416">
        <v>12</v>
      </c>
      <c r="H1807" s="415" t="s">
        <v>4809</v>
      </c>
      <c r="I1807" s="418" t="s">
        <v>4837</v>
      </c>
      <c r="J1807" s="418" t="s">
        <v>4865</v>
      </c>
      <c r="K1807" s="418" t="s">
        <v>1762</v>
      </c>
      <c r="L1807" s="418" t="s">
        <v>4840</v>
      </c>
      <c r="M1807" s="419">
        <v>40.251305555555554</v>
      </c>
      <c r="N1807" s="419">
        <v>-79.221777777777774</v>
      </c>
      <c r="O1807" s="418">
        <v>20150161833</v>
      </c>
      <c r="P1807" s="574" t="s">
        <v>55</v>
      </c>
      <c r="Q1807" s="574" t="s">
        <v>4846</v>
      </c>
      <c r="R1807" s="575" t="s">
        <v>4877</v>
      </c>
      <c r="S1807" s="420" t="s">
        <v>302</v>
      </c>
      <c r="T1807" s="413" t="s">
        <v>4871</v>
      </c>
      <c r="U1807" s="436"/>
      <c r="V1807" s="606">
        <f>LOOKUP(Table1[[#This Row],[JV '#]],Table4[JV '#],Table4[Construction Start Dates])</f>
        <v>42513</v>
      </c>
    </row>
    <row r="1808" spans="1:22" x14ac:dyDescent="0.25">
      <c r="A1808" s="414" t="s">
        <v>4878</v>
      </c>
      <c r="B1808" s="415" t="s">
        <v>887</v>
      </c>
      <c r="C1808" s="415">
        <v>549</v>
      </c>
      <c r="D1808" s="456">
        <v>36251</v>
      </c>
      <c r="E1808" s="416">
        <v>76122</v>
      </c>
      <c r="F1808" s="443">
        <v>64071103000565</v>
      </c>
      <c r="G1808" s="416">
        <v>12</v>
      </c>
      <c r="H1808" s="415" t="s">
        <v>4809</v>
      </c>
      <c r="I1808" s="418" t="s">
        <v>4837</v>
      </c>
      <c r="J1808" s="418" t="s">
        <v>4865</v>
      </c>
      <c r="K1808" s="418" t="s">
        <v>1762</v>
      </c>
      <c r="L1808" s="418" t="s">
        <v>4840</v>
      </c>
      <c r="M1808" s="419">
        <v>40.262</v>
      </c>
      <c r="N1808" s="419">
        <v>-79.196583333333336</v>
      </c>
      <c r="O1808" s="418">
        <v>20140570776</v>
      </c>
      <c r="P1808" s="413" t="s">
        <v>46</v>
      </c>
      <c r="Q1808" s="413" t="s">
        <v>4459</v>
      </c>
      <c r="R1808" s="413" t="s">
        <v>4879</v>
      </c>
      <c r="S1808" s="420" t="s">
        <v>302</v>
      </c>
      <c r="T1808" s="413"/>
      <c r="U1808" s="420" t="s">
        <v>895</v>
      </c>
      <c r="V1808" s="606">
        <f>LOOKUP(Table1[[#This Row],[JV '#]],Table4[JV '#],Table4[Construction Start Dates])</f>
        <v>42201</v>
      </c>
    </row>
    <row r="1809" spans="1:22" x14ac:dyDescent="0.25">
      <c r="A1809" s="414" t="s">
        <v>4880</v>
      </c>
      <c r="B1809" s="415" t="s">
        <v>887</v>
      </c>
      <c r="C1809" s="415">
        <v>549</v>
      </c>
      <c r="D1809" s="456">
        <v>36251</v>
      </c>
      <c r="E1809" s="416">
        <v>76122</v>
      </c>
      <c r="F1809" s="443">
        <v>64071103000565</v>
      </c>
      <c r="G1809" s="416">
        <v>12</v>
      </c>
      <c r="H1809" s="415" t="s">
        <v>4809</v>
      </c>
      <c r="I1809" s="418" t="s">
        <v>4837</v>
      </c>
      <c r="J1809" s="418" t="s">
        <v>4865</v>
      </c>
      <c r="K1809" s="418" t="s">
        <v>1762</v>
      </c>
      <c r="L1809" s="418" t="s">
        <v>4840</v>
      </c>
      <c r="M1809" s="419">
        <v>40.262</v>
      </c>
      <c r="N1809" s="419">
        <v>-79.196583333333336</v>
      </c>
      <c r="O1809" s="418">
        <v>20140570776</v>
      </c>
      <c r="P1809" s="413" t="s">
        <v>55</v>
      </c>
      <c r="Q1809" s="413" t="s">
        <v>4849</v>
      </c>
      <c r="R1809" s="413" t="s">
        <v>4855</v>
      </c>
      <c r="S1809" s="420" t="s">
        <v>302</v>
      </c>
      <c r="T1809" s="413"/>
      <c r="U1809" s="413" t="s">
        <v>895</v>
      </c>
      <c r="V1809" s="606">
        <f>LOOKUP(Table1[[#This Row],[JV '#]],Table4[JV '#],Table4[Construction Start Dates])</f>
        <v>42201</v>
      </c>
    </row>
    <row r="1810" spans="1:22" x14ac:dyDescent="0.25">
      <c r="A1810" s="414" t="s">
        <v>4881</v>
      </c>
      <c r="B1810" s="415" t="s">
        <v>887</v>
      </c>
      <c r="C1810" s="415">
        <v>549</v>
      </c>
      <c r="D1810" s="456">
        <v>36251</v>
      </c>
      <c r="E1810" s="416">
        <v>76122</v>
      </c>
      <c r="F1810" s="443">
        <v>64071103000565</v>
      </c>
      <c r="G1810" s="416">
        <v>12</v>
      </c>
      <c r="H1810" s="415" t="s">
        <v>4809</v>
      </c>
      <c r="I1810" s="418" t="s">
        <v>4837</v>
      </c>
      <c r="J1810" s="418" t="s">
        <v>4865</v>
      </c>
      <c r="K1810" s="418" t="s">
        <v>1762</v>
      </c>
      <c r="L1810" s="418" t="s">
        <v>4840</v>
      </c>
      <c r="M1810" s="419">
        <v>40.262</v>
      </c>
      <c r="N1810" s="419">
        <v>-79.196583333333336</v>
      </c>
      <c r="O1810" s="418">
        <v>20140570776</v>
      </c>
      <c r="P1810" s="413" t="s">
        <v>55</v>
      </c>
      <c r="Q1810" s="413" t="s">
        <v>4849</v>
      </c>
      <c r="R1810" s="413" t="s">
        <v>4855</v>
      </c>
      <c r="S1810" s="420" t="s">
        <v>302</v>
      </c>
      <c r="T1810" s="413"/>
      <c r="U1810" s="420" t="s">
        <v>937</v>
      </c>
      <c r="V1810" s="606">
        <f>LOOKUP(Table1[[#This Row],[JV '#]],Table4[JV '#],Table4[Construction Start Dates])</f>
        <v>42201</v>
      </c>
    </row>
    <row r="1811" spans="1:22" x14ac:dyDescent="0.25">
      <c r="A1811" s="414" t="s">
        <v>4882</v>
      </c>
      <c r="B1811" s="415" t="s">
        <v>887</v>
      </c>
      <c r="C1811" s="415">
        <v>549</v>
      </c>
      <c r="D1811" s="456">
        <v>36251</v>
      </c>
      <c r="E1811" s="416">
        <v>76122</v>
      </c>
      <c r="F1811" s="443">
        <v>64071103000565</v>
      </c>
      <c r="G1811" s="416">
        <v>12</v>
      </c>
      <c r="H1811" s="415" t="s">
        <v>4809</v>
      </c>
      <c r="I1811" s="418" t="s">
        <v>4837</v>
      </c>
      <c r="J1811" s="418" t="s">
        <v>4865</v>
      </c>
      <c r="K1811" s="418" t="s">
        <v>1762</v>
      </c>
      <c r="L1811" s="418" t="s">
        <v>4840</v>
      </c>
      <c r="M1811" s="419">
        <v>40.262</v>
      </c>
      <c r="N1811" s="419">
        <v>-79.196583333333336</v>
      </c>
      <c r="O1811" s="418">
        <v>20140570776</v>
      </c>
      <c r="P1811" s="413" t="s">
        <v>55</v>
      </c>
      <c r="Q1811" s="413" t="s">
        <v>4846</v>
      </c>
      <c r="R1811" s="413" t="s">
        <v>4857</v>
      </c>
      <c r="S1811" s="420" t="s">
        <v>302</v>
      </c>
      <c r="T1811" s="413"/>
      <c r="U1811" s="420" t="s">
        <v>937</v>
      </c>
      <c r="V1811" s="606">
        <f>LOOKUP(Table1[[#This Row],[JV '#]],Table4[JV '#],Table4[Construction Start Dates])</f>
        <v>42201</v>
      </c>
    </row>
    <row r="1812" spans="1:22" ht="24" x14ac:dyDescent="0.25">
      <c r="A1812" s="414" t="s">
        <v>4883</v>
      </c>
      <c r="B1812" s="415" t="s">
        <v>35</v>
      </c>
      <c r="C1812" s="415">
        <v>550</v>
      </c>
      <c r="D1812" s="456">
        <v>36331</v>
      </c>
      <c r="E1812" s="415">
        <v>98633</v>
      </c>
      <c r="F1812" s="443">
        <v>64098201701219</v>
      </c>
      <c r="G1812" s="416">
        <v>12</v>
      </c>
      <c r="H1812" s="415" t="s">
        <v>4809</v>
      </c>
      <c r="I1812" s="418" t="s">
        <v>4884</v>
      </c>
      <c r="J1812" s="418" t="s">
        <v>4885</v>
      </c>
      <c r="K1812" s="418" t="s">
        <v>4886</v>
      </c>
      <c r="L1812" s="418" t="s">
        <v>4887</v>
      </c>
      <c r="M1812" s="419">
        <v>40.252222222222223</v>
      </c>
      <c r="N1812" s="419">
        <v>-79.390372222222226</v>
      </c>
      <c r="O1812" s="418">
        <v>20143571496</v>
      </c>
      <c r="P1812" s="413" t="s">
        <v>353</v>
      </c>
      <c r="Q1812" s="413" t="s">
        <v>3588</v>
      </c>
      <c r="R1812" s="413" t="s">
        <v>4834</v>
      </c>
      <c r="S1812" s="420" t="s">
        <v>44</v>
      </c>
      <c r="T1812" s="413"/>
      <c r="U1812" s="420"/>
      <c r="V1812" s="606">
        <f>LOOKUP(Table1[[#This Row],[JV '#]],Table4[JV '#],Table4[Construction Start Dates])</f>
        <v>42506</v>
      </c>
    </row>
    <row r="1813" spans="1:22" x14ac:dyDescent="0.25">
      <c r="A1813" s="414" t="s">
        <v>4888</v>
      </c>
      <c r="B1813" s="415" t="s">
        <v>35</v>
      </c>
      <c r="C1813" s="415">
        <v>550</v>
      </c>
      <c r="D1813" s="456">
        <v>36331</v>
      </c>
      <c r="E1813" s="415">
        <v>98633</v>
      </c>
      <c r="F1813" s="443">
        <v>64098201701219</v>
      </c>
      <c r="G1813" s="416">
        <v>12</v>
      </c>
      <c r="H1813" s="415" t="s">
        <v>4809</v>
      </c>
      <c r="I1813" s="418" t="s">
        <v>4884</v>
      </c>
      <c r="J1813" s="418" t="s">
        <v>4885</v>
      </c>
      <c r="K1813" s="418" t="s">
        <v>4886</v>
      </c>
      <c r="L1813" s="418" t="s">
        <v>4887</v>
      </c>
      <c r="M1813" s="419">
        <v>40.252222222222223</v>
      </c>
      <c r="N1813" s="419">
        <v>-79.390372222222226</v>
      </c>
      <c r="O1813" s="418">
        <v>20143571496</v>
      </c>
      <c r="P1813" s="413"/>
      <c r="Q1813" s="413" t="s">
        <v>4889</v>
      </c>
      <c r="R1813" s="413" t="s">
        <v>4890</v>
      </c>
      <c r="S1813" s="420" t="s">
        <v>44</v>
      </c>
      <c r="T1813" s="413"/>
      <c r="U1813" s="436"/>
      <c r="V1813" s="606">
        <f>LOOKUP(Table1[[#This Row],[JV '#]],Table4[JV '#],Table4[Construction Start Dates])</f>
        <v>42506</v>
      </c>
    </row>
    <row r="1814" spans="1:22" ht="24" x14ac:dyDescent="0.25">
      <c r="A1814" s="414">
        <v>551</v>
      </c>
      <c r="B1814" s="415" t="s">
        <v>35</v>
      </c>
      <c r="C1814" s="415">
        <v>551</v>
      </c>
      <c r="D1814" s="456">
        <v>36365</v>
      </c>
      <c r="E1814" s="416">
        <v>31972</v>
      </c>
      <c r="F1814" s="443">
        <v>64100400200165</v>
      </c>
      <c r="G1814" s="416">
        <v>12</v>
      </c>
      <c r="H1814" s="415" t="s">
        <v>4809</v>
      </c>
      <c r="I1814" s="418" t="s">
        <v>4891</v>
      </c>
      <c r="J1814" s="418" t="s">
        <v>563</v>
      </c>
      <c r="K1814" s="418" t="s">
        <v>4892</v>
      </c>
      <c r="L1814" s="418" t="s">
        <v>4893</v>
      </c>
      <c r="M1814" s="419">
        <v>40.321888888888886</v>
      </c>
      <c r="N1814" s="419">
        <v>-79.130708333333331</v>
      </c>
      <c r="O1814" s="418">
        <v>20150301149</v>
      </c>
      <c r="P1814" s="413"/>
      <c r="Q1814" s="413" t="s">
        <v>63</v>
      </c>
      <c r="R1814" s="413"/>
      <c r="S1814" s="420"/>
      <c r="T1814" s="413"/>
      <c r="U1814" s="420"/>
      <c r="V1814" s="606">
        <f>LOOKUP(Table1[[#This Row],[JV '#]],Table4[JV '#],Table4[Construction Start Dates])</f>
        <v>42586</v>
      </c>
    </row>
    <row r="1815" spans="1:22" x14ac:dyDescent="0.25">
      <c r="A1815" s="414" t="s">
        <v>4894</v>
      </c>
      <c r="B1815" s="415" t="s">
        <v>887</v>
      </c>
      <c r="C1815" s="514">
        <v>552</v>
      </c>
      <c r="D1815" s="416">
        <v>36387</v>
      </c>
      <c r="E1815" s="516">
        <v>31611</v>
      </c>
      <c r="F1815" s="443">
        <v>64101700400238</v>
      </c>
      <c r="G1815" s="416">
        <v>12</v>
      </c>
      <c r="H1815" s="415" t="s">
        <v>4809</v>
      </c>
      <c r="I1815" s="418" t="s">
        <v>4837</v>
      </c>
      <c r="J1815" s="418" t="s">
        <v>4895</v>
      </c>
      <c r="K1815" s="418" t="s">
        <v>1762</v>
      </c>
      <c r="L1815" s="418" t="s">
        <v>4840</v>
      </c>
      <c r="M1815" s="419">
        <v>40.260444444444445</v>
      </c>
      <c r="N1815" s="419">
        <v>-79.201466666666661</v>
      </c>
      <c r="O1815" s="418">
        <v>20140570776</v>
      </c>
      <c r="P1815" s="413" t="s">
        <v>46</v>
      </c>
      <c r="Q1815" s="413" t="s">
        <v>4459</v>
      </c>
      <c r="R1815" s="413" t="s">
        <v>4879</v>
      </c>
      <c r="S1815" s="420" t="s">
        <v>302</v>
      </c>
      <c r="T1815" s="413"/>
      <c r="U1815" s="413" t="s">
        <v>895</v>
      </c>
      <c r="V1815" s="606">
        <f>LOOKUP(Table1[[#This Row],[JV '#]],Table4[JV '#],Table4[Construction Start Dates])</f>
        <v>42548</v>
      </c>
    </row>
    <row r="1816" spans="1:22" x14ac:dyDescent="0.25">
      <c r="A1816" s="414" t="s">
        <v>4896</v>
      </c>
      <c r="B1816" s="415" t="s">
        <v>887</v>
      </c>
      <c r="C1816" s="514">
        <v>552</v>
      </c>
      <c r="D1816" s="416">
        <v>36387</v>
      </c>
      <c r="E1816" s="516">
        <v>31611</v>
      </c>
      <c r="F1816" s="443">
        <v>64101700400238</v>
      </c>
      <c r="G1816" s="416">
        <v>12</v>
      </c>
      <c r="H1816" s="415" t="s">
        <v>4809</v>
      </c>
      <c r="I1816" s="418" t="s">
        <v>4837</v>
      </c>
      <c r="J1816" s="418" t="s">
        <v>4895</v>
      </c>
      <c r="K1816" s="418" t="s">
        <v>1762</v>
      </c>
      <c r="L1816" s="418" t="s">
        <v>4840</v>
      </c>
      <c r="M1816" s="419">
        <v>40.260444444444445</v>
      </c>
      <c r="N1816" s="419">
        <v>-79.201466666666661</v>
      </c>
      <c r="O1816" s="418">
        <v>20140570776</v>
      </c>
      <c r="P1816" s="413" t="s">
        <v>55</v>
      </c>
      <c r="Q1816" s="413" t="s">
        <v>4849</v>
      </c>
      <c r="R1816" s="413" t="s">
        <v>4855</v>
      </c>
      <c r="S1816" s="420" t="s">
        <v>302</v>
      </c>
      <c r="T1816" s="413"/>
      <c r="U1816" s="420" t="s">
        <v>937</v>
      </c>
      <c r="V1816" s="606">
        <f>LOOKUP(Table1[[#This Row],[JV '#]],Table4[JV '#],Table4[Construction Start Dates])</f>
        <v>42548</v>
      </c>
    </row>
    <row r="1817" spans="1:22" x14ac:dyDescent="0.25">
      <c r="A1817" s="414" t="s">
        <v>4897</v>
      </c>
      <c r="B1817" s="415" t="s">
        <v>887</v>
      </c>
      <c r="C1817" s="514">
        <v>552</v>
      </c>
      <c r="D1817" s="416">
        <v>36387</v>
      </c>
      <c r="E1817" s="516">
        <v>31611</v>
      </c>
      <c r="F1817" s="443">
        <v>64101700400238</v>
      </c>
      <c r="G1817" s="416">
        <v>12</v>
      </c>
      <c r="H1817" s="415" t="s">
        <v>4809</v>
      </c>
      <c r="I1817" s="418" t="s">
        <v>4837</v>
      </c>
      <c r="J1817" s="418" t="s">
        <v>4895</v>
      </c>
      <c r="K1817" s="418" t="s">
        <v>1762</v>
      </c>
      <c r="L1817" s="418" t="s">
        <v>4840</v>
      </c>
      <c r="M1817" s="419">
        <v>40.260444444444445</v>
      </c>
      <c r="N1817" s="419">
        <v>-79.201466666666661</v>
      </c>
      <c r="O1817" s="418">
        <v>20140570776</v>
      </c>
      <c r="P1817" s="413" t="s">
        <v>55</v>
      </c>
      <c r="Q1817" s="413" t="s">
        <v>4846</v>
      </c>
      <c r="R1817" s="413" t="s">
        <v>4857</v>
      </c>
      <c r="S1817" s="420" t="s">
        <v>302</v>
      </c>
      <c r="T1817" s="413"/>
      <c r="U1817" s="420" t="s">
        <v>937</v>
      </c>
      <c r="V1817" s="606">
        <f>LOOKUP(Table1[[#This Row],[JV '#]],Table4[JV '#],Table4[Construction Start Dates])</f>
        <v>42548</v>
      </c>
    </row>
    <row r="1818" spans="1:22" ht="24" x14ac:dyDescent="0.25">
      <c r="A1818" s="414" t="s">
        <v>4898</v>
      </c>
      <c r="B1818" s="415" t="s">
        <v>887</v>
      </c>
      <c r="C1818" s="514">
        <v>552</v>
      </c>
      <c r="D1818" s="416">
        <v>36387</v>
      </c>
      <c r="E1818" s="516">
        <v>31611</v>
      </c>
      <c r="F1818" s="443">
        <v>64101700400238</v>
      </c>
      <c r="G1818" s="416">
        <v>12</v>
      </c>
      <c r="H1818" s="415" t="s">
        <v>4809</v>
      </c>
      <c r="I1818" s="418" t="s">
        <v>4837</v>
      </c>
      <c r="J1818" s="418" t="s">
        <v>4895</v>
      </c>
      <c r="K1818" s="418" t="s">
        <v>1762</v>
      </c>
      <c r="L1818" s="418" t="s">
        <v>4840</v>
      </c>
      <c r="M1818" s="419">
        <v>40.260444444444445</v>
      </c>
      <c r="N1818" s="419">
        <v>-79.201466666666661</v>
      </c>
      <c r="O1818" s="418">
        <v>20140570776</v>
      </c>
      <c r="P1818" s="413" t="s">
        <v>353</v>
      </c>
      <c r="Q1818" s="413" t="s">
        <v>4866</v>
      </c>
      <c r="R1818" s="413" t="s">
        <v>4899</v>
      </c>
      <c r="S1818" s="420" t="s">
        <v>44</v>
      </c>
      <c r="T1818" s="413"/>
      <c r="U1818" s="420" t="s">
        <v>3171</v>
      </c>
      <c r="V1818" s="606">
        <f>LOOKUP(Table1[[#This Row],[JV '#]],Table4[JV '#],Table4[Construction Start Dates])</f>
        <v>42548</v>
      </c>
    </row>
    <row r="1819" spans="1:22" ht="24" x14ac:dyDescent="0.25">
      <c r="A1819" s="414" t="s">
        <v>4900</v>
      </c>
      <c r="B1819" s="415" t="s">
        <v>35</v>
      </c>
      <c r="C1819" s="415">
        <v>553</v>
      </c>
      <c r="D1819" s="416">
        <v>36389</v>
      </c>
      <c r="E1819" s="416">
        <v>89037</v>
      </c>
      <c r="F1819" s="443">
        <v>64101700600042</v>
      </c>
      <c r="G1819" s="416">
        <v>12</v>
      </c>
      <c r="H1819" s="415" t="s">
        <v>4809</v>
      </c>
      <c r="I1819" s="418" t="s">
        <v>4837</v>
      </c>
      <c r="J1819" s="418" t="s">
        <v>4895</v>
      </c>
      <c r="K1819" s="418" t="s">
        <v>4901</v>
      </c>
      <c r="L1819" s="418" t="s">
        <v>4840</v>
      </c>
      <c r="M1819" s="419">
        <v>40.275333333333336</v>
      </c>
      <c r="N1819" s="419">
        <v>-79.204363888888892</v>
      </c>
      <c r="O1819" s="418">
        <v>20151412821</v>
      </c>
      <c r="P1819" s="413"/>
      <c r="Q1819" s="413" t="s">
        <v>4866</v>
      </c>
      <c r="R1819" s="413" t="s">
        <v>4902</v>
      </c>
      <c r="S1819" s="420" t="s">
        <v>44</v>
      </c>
      <c r="T1819" s="413"/>
      <c r="U1819" s="420"/>
      <c r="V1819" s="606">
        <f>LOOKUP(Table1[[#This Row],[JV '#]],Table4[JV '#],Table4[Construction Start Dates])</f>
        <v>42859</v>
      </c>
    </row>
    <row r="1820" spans="1:22" x14ac:dyDescent="0.25">
      <c r="A1820" s="414" t="s">
        <v>4903</v>
      </c>
      <c r="B1820" s="415" t="s">
        <v>35</v>
      </c>
      <c r="C1820" s="415">
        <v>553</v>
      </c>
      <c r="D1820" s="416">
        <v>36389</v>
      </c>
      <c r="E1820" s="416">
        <v>89037</v>
      </c>
      <c r="F1820" s="443">
        <v>64101700600042</v>
      </c>
      <c r="G1820" s="416">
        <v>12</v>
      </c>
      <c r="H1820" s="415" t="s">
        <v>4809</v>
      </c>
      <c r="I1820" s="418" t="s">
        <v>4837</v>
      </c>
      <c r="J1820" s="418" t="s">
        <v>4895</v>
      </c>
      <c r="K1820" s="418" t="s">
        <v>4901</v>
      </c>
      <c r="L1820" s="418" t="s">
        <v>4840</v>
      </c>
      <c r="M1820" s="419">
        <v>40.275333333333336</v>
      </c>
      <c r="N1820" s="419">
        <v>-79.204363888888892</v>
      </c>
      <c r="O1820" s="418">
        <v>20151412821</v>
      </c>
      <c r="P1820" s="413" t="s">
        <v>353</v>
      </c>
      <c r="Q1820" s="413" t="s">
        <v>3588</v>
      </c>
      <c r="R1820" s="413" t="s">
        <v>4033</v>
      </c>
      <c r="S1820" s="420" t="s">
        <v>44</v>
      </c>
      <c r="T1820" s="413" t="s">
        <v>4871</v>
      </c>
      <c r="U1820" s="436"/>
      <c r="V1820" s="606">
        <f>LOOKUP(Table1[[#This Row],[JV '#]],Table4[JV '#],Table4[Construction Start Dates])</f>
        <v>42859</v>
      </c>
    </row>
    <row r="1821" spans="1:22" x14ac:dyDescent="0.25">
      <c r="A1821" s="414" t="s">
        <v>4904</v>
      </c>
      <c r="B1821" s="415" t="s">
        <v>887</v>
      </c>
      <c r="C1821" s="415">
        <v>554</v>
      </c>
      <c r="D1821" s="416">
        <v>36431</v>
      </c>
      <c r="E1821" s="416">
        <v>31304</v>
      </c>
      <c r="F1821" s="443">
        <v>64103400500000</v>
      </c>
      <c r="G1821" s="416">
        <v>12</v>
      </c>
      <c r="H1821" s="415" t="s">
        <v>4809</v>
      </c>
      <c r="I1821" s="418" t="s">
        <v>4905</v>
      </c>
      <c r="J1821" s="418" t="s">
        <v>4906</v>
      </c>
      <c r="K1821" s="418" t="s">
        <v>1645</v>
      </c>
      <c r="L1821" s="418" t="s">
        <v>4907</v>
      </c>
      <c r="M1821" s="419">
        <v>40.440444444444445</v>
      </c>
      <c r="N1821" s="419">
        <v>-79.54387222222222</v>
      </c>
      <c r="O1821" s="418">
        <v>20140661426</v>
      </c>
      <c r="P1821" s="413" t="s">
        <v>318</v>
      </c>
      <c r="Q1821" s="413" t="s">
        <v>318</v>
      </c>
      <c r="R1821" s="413" t="s">
        <v>318</v>
      </c>
      <c r="S1821" s="420"/>
      <c r="T1821" s="413"/>
      <c r="U1821" s="420" t="s">
        <v>899</v>
      </c>
      <c r="V1821" s="606">
        <f>LOOKUP(Table1[[#This Row],[JV '#]],Table4[JV '#],Table4[Construction Start Dates])</f>
        <v>42215</v>
      </c>
    </row>
    <row r="1822" spans="1:22" x14ac:dyDescent="0.25">
      <c r="A1822" s="414" t="s">
        <v>4908</v>
      </c>
      <c r="B1822" s="415" t="s">
        <v>35</v>
      </c>
      <c r="C1822" s="415">
        <v>555</v>
      </c>
      <c r="D1822" s="416">
        <v>36481</v>
      </c>
      <c r="E1822" s="416">
        <v>79404</v>
      </c>
      <c r="F1822" s="443">
        <v>64201201301481</v>
      </c>
      <c r="G1822" s="416">
        <v>12</v>
      </c>
      <c r="H1822" s="415" t="s">
        <v>4809</v>
      </c>
      <c r="I1822" s="418" t="s">
        <v>4800</v>
      </c>
      <c r="J1822" s="418" t="s">
        <v>2305</v>
      </c>
      <c r="K1822" s="418" t="s">
        <v>4909</v>
      </c>
      <c r="L1822" s="418" t="s">
        <v>4813</v>
      </c>
      <c r="M1822" s="419">
        <v>40.219694444444443</v>
      </c>
      <c r="N1822" s="419">
        <v>-79.509455555555562</v>
      </c>
      <c r="O1822" s="418">
        <v>20150361577</v>
      </c>
      <c r="P1822" s="413" t="s">
        <v>55</v>
      </c>
      <c r="Q1822" s="413" t="s">
        <v>134</v>
      </c>
      <c r="R1822" s="413" t="s">
        <v>2655</v>
      </c>
      <c r="S1822" s="420"/>
      <c r="T1822" s="413"/>
      <c r="U1822" s="420"/>
      <c r="V1822" s="606">
        <f>LOOKUP(Table1[[#This Row],[JV '#]],Table4[JV '#],Table4[Construction Start Dates])</f>
        <v>42838</v>
      </c>
    </row>
    <row r="1823" spans="1:22" x14ac:dyDescent="0.25">
      <c r="A1823" s="414" t="s">
        <v>4910</v>
      </c>
      <c r="B1823" s="415" t="s">
        <v>35</v>
      </c>
      <c r="C1823" s="415">
        <v>555</v>
      </c>
      <c r="D1823" s="416">
        <v>36481</v>
      </c>
      <c r="E1823" s="416">
        <v>79404</v>
      </c>
      <c r="F1823" s="443">
        <v>64201201301481</v>
      </c>
      <c r="G1823" s="416">
        <v>12</v>
      </c>
      <c r="H1823" s="415" t="s">
        <v>4809</v>
      </c>
      <c r="I1823" s="418" t="s">
        <v>4800</v>
      </c>
      <c r="J1823" s="418" t="s">
        <v>2305</v>
      </c>
      <c r="K1823" s="418" t="s">
        <v>4909</v>
      </c>
      <c r="L1823" s="418" t="s">
        <v>4813</v>
      </c>
      <c r="M1823" s="419">
        <v>40.219694444444443</v>
      </c>
      <c r="N1823" s="419">
        <v>-79.509455555555562</v>
      </c>
      <c r="O1823" s="418">
        <v>20150361577</v>
      </c>
      <c r="P1823" s="413"/>
      <c r="Q1823" s="413" t="s">
        <v>4911</v>
      </c>
      <c r="R1823" s="413" t="s">
        <v>4912</v>
      </c>
      <c r="S1823" s="420" t="s">
        <v>44</v>
      </c>
      <c r="T1823" s="413"/>
      <c r="U1823" s="436"/>
      <c r="V1823" s="606">
        <f>LOOKUP(Table1[[#This Row],[JV '#]],Table4[JV '#],Table4[Construction Start Dates])</f>
        <v>42838</v>
      </c>
    </row>
    <row r="1824" spans="1:22" ht="24" x14ac:dyDescent="0.25">
      <c r="A1824" s="414" t="s">
        <v>4913</v>
      </c>
      <c r="B1824" s="415" t="s">
        <v>35</v>
      </c>
      <c r="C1824" s="415">
        <v>555</v>
      </c>
      <c r="D1824" s="416">
        <v>36481</v>
      </c>
      <c r="E1824" s="416">
        <v>79404</v>
      </c>
      <c r="F1824" s="443">
        <v>64201201301481</v>
      </c>
      <c r="G1824" s="416">
        <v>12</v>
      </c>
      <c r="H1824" s="415" t="s">
        <v>4809</v>
      </c>
      <c r="I1824" s="418" t="s">
        <v>4800</v>
      </c>
      <c r="J1824" s="418" t="s">
        <v>2305</v>
      </c>
      <c r="K1824" s="418" t="s">
        <v>4909</v>
      </c>
      <c r="L1824" s="418" t="s">
        <v>4813</v>
      </c>
      <c r="M1824" s="419">
        <v>40.219694444444443</v>
      </c>
      <c r="N1824" s="419">
        <v>-79.509455555555562</v>
      </c>
      <c r="O1824" s="418">
        <v>20150361577</v>
      </c>
      <c r="P1824" s="413" t="s">
        <v>46</v>
      </c>
      <c r="Q1824" s="413" t="s">
        <v>257</v>
      </c>
      <c r="R1824" s="413" t="s">
        <v>4382</v>
      </c>
      <c r="S1824" s="420"/>
      <c r="T1824" s="413"/>
      <c r="U1824" s="436"/>
      <c r="V1824" s="606">
        <f>LOOKUP(Table1[[#This Row],[JV '#]],Table4[JV '#],Table4[Construction Start Dates])</f>
        <v>42838</v>
      </c>
    </row>
    <row r="1825" spans="1:22" x14ac:dyDescent="0.25">
      <c r="A1825" s="414" t="s">
        <v>4914</v>
      </c>
      <c r="B1825" s="415" t="s">
        <v>35</v>
      </c>
      <c r="C1825" s="415">
        <v>555</v>
      </c>
      <c r="D1825" s="416">
        <v>36481</v>
      </c>
      <c r="E1825" s="416">
        <v>79404</v>
      </c>
      <c r="F1825" s="443">
        <v>64201201301481</v>
      </c>
      <c r="G1825" s="416">
        <v>12</v>
      </c>
      <c r="H1825" s="415" t="s">
        <v>4809</v>
      </c>
      <c r="I1825" s="418" t="s">
        <v>4800</v>
      </c>
      <c r="J1825" s="418" t="s">
        <v>2305</v>
      </c>
      <c r="K1825" s="418" t="s">
        <v>4909</v>
      </c>
      <c r="L1825" s="418" t="s">
        <v>4813</v>
      </c>
      <c r="M1825" s="419">
        <v>40.219694444444443</v>
      </c>
      <c r="N1825" s="419">
        <v>-79.509455555555562</v>
      </c>
      <c r="O1825" s="418">
        <v>20150361577</v>
      </c>
      <c r="P1825" s="413" t="s">
        <v>353</v>
      </c>
      <c r="Q1825" s="413" t="s">
        <v>3588</v>
      </c>
      <c r="R1825" s="413" t="s">
        <v>4915</v>
      </c>
      <c r="S1825" s="420" t="s">
        <v>44</v>
      </c>
      <c r="T1825" s="413" t="s">
        <v>3685</v>
      </c>
      <c r="U1825" s="436"/>
      <c r="V1825" s="606">
        <f>LOOKUP(Table1[[#This Row],[JV '#]],Table4[JV '#],Table4[Construction Start Dates])</f>
        <v>42838</v>
      </c>
    </row>
    <row r="1826" spans="1:22" ht="36" x14ac:dyDescent="0.25">
      <c r="A1826" s="414" t="s">
        <v>4916</v>
      </c>
      <c r="B1826" s="415" t="s">
        <v>887</v>
      </c>
      <c r="C1826" s="459">
        <v>556</v>
      </c>
      <c r="D1826" s="456">
        <v>36482</v>
      </c>
      <c r="E1826" s="416">
        <v>79418</v>
      </c>
      <c r="F1826" s="489">
        <v>64201300201727</v>
      </c>
      <c r="G1826" s="416">
        <v>12</v>
      </c>
      <c r="H1826" s="415" t="s">
        <v>4809</v>
      </c>
      <c r="I1826" s="418" t="s">
        <v>4823</v>
      </c>
      <c r="J1826" s="418" t="s">
        <v>3106</v>
      </c>
      <c r="K1826" s="418" t="s">
        <v>4917</v>
      </c>
      <c r="L1826" s="418" t="s">
        <v>4826</v>
      </c>
      <c r="M1826" s="419">
        <v>40.28691666666667</v>
      </c>
      <c r="N1826" s="419">
        <v>-79.510913888888894</v>
      </c>
      <c r="O1826" s="418">
        <v>20140631600</v>
      </c>
      <c r="P1826" s="413" t="s">
        <v>41</v>
      </c>
      <c r="Q1826" s="413" t="s">
        <v>3210</v>
      </c>
      <c r="R1826" s="413" t="s">
        <v>4918</v>
      </c>
      <c r="S1826" s="420" t="s">
        <v>44</v>
      </c>
      <c r="T1826" s="413"/>
      <c r="U1826" s="420" t="s">
        <v>937</v>
      </c>
      <c r="V1826" s="606">
        <f>LOOKUP(Table1[[#This Row],[JV '#]],Table4[JV '#],Table4[Construction Start Dates])</f>
        <v>42233</v>
      </c>
    </row>
    <row r="1827" spans="1:22" x14ac:dyDescent="0.25">
      <c r="A1827" s="414" t="s">
        <v>4919</v>
      </c>
      <c r="B1827" s="415" t="s">
        <v>887</v>
      </c>
      <c r="C1827" s="459">
        <v>556</v>
      </c>
      <c r="D1827" s="456">
        <v>36482</v>
      </c>
      <c r="E1827" s="416">
        <v>79418</v>
      </c>
      <c r="F1827" s="489">
        <v>64201300201727</v>
      </c>
      <c r="G1827" s="416">
        <v>12</v>
      </c>
      <c r="H1827" s="415" t="s">
        <v>4809</v>
      </c>
      <c r="I1827" s="418" t="s">
        <v>4823</v>
      </c>
      <c r="J1827" s="418" t="s">
        <v>3106</v>
      </c>
      <c r="K1827" s="418" t="s">
        <v>4917</v>
      </c>
      <c r="L1827" s="418" t="s">
        <v>4826</v>
      </c>
      <c r="M1827" s="419">
        <v>40.28691666666667</v>
      </c>
      <c r="N1827" s="419">
        <v>-79.510913888888894</v>
      </c>
      <c r="O1827" s="418">
        <v>20140631600</v>
      </c>
      <c r="P1827" s="413" t="s">
        <v>55</v>
      </c>
      <c r="Q1827" s="413" t="s">
        <v>4846</v>
      </c>
      <c r="R1827" s="413" t="s">
        <v>4920</v>
      </c>
      <c r="S1827" s="420" t="s">
        <v>302</v>
      </c>
      <c r="T1827" s="413"/>
      <c r="U1827" s="413" t="s">
        <v>895</v>
      </c>
      <c r="V1827" s="606">
        <f>LOOKUP(Table1[[#This Row],[JV '#]],Table4[JV '#],Table4[Construction Start Dates])</f>
        <v>42233</v>
      </c>
    </row>
    <row r="1828" spans="1:22" x14ac:dyDescent="0.25">
      <c r="A1828" s="414" t="s">
        <v>4921</v>
      </c>
      <c r="B1828" s="415" t="s">
        <v>887</v>
      </c>
      <c r="C1828" s="459">
        <v>556</v>
      </c>
      <c r="D1828" s="456">
        <v>36482</v>
      </c>
      <c r="E1828" s="416">
        <v>79418</v>
      </c>
      <c r="F1828" s="489">
        <v>64201300201727</v>
      </c>
      <c r="G1828" s="416">
        <v>12</v>
      </c>
      <c r="H1828" s="415" t="s">
        <v>4809</v>
      </c>
      <c r="I1828" s="418" t="s">
        <v>4823</v>
      </c>
      <c r="J1828" s="418" t="s">
        <v>3106</v>
      </c>
      <c r="K1828" s="418" t="s">
        <v>4917</v>
      </c>
      <c r="L1828" s="418" t="s">
        <v>4826</v>
      </c>
      <c r="M1828" s="419">
        <v>40.28691666666667</v>
      </c>
      <c r="N1828" s="419">
        <v>-79.510913888888894</v>
      </c>
      <c r="O1828" s="418">
        <v>20140631600</v>
      </c>
      <c r="P1828" s="413" t="s">
        <v>46</v>
      </c>
      <c r="Q1828" s="413" t="s">
        <v>4459</v>
      </c>
      <c r="R1828" s="413" t="s">
        <v>4922</v>
      </c>
      <c r="S1828" s="420" t="s">
        <v>302</v>
      </c>
      <c r="T1828" s="413"/>
      <c r="U1828" s="413" t="s">
        <v>895</v>
      </c>
      <c r="V1828" s="606">
        <f>LOOKUP(Table1[[#This Row],[JV '#]],Table4[JV '#],Table4[Construction Start Dates])</f>
        <v>42233</v>
      </c>
    </row>
    <row r="1829" spans="1:22" x14ac:dyDescent="0.25">
      <c r="A1829" s="414" t="s">
        <v>4923</v>
      </c>
      <c r="B1829" s="415" t="s">
        <v>887</v>
      </c>
      <c r="C1829" s="459">
        <v>556</v>
      </c>
      <c r="D1829" s="456">
        <v>36482</v>
      </c>
      <c r="E1829" s="416">
        <v>79418</v>
      </c>
      <c r="F1829" s="489">
        <v>64201300201727</v>
      </c>
      <c r="G1829" s="416">
        <v>12</v>
      </c>
      <c r="H1829" s="415" t="s">
        <v>4809</v>
      </c>
      <c r="I1829" s="418" t="s">
        <v>4823</v>
      </c>
      <c r="J1829" s="418" t="s">
        <v>3106</v>
      </c>
      <c r="K1829" s="418" t="s">
        <v>4917</v>
      </c>
      <c r="L1829" s="418" t="s">
        <v>4826</v>
      </c>
      <c r="M1829" s="419">
        <v>40.28691666666667</v>
      </c>
      <c r="N1829" s="419">
        <v>-79.510913888888894</v>
      </c>
      <c r="O1829" s="418">
        <v>20140631600</v>
      </c>
      <c r="P1829" s="413" t="s">
        <v>55</v>
      </c>
      <c r="Q1829" s="413" t="s">
        <v>4849</v>
      </c>
      <c r="R1829" s="413" t="s">
        <v>4924</v>
      </c>
      <c r="S1829" s="420" t="s">
        <v>302</v>
      </c>
      <c r="T1829" s="413"/>
      <c r="U1829" s="413" t="s">
        <v>895</v>
      </c>
      <c r="V1829" s="606">
        <f>LOOKUP(Table1[[#This Row],[JV '#]],Table4[JV '#],Table4[Construction Start Dates])</f>
        <v>42233</v>
      </c>
    </row>
    <row r="1830" spans="1:22" ht="24" x14ac:dyDescent="0.25">
      <c r="A1830" s="414" t="s">
        <v>4925</v>
      </c>
      <c r="B1830" s="415" t="s">
        <v>887</v>
      </c>
      <c r="C1830" s="459">
        <v>556</v>
      </c>
      <c r="D1830" s="456">
        <v>36482</v>
      </c>
      <c r="E1830" s="416">
        <v>79418</v>
      </c>
      <c r="F1830" s="489">
        <v>64201300201727</v>
      </c>
      <c r="G1830" s="416">
        <v>12</v>
      </c>
      <c r="H1830" s="415" t="s">
        <v>4809</v>
      </c>
      <c r="I1830" s="418" t="s">
        <v>4823</v>
      </c>
      <c r="J1830" s="418" t="s">
        <v>3106</v>
      </c>
      <c r="K1830" s="418" t="s">
        <v>4917</v>
      </c>
      <c r="L1830" s="418" t="s">
        <v>4826</v>
      </c>
      <c r="M1830" s="419">
        <v>40.28691666666667</v>
      </c>
      <c r="N1830" s="419">
        <v>-79.510913888888894</v>
      </c>
      <c r="O1830" s="418">
        <v>20140631600</v>
      </c>
      <c r="P1830" s="413" t="s">
        <v>3269</v>
      </c>
      <c r="Q1830" s="413" t="s">
        <v>4926</v>
      </c>
      <c r="R1830" s="413" t="s">
        <v>4927</v>
      </c>
      <c r="S1830" s="420" t="s">
        <v>44</v>
      </c>
      <c r="T1830" s="413"/>
      <c r="U1830" s="420" t="s">
        <v>899</v>
      </c>
      <c r="V1830" s="606">
        <f>LOOKUP(Table1[[#This Row],[JV '#]],Table4[JV '#],Table4[Construction Start Dates])</f>
        <v>42233</v>
      </c>
    </row>
    <row r="1831" spans="1:22" x14ac:dyDescent="0.25">
      <c r="A1831" s="414" t="s">
        <v>4928</v>
      </c>
      <c r="B1831" s="415" t="s">
        <v>35</v>
      </c>
      <c r="C1831" s="415">
        <v>557</v>
      </c>
      <c r="D1831" s="416">
        <v>36493</v>
      </c>
      <c r="E1831" s="415">
        <v>79419</v>
      </c>
      <c r="F1831" s="443">
        <v>64202100601976</v>
      </c>
      <c r="G1831" s="416">
        <v>12</v>
      </c>
      <c r="H1831" s="415" t="s">
        <v>4809</v>
      </c>
      <c r="I1831" s="418" t="s">
        <v>4800</v>
      </c>
      <c r="J1831" s="418" t="s">
        <v>1460</v>
      </c>
      <c r="K1831" s="418" t="s">
        <v>4929</v>
      </c>
      <c r="L1831" s="418" t="s">
        <v>4813</v>
      </c>
      <c r="M1831" s="419">
        <v>40.213666666666668</v>
      </c>
      <c r="N1831" s="419">
        <v>-79.49744722222222</v>
      </c>
      <c r="O1831" s="418">
        <v>20150161835</v>
      </c>
      <c r="P1831" s="413" t="s">
        <v>55</v>
      </c>
      <c r="Q1831" s="413" t="s">
        <v>134</v>
      </c>
      <c r="R1831" s="413" t="s">
        <v>2655</v>
      </c>
      <c r="S1831" s="420"/>
      <c r="T1831" s="413"/>
      <c r="U1831" s="420"/>
      <c r="V1831" s="606">
        <f>LOOKUP(Table1[[#This Row],[JV '#]],Table4[JV '#],Table4[Construction Start Dates])</f>
        <v>42531</v>
      </c>
    </row>
    <row r="1832" spans="1:22" ht="24" x14ac:dyDescent="0.25">
      <c r="A1832" s="414" t="s">
        <v>4930</v>
      </c>
      <c r="B1832" s="415" t="s">
        <v>35</v>
      </c>
      <c r="C1832" s="415">
        <v>557</v>
      </c>
      <c r="D1832" s="416">
        <v>36493</v>
      </c>
      <c r="E1832" s="415">
        <v>79419</v>
      </c>
      <c r="F1832" s="443">
        <v>64202100601976</v>
      </c>
      <c r="G1832" s="416">
        <v>12</v>
      </c>
      <c r="H1832" s="415" t="s">
        <v>4809</v>
      </c>
      <c r="I1832" s="418" t="s">
        <v>4800</v>
      </c>
      <c r="J1832" s="418" t="s">
        <v>1460</v>
      </c>
      <c r="K1832" s="418" t="s">
        <v>4929</v>
      </c>
      <c r="L1832" s="418" t="s">
        <v>4813</v>
      </c>
      <c r="M1832" s="419">
        <v>40.213666666666668</v>
      </c>
      <c r="N1832" s="419">
        <v>-79.49744722222222</v>
      </c>
      <c r="O1832" s="418">
        <v>20150161835</v>
      </c>
      <c r="P1832" s="413" t="s">
        <v>46</v>
      </c>
      <c r="Q1832" s="413" t="s">
        <v>257</v>
      </c>
      <c r="R1832" s="413" t="s">
        <v>4382</v>
      </c>
      <c r="S1832" s="420"/>
      <c r="T1832" s="413"/>
      <c r="U1832" s="436"/>
      <c r="V1832" s="606">
        <f>LOOKUP(Table1[[#This Row],[JV '#]],Table4[JV '#],Table4[Construction Start Dates])</f>
        <v>42531</v>
      </c>
    </row>
    <row r="1833" spans="1:22" x14ac:dyDescent="0.25">
      <c r="A1833" s="414" t="s">
        <v>4931</v>
      </c>
      <c r="B1833" s="415" t="s">
        <v>35</v>
      </c>
      <c r="C1833" s="415">
        <v>557</v>
      </c>
      <c r="D1833" s="416">
        <v>36493</v>
      </c>
      <c r="E1833" s="415">
        <v>79419</v>
      </c>
      <c r="F1833" s="443">
        <v>64202100601976</v>
      </c>
      <c r="G1833" s="416">
        <v>12</v>
      </c>
      <c r="H1833" s="415" t="s">
        <v>4809</v>
      </c>
      <c r="I1833" s="418" t="s">
        <v>4800</v>
      </c>
      <c r="J1833" s="418" t="s">
        <v>1460</v>
      </c>
      <c r="K1833" s="418" t="s">
        <v>4929</v>
      </c>
      <c r="L1833" s="418" t="s">
        <v>4813</v>
      </c>
      <c r="M1833" s="419">
        <v>40.213666666666697</v>
      </c>
      <c r="N1833" s="419">
        <v>-79.49744722222222</v>
      </c>
      <c r="O1833" s="418">
        <v>20150161835</v>
      </c>
      <c r="P1833" s="413" t="s">
        <v>353</v>
      </c>
      <c r="Q1833" s="413" t="s">
        <v>3588</v>
      </c>
      <c r="R1833" s="413" t="s">
        <v>4932</v>
      </c>
      <c r="S1833" s="420" t="s">
        <v>44</v>
      </c>
      <c r="T1833" s="413" t="s">
        <v>1326</v>
      </c>
      <c r="U1833" s="436"/>
      <c r="V1833" s="606">
        <f>LOOKUP(Table1[[#This Row],[JV '#]],Table4[JV '#],Table4[Construction Start Dates])</f>
        <v>42531</v>
      </c>
    </row>
    <row r="1834" spans="1:22" x14ac:dyDescent="0.25">
      <c r="A1834" s="414" t="s">
        <v>4933</v>
      </c>
      <c r="B1834" s="415" t="s">
        <v>35</v>
      </c>
      <c r="C1834" s="415">
        <v>558</v>
      </c>
      <c r="D1834" s="416">
        <v>36684</v>
      </c>
      <c r="E1834" s="416">
        <v>31699</v>
      </c>
      <c r="F1834" s="443">
        <v>64400700200691</v>
      </c>
      <c r="G1834" s="416">
        <v>12</v>
      </c>
      <c r="H1834" s="415" t="s">
        <v>4809</v>
      </c>
      <c r="I1834" s="418" t="s">
        <v>4934</v>
      </c>
      <c r="J1834" s="418" t="s">
        <v>4935</v>
      </c>
      <c r="K1834" s="418" t="s">
        <v>4936</v>
      </c>
      <c r="L1834" s="418" t="s">
        <v>4937</v>
      </c>
      <c r="M1834" s="419">
        <v>40.330249999999999</v>
      </c>
      <c r="N1834" s="419">
        <v>-79.614813888888889</v>
      </c>
      <c r="O1834" s="418">
        <v>20151461534</v>
      </c>
      <c r="P1834" s="413" t="s">
        <v>41</v>
      </c>
      <c r="Q1834" s="413" t="s">
        <v>208</v>
      </c>
      <c r="R1834" s="413" t="s">
        <v>209</v>
      </c>
      <c r="S1834" s="420" t="s">
        <v>44</v>
      </c>
      <c r="T1834" s="413"/>
      <c r="U1834" s="420"/>
      <c r="V1834" s="606">
        <f>LOOKUP(Table1[[#This Row],[JV '#]],Table4[JV '#],Table4[Construction Start Dates])</f>
        <v>42800</v>
      </c>
    </row>
    <row r="1835" spans="1:22" ht="24" x14ac:dyDescent="0.25">
      <c r="A1835" s="414" t="s">
        <v>4938</v>
      </c>
      <c r="B1835" s="415" t="s">
        <v>35</v>
      </c>
      <c r="C1835" s="415">
        <v>558</v>
      </c>
      <c r="D1835" s="416">
        <v>36684</v>
      </c>
      <c r="E1835" s="416">
        <v>31699</v>
      </c>
      <c r="F1835" s="443">
        <v>64400700200691</v>
      </c>
      <c r="G1835" s="416">
        <v>12</v>
      </c>
      <c r="H1835" s="415" t="s">
        <v>4809</v>
      </c>
      <c r="I1835" s="418" t="s">
        <v>4934</v>
      </c>
      <c r="J1835" s="418" t="s">
        <v>4935</v>
      </c>
      <c r="K1835" s="418" t="s">
        <v>4936</v>
      </c>
      <c r="L1835" s="418" t="s">
        <v>4937</v>
      </c>
      <c r="M1835" s="419">
        <v>40.330249999999999</v>
      </c>
      <c r="N1835" s="419">
        <v>-79.614813888888889</v>
      </c>
      <c r="O1835" s="418">
        <v>20151461534</v>
      </c>
      <c r="P1835" s="413" t="s">
        <v>309</v>
      </c>
      <c r="Q1835" s="413" t="s">
        <v>4939</v>
      </c>
      <c r="R1835" s="413" t="s">
        <v>4940</v>
      </c>
      <c r="S1835" s="420" t="s">
        <v>44</v>
      </c>
      <c r="T1835" s="413"/>
      <c r="U1835" s="436"/>
      <c r="V1835" s="606">
        <f>LOOKUP(Table1[[#This Row],[JV '#]],Table4[JV '#],Table4[Construction Start Dates])</f>
        <v>42800</v>
      </c>
    </row>
    <row r="1836" spans="1:22" ht="24" x14ac:dyDescent="0.25">
      <c r="A1836" s="414" t="s">
        <v>4941</v>
      </c>
      <c r="B1836" s="415" t="s">
        <v>35</v>
      </c>
      <c r="C1836" s="415">
        <v>558</v>
      </c>
      <c r="D1836" s="416">
        <v>36684</v>
      </c>
      <c r="E1836" s="416">
        <v>31699</v>
      </c>
      <c r="F1836" s="443">
        <v>64400700200691</v>
      </c>
      <c r="G1836" s="416">
        <v>12</v>
      </c>
      <c r="H1836" s="415" t="s">
        <v>4809</v>
      </c>
      <c r="I1836" s="418" t="s">
        <v>4934</v>
      </c>
      <c r="J1836" s="418" t="s">
        <v>4935</v>
      </c>
      <c r="K1836" s="418" t="s">
        <v>4936</v>
      </c>
      <c r="L1836" s="418" t="s">
        <v>4937</v>
      </c>
      <c r="M1836" s="419">
        <v>40.330249999999999</v>
      </c>
      <c r="N1836" s="419">
        <v>-79.614813888888889</v>
      </c>
      <c r="O1836" s="418">
        <v>20151461534</v>
      </c>
      <c r="P1836" s="413" t="s">
        <v>107</v>
      </c>
      <c r="Q1836" s="413" t="s">
        <v>4942</v>
      </c>
      <c r="R1836" s="413" t="s">
        <v>4943</v>
      </c>
      <c r="S1836" s="420" t="s">
        <v>44</v>
      </c>
      <c r="T1836" s="413"/>
      <c r="U1836" s="436"/>
      <c r="V1836" s="606">
        <f>LOOKUP(Table1[[#This Row],[JV '#]],Table4[JV '#],Table4[Construction Start Dates])</f>
        <v>42800</v>
      </c>
    </row>
    <row r="1837" spans="1:22" ht="24" x14ac:dyDescent="0.25">
      <c r="A1837" s="414" t="s">
        <v>4944</v>
      </c>
      <c r="B1837" s="415" t="s">
        <v>35</v>
      </c>
      <c r="C1837" s="415">
        <v>558</v>
      </c>
      <c r="D1837" s="416">
        <v>36684</v>
      </c>
      <c r="E1837" s="416">
        <v>31699</v>
      </c>
      <c r="F1837" s="443">
        <v>64400700200691</v>
      </c>
      <c r="G1837" s="416">
        <v>12</v>
      </c>
      <c r="H1837" s="415" t="s">
        <v>4809</v>
      </c>
      <c r="I1837" s="418" t="s">
        <v>4934</v>
      </c>
      <c r="J1837" s="418" t="s">
        <v>4935</v>
      </c>
      <c r="K1837" s="418" t="s">
        <v>4936</v>
      </c>
      <c r="L1837" s="418" t="s">
        <v>4937</v>
      </c>
      <c r="M1837" s="419">
        <v>40.330249999999999</v>
      </c>
      <c r="N1837" s="419">
        <v>-79.614813888888889</v>
      </c>
      <c r="O1837" s="418">
        <v>20151461534</v>
      </c>
      <c r="P1837" s="413" t="s">
        <v>41</v>
      </c>
      <c r="Q1837" s="413" t="s">
        <v>3386</v>
      </c>
      <c r="R1837" s="413" t="s">
        <v>2875</v>
      </c>
      <c r="S1837" s="420" t="s">
        <v>44</v>
      </c>
      <c r="T1837" s="413"/>
      <c r="U1837" s="436"/>
      <c r="V1837" s="606">
        <f>LOOKUP(Table1[[#This Row],[JV '#]],Table4[JV '#],Table4[Construction Start Dates])</f>
        <v>42800</v>
      </c>
    </row>
    <row r="1838" spans="1:22" x14ac:dyDescent="0.25">
      <c r="A1838" s="414" t="s">
        <v>4945</v>
      </c>
      <c r="B1838" s="415" t="s">
        <v>35</v>
      </c>
      <c r="C1838" s="415">
        <v>558</v>
      </c>
      <c r="D1838" s="416">
        <v>36684</v>
      </c>
      <c r="E1838" s="416">
        <v>31699</v>
      </c>
      <c r="F1838" s="443">
        <v>64400700200691</v>
      </c>
      <c r="G1838" s="416">
        <v>12</v>
      </c>
      <c r="H1838" s="415" t="s">
        <v>4809</v>
      </c>
      <c r="I1838" s="418" t="s">
        <v>4934</v>
      </c>
      <c r="J1838" s="418" t="s">
        <v>4935</v>
      </c>
      <c r="K1838" s="418" t="s">
        <v>4936</v>
      </c>
      <c r="L1838" s="418" t="s">
        <v>4937</v>
      </c>
      <c r="M1838" s="419">
        <v>40.330249999999999</v>
      </c>
      <c r="N1838" s="419">
        <v>-79.614813888888889</v>
      </c>
      <c r="O1838" s="418">
        <v>20151461534</v>
      </c>
      <c r="P1838" s="413" t="s">
        <v>353</v>
      </c>
      <c r="Q1838" s="413" t="s">
        <v>3588</v>
      </c>
      <c r="R1838" s="413" t="s">
        <v>4033</v>
      </c>
      <c r="S1838" s="420" t="s">
        <v>44</v>
      </c>
      <c r="T1838" s="413"/>
      <c r="U1838" s="436"/>
      <c r="V1838" s="606">
        <f>LOOKUP(Table1[[#This Row],[JV '#]],Table4[JV '#],Table4[Construction Start Dates])</f>
        <v>42800</v>
      </c>
    </row>
    <row r="1839" spans="1:22" x14ac:dyDescent="0.25">
      <c r="A1839" s="414" t="s">
        <v>4946</v>
      </c>
      <c r="B1839" s="415" t="s">
        <v>887</v>
      </c>
      <c r="C1839" s="459">
        <v>559</v>
      </c>
      <c r="D1839" s="456">
        <v>36750</v>
      </c>
      <c r="E1839" s="416">
        <v>91189</v>
      </c>
      <c r="F1839" s="489">
        <v>64405300120000</v>
      </c>
      <c r="G1839" s="416">
        <v>12</v>
      </c>
      <c r="H1839" s="415" t="s">
        <v>4809</v>
      </c>
      <c r="I1839" s="418" t="s">
        <v>4842</v>
      </c>
      <c r="J1839" s="418" t="s">
        <v>4947</v>
      </c>
      <c r="K1839" s="418" t="s">
        <v>4948</v>
      </c>
      <c r="L1839" s="418" t="s">
        <v>4845</v>
      </c>
      <c r="M1839" s="419">
        <v>40.423333333333332</v>
      </c>
      <c r="N1839" s="419">
        <v>-79.63666666666667</v>
      </c>
      <c r="O1839" s="418"/>
      <c r="P1839" s="413" t="s">
        <v>46</v>
      </c>
      <c r="Q1839" s="413" t="s">
        <v>4459</v>
      </c>
      <c r="R1839" s="413" t="s">
        <v>4949</v>
      </c>
      <c r="S1839" s="420" t="s">
        <v>302</v>
      </c>
      <c r="T1839" s="413"/>
      <c r="U1839" s="420" t="s">
        <v>937</v>
      </c>
      <c r="V1839" s="606">
        <f>LOOKUP(Table1[[#This Row],[JV '#]],Table4[JV '#],Table4[Construction Start Dates])</f>
        <v>42227</v>
      </c>
    </row>
    <row r="1840" spans="1:22" x14ac:dyDescent="0.25">
      <c r="A1840" s="414" t="s">
        <v>4950</v>
      </c>
      <c r="B1840" s="415" t="s">
        <v>887</v>
      </c>
      <c r="C1840" s="459">
        <v>559</v>
      </c>
      <c r="D1840" s="456">
        <v>36750</v>
      </c>
      <c r="E1840" s="416">
        <v>91189</v>
      </c>
      <c r="F1840" s="489">
        <v>64405300120000</v>
      </c>
      <c r="G1840" s="416">
        <v>12</v>
      </c>
      <c r="H1840" s="415" t="s">
        <v>4809</v>
      </c>
      <c r="I1840" s="418" t="s">
        <v>4842</v>
      </c>
      <c r="J1840" s="418" t="s">
        <v>4947</v>
      </c>
      <c r="K1840" s="418" t="s">
        <v>4948</v>
      </c>
      <c r="L1840" s="418" t="s">
        <v>4845</v>
      </c>
      <c r="M1840" s="419">
        <v>40.423333333333332</v>
      </c>
      <c r="N1840" s="419">
        <v>-79.63666666666667</v>
      </c>
      <c r="O1840" s="418"/>
      <c r="P1840" s="413" t="s">
        <v>46</v>
      </c>
      <c r="Q1840" s="413" t="s">
        <v>4459</v>
      </c>
      <c r="R1840" s="413" t="s">
        <v>4949</v>
      </c>
      <c r="S1840" s="420" t="s">
        <v>302</v>
      </c>
      <c r="T1840" s="413"/>
      <c r="U1840" s="420" t="s">
        <v>895</v>
      </c>
      <c r="V1840" s="606">
        <f>LOOKUP(Table1[[#This Row],[JV '#]],Table4[JV '#],Table4[Construction Start Dates])</f>
        <v>42227</v>
      </c>
    </row>
    <row r="1841" spans="1:22" x14ac:dyDescent="0.25">
      <c r="A1841" s="414" t="s">
        <v>4951</v>
      </c>
      <c r="B1841" s="415" t="s">
        <v>887</v>
      </c>
      <c r="C1841" s="459">
        <v>559</v>
      </c>
      <c r="D1841" s="456">
        <v>36750</v>
      </c>
      <c r="E1841" s="416">
        <v>91189</v>
      </c>
      <c r="F1841" s="489">
        <v>64405300120000</v>
      </c>
      <c r="G1841" s="416">
        <v>12</v>
      </c>
      <c r="H1841" s="415" t="s">
        <v>4809</v>
      </c>
      <c r="I1841" s="418" t="s">
        <v>4842</v>
      </c>
      <c r="J1841" s="418" t="s">
        <v>4947</v>
      </c>
      <c r="K1841" s="418" t="s">
        <v>4948</v>
      </c>
      <c r="L1841" s="418" t="s">
        <v>4845</v>
      </c>
      <c r="M1841" s="419">
        <v>40.423333333333332</v>
      </c>
      <c r="N1841" s="419">
        <v>-79.63666666666667</v>
      </c>
      <c r="O1841" s="418"/>
      <c r="P1841" s="413" t="s">
        <v>55</v>
      </c>
      <c r="Q1841" s="413" t="s">
        <v>151</v>
      </c>
      <c r="R1841" s="413" t="s">
        <v>4952</v>
      </c>
      <c r="S1841" s="420" t="s">
        <v>302</v>
      </c>
      <c r="T1841" s="413"/>
      <c r="U1841" s="420" t="s">
        <v>937</v>
      </c>
      <c r="V1841" s="606">
        <f>LOOKUP(Table1[[#This Row],[JV '#]],Table4[JV '#],Table4[Construction Start Dates])</f>
        <v>42227</v>
      </c>
    </row>
    <row r="1842" spans="1:22" x14ac:dyDescent="0.25">
      <c r="A1842" s="414" t="s">
        <v>4953</v>
      </c>
      <c r="B1842" s="415" t="s">
        <v>887</v>
      </c>
      <c r="C1842" s="459">
        <v>559</v>
      </c>
      <c r="D1842" s="456">
        <v>36750</v>
      </c>
      <c r="E1842" s="416">
        <v>91189</v>
      </c>
      <c r="F1842" s="489">
        <v>64405300120000</v>
      </c>
      <c r="G1842" s="416">
        <v>12</v>
      </c>
      <c r="H1842" s="415" t="s">
        <v>4809</v>
      </c>
      <c r="I1842" s="418" t="s">
        <v>4842</v>
      </c>
      <c r="J1842" s="418" t="s">
        <v>4947</v>
      </c>
      <c r="K1842" s="418" t="s">
        <v>4948</v>
      </c>
      <c r="L1842" s="418" t="s">
        <v>4845</v>
      </c>
      <c r="M1842" s="419">
        <v>40.423333333333332</v>
      </c>
      <c r="N1842" s="419">
        <v>-79.63666666666667</v>
      </c>
      <c r="O1842" s="418"/>
      <c r="P1842" s="413" t="s">
        <v>41</v>
      </c>
      <c r="Q1842" s="413" t="s">
        <v>3294</v>
      </c>
      <c r="R1842" s="413" t="s">
        <v>4954</v>
      </c>
      <c r="S1842" s="420" t="s">
        <v>44</v>
      </c>
      <c r="T1842" s="413"/>
      <c r="U1842" s="420" t="s">
        <v>937</v>
      </c>
      <c r="V1842" s="606">
        <f>LOOKUP(Table1[[#This Row],[JV '#]],Table4[JV '#],Table4[Construction Start Dates])</f>
        <v>42227</v>
      </c>
    </row>
    <row r="1843" spans="1:22" ht="24" x14ac:dyDescent="0.25">
      <c r="A1843" s="414" t="s">
        <v>4955</v>
      </c>
      <c r="B1843" s="415" t="s">
        <v>887</v>
      </c>
      <c r="C1843" s="459">
        <v>559</v>
      </c>
      <c r="D1843" s="456">
        <v>36750</v>
      </c>
      <c r="E1843" s="416">
        <v>91189</v>
      </c>
      <c r="F1843" s="489">
        <v>64405300120000</v>
      </c>
      <c r="G1843" s="416">
        <v>12</v>
      </c>
      <c r="H1843" s="415" t="s">
        <v>4809</v>
      </c>
      <c r="I1843" s="418" t="s">
        <v>4842</v>
      </c>
      <c r="J1843" s="418" t="s">
        <v>4947</v>
      </c>
      <c r="K1843" s="418" t="s">
        <v>4948</v>
      </c>
      <c r="L1843" s="418" t="s">
        <v>4845</v>
      </c>
      <c r="M1843" s="419">
        <v>40.423333333333332</v>
      </c>
      <c r="N1843" s="419">
        <v>-79.63666666666667</v>
      </c>
      <c r="O1843" s="418"/>
      <c r="P1843" s="413" t="s">
        <v>3269</v>
      </c>
      <c r="Q1843" s="413" t="s">
        <v>4956</v>
      </c>
      <c r="R1843" s="413" t="s">
        <v>4957</v>
      </c>
      <c r="S1843" s="420" t="s">
        <v>44</v>
      </c>
      <c r="T1843" s="413"/>
      <c r="U1843" s="413" t="s">
        <v>3171</v>
      </c>
      <c r="V1843" s="606">
        <f>LOOKUP(Table1[[#This Row],[JV '#]],Table4[JV '#],Table4[Construction Start Dates])</f>
        <v>42227</v>
      </c>
    </row>
    <row r="1844" spans="1:22" x14ac:dyDescent="0.25">
      <c r="A1844" s="414" t="s">
        <v>4958</v>
      </c>
      <c r="B1844" s="415" t="s">
        <v>35</v>
      </c>
      <c r="C1844" s="415">
        <v>560</v>
      </c>
      <c r="D1844" s="416">
        <v>37037</v>
      </c>
      <c r="E1844" s="416">
        <v>89049</v>
      </c>
      <c r="F1844" s="443">
        <v>64801105100448</v>
      </c>
      <c r="G1844" s="416">
        <v>12</v>
      </c>
      <c r="H1844" s="415" t="s">
        <v>4809</v>
      </c>
      <c r="I1844" s="418" t="s">
        <v>4959</v>
      </c>
      <c r="J1844" s="418" t="s">
        <v>4960</v>
      </c>
      <c r="K1844" s="418" t="s">
        <v>4961</v>
      </c>
      <c r="L1844" s="418" t="s">
        <v>4962</v>
      </c>
      <c r="M1844" s="419">
        <v>40.18116666666667</v>
      </c>
      <c r="N1844" s="419">
        <v>-79.805833333333339</v>
      </c>
      <c r="O1844" s="418">
        <v>20150410236</v>
      </c>
      <c r="P1844" s="413" t="s">
        <v>41</v>
      </c>
      <c r="Q1844" s="413" t="s">
        <v>3581</v>
      </c>
      <c r="R1844" s="413" t="s">
        <v>3582</v>
      </c>
      <c r="S1844" s="420" t="s">
        <v>44</v>
      </c>
      <c r="T1844" s="413"/>
      <c r="U1844" s="420"/>
      <c r="V1844" s="606">
        <f>LOOKUP(Table1[[#This Row],[JV '#]],Table4[JV '#],Table4[Construction Start Dates])</f>
        <v>42849</v>
      </c>
    </row>
    <row r="1845" spans="1:22" x14ac:dyDescent="0.25">
      <c r="A1845" s="414" t="s">
        <v>4963</v>
      </c>
      <c r="B1845" s="415" t="s">
        <v>35</v>
      </c>
      <c r="C1845" s="415">
        <v>560</v>
      </c>
      <c r="D1845" s="416">
        <v>37037</v>
      </c>
      <c r="E1845" s="416">
        <v>89049</v>
      </c>
      <c r="F1845" s="443">
        <v>64801105100448</v>
      </c>
      <c r="G1845" s="416">
        <v>12</v>
      </c>
      <c r="H1845" s="415" t="s">
        <v>4809</v>
      </c>
      <c r="I1845" s="418" t="s">
        <v>4959</v>
      </c>
      <c r="J1845" s="418" t="s">
        <v>4960</v>
      </c>
      <c r="K1845" s="418" t="s">
        <v>4961</v>
      </c>
      <c r="L1845" s="418" t="s">
        <v>4962</v>
      </c>
      <c r="M1845" s="419">
        <v>40.18116666666667</v>
      </c>
      <c r="N1845" s="419">
        <v>-79.805833333333339</v>
      </c>
      <c r="O1845" s="418">
        <v>20150410236</v>
      </c>
      <c r="P1845" s="413" t="s">
        <v>657</v>
      </c>
      <c r="Q1845" s="413" t="s">
        <v>3584</v>
      </c>
      <c r="R1845" s="413" t="s">
        <v>3582</v>
      </c>
      <c r="S1845" s="420" t="s">
        <v>44</v>
      </c>
      <c r="T1845" s="413"/>
      <c r="U1845" s="436"/>
      <c r="V1845" s="606">
        <f>LOOKUP(Table1[[#This Row],[JV '#]],Table4[JV '#],Table4[Construction Start Dates])</f>
        <v>42849</v>
      </c>
    </row>
    <row r="1846" spans="1:22" x14ac:dyDescent="0.25">
      <c r="A1846" s="414" t="s">
        <v>4964</v>
      </c>
      <c r="B1846" s="415" t="s">
        <v>35</v>
      </c>
      <c r="C1846" s="415">
        <v>560</v>
      </c>
      <c r="D1846" s="416">
        <v>37037</v>
      </c>
      <c r="E1846" s="416">
        <v>89049</v>
      </c>
      <c r="F1846" s="443">
        <v>64801105100448</v>
      </c>
      <c r="G1846" s="416">
        <v>12</v>
      </c>
      <c r="H1846" s="415" t="s">
        <v>4809</v>
      </c>
      <c r="I1846" s="418" t="s">
        <v>4959</v>
      </c>
      <c r="J1846" s="418" t="s">
        <v>4960</v>
      </c>
      <c r="K1846" s="418" t="s">
        <v>4961</v>
      </c>
      <c r="L1846" s="418" t="s">
        <v>4962</v>
      </c>
      <c r="M1846" s="419">
        <v>40.18116666666667</v>
      </c>
      <c r="N1846" s="419">
        <v>-79.805833333333339</v>
      </c>
      <c r="O1846" s="418">
        <v>20150410236</v>
      </c>
      <c r="P1846" s="413" t="s">
        <v>107</v>
      </c>
      <c r="Q1846" s="413" t="s">
        <v>4965</v>
      </c>
      <c r="R1846" s="413" t="s">
        <v>4966</v>
      </c>
      <c r="S1846" s="420" t="s">
        <v>44</v>
      </c>
      <c r="T1846" s="413"/>
      <c r="U1846" s="436"/>
      <c r="V1846" s="606">
        <f>LOOKUP(Table1[[#This Row],[JV '#]],Table4[JV '#],Table4[Construction Start Dates])</f>
        <v>42849</v>
      </c>
    </row>
    <row r="1847" spans="1:22" ht="24" x14ac:dyDescent="0.25">
      <c r="A1847" s="414" t="s">
        <v>4967</v>
      </c>
      <c r="B1847" s="415" t="s">
        <v>35</v>
      </c>
      <c r="C1847" s="415">
        <v>560</v>
      </c>
      <c r="D1847" s="416">
        <v>37037</v>
      </c>
      <c r="E1847" s="416">
        <v>89049</v>
      </c>
      <c r="F1847" s="443">
        <v>64801105100448</v>
      </c>
      <c r="G1847" s="416">
        <v>12</v>
      </c>
      <c r="H1847" s="415" t="s">
        <v>4809</v>
      </c>
      <c r="I1847" s="418" t="s">
        <v>4959</v>
      </c>
      <c r="J1847" s="418" t="s">
        <v>4960</v>
      </c>
      <c r="K1847" s="418" t="s">
        <v>4961</v>
      </c>
      <c r="L1847" s="418" t="s">
        <v>4962</v>
      </c>
      <c r="M1847" s="419">
        <v>40.18116666666667</v>
      </c>
      <c r="N1847" s="419">
        <v>-79.805833333333339</v>
      </c>
      <c r="O1847" s="418">
        <v>20150410236</v>
      </c>
      <c r="P1847" s="413" t="s">
        <v>46</v>
      </c>
      <c r="Q1847" s="413" t="s">
        <v>257</v>
      </c>
      <c r="R1847" s="413" t="s">
        <v>4382</v>
      </c>
      <c r="S1847" s="420"/>
      <c r="T1847" s="413"/>
      <c r="U1847" s="436"/>
      <c r="V1847" s="606">
        <f>LOOKUP(Table1[[#This Row],[JV '#]],Table4[JV '#],Table4[Construction Start Dates])</f>
        <v>42849</v>
      </c>
    </row>
    <row r="1848" spans="1:22" x14ac:dyDescent="0.25">
      <c r="A1848" s="414" t="s">
        <v>4968</v>
      </c>
      <c r="B1848" s="415" t="s">
        <v>35</v>
      </c>
      <c r="C1848" s="415">
        <v>560</v>
      </c>
      <c r="D1848" s="416">
        <v>37037</v>
      </c>
      <c r="E1848" s="416">
        <v>89049</v>
      </c>
      <c r="F1848" s="443">
        <v>64801105100448</v>
      </c>
      <c r="G1848" s="416">
        <v>12</v>
      </c>
      <c r="H1848" s="415" t="s">
        <v>4809</v>
      </c>
      <c r="I1848" s="418" t="s">
        <v>4959</v>
      </c>
      <c r="J1848" s="418" t="s">
        <v>4960</v>
      </c>
      <c r="K1848" s="418" t="s">
        <v>4961</v>
      </c>
      <c r="L1848" s="418" t="s">
        <v>4962</v>
      </c>
      <c r="M1848" s="419">
        <v>40.18116666666667</v>
      </c>
      <c r="N1848" s="419">
        <v>-79.805833333333339</v>
      </c>
      <c r="O1848" s="418">
        <v>20150410236</v>
      </c>
      <c r="P1848" s="413" t="s">
        <v>353</v>
      </c>
      <c r="Q1848" s="413" t="s">
        <v>3588</v>
      </c>
      <c r="R1848" s="413" t="s">
        <v>4033</v>
      </c>
      <c r="S1848" s="420" t="s">
        <v>44</v>
      </c>
      <c r="T1848" s="413"/>
      <c r="U1848" s="436"/>
      <c r="V1848" s="606">
        <f>LOOKUP(Table1[[#This Row],[JV '#]],Table4[JV '#],Table4[Construction Start Dates])</f>
        <v>42849</v>
      </c>
    </row>
    <row r="1849" spans="1:22" x14ac:dyDescent="0.25">
      <c r="A1849" s="414" t="s">
        <v>4969</v>
      </c>
      <c r="B1849" s="415" t="s">
        <v>35</v>
      </c>
      <c r="C1849" s="415">
        <v>561</v>
      </c>
      <c r="D1849" s="420">
        <v>16920</v>
      </c>
      <c r="E1849" s="430">
        <v>81636</v>
      </c>
      <c r="F1849" s="499">
        <v>26301301601348</v>
      </c>
      <c r="G1849" s="416">
        <v>12</v>
      </c>
      <c r="H1849" s="415" t="s">
        <v>4375</v>
      </c>
      <c r="I1849" s="418" t="s">
        <v>4499</v>
      </c>
      <c r="J1849" s="418" t="s">
        <v>2198</v>
      </c>
      <c r="K1849" s="418" t="s">
        <v>4500</v>
      </c>
      <c r="L1849" s="418" t="s">
        <v>4501</v>
      </c>
      <c r="M1849" s="419">
        <v>39.901694444444445</v>
      </c>
      <c r="N1849" s="419">
        <v>-79.893716666666663</v>
      </c>
      <c r="O1849" s="418">
        <v>20151462477</v>
      </c>
      <c r="P1849" s="413" t="s">
        <v>309</v>
      </c>
      <c r="Q1849" s="413" t="s">
        <v>4384</v>
      </c>
      <c r="R1849" s="413" t="s">
        <v>4970</v>
      </c>
      <c r="S1849" s="420" t="s">
        <v>44</v>
      </c>
      <c r="T1849" s="413"/>
      <c r="U1849" s="420"/>
      <c r="V1849" s="606">
        <f>LOOKUP(Table1[[#This Row],[JV '#]],Table4[JV '#],Table4[Construction Start Dates])</f>
        <v>42940</v>
      </c>
    </row>
    <row r="1850" spans="1:22" ht="24" x14ac:dyDescent="0.25">
      <c r="A1850" s="414" t="s">
        <v>4971</v>
      </c>
      <c r="B1850" s="415" t="s">
        <v>35</v>
      </c>
      <c r="C1850" s="415">
        <v>561</v>
      </c>
      <c r="D1850" s="420">
        <v>16920</v>
      </c>
      <c r="E1850" s="430">
        <v>81636</v>
      </c>
      <c r="F1850" s="499">
        <v>26301301601348</v>
      </c>
      <c r="G1850" s="416">
        <v>12</v>
      </c>
      <c r="H1850" s="415" t="s">
        <v>4375</v>
      </c>
      <c r="I1850" s="418" t="s">
        <v>4499</v>
      </c>
      <c r="J1850" s="418" t="s">
        <v>2198</v>
      </c>
      <c r="K1850" s="418" t="s">
        <v>4500</v>
      </c>
      <c r="L1850" s="418" t="s">
        <v>4501</v>
      </c>
      <c r="M1850" s="419">
        <v>39.901694444444445</v>
      </c>
      <c r="N1850" s="419">
        <v>-79.893716666666663</v>
      </c>
      <c r="O1850" s="418">
        <v>20151462477</v>
      </c>
      <c r="P1850" s="413" t="s">
        <v>41</v>
      </c>
      <c r="Q1850" s="413" t="s">
        <v>3386</v>
      </c>
      <c r="R1850" s="413" t="s">
        <v>4503</v>
      </c>
      <c r="S1850" s="420" t="s">
        <v>44</v>
      </c>
      <c r="T1850" s="413"/>
      <c r="U1850" s="436"/>
      <c r="V1850" s="606">
        <f>LOOKUP(Table1[[#This Row],[JV '#]],Table4[JV '#],Table4[Construction Start Dates])</f>
        <v>42940</v>
      </c>
    </row>
    <row r="1851" spans="1:22" x14ac:dyDescent="0.25">
      <c r="A1851" s="414" t="s">
        <v>4972</v>
      </c>
      <c r="B1851" s="415" t="s">
        <v>35</v>
      </c>
      <c r="C1851" s="459">
        <v>562</v>
      </c>
      <c r="D1851" s="420">
        <v>16923</v>
      </c>
      <c r="E1851" s="430">
        <v>79326</v>
      </c>
      <c r="F1851" s="500">
        <v>26301301701416</v>
      </c>
      <c r="G1851" s="416">
        <v>12</v>
      </c>
      <c r="H1851" s="415" t="s">
        <v>4375</v>
      </c>
      <c r="I1851" s="418" t="s">
        <v>4499</v>
      </c>
      <c r="J1851" s="418" t="s">
        <v>2198</v>
      </c>
      <c r="K1851" s="418" t="s">
        <v>4500</v>
      </c>
      <c r="L1851" s="418" t="s">
        <v>4501</v>
      </c>
      <c r="M1851" s="419">
        <v>39.898222222222223</v>
      </c>
      <c r="N1851" s="419">
        <v>-79.899344444444438</v>
      </c>
      <c r="O1851" s="418">
        <v>20150341666</v>
      </c>
      <c r="P1851" s="413" t="s">
        <v>41</v>
      </c>
      <c r="Q1851" s="413" t="s">
        <v>208</v>
      </c>
      <c r="R1851" s="413" t="s">
        <v>209</v>
      </c>
      <c r="S1851" s="420" t="s">
        <v>44</v>
      </c>
      <c r="T1851" s="413"/>
      <c r="U1851" s="420"/>
      <c r="V1851" s="606">
        <f>LOOKUP(Table1[[#This Row],[JV '#]],Table4[JV '#],Table4[Construction Start Dates])</f>
        <v>42790</v>
      </c>
    </row>
    <row r="1852" spans="1:22" ht="24" x14ac:dyDescent="0.25">
      <c r="A1852" s="414" t="s">
        <v>4973</v>
      </c>
      <c r="B1852" s="415" t="s">
        <v>35</v>
      </c>
      <c r="C1852" s="459">
        <v>562</v>
      </c>
      <c r="D1852" s="420">
        <v>16923</v>
      </c>
      <c r="E1852" s="430">
        <v>79326</v>
      </c>
      <c r="F1852" s="500">
        <v>26301301701416</v>
      </c>
      <c r="G1852" s="416">
        <v>12</v>
      </c>
      <c r="H1852" s="415" t="s">
        <v>4375</v>
      </c>
      <c r="I1852" s="418" t="s">
        <v>4499</v>
      </c>
      <c r="J1852" s="418" t="s">
        <v>2198</v>
      </c>
      <c r="K1852" s="418" t="s">
        <v>4500</v>
      </c>
      <c r="L1852" s="418" t="s">
        <v>4501</v>
      </c>
      <c r="M1852" s="419">
        <v>39.898222222222223</v>
      </c>
      <c r="N1852" s="419">
        <v>-79.899344444444438</v>
      </c>
      <c r="O1852" s="418">
        <v>20150341666</v>
      </c>
      <c r="P1852" s="413" t="s">
        <v>46</v>
      </c>
      <c r="Q1852" s="413" t="s">
        <v>4459</v>
      </c>
      <c r="R1852" s="413" t="s">
        <v>4382</v>
      </c>
      <c r="S1852" s="420"/>
      <c r="T1852" s="413"/>
      <c r="U1852" s="436"/>
      <c r="V1852" s="606">
        <f>LOOKUP(Table1[[#This Row],[JV '#]],Table4[JV '#],Table4[Construction Start Dates])</f>
        <v>42790</v>
      </c>
    </row>
    <row r="1853" spans="1:22" ht="24" x14ac:dyDescent="0.25">
      <c r="A1853" s="414" t="s">
        <v>4974</v>
      </c>
      <c r="B1853" s="415" t="s">
        <v>35</v>
      </c>
      <c r="C1853" s="415">
        <v>563</v>
      </c>
      <c r="D1853" s="420">
        <v>16930</v>
      </c>
      <c r="E1853" s="430">
        <v>74190</v>
      </c>
      <c r="F1853" s="499">
        <v>26301301901171</v>
      </c>
      <c r="G1853" s="416">
        <v>12</v>
      </c>
      <c r="H1853" s="415" t="s">
        <v>4375</v>
      </c>
      <c r="I1853" s="418" t="s">
        <v>4499</v>
      </c>
      <c r="J1853" s="418" t="s">
        <v>2198</v>
      </c>
      <c r="K1853" s="418" t="s">
        <v>4500</v>
      </c>
      <c r="L1853" s="418" t="s">
        <v>4501</v>
      </c>
      <c r="M1853" s="419">
        <v>39.893055555555556</v>
      </c>
      <c r="N1853" s="419">
        <v>-79.915269444444448</v>
      </c>
      <c r="O1853" s="418">
        <v>20150301334</v>
      </c>
      <c r="P1853" s="413" t="s">
        <v>657</v>
      </c>
      <c r="Q1853" s="413" t="s">
        <v>3581</v>
      </c>
      <c r="R1853" s="413" t="s">
        <v>2875</v>
      </c>
      <c r="S1853" s="420" t="s">
        <v>44</v>
      </c>
      <c r="T1853" s="413"/>
      <c r="U1853" s="420"/>
      <c r="V1853" s="606">
        <f>LOOKUP(Table1[[#This Row],[JV '#]],Table4[JV '#],Table4[Construction Start Dates])</f>
        <v>42587</v>
      </c>
    </row>
    <row r="1854" spans="1:22" ht="24" x14ac:dyDescent="0.25">
      <c r="A1854" s="414" t="s">
        <v>4975</v>
      </c>
      <c r="B1854" s="415" t="s">
        <v>35</v>
      </c>
      <c r="C1854" s="415">
        <v>563</v>
      </c>
      <c r="D1854" s="420">
        <v>16930</v>
      </c>
      <c r="E1854" s="430">
        <v>74190</v>
      </c>
      <c r="F1854" s="499">
        <v>26301301901171</v>
      </c>
      <c r="G1854" s="416">
        <v>12</v>
      </c>
      <c r="H1854" s="415" t="s">
        <v>4375</v>
      </c>
      <c r="I1854" s="418" t="s">
        <v>4499</v>
      </c>
      <c r="J1854" s="418" t="s">
        <v>2198</v>
      </c>
      <c r="K1854" s="418" t="s">
        <v>4500</v>
      </c>
      <c r="L1854" s="418" t="s">
        <v>4501</v>
      </c>
      <c r="M1854" s="419">
        <v>39.893055555555556</v>
      </c>
      <c r="N1854" s="419">
        <v>-79.915269444444448</v>
      </c>
      <c r="O1854" s="418">
        <v>20150301334</v>
      </c>
      <c r="P1854" s="413" t="s">
        <v>46</v>
      </c>
      <c r="Q1854" s="413" t="s">
        <v>4459</v>
      </c>
      <c r="R1854" s="413" t="s">
        <v>4382</v>
      </c>
      <c r="S1854" s="420"/>
      <c r="T1854" s="413"/>
      <c r="U1854" s="436"/>
      <c r="V1854" s="606">
        <f>LOOKUP(Table1[[#This Row],[JV '#]],Table4[JV '#],Table4[Construction Start Dates])</f>
        <v>42587</v>
      </c>
    </row>
    <row r="1855" spans="1:22" ht="24" x14ac:dyDescent="0.25">
      <c r="A1855" s="414">
        <v>564</v>
      </c>
      <c r="B1855" s="415" t="s">
        <v>35</v>
      </c>
      <c r="C1855" s="415">
        <v>564</v>
      </c>
      <c r="D1855" s="415">
        <v>13897</v>
      </c>
      <c r="E1855" s="415">
        <v>102789</v>
      </c>
      <c r="F1855" s="501">
        <v>21203100100187</v>
      </c>
      <c r="G1855" s="416">
        <v>8</v>
      </c>
      <c r="H1855" s="415" t="s">
        <v>2221</v>
      </c>
      <c r="I1855" s="418" t="s">
        <v>4976</v>
      </c>
      <c r="J1855" s="418" t="s">
        <v>4977</v>
      </c>
      <c r="K1855" s="418" t="s">
        <v>4978</v>
      </c>
      <c r="L1855" s="418" t="s">
        <v>2268</v>
      </c>
      <c r="M1855" s="419">
        <v>40.211972222222222</v>
      </c>
      <c r="N1855" s="419">
        <v>-76.90720833333333</v>
      </c>
      <c r="O1855" s="418">
        <v>20151410994</v>
      </c>
      <c r="P1855" s="413"/>
      <c r="Q1855" s="413" t="s">
        <v>63</v>
      </c>
      <c r="R1855" s="413"/>
      <c r="S1855" s="420"/>
      <c r="T1855" s="413"/>
      <c r="U1855" s="420"/>
      <c r="V1855" s="606">
        <f>LOOKUP(Table1[[#This Row],[JV '#]],Table4[JV '#],Table4[Construction Start Dates])</f>
        <v>42842</v>
      </c>
    </row>
    <row r="1856" spans="1:22" x14ac:dyDescent="0.25">
      <c r="A1856" s="414"/>
      <c r="B1856" s="415"/>
      <c r="C1856" s="459"/>
      <c r="D1856" s="456"/>
      <c r="E1856" s="416"/>
      <c r="F1856" s="496"/>
      <c r="G1856" s="416"/>
      <c r="H1856" s="415"/>
      <c r="I1856" s="418"/>
      <c r="J1856" s="418"/>
      <c r="K1856" s="418"/>
      <c r="L1856" s="503"/>
      <c r="M1856" s="419"/>
      <c r="N1856" s="419"/>
      <c r="O1856" s="418"/>
      <c r="P1856" s="413"/>
      <c r="Q1856" s="413"/>
      <c r="R1856" s="413"/>
      <c r="S1856" s="420"/>
      <c r="T1856" s="413"/>
      <c r="U1856" s="436"/>
      <c r="V1856" s="606" t="e">
        <f>LOOKUP(Table1[[#This Row],[JV '#]],Table4[JV '#],Table4[Construction Start Dates])</f>
        <v>#N/A</v>
      </c>
    </row>
    <row r="1857" spans="1:25" x14ac:dyDescent="0.25">
      <c r="A1857" s="598">
        <f>SUBTOTAL(103,Table1[Line Number])</f>
        <v>1843</v>
      </c>
      <c r="B1857" s="599"/>
      <c r="C1857" s="599">
        <f>SUBTOTAL(103,Table1[JV '#])</f>
        <v>1850</v>
      </c>
      <c r="D1857" s="599" t="e">
        <f t="array" ref="D1857">SUM(1/COUNTIF(Table1[Bridge Key '#],Table1[Bridge Key '#]))</f>
        <v>#DIV/0!</v>
      </c>
      <c r="E1857" s="599"/>
      <c r="F1857" s="600"/>
      <c r="G1857" s="599"/>
      <c r="H1857" s="599"/>
      <c r="I1857" s="601"/>
      <c r="J1857" s="601"/>
      <c r="K1857" s="601"/>
      <c r="L1857" s="601"/>
      <c r="M1857" s="602"/>
      <c r="N1857" s="602"/>
      <c r="O1857" s="601"/>
      <c r="P1857" s="601"/>
      <c r="Q1857" s="601"/>
      <c r="R1857" s="601"/>
      <c r="S1857" s="599"/>
      <c r="T1857" s="601"/>
      <c r="U1857" s="599"/>
      <c r="V1857" s="608"/>
    </row>
    <row r="1858" spans="1:25" x14ac:dyDescent="0.25">
      <c r="A1858" s="414"/>
      <c r="B1858" s="415"/>
      <c r="D1858" s="415"/>
      <c r="E1858" s="415"/>
      <c r="F1858" s="415"/>
      <c r="G1858" s="455"/>
      <c r="H1858" s="415"/>
      <c r="I1858" s="418"/>
      <c r="J1858" s="418"/>
      <c r="K1858" s="418"/>
      <c r="L1858" s="418"/>
      <c r="M1858" s="419"/>
      <c r="N1858" s="419"/>
      <c r="O1858" s="418"/>
      <c r="P1858" s="565"/>
      <c r="Q1858" s="418"/>
      <c r="R1858" s="418"/>
      <c r="S1858" s="415"/>
      <c r="U1858" s="415"/>
      <c r="V1858" s="431"/>
      <c r="W1858" s="415"/>
      <c r="X1858" s="415"/>
      <c r="Y1858" s="415"/>
    </row>
    <row r="1859" spans="1:25" x14ac:dyDescent="0.25">
      <c r="A1859" s="414"/>
      <c r="B1859" s="415"/>
      <c r="D1859" s="415"/>
      <c r="E1859" s="415"/>
      <c r="F1859" s="415"/>
      <c r="G1859" s="455"/>
      <c r="H1859" s="415"/>
      <c r="I1859" s="418"/>
      <c r="J1859" s="418"/>
      <c r="K1859" s="418"/>
      <c r="L1859" s="418"/>
      <c r="M1859" s="419"/>
      <c r="N1859" s="419"/>
      <c r="O1859" s="418"/>
      <c r="P1859" s="565"/>
      <c r="Q1859" s="418"/>
      <c r="R1859" s="418" t="s">
        <v>4979</v>
      </c>
      <c r="S1859" s="415"/>
      <c r="U1859" s="415"/>
      <c r="V1859" s="431"/>
      <c r="W1859" s="415"/>
      <c r="X1859" s="415"/>
      <c r="Y1859" s="415"/>
    </row>
    <row r="1860" spans="1:25" x14ac:dyDescent="0.25">
      <c r="A1860" s="547"/>
      <c r="B1860" s="420"/>
      <c r="D1860" s="420"/>
      <c r="E1860" s="420"/>
      <c r="F1860" s="420"/>
      <c r="G1860" s="455"/>
      <c r="H1860" s="415"/>
      <c r="I1860" s="418"/>
      <c r="J1860" s="418"/>
      <c r="K1860" s="418"/>
      <c r="L1860" s="418"/>
      <c r="M1860" s="419"/>
      <c r="N1860" s="419"/>
      <c r="O1860" s="418"/>
      <c r="P1860" s="565"/>
      <c r="Q1860" s="418"/>
      <c r="R1860" s="418"/>
      <c r="S1860" s="415"/>
      <c r="U1860" s="415"/>
      <c r="V1860" s="431"/>
      <c r="W1860" s="415"/>
      <c r="X1860" s="415"/>
      <c r="Y1860" s="415"/>
    </row>
    <row r="1861" spans="1:25" x14ac:dyDescent="0.25">
      <c r="A1861" s="547"/>
      <c r="B1861" s="420"/>
      <c r="D1861" s="420"/>
      <c r="E1861" s="420"/>
      <c r="F1861" s="420"/>
      <c r="G1861" s="455"/>
      <c r="H1861" s="415"/>
      <c r="I1861" s="418"/>
      <c r="J1861" s="418"/>
      <c r="K1861" s="418"/>
      <c r="L1861" s="418"/>
      <c r="M1861" s="419"/>
      <c r="N1861" s="419"/>
      <c r="O1861" s="418"/>
      <c r="P1861" s="565"/>
      <c r="Q1861" s="418"/>
      <c r="R1861" s="418"/>
      <c r="S1861" s="415"/>
      <c r="U1861" s="415"/>
      <c r="V1861" s="431"/>
      <c r="W1861" s="415"/>
      <c r="X1861" s="415"/>
      <c r="Y1861" s="415"/>
    </row>
    <row r="1862" spans="1:25" x14ac:dyDescent="0.25">
      <c r="A1862" s="547"/>
      <c r="B1862" s="420"/>
      <c r="D1862" s="420"/>
      <c r="E1862" s="420"/>
      <c r="F1862" s="420"/>
      <c r="G1862" s="455"/>
      <c r="H1862" s="415"/>
      <c r="I1862" s="418"/>
      <c r="J1862" s="418"/>
      <c r="K1862" s="418"/>
      <c r="L1862" s="418"/>
      <c r="M1862" s="419"/>
      <c r="N1862" s="419"/>
      <c r="O1862" s="418"/>
      <c r="P1862" s="565"/>
      <c r="Q1862" s="418"/>
      <c r="R1862" s="418"/>
      <c r="S1862" s="415"/>
      <c r="U1862" s="415"/>
      <c r="V1862" s="431"/>
      <c r="W1862" s="415"/>
      <c r="X1862" s="415"/>
      <c r="Y1862" s="415"/>
    </row>
    <row r="1863" spans="1:25" x14ac:dyDescent="0.25">
      <c r="A1863" s="547"/>
      <c r="B1863" s="420"/>
      <c r="D1863" s="420"/>
      <c r="E1863" s="420"/>
      <c r="F1863" s="420"/>
      <c r="G1863" s="455"/>
      <c r="H1863" s="415"/>
      <c r="I1863" s="418"/>
      <c r="J1863" s="418"/>
      <c r="K1863" s="418"/>
      <c r="L1863" s="418"/>
      <c r="M1863" s="419"/>
      <c r="N1863" s="419"/>
      <c r="O1863" s="418"/>
      <c r="P1863" s="565"/>
      <c r="Q1863" s="418"/>
      <c r="R1863" s="418"/>
      <c r="S1863" s="415"/>
      <c r="U1863" s="415"/>
      <c r="V1863" s="431"/>
      <c r="W1863" s="415"/>
      <c r="X1863" s="415"/>
      <c r="Y1863" s="415"/>
    </row>
    <row r="1864" spans="1:25" x14ac:dyDescent="0.25">
      <c r="A1864" s="547"/>
      <c r="B1864" s="420"/>
      <c r="D1864" s="420"/>
      <c r="E1864" s="420"/>
      <c r="F1864" s="420"/>
      <c r="G1864" s="455"/>
      <c r="H1864" s="415"/>
      <c r="I1864" s="418"/>
      <c r="J1864" s="418"/>
      <c r="K1864" s="418"/>
      <c r="L1864" s="418"/>
      <c r="M1864" s="419"/>
      <c r="N1864" s="419"/>
      <c r="O1864" s="418"/>
      <c r="P1864" s="565"/>
      <c r="Q1864" s="418"/>
      <c r="R1864" s="418"/>
      <c r="S1864" s="415"/>
      <c r="U1864" s="415"/>
      <c r="V1864" s="431"/>
      <c r="W1864" s="415"/>
      <c r="X1864" s="415"/>
      <c r="Y1864" s="415"/>
    </row>
    <row r="1865" spans="1:25" x14ac:dyDescent="0.25">
      <c r="A1865" s="547"/>
      <c r="B1865" s="420"/>
      <c r="D1865" s="420"/>
      <c r="E1865" s="420"/>
      <c r="F1865" s="420"/>
      <c r="G1865" s="455"/>
      <c r="H1865" s="415"/>
      <c r="I1865" s="418"/>
      <c r="J1865" s="418"/>
      <c r="K1865" s="418"/>
      <c r="L1865" s="418"/>
      <c r="M1865" s="419"/>
      <c r="N1865" s="419"/>
      <c r="O1865" s="418"/>
      <c r="P1865" s="565"/>
      <c r="Q1865" s="418"/>
      <c r="R1865" s="418"/>
      <c r="S1865" s="415"/>
      <c r="U1865" s="415"/>
      <c r="V1865" s="431"/>
      <c r="W1865" s="415"/>
      <c r="X1865" s="415"/>
      <c r="Y1865" s="415"/>
    </row>
    <row r="1866" spans="1:25" x14ac:dyDescent="0.25">
      <c r="A1866" s="547"/>
      <c r="B1866" s="420"/>
      <c r="D1866" s="420"/>
      <c r="E1866" s="420"/>
      <c r="F1866" s="420"/>
      <c r="G1866" s="455"/>
      <c r="H1866" s="415"/>
      <c r="I1866" s="418"/>
      <c r="J1866" s="418"/>
      <c r="K1866" s="418"/>
      <c r="L1866" s="418"/>
      <c r="M1866" s="419"/>
      <c r="N1866" s="419"/>
      <c r="O1866" s="418"/>
      <c r="P1866" s="565"/>
      <c r="Q1866" s="418"/>
      <c r="R1866" s="418"/>
      <c r="S1866" s="415"/>
      <c r="U1866" s="415"/>
      <c r="V1866" s="431"/>
      <c r="W1866" s="415"/>
      <c r="X1866" s="415"/>
      <c r="Y1866" s="415"/>
    </row>
    <row r="1867" spans="1:25" x14ac:dyDescent="0.25">
      <c r="A1867" s="547"/>
      <c r="B1867" s="420"/>
      <c r="D1867" s="420"/>
      <c r="E1867" s="420"/>
      <c r="F1867" s="420"/>
      <c r="G1867" s="455"/>
      <c r="H1867" s="415"/>
      <c r="I1867" s="418"/>
      <c r="J1867" s="418"/>
      <c r="K1867" s="418"/>
      <c r="L1867" s="418"/>
      <c r="M1867" s="419"/>
      <c r="N1867" s="419"/>
      <c r="O1867" s="418"/>
      <c r="P1867" s="565"/>
      <c r="Q1867" s="418"/>
      <c r="R1867" s="418"/>
      <c r="S1867" s="415"/>
      <c r="U1867" s="415"/>
      <c r="V1867" s="431"/>
      <c r="W1867" s="415"/>
      <c r="X1867" s="415"/>
      <c r="Y1867" s="415"/>
    </row>
    <row r="1868" spans="1:25" x14ac:dyDescent="0.25">
      <c r="A1868" s="414"/>
      <c r="B1868" s="415"/>
      <c r="D1868" s="415"/>
      <c r="E1868" s="415"/>
      <c r="F1868" s="415"/>
      <c r="G1868" s="455"/>
      <c r="H1868" s="415"/>
      <c r="I1868" s="418"/>
      <c r="J1868" s="418"/>
      <c r="K1868" s="418"/>
      <c r="L1868" s="418"/>
      <c r="M1868" s="419"/>
      <c r="N1868" s="419"/>
      <c r="O1868" s="418"/>
      <c r="P1868" s="565"/>
      <c r="Q1868" s="418"/>
      <c r="R1868" s="418"/>
      <c r="S1868" s="415"/>
      <c r="U1868" s="415"/>
      <c r="V1868" s="431"/>
      <c r="W1868" s="415"/>
      <c r="X1868" s="415"/>
      <c r="Y1868" s="415"/>
    </row>
    <row r="1869" spans="1:25" x14ac:dyDescent="0.25">
      <c r="A1869" s="414"/>
      <c r="B1869" s="415"/>
      <c r="D1869" s="415" t="s">
        <v>4980</v>
      </c>
      <c r="E1869" s="415"/>
      <c r="F1869" s="415"/>
      <c r="G1869" s="548"/>
      <c r="H1869" s="415"/>
      <c r="I1869" s="418"/>
      <c r="J1869" s="418"/>
      <c r="K1869" s="418"/>
      <c r="L1869" s="418"/>
      <c r="M1869" s="419"/>
      <c r="N1869" s="419"/>
      <c r="O1869" s="418"/>
      <c r="P1869" s="565"/>
      <c r="Q1869" s="418"/>
      <c r="R1869" s="418"/>
      <c r="S1869" s="415"/>
      <c r="U1869" s="415"/>
      <c r="V1869" s="431"/>
      <c r="W1869" s="415"/>
      <c r="X1869" s="415"/>
      <c r="Y1869" s="415"/>
    </row>
    <row r="1870" spans="1:25" x14ac:dyDescent="0.25">
      <c r="A1870" s="414"/>
      <c r="B1870" s="415"/>
      <c r="D1870" s="415" t="s">
        <v>4980</v>
      </c>
      <c r="E1870" s="415"/>
      <c r="F1870" s="415"/>
      <c r="G1870" s="548"/>
      <c r="H1870" s="415"/>
      <c r="I1870" s="418"/>
      <c r="J1870" s="418"/>
      <c r="K1870" s="418"/>
      <c r="L1870" s="418"/>
      <c r="M1870" s="419"/>
      <c r="N1870" s="419"/>
      <c r="O1870" s="418"/>
      <c r="P1870" s="565"/>
      <c r="Q1870" s="418"/>
      <c r="R1870" s="418"/>
      <c r="S1870" s="415"/>
      <c r="U1870" s="415"/>
      <c r="V1870" s="431"/>
      <c r="W1870" s="415"/>
      <c r="X1870" s="415"/>
      <c r="Y1870" s="415"/>
    </row>
    <row r="1871" spans="1:25" x14ac:dyDescent="0.25">
      <c r="A1871" s="414"/>
      <c r="B1871" s="415"/>
      <c r="D1871" s="415" t="s">
        <v>4980</v>
      </c>
      <c r="E1871" s="415"/>
      <c r="F1871" s="415"/>
      <c r="G1871" s="548"/>
      <c r="H1871" s="415"/>
      <c r="I1871" s="418"/>
      <c r="J1871" s="418"/>
      <c r="K1871" s="418"/>
      <c r="L1871" s="418"/>
      <c r="M1871" s="419"/>
      <c r="N1871" s="419"/>
      <c r="O1871" s="418"/>
      <c r="P1871" s="565"/>
      <c r="Q1871" s="418"/>
      <c r="R1871" s="418"/>
      <c r="S1871" s="415"/>
      <c r="U1871" s="415"/>
      <c r="V1871" s="431"/>
      <c r="W1871" s="415"/>
      <c r="X1871" s="415"/>
      <c r="Y1871" s="415"/>
    </row>
    <row r="1872" spans="1:25" x14ac:dyDescent="0.25">
      <c r="A1872" s="414"/>
      <c r="B1872" s="415"/>
      <c r="D1872" s="415" t="s">
        <v>4980</v>
      </c>
      <c r="E1872" s="415"/>
      <c r="F1872" s="415"/>
      <c r="G1872" s="548"/>
      <c r="H1872" s="415"/>
      <c r="I1872" s="418"/>
      <c r="J1872" s="418"/>
      <c r="K1872" s="418"/>
      <c r="L1872" s="418"/>
      <c r="M1872" s="419"/>
      <c r="N1872" s="419"/>
      <c r="O1872" s="418"/>
      <c r="P1872" s="565"/>
      <c r="Q1872" s="418"/>
      <c r="R1872" s="418"/>
      <c r="S1872" s="415"/>
      <c r="U1872" s="415"/>
      <c r="V1872" s="431"/>
      <c r="W1872" s="415"/>
      <c r="X1872" s="415"/>
      <c r="Y1872" s="415"/>
    </row>
    <row r="1873" spans="1:25" x14ac:dyDescent="0.25">
      <c r="A1873" s="414"/>
      <c r="B1873" s="415"/>
      <c r="D1873" s="415" t="s">
        <v>4980</v>
      </c>
      <c r="E1873" s="415"/>
      <c r="F1873" s="415"/>
      <c r="G1873" s="548"/>
      <c r="H1873" s="415"/>
      <c r="I1873" s="418"/>
      <c r="J1873" s="418"/>
      <c r="K1873" s="418"/>
      <c r="L1873" s="418"/>
      <c r="M1873" s="419"/>
      <c r="N1873" s="419"/>
      <c r="O1873" s="418"/>
      <c r="P1873" s="565"/>
      <c r="Q1873" s="418"/>
      <c r="R1873" s="418"/>
      <c r="S1873" s="415"/>
      <c r="U1873" s="415"/>
      <c r="V1873" s="431"/>
      <c r="W1873" s="415"/>
      <c r="X1873" s="415"/>
      <c r="Y1873" s="415"/>
    </row>
    <row r="1874" spans="1:25" x14ac:dyDescent="0.25">
      <c r="A1874" s="414"/>
      <c r="B1874" s="415"/>
      <c r="D1874" s="415" t="s">
        <v>4980</v>
      </c>
      <c r="E1874" s="415"/>
      <c r="F1874" s="415"/>
      <c r="G1874" s="548"/>
      <c r="H1874" s="415"/>
      <c r="I1874" s="418"/>
      <c r="J1874" s="418"/>
      <c r="K1874" s="418"/>
      <c r="L1874" s="418"/>
      <c r="M1874" s="419"/>
      <c r="N1874" s="419"/>
      <c r="O1874" s="418"/>
      <c r="P1874" s="565"/>
      <c r="Q1874" s="418"/>
      <c r="R1874" s="418"/>
      <c r="S1874" s="415"/>
      <c r="U1874" s="415"/>
      <c r="V1874" s="431"/>
      <c r="W1874" s="415"/>
      <c r="X1874" s="415"/>
      <c r="Y1874" s="415"/>
    </row>
    <row r="1875" spans="1:25" x14ac:dyDescent="0.25">
      <c r="A1875" s="414"/>
      <c r="B1875" s="415"/>
      <c r="D1875" s="415" t="s">
        <v>4980</v>
      </c>
      <c r="E1875" s="415"/>
      <c r="F1875" s="415"/>
      <c r="G1875" s="548"/>
      <c r="H1875" s="415"/>
      <c r="I1875" s="418"/>
      <c r="J1875" s="418"/>
      <c r="K1875" s="418"/>
      <c r="L1875" s="418"/>
      <c r="M1875" s="419"/>
      <c r="N1875" s="419"/>
      <c r="O1875" s="418"/>
      <c r="P1875" s="565"/>
      <c r="Q1875" s="418"/>
      <c r="R1875" s="418"/>
      <c r="S1875" s="415"/>
      <c r="U1875" s="415"/>
      <c r="V1875" s="431"/>
      <c r="W1875" s="415"/>
      <c r="X1875" s="415"/>
      <c r="Y1875" s="415"/>
    </row>
    <row r="1876" spans="1:25" x14ac:dyDescent="0.25">
      <c r="A1876" s="414"/>
      <c r="B1876" s="415"/>
      <c r="D1876" s="415" t="s">
        <v>4980</v>
      </c>
      <c r="E1876" s="415"/>
      <c r="F1876" s="415"/>
      <c r="G1876" s="548"/>
      <c r="H1876" s="415"/>
      <c r="I1876" s="418"/>
      <c r="J1876" s="418"/>
      <c r="K1876" s="418"/>
      <c r="L1876" s="418"/>
      <c r="M1876" s="419"/>
      <c r="N1876" s="419"/>
      <c r="O1876" s="418"/>
      <c r="P1876" s="565"/>
      <c r="Q1876" s="418"/>
      <c r="R1876" s="418"/>
      <c r="S1876" s="415"/>
      <c r="U1876" s="415"/>
      <c r="V1876" s="431"/>
      <c r="W1876" s="415"/>
      <c r="X1876" s="415"/>
      <c r="Y1876" s="415"/>
    </row>
  </sheetData>
  <sheetProtection sort="0" autoFilter="0" pivotTables="0"/>
  <hyperlinks>
    <hyperlink ref="R565" r:id="rId1"/>
    <hyperlink ref="R566" r:id="rId2"/>
    <hyperlink ref="R692" r:id="rId3"/>
    <hyperlink ref="R691" r:id="rId4"/>
    <hyperlink ref="R844" r:id="rId5"/>
    <hyperlink ref="R854" r:id="rId6"/>
    <hyperlink ref="R878" r:id="rId7"/>
    <hyperlink ref="R977" r:id="rId8"/>
    <hyperlink ref="R567" r:id="rId9"/>
    <hyperlink ref="R568" r:id="rId10"/>
    <hyperlink ref="R570" r:id="rId11"/>
    <hyperlink ref="R569" r:id="rId12"/>
    <hyperlink ref="R480" r:id="rId13"/>
    <hyperlink ref="R975" r:id="rId14"/>
  </hyperlinks>
  <printOptions horizontalCentered="1"/>
  <pageMargins left="0.25" right="0.25" top="0.75" bottom="0.75" header="0.3" footer="0.3"/>
  <pageSetup paperSize="3" scale="20" fitToHeight="0" orientation="landscape" r:id="rId15"/>
  <headerFooter>
    <oddHeader>&amp;C&amp;"-,Bold"&amp;18Utility Tracking Report</oddHeader>
    <oddFooter>&amp;L&amp;D&amp;C&amp;P of &amp;N&amp;R&amp;F</oddFooter>
  </headerFooter>
  <tableParts count="1">
    <tablePart r:id="rId1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61"/>
  <sheetViews>
    <sheetView workbookViewId="0">
      <selection activeCell="L2" sqref="L2:L556"/>
    </sheetView>
  </sheetViews>
  <sheetFormatPr defaultRowHeight="15" x14ac:dyDescent="0.25"/>
  <cols>
    <col min="8" max="11" width="12" customWidth="1"/>
  </cols>
  <sheetData>
    <row r="1" spans="1:12" ht="42.6" customHeight="1" x14ac:dyDescent="0.25">
      <c r="A1" s="33" t="s">
        <v>4987</v>
      </c>
      <c r="B1" s="34" t="s">
        <v>7486</v>
      </c>
      <c r="C1" s="35" t="s">
        <v>7487</v>
      </c>
      <c r="D1" s="35" t="s">
        <v>7488</v>
      </c>
      <c r="E1" s="53" t="s">
        <v>7489</v>
      </c>
      <c r="F1" s="447"/>
      <c r="G1" s="447"/>
      <c r="H1" s="61" t="s">
        <v>7490</v>
      </c>
      <c r="I1" s="61" t="s">
        <v>7491</v>
      </c>
      <c r="J1" s="61" t="s">
        <v>7492</v>
      </c>
      <c r="K1" s="61" t="s">
        <v>7493</v>
      </c>
      <c r="L1" s="61" t="s">
        <v>7494</v>
      </c>
    </row>
    <row r="2" spans="1:12" x14ac:dyDescent="0.25">
      <c r="A2" s="36" t="s">
        <v>1620</v>
      </c>
      <c r="B2" s="37" t="s">
        <v>5211</v>
      </c>
      <c r="C2" s="38" t="s">
        <v>7455</v>
      </c>
      <c r="D2" s="38" t="s">
        <v>36</v>
      </c>
      <c r="E2" s="54" t="s">
        <v>6565</v>
      </c>
      <c r="F2" s="447"/>
      <c r="G2" s="447"/>
      <c r="H2" s="9" t="s">
        <v>5358</v>
      </c>
      <c r="I2" s="28">
        <v>30</v>
      </c>
      <c r="J2" s="447">
        <v>3.375</v>
      </c>
      <c r="K2" s="447">
        <f t="shared" ref="K2:K65" si="0">I2+J2</f>
        <v>33.375</v>
      </c>
      <c r="L2" s="447">
        <f>K2-H2</f>
        <v>7.875</v>
      </c>
    </row>
    <row r="3" spans="1:12" x14ac:dyDescent="0.25">
      <c r="A3" s="43" t="s">
        <v>1620</v>
      </c>
      <c r="B3" s="37" t="s">
        <v>5212</v>
      </c>
      <c r="C3" s="44" t="s">
        <v>7455</v>
      </c>
      <c r="D3" s="39" t="s">
        <v>36</v>
      </c>
      <c r="E3" s="55">
        <v>30</v>
      </c>
      <c r="F3" s="447"/>
      <c r="G3" s="447"/>
      <c r="H3" s="9" t="s">
        <v>5386</v>
      </c>
      <c r="I3" s="28">
        <v>28</v>
      </c>
      <c r="J3" s="447">
        <v>3.375</v>
      </c>
      <c r="K3" s="447">
        <f t="shared" si="0"/>
        <v>31.375</v>
      </c>
      <c r="L3" s="447">
        <f t="shared" ref="L3:L66" si="1">K3-H3</f>
        <v>5.6750000000000007</v>
      </c>
    </row>
    <row r="4" spans="1:12" x14ac:dyDescent="0.25">
      <c r="A4" s="36" t="s">
        <v>1620</v>
      </c>
      <c r="B4" s="37" t="s">
        <v>5213</v>
      </c>
      <c r="C4" s="38" t="s">
        <v>7455</v>
      </c>
      <c r="D4" s="38" t="s">
        <v>36</v>
      </c>
      <c r="E4" s="54" t="s">
        <v>5501</v>
      </c>
      <c r="F4" s="447"/>
      <c r="G4" s="447"/>
      <c r="H4" s="9" t="s">
        <v>5390</v>
      </c>
      <c r="I4" s="28">
        <v>52</v>
      </c>
      <c r="J4" s="447">
        <v>3.375</v>
      </c>
      <c r="K4" s="447">
        <f t="shared" si="0"/>
        <v>55.375</v>
      </c>
      <c r="L4" s="447">
        <f t="shared" si="1"/>
        <v>21.875</v>
      </c>
    </row>
    <row r="5" spans="1:12" x14ac:dyDescent="0.25">
      <c r="A5" s="36" t="s">
        <v>1620</v>
      </c>
      <c r="B5" s="37" t="s">
        <v>5216</v>
      </c>
      <c r="C5" s="38" t="s">
        <v>7455</v>
      </c>
      <c r="D5" s="38" t="s">
        <v>36</v>
      </c>
      <c r="E5" s="54" t="s">
        <v>5399</v>
      </c>
      <c r="F5" s="447"/>
      <c r="G5" s="447"/>
      <c r="H5" s="9" t="s">
        <v>5373</v>
      </c>
      <c r="I5" s="28">
        <v>32</v>
      </c>
      <c r="J5" s="447">
        <v>3.375</v>
      </c>
      <c r="K5" s="447">
        <f t="shared" si="0"/>
        <v>35.375</v>
      </c>
      <c r="L5" s="447">
        <f t="shared" si="1"/>
        <v>8.7749999999999986</v>
      </c>
    </row>
    <row r="6" spans="1:12" x14ac:dyDescent="0.25">
      <c r="A6" s="36" t="s">
        <v>1620</v>
      </c>
      <c r="B6" s="37" t="s">
        <v>5217</v>
      </c>
      <c r="C6" s="38" t="s">
        <v>7455</v>
      </c>
      <c r="D6" s="38" t="s">
        <v>36</v>
      </c>
      <c r="E6" s="54" t="s">
        <v>5501</v>
      </c>
      <c r="F6" s="447"/>
      <c r="G6" s="447"/>
      <c r="H6" s="11" t="s">
        <v>5395</v>
      </c>
      <c r="I6" s="28">
        <v>28</v>
      </c>
      <c r="J6" s="447">
        <v>3.375</v>
      </c>
      <c r="K6" s="447">
        <f t="shared" si="0"/>
        <v>31.375</v>
      </c>
      <c r="L6" s="447">
        <f t="shared" si="1"/>
        <v>6.9750000000000014</v>
      </c>
    </row>
    <row r="7" spans="1:12" x14ac:dyDescent="0.25">
      <c r="A7" s="36" t="s">
        <v>1620</v>
      </c>
      <c r="B7" s="37" t="s">
        <v>5218</v>
      </c>
      <c r="C7" s="38" t="s">
        <v>7455</v>
      </c>
      <c r="D7" s="38" t="s">
        <v>36</v>
      </c>
      <c r="E7" s="54" t="s">
        <v>5501</v>
      </c>
      <c r="F7" s="447"/>
      <c r="G7" s="447"/>
      <c r="H7" s="9" t="s">
        <v>5399</v>
      </c>
      <c r="I7" s="28">
        <v>32</v>
      </c>
      <c r="J7" s="447">
        <v>3.375</v>
      </c>
      <c r="K7" s="447">
        <f t="shared" si="0"/>
        <v>35.375</v>
      </c>
      <c r="L7" s="447">
        <f t="shared" si="1"/>
        <v>9.375</v>
      </c>
    </row>
    <row r="8" spans="1:12" x14ac:dyDescent="0.25">
      <c r="A8" s="36" t="s">
        <v>1620</v>
      </c>
      <c r="B8" s="37" t="s">
        <v>5219</v>
      </c>
      <c r="C8" s="38" t="s">
        <v>7455</v>
      </c>
      <c r="D8" s="38" t="s">
        <v>36</v>
      </c>
      <c r="E8" s="54" t="s">
        <v>5441</v>
      </c>
      <c r="F8" s="447"/>
      <c r="G8" s="447"/>
      <c r="H8" s="9" t="s">
        <v>5403</v>
      </c>
      <c r="I8" s="28">
        <v>32</v>
      </c>
      <c r="J8" s="447">
        <v>3.375</v>
      </c>
      <c r="K8" s="447">
        <f t="shared" si="0"/>
        <v>35.375</v>
      </c>
      <c r="L8" s="447">
        <f t="shared" si="1"/>
        <v>9.1750000000000007</v>
      </c>
    </row>
    <row r="9" spans="1:12" x14ac:dyDescent="0.25">
      <c r="A9" s="36" t="s">
        <v>1620</v>
      </c>
      <c r="B9" s="37" t="s">
        <v>5220</v>
      </c>
      <c r="C9" s="38" t="s">
        <v>7455</v>
      </c>
      <c r="D9" s="38" t="s">
        <v>110</v>
      </c>
      <c r="E9" s="54" t="s">
        <v>5209</v>
      </c>
      <c r="F9" s="447"/>
      <c r="G9" s="447"/>
      <c r="H9" s="9" t="s">
        <v>5209</v>
      </c>
      <c r="I9" s="28">
        <v>32</v>
      </c>
      <c r="J9" s="447">
        <v>3.375</v>
      </c>
      <c r="K9" s="447">
        <f t="shared" si="0"/>
        <v>35.375</v>
      </c>
      <c r="L9" s="447">
        <f t="shared" si="1"/>
        <v>2.375</v>
      </c>
    </row>
    <row r="10" spans="1:12" x14ac:dyDescent="0.25">
      <c r="A10" s="36" t="s">
        <v>1620</v>
      </c>
      <c r="B10" s="37" t="s">
        <v>5221</v>
      </c>
      <c r="C10" s="38" t="s">
        <v>7455</v>
      </c>
      <c r="D10" s="38" t="s">
        <v>116</v>
      </c>
      <c r="E10" s="54" t="s">
        <v>5657</v>
      </c>
      <c r="F10" s="447"/>
      <c r="G10" s="447"/>
      <c r="H10" s="9" t="s">
        <v>5223</v>
      </c>
      <c r="I10" s="28">
        <v>34</v>
      </c>
      <c r="J10" s="447">
        <v>3.375</v>
      </c>
      <c r="K10" s="447">
        <f t="shared" si="0"/>
        <v>37.375</v>
      </c>
      <c r="L10" s="447">
        <f t="shared" si="1"/>
        <v>11.574999999999999</v>
      </c>
    </row>
    <row r="11" spans="1:12" x14ac:dyDescent="0.25">
      <c r="A11" s="36" t="s">
        <v>1620</v>
      </c>
      <c r="B11" s="37" t="s">
        <v>5226</v>
      </c>
      <c r="C11" s="38" t="s">
        <v>7455</v>
      </c>
      <c r="D11" s="38" t="s">
        <v>116</v>
      </c>
      <c r="E11" s="54" t="s">
        <v>5935</v>
      </c>
      <c r="F11" s="447"/>
      <c r="G11" s="447"/>
      <c r="H11" s="9" t="s">
        <v>5436</v>
      </c>
      <c r="I11" s="28">
        <v>24</v>
      </c>
      <c r="J11" s="447">
        <v>3.375</v>
      </c>
      <c r="K11" s="447">
        <f t="shared" si="0"/>
        <v>27.375</v>
      </c>
      <c r="L11" s="447">
        <f t="shared" si="1"/>
        <v>9.4750000000000014</v>
      </c>
    </row>
    <row r="12" spans="1:12" x14ac:dyDescent="0.25">
      <c r="A12" s="36" t="s">
        <v>1620</v>
      </c>
      <c r="B12" s="37" t="s">
        <v>5229</v>
      </c>
      <c r="C12" s="38" t="s">
        <v>7455</v>
      </c>
      <c r="D12" s="38" t="s">
        <v>116</v>
      </c>
      <c r="E12" s="54" t="s">
        <v>5358</v>
      </c>
      <c r="F12" s="447"/>
      <c r="G12" s="447"/>
      <c r="H12" s="9" t="s">
        <v>6731</v>
      </c>
      <c r="I12" s="28">
        <v>28</v>
      </c>
      <c r="J12" s="447">
        <v>3.375</v>
      </c>
      <c r="K12" s="447">
        <f t="shared" si="0"/>
        <v>31.375</v>
      </c>
      <c r="L12" s="447">
        <f t="shared" si="1"/>
        <v>1.875</v>
      </c>
    </row>
    <row r="13" spans="1:12" x14ac:dyDescent="0.25">
      <c r="A13" s="43" t="s">
        <v>1620</v>
      </c>
      <c r="B13" s="37" t="s">
        <v>5231</v>
      </c>
      <c r="C13" s="45" t="s">
        <v>7455</v>
      </c>
      <c r="D13" s="39" t="s">
        <v>116</v>
      </c>
      <c r="E13" s="55">
        <v>27.5</v>
      </c>
      <c r="F13" s="447"/>
      <c r="G13" s="447"/>
      <c r="H13" s="9" t="s">
        <v>5441</v>
      </c>
      <c r="I13" s="31">
        <v>32</v>
      </c>
      <c r="J13" s="447">
        <v>3.375</v>
      </c>
      <c r="K13" s="447">
        <f t="shared" si="0"/>
        <v>35.375</v>
      </c>
      <c r="L13" s="447">
        <f t="shared" si="1"/>
        <v>10.875</v>
      </c>
    </row>
    <row r="14" spans="1:12" x14ac:dyDescent="0.25">
      <c r="A14" s="36" t="s">
        <v>1620</v>
      </c>
      <c r="B14" s="37" t="s">
        <v>5232</v>
      </c>
      <c r="C14" s="38" t="s">
        <v>7455</v>
      </c>
      <c r="D14" s="38" t="s">
        <v>142</v>
      </c>
      <c r="E14" s="54" t="s">
        <v>5638</v>
      </c>
      <c r="F14" s="447"/>
      <c r="G14" s="447"/>
      <c r="H14" s="9" t="s">
        <v>5447</v>
      </c>
      <c r="I14" s="27">
        <v>24</v>
      </c>
      <c r="J14" s="447">
        <v>3.375</v>
      </c>
      <c r="K14" s="447">
        <f t="shared" si="0"/>
        <v>27.375</v>
      </c>
      <c r="L14" s="447">
        <f t="shared" si="1"/>
        <v>9.375</v>
      </c>
    </row>
    <row r="15" spans="1:12" x14ac:dyDescent="0.25">
      <c r="A15" s="36" t="s">
        <v>1620</v>
      </c>
      <c r="B15" s="37" t="s">
        <v>5233</v>
      </c>
      <c r="C15" s="38" t="s">
        <v>7455</v>
      </c>
      <c r="D15" s="38" t="s">
        <v>142</v>
      </c>
      <c r="E15" s="54" t="s">
        <v>5310</v>
      </c>
      <c r="F15" s="447"/>
      <c r="G15" s="447"/>
      <c r="H15" s="9" t="s">
        <v>5451</v>
      </c>
      <c r="I15" s="27">
        <v>24</v>
      </c>
      <c r="J15" s="447">
        <v>3.375</v>
      </c>
      <c r="K15" s="447">
        <f t="shared" si="0"/>
        <v>27.375</v>
      </c>
      <c r="L15" s="447">
        <f t="shared" si="1"/>
        <v>10.975000000000001</v>
      </c>
    </row>
    <row r="16" spans="1:12" x14ac:dyDescent="0.25">
      <c r="A16" s="36" t="s">
        <v>1620</v>
      </c>
      <c r="B16" s="37" t="s">
        <v>5234</v>
      </c>
      <c r="C16" s="38" t="s">
        <v>7455</v>
      </c>
      <c r="D16" s="38" t="s">
        <v>142</v>
      </c>
      <c r="E16" s="54" t="s">
        <v>6179</v>
      </c>
      <c r="F16" s="447"/>
      <c r="G16" s="447"/>
      <c r="H16" s="9" t="s">
        <v>5403</v>
      </c>
      <c r="I16" s="31">
        <v>24</v>
      </c>
      <c r="J16" s="447">
        <v>3.375</v>
      </c>
      <c r="K16" s="447">
        <f t="shared" si="0"/>
        <v>27.375</v>
      </c>
      <c r="L16" s="447">
        <f t="shared" si="1"/>
        <v>1.1750000000000007</v>
      </c>
    </row>
    <row r="17" spans="1:12" x14ac:dyDescent="0.25">
      <c r="A17" s="36" t="s">
        <v>1620</v>
      </c>
      <c r="B17" s="37" t="s">
        <v>5235</v>
      </c>
      <c r="C17" s="38" t="s">
        <v>7455</v>
      </c>
      <c r="D17" s="38" t="s">
        <v>169</v>
      </c>
      <c r="E17" s="54" t="s">
        <v>5399</v>
      </c>
      <c r="F17" s="447"/>
      <c r="G17" s="447"/>
      <c r="H17" s="9" t="s">
        <v>5209</v>
      </c>
      <c r="I17" s="28">
        <v>32</v>
      </c>
      <c r="J17" s="447">
        <v>3.375</v>
      </c>
      <c r="K17" s="447">
        <f t="shared" si="0"/>
        <v>35.375</v>
      </c>
      <c r="L17" s="447">
        <f>K17-H17</f>
        <v>2.375</v>
      </c>
    </row>
    <row r="18" spans="1:12" x14ac:dyDescent="0.25">
      <c r="A18" s="36" t="s">
        <v>1620</v>
      </c>
      <c r="B18" s="37" t="s">
        <v>5236</v>
      </c>
      <c r="C18" s="38" t="s">
        <v>7455</v>
      </c>
      <c r="D18" s="38" t="s">
        <v>169</v>
      </c>
      <c r="E18" s="54" t="s">
        <v>5614</v>
      </c>
      <c r="F18" s="447"/>
      <c r="G18" s="447"/>
      <c r="H18" s="9" t="s">
        <v>5496</v>
      </c>
      <c r="I18" s="31">
        <v>33</v>
      </c>
      <c r="J18" s="447">
        <v>3.375</v>
      </c>
      <c r="K18" s="447">
        <f t="shared" si="0"/>
        <v>36.375</v>
      </c>
      <c r="L18" s="447">
        <f t="shared" si="1"/>
        <v>10.274999999999999</v>
      </c>
    </row>
    <row r="19" spans="1:12" x14ac:dyDescent="0.25">
      <c r="A19" s="36" t="s">
        <v>1620</v>
      </c>
      <c r="B19" s="37" t="s">
        <v>5237</v>
      </c>
      <c r="C19" s="38" t="s">
        <v>7455</v>
      </c>
      <c r="D19" s="38" t="s">
        <v>193</v>
      </c>
      <c r="E19" s="54" t="s">
        <v>6435</v>
      </c>
      <c r="F19" s="447"/>
      <c r="G19" s="447"/>
      <c r="H19" s="57" t="s">
        <v>5441</v>
      </c>
      <c r="I19" s="31">
        <v>30</v>
      </c>
      <c r="J19" s="447">
        <v>3.375</v>
      </c>
      <c r="K19" s="447">
        <f t="shared" si="0"/>
        <v>33.375</v>
      </c>
      <c r="L19" s="447">
        <f t="shared" si="1"/>
        <v>8.875</v>
      </c>
    </row>
    <row r="20" spans="1:12" x14ac:dyDescent="0.25">
      <c r="A20" s="36" t="s">
        <v>1620</v>
      </c>
      <c r="B20" s="37" t="s">
        <v>5238</v>
      </c>
      <c r="C20" s="38" t="s">
        <v>7455</v>
      </c>
      <c r="D20" s="38" t="s">
        <v>193</v>
      </c>
      <c r="E20" s="54" t="s">
        <v>6072</v>
      </c>
      <c r="F20" s="447"/>
      <c r="G20" s="447"/>
      <c r="H20" s="9" t="s">
        <v>5560</v>
      </c>
      <c r="I20" s="31">
        <v>24</v>
      </c>
      <c r="J20" s="447">
        <v>3.375</v>
      </c>
      <c r="K20" s="447">
        <f t="shared" si="0"/>
        <v>27.375</v>
      </c>
      <c r="L20" s="447">
        <f t="shared" si="1"/>
        <v>3.7749999999999986</v>
      </c>
    </row>
    <row r="21" spans="1:12" x14ac:dyDescent="0.25">
      <c r="A21" s="36" t="s">
        <v>1620</v>
      </c>
      <c r="B21" s="37" t="s">
        <v>5246</v>
      </c>
      <c r="C21" s="38" t="s">
        <v>7455</v>
      </c>
      <c r="D21" s="38" t="s">
        <v>193</v>
      </c>
      <c r="E21" s="54" t="s">
        <v>5483</v>
      </c>
      <c r="F21" s="447"/>
      <c r="G21" s="447"/>
      <c r="H21" s="9" t="s">
        <v>5377</v>
      </c>
      <c r="I21" s="31">
        <v>28</v>
      </c>
      <c r="J21" s="447">
        <v>3.375</v>
      </c>
      <c r="K21" s="447">
        <f t="shared" si="0"/>
        <v>31.375</v>
      </c>
      <c r="L21" s="447">
        <f t="shared" si="1"/>
        <v>5.0749999999999993</v>
      </c>
    </row>
    <row r="22" spans="1:12" x14ac:dyDescent="0.25">
      <c r="A22" s="36" t="s">
        <v>1620</v>
      </c>
      <c r="B22" s="37" t="s">
        <v>5248</v>
      </c>
      <c r="C22" s="38" t="s">
        <v>7455</v>
      </c>
      <c r="D22" s="38" t="s">
        <v>193</v>
      </c>
      <c r="E22" s="54" t="s">
        <v>5399</v>
      </c>
      <c r="F22" s="447"/>
      <c r="G22" s="447"/>
      <c r="H22" s="9" t="s">
        <v>5567</v>
      </c>
      <c r="I22" s="31">
        <v>28</v>
      </c>
      <c r="J22" s="447">
        <v>3.375</v>
      </c>
      <c r="K22" s="447">
        <f t="shared" si="0"/>
        <v>31.375</v>
      </c>
      <c r="L22" s="447">
        <f t="shared" si="1"/>
        <v>11.175000000000001</v>
      </c>
    </row>
    <row r="23" spans="1:12" x14ac:dyDescent="0.25">
      <c r="A23" s="36" t="s">
        <v>1620</v>
      </c>
      <c r="B23" s="37" t="s">
        <v>5249</v>
      </c>
      <c r="C23" s="38" t="s">
        <v>7455</v>
      </c>
      <c r="D23" s="38" t="s">
        <v>193</v>
      </c>
      <c r="E23" s="54" t="s">
        <v>5706</v>
      </c>
      <c r="F23" s="447"/>
      <c r="G23" s="447"/>
      <c r="H23" s="9" t="s">
        <v>5571</v>
      </c>
      <c r="I23" s="31">
        <v>30</v>
      </c>
      <c r="J23" s="447">
        <v>3.375</v>
      </c>
      <c r="K23" s="447">
        <f t="shared" si="0"/>
        <v>33.375</v>
      </c>
      <c r="L23" s="447">
        <f t="shared" si="1"/>
        <v>11.274999999999999</v>
      </c>
    </row>
    <row r="24" spans="1:12" x14ac:dyDescent="0.25">
      <c r="A24" s="36" t="s">
        <v>1620</v>
      </c>
      <c r="B24" s="37" t="s">
        <v>5250</v>
      </c>
      <c r="C24" s="38" t="s">
        <v>7455</v>
      </c>
      <c r="D24" s="38" t="s">
        <v>193</v>
      </c>
      <c r="E24" s="54" t="s">
        <v>5712</v>
      </c>
      <c r="F24" s="447"/>
      <c r="G24" s="447"/>
      <c r="H24" s="9" t="s">
        <v>5513</v>
      </c>
      <c r="I24" s="24">
        <v>28</v>
      </c>
      <c r="J24" s="447">
        <v>3.375</v>
      </c>
      <c r="K24" s="447">
        <f t="shared" si="0"/>
        <v>31.375</v>
      </c>
      <c r="L24" s="447">
        <f t="shared" si="1"/>
        <v>1.5749999999999993</v>
      </c>
    </row>
    <row r="25" spans="1:12" x14ac:dyDescent="0.25">
      <c r="A25" s="36" t="s">
        <v>1620</v>
      </c>
      <c r="B25" s="37" t="s">
        <v>5251</v>
      </c>
      <c r="C25" s="38" t="s">
        <v>7455</v>
      </c>
      <c r="D25" s="38" t="s">
        <v>193</v>
      </c>
      <c r="E25" s="54" t="s">
        <v>5209</v>
      </c>
      <c r="F25" s="447"/>
      <c r="G25" s="447"/>
      <c r="H25" s="9" t="s">
        <v>5540</v>
      </c>
      <c r="I25" s="24">
        <v>30</v>
      </c>
      <c r="J25" s="447">
        <v>3.375</v>
      </c>
      <c r="K25" s="447">
        <f t="shared" si="0"/>
        <v>33.375</v>
      </c>
      <c r="L25" s="447">
        <f t="shared" si="1"/>
        <v>7.9750000000000014</v>
      </c>
    </row>
    <row r="26" spans="1:12" x14ac:dyDescent="0.25">
      <c r="A26" s="36" t="s">
        <v>1620</v>
      </c>
      <c r="B26" s="37" t="s">
        <v>5253</v>
      </c>
      <c r="C26" s="38" t="s">
        <v>7456</v>
      </c>
      <c r="D26" s="38" t="s">
        <v>250</v>
      </c>
      <c r="E26" s="54" t="s">
        <v>5647</v>
      </c>
      <c r="F26" s="447"/>
      <c r="G26" s="447"/>
      <c r="H26" s="9" t="s">
        <v>5240</v>
      </c>
      <c r="I26" s="24">
        <v>24</v>
      </c>
      <c r="J26" s="447">
        <v>3.375</v>
      </c>
      <c r="K26" s="447">
        <f t="shared" si="0"/>
        <v>27.375</v>
      </c>
      <c r="L26" s="447">
        <f t="shared" si="1"/>
        <v>-0.625</v>
      </c>
    </row>
    <row r="27" spans="1:12" x14ac:dyDescent="0.25">
      <c r="A27" s="36" t="s">
        <v>1620</v>
      </c>
      <c r="B27" s="37" t="s">
        <v>5257</v>
      </c>
      <c r="C27" s="38" t="s">
        <v>7456</v>
      </c>
      <c r="D27" s="38" t="s">
        <v>260</v>
      </c>
      <c r="E27" s="54" t="s">
        <v>7152</v>
      </c>
      <c r="F27" s="447"/>
      <c r="G27" s="447"/>
      <c r="H27" s="9" t="s">
        <v>5474</v>
      </c>
      <c r="I27" s="24">
        <v>30</v>
      </c>
      <c r="J27" s="447">
        <v>3.375</v>
      </c>
      <c r="K27" s="447">
        <f t="shared" si="0"/>
        <v>33.375</v>
      </c>
      <c r="L27" s="447">
        <f t="shared" si="1"/>
        <v>2.375</v>
      </c>
    </row>
    <row r="28" spans="1:12" x14ac:dyDescent="0.25">
      <c r="A28" s="36" t="s">
        <v>1620</v>
      </c>
      <c r="B28" s="37" t="s">
        <v>5262</v>
      </c>
      <c r="C28" s="38" t="s">
        <v>7456</v>
      </c>
      <c r="D28" s="38" t="s">
        <v>260</v>
      </c>
      <c r="E28" s="54" t="s">
        <v>5729</v>
      </c>
      <c r="F28" s="447"/>
      <c r="G28" s="447"/>
      <c r="H28" s="9" t="s">
        <v>5576</v>
      </c>
      <c r="I28" s="24">
        <v>22</v>
      </c>
      <c r="J28" s="447">
        <v>3.375</v>
      </c>
      <c r="K28" s="447">
        <f t="shared" si="0"/>
        <v>25.375</v>
      </c>
      <c r="L28" s="447">
        <f t="shared" si="1"/>
        <v>7.0749999999999993</v>
      </c>
    </row>
    <row r="29" spans="1:12" x14ac:dyDescent="0.25">
      <c r="A29" s="36" t="s">
        <v>1620</v>
      </c>
      <c r="B29" s="37" t="s">
        <v>5264</v>
      </c>
      <c r="C29" s="38" t="s">
        <v>7456</v>
      </c>
      <c r="D29" s="38" t="s">
        <v>260</v>
      </c>
      <c r="E29" s="54" t="s">
        <v>6478</v>
      </c>
      <c r="F29" s="447"/>
      <c r="G29" s="447"/>
      <c r="H29" s="9" t="s">
        <v>5441</v>
      </c>
      <c r="I29" s="24">
        <v>24</v>
      </c>
      <c r="J29" s="447">
        <v>3.375</v>
      </c>
      <c r="K29" s="447">
        <f t="shared" si="0"/>
        <v>27.375</v>
      </c>
      <c r="L29" s="447">
        <f t="shared" si="1"/>
        <v>2.875</v>
      </c>
    </row>
    <row r="30" spans="1:12" x14ac:dyDescent="0.25">
      <c r="A30" s="36" t="s">
        <v>1620</v>
      </c>
      <c r="B30" s="37" t="s">
        <v>5266</v>
      </c>
      <c r="C30" s="38" t="s">
        <v>7456</v>
      </c>
      <c r="D30" s="38" t="s">
        <v>260</v>
      </c>
      <c r="E30" s="54" t="s">
        <v>5296</v>
      </c>
      <c r="F30" s="447"/>
      <c r="G30" s="447"/>
      <c r="H30" s="9" t="s">
        <v>5516</v>
      </c>
      <c r="I30" s="24">
        <v>22</v>
      </c>
      <c r="J30" s="447">
        <v>3.375</v>
      </c>
      <c r="K30" s="447">
        <f t="shared" si="0"/>
        <v>25.375</v>
      </c>
      <c r="L30" s="447">
        <f t="shared" si="1"/>
        <v>1.375</v>
      </c>
    </row>
    <row r="31" spans="1:12" x14ac:dyDescent="0.25">
      <c r="A31" s="36" t="s">
        <v>1620</v>
      </c>
      <c r="B31" s="37" t="s">
        <v>5268</v>
      </c>
      <c r="C31" s="39" t="s">
        <v>7456</v>
      </c>
      <c r="D31" s="39" t="s">
        <v>260</v>
      </c>
      <c r="E31" s="55" t="s">
        <v>6188</v>
      </c>
      <c r="F31" s="447"/>
      <c r="G31" s="447"/>
      <c r="H31" s="9" t="s">
        <v>5209</v>
      </c>
      <c r="I31" s="24">
        <v>30</v>
      </c>
      <c r="J31" s="447">
        <v>3.375</v>
      </c>
      <c r="K31" s="447">
        <f t="shared" si="0"/>
        <v>33.375</v>
      </c>
      <c r="L31" s="447">
        <f t="shared" si="1"/>
        <v>0.375</v>
      </c>
    </row>
    <row r="32" spans="1:12" x14ac:dyDescent="0.25">
      <c r="A32" s="36" t="s">
        <v>1620</v>
      </c>
      <c r="B32" s="37" t="s">
        <v>5270</v>
      </c>
      <c r="C32" s="38" t="s">
        <v>7456</v>
      </c>
      <c r="D32" s="38" t="s">
        <v>260</v>
      </c>
      <c r="E32" s="54" t="s">
        <v>5750</v>
      </c>
      <c r="F32" s="447"/>
      <c r="G32" s="447"/>
      <c r="H32" s="9" t="s">
        <v>5337</v>
      </c>
      <c r="I32" s="24">
        <v>26</v>
      </c>
      <c r="J32" s="447">
        <v>3.375</v>
      </c>
      <c r="K32" s="447">
        <f t="shared" si="0"/>
        <v>29.375</v>
      </c>
      <c r="L32" s="447">
        <f t="shared" si="1"/>
        <v>0.375</v>
      </c>
    </row>
    <row r="33" spans="1:12" x14ac:dyDescent="0.25">
      <c r="A33" s="36" t="s">
        <v>1620</v>
      </c>
      <c r="B33" s="37" t="s">
        <v>5272</v>
      </c>
      <c r="C33" s="38" t="s">
        <v>7456</v>
      </c>
      <c r="D33" s="38" t="s">
        <v>260</v>
      </c>
      <c r="E33" s="54" t="s">
        <v>5947</v>
      </c>
      <c r="F33" s="447"/>
      <c r="G33" s="447"/>
      <c r="H33" s="9" t="s">
        <v>5625</v>
      </c>
      <c r="I33" s="24">
        <v>24</v>
      </c>
      <c r="J33" s="447">
        <v>3.375</v>
      </c>
      <c r="K33" s="447">
        <f t="shared" si="0"/>
        <v>27.375</v>
      </c>
      <c r="L33" s="447">
        <f t="shared" si="1"/>
        <v>-0.22500000000000142</v>
      </c>
    </row>
    <row r="34" spans="1:12" x14ac:dyDescent="0.25">
      <c r="A34" s="36" t="s">
        <v>1620</v>
      </c>
      <c r="B34" s="37" t="s">
        <v>5274</v>
      </c>
      <c r="C34" s="38" t="s">
        <v>7456</v>
      </c>
      <c r="D34" s="38" t="s">
        <v>260</v>
      </c>
      <c r="E34" s="54" t="s">
        <v>5798</v>
      </c>
      <c r="F34" s="447"/>
      <c r="G34" s="447"/>
      <c r="H34" s="9" t="s">
        <v>5423</v>
      </c>
      <c r="I34" s="24">
        <v>40</v>
      </c>
      <c r="J34" s="447">
        <v>3.375</v>
      </c>
      <c r="K34" s="447">
        <f t="shared" si="0"/>
        <v>43.375</v>
      </c>
      <c r="L34" s="447">
        <f t="shared" si="1"/>
        <v>-0.32500000000000284</v>
      </c>
    </row>
    <row r="35" spans="1:12" x14ac:dyDescent="0.25">
      <c r="A35" s="36" t="s">
        <v>1620</v>
      </c>
      <c r="B35" s="37" t="s">
        <v>5276</v>
      </c>
      <c r="C35" s="38" t="s">
        <v>7456</v>
      </c>
      <c r="D35" s="38" t="s">
        <v>260</v>
      </c>
      <c r="E35" s="54" t="s">
        <v>5368</v>
      </c>
      <c r="F35" s="447"/>
      <c r="G35" s="447"/>
      <c r="H35" s="9" t="s">
        <v>5456</v>
      </c>
      <c r="I35" s="24">
        <v>52</v>
      </c>
      <c r="J35" s="447">
        <v>3.375</v>
      </c>
      <c r="K35" s="447">
        <f t="shared" si="0"/>
        <v>55.375</v>
      </c>
      <c r="L35" s="447">
        <f t="shared" si="1"/>
        <v>1.375</v>
      </c>
    </row>
    <row r="36" spans="1:12" x14ac:dyDescent="0.25">
      <c r="A36" s="36" t="s">
        <v>1620</v>
      </c>
      <c r="B36" s="37" t="s">
        <v>5282</v>
      </c>
      <c r="C36" s="38" t="s">
        <v>7456</v>
      </c>
      <c r="D36" s="38" t="s">
        <v>260</v>
      </c>
      <c r="E36" s="54" t="s">
        <v>5240</v>
      </c>
      <c r="F36" s="447"/>
      <c r="G36" s="447"/>
      <c r="H36" s="9" t="s">
        <v>5460</v>
      </c>
      <c r="I36" s="24">
        <v>30</v>
      </c>
      <c r="J36" s="447">
        <v>3.375</v>
      </c>
      <c r="K36" s="447">
        <f t="shared" si="0"/>
        <v>33.375</v>
      </c>
      <c r="L36" s="447">
        <f t="shared" si="1"/>
        <v>-0.52499999999999858</v>
      </c>
    </row>
    <row r="37" spans="1:12" x14ac:dyDescent="0.25">
      <c r="A37" s="36" t="s">
        <v>1620</v>
      </c>
      <c r="B37" s="37" t="s">
        <v>5284</v>
      </c>
      <c r="C37" s="38" t="s">
        <v>7456</v>
      </c>
      <c r="D37" s="38" t="s">
        <v>377</v>
      </c>
      <c r="E37" s="54" t="s">
        <v>6205</v>
      </c>
      <c r="F37" s="447"/>
      <c r="G37" s="447"/>
      <c r="H37" s="9" t="s">
        <v>5363</v>
      </c>
      <c r="I37" s="24">
        <v>40</v>
      </c>
      <c r="J37" s="447">
        <v>3.375</v>
      </c>
      <c r="K37" s="447">
        <f t="shared" si="0"/>
        <v>43.375</v>
      </c>
      <c r="L37" s="447">
        <f t="shared" si="1"/>
        <v>3.375</v>
      </c>
    </row>
    <row r="38" spans="1:12" x14ac:dyDescent="0.25">
      <c r="A38" s="36" t="s">
        <v>1620</v>
      </c>
      <c r="B38" s="37" t="s">
        <v>5286</v>
      </c>
      <c r="C38" s="38" t="s">
        <v>7456</v>
      </c>
      <c r="D38" s="38" t="s">
        <v>377</v>
      </c>
      <c r="E38" s="54" t="s">
        <v>5501</v>
      </c>
      <c r="F38" s="447"/>
      <c r="G38" s="447"/>
      <c r="H38" s="9" t="s">
        <v>5467</v>
      </c>
      <c r="I38" s="24">
        <v>68</v>
      </c>
      <c r="J38" s="447">
        <v>3.375</v>
      </c>
      <c r="K38" s="447">
        <f t="shared" si="0"/>
        <v>71.375</v>
      </c>
      <c r="L38" s="447">
        <f t="shared" si="1"/>
        <v>-0.32500000000000284</v>
      </c>
    </row>
    <row r="39" spans="1:12" x14ac:dyDescent="0.25">
      <c r="A39" s="36" t="s">
        <v>1620</v>
      </c>
      <c r="B39" s="37" t="s">
        <v>5288</v>
      </c>
      <c r="C39" s="38" t="s">
        <v>7456</v>
      </c>
      <c r="D39" s="38" t="s">
        <v>377</v>
      </c>
      <c r="E39" s="54" t="s">
        <v>5779</v>
      </c>
      <c r="F39" s="447"/>
      <c r="G39" s="447"/>
      <c r="H39" s="9" t="s">
        <v>5471</v>
      </c>
      <c r="I39" s="24">
        <v>32</v>
      </c>
      <c r="J39" s="447">
        <v>3.375</v>
      </c>
      <c r="K39" s="447">
        <f t="shared" si="0"/>
        <v>35.375</v>
      </c>
      <c r="L39" s="447">
        <f t="shared" si="1"/>
        <v>10.574999999999999</v>
      </c>
    </row>
    <row r="40" spans="1:12" x14ac:dyDescent="0.25">
      <c r="A40" s="36" t="s">
        <v>1620</v>
      </c>
      <c r="B40" s="37" t="s">
        <v>5290</v>
      </c>
      <c r="C40" s="38" t="s">
        <v>7456</v>
      </c>
      <c r="D40" s="38" t="s">
        <v>377</v>
      </c>
      <c r="E40" s="54" t="s">
        <v>5665</v>
      </c>
      <c r="F40" s="447"/>
      <c r="G40" s="447"/>
      <c r="H40" s="9" t="s">
        <v>5474</v>
      </c>
      <c r="I40" s="24">
        <v>32</v>
      </c>
      <c r="J40" s="447">
        <v>3.375</v>
      </c>
      <c r="K40" s="447">
        <f t="shared" si="0"/>
        <v>35.375</v>
      </c>
      <c r="L40" s="447">
        <f t="shared" si="1"/>
        <v>4.375</v>
      </c>
    </row>
    <row r="41" spans="1:12" x14ac:dyDescent="0.25">
      <c r="A41" s="36" t="s">
        <v>1620</v>
      </c>
      <c r="B41" s="37" t="s">
        <v>5292</v>
      </c>
      <c r="C41" s="38" t="s">
        <v>7456</v>
      </c>
      <c r="D41" s="38" t="s">
        <v>377</v>
      </c>
      <c r="E41" s="54" t="s">
        <v>5779</v>
      </c>
      <c r="F41" s="447"/>
      <c r="G41" s="447"/>
      <c r="H41" s="9" t="s">
        <v>5477</v>
      </c>
      <c r="I41" s="24">
        <v>40</v>
      </c>
      <c r="J41" s="447">
        <v>3.375</v>
      </c>
      <c r="K41" s="447">
        <f t="shared" si="0"/>
        <v>43.375</v>
      </c>
      <c r="L41" s="447">
        <f t="shared" si="1"/>
        <v>-15.924999999999997</v>
      </c>
    </row>
    <row r="42" spans="1:12" x14ac:dyDescent="0.25">
      <c r="A42" s="36" t="s">
        <v>1620</v>
      </c>
      <c r="B42" s="37" t="s">
        <v>5294</v>
      </c>
      <c r="C42" s="38" t="s">
        <v>7456</v>
      </c>
      <c r="D42" s="38" t="s">
        <v>377</v>
      </c>
      <c r="E42" s="54" t="s">
        <v>6241</v>
      </c>
      <c r="F42" s="447"/>
      <c r="G42" s="447"/>
      <c r="H42" s="9" t="s">
        <v>5479</v>
      </c>
      <c r="I42" s="24">
        <v>40</v>
      </c>
      <c r="J42" s="447">
        <v>3.375</v>
      </c>
      <c r="K42" s="447">
        <f t="shared" si="0"/>
        <v>43.375</v>
      </c>
      <c r="L42" s="447">
        <f t="shared" si="1"/>
        <v>7.5000000000002842E-2</v>
      </c>
    </row>
    <row r="43" spans="1:12" x14ac:dyDescent="0.25">
      <c r="A43" s="36" t="s">
        <v>1620</v>
      </c>
      <c r="B43" s="37" t="s">
        <v>5300</v>
      </c>
      <c r="C43" s="38" t="s">
        <v>7456</v>
      </c>
      <c r="D43" s="38" t="s">
        <v>377</v>
      </c>
      <c r="E43" s="54" t="s">
        <v>5798</v>
      </c>
      <c r="F43" s="447"/>
      <c r="G43" s="447"/>
      <c r="H43" s="9" t="s">
        <v>5483</v>
      </c>
      <c r="I43" s="24">
        <v>40</v>
      </c>
      <c r="J43" s="447">
        <v>3.375</v>
      </c>
      <c r="K43" s="447">
        <f t="shared" si="0"/>
        <v>43.375</v>
      </c>
      <c r="L43" s="447">
        <f t="shared" si="1"/>
        <v>1.375</v>
      </c>
    </row>
    <row r="44" spans="1:12" x14ac:dyDescent="0.25">
      <c r="A44" s="36" t="s">
        <v>1620</v>
      </c>
      <c r="B44" s="37" t="s">
        <v>5302</v>
      </c>
      <c r="C44" s="38" t="s">
        <v>7456</v>
      </c>
      <c r="D44" s="38" t="s">
        <v>377</v>
      </c>
      <c r="E44" s="54" t="s">
        <v>6495</v>
      </c>
      <c r="F44" s="447"/>
      <c r="G44" s="447"/>
      <c r="H44" s="9" t="s">
        <v>5487</v>
      </c>
      <c r="I44" s="24">
        <v>28</v>
      </c>
      <c r="J44" s="447">
        <v>3.375</v>
      </c>
      <c r="K44" s="447">
        <f t="shared" si="0"/>
        <v>31.375</v>
      </c>
      <c r="L44" s="447">
        <f t="shared" si="1"/>
        <v>0.875</v>
      </c>
    </row>
    <row r="45" spans="1:12" x14ac:dyDescent="0.25">
      <c r="A45" s="36" t="s">
        <v>1620</v>
      </c>
      <c r="B45" s="37" t="s">
        <v>5304</v>
      </c>
      <c r="C45" s="38" t="s">
        <v>7456</v>
      </c>
      <c r="D45" s="38" t="s">
        <v>377</v>
      </c>
      <c r="E45" s="54" t="s">
        <v>5806</v>
      </c>
      <c r="F45" s="447"/>
      <c r="G45" s="447"/>
      <c r="H45" s="9" t="s">
        <v>5491</v>
      </c>
      <c r="I45" s="24">
        <v>32</v>
      </c>
      <c r="J45" s="447">
        <v>3.375</v>
      </c>
      <c r="K45" s="447">
        <f t="shared" si="0"/>
        <v>35.375</v>
      </c>
      <c r="L45" s="447">
        <f t="shared" si="1"/>
        <v>1.6749999999999972</v>
      </c>
    </row>
    <row r="46" spans="1:12" x14ac:dyDescent="0.25">
      <c r="A46" s="36" t="s">
        <v>1620</v>
      </c>
      <c r="B46" s="37" t="s">
        <v>5306</v>
      </c>
      <c r="C46" s="38" t="s">
        <v>7456</v>
      </c>
      <c r="D46" s="38" t="s">
        <v>377</v>
      </c>
      <c r="E46" s="54" t="s">
        <v>5516</v>
      </c>
      <c r="F46" s="447"/>
      <c r="G46" s="447"/>
      <c r="H46" s="9" t="s">
        <v>5496</v>
      </c>
      <c r="I46" s="24">
        <v>28</v>
      </c>
      <c r="J46" s="447">
        <v>3.375</v>
      </c>
      <c r="K46" s="447">
        <f t="shared" si="0"/>
        <v>31.375</v>
      </c>
      <c r="L46" s="447">
        <f t="shared" si="1"/>
        <v>5.2749999999999986</v>
      </c>
    </row>
    <row r="47" spans="1:12" x14ac:dyDescent="0.25">
      <c r="A47" s="36" t="s">
        <v>1620</v>
      </c>
      <c r="B47" s="37" t="s">
        <v>5308</v>
      </c>
      <c r="C47" s="38" t="s">
        <v>7456</v>
      </c>
      <c r="D47" s="38" t="s">
        <v>467</v>
      </c>
      <c r="E47" s="54" t="s">
        <v>5411</v>
      </c>
      <c r="F47" s="447"/>
      <c r="G47" s="447"/>
      <c r="H47" s="9" t="s">
        <v>5223</v>
      </c>
      <c r="I47" s="24">
        <v>26</v>
      </c>
      <c r="J47" s="447">
        <v>3.375</v>
      </c>
      <c r="K47" s="447">
        <f t="shared" si="0"/>
        <v>29.375</v>
      </c>
      <c r="L47" s="447">
        <f t="shared" si="1"/>
        <v>3.5749999999999993</v>
      </c>
    </row>
    <row r="48" spans="1:12" x14ac:dyDescent="0.25">
      <c r="A48" s="36" t="s">
        <v>1620</v>
      </c>
      <c r="B48" s="37" t="s">
        <v>5313</v>
      </c>
      <c r="C48" s="38" t="s">
        <v>7456</v>
      </c>
      <c r="D48" s="38" t="s">
        <v>467</v>
      </c>
      <c r="E48" s="54" t="s">
        <v>5368</v>
      </c>
      <c r="F48" s="447"/>
      <c r="G48" s="447"/>
      <c r="H48" s="9" t="s">
        <v>5501</v>
      </c>
      <c r="I48" s="26">
        <v>40</v>
      </c>
      <c r="J48" s="447">
        <v>3.375</v>
      </c>
      <c r="K48" s="447">
        <f t="shared" si="0"/>
        <v>43.375</v>
      </c>
      <c r="L48" s="447">
        <f t="shared" si="1"/>
        <v>0.375</v>
      </c>
    </row>
    <row r="49" spans="1:12" x14ac:dyDescent="0.25">
      <c r="A49" s="36" t="s">
        <v>1620</v>
      </c>
      <c r="B49" s="37" t="s">
        <v>5315</v>
      </c>
      <c r="C49" s="38" t="s">
        <v>7456</v>
      </c>
      <c r="D49" s="38" t="s">
        <v>495</v>
      </c>
      <c r="E49" s="54" t="s">
        <v>5729</v>
      </c>
      <c r="F49" s="447"/>
      <c r="G49" s="447"/>
      <c r="H49" s="9" t="s">
        <v>5504</v>
      </c>
      <c r="I49" s="26">
        <v>30</v>
      </c>
      <c r="J49" s="447">
        <v>3.375</v>
      </c>
      <c r="K49" s="447">
        <f t="shared" si="0"/>
        <v>33.375</v>
      </c>
      <c r="L49" s="447">
        <f t="shared" si="1"/>
        <v>6.5749999999999993</v>
      </c>
    </row>
    <row r="50" spans="1:12" x14ac:dyDescent="0.25">
      <c r="A50" s="36" t="s">
        <v>1620</v>
      </c>
      <c r="B50" s="37" t="s">
        <v>5318</v>
      </c>
      <c r="C50" s="38" t="s">
        <v>7456</v>
      </c>
      <c r="D50" s="38" t="s">
        <v>495</v>
      </c>
      <c r="E50" s="54" t="s">
        <v>7313</v>
      </c>
      <c r="F50" s="447"/>
      <c r="G50" s="447"/>
      <c r="H50" s="9" t="s">
        <v>5507</v>
      </c>
      <c r="I50" s="26">
        <v>32</v>
      </c>
      <c r="J50" s="447">
        <v>3.375</v>
      </c>
      <c r="K50" s="447">
        <f t="shared" si="0"/>
        <v>35.375</v>
      </c>
      <c r="L50" s="447">
        <f t="shared" si="1"/>
        <v>5.0749999999999993</v>
      </c>
    </row>
    <row r="51" spans="1:12" x14ac:dyDescent="0.25">
      <c r="A51" s="36" t="s">
        <v>1620</v>
      </c>
      <c r="B51" s="37" t="s">
        <v>5320</v>
      </c>
      <c r="C51" s="38" t="s">
        <v>7456</v>
      </c>
      <c r="D51" s="38" t="s">
        <v>495</v>
      </c>
      <c r="E51" s="54" t="s">
        <v>5838</v>
      </c>
      <c r="F51" s="447"/>
      <c r="G51" s="447"/>
      <c r="H51" s="9" t="s">
        <v>5516</v>
      </c>
      <c r="I51" s="26">
        <v>24</v>
      </c>
      <c r="J51" s="447">
        <v>3.375</v>
      </c>
      <c r="K51" s="447">
        <f t="shared" si="0"/>
        <v>27.375</v>
      </c>
      <c r="L51" s="447">
        <f t="shared" si="1"/>
        <v>3.375</v>
      </c>
    </row>
    <row r="52" spans="1:12" x14ac:dyDescent="0.25">
      <c r="A52" s="36" t="s">
        <v>1620</v>
      </c>
      <c r="B52" s="37" t="s">
        <v>5322</v>
      </c>
      <c r="C52" s="38" t="s">
        <v>7456</v>
      </c>
      <c r="D52" s="38" t="s">
        <v>543</v>
      </c>
      <c r="E52" s="54" t="s">
        <v>5411</v>
      </c>
      <c r="F52" s="447"/>
      <c r="G52" s="447"/>
      <c r="H52" s="9" t="s">
        <v>5368</v>
      </c>
      <c r="I52" s="24">
        <v>24</v>
      </c>
      <c r="J52" s="447">
        <v>3.375</v>
      </c>
      <c r="K52" s="447">
        <f t="shared" si="0"/>
        <v>27.375</v>
      </c>
      <c r="L52" s="447">
        <f t="shared" si="1"/>
        <v>2.375</v>
      </c>
    </row>
    <row r="53" spans="1:12" x14ac:dyDescent="0.25">
      <c r="A53" s="36" t="s">
        <v>1620</v>
      </c>
      <c r="B53" s="37" t="s">
        <v>5325</v>
      </c>
      <c r="C53" s="38" t="s">
        <v>7456</v>
      </c>
      <c r="D53" s="38" t="s">
        <v>543</v>
      </c>
      <c r="E53" s="54" t="s">
        <v>5377</v>
      </c>
      <c r="F53" s="447"/>
      <c r="G53" s="447"/>
      <c r="H53" s="11" t="s">
        <v>5523</v>
      </c>
      <c r="I53" s="24">
        <v>32</v>
      </c>
      <c r="J53" s="447">
        <v>3.375</v>
      </c>
      <c r="K53" s="447">
        <f t="shared" si="0"/>
        <v>35.375</v>
      </c>
      <c r="L53" s="447">
        <f t="shared" si="1"/>
        <v>0.57500000000000284</v>
      </c>
    </row>
    <row r="54" spans="1:12" x14ac:dyDescent="0.25">
      <c r="A54" s="36" t="s">
        <v>1620</v>
      </c>
      <c r="B54" s="37" t="s">
        <v>5327</v>
      </c>
      <c r="C54" s="38" t="s">
        <v>7456</v>
      </c>
      <c r="D54" s="38" t="s">
        <v>543</v>
      </c>
      <c r="E54" s="54" t="s">
        <v>5611</v>
      </c>
      <c r="F54" s="447"/>
      <c r="G54" s="447"/>
      <c r="H54" s="9" t="s">
        <v>5526</v>
      </c>
      <c r="I54" s="24">
        <v>70</v>
      </c>
      <c r="J54" s="447">
        <v>3.375</v>
      </c>
      <c r="K54" s="447">
        <f t="shared" si="0"/>
        <v>73.375</v>
      </c>
      <c r="L54" s="447">
        <f t="shared" si="1"/>
        <v>3.6749999999999972</v>
      </c>
    </row>
    <row r="55" spans="1:12" x14ac:dyDescent="0.25">
      <c r="A55" s="36" t="s">
        <v>1620</v>
      </c>
      <c r="B55" s="37" t="s">
        <v>5329</v>
      </c>
      <c r="C55" s="38" t="s">
        <v>7456</v>
      </c>
      <c r="D55" s="38" t="s">
        <v>543</v>
      </c>
      <c r="E55" s="54" t="s">
        <v>5859</v>
      </c>
      <c r="F55" s="447"/>
      <c r="G55" s="447"/>
      <c r="H55" s="9" t="s">
        <v>5399</v>
      </c>
      <c r="I55" s="24">
        <v>28</v>
      </c>
      <c r="J55" s="447">
        <v>3.375</v>
      </c>
      <c r="K55" s="447">
        <f t="shared" si="0"/>
        <v>31.375</v>
      </c>
      <c r="L55" s="447">
        <f t="shared" si="1"/>
        <v>5.375</v>
      </c>
    </row>
    <row r="56" spans="1:12" x14ac:dyDescent="0.25">
      <c r="A56" s="36" t="s">
        <v>1620</v>
      </c>
      <c r="B56" s="37" t="s">
        <v>5331</v>
      </c>
      <c r="C56" s="38" t="s">
        <v>7456</v>
      </c>
      <c r="D56" s="38" t="s">
        <v>543</v>
      </c>
      <c r="E56" s="54" t="s">
        <v>5496</v>
      </c>
      <c r="F56" s="447"/>
      <c r="G56" s="447"/>
      <c r="H56" s="9" t="s">
        <v>5532</v>
      </c>
      <c r="I56" s="24">
        <v>22</v>
      </c>
      <c r="J56" s="447">
        <v>3.375</v>
      </c>
      <c r="K56" s="447">
        <f t="shared" si="0"/>
        <v>25.375</v>
      </c>
      <c r="L56" s="447">
        <f t="shared" si="1"/>
        <v>4.6750000000000007</v>
      </c>
    </row>
    <row r="57" spans="1:12" x14ac:dyDescent="0.25">
      <c r="A57" s="36" t="s">
        <v>1620</v>
      </c>
      <c r="B57" s="37" t="s">
        <v>5333</v>
      </c>
      <c r="C57" s="38" t="s">
        <v>7456</v>
      </c>
      <c r="D57" s="38" t="s">
        <v>543</v>
      </c>
      <c r="E57" s="54" t="s">
        <v>5377</v>
      </c>
      <c r="F57" s="447"/>
      <c r="G57" s="447"/>
      <c r="H57" s="9" t="s">
        <v>5535</v>
      </c>
      <c r="I57" s="24">
        <v>22</v>
      </c>
      <c r="J57" s="447">
        <v>3.375</v>
      </c>
      <c r="K57" s="447">
        <f t="shared" si="0"/>
        <v>25.375</v>
      </c>
      <c r="L57" s="447">
        <f t="shared" si="1"/>
        <v>7.1750000000000007</v>
      </c>
    </row>
    <row r="58" spans="1:12" x14ac:dyDescent="0.25">
      <c r="A58" s="36" t="s">
        <v>1620</v>
      </c>
      <c r="B58" s="37" t="s">
        <v>5335</v>
      </c>
      <c r="C58" s="38" t="s">
        <v>7456</v>
      </c>
      <c r="D58" s="38" t="s">
        <v>582</v>
      </c>
      <c r="E58" s="54" t="s">
        <v>5501</v>
      </c>
      <c r="F58" s="447"/>
      <c r="G58" s="447"/>
      <c r="H58" s="9" t="s">
        <v>5363</v>
      </c>
      <c r="I58" s="25">
        <v>34</v>
      </c>
      <c r="J58" s="447">
        <v>3.375</v>
      </c>
      <c r="K58" s="447">
        <f t="shared" si="0"/>
        <v>37.375</v>
      </c>
      <c r="L58" s="447">
        <f t="shared" si="1"/>
        <v>-2.625</v>
      </c>
    </row>
    <row r="59" spans="1:12" x14ac:dyDescent="0.25">
      <c r="A59" s="36" t="s">
        <v>1620</v>
      </c>
      <c r="B59" s="37" t="s">
        <v>5339</v>
      </c>
      <c r="C59" s="38" t="s">
        <v>7456</v>
      </c>
      <c r="D59" s="38" t="s">
        <v>582</v>
      </c>
      <c r="E59" s="54" t="s">
        <v>5879</v>
      </c>
      <c r="F59" s="447"/>
      <c r="G59" s="447"/>
      <c r="H59" s="9" t="s">
        <v>5368</v>
      </c>
      <c r="I59" s="25">
        <v>38</v>
      </c>
      <c r="J59" s="447">
        <v>3.375</v>
      </c>
      <c r="K59" s="447">
        <f t="shared" si="0"/>
        <v>41.375</v>
      </c>
      <c r="L59" s="447">
        <f t="shared" si="1"/>
        <v>16.375</v>
      </c>
    </row>
    <row r="60" spans="1:12" x14ac:dyDescent="0.25">
      <c r="A60" s="36" t="s">
        <v>1620</v>
      </c>
      <c r="B60" s="37" t="s">
        <v>5344</v>
      </c>
      <c r="C60" s="38" t="s">
        <v>7456</v>
      </c>
      <c r="D60" s="38" t="s">
        <v>582</v>
      </c>
      <c r="E60" s="54" t="s">
        <v>5504</v>
      </c>
      <c r="F60" s="447"/>
      <c r="G60" s="447"/>
      <c r="H60" s="9" t="s">
        <v>5373</v>
      </c>
      <c r="I60" s="25">
        <v>24</v>
      </c>
      <c r="J60" s="447">
        <v>3.375</v>
      </c>
      <c r="K60" s="447">
        <f t="shared" si="0"/>
        <v>27.375</v>
      </c>
      <c r="L60" s="447">
        <f t="shared" si="1"/>
        <v>0.77499999999999858</v>
      </c>
    </row>
    <row r="61" spans="1:12" x14ac:dyDescent="0.25">
      <c r="A61" s="36" t="s">
        <v>1620</v>
      </c>
      <c r="B61" s="37" t="s">
        <v>5347</v>
      </c>
      <c r="C61" s="38" t="s">
        <v>7456</v>
      </c>
      <c r="D61" s="38" t="s">
        <v>582</v>
      </c>
      <c r="E61" s="54" t="s">
        <v>5712</v>
      </c>
      <c r="F61" s="447"/>
      <c r="G61" s="447"/>
      <c r="H61" s="9" t="s">
        <v>5377</v>
      </c>
      <c r="I61" s="25">
        <v>32</v>
      </c>
      <c r="J61" s="447">
        <v>3.375</v>
      </c>
      <c r="K61" s="447">
        <f t="shared" si="0"/>
        <v>35.375</v>
      </c>
      <c r="L61" s="447">
        <f t="shared" si="1"/>
        <v>9.0749999999999993</v>
      </c>
    </row>
    <row r="62" spans="1:12" x14ac:dyDescent="0.25">
      <c r="A62" s="36" t="s">
        <v>1620</v>
      </c>
      <c r="B62" s="37" t="s">
        <v>5352</v>
      </c>
      <c r="C62" s="38" t="s">
        <v>7456</v>
      </c>
      <c r="D62" s="38" t="s">
        <v>582</v>
      </c>
      <c r="E62" s="54" t="s">
        <v>5665</v>
      </c>
      <c r="F62" s="447"/>
      <c r="G62" s="447"/>
      <c r="H62" s="9" t="s">
        <v>5408</v>
      </c>
      <c r="I62" s="25">
        <v>24</v>
      </c>
      <c r="J62" s="447">
        <v>3.375</v>
      </c>
      <c r="K62" s="447">
        <f t="shared" si="0"/>
        <v>27.375</v>
      </c>
      <c r="L62" s="447">
        <f t="shared" si="1"/>
        <v>-13.625</v>
      </c>
    </row>
    <row r="63" spans="1:12" x14ac:dyDescent="0.25">
      <c r="A63" s="36" t="s">
        <v>1620</v>
      </c>
      <c r="B63" s="37" t="s">
        <v>5356</v>
      </c>
      <c r="C63" s="38" t="s">
        <v>7456</v>
      </c>
      <c r="D63" s="38" t="s">
        <v>582</v>
      </c>
      <c r="E63" s="54" t="s">
        <v>5647</v>
      </c>
      <c r="F63" s="447"/>
      <c r="G63" s="447"/>
      <c r="H63" s="9" t="s">
        <v>5411</v>
      </c>
      <c r="I63" s="25">
        <v>24</v>
      </c>
      <c r="J63" s="447">
        <v>3.375</v>
      </c>
      <c r="K63" s="447">
        <f t="shared" si="0"/>
        <v>27.375</v>
      </c>
      <c r="L63" s="447">
        <f t="shared" si="1"/>
        <v>-6.625</v>
      </c>
    </row>
    <row r="64" spans="1:12" x14ac:dyDescent="0.25">
      <c r="A64" s="36" t="s">
        <v>1620</v>
      </c>
      <c r="B64" s="37" t="s">
        <v>5361</v>
      </c>
      <c r="C64" s="38" t="s">
        <v>7456</v>
      </c>
      <c r="D64" s="38" t="s">
        <v>582</v>
      </c>
      <c r="E64" s="54" t="s">
        <v>5798</v>
      </c>
      <c r="F64" s="447"/>
      <c r="G64" s="447"/>
      <c r="H64" s="9" t="s">
        <v>5411</v>
      </c>
      <c r="I64" s="25">
        <v>24</v>
      </c>
      <c r="J64" s="447">
        <v>3.375</v>
      </c>
      <c r="K64" s="447">
        <f t="shared" si="0"/>
        <v>27.375</v>
      </c>
      <c r="L64" s="447">
        <f t="shared" si="1"/>
        <v>-6.625</v>
      </c>
    </row>
    <row r="65" spans="1:12" x14ac:dyDescent="0.25">
      <c r="A65" s="36" t="s">
        <v>1620</v>
      </c>
      <c r="B65" s="37" t="s">
        <v>5366</v>
      </c>
      <c r="C65" s="38" t="s">
        <v>7456</v>
      </c>
      <c r="D65" s="38" t="s">
        <v>582</v>
      </c>
      <c r="E65" s="54" t="s">
        <v>6248</v>
      </c>
      <c r="F65" s="447"/>
      <c r="G65" s="447"/>
      <c r="H65" s="9" t="s">
        <v>5419</v>
      </c>
      <c r="I65" s="25">
        <v>26</v>
      </c>
      <c r="J65" s="447">
        <v>3.375</v>
      </c>
      <c r="K65" s="447">
        <f t="shared" si="0"/>
        <v>29.375</v>
      </c>
      <c r="L65" s="447">
        <f t="shared" si="1"/>
        <v>8.5749999999999993</v>
      </c>
    </row>
    <row r="66" spans="1:12" x14ac:dyDescent="0.25">
      <c r="A66" s="36" t="s">
        <v>1620</v>
      </c>
      <c r="B66" s="37" t="s">
        <v>5371</v>
      </c>
      <c r="C66" s="38" t="s">
        <v>7456</v>
      </c>
      <c r="D66" s="38" t="s">
        <v>582</v>
      </c>
      <c r="E66" s="54" t="s">
        <v>5706</v>
      </c>
      <c r="F66" s="447"/>
      <c r="G66" s="447"/>
      <c r="H66" s="9" t="s">
        <v>5634</v>
      </c>
      <c r="I66" s="16">
        <v>58</v>
      </c>
      <c r="J66" s="447">
        <v>3.375</v>
      </c>
      <c r="K66" s="447">
        <f t="shared" ref="K66:K129" si="2">I66+J66</f>
        <v>61.375</v>
      </c>
      <c r="L66" s="447">
        <f t="shared" si="1"/>
        <v>-8.625</v>
      </c>
    </row>
    <row r="67" spans="1:12" x14ac:dyDescent="0.25">
      <c r="A67" s="36" t="s">
        <v>1620</v>
      </c>
      <c r="B67" s="37" t="s">
        <v>5375</v>
      </c>
      <c r="C67" s="38" t="s">
        <v>7456</v>
      </c>
      <c r="D67" s="38" t="s">
        <v>582</v>
      </c>
      <c r="E67" s="54" t="s">
        <v>5910</v>
      </c>
      <c r="F67" s="447"/>
      <c r="G67" s="447"/>
      <c r="H67" s="9" t="s">
        <v>5209</v>
      </c>
      <c r="I67" s="26">
        <v>30</v>
      </c>
      <c r="J67" s="447">
        <v>3.375</v>
      </c>
      <c r="K67" s="447">
        <f t="shared" si="2"/>
        <v>33.375</v>
      </c>
      <c r="L67" s="447">
        <f t="shared" ref="L67:L130" si="3">K67-H67</f>
        <v>0.375</v>
      </c>
    </row>
    <row r="68" spans="1:12" x14ac:dyDescent="0.25">
      <c r="A68" s="36" t="s">
        <v>1620</v>
      </c>
      <c r="B68" s="37" t="s">
        <v>5380</v>
      </c>
      <c r="C68" s="38" t="s">
        <v>7456</v>
      </c>
      <c r="D68" s="38" t="s">
        <v>582</v>
      </c>
      <c r="E68" s="54" t="s">
        <v>5667</v>
      </c>
      <c r="F68" s="447"/>
      <c r="G68" s="447"/>
      <c r="H68" s="9" t="s">
        <v>5750</v>
      </c>
      <c r="I68" s="16">
        <v>40</v>
      </c>
      <c r="J68" s="447">
        <v>3.375</v>
      </c>
      <c r="K68" s="447">
        <f t="shared" si="2"/>
        <v>43.375</v>
      </c>
      <c r="L68" s="447">
        <f t="shared" si="3"/>
        <v>-6.625</v>
      </c>
    </row>
    <row r="69" spans="1:12" x14ac:dyDescent="0.25">
      <c r="A69" s="36" t="s">
        <v>1620</v>
      </c>
      <c r="B69" s="37" t="s">
        <v>5384</v>
      </c>
      <c r="C69" s="38" t="s">
        <v>7456</v>
      </c>
      <c r="D69" s="38" t="s">
        <v>582</v>
      </c>
      <c r="E69" s="54" t="s">
        <v>5223</v>
      </c>
      <c r="F69" s="447"/>
      <c r="G69" s="447"/>
      <c r="H69" s="9" t="s">
        <v>5240</v>
      </c>
      <c r="I69" s="16">
        <v>30</v>
      </c>
      <c r="J69" s="447">
        <v>3.375</v>
      </c>
      <c r="K69" s="447">
        <f t="shared" si="2"/>
        <v>33.375</v>
      </c>
      <c r="L69" s="447">
        <f t="shared" si="3"/>
        <v>5.375</v>
      </c>
    </row>
    <row r="70" spans="1:12" x14ac:dyDescent="0.25">
      <c r="A70" s="36" t="s">
        <v>1620</v>
      </c>
      <c r="B70" s="37" t="s">
        <v>5388</v>
      </c>
      <c r="C70" s="38" t="s">
        <v>7456</v>
      </c>
      <c r="D70" s="38" t="s">
        <v>582</v>
      </c>
      <c r="E70" s="54" t="s">
        <v>5399</v>
      </c>
      <c r="F70" s="447"/>
      <c r="G70" s="447"/>
      <c r="H70" s="9" t="s">
        <v>5223</v>
      </c>
      <c r="I70" s="16">
        <v>30</v>
      </c>
      <c r="J70" s="447">
        <v>3.375</v>
      </c>
      <c r="K70" s="447">
        <f t="shared" si="2"/>
        <v>33.375</v>
      </c>
      <c r="L70" s="447">
        <f t="shared" si="3"/>
        <v>7.5749999999999993</v>
      </c>
    </row>
    <row r="71" spans="1:12" x14ac:dyDescent="0.25">
      <c r="A71" s="36" t="s">
        <v>1620</v>
      </c>
      <c r="B71" s="37" t="s">
        <v>5392</v>
      </c>
      <c r="C71" s="38" t="s">
        <v>7456</v>
      </c>
      <c r="D71" s="38" t="s">
        <v>582</v>
      </c>
      <c r="E71" s="54" t="s">
        <v>5474</v>
      </c>
      <c r="F71" s="447"/>
      <c r="G71" s="447"/>
      <c r="H71" s="9" t="s">
        <v>5240</v>
      </c>
      <c r="I71" s="16">
        <v>30</v>
      </c>
      <c r="J71" s="447">
        <v>3.375</v>
      </c>
      <c r="K71" s="447">
        <f t="shared" si="2"/>
        <v>33.375</v>
      </c>
      <c r="L71" s="447">
        <f t="shared" si="3"/>
        <v>5.375</v>
      </c>
    </row>
    <row r="72" spans="1:12" x14ac:dyDescent="0.25">
      <c r="A72" s="36" t="s">
        <v>1620</v>
      </c>
      <c r="B72" s="37" t="s">
        <v>5394</v>
      </c>
      <c r="C72" s="38" t="s">
        <v>7456</v>
      </c>
      <c r="D72" s="38" t="s">
        <v>582</v>
      </c>
      <c r="E72" s="54" t="s">
        <v>5403</v>
      </c>
      <c r="F72" s="447"/>
      <c r="G72" s="447"/>
      <c r="H72" s="9" t="s">
        <v>5240</v>
      </c>
      <c r="I72" s="16">
        <v>30</v>
      </c>
      <c r="J72" s="447">
        <v>3.375</v>
      </c>
      <c r="K72" s="447">
        <f t="shared" si="2"/>
        <v>33.375</v>
      </c>
      <c r="L72" s="447">
        <f t="shared" si="3"/>
        <v>5.375</v>
      </c>
    </row>
    <row r="73" spans="1:12" x14ac:dyDescent="0.25">
      <c r="A73" s="36" t="s">
        <v>1620</v>
      </c>
      <c r="B73" s="37" t="s">
        <v>5397</v>
      </c>
      <c r="C73" s="38" t="s">
        <v>7456</v>
      </c>
      <c r="D73" s="38" t="s">
        <v>582</v>
      </c>
      <c r="E73" s="54" t="s">
        <v>6252</v>
      </c>
      <c r="F73" s="447"/>
      <c r="G73" s="447"/>
      <c r="H73" s="9" t="s">
        <v>5278</v>
      </c>
      <c r="I73" s="16">
        <v>30</v>
      </c>
      <c r="J73" s="447">
        <v>3.375</v>
      </c>
      <c r="K73" s="447">
        <f t="shared" si="2"/>
        <v>33.375</v>
      </c>
      <c r="L73" s="447">
        <f t="shared" si="3"/>
        <v>-1.125</v>
      </c>
    </row>
    <row r="74" spans="1:12" x14ac:dyDescent="0.25">
      <c r="A74" s="36" t="s">
        <v>1620</v>
      </c>
      <c r="B74" s="37" t="s">
        <v>5401</v>
      </c>
      <c r="C74" s="38" t="s">
        <v>7456</v>
      </c>
      <c r="D74" s="38" t="s">
        <v>582</v>
      </c>
      <c r="E74" s="54" t="s">
        <v>5516</v>
      </c>
      <c r="F74" s="447"/>
      <c r="G74" s="447"/>
      <c r="H74" s="9" t="s">
        <v>5296</v>
      </c>
      <c r="I74" s="16">
        <v>26</v>
      </c>
      <c r="J74" s="447">
        <v>3.375</v>
      </c>
      <c r="K74" s="447">
        <f t="shared" si="2"/>
        <v>29.375</v>
      </c>
      <c r="L74" s="447">
        <f t="shared" si="3"/>
        <v>2.875</v>
      </c>
    </row>
    <row r="75" spans="1:12" x14ac:dyDescent="0.25">
      <c r="A75" s="36" t="s">
        <v>1620</v>
      </c>
      <c r="B75" s="37" t="s">
        <v>5406</v>
      </c>
      <c r="C75" s="38" t="s">
        <v>7456</v>
      </c>
      <c r="D75" s="38" t="s">
        <v>736</v>
      </c>
      <c r="E75" s="54" t="s">
        <v>5483</v>
      </c>
      <c r="F75" s="447"/>
      <c r="G75" s="447"/>
      <c r="H75" s="9" t="s">
        <v>5310</v>
      </c>
      <c r="I75" s="16">
        <v>30</v>
      </c>
      <c r="J75" s="447">
        <v>3.375</v>
      </c>
      <c r="K75" s="447">
        <f t="shared" si="2"/>
        <v>33.375</v>
      </c>
      <c r="L75" s="447">
        <f t="shared" si="3"/>
        <v>-1.625</v>
      </c>
    </row>
    <row r="76" spans="1:12" x14ac:dyDescent="0.25">
      <c r="A76" s="36" t="s">
        <v>1620</v>
      </c>
      <c r="B76" s="37" t="s">
        <v>5409</v>
      </c>
      <c r="C76" s="42" t="s">
        <v>7456</v>
      </c>
      <c r="D76" s="38" t="s">
        <v>736</v>
      </c>
      <c r="E76" s="54" t="s">
        <v>6775</v>
      </c>
      <c r="F76" s="447"/>
      <c r="G76" s="447"/>
      <c r="H76" s="9" t="s">
        <v>5278</v>
      </c>
      <c r="I76" s="16">
        <v>28</v>
      </c>
      <c r="J76" s="447">
        <v>3.375</v>
      </c>
      <c r="K76" s="447">
        <f t="shared" si="2"/>
        <v>31.375</v>
      </c>
      <c r="L76" s="447">
        <f t="shared" si="3"/>
        <v>-3.125</v>
      </c>
    </row>
    <row r="77" spans="1:12" x14ac:dyDescent="0.25">
      <c r="A77" s="36" t="s">
        <v>1620</v>
      </c>
      <c r="B77" s="37" t="s">
        <v>5414</v>
      </c>
      <c r="C77" s="38" t="s">
        <v>7456</v>
      </c>
      <c r="D77" s="38" t="s">
        <v>736</v>
      </c>
      <c r="E77" s="54" t="s">
        <v>5535</v>
      </c>
      <c r="F77" s="447"/>
      <c r="G77" s="447"/>
      <c r="H77" s="9" t="s">
        <v>5337</v>
      </c>
      <c r="I77" s="16">
        <v>28</v>
      </c>
      <c r="J77" s="447">
        <v>3.375</v>
      </c>
      <c r="K77" s="447">
        <f t="shared" si="2"/>
        <v>31.375</v>
      </c>
      <c r="L77" s="447">
        <f t="shared" si="3"/>
        <v>2.375</v>
      </c>
    </row>
    <row r="78" spans="1:12" x14ac:dyDescent="0.25">
      <c r="A78" s="36" t="s">
        <v>1620</v>
      </c>
      <c r="B78" s="37" t="s">
        <v>5417</v>
      </c>
      <c r="C78" s="38" t="s">
        <v>7456</v>
      </c>
      <c r="D78" s="38" t="s">
        <v>736</v>
      </c>
      <c r="E78" s="54" t="s">
        <v>5535</v>
      </c>
      <c r="F78" s="447"/>
      <c r="G78" s="447"/>
      <c r="H78" s="9" t="s">
        <v>6021</v>
      </c>
      <c r="I78" s="16">
        <v>52</v>
      </c>
      <c r="J78" s="447">
        <v>3.375</v>
      </c>
      <c r="K78" s="447">
        <f t="shared" si="2"/>
        <v>55.375</v>
      </c>
      <c r="L78" s="447">
        <f t="shared" si="3"/>
        <v>-7.2250000000000014</v>
      </c>
    </row>
    <row r="79" spans="1:12" x14ac:dyDescent="0.25">
      <c r="A79" s="36" t="s">
        <v>1620</v>
      </c>
      <c r="B79" s="37" t="s">
        <v>5421</v>
      </c>
      <c r="C79" s="38" t="s">
        <v>7456</v>
      </c>
      <c r="D79" s="38" t="s">
        <v>736</v>
      </c>
      <c r="E79" s="54" t="s">
        <v>5504</v>
      </c>
      <c r="F79" s="447"/>
      <c r="G79" s="447"/>
      <c r="H79" s="9" t="s">
        <v>5341</v>
      </c>
      <c r="I79" s="16">
        <v>32</v>
      </c>
      <c r="J79" s="447">
        <v>3.375</v>
      </c>
      <c r="K79" s="447">
        <f t="shared" si="2"/>
        <v>35.375</v>
      </c>
      <c r="L79" s="447">
        <f t="shared" si="3"/>
        <v>-4.0249999999999986</v>
      </c>
    </row>
    <row r="80" spans="1:12" x14ac:dyDescent="0.25">
      <c r="A80" s="36" t="s">
        <v>1620</v>
      </c>
      <c r="B80" s="37" t="s">
        <v>5427</v>
      </c>
      <c r="C80" s="38" t="s">
        <v>7456</v>
      </c>
      <c r="D80" s="38" t="s">
        <v>772</v>
      </c>
      <c r="E80" s="54" t="s">
        <v>5947</v>
      </c>
      <c r="F80" s="447"/>
      <c r="G80" s="447"/>
      <c r="H80" s="9" t="s">
        <v>5337</v>
      </c>
      <c r="I80" s="16">
        <v>32</v>
      </c>
      <c r="J80" s="447">
        <v>3.375</v>
      </c>
      <c r="K80" s="447">
        <f t="shared" si="2"/>
        <v>35.375</v>
      </c>
      <c r="L80" s="447">
        <f t="shared" si="3"/>
        <v>6.375</v>
      </c>
    </row>
    <row r="81" spans="1:12" x14ac:dyDescent="0.25">
      <c r="A81" s="36" t="s">
        <v>1620</v>
      </c>
      <c r="B81" s="37" t="s">
        <v>5431</v>
      </c>
      <c r="C81" s="38" t="s">
        <v>7456</v>
      </c>
      <c r="D81" s="38" t="s">
        <v>772</v>
      </c>
      <c r="E81" s="54" t="s">
        <v>5399</v>
      </c>
      <c r="F81" s="447"/>
      <c r="G81" s="447"/>
      <c r="H81" s="9" t="s">
        <v>5349</v>
      </c>
      <c r="I81" s="16">
        <v>32</v>
      </c>
      <c r="J81" s="447">
        <v>3.375</v>
      </c>
      <c r="K81" s="447">
        <f t="shared" si="2"/>
        <v>35.375</v>
      </c>
      <c r="L81" s="447">
        <f t="shared" si="3"/>
        <v>3.375</v>
      </c>
    </row>
    <row r="82" spans="1:12" x14ac:dyDescent="0.25">
      <c r="A82" s="36" t="s">
        <v>1620</v>
      </c>
      <c r="B82" s="37" t="s">
        <v>5434</v>
      </c>
      <c r="C82" s="38" t="s">
        <v>7456</v>
      </c>
      <c r="D82" s="38" t="s">
        <v>772</v>
      </c>
      <c r="E82" s="54" t="s">
        <v>5956</v>
      </c>
      <c r="F82" s="447"/>
      <c r="G82" s="447"/>
      <c r="H82" s="9" t="s">
        <v>5354</v>
      </c>
      <c r="I82" s="16">
        <v>24</v>
      </c>
      <c r="J82" s="447">
        <v>3.375</v>
      </c>
      <c r="K82" s="447">
        <f t="shared" si="2"/>
        <v>27.375</v>
      </c>
      <c r="L82" s="447">
        <f t="shared" si="3"/>
        <v>5.375</v>
      </c>
    </row>
    <row r="83" spans="1:12" x14ac:dyDescent="0.25">
      <c r="A83" s="36" t="s">
        <v>1620</v>
      </c>
      <c r="B83" s="37" t="s">
        <v>5439</v>
      </c>
      <c r="C83" s="38" t="s">
        <v>7456</v>
      </c>
      <c r="D83" s="38" t="s">
        <v>772</v>
      </c>
      <c r="E83" s="54" t="s">
        <v>5411</v>
      </c>
      <c r="F83" s="447"/>
      <c r="G83" s="447"/>
      <c r="H83" s="9" t="s">
        <v>5358</v>
      </c>
      <c r="I83" s="16">
        <v>26</v>
      </c>
      <c r="J83" s="447">
        <v>3.375</v>
      </c>
      <c r="K83" s="447">
        <f t="shared" si="2"/>
        <v>29.375</v>
      </c>
      <c r="L83" s="447">
        <f t="shared" si="3"/>
        <v>3.875</v>
      </c>
    </row>
    <row r="84" spans="1:12" x14ac:dyDescent="0.25">
      <c r="A84" s="36" t="s">
        <v>1620</v>
      </c>
      <c r="B84" s="37" t="s">
        <v>5445</v>
      </c>
      <c r="C84" s="38" t="s">
        <v>7456</v>
      </c>
      <c r="D84" s="38" t="s">
        <v>772</v>
      </c>
      <c r="E84" s="54" t="s">
        <v>5411</v>
      </c>
      <c r="F84" s="447"/>
      <c r="G84" s="447"/>
      <c r="H84" s="9">
        <v>26.8</v>
      </c>
      <c r="I84" s="16">
        <v>80</v>
      </c>
      <c r="J84" s="447">
        <v>3.375</v>
      </c>
      <c r="K84" s="447">
        <f t="shared" si="2"/>
        <v>83.375</v>
      </c>
      <c r="L84" s="447">
        <f t="shared" si="3"/>
        <v>56.575000000000003</v>
      </c>
    </row>
    <row r="85" spans="1:12" x14ac:dyDescent="0.25">
      <c r="A85" s="36" t="s">
        <v>1620</v>
      </c>
      <c r="B85" s="37" t="s">
        <v>5449</v>
      </c>
      <c r="C85" s="38" t="s">
        <v>7456</v>
      </c>
      <c r="D85" s="38" t="s">
        <v>772</v>
      </c>
      <c r="E85" s="54" t="s">
        <v>5487</v>
      </c>
      <c r="F85" s="447"/>
      <c r="G85" s="447"/>
      <c r="H85" s="9" t="s">
        <v>5368</v>
      </c>
      <c r="I85" s="16">
        <v>24</v>
      </c>
      <c r="J85" s="447">
        <v>3.375</v>
      </c>
      <c r="K85" s="447">
        <f t="shared" si="2"/>
        <v>27.375</v>
      </c>
      <c r="L85" s="447">
        <f t="shared" si="3"/>
        <v>2.375</v>
      </c>
    </row>
    <row r="86" spans="1:12" x14ac:dyDescent="0.25">
      <c r="A86" s="36" t="s">
        <v>1620</v>
      </c>
      <c r="B86" s="37" t="s">
        <v>5454</v>
      </c>
      <c r="C86" s="38" t="s">
        <v>7456</v>
      </c>
      <c r="D86" s="38" t="s">
        <v>772</v>
      </c>
      <c r="E86" s="54" t="s">
        <v>6442</v>
      </c>
      <c r="F86" s="447"/>
      <c r="G86" s="447"/>
      <c r="H86" s="9" t="s">
        <v>5501</v>
      </c>
      <c r="I86" s="16">
        <v>38</v>
      </c>
      <c r="J86" s="447">
        <v>3.375</v>
      </c>
      <c r="K86" s="447">
        <f t="shared" si="2"/>
        <v>41.375</v>
      </c>
      <c r="L86" s="447">
        <f t="shared" si="3"/>
        <v>-1.625</v>
      </c>
    </row>
    <row r="87" spans="1:12" x14ac:dyDescent="0.25">
      <c r="A87" s="36" t="s">
        <v>1620</v>
      </c>
      <c r="B87" s="37" t="s">
        <v>5458</v>
      </c>
      <c r="C87" s="38" t="s">
        <v>7456</v>
      </c>
      <c r="D87" s="38" t="s">
        <v>772</v>
      </c>
      <c r="E87" s="54" t="s">
        <v>5377</v>
      </c>
      <c r="F87" s="447"/>
      <c r="G87" s="447"/>
      <c r="H87" s="9" t="s">
        <v>5567</v>
      </c>
      <c r="I87" s="16">
        <v>26</v>
      </c>
      <c r="J87" s="447">
        <v>3.375</v>
      </c>
      <c r="K87" s="447">
        <f t="shared" si="2"/>
        <v>29.375</v>
      </c>
      <c r="L87" s="447">
        <f t="shared" si="3"/>
        <v>9.1750000000000007</v>
      </c>
    </row>
    <row r="88" spans="1:12" x14ac:dyDescent="0.25">
      <c r="A88" s="36" t="s">
        <v>1620</v>
      </c>
      <c r="B88" s="37" t="s">
        <v>5462</v>
      </c>
      <c r="C88" s="38" t="s">
        <v>7456</v>
      </c>
      <c r="D88" s="38" t="s">
        <v>772</v>
      </c>
      <c r="E88" s="54" t="s">
        <v>5935</v>
      </c>
      <c r="F88" s="447"/>
      <c r="G88" s="447"/>
      <c r="H88" s="9" t="s">
        <v>5532</v>
      </c>
      <c r="I88" s="16">
        <v>24</v>
      </c>
      <c r="J88" s="447">
        <v>3.375</v>
      </c>
      <c r="K88" s="447">
        <f t="shared" si="2"/>
        <v>27.375</v>
      </c>
      <c r="L88" s="447">
        <f t="shared" si="3"/>
        <v>6.6750000000000007</v>
      </c>
    </row>
    <row r="89" spans="1:12" x14ac:dyDescent="0.25">
      <c r="A89" s="36" t="s">
        <v>1620</v>
      </c>
      <c r="B89" s="37" t="s">
        <v>5465</v>
      </c>
      <c r="C89" s="38" t="s">
        <v>7456</v>
      </c>
      <c r="D89" s="38" t="s">
        <v>772</v>
      </c>
      <c r="E89" s="54" t="s">
        <v>5368</v>
      </c>
      <c r="F89" s="447"/>
      <c r="G89" s="447"/>
      <c r="H89" s="9" t="s">
        <v>5411</v>
      </c>
      <c r="I89" s="16">
        <v>34</v>
      </c>
      <c r="J89" s="447">
        <v>3.375</v>
      </c>
      <c r="K89" s="447">
        <f t="shared" si="2"/>
        <v>37.375</v>
      </c>
      <c r="L89" s="447">
        <f t="shared" si="3"/>
        <v>3.375</v>
      </c>
    </row>
    <row r="90" spans="1:12" x14ac:dyDescent="0.25">
      <c r="A90" s="46" t="s">
        <v>1620</v>
      </c>
      <c r="B90" s="37" t="s">
        <v>5469</v>
      </c>
      <c r="C90" s="38" t="s">
        <v>7457</v>
      </c>
      <c r="D90" s="38" t="s">
        <v>870</v>
      </c>
      <c r="E90" s="54" t="s">
        <v>5501</v>
      </c>
      <c r="F90" s="447"/>
      <c r="G90" s="447"/>
      <c r="H90" s="9" t="s">
        <v>5607</v>
      </c>
      <c r="I90" s="16">
        <v>24</v>
      </c>
      <c r="J90" s="447">
        <v>3.375</v>
      </c>
      <c r="K90" s="447">
        <f t="shared" si="2"/>
        <v>27.375</v>
      </c>
      <c r="L90" s="447">
        <f t="shared" si="3"/>
        <v>-4.125</v>
      </c>
    </row>
    <row r="91" spans="1:12" x14ac:dyDescent="0.25">
      <c r="A91" s="36" t="s">
        <v>887</v>
      </c>
      <c r="B91" s="37" t="s">
        <v>5472</v>
      </c>
      <c r="C91" s="38" t="s">
        <v>7457</v>
      </c>
      <c r="D91" s="38" t="s">
        <v>870</v>
      </c>
      <c r="E91" s="54" t="s">
        <v>5358</v>
      </c>
      <c r="F91" s="447"/>
      <c r="G91" s="447"/>
      <c r="H91" s="9" t="s">
        <v>5611</v>
      </c>
      <c r="I91" s="16">
        <v>24</v>
      </c>
      <c r="J91" s="447">
        <v>3.375</v>
      </c>
      <c r="K91" s="447">
        <f t="shared" si="2"/>
        <v>27.375</v>
      </c>
      <c r="L91" s="447">
        <f t="shared" si="3"/>
        <v>3.1750000000000007</v>
      </c>
    </row>
    <row r="92" spans="1:12" x14ac:dyDescent="0.25">
      <c r="A92" s="46" t="s">
        <v>1620</v>
      </c>
      <c r="B92" s="37" t="s">
        <v>5475</v>
      </c>
      <c r="C92" s="39" t="s">
        <v>7457</v>
      </c>
      <c r="D92" s="39" t="s">
        <v>870</v>
      </c>
      <c r="E92" s="55" t="s">
        <v>5399</v>
      </c>
      <c r="F92" s="447"/>
      <c r="G92" s="447"/>
      <c r="H92" s="9" t="s">
        <v>5614</v>
      </c>
      <c r="I92" s="16">
        <v>30</v>
      </c>
      <c r="J92" s="447">
        <v>3.375</v>
      </c>
      <c r="K92" s="447">
        <f t="shared" si="2"/>
        <v>33.375</v>
      </c>
      <c r="L92" s="447">
        <f t="shared" si="3"/>
        <v>6.6750000000000007</v>
      </c>
    </row>
    <row r="93" spans="1:12" x14ac:dyDescent="0.25">
      <c r="A93" s="36" t="s">
        <v>887</v>
      </c>
      <c r="B93" s="37" t="s">
        <v>5478</v>
      </c>
      <c r="C93" s="38" t="s">
        <v>7457</v>
      </c>
      <c r="D93" s="38" t="s">
        <v>870</v>
      </c>
      <c r="E93" s="54" t="s">
        <v>5386</v>
      </c>
      <c r="F93" s="447"/>
      <c r="G93" s="447"/>
      <c r="H93" s="9" t="s">
        <v>5349</v>
      </c>
      <c r="I93" s="16">
        <v>30</v>
      </c>
      <c r="J93" s="447">
        <v>3.375</v>
      </c>
      <c r="K93" s="447">
        <f t="shared" si="2"/>
        <v>33.375</v>
      </c>
      <c r="L93" s="447">
        <f t="shared" si="3"/>
        <v>1.375</v>
      </c>
    </row>
    <row r="94" spans="1:12" x14ac:dyDescent="0.25">
      <c r="A94" s="46" t="s">
        <v>1620</v>
      </c>
      <c r="B94" s="37" t="s">
        <v>5481</v>
      </c>
      <c r="C94" s="38" t="s">
        <v>7457</v>
      </c>
      <c r="D94" s="38" t="s">
        <v>870</v>
      </c>
      <c r="E94" s="54" t="s">
        <v>5657</v>
      </c>
      <c r="F94" s="447"/>
      <c r="G94" s="447"/>
      <c r="H94" s="9" t="s">
        <v>6565</v>
      </c>
      <c r="I94" s="29">
        <v>71</v>
      </c>
      <c r="J94" s="447">
        <v>3.375</v>
      </c>
      <c r="K94" s="447">
        <f t="shared" si="2"/>
        <v>74.375</v>
      </c>
      <c r="L94" s="447">
        <f t="shared" si="3"/>
        <v>4.875</v>
      </c>
    </row>
    <row r="95" spans="1:12" x14ac:dyDescent="0.25">
      <c r="A95" s="36" t="s">
        <v>887</v>
      </c>
      <c r="B95" s="37" t="s">
        <v>5485</v>
      </c>
      <c r="C95" s="38" t="s">
        <v>7457</v>
      </c>
      <c r="D95" s="38" t="s">
        <v>870</v>
      </c>
      <c r="E95" s="54" t="s">
        <v>5390</v>
      </c>
      <c r="F95" s="447"/>
      <c r="G95" s="447"/>
      <c r="H95" s="9">
        <v>30</v>
      </c>
      <c r="I95" s="29">
        <v>32</v>
      </c>
      <c r="J95" s="447">
        <v>3.375</v>
      </c>
      <c r="K95" s="447">
        <f t="shared" si="2"/>
        <v>35.375</v>
      </c>
      <c r="L95" s="447">
        <f t="shared" si="3"/>
        <v>5.375</v>
      </c>
    </row>
    <row r="96" spans="1:12" x14ac:dyDescent="0.25">
      <c r="A96" s="36" t="s">
        <v>887</v>
      </c>
      <c r="B96" s="37" t="s">
        <v>5489</v>
      </c>
      <c r="C96" s="38" t="s">
        <v>7457</v>
      </c>
      <c r="D96" s="38" t="s">
        <v>870</v>
      </c>
      <c r="E96" s="54" t="s">
        <v>5373</v>
      </c>
      <c r="F96" s="447"/>
      <c r="G96" s="447"/>
      <c r="H96" s="9" t="s">
        <v>5501</v>
      </c>
      <c r="I96" s="29">
        <v>40</v>
      </c>
      <c r="J96" s="447">
        <v>3.375</v>
      </c>
      <c r="K96" s="447">
        <f t="shared" si="2"/>
        <v>43.375</v>
      </c>
      <c r="L96" s="447">
        <f t="shared" si="3"/>
        <v>0.375</v>
      </c>
    </row>
    <row r="97" spans="1:12" x14ac:dyDescent="0.25">
      <c r="A97" s="36" t="s">
        <v>887</v>
      </c>
      <c r="B97" s="37" t="s">
        <v>5494</v>
      </c>
      <c r="C97" s="39" t="s">
        <v>7457</v>
      </c>
      <c r="D97" s="39" t="s">
        <v>870</v>
      </c>
      <c r="E97" s="55" t="s">
        <v>5395</v>
      </c>
      <c r="F97" s="447"/>
      <c r="G97" s="447"/>
      <c r="H97" s="9" t="s">
        <v>5399</v>
      </c>
      <c r="I97" s="29">
        <v>28</v>
      </c>
      <c r="J97" s="447">
        <v>3.375</v>
      </c>
      <c r="K97" s="447">
        <f t="shared" si="2"/>
        <v>31.375</v>
      </c>
      <c r="L97" s="447">
        <f t="shared" si="3"/>
        <v>5.375</v>
      </c>
    </row>
    <row r="98" spans="1:12" x14ac:dyDescent="0.25">
      <c r="A98" s="36" t="s">
        <v>887</v>
      </c>
      <c r="B98" s="37" t="s">
        <v>5497</v>
      </c>
      <c r="C98" s="38" t="s">
        <v>7457</v>
      </c>
      <c r="D98" s="38" t="s">
        <v>870</v>
      </c>
      <c r="E98" s="54" t="s">
        <v>5399</v>
      </c>
      <c r="F98" s="447"/>
      <c r="G98" s="447"/>
      <c r="H98" s="9" t="s">
        <v>5501</v>
      </c>
      <c r="I98" s="29">
        <v>30</v>
      </c>
      <c r="J98" s="447">
        <v>3.375</v>
      </c>
      <c r="K98" s="447">
        <f t="shared" si="2"/>
        <v>33.375</v>
      </c>
      <c r="L98" s="447">
        <f t="shared" si="3"/>
        <v>-9.625</v>
      </c>
    </row>
    <row r="99" spans="1:12" x14ac:dyDescent="0.25">
      <c r="A99" s="36" t="s">
        <v>887</v>
      </c>
      <c r="B99" s="37" t="s">
        <v>5499</v>
      </c>
      <c r="C99" s="38" t="s">
        <v>7457</v>
      </c>
      <c r="D99" s="38" t="s">
        <v>870</v>
      </c>
      <c r="E99" s="54" t="s">
        <v>5403</v>
      </c>
      <c r="F99" s="447"/>
      <c r="G99" s="447"/>
      <c r="H99" s="9" t="s">
        <v>5501</v>
      </c>
      <c r="I99" s="29">
        <v>28</v>
      </c>
      <c r="J99" s="447">
        <v>3.375</v>
      </c>
      <c r="K99" s="447">
        <f t="shared" si="2"/>
        <v>31.375</v>
      </c>
      <c r="L99" s="447">
        <f t="shared" si="3"/>
        <v>-11.625</v>
      </c>
    </row>
    <row r="100" spans="1:12" x14ac:dyDescent="0.25">
      <c r="A100" s="46" t="s">
        <v>1620</v>
      </c>
      <c r="B100" s="37" t="s">
        <v>5502</v>
      </c>
      <c r="C100" s="39" t="s">
        <v>7457</v>
      </c>
      <c r="D100" s="39" t="s">
        <v>870</v>
      </c>
      <c r="E100" s="55" t="s">
        <v>5451</v>
      </c>
      <c r="F100" s="447"/>
      <c r="G100" s="447"/>
      <c r="H100" s="9" t="s">
        <v>5441</v>
      </c>
      <c r="I100" s="29">
        <v>26</v>
      </c>
      <c r="J100" s="447">
        <v>3.375</v>
      </c>
      <c r="K100" s="447">
        <f t="shared" si="2"/>
        <v>29.375</v>
      </c>
      <c r="L100" s="447">
        <f t="shared" si="3"/>
        <v>4.875</v>
      </c>
    </row>
    <row r="101" spans="1:12" x14ac:dyDescent="0.25">
      <c r="A101" s="46" t="s">
        <v>1620</v>
      </c>
      <c r="B101" s="37" t="s">
        <v>5505</v>
      </c>
      <c r="C101" s="38" t="s">
        <v>7457</v>
      </c>
      <c r="D101" s="38" t="s">
        <v>870</v>
      </c>
      <c r="E101" s="54" t="s">
        <v>5358</v>
      </c>
      <c r="F101" s="447"/>
      <c r="G101" s="447"/>
      <c r="H101" s="9" t="s">
        <v>5209</v>
      </c>
      <c r="I101" s="29">
        <v>34</v>
      </c>
      <c r="J101" s="447">
        <v>3.375</v>
      </c>
      <c r="K101" s="447">
        <f t="shared" si="2"/>
        <v>37.375</v>
      </c>
      <c r="L101" s="447">
        <f t="shared" si="3"/>
        <v>4.375</v>
      </c>
    </row>
    <row r="102" spans="1:12" x14ac:dyDescent="0.25">
      <c r="A102" s="46" t="s">
        <v>1620</v>
      </c>
      <c r="B102" s="37" t="s">
        <v>5509</v>
      </c>
      <c r="C102" s="38" t="s">
        <v>7457</v>
      </c>
      <c r="D102" s="38" t="s">
        <v>983</v>
      </c>
      <c r="E102" s="54" t="s">
        <v>5667</v>
      </c>
      <c r="F102" s="447"/>
      <c r="G102" s="447"/>
      <c r="H102" s="9" t="s">
        <v>5657</v>
      </c>
      <c r="I102" s="29">
        <v>40</v>
      </c>
      <c r="J102" s="447">
        <v>3.375</v>
      </c>
      <c r="K102" s="447">
        <f t="shared" si="2"/>
        <v>43.375</v>
      </c>
      <c r="L102" s="447">
        <f t="shared" si="3"/>
        <v>8.2749999999999986</v>
      </c>
    </row>
    <row r="103" spans="1:12" x14ac:dyDescent="0.25">
      <c r="A103" s="36" t="s">
        <v>887</v>
      </c>
      <c r="B103" s="37" t="s">
        <v>5511</v>
      </c>
      <c r="C103" s="38" t="s">
        <v>7457</v>
      </c>
      <c r="D103" s="38" t="s">
        <v>983</v>
      </c>
      <c r="E103" s="54" t="s">
        <v>5209</v>
      </c>
      <c r="F103" s="447"/>
      <c r="G103" s="447"/>
      <c r="H103" s="9" t="s">
        <v>5935</v>
      </c>
      <c r="I103" s="29">
        <v>24</v>
      </c>
      <c r="J103" s="447">
        <v>3.375</v>
      </c>
      <c r="K103" s="447">
        <f t="shared" si="2"/>
        <v>27.375</v>
      </c>
      <c r="L103" s="447">
        <f t="shared" si="3"/>
        <v>0.375</v>
      </c>
    </row>
    <row r="104" spans="1:12" x14ac:dyDescent="0.25">
      <c r="A104" s="36" t="s">
        <v>887</v>
      </c>
      <c r="B104" s="37" t="s">
        <v>5514</v>
      </c>
      <c r="C104" s="38" t="s">
        <v>7457</v>
      </c>
      <c r="D104" s="38" t="s">
        <v>983</v>
      </c>
      <c r="E104" s="54" t="s">
        <v>5223</v>
      </c>
      <c r="F104" s="447"/>
      <c r="G104" s="447"/>
      <c r="H104" s="9" t="s">
        <v>5358</v>
      </c>
      <c r="I104" s="29">
        <v>24</v>
      </c>
      <c r="J104" s="447">
        <v>3.375</v>
      </c>
      <c r="K104" s="447">
        <f t="shared" si="2"/>
        <v>27.375</v>
      </c>
      <c r="L104" s="447">
        <f t="shared" si="3"/>
        <v>1.875</v>
      </c>
    </row>
    <row r="105" spans="1:12" x14ac:dyDescent="0.25">
      <c r="A105" s="36" t="s">
        <v>887</v>
      </c>
      <c r="B105" s="37" t="s">
        <v>5518</v>
      </c>
      <c r="C105" s="38" t="s">
        <v>7457</v>
      </c>
      <c r="D105" s="38" t="s">
        <v>983</v>
      </c>
      <c r="E105" s="54" t="s">
        <v>5436</v>
      </c>
      <c r="F105" s="447"/>
      <c r="G105" s="447"/>
      <c r="H105" s="9">
        <v>27.5</v>
      </c>
      <c r="I105" s="29">
        <v>24</v>
      </c>
      <c r="J105" s="447">
        <v>3.375</v>
      </c>
      <c r="K105" s="447">
        <f t="shared" si="2"/>
        <v>27.375</v>
      </c>
      <c r="L105" s="447">
        <f t="shared" si="3"/>
        <v>-0.125</v>
      </c>
    </row>
    <row r="106" spans="1:12" x14ac:dyDescent="0.25">
      <c r="A106" s="36" t="s">
        <v>887</v>
      </c>
      <c r="B106" s="37" t="s">
        <v>7473</v>
      </c>
      <c r="C106" s="38" t="s">
        <v>7457</v>
      </c>
      <c r="D106" s="38" t="s">
        <v>983</v>
      </c>
      <c r="E106" s="54" t="s">
        <v>6731</v>
      </c>
      <c r="F106" s="447"/>
      <c r="G106" s="447"/>
      <c r="H106" s="9" t="s">
        <v>5638</v>
      </c>
      <c r="I106" s="29">
        <v>38</v>
      </c>
      <c r="J106" s="447">
        <v>3.375</v>
      </c>
      <c r="K106" s="447">
        <f t="shared" si="2"/>
        <v>41.375</v>
      </c>
      <c r="L106" s="447">
        <f t="shared" si="3"/>
        <v>0.57500000000000284</v>
      </c>
    </row>
    <row r="107" spans="1:12" x14ac:dyDescent="0.25">
      <c r="A107" s="46" t="s">
        <v>1620</v>
      </c>
      <c r="B107" s="37" t="s">
        <v>5521</v>
      </c>
      <c r="C107" s="38" t="s">
        <v>7457</v>
      </c>
      <c r="D107" s="38" t="s">
        <v>1026</v>
      </c>
      <c r="E107" s="54" t="s">
        <v>7244</v>
      </c>
      <c r="F107" s="447"/>
      <c r="G107" s="447"/>
      <c r="H107" s="9" t="s">
        <v>5310</v>
      </c>
      <c r="I107" s="29">
        <v>32</v>
      </c>
      <c r="J107" s="447">
        <v>3.375</v>
      </c>
      <c r="K107" s="447">
        <f t="shared" si="2"/>
        <v>35.375</v>
      </c>
      <c r="L107" s="447">
        <f t="shared" si="3"/>
        <v>0.375</v>
      </c>
    </row>
    <row r="108" spans="1:12" x14ac:dyDescent="0.25">
      <c r="A108" s="36" t="s">
        <v>887</v>
      </c>
      <c r="B108" s="37" t="s">
        <v>5524</v>
      </c>
      <c r="C108" s="38" t="s">
        <v>7457</v>
      </c>
      <c r="D108" s="38" t="s">
        <v>1026</v>
      </c>
      <c r="E108" s="54" t="s">
        <v>5441</v>
      </c>
      <c r="F108" s="447"/>
      <c r="G108" s="447"/>
      <c r="H108" s="9" t="s">
        <v>6179</v>
      </c>
      <c r="I108" s="29">
        <v>24</v>
      </c>
      <c r="J108" s="447">
        <v>3.375</v>
      </c>
      <c r="K108" s="447">
        <f t="shared" si="2"/>
        <v>27.375</v>
      </c>
      <c r="L108" s="447">
        <f t="shared" si="3"/>
        <v>10.875</v>
      </c>
    </row>
    <row r="109" spans="1:12" x14ac:dyDescent="0.25">
      <c r="A109" s="46" t="s">
        <v>1620</v>
      </c>
      <c r="B109" s="37" t="s">
        <v>5528</v>
      </c>
      <c r="C109" s="38" t="s">
        <v>7457</v>
      </c>
      <c r="D109" s="38" t="s">
        <v>1026</v>
      </c>
      <c r="E109" s="54" t="s">
        <v>6248</v>
      </c>
      <c r="F109" s="447"/>
      <c r="G109" s="447"/>
      <c r="H109" s="9" t="s">
        <v>5399</v>
      </c>
      <c r="I109" s="29">
        <v>28</v>
      </c>
      <c r="J109" s="447">
        <v>3.375</v>
      </c>
      <c r="K109" s="447">
        <f t="shared" si="2"/>
        <v>31.375</v>
      </c>
      <c r="L109" s="447">
        <f t="shared" si="3"/>
        <v>5.375</v>
      </c>
    </row>
    <row r="110" spans="1:12" x14ac:dyDescent="0.25">
      <c r="A110" s="46" t="s">
        <v>1620</v>
      </c>
      <c r="B110" s="37" t="s">
        <v>5530</v>
      </c>
      <c r="C110" s="38" t="s">
        <v>7457</v>
      </c>
      <c r="D110" s="38" t="s">
        <v>1026</v>
      </c>
      <c r="E110" s="54" t="s">
        <v>35</v>
      </c>
      <c r="F110" s="447"/>
      <c r="G110" s="447"/>
      <c r="H110" s="9" t="s">
        <v>5614</v>
      </c>
      <c r="I110" s="29">
        <v>30</v>
      </c>
      <c r="J110" s="447">
        <v>3.375</v>
      </c>
      <c r="K110" s="447">
        <f t="shared" si="2"/>
        <v>33.375</v>
      </c>
      <c r="L110" s="447">
        <f t="shared" si="3"/>
        <v>6.6750000000000007</v>
      </c>
    </row>
    <row r="111" spans="1:12" x14ac:dyDescent="0.25">
      <c r="A111" s="46" t="s">
        <v>1620</v>
      </c>
      <c r="B111" s="37" t="s">
        <v>5533</v>
      </c>
      <c r="C111" s="38" t="s">
        <v>7457</v>
      </c>
      <c r="D111" s="38" t="s">
        <v>1026</v>
      </c>
      <c r="E111" s="54" t="s">
        <v>5403</v>
      </c>
      <c r="F111" s="447"/>
      <c r="G111" s="447"/>
      <c r="H111" s="9" t="s">
        <v>6435</v>
      </c>
      <c r="I111" s="29">
        <v>40</v>
      </c>
      <c r="J111" s="447">
        <v>3.375</v>
      </c>
      <c r="K111" s="447">
        <f t="shared" si="2"/>
        <v>43.375</v>
      </c>
      <c r="L111" s="447">
        <f t="shared" si="3"/>
        <v>4.375</v>
      </c>
    </row>
    <row r="112" spans="1:12" x14ac:dyDescent="0.25">
      <c r="A112" s="46" t="s">
        <v>1620</v>
      </c>
      <c r="B112" s="37" t="s">
        <v>5536</v>
      </c>
      <c r="C112" s="38" t="s">
        <v>7457</v>
      </c>
      <c r="D112" s="38" t="s">
        <v>1026</v>
      </c>
      <c r="E112" s="54" t="s">
        <v>5386</v>
      </c>
      <c r="F112" s="447"/>
      <c r="G112" s="447"/>
      <c r="H112" s="9" t="s">
        <v>6072</v>
      </c>
      <c r="I112" s="29">
        <v>40</v>
      </c>
      <c r="J112" s="447">
        <v>3.375</v>
      </c>
      <c r="K112" s="447">
        <f t="shared" si="2"/>
        <v>43.375</v>
      </c>
      <c r="L112" s="447">
        <f t="shared" si="3"/>
        <v>3.875</v>
      </c>
    </row>
    <row r="113" spans="1:12" x14ac:dyDescent="0.25">
      <c r="A113" s="36" t="s">
        <v>887</v>
      </c>
      <c r="B113" s="37" t="s">
        <v>5538</v>
      </c>
      <c r="C113" s="38" t="s">
        <v>7457</v>
      </c>
      <c r="D113" s="38" t="s">
        <v>1026</v>
      </c>
      <c r="E113" s="54" t="s">
        <v>5447</v>
      </c>
      <c r="F113" s="447"/>
      <c r="G113" s="447"/>
      <c r="H113" s="9" t="s">
        <v>5483</v>
      </c>
      <c r="I113" s="29">
        <v>40</v>
      </c>
      <c r="J113" s="447">
        <v>3.375</v>
      </c>
      <c r="K113" s="447">
        <f t="shared" si="2"/>
        <v>43.375</v>
      </c>
      <c r="L113" s="447">
        <f t="shared" si="3"/>
        <v>1.375</v>
      </c>
    </row>
    <row r="114" spans="1:12" x14ac:dyDescent="0.25">
      <c r="A114" s="46" t="s">
        <v>1620</v>
      </c>
      <c r="B114" s="37" t="s">
        <v>5543</v>
      </c>
      <c r="C114" s="38" t="s">
        <v>7457</v>
      </c>
      <c r="D114" s="38" t="s">
        <v>1026</v>
      </c>
      <c r="E114" s="54" t="s">
        <v>5851</v>
      </c>
      <c r="F114" s="447"/>
      <c r="G114" s="447"/>
      <c r="H114" s="9" t="s">
        <v>5399</v>
      </c>
      <c r="I114" s="29">
        <v>32</v>
      </c>
      <c r="J114" s="447">
        <v>3.375</v>
      </c>
      <c r="K114" s="447">
        <f t="shared" si="2"/>
        <v>35.375</v>
      </c>
      <c r="L114" s="447">
        <f t="shared" si="3"/>
        <v>9.375</v>
      </c>
    </row>
    <row r="115" spans="1:12" x14ac:dyDescent="0.25">
      <c r="A115" s="36" t="s">
        <v>887</v>
      </c>
      <c r="B115" s="37" t="s">
        <v>5546</v>
      </c>
      <c r="C115" s="38" t="s">
        <v>7457</v>
      </c>
      <c r="D115" s="38" t="s">
        <v>1026</v>
      </c>
      <c r="E115" s="54" t="s">
        <v>5451</v>
      </c>
      <c r="F115" s="447"/>
      <c r="G115" s="447"/>
      <c r="H115" s="9" t="s">
        <v>5706</v>
      </c>
      <c r="I115" s="29">
        <v>33</v>
      </c>
      <c r="J115" s="447">
        <v>3.375</v>
      </c>
      <c r="K115" s="447">
        <f t="shared" si="2"/>
        <v>36.375</v>
      </c>
      <c r="L115" s="447">
        <f t="shared" si="3"/>
        <v>-0.625</v>
      </c>
    </row>
    <row r="116" spans="1:12" x14ac:dyDescent="0.25">
      <c r="A116" s="46" t="s">
        <v>1620</v>
      </c>
      <c r="B116" s="37" t="s">
        <v>5549</v>
      </c>
      <c r="C116" s="38" t="s">
        <v>7457</v>
      </c>
      <c r="D116" s="38" t="s">
        <v>1026</v>
      </c>
      <c r="E116" s="54" t="s">
        <v>5399</v>
      </c>
      <c r="F116" s="447"/>
      <c r="G116" s="447"/>
      <c r="H116" s="9" t="s">
        <v>5712</v>
      </c>
      <c r="I116" s="29">
        <v>28</v>
      </c>
      <c r="J116" s="447">
        <v>3.375</v>
      </c>
      <c r="K116" s="447">
        <f t="shared" si="2"/>
        <v>31.375</v>
      </c>
      <c r="L116" s="447">
        <f t="shared" si="3"/>
        <v>-7.9249999999999972</v>
      </c>
    </row>
    <row r="117" spans="1:12" x14ac:dyDescent="0.25">
      <c r="A117" s="46" t="s">
        <v>1620</v>
      </c>
      <c r="B117" s="37" t="s">
        <v>5553</v>
      </c>
      <c r="C117" s="39" t="s">
        <v>7457</v>
      </c>
      <c r="D117" s="39" t="s">
        <v>1102</v>
      </c>
      <c r="E117" s="55" t="s">
        <v>5687</v>
      </c>
      <c r="F117" s="447"/>
      <c r="G117" s="447"/>
      <c r="H117" s="9" t="s">
        <v>5209</v>
      </c>
      <c r="I117" s="29">
        <v>26</v>
      </c>
      <c r="J117" s="447">
        <v>3.375</v>
      </c>
      <c r="K117" s="447">
        <f t="shared" si="2"/>
        <v>29.375</v>
      </c>
      <c r="L117" s="447">
        <f t="shared" si="3"/>
        <v>-3.625</v>
      </c>
    </row>
    <row r="118" spans="1:12" x14ac:dyDescent="0.25">
      <c r="A118" s="46" t="s">
        <v>1620</v>
      </c>
      <c r="B118" s="37" t="s">
        <v>5558</v>
      </c>
      <c r="C118" s="38" t="s">
        <v>7457</v>
      </c>
      <c r="D118" s="38" t="s">
        <v>1102</v>
      </c>
      <c r="E118" s="54" t="s">
        <v>6328</v>
      </c>
      <c r="F118" s="447"/>
      <c r="G118" s="447"/>
      <c r="H118" s="9" t="s">
        <v>5647</v>
      </c>
      <c r="I118" s="29">
        <v>42</v>
      </c>
      <c r="J118" s="447">
        <v>3.375</v>
      </c>
      <c r="K118" s="447">
        <f t="shared" si="2"/>
        <v>45.375</v>
      </c>
      <c r="L118" s="447">
        <f t="shared" si="3"/>
        <v>3.7749999999999986</v>
      </c>
    </row>
    <row r="119" spans="1:12" x14ac:dyDescent="0.25">
      <c r="A119" s="36" t="s">
        <v>887</v>
      </c>
      <c r="B119" s="37" t="s">
        <v>5563</v>
      </c>
      <c r="C119" s="38" t="s">
        <v>7457</v>
      </c>
      <c r="D119" s="38" t="s">
        <v>1102</v>
      </c>
      <c r="E119" s="54" t="s">
        <v>5403</v>
      </c>
      <c r="F119" s="447"/>
      <c r="G119" s="447"/>
      <c r="H119" s="9" t="s">
        <v>7152</v>
      </c>
      <c r="I119" s="29">
        <v>38</v>
      </c>
      <c r="J119" s="447">
        <v>3.375</v>
      </c>
      <c r="K119" s="447">
        <f t="shared" si="2"/>
        <v>41.375</v>
      </c>
      <c r="L119" s="447">
        <f t="shared" si="3"/>
        <v>-5.2250000000000014</v>
      </c>
    </row>
    <row r="120" spans="1:12" x14ac:dyDescent="0.25">
      <c r="A120" s="46" t="s">
        <v>1620</v>
      </c>
      <c r="B120" s="37" t="s">
        <v>5565</v>
      </c>
      <c r="C120" s="38" t="s">
        <v>7457</v>
      </c>
      <c r="D120" s="38" t="s">
        <v>1121</v>
      </c>
      <c r="E120" s="54" t="s">
        <v>5956</v>
      </c>
      <c r="F120" s="447"/>
      <c r="G120" s="447"/>
      <c r="H120" s="9" t="s">
        <v>5729</v>
      </c>
      <c r="I120" s="29">
        <v>44</v>
      </c>
      <c r="J120" s="447">
        <v>3.375</v>
      </c>
      <c r="K120" s="447">
        <f t="shared" si="2"/>
        <v>47.375</v>
      </c>
      <c r="L120" s="447">
        <f t="shared" si="3"/>
        <v>3.375</v>
      </c>
    </row>
    <row r="121" spans="1:12" x14ac:dyDescent="0.25">
      <c r="A121" s="46" t="s">
        <v>1620</v>
      </c>
      <c r="B121" s="37" t="s">
        <v>5569</v>
      </c>
      <c r="C121" s="38" t="s">
        <v>7457</v>
      </c>
      <c r="D121" s="38" t="s">
        <v>1121</v>
      </c>
      <c r="E121" s="54" t="s">
        <v>5377</v>
      </c>
      <c r="F121" s="447"/>
      <c r="G121" s="447"/>
      <c r="H121" s="9" t="s">
        <v>6478</v>
      </c>
      <c r="I121" s="29">
        <v>24</v>
      </c>
      <c r="J121" s="447">
        <v>3.375</v>
      </c>
      <c r="K121" s="447">
        <f t="shared" si="2"/>
        <v>27.375</v>
      </c>
      <c r="L121" s="447">
        <f t="shared" si="3"/>
        <v>3.9750000000000014</v>
      </c>
    </row>
    <row r="122" spans="1:12" x14ac:dyDescent="0.25">
      <c r="A122" s="46" t="s">
        <v>1620</v>
      </c>
      <c r="B122" s="37" t="s">
        <v>5574</v>
      </c>
      <c r="C122" s="38" t="s">
        <v>7457</v>
      </c>
      <c r="D122" s="38" t="s">
        <v>1121</v>
      </c>
      <c r="E122" s="54" t="s">
        <v>5614</v>
      </c>
      <c r="F122" s="447"/>
      <c r="G122" s="447"/>
      <c r="H122" s="9" t="s">
        <v>5296</v>
      </c>
      <c r="I122" s="29">
        <v>28</v>
      </c>
      <c r="J122" s="447">
        <v>3.375</v>
      </c>
      <c r="K122" s="447">
        <f t="shared" si="2"/>
        <v>31.375</v>
      </c>
      <c r="L122" s="447">
        <f t="shared" si="3"/>
        <v>4.875</v>
      </c>
    </row>
    <row r="123" spans="1:12" x14ac:dyDescent="0.25">
      <c r="A123" s="46" t="s">
        <v>1620</v>
      </c>
      <c r="B123" s="37" t="s">
        <v>5578</v>
      </c>
      <c r="C123" s="38" t="s">
        <v>7457</v>
      </c>
      <c r="D123" s="38" t="s">
        <v>1121</v>
      </c>
      <c r="E123" s="54" t="s">
        <v>5816</v>
      </c>
      <c r="F123" s="447"/>
      <c r="G123" s="447"/>
      <c r="H123" s="9" t="s">
        <v>6188</v>
      </c>
      <c r="I123" s="29">
        <v>28</v>
      </c>
      <c r="J123" s="447">
        <v>3.375</v>
      </c>
      <c r="K123" s="447">
        <f t="shared" si="2"/>
        <v>31.375</v>
      </c>
      <c r="L123" s="447">
        <f t="shared" si="3"/>
        <v>17.274999999999999</v>
      </c>
    </row>
    <row r="124" spans="1:12" x14ac:dyDescent="0.25">
      <c r="A124" s="46" t="s">
        <v>1620</v>
      </c>
      <c r="B124" s="37" t="s">
        <v>5582</v>
      </c>
      <c r="C124" s="38" t="s">
        <v>7457</v>
      </c>
      <c r="D124" s="38" t="s">
        <v>1121</v>
      </c>
      <c r="E124" s="54" t="s">
        <v>6260</v>
      </c>
      <c r="F124" s="447"/>
      <c r="G124" s="447"/>
      <c r="H124" s="9" t="s">
        <v>5750</v>
      </c>
      <c r="I124" s="29">
        <v>50</v>
      </c>
      <c r="J124" s="447">
        <v>3.375</v>
      </c>
      <c r="K124" s="447">
        <f t="shared" si="2"/>
        <v>53.375</v>
      </c>
      <c r="L124" s="447">
        <f t="shared" si="3"/>
        <v>3.375</v>
      </c>
    </row>
    <row r="125" spans="1:12" x14ac:dyDescent="0.25">
      <c r="A125" s="46" t="s">
        <v>1620</v>
      </c>
      <c r="B125" s="37" t="s">
        <v>5585</v>
      </c>
      <c r="C125" s="38" t="s">
        <v>7457</v>
      </c>
      <c r="D125" s="38" t="s">
        <v>1158</v>
      </c>
      <c r="E125" s="54" t="s">
        <v>6072</v>
      </c>
      <c r="F125" s="447"/>
      <c r="G125" s="447"/>
      <c r="H125" s="9" t="s">
        <v>5947</v>
      </c>
      <c r="I125" s="29">
        <v>40</v>
      </c>
      <c r="J125" s="447">
        <v>3.375</v>
      </c>
      <c r="K125" s="447">
        <f t="shared" si="2"/>
        <v>43.375</v>
      </c>
      <c r="L125" s="447">
        <f t="shared" si="3"/>
        <v>-1.625</v>
      </c>
    </row>
    <row r="126" spans="1:12" x14ac:dyDescent="0.25">
      <c r="A126" s="46" t="s">
        <v>1620</v>
      </c>
      <c r="B126" s="37" t="s">
        <v>5588</v>
      </c>
      <c r="C126" s="38" t="s">
        <v>7457</v>
      </c>
      <c r="D126" s="38" t="s">
        <v>1177</v>
      </c>
      <c r="E126" s="54" t="s">
        <v>5223</v>
      </c>
      <c r="F126" s="447"/>
      <c r="G126" s="447"/>
      <c r="H126" s="9" t="s">
        <v>5798</v>
      </c>
      <c r="I126" s="29">
        <v>36</v>
      </c>
      <c r="J126" s="447">
        <v>3.375</v>
      </c>
      <c r="K126" s="447">
        <f t="shared" si="2"/>
        <v>39.375</v>
      </c>
      <c r="L126" s="447">
        <f t="shared" si="3"/>
        <v>3.375</v>
      </c>
    </row>
    <row r="127" spans="1:12" x14ac:dyDescent="0.25">
      <c r="A127" s="36" t="s">
        <v>887</v>
      </c>
      <c r="B127" s="37" t="s">
        <v>5590</v>
      </c>
      <c r="C127" s="38" t="s">
        <v>7457</v>
      </c>
      <c r="D127" s="38" t="s">
        <v>1177</v>
      </c>
      <c r="E127" s="54" t="s">
        <v>5209</v>
      </c>
      <c r="F127" s="447"/>
      <c r="G127" s="447"/>
      <c r="H127" s="9" t="s">
        <v>5368</v>
      </c>
      <c r="I127" s="29">
        <v>28</v>
      </c>
      <c r="J127" s="447">
        <v>3.375</v>
      </c>
      <c r="K127" s="447">
        <f t="shared" si="2"/>
        <v>31.375</v>
      </c>
      <c r="L127" s="447">
        <f t="shared" si="3"/>
        <v>6.375</v>
      </c>
    </row>
    <row r="128" spans="1:12" x14ac:dyDescent="0.25">
      <c r="A128" s="46" t="s">
        <v>1620</v>
      </c>
      <c r="B128" s="37" t="s">
        <v>5593</v>
      </c>
      <c r="C128" s="38" t="s">
        <v>7457</v>
      </c>
      <c r="D128" s="38" t="s">
        <v>1191</v>
      </c>
      <c r="E128" s="54" t="s">
        <v>5223</v>
      </c>
      <c r="F128" s="447"/>
      <c r="G128" s="447"/>
      <c r="H128" s="9" t="s">
        <v>5240</v>
      </c>
      <c r="I128" s="29">
        <v>28</v>
      </c>
      <c r="J128" s="447">
        <v>3.375</v>
      </c>
      <c r="K128" s="447">
        <f t="shared" si="2"/>
        <v>31.375</v>
      </c>
      <c r="L128" s="447">
        <f t="shared" si="3"/>
        <v>3.375</v>
      </c>
    </row>
    <row r="129" spans="1:12" x14ac:dyDescent="0.25">
      <c r="A129" s="46" t="s">
        <v>1620</v>
      </c>
      <c r="B129" s="37" t="s">
        <v>5596</v>
      </c>
      <c r="C129" s="38" t="s">
        <v>7457</v>
      </c>
      <c r="D129" s="38" t="s">
        <v>1191</v>
      </c>
      <c r="E129" s="54" t="s">
        <v>6332</v>
      </c>
      <c r="F129" s="447"/>
      <c r="G129" s="447"/>
      <c r="H129" s="9" t="s">
        <v>6205</v>
      </c>
      <c r="I129" s="29">
        <v>44</v>
      </c>
      <c r="J129" s="447">
        <v>3.375</v>
      </c>
      <c r="K129" s="447">
        <f t="shared" si="2"/>
        <v>47.375</v>
      </c>
      <c r="L129" s="447">
        <f t="shared" si="3"/>
        <v>4.6749999999999972</v>
      </c>
    </row>
    <row r="130" spans="1:12" x14ac:dyDescent="0.25">
      <c r="A130" s="36" t="s">
        <v>887</v>
      </c>
      <c r="B130" s="37" t="s">
        <v>5599</v>
      </c>
      <c r="C130" s="38" t="s">
        <v>7457</v>
      </c>
      <c r="D130" s="38" t="s">
        <v>1191</v>
      </c>
      <c r="E130" s="54" t="s">
        <v>5496</v>
      </c>
      <c r="F130" s="447"/>
      <c r="G130" s="447"/>
      <c r="H130" s="9" t="s">
        <v>5501</v>
      </c>
      <c r="I130" s="29">
        <v>44</v>
      </c>
      <c r="J130" s="447">
        <v>3.375</v>
      </c>
      <c r="K130" s="447">
        <f t="shared" ref="K130:K193" si="4">I130+J130</f>
        <v>47.375</v>
      </c>
      <c r="L130" s="447">
        <f t="shared" si="3"/>
        <v>4.375</v>
      </c>
    </row>
    <row r="131" spans="1:12" x14ac:dyDescent="0.25">
      <c r="A131" s="46" t="s">
        <v>1620</v>
      </c>
      <c r="B131" s="37" t="s">
        <v>5603</v>
      </c>
      <c r="C131" s="38" t="s">
        <v>7457</v>
      </c>
      <c r="D131" s="38" t="s">
        <v>1191</v>
      </c>
      <c r="E131" s="54" t="s">
        <v>5816</v>
      </c>
      <c r="F131" s="447"/>
      <c r="G131" s="447"/>
      <c r="H131" s="9" t="s">
        <v>5779</v>
      </c>
      <c r="I131" s="29">
        <v>38</v>
      </c>
      <c r="J131" s="447">
        <v>3.375</v>
      </c>
      <c r="K131" s="447">
        <f t="shared" si="4"/>
        <v>41.375</v>
      </c>
      <c r="L131" s="447">
        <f t="shared" ref="L131:L194" si="5">K131-H131</f>
        <v>-0.32500000000000284</v>
      </c>
    </row>
    <row r="132" spans="1:12" x14ac:dyDescent="0.25">
      <c r="A132" s="36" t="s">
        <v>887</v>
      </c>
      <c r="B132" s="37" t="s">
        <v>5605</v>
      </c>
      <c r="C132" s="40" t="s">
        <v>7457</v>
      </c>
      <c r="D132" s="40" t="s">
        <v>1191</v>
      </c>
      <c r="E132" s="40" t="s">
        <v>5441</v>
      </c>
      <c r="F132" s="447"/>
      <c r="G132" s="447"/>
      <c r="H132" s="9" t="s">
        <v>5665</v>
      </c>
      <c r="I132" s="29">
        <v>42</v>
      </c>
      <c r="J132" s="447">
        <v>3.375</v>
      </c>
      <c r="K132" s="447">
        <f t="shared" si="4"/>
        <v>45.375</v>
      </c>
      <c r="L132" s="447">
        <f t="shared" si="5"/>
        <v>4.2749999999999986</v>
      </c>
    </row>
    <row r="133" spans="1:12" x14ac:dyDescent="0.25">
      <c r="A133" s="36" t="s">
        <v>887</v>
      </c>
      <c r="B133" s="37" t="s">
        <v>5609</v>
      </c>
      <c r="C133" s="38" t="s">
        <v>7457</v>
      </c>
      <c r="D133" s="38" t="s">
        <v>1191</v>
      </c>
      <c r="E133" s="54" t="s">
        <v>5560</v>
      </c>
      <c r="F133" s="447"/>
      <c r="G133" s="447"/>
      <c r="H133" s="9" t="s">
        <v>5779</v>
      </c>
      <c r="I133" s="29">
        <v>42</v>
      </c>
      <c r="J133" s="447">
        <v>3.375</v>
      </c>
      <c r="K133" s="447">
        <f t="shared" si="4"/>
        <v>45.375</v>
      </c>
      <c r="L133" s="447">
        <f t="shared" si="5"/>
        <v>3.6749999999999972</v>
      </c>
    </row>
    <row r="134" spans="1:12" x14ac:dyDescent="0.25">
      <c r="A134" s="36" t="s">
        <v>887</v>
      </c>
      <c r="B134" s="37" t="s">
        <v>5612</v>
      </c>
      <c r="C134" s="38" t="s">
        <v>7457</v>
      </c>
      <c r="D134" s="38" t="s">
        <v>1191</v>
      </c>
      <c r="E134" s="54" t="s">
        <v>5377</v>
      </c>
      <c r="F134" s="447"/>
      <c r="G134" s="447"/>
      <c r="H134" s="9" t="s">
        <v>6241</v>
      </c>
      <c r="I134" s="29">
        <v>32</v>
      </c>
      <c r="J134" s="447">
        <v>3.375</v>
      </c>
      <c r="K134" s="447">
        <f t="shared" si="4"/>
        <v>35.375</v>
      </c>
      <c r="L134" s="447">
        <f t="shared" si="5"/>
        <v>2.1749999999999972</v>
      </c>
    </row>
    <row r="135" spans="1:12" x14ac:dyDescent="0.25">
      <c r="A135" s="46" t="s">
        <v>1620</v>
      </c>
      <c r="B135" s="37" t="s">
        <v>5618</v>
      </c>
      <c r="C135" s="38" t="s">
        <v>7457</v>
      </c>
      <c r="D135" s="38" t="s">
        <v>1191</v>
      </c>
      <c r="E135" s="54" t="s">
        <v>6334</v>
      </c>
      <c r="F135" s="447"/>
      <c r="G135" s="447"/>
      <c r="H135" s="9" t="s">
        <v>5798</v>
      </c>
      <c r="I135" s="29">
        <v>32</v>
      </c>
      <c r="J135" s="447">
        <v>3.375</v>
      </c>
      <c r="K135" s="447">
        <f t="shared" si="4"/>
        <v>35.375</v>
      </c>
      <c r="L135" s="447">
        <f t="shared" si="5"/>
        <v>-0.625</v>
      </c>
    </row>
    <row r="136" spans="1:12" x14ac:dyDescent="0.25">
      <c r="A136" s="46" t="s">
        <v>1620</v>
      </c>
      <c r="B136" s="37" t="s">
        <v>5620</v>
      </c>
      <c r="C136" s="39" t="s">
        <v>7457</v>
      </c>
      <c r="D136" s="39" t="s">
        <v>1267</v>
      </c>
      <c r="E136" s="55" t="s">
        <v>5441</v>
      </c>
      <c r="F136" s="447"/>
      <c r="G136" s="447"/>
      <c r="H136" s="9" t="s">
        <v>6495</v>
      </c>
      <c r="I136" s="29">
        <v>28</v>
      </c>
      <c r="J136" s="447">
        <v>3.375</v>
      </c>
      <c r="K136" s="447">
        <f t="shared" si="4"/>
        <v>31.375</v>
      </c>
      <c r="L136" s="447">
        <f t="shared" si="5"/>
        <v>6.4750000000000014</v>
      </c>
    </row>
    <row r="137" spans="1:12" x14ac:dyDescent="0.25">
      <c r="A137" s="46" t="s">
        <v>1620</v>
      </c>
      <c r="B137" s="37" t="s">
        <v>5623</v>
      </c>
      <c r="C137" s="39" t="s">
        <v>7457</v>
      </c>
      <c r="D137" s="39" t="s">
        <v>1267</v>
      </c>
      <c r="E137" s="55" t="s">
        <v>5358</v>
      </c>
      <c r="F137" s="447"/>
      <c r="G137" s="447"/>
      <c r="H137" s="9" t="s">
        <v>5806</v>
      </c>
      <c r="I137" s="29">
        <v>28</v>
      </c>
      <c r="J137" s="447">
        <v>3.375</v>
      </c>
      <c r="K137" s="447">
        <f t="shared" si="4"/>
        <v>31.375</v>
      </c>
      <c r="L137" s="447">
        <f t="shared" si="5"/>
        <v>5.4750000000000014</v>
      </c>
    </row>
    <row r="138" spans="1:12" x14ac:dyDescent="0.25">
      <c r="A138" s="36" t="s">
        <v>887</v>
      </c>
      <c r="B138" s="37" t="s">
        <v>5627</v>
      </c>
      <c r="C138" s="38" t="s">
        <v>7457</v>
      </c>
      <c r="D138" s="38" t="s">
        <v>1267</v>
      </c>
      <c r="E138" s="54" t="s">
        <v>5567</v>
      </c>
      <c r="F138" s="447"/>
      <c r="G138" s="447"/>
      <c r="H138" s="9" t="s">
        <v>5516</v>
      </c>
      <c r="I138" s="29">
        <v>28</v>
      </c>
      <c r="J138" s="447">
        <v>3.375</v>
      </c>
      <c r="K138" s="447">
        <f t="shared" si="4"/>
        <v>31.375</v>
      </c>
      <c r="L138" s="447">
        <f t="shared" si="5"/>
        <v>7.375</v>
      </c>
    </row>
    <row r="139" spans="1:12" x14ac:dyDescent="0.25">
      <c r="A139" s="36" t="s">
        <v>887</v>
      </c>
      <c r="B139" s="37" t="s">
        <v>5632</v>
      </c>
      <c r="C139" s="38" t="s">
        <v>7457</v>
      </c>
      <c r="D139" s="38" t="s">
        <v>1267</v>
      </c>
      <c r="E139" s="54" t="s">
        <v>5571</v>
      </c>
      <c r="F139" s="447"/>
      <c r="G139" s="447"/>
      <c r="H139" s="9" t="s">
        <v>5411</v>
      </c>
      <c r="I139" s="29">
        <v>34</v>
      </c>
      <c r="J139" s="447">
        <v>3.375</v>
      </c>
      <c r="K139" s="447">
        <f t="shared" si="4"/>
        <v>37.375</v>
      </c>
      <c r="L139" s="447">
        <f t="shared" si="5"/>
        <v>3.375</v>
      </c>
    </row>
    <row r="140" spans="1:12" x14ac:dyDescent="0.25">
      <c r="A140" s="36" t="s">
        <v>1620</v>
      </c>
      <c r="B140" s="37" t="s">
        <v>5635</v>
      </c>
      <c r="C140" s="38" t="s">
        <v>7458</v>
      </c>
      <c r="D140" s="38" t="s">
        <v>1309</v>
      </c>
      <c r="E140" s="54" t="s">
        <v>5390</v>
      </c>
      <c r="F140" s="447"/>
      <c r="G140" s="447"/>
      <c r="H140" s="9" t="s">
        <v>5368</v>
      </c>
      <c r="I140" s="29">
        <v>32</v>
      </c>
      <c r="J140" s="447">
        <v>3.375</v>
      </c>
      <c r="K140" s="447">
        <f t="shared" si="4"/>
        <v>35.375</v>
      </c>
      <c r="L140" s="447">
        <f t="shared" si="5"/>
        <v>10.375</v>
      </c>
    </row>
    <row r="141" spans="1:12" x14ac:dyDescent="0.25">
      <c r="A141" s="36" t="s">
        <v>1620</v>
      </c>
      <c r="B141" s="37" t="s">
        <v>5637</v>
      </c>
      <c r="C141" s="38" t="s">
        <v>7458</v>
      </c>
      <c r="D141" s="38" t="s">
        <v>1328</v>
      </c>
      <c r="E141" s="54" t="s">
        <v>5363</v>
      </c>
      <c r="F141" s="447"/>
      <c r="G141" s="447"/>
      <c r="H141" s="9" t="s">
        <v>5729</v>
      </c>
      <c r="I141" s="29">
        <v>42</v>
      </c>
      <c r="J141" s="447">
        <v>3.375</v>
      </c>
      <c r="K141" s="447">
        <f t="shared" si="4"/>
        <v>45.375</v>
      </c>
      <c r="L141" s="447">
        <f t="shared" si="5"/>
        <v>1.375</v>
      </c>
    </row>
    <row r="142" spans="1:12" x14ac:dyDescent="0.25">
      <c r="A142" s="36" t="s">
        <v>1620</v>
      </c>
      <c r="B142" s="37" t="s">
        <v>5640</v>
      </c>
      <c r="C142" s="38" t="s">
        <v>7458</v>
      </c>
      <c r="D142" s="38" t="s">
        <v>1328</v>
      </c>
      <c r="E142" s="54" t="s">
        <v>5675</v>
      </c>
      <c r="F142" s="447"/>
      <c r="G142" s="447"/>
      <c r="H142" s="9" t="s">
        <v>7313</v>
      </c>
      <c r="I142" s="29">
        <v>38</v>
      </c>
      <c r="J142" s="447">
        <v>3.375</v>
      </c>
      <c r="K142" s="447">
        <f t="shared" si="4"/>
        <v>41.375</v>
      </c>
      <c r="L142" s="447">
        <f t="shared" si="5"/>
        <v>-0.125</v>
      </c>
    </row>
    <row r="143" spans="1:12" x14ac:dyDescent="0.25">
      <c r="A143" s="36" t="s">
        <v>887</v>
      </c>
      <c r="B143" s="37" t="s">
        <v>5642</v>
      </c>
      <c r="C143" s="38" t="s">
        <v>7458</v>
      </c>
      <c r="D143" s="38" t="s">
        <v>1343</v>
      </c>
      <c r="E143" s="54" t="s">
        <v>5513</v>
      </c>
      <c r="F143" s="447"/>
      <c r="G143" s="447"/>
      <c r="H143" s="9" t="s">
        <v>5838</v>
      </c>
      <c r="I143" s="29">
        <v>40</v>
      </c>
      <c r="J143" s="447">
        <v>3.375</v>
      </c>
      <c r="K143" s="447">
        <f t="shared" si="4"/>
        <v>43.375</v>
      </c>
      <c r="L143" s="447">
        <f t="shared" si="5"/>
        <v>-8.9249999999999972</v>
      </c>
    </row>
    <row r="144" spans="1:12" x14ac:dyDescent="0.25">
      <c r="A144" s="36" t="s">
        <v>1620</v>
      </c>
      <c r="B144" s="37" t="s">
        <v>5645</v>
      </c>
      <c r="C144" s="38" t="s">
        <v>7458</v>
      </c>
      <c r="D144" s="38" t="s">
        <v>1343</v>
      </c>
      <c r="E144" s="54" t="s">
        <v>5938</v>
      </c>
      <c r="F144" s="447"/>
      <c r="G144" s="447"/>
      <c r="H144" s="9" t="s">
        <v>5411</v>
      </c>
      <c r="I144" s="29">
        <v>34</v>
      </c>
      <c r="J144" s="447">
        <v>3.375</v>
      </c>
      <c r="K144" s="447">
        <f t="shared" si="4"/>
        <v>37.375</v>
      </c>
      <c r="L144" s="447">
        <f t="shared" si="5"/>
        <v>3.375</v>
      </c>
    </row>
    <row r="145" spans="1:12" x14ac:dyDescent="0.25">
      <c r="A145" s="36" t="s">
        <v>1620</v>
      </c>
      <c r="B145" s="37" t="s">
        <v>5648</v>
      </c>
      <c r="C145" s="38" t="s">
        <v>7458</v>
      </c>
      <c r="D145" s="38" t="s">
        <v>1372</v>
      </c>
      <c r="E145" s="54" t="s">
        <v>6449</v>
      </c>
      <c r="F145" s="447"/>
      <c r="G145" s="447"/>
      <c r="H145" s="9" t="s">
        <v>5377</v>
      </c>
      <c r="I145" s="29">
        <v>32</v>
      </c>
      <c r="J145" s="447">
        <v>3.375</v>
      </c>
      <c r="K145" s="447">
        <f t="shared" si="4"/>
        <v>35.375</v>
      </c>
      <c r="L145" s="447">
        <f t="shared" si="5"/>
        <v>9.0749999999999993</v>
      </c>
    </row>
    <row r="146" spans="1:12" x14ac:dyDescent="0.25">
      <c r="A146" s="36" t="s">
        <v>1620</v>
      </c>
      <c r="B146" s="37" t="s">
        <v>5650</v>
      </c>
      <c r="C146" s="38" t="s">
        <v>7458</v>
      </c>
      <c r="D146" s="38" t="s">
        <v>1372</v>
      </c>
      <c r="E146" s="54" t="s">
        <v>5337</v>
      </c>
      <c r="F146" s="447"/>
      <c r="G146" s="447"/>
      <c r="H146" s="9" t="s">
        <v>5611</v>
      </c>
      <c r="I146" s="29">
        <v>28</v>
      </c>
      <c r="J146" s="447">
        <v>3.375</v>
      </c>
      <c r="K146" s="447">
        <f t="shared" si="4"/>
        <v>31.375</v>
      </c>
      <c r="L146" s="447">
        <f t="shared" si="5"/>
        <v>7.1750000000000007</v>
      </c>
    </row>
    <row r="147" spans="1:12" x14ac:dyDescent="0.25">
      <c r="A147" s="36" t="s">
        <v>887</v>
      </c>
      <c r="B147" s="37" t="s">
        <v>5652</v>
      </c>
      <c r="C147" s="38" t="s">
        <v>7458</v>
      </c>
      <c r="D147" s="38" t="s">
        <v>1372</v>
      </c>
      <c r="E147" s="54" t="s">
        <v>5540</v>
      </c>
      <c r="F147" s="447"/>
      <c r="G147" s="447"/>
      <c r="H147" s="9" t="s">
        <v>5859</v>
      </c>
      <c r="I147" s="29">
        <v>28</v>
      </c>
      <c r="J147" s="447">
        <v>3.375</v>
      </c>
      <c r="K147" s="447">
        <f t="shared" si="4"/>
        <v>31.375</v>
      </c>
      <c r="L147" s="447">
        <f t="shared" si="5"/>
        <v>3.9750000000000014</v>
      </c>
    </row>
    <row r="148" spans="1:12" x14ac:dyDescent="0.25">
      <c r="A148" s="36" t="s">
        <v>1620</v>
      </c>
      <c r="B148" s="37" t="s">
        <v>5656</v>
      </c>
      <c r="C148" s="38" t="s">
        <v>7458</v>
      </c>
      <c r="D148" s="38" t="s">
        <v>1372</v>
      </c>
      <c r="E148" s="54" t="s">
        <v>5399</v>
      </c>
      <c r="F148" s="447"/>
      <c r="G148" s="447"/>
      <c r="H148" s="9" t="s">
        <v>5496</v>
      </c>
      <c r="I148" s="29">
        <v>28</v>
      </c>
      <c r="J148" s="447">
        <v>3.375</v>
      </c>
      <c r="K148" s="447">
        <f t="shared" si="4"/>
        <v>31.375</v>
      </c>
      <c r="L148" s="447">
        <f t="shared" si="5"/>
        <v>5.2749999999999986</v>
      </c>
    </row>
    <row r="149" spans="1:12" x14ac:dyDescent="0.25">
      <c r="A149" s="36" t="s">
        <v>1620</v>
      </c>
      <c r="B149" s="37" t="s">
        <v>5663</v>
      </c>
      <c r="C149" s="38" t="s">
        <v>7458</v>
      </c>
      <c r="D149" s="38" t="s">
        <v>1372</v>
      </c>
      <c r="E149" s="54" t="s">
        <v>5240</v>
      </c>
      <c r="F149" s="447"/>
      <c r="G149" s="447"/>
      <c r="H149" s="9" t="s">
        <v>5377</v>
      </c>
      <c r="I149" s="29">
        <v>28</v>
      </c>
      <c r="J149" s="447">
        <v>3.375</v>
      </c>
      <c r="K149" s="447">
        <f t="shared" si="4"/>
        <v>31.375</v>
      </c>
      <c r="L149" s="447">
        <f t="shared" si="5"/>
        <v>5.0749999999999993</v>
      </c>
    </row>
    <row r="150" spans="1:12" x14ac:dyDescent="0.25">
      <c r="A150" s="36" t="s">
        <v>1620</v>
      </c>
      <c r="B150" s="37" t="s">
        <v>5666</v>
      </c>
      <c r="C150" s="38" t="s">
        <v>7458</v>
      </c>
      <c r="D150" s="38" t="s">
        <v>1372</v>
      </c>
      <c r="E150" s="54" t="s">
        <v>6339</v>
      </c>
      <c r="F150" s="447"/>
      <c r="G150" s="447"/>
      <c r="H150" s="9" t="s">
        <v>5501</v>
      </c>
      <c r="I150" s="29">
        <v>40</v>
      </c>
      <c r="J150" s="447">
        <v>3.375</v>
      </c>
      <c r="K150" s="447">
        <f t="shared" si="4"/>
        <v>43.375</v>
      </c>
      <c r="L150" s="447">
        <f t="shared" si="5"/>
        <v>0.375</v>
      </c>
    </row>
    <row r="151" spans="1:12" x14ac:dyDescent="0.25">
      <c r="A151" s="36" t="s">
        <v>1620</v>
      </c>
      <c r="B151" s="37" t="s">
        <v>5669</v>
      </c>
      <c r="C151" s="38" t="s">
        <v>7458</v>
      </c>
      <c r="D151" s="38" t="s">
        <v>1372</v>
      </c>
      <c r="E151" s="54" t="s">
        <v>6339</v>
      </c>
      <c r="F151" s="447"/>
      <c r="G151" s="447"/>
      <c r="H151" s="9" t="s">
        <v>5879</v>
      </c>
      <c r="I151" s="29">
        <v>40</v>
      </c>
      <c r="J151" s="447">
        <v>3.375</v>
      </c>
      <c r="K151" s="447">
        <f t="shared" si="4"/>
        <v>43.375</v>
      </c>
      <c r="L151" s="447">
        <f t="shared" si="5"/>
        <v>0.875</v>
      </c>
    </row>
    <row r="152" spans="1:12" x14ac:dyDescent="0.25">
      <c r="A152" s="36" t="s">
        <v>887</v>
      </c>
      <c r="B152" s="37" t="s">
        <v>5671</v>
      </c>
      <c r="C152" s="38" t="s">
        <v>7458</v>
      </c>
      <c r="D152" s="38" t="s">
        <v>1372</v>
      </c>
      <c r="E152" s="54" t="s">
        <v>5240</v>
      </c>
      <c r="F152" s="447"/>
      <c r="G152" s="447"/>
      <c r="H152" s="9" t="s">
        <v>5504</v>
      </c>
      <c r="I152" s="29">
        <v>32</v>
      </c>
      <c r="J152" s="447">
        <v>3.375</v>
      </c>
      <c r="K152" s="447">
        <f t="shared" si="4"/>
        <v>35.375</v>
      </c>
      <c r="L152" s="447">
        <f t="shared" si="5"/>
        <v>8.5749999999999993</v>
      </c>
    </row>
    <row r="153" spans="1:12" x14ac:dyDescent="0.25">
      <c r="A153" s="36" t="s">
        <v>1620</v>
      </c>
      <c r="B153" s="37" t="s">
        <v>5673</v>
      </c>
      <c r="C153" s="38" t="s">
        <v>7458</v>
      </c>
      <c r="D153" s="38" t="s">
        <v>1372</v>
      </c>
      <c r="E153" s="54" t="s">
        <v>5403</v>
      </c>
      <c r="F153" s="447"/>
      <c r="G153" s="447"/>
      <c r="H153" s="9" t="s">
        <v>5712</v>
      </c>
      <c r="I153" s="29">
        <v>40</v>
      </c>
      <c r="J153" s="447">
        <v>3.375</v>
      </c>
      <c r="K153" s="447">
        <f t="shared" si="4"/>
        <v>43.375</v>
      </c>
      <c r="L153" s="447">
        <f t="shared" si="5"/>
        <v>4.0750000000000028</v>
      </c>
    </row>
    <row r="154" spans="1:12" x14ac:dyDescent="0.25">
      <c r="A154" s="36" t="s">
        <v>887</v>
      </c>
      <c r="B154" s="37" t="s">
        <v>5678</v>
      </c>
      <c r="C154" s="38" t="s">
        <v>7458</v>
      </c>
      <c r="D154" s="38" t="s">
        <v>1372</v>
      </c>
      <c r="E154" s="54" t="s">
        <v>5474</v>
      </c>
      <c r="F154" s="447"/>
      <c r="G154" s="447"/>
      <c r="H154" s="9" t="s">
        <v>5665</v>
      </c>
      <c r="I154" s="29">
        <v>38</v>
      </c>
      <c r="J154" s="447">
        <v>3.375</v>
      </c>
      <c r="K154" s="447">
        <f t="shared" si="4"/>
        <v>41.375</v>
      </c>
      <c r="L154" s="447">
        <f t="shared" si="5"/>
        <v>0.27499999999999858</v>
      </c>
    </row>
    <row r="155" spans="1:12" x14ac:dyDescent="0.25">
      <c r="A155" s="36" t="s">
        <v>1620</v>
      </c>
      <c r="B155" s="37" t="s">
        <v>5682</v>
      </c>
      <c r="C155" s="38" t="s">
        <v>7458</v>
      </c>
      <c r="D155" s="38" t="s">
        <v>1372</v>
      </c>
      <c r="E155" s="54" t="s">
        <v>5390</v>
      </c>
      <c r="F155" s="447"/>
      <c r="G155" s="447"/>
      <c r="H155" s="9" t="s">
        <v>5647</v>
      </c>
      <c r="I155" s="29">
        <v>40</v>
      </c>
      <c r="J155" s="447">
        <v>3.375</v>
      </c>
      <c r="K155" s="447">
        <f t="shared" si="4"/>
        <v>43.375</v>
      </c>
      <c r="L155" s="447">
        <f t="shared" si="5"/>
        <v>1.7749999999999986</v>
      </c>
    </row>
    <row r="156" spans="1:12" x14ac:dyDescent="0.25">
      <c r="A156" s="36" t="s">
        <v>1620</v>
      </c>
      <c r="B156" s="37" t="s">
        <v>5685</v>
      </c>
      <c r="C156" s="38" t="s">
        <v>7458</v>
      </c>
      <c r="D156" s="38" t="s">
        <v>1372</v>
      </c>
      <c r="E156" s="54" t="s">
        <v>5507</v>
      </c>
      <c r="F156" s="447"/>
      <c r="G156" s="447"/>
      <c r="H156" s="9" t="s">
        <v>5798</v>
      </c>
      <c r="I156" s="29">
        <v>40</v>
      </c>
      <c r="J156" s="447">
        <v>3.375</v>
      </c>
      <c r="K156" s="447">
        <f t="shared" si="4"/>
        <v>43.375</v>
      </c>
      <c r="L156" s="447">
        <f t="shared" si="5"/>
        <v>7.375</v>
      </c>
    </row>
    <row r="157" spans="1:12" x14ac:dyDescent="0.25">
      <c r="A157" s="36" t="s">
        <v>1620</v>
      </c>
      <c r="B157" s="37" t="s">
        <v>5688</v>
      </c>
      <c r="C157" s="38" t="s">
        <v>7458</v>
      </c>
      <c r="D157" s="38" t="s">
        <v>1465</v>
      </c>
      <c r="E157" s="54" t="s">
        <v>5399</v>
      </c>
      <c r="F157" s="447"/>
      <c r="G157" s="447"/>
      <c r="H157" s="9" t="s">
        <v>6248</v>
      </c>
      <c r="I157" s="29">
        <v>40</v>
      </c>
      <c r="J157" s="447">
        <v>3.375</v>
      </c>
      <c r="K157" s="447">
        <f t="shared" si="4"/>
        <v>43.375</v>
      </c>
      <c r="L157" s="447">
        <f t="shared" si="5"/>
        <v>7.6749999999999972</v>
      </c>
    </row>
    <row r="158" spans="1:12" x14ac:dyDescent="0.25">
      <c r="A158" s="36" t="s">
        <v>1620</v>
      </c>
      <c r="B158" s="37" t="s">
        <v>5695</v>
      </c>
      <c r="C158" s="38" t="s">
        <v>7458</v>
      </c>
      <c r="D158" s="38" t="s">
        <v>1465</v>
      </c>
      <c r="E158" s="54" t="s">
        <v>5399</v>
      </c>
      <c r="F158" s="447"/>
      <c r="G158" s="447"/>
      <c r="H158" s="9" t="s">
        <v>5706</v>
      </c>
      <c r="I158" s="29">
        <v>40</v>
      </c>
      <c r="J158" s="447">
        <v>3.375</v>
      </c>
      <c r="K158" s="447">
        <f t="shared" si="4"/>
        <v>43.375</v>
      </c>
      <c r="L158" s="447">
        <f t="shared" si="5"/>
        <v>6.375</v>
      </c>
    </row>
    <row r="159" spans="1:12" x14ac:dyDescent="0.25">
      <c r="A159" s="36" t="s">
        <v>887</v>
      </c>
      <c r="B159" s="37" t="s">
        <v>5697</v>
      </c>
      <c r="C159" s="38" t="s">
        <v>7458</v>
      </c>
      <c r="D159" s="38" t="s">
        <v>1465</v>
      </c>
      <c r="E159" s="54" t="s">
        <v>5576</v>
      </c>
      <c r="F159" s="447"/>
      <c r="G159" s="447"/>
      <c r="H159" s="9" t="s">
        <v>5910</v>
      </c>
      <c r="I159" s="29">
        <v>40</v>
      </c>
      <c r="J159" s="447">
        <v>3.375</v>
      </c>
      <c r="K159" s="447">
        <f t="shared" si="4"/>
        <v>43.375</v>
      </c>
      <c r="L159" s="447">
        <f t="shared" si="5"/>
        <v>6.875</v>
      </c>
    </row>
    <row r="160" spans="1:12" x14ac:dyDescent="0.25">
      <c r="A160" s="36" t="s">
        <v>887</v>
      </c>
      <c r="B160" s="37" t="s">
        <v>5700</v>
      </c>
      <c r="C160" s="38" t="s">
        <v>7458</v>
      </c>
      <c r="D160" s="38" t="s">
        <v>1465</v>
      </c>
      <c r="E160" s="54" t="s">
        <v>5441</v>
      </c>
      <c r="F160" s="447"/>
      <c r="G160" s="447"/>
      <c r="H160" s="9" t="s">
        <v>5667</v>
      </c>
      <c r="I160" s="29">
        <v>32</v>
      </c>
      <c r="J160" s="447">
        <v>3.375</v>
      </c>
      <c r="K160" s="447">
        <f t="shared" si="4"/>
        <v>35.375</v>
      </c>
      <c r="L160" s="447">
        <f t="shared" si="5"/>
        <v>2.0750000000000028</v>
      </c>
    </row>
    <row r="161" spans="1:12" x14ac:dyDescent="0.25">
      <c r="A161" s="36" t="s">
        <v>1620</v>
      </c>
      <c r="B161" s="37" t="s">
        <v>5705</v>
      </c>
      <c r="C161" s="38" t="s">
        <v>7458</v>
      </c>
      <c r="D161" s="38" t="s">
        <v>1465</v>
      </c>
      <c r="E161" s="54" t="s">
        <v>6358</v>
      </c>
      <c r="F161" s="447"/>
      <c r="G161" s="447"/>
      <c r="H161" s="9" t="s">
        <v>5223</v>
      </c>
      <c r="I161" s="29">
        <v>32</v>
      </c>
      <c r="J161" s="447">
        <v>3.375</v>
      </c>
      <c r="K161" s="447">
        <f t="shared" si="4"/>
        <v>35.375</v>
      </c>
      <c r="L161" s="447">
        <f t="shared" si="5"/>
        <v>9.5749999999999993</v>
      </c>
    </row>
    <row r="162" spans="1:12" x14ac:dyDescent="0.25">
      <c r="A162" s="36" t="s">
        <v>887</v>
      </c>
      <c r="B162" s="37" t="s">
        <v>5711</v>
      </c>
      <c r="C162" s="38" t="s">
        <v>7458</v>
      </c>
      <c r="D162" s="38" t="s">
        <v>1465</v>
      </c>
      <c r="E162" s="54" t="s">
        <v>5516</v>
      </c>
      <c r="F162" s="447"/>
      <c r="G162" s="447"/>
      <c r="H162" s="9" t="s">
        <v>5399</v>
      </c>
      <c r="I162" s="29">
        <v>32</v>
      </c>
      <c r="J162" s="447">
        <v>3.375</v>
      </c>
      <c r="K162" s="447">
        <f t="shared" si="4"/>
        <v>35.375</v>
      </c>
      <c r="L162" s="447">
        <f t="shared" si="5"/>
        <v>9.375</v>
      </c>
    </row>
    <row r="163" spans="1:12" x14ac:dyDescent="0.25">
      <c r="A163" s="36" t="s">
        <v>887</v>
      </c>
      <c r="B163" s="37" t="s">
        <v>5716</v>
      </c>
      <c r="C163" s="38" t="s">
        <v>7458</v>
      </c>
      <c r="D163" s="38" t="s">
        <v>1465</v>
      </c>
      <c r="E163" s="54" t="s">
        <v>5209</v>
      </c>
      <c r="F163" s="447"/>
      <c r="G163" s="447"/>
      <c r="H163" s="9" t="s">
        <v>5474</v>
      </c>
      <c r="I163" s="29">
        <v>32</v>
      </c>
      <c r="J163" s="447">
        <v>3.375</v>
      </c>
      <c r="K163" s="447">
        <f t="shared" si="4"/>
        <v>35.375</v>
      </c>
      <c r="L163" s="447">
        <f t="shared" si="5"/>
        <v>4.375</v>
      </c>
    </row>
    <row r="164" spans="1:12" x14ac:dyDescent="0.25">
      <c r="A164" s="36" t="s">
        <v>1620</v>
      </c>
      <c r="B164" s="37" t="s">
        <v>5719</v>
      </c>
      <c r="C164" s="38" t="s">
        <v>7458</v>
      </c>
      <c r="D164" s="38" t="s">
        <v>1465</v>
      </c>
      <c r="E164" s="54" t="s">
        <v>5680</v>
      </c>
      <c r="F164" s="447"/>
      <c r="G164" s="447"/>
      <c r="H164" s="9" t="s">
        <v>5403</v>
      </c>
      <c r="I164" s="29">
        <v>26</v>
      </c>
      <c r="J164" s="447">
        <v>3.375</v>
      </c>
      <c r="K164" s="447">
        <f t="shared" si="4"/>
        <v>29.375</v>
      </c>
      <c r="L164" s="447">
        <f t="shared" si="5"/>
        <v>3.1750000000000007</v>
      </c>
    </row>
    <row r="165" spans="1:12" x14ac:dyDescent="0.25">
      <c r="A165" s="36" t="s">
        <v>1620</v>
      </c>
      <c r="B165" s="37" t="s">
        <v>5722</v>
      </c>
      <c r="C165" s="38" t="s">
        <v>7458</v>
      </c>
      <c r="D165" s="38" t="s">
        <v>1538</v>
      </c>
      <c r="E165" s="54" t="s">
        <v>5474</v>
      </c>
      <c r="F165" s="447"/>
      <c r="G165" s="447"/>
      <c r="H165" s="9" t="s">
        <v>6252</v>
      </c>
      <c r="I165" s="29">
        <v>24</v>
      </c>
      <c r="J165" s="447">
        <v>3.375</v>
      </c>
      <c r="K165" s="447">
        <f t="shared" si="4"/>
        <v>27.375</v>
      </c>
      <c r="L165" s="447">
        <f t="shared" si="5"/>
        <v>-8.4249999999999972</v>
      </c>
    </row>
    <row r="166" spans="1:12" x14ac:dyDescent="0.25">
      <c r="A166" s="36" t="s">
        <v>1620</v>
      </c>
      <c r="B166" s="37" t="s">
        <v>5727</v>
      </c>
      <c r="C166" s="38" t="s">
        <v>7458</v>
      </c>
      <c r="D166" s="38" t="s">
        <v>1538</v>
      </c>
      <c r="E166" s="54" t="s">
        <v>5687</v>
      </c>
      <c r="F166" s="447"/>
      <c r="G166" s="447"/>
      <c r="H166" s="9" t="s">
        <v>5516</v>
      </c>
      <c r="I166" s="29">
        <v>24</v>
      </c>
      <c r="J166" s="447">
        <v>3.375</v>
      </c>
      <c r="K166" s="447">
        <f t="shared" si="4"/>
        <v>27.375</v>
      </c>
      <c r="L166" s="447">
        <f t="shared" si="5"/>
        <v>3.375</v>
      </c>
    </row>
    <row r="167" spans="1:12" x14ac:dyDescent="0.25">
      <c r="A167" s="36" t="s">
        <v>887</v>
      </c>
      <c r="B167" s="37" t="s">
        <v>5735</v>
      </c>
      <c r="C167" s="38" t="s">
        <v>7458</v>
      </c>
      <c r="D167" s="38" t="s">
        <v>1538</v>
      </c>
      <c r="E167" s="54" t="s">
        <v>5337</v>
      </c>
      <c r="F167" s="447"/>
      <c r="G167" s="447"/>
      <c r="H167" s="9" t="s">
        <v>5483</v>
      </c>
      <c r="I167" s="29">
        <v>40</v>
      </c>
      <c r="J167" s="447">
        <v>3.375</v>
      </c>
      <c r="K167" s="447">
        <f t="shared" si="4"/>
        <v>43.375</v>
      </c>
      <c r="L167" s="447">
        <f t="shared" si="5"/>
        <v>1.375</v>
      </c>
    </row>
    <row r="168" spans="1:12" x14ac:dyDescent="0.25">
      <c r="A168" s="36" t="s">
        <v>887</v>
      </c>
      <c r="B168" s="37" t="s">
        <v>5739</v>
      </c>
      <c r="C168" s="38" t="s">
        <v>7458</v>
      </c>
      <c r="D168" s="38" t="s">
        <v>1538</v>
      </c>
      <c r="E168" s="54" t="s">
        <v>5625</v>
      </c>
      <c r="F168" s="447"/>
      <c r="G168" s="447"/>
      <c r="H168" s="9" t="s">
        <v>6775</v>
      </c>
      <c r="I168" s="29">
        <v>40</v>
      </c>
      <c r="J168" s="447">
        <v>3.375</v>
      </c>
      <c r="K168" s="447">
        <f t="shared" si="4"/>
        <v>43.375</v>
      </c>
      <c r="L168" s="447">
        <f t="shared" si="5"/>
        <v>-1.3250000000000028</v>
      </c>
    </row>
    <row r="169" spans="1:12" x14ac:dyDescent="0.25">
      <c r="A169" s="36" t="s">
        <v>1620</v>
      </c>
      <c r="B169" s="37" t="s">
        <v>5743</v>
      </c>
      <c r="C169" s="38" t="s">
        <v>7459</v>
      </c>
      <c r="D169" s="38" t="s">
        <v>1577</v>
      </c>
      <c r="E169" s="54" t="s">
        <v>5368</v>
      </c>
      <c r="F169" s="447"/>
      <c r="G169" s="447"/>
      <c r="H169" s="9" t="s">
        <v>5535</v>
      </c>
      <c r="I169" s="29">
        <v>28</v>
      </c>
      <c r="J169" s="447">
        <v>3.375</v>
      </c>
      <c r="K169" s="447">
        <f t="shared" si="4"/>
        <v>31.375</v>
      </c>
      <c r="L169" s="447">
        <f t="shared" si="5"/>
        <v>13.175000000000001</v>
      </c>
    </row>
    <row r="170" spans="1:12" x14ac:dyDescent="0.25">
      <c r="A170" s="36" t="s">
        <v>1620</v>
      </c>
      <c r="B170" s="37" t="s">
        <v>5748</v>
      </c>
      <c r="C170" s="38" t="s">
        <v>7459</v>
      </c>
      <c r="D170" s="38" t="s">
        <v>1577</v>
      </c>
      <c r="E170" s="54" t="s">
        <v>6594</v>
      </c>
      <c r="F170" s="447"/>
      <c r="G170" s="447"/>
      <c r="H170" s="9" t="s">
        <v>5535</v>
      </c>
      <c r="I170" s="29">
        <v>28</v>
      </c>
      <c r="J170" s="447">
        <v>3.375</v>
      </c>
      <c r="K170" s="447">
        <f t="shared" si="4"/>
        <v>31.375</v>
      </c>
      <c r="L170" s="447">
        <f t="shared" si="5"/>
        <v>13.175000000000001</v>
      </c>
    </row>
    <row r="171" spans="1:12" x14ac:dyDescent="0.25">
      <c r="A171" s="36" t="s">
        <v>1620</v>
      </c>
      <c r="B171" s="37" t="s">
        <v>5754</v>
      </c>
      <c r="C171" s="38" t="s">
        <v>7459</v>
      </c>
      <c r="D171" s="38" t="s">
        <v>1577</v>
      </c>
      <c r="E171" s="54" t="s">
        <v>5390</v>
      </c>
      <c r="F171" s="447"/>
      <c r="G171" s="447"/>
      <c r="H171" s="9" t="s">
        <v>5504</v>
      </c>
      <c r="I171" s="29">
        <v>28</v>
      </c>
      <c r="J171" s="447">
        <v>3.375</v>
      </c>
      <c r="K171" s="447">
        <f t="shared" si="4"/>
        <v>31.375</v>
      </c>
      <c r="L171" s="447">
        <f t="shared" si="5"/>
        <v>4.5749999999999993</v>
      </c>
    </row>
    <row r="172" spans="1:12" x14ac:dyDescent="0.25">
      <c r="A172" s="36" t="s">
        <v>1620</v>
      </c>
      <c r="B172" s="37" t="s">
        <v>5757</v>
      </c>
      <c r="C172" s="38" t="s">
        <v>7459</v>
      </c>
      <c r="D172" s="38" t="s">
        <v>1577</v>
      </c>
      <c r="E172" s="54" t="s">
        <v>5687</v>
      </c>
      <c r="F172" s="447"/>
      <c r="G172" s="447"/>
      <c r="H172" s="9" t="s">
        <v>5947</v>
      </c>
      <c r="I172" s="29">
        <v>44</v>
      </c>
      <c r="J172" s="447">
        <v>3.375</v>
      </c>
      <c r="K172" s="447">
        <f t="shared" si="4"/>
        <v>47.375</v>
      </c>
      <c r="L172" s="447">
        <f t="shared" si="5"/>
        <v>2.375</v>
      </c>
    </row>
    <row r="173" spans="1:12" x14ac:dyDescent="0.25">
      <c r="A173" s="36" t="s">
        <v>1620</v>
      </c>
      <c r="B173" s="37" t="s">
        <v>5761</v>
      </c>
      <c r="C173" s="38" t="s">
        <v>7459</v>
      </c>
      <c r="D173" s="38" t="s">
        <v>1577</v>
      </c>
      <c r="E173" s="54" t="s">
        <v>5399</v>
      </c>
      <c r="F173" s="447"/>
      <c r="G173" s="447"/>
      <c r="H173" s="9" t="s">
        <v>5399</v>
      </c>
      <c r="I173" s="29">
        <v>30</v>
      </c>
      <c r="J173" s="447">
        <v>3.375</v>
      </c>
      <c r="K173" s="447">
        <f t="shared" si="4"/>
        <v>33.375</v>
      </c>
      <c r="L173" s="447">
        <f t="shared" si="5"/>
        <v>7.375</v>
      </c>
    </row>
    <row r="174" spans="1:12" x14ac:dyDescent="0.25">
      <c r="A174" s="36" t="s">
        <v>887</v>
      </c>
      <c r="B174" s="37" t="s">
        <v>5766</v>
      </c>
      <c r="C174" s="38" t="s">
        <v>7459</v>
      </c>
      <c r="D174" s="38" t="s">
        <v>1642</v>
      </c>
      <c r="E174" s="54" t="s">
        <v>5423</v>
      </c>
      <c r="F174" s="447"/>
      <c r="G174" s="447"/>
      <c r="H174" s="9" t="s">
        <v>5956</v>
      </c>
      <c r="I174" s="29">
        <v>34</v>
      </c>
      <c r="J174" s="447">
        <v>3.375</v>
      </c>
      <c r="K174" s="447">
        <f t="shared" si="4"/>
        <v>37.375</v>
      </c>
      <c r="L174" s="447">
        <f t="shared" si="5"/>
        <v>4.4750000000000014</v>
      </c>
    </row>
    <row r="175" spans="1:12" x14ac:dyDescent="0.25">
      <c r="A175" s="36" t="s">
        <v>1620</v>
      </c>
      <c r="B175" s="37" t="s">
        <v>5771</v>
      </c>
      <c r="C175" s="38" t="s">
        <v>7459</v>
      </c>
      <c r="D175" s="38" t="s">
        <v>1642</v>
      </c>
      <c r="E175" s="54" t="s">
        <v>5403</v>
      </c>
      <c r="F175" s="447"/>
      <c r="G175" s="447"/>
      <c r="H175" s="9" t="s">
        <v>5411</v>
      </c>
      <c r="I175" s="29">
        <v>34</v>
      </c>
      <c r="J175" s="447">
        <v>3.375</v>
      </c>
      <c r="K175" s="447">
        <f t="shared" si="4"/>
        <v>37.375</v>
      </c>
      <c r="L175" s="447">
        <f t="shared" si="5"/>
        <v>3.375</v>
      </c>
    </row>
    <row r="176" spans="1:12" x14ac:dyDescent="0.25">
      <c r="A176" s="36" t="s">
        <v>1620</v>
      </c>
      <c r="B176" s="37" t="s">
        <v>5774</v>
      </c>
      <c r="C176" s="38" t="s">
        <v>7459</v>
      </c>
      <c r="D176" s="38" t="s">
        <v>1671</v>
      </c>
      <c r="E176" s="54" t="s">
        <v>6210</v>
      </c>
      <c r="F176" s="447"/>
      <c r="G176" s="447"/>
      <c r="H176" s="9" t="s">
        <v>5411</v>
      </c>
      <c r="I176" s="29">
        <v>34</v>
      </c>
      <c r="J176" s="447">
        <v>3.375</v>
      </c>
      <c r="K176" s="447">
        <f t="shared" si="4"/>
        <v>37.375</v>
      </c>
      <c r="L176" s="447">
        <f t="shared" si="5"/>
        <v>3.375</v>
      </c>
    </row>
    <row r="177" spans="1:12" x14ac:dyDescent="0.25">
      <c r="A177" s="36" t="s">
        <v>1620</v>
      </c>
      <c r="B177" s="37" t="s">
        <v>5777</v>
      </c>
      <c r="C177" s="38" t="s">
        <v>7459</v>
      </c>
      <c r="D177" s="38" t="s">
        <v>1671</v>
      </c>
      <c r="E177" s="54" t="s">
        <v>6217</v>
      </c>
      <c r="F177" s="447"/>
      <c r="G177" s="447"/>
      <c r="H177" s="9" t="s">
        <v>5487</v>
      </c>
      <c r="I177" s="29">
        <v>34</v>
      </c>
      <c r="J177" s="447">
        <v>3.375</v>
      </c>
      <c r="K177" s="447">
        <f t="shared" si="4"/>
        <v>37.375</v>
      </c>
      <c r="L177" s="447">
        <f t="shared" si="5"/>
        <v>6.875</v>
      </c>
    </row>
    <row r="178" spans="1:12" x14ac:dyDescent="0.25">
      <c r="A178" s="36" t="s">
        <v>1620</v>
      </c>
      <c r="B178" s="37" t="s">
        <v>5782</v>
      </c>
      <c r="C178" s="38" t="s">
        <v>7459</v>
      </c>
      <c r="D178" s="38" t="s">
        <v>1671</v>
      </c>
      <c r="E178" s="54" t="s">
        <v>5223</v>
      </c>
      <c r="F178" s="447"/>
      <c r="G178" s="447"/>
      <c r="H178" s="9" t="s">
        <v>6442</v>
      </c>
      <c r="I178" s="29">
        <v>34</v>
      </c>
      <c r="J178" s="447">
        <v>3.375</v>
      </c>
      <c r="K178" s="447">
        <f t="shared" si="4"/>
        <v>37.375</v>
      </c>
      <c r="L178" s="447">
        <f t="shared" si="5"/>
        <v>5.0750000000000028</v>
      </c>
    </row>
    <row r="179" spans="1:12" x14ac:dyDescent="0.25">
      <c r="A179" s="36" t="s">
        <v>1620</v>
      </c>
      <c r="B179" s="37" t="s">
        <v>5786</v>
      </c>
      <c r="C179" s="38" t="s">
        <v>7459</v>
      </c>
      <c r="D179" s="38" t="s">
        <v>1671</v>
      </c>
      <c r="E179" s="54" t="s">
        <v>5947</v>
      </c>
      <c r="F179" s="447"/>
      <c r="G179" s="447"/>
      <c r="H179" s="9" t="s">
        <v>5377</v>
      </c>
      <c r="I179" s="29">
        <v>34</v>
      </c>
      <c r="J179" s="447">
        <v>3.375</v>
      </c>
      <c r="K179" s="447">
        <f t="shared" si="4"/>
        <v>37.375</v>
      </c>
      <c r="L179" s="447">
        <f t="shared" si="5"/>
        <v>11.074999999999999</v>
      </c>
    </row>
    <row r="180" spans="1:12" x14ac:dyDescent="0.25">
      <c r="A180" s="36" t="s">
        <v>1620</v>
      </c>
      <c r="B180" s="37" t="s">
        <v>5790</v>
      </c>
      <c r="C180" s="38" t="s">
        <v>7459</v>
      </c>
      <c r="D180" s="38" t="s">
        <v>1734</v>
      </c>
      <c r="E180" s="54" t="s">
        <v>5501</v>
      </c>
      <c r="F180" s="447"/>
      <c r="G180" s="447"/>
      <c r="H180" s="9" t="s">
        <v>5935</v>
      </c>
      <c r="I180" s="29">
        <v>24</v>
      </c>
      <c r="J180" s="447">
        <v>3.375</v>
      </c>
      <c r="K180" s="447">
        <f t="shared" si="4"/>
        <v>27.375</v>
      </c>
      <c r="L180" s="447">
        <f t="shared" si="5"/>
        <v>0.375</v>
      </c>
    </row>
    <row r="181" spans="1:12" x14ac:dyDescent="0.25">
      <c r="A181" s="36" t="s">
        <v>887</v>
      </c>
      <c r="B181" s="37" t="s">
        <v>5796</v>
      </c>
      <c r="C181" s="38" t="s">
        <v>7459</v>
      </c>
      <c r="D181" s="38" t="s">
        <v>1734</v>
      </c>
      <c r="E181" s="54" t="s">
        <v>5456</v>
      </c>
      <c r="F181" s="447"/>
      <c r="G181" s="447"/>
      <c r="H181" s="9" t="s">
        <v>5368</v>
      </c>
      <c r="I181" s="29">
        <v>28</v>
      </c>
      <c r="J181" s="447">
        <v>3.375</v>
      </c>
      <c r="K181" s="447">
        <f t="shared" si="4"/>
        <v>31.375</v>
      </c>
      <c r="L181" s="447">
        <f t="shared" si="5"/>
        <v>6.375</v>
      </c>
    </row>
    <row r="182" spans="1:12" x14ac:dyDescent="0.25">
      <c r="A182" s="36" t="s">
        <v>887</v>
      </c>
      <c r="B182" s="37" t="s">
        <v>5802</v>
      </c>
      <c r="C182" s="38" t="s">
        <v>7459</v>
      </c>
      <c r="D182" s="38" t="s">
        <v>1734</v>
      </c>
      <c r="E182" s="54" t="s">
        <v>5460</v>
      </c>
      <c r="F182" s="447"/>
      <c r="G182" s="447"/>
      <c r="H182" s="9" t="s">
        <v>5501</v>
      </c>
      <c r="I182" s="31">
        <v>34</v>
      </c>
      <c r="J182" s="447">
        <v>3.375</v>
      </c>
      <c r="K182" s="447">
        <f t="shared" si="4"/>
        <v>37.375</v>
      </c>
      <c r="L182" s="447">
        <f t="shared" si="5"/>
        <v>-5.625</v>
      </c>
    </row>
    <row r="183" spans="1:12" x14ac:dyDescent="0.25">
      <c r="A183" s="36" t="s">
        <v>887</v>
      </c>
      <c r="B183" s="37" t="s">
        <v>5805</v>
      </c>
      <c r="C183" s="38" t="s">
        <v>7459</v>
      </c>
      <c r="D183" s="38" t="s">
        <v>1734</v>
      </c>
      <c r="E183" s="54" t="s">
        <v>5363</v>
      </c>
      <c r="F183" s="447"/>
      <c r="G183" s="447"/>
      <c r="H183" s="9" t="s">
        <v>5399</v>
      </c>
      <c r="I183" s="31">
        <v>40</v>
      </c>
      <c r="J183" s="447">
        <v>3.375</v>
      </c>
      <c r="K183" s="447">
        <f t="shared" si="4"/>
        <v>43.375</v>
      </c>
      <c r="L183" s="447">
        <f t="shared" si="5"/>
        <v>17.375</v>
      </c>
    </row>
    <row r="184" spans="1:12" x14ac:dyDescent="0.25">
      <c r="A184" s="36" t="s">
        <v>887</v>
      </c>
      <c r="B184" s="37" t="s">
        <v>5811</v>
      </c>
      <c r="C184" s="38" t="s">
        <v>7459</v>
      </c>
      <c r="D184" s="38" t="s">
        <v>1734</v>
      </c>
      <c r="E184" s="54" t="s">
        <v>5467</v>
      </c>
      <c r="F184" s="447"/>
      <c r="G184" s="447"/>
      <c r="H184" s="9" t="s">
        <v>5657</v>
      </c>
      <c r="I184" s="31">
        <v>32</v>
      </c>
      <c r="J184" s="447">
        <v>3.375</v>
      </c>
      <c r="K184" s="447">
        <f t="shared" si="4"/>
        <v>35.375</v>
      </c>
      <c r="L184" s="447">
        <f t="shared" si="5"/>
        <v>0.27499999999999858</v>
      </c>
    </row>
    <row r="185" spans="1:12" x14ac:dyDescent="0.25">
      <c r="A185" s="36" t="s">
        <v>887</v>
      </c>
      <c r="B185" s="37" t="s">
        <v>5814</v>
      </c>
      <c r="C185" s="38" t="s">
        <v>7459</v>
      </c>
      <c r="D185" s="38" t="s">
        <v>1734</v>
      </c>
      <c r="E185" s="54" t="s">
        <v>5471</v>
      </c>
      <c r="F185" s="447"/>
      <c r="G185" s="447"/>
      <c r="H185" s="9" t="s">
        <v>5451</v>
      </c>
      <c r="I185" s="31">
        <v>24</v>
      </c>
      <c r="J185" s="447">
        <v>3.375</v>
      </c>
      <c r="K185" s="447">
        <f t="shared" si="4"/>
        <v>27.375</v>
      </c>
      <c r="L185" s="447">
        <f t="shared" si="5"/>
        <v>10.975000000000001</v>
      </c>
    </row>
    <row r="186" spans="1:12" x14ac:dyDescent="0.25">
      <c r="A186" s="36" t="s">
        <v>887</v>
      </c>
      <c r="B186" s="37" t="s">
        <v>5820</v>
      </c>
      <c r="C186" s="38" t="s">
        <v>7459</v>
      </c>
      <c r="D186" s="38" t="s">
        <v>1734</v>
      </c>
      <c r="E186" s="54" t="s">
        <v>5474</v>
      </c>
      <c r="F186" s="447"/>
      <c r="G186" s="447"/>
      <c r="H186" s="9" t="s">
        <v>5358</v>
      </c>
      <c r="I186" s="31">
        <v>32</v>
      </c>
      <c r="J186" s="447">
        <v>3.375</v>
      </c>
      <c r="K186" s="447">
        <f t="shared" si="4"/>
        <v>35.375</v>
      </c>
      <c r="L186" s="447">
        <f t="shared" si="5"/>
        <v>9.875</v>
      </c>
    </row>
    <row r="187" spans="1:12" x14ac:dyDescent="0.25">
      <c r="A187" s="36" t="s">
        <v>887</v>
      </c>
      <c r="B187" s="37" t="s">
        <v>5825</v>
      </c>
      <c r="C187" s="38" t="s">
        <v>7459</v>
      </c>
      <c r="D187" s="38" t="s">
        <v>1734</v>
      </c>
      <c r="E187" s="54" t="s">
        <v>5477</v>
      </c>
      <c r="F187" s="447"/>
      <c r="G187" s="447"/>
      <c r="H187" s="9" t="s">
        <v>5667</v>
      </c>
      <c r="I187" s="31">
        <v>32</v>
      </c>
      <c r="J187" s="447">
        <v>3.375</v>
      </c>
      <c r="K187" s="447">
        <f t="shared" si="4"/>
        <v>35.375</v>
      </c>
      <c r="L187" s="447">
        <f t="shared" si="5"/>
        <v>2.0750000000000028</v>
      </c>
    </row>
    <row r="188" spans="1:12" x14ac:dyDescent="0.25">
      <c r="A188" s="36" t="s">
        <v>887</v>
      </c>
      <c r="B188" s="37" t="s">
        <v>5832</v>
      </c>
      <c r="C188" s="38" t="s">
        <v>7459</v>
      </c>
      <c r="D188" s="38" t="s">
        <v>1734</v>
      </c>
      <c r="E188" s="54" t="s">
        <v>5479</v>
      </c>
      <c r="F188" s="447"/>
      <c r="G188" s="447"/>
      <c r="H188" s="9" t="s">
        <v>7244</v>
      </c>
      <c r="I188" s="31">
        <v>54</v>
      </c>
      <c r="J188" s="447">
        <v>3.375</v>
      </c>
      <c r="K188" s="447">
        <f t="shared" si="4"/>
        <v>57.375</v>
      </c>
      <c r="L188" s="447">
        <f t="shared" si="5"/>
        <v>1.1749999999999972</v>
      </c>
    </row>
    <row r="189" spans="1:12" x14ac:dyDescent="0.25">
      <c r="A189" s="36" t="s">
        <v>887</v>
      </c>
      <c r="B189" s="37" t="s">
        <v>5836</v>
      </c>
      <c r="C189" s="38" t="s">
        <v>7459</v>
      </c>
      <c r="D189" s="38" t="s">
        <v>1734</v>
      </c>
      <c r="E189" s="54" t="s">
        <v>5483</v>
      </c>
      <c r="F189" s="447"/>
      <c r="G189" s="447"/>
      <c r="H189" s="9" t="s">
        <v>6248</v>
      </c>
      <c r="I189" s="31">
        <v>40</v>
      </c>
      <c r="J189" s="447">
        <v>3.375</v>
      </c>
      <c r="K189" s="447">
        <f t="shared" si="4"/>
        <v>43.375</v>
      </c>
      <c r="L189" s="447">
        <f t="shared" si="5"/>
        <v>7.6749999999999972</v>
      </c>
    </row>
    <row r="190" spans="1:12" x14ac:dyDescent="0.25">
      <c r="A190" s="36" t="s">
        <v>887</v>
      </c>
      <c r="B190" s="37" t="s">
        <v>5844</v>
      </c>
      <c r="C190" s="38" t="s">
        <v>7459</v>
      </c>
      <c r="D190" s="38" t="s">
        <v>1734</v>
      </c>
      <c r="E190" s="54" t="s">
        <v>5487</v>
      </c>
      <c r="F190" s="447"/>
      <c r="G190" s="447"/>
      <c r="H190" s="9">
        <v>34</v>
      </c>
      <c r="I190" s="31">
        <v>37</v>
      </c>
      <c r="J190" s="447">
        <v>3.375</v>
      </c>
      <c r="K190" s="447">
        <f t="shared" si="4"/>
        <v>40.375</v>
      </c>
      <c r="L190" s="447">
        <f t="shared" si="5"/>
        <v>6.375</v>
      </c>
    </row>
    <row r="191" spans="1:12" x14ac:dyDescent="0.25">
      <c r="A191" s="36" t="s">
        <v>887</v>
      </c>
      <c r="B191" s="37" t="s">
        <v>5849</v>
      </c>
      <c r="C191" s="38" t="s">
        <v>7459</v>
      </c>
      <c r="D191" s="38" t="s">
        <v>1734</v>
      </c>
      <c r="E191" s="54" t="s">
        <v>5491</v>
      </c>
      <c r="F191" s="447"/>
      <c r="G191" s="447"/>
      <c r="H191" s="9" t="s">
        <v>5403</v>
      </c>
      <c r="I191" s="27">
        <v>28</v>
      </c>
      <c r="J191" s="447">
        <v>3.375</v>
      </c>
      <c r="K191" s="447">
        <f t="shared" si="4"/>
        <v>31.375</v>
      </c>
      <c r="L191" s="447">
        <f t="shared" si="5"/>
        <v>5.1750000000000007</v>
      </c>
    </row>
    <row r="192" spans="1:12" x14ac:dyDescent="0.25">
      <c r="A192" s="36" t="s">
        <v>887</v>
      </c>
      <c r="B192" s="37" t="s">
        <v>5854</v>
      </c>
      <c r="C192" s="38" t="s">
        <v>7459</v>
      </c>
      <c r="D192" s="38" t="s">
        <v>1734</v>
      </c>
      <c r="E192" s="54" t="s">
        <v>5496</v>
      </c>
      <c r="F192" s="447"/>
      <c r="G192" s="447"/>
      <c r="H192" s="9" t="s">
        <v>5386</v>
      </c>
      <c r="I192" s="27">
        <v>28</v>
      </c>
      <c r="J192" s="447">
        <v>3.375</v>
      </c>
      <c r="K192" s="447">
        <f t="shared" si="4"/>
        <v>31.375</v>
      </c>
      <c r="L192" s="447">
        <f t="shared" si="5"/>
        <v>5.6750000000000007</v>
      </c>
    </row>
    <row r="193" spans="1:12" x14ac:dyDescent="0.25">
      <c r="A193" s="36" t="s">
        <v>887</v>
      </c>
      <c r="B193" s="37" t="s">
        <v>5858</v>
      </c>
      <c r="C193" s="38" t="s">
        <v>7459</v>
      </c>
      <c r="D193" s="38" t="s">
        <v>1734</v>
      </c>
      <c r="E193" s="54" t="s">
        <v>5223</v>
      </c>
      <c r="F193" s="447"/>
      <c r="G193" s="447"/>
      <c r="H193" s="9" t="s">
        <v>5851</v>
      </c>
      <c r="I193" s="27">
        <v>24</v>
      </c>
      <c r="J193" s="447">
        <v>3.375</v>
      </c>
      <c r="K193" s="447">
        <f t="shared" si="4"/>
        <v>27.375</v>
      </c>
      <c r="L193" s="447">
        <f t="shared" si="5"/>
        <v>7.375</v>
      </c>
    </row>
    <row r="194" spans="1:12" x14ac:dyDescent="0.25">
      <c r="A194" s="36" t="s">
        <v>887</v>
      </c>
      <c r="B194" s="37" t="s">
        <v>5862</v>
      </c>
      <c r="C194" s="38" t="s">
        <v>7459</v>
      </c>
      <c r="D194" s="38" t="s">
        <v>1734</v>
      </c>
      <c r="E194" s="54" t="s">
        <v>5501</v>
      </c>
      <c r="F194" s="447"/>
      <c r="G194" s="447"/>
      <c r="H194" s="9" t="s">
        <v>5399</v>
      </c>
      <c r="I194" s="27">
        <v>26</v>
      </c>
      <c r="J194" s="447">
        <v>3.375</v>
      </c>
      <c r="K194" s="447">
        <f t="shared" ref="K194:K257" si="6">I194+J194</f>
        <v>29.375</v>
      </c>
      <c r="L194" s="447">
        <f t="shared" si="5"/>
        <v>3.375</v>
      </c>
    </row>
    <row r="195" spans="1:12" x14ac:dyDescent="0.25">
      <c r="A195" s="36" t="s">
        <v>887</v>
      </c>
      <c r="B195" s="37" t="s">
        <v>5867</v>
      </c>
      <c r="C195" s="38" t="s">
        <v>7459</v>
      </c>
      <c r="D195" s="38" t="s">
        <v>1734</v>
      </c>
      <c r="E195" s="54" t="s">
        <v>5504</v>
      </c>
      <c r="F195" s="447"/>
      <c r="G195" s="447"/>
      <c r="H195" s="9" t="s">
        <v>5687</v>
      </c>
      <c r="I195" s="27">
        <v>36</v>
      </c>
      <c r="J195" s="447">
        <v>3.375</v>
      </c>
      <c r="K195" s="447">
        <f t="shared" si="6"/>
        <v>39.375</v>
      </c>
      <c r="L195" s="447">
        <f t="shared" ref="L195:L258" si="7">K195-H195</f>
        <v>11.875</v>
      </c>
    </row>
    <row r="196" spans="1:12" x14ac:dyDescent="0.25">
      <c r="A196" s="36" t="s">
        <v>887</v>
      </c>
      <c r="B196" s="37" t="s">
        <v>5872</v>
      </c>
      <c r="C196" s="38" t="s">
        <v>7459</v>
      </c>
      <c r="D196" s="38" t="s">
        <v>1734</v>
      </c>
      <c r="E196" s="54" t="s">
        <v>5507</v>
      </c>
      <c r="F196" s="447"/>
      <c r="G196" s="447"/>
      <c r="H196" s="9" t="s">
        <v>6328</v>
      </c>
      <c r="I196" s="31">
        <v>24</v>
      </c>
      <c r="J196" s="447">
        <v>3.375</v>
      </c>
      <c r="K196" s="447">
        <f t="shared" si="6"/>
        <v>27.375</v>
      </c>
      <c r="L196" s="447">
        <f t="shared" si="7"/>
        <v>8.2749999999999986</v>
      </c>
    </row>
    <row r="197" spans="1:12" x14ac:dyDescent="0.25">
      <c r="A197" s="36" t="s">
        <v>1620</v>
      </c>
      <c r="B197" s="37" t="s">
        <v>5877</v>
      </c>
      <c r="C197" s="42" t="s">
        <v>7459</v>
      </c>
      <c r="D197" s="47" t="s">
        <v>1892</v>
      </c>
      <c r="E197" s="47" t="s">
        <v>5690</v>
      </c>
      <c r="F197" s="447"/>
      <c r="G197" s="447"/>
      <c r="H197" s="9" t="s">
        <v>5956</v>
      </c>
      <c r="I197" s="31">
        <v>24</v>
      </c>
      <c r="J197" s="447">
        <v>3.375</v>
      </c>
      <c r="K197" s="447">
        <f t="shared" si="6"/>
        <v>27.375</v>
      </c>
      <c r="L197" s="447">
        <f t="shared" si="7"/>
        <v>-5.5249999999999986</v>
      </c>
    </row>
    <row r="198" spans="1:12" x14ac:dyDescent="0.25">
      <c r="A198" s="36" t="s">
        <v>1620</v>
      </c>
      <c r="B198" s="37" t="s">
        <v>5880</v>
      </c>
      <c r="C198" s="38" t="s">
        <v>7459</v>
      </c>
      <c r="D198" s="48" t="s">
        <v>1892</v>
      </c>
      <c r="E198" s="48" t="s">
        <v>5690</v>
      </c>
      <c r="F198" s="447"/>
      <c r="G198" s="447"/>
      <c r="H198" s="9" t="s">
        <v>5377</v>
      </c>
      <c r="I198" s="31">
        <v>24</v>
      </c>
      <c r="J198" s="447">
        <v>3.375</v>
      </c>
      <c r="K198" s="447">
        <f t="shared" si="6"/>
        <v>27.375</v>
      </c>
      <c r="L198" s="447">
        <f t="shared" si="7"/>
        <v>1.0749999999999993</v>
      </c>
    </row>
    <row r="199" spans="1:12" x14ac:dyDescent="0.25">
      <c r="A199" s="36" t="s">
        <v>1022</v>
      </c>
      <c r="B199" s="49" t="s">
        <v>7460</v>
      </c>
      <c r="C199" s="50" t="s">
        <v>7459</v>
      </c>
      <c r="D199" s="51" t="s">
        <v>1892</v>
      </c>
      <c r="E199" s="58" t="s">
        <v>7495</v>
      </c>
      <c r="F199" s="447"/>
      <c r="G199" s="447"/>
      <c r="H199" s="9" t="s">
        <v>5614</v>
      </c>
      <c r="I199" s="31">
        <v>24</v>
      </c>
      <c r="J199" s="447">
        <v>3.375</v>
      </c>
      <c r="K199" s="447">
        <f t="shared" si="6"/>
        <v>27.375</v>
      </c>
      <c r="L199" s="447">
        <f t="shared" si="7"/>
        <v>0.67500000000000071</v>
      </c>
    </row>
    <row r="200" spans="1:12" x14ac:dyDescent="0.25">
      <c r="A200" s="36" t="s">
        <v>1022</v>
      </c>
      <c r="B200" s="49" t="s">
        <v>7461</v>
      </c>
      <c r="C200" s="52" t="s">
        <v>7459</v>
      </c>
      <c r="D200" s="52" t="s">
        <v>1892</v>
      </c>
      <c r="E200" s="59" t="s">
        <v>7495</v>
      </c>
      <c r="F200" s="447"/>
      <c r="G200" s="447"/>
      <c r="H200" s="9" t="s">
        <v>5816</v>
      </c>
      <c r="I200" s="31">
        <v>24</v>
      </c>
      <c r="J200" s="447">
        <v>3.375</v>
      </c>
      <c r="K200" s="447">
        <f t="shared" si="6"/>
        <v>27.375</v>
      </c>
      <c r="L200" s="447">
        <f t="shared" si="7"/>
        <v>0.97500000000000142</v>
      </c>
    </row>
    <row r="201" spans="1:12" x14ac:dyDescent="0.25">
      <c r="A201" s="36" t="s">
        <v>1620</v>
      </c>
      <c r="B201" s="37" t="s">
        <v>5883</v>
      </c>
      <c r="C201" s="38" t="s">
        <v>7459</v>
      </c>
      <c r="D201" s="38" t="s">
        <v>1892</v>
      </c>
      <c r="E201" s="54" t="s">
        <v>5403</v>
      </c>
      <c r="F201" s="447"/>
      <c r="G201" s="447"/>
      <c r="H201" s="9" t="s">
        <v>6260</v>
      </c>
      <c r="I201" s="31">
        <v>28</v>
      </c>
      <c r="J201" s="447">
        <v>3.375</v>
      </c>
      <c r="K201" s="447">
        <f t="shared" si="6"/>
        <v>31.375</v>
      </c>
      <c r="L201" s="447">
        <f t="shared" si="7"/>
        <v>10.975000000000001</v>
      </c>
    </row>
    <row r="202" spans="1:12" x14ac:dyDescent="0.25">
      <c r="A202" s="36" t="s">
        <v>1620</v>
      </c>
      <c r="B202" s="37" t="s">
        <v>5887</v>
      </c>
      <c r="C202" s="38" t="s">
        <v>7459</v>
      </c>
      <c r="D202" s="38" t="s">
        <v>1892</v>
      </c>
      <c r="E202" s="54" t="s">
        <v>5399</v>
      </c>
      <c r="F202" s="447"/>
      <c r="G202" s="447"/>
      <c r="H202" s="9" t="s">
        <v>6072</v>
      </c>
      <c r="I202" s="31">
        <v>38</v>
      </c>
      <c r="J202" s="447">
        <v>3.375</v>
      </c>
      <c r="K202" s="447">
        <f t="shared" si="6"/>
        <v>41.375</v>
      </c>
      <c r="L202" s="447">
        <f t="shared" si="7"/>
        <v>1.875</v>
      </c>
    </row>
    <row r="203" spans="1:12" x14ac:dyDescent="0.25">
      <c r="A203" s="36" t="s">
        <v>1620</v>
      </c>
      <c r="B203" s="37" t="s">
        <v>5892</v>
      </c>
      <c r="C203" s="38" t="s">
        <v>7459</v>
      </c>
      <c r="D203" s="38" t="s">
        <v>1892</v>
      </c>
      <c r="E203" s="54" t="s">
        <v>5487</v>
      </c>
      <c r="F203" s="447"/>
      <c r="G203" s="447"/>
      <c r="H203" s="9" t="s">
        <v>5223</v>
      </c>
      <c r="I203" s="31">
        <v>32</v>
      </c>
      <c r="J203" s="447">
        <v>3.375</v>
      </c>
      <c r="K203" s="447">
        <f t="shared" si="6"/>
        <v>35.375</v>
      </c>
      <c r="L203" s="447">
        <f t="shared" si="7"/>
        <v>9.5749999999999993</v>
      </c>
    </row>
    <row r="204" spans="1:12" x14ac:dyDescent="0.25">
      <c r="A204" s="36" t="s">
        <v>887</v>
      </c>
      <c r="B204" s="37" t="s">
        <v>5897</v>
      </c>
      <c r="C204" s="38" t="s">
        <v>7459</v>
      </c>
      <c r="D204" s="38" t="s">
        <v>1935</v>
      </c>
      <c r="E204" s="54" t="s">
        <v>5516</v>
      </c>
      <c r="F204" s="447"/>
      <c r="G204" s="447"/>
      <c r="H204" s="9" t="s">
        <v>5223</v>
      </c>
      <c r="I204" s="31">
        <v>30</v>
      </c>
      <c r="J204" s="447">
        <v>3.375</v>
      </c>
      <c r="K204" s="447">
        <f t="shared" si="6"/>
        <v>33.375</v>
      </c>
      <c r="L204" s="447">
        <f t="shared" si="7"/>
        <v>7.5749999999999993</v>
      </c>
    </row>
    <row r="205" spans="1:12" x14ac:dyDescent="0.25">
      <c r="A205" s="36" t="s">
        <v>887</v>
      </c>
      <c r="B205" s="37" t="s">
        <v>5900</v>
      </c>
      <c r="C205" s="38" t="s">
        <v>7459</v>
      </c>
      <c r="D205" s="38" t="s">
        <v>1935</v>
      </c>
      <c r="E205" s="54" t="s">
        <v>5368</v>
      </c>
      <c r="F205" s="447"/>
      <c r="G205" s="447"/>
      <c r="H205" s="9" t="s">
        <v>6332</v>
      </c>
      <c r="I205" s="31">
        <v>38</v>
      </c>
      <c r="J205" s="447">
        <v>3.375</v>
      </c>
      <c r="K205" s="447">
        <f t="shared" si="6"/>
        <v>41.375</v>
      </c>
      <c r="L205" s="447">
        <f t="shared" si="7"/>
        <v>-6.125</v>
      </c>
    </row>
    <row r="206" spans="1:12" x14ac:dyDescent="0.25">
      <c r="A206" s="36" t="s">
        <v>887</v>
      </c>
      <c r="B206" s="37" t="s">
        <v>5904</v>
      </c>
      <c r="C206" s="41" t="s">
        <v>7459</v>
      </c>
      <c r="D206" s="41" t="s">
        <v>1935</v>
      </c>
      <c r="E206" s="56" t="s">
        <v>5523</v>
      </c>
      <c r="F206" s="447"/>
      <c r="G206" s="447"/>
      <c r="H206" s="9" t="s">
        <v>5816</v>
      </c>
      <c r="I206" s="31">
        <v>30</v>
      </c>
      <c r="J206" s="447">
        <v>3.375</v>
      </c>
      <c r="K206" s="447">
        <f t="shared" si="6"/>
        <v>33.375</v>
      </c>
      <c r="L206" s="447">
        <f t="shared" si="7"/>
        <v>6.9750000000000014</v>
      </c>
    </row>
    <row r="207" spans="1:12" x14ac:dyDescent="0.25">
      <c r="A207" s="36" t="s">
        <v>887</v>
      </c>
      <c r="B207" s="37" t="s">
        <v>5908</v>
      </c>
      <c r="C207" s="38" t="s">
        <v>7459</v>
      </c>
      <c r="D207" s="38" t="s">
        <v>1935</v>
      </c>
      <c r="E207" s="54" t="s">
        <v>5526</v>
      </c>
      <c r="F207" s="447"/>
      <c r="G207" s="447"/>
      <c r="H207" s="9" t="s">
        <v>6334</v>
      </c>
      <c r="I207" s="31">
        <v>32</v>
      </c>
      <c r="J207" s="447">
        <v>3.375</v>
      </c>
      <c r="K207" s="447">
        <f t="shared" si="6"/>
        <v>35.375</v>
      </c>
      <c r="L207" s="447">
        <f t="shared" si="7"/>
        <v>8.0749999999999993</v>
      </c>
    </row>
    <row r="208" spans="1:12" x14ac:dyDescent="0.25">
      <c r="A208" s="36" t="s">
        <v>887</v>
      </c>
      <c r="B208" s="37" t="s">
        <v>5914</v>
      </c>
      <c r="C208" s="38" t="s">
        <v>7459</v>
      </c>
      <c r="D208" s="38" t="s">
        <v>1935</v>
      </c>
      <c r="E208" s="54" t="s">
        <v>5399</v>
      </c>
      <c r="F208" s="447"/>
      <c r="G208" s="447"/>
      <c r="H208" s="9" t="s">
        <v>5441</v>
      </c>
      <c r="I208" s="31">
        <v>28</v>
      </c>
      <c r="J208" s="447">
        <v>3.375</v>
      </c>
      <c r="K208" s="447">
        <f t="shared" si="6"/>
        <v>31.375</v>
      </c>
      <c r="L208" s="447">
        <f t="shared" si="7"/>
        <v>6.875</v>
      </c>
    </row>
    <row r="209" spans="1:12" x14ac:dyDescent="0.25">
      <c r="A209" s="36" t="s">
        <v>887</v>
      </c>
      <c r="B209" s="37" t="s">
        <v>5916</v>
      </c>
      <c r="C209" s="38" t="s">
        <v>7459</v>
      </c>
      <c r="D209" s="38" t="s">
        <v>1935</v>
      </c>
      <c r="E209" s="54" t="s">
        <v>5532</v>
      </c>
      <c r="F209" s="447"/>
      <c r="G209" s="447"/>
      <c r="H209" s="9" t="s">
        <v>5358</v>
      </c>
      <c r="I209" s="31">
        <v>28</v>
      </c>
      <c r="J209" s="447">
        <v>3.375</v>
      </c>
      <c r="K209" s="447">
        <f t="shared" si="6"/>
        <v>31.375</v>
      </c>
      <c r="L209" s="447">
        <f t="shared" si="7"/>
        <v>5.875</v>
      </c>
    </row>
    <row r="210" spans="1:12" x14ac:dyDescent="0.25">
      <c r="A210" s="36" t="s">
        <v>887</v>
      </c>
      <c r="B210" s="37" t="s">
        <v>5921</v>
      </c>
      <c r="C210" s="38" t="s">
        <v>7459</v>
      </c>
      <c r="D210" s="38" t="s">
        <v>1935</v>
      </c>
      <c r="E210" s="54" t="s">
        <v>5535</v>
      </c>
      <c r="F210" s="447"/>
      <c r="G210" s="447"/>
      <c r="H210" s="9" t="s">
        <v>5390</v>
      </c>
      <c r="I210" s="27">
        <v>29</v>
      </c>
      <c r="J210" s="447">
        <v>3.375</v>
      </c>
      <c r="K210" s="447">
        <f t="shared" si="6"/>
        <v>32.375</v>
      </c>
      <c r="L210" s="447">
        <f t="shared" si="7"/>
        <v>-1.125</v>
      </c>
    </row>
    <row r="211" spans="1:12" x14ac:dyDescent="0.25">
      <c r="A211" s="36" t="s">
        <v>1620</v>
      </c>
      <c r="B211" s="37" t="s">
        <v>7462</v>
      </c>
      <c r="C211" s="38" t="s">
        <v>7463</v>
      </c>
      <c r="D211" s="38" t="s">
        <v>1996</v>
      </c>
      <c r="E211" s="54" t="s">
        <v>6799</v>
      </c>
      <c r="F211" s="447"/>
      <c r="G211" s="447"/>
      <c r="H211" s="9" t="s">
        <v>5363</v>
      </c>
      <c r="I211" s="29">
        <v>36</v>
      </c>
      <c r="J211" s="447">
        <v>3.375</v>
      </c>
      <c r="K211" s="447">
        <f t="shared" si="6"/>
        <v>39.375</v>
      </c>
      <c r="L211" s="447">
        <f t="shared" si="7"/>
        <v>-0.625</v>
      </c>
    </row>
    <row r="212" spans="1:12" x14ac:dyDescent="0.25">
      <c r="A212" s="36" t="s">
        <v>1620</v>
      </c>
      <c r="B212" s="37" t="s">
        <v>7475</v>
      </c>
      <c r="C212" s="38" t="s">
        <v>7463</v>
      </c>
      <c r="D212" s="38" t="s">
        <v>2006</v>
      </c>
      <c r="E212" s="54" t="s">
        <v>6539</v>
      </c>
      <c r="F212" s="447"/>
      <c r="G212" s="447"/>
      <c r="H212" s="9" t="s">
        <v>5675</v>
      </c>
      <c r="I212" s="29">
        <v>40</v>
      </c>
      <c r="J212" s="447">
        <v>3.375</v>
      </c>
      <c r="K212" s="447">
        <f t="shared" si="6"/>
        <v>43.375</v>
      </c>
      <c r="L212" s="447">
        <f t="shared" si="7"/>
        <v>7.875</v>
      </c>
    </row>
    <row r="213" spans="1:12" x14ac:dyDescent="0.25">
      <c r="A213" s="36" t="s">
        <v>1620</v>
      </c>
      <c r="B213" s="37" t="s">
        <v>7476</v>
      </c>
      <c r="C213" s="38" t="s">
        <v>7463</v>
      </c>
      <c r="D213" s="38" t="s">
        <v>2006</v>
      </c>
      <c r="E213" s="54" t="s">
        <v>5516</v>
      </c>
      <c r="F213" s="447"/>
      <c r="G213" s="447"/>
      <c r="H213" s="9" t="s">
        <v>5938</v>
      </c>
      <c r="I213" s="29">
        <v>28</v>
      </c>
      <c r="J213" s="447">
        <v>3.375</v>
      </c>
      <c r="K213" s="447">
        <f t="shared" si="6"/>
        <v>31.375</v>
      </c>
      <c r="L213" s="447">
        <f t="shared" si="7"/>
        <v>7.6750000000000007</v>
      </c>
    </row>
    <row r="214" spans="1:12" x14ac:dyDescent="0.25">
      <c r="A214" s="36" t="s">
        <v>1620</v>
      </c>
      <c r="B214" s="37" t="s">
        <v>7477</v>
      </c>
      <c r="C214" s="38" t="s">
        <v>7463</v>
      </c>
      <c r="D214" s="38" t="s">
        <v>2016</v>
      </c>
      <c r="E214" s="54" t="s">
        <v>6411</v>
      </c>
      <c r="F214" s="447"/>
      <c r="G214" s="447"/>
      <c r="H214" s="9" t="s">
        <v>6449</v>
      </c>
      <c r="I214" s="29">
        <v>46</v>
      </c>
      <c r="J214" s="447">
        <v>3.375</v>
      </c>
      <c r="K214" s="447">
        <f t="shared" si="6"/>
        <v>49.375</v>
      </c>
      <c r="L214" s="447">
        <f t="shared" si="7"/>
        <v>0.375</v>
      </c>
    </row>
    <row r="215" spans="1:12" x14ac:dyDescent="0.25">
      <c r="A215" s="43" t="s">
        <v>1620</v>
      </c>
      <c r="B215" s="37" t="s">
        <v>7464</v>
      </c>
      <c r="C215" s="39" t="s">
        <v>7463</v>
      </c>
      <c r="D215" s="39" t="s">
        <v>2031</v>
      </c>
      <c r="E215" s="55">
        <v>29</v>
      </c>
      <c r="F215" s="447"/>
      <c r="G215" s="447"/>
      <c r="H215" s="9" t="s">
        <v>5337</v>
      </c>
      <c r="I215" s="29">
        <v>40</v>
      </c>
      <c r="J215" s="447">
        <v>3.375</v>
      </c>
      <c r="K215" s="447">
        <f t="shared" si="6"/>
        <v>43.375</v>
      </c>
      <c r="L215" s="447">
        <f t="shared" si="7"/>
        <v>14.375</v>
      </c>
    </row>
    <row r="216" spans="1:12" x14ac:dyDescent="0.25">
      <c r="A216" s="36" t="s">
        <v>1620</v>
      </c>
      <c r="B216" s="37" t="s">
        <v>7478</v>
      </c>
      <c r="C216" s="38" t="s">
        <v>7463</v>
      </c>
      <c r="D216" s="38" t="s">
        <v>2031</v>
      </c>
      <c r="E216" s="54" t="s">
        <v>6278</v>
      </c>
      <c r="F216" s="447"/>
      <c r="G216" s="447"/>
      <c r="H216" s="9" t="s">
        <v>5399</v>
      </c>
      <c r="I216" s="29">
        <v>30</v>
      </c>
      <c r="J216" s="447">
        <v>3.375</v>
      </c>
      <c r="K216" s="447">
        <f t="shared" si="6"/>
        <v>33.375</v>
      </c>
      <c r="L216" s="447">
        <f t="shared" si="7"/>
        <v>7.375</v>
      </c>
    </row>
    <row r="217" spans="1:12" x14ac:dyDescent="0.25">
      <c r="A217" s="36" t="s">
        <v>1620</v>
      </c>
      <c r="B217" s="37" t="s">
        <v>7465</v>
      </c>
      <c r="C217" s="38" t="s">
        <v>7463</v>
      </c>
      <c r="D217" s="38" t="s">
        <v>2031</v>
      </c>
      <c r="E217" s="54" t="s">
        <v>5399</v>
      </c>
      <c r="F217" s="447"/>
      <c r="G217" s="447"/>
      <c r="H217" s="9" t="s">
        <v>5240</v>
      </c>
      <c r="I217" s="29">
        <v>30</v>
      </c>
      <c r="J217" s="447">
        <v>3.375</v>
      </c>
      <c r="K217" s="447">
        <f t="shared" si="6"/>
        <v>33.375</v>
      </c>
      <c r="L217" s="447">
        <f t="shared" si="7"/>
        <v>5.375</v>
      </c>
    </row>
    <row r="218" spans="1:12" x14ac:dyDescent="0.25">
      <c r="A218" s="36" t="s">
        <v>1620</v>
      </c>
      <c r="B218" s="37" t="s">
        <v>7479</v>
      </c>
      <c r="C218" s="38" t="s">
        <v>7463</v>
      </c>
      <c r="D218" s="38" t="s">
        <v>2031</v>
      </c>
      <c r="E218" s="54" t="s">
        <v>6290</v>
      </c>
      <c r="F218" s="447"/>
      <c r="G218" s="447"/>
      <c r="H218" s="9" t="s">
        <v>6339</v>
      </c>
      <c r="I218" s="29">
        <v>36</v>
      </c>
      <c r="J218" s="447">
        <v>3.375</v>
      </c>
      <c r="K218" s="447">
        <f t="shared" si="6"/>
        <v>39.375</v>
      </c>
      <c r="L218" s="447">
        <f t="shared" si="7"/>
        <v>1.875</v>
      </c>
    </row>
    <row r="219" spans="1:12" x14ac:dyDescent="0.25">
      <c r="A219" s="36" t="s">
        <v>1620</v>
      </c>
      <c r="B219" s="37" t="s">
        <v>7480</v>
      </c>
      <c r="C219" s="38" t="s">
        <v>7463</v>
      </c>
      <c r="D219" s="38" t="s">
        <v>2031</v>
      </c>
      <c r="E219" s="54" t="s">
        <v>5607</v>
      </c>
      <c r="F219" s="447"/>
      <c r="G219" s="447"/>
      <c r="H219" s="9" t="s">
        <v>6339</v>
      </c>
      <c r="I219" s="29">
        <v>32</v>
      </c>
      <c r="J219" s="447">
        <v>3.375</v>
      </c>
      <c r="K219" s="447">
        <f t="shared" si="6"/>
        <v>35.375</v>
      </c>
      <c r="L219" s="447">
        <f t="shared" si="7"/>
        <v>-2.125</v>
      </c>
    </row>
    <row r="220" spans="1:12" x14ac:dyDescent="0.25">
      <c r="A220" s="36" t="s">
        <v>1620</v>
      </c>
      <c r="B220" s="37" t="s">
        <v>5945</v>
      </c>
      <c r="C220" s="38" t="s">
        <v>7466</v>
      </c>
      <c r="D220" s="38" t="s">
        <v>2074</v>
      </c>
      <c r="E220" s="54" t="s">
        <v>6298</v>
      </c>
      <c r="F220" s="447"/>
      <c r="G220" s="447"/>
      <c r="H220" s="9" t="s">
        <v>5403</v>
      </c>
      <c r="I220" s="29">
        <v>24</v>
      </c>
      <c r="J220" s="447">
        <v>3.375</v>
      </c>
      <c r="K220" s="447">
        <f t="shared" si="6"/>
        <v>27.375</v>
      </c>
      <c r="L220" s="447">
        <f t="shared" si="7"/>
        <v>1.1750000000000007</v>
      </c>
    </row>
    <row r="221" spans="1:12" x14ac:dyDescent="0.25">
      <c r="A221" s="36" t="s">
        <v>1620</v>
      </c>
      <c r="B221" s="37" t="s">
        <v>5951</v>
      </c>
      <c r="C221" s="38" t="s">
        <v>7466</v>
      </c>
      <c r="D221" s="38" t="s">
        <v>2074</v>
      </c>
      <c r="E221" s="54" t="s">
        <v>5399</v>
      </c>
      <c r="F221" s="447"/>
      <c r="G221" s="447"/>
      <c r="H221" s="9" t="s">
        <v>5390</v>
      </c>
      <c r="I221" s="29">
        <v>28</v>
      </c>
      <c r="J221" s="447">
        <v>3.375</v>
      </c>
      <c r="K221" s="447">
        <f t="shared" si="6"/>
        <v>31.375</v>
      </c>
      <c r="L221" s="447">
        <f t="shared" si="7"/>
        <v>-2.125</v>
      </c>
    </row>
    <row r="222" spans="1:12" x14ac:dyDescent="0.25">
      <c r="A222" s="36" t="s">
        <v>1620</v>
      </c>
      <c r="B222" s="37" t="s">
        <v>5954</v>
      </c>
      <c r="C222" s="38" t="s">
        <v>7466</v>
      </c>
      <c r="D222" s="38" t="s">
        <v>2074</v>
      </c>
      <c r="E222" s="54" t="s">
        <v>5806</v>
      </c>
      <c r="F222" s="447"/>
      <c r="G222" s="447"/>
      <c r="H222" s="9" t="s">
        <v>5507</v>
      </c>
      <c r="I222" s="29">
        <v>28</v>
      </c>
      <c r="J222" s="447">
        <v>3.375</v>
      </c>
      <c r="K222" s="447">
        <f t="shared" si="6"/>
        <v>31.375</v>
      </c>
      <c r="L222" s="447">
        <f t="shared" si="7"/>
        <v>1.0749999999999993</v>
      </c>
    </row>
    <row r="223" spans="1:12" x14ac:dyDescent="0.25">
      <c r="A223" s="36" t="s">
        <v>1620</v>
      </c>
      <c r="B223" s="37" t="s">
        <v>5958</v>
      </c>
      <c r="C223" s="38" t="s">
        <v>7466</v>
      </c>
      <c r="D223" s="38" t="s">
        <v>2074</v>
      </c>
      <c r="E223" s="54" t="s">
        <v>6313</v>
      </c>
      <c r="F223" s="447"/>
      <c r="G223" s="447"/>
      <c r="H223" s="9" t="s">
        <v>5399</v>
      </c>
      <c r="I223" s="29">
        <v>30</v>
      </c>
      <c r="J223" s="447">
        <v>3.375</v>
      </c>
      <c r="K223" s="447">
        <f t="shared" si="6"/>
        <v>33.375</v>
      </c>
      <c r="L223" s="447">
        <f t="shared" si="7"/>
        <v>7.375</v>
      </c>
    </row>
    <row r="224" spans="1:12" x14ac:dyDescent="0.25">
      <c r="A224" s="36" t="s">
        <v>1620</v>
      </c>
      <c r="B224" s="37" t="s">
        <v>5963</v>
      </c>
      <c r="C224" s="38" t="s">
        <v>7466</v>
      </c>
      <c r="D224" s="38" t="s">
        <v>2074</v>
      </c>
      <c r="E224" s="54" t="s">
        <v>5403</v>
      </c>
      <c r="F224" s="447"/>
      <c r="G224" s="447"/>
      <c r="H224" s="9" t="s">
        <v>5399</v>
      </c>
      <c r="I224" s="29">
        <v>33</v>
      </c>
      <c r="J224" s="447">
        <v>3.375</v>
      </c>
      <c r="K224" s="447">
        <f t="shared" si="6"/>
        <v>36.375</v>
      </c>
      <c r="L224" s="447">
        <f t="shared" si="7"/>
        <v>10.375</v>
      </c>
    </row>
    <row r="225" spans="1:12" x14ac:dyDescent="0.25">
      <c r="A225" s="36" t="s">
        <v>1620</v>
      </c>
      <c r="B225" s="37" t="s">
        <v>5965</v>
      </c>
      <c r="C225" s="38" t="s">
        <v>7466</v>
      </c>
      <c r="D225" s="38" t="s">
        <v>2074</v>
      </c>
      <c r="E225" s="54" t="s">
        <v>6321</v>
      </c>
      <c r="F225" s="447"/>
      <c r="G225" s="447"/>
      <c r="H225" s="9" t="s">
        <v>6358</v>
      </c>
      <c r="I225" s="29">
        <v>24</v>
      </c>
      <c r="J225" s="447">
        <v>3.375</v>
      </c>
      <c r="K225" s="447">
        <f t="shared" si="6"/>
        <v>27.375</v>
      </c>
      <c r="L225" s="447">
        <f t="shared" si="7"/>
        <v>3.0749999999999993</v>
      </c>
    </row>
    <row r="226" spans="1:12" x14ac:dyDescent="0.25">
      <c r="A226" s="36" t="s">
        <v>1620</v>
      </c>
      <c r="B226" s="37" t="s">
        <v>5968</v>
      </c>
      <c r="C226" s="38" t="s">
        <v>7466</v>
      </c>
      <c r="D226" s="38" t="s">
        <v>2074</v>
      </c>
      <c r="E226" s="54" t="s">
        <v>5399</v>
      </c>
      <c r="F226" s="447"/>
      <c r="G226" s="447"/>
      <c r="H226" s="9" t="s">
        <v>5680</v>
      </c>
      <c r="I226" s="29">
        <v>27</v>
      </c>
      <c r="J226" s="447">
        <v>3.375</v>
      </c>
      <c r="K226" s="447">
        <f t="shared" si="6"/>
        <v>30.375</v>
      </c>
      <c r="L226" s="447">
        <f t="shared" si="7"/>
        <v>9.375</v>
      </c>
    </row>
    <row r="227" spans="1:12" x14ac:dyDescent="0.25">
      <c r="A227" s="36" t="s">
        <v>1620</v>
      </c>
      <c r="B227" s="37" t="s">
        <v>5972</v>
      </c>
      <c r="C227" s="38" t="s">
        <v>7466</v>
      </c>
      <c r="D227" s="38" t="s">
        <v>2074</v>
      </c>
      <c r="E227" s="54" t="s">
        <v>6481</v>
      </c>
      <c r="F227" s="447"/>
      <c r="G227" s="447"/>
      <c r="H227" s="9" t="s">
        <v>5474</v>
      </c>
      <c r="I227" s="29">
        <v>26</v>
      </c>
      <c r="J227" s="447">
        <v>3.375</v>
      </c>
      <c r="K227" s="447">
        <f t="shared" si="6"/>
        <v>29.375</v>
      </c>
      <c r="L227" s="447">
        <f t="shared" si="7"/>
        <v>-1.625</v>
      </c>
    </row>
    <row r="228" spans="1:12" x14ac:dyDescent="0.25">
      <c r="A228" s="36" t="s">
        <v>1620</v>
      </c>
      <c r="B228" s="37" t="s">
        <v>5975</v>
      </c>
      <c r="C228" s="38" t="s">
        <v>7466</v>
      </c>
      <c r="D228" s="38" t="s">
        <v>2074</v>
      </c>
      <c r="E228" s="54" t="s">
        <v>6518</v>
      </c>
      <c r="F228" s="447"/>
      <c r="G228" s="447"/>
      <c r="H228" s="9" t="s">
        <v>5687</v>
      </c>
      <c r="I228" s="29">
        <v>26</v>
      </c>
      <c r="J228" s="447">
        <v>3.375</v>
      </c>
      <c r="K228" s="447">
        <f t="shared" si="6"/>
        <v>29.375</v>
      </c>
      <c r="L228" s="447">
        <f t="shared" si="7"/>
        <v>1.875</v>
      </c>
    </row>
    <row r="229" spans="1:12" x14ac:dyDescent="0.25">
      <c r="A229" s="36" t="s">
        <v>1620</v>
      </c>
      <c r="B229" s="37" t="s">
        <v>5980</v>
      </c>
      <c r="C229" s="38" t="s">
        <v>7466</v>
      </c>
      <c r="D229" s="38" t="s">
        <v>2074</v>
      </c>
      <c r="E229" s="54" t="s">
        <v>5386</v>
      </c>
      <c r="F229" s="447"/>
      <c r="G229" s="447"/>
      <c r="H229" s="9" t="s">
        <v>5368</v>
      </c>
      <c r="I229" s="29">
        <v>30</v>
      </c>
      <c r="J229" s="447">
        <v>3.375</v>
      </c>
      <c r="K229" s="447">
        <f t="shared" si="6"/>
        <v>33.375</v>
      </c>
      <c r="L229" s="447">
        <f t="shared" si="7"/>
        <v>8.375</v>
      </c>
    </row>
    <row r="230" spans="1:12" x14ac:dyDescent="0.25">
      <c r="A230" s="36" t="s">
        <v>1620</v>
      </c>
      <c r="B230" s="37" t="s">
        <v>5984</v>
      </c>
      <c r="C230" s="38" t="s">
        <v>7466</v>
      </c>
      <c r="D230" s="38" t="s">
        <v>2074</v>
      </c>
      <c r="E230" s="54" t="s">
        <v>5399</v>
      </c>
      <c r="F230" s="447"/>
      <c r="G230" s="447"/>
      <c r="H230" s="9" t="s">
        <v>6594</v>
      </c>
      <c r="I230" s="29">
        <v>30</v>
      </c>
      <c r="J230" s="447">
        <v>3.375</v>
      </c>
      <c r="K230" s="447">
        <f t="shared" si="6"/>
        <v>33.375</v>
      </c>
      <c r="L230" s="447">
        <f t="shared" si="7"/>
        <v>10.175000000000001</v>
      </c>
    </row>
    <row r="231" spans="1:12" x14ac:dyDescent="0.25">
      <c r="A231" s="36" t="s">
        <v>1620</v>
      </c>
      <c r="B231" s="37" t="s">
        <v>5986</v>
      </c>
      <c r="C231" s="38" t="s">
        <v>7466</v>
      </c>
      <c r="D231" s="38" t="s">
        <v>2074</v>
      </c>
      <c r="E231" s="54" t="s">
        <v>5625</v>
      </c>
      <c r="F231" s="447"/>
      <c r="G231" s="447"/>
      <c r="H231" s="9" t="s">
        <v>5390</v>
      </c>
      <c r="I231" s="29">
        <v>30</v>
      </c>
      <c r="J231" s="447">
        <v>3.375</v>
      </c>
      <c r="K231" s="447">
        <f t="shared" si="6"/>
        <v>33.375</v>
      </c>
      <c r="L231" s="447">
        <f t="shared" si="7"/>
        <v>-0.125</v>
      </c>
    </row>
    <row r="232" spans="1:12" x14ac:dyDescent="0.25">
      <c r="A232" s="36" t="s">
        <v>1620</v>
      </c>
      <c r="B232" s="37" t="s">
        <v>5990</v>
      </c>
      <c r="C232" s="38" t="s">
        <v>7466</v>
      </c>
      <c r="D232" s="38" t="s">
        <v>2074</v>
      </c>
      <c r="E232" s="54" t="s">
        <v>5737</v>
      </c>
      <c r="F232" s="447"/>
      <c r="G232" s="447"/>
      <c r="H232" s="9" t="s">
        <v>5687</v>
      </c>
      <c r="I232" s="29">
        <v>28</v>
      </c>
      <c r="J232" s="447">
        <v>3.375</v>
      </c>
      <c r="K232" s="447">
        <f t="shared" si="6"/>
        <v>31.375</v>
      </c>
      <c r="L232" s="447">
        <f t="shared" si="7"/>
        <v>3.875</v>
      </c>
    </row>
    <row r="233" spans="1:12" x14ac:dyDescent="0.25">
      <c r="A233" s="36" t="s">
        <v>1620</v>
      </c>
      <c r="B233" s="37" t="s">
        <v>5994</v>
      </c>
      <c r="C233" s="38" t="s">
        <v>7466</v>
      </c>
      <c r="D233" s="38" t="s">
        <v>2074</v>
      </c>
      <c r="E233" s="54" t="s">
        <v>7200</v>
      </c>
      <c r="F233" s="447"/>
      <c r="G233" s="447"/>
      <c r="H233" s="9" t="s">
        <v>5399</v>
      </c>
      <c r="I233" s="29">
        <v>30</v>
      </c>
      <c r="J233" s="447">
        <v>3.375</v>
      </c>
      <c r="K233" s="447">
        <f t="shared" si="6"/>
        <v>33.375</v>
      </c>
      <c r="L233" s="447">
        <f t="shared" si="7"/>
        <v>7.375</v>
      </c>
    </row>
    <row r="234" spans="1:12" x14ac:dyDescent="0.25">
      <c r="A234" s="36" t="s">
        <v>1620</v>
      </c>
      <c r="B234" s="37" t="s">
        <v>5999</v>
      </c>
      <c r="C234" s="38" t="s">
        <v>7466</v>
      </c>
      <c r="D234" s="38" t="s">
        <v>2074</v>
      </c>
      <c r="E234" s="54" t="s">
        <v>5399</v>
      </c>
      <c r="F234" s="447"/>
      <c r="G234" s="447"/>
      <c r="H234" s="9" t="s">
        <v>5403</v>
      </c>
      <c r="I234" s="29">
        <v>30</v>
      </c>
      <c r="J234" s="447">
        <v>3.375</v>
      </c>
      <c r="K234" s="447">
        <f t="shared" si="6"/>
        <v>33.375</v>
      </c>
      <c r="L234" s="447">
        <f t="shared" si="7"/>
        <v>7.1750000000000007</v>
      </c>
    </row>
    <row r="235" spans="1:12" x14ac:dyDescent="0.25">
      <c r="A235" s="36" t="s">
        <v>1620</v>
      </c>
      <c r="B235" s="37" t="s">
        <v>6002</v>
      </c>
      <c r="C235" s="38" t="s">
        <v>7466</v>
      </c>
      <c r="D235" s="38" t="s">
        <v>2074</v>
      </c>
      <c r="E235" s="54" t="s">
        <v>6346</v>
      </c>
      <c r="F235" s="447"/>
      <c r="G235" s="447"/>
      <c r="H235" s="9" t="s">
        <v>6210</v>
      </c>
      <c r="I235" s="29">
        <v>54</v>
      </c>
      <c r="J235" s="447">
        <v>3.375</v>
      </c>
      <c r="K235" s="447">
        <f t="shared" si="6"/>
        <v>57.375</v>
      </c>
      <c r="L235" s="447">
        <f t="shared" si="7"/>
        <v>-5.625</v>
      </c>
    </row>
    <row r="236" spans="1:12" x14ac:dyDescent="0.25">
      <c r="A236" s="36" t="s">
        <v>1620</v>
      </c>
      <c r="B236" s="37" t="s">
        <v>6006</v>
      </c>
      <c r="C236" s="38" t="s">
        <v>7466</v>
      </c>
      <c r="D236" s="38" t="s">
        <v>2221</v>
      </c>
      <c r="E236" s="54" t="s">
        <v>6349</v>
      </c>
      <c r="F236" s="447"/>
      <c r="G236" s="447"/>
      <c r="H236" s="9" t="s">
        <v>6217</v>
      </c>
      <c r="I236" s="29">
        <v>32</v>
      </c>
      <c r="J236" s="447">
        <v>3.375</v>
      </c>
      <c r="K236" s="447">
        <f t="shared" si="6"/>
        <v>35.375</v>
      </c>
      <c r="L236" s="447">
        <f t="shared" si="7"/>
        <v>-6.0249999999999986</v>
      </c>
    </row>
    <row r="237" spans="1:12" x14ac:dyDescent="0.25">
      <c r="A237" s="36" t="s">
        <v>1620</v>
      </c>
      <c r="B237" s="37" t="s">
        <v>6010</v>
      </c>
      <c r="C237" s="38" t="s">
        <v>7466</v>
      </c>
      <c r="D237" s="38" t="s">
        <v>2221</v>
      </c>
      <c r="E237" s="54" t="s">
        <v>5240</v>
      </c>
      <c r="F237" s="447"/>
      <c r="G237" s="447"/>
      <c r="H237" s="9" t="s">
        <v>5223</v>
      </c>
      <c r="I237" s="29">
        <v>32</v>
      </c>
      <c r="J237" s="447">
        <v>3.375</v>
      </c>
      <c r="K237" s="447">
        <f t="shared" si="6"/>
        <v>35.375</v>
      </c>
      <c r="L237" s="447">
        <f t="shared" si="7"/>
        <v>9.5749999999999993</v>
      </c>
    </row>
    <row r="238" spans="1:12" x14ac:dyDescent="0.25">
      <c r="A238" s="36" t="s">
        <v>1620</v>
      </c>
      <c r="B238" s="37" t="s">
        <v>6014</v>
      </c>
      <c r="C238" s="38" t="s">
        <v>7466</v>
      </c>
      <c r="D238" s="38" t="s">
        <v>2221</v>
      </c>
      <c r="E238" s="54" t="s">
        <v>5834</v>
      </c>
      <c r="F238" s="447"/>
      <c r="G238" s="447"/>
      <c r="H238" s="9" t="s">
        <v>5947</v>
      </c>
      <c r="I238" s="29">
        <v>41</v>
      </c>
      <c r="J238" s="447">
        <v>3.375</v>
      </c>
      <c r="K238" s="447">
        <f t="shared" si="6"/>
        <v>44.375</v>
      </c>
      <c r="L238" s="447">
        <f t="shared" si="7"/>
        <v>-0.625</v>
      </c>
    </row>
    <row r="239" spans="1:12" x14ac:dyDescent="0.25">
      <c r="A239" s="36" t="s">
        <v>1620</v>
      </c>
      <c r="B239" s="37" t="s">
        <v>6019</v>
      </c>
      <c r="C239" s="38" t="s">
        <v>7466</v>
      </c>
      <c r="D239" s="38" t="s">
        <v>2221</v>
      </c>
      <c r="E239" s="54" t="s">
        <v>5395</v>
      </c>
      <c r="F239" s="447"/>
      <c r="G239" s="447"/>
      <c r="H239" s="9" t="s">
        <v>5501</v>
      </c>
      <c r="I239" s="29">
        <v>38</v>
      </c>
      <c r="J239" s="447">
        <v>3.375</v>
      </c>
      <c r="K239" s="447">
        <f t="shared" si="6"/>
        <v>41.375</v>
      </c>
      <c r="L239" s="447">
        <f t="shared" si="7"/>
        <v>-1.625</v>
      </c>
    </row>
    <row r="240" spans="1:12" x14ac:dyDescent="0.25">
      <c r="A240" s="36" t="s">
        <v>1620</v>
      </c>
      <c r="B240" s="37" t="s">
        <v>6025</v>
      </c>
      <c r="C240" s="38" t="s">
        <v>7466</v>
      </c>
      <c r="D240" s="38" t="s">
        <v>2221</v>
      </c>
      <c r="E240" s="54" t="s">
        <v>5806</v>
      </c>
      <c r="F240" s="447"/>
      <c r="G240" s="447"/>
      <c r="H240" s="9" t="s">
        <v>5690</v>
      </c>
      <c r="I240" s="27">
        <v>56</v>
      </c>
      <c r="J240" s="447">
        <v>3.375</v>
      </c>
      <c r="K240" s="447">
        <f t="shared" si="6"/>
        <v>59.375</v>
      </c>
      <c r="L240" s="447">
        <f t="shared" si="7"/>
        <v>2.875</v>
      </c>
    </row>
    <row r="241" spans="1:12" x14ac:dyDescent="0.25">
      <c r="A241" s="36" t="s">
        <v>1620</v>
      </c>
      <c r="B241" s="37" t="s">
        <v>6029</v>
      </c>
      <c r="C241" s="38" t="s">
        <v>7466</v>
      </c>
      <c r="D241" s="38" t="s">
        <v>2221</v>
      </c>
      <c r="E241" s="54" t="s">
        <v>5513</v>
      </c>
      <c r="F241" s="447"/>
      <c r="G241" s="447"/>
      <c r="H241" s="9" t="s">
        <v>5690</v>
      </c>
      <c r="I241" s="29">
        <v>56</v>
      </c>
      <c r="J241" s="447">
        <v>3.375</v>
      </c>
      <c r="K241" s="447">
        <f t="shared" si="6"/>
        <v>59.375</v>
      </c>
      <c r="L241" s="447">
        <f t="shared" si="7"/>
        <v>2.875</v>
      </c>
    </row>
    <row r="242" spans="1:12" x14ac:dyDescent="0.25">
      <c r="A242" s="36" t="s">
        <v>1620</v>
      </c>
      <c r="B242" s="37" t="s">
        <v>6035</v>
      </c>
      <c r="C242" s="38" t="s">
        <v>7466</v>
      </c>
      <c r="D242" s="38" t="s">
        <v>2221</v>
      </c>
      <c r="E242" s="54" t="s">
        <v>5447</v>
      </c>
      <c r="F242" s="447"/>
      <c r="G242" s="447"/>
      <c r="H242" s="9" t="s">
        <v>5403</v>
      </c>
      <c r="I242" s="29">
        <v>32</v>
      </c>
      <c r="J242" s="447">
        <v>3.375</v>
      </c>
      <c r="K242" s="447">
        <f t="shared" si="6"/>
        <v>35.375</v>
      </c>
      <c r="L242" s="447">
        <f t="shared" si="7"/>
        <v>9.1750000000000007</v>
      </c>
    </row>
    <row r="243" spans="1:12" x14ac:dyDescent="0.25">
      <c r="A243" s="36" t="s">
        <v>1620</v>
      </c>
      <c r="B243" s="37" t="s">
        <v>6039</v>
      </c>
      <c r="C243" s="38" t="s">
        <v>7466</v>
      </c>
      <c r="D243" s="38" t="s">
        <v>2221</v>
      </c>
      <c r="E243" s="54" t="s">
        <v>5419</v>
      </c>
      <c r="F243" s="447"/>
      <c r="G243" s="447"/>
      <c r="H243" s="9" t="s">
        <v>5399</v>
      </c>
      <c r="I243" s="29">
        <v>28</v>
      </c>
      <c r="J243" s="447">
        <v>3.375</v>
      </c>
      <c r="K243" s="447">
        <f t="shared" si="6"/>
        <v>31.375</v>
      </c>
      <c r="L243" s="447">
        <f t="shared" si="7"/>
        <v>5.375</v>
      </c>
    </row>
    <row r="244" spans="1:12" x14ac:dyDescent="0.25">
      <c r="A244" s="36" t="s">
        <v>1620</v>
      </c>
      <c r="B244" s="37" t="s">
        <v>6042</v>
      </c>
      <c r="C244" s="38" t="s">
        <v>7466</v>
      </c>
      <c r="D244" s="38" t="s">
        <v>2221</v>
      </c>
      <c r="E244" s="54" t="s">
        <v>6358</v>
      </c>
      <c r="F244" s="447"/>
      <c r="G244" s="447"/>
      <c r="H244" s="9" t="s">
        <v>5487</v>
      </c>
      <c r="I244" s="29">
        <v>32</v>
      </c>
      <c r="J244" s="447">
        <v>3.375</v>
      </c>
      <c r="K244" s="447">
        <f t="shared" si="6"/>
        <v>35.375</v>
      </c>
      <c r="L244" s="447">
        <f t="shared" si="7"/>
        <v>4.875</v>
      </c>
    </row>
    <row r="245" spans="1:12" x14ac:dyDescent="0.25">
      <c r="A245" s="36" t="s">
        <v>1620</v>
      </c>
      <c r="B245" s="37" t="s">
        <v>6045</v>
      </c>
      <c r="C245" s="38" t="s">
        <v>7466</v>
      </c>
      <c r="D245" s="38" t="s">
        <v>2296</v>
      </c>
      <c r="E245" s="54" t="s">
        <v>5851</v>
      </c>
      <c r="F245" s="447"/>
      <c r="G245" s="447"/>
      <c r="H245" s="9" t="s">
        <v>6799</v>
      </c>
      <c r="I245" s="29">
        <v>64</v>
      </c>
      <c r="J245" s="447">
        <v>3.375</v>
      </c>
      <c r="K245" s="447">
        <f t="shared" si="6"/>
        <v>67.375</v>
      </c>
      <c r="L245" s="447">
        <f t="shared" si="7"/>
        <v>4.875</v>
      </c>
    </row>
    <row r="246" spans="1:12" x14ac:dyDescent="0.25">
      <c r="A246" s="36" t="s">
        <v>1620</v>
      </c>
      <c r="B246" s="37" t="s">
        <v>6050</v>
      </c>
      <c r="C246" s="38" t="s">
        <v>7466</v>
      </c>
      <c r="D246" s="38" t="s">
        <v>2296</v>
      </c>
      <c r="E246" s="54" t="s">
        <v>6405</v>
      </c>
      <c r="F246" s="447"/>
      <c r="G246" s="447"/>
      <c r="H246" s="9" t="s">
        <v>6539</v>
      </c>
      <c r="I246" s="29">
        <v>26</v>
      </c>
      <c r="J246" s="447">
        <v>3.375</v>
      </c>
      <c r="K246" s="447">
        <f t="shared" si="6"/>
        <v>29.375</v>
      </c>
      <c r="L246" s="447">
        <f t="shared" si="7"/>
        <v>9.875</v>
      </c>
    </row>
    <row r="247" spans="1:12" x14ac:dyDescent="0.25">
      <c r="A247" s="36" t="s">
        <v>1620</v>
      </c>
      <c r="B247" s="37" t="s">
        <v>6053</v>
      </c>
      <c r="C247" s="38" t="s">
        <v>7466</v>
      </c>
      <c r="D247" s="38" t="s">
        <v>2296</v>
      </c>
      <c r="E247" s="54" t="s">
        <v>5741</v>
      </c>
      <c r="F247" s="447"/>
      <c r="G247" s="447"/>
      <c r="H247" s="9" t="s">
        <v>5516</v>
      </c>
      <c r="I247" s="29">
        <v>22</v>
      </c>
      <c r="J247" s="447">
        <v>3.375</v>
      </c>
      <c r="K247" s="447">
        <f t="shared" si="6"/>
        <v>25.375</v>
      </c>
      <c r="L247" s="447">
        <f t="shared" si="7"/>
        <v>1.375</v>
      </c>
    </row>
    <row r="248" spans="1:12" x14ac:dyDescent="0.25">
      <c r="A248" s="36" t="s">
        <v>1620</v>
      </c>
      <c r="B248" s="37" t="s">
        <v>6056</v>
      </c>
      <c r="C248" s="38" t="s">
        <v>7466</v>
      </c>
      <c r="D248" s="38" t="s">
        <v>2320</v>
      </c>
      <c r="E248" s="54" t="s">
        <v>5745</v>
      </c>
      <c r="F248" s="447"/>
      <c r="G248" s="447"/>
      <c r="H248" s="9" t="s">
        <v>6411</v>
      </c>
      <c r="I248" s="29">
        <v>32</v>
      </c>
      <c r="J248" s="447">
        <v>3.375</v>
      </c>
      <c r="K248" s="447">
        <f t="shared" si="6"/>
        <v>35.375</v>
      </c>
      <c r="L248" s="447">
        <f t="shared" si="7"/>
        <v>5.1750000000000007</v>
      </c>
    </row>
    <row r="249" spans="1:12" x14ac:dyDescent="0.25">
      <c r="A249" s="36" t="s">
        <v>1620</v>
      </c>
      <c r="B249" s="37" t="s">
        <v>6060</v>
      </c>
      <c r="C249" s="38" t="s">
        <v>7466</v>
      </c>
      <c r="D249" s="38" t="s">
        <v>2320</v>
      </c>
      <c r="E249" s="54" t="s">
        <v>5399</v>
      </c>
      <c r="F249" s="447"/>
      <c r="G249" s="447"/>
      <c r="H249" s="9">
        <v>29</v>
      </c>
      <c r="I249" s="29">
        <v>40</v>
      </c>
      <c r="J249" s="447">
        <v>3.375</v>
      </c>
      <c r="K249" s="447">
        <f t="shared" si="6"/>
        <v>43.375</v>
      </c>
      <c r="L249" s="447">
        <f t="shared" si="7"/>
        <v>14.375</v>
      </c>
    </row>
    <row r="250" spans="1:12" x14ac:dyDescent="0.25">
      <c r="A250" s="36" t="s">
        <v>1620</v>
      </c>
      <c r="B250" s="37" t="s">
        <v>6065</v>
      </c>
      <c r="C250" s="38" t="s">
        <v>7466</v>
      </c>
      <c r="D250" s="38" t="s">
        <v>2320</v>
      </c>
      <c r="E250" s="54" t="s">
        <v>6033</v>
      </c>
      <c r="F250" s="447"/>
      <c r="G250" s="447"/>
      <c r="H250" s="9" t="s">
        <v>6278</v>
      </c>
      <c r="I250" s="29">
        <v>36</v>
      </c>
      <c r="J250" s="447">
        <v>3.375</v>
      </c>
      <c r="K250" s="447">
        <f t="shared" si="6"/>
        <v>39.375</v>
      </c>
      <c r="L250" s="447">
        <f t="shared" si="7"/>
        <v>-9.125</v>
      </c>
    </row>
    <row r="251" spans="1:12" x14ac:dyDescent="0.25">
      <c r="A251" s="36" t="s">
        <v>1620</v>
      </c>
      <c r="B251" s="37" t="s">
        <v>6070</v>
      </c>
      <c r="C251" s="38" t="s">
        <v>7466</v>
      </c>
      <c r="D251" s="38" t="s">
        <v>2320</v>
      </c>
      <c r="E251" s="54" t="s">
        <v>5859</v>
      </c>
      <c r="F251" s="447"/>
      <c r="G251" s="447"/>
      <c r="H251" s="9" t="s">
        <v>5399</v>
      </c>
      <c r="I251" s="29">
        <v>32</v>
      </c>
      <c r="J251" s="447">
        <v>3.375</v>
      </c>
      <c r="K251" s="447">
        <f t="shared" si="6"/>
        <v>35.375</v>
      </c>
      <c r="L251" s="447">
        <f t="shared" si="7"/>
        <v>9.375</v>
      </c>
    </row>
    <row r="252" spans="1:12" x14ac:dyDescent="0.25">
      <c r="A252" s="36" t="s">
        <v>1620</v>
      </c>
      <c r="B252" s="37" t="s">
        <v>6078</v>
      </c>
      <c r="C252" s="38" t="s">
        <v>7466</v>
      </c>
      <c r="D252" s="38" t="s">
        <v>2320</v>
      </c>
      <c r="E252" s="54" t="s">
        <v>6411</v>
      </c>
      <c r="F252" s="447"/>
      <c r="G252" s="447"/>
      <c r="H252" s="9" t="s">
        <v>6290</v>
      </c>
      <c r="I252" s="29">
        <v>26</v>
      </c>
      <c r="J252" s="447">
        <v>3.375</v>
      </c>
      <c r="K252" s="447">
        <f t="shared" si="6"/>
        <v>29.375</v>
      </c>
      <c r="L252" s="447">
        <f t="shared" si="7"/>
        <v>-5.2250000000000014</v>
      </c>
    </row>
    <row r="253" spans="1:12" x14ac:dyDescent="0.25">
      <c r="A253" s="36" t="s">
        <v>1620</v>
      </c>
      <c r="B253" s="37" t="s">
        <v>6083</v>
      </c>
      <c r="C253" s="38" t="s">
        <v>7466</v>
      </c>
      <c r="D253" s="38" t="s">
        <v>2352</v>
      </c>
      <c r="E253" s="54" t="s">
        <v>5504</v>
      </c>
      <c r="F253" s="447"/>
      <c r="G253" s="447"/>
      <c r="H253" s="9" t="s">
        <v>5607</v>
      </c>
      <c r="I253" s="29">
        <v>28</v>
      </c>
      <c r="J253" s="447">
        <v>3.375</v>
      </c>
      <c r="K253" s="447">
        <f t="shared" si="6"/>
        <v>31.375</v>
      </c>
      <c r="L253" s="447">
        <f t="shared" si="7"/>
        <v>-0.125</v>
      </c>
    </row>
    <row r="254" spans="1:12" x14ac:dyDescent="0.25">
      <c r="A254" s="36" t="s">
        <v>1620</v>
      </c>
      <c r="B254" s="37" t="s">
        <v>6087</v>
      </c>
      <c r="C254" s="38" t="s">
        <v>7466</v>
      </c>
      <c r="D254" s="38" t="s">
        <v>2352</v>
      </c>
      <c r="E254" s="54" t="s">
        <v>7409</v>
      </c>
      <c r="F254" s="447"/>
      <c r="G254" s="447"/>
      <c r="H254" s="9" t="s">
        <v>6298</v>
      </c>
      <c r="I254" s="29">
        <v>48</v>
      </c>
      <c r="J254" s="447">
        <v>3.375</v>
      </c>
      <c r="K254" s="447">
        <f t="shared" si="6"/>
        <v>51.375</v>
      </c>
      <c r="L254" s="447">
        <f t="shared" si="7"/>
        <v>4.5750000000000028</v>
      </c>
    </row>
    <row r="255" spans="1:12" x14ac:dyDescent="0.25">
      <c r="A255" s="36" t="s">
        <v>1620</v>
      </c>
      <c r="B255" s="37" t="s">
        <v>6090</v>
      </c>
      <c r="C255" s="38" t="s">
        <v>7466</v>
      </c>
      <c r="D255" s="38" t="s">
        <v>2352</v>
      </c>
      <c r="E255" s="54" t="s">
        <v>5947</v>
      </c>
      <c r="F255" s="447"/>
      <c r="G255" s="447"/>
      <c r="H255" s="9" t="s">
        <v>5399</v>
      </c>
      <c r="I255" s="29">
        <v>40</v>
      </c>
      <c r="J255" s="447">
        <v>3.375</v>
      </c>
      <c r="K255" s="447">
        <f t="shared" si="6"/>
        <v>43.375</v>
      </c>
      <c r="L255" s="447">
        <f t="shared" si="7"/>
        <v>17.375</v>
      </c>
    </row>
    <row r="256" spans="1:12" x14ac:dyDescent="0.25">
      <c r="A256" s="36" t="s">
        <v>1620</v>
      </c>
      <c r="B256" s="37" t="s">
        <v>6095</v>
      </c>
      <c r="C256" s="38" t="s">
        <v>7466</v>
      </c>
      <c r="D256" s="38" t="s">
        <v>2352</v>
      </c>
      <c r="E256" s="54" t="s">
        <v>6481</v>
      </c>
      <c r="F256" s="447"/>
      <c r="G256" s="447"/>
      <c r="H256" s="9" t="s">
        <v>5806</v>
      </c>
      <c r="I256" s="29">
        <v>40</v>
      </c>
      <c r="J256" s="447">
        <v>3.375</v>
      </c>
      <c r="K256" s="447">
        <f t="shared" si="6"/>
        <v>43.375</v>
      </c>
      <c r="L256" s="447">
        <f t="shared" si="7"/>
        <v>17.475000000000001</v>
      </c>
    </row>
    <row r="257" spans="1:12" x14ac:dyDescent="0.25">
      <c r="A257" s="36" t="s">
        <v>1620</v>
      </c>
      <c r="B257" s="37" t="s">
        <v>6099</v>
      </c>
      <c r="C257" s="38" t="s">
        <v>7466</v>
      </c>
      <c r="D257" s="38" t="s">
        <v>2352</v>
      </c>
      <c r="E257" s="54" t="s">
        <v>6033</v>
      </c>
      <c r="F257" s="447"/>
      <c r="G257" s="447"/>
      <c r="H257" s="9" t="s">
        <v>6313</v>
      </c>
      <c r="I257" s="29">
        <v>40</v>
      </c>
      <c r="J257" s="447">
        <v>3.375</v>
      </c>
      <c r="K257" s="447">
        <f t="shared" si="6"/>
        <v>43.375</v>
      </c>
      <c r="L257" s="447">
        <f t="shared" si="7"/>
        <v>2.0750000000000028</v>
      </c>
    </row>
    <row r="258" spans="1:12" x14ac:dyDescent="0.25">
      <c r="A258" s="36" t="s">
        <v>1620</v>
      </c>
      <c r="B258" s="37" t="s">
        <v>6102</v>
      </c>
      <c r="C258" s="38" t="s">
        <v>7466</v>
      </c>
      <c r="D258" s="38" t="s">
        <v>2352</v>
      </c>
      <c r="E258" s="54" t="s">
        <v>5798</v>
      </c>
      <c r="F258" s="447"/>
      <c r="G258" s="447"/>
      <c r="H258" s="9" t="s">
        <v>5403</v>
      </c>
      <c r="I258" s="29">
        <v>40</v>
      </c>
      <c r="J258" s="447">
        <v>3.375</v>
      </c>
      <c r="K258" s="447">
        <f t="shared" ref="K258:K321" si="8">I258+J258</f>
        <v>43.375</v>
      </c>
      <c r="L258" s="447">
        <f t="shared" si="7"/>
        <v>17.175000000000001</v>
      </c>
    </row>
    <row r="259" spans="1:12" x14ac:dyDescent="0.25">
      <c r="A259" s="36" t="s">
        <v>1620</v>
      </c>
      <c r="B259" s="37" t="s">
        <v>6107</v>
      </c>
      <c r="C259" s="38" t="s">
        <v>7466</v>
      </c>
      <c r="D259" s="38" t="s">
        <v>2352</v>
      </c>
      <c r="E259" s="54" t="s">
        <v>5838</v>
      </c>
      <c r="F259" s="447"/>
      <c r="G259" s="447"/>
      <c r="H259" s="9" t="s">
        <v>6321</v>
      </c>
      <c r="I259" s="29">
        <v>40</v>
      </c>
      <c r="J259" s="447">
        <v>3.375</v>
      </c>
      <c r="K259" s="447">
        <f t="shared" si="8"/>
        <v>43.375</v>
      </c>
      <c r="L259" s="447">
        <f t="shared" ref="L259:L322" si="9">K259-H259</f>
        <v>14.975000000000001</v>
      </c>
    </row>
    <row r="260" spans="1:12" x14ac:dyDescent="0.25">
      <c r="A260" s="36" t="s">
        <v>1620</v>
      </c>
      <c r="B260" s="37" t="s">
        <v>6111</v>
      </c>
      <c r="C260" s="38" t="s">
        <v>7466</v>
      </c>
      <c r="D260" s="38" t="s">
        <v>2352</v>
      </c>
      <c r="E260" s="54" t="s">
        <v>5278</v>
      </c>
      <c r="F260" s="447"/>
      <c r="G260" s="447"/>
      <c r="H260" s="9" t="s">
        <v>5399</v>
      </c>
      <c r="I260" s="29">
        <v>28</v>
      </c>
      <c r="J260" s="447">
        <v>3.375</v>
      </c>
      <c r="K260" s="447">
        <f t="shared" si="8"/>
        <v>31.375</v>
      </c>
      <c r="L260" s="447">
        <f t="shared" si="9"/>
        <v>5.375</v>
      </c>
    </row>
    <row r="261" spans="1:12" x14ac:dyDescent="0.25">
      <c r="A261" s="36" t="s">
        <v>1620</v>
      </c>
      <c r="B261" s="37" t="s">
        <v>6115</v>
      </c>
      <c r="C261" s="38" t="s">
        <v>7466</v>
      </c>
      <c r="D261" s="38" t="s">
        <v>2352</v>
      </c>
      <c r="E261" s="54" t="s">
        <v>5487</v>
      </c>
      <c r="F261" s="447"/>
      <c r="G261" s="447"/>
      <c r="H261" s="9" t="s">
        <v>6481</v>
      </c>
      <c r="I261" s="29">
        <v>40</v>
      </c>
      <c r="J261" s="447">
        <v>3.375</v>
      </c>
      <c r="K261" s="447">
        <f t="shared" si="8"/>
        <v>43.375</v>
      </c>
      <c r="L261" s="447">
        <f t="shared" si="9"/>
        <v>10.575000000000003</v>
      </c>
    </row>
    <row r="262" spans="1:12" x14ac:dyDescent="0.25">
      <c r="A262" s="36" t="s">
        <v>1620</v>
      </c>
      <c r="B262" s="37" t="s">
        <v>6119</v>
      </c>
      <c r="C262" s="38" t="s">
        <v>7466</v>
      </c>
      <c r="D262" s="38" t="s">
        <v>2352</v>
      </c>
      <c r="E262" s="54" t="s">
        <v>5759</v>
      </c>
      <c r="F262" s="447"/>
      <c r="G262" s="447"/>
      <c r="H262" s="9" t="s">
        <v>6518</v>
      </c>
      <c r="I262" s="29">
        <v>40</v>
      </c>
      <c r="J262" s="447">
        <v>3.375</v>
      </c>
      <c r="K262" s="447">
        <f t="shared" si="8"/>
        <v>43.375</v>
      </c>
      <c r="L262" s="447">
        <f t="shared" si="9"/>
        <v>18.175000000000001</v>
      </c>
    </row>
    <row r="263" spans="1:12" x14ac:dyDescent="0.25">
      <c r="A263" s="36" t="s">
        <v>1620</v>
      </c>
      <c r="B263" s="37" t="s">
        <v>6123</v>
      </c>
      <c r="C263" s="38" t="s">
        <v>7466</v>
      </c>
      <c r="D263" s="38" t="s">
        <v>2352</v>
      </c>
      <c r="E263" s="54" t="s">
        <v>6523</v>
      </c>
      <c r="F263" s="447"/>
      <c r="G263" s="447"/>
      <c r="H263" s="9" t="s">
        <v>5386</v>
      </c>
      <c r="I263" s="29">
        <v>28</v>
      </c>
      <c r="J263" s="447">
        <v>3.375</v>
      </c>
      <c r="K263" s="447">
        <f t="shared" si="8"/>
        <v>31.375</v>
      </c>
      <c r="L263" s="447">
        <f t="shared" si="9"/>
        <v>5.6750000000000007</v>
      </c>
    </row>
    <row r="264" spans="1:12" x14ac:dyDescent="0.25">
      <c r="A264" s="36" t="s">
        <v>1620</v>
      </c>
      <c r="B264" s="37" t="s">
        <v>6127</v>
      </c>
      <c r="C264" s="38" t="s">
        <v>7466</v>
      </c>
      <c r="D264" s="38" t="s">
        <v>2352</v>
      </c>
      <c r="E264" s="54" t="s">
        <v>6817</v>
      </c>
      <c r="F264" s="447"/>
      <c r="G264" s="447"/>
      <c r="H264" s="9" t="s">
        <v>5399</v>
      </c>
      <c r="I264" s="29">
        <v>28</v>
      </c>
      <c r="J264" s="447">
        <v>3.375</v>
      </c>
      <c r="K264" s="447">
        <f t="shared" si="8"/>
        <v>31.375</v>
      </c>
      <c r="L264" s="447">
        <f t="shared" si="9"/>
        <v>5.375</v>
      </c>
    </row>
    <row r="265" spans="1:12" x14ac:dyDescent="0.25">
      <c r="A265" s="36" t="s">
        <v>1620</v>
      </c>
      <c r="B265" s="37" t="s">
        <v>6131</v>
      </c>
      <c r="C265" s="38" t="s">
        <v>7466</v>
      </c>
      <c r="D265" s="38" t="s">
        <v>2352</v>
      </c>
      <c r="E265" s="54" t="s">
        <v>5567</v>
      </c>
      <c r="F265" s="447"/>
      <c r="G265" s="447"/>
      <c r="H265" s="9" t="s">
        <v>5625</v>
      </c>
      <c r="I265" s="29">
        <v>28</v>
      </c>
      <c r="J265" s="447">
        <v>3.375</v>
      </c>
      <c r="K265" s="447">
        <f t="shared" si="8"/>
        <v>31.375</v>
      </c>
      <c r="L265" s="447">
        <f t="shared" si="9"/>
        <v>3.7749999999999986</v>
      </c>
    </row>
    <row r="266" spans="1:12" x14ac:dyDescent="0.25">
      <c r="A266" s="36" t="s">
        <v>1620</v>
      </c>
      <c r="B266" s="37" t="s">
        <v>6134</v>
      </c>
      <c r="C266" s="38" t="s">
        <v>7466</v>
      </c>
      <c r="D266" s="38" t="s">
        <v>2352</v>
      </c>
      <c r="E266" s="54" t="s">
        <v>6346</v>
      </c>
      <c r="F266" s="447"/>
      <c r="G266" s="447"/>
      <c r="H266" s="9" t="s">
        <v>5737</v>
      </c>
      <c r="I266" s="29">
        <v>28</v>
      </c>
      <c r="J266" s="447">
        <v>3.375</v>
      </c>
      <c r="K266" s="447">
        <f t="shared" si="8"/>
        <v>31.375</v>
      </c>
      <c r="L266" s="447">
        <f t="shared" si="9"/>
        <v>17.574999999999999</v>
      </c>
    </row>
    <row r="267" spans="1:12" x14ac:dyDescent="0.25">
      <c r="A267" s="36" t="s">
        <v>1620</v>
      </c>
      <c r="B267" s="37" t="s">
        <v>6139</v>
      </c>
      <c r="C267" s="38" t="s">
        <v>7466</v>
      </c>
      <c r="D267" s="38" t="s">
        <v>2352</v>
      </c>
      <c r="E267" s="54" t="s">
        <v>6361</v>
      </c>
      <c r="F267" s="447"/>
      <c r="G267" s="447"/>
      <c r="H267" s="9" t="s">
        <v>7200</v>
      </c>
      <c r="I267" s="29">
        <v>28</v>
      </c>
      <c r="J267" s="447">
        <v>3.375</v>
      </c>
      <c r="K267" s="447">
        <f t="shared" si="8"/>
        <v>31.375</v>
      </c>
      <c r="L267" s="447">
        <f t="shared" si="9"/>
        <v>-2.4999999999998579E-2</v>
      </c>
    </row>
    <row r="268" spans="1:12" x14ac:dyDescent="0.25">
      <c r="A268" s="36" t="s">
        <v>1620</v>
      </c>
      <c r="B268" s="37" t="s">
        <v>6144</v>
      </c>
      <c r="C268" s="38" t="s">
        <v>7466</v>
      </c>
      <c r="D268" s="38" t="s">
        <v>2352</v>
      </c>
      <c r="E268" s="54" t="s">
        <v>6016</v>
      </c>
      <c r="F268" s="447"/>
      <c r="G268" s="447"/>
      <c r="H268" s="9" t="s">
        <v>5399</v>
      </c>
      <c r="I268" s="29">
        <v>28</v>
      </c>
      <c r="J268" s="447">
        <v>3.375</v>
      </c>
      <c r="K268" s="447">
        <f t="shared" si="8"/>
        <v>31.375</v>
      </c>
      <c r="L268" s="447">
        <f t="shared" si="9"/>
        <v>5.375</v>
      </c>
    </row>
    <row r="269" spans="1:12" x14ac:dyDescent="0.25">
      <c r="A269" s="36" t="s">
        <v>1620</v>
      </c>
      <c r="B269" s="37" t="s">
        <v>6149</v>
      </c>
      <c r="C269" s="38" t="s">
        <v>7466</v>
      </c>
      <c r="D269" s="38" t="s">
        <v>2352</v>
      </c>
      <c r="E269" s="54" t="s">
        <v>6629</v>
      </c>
      <c r="F269" s="447"/>
      <c r="G269" s="447"/>
      <c r="H269" s="9" t="s">
        <v>6346</v>
      </c>
      <c r="I269" s="29">
        <v>28</v>
      </c>
      <c r="J269" s="447">
        <v>3.375</v>
      </c>
      <c r="K269" s="447">
        <f t="shared" si="8"/>
        <v>31.375</v>
      </c>
      <c r="L269" s="447">
        <f t="shared" si="9"/>
        <v>4.1750000000000007</v>
      </c>
    </row>
    <row r="270" spans="1:12" x14ac:dyDescent="0.25">
      <c r="A270" s="36" t="s">
        <v>1620</v>
      </c>
      <c r="B270" s="37" t="s">
        <v>6152</v>
      </c>
      <c r="C270" s="38" t="s">
        <v>7466</v>
      </c>
      <c r="D270" s="38" t="s">
        <v>2352</v>
      </c>
      <c r="E270" s="54" t="s">
        <v>5403</v>
      </c>
      <c r="F270" s="447"/>
      <c r="G270" s="447"/>
      <c r="H270" s="9" t="s">
        <v>6349</v>
      </c>
      <c r="I270" s="29">
        <v>74</v>
      </c>
      <c r="J270" s="447">
        <v>3.375</v>
      </c>
      <c r="K270" s="447">
        <f t="shared" si="8"/>
        <v>77.375</v>
      </c>
      <c r="L270" s="447">
        <f t="shared" si="9"/>
        <v>1.875</v>
      </c>
    </row>
    <row r="271" spans="1:12" x14ac:dyDescent="0.25">
      <c r="A271" s="36" t="s">
        <v>1620</v>
      </c>
      <c r="B271" s="37" t="s">
        <v>6156</v>
      </c>
      <c r="C271" s="38" t="s">
        <v>7466</v>
      </c>
      <c r="D271" s="38" t="s">
        <v>2352</v>
      </c>
      <c r="E271" s="54" t="s">
        <v>5768</v>
      </c>
      <c r="F271" s="447"/>
      <c r="G271" s="447"/>
      <c r="H271" s="9" t="s">
        <v>5240</v>
      </c>
      <c r="I271" s="29">
        <v>40</v>
      </c>
      <c r="J271" s="447">
        <v>3.375</v>
      </c>
      <c r="K271" s="447">
        <f t="shared" si="8"/>
        <v>43.375</v>
      </c>
      <c r="L271" s="447">
        <f t="shared" si="9"/>
        <v>15.375</v>
      </c>
    </row>
    <row r="272" spans="1:12" x14ac:dyDescent="0.25">
      <c r="A272" s="36" t="s">
        <v>1620</v>
      </c>
      <c r="B272" s="37" t="s">
        <v>6160</v>
      </c>
      <c r="C272" s="38" t="s">
        <v>7466</v>
      </c>
      <c r="D272" s="38" t="s">
        <v>2352</v>
      </c>
      <c r="E272" s="54" t="s">
        <v>5399</v>
      </c>
      <c r="F272" s="447"/>
      <c r="G272" s="447"/>
      <c r="H272" s="9" t="s">
        <v>5834</v>
      </c>
      <c r="I272" s="29">
        <v>30</v>
      </c>
      <c r="J272" s="447">
        <v>3.375</v>
      </c>
      <c r="K272" s="447">
        <f t="shared" si="8"/>
        <v>33.375</v>
      </c>
      <c r="L272" s="447">
        <f t="shared" si="9"/>
        <v>7.7749999999999986</v>
      </c>
    </row>
    <row r="273" spans="1:12" x14ac:dyDescent="0.25">
      <c r="A273" s="36" t="s">
        <v>1620</v>
      </c>
      <c r="B273" s="37" t="s">
        <v>6165</v>
      </c>
      <c r="C273" s="38" t="s">
        <v>7466</v>
      </c>
      <c r="D273" s="38" t="s">
        <v>2352</v>
      </c>
      <c r="E273" s="54" t="s">
        <v>6334</v>
      </c>
      <c r="F273" s="447"/>
      <c r="G273" s="447"/>
      <c r="H273" s="9" t="s">
        <v>5395</v>
      </c>
      <c r="I273" s="29">
        <v>40</v>
      </c>
      <c r="J273" s="447">
        <v>3.375</v>
      </c>
      <c r="K273" s="447">
        <f t="shared" si="8"/>
        <v>43.375</v>
      </c>
      <c r="L273" s="447">
        <f t="shared" si="9"/>
        <v>18.975000000000001</v>
      </c>
    </row>
    <row r="274" spans="1:12" x14ac:dyDescent="0.25">
      <c r="A274" s="36" t="s">
        <v>1620</v>
      </c>
      <c r="B274" s="37" t="s">
        <v>6168</v>
      </c>
      <c r="C274" s="38" t="s">
        <v>7466</v>
      </c>
      <c r="D274" s="38" t="s">
        <v>2352</v>
      </c>
      <c r="E274" s="54" t="s">
        <v>5403</v>
      </c>
      <c r="F274" s="447"/>
      <c r="G274" s="447"/>
      <c r="H274" s="9" t="s">
        <v>5806</v>
      </c>
      <c r="I274" s="29">
        <v>28</v>
      </c>
      <c r="J274" s="447">
        <v>3.375</v>
      </c>
      <c r="K274" s="447">
        <f t="shared" si="8"/>
        <v>31.375</v>
      </c>
      <c r="L274" s="447">
        <f t="shared" si="9"/>
        <v>5.4750000000000014</v>
      </c>
    </row>
    <row r="275" spans="1:12" x14ac:dyDescent="0.25">
      <c r="A275" s="36" t="s">
        <v>1620</v>
      </c>
      <c r="B275" s="37" t="s">
        <v>6171</v>
      </c>
      <c r="C275" s="38" t="s">
        <v>7466</v>
      </c>
      <c r="D275" s="38" t="s">
        <v>2352</v>
      </c>
      <c r="E275" s="54" t="s">
        <v>5516</v>
      </c>
      <c r="F275" s="447"/>
      <c r="G275" s="447"/>
      <c r="H275" s="9" t="s">
        <v>5513</v>
      </c>
      <c r="I275" s="29">
        <v>40</v>
      </c>
      <c r="J275" s="447">
        <v>3.375</v>
      </c>
      <c r="K275" s="447">
        <f t="shared" si="8"/>
        <v>43.375</v>
      </c>
      <c r="L275" s="447">
        <f t="shared" si="9"/>
        <v>13.574999999999999</v>
      </c>
    </row>
    <row r="276" spans="1:12" x14ac:dyDescent="0.25">
      <c r="A276" s="36" t="s">
        <v>1620</v>
      </c>
      <c r="B276" s="37" t="s">
        <v>6173</v>
      </c>
      <c r="C276" s="38" t="s">
        <v>7466</v>
      </c>
      <c r="D276" s="38" t="s">
        <v>2352</v>
      </c>
      <c r="E276" s="54" t="s">
        <v>5386</v>
      </c>
      <c r="F276" s="447"/>
      <c r="G276" s="447"/>
      <c r="H276" s="9" t="s">
        <v>5447</v>
      </c>
      <c r="I276" s="29">
        <v>28</v>
      </c>
      <c r="J276" s="447">
        <v>3.375</v>
      </c>
      <c r="K276" s="447">
        <f t="shared" si="8"/>
        <v>31.375</v>
      </c>
      <c r="L276" s="447">
        <f t="shared" si="9"/>
        <v>13.375</v>
      </c>
    </row>
    <row r="277" spans="1:12" x14ac:dyDescent="0.25">
      <c r="A277" s="36" t="s">
        <v>1620</v>
      </c>
      <c r="B277" s="37" t="s">
        <v>6178</v>
      </c>
      <c r="C277" s="38" t="s">
        <v>7466</v>
      </c>
      <c r="D277" s="38" t="s">
        <v>2352</v>
      </c>
      <c r="E277" s="54" t="s">
        <v>5856</v>
      </c>
      <c r="F277" s="447"/>
      <c r="G277" s="447"/>
      <c r="H277" s="9" t="s">
        <v>5419</v>
      </c>
      <c r="I277" s="29">
        <v>28</v>
      </c>
      <c r="J277" s="447">
        <v>3.375</v>
      </c>
      <c r="K277" s="447">
        <f t="shared" si="8"/>
        <v>31.375</v>
      </c>
      <c r="L277" s="447">
        <f t="shared" si="9"/>
        <v>10.574999999999999</v>
      </c>
    </row>
    <row r="278" spans="1:12" x14ac:dyDescent="0.25">
      <c r="A278" s="36" t="s">
        <v>1620</v>
      </c>
      <c r="B278" s="37" t="s">
        <v>6181</v>
      </c>
      <c r="C278" s="38" t="s">
        <v>7466</v>
      </c>
      <c r="D278" s="38" t="s">
        <v>2352</v>
      </c>
      <c r="E278" s="54" t="s">
        <v>6016</v>
      </c>
      <c r="F278" s="447"/>
      <c r="G278" s="447"/>
      <c r="H278" s="9" t="s">
        <v>6358</v>
      </c>
      <c r="I278" s="29">
        <v>28</v>
      </c>
      <c r="J278" s="447">
        <v>3.375</v>
      </c>
      <c r="K278" s="447">
        <f t="shared" si="8"/>
        <v>31.375</v>
      </c>
      <c r="L278" s="447">
        <f t="shared" si="9"/>
        <v>7.0749999999999993</v>
      </c>
    </row>
    <row r="279" spans="1:12" x14ac:dyDescent="0.25">
      <c r="A279" s="36" t="s">
        <v>1620</v>
      </c>
      <c r="B279" s="37" t="s">
        <v>6185</v>
      </c>
      <c r="C279" s="38" t="s">
        <v>7466</v>
      </c>
      <c r="D279" s="38" t="s">
        <v>2352</v>
      </c>
      <c r="E279" s="54" t="s">
        <v>6636</v>
      </c>
      <c r="F279" s="447"/>
      <c r="G279" s="447"/>
      <c r="H279" s="9" t="s">
        <v>5851</v>
      </c>
      <c r="I279" s="29">
        <v>24</v>
      </c>
      <c r="J279" s="447">
        <v>3.375</v>
      </c>
      <c r="K279" s="447">
        <f t="shared" si="8"/>
        <v>27.375</v>
      </c>
      <c r="L279" s="447">
        <f t="shared" si="9"/>
        <v>7.375</v>
      </c>
    </row>
    <row r="280" spans="1:12" x14ac:dyDescent="0.25">
      <c r="A280" s="36" t="s">
        <v>1620</v>
      </c>
      <c r="B280" s="37" t="s">
        <v>6187</v>
      </c>
      <c r="C280" s="38" t="s">
        <v>7466</v>
      </c>
      <c r="D280" s="38" t="s">
        <v>2352</v>
      </c>
      <c r="E280" s="54" t="s">
        <v>5567</v>
      </c>
      <c r="F280" s="447"/>
      <c r="G280" s="447"/>
      <c r="H280" s="9" t="s">
        <v>6405</v>
      </c>
      <c r="I280" s="29">
        <v>32</v>
      </c>
      <c r="J280" s="447">
        <v>3.375</v>
      </c>
      <c r="K280" s="447">
        <f t="shared" si="8"/>
        <v>35.375</v>
      </c>
      <c r="L280" s="447">
        <f t="shared" si="9"/>
        <v>5.6750000000000007</v>
      </c>
    </row>
    <row r="281" spans="1:12" x14ac:dyDescent="0.25">
      <c r="A281" s="36" t="s">
        <v>1620</v>
      </c>
      <c r="B281" s="37" t="s">
        <v>6191</v>
      </c>
      <c r="C281" s="38" t="s">
        <v>7466</v>
      </c>
      <c r="D281" s="38" t="s">
        <v>2352</v>
      </c>
      <c r="E281" s="54" t="s">
        <v>5368</v>
      </c>
      <c r="F281" s="447"/>
      <c r="G281" s="447"/>
      <c r="H281" s="9" t="s">
        <v>5741</v>
      </c>
      <c r="I281" s="29">
        <v>28</v>
      </c>
      <c r="J281" s="447">
        <v>3.375</v>
      </c>
      <c r="K281" s="447">
        <f t="shared" si="8"/>
        <v>31.375</v>
      </c>
      <c r="L281" s="447">
        <f t="shared" si="9"/>
        <v>4.4750000000000014</v>
      </c>
    </row>
    <row r="282" spans="1:12" x14ac:dyDescent="0.25">
      <c r="A282" s="36" t="s">
        <v>1620</v>
      </c>
      <c r="B282" s="37" t="s">
        <v>6195</v>
      </c>
      <c r="C282" s="38" t="s">
        <v>7466</v>
      </c>
      <c r="D282" s="38" t="s">
        <v>2352</v>
      </c>
      <c r="E282" s="54" t="s">
        <v>5399</v>
      </c>
      <c r="F282" s="447"/>
      <c r="G282" s="447"/>
      <c r="H282" s="9" t="s">
        <v>5745</v>
      </c>
      <c r="I282" s="29">
        <v>32</v>
      </c>
      <c r="J282" s="447">
        <v>3.375</v>
      </c>
      <c r="K282" s="447">
        <f t="shared" si="8"/>
        <v>35.375</v>
      </c>
      <c r="L282" s="447">
        <f t="shared" si="9"/>
        <v>-2.0249999999999986</v>
      </c>
    </row>
    <row r="283" spans="1:12" x14ac:dyDescent="0.25">
      <c r="A283" s="36" t="s">
        <v>1620</v>
      </c>
      <c r="B283" s="37" t="s">
        <v>6203</v>
      </c>
      <c r="C283" s="38" t="s">
        <v>7466</v>
      </c>
      <c r="D283" s="38" t="s">
        <v>2352</v>
      </c>
      <c r="E283" s="54" t="s">
        <v>5240</v>
      </c>
      <c r="F283" s="447"/>
      <c r="G283" s="447"/>
      <c r="H283" s="9" t="s">
        <v>5399</v>
      </c>
      <c r="I283" s="29">
        <v>28</v>
      </c>
      <c r="J283" s="447">
        <v>3.375</v>
      </c>
      <c r="K283" s="447">
        <f t="shared" si="8"/>
        <v>31.375</v>
      </c>
      <c r="L283" s="447">
        <f t="shared" si="9"/>
        <v>5.375</v>
      </c>
    </row>
    <row r="284" spans="1:12" x14ac:dyDescent="0.25">
      <c r="A284" s="36" t="s">
        <v>1620</v>
      </c>
      <c r="B284" s="37" t="s">
        <v>6208</v>
      </c>
      <c r="C284" s="38" t="s">
        <v>7466</v>
      </c>
      <c r="D284" s="38" t="s">
        <v>2565</v>
      </c>
      <c r="E284" s="54" t="s">
        <v>5792</v>
      </c>
      <c r="F284" s="447"/>
      <c r="G284" s="447"/>
      <c r="H284" s="9" t="s">
        <v>6033</v>
      </c>
      <c r="I284" s="29">
        <v>38</v>
      </c>
      <c r="J284" s="447">
        <v>3.375</v>
      </c>
      <c r="K284" s="447">
        <f t="shared" si="8"/>
        <v>41.375</v>
      </c>
      <c r="L284" s="447">
        <f t="shared" si="9"/>
        <v>8.7749999999999986</v>
      </c>
    </row>
    <row r="285" spans="1:12" x14ac:dyDescent="0.25">
      <c r="A285" s="36" t="s">
        <v>1620</v>
      </c>
      <c r="B285" s="37" t="s">
        <v>6215</v>
      </c>
      <c r="C285" s="38" t="s">
        <v>7466</v>
      </c>
      <c r="D285" s="38" t="s">
        <v>2570</v>
      </c>
      <c r="E285" s="54">
        <v>42</v>
      </c>
      <c r="F285" s="447"/>
      <c r="G285" s="447"/>
      <c r="H285" s="9" t="s">
        <v>5859</v>
      </c>
      <c r="I285" s="29">
        <v>28</v>
      </c>
      <c r="J285" s="447">
        <v>3.375</v>
      </c>
      <c r="K285" s="447">
        <f t="shared" si="8"/>
        <v>31.375</v>
      </c>
      <c r="L285" s="447">
        <f t="shared" si="9"/>
        <v>3.9750000000000014</v>
      </c>
    </row>
    <row r="286" spans="1:12" x14ac:dyDescent="0.25">
      <c r="A286" s="36" t="s">
        <v>1620</v>
      </c>
      <c r="B286" s="37" t="s">
        <v>6223</v>
      </c>
      <c r="C286" s="38" t="s">
        <v>7466</v>
      </c>
      <c r="D286" s="38" t="s">
        <v>2570</v>
      </c>
      <c r="E286" s="54" t="s">
        <v>6417</v>
      </c>
      <c r="F286" s="447"/>
      <c r="G286" s="447"/>
      <c r="H286" s="9" t="s">
        <v>6411</v>
      </c>
      <c r="I286" s="29">
        <v>28</v>
      </c>
      <c r="J286" s="447">
        <v>3.375</v>
      </c>
      <c r="K286" s="447">
        <f t="shared" si="8"/>
        <v>31.375</v>
      </c>
      <c r="L286" s="447">
        <f t="shared" si="9"/>
        <v>1.1750000000000007</v>
      </c>
    </row>
    <row r="287" spans="1:12" x14ac:dyDescent="0.25">
      <c r="A287" s="36" t="s">
        <v>1620</v>
      </c>
      <c r="B287" s="37" t="s">
        <v>6229</v>
      </c>
      <c r="C287" s="38" t="s">
        <v>7466</v>
      </c>
      <c r="D287" s="38" t="s">
        <v>2570</v>
      </c>
      <c r="E287" s="54" t="s">
        <v>5667</v>
      </c>
      <c r="F287" s="447"/>
      <c r="G287" s="447"/>
      <c r="H287" s="9" t="s">
        <v>5504</v>
      </c>
      <c r="I287" s="29">
        <v>40</v>
      </c>
      <c r="J287" s="447">
        <v>3.375</v>
      </c>
      <c r="K287" s="447">
        <f t="shared" si="8"/>
        <v>43.375</v>
      </c>
      <c r="L287" s="447">
        <f t="shared" si="9"/>
        <v>16.574999999999999</v>
      </c>
    </row>
    <row r="288" spans="1:12" x14ac:dyDescent="0.25">
      <c r="A288" s="36" t="s">
        <v>1620</v>
      </c>
      <c r="B288" s="37" t="s">
        <v>6236</v>
      </c>
      <c r="C288" s="38" t="s">
        <v>7466</v>
      </c>
      <c r="D288" s="38" t="s">
        <v>2570</v>
      </c>
      <c r="E288" s="54" t="s">
        <v>6643</v>
      </c>
      <c r="F288" s="447"/>
      <c r="G288" s="447"/>
      <c r="H288" s="9" t="s">
        <v>7409</v>
      </c>
      <c r="I288" s="29">
        <v>52</v>
      </c>
      <c r="J288" s="447">
        <v>3.375</v>
      </c>
      <c r="K288" s="447">
        <f t="shared" si="8"/>
        <v>55.375</v>
      </c>
      <c r="L288" s="447">
        <f t="shared" si="9"/>
        <v>-1.4249999999999972</v>
      </c>
    </row>
    <row r="289" spans="1:12" x14ac:dyDescent="0.25">
      <c r="A289" s="36" t="s">
        <v>1620</v>
      </c>
      <c r="B289" s="37" t="s">
        <v>6239</v>
      </c>
      <c r="C289" s="38" t="s">
        <v>7466</v>
      </c>
      <c r="D289" s="38" t="s">
        <v>2570</v>
      </c>
      <c r="E289" s="54" t="s">
        <v>5816</v>
      </c>
      <c r="F289" s="447"/>
      <c r="G289" s="447"/>
      <c r="H289" s="9" t="s">
        <v>5947</v>
      </c>
      <c r="I289" s="29">
        <v>40</v>
      </c>
      <c r="J289" s="447">
        <v>3.375</v>
      </c>
      <c r="K289" s="447">
        <f t="shared" si="8"/>
        <v>43.375</v>
      </c>
      <c r="L289" s="447">
        <f t="shared" si="9"/>
        <v>-1.625</v>
      </c>
    </row>
    <row r="290" spans="1:12" x14ac:dyDescent="0.25">
      <c r="A290" s="36" t="s">
        <v>1620</v>
      </c>
      <c r="B290" s="37" t="s">
        <v>6243</v>
      </c>
      <c r="C290" s="38" t="s">
        <v>7466</v>
      </c>
      <c r="D290" s="38" t="s">
        <v>2570</v>
      </c>
      <c r="E290" s="54" t="s">
        <v>6016</v>
      </c>
      <c r="F290" s="447"/>
      <c r="G290" s="447"/>
      <c r="H290" s="9" t="s">
        <v>6481</v>
      </c>
      <c r="I290" s="29">
        <v>34</v>
      </c>
      <c r="J290" s="447">
        <v>3.375</v>
      </c>
      <c r="K290" s="447">
        <f t="shared" si="8"/>
        <v>37.375</v>
      </c>
      <c r="L290" s="447">
        <f t="shared" si="9"/>
        <v>4.5750000000000028</v>
      </c>
    </row>
    <row r="291" spans="1:12" x14ac:dyDescent="0.25">
      <c r="A291" s="36" t="s">
        <v>1620</v>
      </c>
      <c r="B291" s="37" t="s">
        <v>6246</v>
      </c>
      <c r="C291" s="38" t="s">
        <v>7466</v>
      </c>
      <c r="D291" s="38" t="s">
        <v>2570</v>
      </c>
      <c r="E291" s="54" t="s">
        <v>6419</v>
      </c>
      <c r="F291" s="447"/>
      <c r="G291" s="447"/>
      <c r="H291" s="9" t="s">
        <v>6033</v>
      </c>
      <c r="I291" s="29">
        <v>36</v>
      </c>
      <c r="J291" s="447">
        <v>3.375</v>
      </c>
      <c r="K291" s="447">
        <f t="shared" si="8"/>
        <v>39.375</v>
      </c>
      <c r="L291" s="447">
        <f t="shared" si="9"/>
        <v>6.7749999999999986</v>
      </c>
    </row>
    <row r="292" spans="1:12" x14ac:dyDescent="0.25">
      <c r="A292" s="36" t="s">
        <v>1620</v>
      </c>
      <c r="B292" s="37" t="s">
        <v>6250</v>
      </c>
      <c r="C292" s="38" t="s">
        <v>7466</v>
      </c>
      <c r="D292" s="38" t="s">
        <v>2570</v>
      </c>
      <c r="E292" s="54" t="s">
        <v>6136</v>
      </c>
      <c r="F292" s="447"/>
      <c r="G292" s="447"/>
      <c r="H292" s="9" t="s">
        <v>5798</v>
      </c>
      <c r="I292" s="29">
        <v>24</v>
      </c>
      <c r="J292" s="447">
        <v>3.375</v>
      </c>
      <c r="K292" s="447">
        <f t="shared" si="8"/>
        <v>27.375</v>
      </c>
      <c r="L292" s="447">
        <f t="shared" si="9"/>
        <v>-8.625</v>
      </c>
    </row>
    <row r="293" spans="1:12" x14ac:dyDescent="0.25">
      <c r="A293" s="36" t="s">
        <v>1620</v>
      </c>
      <c r="B293" s="37" t="s">
        <v>6255</v>
      </c>
      <c r="C293" s="38" t="s">
        <v>7466</v>
      </c>
      <c r="D293" s="38" t="s">
        <v>2570</v>
      </c>
      <c r="E293" s="54" t="s">
        <v>5395</v>
      </c>
      <c r="F293" s="447"/>
      <c r="G293" s="447"/>
      <c r="H293" s="9" t="s">
        <v>5838</v>
      </c>
      <c r="I293" s="29">
        <v>52</v>
      </c>
      <c r="J293" s="447">
        <v>3.375</v>
      </c>
      <c r="K293" s="447">
        <f t="shared" si="8"/>
        <v>55.375</v>
      </c>
      <c r="L293" s="447">
        <f t="shared" si="9"/>
        <v>3.0750000000000028</v>
      </c>
    </row>
    <row r="294" spans="1:12" x14ac:dyDescent="0.25">
      <c r="A294" s="36" t="s">
        <v>1620</v>
      </c>
      <c r="B294" s="37" t="s">
        <v>6258</v>
      </c>
      <c r="C294" s="38" t="s">
        <v>7466</v>
      </c>
      <c r="D294" s="38" t="s">
        <v>2570</v>
      </c>
      <c r="E294" s="54" t="s">
        <v>6643</v>
      </c>
      <c r="F294" s="447"/>
      <c r="G294" s="447"/>
      <c r="H294" s="9" t="s">
        <v>5278</v>
      </c>
      <c r="I294" s="29">
        <v>30</v>
      </c>
      <c r="J294" s="447">
        <v>3.375</v>
      </c>
      <c r="K294" s="447">
        <f t="shared" si="8"/>
        <v>33.375</v>
      </c>
      <c r="L294" s="447">
        <f t="shared" si="9"/>
        <v>-1.125</v>
      </c>
    </row>
    <row r="295" spans="1:12" x14ac:dyDescent="0.25">
      <c r="A295" s="36" t="s">
        <v>1620</v>
      </c>
      <c r="B295" s="37" t="s">
        <v>6262</v>
      </c>
      <c r="C295" s="38" t="s">
        <v>7466</v>
      </c>
      <c r="D295" s="38" t="s">
        <v>2627</v>
      </c>
      <c r="E295" s="54" t="s">
        <v>5223</v>
      </c>
      <c r="F295" s="447"/>
      <c r="G295" s="447"/>
      <c r="H295" s="9" t="s">
        <v>5487</v>
      </c>
      <c r="I295" s="29">
        <v>40</v>
      </c>
      <c r="J295" s="447">
        <v>3.375</v>
      </c>
      <c r="K295" s="447">
        <f t="shared" si="8"/>
        <v>43.375</v>
      </c>
      <c r="L295" s="447">
        <f t="shared" si="9"/>
        <v>12.875</v>
      </c>
    </row>
    <row r="296" spans="1:12" x14ac:dyDescent="0.25">
      <c r="A296" s="36" t="s">
        <v>1620</v>
      </c>
      <c r="B296" s="37" t="s">
        <v>6265</v>
      </c>
      <c r="C296" s="38" t="s">
        <v>7466</v>
      </c>
      <c r="D296" s="38" t="s">
        <v>2627</v>
      </c>
      <c r="E296" s="54" t="s">
        <v>5399</v>
      </c>
      <c r="F296" s="447"/>
      <c r="G296" s="447"/>
      <c r="H296" s="9" t="s">
        <v>5759</v>
      </c>
      <c r="I296" s="29">
        <v>28</v>
      </c>
      <c r="J296" s="447">
        <v>3.375</v>
      </c>
      <c r="K296" s="447">
        <f t="shared" si="8"/>
        <v>31.375</v>
      </c>
      <c r="L296" s="447">
        <f t="shared" si="9"/>
        <v>13.574999999999999</v>
      </c>
    </row>
    <row r="297" spans="1:12" x14ac:dyDescent="0.25">
      <c r="A297" s="36" t="s">
        <v>1620</v>
      </c>
      <c r="B297" s="37" t="s">
        <v>6268</v>
      </c>
      <c r="C297" s="38" t="s">
        <v>7466</v>
      </c>
      <c r="D297" s="38" t="s">
        <v>2627</v>
      </c>
      <c r="E297" s="54" t="s">
        <v>5386</v>
      </c>
      <c r="F297" s="447"/>
      <c r="G297" s="447"/>
      <c r="H297" s="9" t="s">
        <v>6523</v>
      </c>
      <c r="I297" s="29">
        <v>28</v>
      </c>
      <c r="J297" s="447">
        <v>3.375</v>
      </c>
      <c r="K297" s="447">
        <f t="shared" si="8"/>
        <v>31.375</v>
      </c>
      <c r="L297" s="447">
        <f t="shared" si="9"/>
        <v>8.4750000000000014</v>
      </c>
    </row>
    <row r="298" spans="1:12" x14ac:dyDescent="0.25">
      <c r="A298" s="36" t="s">
        <v>1620</v>
      </c>
      <c r="B298" s="37" t="s">
        <v>6272</v>
      </c>
      <c r="C298" s="38" t="s">
        <v>7466</v>
      </c>
      <c r="D298" s="38" t="s">
        <v>2627</v>
      </c>
      <c r="E298" s="54" t="s">
        <v>5496</v>
      </c>
      <c r="F298" s="447"/>
      <c r="G298" s="447"/>
      <c r="H298" s="9" t="s">
        <v>6817</v>
      </c>
      <c r="I298" s="29">
        <v>28</v>
      </c>
      <c r="J298" s="447">
        <v>3.375</v>
      </c>
      <c r="K298" s="447">
        <f t="shared" si="8"/>
        <v>31.375</v>
      </c>
      <c r="L298" s="447">
        <f t="shared" si="9"/>
        <v>8.6750000000000007</v>
      </c>
    </row>
    <row r="299" spans="1:12" x14ac:dyDescent="0.25">
      <c r="A299" s="36" t="s">
        <v>1620</v>
      </c>
      <c r="B299" s="37" t="s">
        <v>6276</v>
      </c>
      <c r="C299" s="38" t="s">
        <v>7466</v>
      </c>
      <c r="D299" s="38" t="s">
        <v>2627</v>
      </c>
      <c r="E299" s="54" t="s">
        <v>5296</v>
      </c>
      <c r="F299" s="447"/>
      <c r="G299" s="447"/>
      <c r="H299" s="9" t="s">
        <v>5567</v>
      </c>
      <c r="I299" s="29">
        <v>28</v>
      </c>
      <c r="J299" s="447">
        <v>3.375</v>
      </c>
      <c r="K299" s="447">
        <f t="shared" si="8"/>
        <v>31.375</v>
      </c>
      <c r="L299" s="447">
        <f t="shared" si="9"/>
        <v>11.175000000000001</v>
      </c>
    </row>
    <row r="300" spans="1:12" x14ac:dyDescent="0.25">
      <c r="A300" s="36" t="s">
        <v>1620</v>
      </c>
      <c r="B300" s="37" t="s">
        <v>6283</v>
      </c>
      <c r="C300" s="38" t="s">
        <v>7466</v>
      </c>
      <c r="D300" s="38" t="s">
        <v>2627</v>
      </c>
      <c r="E300" s="54" t="s">
        <v>5687</v>
      </c>
      <c r="F300" s="447"/>
      <c r="G300" s="447"/>
      <c r="H300" s="9" t="s">
        <v>6346</v>
      </c>
      <c r="I300" s="29">
        <v>28</v>
      </c>
      <c r="J300" s="447">
        <v>3.375</v>
      </c>
      <c r="K300" s="447">
        <f t="shared" si="8"/>
        <v>31.375</v>
      </c>
      <c r="L300" s="447">
        <f t="shared" si="9"/>
        <v>4.1750000000000007</v>
      </c>
    </row>
    <row r="301" spans="1:12" x14ac:dyDescent="0.25">
      <c r="A301" s="36" t="s">
        <v>1620</v>
      </c>
      <c r="B301" s="37" t="s">
        <v>6288</v>
      </c>
      <c r="C301" s="38" t="s">
        <v>7466</v>
      </c>
      <c r="D301" s="38" t="s">
        <v>2627</v>
      </c>
      <c r="E301" s="54" t="s">
        <v>6508</v>
      </c>
      <c r="F301" s="447"/>
      <c r="G301" s="447"/>
      <c r="H301" s="9" t="s">
        <v>6361</v>
      </c>
      <c r="I301" s="29">
        <v>28</v>
      </c>
      <c r="J301" s="447">
        <v>3.375</v>
      </c>
      <c r="K301" s="447">
        <f t="shared" si="8"/>
        <v>31.375</v>
      </c>
      <c r="L301" s="447">
        <f t="shared" si="9"/>
        <v>13.274999999999999</v>
      </c>
    </row>
    <row r="302" spans="1:12" x14ac:dyDescent="0.25">
      <c r="A302" s="36" t="s">
        <v>1620</v>
      </c>
      <c r="B302" s="37" t="s">
        <v>6294</v>
      </c>
      <c r="C302" s="38" t="s">
        <v>7466</v>
      </c>
      <c r="D302" s="38" t="s">
        <v>2627</v>
      </c>
      <c r="E302" s="54" t="s">
        <v>5687</v>
      </c>
      <c r="F302" s="447"/>
      <c r="G302" s="447"/>
      <c r="H302" s="9" t="s">
        <v>6016</v>
      </c>
      <c r="I302" s="29">
        <v>28</v>
      </c>
      <c r="J302" s="447">
        <v>3.375</v>
      </c>
      <c r="K302" s="447">
        <f t="shared" si="8"/>
        <v>31.375</v>
      </c>
      <c r="L302" s="447">
        <f t="shared" si="9"/>
        <v>8.375</v>
      </c>
    </row>
    <row r="303" spans="1:12" x14ac:dyDescent="0.25">
      <c r="A303" s="36" t="s">
        <v>1620</v>
      </c>
      <c r="B303" s="37" t="s">
        <v>6296</v>
      </c>
      <c r="C303" s="38" t="s">
        <v>7466</v>
      </c>
      <c r="D303" s="38" t="s">
        <v>2627</v>
      </c>
      <c r="E303" s="54" t="s">
        <v>5834</v>
      </c>
      <c r="F303" s="447"/>
      <c r="G303" s="447"/>
      <c r="H303" s="9" t="s">
        <v>6629</v>
      </c>
      <c r="I303" s="29">
        <v>28</v>
      </c>
      <c r="J303" s="447">
        <v>3.375</v>
      </c>
      <c r="K303" s="447">
        <f t="shared" si="8"/>
        <v>31.375</v>
      </c>
      <c r="L303" s="447">
        <f t="shared" si="9"/>
        <v>9.6750000000000007</v>
      </c>
    </row>
    <row r="304" spans="1:12" x14ac:dyDescent="0.25">
      <c r="A304" s="36" t="s">
        <v>1620</v>
      </c>
      <c r="B304" s="37" t="s">
        <v>6301</v>
      </c>
      <c r="C304" s="38" t="s">
        <v>7466</v>
      </c>
      <c r="D304" s="38" t="s">
        <v>2627</v>
      </c>
      <c r="E304" s="54" t="s">
        <v>5851</v>
      </c>
      <c r="F304" s="447"/>
      <c r="G304" s="447"/>
      <c r="H304" s="9" t="s">
        <v>5403</v>
      </c>
      <c r="I304" s="29">
        <v>24</v>
      </c>
      <c r="J304" s="447">
        <v>3.375</v>
      </c>
      <c r="K304" s="447">
        <f t="shared" si="8"/>
        <v>27.375</v>
      </c>
      <c r="L304" s="447">
        <f t="shared" si="9"/>
        <v>1.1750000000000007</v>
      </c>
    </row>
    <row r="305" spans="1:12" x14ac:dyDescent="0.25">
      <c r="A305" s="36" t="s">
        <v>1620</v>
      </c>
      <c r="B305" s="37" t="s">
        <v>6306</v>
      </c>
      <c r="C305" s="38" t="s">
        <v>7466</v>
      </c>
      <c r="D305" s="38" t="s">
        <v>2627</v>
      </c>
      <c r="E305" s="54" t="s">
        <v>5377</v>
      </c>
      <c r="F305" s="447"/>
      <c r="G305" s="447"/>
      <c r="H305" s="9" t="s">
        <v>5768</v>
      </c>
      <c r="I305" s="29">
        <v>28</v>
      </c>
      <c r="J305" s="447">
        <v>3.375</v>
      </c>
      <c r="K305" s="447">
        <f t="shared" si="8"/>
        <v>31.375</v>
      </c>
      <c r="L305" s="447">
        <f t="shared" si="9"/>
        <v>12.375</v>
      </c>
    </row>
    <row r="306" spans="1:12" x14ac:dyDescent="0.25">
      <c r="A306" s="36" t="s">
        <v>1620</v>
      </c>
      <c r="B306" s="37" t="s">
        <v>6311</v>
      </c>
      <c r="C306" s="38" t="s">
        <v>7466</v>
      </c>
      <c r="D306" s="38" t="s">
        <v>2627</v>
      </c>
      <c r="E306" s="54" t="s">
        <v>5399</v>
      </c>
      <c r="F306" s="447"/>
      <c r="G306" s="447"/>
      <c r="H306" s="9" t="s">
        <v>5399</v>
      </c>
      <c r="I306" s="29">
        <v>32</v>
      </c>
      <c r="J306" s="447">
        <v>3.375</v>
      </c>
      <c r="K306" s="447">
        <f t="shared" si="8"/>
        <v>35.375</v>
      </c>
      <c r="L306" s="447">
        <f t="shared" si="9"/>
        <v>9.375</v>
      </c>
    </row>
    <row r="307" spans="1:12" x14ac:dyDescent="0.25">
      <c r="A307" s="36" t="s">
        <v>1620</v>
      </c>
      <c r="B307" s="37" t="s">
        <v>6317</v>
      </c>
      <c r="C307" s="38" t="s">
        <v>7466</v>
      </c>
      <c r="D307" s="38" t="s">
        <v>2627</v>
      </c>
      <c r="E307" s="54" t="s">
        <v>5856</v>
      </c>
      <c r="F307" s="447"/>
      <c r="G307" s="447"/>
      <c r="H307" s="9" t="s">
        <v>6334</v>
      </c>
      <c r="I307" s="29">
        <v>28</v>
      </c>
      <c r="J307" s="447">
        <v>3.375</v>
      </c>
      <c r="K307" s="447">
        <f t="shared" si="8"/>
        <v>31.375</v>
      </c>
      <c r="L307" s="447">
        <f t="shared" si="9"/>
        <v>4.0749999999999993</v>
      </c>
    </row>
    <row r="308" spans="1:12" x14ac:dyDescent="0.25">
      <c r="A308" s="36" t="s">
        <v>1620</v>
      </c>
      <c r="B308" s="37" t="s">
        <v>6319</v>
      </c>
      <c r="C308" s="38" t="s">
        <v>7466</v>
      </c>
      <c r="D308" s="38" t="s">
        <v>2627</v>
      </c>
      <c r="E308" s="54" t="s">
        <v>6539</v>
      </c>
      <c r="F308" s="447"/>
      <c r="G308" s="447"/>
      <c r="H308" s="9" t="s">
        <v>5403</v>
      </c>
      <c r="I308" s="29">
        <v>28</v>
      </c>
      <c r="J308" s="447">
        <v>3.375</v>
      </c>
      <c r="K308" s="447">
        <f t="shared" si="8"/>
        <v>31.375</v>
      </c>
      <c r="L308" s="447">
        <f t="shared" si="9"/>
        <v>5.1750000000000007</v>
      </c>
    </row>
    <row r="309" spans="1:12" x14ac:dyDescent="0.25">
      <c r="A309" s="36" t="s">
        <v>1620</v>
      </c>
      <c r="B309" s="37" t="s">
        <v>6326</v>
      </c>
      <c r="C309" s="38" t="s">
        <v>7466</v>
      </c>
      <c r="D309" s="38" t="s">
        <v>2627</v>
      </c>
      <c r="E309" s="54" t="s">
        <v>6664</v>
      </c>
      <c r="F309" s="447"/>
      <c r="G309" s="447"/>
      <c r="H309" s="9" t="s">
        <v>5516</v>
      </c>
      <c r="I309" s="29">
        <v>28</v>
      </c>
      <c r="J309" s="447">
        <v>3.375</v>
      </c>
      <c r="K309" s="447">
        <f t="shared" si="8"/>
        <v>31.375</v>
      </c>
      <c r="L309" s="447">
        <f t="shared" si="9"/>
        <v>7.375</v>
      </c>
    </row>
    <row r="310" spans="1:12" x14ac:dyDescent="0.25">
      <c r="A310" s="36" t="s">
        <v>1620</v>
      </c>
      <c r="B310" s="37" t="s">
        <v>7496</v>
      </c>
      <c r="C310" s="42" t="s">
        <v>7467</v>
      </c>
      <c r="D310" s="38" t="s">
        <v>2770</v>
      </c>
      <c r="E310" s="54" t="s">
        <v>6830</v>
      </c>
      <c r="F310" s="447"/>
      <c r="G310" s="447"/>
      <c r="H310" s="9" t="s">
        <v>5386</v>
      </c>
      <c r="I310" s="29">
        <v>28</v>
      </c>
      <c r="J310" s="447">
        <v>3.375</v>
      </c>
      <c r="K310" s="447">
        <f t="shared" si="8"/>
        <v>31.375</v>
      </c>
      <c r="L310" s="447">
        <f t="shared" si="9"/>
        <v>5.6750000000000007</v>
      </c>
    </row>
    <row r="311" spans="1:12" x14ac:dyDescent="0.25">
      <c r="A311" s="36" t="s">
        <v>1620</v>
      </c>
      <c r="B311" s="37" t="s">
        <v>7497</v>
      </c>
      <c r="C311" s="39" t="s">
        <v>7467</v>
      </c>
      <c r="D311" s="39" t="s">
        <v>2770</v>
      </c>
      <c r="E311" s="55" t="s">
        <v>6162</v>
      </c>
      <c r="F311" s="447"/>
      <c r="G311" s="447"/>
      <c r="H311" s="9" t="s">
        <v>5856</v>
      </c>
      <c r="I311" s="29">
        <v>28</v>
      </c>
      <c r="J311" s="447">
        <v>3.375</v>
      </c>
      <c r="K311" s="447">
        <f t="shared" si="8"/>
        <v>31.375</v>
      </c>
      <c r="L311" s="447">
        <f t="shared" si="9"/>
        <v>6.7749999999999986</v>
      </c>
    </row>
    <row r="312" spans="1:12" x14ac:dyDescent="0.25">
      <c r="A312" s="36" t="s">
        <v>1620</v>
      </c>
      <c r="B312" s="37" t="s">
        <v>7498</v>
      </c>
      <c r="C312" s="42" t="s">
        <v>7467</v>
      </c>
      <c r="D312" s="38" t="s">
        <v>2770</v>
      </c>
      <c r="E312" s="54" t="s">
        <v>5864</v>
      </c>
      <c r="F312" s="447"/>
      <c r="G312" s="447"/>
      <c r="H312" s="9" t="s">
        <v>6016</v>
      </c>
      <c r="I312" s="29">
        <v>28</v>
      </c>
      <c r="J312" s="447">
        <v>3.375</v>
      </c>
      <c r="K312" s="447">
        <f t="shared" si="8"/>
        <v>31.375</v>
      </c>
      <c r="L312" s="447">
        <f t="shared" si="9"/>
        <v>8.375</v>
      </c>
    </row>
    <row r="313" spans="1:12" x14ac:dyDescent="0.25">
      <c r="A313" s="36" t="s">
        <v>1620</v>
      </c>
      <c r="B313" s="37" t="s">
        <v>7499</v>
      </c>
      <c r="C313" s="38" t="s">
        <v>7467</v>
      </c>
      <c r="D313" s="38" t="s">
        <v>2770</v>
      </c>
      <c r="E313" s="54" t="s">
        <v>5223</v>
      </c>
      <c r="F313" s="447"/>
      <c r="G313" s="447"/>
      <c r="H313" s="9" t="s">
        <v>6636</v>
      </c>
      <c r="I313" s="29">
        <v>28</v>
      </c>
      <c r="J313" s="447">
        <v>3.375</v>
      </c>
      <c r="K313" s="447">
        <f t="shared" si="8"/>
        <v>31.375</v>
      </c>
      <c r="L313" s="447">
        <f t="shared" si="9"/>
        <v>12.875</v>
      </c>
    </row>
    <row r="314" spans="1:12" x14ac:dyDescent="0.25">
      <c r="A314" s="36" t="s">
        <v>1620</v>
      </c>
      <c r="B314" s="37" t="s">
        <v>7500</v>
      </c>
      <c r="C314" s="42" t="s">
        <v>7467</v>
      </c>
      <c r="D314" s="38" t="s">
        <v>2770</v>
      </c>
      <c r="E314" s="54" t="s">
        <v>6835</v>
      </c>
      <c r="F314" s="447"/>
      <c r="G314" s="447"/>
      <c r="H314" s="9" t="s">
        <v>5567</v>
      </c>
      <c r="I314" s="29">
        <v>30</v>
      </c>
      <c r="J314" s="447">
        <v>3.375</v>
      </c>
      <c r="K314" s="447">
        <f t="shared" si="8"/>
        <v>33.375</v>
      </c>
      <c r="L314" s="447">
        <f t="shared" si="9"/>
        <v>13.175000000000001</v>
      </c>
    </row>
    <row r="315" spans="1:12" x14ac:dyDescent="0.25">
      <c r="A315" s="36" t="s">
        <v>1620</v>
      </c>
      <c r="B315" s="37" t="s">
        <v>7501</v>
      </c>
      <c r="C315" s="38" t="s">
        <v>7467</v>
      </c>
      <c r="D315" s="38" t="s">
        <v>2770</v>
      </c>
      <c r="E315" s="54" t="s">
        <v>5535</v>
      </c>
      <c r="F315" s="447"/>
      <c r="G315" s="447"/>
      <c r="H315" s="9" t="s">
        <v>5368</v>
      </c>
      <c r="I315" s="29">
        <v>28</v>
      </c>
      <c r="J315" s="447">
        <v>3.375</v>
      </c>
      <c r="K315" s="447">
        <f t="shared" si="8"/>
        <v>31.375</v>
      </c>
      <c r="L315" s="447">
        <f t="shared" si="9"/>
        <v>6.375</v>
      </c>
    </row>
    <row r="316" spans="1:12" x14ac:dyDescent="0.25">
      <c r="A316" s="36" t="s">
        <v>1620</v>
      </c>
      <c r="B316" s="37" t="s">
        <v>7502</v>
      </c>
      <c r="C316" s="38" t="s">
        <v>7467</v>
      </c>
      <c r="D316" s="38" t="s">
        <v>2770</v>
      </c>
      <c r="E316" s="54" t="s">
        <v>5869</v>
      </c>
      <c r="F316" s="447"/>
      <c r="G316" s="447"/>
      <c r="H316" s="9" t="s">
        <v>5399</v>
      </c>
      <c r="I316" s="29">
        <v>32</v>
      </c>
      <c r="J316" s="447">
        <v>3.375</v>
      </c>
      <c r="K316" s="447">
        <f t="shared" si="8"/>
        <v>35.375</v>
      </c>
      <c r="L316" s="447">
        <f t="shared" si="9"/>
        <v>9.375</v>
      </c>
    </row>
    <row r="317" spans="1:12" x14ac:dyDescent="0.25">
      <c r="A317" s="36" t="s">
        <v>1620</v>
      </c>
      <c r="B317" s="37" t="s">
        <v>7503</v>
      </c>
      <c r="C317" s="39" t="s">
        <v>7467</v>
      </c>
      <c r="D317" s="39" t="s">
        <v>2770</v>
      </c>
      <c r="E317" s="55" t="s">
        <v>5874</v>
      </c>
      <c r="F317" s="447"/>
      <c r="G317" s="447"/>
      <c r="H317" s="9" t="s">
        <v>5240</v>
      </c>
      <c r="I317" s="29">
        <v>32</v>
      </c>
      <c r="J317" s="447">
        <v>3.375</v>
      </c>
      <c r="K317" s="447">
        <f t="shared" si="8"/>
        <v>35.375</v>
      </c>
      <c r="L317" s="447">
        <f t="shared" si="9"/>
        <v>7.375</v>
      </c>
    </row>
    <row r="318" spans="1:12" x14ac:dyDescent="0.25">
      <c r="A318" s="36" t="s">
        <v>1620</v>
      </c>
      <c r="B318" s="37" t="s">
        <v>7504</v>
      </c>
      <c r="C318" s="39" t="s">
        <v>7467</v>
      </c>
      <c r="D318" s="39" t="s">
        <v>2770</v>
      </c>
      <c r="E318" s="55" t="s">
        <v>5368</v>
      </c>
      <c r="F318" s="447"/>
      <c r="G318" s="447"/>
      <c r="H318" s="9" t="s">
        <v>5792</v>
      </c>
      <c r="I318" s="29">
        <v>66</v>
      </c>
      <c r="J318" s="447">
        <v>3.375</v>
      </c>
      <c r="K318" s="447">
        <f t="shared" si="8"/>
        <v>69.375</v>
      </c>
      <c r="L318" s="447">
        <f t="shared" si="9"/>
        <v>3.1749999999999972</v>
      </c>
    </row>
    <row r="319" spans="1:12" x14ac:dyDescent="0.25">
      <c r="A319" s="36" t="s">
        <v>1620</v>
      </c>
      <c r="B319" s="37" t="s">
        <v>7505</v>
      </c>
      <c r="C319" s="38" t="s">
        <v>7467</v>
      </c>
      <c r="D319" s="38" t="s">
        <v>2841</v>
      </c>
      <c r="E319" s="54" t="s">
        <v>5209</v>
      </c>
      <c r="F319" s="447"/>
      <c r="G319" s="447"/>
      <c r="H319" s="9">
        <v>42</v>
      </c>
      <c r="I319" s="29">
        <v>52</v>
      </c>
      <c r="J319" s="447">
        <v>3.375</v>
      </c>
      <c r="K319" s="447">
        <f t="shared" si="8"/>
        <v>55.375</v>
      </c>
      <c r="L319" s="447">
        <f t="shared" si="9"/>
        <v>13.375</v>
      </c>
    </row>
    <row r="320" spans="1:12" x14ac:dyDescent="0.25">
      <c r="A320" s="36" t="s">
        <v>1620</v>
      </c>
      <c r="B320" s="37" t="s">
        <v>7506</v>
      </c>
      <c r="C320" s="38" t="s">
        <v>7467</v>
      </c>
      <c r="D320" s="38" t="s">
        <v>2841</v>
      </c>
      <c r="E320" s="54" t="s">
        <v>5956</v>
      </c>
      <c r="F320" s="447"/>
      <c r="G320" s="447"/>
      <c r="H320" s="9" t="s">
        <v>6417</v>
      </c>
      <c r="I320" s="29">
        <v>28</v>
      </c>
      <c r="J320" s="447">
        <v>3.375</v>
      </c>
      <c r="K320" s="447">
        <f t="shared" si="8"/>
        <v>31.375</v>
      </c>
      <c r="L320" s="447">
        <f t="shared" si="9"/>
        <v>4.2749999999999986</v>
      </c>
    </row>
    <row r="321" spans="1:12" x14ac:dyDescent="0.25">
      <c r="A321" s="36" t="s">
        <v>1620</v>
      </c>
      <c r="B321" s="37" t="s">
        <v>7507</v>
      </c>
      <c r="C321" s="38" t="s">
        <v>7467</v>
      </c>
      <c r="D321" s="38" t="s">
        <v>2841</v>
      </c>
      <c r="E321" s="54" t="s">
        <v>5399</v>
      </c>
      <c r="F321" s="447"/>
      <c r="G321" s="447"/>
      <c r="H321" s="9" t="s">
        <v>5667</v>
      </c>
      <c r="I321" s="29">
        <v>34</v>
      </c>
      <c r="J321" s="447">
        <v>3.375</v>
      </c>
      <c r="K321" s="447">
        <f t="shared" si="8"/>
        <v>37.375</v>
      </c>
      <c r="L321" s="447">
        <f t="shared" si="9"/>
        <v>4.0750000000000028</v>
      </c>
    </row>
    <row r="322" spans="1:12" x14ac:dyDescent="0.25">
      <c r="A322" s="36" t="s">
        <v>1620</v>
      </c>
      <c r="B322" s="37" t="s">
        <v>7508</v>
      </c>
      <c r="C322" s="38" t="s">
        <v>7467</v>
      </c>
      <c r="D322" s="38" t="s">
        <v>2841</v>
      </c>
      <c r="E322" s="54" t="s">
        <v>5223</v>
      </c>
      <c r="F322" s="447"/>
      <c r="G322" s="447"/>
      <c r="H322" s="9" t="s">
        <v>6643</v>
      </c>
      <c r="I322" s="29">
        <v>32</v>
      </c>
      <c r="J322" s="447">
        <v>3.375</v>
      </c>
      <c r="K322" s="447">
        <f t="shared" ref="K322:K385" si="10">I322+J322</f>
        <v>35.375</v>
      </c>
      <c r="L322" s="447">
        <f t="shared" si="9"/>
        <v>7.6750000000000007</v>
      </c>
    </row>
    <row r="323" spans="1:12" x14ac:dyDescent="0.25">
      <c r="A323" s="36" t="s">
        <v>1620</v>
      </c>
      <c r="B323" s="37" t="s">
        <v>7509</v>
      </c>
      <c r="C323" s="38" t="s">
        <v>7467</v>
      </c>
      <c r="D323" s="38" t="s">
        <v>2841</v>
      </c>
      <c r="E323" s="54" t="s">
        <v>6582</v>
      </c>
      <c r="F323" s="447"/>
      <c r="G323" s="447"/>
      <c r="H323" s="9" t="s">
        <v>5816</v>
      </c>
      <c r="I323" s="29">
        <v>28</v>
      </c>
      <c r="J323" s="447">
        <v>3.375</v>
      </c>
      <c r="K323" s="447">
        <f t="shared" si="10"/>
        <v>31.375</v>
      </c>
      <c r="L323" s="447">
        <f t="shared" ref="L323:L386" si="11">K323-H323</f>
        <v>4.9750000000000014</v>
      </c>
    </row>
    <row r="324" spans="1:12" x14ac:dyDescent="0.25">
      <c r="A324" s="36" t="s">
        <v>1620</v>
      </c>
      <c r="B324" s="37" t="s">
        <v>7510</v>
      </c>
      <c r="C324" s="38" t="s">
        <v>7467</v>
      </c>
      <c r="D324" s="38" t="s">
        <v>2884</v>
      </c>
      <c r="E324" s="54" t="s">
        <v>7200</v>
      </c>
      <c r="F324" s="447"/>
      <c r="G324" s="447"/>
      <c r="H324" s="9" t="s">
        <v>6016</v>
      </c>
      <c r="I324" s="29">
        <v>28</v>
      </c>
      <c r="J324" s="447">
        <v>3.375</v>
      </c>
      <c r="K324" s="447">
        <f t="shared" si="10"/>
        <v>31.375</v>
      </c>
      <c r="L324" s="447">
        <f t="shared" si="11"/>
        <v>8.375</v>
      </c>
    </row>
    <row r="325" spans="1:12" x14ac:dyDescent="0.25">
      <c r="A325" s="36" t="s">
        <v>1620</v>
      </c>
      <c r="B325" s="37" t="s">
        <v>7511</v>
      </c>
      <c r="C325" s="38" t="s">
        <v>7467</v>
      </c>
      <c r="D325" s="38" t="s">
        <v>2884</v>
      </c>
      <c r="E325" s="54" t="s">
        <v>6676</v>
      </c>
      <c r="F325" s="447"/>
      <c r="G325" s="447"/>
      <c r="H325" s="9" t="s">
        <v>6419</v>
      </c>
      <c r="I325" s="29">
        <v>32</v>
      </c>
      <c r="J325" s="447">
        <v>3.375</v>
      </c>
      <c r="K325" s="447">
        <f t="shared" si="10"/>
        <v>35.375</v>
      </c>
      <c r="L325" s="447">
        <f t="shared" si="11"/>
        <v>-8.9249999999999972</v>
      </c>
    </row>
    <row r="326" spans="1:12" x14ac:dyDescent="0.25">
      <c r="A326" s="36" t="s">
        <v>1620</v>
      </c>
      <c r="B326" s="37" t="s">
        <v>7512</v>
      </c>
      <c r="C326" s="38" t="s">
        <v>7467</v>
      </c>
      <c r="D326" s="38" t="s">
        <v>2884</v>
      </c>
      <c r="E326" s="54" t="s">
        <v>5399</v>
      </c>
      <c r="F326" s="447"/>
      <c r="G326" s="447"/>
      <c r="H326" s="9" t="s">
        <v>6136</v>
      </c>
      <c r="I326" s="29">
        <v>28</v>
      </c>
      <c r="J326" s="447">
        <v>3.375</v>
      </c>
      <c r="K326" s="447">
        <f t="shared" si="10"/>
        <v>31.375</v>
      </c>
      <c r="L326" s="447">
        <f t="shared" si="11"/>
        <v>16.375</v>
      </c>
    </row>
    <row r="327" spans="1:12" x14ac:dyDescent="0.25">
      <c r="A327" s="36" t="s">
        <v>1620</v>
      </c>
      <c r="B327" s="37" t="s">
        <v>7513</v>
      </c>
      <c r="C327" s="38" t="s">
        <v>7467</v>
      </c>
      <c r="D327" s="38" t="s">
        <v>2913</v>
      </c>
      <c r="E327" s="54" t="s">
        <v>5806</v>
      </c>
      <c r="F327" s="447"/>
      <c r="G327" s="447"/>
      <c r="H327" s="9" t="s">
        <v>5395</v>
      </c>
      <c r="I327" s="29">
        <v>24</v>
      </c>
      <c r="J327" s="447">
        <v>3.375</v>
      </c>
      <c r="K327" s="447">
        <f t="shared" si="10"/>
        <v>27.375</v>
      </c>
      <c r="L327" s="447">
        <f t="shared" si="11"/>
        <v>2.9750000000000014</v>
      </c>
    </row>
    <row r="328" spans="1:12" x14ac:dyDescent="0.25">
      <c r="A328" s="36" t="s">
        <v>1620</v>
      </c>
      <c r="B328" s="37" t="s">
        <v>7514</v>
      </c>
      <c r="C328" s="38" t="s">
        <v>7467</v>
      </c>
      <c r="D328" s="38" t="s">
        <v>2913</v>
      </c>
      <c r="E328" s="54" t="s">
        <v>5667</v>
      </c>
      <c r="F328" s="447"/>
      <c r="G328" s="447"/>
      <c r="H328" s="9" t="s">
        <v>6643</v>
      </c>
      <c r="I328" s="29">
        <v>28</v>
      </c>
      <c r="J328" s="447">
        <v>3.375</v>
      </c>
      <c r="K328" s="447">
        <f t="shared" si="10"/>
        <v>31.375</v>
      </c>
      <c r="L328" s="447">
        <f t="shared" si="11"/>
        <v>3.6750000000000007</v>
      </c>
    </row>
    <row r="329" spans="1:12" x14ac:dyDescent="0.25">
      <c r="A329" s="36" t="s">
        <v>1620</v>
      </c>
      <c r="B329" s="37" t="s">
        <v>7515</v>
      </c>
      <c r="C329" s="38" t="s">
        <v>7467</v>
      </c>
      <c r="D329" s="38" t="s">
        <v>2913</v>
      </c>
      <c r="E329" s="54" t="s">
        <v>5399</v>
      </c>
      <c r="F329" s="447"/>
      <c r="G329" s="447"/>
      <c r="H329" s="9" t="s">
        <v>5223</v>
      </c>
      <c r="I329" s="29">
        <v>40</v>
      </c>
      <c r="J329" s="447">
        <v>3.375</v>
      </c>
      <c r="K329" s="447">
        <f t="shared" si="10"/>
        <v>43.375</v>
      </c>
      <c r="L329" s="447">
        <f t="shared" si="11"/>
        <v>17.574999999999999</v>
      </c>
    </row>
    <row r="330" spans="1:12" x14ac:dyDescent="0.25">
      <c r="A330" s="36" t="s">
        <v>1620</v>
      </c>
      <c r="B330" s="37" t="s">
        <v>7516</v>
      </c>
      <c r="C330" s="38" t="s">
        <v>7467</v>
      </c>
      <c r="D330" s="38" t="s">
        <v>2913</v>
      </c>
      <c r="E330" s="54" t="s">
        <v>5496</v>
      </c>
      <c r="F330" s="447"/>
      <c r="G330" s="447"/>
      <c r="H330" s="9" t="s">
        <v>5399</v>
      </c>
      <c r="I330" s="29">
        <v>30</v>
      </c>
      <c r="J330" s="447">
        <v>3.375</v>
      </c>
      <c r="K330" s="447">
        <f t="shared" si="10"/>
        <v>33.375</v>
      </c>
      <c r="L330" s="447">
        <f t="shared" si="11"/>
        <v>7.375</v>
      </c>
    </row>
    <row r="331" spans="1:12" x14ac:dyDescent="0.25">
      <c r="A331" s="36" t="s">
        <v>1620</v>
      </c>
      <c r="B331" s="37" t="s">
        <v>7517</v>
      </c>
      <c r="C331" s="38" t="s">
        <v>7467</v>
      </c>
      <c r="D331" s="38" t="s">
        <v>2913</v>
      </c>
      <c r="E331" s="54" t="s">
        <v>5399</v>
      </c>
      <c r="F331" s="447"/>
      <c r="G331" s="447"/>
      <c r="H331" s="9" t="s">
        <v>5386</v>
      </c>
      <c r="I331" s="29">
        <v>30</v>
      </c>
      <c r="J331" s="447">
        <v>3.375</v>
      </c>
      <c r="K331" s="447">
        <f t="shared" si="10"/>
        <v>33.375</v>
      </c>
      <c r="L331" s="447">
        <f t="shared" si="11"/>
        <v>7.6750000000000007</v>
      </c>
    </row>
    <row r="332" spans="1:12" x14ac:dyDescent="0.25">
      <c r="A332" s="36" t="s">
        <v>1620</v>
      </c>
      <c r="B332" s="37" t="s">
        <v>7518</v>
      </c>
      <c r="C332" s="38" t="s">
        <v>7467</v>
      </c>
      <c r="D332" s="38" t="s">
        <v>2913</v>
      </c>
      <c r="E332" s="54" t="s">
        <v>5395</v>
      </c>
      <c r="F332" s="447"/>
      <c r="G332" s="447"/>
      <c r="H332" s="9" t="s">
        <v>5496</v>
      </c>
      <c r="I332" s="29">
        <v>32</v>
      </c>
      <c r="J332" s="447">
        <v>3.375</v>
      </c>
      <c r="K332" s="447">
        <f t="shared" si="10"/>
        <v>35.375</v>
      </c>
      <c r="L332" s="447">
        <f t="shared" si="11"/>
        <v>9.2749999999999986</v>
      </c>
    </row>
    <row r="333" spans="1:12" x14ac:dyDescent="0.25">
      <c r="A333" s="36" t="s">
        <v>1620</v>
      </c>
      <c r="B333" s="37" t="s">
        <v>7519</v>
      </c>
      <c r="C333" s="42" t="s">
        <v>7467</v>
      </c>
      <c r="D333" s="38" t="s">
        <v>2913</v>
      </c>
      <c r="E333" s="54" t="s">
        <v>5441</v>
      </c>
      <c r="F333" s="447"/>
      <c r="G333" s="447"/>
      <c r="H333" s="9" t="s">
        <v>5296</v>
      </c>
      <c r="I333" s="29">
        <v>32</v>
      </c>
      <c r="J333" s="447">
        <v>3.375</v>
      </c>
      <c r="K333" s="447">
        <f t="shared" si="10"/>
        <v>35.375</v>
      </c>
      <c r="L333" s="447">
        <f t="shared" si="11"/>
        <v>8.875</v>
      </c>
    </row>
    <row r="334" spans="1:12" x14ac:dyDescent="0.25">
      <c r="A334" s="36" t="s">
        <v>1620</v>
      </c>
      <c r="B334" s="37" t="s">
        <v>7520</v>
      </c>
      <c r="C334" s="42" t="s">
        <v>7467</v>
      </c>
      <c r="D334" s="38" t="s">
        <v>2913</v>
      </c>
      <c r="E334" s="54" t="s">
        <v>5240</v>
      </c>
      <c r="F334" s="447"/>
      <c r="G334" s="447"/>
      <c r="H334" s="9" t="s">
        <v>5687</v>
      </c>
      <c r="I334" s="29">
        <v>40</v>
      </c>
      <c r="J334" s="447">
        <v>3.375</v>
      </c>
      <c r="K334" s="447">
        <f t="shared" si="10"/>
        <v>43.375</v>
      </c>
      <c r="L334" s="447">
        <f t="shared" si="11"/>
        <v>15.875</v>
      </c>
    </row>
    <row r="335" spans="1:12" x14ac:dyDescent="0.25">
      <c r="A335" s="36" t="s">
        <v>1620</v>
      </c>
      <c r="B335" s="37" t="s">
        <v>7521</v>
      </c>
      <c r="C335" s="38" t="s">
        <v>7467</v>
      </c>
      <c r="D335" s="38" t="s">
        <v>2978</v>
      </c>
      <c r="E335" s="54" t="s">
        <v>5902</v>
      </c>
      <c r="F335" s="447"/>
      <c r="G335" s="447"/>
      <c r="H335" s="9" t="s">
        <v>6508</v>
      </c>
      <c r="I335" s="29">
        <v>26</v>
      </c>
      <c r="J335" s="447">
        <v>3.375</v>
      </c>
      <c r="K335" s="447">
        <f t="shared" si="10"/>
        <v>29.375</v>
      </c>
      <c r="L335" s="447">
        <f t="shared" si="11"/>
        <v>-13.225000000000001</v>
      </c>
    </row>
    <row r="336" spans="1:12" x14ac:dyDescent="0.25">
      <c r="A336" s="36" t="s">
        <v>1620</v>
      </c>
      <c r="B336" s="37" t="s">
        <v>7522</v>
      </c>
      <c r="C336" s="38" t="s">
        <v>7467</v>
      </c>
      <c r="D336" s="38" t="s">
        <v>2978</v>
      </c>
      <c r="E336" s="54" t="s">
        <v>5209</v>
      </c>
      <c r="F336" s="447"/>
      <c r="G336" s="447"/>
      <c r="H336" s="9" t="s">
        <v>5687</v>
      </c>
      <c r="I336" s="29">
        <v>28</v>
      </c>
      <c r="J336" s="447">
        <v>3.375</v>
      </c>
      <c r="K336" s="447">
        <f t="shared" si="10"/>
        <v>31.375</v>
      </c>
      <c r="L336" s="447">
        <f t="shared" si="11"/>
        <v>3.875</v>
      </c>
    </row>
    <row r="337" spans="1:12" x14ac:dyDescent="0.25">
      <c r="A337" s="36" t="s">
        <v>1620</v>
      </c>
      <c r="B337" s="37" t="s">
        <v>7523</v>
      </c>
      <c r="C337" s="38" t="s">
        <v>7467</v>
      </c>
      <c r="D337" s="38" t="s">
        <v>2978</v>
      </c>
      <c r="E337" s="54" t="s">
        <v>6884</v>
      </c>
      <c r="F337" s="447"/>
      <c r="G337" s="447"/>
      <c r="H337" s="9" t="s">
        <v>5834</v>
      </c>
      <c r="I337" s="29">
        <v>32</v>
      </c>
      <c r="J337" s="447">
        <v>3.375</v>
      </c>
      <c r="K337" s="447">
        <f t="shared" si="10"/>
        <v>35.375</v>
      </c>
      <c r="L337" s="447">
        <f t="shared" si="11"/>
        <v>9.7749999999999986</v>
      </c>
    </row>
    <row r="338" spans="1:12" x14ac:dyDescent="0.25">
      <c r="A338" s="36" t="s">
        <v>1620</v>
      </c>
      <c r="B338" s="37" t="s">
        <v>7524</v>
      </c>
      <c r="C338" s="38" t="s">
        <v>7467</v>
      </c>
      <c r="D338" s="38" t="s">
        <v>2978</v>
      </c>
      <c r="E338" s="54" t="s">
        <v>5956</v>
      </c>
      <c r="F338" s="447"/>
      <c r="G338" s="447"/>
      <c r="H338" s="9" t="s">
        <v>5851</v>
      </c>
      <c r="I338" s="29">
        <v>24</v>
      </c>
      <c r="J338" s="447">
        <v>3.375</v>
      </c>
      <c r="K338" s="447">
        <f t="shared" si="10"/>
        <v>27.375</v>
      </c>
      <c r="L338" s="447">
        <f t="shared" si="11"/>
        <v>7.375</v>
      </c>
    </row>
    <row r="339" spans="1:12" x14ac:dyDescent="0.25">
      <c r="A339" s="36" t="s">
        <v>1620</v>
      </c>
      <c r="B339" s="37" t="s">
        <v>7525</v>
      </c>
      <c r="C339" s="38" t="s">
        <v>7467</v>
      </c>
      <c r="D339" s="38" t="s">
        <v>2978</v>
      </c>
      <c r="E339" s="54" t="s">
        <v>6916</v>
      </c>
      <c r="F339" s="447"/>
      <c r="G339" s="447"/>
      <c r="H339" s="9" t="s">
        <v>5377</v>
      </c>
      <c r="I339" s="29">
        <v>28</v>
      </c>
      <c r="J339" s="447">
        <v>3.375</v>
      </c>
      <c r="K339" s="447">
        <f t="shared" si="10"/>
        <v>31.375</v>
      </c>
      <c r="L339" s="447">
        <f t="shared" si="11"/>
        <v>5.0749999999999993</v>
      </c>
    </row>
    <row r="340" spans="1:12" x14ac:dyDescent="0.25">
      <c r="A340" s="36" t="s">
        <v>1620</v>
      </c>
      <c r="B340" s="37" t="s">
        <v>7526</v>
      </c>
      <c r="C340" s="38" t="s">
        <v>7467</v>
      </c>
      <c r="D340" s="38" t="s">
        <v>2978</v>
      </c>
      <c r="E340" s="54" t="s">
        <v>5931</v>
      </c>
      <c r="F340" s="447"/>
      <c r="G340" s="447"/>
      <c r="H340" s="9" t="s">
        <v>5399</v>
      </c>
      <c r="I340" s="29">
        <v>40</v>
      </c>
      <c r="J340" s="447">
        <v>3.375</v>
      </c>
      <c r="K340" s="447">
        <f t="shared" si="10"/>
        <v>43.375</v>
      </c>
      <c r="L340" s="447">
        <f t="shared" si="11"/>
        <v>17.375</v>
      </c>
    </row>
    <row r="341" spans="1:12" x14ac:dyDescent="0.25">
      <c r="A341" s="36" t="s">
        <v>1620</v>
      </c>
      <c r="B341" s="37" t="s">
        <v>7527</v>
      </c>
      <c r="C341" s="38" t="s">
        <v>7467</v>
      </c>
      <c r="D341" s="38" t="s">
        <v>2978</v>
      </c>
      <c r="E341" s="54" t="s">
        <v>5368</v>
      </c>
      <c r="F341" s="447"/>
      <c r="G341" s="447"/>
      <c r="H341" s="9" t="s">
        <v>5856</v>
      </c>
      <c r="I341" s="29">
        <v>28</v>
      </c>
      <c r="J341" s="447">
        <v>3.375</v>
      </c>
      <c r="K341" s="447">
        <f t="shared" si="10"/>
        <v>31.375</v>
      </c>
      <c r="L341" s="447">
        <f t="shared" si="11"/>
        <v>6.7749999999999986</v>
      </c>
    </row>
    <row r="342" spans="1:12" x14ac:dyDescent="0.25">
      <c r="A342" s="36" t="s">
        <v>1620</v>
      </c>
      <c r="B342" s="37" t="s">
        <v>7528</v>
      </c>
      <c r="C342" s="42" t="s">
        <v>7467</v>
      </c>
      <c r="D342" s="38" t="s">
        <v>2978</v>
      </c>
      <c r="E342" s="54" t="s">
        <v>5935</v>
      </c>
      <c r="F342" s="447"/>
      <c r="G342" s="447"/>
      <c r="H342" s="9" t="s">
        <v>6539</v>
      </c>
      <c r="I342" s="29">
        <v>28</v>
      </c>
      <c r="J342" s="447">
        <v>3.375</v>
      </c>
      <c r="K342" s="447">
        <f t="shared" si="10"/>
        <v>31.375</v>
      </c>
      <c r="L342" s="447">
        <f t="shared" si="11"/>
        <v>11.875</v>
      </c>
    </row>
    <row r="343" spans="1:12" x14ac:dyDescent="0.25">
      <c r="A343" s="36" t="s">
        <v>1620</v>
      </c>
      <c r="B343" s="37" t="s">
        <v>7529</v>
      </c>
      <c r="C343" s="39" t="s">
        <v>7467</v>
      </c>
      <c r="D343" s="39" t="s">
        <v>2978</v>
      </c>
      <c r="E343" s="55" t="s">
        <v>5368</v>
      </c>
      <c r="F343" s="447"/>
      <c r="G343" s="447"/>
      <c r="H343" s="9" t="s">
        <v>6664</v>
      </c>
      <c r="I343" s="29">
        <v>28</v>
      </c>
      <c r="J343" s="447">
        <v>3.375</v>
      </c>
      <c r="K343" s="447">
        <f t="shared" si="10"/>
        <v>31.375</v>
      </c>
      <c r="L343" s="447">
        <f t="shared" si="11"/>
        <v>6.0749999999999993</v>
      </c>
    </row>
    <row r="344" spans="1:12" x14ac:dyDescent="0.25">
      <c r="A344" s="36" t="s">
        <v>1620</v>
      </c>
      <c r="B344" s="37" t="s">
        <v>7530</v>
      </c>
      <c r="C344" s="38" t="s">
        <v>7467</v>
      </c>
      <c r="D344" s="38" t="s">
        <v>3044</v>
      </c>
      <c r="E344" s="40" t="s">
        <v>5399</v>
      </c>
      <c r="F344" s="447"/>
      <c r="G344" s="447"/>
      <c r="H344" s="9" t="s">
        <v>6830</v>
      </c>
      <c r="I344" s="29">
        <v>40</v>
      </c>
      <c r="J344" s="447">
        <v>3.375</v>
      </c>
      <c r="K344" s="447">
        <f t="shared" si="10"/>
        <v>43.375</v>
      </c>
      <c r="L344" s="447">
        <f t="shared" si="11"/>
        <v>10.975000000000001</v>
      </c>
    </row>
    <row r="345" spans="1:12" x14ac:dyDescent="0.25">
      <c r="A345" s="36" t="s">
        <v>1620</v>
      </c>
      <c r="B345" s="37" t="s">
        <v>7531</v>
      </c>
      <c r="C345" s="38" t="s">
        <v>7467</v>
      </c>
      <c r="D345" s="38" t="s">
        <v>3044</v>
      </c>
      <c r="E345" s="40" t="s">
        <v>5399</v>
      </c>
      <c r="F345" s="447"/>
      <c r="G345" s="447"/>
      <c r="H345" s="9" t="s">
        <v>6162</v>
      </c>
      <c r="I345" s="29">
        <v>40</v>
      </c>
      <c r="J345" s="447">
        <v>3.375</v>
      </c>
      <c r="K345" s="447">
        <f t="shared" si="10"/>
        <v>43.375</v>
      </c>
      <c r="L345" s="447">
        <f t="shared" si="11"/>
        <v>0.27499999999999858</v>
      </c>
    </row>
    <row r="346" spans="1:12" x14ac:dyDescent="0.25">
      <c r="A346" s="36" t="s">
        <v>1620</v>
      </c>
      <c r="B346" s="37" t="s">
        <v>7532</v>
      </c>
      <c r="C346" s="38" t="s">
        <v>7467</v>
      </c>
      <c r="D346" s="38" t="s">
        <v>3044</v>
      </c>
      <c r="E346" s="54" t="s">
        <v>5363</v>
      </c>
      <c r="F346" s="447"/>
      <c r="G346" s="447"/>
      <c r="H346" s="9" t="s">
        <v>5864</v>
      </c>
      <c r="I346" s="29">
        <v>40</v>
      </c>
      <c r="J346" s="447">
        <v>3.375</v>
      </c>
      <c r="K346" s="447">
        <f t="shared" si="10"/>
        <v>43.375</v>
      </c>
      <c r="L346" s="447">
        <f t="shared" si="11"/>
        <v>3.5750000000000028</v>
      </c>
    </row>
    <row r="347" spans="1:12" x14ac:dyDescent="0.25">
      <c r="A347" s="36" t="s">
        <v>1620</v>
      </c>
      <c r="B347" s="37" t="s">
        <v>7429</v>
      </c>
      <c r="C347" s="38" t="s">
        <v>7467</v>
      </c>
      <c r="D347" s="38" t="s">
        <v>3044</v>
      </c>
      <c r="E347" s="54" t="s">
        <v>5411</v>
      </c>
      <c r="F347" s="447"/>
      <c r="G347" s="447"/>
      <c r="H347" s="9" t="s">
        <v>5223</v>
      </c>
      <c r="I347" s="29">
        <v>30</v>
      </c>
      <c r="J347" s="447">
        <v>3.375</v>
      </c>
      <c r="K347" s="447">
        <f t="shared" si="10"/>
        <v>33.375</v>
      </c>
      <c r="L347" s="447">
        <f t="shared" si="11"/>
        <v>7.5749999999999993</v>
      </c>
    </row>
    <row r="348" spans="1:12" x14ac:dyDescent="0.25">
      <c r="A348" s="36" t="s">
        <v>1620</v>
      </c>
      <c r="B348" s="37" t="s">
        <v>7533</v>
      </c>
      <c r="C348" s="38" t="s">
        <v>7467</v>
      </c>
      <c r="D348" s="38" t="s">
        <v>3044</v>
      </c>
      <c r="E348" s="54" t="s">
        <v>5399</v>
      </c>
      <c r="F348" s="447"/>
      <c r="G348" s="447"/>
      <c r="H348" s="9" t="s">
        <v>6835</v>
      </c>
      <c r="I348" s="29">
        <v>28</v>
      </c>
      <c r="J348" s="447">
        <v>3.375</v>
      </c>
      <c r="K348" s="447">
        <f t="shared" si="10"/>
        <v>31.375</v>
      </c>
      <c r="L348" s="447">
        <f t="shared" si="11"/>
        <v>7.2749999999999986</v>
      </c>
    </row>
    <row r="349" spans="1:12" x14ac:dyDescent="0.25">
      <c r="A349" s="36" t="s">
        <v>1620</v>
      </c>
      <c r="B349" s="37" t="s">
        <v>7534</v>
      </c>
      <c r="C349" s="41" t="s">
        <v>7467</v>
      </c>
      <c r="D349" s="41" t="s">
        <v>3044</v>
      </c>
      <c r="E349" s="56" t="s">
        <v>5368</v>
      </c>
      <c r="F349" s="447"/>
      <c r="G349" s="447"/>
      <c r="H349" s="9" t="s">
        <v>5535</v>
      </c>
      <c r="I349" s="29">
        <v>24</v>
      </c>
      <c r="J349" s="447">
        <v>3.375</v>
      </c>
      <c r="K349" s="447">
        <f t="shared" si="10"/>
        <v>27.375</v>
      </c>
      <c r="L349" s="447">
        <f t="shared" si="11"/>
        <v>9.1750000000000007</v>
      </c>
    </row>
    <row r="350" spans="1:12" x14ac:dyDescent="0.25">
      <c r="A350" s="36" t="s">
        <v>1620</v>
      </c>
      <c r="B350" s="37" t="s">
        <v>7535</v>
      </c>
      <c r="C350" s="38" t="s">
        <v>7467</v>
      </c>
      <c r="D350" s="38" t="s">
        <v>3044</v>
      </c>
      <c r="E350" s="54" t="s">
        <v>5363</v>
      </c>
      <c r="F350" s="447"/>
      <c r="G350" s="447"/>
      <c r="H350" s="9" t="s">
        <v>5869</v>
      </c>
      <c r="I350" s="29">
        <v>26</v>
      </c>
      <c r="J350" s="447">
        <v>3.375</v>
      </c>
      <c r="K350" s="447">
        <f t="shared" si="10"/>
        <v>29.375</v>
      </c>
      <c r="L350" s="447">
        <f t="shared" si="11"/>
        <v>9.7749999999999986</v>
      </c>
    </row>
    <row r="351" spans="1:12" x14ac:dyDescent="0.25">
      <c r="A351" s="36" t="s">
        <v>1620</v>
      </c>
      <c r="B351" s="37" t="s">
        <v>7536</v>
      </c>
      <c r="C351" s="42" t="s">
        <v>7467</v>
      </c>
      <c r="D351" s="38" t="s">
        <v>3044</v>
      </c>
      <c r="E351" s="54" t="s">
        <v>5938</v>
      </c>
      <c r="F351" s="447"/>
      <c r="G351" s="447"/>
      <c r="H351" s="9" t="s">
        <v>5874</v>
      </c>
      <c r="I351" s="29">
        <v>28</v>
      </c>
      <c r="J351" s="447">
        <v>3.375</v>
      </c>
      <c r="K351" s="447">
        <f t="shared" si="10"/>
        <v>31.375</v>
      </c>
      <c r="L351" s="447">
        <f t="shared" si="11"/>
        <v>3.0749999999999993</v>
      </c>
    </row>
    <row r="352" spans="1:12" x14ac:dyDescent="0.25">
      <c r="A352" s="36" t="s">
        <v>1620</v>
      </c>
      <c r="B352" s="37" t="s">
        <v>7537</v>
      </c>
      <c r="C352" s="38" t="s">
        <v>7467</v>
      </c>
      <c r="D352" s="38" t="s">
        <v>3044</v>
      </c>
      <c r="E352" s="54" t="s">
        <v>5851</v>
      </c>
      <c r="F352" s="447"/>
      <c r="G352" s="447"/>
      <c r="H352" s="9" t="s">
        <v>5368</v>
      </c>
      <c r="I352" s="29">
        <v>30</v>
      </c>
      <c r="J352" s="447">
        <v>3.375</v>
      </c>
      <c r="K352" s="447">
        <f t="shared" si="10"/>
        <v>33.375</v>
      </c>
      <c r="L352" s="447">
        <f t="shared" si="11"/>
        <v>8.375</v>
      </c>
    </row>
    <row r="353" spans="1:12" x14ac:dyDescent="0.25">
      <c r="A353" s="36" t="s">
        <v>1620</v>
      </c>
      <c r="B353" s="37" t="s">
        <v>7538</v>
      </c>
      <c r="C353" s="38" t="s">
        <v>7467</v>
      </c>
      <c r="D353" s="38" t="s">
        <v>3044</v>
      </c>
      <c r="E353" s="54" t="s">
        <v>6835</v>
      </c>
      <c r="F353" s="447"/>
      <c r="G353" s="447"/>
      <c r="H353" s="9" t="s">
        <v>5209</v>
      </c>
      <c r="I353" s="29">
        <v>30</v>
      </c>
      <c r="J353" s="447">
        <v>3.375</v>
      </c>
      <c r="K353" s="447">
        <f t="shared" si="10"/>
        <v>33.375</v>
      </c>
      <c r="L353" s="447">
        <f t="shared" si="11"/>
        <v>0.375</v>
      </c>
    </row>
    <row r="354" spans="1:12" x14ac:dyDescent="0.25">
      <c r="A354" s="36" t="s">
        <v>1620</v>
      </c>
      <c r="B354" s="37" t="s">
        <v>7539</v>
      </c>
      <c r="C354" s="38" t="s">
        <v>7467</v>
      </c>
      <c r="D354" s="38" t="s">
        <v>3044</v>
      </c>
      <c r="E354" s="54" t="s">
        <v>6121</v>
      </c>
      <c r="F354" s="447"/>
      <c r="G354" s="447"/>
      <c r="H354" s="9" t="s">
        <v>5956</v>
      </c>
      <c r="I354" s="29">
        <v>30</v>
      </c>
      <c r="J354" s="447">
        <v>3.375</v>
      </c>
      <c r="K354" s="447">
        <f t="shared" si="10"/>
        <v>33.375</v>
      </c>
      <c r="L354" s="447">
        <f t="shared" si="11"/>
        <v>0.47500000000000142</v>
      </c>
    </row>
    <row r="355" spans="1:12" x14ac:dyDescent="0.25">
      <c r="A355" s="36" t="s">
        <v>1620</v>
      </c>
      <c r="B355" s="37" t="s">
        <v>7540</v>
      </c>
      <c r="C355" s="39" t="s">
        <v>7467</v>
      </c>
      <c r="D355" s="39" t="s">
        <v>3044</v>
      </c>
      <c r="E355" s="55" t="s">
        <v>5611</v>
      </c>
      <c r="F355" s="447"/>
      <c r="G355" s="447"/>
      <c r="H355" s="9" t="s">
        <v>5399</v>
      </c>
      <c r="I355" s="29">
        <v>30</v>
      </c>
      <c r="J355" s="447">
        <v>3.375</v>
      </c>
      <c r="K355" s="447">
        <f t="shared" si="10"/>
        <v>33.375</v>
      </c>
      <c r="L355" s="447">
        <f t="shared" si="11"/>
        <v>7.375</v>
      </c>
    </row>
    <row r="356" spans="1:12" x14ac:dyDescent="0.25">
      <c r="A356" s="36" t="s">
        <v>1620</v>
      </c>
      <c r="B356" s="37" t="s">
        <v>7541</v>
      </c>
      <c r="C356" s="38" t="s">
        <v>7467</v>
      </c>
      <c r="D356" s="38" t="s">
        <v>3044</v>
      </c>
      <c r="E356" s="54" t="s">
        <v>5942</v>
      </c>
      <c r="F356" s="447"/>
      <c r="G356" s="447"/>
      <c r="H356" s="9" t="s">
        <v>5223</v>
      </c>
      <c r="I356" s="29">
        <v>26</v>
      </c>
      <c r="J356" s="447">
        <v>3.375</v>
      </c>
      <c r="K356" s="447">
        <f t="shared" si="10"/>
        <v>29.375</v>
      </c>
      <c r="L356" s="447">
        <f t="shared" si="11"/>
        <v>3.5749999999999993</v>
      </c>
    </row>
    <row r="357" spans="1:12" x14ac:dyDescent="0.25">
      <c r="A357" s="36" t="s">
        <v>1620</v>
      </c>
      <c r="B357" s="37" t="s">
        <v>7542</v>
      </c>
      <c r="C357" s="38" t="s">
        <v>7467</v>
      </c>
      <c r="D357" s="38" t="s">
        <v>3044</v>
      </c>
      <c r="E357" s="54" t="s">
        <v>5607</v>
      </c>
      <c r="F357" s="447"/>
      <c r="G357" s="447"/>
      <c r="H357" s="9" t="s">
        <v>6582</v>
      </c>
      <c r="I357" s="29">
        <v>30</v>
      </c>
      <c r="J357" s="447">
        <v>3.375</v>
      </c>
      <c r="K357" s="447">
        <f t="shared" si="10"/>
        <v>33.375</v>
      </c>
      <c r="L357" s="447">
        <f t="shared" si="11"/>
        <v>3.375</v>
      </c>
    </row>
    <row r="358" spans="1:12" x14ac:dyDescent="0.25">
      <c r="A358" s="36" t="s">
        <v>1620</v>
      </c>
      <c r="B358" s="37" t="s">
        <v>6426</v>
      </c>
      <c r="C358" s="38" t="s">
        <v>7468</v>
      </c>
      <c r="D358" s="38" t="s">
        <v>77</v>
      </c>
      <c r="E358" s="54" t="s">
        <v>6725</v>
      </c>
      <c r="F358" s="447"/>
      <c r="G358" s="447"/>
      <c r="H358" s="9" t="s">
        <v>7200</v>
      </c>
      <c r="I358" s="29">
        <v>32</v>
      </c>
      <c r="J358" s="447">
        <v>3.375</v>
      </c>
      <c r="K358" s="447">
        <f t="shared" si="10"/>
        <v>35.375</v>
      </c>
      <c r="L358" s="447">
        <f t="shared" si="11"/>
        <v>3.9750000000000014</v>
      </c>
    </row>
    <row r="359" spans="1:12" x14ac:dyDescent="0.25">
      <c r="A359" s="36" t="s">
        <v>887</v>
      </c>
      <c r="B359" s="37" t="s">
        <v>6430</v>
      </c>
      <c r="C359" s="38" t="s">
        <v>7468</v>
      </c>
      <c r="D359" s="38" t="s">
        <v>77</v>
      </c>
      <c r="E359" s="54" t="s">
        <v>5363</v>
      </c>
      <c r="F359" s="447"/>
      <c r="G359" s="447"/>
      <c r="H359" s="9" t="s">
        <v>6676</v>
      </c>
      <c r="I359" s="29">
        <v>32</v>
      </c>
      <c r="J359" s="447">
        <v>3.375</v>
      </c>
      <c r="K359" s="447">
        <f t="shared" si="10"/>
        <v>35.375</v>
      </c>
      <c r="L359" s="447">
        <f t="shared" si="11"/>
        <v>7.2749999999999986</v>
      </c>
    </row>
    <row r="360" spans="1:12" x14ac:dyDescent="0.25">
      <c r="A360" s="36" t="s">
        <v>887</v>
      </c>
      <c r="B360" s="37" t="s">
        <v>6434</v>
      </c>
      <c r="C360" s="38" t="s">
        <v>7468</v>
      </c>
      <c r="D360" s="38" t="s">
        <v>77</v>
      </c>
      <c r="E360" s="54" t="s">
        <v>5368</v>
      </c>
      <c r="F360" s="447"/>
      <c r="G360" s="447"/>
      <c r="H360" s="9" t="s">
        <v>5399</v>
      </c>
      <c r="I360" s="29">
        <v>30</v>
      </c>
      <c r="J360" s="447">
        <v>3.375</v>
      </c>
      <c r="K360" s="447">
        <f t="shared" si="10"/>
        <v>33.375</v>
      </c>
      <c r="L360" s="447">
        <f t="shared" si="11"/>
        <v>7.375</v>
      </c>
    </row>
    <row r="361" spans="1:12" x14ac:dyDescent="0.25">
      <c r="A361" s="36" t="s">
        <v>1620</v>
      </c>
      <c r="B361" s="37" t="s">
        <v>6436</v>
      </c>
      <c r="C361" s="38" t="s">
        <v>7468</v>
      </c>
      <c r="D361" s="38" t="s">
        <v>77</v>
      </c>
      <c r="E361" s="54" t="s">
        <v>7404</v>
      </c>
      <c r="F361" s="447"/>
      <c r="G361" s="447"/>
      <c r="H361" s="9" t="s">
        <v>5806</v>
      </c>
      <c r="I361" s="29">
        <v>24</v>
      </c>
      <c r="J361" s="447">
        <v>3.375</v>
      </c>
      <c r="K361" s="447">
        <f t="shared" si="10"/>
        <v>27.375</v>
      </c>
      <c r="L361" s="447">
        <f t="shared" si="11"/>
        <v>1.4750000000000014</v>
      </c>
    </row>
    <row r="362" spans="1:12" x14ac:dyDescent="0.25">
      <c r="A362" s="36" t="s">
        <v>1620</v>
      </c>
      <c r="B362" s="37" t="s">
        <v>6437</v>
      </c>
      <c r="C362" s="38" t="s">
        <v>7468</v>
      </c>
      <c r="D362" s="38" t="s">
        <v>77</v>
      </c>
      <c r="E362" s="54" t="s">
        <v>5516</v>
      </c>
      <c r="F362" s="447"/>
      <c r="G362" s="447"/>
      <c r="H362" s="9" t="s">
        <v>5667</v>
      </c>
      <c r="I362" s="29">
        <v>30</v>
      </c>
      <c r="J362" s="447">
        <v>3.375</v>
      </c>
      <c r="K362" s="447">
        <f t="shared" si="10"/>
        <v>33.375</v>
      </c>
      <c r="L362" s="447">
        <f t="shared" si="11"/>
        <v>7.5000000000002842E-2</v>
      </c>
    </row>
    <row r="363" spans="1:12" x14ac:dyDescent="0.25">
      <c r="A363" s="36" t="s">
        <v>1620</v>
      </c>
      <c r="B363" s="37" t="s">
        <v>6440</v>
      </c>
      <c r="C363" s="38" t="s">
        <v>7468</v>
      </c>
      <c r="D363" s="38" t="s">
        <v>77</v>
      </c>
      <c r="E363" s="54" t="s">
        <v>6741</v>
      </c>
      <c r="F363" s="447"/>
      <c r="G363" s="447"/>
      <c r="H363" s="9" t="s">
        <v>5399</v>
      </c>
      <c r="I363" s="29">
        <v>30</v>
      </c>
      <c r="J363" s="447">
        <v>3.375</v>
      </c>
      <c r="K363" s="447">
        <f t="shared" si="10"/>
        <v>33.375</v>
      </c>
      <c r="L363" s="447">
        <f t="shared" si="11"/>
        <v>7.375</v>
      </c>
    </row>
    <row r="364" spans="1:12" x14ac:dyDescent="0.25">
      <c r="A364" s="36" t="s">
        <v>1620</v>
      </c>
      <c r="B364" s="37" t="s">
        <v>6443</v>
      </c>
      <c r="C364" s="38" t="s">
        <v>7468</v>
      </c>
      <c r="D364" s="38" t="s">
        <v>77</v>
      </c>
      <c r="E364" s="54" t="s">
        <v>5938</v>
      </c>
      <c r="F364" s="447"/>
      <c r="G364" s="447"/>
      <c r="H364" s="9" t="s">
        <v>5496</v>
      </c>
      <c r="I364" s="29">
        <v>30</v>
      </c>
      <c r="J364" s="447">
        <v>3.375</v>
      </c>
      <c r="K364" s="447">
        <f t="shared" si="10"/>
        <v>33.375</v>
      </c>
      <c r="L364" s="447">
        <f t="shared" si="11"/>
        <v>7.2749999999999986</v>
      </c>
    </row>
    <row r="365" spans="1:12" x14ac:dyDescent="0.25">
      <c r="A365" s="36" t="s">
        <v>1620</v>
      </c>
      <c r="B365" s="37" t="s">
        <v>6445</v>
      </c>
      <c r="C365" s="38" t="s">
        <v>7468</v>
      </c>
      <c r="D365" s="38" t="s">
        <v>77</v>
      </c>
      <c r="E365" s="54" t="s">
        <v>5240</v>
      </c>
      <c r="F365" s="447"/>
      <c r="G365" s="447"/>
      <c r="H365" s="9" t="s">
        <v>5399</v>
      </c>
      <c r="I365" s="29">
        <v>30</v>
      </c>
      <c r="J365" s="447">
        <v>3.375</v>
      </c>
      <c r="K365" s="447">
        <f t="shared" si="10"/>
        <v>33.375</v>
      </c>
      <c r="L365" s="447">
        <f t="shared" si="11"/>
        <v>7.375</v>
      </c>
    </row>
    <row r="366" spans="1:12" x14ac:dyDescent="0.25">
      <c r="A366" s="36" t="s">
        <v>887</v>
      </c>
      <c r="B366" s="37" t="s">
        <v>6447</v>
      </c>
      <c r="C366" s="38" t="s">
        <v>7468</v>
      </c>
      <c r="D366" s="38" t="s">
        <v>77</v>
      </c>
      <c r="E366" s="54" t="s">
        <v>5373</v>
      </c>
      <c r="F366" s="447"/>
      <c r="G366" s="447"/>
      <c r="H366" s="9" t="s">
        <v>5395</v>
      </c>
      <c r="I366" s="29">
        <v>28</v>
      </c>
      <c r="J366" s="447">
        <v>3.375</v>
      </c>
      <c r="K366" s="447">
        <f t="shared" si="10"/>
        <v>31.375</v>
      </c>
      <c r="L366" s="447">
        <f t="shared" si="11"/>
        <v>6.9750000000000014</v>
      </c>
    </row>
    <row r="367" spans="1:12" x14ac:dyDescent="0.25">
      <c r="A367" s="36" t="s">
        <v>887</v>
      </c>
      <c r="B367" s="37" t="s">
        <v>6450</v>
      </c>
      <c r="C367" s="38" t="s">
        <v>7468</v>
      </c>
      <c r="D367" s="38" t="s">
        <v>77</v>
      </c>
      <c r="E367" s="54" t="s">
        <v>5377</v>
      </c>
      <c r="F367" s="447"/>
      <c r="G367" s="447"/>
      <c r="H367" s="9" t="s">
        <v>5441</v>
      </c>
      <c r="I367" s="29">
        <v>28</v>
      </c>
      <c r="J367" s="447">
        <v>3.375</v>
      </c>
      <c r="K367" s="447">
        <f t="shared" si="10"/>
        <v>31.375</v>
      </c>
      <c r="L367" s="447">
        <f t="shared" si="11"/>
        <v>6.875</v>
      </c>
    </row>
    <row r="368" spans="1:12" x14ac:dyDescent="0.25">
      <c r="A368" s="36" t="s">
        <v>1620</v>
      </c>
      <c r="B368" s="37" t="s">
        <v>6452</v>
      </c>
      <c r="C368" s="38" t="s">
        <v>7468</v>
      </c>
      <c r="D368" s="38" t="s">
        <v>77</v>
      </c>
      <c r="E368" s="54" t="s">
        <v>5960</v>
      </c>
      <c r="F368" s="447"/>
      <c r="G368" s="447"/>
      <c r="H368" s="9" t="s">
        <v>5240</v>
      </c>
      <c r="I368" s="29">
        <v>28</v>
      </c>
      <c r="J368" s="447">
        <v>3.375</v>
      </c>
      <c r="K368" s="447">
        <f t="shared" si="10"/>
        <v>31.375</v>
      </c>
      <c r="L368" s="447">
        <f t="shared" si="11"/>
        <v>3.375</v>
      </c>
    </row>
    <row r="369" spans="1:12" x14ac:dyDescent="0.25">
      <c r="A369" s="36" t="s">
        <v>887</v>
      </c>
      <c r="B369" s="37" t="s">
        <v>6454</v>
      </c>
      <c r="C369" s="38" t="s">
        <v>7468</v>
      </c>
      <c r="D369" s="38" t="s">
        <v>3287</v>
      </c>
      <c r="E369" s="54" t="s">
        <v>5408</v>
      </c>
      <c r="F369" s="447"/>
      <c r="G369" s="447"/>
      <c r="H369" s="9" t="s">
        <v>5902</v>
      </c>
      <c r="I369" s="29">
        <v>62</v>
      </c>
      <c r="J369" s="447">
        <v>3.375</v>
      </c>
      <c r="K369" s="447">
        <f t="shared" si="10"/>
        <v>65.375</v>
      </c>
      <c r="L369" s="447">
        <f t="shared" si="11"/>
        <v>0.375</v>
      </c>
    </row>
    <row r="370" spans="1:12" x14ac:dyDescent="0.25">
      <c r="A370" s="36" t="s">
        <v>1620</v>
      </c>
      <c r="B370" s="37" t="s">
        <v>6459</v>
      </c>
      <c r="C370" s="38" t="s">
        <v>7468</v>
      </c>
      <c r="D370" s="38" t="s">
        <v>3287</v>
      </c>
      <c r="E370" s="54" t="s">
        <v>6368</v>
      </c>
      <c r="F370" s="447"/>
      <c r="G370" s="447"/>
      <c r="H370" s="9" t="s">
        <v>5209</v>
      </c>
      <c r="I370" s="29">
        <v>32</v>
      </c>
      <c r="J370" s="447">
        <v>3.375</v>
      </c>
      <c r="K370" s="447">
        <f t="shared" si="10"/>
        <v>35.375</v>
      </c>
      <c r="L370" s="447">
        <f t="shared" si="11"/>
        <v>2.375</v>
      </c>
    </row>
    <row r="371" spans="1:12" x14ac:dyDescent="0.25">
      <c r="A371" s="36" t="s">
        <v>887</v>
      </c>
      <c r="B371" s="37" t="s">
        <v>6462</v>
      </c>
      <c r="C371" s="38" t="s">
        <v>7468</v>
      </c>
      <c r="D371" s="38" t="s">
        <v>3287</v>
      </c>
      <c r="E371" s="54" t="s">
        <v>5411</v>
      </c>
      <c r="F371" s="447"/>
      <c r="G371" s="447"/>
      <c r="H371" s="9" t="s">
        <v>6884</v>
      </c>
      <c r="I371" s="29">
        <v>32</v>
      </c>
      <c r="J371" s="447">
        <v>3.375</v>
      </c>
      <c r="K371" s="447">
        <f t="shared" si="10"/>
        <v>35.375</v>
      </c>
      <c r="L371" s="447">
        <f t="shared" si="11"/>
        <v>1.5750000000000028</v>
      </c>
    </row>
    <row r="372" spans="1:12" x14ac:dyDescent="0.25">
      <c r="A372" s="36" t="s">
        <v>1620</v>
      </c>
      <c r="B372" s="37" t="s">
        <v>6465</v>
      </c>
      <c r="C372" s="38" t="s">
        <v>7468</v>
      </c>
      <c r="D372" s="38" t="s">
        <v>3287</v>
      </c>
      <c r="E372" s="54" t="s">
        <v>5209</v>
      </c>
      <c r="F372" s="447"/>
      <c r="G372" s="447"/>
      <c r="H372" s="9" t="s">
        <v>5956</v>
      </c>
      <c r="I372" s="29">
        <v>32</v>
      </c>
      <c r="J372" s="447">
        <v>3.375</v>
      </c>
      <c r="K372" s="447">
        <f t="shared" si="10"/>
        <v>35.375</v>
      </c>
      <c r="L372" s="447">
        <f t="shared" si="11"/>
        <v>2.4750000000000014</v>
      </c>
    </row>
    <row r="373" spans="1:12" x14ac:dyDescent="0.25">
      <c r="A373" s="36" t="s">
        <v>887</v>
      </c>
      <c r="B373" s="37" t="s">
        <v>6470</v>
      </c>
      <c r="C373" s="38" t="s">
        <v>7468</v>
      </c>
      <c r="D373" s="38" t="s">
        <v>3287</v>
      </c>
      <c r="E373" s="54" t="s">
        <v>5411</v>
      </c>
      <c r="F373" s="447"/>
      <c r="G373" s="447"/>
      <c r="H373" s="9" t="s">
        <v>6916</v>
      </c>
      <c r="I373" s="29">
        <v>32</v>
      </c>
      <c r="J373" s="447">
        <v>3.375</v>
      </c>
      <c r="K373" s="447">
        <f t="shared" si="10"/>
        <v>35.375</v>
      </c>
      <c r="L373" s="447">
        <f t="shared" si="11"/>
        <v>5.9750000000000014</v>
      </c>
    </row>
    <row r="374" spans="1:12" x14ac:dyDescent="0.25">
      <c r="A374" s="36" t="s">
        <v>1620</v>
      </c>
      <c r="B374" s="37" t="s">
        <v>6473</v>
      </c>
      <c r="C374" s="38" t="s">
        <v>7468</v>
      </c>
      <c r="D374" s="38" t="s">
        <v>3287</v>
      </c>
      <c r="E374" s="54" t="s">
        <v>5768</v>
      </c>
      <c r="F374" s="447"/>
      <c r="G374" s="447"/>
      <c r="H374" s="9" t="s">
        <v>5931</v>
      </c>
      <c r="I374" s="29">
        <v>24</v>
      </c>
      <c r="J374" s="447">
        <v>3.375</v>
      </c>
      <c r="K374" s="447">
        <f t="shared" si="10"/>
        <v>27.375</v>
      </c>
      <c r="L374" s="447">
        <f t="shared" si="11"/>
        <v>7.2749999999999986</v>
      </c>
    </row>
    <row r="375" spans="1:12" x14ac:dyDescent="0.25">
      <c r="A375" s="36" t="s">
        <v>1620</v>
      </c>
      <c r="B375" s="37" t="s">
        <v>6476</v>
      </c>
      <c r="C375" s="38" t="s">
        <v>7468</v>
      </c>
      <c r="D375" s="38" t="s">
        <v>3287</v>
      </c>
      <c r="E375" s="54" t="s">
        <v>5516</v>
      </c>
      <c r="F375" s="447"/>
      <c r="G375" s="447"/>
      <c r="H375" s="9" t="s">
        <v>5368</v>
      </c>
      <c r="I375" s="29">
        <v>24</v>
      </c>
      <c r="J375" s="447">
        <v>3.375</v>
      </c>
      <c r="K375" s="447">
        <f t="shared" si="10"/>
        <v>27.375</v>
      </c>
      <c r="L375" s="447">
        <f t="shared" si="11"/>
        <v>2.375</v>
      </c>
    </row>
    <row r="376" spans="1:12" x14ac:dyDescent="0.25">
      <c r="A376" s="36" t="s">
        <v>887</v>
      </c>
      <c r="B376" s="37" t="s">
        <v>6479</v>
      </c>
      <c r="C376" s="38" t="s">
        <v>7468</v>
      </c>
      <c r="D376" s="38" t="s">
        <v>3287</v>
      </c>
      <c r="E376" s="54" t="s">
        <v>5419</v>
      </c>
      <c r="F376" s="447"/>
      <c r="G376" s="447"/>
      <c r="H376" s="9" t="s">
        <v>5935</v>
      </c>
      <c r="I376" s="29">
        <v>24</v>
      </c>
      <c r="J376" s="447">
        <v>3.375</v>
      </c>
      <c r="K376" s="447">
        <f t="shared" si="10"/>
        <v>27.375</v>
      </c>
      <c r="L376" s="447">
        <f t="shared" si="11"/>
        <v>0.375</v>
      </c>
    </row>
    <row r="377" spans="1:12" x14ac:dyDescent="0.25">
      <c r="A377" s="36" t="s">
        <v>1620</v>
      </c>
      <c r="B377" s="37" t="s">
        <v>6482</v>
      </c>
      <c r="C377" s="38" t="s">
        <v>7468</v>
      </c>
      <c r="D377" s="38" t="s">
        <v>3287</v>
      </c>
      <c r="E377" s="54" t="s">
        <v>5977</v>
      </c>
      <c r="F377" s="447"/>
      <c r="G377" s="447"/>
      <c r="H377" s="9" t="s">
        <v>5368</v>
      </c>
      <c r="I377" s="29">
        <v>24</v>
      </c>
      <c r="J377" s="447">
        <v>3.375</v>
      </c>
      <c r="K377" s="447">
        <f t="shared" si="10"/>
        <v>27.375</v>
      </c>
      <c r="L377" s="447">
        <f t="shared" si="11"/>
        <v>2.375</v>
      </c>
    </row>
    <row r="378" spans="1:12" x14ac:dyDescent="0.25">
      <c r="A378" s="36" t="s">
        <v>1620</v>
      </c>
      <c r="B378" s="37" t="s">
        <v>6486</v>
      </c>
      <c r="C378" s="38" t="s">
        <v>7468</v>
      </c>
      <c r="D378" s="38" t="s">
        <v>3287</v>
      </c>
      <c r="E378" s="54" t="s">
        <v>5474</v>
      </c>
      <c r="F378" s="447"/>
      <c r="G378" s="447"/>
      <c r="H378" s="9" t="s">
        <v>5399</v>
      </c>
      <c r="I378" s="29">
        <v>40</v>
      </c>
      <c r="J378" s="447">
        <v>3.375</v>
      </c>
      <c r="K378" s="447">
        <f t="shared" si="10"/>
        <v>43.375</v>
      </c>
      <c r="L378" s="447">
        <f t="shared" si="11"/>
        <v>17.375</v>
      </c>
    </row>
    <row r="379" spans="1:12" x14ac:dyDescent="0.25">
      <c r="A379" s="36" t="s">
        <v>1620</v>
      </c>
      <c r="B379" s="37" t="s">
        <v>6487</v>
      </c>
      <c r="C379" s="38" t="s">
        <v>7468</v>
      </c>
      <c r="D379" s="38" t="s">
        <v>3287</v>
      </c>
      <c r="E379" s="54" t="s">
        <v>5988</v>
      </c>
      <c r="F379" s="447"/>
      <c r="G379" s="447"/>
      <c r="H379" s="9" t="s">
        <v>5399</v>
      </c>
      <c r="I379" s="29">
        <v>40</v>
      </c>
      <c r="J379" s="447">
        <v>3.375</v>
      </c>
      <c r="K379" s="447">
        <f t="shared" si="10"/>
        <v>43.375</v>
      </c>
      <c r="L379" s="447">
        <f t="shared" si="11"/>
        <v>17.375</v>
      </c>
    </row>
    <row r="380" spans="1:12" x14ac:dyDescent="0.25">
      <c r="A380" s="36" t="s">
        <v>1620</v>
      </c>
      <c r="B380" s="37" t="s">
        <v>6491</v>
      </c>
      <c r="C380" s="38" t="s">
        <v>7468</v>
      </c>
      <c r="D380" s="38" t="s">
        <v>3389</v>
      </c>
      <c r="E380" s="54" t="s">
        <v>5647</v>
      </c>
      <c r="F380" s="447"/>
      <c r="G380" s="447"/>
      <c r="H380" s="9" t="s">
        <v>5363</v>
      </c>
      <c r="I380" s="29">
        <v>40</v>
      </c>
      <c r="J380" s="447">
        <v>3.375</v>
      </c>
      <c r="K380" s="447">
        <f t="shared" si="10"/>
        <v>43.375</v>
      </c>
      <c r="L380" s="447">
        <f t="shared" si="11"/>
        <v>3.375</v>
      </c>
    </row>
    <row r="381" spans="1:12" x14ac:dyDescent="0.25">
      <c r="A381" s="36" t="s">
        <v>1620</v>
      </c>
      <c r="B381" s="37" t="s">
        <v>6494</v>
      </c>
      <c r="C381" s="38" t="s">
        <v>7468</v>
      </c>
      <c r="D381" s="38" t="s">
        <v>3389</v>
      </c>
      <c r="E381" s="54" t="s">
        <v>7061</v>
      </c>
      <c r="F381" s="447"/>
      <c r="G381" s="447"/>
      <c r="H381" s="9" t="s">
        <v>5411</v>
      </c>
      <c r="I381" s="29">
        <v>28</v>
      </c>
      <c r="J381" s="447">
        <v>3.375</v>
      </c>
      <c r="K381" s="447">
        <f t="shared" si="10"/>
        <v>31.375</v>
      </c>
      <c r="L381" s="447">
        <f t="shared" si="11"/>
        <v>-2.625</v>
      </c>
    </row>
    <row r="382" spans="1:12" x14ac:dyDescent="0.25">
      <c r="A382" s="36" t="s">
        <v>1620</v>
      </c>
      <c r="B382" s="37" t="s">
        <v>6497</v>
      </c>
      <c r="C382" s="38" t="s">
        <v>7468</v>
      </c>
      <c r="D382" s="38" t="s">
        <v>3389</v>
      </c>
      <c r="E382" s="54" t="s">
        <v>6711</v>
      </c>
      <c r="F382" s="447"/>
      <c r="G382" s="447"/>
      <c r="H382" s="9" t="s">
        <v>5399</v>
      </c>
      <c r="I382" s="29">
        <v>28</v>
      </c>
      <c r="J382" s="447">
        <v>3.375</v>
      </c>
      <c r="K382" s="447">
        <f t="shared" si="10"/>
        <v>31.375</v>
      </c>
      <c r="L382" s="447">
        <f t="shared" si="11"/>
        <v>5.375</v>
      </c>
    </row>
    <row r="383" spans="1:12" x14ac:dyDescent="0.25">
      <c r="A383" s="36" t="s">
        <v>1620</v>
      </c>
      <c r="B383" s="37" t="s">
        <v>6499</v>
      </c>
      <c r="C383" s="38" t="s">
        <v>7468</v>
      </c>
      <c r="D383" s="38" t="s">
        <v>3389</v>
      </c>
      <c r="E383" s="54" t="s">
        <v>5441</v>
      </c>
      <c r="F383" s="447"/>
      <c r="G383" s="447"/>
      <c r="H383" s="9" t="s">
        <v>5368</v>
      </c>
      <c r="I383" s="29">
        <v>28</v>
      </c>
      <c r="J383" s="447">
        <v>3.375</v>
      </c>
      <c r="K383" s="447">
        <f t="shared" si="10"/>
        <v>31.375</v>
      </c>
      <c r="L383" s="447">
        <f t="shared" si="11"/>
        <v>6.375</v>
      </c>
    </row>
    <row r="384" spans="1:12" x14ac:dyDescent="0.25">
      <c r="A384" s="36" t="s">
        <v>1620</v>
      </c>
      <c r="B384" s="37" t="s">
        <v>6502</v>
      </c>
      <c r="C384" s="38" t="s">
        <v>7468</v>
      </c>
      <c r="D384" s="38" t="s">
        <v>3389</v>
      </c>
      <c r="E384" s="54" t="s">
        <v>5625</v>
      </c>
      <c r="F384" s="447"/>
      <c r="G384" s="447"/>
      <c r="H384" s="9" t="s">
        <v>5363</v>
      </c>
      <c r="I384" s="29">
        <v>32</v>
      </c>
      <c r="J384" s="447">
        <v>3.375</v>
      </c>
      <c r="K384" s="447">
        <f t="shared" si="10"/>
        <v>35.375</v>
      </c>
      <c r="L384" s="447">
        <f t="shared" si="11"/>
        <v>-4.625</v>
      </c>
    </row>
    <row r="385" spans="1:12" x14ac:dyDescent="0.25">
      <c r="A385" s="36" t="s">
        <v>1620</v>
      </c>
      <c r="B385" s="37" t="s">
        <v>6506</v>
      </c>
      <c r="C385" s="38" t="s">
        <v>7468</v>
      </c>
      <c r="D385" s="38" t="s">
        <v>3389</v>
      </c>
      <c r="E385" s="54" t="s">
        <v>5996</v>
      </c>
      <c r="F385" s="447"/>
      <c r="G385" s="447"/>
      <c r="H385" s="9" t="s">
        <v>5938</v>
      </c>
      <c r="I385" s="29">
        <v>28</v>
      </c>
      <c r="J385" s="447">
        <v>3.375</v>
      </c>
      <c r="K385" s="447">
        <f t="shared" si="10"/>
        <v>31.375</v>
      </c>
      <c r="L385" s="447">
        <f t="shared" si="11"/>
        <v>7.6750000000000007</v>
      </c>
    </row>
    <row r="386" spans="1:12" x14ac:dyDescent="0.25">
      <c r="A386" s="36" t="s">
        <v>1620</v>
      </c>
      <c r="B386" s="37" t="s">
        <v>6510</v>
      </c>
      <c r="C386" s="38" t="s">
        <v>7468</v>
      </c>
      <c r="D386" s="38" t="s">
        <v>3444</v>
      </c>
      <c r="E386" s="54" t="s">
        <v>5501</v>
      </c>
      <c r="F386" s="447"/>
      <c r="G386" s="447"/>
      <c r="H386" s="9" t="s">
        <v>5851</v>
      </c>
      <c r="I386" s="29">
        <v>28</v>
      </c>
      <c r="J386" s="447">
        <v>3.375</v>
      </c>
      <c r="K386" s="447">
        <f t="shared" ref="K386:K449" si="12">I386+J386</f>
        <v>31.375</v>
      </c>
      <c r="L386" s="447">
        <f t="shared" si="11"/>
        <v>11.375</v>
      </c>
    </row>
    <row r="387" spans="1:12" x14ac:dyDescent="0.25">
      <c r="A387" s="36" t="s">
        <v>1620</v>
      </c>
      <c r="B387" s="37" t="s">
        <v>6514</v>
      </c>
      <c r="C387" s="38" t="s">
        <v>7468</v>
      </c>
      <c r="D387" s="38" t="s">
        <v>3444</v>
      </c>
      <c r="E387" s="54" t="s">
        <v>5390</v>
      </c>
      <c r="F387" s="447"/>
      <c r="G387" s="447"/>
      <c r="H387" s="9" t="s">
        <v>6835</v>
      </c>
      <c r="I387" s="29">
        <v>24</v>
      </c>
      <c r="J387" s="447">
        <v>3.375</v>
      </c>
      <c r="K387" s="447">
        <f t="shared" si="12"/>
        <v>27.375</v>
      </c>
      <c r="L387" s="447">
        <f t="shared" ref="L387:L450" si="13">K387-H387</f>
        <v>3.2749999999999986</v>
      </c>
    </row>
    <row r="388" spans="1:12" x14ac:dyDescent="0.25">
      <c r="A388" s="36" t="s">
        <v>1620</v>
      </c>
      <c r="B388" s="37" t="s">
        <v>6516</v>
      </c>
      <c r="C388" s="38" t="s">
        <v>7468</v>
      </c>
      <c r="D388" s="38" t="s">
        <v>3444</v>
      </c>
      <c r="E388" s="54" t="s">
        <v>5373</v>
      </c>
      <c r="F388" s="447"/>
      <c r="G388" s="447"/>
      <c r="H388" s="9" t="s">
        <v>6121</v>
      </c>
      <c r="I388" s="29">
        <v>24</v>
      </c>
      <c r="J388" s="447">
        <v>3.375</v>
      </c>
      <c r="K388" s="447">
        <f t="shared" si="12"/>
        <v>27.375</v>
      </c>
      <c r="L388" s="447">
        <f t="shared" si="13"/>
        <v>13.375</v>
      </c>
    </row>
    <row r="389" spans="1:12" x14ac:dyDescent="0.25">
      <c r="A389" s="36" t="s">
        <v>1620</v>
      </c>
      <c r="B389" s="37" t="s">
        <v>6519</v>
      </c>
      <c r="C389" s="38" t="s">
        <v>7468</v>
      </c>
      <c r="D389" s="38" t="s">
        <v>3444</v>
      </c>
      <c r="E389" s="54" t="s">
        <v>5399</v>
      </c>
      <c r="F389" s="447"/>
      <c r="G389" s="447"/>
      <c r="H389" s="9" t="s">
        <v>5611</v>
      </c>
      <c r="I389" s="29">
        <v>24</v>
      </c>
      <c r="J389" s="447">
        <v>3.375</v>
      </c>
      <c r="K389" s="447">
        <f t="shared" si="12"/>
        <v>27.375</v>
      </c>
      <c r="L389" s="447">
        <f t="shared" si="13"/>
        <v>3.1750000000000007</v>
      </c>
    </row>
    <row r="390" spans="1:12" x14ac:dyDescent="0.25">
      <c r="A390" s="36" t="s">
        <v>1620</v>
      </c>
      <c r="B390" s="37" t="s">
        <v>6525</v>
      </c>
      <c r="C390" s="38" t="s">
        <v>7468</v>
      </c>
      <c r="D390" s="38" t="s">
        <v>3444</v>
      </c>
      <c r="E390" s="54" t="s">
        <v>5390</v>
      </c>
      <c r="F390" s="447"/>
      <c r="G390" s="447"/>
      <c r="H390" s="9" t="s">
        <v>5942</v>
      </c>
      <c r="I390" s="29">
        <v>24</v>
      </c>
      <c r="J390" s="447">
        <v>3.375</v>
      </c>
      <c r="K390" s="447">
        <f t="shared" si="12"/>
        <v>27.375</v>
      </c>
      <c r="L390" s="447">
        <f t="shared" si="13"/>
        <v>8.6750000000000007</v>
      </c>
    </row>
    <row r="391" spans="1:12" x14ac:dyDescent="0.25">
      <c r="A391" s="36" t="s">
        <v>1620</v>
      </c>
      <c r="B391" s="37" t="s">
        <v>6528</v>
      </c>
      <c r="C391" s="38" t="s">
        <v>7468</v>
      </c>
      <c r="D391" s="38" t="s">
        <v>3482</v>
      </c>
      <c r="E391" s="54" t="s">
        <v>5675</v>
      </c>
      <c r="F391" s="447"/>
      <c r="G391" s="447"/>
      <c r="H391" s="9" t="s">
        <v>5607</v>
      </c>
      <c r="I391" s="29">
        <v>30</v>
      </c>
      <c r="J391" s="447">
        <v>3.375</v>
      </c>
      <c r="K391" s="447">
        <f t="shared" si="12"/>
        <v>33.375</v>
      </c>
      <c r="L391" s="447">
        <f t="shared" si="13"/>
        <v>1.875</v>
      </c>
    </row>
    <row r="392" spans="1:12" x14ac:dyDescent="0.25">
      <c r="A392" s="36" t="s">
        <v>1620</v>
      </c>
      <c r="B392" s="37" t="s">
        <v>6530</v>
      </c>
      <c r="C392" s="38" t="s">
        <v>7468</v>
      </c>
      <c r="D392" s="38" t="s">
        <v>3482</v>
      </c>
      <c r="E392" s="54" t="s">
        <v>6241</v>
      </c>
      <c r="F392" s="447"/>
      <c r="G392" s="447"/>
      <c r="H392" s="9" t="s">
        <v>6725</v>
      </c>
      <c r="I392" s="32">
        <v>26</v>
      </c>
      <c r="J392" s="447">
        <v>3.375</v>
      </c>
      <c r="K392" s="447">
        <f t="shared" si="12"/>
        <v>29.375</v>
      </c>
      <c r="L392" s="447">
        <f t="shared" si="13"/>
        <v>-8.2250000000000014</v>
      </c>
    </row>
    <row r="393" spans="1:12" x14ac:dyDescent="0.25">
      <c r="A393" s="36" t="s">
        <v>1620</v>
      </c>
      <c r="B393" s="37" t="s">
        <v>6532</v>
      </c>
      <c r="C393" s="38" t="s">
        <v>7468</v>
      </c>
      <c r="D393" s="38" t="s">
        <v>3482</v>
      </c>
      <c r="E393" s="54" t="s">
        <v>6731</v>
      </c>
      <c r="F393" s="447"/>
      <c r="G393" s="447"/>
      <c r="H393" s="9" t="s">
        <v>7404</v>
      </c>
      <c r="I393" s="32">
        <v>28</v>
      </c>
      <c r="J393" s="447">
        <v>3.375</v>
      </c>
      <c r="K393" s="447">
        <f t="shared" si="12"/>
        <v>31.375</v>
      </c>
      <c r="L393" s="447">
        <f t="shared" si="13"/>
        <v>0.17500000000000071</v>
      </c>
    </row>
    <row r="394" spans="1:12" x14ac:dyDescent="0.25">
      <c r="A394" s="36" t="s">
        <v>1620</v>
      </c>
      <c r="B394" s="37" t="s">
        <v>6534</v>
      </c>
      <c r="C394" s="38" t="s">
        <v>7468</v>
      </c>
      <c r="D394" s="38" t="s">
        <v>3482</v>
      </c>
      <c r="E394" s="54" t="s">
        <v>5354</v>
      </c>
      <c r="F394" s="447"/>
      <c r="G394" s="447"/>
      <c r="H394" s="9" t="s">
        <v>5516</v>
      </c>
      <c r="I394" s="32">
        <v>40</v>
      </c>
      <c r="J394" s="447">
        <v>3.375</v>
      </c>
      <c r="K394" s="447">
        <f t="shared" si="12"/>
        <v>43.375</v>
      </c>
      <c r="L394" s="447">
        <f t="shared" si="13"/>
        <v>19.375</v>
      </c>
    </row>
    <row r="395" spans="1:12" x14ac:dyDescent="0.25">
      <c r="A395" s="36" t="s">
        <v>1620</v>
      </c>
      <c r="B395" s="37" t="s">
        <v>6537</v>
      </c>
      <c r="C395" s="38" t="s">
        <v>7468</v>
      </c>
      <c r="D395" s="38" t="s">
        <v>3482</v>
      </c>
      <c r="E395" s="54" t="s">
        <v>6371</v>
      </c>
      <c r="F395" s="447"/>
      <c r="G395" s="447"/>
      <c r="H395" s="9" t="s">
        <v>6741</v>
      </c>
      <c r="I395" s="32">
        <v>38</v>
      </c>
      <c r="J395" s="447">
        <v>3.375</v>
      </c>
      <c r="K395" s="447">
        <f t="shared" si="12"/>
        <v>41.375</v>
      </c>
      <c r="L395" s="447">
        <f t="shared" si="13"/>
        <v>21.675000000000001</v>
      </c>
    </row>
    <row r="396" spans="1:12" x14ac:dyDescent="0.25">
      <c r="A396" s="36" t="s">
        <v>887</v>
      </c>
      <c r="B396" s="37" t="s">
        <v>6541</v>
      </c>
      <c r="C396" s="38" t="s">
        <v>7469</v>
      </c>
      <c r="D396" s="38" t="s">
        <v>3528</v>
      </c>
      <c r="E396" s="54" t="s">
        <v>5634</v>
      </c>
      <c r="F396" s="447"/>
      <c r="G396" s="447"/>
      <c r="H396" s="9" t="s">
        <v>5938</v>
      </c>
      <c r="I396" s="32">
        <v>32</v>
      </c>
      <c r="J396" s="447">
        <v>3.375</v>
      </c>
      <c r="K396" s="447">
        <f t="shared" si="12"/>
        <v>35.375</v>
      </c>
      <c r="L396" s="447">
        <f t="shared" si="13"/>
        <v>11.675000000000001</v>
      </c>
    </row>
    <row r="397" spans="1:12" x14ac:dyDescent="0.25">
      <c r="A397" s="36" t="s">
        <v>1620</v>
      </c>
      <c r="B397" s="37" t="s">
        <v>6546</v>
      </c>
      <c r="C397" s="38" t="s">
        <v>7469</v>
      </c>
      <c r="D397" s="38" t="s">
        <v>3528</v>
      </c>
      <c r="E397" s="54" t="s">
        <v>5483</v>
      </c>
      <c r="F397" s="447"/>
      <c r="G397" s="447"/>
      <c r="H397" s="9" t="s">
        <v>5240</v>
      </c>
      <c r="I397" s="32">
        <v>40</v>
      </c>
      <c r="J397" s="447">
        <v>3.375</v>
      </c>
      <c r="K397" s="447">
        <f t="shared" si="12"/>
        <v>43.375</v>
      </c>
      <c r="L397" s="447">
        <f t="shared" si="13"/>
        <v>15.375</v>
      </c>
    </row>
    <row r="398" spans="1:12" x14ac:dyDescent="0.25">
      <c r="A398" s="36" t="s">
        <v>1620</v>
      </c>
      <c r="B398" s="37" t="s">
        <v>6550</v>
      </c>
      <c r="C398" s="38" t="s">
        <v>7469</v>
      </c>
      <c r="D398" s="38" t="s">
        <v>3528</v>
      </c>
      <c r="E398" s="54" t="s">
        <v>6851</v>
      </c>
      <c r="F398" s="447"/>
      <c r="G398" s="447"/>
      <c r="H398" s="9" t="s">
        <v>5960</v>
      </c>
      <c r="I398" s="32">
        <v>30</v>
      </c>
      <c r="J398" s="447">
        <v>3.375</v>
      </c>
      <c r="K398" s="447">
        <f t="shared" si="12"/>
        <v>33.375</v>
      </c>
      <c r="L398" s="447">
        <f t="shared" si="13"/>
        <v>-14.625</v>
      </c>
    </row>
    <row r="399" spans="1:12" x14ac:dyDescent="0.25">
      <c r="A399" s="36" t="s">
        <v>1620</v>
      </c>
      <c r="B399" s="37" t="s">
        <v>6554</v>
      </c>
      <c r="C399" s="38" t="s">
        <v>7469</v>
      </c>
      <c r="D399" s="38" t="s">
        <v>3528</v>
      </c>
      <c r="E399" s="54" t="s">
        <v>6858</v>
      </c>
      <c r="F399" s="447"/>
      <c r="G399" s="447"/>
      <c r="H399" s="9" t="s">
        <v>6368</v>
      </c>
      <c r="I399" s="32">
        <v>30</v>
      </c>
      <c r="J399" s="447">
        <v>3.375</v>
      </c>
      <c r="K399" s="447">
        <f t="shared" si="12"/>
        <v>33.375</v>
      </c>
      <c r="L399" s="447">
        <f t="shared" si="13"/>
        <v>-2.4999999999998579E-2</v>
      </c>
    </row>
    <row r="400" spans="1:12" x14ac:dyDescent="0.25">
      <c r="A400" s="36" t="s">
        <v>1620</v>
      </c>
      <c r="B400" s="37" t="s">
        <v>6557</v>
      </c>
      <c r="C400" s="42" t="s">
        <v>7469</v>
      </c>
      <c r="D400" s="38" t="s">
        <v>3528</v>
      </c>
      <c r="E400" s="54" t="s">
        <v>5363</v>
      </c>
      <c r="F400" s="447"/>
      <c r="G400" s="447"/>
      <c r="H400" s="9" t="s">
        <v>5209</v>
      </c>
      <c r="I400" s="32">
        <v>28</v>
      </c>
      <c r="J400" s="447">
        <v>3.375</v>
      </c>
      <c r="K400" s="447">
        <f t="shared" si="12"/>
        <v>31.375</v>
      </c>
      <c r="L400" s="447">
        <f t="shared" si="13"/>
        <v>-1.625</v>
      </c>
    </row>
    <row r="401" spans="1:12" x14ac:dyDescent="0.25">
      <c r="A401" s="36" t="s">
        <v>1620</v>
      </c>
      <c r="B401" s="37" t="s">
        <v>6561</v>
      </c>
      <c r="C401" s="41" t="s">
        <v>7469</v>
      </c>
      <c r="D401" s="41" t="s">
        <v>3528</v>
      </c>
      <c r="E401" s="56" t="s">
        <v>5399</v>
      </c>
      <c r="F401" s="447"/>
      <c r="G401" s="447"/>
      <c r="H401" s="9" t="s">
        <v>5768</v>
      </c>
      <c r="I401" s="32">
        <v>28</v>
      </c>
      <c r="J401" s="447">
        <v>3.375</v>
      </c>
      <c r="K401" s="447">
        <f t="shared" si="12"/>
        <v>31.375</v>
      </c>
      <c r="L401" s="447">
        <f t="shared" si="13"/>
        <v>12.375</v>
      </c>
    </row>
    <row r="402" spans="1:12" x14ac:dyDescent="0.25">
      <c r="A402" s="36" t="s">
        <v>1620</v>
      </c>
      <c r="B402" s="37" t="s">
        <v>6564</v>
      </c>
      <c r="C402" s="38" t="s">
        <v>7469</v>
      </c>
      <c r="D402" s="38" t="s">
        <v>3528</v>
      </c>
      <c r="E402" s="54" t="s">
        <v>5504</v>
      </c>
      <c r="F402" s="447"/>
      <c r="G402" s="447"/>
      <c r="H402" s="9" t="s">
        <v>5516</v>
      </c>
      <c r="I402" s="32">
        <v>24</v>
      </c>
      <c r="J402" s="447">
        <v>3.375</v>
      </c>
      <c r="K402" s="447">
        <f t="shared" si="12"/>
        <v>27.375</v>
      </c>
      <c r="L402" s="447">
        <f t="shared" si="13"/>
        <v>3.375</v>
      </c>
    </row>
    <row r="403" spans="1:12" x14ac:dyDescent="0.25">
      <c r="A403" s="36" t="s">
        <v>887</v>
      </c>
      <c r="B403" s="37" t="s">
        <v>6566</v>
      </c>
      <c r="C403" s="38" t="s">
        <v>7469</v>
      </c>
      <c r="D403" s="38" t="s">
        <v>3528</v>
      </c>
      <c r="E403" s="54" t="s">
        <v>5209</v>
      </c>
      <c r="F403" s="447"/>
      <c r="G403" s="447"/>
      <c r="H403" s="9" t="s">
        <v>5977</v>
      </c>
      <c r="I403" s="32">
        <v>44</v>
      </c>
      <c r="J403" s="447">
        <v>3.375</v>
      </c>
      <c r="K403" s="447">
        <f t="shared" si="12"/>
        <v>47.375</v>
      </c>
      <c r="L403" s="447">
        <f t="shared" si="13"/>
        <v>11.774999999999999</v>
      </c>
    </row>
    <row r="404" spans="1:12" x14ac:dyDescent="0.25">
      <c r="A404" s="36" t="s">
        <v>1620</v>
      </c>
      <c r="B404" s="37" t="s">
        <v>6569</v>
      </c>
      <c r="C404" s="42" t="s">
        <v>7469</v>
      </c>
      <c r="D404" s="38" t="s">
        <v>3528</v>
      </c>
      <c r="E404" s="54" t="s">
        <v>5607</v>
      </c>
      <c r="F404" s="447"/>
      <c r="G404" s="447"/>
      <c r="H404" s="9" t="s">
        <v>5474</v>
      </c>
      <c r="I404" s="32">
        <v>30</v>
      </c>
      <c r="J404" s="447">
        <v>3.375</v>
      </c>
      <c r="K404" s="447">
        <f t="shared" si="12"/>
        <v>33.375</v>
      </c>
      <c r="L404" s="447">
        <f t="shared" si="13"/>
        <v>2.375</v>
      </c>
    </row>
    <row r="405" spans="1:12" x14ac:dyDescent="0.25">
      <c r="A405" s="36" t="s">
        <v>1620</v>
      </c>
      <c r="B405" s="37" t="s">
        <v>6572</v>
      </c>
      <c r="C405" s="38" t="s">
        <v>7469</v>
      </c>
      <c r="D405" s="38" t="s">
        <v>3528</v>
      </c>
      <c r="E405" s="54" t="s">
        <v>5960</v>
      </c>
      <c r="F405" s="447"/>
      <c r="G405" s="447"/>
      <c r="H405" s="9" t="s">
        <v>5988</v>
      </c>
      <c r="I405" s="32">
        <v>32</v>
      </c>
      <c r="J405" s="447">
        <v>3.375</v>
      </c>
      <c r="K405" s="447">
        <f t="shared" si="12"/>
        <v>35.375</v>
      </c>
      <c r="L405" s="447">
        <f t="shared" si="13"/>
        <v>7.5000000000002842E-2</v>
      </c>
    </row>
    <row r="406" spans="1:12" x14ac:dyDescent="0.25">
      <c r="A406" s="36" t="s">
        <v>1620</v>
      </c>
      <c r="B406" s="37" t="s">
        <v>6575</v>
      </c>
      <c r="C406" s="42" t="s">
        <v>7469</v>
      </c>
      <c r="D406" s="38" t="s">
        <v>3528</v>
      </c>
      <c r="E406" s="54" t="s">
        <v>5960</v>
      </c>
      <c r="F406" s="447"/>
      <c r="G406" s="447"/>
      <c r="H406" s="9" t="s">
        <v>5647</v>
      </c>
      <c r="I406" s="32">
        <v>38</v>
      </c>
      <c r="J406" s="447">
        <v>3.375</v>
      </c>
      <c r="K406" s="447">
        <f t="shared" si="12"/>
        <v>41.375</v>
      </c>
      <c r="L406" s="447">
        <f t="shared" si="13"/>
        <v>-0.22500000000000142</v>
      </c>
    </row>
    <row r="407" spans="1:12" x14ac:dyDescent="0.25">
      <c r="A407" s="36" t="s">
        <v>887</v>
      </c>
      <c r="B407" s="37" t="s">
        <v>6580</v>
      </c>
      <c r="C407" s="38" t="s">
        <v>7469</v>
      </c>
      <c r="D407" s="38" t="s">
        <v>3528</v>
      </c>
      <c r="E407" s="54" t="s">
        <v>5750</v>
      </c>
      <c r="F407" s="447"/>
      <c r="G407" s="447"/>
      <c r="H407" s="9" t="s">
        <v>7061</v>
      </c>
      <c r="I407" s="32">
        <v>38</v>
      </c>
      <c r="J407" s="447">
        <v>3.375</v>
      </c>
      <c r="K407" s="447">
        <f t="shared" si="12"/>
        <v>41.375</v>
      </c>
      <c r="L407" s="447">
        <f t="shared" si="13"/>
        <v>-0.42499999999999716</v>
      </c>
    </row>
    <row r="408" spans="1:12" x14ac:dyDescent="0.25">
      <c r="A408" s="36" t="s">
        <v>1620</v>
      </c>
      <c r="B408" s="37" t="s">
        <v>6589</v>
      </c>
      <c r="C408" s="42" t="s">
        <v>7469</v>
      </c>
      <c r="D408" s="38" t="s">
        <v>3528</v>
      </c>
      <c r="E408" s="54" t="s">
        <v>5947</v>
      </c>
      <c r="F408" s="447"/>
      <c r="G408" s="447"/>
      <c r="H408" s="9" t="s">
        <v>6711</v>
      </c>
      <c r="I408" s="32">
        <v>38</v>
      </c>
      <c r="J408" s="447">
        <v>3.375</v>
      </c>
      <c r="K408" s="447">
        <f t="shared" si="12"/>
        <v>41.375</v>
      </c>
      <c r="L408" s="447">
        <f t="shared" si="13"/>
        <v>3.5750000000000028</v>
      </c>
    </row>
    <row r="409" spans="1:12" x14ac:dyDescent="0.25">
      <c r="A409" s="36" t="s">
        <v>887</v>
      </c>
      <c r="B409" s="37" t="s">
        <v>6592</v>
      </c>
      <c r="C409" s="38" t="s">
        <v>7469</v>
      </c>
      <c r="D409" s="38" t="s">
        <v>3528</v>
      </c>
      <c r="E409" s="54" t="s">
        <v>5240</v>
      </c>
      <c r="F409" s="447"/>
      <c r="G409" s="447"/>
      <c r="H409" s="9" t="s">
        <v>5441</v>
      </c>
      <c r="I409" s="32">
        <v>26</v>
      </c>
      <c r="J409" s="447">
        <v>3.375</v>
      </c>
      <c r="K409" s="447">
        <f t="shared" si="12"/>
        <v>29.375</v>
      </c>
      <c r="L409" s="447">
        <f t="shared" si="13"/>
        <v>4.875</v>
      </c>
    </row>
    <row r="410" spans="1:12" x14ac:dyDescent="0.25">
      <c r="A410" s="36" t="s">
        <v>887</v>
      </c>
      <c r="B410" s="37" t="s">
        <v>6597</v>
      </c>
      <c r="C410" s="38" t="s">
        <v>7469</v>
      </c>
      <c r="D410" s="38" t="s">
        <v>3528</v>
      </c>
      <c r="E410" s="54" t="s">
        <v>5223</v>
      </c>
      <c r="F410" s="447"/>
      <c r="G410" s="447"/>
      <c r="H410" s="9" t="s">
        <v>5625</v>
      </c>
      <c r="I410" s="32">
        <v>24</v>
      </c>
      <c r="J410" s="447">
        <v>3.375</v>
      </c>
      <c r="K410" s="447">
        <f t="shared" si="12"/>
        <v>27.375</v>
      </c>
      <c r="L410" s="447">
        <f t="shared" si="13"/>
        <v>-0.22500000000000142</v>
      </c>
    </row>
    <row r="411" spans="1:12" x14ac:dyDescent="0.25">
      <c r="A411" s="36" t="s">
        <v>1620</v>
      </c>
      <c r="B411" s="37" t="s">
        <v>6600</v>
      </c>
      <c r="C411" s="42" t="s">
        <v>7469</v>
      </c>
      <c r="D411" s="38" t="s">
        <v>3528</v>
      </c>
      <c r="E411" s="54" t="s">
        <v>5680</v>
      </c>
      <c r="F411" s="447"/>
      <c r="G411" s="447"/>
      <c r="H411" s="9" t="s">
        <v>5996</v>
      </c>
      <c r="I411" s="32">
        <v>30</v>
      </c>
      <c r="J411" s="447">
        <v>3.375</v>
      </c>
      <c r="K411" s="447">
        <f t="shared" si="12"/>
        <v>33.375</v>
      </c>
      <c r="L411" s="447">
        <f t="shared" si="13"/>
        <v>-3.0249999999999986</v>
      </c>
    </row>
    <row r="412" spans="1:12" x14ac:dyDescent="0.25">
      <c r="A412" s="36" t="s">
        <v>887</v>
      </c>
      <c r="B412" s="37" t="s">
        <v>6606</v>
      </c>
      <c r="C412" s="38" t="s">
        <v>7469</v>
      </c>
      <c r="D412" s="38" t="s">
        <v>3528</v>
      </c>
      <c r="E412" s="54" t="s">
        <v>5240</v>
      </c>
      <c r="F412" s="447"/>
      <c r="G412" s="447"/>
      <c r="H412" s="9" t="s">
        <v>5501</v>
      </c>
      <c r="I412" s="32">
        <v>40</v>
      </c>
      <c r="J412" s="447">
        <v>3.375</v>
      </c>
      <c r="K412" s="447">
        <f t="shared" si="12"/>
        <v>43.375</v>
      </c>
      <c r="L412" s="447">
        <f t="shared" si="13"/>
        <v>0.375</v>
      </c>
    </row>
    <row r="413" spans="1:12" x14ac:dyDescent="0.25">
      <c r="A413" s="36" t="s">
        <v>887</v>
      </c>
      <c r="B413" s="37" t="s">
        <v>6610</v>
      </c>
      <c r="C413" s="38" t="s">
        <v>7469</v>
      </c>
      <c r="D413" s="38" t="s">
        <v>3528</v>
      </c>
      <c r="E413" s="54" t="s">
        <v>5240</v>
      </c>
      <c r="F413" s="447"/>
      <c r="G413" s="447"/>
      <c r="H413" s="9" t="s">
        <v>5390</v>
      </c>
      <c r="I413" s="32">
        <v>30</v>
      </c>
      <c r="J413" s="447">
        <v>3.375</v>
      </c>
      <c r="K413" s="447">
        <f t="shared" si="12"/>
        <v>33.375</v>
      </c>
      <c r="L413" s="447">
        <f t="shared" si="13"/>
        <v>-0.125</v>
      </c>
    </row>
    <row r="414" spans="1:12" x14ac:dyDescent="0.25">
      <c r="A414" s="36" t="s">
        <v>887</v>
      </c>
      <c r="B414" s="37" t="s">
        <v>6613</v>
      </c>
      <c r="C414" s="42" t="s">
        <v>7469</v>
      </c>
      <c r="D414" s="38" t="s">
        <v>3528</v>
      </c>
      <c r="E414" s="54" t="s">
        <v>5278</v>
      </c>
      <c r="F414" s="447"/>
      <c r="G414" s="447"/>
      <c r="H414" s="9" t="s">
        <v>5373</v>
      </c>
      <c r="I414" s="32">
        <v>24</v>
      </c>
      <c r="J414" s="447">
        <v>3.375</v>
      </c>
      <c r="K414" s="447">
        <f t="shared" si="12"/>
        <v>27.375</v>
      </c>
      <c r="L414" s="447">
        <f t="shared" si="13"/>
        <v>0.77499999999999858</v>
      </c>
    </row>
    <row r="415" spans="1:12" x14ac:dyDescent="0.25">
      <c r="A415" s="36" t="s">
        <v>1620</v>
      </c>
      <c r="B415" s="37" t="s">
        <v>6615</v>
      </c>
      <c r="C415" s="42" t="s">
        <v>7469</v>
      </c>
      <c r="D415" s="38" t="s">
        <v>3528</v>
      </c>
      <c r="E415" s="54" t="s">
        <v>6903</v>
      </c>
      <c r="F415" s="447"/>
      <c r="G415" s="447"/>
      <c r="H415" s="9" t="s">
        <v>5399</v>
      </c>
      <c r="I415" s="32">
        <v>24</v>
      </c>
      <c r="J415" s="447">
        <v>3.375</v>
      </c>
      <c r="K415" s="447">
        <f t="shared" si="12"/>
        <v>27.375</v>
      </c>
      <c r="L415" s="447">
        <f t="shared" si="13"/>
        <v>1.375</v>
      </c>
    </row>
    <row r="416" spans="1:12" x14ac:dyDescent="0.25">
      <c r="A416" s="36" t="s">
        <v>887</v>
      </c>
      <c r="B416" s="37" t="s">
        <v>6619</v>
      </c>
      <c r="C416" s="38" t="s">
        <v>7469</v>
      </c>
      <c r="D416" s="38" t="s">
        <v>3528</v>
      </c>
      <c r="E416" s="54" t="s">
        <v>5296</v>
      </c>
      <c r="F416" s="447"/>
      <c r="G416" s="447"/>
      <c r="H416" s="9" t="s">
        <v>5390</v>
      </c>
      <c r="I416" s="32">
        <v>28</v>
      </c>
      <c r="J416" s="447">
        <v>3.375</v>
      </c>
      <c r="K416" s="447">
        <f t="shared" si="12"/>
        <v>31.375</v>
      </c>
      <c r="L416" s="447">
        <f t="shared" si="13"/>
        <v>-2.125</v>
      </c>
    </row>
    <row r="417" spans="1:12" x14ac:dyDescent="0.25">
      <c r="A417" s="36" t="s">
        <v>887</v>
      </c>
      <c r="B417" s="37" t="s">
        <v>6623</v>
      </c>
      <c r="C417" s="38" t="s">
        <v>7469</v>
      </c>
      <c r="D417" s="38" t="s">
        <v>3528</v>
      </c>
      <c r="E417" s="54" t="s">
        <v>5310</v>
      </c>
      <c r="F417" s="447"/>
      <c r="G417" s="447"/>
      <c r="H417" s="9" t="s">
        <v>5675</v>
      </c>
      <c r="I417" s="32">
        <v>32</v>
      </c>
      <c r="J417" s="447">
        <v>3.375</v>
      </c>
      <c r="K417" s="447">
        <f t="shared" si="12"/>
        <v>35.375</v>
      </c>
      <c r="L417" s="447">
        <f t="shared" si="13"/>
        <v>-0.125</v>
      </c>
    </row>
    <row r="418" spans="1:12" x14ac:dyDescent="0.25">
      <c r="A418" s="36" t="s">
        <v>887</v>
      </c>
      <c r="B418" s="37" t="s">
        <v>6627</v>
      </c>
      <c r="C418" s="38" t="s">
        <v>7469</v>
      </c>
      <c r="D418" s="38" t="s">
        <v>3528</v>
      </c>
      <c r="E418" s="54" t="s">
        <v>5278</v>
      </c>
      <c r="F418" s="447"/>
      <c r="G418" s="447"/>
      <c r="H418" s="9" t="s">
        <v>6241</v>
      </c>
      <c r="I418" s="32">
        <v>32</v>
      </c>
      <c r="J418" s="447">
        <v>3.375</v>
      </c>
      <c r="K418" s="447">
        <f t="shared" si="12"/>
        <v>35.375</v>
      </c>
      <c r="L418" s="447">
        <f t="shared" si="13"/>
        <v>2.1749999999999972</v>
      </c>
    </row>
    <row r="419" spans="1:12" x14ac:dyDescent="0.25">
      <c r="A419" s="36" t="s">
        <v>1620</v>
      </c>
      <c r="B419" s="37" t="s">
        <v>6631</v>
      </c>
      <c r="C419" s="42" t="s">
        <v>7469</v>
      </c>
      <c r="D419" s="38" t="s">
        <v>3528</v>
      </c>
      <c r="E419" s="54" t="s">
        <v>5614</v>
      </c>
      <c r="F419" s="447"/>
      <c r="G419" s="447"/>
      <c r="H419" s="9" t="s">
        <v>6731</v>
      </c>
      <c r="I419" s="32">
        <v>30</v>
      </c>
      <c r="J419" s="447">
        <v>3.375</v>
      </c>
      <c r="K419" s="447">
        <f t="shared" si="12"/>
        <v>33.375</v>
      </c>
      <c r="L419" s="447">
        <f t="shared" si="13"/>
        <v>3.875</v>
      </c>
    </row>
    <row r="420" spans="1:12" x14ac:dyDescent="0.25">
      <c r="A420" s="36" t="s">
        <v>887</v>
      </c>
      <c r="B420" s="37" t="s">
        <v>6634</v>
      </c>
      <c r="C420" s="38" t="s">
        <v>7469</v>
      </c>
      <c r="D420" s="38" t="s">
        <v>3528</v>
      </c>
      <c r="E420" s="54" t="s">
        <v>5337</v>
      </c>
      <c r="F420" s="447"/>
      <c r="G420" s="447"/>
      <c r="H420" s="9" t="s">
        <v>5354</v>
      </c>
      <c r="I420" s="32">
        <v>24</v>
      </c>
      <c r="J420" s="447">
        <v>3.375</v>
      </c>
      <c r="K420" s="447">
        <f t="shared" si="12"/>
        <v>27.375</v>
      </c>
      <c r="L420" s="447">
        <f t="shared" si="13"/>
        <v>5.375</v>
      </c>
    </row>
    <row r="421" spans="1:12" x14ac:dyDescent="0.25">
      <c r="A421" s="36" t="s">
        <v>1620</v>
      </c>
      <c r="B421" s="37" t="s">
        <v>6637</v>
      </c>
      <c r="C421" s="38" t="s">
        <v>7469</v>
      </c>
      <c r="D421" s="38" t="s">
        <v>3528</v>
      </c>
      <c r="E421" s="54" t="s">
        <v>6016</v>
      </c>
      <c r="F421" s="447"/>
      <c r="G421" s="447"/>
      <c r="H421" s="9" t="s">
        <v>6371</v>
      </c>
      <c r="I421" s="32">
        <v>24</v>
      </c>
      <c r="J421" s="447">
        <v>3.375</v>
      </c>
      <c r="K421" s="447">
        <f t="shared" si="12"/>
        <v>27.375</v>
      </c>
      <c r="L421" s="447">
        <f t="shared" si="13"/>
        <v>2.2749999999999986</v>
      </c>
    </row>
    <row r="422" spans="1:12" x14ac:dyDescent="0.25">
      <c r="A422" s="36" t="s">
        <v>1620</v>
      </c>
      <c r="B422" s="37" t="s">
        <v>6641</v>
      </c>
      <c r="C422" s="42" t="s">
        <v>7469</v>
      </c>
      <c r="D422" s="38" t="s">
        <v>3528</v>
      </c>
      <c r="E422" s="54" t="s">
        <v>6921</v>
      </c>
      <c r="F422" s="447"/>
      <c r="G422" s="447"/>
      <c r="H422" s="9" t="s">
        <v>5483</v>
      </c>
      <c r="I422" s="30">
        <v>30</v>
      </c>
      <c r="J422" s="447">
        <v>3.375</v>
      </c>
      <c r="K422" s="447">
        <f t="shared" si="12"/>
        <v>33.375</v>
      </c>
      <c r="L422" s="447">
        <f t="shared" si="13"/>
        <v>-8.625</v>
      </c>
    </row>
    <row r="423" spans="1:12" x14ac:dyDescent="0.25">
      <c r="A423" s="36" t="s">
        <v>1620</v>
      </c>
      <c r="B423" s="37" t="s">
        <v>6645</v>
      </c>
      <c r="C423" s="38" t="s">
        <v>7469</v>
      </c>
      <c r="D423" s="38" t="s">
        <v>3528</v>
      </c>
      <c r="E423" s="54" t="s">
        <v>5209</v>
      </c>
      <c r="F423" s="447"/>
      <c r="G423" s="447"/>
      <c r="H423" s="9" t="s">
        <v>6851</v>
      </c>
      <c r="I423" s="30">
        <v>66</v>
      </c>
      <c r="J423" s="447">
        <v>3.375</v>
      </c>
      <c r="K423" s="447">
        <f t="shared" si="12"/>
        <v>69.375</v>
      </c>
      <c r="L423" s="447">
        <f t="shared" si="13"/>
        <v>-5.625</v>
      </c>
    </row>
    <row r="424" spans="1:12" x14ac:dyDescent="0.25">
      <c r="A424" s="36" t="s">
        <v>1620</v>
      </c>
      <c r="B424" s="37" t="s">
        <v>6649</v>
      </c>
      <c r="C424" s="38" t="s">
        <v>7469</v>
      </c>
      <c r="D424" s="38" t="s">
        <v>3528</v>
      </c>
      <c r="E424" s="54" t="s">
        <v>6936</v>
      </c>
      <c r="F424" s="447"/>
      <c r="G424" s="447"/>
      <c r="H424" s="9" t="s">
        <v>6858</v>
      </c>
      <c r="I424" s="30">
        <v>76</v>
      </c>
      <c r="J424" s="447">
        <v>3.375</v>
      </c>
      <c r="K424" s="447">
        <f t="shared" si="12"/>
        <v>79.375</v>
      </c>
      <c r="L424" s="447">
        <f t="shared" si="13"/>
        <v>6.375</v>
      </c>
    </row>
    <row r="425" spans="1:12" x14ac:dyDescent="0.25">
      <c r="A425" s="36" t="s">
        <v>1620</v>
      </c>
      <c r="B425" s="37" t="s">
        <v>6653</v>
      </c>
      <c r="C425" s="38" t="s">
        <v>7469</v>
      </c>
      <c r="D425" s="38" t="s">
        <v>3528</v>
      </c>
      <c r="E425" s="54" t="s">
        <v>5240</v>
      </c>
      <c r="F425" s="447"/>
      <c r="G425" s="447"/>
      <c r="H425" s="9" t="s">
        <v>5363</v>
      </c>
      <c r="I425" s="30">
        <v>30</v>
      </c>
      <c r="J425" s="447">
        <v>3.375</v>
      </c>
      <c r="K425" s="447">
        <f t="shared" si="12"/>
        <v>33.375</v>
      </c>
      <c r="L425" s="447">
        <f t="shared" si="13"/>
        <v>-6.625</v>
      </c>
    </row>
    <row r="426" spans="1:12" x14ac:dyDescent="0.25">
      <c r="A426" s="36" t="s">
        <v>1620</v>
      </c>
      <c r="B426" s="37" t="s">
        <v>6656</v>
      </c>
      <c r="C426" s="38" t="s">
        <v>7469</v>
      </c>
      <c r="D426" s="38" t="s">
        <v>3528</v>
      </c>
      <c r="E426" s="54" t="s">
        <v>5240</v>
      </c>
      <c r="F426" s="447"/>
      <c r="G426" s="447"/>
      <c r="H426" s="9" t="s">
        <v>5399</v>
      </c>
      <c r="I426" s="30">
        <v>30</v>
      </c>
      <c r="J426" s="447">
        <v>3.375</v>
      </c>
      <c r="K426" s="447">
        <f t="shared" si="12"/>
        <v>33.375</v>
      </c>
      <c r="L426" s="447">
        <f t="shared" si="13"/>
        <v>7.375</v>
      </c>
    </row>
    <row r="427" spans="1:12" x14ac:dyDescent="0.25">
      <c r="A427" s="36" t="s">
        <v>887</v>
      </c>
      <c r="B427" s="37" t="s">
        <v>6659</v>
      </c>
      <c r="C427" s="38" t="s">
        <v>7469</v>
      </c>
      <c r="D427" s="38" t="s">
        <v>3528</v>
      </c>
      <c r="E427" s="54" t="s">
        <v>6021</v>
      </c>
      <c r="F427" s="447"/>
      <c r="G427" s="447"/>
      <c r="H427" s="9" t="s">
        <v>5504</v>
      </c>
      <c r="I427" s="30">
        <v>30</v>
      </c>
      <c r="J427" s="447">
        <v>3.375</v>
      </c>
      <c r="K427" s="447">
        <f t="shared" si="12"/>
        <v>33.375</v>
      </c>
      <c r="L427" s="447">
        <f t="shared" si="13"/>
        <v>6.5749999999999993</v>
      </c>
    </row>
    <row r="428" spans="1:12" x14ac:dyDescent="0.25">
      <c r="A428" s="36" t="s">
        <v>1620</v>
      </c>
      <c r="B428" s="37" t="s">
        <v>6662</v>
      </c>
      <c r="C428" s="38" t="s">
        <v>7469</v>
      </c>
      <c r="D428" s="38" t="s">
        <v>3528</v>
      </c>
      <c r="E428" s="54" t="s">
        <v>6435</v>
      </c>
      <c r="F428" s="447"/>
      <c r="G428" s="447"/>
      <c r="H428" s="9" t="s">
        <v>5607</v>
      </c>
      <c r="I428" s="30">
        <v>28</v>
      </c>
      <c r="J428" s="447">
        <v>3.375</v>
      </c>
      <c r="K428" s="447">
        <f t="shared" si="12"/>
        <v>31.375</v>
      </c>
      <c r="L428" s="447">
        <f t="shared" si="13"/>
        <v>-0.125</v>
      </c>
    </row>
    <row r="429" spans="1:12" x14ac:dyDescent="0.25">
      <c r="A429" s="36" t="s">
        <v>887</v>
      </c>
      <c r="B429" s="37" t="s">
        <v>6667</v>
      </c>
      <c r="C429" s="38" t="s">
        <v>7469</v>
      </c>
      <c r="D429" s="38" t="s">
        <v>3528</v>
      </c>
      <c r="E429" s="54" t="s">
        <v>5341</v>
      </c>
      <c r="F429" s="447"/>
      <c r="G429" s="447"/>
      <c r="H429" s="9" t="s">
        <v>5960</v>
      </c>
      <c r="I429" s="16">
        <v>36</v>
      </c>
      <c r="J429" s="447">
        <v>3.375</v>
      </c>
      <c r="K429" s="447">
        <f t="shared" si="12"/>
        <v>39.375</v>
      </c>
      <c r="L429" s="447">
        <f t="shared" si="13"/>
        <v>-8.625</v>
      </c>
    </row>
    <row r="430" spans="1:12" x14ac:dyDescent="0.25">
      <c r="A430" s="36" t="s">
        <v>1620</v>
      </c>
      <c r="B430" s="37" t="s">
        <v>6671</v>
      </c>
      <c r="C430" s="42" t="s">
        <v>7469</v>
      </c>
      <c r="D430" s="38" t="s">
        <v>3528</v>
      </c>
      <c r="E430" s="54" t="s">
        <v>5363</v>
      </c>
      <c r="F430" s="447"/>
      <c r="G430" s="447"/>
      <c r="H430" s="9" t="s">
        <v>5960</v>
      </c>
      <c r="I430" s="30">
        <v>36</v>
      </c>
      <c r="J430" s="447">
        <v>3.375</v>
      </c>
      <c r="K430" s="447">
        <f t="shared" si="12"/>
        <v>39.375</v>
      </c>
      <c r="L430" s="447">
        <f t="shared" si="13"/>
        <v>-8.625</v>
      </c>
    </row>
    <row r="431" spans="1:12" x14ac:dyDescent="0.25">
      <c r="A431" s="36" t="s">
        <v>887</v>
      </c>
      <c r="B431" s="37" t="s">
        <v>6674</v>
      </c>
      <c r="C431" s="38" t="s">
        <v>7469</v>
      </c>
      <c r="D431" s="38" t="s">
        <v>3528</v>
      </c>
      <c r="E431" s="54" t="s">
        <v>5337</v>
      </c>
      <c r="F431" s="447"/>
      <c r="G431" s="447"/>
      <c r="H431" s="9" t="s">
        <v>5947</v>
      </c>
      <c r="I431" s="30">
        <v>30</v>
      </c>
      <c r="J431" s="447">
        <v>3.375</v>
      </c>
      <c r="K431" s="447">
        <f t="shared" si="12"/>
        <v>33.375</v>
      </c>
      <c r="L431" s="447">
        <f t="shared" si="13"/>
        <v>-11.625</v>
      </c>
    </row>
    <row r="432" spans="1:12" x14ac:dyDescent="0.25">
      <c r="A432" s="36" t="s">
        <v>1620</v>
      </c>
      <c r="B432" s="37" t="s">
        <v>6679</v>
      </c>
      <c r="C432" s="42" t="s">
        <v>7469</v>
      </c>
      <c r="D432" s="38" t="s">
        <v>3528</v>
      </c>
      <c r="E432" s="54" t="s">
        <v>6290</v>
      </c>
      <c r="F432" s="447"/>
      <c r="G432" s="447"/>
      <c r="H432" s="9" t="s">
        <v>5680</v>
      </c>
      <c r="I432" s="30">
        <v>24</v>
      </c>
      <c r="J432" s="447">
        <v>3.375</v>
      </c>
      <c r="K432" s="447">
        <f t="shared" si="12"/>
        <v>27.375</v>
      </c>
      <c r="L432" s="447">
        <f t="shared" si="13"/>
        <v>6.375</v>
      </c>
    </row>
    <row r="433" spans="1:12" x14ac:dyDescent="0.25">
      <c r="A433" s="36" t="s">
        <v>1620</v>
      </c>
      <c r="B433" s="37" t="s">
        <v>6683</v>
      </c>
      <c r="C433" s="38" t="s">
        <v>7469</v>
      </c>
      <c r="D433" s="38" t="s">
        <v>3528</v>
      </c>
      <c r="E433" s="54" t="s">
        <v>5399</v>
      </c>
      <c r="F433" s="447"/>
      <c r="G433" s="447"/>
      <c r="H433" s="9" t="s">
        <v>6903</v>
      </c>
      <c r="I433" s="16">
        <v>28</v>
      </c>
      <c r="J433" s="447">
        <v>3.375</v>
      </c>
      <c r="K433" s="447">
        <f t="shared" si="12"/>
        <v>31.375</v>
      </c>
      <c r="L433" s="447">
        <f t="shared" si="13"/>
        <v>8.875</v>
      </c>
    </row>
    <row r="434" spans="1:12" x14ac:dyDescent="0.25">
      <c r="A434" s="36" t="s">
        <v>887</v>
      </c>
      <c r="B434" s="37" t="s">
        <v>6687</v>
      </c>
      <c r="C434" s="38" t="s">
        <v>7469</v>
      </c>
      <c r="D434" s="38" t="s">
        <v>3528</v>
      </c>
      <c r="E434" s="54" t="s">
        <v>5349</v>
      </c>
      <c r="F434" s="447"/>
      <c r="G434" s="447"/>
      <c r="H434" s="9" t="s">
        <v>5614</v>
      </c>
      <c r="I434" s="30">
        <v>28</v>
      </c>
      <c r="J434" s="447">
        <v>3.375</v>
      </c>
      <c r="K434" s="447">
        <f t="shared" si="12"/>
        <v>31.375</v>
      </c>
      <c r="L434" s="447">
        <f t="shared" si="13"/>
        <v>4.6750000000000007</v>
      </c>
    </row>
    <row r="435" spans="1:12" x14ac:dyDescent="0.25">
      <c r="A435" s="36" t="s">
        <v>1620</v>
      </c>
      <c r="B435" s="37" t="s">
        <v>6691</v>
      </c>
      <c r="C435" s="38" t="s">
        <v>7469</v>
      </c>
      <c r="D435" s="38" t="s">
        <v>3528</v>
      </c>
      <c r="E435" s="54" t="s">
        <v>6980</v>
      </c>
      <c r="F435" s="447"/>
      <c r="G435" s="447"/>
      <c r="H435" s="9" t="s">
        <v>6016</v>
      </c>
      <c r="I435" s="30">
        <v>28</v>
      </c>
      <c r="J435" s="447">
        <v>3.375</v>
      </c>
      <c r="K435" s="447">
        <f t="shared" si="12"/>
        <v>31.375</v>
      </c>
      <c r="L435" s="447">
        <f t="shared" si="13"/>
        <v>8.375</v>
      </c>
    </row>
    <row r="436" spans="1:12" x14ac:dyDescent="0.25">
      <c r="A436" s="36" t="s">
        <v>887</v>
      </c>
      <c r="B436" s="37" t="s">
        <v>6696</v>
      </c>
      <c r="C436" s="38" t="s">
        <v>7469</v>
      </c>
      <c r="D436" s="38" t="s">
        <v>3528</v>
      </c>
      <c r="E436" s="54" t="s">
        <v>5354</v>
      </c>
      <c r="F436" s="447"/>
      <c r="G436" s="447"/>
      <c r="H436" s="9" t="s">
        <v>6921</v>
      </c>
      <c r="I436" s="30">
        <v>28</v>
      </c>
      <c r="J436" s="447">
        <v>3.375</v>
      </c>
      <c r="K436" s="447">
        <f t="shared" si="12"/>
        <v>31.375</v>
      </c>
      <c r="L436" s="447">
        <f t="shared" si="13"/>
        <v>1.7749999999999986</v>
      </c>
    </row>
    <row r="437" spans="1:12" x14ac:dyDescent="0.25">
      <c r="A437" s="36" t="s">
        <v>1620</v>
      </c>
      <c r="B437" s="37" t="s">
        <v>6702</v>
      </c>
      <c r="C437" s="38" t="s">
        <v>7469</v>
      </c>
      <c r="D437" s="38" t="s">
        <v>3528</v>
      </c>
      <c r="E437" s="54" t="s">
        <v>5399</v>
      </c>
      <c r="F437" s="447"/>
      <c r="G437" s="447"/>
      <c r="H437" s="9" t="s">
        <v>5209</v>
      </c>
      <c r="I437" s="30">
        <v>28</v>
      </c>
      <c r="J437" s="447">
        <v>3.375</v>
      </c>
      <c r="K437" s="447">
        <f t="shared" si="12"/>
        <v>31.375</v>
      </c>
      <c r="L437" s="447">
        <f t="shared" si="13"/>
        <v>-1.625</v>
      </c>
    </row>
    <row r="438" spans="1:12" x14ac:dyDescent="0.25">
      <c r="A438" s="36" t="s">
        <v>1620</v>
      </c>
      <c r="B438" s="37" t="s">
        <v>6705</v>
      </c>
      <c r="C438" s="38" t="s">
        <v>7469</v>
      </c>
      <c r="D438" s="38" t="s">
        <v>3528</v>
      </c>
      <c r="E438" s="54" t="s">
        <v>5399</v>
      </c>
      <c r="F438" s="447"/>
      <c r="G438" s="447"/>
      <c r="H438" s="9" t="s">
        <v>6936</v>
      </c>
      <c r="I438" s="30">
        <v>28</v>
      </c>
      <c r="J438" s="447">
        <v>3.375</v>
      </c>
      <c r="K438" s="447">
        <f t="shared" si="12"/>
        <v>31.375</v>
      </c>
      <c r="L438" s="447">
        <f t="shared" si="13"/>
        <v>-6.625</v>
      </c>
    </row>
    <row r="439" spans="1:12" x14ac:dyDescent="0.25">
      <c r="A439" s="36" t="s">
        <v>1620</v>
      </c>
      <c r="B439" s="37" t="s">
        <v>6709</v>
      </c>
      <c r="C439" s="42" t="s">
        <v>7469</v>
      </c>
      <c r="D439" s="38" t="s">
        <v>3528</v>
      </c>
      <c r="E439" s="54" t="s">
        <v>5373</v>
      </c>
      <c r="F439" s="447"/>
      <c r="G439" s="447"/>
      <c r="H439" s="9" t="s">
        <v>5240</v>
      </c>
      <c r="I439" s="30">
        <v>28</v>
      </c>
      <c r="J439" s="447">
        <v>3.375</v>
      </c>
      <c r="K439" s="447">
        <f t="shared" si="12"/>
        <v>31.375</v>
      </c>
      <c r="L439" s="447">
        <f t="shared" si="13"/>
        <v>3.375</v>
      </c>
    </row>
    <row r="440" spans="1:12" x14ac:dyDescent="0.25">
      <c r="A440" s="36" t="s">
        <v>1620</v>
      </c>
      <c r="B440" s="37" t="s">
        <v>6714</v>
      </c>
      <c r="C440" s="38" t="s">
        <v>7469</v>
      </c>
      <c r="D440" s="38" t="s">
        <v>3528</v>
      </c>
      <c r="E440" s="54" t="s">
        <v>5337</v>
      </c>
      <c r="F440" s="447"/>
      <c r="G440" s="447"/>
      <c r="H440" s="9" t="s">
        <v>5240</v>
      </c>
      <c r="I440" s="30">
        <v>28</v>
      </c>
      <c r="J440" s="447">
        <v>3.375</v>
      </c>
      <c r="K440" s="447">
        <f t="shared" si="12"/>
        <v>31.375</v>
      </c>
      <c r="L440" s="447">
        <f t="shared" si="13"/>
        <v>3.375</v>
      </c>
    </row>
    <row r="441" spans="1:12" x14ac:dyDescent="0.25">
      <c r="A441" s="36" t="s">
        <v>1620</v>
      </c>
      <c r="B441" s="37" t="s">
        <v>6718</v>
      </c>
      <c r="C441" s="38" t="s">
        <v>7469</v>
      </c>
      <c r="D441" s="38" t="s">
        <v>3528</v>
      </c>
      <c r="E441" s="54" t="s">
        <v>5687</v>
      </c>
      <c r="F441" s="447"/>
      <c r="G441" s="447"/>
      <c r="H441" s="9" t="s">
        <v>6435</v>
      </c>
      <c r="I441" s="30">
        <v>32</v>
      </c>
      <c r="J441" s="447">
        <v>3.375</v>
      </c>
      <c r="K441" s="447">
        <f t="shared" si="12"/>
        <v>35.375</v>
      </c>
      <c r="L441" s="447">
        <f t="shared" si="13"/>
        <v>-3.625</v>
      </c>
    </row>
    <row r="442" spans="1:12" x14ac:dyDescent="0.25">
      <c r="A442" s="36" t="s">
        <v>1620</v>
      </c>
      <c r="B442" s="37" t="s">
        <v>6723</v>
      </c>
      <c r="C442" s="42" t="s">
        <v>7469</v>
      </c>
      <c r="D442" s="38" t="s">
        <v>3528</v>
      </c>
      <c r="E442" s="54" t="s">
        <v>5496</v>
      </c>
      <c r="F442" s="447"/>
      <c r="G442" s="447"/>
      <c r="H442" s="9" t="s">
        <v>5363</v>
      </c>
      <c r="I442" s="30">
        <v>30</v>
      </c>
      <c r="J442" s="447">
        <v>3.375</v>
      </c>
      <c r="K442" s="447">
        <f t="shared" si="12"/>
        <v>33.375</v>
      </c>
      <c r="L442" s="447">
        <f t="shared" si="13"/>
        <v>-6.625</v>
      </c>
    </row>
    <row r="443" spans="1:12" x14ac:dyDescent="0.25">
      <c r="A443" s="36" t="s">
        <v>1620</v>
      </c>
      <c r="B443" s="37" t="s">
        <v>6729</v>
      </c>
      <c r="C443" s="42" t="s">
        <v>7469</v>
      </c>
      <c r="D443" s="38" t="s">
        <v>3528</v>
      </c>
      <c r="E443" s="54" t="s">
        <v>5399</v>
      </c>
      <c r="F443" s="447"/>
      <c r="G443" s="447"/>
      <c r="H443" s="9" t="s">
        <v>6290</v>
      </c>
      <c r="I443" s="30">
        <v>30</v>
      </c>
      <c r="J443" s="447">
        <v>3.375</v>
      </c>
      <c r="K443" s="447">
        <f t="shared" si="12"/>
        <v>33.375</v>
      </c>
      <c r="L443" s="447">
        <f t="shared" si="13"/>
        <v>-1.2250000000000014</v>
      </c>
    </row>
    <row r="444" spans="1:12" x14ac:dyDescent="0.25">
      <c r="A444" s="36" t="s">
        <v>887</v>
      </c>
      <c r="B444" s="37" t="s">
        <v>6734</v>
      </c>
      <c r="C444" s="38" t="s">
        <v>7469</v>
      </c>
      <c r="D444" s="38" t="s">
        <v>3528</v>
      </c>
      <c r="E444" s="54" t="s">
        <v>5358</v>
      </c>
      <c r="F444" s="447"/>
      <c r="G444" s="447"/>
      <c r="H444" s="9" t="s">
        <v>5399</v>
      </c>
      <c r="I444" s="16">
        <v>34</v>
      </c>
      <c r="J444" s="447">
        <v>3.375</v>
      </c>
      <c r="K444" s="447">
        <f t="shared" si="12"/>
        <v>37.375</v>
      </c>
      <c r="L444" s="447">
        <f t="shared" si="13"/>
        <v>11.375</v>
      </c>
    </row>
    <row r="445" spans="1:12" x14ac:dyDescent="0.25">
      <c r="A445" s="36" t="s">
        <v>1620</v>
      </c>
      <c r="B445" s="37" t="s">
        <v>6739</v>
      </c>
      <c r="C445" s="42" t="s">
        <v>7469</v>
      </c>
      <c r="D445" s="38" t="s">
        <v>3528</v>
      </c>
      <c r="E445" s="54" t="s">
        <v>5240</v>
      </c>
      <c r="F445" s="447"/>
      <c r="G445" s="447"/>
      <c r="H445" s="9" t="s">
        <v>6980</v>
      </c>
      <c r="I445" s="30">
        <v>28</v>
      </c>
      <c r="J445" s="447">
        <v>3.375</v>
      </c>
      <c r="K445" s="447">
        <f t="shared" si="12"/>
        <v>31.375</v>
      </c>
      <c r="L445" s="447">
        <f t="shared" si="13"/>
        <v>3.5749999999999993</v>
      </c>
    </row>
    <row r="446" spans="1:12" x14ac:dyDescent="0.25">
      <c r="A446" s="36" t="s">
        <v>1620</v>
      </c>
      <c r="B446" s="37" t="s">
        <v>6745</v>
      </c>
      <c r="C446" s="42" t="s">
        <v>7469</v>
      </c>
      <c r="D446" s="38" t="s">
        <v>3528</v>
      </c>
      <c r="E446" s="54" t="s">
        <v>6033</v>
      </c>
      <c r="F446" s="447"/>
      <c r="G446" s="447"/>
      <c r="H446" s="9" t="s">
        <v>5399</v>
      </c>
      <c r="I446" s="30">
        <v>24</v>
      </c>
      <c r="J446" s="447">
        <v>3.375</v>
      </c>
      <c r="K446" s="447">
        <f t="shared" si="12"/>
        <v>27.375</v>
      </c>
      <c r="L446" s="447">
        <f t="shared" si="13"/>
        <v>1.375</v>
      </c>
    </row>
    <row r="447" spans="1:12" x14ac:dyDescent="0.25">
      <c r="A447" s="36" t="s">
        <v>1620</v>
      </c>
      <c r="B447" s="37" t="s">
        <v>6750</v>
      </c>
      <c r="C447" s="42" t="s">
        <v>7469</v>
      </c>
      <c r="D447" s="38" t="s">
        <v>3528</v>
      </c>
      <c r="E447" s="54" t="s">
        <v>5310</v>
      </c>
      <c r="F447" s="447"/>
      <c r="G447" s="447"/>
      <c r="H447" s="9" t="s">
        <v>5399</v>
      </c>
      <c r="I447" s="30">
        <v>26</v>
      </c>
      <c r="J447" s="447">
        <v>3.375</v>
      </c>
      <c r="K447" s="447">
        <f t="shared" si="12"/>
        <v>29.375</v>
      </c>
      <c r="L447" s="447">
        <f t="shared" si="13"/>
        <v>3.375</v>
      </c>
    </row>
    <row r="448" spans="1:12" x14ac:dyDescent="0.25">
      <c r="A448" s="36" t="s">
        <v>1620</v>
      </c>
      <c r="B448" s="37" t="s">
        <v>6757</v>
      </c>
      <c r="C448" s="42" t="s">
        <v>7469</v>
      </c>
      <c r="D448" s="38" t="s">
        <v>3528</v>
      </c>
      <c r="E448" s="54" t="s">
        <v>5349</v>
      </c>
      <c r="F448" s="447"/>
      <c r="G448" s="447"/>
      <c r="H448" s="9" t="s">
        <v>5373</v>
      </c>
      <c r="I448" s="30">
        <v>26</v>
      </c>
      <c r="J448" s="447">
        <v>3.375</v>
      </c>
      <c r="K448" s="447">
        <f t="shared" si="12"/>
        <v>29.375</v>
      </c>
      <c r="L448" s="447">
        <f t="shared" si="13"/>
        <v>2.7749999999999986</v>
      </c>
    </row>
    <row r="449" spans="1:12" x14ac:dyDescent="0.25">
      <c r="A449" s="36" t="s">
        <v>1620</v>
      </c>
      <c r="B449" s="37" t="s">
        <v>6762</v>
      </c>
      <c r="C449" s="38" t="s">
        <v>7469</v>
      </c>
      <c r="D449" s="38" t="s">
        <v>4168</v>
      </c>
      <c r="E449" s="54" t="s">
        <v>5501</v>
      </c>
      <c r="F449" s="447"/>
      <c r="G449" s="447"/>
      <c r="H449" s="9" t="s">
        <v>5337</v>
      </c>
      <c r="I449" s="30">
        <v>30</v>
      </c>
      <c r="J449" s="447">
        <v>3.375</v>
      </c>
      <c r="K449" s="447">
        <f t="shared" si="12"/>
        <v>33.375</v>
      </c>
      <c r="L449" s="447">
        <f t="shared" si="13"/>
        <v>4.375</v>
      </c>
    </row>
    <row r="450" spans="1:12" x14ac:dyDescent="0.25">
      <c r="A450" s="36" t="s">
        <v>1620</v>
      </c>
      <c r="B450" s="37" t="s">
        <v>6767</v>
      </c>
      <c r="C450" s="38" t="s">
        <v>7469</v>
      </c>
      <c r="D450" s="38" t="s">
        <v>4168</v>
      </c>
      <c r="E450" s="54" t="s">
        <v>5354</v>
      </c>
      <c r="F450" s="447"/>
      <c r="G450" s="447"/>
      <c r="H450" s="9" t="s">
        <v>5687</v>
      </c>
      <c r="I450" s="30">
        <v>30</v>
      </c>
      <c r="J450" s="447">
        <v>3.375</v>
      </c>
      <c r="K450" s="447">
        <f t="shared" ref="K450:K513" si="14">I450+J450</f>
        <v>33.375</v>
      </c>
      <c r="L450" s="447">
        <f t="shared" si="13"/>
        <v>5.875</v>
      </c>
    </row>
    <row r="451" spans="1:12" x14ac:dyDescent="0.25">
      <c r="A451" s="36" t="s">
        <v>1620</v>
      </c>
      <c r="B451" s="37" t="s">
        <v>6771</v>
      </c>
      <c r="C451" s="42" t="s">
        <v>7469</v>
      </c>
      <c r="D451" s="38" t="s">
        <v>4168</v>
      </c>
      <c r="E451" s="54" t="s">
        <v>5687</v>
      </c>
      <c r="F451" s="447"/>
      <c r="G451" s="447"/>
      <c r="H451" s="9" t="s">
        <v>5496</v>
      </c>
      <c r="I451" s="30">
        <v>30</v>
      </c>
      <c r="J451" s="447">
        <v>3.375</v>
      </c>
      <c r="K451" s="447">
        <f t="shared" si="14"/>
        <v>33.375</v>
      </c>
      <c r="L451" s="447">
        <f t="shared" ref="L451:L514" si="15">K451-H451</f>
        <v>7.2749999999999986</v>
      </c>
    </row>
    <row r="452" spans="1:12" x14ac:dyDescent="0.25">
      <c r="A452" s="36" t="s">
        <v>1620</v>
      </c>
      <c r="B452" s="37" t="s">
        <v>6773</v>
      </c>
      <c r="C452" s="38" t="s">
        <v>7469</v>
      </c>
      <c r="D452" s="38" t="s">
        <v>4168</v>
      </c>
      <c r="E452" s="54" t="s">
        <v>5363</v>
      </c>
      <c r="F452" s="447"/>
      <c r="G452" s="447"/>
      <c r="H452" s="9" t="s">
        <v>5399</v>
      </c>
      <c r="I452" s="30">
        <v>30</v>
      </c>
      <c r="J452" s="447">
        <v>3.375</v>
      </c>
      <c r="K452" s="447">
        <f t="shared" si="14"/>
        <v>33.375</v>
      </c>
      <c r="L452" s="447">
        <f t="shared" si="15"/>
        <v>7.375</v>
      </c>
    </row>
    <row r="453" spans="1:12" x14ac:dyDescent="0.25">
      <c r="A453" s="36" t="s">
        <v>1620</v>
      </c>
      <c r="B453" s="37" t="s">
        <v>6778</v>
      </c>
      <c r="C453" s="42" t="s">
        <v>7469</v>
      </c>
      <c r="D453" s="38" t="s">
        <v>4168</v>
      </c>
      <c r="E453" s="54" t="s">
        <v>5240</v>
      </c>
      <c r="F453" s="447"/>
      <c r="G453" s="447"/>
      <c r="H453" s="9" t="s">
        <v>5240</v>
      </c>
      <c r="I453" s="16">
        <v>28</v>
      </c>
      <c r="J453" s="447">
        <v>3.375</v>
      </c>
      <c r="K453" s="447">
        <f t="shared" si="14"/>
        <v>31.375</v>
      </c>
      <c r="L453" s="447">
        <f t="shared" si="15"/>
        <v>3.375</v>
      </c>
    </row>
    <row r="454" spans="1:12" x14ac:dyDescent="0.25">
      <c r="A454" s="36" t="s">
        <v>1620</v>
      </c>
      <c r="B454" s="37" t="s">
        <v>6780</v>
      </c>
      <c r="C454" s="38" t="s">
        <v>7469</v>
      </c>
      <c r="D454" s="38" t="s">
        <v>4168</v>
      </c>
      <c r="E454" s="54" t="s">
        <v>6731</v>
      </c>
      <c r="F454" s="447"/>
      <c r="G454" s="447"/>
      <c r="H454" s="9" t="s">
        <v>6033</v>
      </c>
      <c r="I454" s="16">
        <v>32</v>
      </c>
      <c r="J454" s="447">
        <v>3.375</v>
      </c>
      <c r="K454" s="447">
        <f t="shared" si="14"/>
        <v>35.375</v>
      </c>
      <c r="L454" s="447">
        <f t="shared" si="15"/>
        <v>2.7749999999999986</v>
      </c>
    </row>
    <row r="455" spans="1:12" x14ac:dyDescent="0.25">
      <c r="A455" s="36" t="s">
        <v>1620</v>
      </c>
      <c r="B455" s="37" t="s">
        <v>6783</v>
      </c>
      <c r="C455" s="38" t="s">
        <v>7469</v>
      </c>
      <c r="D455" s="38" t="s">
        <v>4168</v>
      </c>
      <c r="E455" s="54" t="s">
        <v>5296</v>
      </c>
      <c r="F455" s="447"/>
      <c r="G455" s="447"/>
      <c r="H455" s="9" t="s">
        <v>5310</v>
      </c>
      <c r="I455" s="16">
        <v>32</v>
      </c>
      <c r="J455" s="447">
        <v>3.375</v>
      </c>
      <c r="K455" s="447">
        <f t="shared" si="14"/>
        <v>35.375</v>
      </c>
      <c r="L455" s="447">
        <f t="shared" si="15"/>
        <v>0.375</v>
      </c>
    </row>
    <row r="456" spans="1:12" x14ac:dyDescent="0.25">
      <c r="A456" s="36" t="s">
        <v>1620</v>
      </c>
      <c r="B456" s="37" t="s">
        <v>6786</v>
      </c>
      <c r="C456" s="38" t="s">
        <v>7469</v>
      </c>
      <c r="D456" s="38" t="s">
        <v>4168</v>
      </c>
      <c r="E456" s="54" t="s">
        <v>7265</v>
      </c>
      <c r="F456" s="447"/>
      <c r="G456" s="447"/>
      <c r="H456" s="9" t="s">
        <v>5349</v>
      </c>
      <c r="I456" s="16">
        <v>32</v>
      </c>
      <c r="J456" s="447">
        <v>3.375</v>
      </c>
      <c r="K456" s="447">
        <f t="shared" si="14"/>
        <v>35.375</v>
      </c>
      <c r="L456" s="447">
        <f t="shared" si="15"/>
        <v>3.375</v>
      </c>
    </row>
    <row r="457" spans="1:12" x14ac:dyDescent="0.25">
      <c r="A457" s="36" t="s">
        <v>1620</v>
      </c>
      <c r="B457" s="37" t="s">
        <v>6791</v>
      </c>
      <c r="C457" s="38" t="s">
        <v>7469</v>
      </c>
      <c r="D457" s="38" t="s">
        <v>4168</v>
      </c>
      <c r="E457" s="54" t="s">
        <v>5349</v>
      </c>
      <c r="F457" s="447"/>
      <c r="G457" s="447"/>
      <c r="H457" s="9" t="s">
        <v>5501</v>
      </c>
      <c r="I457" s="30">
        <v>34</v>
      </c>
      <c r="J457" s="447">
        <v>3.375</v>
      </c>
      <c r="K457" s="447">
        <f t="shared" si="14"/>
        <v>37.375</v>
      </c>
      <c r="L457" s="447">
        <f t="shared" si="15"/>
        <v>-5.625</v>
      </c>
    </row>
    <row r="458" spans="1:12" x14ac:dyDescent="0.25">
      <c r="A458" s="36" t="s">
        <v>1620</v>
      </c>
      <c r="B458" s="37" t="s">
        <v>6793</v>
      </c>
      <c r="C458" s="38" t="s">
        <v>7469</v>
      </c>
      <c r="D458" s="38" t="s">
        <v>4168</v>
      </c>
      <c r="E458" s="54" t="s">
        <v>5399</v>
      </c>
      <c r="F458" s="447"/>
      <c r="G458" s="447"/>
      <c r="H458" s="9" t="s">
        <v>5354</v>
      </c>
      <c r="I458" s="30">
        <v>30</v>
      </c>
      <c r="J458" s="447">
        <v>3.375</v>
      </c>
      <c r="K458" s="447">
        <f t="shared" si="14"/>
        <v>33.375</v>
      </c>
      <c r="L458" s="447">
        <f t="shared" si="15"/>
        <v>11.375</v>
      </c>
    </row>
    <row r="459" spans="1:12" x14ac:dyDescent="0.25">
      <c r="A459" s="36" t="s">
        <v>1620</v>
      </c>
      <c r="B459" s="37" t="s">
        <v>6797</v>
      </c>
      <c r="C459" s="38" t="s">
        <v>7469</v>
      </c>
      <c r="D459" s="38" t="s">
        <v>4168</v>
      </c>
      <c r="E459" s="54" t="s">
        <v>6062</v>
      </c>
      <c r="F459" s="447"/>
      <c r="G459" s="447"/>
      <c r="H459" s="9" t="s">
        <v>5687</v>
      </c>
      <c r="I459" s="30">
        <v>32</v>
      </c>
      <c r="J459" s="447">
        <v>3.375</v>
      </c>
      <c r="K459" s="447">
        <f t="shared" si="14"/>
        <v>35.375</v>
      </c>
      <c r="L459" s="447">
        <f t="shared" si="15"/>
        <v>7.875</v>
      </c>
    </row>
    <row r="460" spans="1:12" x14ac:dyDescent="0.25">
      <c r="A460" s="36" t="s">
        <v>1620</v>
      </c>
      <c r="B460" s="37" t="s">
        <v>6802</v>
      </c>
      <c r="C460" s="38" t="s">
        <v>7469</v>
      </c>
      <c r="D460" s="38" t="s">
        <v>4168</v>
      </c>
      <c r="E460" s="54" t="s">
        <v>6062</v>
      </c>
      <c r="F460" s="447"/>
      <c r="G460" s="447"/>
      <c r="H460" s="9" t="s">
        <v>5363</v>
      </c>
      <c r="I460" s="30">
        <v>30</v>
      </c>
      <c r="J460" s="447">
        <v>3.375</v>
      </c>
      <c r="K460" s="447">
        <f t="shared" si="14"/>
        <v>33.375</v>
      </c>
      <c r="L460" s="447">
        <f t="shared" si="15"/>
        <v>-6.625</v>
      </c>
    </row>
    <row r="461" spans="1:12" x14ac:dyDescent="0.25">
      <c r="A461" s="36" t="s">
        <v>1620</v>
      </c>
      <c r="B461" s="37" t="s">
        <v>6806</v>
      </c>
      <c r="C461" s="38" t="s">
        <v>7469</v>
      </c>
      <c r="D461" s="38" t="s">
        <v>4168</v>
      </c>
      <c r="E461" s="54" t="s">
        <v>6720</v>
      </c>
      <c r="F461" s="447"/>
      <c r="G461" s="447"/>
      <c r="H461" s="9" t="s">
        <v>5240</v>
      </c>
      <c r="I461" s="30">
        <v>38</v>
      </c>
      <c r="J461" s="447">
        <v>3.375</v>
      </c>
      <c r="K461" s="447">
        <f t="shared" si="14"/>
        <v>41.375</v>
      </c>
      <c r="L461" s="447">
        <f t="shared" si="15"/>
        <v>13.375</v>
      </c>
    </row>
    <row r="462" spans="1:12" x14ac:dyDescent="0.25">
      <c r="A462" s="36" t="s">
        <v>1620</v>
      </c>
      <c r="B462" s="37" t="s">
        <v>6809</v>
      </c>
      <c r="C462" s="38" t="s">
        <v>7469</v>
      </c>
      <c r="D462" s="38" t="s">
        <v>4168</v>
      </c>
      <c r="E462" s="54" t="s">
        <v>6121</v>
      </c>
      <c r="F462" s="447"/>
      <c r="G462" s="447"/>
      <c r="H462" s="9" t="s">
        <v>6731</v>
      </c>
      <c r="I462" s="30">
        <v>32</v>
      </c>
      <c r="J462" s="447">
        <v>3.375</v>
      </c>
      <c r="K462" s="447">
        <f t="shared" si="14"/>
        <v>35.375</v>
      </c>
      <c r="L462" s="447">
        <f t="shared" si="15"/>
        <v>5.875</v>
      </c>
    </row>
    <row r="463" spans="1:12" x14ac:dyDescent="0.25">
      <c r="A463" s="36" t="s">
        <v>1620</v>
      </c>
      <c r="B463" s="37" t="s">
        <v>6813</v>
      </c>
      <c r="C463" s="38" t="s">
        <v>7469</v>
      </c>
      <c r="D463" s="38" t="s">
        <v>4260</v>
      </c>
      <c r="E463" s="54" t="s">
        <v>6339</v>
      </c>
      <c r="F463" s="447"/>
      <c r="G463" s="447"/>
      <c r="H463" s="9" t="s">
        <v>5296</v>
      </c>
      <c r="I463" s="16">
        <v>30</v>
      </c>
      <c r="J463" s="447">
        <v>3.375</v>
      </c>
      <c r="K463" s="447">
        <f t="shared" si="14"/>
        <v>33.375</v>
      </c>
      <c r="L463" s="447">
        <f t="shared" si="15"/>
        <v>6.875</v>
      </c>
    </row>
    <row r="464" spans="1:12" x14ac:dyDescent="0.25">
      <c r="A464" s="36" t="s">
        <v>1620</v>
      </c>
      <c r="B464" s="37" t="s">
        <v>6815</v>
      </c>
      <c r="C464" s="42" t="s">
        <v>7469</v>
      </c>
      <c r="D464" s="38" t="s">
        <v>4260</v>
      </c>
      <c r="E464" s="54" t="s">
        <v>5474</v>
      </c>
      <c r="F464" s="447"/>
      <c r="G464" s="447"/>
      <c r="H464" s="9" t="s">
        <v>7265</v>
      </c>
      <c r="I464" s="30">
        <v>30</v>
      </c>
      <c r="J464" s="447">
        <v>3.375</v>
      </c>
      <c r="K464" s="447">
        <f t="shared" si="14"/>
        <v>33.375</v>
      </c>
      <c r="L464" s="447">
        <f t="shared" si="15"/>
        <v>1.1749999999999972</v>
      </c>
    </row>
    <row r="465" spans="1:12" x14ac:dyDescent="0.25">
      <c r="A465" s="36" t="s">
        <v>1620</v>
      </c>
      <c r="B465" s="37" t="s">
        <v>6819</v>
      </c>
      <c r="C465" s="42" t="s">
        <v>7469</v>
      </c>
      <c r="D465" s="38" t="s">
        <v>4260</v>
      </c>
      <c r="E465" s="54" t="s">
        <v>5483</v>
      </c>
      <c r="F465" s="447"/>
      <c r="G465" s="447"/>
      <c r="H465" s="9" t="s">
        <v>5349</v>
      </c>
      <c r="I465" s="30">
        <v>30</v>
      </c>
      <c r="J465" s="447">
        <v>3.375</v>
      </c>
      <c r="K465" s="447">
        <f t="shared" si="14"/>
        <v>33.375</v>
      </c>
      <c r="L465" s="447">
        <f t="shared" si="15"/>
        <v>1.375</v>
      </c>
    </row>
    <row r="466" spans="1:12" x14ac:dyDescent="0.25">
      <c r="A466" s="36" t="s">
        <v>1620</v>
      </c>
      <c r="B466" s="37" t="s">
        <v>6823</v>
      </c>
      <c r="C466" s="42" t="s">
        <v>7469</v>
      </c>
      <c r="D466" s="38" t="s">
        <v>4260</v>
      </c>
      <c r="E466" s="54" t="s">
        <v>7124</v>
      </c>
      <c r="F466" s="447"/>
      <c r="G466" s="447"/>
      <c r="H466" s="9" t="s">
        <v>5399</v>
      </c>
      <c r="I466" s="30">
        <v>30</v>
      </c>
      <c r="J466" s="447">
        <v>3.375</v>
      </c>
      <c r="K466" s="447">
        <f t="shared" si="14"/>
        <v>33.375</v>
      </c>
      <c r="L466" s="447">
        <f t="shared" si="15"/>
        <v>7.375</v>
      </c>
    </row>
    <row r="467" spans="1:12" x14ac:dyDescent="0.25">
      <c r="A467" s="36" t="s">
        <v>1620</v>
      </c>
      <c r="B467" s="37" t="s">
        <v>6826</v>
      </c>
      <c r="C467" s="42" t="s">
        <v>7469</v>
      </c>
      <c r="D467" s="38" t="s">
        <v>4260</v>
      </c>
      <c r="E467" s="54" t="s">
        <v>5483</v>
      </c>
      <c r="F467" s="447"/>
      <c r="G467" s="447"/>
      <c r="H467" s="9" t="s">
        <v>6062</v>
      </c>
      <c r="I467" s="30">
        <v>30</v>
      </c>
      <c r="J467" s="447">
        <v>3.375</v>
      </c>
      <c r="K467" s="447">
        <f t="shared" si="14"/>
        <v>33.375</v>
      </c>
      <c r="L467" s="447">
        <f t="shared" si="15"/>
        <v>-3.3250000000000028</v>
      </c>
    </row>
    <row r="468" spans="1:12" x14ac:dyDescent="0.25">
      <c r="A468" s="36" t="s">
        <v>1620</v>
      </c>
      <c r="B468" s="37" t="s">
        <v>6828</v>
      </c>
      <c r="C468" s="38" t="s">
        <v>7469</v>
      </c>
      <c r="D468" s="38" t="s">
        <v>4260</v>
      </c>
      <c r="E468" s="54" t="s">
        <v>6080</v>
      </c>
      <c r="F468" s="447"/>
      <c r="G468" s="447"/>
      <c r="H468" s="9" t="s">
        <v>6062</v>
      </c>
      <c r="I468" s="30">
        <v>32</v>
      </c>
      <c r="J468" s="447">
        <v>3.375</v>
      </c>
      <c r="K468" s="447">
        <f t="shared" si="14"/>
        <v>35.375</v>
      </c>
      <c r="L468" s="447">
        <f t="shared" si="15"/>
        <v>-1.3250000000000028</v>
      </c>
    </row>
    <row r="469" spans="1:12" x14ac:dyDescent="0.25">
      <c r="A469" s="36" t="s">
        <v>1620</v>
      </c>
      <c r="B469" s="37" t="s">
        <v>6833</v>
      </c>
      <c r="C469" s="38" t="s">
        <v>7469</v>
      </c>
      <c r="D469" s="38" t="s">
        <v>4260</v>
      </c>
      <c r="E469" s="54" t="s">
        <v>5399</v>
      </c>
      <c r="F469" s="447"/>
      <c r="G469" s="447"/>
      <c r="H469" s="9" t="s">
        <v>6720</v>
      </c>
      <c r="I469" s="30">
        <v>26</v>
      </c>
      <c r="J469" s="447">
        <v>3.375</v>
      </c>
      <c r="K469" s="447">
        <f t="shared" si="14"/>
        <v>29.375</v>
      </c>
      <c r="L469" s="447">
        <f t="shared" si="15"/>
        <v>8.875</v>
      </c>
    </row>
    <row r="470" spans="1:12" x14ac:dyDescent="0.25">
      <c r="A470" s="36" t="s">
        <v>1620</v>
      </c>
      <c r="B470" s="37" t="s">
        <v>6838</v>
      </c>
      <c r="C470" s="42" t="s">
        <v>7469</v>
      </c>
      <c r="D470" s="38" t="s">
        <v>4260</v>
      </c>
      <c r="E470" s="54" t="s">
        <v>5611</v>
      </c>
      <c r="F470" s="447"/>
      <c r="G470" s="447"/>
      <c r="H470" s="9" t="s">
        <v>6121</v>
      </c>
      <c r="I470" s="30">
        <v>22</v>
      </c>
      <c r="J470" s="447">
        <v>3.375</v>
      </c>
      <c r="K470" s="447">
        <f t="shared" si="14"/>
        <v>25.375</v>
      </c>
      <c r="L470" s="447">
        <f t="shared" si="15"/>
        <v>11.375</v>
      </c>
    </row>
    <row r="471" spans="1:12" x14ac:dyDescent="0.25">
      <c r="A471" s="36" t="s">
        <v>1620</v>
      </c>
      <c r="B471" s="37" t="s">
        <v>6842</v>
      </c>
      <c r="C471" s="38" t="s">
        <v>7469</v>
      </c>
      <c r="D471" s="38" t="s">
        <v>4260</v>
      </c>
      <c r="E471" s="54" t="s">
        <v>5296</v>
      </c>
      <c r="F471" s="447"/>
      <c r="G471" s="447"/>
      <c r="H471" s="9" t="s">
        <v>6339</v>
      </c>
      <c r="I471" s="30">
        <v>28</v>
      </c>
      <c r="J471" s="447">
        <v>3.375</v>
      </c>
      <c r="K471" s="447">
        <f t="shared" si="14"/>
        <v>31.375</v>
      </c>
      <c r="L471" s="447">
        <f t="shared" si="15"/>
        <v>-6.125</v>
      </c>
    </row>
    <row r="472" spans="1:12" x14ac:dyDescent="0.25">
      <c r="A472" s="36" t="s">
        <v>1620</v>
      </c>
      <c r="B472" s="37" t="s">
        <v>6845</v>
      </c>
      <c r="C472" s="38" t="s">
        <v>7469</v>
      </c>
      <c r="D472" s="38" t="s">
        <v>4260</v>
      </c>
      <c r="E472" s="54" t="s">
        <v>5535</v>
      </c>
      <c r="F472" s="447"/>
      <c r="G472" s="447"/>
      <c r="H472" s="9" t="s">
        <v>5474</v>
      </c>
      <c r="I472" s="30">
        <v>28</v>
      </c>
      <c r="J472" s="447">
        <v>3.375</v>
      </c>
      <c r="K472" s="447">
        <f t="shared" si="14"/>
        <v>31.375</v>
      </c>
      <c r="L472" s="447">
        <f t="shared" si="15"/>
        <v>0.375</v>
      </c>
    </row>
    <row r="473" spans="1:12" x14ac:dyDescent="0.25">
      <c r="A473" s="36" t="s">
        <v>1620</v>
      </c>
      <c r="B473" s="37" t="s">
        <v>6849</v>
      </c>
      <c r="C473" s="38" t="s">
        <v>7469</v>
      </c>
      <c r="D473" s="38" t="s">
        <v>4260</v>
      </c>
      <c r="E473" s="54" t="s">
        <v>5687</v>
      </c>
      <c r="F473" s="447"/>
      <c r="G473" s="447"/>
      <c r="H473" s="9" t="s">
        <v>5483</v>
      </c>
      <c r="I473" s="30">
        <v>34</v>
      </c>
      <c r="J473" s="447">
        <v>3.375</v>
      </c>
      <c r="K473" s="447">
        <f t="shared" si="14"/>
        <v>37.375</v>
      </c>
      <c r="L473" s="447">
        <f t="shared" si="15"/>
        <v>-4.625</v>
      </c>
    </row>
    <row r="474" spans="1:12" x14ac:dyDescent="0.25">
      <c r="A474" s="36" t="s">
        <v>1620</v>
      </c>
      <c r="B474" s="37" t="s">
        <v>6856</v>
      </c>
      <c r="C474" s="38" t="s">
        <v>7469</v>
      </c>
      <c r="D474" s="38" t="s">
        <v>4260</v>
      </c>
      <c r="E474" s="54" t="s">
        <v>5687</v>
      </c>
      <c r="F474" s="447"/>
      <c r="G474" s="447"/>
      <c r="H474" s="9" t="s">
        <v>7124</v>
      </c>
      <c r="I474" s="30">
        <v>40</v>
      </c>
      <c r="J474" s="447">
        <v>3.375</v>
      </c>
      <c r="K474" s="447">
        <f t="shared" si="14"/>
        <v>43.375</v>
      </c>
      <c r="L474" s="447">
        <f t="shared" si="15"/>
        <v>-0.22500000000000142</v>
      </c>
    </row>
    <row r="475" spans="1:12" x14ac:dyDescent="0.25">
      <c r="A475" s="36" t="s">
        <v>1620</v>
      </c>
      <c r="B475" s="37" t="s">
        <v>6862</v>
      </c>
      <c r="C475" s="38" t="s">
        <v>7469</v>
      </c>
      <c r="D475" s="38" t="s">
        <v>4260</v>
      </c>
      <c r="E475" s="54" t="s">
        <v>5851</v>
      </c>
      <c r="F475" s="447"/>
      <c r="G475" s="447"/>
      <c r="H475" s="9" t="s">
        <v>5483</v>
      </c>
      <c r="I475" s="30">
        <v>38</v>
      </c>
      <c r="J475" s="447">
        <v>3.375</v>
      </c>
      <c r="K475" s="447">
        <f t="shared" si="14"/>
        <v>41.375</v>
      </c>
      <c r="L475" s="447">
        <f t="shared" si="15"/>
        <v>-0.625</v>
      </c>
    </row>
    <row r="476" spans="1:12" x14ac:dyDescent="0.25">
      <c r="A476" s="36" t="s">
        <v>1620</v>
      </c>
      <c r="B476" s="37" t="s">
        <v>6867</v>
      </c>
      <c r="C476" s="42" t="s">
        <v>7469</v>
      </c>
      <c r="D476" s="38" t="s">
        <v>4260</v>
      </c>
      <c r="E476" s="54" t="s">
        <v>5516</v>
      </c>
      <c r="F476" s="447"/>
      <c r="G476" s="447"/>
      <c r="H476" s="9" t="s">
        <v>6080</v>
      </c>
      <c r="I476" s="30">
        <v>28</v>
      </c>
      <c r="J476" s="447">
        <v>3.375</v>
      </c>
      <c r="K476" s="447">
        <f t="shared" si="14"/>
        <v>31.375</v>
      </c>
      <c r="L476" s="447">
        <f t="shared" si="15"/>
        <v>-7.125</v>
      </c>
    </row>
    <row r="477" spans="1:12" x14ac:dyDescent="0.25">
      <c r="A477" s="36" t="s">
        <v>1620</v>
      </c>
      <c r="B477" s="37" t="s">
        <v>6872</v>
      </c>
      <c r="C477" s="38" t="s">
        <v>7469</v>
      </c>
      <c r="D477" s="38" t="s">
        <v>4260</v>
      </c>
      <c r="E477" s="54" t="s">
        <v>7170</v>
      </c>
      <c r="F477" s="447"/>
      <c r="G477" s="447"/>
      <c r="H477" s="9" t="s">
        <v>5399</v>
      </c>
      <c r="I477" s="30">
        <v>28</v>
      </c>
      <c r="J477" s="447">
        <v>3.375</v>
      </c>
      <c r="K477" s="447">
        <f t="shared" si="14"/>
        <v>31.375</v>
      </c>
      <c r="L477" s="447">
        <f t="shared" si="15"/>
        <v>5.375</v>
      </c>
    </row>
    <row r="478" spans="1:12" x14ac:dyDescent="0.25">
      <c r="A478" s="36" t="s">
        <v>1620</v>
      </c>
      <c r="B478" s="37" t="s">
        <v>6876</v>
      </c>
      <c r="C478" s="38" t="s">
        <v>7469</v>
      </c>
      <c r="D478" s="38" t="s">
        <v>4260</v>
      </c>
      <c r="E478" s="54" t="s">
        <v>5368</v>
      </c>
      <c r="F478" s="447"/>
      <c r="G478" s="447"/>
      <c r="H478" s="9" t="s">
        <v>5611</v>
      </c>
      <c r="I478" s="30">
        <v>28</v>
      </c>
      <c r="J478" s="447">
        <v>3.375</v>
      </c>
      <c r="K478" s="447">
        <f t="shared" si="14"/>
        <v>31.375</v>
      </c>
      <c r="L478" s="447">
        <f t="shared" si="15"/>
        <v>7.1750000000000007</v>
      </c>
    </row>
    <row r="479" spans="1:12" x14ac:dyDescent="0.25">
      <c r="A479" s="36" t="s">
        <v>1620</v>
      </c>
      <c r="B479" s="37" t="s">
        <v>6882</v>
      </c>
      <c r="C479" s="38" t="s">
        <v>7469</v>
      </c>
      <c r="D479" s="38" t="s">
        <v>4260</v>
      </c>
      <c r="E479" s="54" t="s">
        <v>5296</v>
      </c>
      <c r="F479" s="447"/>
      <c r="G479" s="447"/>
      <c r="H479" s="9" t="s">
        <v>5296</v>
      </c>
      <c r="I479" s="30">
        <v>26</v>
      </c>
      <c r="J479" s="447">
        <v>3.375</v>
      </c>
      <c r="K479" s="447">
        <f t="shared" si="14"/>
        <v>29.375</v>
      </c>
      <c r="L479" s="447">
        <f t="shared" si="15"/>
        <v>2.875</v>
      </c>
    </row>
    <row r="480" spans="1:12" x14ac:dyDescent="0.25">
      <c r="A480" s="36" t="s">
        <v>1620</v>
      </c>
      <c r="B480" s="37" t="s">
        <v>6887</v>
      </c>
      <c r="C480" s="38" t="s">
        <v>7469</v>
      </c>
      <c r="D480" s="38" t="s">
        <v>4260</v>
      </c>
      <c r="E480" s="54" t="s">
        <v>5935</v>
      </c>
      <c r="F480" s="447"/>
      <c r="G480" s="447"/>
      <c r="H480" s="9" t="s">
        <v>5535</v>
      </c>
      <c r="I480" s="30">
        <v>22</v>
      </c>
      <c r="J480" s="447">
        <v>3.375</v>
      </c>
      <c r="K480" s="447">
        <f t="shared" si="14"/>
        <v>25.375</v>
      </c>
      <c r="L480" s="447">
        <f t="shared" si="15"/>
        <v>7.1750000000000007</v>
      </c>
    </row>
    <row r="481" spans="1:12" x14ac:dyDescent="0.25">
      <c r="A481" s="36" t="s">
        <v>1620</v>
      </c>
      <c r="B481" s="37" t="s">
        <v>6893</v>
      </c>
      <c r="C481" s="38" t="s">
        <v>7470</v>
      </c>
      <c r="D481" s="38" t="s">
        <v>4375</v>
      </c>
      <c r="E481" s="54" t="s">
        <v>5507</v>
      </c>
      <c r="F481" s="447"/>
      <c r="G481" s="447"/>
      <c r="H481" s="9" t="s">
        <v>5687</v>
      </c>
      <c r="I481" s="30">
        <v>24</v>
      </c>
      <c r="J481" s="447">
        <v>3.375</v>
      </c>
      <c r="K481" s="447">
        <f t="shared" si="14"/>
        <v>27.375</v>
      </c>
      <c r="L481" s="447">
        <f t="shared" si="15"/>
        <v>-0.125</v>
      </c>
    </row>
    <row r="482" spans="1:12" x14ac:dyDescent="0.25">
      <c r="A482" s="36" t="s">
        <v>1620</v>
      </c>
      <c r="B482" s="37" t="s">
        <v>6896</v>
      </c>
      <c r="C482" s="38" t="s">
        <v>7470</v>
      </c>
      <c r="D482" s="38" t="s">
        <v>4375</v>
      </c>
      <c r="E482" s="54" t="s">
        <v>5368</v>
      </c>
      <c r="F482" s="447"/>
      <c r="G482" s="447"/>
      <c r="H482" s="9" t="s">
        <v>5687</v>
      </c>
      <c r="I482" s="30">
        <v>24</v>
      </c>
      <c r="J482" s="447">
        <v>3.375</v>
      </c>
      <c r="K482" s="447">
        <f t="shared" si="14"/>
        <v>27.375</v>
      </c>
      <c r="L482" s="447">
        <f t="shared" si="15"/>
        <v>-0.125</v>
      </c>
    </row>
    <row r="483" spans="1:12" x14ac:dyDescent="0.25">
      <c r="A483" s="36" t="s">
        <v>1620</v>
      </c>
      <c r="B483" s="37" t="s">
        <v>6901</v>
      </c>
      <c r="C483" s="38" t="s">
        <v>7470</v>
      </c>
      <c r="D483" s="38" t="s">
        <v>4375</v>
      </c>
      <c r="E483" s="54" t="s">
        <v>6104</v>
      </c>
      <c r="F483" s="447"/>
      <c r="G483" s="447"/>
      <c r="H483" s="9" t="s">
        <v>5851</v>
      </c>
      <c r="I483" s="30">
        <v>22</v>
      </c>
      <c r="J483" s="447">
        <v>3.375</v>
      </c>
      <c r="K483" s="447">
        <f t="shared" si="14"/>
        <v>25.375</v>
      </c>
      <c r="L483" s="447">
        <f t="shared" si="15"/>
        <v>5.375</v>
      </c>
    </row>
    <row r="484" spans="1:12" x14ac:dyDescent="0.25">
      <c r="A484" s="36" t="s">
        <v>1620</v>
      </c>
      <c r="B484" s="37" t="s">
        <v>6908</v>
      </c>
      <c r="C484" s="38" t="s">
        <v>7470</v>
      </c>
      <c r="D484" s="38" t="s">
        <v>4375</v>
      </c>
      <c r="E484" s="54" t="s">
        <v>6121</v>
      </c>
      <c r="F484" s="447"/>
      <c r="G484" s="447"/>
      <c r="H484" s="9" t="s">
        <v>5516</v>
      </c>
      <c r="I484" s="30">
        <v>28</v>
      </c>
      <c r="J484" s="447">
        <v>3.375</v>
      </c>
      <c r="K484" s="447">
        <f t="shared" si="14"/>
        <v>31.375</v>
      </c>
      <c r="L484" s="447">
        <f t="shared" si="15"/>
        <v>7.375</v>
      </c>
    </row>
    <row r="485" spans="1:12" x14ac:dyDescent="0.25">
      <c r="A485" s="36" t="s">
        <v>1620</v>
      </c>
      <c r="B485" s="37" t="s">
        <v>6914</v>
      </c>
      <c r="C485" s="38" t="s">
        <v>7470</v>
      </c>
      <c r="D485" s="38" t="s">
        <v>4375</v>
      </c>
      <c r="E485" s="54" t="s">
        <v>5310</v>
      </c>
      <c r="F485" s="447"/>
      <c r="G485" s="447"/>
      <c r="H485" s="9" t="s">
        <v>7170</v>
      </c>
      <c r="I485" s="30">
        <v>32</v>
      </c>
      <c r="J485" s="447">
        <v>3.375</v>
      </c>
      <c r="K485" s="447">
        <f t="shared" si="14"/>
        <v>35.375</v>
      </c>
      <c r="L485" s="447">
        <f t="shared" si="15"/>
        <v>-13.024999999999999</v>
      </c>
    </row>
    <row r="486" spans="1:12" x14ac:dyDescent="0.25">
      <c r="A486" s="36" t="s">
        <v>1620</v>
      </c>
      <c r="B486" s="37" t="s">
        <v>6919</v>
      </c>
      <c r="C486" s="38" t="s">
        <v>7470</v>
      </c>
      <c r="D486" s="38" t="s">
        <v>4375</v>
      </c>
      <c r="E486" s="54" t="s">
        <v>5516</v>
      </c>
      <c r="F486" s="447"/>
      <c r="G486" s="447"/>
      <c r="H486" s="9" t="s">
        <v>5368</v>
      </c>
      <c r="I486" s="30">
        <v>22</v>
      </c>
      <c r="J486" s="447">
        <v>3.375</v>
      </c>
      <c r="K486" s="447">
        <f t="shared" si="14"/>
        <v>25.375</v>
      </c>
      <c r="L486" s="447">
        <f t="shared" si="15"/>
        <v>0.375</v>
      </c>
    </row>
    <row r="487" spans="1:12" x14ac:dyDescent="0.25">
      <c r="A487" s="36" t="s">
        <v>1620</v>
      </c>
      <c r="B487" s="37" t="s">
        <v>6929</v>
      </c>
      <c r="C487" s="38" t="s">
        <v>7470</v>
      </c>
      <c r="D487" s="38" t="s">
        <v>4375</v>
      </c>
      <c r="E487" s="54" t="s">
        <v>5874</v>
      </c>
      <c r="F487" s="447"/>
      <c r="G487" s="447"/>
      <c r="H487" s="9" t="s">
        <v>5296</v>
      </c>
      <c r="I487" s="30">
        <v>22</v>
      </c>
      <c r="J487" s="447">
        <v>3.375</v>
      </c>
      <c r="K487" s="447">
        <f t="shared" si="14"/>
        <v>25.375</v>
      </c>
      <c r="L487" s="447">
        <f t="shared" si="15"/>
        <v>-1.125</v>
      </c>
    </row>
    <row r="488" spans="1:12" x14ac:dyDescent="0.25">
      <c r="A488" s="36" t="s">
        <v>1620</v>
      </c>
      <c r="B488" s="37" t="s">
        <v>6934</v>
      </c>
      <c r="C488" s="38" t="s">
        <v>7470</v>
      </c>
      <c r="D488" s="38" t="s">
        <v>4375</v>
      </c>
      <c r="E488" s="54" t="s">
        <v>5386</v>
      </c>
      <c r="F488" s="447"/>
      <c r="G488" s="447"/>
      <c r="H488" s="9" t="s">
        <v>5935</v>
      </c>
      <c r="I488" s="30">
        <v>30</v>
      </c>
      <c r="J488" s="447">
        <v>3.375</v>
      </c>
      <c r="K488" s="447">
        <f t="shared" si="14"/>
        <v>33.375</v>
      </c>
      <c r="L488" s="447">
        <f t="shared" si="15"/>
        <v>6.375</v>
      </c>
    </row>
    <row r="489" spans="1:12" x14ac:dyDescent="0.25">
      <c r="A489" s="36" t="s">
        <v>1620</v>
      </c>
      <c r="B489" s="37" t="s">
        <v>6941</v>
      </c>
      <c r="C489" s="38" t="s">
        <v>7470</v>
      </c>
      <c r="D489" s="38" t="s">
        <v>4375</v>
      </c>
      <c r="E489" s="54" t="s">
        <v>6113</v>
      </c>
      <c r="F489" s="447"/>
      <c r="G489" s="447"/>
      <c r="H489" s="9" t="s">
        <v>5507</v>
      </c>
      <c r="I489" s="30">
        <v>30</v>
      </c>
      <c r="J489" s="447">
        <v>3.375</v>
      </c>
      <c r="K489" s="447">
        <f t="shared" si="14"/>
        <v>33.375</v>
      </c>
      <c r="L489" s="447">
        <f t="shared" si="15"/>
        <v>3.0749999999999993</v>
      </c>
    </row>
    <row r="490" spans="1:12" x14ac:dyDescent="0.25">
      <c r="A490" s="36" t="s">
        <v>1620</v>
      </c>
      <c r="B490" s="37" t="s">
        <v>6949</v>
      </c>
      <c r="C490" s="38" t="s">
        <v>7470</v>
      </c>
      <c r="D490" s="38" t="s">
        <v>4375</v>
      </c>
      <c r="E490" s="54" t="s">
        <v>5368</v>
      </c>
      <c r="F490" s="447"/>
      <c r="G490" s="447"/>
      <c r="H490" s="9" t="s">
        <v>5368</v>
      </c>
      <c r="I490" s="30">
        <v>26</v>
      </c>
      <c r="J490" s="447">
        <v>3.375</v>
      </c>
      <c r="K490" s="447">
        <f t="shared" si="14"/>
        <v>29.375</v>
      </c>
      <c r="L490" s="447">
        <f t="shared" si="15"/>
        <v>4.375</v>
      </c>
    </row>
    <row r="491" spans="1:12" x14ac:dyDescent="0.25">
      <c r="A491" s="36" t="s">
        <v>1620</v>
      </c>
      <c r="B491" s="37" t="s">
        <v>6955</v>
      </c>
      <c r="C491" s="38" t="s">
        <v>7470</v>
      </c>
      <c r="D491" s="38" t="s">
        <v>4375</v>
      </c>
      <c r="E491" s="54" t="s">
        <v>5611</v>
      </c>
      <c r="F491" s="447"/>
      <c r="G491" s="447"/>
      <c r="H491" s="9" t="s">
        <v>6104</v>
      </c>
      <c r="I491" s="30">
        <v>22</v>
      </c>
      <c r="J491" s="447">
        <v>3.375</v>
      </c>
      <c r="K491" s="447">
        <f t="shared" si="14"/>
        <v>25.375</v>
      </c>
      <c r="L491" s="447">
        <f t="shared" si="15"/>
        <v>9.6750000000000007</v>
      </c>
    </row>
    <row r="492" spans="1:12" x14ac:dyDescent="0.25">
      <c r="A492" s="36" t="s">
        <v>1620</v>
      </c>
      <c r="B492" s="37" t="s">
        <v>6959</v>
      </c>
      <c r="C492" s="38" t="s">
        <v>7470</v>
      </c>
      <c r="D492" s="38" t="s">
        <v>4375</v>
      </c>
      <c r="E492" s="54" t="s">
        <v>5935</v>
      </c>
      <c r="F492" s="447"/>
      <c r="G492" s="447"/>
      <c r="H492" s="9" t="s">
        <v>6121</v>
      </c>
      <c r="I492" s="30">
        <v>22</v>
      </c>
      <c r="J492" s="447">
        <v>3.375</v>
      </c>
      <c r="K492" s="447">
        <f t="shared" si="14"/>
        <v>25.375</v>
      </c>
      <c r="L492" s="447">
        <f t="shared" si="15"/>
        <v>11.375</v>
      </c>
    </row>
    <row r="493" spans="1:12" x14ac:dyDescent="0.25">
      <c r="A493" s="36" t="s">
        <v>1620</v>
      </c>
      <c r="B493" s="37" t="s">
        <v>6966</v>
      </c>
      <c r="C493" s="38" t="s">
        <v>7470</v>
      </c>
      <c r="D493" s="38" t="s">
        <v>4375</v>
      </c>
      <c r="E493" s="54" t="s">
        <v>5935</v>
      </c>
      <c r="F493" s="447"/>
      <c r="G493" s="447"/>
      <c r="H493" s="9" t="s">
        <v>5310</v>
      </c>
      <c r="I493" s="30">
        <v>28</v>
      </c>
      <c r="J493" s="447">
        <v>3.375</v>
      </c>
      <c r="K493" s="447">
        <f t="shared" si="14"/>
        <v>31.375</v>
      </c>
      <c r="L493" s="447">
        <f t="shared" si="15"/>
        <v>-3.625</v>
      </c>
    </row>
    <row r="494" spans="1:12" x14ac:dyDescent="0.25">
      <c r="A494" s="36" t="s">
        <v>1620</v>
      </c>
      <c r="B494" s="37" t="s">
        <v>6974</v>
      </c>
      <c r="C494" s="38" t="s">
        <v>7470</v>
      </c>
      <c r="D494" s="38" t="s">
        <v>4375</v>
      </c>
      <c r="E494" s="54" t="s">
        <v>6731</v>
      </c>
      <c r="F494" s="447"/>
      <c r="G494" s="447"/>
      <c r="H494" s="9" t="s">
        <v>5516</v>
      </c>
      <c r="I494" s="30">
        <v>26</v>
      </c>
      <c r="J494" s="447">
        <v>3.375</v>
      </c>
      <c r="K494" s="447">
        <f t="shared" si="14"/>
        <v>29.375</v>
      </c>
      <c r="L494" s="447">
        <f t="shared" si="15"/>
        <v>5.375</v>
      </c>
    </row>
    <row r="495" spans="1:12" x14ac:dyDescent="0.25">
      <c r="A495" s="36" t="s">
        <v>1620</v>
      </c>
      <c r="B495" s="37" t="s">
        <v>6978</v>
      </c>
      <c r="C495" s="38" t="s">
        <v>7470</v>
      </c>
      <c r="D495" s="38" t="s">
        <v>4375</v>
      </c>
      <c r="E495" s="54" t="s">
        <v>6358</v>
      </c>
      <c r="F495" s="447"/>
      <c r="G495" s="447"/>
      <c r="H495" s="9" t="s">
        <v>5874</v>
      </c>
      <c r="I495" s="27">
        <v>30</v>
      </c>
      <c r="J495" s="447">
        <v>3.375</v>
      </c>
      <c r="K495" s="447">
        <f t="shared" si="14"/>
        <v>33.375</v>
      </c>
      <c r="L495" s="447">
        <f t="shared" si="15"/>
        <v>5.0749999999999993</v>
      </c>
    </row>
    <row r="496" spans="1:12" x14ac:dyDescent="0.25">
      <c r="A496" s="36" t="s">
        <v>1620</v>
      </c>
      <c r="B496" s="37" t="s">
        <v>6984</v>
      </c>
      <c r="C496" s="38" t="s">
        <v>7470</v>
      </c>
      <c r="D496" s="38" t="s">
        <v>4375</v>
      </c>
      <c r="E496" s="54" t="s">
        <v>5399</v>
      </c>
      <c r="F496" s="447"/>
      <c r="G496" s="447"/>
      <c r="H496" s="9" t="s">
        <v>5386</v>
      </c>
      <c r="I496" s="27">
        <v>24</v>
      </c>
      <c r="J496" s="447">
        <v>3.375</v>
      </c>
      <c r="K496" s="447">
        <f t="shared" si="14"/>
        <v>27.375</v>
      </c>
      <c r="L496" s="447">
        <f t="shared" si="15"/>
        <v>1.6750000000000007</v>
      </c>
    </row>
    <row r="497" spans="1:12" x14ac:dyDescent="0.25">
      <c r="A497" s="36" t="s">
        <v>1620</v>
      </c>
      <c r="B497" s="37" t="s">
        <v>6989</v>
      </c>
      <c r="C497" s="38" t="s">
        <v>7470</v>
      </c>
      <c r="D497" s="38" t="s">
        <v>4375</v>
      </c>
      <c r="E497" s="54" t="s">
        <v>5368</v>
      </c>
      <c r="F497" s="447"/>
      <c r="G497" s="447"/>
      <c r="H497" s="9" t="s">
        <v>6113</v>
      </c>
      <c r="I497" s="27">
        <v>24</v>
      </c>
      <c r="J497" s="447">
        <v>3.375</v>
      </c>
      <c r="K497" s="447">
        <f t="shared" si="14"/>
        <v>27.375</v>
      </c>
      <c r="L497" s="447">
        <f t="shared" si="15"/>
        <v>5.0749999999999993</v>
      </c>
    </row>
    <row r="498" spans="1:12" x14ac:dyDescent="0.25">
      <c r="A498" s="36" t="s">
        <v>1620</v>
      </c>
      <c r="B498" s="37" t="s">
        <v>6994</v>
      </c>
      <c r="C498" s="38" t="s">
        <v>7470</v>
      </c>
      <c r="D498" s="38" t="s">
        <v>4375</v>
      </c>
      <c r="E498" s="54" t="s">
        <v>5399</v>
      </c>
      <c r="F498" s="447"/>
      <c r="G498" s="447"/>
      <c r="H498" s="9" t="s">
        <v>5368</v>
      </c>
      <c r="I498" s="27">
        <v>26</v>
      </c>
      <c r="J498" s="447">
        <v>3.375</v>
      </c>
      <c r="K498" s="447">
        <f t="shared" si="14"/>
        <v>29.375</v>
      </c>
      <c r="L498" s="447">
        <f t="shared" si="15"/>
        <v>4.375</v>
      </c>
    </row>
    <row r="499" spans="1:12" x14ac:dyDescent="0.25">
      <c r="A499" s="36" t="s">
        <v>1620</v>
      </c>
      <c r="B499" s="37" t="s">
        <v>7010</v>
      </c>
      <c r="C499" s="38" t="s">
        <v>7470</v>
      </c>
      <c r="D499" s="38" t="s">
        <v>4375</v>
      </c>
      <c r="E499" s="54" t="s">
        <v>5377</v>
      </c>
      <c r="F499" s="447"/>
      <c r="G499" s="447"/>
      <c r="H499" s="9" t="s">
        <v>5611</v>
      </c>
      <c r="I499" s="27">
        <v>28</v>
      </c>
      <c r="J499" s="447">
        <v>3.375</v>
      </c>
      <c r="K499" s="447">
        <f t="shared" si="14"/>
        <v>31.375</v>
      </c>
      <c r="L499" s="447">
        <f t="shared" si="15"/>
        <v>7.1750000000000007</v>
      </c>
    </row>
    <row r="500" spans="1:12" x14ac:dyDescent="0.25">
      <c r="A500" s="36" t="s">
        <v>1620</v>
      </c>
      <c r="B500" s="37" t="s">
        <v>7018</v>
      </c>
      <c r="C500" s="38" t="s">
        <v>7470</v>
      </c>
      <c r="D500" s="38" t="s">
        <v>4375</v>
      </c>
      <c r="E500" s="54" t="s">
        <v>5403</v>
      </c>
      <c r="F500" s="447"/>
      <c r="G500" s="447"/>
      <c r="H500" s="9" t="s">
        <v>5935</v>
      </c>
      <c r="I500" s="27">
        <v>26</v>
      </c>
      <c r="J500" s="447">
        <v>3.375</v>
      </c>
      <c r="K500" s="447">
        <f t="shared" si="14"/>
        <v>29.375</v>
      </c>
      <c r="L500" s="447">
        <f t="shared" si="15"/>
        <v>2.375</v>
      </c>
    </row>
    <row r="501" spans="1:12" x14ac:dyDescent="0.25">
      <c r="A501" s="36" t="s">
        <v>1620</v>
      </c>
      <c r="B501" s="37" t="s">
        <v>7027</v>
      </c>
      <c r="C501" s="38" t="s">
        <v>7470</v>
      </c>
      <c r="D501" s="38" t="s">
        <v>4375</v>
      </c>
      <c r="E501" s="54" t="s">
        <v>5504</v>
      </c>
      <c r="F501" s="447"/>
      <c r="G501" s="447"/>
      <c r="H501" s="9" t="s">
        <v>5935</v>
      </c>
      <c r="I501" s="27">
        <v>26</v>
      </c>
      <c r="J501" s="447">
        <v>3.375</v>
      </c>
      <c r="K501" s="447">
        <f t="shared" si="14"/>
        <v>29.375</v>
      </c>
      <c r="L501" s="447">
        <f t="shared" si="15"/>
        <v>2.375</v>
      </c>
    </row>
    <row r="502" spans="1:12" x14ac:dyDescent="0.25">
      <c r="A502" s="36" t="s">
        <v>1620</v>
      </c>
      <c r="B502" s="37" t="s">
        <v>7031</v>
      </c>
      <c r="C502" s="38" t="s">
        <v>7470</v>
      </c>
      <c r="D502" s="38" t="s">
        <v>4513</v>
      </c>
      <c r="E502" s="54" t="s">
        <v>5403</v>
      </c>
      <c r="F502" s="447"/>
      <c r="G502" s="447"/>
      <c r="H502" s="9" t="s">
        <v>6731</v>
      </c>
      <c r="I502" s="27">
        <v>26</v>
      </c>
      <c r="J502" s="447">
        <v>3.375</v>
      </c>
      <c r="K502" s="447">
        <f t="shared" si="14"/>
        <v>29.375</v>
      </c>
      <c r="L502" s="447">
        <f t="shared" si="15"/>
        <v>-0.125</v>
      </c>
    </row>
    <row r="503" spans="1:12" x14ac:dyDescent="0.25">
      <c r="A503" s="36" t="s">
        <v>1620</v>
      </c>
      <c r="B503" s="37" t="s">
        <v>7035</v>
      </c>
      <c r="C503" s="38" t="s">
        <v>7470</v>
      </c>
      <c r="D503" s="38" t="s">
        <v>4513</v>
      </c>
      <c r="E503" s="54" t="s">
        <v>5399</v>
      </c>
      <c r="F503" s="447"/>
      <c r="G503" s="447"/>
      <c r="H503" s="9" t="s">
        <v>6358</v>
      </c>
      <c r="I503" s="27">
        <v>30</v>
      </c>
      <c r="J503" s="447">
        <v>3.375</v>
      </c>
      <c r="K503" s="447">
        <f t="shared" si="14"/>
        <v>33.375</v>
      </c>
      <c r="L503" s="447">
        <f t="shared" si="15"/>
        <v>9.0749999999999993</v>
      </c>
    </row>
    <row r="504" spans="1:12" x14ac:dyDescent="0.25">
      <c r="A504" s="36" t="s">
        <v>1620</v>
      </c>
      <c r="B504" s="37" t="s">
        <v>7040</v>
      </c>
      <c r="C504" s="38" t="s">
        <v>7470</v>
      </c>
      <c r="D504" s="38" t="s">
        <v>4513</v>
      </c>
      <c r="E504" s="54" t="s">
        <v>5491</v>
      </c>
      <c r="F504" s="447"/>
      <c r="G504" s="447"/>
      <c r="H504" s="9" t="s">
        <v>5399</v>
      </c>
      <c r="I504" s="27">
        <v>30</v>
      </c>
      <c r="J504" s="447">
        <v>3.375</v>
      </c>
      <c r="K504" s="447">
        <f t="shared" si="14"/>
        <v>33.375</v>
      </c>
      <c r="L504" s="447">
        <f t="shared" si="15"/>
        <v>7.375</v>
      </c>
    </row>
    <row r="505" spans="1:12" x14ac:dyDescent="0.25">
      <c r="A505" s="36" t="s">
        <v>1620</v>
      </c>
      <c r="B505" s="37" t="s">
        <v>7044</v>
      </c>
      <c r="C505" s="39" t="s">
        <v>7470</v>
      </c>
      <c r="D505" s="39" t="s">
        <v>4513</v>
      </c>
      <c r="E505" s="55" t="s">
        <v>5874</v>
      </c>
      <c r="F505" s="447"/>
      <c r="G505" s="447"/>
      <c r="H505" s="9" t="s">
        <v>5368</v>
      </c>
      <c r="I505" s="30">
        <v>24</v>
      </c>
      <c r="J505" s="447">
        <v>3.375</v>
      </c>
      <c r="K505" s="447">
        <f t="shared" si="14"/>
        <v>27.375</v>
      </c>
      <c r="L505" s="447">
        <f t="shared" si="15"/>
        <v>2.375</v>
      </c>
    </row>
    <row r="506" spans="1:12" x14ac:dyDescent="0.25">
      <c r="A506" s="36" t="s">
        <v>1620</v>
      </c>
      <c r="B506" s="37" t="s">
        <v>7048</v>
      </c>
      <c r="C506" s="38" t="s">
        <v>7470</v>
      </c>
      <c r="D506" s="38" t="s">
        <v>4513</v>
      </c>
      <c r="E506" s="54" t="s">
        <v>6731</v>
      </c>
      <c r="F506" s="447"/>
      <c r="G506" s="447"/>
      <c r="H506" s="9" t="s">
        <v>5399</v>
      </c>
      <c r="I506" s="30">
        <v>24</v>
      </c>
      <c r="J506" s="447">
        <v>3.375</v>
      </c>
      <c r="K506" s="447">
        <f t="shared" si="14"/>
        <v>27.375</v>
      </c>
      <c r="L506" s="447">
        <f t="shared" si="15"/>
        <v>1.375</v>
      </c>
    </row>
    <row r="507" spans="1:12" x14ac:dyDescent="0.25">
      <c r="A507" s="36" t="s">
        <v>1620</v>
      </c>
      <c r="B507" s="37" t="s">
        <v>7054</v>
      </c>
      <c r="C507" s="38" t="s">
        <v>7470</v>
      </c>
      <c r="D507" s="38" t="s">
        <v>4513</v>
      </c>
      <c r="E507" s="54" t="s">
        <v>6428</v>
      </c>
      <c r="F507" s="447"/>
      <c r="G507" s="447"/>
      <c r="H507" s="9" t="s">
        <v>5377</v>
      </c>
      <c r="I507" s="30">
        <v>24</v>
      </c>
      <c r="J507" s="447">
        <v>3.375</v>
      </c>
      <c r="K507" s="447">
        <f t="shared" si="14"/>
        <v>27.375</v>
      </c>
      <c r="L507" s="447">
        <f t="shared" si="15"/>
        <v>1.0749999999999993</v>
      </c>
    </row>
    <row r="508" spans="1:12" x14ac:dyDescent="0.25">
      <c r="A508" s="36" t="s">
        <v>1620</v>
      </c>
      <c r="B508" s="37" t="s">
        <v>7059</v>
      </c>
      <c r="C508" s="38" t="s">
        <v>7470</v>
      </c>
      <c r="D508" s="38" t="s">
        <v>4513</v>
      </c>
      <c r="E508" s="54" t="s">
        <v>5938</v>
      </c>
      <c r="F508" s="447"/>
      <c r="G508" s="447"/>
      <c r="H508" s="9" t="s">
        <v>5403</v>
      </c>
      <c r="I508" s="30">
        <v>24</v>
      </c>
      <c r="J508" s="447">
        <v>3.375</v>
      </c>
      <c r="K508" s="447">
        <f t="shared" si="14"/>
        <v>27.375</v>
      </c>
      <c r="L508" s="447">
        <f t="shared" si="15"/>
        <v>1.1750000000000007</v>
      </c>
    </row>
    <row r="509" spans="1:12" x14ac:dyDescent="0.25">
      <c r="A509" s="36" t="s">
        <v>1620</v>
      </c>
      <c r="B509" s="37" t="s">
        <v>7065</v>
      </c>
      <c r="C509" s="38" t="s">
        <v>7470</v>
      </c>
      <c r="D509" s="38" t="s">
        <v>4513</v>
      </c>
      <c r="E509" s="54" t="s">
        <v>5377</v>
      </c>
      <c r="F509" s="447"/>
      <c r="G509" s="447"/>
      <c r="H509" s="9" t="s">
        <v>5504</v>
      </c>
      <c r="I509" s="30">
        <v>26</v>
      </c>
      <c r="J509" s="447">
        <v>3.375</v>
      </c>
      <c r="K509" s="447">
        <f t="shared" si="14"/>
        <v>29.375</v>
      </c>
      <c r="L509" s="447">
        <f t="shared" si="15"/>
        <v>2.5749999999999993</v>
      </c>
    </row>
    <row r="510" spans="1:12" x14ac:dyDescent="0.25">
      <c r="A510" s="36" t="s">
        <v>1620</v>
      </c>
      <c r="B510" s="37" t="s">
        <v>7071</v>
      </c>
      <c r="C510" s="38" t="s">
        <v>7470</v>
      </c>
      <c r="D510" s="38" t="s">
        <v>4513</v>
      </c>
      <c r="E510" s="54" t="s">
        <v>6835</v>
      </c>
      <c r="F510" s="447"/>
      <c r="G510" s="447"/>
      <c r="H510" s="9" t="s">
        <v>5403</v>
      </c>
      <c r="I510" s="30">
        <v>30</v>
      </c>
      <c r="J510" s="447">
        <v>3.375</v>
      </c>
      <c r="K510" s="447">
        <f t="shared" si="14"/>
        <v>33.375</v>
      </c>
      <c r="L510" s="447">
        <f t="shared" si="15"/>
        <v>7.1750000000000007</v>
      </c>
    </row>
    <row r="511" spans="1:12" x14ac:dyDescent="0.25">
      <c r="A511" s="36" t="s">
        <v>1620</v>
      </c>
      <c r="B511" s="37" t="s">
        <v>7075</v>
      </c>
      <c r="C511" s="38" t="s">
        <v>7470</v>
      </c>
      <c r="D511" s="38" t="s">
        <v>4513</v>
      </c>
      <c r="E511" s="54" t="s">
        <v>5706</v>
      </c>
      <c r="F511" s="447"/>
      <c r="G511" s="447"/>
      <c r="H511" s="9" t="s">
        <v>5399</v>
      </c>
      <c r="I511" s="30">
        <v>30</v>
      </c>
      <c r="J511" s="447">
        <v>3.375</v>
      </c>
      <c r="K511" s="447">
        <f t="shared" si="14"/>
        <v>33.375</v>
      </c>
      <c r="L511" s="447">
        <f t="shared" si="15"/>
        <v>7.375</v>
      </c>
    </row>
    <row r="512" spans="1:12" x14ac:dyDescent="0.25">
      <c r="A512" s="36" t="s">
        <v>1620</v>
      </c>
      <c r="B512" s="37" t="s">
        <v>7080</v>
      </c>
      <c r="C512" s="38" t="s">
        <v>7470</v>
      </c>
      <c r="D512" s="38" t="s">
        <v>4513</v>
      </c>
      <c r="E512" s="54" t="s">
        <v>6080</v>
      </c>
      <c r="F512" s="447"/>
      <c r="G512" s="447"/>
      <c r="H512" s="9" t="s">
        <v>5491</v>
      </c>
      <c r="I512" s="30">
        <v>32</v>
      </c>
      <c r="J512" s="447">
        <v>3.375</v>
      </c>
      <c r="K512" s="447">
        <f t="shared" si="14"/>
        <v>35.375</v>
      </c>
      <c r="L512" s="447">
        <f t="shared" si="15"/>
        <v>1.6749999999999972</v>
      </c>
    </row>
    <row r="513" spans="1:12" x14ac:dyDescent="0.25">
      <c r="A513" s="36" t="s">
        <v>1620</v>
      </c>
      <c r="B513" s="37" t="s">
        <v>7084</v>
      </c>
      <c r="C513" s="38" t="s">
        <v>7470</v>
      </c>
      <c r="D513" s="38" t="s">
        <v>4513</v>
      </c>
      <c r="E513" s="54" t="s">
        <v>6121</v>
      </c>
      <c r="F513" s="447"/>
      <c r="G513" s="447"/>
      <c r="H513" s="9" t="s">
        <v>5874</v>
      </c>
      <c r="I513" s="30">
        <v>30</v>
      </c>
      <c r="J513" s="447">
        <v>3.375</v>
      </c>
      <c r="K513" s="447">
        <f t="shared" si="14"/>
        <v>33.375</v>
      </c>
      <c r="L513" s="447">
        <f t="shared" si="15"/>
        <v>5.0749999999999993</v>
      </c>
    </row>
    <row r="514" spans="1:12" x14ac:dyDescent="0.25">
      <c r="A514" s="36" t="s">
        <v>1620</v>
      </c>
      <c r="B514" s="37" t="s">
        <v>7088</v>
      </c>
      <c r="C514" s="38" t="s">
        <v>7470</v>
      </c>
      <c r="D514" s="38" t="s">
        <v>4513</v>
      </c>
      <c r="E514" s="54" t="s">
        <v>5874</v>
      </c>
      <c r="F514" s="447"/>
      <c r="G514" s="447"/>
      <c r="H514" s="9" t="s">
        <v>6731</v>
      </c>
      <c r="I514" s="30">
        <v>31</v>
      </c>
      <c r="J514" s="447">
        <v>3.375</v>
      </c>
      <c r="K514" s="447">
        <f t="shared" ref="K514:K555" si="16">I514+J514</f>
        <v>34.375</v>
      </c>
      <c r="L514" s="447">
        <f t="shared" si="15"/>
        <v>4.875</v>
      </c>
    </row>
    <row r="515" spans="1:12" x14ac:dyDescent="0.25">
      <c r="A515" s="36" t="s">
        <v>1620</v>
      </c>
      <c r="B515" s="37" t="s">
        <v>7091</v>
      </c>
      <c r="C515" s="38" t="s">
        <v>7470</v>
      </c>
      <c r="D515" s="38" t="s">
        <v>4642</v>
      </c>
      <c r="E515" s="54" t="s">
        <v>6334</v>
      </c>
      <c r="F515" s="447"/>
      <c r="G515" s="447"/>
      <c r="H515" s="9" t="s">
        <v>6428</v>
      </c>
      <c r="I515" s="30">
        <v>22</v>
      </c>
      <c r="J515" s="447">
        <v>3.375</v>
      </c>
      <c r="K515" s="447">
        <f t="shared" si="16"/>
        <v>25.375</v>
      </c>
      <c r="L515" s="447">
        <f t="shared" ref="L515:L556" si="17">K515-H515</f>
        <v>9.375</v>
      </c>
    </row>
    <row r="516" spans="1:12" x14ac:dyDescent="0.25">
      <c r="A516" s="36" t="s">
        <v>1620</v>
      </c>
      <c r="B516" s="37" t="s">
        <v>7095</v>
      </c>
      <c r="C516" s="38" t="s">
        <v>7470</v>
      </c>
      <c r="D516" s="38" t="s">
        <v>4642</v>
      </c>
      <c r="E516" s="54" t="s">
        <v>7323</v>
      </c>
      <c r="F516" s="447"/>
      <c r="G516" s="447"/>
      <c r="H516" s="9" t="s">
        <v>5938</v>
      </c>
      <c r="I516" s="30">
        <v>26</v>
      </c>
      <c r="J516" s="447">
        <v>3.375</v>
      </c>
      <c r="K516" s="447">
        <f t="shared" si="16"/>
        <v>29.375</v>
      </c>
      <c r="L516" s="447">
        <f t="shared" si="17"/>
        <v>5.6750000000000007</v>
      </c>
    </row>
    <row r="517" spans="1:12" x14ac:dyDescent="0.25">
      <c r="A517" s="36" t="s">
        <v>1620</v>
      </c>
      <c r="B517" s="37" t="s">
        <v>7099</v>
      </c>
      <c r="C517" s="38" t="s">
        <v>7470</v>
      </c>
      <c r="D517" s="38" t="s">
        <v>4642</v>
      </c>
      <c r="E517" s="54" t="s">
        <v>7327</v>
      </c>
      <c r="F517" s="447"/>
      <c r="G517" s="447"/>
      <c r="H517" s="9" t="s">
        <v>5377</v>
      </c>
      <c r="I517" s="30">
        <v>26</v>
      </c>
      <c r="J517" s="447">
        <v>3.375</v>
      </c>
      <c r="K517" s="447">
        <f t="shared" si="16"/>
        <v>29.375</v>
      </c>
      <c r="L517" s="447">
        <f t="shared" si="17"/>
        <v>3.0749999999999993</v>
      </c>
    </row>
    <row r="518" spans="1:12" x14ac:dyDescent="0.25">
      <c r="A518" s="36" t="s">
        <v>1620</v>
      </c>
      <c r="B518" s="37" t="s">
        <v>7105</v>
      </c>
      <c r="C518" s="38" t="s">
        <v>7470</v>
      </c>
      <c r="D518" s="38" t="s">
        <v>4642</v>
      </c>
      <c r="E518" s="54" t="s">
        <v>6358</v>
      </c>
      <c r="F518" s="447"/>
      <c r="G518" s="447"/>
      <c r="H518" s="9" t="s">
        <v>6835</v>
      </c>
      <c r="I518" s="30">
        <v>28</v>
      </c>
      <c r="J518" s="447">
        <v>3.375</v>
      </c>
      <c r="K518" s="447">
        <f t="shared" si="16"/>
        <v>31.375</v>
      </c>
      <c r="L518" s="447">
        <f t="shared" si="17"/>
        <v>7.2749999999999986</v>
      </c>
    </row>
    <row r="519" spans="1:12" x14ac:dyDescent="0.25">
      <c r="A519" s="36" t="s">
        <v>1620</v>
      </c>
      <c r="B519" s="37" t="s">
        <v>7112</v>
      </c>
      <c r="C519" s="38" t="s">
        <v>7470</v>
      </c>
      <c r="D519" s="38" t="s">
        <v>4642</v>
      </c>
      <c r="E519" s="54" t="s">
        <v>5399</v>
      </c>
      <c r="F519" s="447"/>
      <c r="G519" s="447"/>
      <c r="H519" s="9" t="s">
        <v>5706</v>
      </c>
      <c r="I519" s="30">
        <v>36</v>
      </c>
      <c r="J519" s="447">
        <v>3.375</v>
      </c>
      <c r="K519" s="447">
        <f t="shared" si="16"/>
        <v>39.375</v>
      </c>
      <c r="L519" s="447">
        <f t="shared" si="17"/>
        <v>2.375</v>
      </c>
    </row>
    <row r="520" spans="1:12" x14ac:dyDescent="0.25">
      <c r="A520" s="36" t="s">
        <v>1620</v>
      </c>
      <c r="B520" s="37" t="s">
        <v>7116</v>
      </c>
      <c r="C520" s="38" t="s">
        <v>7470</v>
      </c>
      <c r="D520" s="38" t="s">
        <v>4642</v>
      </c>
      <c r="E520" s="54" t="s">
        <v>5576</v>
      </c>
      <c r="F520" s="447"/>
      <c r="G520" s="447"/>
      <c r="H520" s="9" t="s">
        <v>6080</v>
      </c>
      <c r="I520" s="30">
        <v>36</v>
      </c>
      <c r="J520" s="447">
        <v>3.375</v>
      </c>
      <c r="K520" s="447">
        <f t="shared" si="16"/>
        <v>39.375</v>
      </c>
      <c r="L520" s="447">
        <f t="shared" si="17"/>
        <v>0.875</v>
      </c>
    </row>
    <row r="521" spans="1:12" x14ac:dyDescent="0.25">
      <c r="A521" s="36" t="s">
        <v>1620</v>
      </c>
      <c r="B521" s="37" t="s">
        <v>7122</v>
      </c>
      <c r="C521" s="38" t="s">
        <v>7470</v>
      </c>
      <c r="D521" s="38" t="s">
        <v>4642</v>
      </c>
      <c r="E521" s="54" t="s">
        <v>5399</v>
      </c>
      <c r="F521" s="447"/>
      <c r="G521" s="447"/>
      <c r="H521" s="9" t="s">
        <v>6121</v>
      </c>
      <c r="I521" s="30">
        <v>22</v>
      </c>
      <c r="J521" s="447">
        <v>3.375</v>
      </c>
      <c r="K521" s="447">
        <f t="shared" si="16"/>
        <v>25.375</v>
      </c>
      <c r="L521" s="447">
        <f t="shared" si="17"/>
        <v>11.375</v>
      </c>
    </row>
    <row r="522" spans="1:12" x14ac:dyDescent="0.25">
      <c r="A522" s="36" t="s">
        <v>1620</v>
      </c>
      <c r="B522" s="37" t="s">
        <v>7129</v>
      </c>
      <c r="C522" s="38" t="s">
        <v>7470</v>
      </c>
      <c r="D522" s="38" t="s">
        <v>4642</v>
      </c>
      <c r="E522" s="54" t="s">
        <v>6594</v>
      </c>
      <c r="F522" s="447"/>
      <c r="G522" s="447"/>
      <c r="H522" s="9" t="s">
        <v>5874</v>
      </c>
      <c r="I522" s="30">
        <v>26</v>
      </c>
      <c r="J522" s="447">
        <v>3.375</v>
      </c>
      <c r="K522" s="447">
        <f t="shared" si="16"/>
        <v>29.375</v>
      </c>
      <c r="L522" s="447">
        <f t="shared" si="17"/>
        <v>1.0749999999999993</v>
      </c>
    </row>
    <row r="523" spans="1:12" x14ac:dyDescent="0.25">
      <c r="A523" s="36" t="s">
        <v>1620</v>
      </c>
      <c r="B523" s="37" t="s">
        <v>7132</v>
      </c>
      <c r="C523" s="38" t="s">
        <v>7470</v>
      </c>
      <c r="D523" s="38" t="s">
        <v>4642</v>
      </c>
      <c r="E523" s="54" t="s">
        <v>7348</v>
      </c>
      <c r="F523" s="447"/>
      <c r="G523" s="447"/>
      <c r="H523" s="9" t="s">
        <v>6334</v>
      </c>
      <c r="I523" s="30">
        <v>30</v>
      </c>
      <c r="J523" s="447">
        <v>3.375</v>
      </c>
      <c r="K523" s="447">
        <f t="shared" si="16"/>
        <v>33.375</v>
      </c>
      <c r="L523" s="447">
        <f t="shared" si="17"/>
        <v>6.0749999999999993</v>
      </c>
    </row>
    <row r="524" spans="1:12" x14ac:dyDescent="0.25">
      <c r="A524" s="36" t="s">
        <v>1620</v>
      </c>
      <c r="B524" s="37" t="s">
        <v>7135</v>
      </c>
      <c r="C524" s="38" t="s">
        <v>7470</v>
      </c>
      <c r="D524" s="38" t="s">
        <v>4642</v>
      </c>
      <c r="E524" s="54" t="s">
        <v>5516</v>
      </c>
      <c r="F524" s="447"/>
      <c r="G524" s="447"/>
      <c r="H524" s="9" t="s">
        <v>7323</v>
      </c>
      <c r="I524" s="30">
        <v>30</v>
      </c>
      <c r="J524" s="447">
        <v>3.375</v>
      </c>
      <c r="K524" s="447">
        <f t="shared" si="16"/>
        <v>33.375</v>
      </c>
      <c r="L524" s="447">
        <f t="shared" si="17"/>
        <v>0.875</v>
      </c>
    </row>
    <row r="525" spans="1:12" x14ac:dyDescent="0.25">
      <c r="A525" s="36" t="s">
        <v>1620</v>
      </c>
      <c r="B525" s="37" t="s">
        <v>7138</v>
      </c>
      <c r="C525" s="38" t="s">
        <v>7470</v>
      </c>
      <c r="D525" s="38" t="s">
        <v>4642</v>
      </c>
      <c r="E525" s="54" t="s">
        <v>6113</v>
      </c>
      <c r="F525" s="447"/>
      <c r="G525" s="447"/>
      <c r="H525" s="9" t="s">
        <v>7327</v>
      </c>
      <c r="I525" s="30">
        <v>30</v>
      </c>
      <c r="J525" s="447">
        <v>3.375</v>
      </c>
      <c r="K525" s="447">
        <f t="shared" si="16"/>
        <v>33.375</v>
      </c>
      <c r="L525" s="447">
        <f t="shared" si="17"/>
        <v>-6.2250000000000014</v>
      </c>
    </row>
    <row r="526" spans="1:12" x14ac:dyDescent="0.25">
      <c r="A526" s="36" t="s">
        <v>1620</v>
      </c>
      <c r="B526" s="37" t="s">
        <v>7142</v>
      </c>
      <c r="C526" s="38" t="s">
        <v>7470</v>
      </c>
      <c r="D526" s="38" t="s">
        <v>4642</v>
      </c>
      <c r="E526" s="54" t="s">
        <v>5419</v>
      </c>
      <c r="F526" s="447"/>
      <c r="G526" s="447"/>
      <c r="H526" s="9" t="s">
        <v>6358</v>
      </c>
      <c r="I526" s="30">
        <v>40</v>
      </c>
      <c r="J526" s="447">
        <v>3.375</v>
      </c>
      <c r="K526" s="447">
        <f t="shared" si="16"/>
        <v>43.375</v>
      </c>
      <c r="L526" s="447">
        <f t="shared" si="17"/>
        <v>19.074999999999999</v>
      </c>
    </row>
    <row r="527" spans="1:12" x14ac:dyDescent="0.25">
      <c r="A527" s="36" t="s">
        <v>1620</v>
      </c>
      <c r="B527" s="37" t="s">
        <v>7147</v>
      </c>
      <c r="C527" s="38" t="s">
        <v>7470</v>
      </c>
      <c r="D527" s="38" t="s">
        <v>4642</v>
      </c>
      <c r="E527" s="54" t="s">
        <v>5611</v>
      </c>
      <c r="F527" s="447"/>
      <c r="G527" s="447"/>
      <c r="H527" s="9" t="s">
        <v>5399</v>
      </c>
      <c r="I527" s="30">
        <v>28</v>
      </c>
      <c r="J527" s="447">
        <v>3.375</v>
      </c>
      <c r="K527" s="447">
        <f t="shared" si="16"/>
        <v>31.375</v>
      </c>
      <c r="L527" s="447">
        <f t="shared" si="17"/>
        <v>5.375</v>
      </c>
    </row>
    <row r="528" spans="1:12" x14ac:dyDescent="0.25">
      <c r="A528" s="36" t="s">
        <v>1620</v>
      </c>
      <c r="B528" s="37" t="s">
        <v>7150</v>
      </c>
      <c r="C528" s="38" t="s">
        <v>7470</v>
      </c>
      <c r="D528" s="38" t="s">
        <v>4642</v>
      </c>
      <c r="E528" s="54" t="s">
        <v>5935</v>
      </c>
      <c r="F528" s="447"/>
      <c r="G528" s="447"/>
      <c r="H528" s="9" t="s">
        <v>5576</v>
      </c>
      <c r="I528" s="30">
        <v>24</v>
      </c>
      <c r="J528" s="447">
        <v>3.375</v>
      </c>
      <c r="K528" s="447">
        <f t="shared" si="16"/>
        <v>27.375</v>
      </c>
      <c r="L528" s="447">
        <f t="shared" si="17"/>
        <v>9.0749999999999993</v>
      </c>
    </row>
    <row r="529" spans="1:12" x14ac:dyDescent="0.25">
      <c r="A529" s="36" t="s">
        <v>1620</v>
      </c>
      <c r="B529" s="37" t="s">
        <v>7159</v>
      </c>
      <c r="C529" s="38" t="s">
        <v>7470</v>
      </c>
      <c r="D529" s="38" t="s">
        <v>4642</v>
      </c>
      <c r="E529" s="54" t="s">
        <v>6113</v>
      </c>
      <c r="F529" s="447"/>
      <c r="G529" s="447"/>
      <c r="H529" s="9" t="s">
        <v>5399</v>
      </c>
      <c r="I529" s="30">
        <v>30</v>
      </c>
      <c r="J529" s="447">
        <v>3.375</v>
      </c>
      <c r="K529" s="447">
        <f t="shared" si="16"/>
        <v>33.375</v>
      </c>
      <c r="L529" s="447">
        <f t="shared" si="17"/>
        <v>7.375</v>
      </c>
    </row>
    <row r="530" spans="1:12" x14ac:dyDescent="0.25">
      <c r="A530" s="36" t="s">
        <v>1620</v>
      </c>
      <c r="B530" s="37" t="s">
        <v>7162</v>
      </c>
      <c r="C530" s="38" t="s">
        <v>7470</v>
      </c>
      <c r="D530" s="38" t="s">
        <v>4642</v>
      </c>
      <c r="E530" s="54" t="s">
        <v>5516</v>
      </c>
      <c r="F530" s="447"/>
      <c r="G530" s="447"/>
      <c r="H530" s="9" t="s">
        <v>6594</v>
      </c>
      <c r="I530" s="30">
        <v>30</v>
      </c>
      <c r="J530" s="447">
        <v>3.375</v>
      </c>
      <c r="K530" s="447">
        <f t="shared" si="16"/>
        <v>33.375</v>
      </c>
      <c r="L530" s="447">
        <f t="shared" si="17"/>
        <v>10.175000000000001</v>
      </c>
    </row>
    <row r="531" spans="1:12" x14ac:dyDescent="0.25">
      <c r="A531" s="36" t="s">
        <v>1620</v>
      </c>
      <c r="B531" s="37" t="s">
        <v>7165</v>
      </c>
      <c r="C531" s="38" t="s">
        <v>7470</v>
      </c>
      <c r="D531" s="38" t="s">
        <v>4642</v>
      </c>
      <c r="E531" s="54" t="s">
        <v>6016</v>
      </c>
      <c r="F531" s="447"/>
      <c r="G531" s="447"/>
      <c r="H531" s="9" t="s">
        <v>7348</v>
      </c>
      <c r="I531" s="30">
        <v>28</v>
      </c>
      <c r="J531" s="447">
        <v>3.375</v>
      </c>
      <c r="K531" s="447">
        <f t="shared" si="16"/>
        <v>31.375</v>
      </c>
      <c r="L531" s="447">
        <f t="shared" si="17"/>
        <v>8.5749999999999993</v>
      </c>
    </row>
    <row r="532" spans="1:12" x14ac:dyDescent="0.25">
      <c r="A532" s="36" t="s">
        <v>1620</v>
      </c>
      <c r="B532" s="37" t="s">
        <v>7168</v>
      </c>
      <c r="C532" s="38" t="s">
        <v>7470</v>
      </c>
      <c r="D532" s="38" t="s">
        <v>4642</v>
      </c>
      <c r="E532" s="54" t="s">
        <v>5368</v>
      </c>
      <c r="F532" s="447"/>
      <c r="G532" s="447"/>
      <c r="H532" s="9" t="s">
        <v>5516</v>
      </c>
      <c r="I532" s="27">
        <v>24</v>
      </c>
      <c r="J532" s="447">
        <v>3.375</v>
      </c>
      <c r="K532" s="447">
        <f t="shared" si="16"/>
        <v>27.375</v>
      </c>
      <c r="L532" s="447">
        <f t="shared" si="17"/>
        <v>3.375</v>
      </c>
    </row>
    <row r="533" spans="1:12" x14ac:dyDescent="0.25">
      <c r="A533" s="36" t="s">
        <v>1620</v>
      </c>
      <c r="B533" s="37" t="s">
        <v>7175</v>
      </c>
      <c r="C533" s="38" t="s">
        <v>7470</v>
      </c>
      <c r="D533" s="38" t="s">
        <v>4642</v>
      </c>
      <c r="E533" s="54" t="s">
        <v>6432</v>
      </c>
      <c r="F533" s="447"/>
      <c r="G533" s="447"/>
      <c r="H533" s="9" t="s">
        <v>6113</v>
      </c>
      <c r="I533" s="27">
        <v>26</v>
      </c>
      <c r="J533" s="447">
        <v>3.375</v>
      </c>
      <c r="K533" s="447">
        <f t="shared" si="16"/>
        <v>29.375</v>
      </c>
      <c r="L533" s="447">
        <f t="shared" si="17"/>
        <v>7.0749999999999993</v>
      </c>
    </row>
    <row r="534" spans="1:12" x14ac:dyDescent="0.25">
      <c r="A534" s="36" t="s">
        <v>1620</v>
      </c>
      <c r="B534" s="37" t="s">
        <v>7178</v>
      </c>
      <c r="C534" s="38" t="s">
        <v>7470</v>
      </c>
      <c r="D534" s="38" t="s">
        <v>4642</v>
      </c>
      <c r="E534" s="54" t="s">
        <v>6378</v>
      </c>
      <c r="F534" s="447"/>
      <c r="G534" s="447"/>
      <c r="H534" s="9" t="s">
        <v>5419</v>
      </c>
      <c r="I534" s="27">
        <v>26</v>
      </c>
      <c r="J534" s="447">
        <v>3.375</v>
      </c>
      <c r="K534" s="447">
        <f t="shared" si="16"/>
        <v>29.375</v>
      </c>
      <c r="L534" s="447">
        <f t="shared" si="17"/>
        <v>8.5749999999999993</v>
      </c>
    </row>
    <row r="535" spans="1:12" x14ac:dyDescent="0.25">
      <c r="A535" s="36" t="s">
        <v>1620</v>
      </c>
      <c r="B535" s="37" t="s">
        <v>7183</v>
      </c>
      <c r="C535" s="38" t="s">
        <v>7470</v>
      </c>
      <c r="D535" s="38" t="s">
        <v>4642</v>
      </c>
      <c r="E535" s="54" t="s">
        <v>6381</v>
      </c>
      <c r="F535" s="447"/>
      <c r="G535" s="447"/>
      <c r="H535" s="9" t="s">
        <v>5611</v>
      </c>
      <c r="I535" s="27">
        <v>24</v>
      </c>
      <c r="J535" s="447">
        <v>3.375</v>
      </c>
      <c r="K535" s="447">
        <f t="shared" si="16"/>
        <v>27.375</v>
      </c>
      <c r="L535" s="447">
        <f t="shared" si="17"/>
        <v>3.1750000000000007</v>
      </c>
    </row>
    <row r="536" spans="1:12" x14ac:dyDescent="0.25">
      <c r="A536" s="36" t="s">
        <v>1620</v>
      </c>
      <c r="B536" s="37" t="s">
        <v>7188</v>
      </c>
      <c r="C536" s="38" t="s">
        <v>7470</v>
      </c>
      <c r="D536" s="38" t="s">
        <v>4642</v>
      </c>
      <c r="E536" s="54" t="s">
        <v>6764</v>
      </c>
      <c r="F536" s="447"/>
      <c r="G536" s="447"/>
      <c r="H536" s="9" t="s">
        <v>5935</v>
      </c>
      <c r="I536" s="27">
        <v>26</v>
      </c>
      <c r="J536" s="447">
        <v>3.375</v>
      </c>
      <c r="K536" s="447">
        <f t="shared" si="16"/>
        <v>29.375</v>
      </c>
      <c r="L536" s="447">
        <f t="shared" si="17"/>
        <v>2.375</v>
      </c>
    </row>
    <row r="537" spans="1:12" x14ac:dyDescent="0.25">
      <c r="A537" s="36" t="s">
        <v>1620</v>
      </c>
      <c r="B537" s="37" t="s">
        <v>7195</v>
      </c>
      <c r="C537" s="38" t="s">
        <v>7470</v>
      </c>
      <c r="D537" s="38" t="s">
        <v>4642</v>
      </c>
      <c r="E537" s="54" t="s">
        <v>5942</v>
      </c>
      <c r="F537" s="447"/>
      <c r="G537" s="447"/>
      <c r="H537" s="9" t="s">
        <v>6113</v>
      </c>
      <c r="I537" s="27">
        <v>22</v>
      </c>
      <c r="J537" s="447">
        <v>3.375</v>
      </c>
      <c r="K537" s="447">
        <f t="shared" si="16"/>
        <v>25.375</v>
      </c>
      <c r="L537" s="447">
        <f t="shared" si="17"/>
        <v>3.0749999999999993</v>
      </c>
    </row>
    <row r="538" spans="1:12" x14ac:dyDescent="0.25">
      <c r="A538" s="36" t="s">
        <v>1620</v>
      </c>
      <c r="B538" s="37" t="s">
        <v>7198</v>
      </c>
      <c r="C538" s="38" t="s">
        <v>7470</v>
      </c>
      <c r="D538" s="38" t="s">
        <v>4642</v>
      </c>
      <c r="E538" s="54" t="s">
        <v>6136</v>
      </c>
      <c r="F538" s="447"/>
      <c r="G538" s="447"/>
      <c r="H538" s="9" t="s">
        <v>5516</v>
      </c>
      <c r="I538" s="30">
        <v>24</v>
      </c>
      <c r="J538" s="447">
        <v>3.375</v>
      </c>
      <c r="K538" s="447">
        <f t="shared" si="16"/>
        <v>27.375</v>
      </c>
      <c r="L538" s="447">
        <f t="shared" si="17"/>
        <v>3.375</v>
      </c>
    </row>
    <row r="539" spans="1:12" x14ac:dyDescent="0.25">
      <c r="A539" s="36" t="s">
        <v>1620</v>
      </c>
      <c r="B539" s="37" t="s">
        <v>7203</v>
      </c>
      <c r="C539" s="38" t="s">
        <v>7470</v>
      </c>
      <c r="D539" s="38" t="s">
        <v>4809</v>
      </c>
      <c r="E539" s="54" t="s">
        <v>5729</v>
      </c>
      <c r="F539" s="447"/>
      <c r="G539" s="447"/>
      <c r="H539" s="9" t="s">
        <v>6016</v>
      </c>
      <c r="I539" s="30">
        <v>24</v>
      </c>
      <c r="J539" s="447">
        <v>3.375</v>
      </c>
      <c r="K539" s="447">
        <f t="shared" si="16"/>
        <v>27.375</v>
      </c>
      <c r="L539" s="447">
        <f t="shared" si="17"/>
        <v>4.375</v>
      </c>
    </row>
    <row r="540" spans="1:12" x14ac:dyDescent="0.25">
      <c r="A540" s="36" t="s">
        <v>887</v>
      </c>
      <c r="B540" s="37" t="s">
        <v>7207</v>
      </c>
      <c r="C540" s="38" t="s">
        <v>7470</v>
      </c>
      <c r="D540" s="38" t="s">
        <v>4809</v>
      </c>
      <c r="E540" s="54">
        <v>26.8</v>
      </c>
      <c r="F540" s="447"/>
      <c r="G540" s="447"/>
      <c r="H540" s="9" t="s">
        <v>5368</v>
      </c>
      <c r="I540" s="30">
        <v>24</v>
      </c>
      <c r="J540" s="447">
        <v>3.375</v>
      </c>
      <c r="K540" s="447">
        <f t="shared" si="16"/>
        <v>27.375</v>
      </c>
      <c r="L540" s="447">
        <f t="shared" si="17"/>
        <v>2.375</v>
      </c>
    </row>
    <row r="541" spans="1:12" x14ac:dyDescent="0.25">
      <c r="A541" s="36" t="s">
        <v>1620</v>
      </c>
      <c r="B541" s="37" t="s">
        <v>7211</v>
      </c>
      <c r="C541" s="38" t="s">
        <v>7470</v>
      </c>
      <c r="D541" s="38" t="s">
        <v>4809</v>
      </c>
      <c r="E541" s="54" t="s">
        <v>5296</v>
      </c>
      <c r="F541" s="447"/>
      <c r="G541" s="447"/>
      <c r="H541" s="9" t="s">
        <v>6432</v>
      </c>
      <c r="I541" s="30">
        <v>22</v>
      </c>
      <c r="J541" s="447">
        <v>3.375</v>
      </c>
      <c r="K541" s="447">
        <f t="shared" si="16"/>
        <v>25.375</v>
      </c>
      <c r="L541" s="447">
        <f t="shared" si="17"/>
        <v>8.375</v>
      </c>
    </row>
    <row r="542" spans="1:12" x14ac:dyDescent="0.25">
      <c r="A542" s="36" t="s">
        <v>887</v>
      </c>
      <c r="B542" s="37" t="s">
        <v>7215</v>
      </c>
      <c r="C542" s="38" t="s">
        <v>7470</v>
      </c>
      <c r="D542" s="38" t="s">
        <v>4809</v>
      </c>
      <c r="E542" s="54" t="s">
        <v>5368</v>
      </c>
      <c r="F542" s="447"/>
      <c r="G542" s="447"/>
      <c r="H542" s="9" t="s">
        <v>6378</v>
      </c>
      <c r="I542" s="30">
        <v>22</v>
      </c>
      <c r="J542" s="447">
        <v>3.375</v>
      </c>
      <c r="K542" s="447">
        <f t="shared" si="16"/>
        <v>25.375</v>
      </c>
      <c r="L542" s="447">
        <f t="shared" si="17"/>
        <v>9.875</v>
      </c>
    </row>
    <row r="543" spans="1:12" x14ac:dyDescent="0.25">
      <c r="A543" s="36" t="s">
        <v>887</v>
      </c>
      <c r="B543" s="37" t="s">
        <v>7220</v>
      </c>
      <c r="C543" s="38" t="s">
        <v>7470</v>
      </c>
      <c r="D543" s="38" t="s">
        <v>4809</v>
      </c>
      <c r="E543" s="54" t="s">
        <v>5501</v>
      </c>
      <c r="F543" s="447"/>
      <c r="G543" s="447"/>
      <c r="H543" s="9" t="s">
        <v>6381</v>
      </c>
      <c r="I543" s="30">
        <v>24</v>
      </c>
      <c r="J543" s="447">
        <v>3.375</v>
      </c>
      <c r="K543" s="447">
        <f t="shared" si="16"/>
        <v>27.375</v>
      </c>
      <c r="L543" s="447">
        <f t="shared" si="17"/>
        <v>13.875</v>
      </c>
    </row>
    <row r="544" spans="1:12" x14ac:dyDescent="0.25">
      <c r="A544" s="36" t="s">
        <v>887</v>
      </c>
      <c r="B544" s="37" t="s">
        <v>7224</v>
      </c>
      <c r="C544" s="38" t="s">
        <v>7470</v>
      </c>
      <c r="D544" s="38" t="s">
        <v>4809</v>
      </c>
      <c r="E544" s="54" t="s">
        <v>5567</v>
      </c>
      <c r="F544" s="447"/>
      <c r="G544" s="447"/>
      <c r="H544" s="9" t="s">
        <v>6764</v>
      </c>
      <c r="I544" s="30">
        <v>24</v>
      </c>
      <c r="J544" s="447">
        <v>3.375</v>
      </c>
      <c r="K544" s="447">
        <f t="shared" si="16"/>
        <v>27.375</v>
      </c>
      <c r="L544" s="447">
        <f t="shared" si="17"/>
        <v>5.875</v>
      </c>
    </row>
    <row r="545" spans="1:12" x14ac:dyDescent="0.25">
      <c r="A545" s="36" t="s">
        <v>887</v>
      </c>
      <c r="B545" s="37" t="s">
        <v>7227</v>
      </c>
      <c r="C545" s="38" t="s">
        <v>7470</v>
      </c>
      <c r="D545" s="38" t="s">
        <v>4809</v>
      </c>
      <c r="E545" s="54" t="s">
        <v>5532</v>
      </c>
      <c r="F545" s="447"/>
      <c r="G545" s="447"/>
      <c r="H545" s="9" t="s">
        <v>5942</v>
      </c>
      <c r="I545" s="30">
        <v>24</v>
      </c>
      <c r="J545" s="447">
        <v>3.375</v>
      </c>
      <c r="K545" s="447">
        <f t="shared" si="16"/>
        <v>27.375</v>
      </c>
      <c r="L545" s="447">
        <f t="shared" si="17"/>
        <v>8.6750000000000007</v>
      </c>
    </row>
    <row r="546" spans="1:12" x14ac:dyDescent="0.25">
      <c r="A546" s="36" t="s">
        <v>1620</v>
      </c>
      <c r="B546" s="37" t="s">
        <v>7229</v>
      </c>
      <c r="C546" s="38" t="s">
        <v>7470</v>
      </c>
      <c r="D546" s="38" t="s">
        <v>4809</v>
      </c>
      <c r="E546" s="54" t="s">
        <v>5798</v>
      </c>
      <c r="F546" s="447"/>
      <c r="G546" s="447"/>
      <c r="H546" s="9" t="s">
        <v>6136</v>
      </c>
      <c r="I546" s="30">
        <v>22</v>
      </c>
      <c r="J546" s="447">
        <v>3.375</v>
      </c>
      <c r="K546" s="447">
        <f t="shared" si="16"/>
        <v>25.375</v>
      </c>
      <c r="L546" s="447">
        <f t="shared" si="17"/>
        <v>10.375</v>
      </c>
    </row>
    <row r="547" spans="1:12" x14ac:dyDescent="0.25">
      <c r="A547" s="36" t="s">
        <v>887</v>
      </c>
      <c r="B547" s="37" t="s">
        <v>7233</v>
      </c>
      <c r="C547" s="38" t="s">
        <v>7470</v>
      </c>
      <c r="D547" s="38" t="s">
        <v>4809</v>
      </c>
      <c r="E547" s="54" t="s">
        <v>5411</v>
      </c>
      <c r="F547" s="447"/>
      <c r="G547" s="447"/>
      <c r="H547" s="9" t="s">
        <v>5729</v>
      </c>
      <c r="I547" s="30">
        <v>42</v>
      </c>
      <c r="J547" s="447">
        <v>3.375</v>
      </c>
      <c r="K547" s="447">
        <f t="shared" si="16"/>
        <v>45.375</v>
      </c>
      <c r="L547" s="447">
        <f t="shared" si="17"/>
        <v>1.375</v>
      </c>
    </row>
    <row r="548" spans="1:12" x14ac:dyDescent="0.25">
      <c r="A548" s="36" t="s">
        <v>1620</v>
      </c>
      <c r="B548" s="37" t="s">
        <v>7237</v>
      </c>
      <c r="C548" s="39" t="s">
        <v>7470</v>
      </c>
      <c r="D548" s="39" t="s">
        <v>4809</v>
      </c>
      <c r="E548" s="55" t="s">
        <v>5296</v>
      </c>
      <c r="F548" s="447"/>
      <c r="G548" s="447"/>
      <c r="H548" s="9" t="s">
        <v>5296</v>
      </c>
      <c r="I548" s="30">
        <v>30</v>
      </c>
      <c r="J548" s="447">
        <v>3.375</v>
      </c>
      <c r="K548" s="447">
        <f t="shared" si="16"/>
        <v>33.375</v>
      </c>
      <c r="L548" s="447">
        <f t="shared" si="17"/>
        <v>6.875</v>
      </c>
    </row>
    <row r="549" spans="1:12" x14ac:dyDescent="0.25">
      <c r="A549" s="36" t="s">
        <v>1620</v>
      </c>
      <c r="B549" s="37" t="s">
        <v>7242</v>
      </c>
      <c r="C549" s="38" t="s">
        <v>7470</v>
      </c>
      <c r="D549" s="38" t="s">
        <v>4809</v>
      </c>
      <c r="E549" s="54" t="s">
        <v>6146</v>
      </c>
      <c r="F549" s="447"/>
      <c r="G549" s="447"/>
      <c r="H549" s="9" t="s">
        <v>5798</v>
      </c>
      <c r="I549" s="30">
        <v>34</v>
      </c>
      <c r="J549" s="447">
        <v>3.375</v>
      </c>
      <c r="K549" s="447">
        <f t="shared" si="16"/>
        <v>37.375</v>
      </c>
      <c r="L549" s="447">
        <f t="shared" si="17"/>
        <v>1.375</v>
      </c>
    </row>
    <row r="550" spans="1:12" x14ac:dyDescent="0.25">
      <c r="A550" s="36" t="s">
        <v>887</v>
      </c>
      <c r="B550" s="37" t="s">
        <v>7246</v>
      </c>
      <c r="C550" s="38" t="s">
        <v>7470</v>
      </c>
      <c r="D550" s="38" t="s">
        <v>4809</v>
      </c>
      <c r="E550" s="54" t="s">
        <v>5607</v>
      </c>
      <c r="F550" s="447"/>
      <c r="G550" s="447"/>
      <c r="H550" s="9" t="s">
        <v>5296</v>
      </c>
      <c r="I550" s="30">
        <v>28</v>
      </c>
      <c r="J550" s="447">
        <v>3.375</v>
      </c>
      <c r="K550" s="447">
        <f t="shared" si="16"/>
        <v>31.375</v>
      </c>
      <c r="L550" s="447">
        <f t="shared" si="17"/>
        <v>4.875</v>
      </c>
    </row>
    <row r="551" spans="1:12" x14ac:dyDescent="0.25">
      <c r="A551" s="36" t="s">
        <v>1620</v>
      </c>
      <c r="B551" s="37" t="s">
        <v>7252</v>
      </c>
      <c r="C551" s="38" t="s">
        <v>7470</v>
      </c>
      <c r="D551" s="38" t="s">
        <v>4809</v>
      </c>
      <c r="E551" s="54" t="s">
        <v>5935</v>
      </c>
      <c r="F551" s="447"/>
      <c r="G551" s="447"/>
      <c r="H551" s="9" t="s">
        <v>6146</v>
      </c>
      <c r="I551" s="30">
        <v>22</v>
      </c>
      <c r="J551" s="447">
        <v>3.375</v>
      </c>
      <c r="K551" s="447">
        <f t="shared" si="16"/>
        <v>25.375</v>
      </c>
      <c r="L551" s="447">
        <f t="shared" si="17"/>
        <v>10.275</v>
      </c>
    </row>
    <row r="552" spans="1:12" x14ac:dyDescent="0.25">
      <c r="A552" s="36" t="s">
        <v>887</v>
      </c>
      <c r="B552" s="37" t="s">
        <v>7256</v>
      </c>
      <c r="C552" s="38" t="s">
        <v>7470</v>
      </c>
      <c r="D552" s="38" t="s">
        <v>4809</v>
      </c>
      <c r="E552" s="54" t="s">
        <v>5611</v>
      </c>
      <c r="F552" s="447"/>
      <c r="G552" s="447"/>
      <c r="H552" s="9" t="s">
        <v>5935</v>
      </c>
      <c r="I552" s="30">
        <v>24</v>
      </c>
      <c r="J552" s="447">
        <v>3.375</v>
      </c>
      <c r="K552" s="447">
        <f t="shared" si="16"/>
        <v>27.375</v>
      </c>
      <c r="L552" s="447">
        <f t="shared" si="17"/>
        <v>0.375</v>
      </c>
    </row>
    <row r="553" spans="1:12" x14ac:dyDescent="0.25">
      <c r="A553" s="36" t="s">
        <v>1620</v>
      </c>
      <c r="B553" s="37" t="s">
        <v>7259</v>
      </c>
      <c r="C553" s="38" t="s">
        <v>7470</v>
      </c>
      <c r="D553" s="38" t="s">
        <v>4809</v>
      </c>
      <c r="E553" s="54" t="s">
        <v>5816</v>
      </c>
      <c r="F553" s="447"/>
      <c r="G553" s="447"/>
      <c r="H553" s="9" t="s">
        <v>5816</v>
      </c>
      <c r="I553" s="30">
        <v>26</v>
      </c>
      <c r="J553" s="447">
        <v>3.375</v>
      </c>
      <c r="K553" s="447">
        <f t="shared" si="16"/>
        <v>29.375</v>
      </c>
      <c r="L553" s="447">
        <f t="shared" si="17"/>
        <v>2.9750000000000014</v>
      </c>
    </row>
    <row r="554" spans="1:12" x14ac:dyDescent="0.25">
      <c r="A554" s="36" t="s">
        <v>887</v>
      </c>
      <c r="B554" s="37" t="s">
        <v>7263</v>
      </c>
      <c r="C554" s="38" t="s">
        <v>7470</v>
      </c>
      <c r="D554" s="38" t="s">
        <v>4809</v>
      </c>
      <c r="E554" s="54" t="s">
        <v>5614</v>
      </c>
      <c r="F554" s="447"/>
      <c r="G554" s="447"/>
      <c r="H554" s="9" t="s">
        <v>5607</v>
      </c>
      <c r="I554" s="30">
        <v>27</v>
      </c>
      <c r="J554" s="447">
        <v>3.375</v>
      </c>
      <c r="K554" s="447">
        <f t="shared" si="16"/>
        <v>30.375</v>
      </c>
      <c r="L554" s="447">
        <f t="shared" si="17"/>
        <v>-1.125</v>
      </c>
    </row>
    <row r="555" spans="1:12" x14ac:dyDescent="0.25">
      <c r="A555" s="36" t="s">
        <v>1620</v>
      </c>
      <c r="B555" s="37" t="s">
        <v>7268</v>
      </c>
      <c r="C555" s="39" t="s">
        <v>7470</v>
      </c>
      <c r="D555" s="39" t="s">
        <v>4809</v>
      </c>
      <c r="E555" s="55" t="s">
        <v>5607</v>
      </c>
      <c r="F555" s="447"/>
      <c r="G555" s="447"/>
      <c r="H555" s="9" t="s">
        <v>5390</v>
      </c>
      <c r="I555" s="30">
        <v>32</v>
      </c>
      <c r="J555" s="447">
        <v>3.375</v>
      </c>
      <c r="K555" s="447">
        <f t="shared" si="16"/>
        <v>35.375</v>
      </c>
      <c r="L555" s="447">
        <f t="shared" si="17"/>
        <v>1.875</v>
      </c>
    </row>
    <row r="556" spans="1:12" x14ac:dyDescent="0.25">
      <c r="A556" s="36" t="s">
        <v>1620</v>
      </c>
      <c r="B556" s="37" t="s">
        <v>7272</v>
      </c>
      <c r="C556" s="38" t="s">
        <v>7470</v>
      </c>
      <c r="D556" s="38" t="s">
        <v>4809</v>
      </c>
      <c r="E556" s="54" t="s">
        <v>5390</v>
      </c>
      <c r="F556" s="447"/>
      <c r="G556" s="447"/>
      <c r="H556" s="9" t="s">
        <v>7124</v>
      </c>
      <c r="I556" s="30">
        <v>40</v>
      </c>
      <c r="J556" s="447">
        <v>3.375</v>
      </c>
      <c r="K556" s="447">
        <f>I556+J556</f>
        <v>43.375</v>
      </c>
      <c r="L556" s="447">
        <f t="shared" si="17"/>
        <v>-0.22500000000000142</v>
      </c>
    </row>
    <row r="557" spans="1:12" x14ac:dyDescent="0.25">
      <c r="A557" s="36" t="s">
        <v>887</v>
      </c>
      <c r="B557" s="37" t="s">
        <v>7276</v>
      </c>
      <c r="C557" s="38" t="s">
        <v>7470</v>
      </c>
      <c r="D557" s="38" t="s">
        <v>4809</v>
      </c>
      <c r="E557" s="54" t="s">
        <v>5349</v>
      </c>
      <c r="F557" s="447"/>
      <c r="G557" s="447"/>
      <c r="H557" s="9"/>
      <c r="I557" s="447"/>
      <c r="J557" s="447"/>
      <c r="K557" s="447"/>
      <c r="L557" s="447"/>
    </row>
    <row r="558" spans="1:12" x14ac:dyDescent="0.25">
      <c r="A558" s="36" t="s">
        <v>1620</v>
      </c>
      <c r="B558" s="37" t="s">
        <v>7280</v>
      </c>
      <c r="C558" s="38" t="s">
        <v>7470</v>
      </c>
      <c r="D558" s="38" t="s">
        <v>4809</v>
      </c>
      <c r="E558" s="54" t="s">
        <v>7124</v>
      </c>
      <c r="F558" s="447"/>
      <c r="G558" s="447"/>
      <c r="H558" s="9"/>
      <c r="I558" s="447"/>
      <c r="J558" s="447"/>
      <c r="K558" s="447"/>
      <c r="L558" s="447"/>
    </row>
    <row r="559" spans="1:12" x14ac:dyDescent="0.25">
      <c r="A559" s="36" t="s">
        <v>1620</v>
      </c>
      <c r="B559" s="37" t="s">
        <v>7543</v>
      </c>
      <c r="C559" s="40" t="s">
        <v>7470</v>
      </c>
      <c r="D559" s="40" t="s">
        <v>4375</v>
      </c>
      <c r="E559" s="40" t="s">
        <v>5516</v>
      </c>
      <c r="F559" s="447"/>
      <c r="G559" s="447"/>
      <c r="H559" s="9"/>
      <c r="I559" s="447"/>
      <c r="J559" s="447"/>
      <c r="K559" s="447"/>
      <c r="L559" s="447"/>
    </row>
    <row r="560" spans="1:12" x14ac:dyDescent="0.25">
      <c r="A560" s="36" t="s">
        <v>1620</v>
      </c>
      <c r="B560" s="37" t="s">
        <v>7544</v>
      </c>
      <c r="C560" s="40" t="s">
        <v>7470</v>
      </c>
      <c r="D560" s="40" t="s">
        <v>4375</v>
      </c>
      <c r="E560" s="40" t="s">
        <v>5377</v>
      </c>
      <c r="F560" s="447"/>
      <c r="G560" s="447"/>
      <c r="H560" s="447"/>
      <c r="I560" s="447"/>
      <c r="J560" s="447"/>
      <c r="K560" s="447"/>
      <c r="L560" s="447"/>
    </row>
    <row r="561" spans="1:8" x14ac:dyDescent="0.25">
      <c r="A561" s="36" t="s">
        <v>1620</v>
      </c>
      <c r="B561" s="37" t="s">
        <v>7545</v>
      </c>
      <c r="C561" s="40" t="s">
        <v>7470</v>
      </c>
      <c r="D561" s="40" t="s">
        <v>4375</v>
      </c>
      <c r="E561" s="40" t="s">
        <v>6158</v>
      </c>
      <c r="F561" s="447"/>
      <c r="G561" s="447"/>
      <c r="H561" s="60">
        <f>SUM(H2:H559)</f>
        <v>189.3</v>
      </c>
    </row>
  </sheetData>
  <printOptions horizontalCentered="1"/>
  <pageMargins left="0.45" right="0.45" top="0.5" bottom="0.5" header="0" footer="0"/>
  <pageSetup fitToHeight="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CX9"/>
  <sheetViews>
    <sheetView zoomScale="40" zoomScaleNormal="40" workbookViewId="0">
      <selection activeCell="AJ9" sqref="AJ9:AQ9"/>
    </sheetView>
  </sheetViews>
  <sheetFormatPr defaultColWidth="8.85546875" defaultRowHeight="12.75" x14ac:dyDescent="0.2"/>
  <cols>
    <col min="1" max="1" width="21" style="146" bestFit="1" customWidth="1"/>
    <col min="2" max="2" width="19.5703125" style="146" bestFit="1" customWidth="1"/>
    <col min="3" max="3" width="19.42578125" style="146" bestFit="1" customWidth="1"/>
    <col min="4" max="4" width="50" style="146" bestFit="1" customWidth="1"/>
    <col min="5" max="5" width="32.42578125" style="146" bestFit="1" customWidth="1"/>
    <col min="6" max="6" width="19.28515625" style="146" bestFit="1" customWidth="1"/>
    <col min="7" max="8" width="12.28515625" style="146" bestFit="1" customWidth="1"/>
    <col min="9" max="9" width="43.42578125" style="146" bestFit="1" customWidth="1"/>
    <col min="10" max="10" width="32" style="146" bestFit="1" customWidth="1"/>
    <col min="11" max="11" width="47.42578125" style="146" bestFit="1" customWidth="1"/>
    <col min="12" max="16" width="22.5703125" style="146" bestFit="1" customWidth="1"/>
    <col min="17" max="17" width="24.28515625" style="146" bestFit="1" customWidth="1"/>
    <col min="18" max="18" width="21.7109375" style="146" bestFit="1" customWidth="1"/>
    <col min="19" max="41" width="22.5703125" style="146" bestFit="1" customWidth="1"/>
    <col min="42" max="42" width="23.28515625" style="146" bestFit="1" customWidth="1"/>
    <col min="43" max="43" width="16.5703125" style="146" bestFit="1" customWidth="1"/>
    <col min="44" max="66" width="22.5703125" style="146" bestFit="1" customWidth="1"/>
    <col min="67" max="67" width="23.28515625" style="146" bestFit="1" customWidth="1"/>
    <col min="68" max="68" width="16.5703125" style="146" bestFit="1" customWidth="1"/>
    <col min="69" max="91" width="22.5703125" style="146" bestFit="1" customWidth="1"/>
    <col min="92" max="92" width="23.28515625" style="146" bestFit="1" customWidth="1"/>
    <col min="93" max="93" width="16.5703125" style="146" bestFit="1" customWidth="1"/>
    <col min="94" max="110" width="22.5703125" style="146" bestFit="1" customWidth="1"/>
    <col min="111" max="111" width="47.42578125" style="146" bestFit="1" customWidth="1"/>
    <col min="112" max="116" width="22.5703125" style="146" bestFit="1" customWidth="1"/>
    <col min="117" max="117" width="23.28515625" style="146" bestFit="1" customWidth="1"/>
    <col min="118" max="118" width="16.5703125" style="146" bestFit="1" customWidth="1"/>
    <col min="119" max="127" width="22.5703125" style="146" bestFit="1" customWidth="1"/>
    <col min="128" max="128" width="23.28515625" style="146" bestFit="1" customWidth="1"/>
    <col min="129" max="129" width="16.5703125" style="146" bestFit="1" customWidth="1"/>
    <col min="130" max="138" width="22.5703125" style="146" bestFit="1" customWidth="1"/>
    <col min="139" max="139" width="23.28515625" style="146" bestFit="1" customWidth="1"/>
    <col min="140" max="140" width="16.5703125" style="146" bestFit="1" customWidth="1"/>
    <col min="141" max="157" width="22.5703125" style="146" bestFit="1" customWidth="1"/>
    <col min="158" max="158" width="60.7109375" style="146" bestFit="1" customWidth="1"/>
    <col min="159" max="159" width="20.42578125" style="146" bestFit="1" customWidth="1"/>
    <col min="160" max="160" width="18.5703125" style="146" bestFit="1" customWidth="1"/>
    <col min="161" max="161" width="15.85546875" style="146" bestFit="1" customWidth="1"/>
    <col min="162" max="162" width="27.140625" style="146" bestFit="1" customWidth="1"/>
    <col min="163" max="163" width="30.28515625" style="146" bestFit="1" customWidth="1"/>
    <col min="164" max="164" width="26.5703125" style="146" bestFit="1" customWidth="1"/>
    <col min="165" max="165" width="18.28515625" style="146" bestFit="1" customWidth="1"/>
    <col min="166" max="166" width="26.42578125" style="146" bestFit="1" customWidth="1"/>
    <col min="167" max="16384" width="8.85546875" style="146"/>
  </cols>
  <sheetData>
    <row r="1" spans="1:16326" ht="26.25" x14ac:dyDescent="0.4">
      <c r="A1" s="66"/>
      <c r="B1" s="135" t="s">
        <v>5032</v>
      </c>
      <c r="C1" s="63"/>
      <c r="D1" s="62" t="s">
        <v>5033</v>
      </c>
      <c r="E1" s="63"/>
      <c r="F1" s="64"/>
      <c r="G1" s="65">
        <v>88</v>
      </c>
      <c r="H1" s="62" t="s">
        <v>5034</v>
      </c>
      <c r="I1" s="66" t="s">
        <v>5035</v>
      </c>
      <c r="J1" s="67" t="s">
        <v>5036</v>
      </c>
      <c r="K1" s="71" t="s">
        <v>5037</v>
      </c>
      <c r="L1" s="71"/>
      <c r="M1" s="71"/>
      <c r="N1" s="72"/>
      <c r="O1" s="72"/>
      <c r="P1" s="72"/>
      <c r="Q1" s="72"/>
      <c r="R1" s="72"/>
      <c r="S1" s="72"/>
      <c r="T1" s="72"/>
      <c r="U1" s="72"/>
      <c r="V1" s="72"/>
      <c r="W1" s="72"/>
      <c r="X1" s="72"/>
      <c r="Y1" s="72"/>
      <c r="Z1" s="72"/>
      <c r="AA1" s="72"/>
      <c r="AB1" s="72"/>
      <c r="AC1" s="72"/>
      <c r="AD1" s="72"/>
      <c r="AE1" s="72"/>
      <c r="AF1" s="72"/>
      <c r="AG1" s="74"/>
      <c r="AH1" s="74"/>
      <c r="AI1" s="74"/>
      <c r="AJ1" s="75"/>
      <c r="AK1" s="75"/>
      <c r="AL1" s="75"/>
      <c r="AM1" s="76"/>
      <c r="AN1" s="76"/>
      <c r="AO1" s="76"/>
      <c r="AP1" s="76"/>
      <c r="AQ1" s="76"/>
      <c r="AR1" s="76"/>
      <c r="AS1" s="76"/>
      <c r="AT1" s="76"/>
      <c r="AU1" s="76"/>
      <c r="AV1" s="76"/>
      <c r="AW1" s="76"/>
      <c r="AX1" s="76"/>
      <c r="AY1" s="76"/>
      <c r="AZ1" s="76"/>
      <c r="BA1" s="76"/>
      <c r="BB1" s="76"/>
      <c r="BC1" s="76"/>
      <c r="BD1" s="76"/>
      <c r="BE1" s="76"/>
      <c r="BF1" s="74"/>
      <c r="BG1" s="74"/>
      <c r="BH1" s="74"/>
      <c r="BI1" s="76"/>
      <c r="BJ1" s="76"/>
      <c r="BK1" s="76"/>
      <c r="BL1" s="76"/>
      <c r="BM1" s="76"/>
      <c r="BN1" s="75"/>
      <c r="BO1" s="75"/>
      <c r="BP1" s="75"/>
      <c r="BQ1" s="76"/>
      <c r="BR1" s="76"/>
      <c r="BS1" s="76"/>
      <c r="BT1" s="76"/>
      <c r="BU1" s="76"/>
      <c r="BV1" s="76"/>
      <c r="BW1" s="76"/>
      <c r="BX1" s="76"/>
      <c r="BY1" s="76"/>
      <c r="BZ1" s="76"/>
      <c r="CA1" s="76"/>
      <c r="CB1" s="76"/>
      <c r="CC1" s="76"/>
      <c r="CD1" s="76"/>
      <c r="CE1" s="74"/>
      <c r="CF1" s="74"/>
      <c r="CG1" s="74"/>
      <c r="CH1" s="75"/>
      <c r="CI1" s="75"/>
      <c r="CJ1" s="75"/>
      <c r="CK1" s="76"/>
      <c r="CL1" s="76"/>
      <c r="CM1" s="75"/>
      <c r="CN1" s="75"/>
      <c r="CO1" s="75"/>
      <c r="CP1" s="76"/>
      <c r="CQ1" s="76"/>
      <c r="CR1" s="76"/>
      <c r="CS1" s="76"/>
      <c r="CT1" s="76"/>
      <c r="CU1" s="76"/>
      <c r="CV1" s="76"/>
      <c r="CW1" s="76"/>
      <c r="CX1" s="76"/>
      <c r="CY1" s="76"/>
      <c r="CZ1" s="76"/>
      <c r="DA1" s="76"/>
      <c r="DB1" s="76"/>
      <c r="DC1" s="76"/>
      <c r="DD1" s="74"/>
      <c r="DE1" s="74"/>
      <c r="DF1" s="74"/>
      <c r="DG1" s="71" t="s">
        <v>5037</v>
      </c>
      <c r="DH1" s="71"/>
      <c r="DI1" s="71"/>
      <c r="DJ1" s="72"/>
      <c r="DK1" s="72"/>
      <c r="DL1" s="73"/>
      <c r="DM1" s="73"/>
      <c r="DN1" s="73"/>
      <c r="DO1" s="74"/>
      <c r="DP1" s="74"/>
      <c r="DQ1" s="74"/>
      <c r="DR1" s="75"/>
      <c r="DS1" s="75"/>
      <c r="DT1" s="75"/>
      <c r="DU1" s="76"/>
      <c r="DV1" s="76"/>
      <c r="DW1" s="75"/>
      <c r="DX1" s="75"/>
      <c r="DY1" s="75"/>
      <c r="DZ1" s="74"/>
      <c r="EA1" s="74"/>
      <c r="EB1" s="74"/>
      <c r="EC1" s="75"/>
      <c r="ED1" s="75"/>
      <c r="EE1" s="75"/>
      <c r="EF1" s="76"/>
      <c r="EG1" s="76"/>
      <c r="EH1" s="75"/>
      <c r="EI1" s="75"/>
      <c r="EJ1" s="75"/>
      <c r="EK1" s="76"/>
      <c r="EL1" s="76"/>
      <c r="EM1" s="76"/>
      <c r="EN1" s="76"/>
      <c r="EO1" s="76"/>
      <c r="EP1" s="76"/>
      <c r="EQ1" s="76"/>
      <c r="ER1" s="76"/>
      <c r="ES1" s="76"/>
      <c r="ET1" s="76"/>
      <c r="EU1" s="76"/>
      <c r="EV1" s="76"/>
      <c r="EW1" s="76"/>
      <c r="EX1" s="76"/>
      <c r="EY1" s="74"/>
      <c r="EZ1" s="74"/>
      <c r="FA1" s="74"/>
      <c r="FB1" s="63"/>
      <c r="FC1" s="77"/>
      <c r="FD1" s="63"/>
      <c r="FE1" s="75"/>
      <c r="FF1" s="65"/>
      <c r="FG1" s="65"/>
      <c r="FH1" s="65"/>
      <c r="FI1" s="62"/>
      <c r="FJ1" s="65"/>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c r="CIL1" s="66"/>
      <c r="CIM1" s="66"/>
      <c r="CIN1" s="66"/>
      <c r="CIO1" s="66"/>
      <c r="CIP1" s="66"/>
      <c r="CIQ1" s="66"/>
      <c r="CIR1" s="66"/>
      <c r="CIS1" s="66"/>
      <c r="CIT1" s="66"/>
      <c r="CIU1" s="66"/>
      <c r="CIV1" s="66"/>
      <c r="CIW1" s="66"/>
      <c r="CIX1" s="66"/>
      <c r="CIY1" s="66"/>
      <c r="CIZ1" s="66"/>
      <c r="CJA1" s="66"/>
      <c r="CJB1" s="66"/>
      <c r="CJC1" s="66"/>
      <c r="CJD1" s="66"/>
      <c r="CJE1" s="66"/>
      <c r="CJF1" s="66"/>
      <c r="CJG1" s="66"/>
      <c r="CJH1" s="66"/>
      <c r="CJI1" s="66"/>
      <c r="CJJ1" s="66"/>
      <c r="CJK1" s="66"/>
      <c r="CJL1" s="66"/>
      <c r="CJM1" s="66"/>
      <c r="CJN1" s="66"/>
      <c r="CJO1" s="66"/>
      <c r="CJP1" s="66"/>
      <c r="CJQ1" s="66"/>
      <c r="CJR1" s="66"/>
      <c r="CJS1" s="66"/>
      <c r="CJT1" s="66"/>
      <c r="CJU1" s="66"/>
      <c r="CJV1" s="66"/>
      <c r="CJW1" s="66"/>
      <c r="CJX1" s="66"/>
      <c r="CJY1" s="66"/>
      <c r="CJZ1" s="66"/>
      <c r="CKA1" s="66"/>
      <c r="CKB1" s="66"/>
      <c r="CKC1" s="66"/>
      <c r="CKD1" s="66"/>
      <c r="CKE1" s="66"/>
      <c r="CKF1" s="66"/>
      <c r="CKG1" s="66"/>
      <c r="CKH1" s="66"/>
      <c r="CKI1" s="66"/>
      <c r="CKJ1" s="66"/>
      <c r="CKK1" s="66"/>
      <c r="CKL1" s="66"/>
      <c r="CKM1" s="66"/>
      <c r="CKN1" s="66"/>
      <c r="CKO1" s="66"/>
      <c r="CKP1" s="66"/>
      <c r="CKQ1" s="66"/>
      <c r="CKR1" s="66"/>
      <c r="CKS1" s="66"/>
      <c r="CKT1" s="66"/>
      <c r="CKU1" s="66"/>
      <c r="CKV1" s="66"/>
      <c r="CKW1" s="66"/>
      <c r="CKX1" s="66"/>
      <c r="CKY1" s="66"/>
      <c r="CKZ1" s="66"/>
      <c r="CLA1" s="66"/>
      <c r="CLB1" s="66"/>
      <c r="CLC1" s="66"/>
      <c r="CLD1" s="66"/>
      <c r="CLE1" s="66"/>
      <c r="CLF1" s="66"/>
      <c r="CLG1" s="66"/>
      <c r="CLH1" s="66"/>
      <c r="CLI1" s="66"/>
      <c r="CLJ1" s="66"/>
      <c r="CLK1" s="66"/>
      <c r="CLL1" s="66"/>
      <c r="CLM1" s="66"/>
      <c r="CLN1" s="66"/>
      <c r="CLO1" s="66"/>
      <c r="CLP1" s="66"/>
      <c r="CLQ1" s="66"/>
      <c r="CLR1" s="66"/>
      <c r="CLS1" s="66"/>
      <c r="CLT1" s="66"/>
      <c r="CLU1" s="66"/>
      <c r="CLV1" s="66"/>
      <c r="CLW1" s="66"/>
      <c r="CLX1" s="66"/>
      <c r="CLY1" s="66"/>
      <c r="CLZ1" s="66"/>
      <c r="CMA1" s="66"/>
      <c r="CMB1" s="66"/>
      <c r="CMC1" s="66"/>
      <c r="CMD1" s="66"/>
      <c r="CME1" s="66"/>
      <c r="CMF1" s="66"/>
      <c r="CMG1" s="66"/>
      <c r="CMH1" s="66"/>
      <c r="CMI1" s="66"/>
      <c r="CMJ1" s="66"/>
      <c r="CMK1" s="66"/>
      <c r="CML1" s="66"/>
      <c r="CMM1" s="66"/>
      <c r="CMN1" s="66"/>
      <c r="CMO1" s="66"/>
      <c r="CMP1" s="66"/>
      <c r="CMQ1" s="66"/>
      <c r="CMR1" s="66"/>
      <c r="CMS1" s="66"/>
      <c r="CMT1" s="66"/>
      <c r="CMU1" s="66"/>
      <c r="CMV1" s="66"/>
      <c r="CMW1" s="66"/>
      <c r="CMX1" s="66"/>
      <c r="CMY1" s="66"/>
      <c r="CMZ1" s="66"/>
      <c r="CNA1" s="66"/>
      <c r="CNB1" s="66"/>
      <c r="CNC1" s="66"/>
      <c r="CND1" s="66"/>
      <c r="CNE1" s="66"/>
      <c r="CNF1" s="66"/>
      <c r="CNG1" s="66"/>
      <c r="CNH1" s="66"/>
      <c r="CNI1" s="66"/>
      <c r="CNJ1" s="66"/>
      <c r="CNK1" s="66"/>
      <c r="CNL1" s="66"/>
      <c r="CNM1" s="66"/>
      <c r="CNN1" s="66"/>
      <c r="CNO1" s="66"/>
      <c r="CNP1" s="66"/>
      <c r="CNQ1" s="66"/>
      <c r="CNR1" s="66"/>
      <c r="CNS1" s="66"/>
      <c r="CNT1" s="66"/>
      <c r="CNU1" s="66"/>
      <c r="CNV1" s="66"/>
      <c r="CNW1" s="66"/>
      <c r="CNX1" s="66"/>
      <c r="CNY1" s="66"/>
      <c r="CNZ1" s="66"/>
      <c r="COA1" s="66"/>
      <c r="COB1" s="66"/>
      <c r="COC1" s="66"/>
      <c r="COD1" s="66"/>
      <c r="COE1" s="66"/>
      <c r="COF1" s="66"/>
      <c r="COG1" s="66"/>
      <c r="COH1" s="66"/>
      <c r="COI1" s="66"/>
      <c r="COJ1" s="66"/>
      <c r="COK1" s="66"/>
      <c r="COL1" s="66"/>
      <c r="COM1" s="66"/>
      <c r="CON1" s="66"/>
      <c r="COO1" s="66"/>
      <c r="COP1" s="66"/>
      <c r="COQ1" s="66"/>
      <c r="COR1" s="66"/>
      <c r="COS1" s="66"/>
      <c r="COT1" s="66"/>
      <c r="COU1" s="66"/>
      <c r="COV1" s="66"/>
      <c r="COW1" s="66"/>
      <c r="COX1" s="66"/>
      <c r="COY1" s="66"/>
      <c r="COZ1" s="66"/>
      <c r="CPA1" s="66"/>
      <c r="CPB1" s="66"/>
      <c r="CPC1" s="66"/>
      <c r="CPD1" s="66"/>
      <c r="CPE1" s="66"/>
      <c r="CPF1" s="66"/>
      <c r="CPG1" s="66"/>
      <c r="CPH1" s="66"/>
      <c r="CPI1" s="66"/>
      <c r="CPJ1" s="66"/>
      <c r="CPK1" s="66"/>
      <c r="CPL1" s="66"/>
      <c r="CPM1" s="66"/>
      <c r="CPN1" s="66"/>
      <c r="CPO1" s="66"/>
      <c r="CPP1" s="66"/>
      <c r="CPQ1" s="66"/>
      <c r="CPR1" s="66"/>
      <c r="CPS1" s="66"/>
      <c r="CPT1" s="66"/>
      <c r="CPU1" s="66"/>
      <c r="CPV1" s="66"/>
      <c r="CPW1" s="66"/>
      <c r="CPX1" s="66"/>
      <c r="CPY1" s="66"/>
      <c r="CPZ1" s="66"/>
      <c r="CQA1" s="66"/>
      <c r="CQB1" s="66"/>
      <c r="CQC1" s="66"/>
      <c r="CQD1" s="66"/>
      <c r="CQE1" s="66"/>
      <c r="CQF1" s="66"/>
      <c r="CQG1" s="66"/>
      <c r="CQH1" s="66"/>
      <c r="CQI1" s="66"/>
      <c r="CQJ1" s="66"/>
      <c r="CQK1" s="66"/>
      <c r="CQL1" s="66"/>
      <c r="CQM1" s="66"/>
      <c r="CQN1" s="66"/>
      <c r="CQO1" s="66"/>
      <c r="CQP1" s="66"/>
      <c r="CQQ1" s="66"/>
      <c r="CQR1" s="66"/>
      <c r="CQS1" s="66"/>
      <c r="CQT1" s="66"/>
      <c r="CQU1" s="66"/>
      <c r="CQV1" s="66"/>
      <c r="CQW1" s="66"/>
      <c r="CQX1" s="66"/>
      <c r="CQY1" s="66"/>
      <c r="CQZ1" s="66"/>
      <c r="CRA1" s="66"/>
      <c r="CRB1" s="66"/>
      <c r="CRC1" s="66"/>
      <c r="CRD1" s="66"/>
      <c r="CRE1" s="66"/>
      <c r="CRF1" s="66"/>
      <c r="CRG1" s="66"/>
      <c r="CRH1" s="66"/>
      <c r="CRI1" s="66"/>
      <c r="CRJ1" s="66"/>
      <c r="CRK1" s="66"/>
      <c r="CRL1" s="66"/>
      <c r="CRM1" s="66"/>
      <c r="CRN1" s="66"/>
      <c r="CRO1" s="66"/>
      <c r="CRP1" s="66"/>
      <c r="CRQ1" s="66"/>
      <c r="CRR1" s="66"/>
      <c r="CRS1" s="66"/>
      <c r="CRT1" s="66"/>
      <c r="CRU1" s="66"/>
      <c r="CRV1" s="66"/>
      <c r="CRW1" s="66"/>
      <c r="CRX1" s="66"/>
      <c r="CRY1" s="66"/>
      <c r="CRZ1" s="66"/>
      <c r="CSA1" s="66"/>
      <c r="CSB1" s="66"/>
      <c r="CSC1" s="66"/>
      <c r="CSD1" s="66"/>
      <c r="CSE1" s="66"/>
      <c r="CSF1" s="66"/>
      <c r="CSG1" s="66"/>
      <c r="CSH1" s="66"/>
      <c r="CSI1" s="66"/>
      <c r="CSJ1" s="66"/>
      <c r="CSK1" s="66"/>
      <c r="CSL1" s="66"/>
      <c r="CSM1" s="66"/>
      <c r="CSN1" s="66"/>
      <c r="CSO1" s="66"/>
      <c r="CSP1" s="66"/>
      <c r="CSQ1" s="66"/>
      <c r="CSR1" s="66"/>
      <c r="CSS1" s="66"/>
      <c r="CST1" s="66"/>
      <c r="CSU1" s="66"/>
      <c r="CSV1" s="66"/>
      <c r="CSW1" s="66"/>
      <c r="CSX1" s="66"/>
      <c r="CSY1" s="66"/>
      <c r="CSZ1" s="66"/>
      <c r="CTA1" s="66"/>
      <c r="CTB1" s="66"/>
      <c r="CTC1" s="66"/>
      <c r="CTD1" s="66"/>
      <c r="CTE1" s="66"/>
      <c r="CTF1" s="66"/>
      <c r="CTG1" s="66"/>
      <c r="CTH1" s="66"/>
      <c r="CTI1" s="66"/>
      <c r="CTJ1" s="66"/>
      <c r="CTK1" s="66"/>
      <c r="CTL1" s="66"/>
      <c r="CTM1" s="66"/>
      <c r="CTN1" s="66"/>
      <c r="CTO1" s="66"/>
      <c r="CTP1" s="66"/>
      <c r="CTQ1" s="66"/>
      <c r="CTR1" s="66"/>
      <c r="CTS1" s="66"/>
      <c r="CTT1" s="66"/>
      <c r="CTU1" s="66"/>
      <c r="CTV1" s="66"/>
      <c r="CTW1" s="66"/>
      <c r="CTX1" s="66"/>
      <c r="CTY1" s="66"/>
      <c r="CTZ1" s="66"/>
      <c r="CUA1" s="66"/>
      <c r="CUB1" s="66"/>
      <c r="CUC1" s="66"/>
      <c r="CUD1" s="66"/>
      <c r="CUE1" s="66"/>
      <c r="CUF1" s="66"/>
      <c r="CUG1" s="66"/>
      <c r="CUH1" s="66"/>
      <c r="CUI1" s="66"/>
      <c r="CUJ1" s="66"/>
      <c r="CUK1" s="66"/>
      <c r="CUL1" s="66"/>
      <c r="CUM1" s="66"/>
      <c r="CUN1" s="66"/>
      <c r="CUO1" s="66"/>
      <c r="CUP1" s="66"/>
      <c r="CUQ1" s="66"/>
      <c r="CUR1" s="66"/>
      <c r="CUS1" s="66"/>
      <c r="CUT1" s="66"/>
      <c r="CUU1" s="66"/>
      <c r="CUV1" s="66"/>
      <c r="CUW1" s="66"/>
      <c r="CUX1" s="66"/>
      <c r="CUY1" s="66"/>
      <c r="CUZ1" s="66"/>
      <c r="CVA1" s="66"/>
      <c r="CVB1" s="66"/>
      <c r="CVC1" s="66"/>
      <c r="CVD1" s="66"/>
      <c r="CVE1" s="66"/>
      <c r="CVF1" s="66"/>
      <c r="CVG1" s="66"/>
      <c r="CVH1" s="66"/>
      <c r="CVI1" s="66"/>
      <c r="CVJ1" s="66"/>
      <c r="CVK1" s="66"/>
      <c r="CVL1" s="66"/>
      <c r="CVM1" s="66"/>
      <c r="CVN1" s="66"/>
      <c r="CVO1" s="66"/>
      <c r="CVP1" s="66"/>
      <c r="CVQ1" s="66"/>
      <c r="CVR1" s="66"/>
      <c r="CVS1" s="66"/>
      <c r="CVT1" s="66"/>
      <c r="CVU1" s="66"/>
      <c r="CVV1" s="66"/>
      <c r="CVW1" s="66"/>
      <c r="CVX1" s="66"/>
      <c r="CVY1" s="66"/>
      <c r="CVZ1" s="66"/>
      <c r="CWA1" s="66"/>
      <c r="CWB1" s="66"/>
      <c r="CWC1" s="66"/>
      <c r="CWD1" s="66"/>
      <c r="CWE1" s="66"/>
      <c r="CWF1" s="66"/>
      <c r="CWG1" s="66"/>
      <c r="CWH1" s="66"/>
      <c r="CWI1" s="66"/>
      <c r="CWJ1" s="66"/>
      <c r="CWK1" s="66"/>
      <c r="CWL1" s="66"/>
      <c r="CWM1" s="66"/>
      <c r="CWN1" s="66"/>
      <c r="CWO1" s="66"/>
      <c r="CWP1" s="66"/>
      <c r="CWQ1" s="66"/>
      <c r="CWR1" s="66"/>
      <c r="CWS1" s="66"/>
      <c r="CWT1" s="66"/>
      <c r="CWU1" s="66"/>
      <c r="CWV1" s="66"/>
      <c r="CWW1" s="66"/>
      <c r="CWX1" s="66"/>
      <c r="CWY1" s="66"/>
      <c r="CWZ1" s="66"/>
      <c r="CXA1" s="66"/>
      <c r="CXB1" s="66"/>
      <c r="CXC1" s="66"/>
      <c r="CXD1" s="66"/>
      <c r="CXE1" s="66"/>
      <c r="CXF1" s="66"/>
      <c r="CXG1" s="66"/>
      <c r="CXH1" s="66"/>
      <c r="CXI1" s="66"/>
      <c r="CXJ1" s="66"/>
      <c r="CXK1" s="66"/>
      <c r="CXL1" s="66"/>
      <c r="CXM1" s="66"/>
      <c r="CXN1" s="66"/>
      <c r="CXO1" s="66"/>
      <c r="CXP1" s="66"/>
      <c r="CXQ1" s="66"/>
      <c r="CXR1" s="66"/>
      <c r="CXS1" s="66"/>
      <c r="CXT1" s="66"/>
      <c r="CXU1" s="66"/>
      <c r="CXV1" s="66"/>
      <c r="CXW1" s="66"/>
      <c r="CXX1" s="66"/>
      <c r="CXY1" s="66"/>
      <c r="CXZ1" s="66"/>
      <c r="CYA1" s="66"/>
      <c r="CYB1" s="66"/>
      <c r="CYC1" s="66"/>
      <c r="CYD1" s="66"/>
      <c r="CYE1" s="66"/>
      <c r="CYF1" s="66"/>
      <c r="CYG1" s="66"/>
      <c r="CYH1" s="66"/>
      <c r="CYI1" s="66"/>
      <c r="CYJ1" s="66"/>
      <c r="CYK1" s="66"/>
      <c r="CYL1" s="66"/>
      <c r="CYM1" s="66"/>
      <c r="CYN1" s="66"/>
      <c r="CYO1" s="66"/>
      <c r="CYP1" s="66"/>
      <c r="CYQ1" s="66"/>
      <c r="CYR1" s="66"/>
      <c r="CYS1" s="66"/>
      <c r="CYT1" s="66"/>
      <c r="CYU1" s="66"/>
      <c r="CYV1" s="66"/>
      <c r="CYW1" s="66"/>
      <c r="CYX1" s="66"/>
      <c r="CYY1" s="66"/>
      <c r="CYZ1" s="66"/>
      <c r="CZA1" s="66"/>
      <c r="CZB1" s="66"/>
      <c r="CZC1" s="66"/>
      <c r="CZD1" s="66"/>
      <c r="CZE1" s="66"/>
      <c r="CZF1" s="66"/>
      <c r="CZG1" s="66"/>
      <c r="CZH1" s="66"/>
      <c r="CZI1" s="66"/>
      <c r="CZJ1" s="66"/>
      <c r="CZK1" s="66"/>
      <c r="CZL1" s="66"/>
      <c r="CZM1" s="66"/>
      <c r="CZN1" s="66"/>
      <c r="CZO1" s="66"/>
      <c r="CZP1" s="66"/>
      <c r="CZQ1" s="66"/>
      <c r="CZR1" s="66"/>
      <c r="CZS1" s="66"/>
      <c r="CZT1" s="66"/>
      <c r="CZU1" s="66"/>
      <c r="CZV1" s="66"/>
      <c r="CZW1" s="66"/>
      <c r="CZX1" s="66"/>
      <c r="CZY1" s="66"/>
      <c r="CZZ1" s="66"/>
      <c r="DAA1" s="66"/>
      <c r="DAB1" s="66"/>
      <c r="DAC1" s="66"/>
      <c r="DAD1" s="66"/>
      <c r="DAE1" s="66"/>
      <c r="DAF1" s="66"/>
      <c r="DAG1" s="66"/>
      <c r="DAH1" s="66"/>
      <c r="DAI1" s="66"/>
      <c r="DAJ1" s="66"/>
      <c r="DAK1" s="66"/>
      <c r="DAL1" s="66"/>
      <c r="DAM1" s="66"/>
      <c r="DAN1" s="66"/>
      <c r="DAO1" s="66"/>
      <c r="DAP1" s="66"/>
      <c r="DAQ1" s="66"/>
      <c r="DAR1" s="66"/>
      <c r="DAS1" s="66"/>
      <c r="DAT1" s="66"/>
      <c r="DAU1" s="66"/>
      <c r="DAV1" s="66"/>
      <c r="DAW1" s="66"/>
      <c r="DAX1" s="66"/>
      <c r="DAY1" s="66"/>
      <c r="DAZ1" s="66"/>
      <c r="DBA1" s="66"/>
      <c r="DBB1" s="66"/>
      <c r="DBC1" s="66"/>
      <c r="DBD1" s="66"/>
      <c r="DBE1" s="66"/>
      <c r="DBF1" s="66"/>
      <c r="DBG1" s="66"/>
      <c r="DBH1" s="66"/>
      <c r="DBI1" s="66"/>
      <c r="DBJ1" s="66"/>
      <c r="DBK1" s="66"/>
      <c r="DBL1" s="66"/>
      <c r="DBM1" s="66"/>
      <c r="DBN1" s="66"/>
      <c r="DBO1" s="66"/>
      <c r="DBP1" s="66"/>
      <c r="DBQ1" s="66"/>
      <c r="DBR1" s="66"/>
      <c r="DBS1" s="66"/>
      <c r="DBT1" s="66"/>
      <c r="DBU1" s="66"/>
      <c r="DBV1" s="66"/>
      <c r="DBW1" s="66"/>
      <c r="DBX1" s="66"/>
      <c r="DBY1" s="66"/>
      <c r="DBZ1" s="66"/>
      <c r="DCA1" s="66"/>
      <c r="DCB1" s="66"/>
      <c r="DCC1" s="66"/>
      <c r="DCD1" s="66"/>
      <c r="DCE1" s="66"/>
      <c r="DCF1" s="66"/>
      <c r="DCG1" s="66"/>
      <c r="DCH1" s="66"/>
      <c r="DCI1" s="66"/>
      <c r="DCJ1" s="66"/>
      <c r="DCK1" s="66"/>
      <c r="DCL1" s="66"/>
      <c r="DCM1" s="66"/>
      <c r="DCN1" s="66"/>
      <c r="DCO1" s="66"/>
      <c r="DCP1" s="66"/>
      <c r="DCQ1" s="66"/>
      <c r="DCR1" s="66"/>
      <c r="DCS1" s="66"/>
      <c r="DCT1" s="66"/>
      <c r="DCU1" s="66"/>
      <c r="DCV1" s="66"/>
      <c r="DCW1" s="66"/>
      <c r="DCX1" s="66"/>
      <c r="DCY1" s="66"/>
      <c r="DCZ1" s="66"/>
      <c r="DDA1" s="66"/>
      <c r="DDB1" s="66"/>
      <c r="DDC1" s="66"/>
      <c r="DDD1" s="66"/>
      <c r="DDE1" s="66"/>
      <c r="DDF1" s="66"/>
      <c r="DDG1" s="66"/>
      <c r="DDH1" s="66"/>
      <c r="DDI1" s="66"/>
      <c r="DDJ1" s="66"/>
      <c r="DDK1" s="66"/>
      <c r="DDL1" s="66"/>
      <c r="DDM1" s="66"/>
      <c r="DDN1" s="66"/>
      <c r="DDO1" s="66"/>
      <c r="DDP1" s="66"/>
      <c r="DDQ1" s="66"/>
      <c r="DDR1" s="66"/>
      <c r="DDS1" s="66"/>
      <c r="DDT1" s="66"/>
      <c r="DDU1" s="66"/>
      <c r="DDV1" s="66"/>
      <c r="DDW1" s="66"/>
      <c r="DDX1" s="66"/>
      <c r="DDY1" s="66"/>
      <c r="DDZ1" s="66"/>
      <c r="DEA1" s="66"/>
      <c r="DEB1" s="66"/>
      <c r="DEC1" s="66"/>
      <c r="DED1" s="66"/>
      <c r="DEE1" s="66"/>
      <c r="DEF1" s="66"/>
      <c r="DEG1" s="66"/>
      <c r="DEH1" s="66"/>
      <c r="DEI1" s="66"/>
      <c r="DEJ1" s="66"/>
      <c r="DEK1" s="66"/>
      <c r="DEL1" s="66"/>
      <c r="DEM1" s="66"/>
      <c r="DEN1" s="66"/>
      <c r="DEO1" s="66"/>
      <c r="DEP1" s="66"/>
      <c r="DEQ1" s="66"/>
      <c r="DER1" s="66"/>
      <c r="DES1" s="66"/>
      <c r="DET1" s="66"/>
      <c r="DEU1" s="66"/>
      <c r="DEV1" s="66"/>
      <c r="DEW1" s="66"/>
      <c r="DEX1" s="66"/>
      <c r="DEY1" s="66"/>
      <c r="DEZ1" s="66"/>
      <c r="DFA1" s="66"/>
      <c r="DFB1" s="66"/>
      <c r="DFC1" s="66"/>
      <c r="DFD1" s="66"/>
      <c r="DFE1" s="66"/>
      <c r="DFF1" s="66"/>
      <c r="DFG1" s="66"/>
      <c r="DFH1" s="66"/>
      <c r="DFI1" s="66"/>
      <c r="DFJ1" s="66"/>
      <c r="DFK1" s="66"/>
      <c r="DFL1" s="66"/>
      <c r="DFM1" s="66"/>
      <c r="DFN1" s="66"/>
      <c r="DFO1" s="66"/>
      <c r="DFP1" s="66"/>
      <c r="DFQ1" s="66"/>
      <c r="DFR1" s="66"/>
      <c r="DFS1" s="66"/>
      <c r="DFT1" s="66"/>
      <c r="DFU1" s="66"/>
      <c r="DFV1" s="66"/>
      <c r="DFW1" s="66"/>
      <c r="DFX1" s="66"/>
      <c r="DFY1" s="66"/>
      <c r="DFZ1" s="66"/>
      <c r="DGA1" s="66"/>
      <c r="DGB1" s="66"/>
      <c r="DGC1" s="66"/>
      <c r="DGD1" s="66"/>
      <c r="DGE1" s="66"/>
      <c r="DGF1" s="66"/>
      <c r="DGG1" s="66"/>
      <c r="DGH1" s="66"/>
      <c r="DGI1" s="66"/>
      <c r="DGJ1" s="66"/>
      <c r="DGK1" s="66"/>
      <c r="DGL1" s="66"/>
      <c r="DGM1" s="66"/>
      <c r="DGN1" s="66"/>
      <c r="DGO1" s="66"/>
      <c r="DGP1" s="66"/>
      <c r="DGQ1" s="66"/>
      <c r="DGR1" s="66"/>
      <c r="DGS1" s="66"/>
      <c r="DGT1" s="66"/>
      <c r="DGU1" s="66"/>
      <c r="DGV1" s="66"/>
      <c r="DGW1" s="66"/>
      <c r="DGX1" s="66"/>
      <c r="DGY1" s="66"/>
      <c r="DGZ1" s="66"/>
      <c r="DHA1" s="66"/>
      <c r="DHB1" s="66"/>
      <c r="DHC1" s="66"/>
      <c r="DHD1" s="66"/>
      <c r="DHE1" s="66"/>
      <c r="DHF1" s="66"/>
      <c r="DHG1" s="66"/>
      <c r="DHH1" s="66"/>
      <c r="DHI1" s="66"/>
      <c r="DHJ1" s="66"/>
      <c r="DHK1" s="66"/>
      <c r="DHL1" s="66"/>
      <c r="DHM1" s="66"/>
      <c r="DHN1" s="66"/>
      <c r="DHO1" s="66"/>
      <c r="DHP1" s="66"/>
      <c r="DHQ1" s="66"/>
      <c r="DHR1" s="66"/>
      <c r="DHS1" s="66"/>
      <c r="DHT1" s="66"/>
      <c r="DHU1" s="66"/>
      <c r="DHV1" s="66"/>
      <c r="DHW1" s="66"/>
      <c r="DHX1" s="66"/>
      <c r="DHY1" s="66"/>
      <c r="DHZ1" s="66"/>
      <c r="DIA1" s="66"/>
      <c r="DIB1" s="66"/>
      <c r="DIC1" s="66"/>
      <c r="DID1" s="66"/>
      <c r="DIE1" s="66"/>
      <c r="DIF1" s="66"/>
      <c r="DIG1" s="66"/>
      <c r="DIH1" s="66"/>
      <c r="DII1" s="66"/>
      <c r="DIJ1" s="66"/>
      <c r="DIK1" s="66"/>
      <c r="DIL1" s="66"/>
      <c r="DIM1" s="66"/>
      <c r="DIN1" s="66"/>
      <c r="DIO1" s="66"/>
      <c r="DIP1" s="66"/>
      <c r="DIQ1" s="66"/>
      <c r="DIR1" s="66"/>
      <c r="DIS1" s="66"/>
      <c r="DIT1" s="66"/>
      <c r="DIU1" s="66"/>
      <c r="DIV1" s="66"/>
      <c r="DIW1" s="66"/>
      <c r="DIX1" s="66"/>
      <c r="DIY1" s="66"/>
      <c r="DIZ1" s="66"/>
      <c r="DJA1" s="66"/>
      <c r="DJB1" s="66"/>
      <c r="DJC1" s="66"/>
      <c r="DJD1" s="66"/>
      <c r="DJE1" s="66"/>
      <c r="DJF1" s="66"/>
      <c r="DJG1" s="66"/>
      <c r="DJH1" s="66"/>
      <c r="DJI1" s="66"/>
      <c r="DJJ1" s="66"/>
      <c r="DJK1" s="66"/>
      <c r="DJL1" s="66"/>
      <c r="DJM1" s="66"/>
      <c r="DJN1" s="66"/>
      <c r="DJO1" s="66"/>
      <c r="DJP1" s="66"/>
      <c r="DJQ1" s="66"/>
      <c r="DJR1" s="66"/>
      <c r="DJS1" s="66"/>
      <c r="DJT1" s="66"/>
      <c r="DJU1" s="66"/>
      <c r="DJV1" s="66"/>
      <c r="DJW1" s="66"/>
      <c r="DJX1" s="66"/>
      <c r="DJY1" s="66"/>
      <c r="DJZ1" s="66"/>
      <c r="DKA1" s="66"/>
      <c r="DKB1" s="66"/>
      <c r="DKC1" s="66"/>
      <c r="DKD1" s="66"/>
      <c r="DKE1" s="66"/>
      <c r="DKF1" s="66"/>
      <c r="DKG1" s="66"/>
      <c r="DKH1" s="66"/>
      <c r="DKI1" s="66"/>
      <c r="DKJ1" s="66"/>
      <c r="DKK1" s="66"/>
      <c r="DKL1" s="66"/>
      <c r="DKM1" s="66"/>
      <c r="DKN1" s="66"/>
      <c r="DKO1" s="66"/>
      <c r="DKP1" s="66"/>
      <c r="DKQ1" s="66"/>
      <c r="DKR1" s="66"/>
      <c r="DKS1" s="66"/>
      <c r="DKT1" s="66"/>
      <c r="DKU1" s="66"/>
      <c r="DKV1" s="66"/>
      <c r="DKW1" s="66"/>
      <c r="DKX1" s="66"/>
      <c r="DKY1" s="66"/>
      <c r="DKZ1" s="66"/>
      <c r="DLA1" s="66"/>
      <c r="DLB1" s="66"/>
      <c r="DLC1" s="66"/>
      <c r="DLD1" s="66"/>
      <c r="DLE1" s="66"/>
      <c r="DLF1" s="66"/>
      <c r="DLG1" s="66"/>
      <c r="DLH1" s="66"/>
      <c r="DLI1" s="66"/>
      <c r="DLJ1" s="66"/>
      <c r="DLK1" s="66"/>
      <c r="DLL1" s="66"/>
      <c r="DLM1" s="66"/>
      <c r="DLN1" s="66"/>
      <c r="DLO1" s="66"/>
      <c r="DLP1" s="66"/>
      <c r="DLQ1" s="66"/>
      <c r="DLR1" s="66"/>
      <c r="DLS1" s="66"/>
      <c r="DLT1" s="66"/>
      <c r="DLU1" s="66"/>
      <c r="DLV1" s="66"/>
      <c r="DLW1" s="66"/>
      <c r="DLX1" s="66"/>
      <c r="DLY1" s="66"/>
      <c r="DLZ1" s="66"/>
      <c r="DMA1" s="66"/>
      <c r="DMB1" s="66"/>
      <c r="DMC1" s="66"/>
      <c r="DMD1" s="66"/>
      <c r="DME1" s="66"/>
      <c r="DMF1" s="66"/>
      <c r="DMG1" s="66"/>
      <c r="DMH1" s="66"/>
      <c r="DMI1" s="66"/>
      <c r="DMJ1" s="66"/>
      <c r="DMK1" s="66"/>
      <c r="DML1" s="66"/>
      <c r="DMM1" s="66"/>
      <c r="DMN1" s="66"/>
      <c r="DMO1" s="66"/>
      <c r="DMP1" s="66"/>
      <c r="DMQ1" s="66"/>
      <c r="DMR1" s="66"/>
      <c r="DMS1" s="66"/>
      <c r="DMT1" s="66"/>
      <c r="DMU1" s="66"/>
      <c r="DMV1" s="66"/>
      <c r="DMW1" s="66"/>
      <c r="DMX1" s="66"/>
      <c r="DMY1" s="66"/>
      <c r="DMZ1" s="66"/>
      <c r="DNA1" s="66"/>
      <c r="DNB1" s="66"/>
      <c r="DNC1" s="66"/>
      <c r="DND1" s="66"/>
      <c r="DNE1" s="66"/>
      <c r="DNF1" s="66"/>
      <c r="DNG1" s="66"/>
      <c r="DNH1" s="66"/>
      <c r="DNI1" s="66"/>
      <c r="DNJ1" s="66"/>
      <c r="DNK1" s="66"/>
      <c r="DNL1" s="66"/>
      <c r="DNM1" s="66"/>
      <c r="DNN1" s="66"/>
      <c r="DNO1" s="66"/>
      <c r="DNP1" s="66"/>
      <c r="DNQ1" s="66"/>
      <c r="DNR1" s="66"/>
      <c r="DNS1" s="66"/>
      <c r="DNT1" s="66"/>
      <c r="DNU1" s="66"/>
      <c r="DNV1" s="66"/>
      <c r="DNW1" s="66"/>
      <c r="DNX1" s="66"/>
      <c r="DNY1" s="66"/>
      <c r="DNZ1" s="66"/>
      <c r="DOA1" s="66"/>
      <c r="DOB1" s="66"/>
      <c r="DOC1" s="66"/>
      <c r="DOD1" s="66"/>
      <c r="DOE1" s="66"/>
      <c r="DOF1" s="66"/>
      <c r="DOG1" s="66"/>
      <c r="DOH1" s="66"/>
      <c r="DOI1" s="66"/>
      <c r="DOJ1" s="66"/>
      <c r="DOK1" s="66"/>
      <c r="DOL1" s="66"/>
      <c r="DOM1" s="66"/>
      <c r="DON1" s="66"/>
      <c r="DOO1" s="66"/>
      <c r="DOP1" s="66"/>
      <c r="DOQ1" s="66"/>
      <c r="DOR1" s="66"/>
      <c r="DOS1" s="66"/>
      <c r="DOT1" s="66"/>
      <c r="DOU1" s="66"/>
      <c r="DOV1" s="66"/>
      <c r="DOW1" s="66"/>
      <c r="DOX1" s="66"/>
      <c r="DOY1" s="66"/>
      <c r="DOZ1" s="66"/>
      <c r="DPA1" s="66"/>
      <c r="DPB1" s="66"/>
      <c r="DPC1" s="66"/>
      <c r="DPD1" s="66"/>
      <c r="DPE1" s="66"/>
      <c r="DPF1" s="66"/>
      <c r="DPG1" s="66"/>
      <c r="DPH1" s="66"/>
      <c r="DPI1" s="66"/>
      <c r="DPJ1" s="66"/>
      <c r="DPK1" s="66"/>
      <c r="DPL1" s="66"/>
      <c r="DPM1" s="66"/>
      <c r="DPN1" s="66"/>
      <c r="DPO1" s="66"/>
      <c r="DPP1" s="66"/>
      <c r="DPQ1" s="66"/>
      <c r="DPR1" s="66"/>
      <c r="DPS1" s="66"/>
      <c r="DPT1" s="66"/>
      <c r="DPU1" s="66"/>
      <c r="DPV1" s="66"/>
      <c r="DPW1" s="66"/>
      <c r="DPX1" s="66"/>
      <c r="DPY1" s="66"/>
      <c r="DPZ1" s="66"/>
      <c r="DQA1" s="66"/>
      <c r="DQB1" s="66"/>
      <c r="DQC1" s="66"/>
      <c r="DQD1" s="66"/>
      <c r="DQE1" s="66"/>
      <c r="DQF1" s="66"/>
      <c r="DQG1" s="66"/>
      <c r="DQH1" s="66"/>
      <c r="DQI1" s="66"/>
      <c r="DQJ1" s="66"/>
      <c r="DQK1" s="66"/>
      <c r="DQL1" s="66"/>
      <c r="DQM1" s="66"/>
      <c r="DQN1" s="66"/>
      <c r="DQO1" s="66"/>
      <c r="DQP1" s="66"/>
      <c r="DQQ1" s="66"/>
      <c r="DQR1" s="66"/>
      <c r="DQS1" s="66"/>
      <c r="DQT1" s="66"/>
      <c r="DQU1" s="66"/>
      <c r="DQV1" s="66"/>
      <c r="DQW1" s="66"/>
      <c r="DQX1" s="66"/>
      <c r="DQY1" s="66"/>
      <c r="DQZ1" s="66"/>
      <c r="DRA1" s="66"/>
      <c r="DRB1" s="66"/>
      <c r="DRC1" s="66"/>
      <c r="DRD1" s="66"/>
      <c r="DRE1" s="66"/>
      <c r="DRF1" s="66"/>
      <c r="DRG1" s="66"/>
      <c r="DRH1" s="66"/>
      <c r="DRI1" s="66"/>
      <c r="DRJ1" s="66"/>
      <c r="DRK1" s="66"/>
      <c r="DRL1" s="66"/>
      <c r="DRM1" s="66"/>
      <c r="DRN1" s="66"/>
      <c r="DRO1" s="66"/>
      <c r="DRP1" s="66"/>
      <c r="DRQ1" s="66"/>
      <c r="DRR1" s="66"/>
      <c r="DRS1" s="66"/>
      <c r="DRT1" s="66"/>
      <c r="DRU1" s="66"/>
      <c r="DRV1" s="66"/>
      <c r="DRW1" s="66"/>
      <c r="DRX1" s="66"/>
      <c r="DRY1" s="66"/>
      <c r="DRZ1" s="66"/>
      <c r="DSA1" s="66"/>
      <c r="DSB1" s="66"/>
      <c r="DSC1" s="66"/>
      <c r="DSD1" s="66"/>
      <c r="DSE1" s="66"/>
      <c r="DSF1" s="66"/>
      <c r="DSG1" s="66"/>
      <c r="DSH1" s="66"/>
      <c r="DSI1" s="66"/>
      <c r="DSJ1" s="66"/>
      <c r="DSK1" s="66"/>
      <c r="DSL1" s="66"/>
      <c r="DSM1" s="66"/>
      <c r="DSN1" s="66"/>
      <c r="DSO1" s="66"/>
      <c r="DSP1" s="66"/>
      <c r="DSQ1" s="66"/>
      <c r="DSR1" s="66"/>
      <c r="DSS1" s="66"/>
      <c r="DST1" s="66"/>
      <c r="DSU1" s="66"/>
      <c r="DSV1" s="66"/>
      <c r="DSW1" s="66"/>
      <c r="DSX1" s="66"/>
      <c r="DSY1" s="66"/>
      <c r="DSZ1" s="66"/>
      <c r="DTA1" s="66"/>
      <c r="DTB1" s="66"/>
      <c r="DTC1" s="66"/>
      <c r="DTD1" s="66"/>
      <c r="DTE1" s="66"/>
      <c r="DTF1" s="66"/>
      <c r="DTG1" s="66"/>
      <c r="DTH1" s="66"/>
      <c r="DTI1" s="66"/>
      <c r="DTJ1" s="66"/>
      <c r="DTK1" s="66"/>
      <c r="DTL1" s="66"/>
      <c r="DTM1" s="66"/>
      <c r="DTN1" s="66"/>
      <c r="DTO1" s="66"/>
      <c r="DTP1" s="66"/>
      <c r="DTQ1" s="66"/>
      <c r="DTR1" s="66"/>
      <c r="DTS1" s="66"/>
      <c r="DTT1" s="66"/>
      <c r="DTU1" s="66"/>
      <c r="DTV1" s="66"/>
      <c r="DTW1" s="66"/>
      <c r="DTX1" s="66"/>
      <c r="DTY1" s="66"/>
      <c r="DTZ1" s="66"/>
      <c r="DUA1" s="66"/>
      <c r="DUB1" s="66"/>
      <c r="DUC1" s="66"/>
      <c r="DUD1" s="66"/>
      <c r="DUE1" s="66"/>
      <c r="DUF1" s="66"/>
      <c r="DUG1" s="66"/>
      <c r="DUH1" s="66"/>
      <c r="DUI1" s="66"/>
      <c r="DUJ1" s="66"/>
      <c r="DUK1" s="66"/>
      <c r="DUL1" s="66"/>
      <c r="DUM1" s="66"/>
      <c r="DUN1" s="66"/>
      <c r="DUO1" s="66"/>
      <c r="DUP1" s="66"/>
      <c r="DUQ1" s="66"/>
      <c r="DUR1" s="66"/>
      <c r="DUS1" s="66"/>
      <c r="DUT1" s="66"/>
      <c r="DUU1" s="66"/>
      <c r="DUV1" s="66"/>
      <c r="DUW1" s="66"/>
      <c r="DUX1" s="66"/>
      <c r="DUY1" s="66"/>
      <c r="DUZ1" s="66"/>
      <c r="DVA1" s="66"/>
      <c r="DVB1" s="66"/>
      <c r="DVC1" s="66"/>
      <c r="DVD1" s="66"/>
      <c r="DVE1" s="66"/>
      <c r="DVF1" s="66"/>
      <c r="DVG1" s="66"/>
      <c r="DVH1" s="66"/>
      <c r="DVI1" s="66"/>
      <c r="DVJ1" s="66"/>
      <c r="DVK1" s="66"/>
      <c r="DVL1" s="66"/>
      <c r="DVM1" s="66"/>
      <c r="DVN1" s="66"/>
      <c r="DVO1" s="66"/>
      <c r="DVP1" s="66"/>
      <c r="DVQ1" s="66"/>
      <c r="DVR1" s="66"/>
      <c r="DVS1" s="66"/>
      <c r="DVT1" s="66"/>
      <c r="DVU1" s="66"/>
      <c r="DVV1" s="66"/>
      <c r="DVW1" s="66"/>
      <c r="DVX1" s="66"/>
      <c r="DVY1" s="66"/>
      <c r="DVZ1" s="66"/>
      <c r="DWA1" s="66"/>
      <c r="DWB1" s="66"/>
      <c r="DWC1" s="66"/>
      <c r="DWD1" s="66"/>
      <c r="DWE1" s="66"/>
      <c r="DWF1" s="66"/>
      <c r="DWG1" s="66"/>
      <c r="DWH1" s="66"/>
      <c r="DWI1" s="66"/>
      <c r="DWJ1" s="66"/>
      <c r="DWK1" s="66"/>
      <c r="DWL1" s="66"/>
      <c r="DWM1" s="66"/>
      <c r="DWN1" s="66"/>
      <c r="DWO1" s="66"/>
      <c r="DWP1" s="66"/>
      <c r="DWQ1" s="66"/>
      <c r="DWR1" s="66"/>
      <c r="DWS1" s="66"/>
      <c r="DWT1" s="66"/>
      <c r="DWU1" s="66"/>
      <c r="DWV1" s="66"/>
      <c r="DWW1" s="66"/>
      <c r="DWX1" s="66"/>
      <c r="DWY1" s="66"/>
      <c r="DWZ1" s="66"/>
      <c r="DXA1" s="66"/>
      <c r="DXB1" s="66"/>
      <c r="DXC1" s="66"/>
      <c r="DXD1" s="66"/>
      <c r="DXE1" s="66"/>
      <c r="DXF1" s="66"/>
      <c r="DXG1" s="66"/>
      <c r="DXH1" s="66"/>
      <c r="DXI1" s="66"/>
      <c r="DXJ1" s="66"/>
      <c r="DXK1" s="66"/>
      <c r="DXL1" s="66"/>
      <c r="DXM1" s="66"/>
      <c r="DXN1" s="66"/>
      <c r="DXO1" s="66"/>
      <c r="DXP1" s="66"/>
      <c r="DXQ1" s="66"/>
      <c r="DXR1" s="66"/>
      <c r="DXS1" s="66"/>
      <c r="DXT1" s="66"/>
      <c r="DXU1" s="66"/>
      <c r="DXV1" s="66"/>
      <c r="DXW1" s="66"/>
      <c r="DXX1" s="66"/>
      <c r="DXY1" s="66"/>
      <c r="DXZ1" s="66"/>
      <c r="DYA1" s="66"/>
      <c r="DYB1" s="66"/>
      <c r="DYC1" s="66"/>
      <c r="DYD1" s="66"/>
      <c r="DYE1" s="66"/>
      <c r="DYF1" s="66"/>
      <c r="DYG1" s="66"/>
      <c r="DYH1" s="66"/>
      <c r="DYI1" s="66"/>
      <c r="DYJ1" s="66"/>
      <c r="DYK1" s="66"/>
      <c r="DYL1" s="66"/>
      <c r="DYM1" s="66"/>
      <c r="DYN1" s="66"/>
      <c r="DYO1" s="66"/>
      <c r="DYP1" s="66"/>
      <c r="DYQ1" s="66"/>
      <c r="DYR1" s="66"/>
      <c r="DYS1" s="66"/>
      <c r="DYT1" s="66"/>
      <c r="DYU1" s="66"/>
      <c r="DYV1" s="66"/>
      <c r="DYW1" s="66"/>
      <c r="DYX1" s="66"/>
      <c r="DYY1" s="66"/>
      <c r="DYZ1" s="66"/>
      <c r="DZA1" s="66"/>
      <c r="DZB1" s="66"/>
      <c r="DZC1" s="66"/>
      <c r="DZD1" s="66"/>
      <c r="DZE1" s="66"/>
      <c r="DZF1" s="66"/>
      <c r="DZG1" s="66"/>
      <c r="DZH1" s="66"/>
      <c r="DZI1" s="66"/>
      <c r="DZJ1" s="66"/>
      <c r="DZK1" s="66"/>
      <c r="DZL1" s="66"/>
      <c r="DZM1" s="66"/>
      <c r="DZN1" s="66"/>
      <c r="DZO1" s="66"/>
      <c r="DZP1" s="66"/>
      <c r="DZQ1" s="66"/>
      <c r="DZR1" s="66"/>
      <c r="DZS1" s="66"/>
      <c r="DZT1" s="66"/>
      <c r="DZU1" s="66"/>
      <c r="DZV1" s="66"/>
      <c r="DZW1" s="66"/>
      <c r="DZX1" s="66"/>
      <c r="DZY1" s="66"/>
      <c r="DZZ1" s="66"/>
      <c r="EAA1" s="66"/>
      <c r="EAB1" s="66"/>
      <c r="EAC1" s="66"/>
      <c r="EAD1" s="66"/>
      <c r="EAE1" s="66"/>
      <c r="EAF1" s="66"/>
      <c r="EAG1" s="66"/>
      <c r="EAH1" s="66"/>
      <c r="EAI1" s="66"/>
      <c r="EAJ1" s="66"/>
      <c r="EAK1" s="66"/>
      <c r="EAL1" s="66"/>
      <c r="EAM1" s="66"/>
      <c r="EAN1" s="66"/>
      <c r="EAO1" s="66"/>
      <c r="EAP1" s="66"/>
      <c r="EAQ1" s="66"/>
      <c r="EAR1" s="66"/>
      <c r="EAS1" s="66"/>
      <c r="EAT1" s="66"/>
      <c r="EAU1" s="66"/>
      <c r="EAV1" s="66"/>
      <c r="EAW1" s="66"/>
      <c r="EAX1" s="66"/>
      <c r="EAY1" s="66"/>
      <c r="EAZ1" s="66"/>
      <c r="EBA1" s="66"/>
      <c r="EBB1" s="66"/>
      <c r="EBC1" s="66"/>
      <c r="EBD1" s="66"/>
      <c r="EBE1" s="66"/>
      <c r="EBF1" s="66"/>
      <c r="EBG1" s="66"/>
      <c r="EBH1" s="66"/>
      <c r="EBI1" s="66"/>
      <c r="EBJ1" s="66"/>
      <c r="EBK1" s="66"/>
      <c r="EBL1" s="66"/>
      <c r="EBM1" s="66"/>
      <c r="EBN1" s="66"/>
      <c r="EBO1" s="66"/>
      <c r="EBP1" s="66"/>
      <c r="EBQ1" s="66"/>
      <c r="EBR1" s="66"/>
      <c r="EBS1" s="66"/>
      <c r="EBT1" s="66"/>
      <c r="EBU1" s="66"/>
      <c r="EBV1" s="66"/>
      <c r="EBW1" s="66"/>
      <c r="EBX1" s="66"/>
      <c r="EBY1" s="66"/>
      <c r="EBZ1" s="66"/>
      <c r="ECA1" s="66"/>
      <c r="ECB1" s="66"/>
      <c r="ECC1" s="66"/>
      <c r="ECD1" s="66"/>
      <c r="ECE1" s="66"/>
      <c r="ECF1" s="66"/>
      <c r="ECG1" s="66"/>
      <c r="ECH1" s="66"/>
      <c r="ECI1" s="66"/>
      <c r="ECJ1" s="66"/>
      <c r="ECK1" s="66"/>
      <c r="ECL1" s="66"/>
      <c r="ECM1" s="66"/>
      <c r="ECN1" s="66"/>
      <c r="ECO1" s="66"/>
      <c r="ECP1" s="66"/>
      <c r="ECQ1" s="66"/>
      <c r="ECR1" s="66"/>
      <c r="ECS1" s="66"/>
      <c r="ECT1" s="66"/>
      <c r="ECU1" s="66"/>
      <c r="ECV1" s="66"/>
      <c r="ECW1" s="66"/>
      <c r="ECX1" s="66"/>
      <c r="ECY1" s="66"/>
      <c r="ECZ1" s="66"/>
      <c r="EDA1" s="66"/>
      <c r="EDB1" s="66"/>
      <c r="EDC1" s="66"/>
      <c r="EDD1" s="66"/>
      <c r="EDE1" s="66"/>
      <c r="EDF1" s="66"/>
      <c r="EDG1" s="66"/>
      <c r="EDH1" s="66"/>
      <c r="EDI1" s="66"/>
      <c r="EDJ1" s="66"/>
      <c r="EDK1" s="66"/>
      <c r="EDL1" s="66"/>
      <c r="EDM1" s="66"/>
      <c r="EDN1" s="66"/>
      <c r="EDO1" s="66"/>
      <c r="EDP1" s="66"/>
      <c r="EDQ1" s="66"/>
      <c r="EDR1" s="66"/>
      <c r="EDS1" s="66"/>
      <c r="EDT1" s="66"/>
      <c r="EDU1" s="66"/>
      <c r="EDV1" s="66"/>
      <c r="EDW1" s="66"/>
      <c r="EDX1" s="66"/>
      <c r="EDY1" s="66"/>
      <c r="EDZ1" s="66"/>
      <c r="EEA1" s="66"/>
      <c r="EEB1" s="66"/>
      <c r="EEC1" s="66"/>
      <c r="EED1" s="66"/>
      <c r="EEE1" s="66"/>
      <c r="EEF1" s="66"/>
      <c r="EEG1" s="66"/>
      <c r="EEH1" s="66"/>
      <c r="EEI1" s="66"/>
      <c r="EEJ1" s="66"/>
      <c r="EEK1" s="66"/>
      <c r="EEL1" s="66"/>
      <c r="EEM1" s="66"/>
      <c r="EEN1" s="66"/>
      <c r="EEO1" s="66"/>
      <c r="EEP1" s="66"/>
      <c r="EEQ1" s="66"/>
      <c r="EER1" s="66"/>
      <c r="EES1" s="66"/>
      <c r="EET1" s="66"/>
      <c r="EEU1" s="66"/>
      <c r="EEV1" s="66"/>
      <c r="EEW1" s="66"/>
      <c r="EEX1" s="66"/>
      <c r="EEY1" s="66"/>
      <c r="EEZ1" s="66"/>
      <c r="EFA1" s="66"/>
      <c r="EFB1" s="66"/>
      <c r="EFC1" s="66"/>
      <c r="EFD1" s="66"/>
      <c r="EFE1" s="66"/>
      <c r="EFF1" s="66"/>
      <c r="EFG1" s="66"/>
      <c r="EFH1" s="66"/>
      <c r="EFI1" s="66"/>
      <c r="EFJ1" s="66"/>
      <c r="EFK1" s="66"/>
      <c r="EFL1" s="66"/>
      <c r="EFM1" s="66"/>
      <c r="EFN1" s="66"/>
      <c r="EFO1" s="66"/>
      <c r="EFP1" s="66"/>
      <c r="EFQ1" s="66"/>
      <c r="EFR1" s="66"/>
      <c r="EFS1" s="66"/>
      <c r="EFT1" s="66"/>
      <c r="EFU1" s="66"/>
      <c r="EFV1" s="66"/>
      <c r="EFW1" s="66"/>
      <c r="EFX1" s="66"/>
      <c r="EFY1" s="66"/>
      <c r="EFZ1" s="66"/>
      <c r="EGA1" s="66"/>
      <c r="EGB1" s="66"/>
      <c r="EGC1" s="66"/>
      <c r="EGD1" s="66"/>
      <c r="EGE1" s="66"/>
      <c r="EGF1" s="66"/>
      <c r="EGG1" s="66"/>
      <c r="EGH1" s="66"/>
      <c r="EGI1" s="66"/>
      <c r="EGJ1" s="66"/>
      <c r="EGK1" s="66"/>
      <c r="EGL1" s="66"/>
      <c r="EGM1" s="66"/>
      <c r="EGN1" s="66"/>
      <c r="EGO1" s="66"/>
      <c r="EGP1" s="66"/>
      <c r="EGQ1" s="66"/>
      <c r="EGR1" s="66"/>
      <c r="EGS1" s="66"/>
      <c r="EGT1" s="66"/>
      <c r="EGU1" s="66"/>
      <c r="EGV1" s="66"/>
      <c r="EGW1" s="66"/>
      <c r="EGX1" s="66"/>
      <c r="EGY1" s="66"/>
      <c r="EGZ1" s="66"/>
      <c r="EHA1" s="66"/>
      <c r="EHB1" s="66"/>
      <c r="EHC1" s="66"/>
      <c r="EHD1" s="66"/>
      <c r="EHE1" s="66"/>
      <c r="EHF1" s="66"/>
      <c r="EHG1" s="66"/>
      <c r="EHH1" s="66"/>
      <c r="EHI1" s="66"/>
      <c r="EHJ1" s="66"/>
      <c r="EHK1" s="66"/>
      <c r="EHL1" s="66"/>
      <c r="EHM1" s="66"/>
      <c r="EHN1" s="66"/>
      <c r="EHO1" s="66"/>
      <c r="EHP1" s="66"/>
      <c r="EHQ1" s="66"/>
      <c r="EHR1" s="66"/>
      <c r="EHS1" s="66"/>
      <c r="EHT1" s="66"/>
      <c r="EHU1" s="66"/>
      <c r="EHV1" s="66"/>
      <c r="EHW1" s="66"/>
      <c r="EHX1" s="66"/>
      <c r="EHY1" s="66"/>
      <c r="EHZ1" s="66"/>
      <c r="EIA1" s="66"/>
      <c r="EIB1" s="66"/>
      <c r="EIC1" s="66"/>
      <c r="EID1" s="66"/>
      <c r="EIE1" s="66"/>
      <c r="EIF1" s="66"/>
      <c r="EIG1" s="66"/>
      <c r="EIH1" s="66"/>
      <c r="EII1" s="66"/>
      <c r="EIJ1" s="66"/>
      <c r="EIK1" s="66"/>
      <c r="EIL1" s="66"/>
      <c r="EIM1" s="66"/>
      <c r="EIN1" s="66"/>
      <c r="EIO1" s="66"/>
      <c r="EIP1" s="66"/>
      <c r="EIQ1" s="66"/>
      <c r="EIR1" s="66"/>
      <c r="EIS1" s="66"/>
      <c r="EIT1" s="66"/>
      <c r="EIU1" s="66"/>
      <c r="EIV1" s="66"/>
      <c r="EIW1" s="66"/>
      <c r="EIX1" s="66"/>
      <c r="EIY1" s="66"/>
      <c r="EIZ1" s="66"/>
      <c r="EJA1" s="66"/>
      <c r="EJB1" s="66"/>
      <c r="EJC1" s="66"/>
      <c r="EJD1" s="66"/>
      <c r="EJE1" s="66"/>
      <c r="EJF1" s="66"/>
      <c r="EJG1" s="66"/>
      <c r="EJH1" s="66"/>
      <c r="EJI1" s="66"/>
      <c r="EJJ1" s="66"/>
      <c r="EJK1" s="66"/>
      <c r="EJL1" s="66"/>
      <c r="EJM1" s="66"/>
      <c r="EJN1" s="66"/>
      <c r="EJO1" s="66"/>
      <c r="EJP1" s="66"/>
      <c r="EJQ1" s="66"/>
      <c r="EJR1" s="66"/>
      <c r="EJS1" s="66"/>
      <c r="EJT1" s="66"/>
      <c r="EJU1" s="66"/>
      <c r="EJV1" s="66"/>
      <c r="EJW1" s="66"/>
      <c r="EJX1" s="66"/>
      <c r="EJY1" s="66"/>
      <c r="EJZ1" s="66"/>
      <c r="EKA1" s="66"/>
      <c r="EKB1" s="66"/>
      <c r="EKC1" s="66"/>
      <c r="EKD1" s="66"/>
      <c r="EKE1" s="66"/>
      <c r="EKF1" s="66"/>
      <c r="EKG1" s="66"/>
      <c r="EKH1" s="66"/>
      <c r="EKI1" s="66"/>
      <c r="EKJ1" s="66"/>
      <c r="EKK1" s="66"/>
      <c r="EKL1" s="66"/>
      <c r="EKM1" s="66"/>
      <c r="EKN1" s="66"/>
      <c r="EKO1" s="66"/>
      <c r="EKP1" s="66"/>
      <c r="EKQ1" s="66"/>
      <c r="EKR1" s="66"/>
      <c r="EKS1" s="66"/>
      <c r="EKT1" s="66"/>
      <c r="EKU1" s="66"/>
      <c r="EKV1" s="66"/>
      <c r="EKW1" s="66"/>
      <c r="EKX1" s="66"/>
      <c r="EKY1" s="66"/>
      <c r="EKZ1" s="66"/>
      <c r="ELA1" s="66"/>
      <c r="ELB1" s="66"/>
      <c r="ELC1" s="66"/>
      <c r="ELD1" s="66"/>
      <c r="ELE1" s="66"/>
      <c r="ELF1" s="66"/>
      <c r="ELG1" s="66"/>
      <c r="ELH1" s="66"/>
      <c r="ELI1" s="66"/>
      <c r="ELJ1" s="66"/>
      <c r="ELK1" s="66"/>
      <c r="ELL1" s="66"/>
      <c r="ELM1" s="66"/>
      <c r="ELN1" s="66"/>
      <c r="ELO1" s="66"/>
      <c r="ELP1" s="66"/>
      <c r="ELQ1" s="66"/>
      <c r="ELR1" s="66"/>
      <c r="ELS1" s="66"/>
      <c r="ELT1" s="66"/>
      <c r="ELU1" s="66"/>
      <c r="ELV1" s="66"/>
      <c r="ELW1" s="66"/>
      <c r="ELX1" s="66"/>
      <c r="ELY1" s="66"/>
      <c r="ELZ1" s="66"/>
      <c r="EMA1" s="66"/>
      <c r="EMB1" s="66"/>
      <c r="EMC1" s="66"/>
      <c r="EMD1" s="66"/>
      <c r="EME1" s="66"/>
      <c r="EMF1" s="66"/>
      <c r="EMG1" s="66"/>
      <c r="EMH1" s="66"/>
      <c r="EMI1" s="66"/>
      <c r="EMJ1" s="66"/>
      <c r="EMK1" s="66"/>
      <c r="EML1" s="66"/>
      <c r="EMM1" s="66"/>
      <c r="EMN1" s="66"/>
      <c r="EMO1" s="66"/>
      <c r="EMP1" s="66"/>
      <c r="EMQ1" s="66"/>
      <c r="EMR1" s="66"/>
      <c r="EMS1" s="66"/>
      <c r="EMT1" s="66"/>
      <c r="EMU1" s="66"/>
      <c r="EMV1" s="66"/>
      <c r="EMW1" s="66"/>
      <c r="EMX1" s="66"/>
      <c r="EMY1" s="66"/>
      <c r="EMZ1" s="66"/>
      <c r="ENA1" s="66"/>
      <c r="ENB1" s="66"/>
      <c r="ENC1" s="66"/>
      <c r="END1" s="66"/>
      <c r="ENE1" s="66"/>
      <c r="ENF1" s="66"/>
      <c r="ENG1" s="66"/>
      <c r="ENH1" s="66"/>
      <c r="ENI1" s="66"/>
      <c r="ENJ1" s="66"/>
      <c r="ENK1" s="66"/>
      <c r="ENL1" s="66"/>
      <c r="ENM1" s="66"/>
      <c r="ENN1" s="66"/>
      <c r="ENO1" s="66"/>
      <c r="ENP1" s="66"/>
      <c r="ENQ1" s="66"/>
      <c r="ENR1" s="66"/>
      <c r="ENS1" s="66"/>
      <c r="ENT1" s="66"/>
      <c r="ENU1" s="66"/>
      <c r="ENV1" s="66"/>
      <c r="ENW1" s="66"/>
      <c r="ENX1" s="66"/>
      <c r="ENY1" s="66"/>
      <c r="ENZ1" s="66"/>
      <c r="EOA1" s="66"/>
      <c r="EOB1" s="66"/>
      <c r="EOC1" s="66"/>
      <c r="EOD1" s="66"/>
      <c r="EOE1" s="66"/>
      <c r="EOF1" s="66"/>
      <c r="EOG1" s="66"/>
      <c r="EOH1" s="66"/>
      <c r="EOI1" s="66"/>
      <c r="EOJ1" s="66"/>
      <c r="EOK1" s="66"/>
      <c r="EOL1" s="66"/>
      <c r="EOM1" s="66"/>
      <c r="EON1" s="66"/>
      <c r="EOO1" s="66"/>
      <c r="EOP1" s="66"/>
      <c r="EOQ1" s="66"/>
      <c r="EOR1" s="66"/>
      <c r="EOS1" s="66"/>
      <c r="EOT1" s="66"/>
      <c r="EOU1" s="66"/>
      <c r="EOV1" s="66"/>
      <c r="EOW1" s="66"/>
      <c r="EOX1" s="66"/>
      <c r="EOY1" s="66"/>
      <c r="EOZ1" s="66"/>
      <c r="EPA1" s="66"/>
      <c r="EPB1" s="66"/>
      <c r="EPC1" s="66"/>
      <c r="EPD1" s="66"/>
      <c r="EPE1" s="66"/>
      <c r="EPF1" s="66"/>
      <c r="EPG1" s="66"/>
      <c r="EPH1" s="66"/>
      <c r="EPI1" s="66"/>
      <c r="EPJ1" s="66"/>
      <c r="EPK1" s="66"/>
      <c r="EPL1" s="66"/>
      <c r="EPM1" s="66"/>
      <c r="EPN1" s="66"/>
      <c r="EPO1" s="66"/>
      <c r="EPP1" s="66"/>
      <c r="EPQ1" s="66"/>
      <c r="EPR1" s="66"/>
      <c r="EPS1" s="66"/>
      <c r="EPT1" s="66"/>
      <c r="EPU1" s="66"/>
      <c r="EPV1" s="66"/>
      <c r="EPW1" s="66"/>
      <c r="EPX1" s="66"/>
      <c r="EPY1" s="66"/>
      <c r="EPZ1" s="66"/>
      <c r="EQA1" s="66"/>
      <c r="EQB1" s="66"/>
      <c r="EQC1" s="66"/>
      <c r="EQD1" s="66"/>
      <c r="EQE1" s="66"/>
      <c r="EQF1" s="66"/>
      <c r="EQG1" s="66"/>
      <c r="EQH1" s="66"/>
      <c r="EQI1" s="66"/>
      <c r="EQJ1" s="66"/>
      <c r="EQK1" s="66"/>
      <c r="EQL1" s="66"/>
      <c r="EQM1" s="66"/>
      <c r="EQN1" s="66"/>
      <c r="EQO1" s="66"/>
      <c r="EQP1" s="66"/>
      <c r="EQQ1" s="66"/>
      <c r="EQR1" s="66"/>
      <c r="EQS1" s="66"/>
      <c r="EQT1" s="66"/>
      <c r="EQU1" s="66"/>
      <c r="EQV1" s="66"/>
      <c r="EQW1" s="66"/>
      <c r="EQX1" s="66"/>
      <c r="EQY1" s="66"/>
      <c r="EQZ1" s="66"/>
      <c r="ERA1" s="66"/>
      <c r="ERB1" s="66"/>
      <c r="ERC1" s="66"/>
      <c r="ERD1" s="66"/>
      <c r="ERE1" s="66"/>
      <c r="ERF1" s="66"/>
      <c r="ERG1" s="66"/>
      <c r="ERH1" s="66"/>
      <c r="ERI1" s="66"/>
      <c r="ERJ1" s="66"/>
      <c r="ERK1" s="66"/>
      <c r="ERL1" s="66"/>
      <c r="ERM1" s="66"/>
      <c r="ERN1" s="66"/>
      <c r="ERO1" s="66"/>
      <c r="ERP1" s="66"/>
      <c r="ERQ1" s="66"/>
      <c r="ERR1" s="66"/>
      <c r="ERS1" s="66"/>
      <c r="ERT1" s="66"/>
      <c r="ERU1" s="66"/>
      <c r="ERV1" s="66"/>
      <c r="ERW1" s="66"/>
      <c r="ERX1" s="66"/>
      <c r="ERY1" s="66"/>
      <c r="ERZ1" s="66"/>
      <c r="ESA1" s="66"/>
      <c r="ESB1" s="66"/>
      <c r="ESC1" s="66"/>
      <c r="ESD1" s="66"/>
      <c r="ESE1" s="66"/>
      <c r="ESF1" s="66"/>
      <c r="ESG1" s="66"/>
      <c r="ESH1" s="66"/>
      <c r="ESI1" s="66"/>
      <c r="ESJ1" s="66"/>
      <c r="ESK1" s="66"/>
      <c r="ESL1" s="66"/>
      <c r="ESM1" s="66"/>
      <c r="ESN1" s="66"/>
      <c r="ESO1" s="66"/>
      <c r="ESP1" s="66"/>
      <c r="ESQ1" s="66"/>
      <c r="ESR1" s="66"/>
      <c r="ESS1" s="66"/>
      <c r="EST1" s="66"/>
      <c r="ESU1" s="66"/>
      <c r="ESV1" s="66"/>
      <c r="ESW1" s="66"/>
      <c r="ESX1" s="66"/>
      <c r="ESY1" s="66"/>
      <c r="ESZ1" s="66"/>
      <c r="ETA1" s="66"/>
      <c r="ETB1" s="66"/>
      <c r="ETC1" s="66"/>
      <c r="ETD1" s="66"/>
      <c r="ETE1" s="66"/>
      <c r="ETF1" s="66"/>
      <c r="ETG1" s="66"/>
      <c r="ETH1" s="66"/>
      <c r="ETI1" s="66"/>
      <c r="ETJ1" s="66"/>
      <c r="ETK1" s="66"/>
      <c r="ETL1" s="66"/>
      <c r="ETM1" s="66"/>
      <c r="ETN1" s="66"/>
      <c r="ETO1" s="66"/>
      <c r="ETP1" s="66"/>
      <c r="ETQ1" s="66"/>
      <c r="ETR1" s="66"/>
      <c r="ETS1" s="66"/>
      <c r="ETT1" s="66"/>
      <c r="ETU1" s="66"/>
      <c r="ETV1" s="66"/>
      <c r="ETW1" s="66"/>
      <c r="ETX1" s="66"/>
      <c r="ETY1" s="66"/>
      <c r="ETZ1" s="66"/>
      <c r="EUA1" s="66"/>
      <c r="EUB1" s="66"/>
      <c r="EUC1" s="66"/>
      <c r="EUD1" s="66"/>
      <c r="EUE1" s="66"/>
      <c r="EUF1" s="66"/>
      <c r="EUG1" s="66"/>
      <c r="EUH1" s="66"/>
      <c r="EUI1" s="66"/>
      <c r="EUJ1" s="66"/>
      <c r="EUK1" s="66"/>
      <c r="EUL1" s="66"/>
      <c r="EUM1" s="66"/>
      <c r="EUN1" s="66"/>
      <c r="EUO1" s="66"/>
      <c r="EUP1" s="66"/>
      <c r="EUQ1" s="66"/>
      <c r="EUR1" s="66"/>
      <c r="EUS1" s="66"/>
      <c r="EUT1" s="66"/>
      <c r="EUU1" s="66"/>
      <c r="EUV1" s="66"/>
      <c r="EUW1" s="66"/>
      <c r="EUX1" s="66"/>
      <c r="EUY1" s="66"/>
      <c r="EUZ1" s="66"/>
      <c r="EVA1" s="66"/>
      <c r="EVB1" s="66"/>
      <c r="EVC1" s="66"/>
      <c r="EVD1" s="66"/>
      <c r="EVE1" s="66"/>
      <c r="EVF1" s="66"/>
      <c r="EVG1" s="66"/>
      <c r="EVH1" s="66"/>
      <c r="EVI1" s="66"/>
      <c r="EVJ1" s="66"/>
      <c r="EVK1" s="66"/>
      <c r="EVL1" s="66"/>
      <c r="EVM1" s="66"/>
      <c r="EVN1" s="66"/>
      <c r="EVO1" s="66"/>
      <c r="EVP1" s="66"/>
      <c r="EVQ1" s="66"/>
      <c r="EVR1" s="66"/>
      <c r="EVS1" s="66"/>
      <c r="EVT1" s="66"/>
      <c r="EVU1" s="66"/>
      <c r="EVV1" s="66"/>
      <c r="EVW1" s="66"/>
      <c r="EVX1" s="66"/>
      <c r="EVY1" s="66"/>
      <c r="EVZ1" s="66"/>
      <c r="EWA1" s="66"/>
      <c r="EWB1" s="66"/>
      <c r="EWC1" s="66"/>
      <c r="EWD1" s="66"/>
      <c r="EWE1" s="66"/>
      <c r="EWF1" s="66"/>
      <c r="EWG1" s="66"/>
      <c r="EWH1" s="66"/>
      <c r="EWI1" s="66"/>
      <c r="EWJ1" s="66"/>
      <c r="EWK1" s="66"/>
      <c r="EWL1" s="66"/>
      <c r="EWM1" s="66"/>
      <c r="EWN1" s="66"/>
      <c r="EWO1" s="66"/>
      <c r="EWP1" s="66"/>
      <c r="EWQ1" s="66"/>
      <c r="EWR1" s="66"/>
      <c r="EWS1" s="66"/>
      <c r="EWT1" s="66"/>
      <c r="EWU1" s="66"/>
      <c r="EWV1" s="66"/>
      <c r="EWW1" s="66"/>
      <c r="EWX1" s="66"/>
      <c r="EWY1" s="66"/>
      <c r="EWZ1" s="66"/>
      <c r="EXA1" s="66"/>
      <c r="EXB1" s="66"/>
      <c r="EXC1" s="66"/>
      <c r="EXD1" s="66"/>
      <c r="EXE1" s="66"/>
      <c r="EXF1" s="66"/>
      <c r="EXG1" s="66"/>
      <c r="EXH1" s="66"/>
      <c r="EXI1" s="66"/>
      <c r="EXJ1" s="66"/>
      <c r="EXK1" s="66"/>
      <c r="EXL1" s="66"/>
      <c r="EXM1" s="66"/>
      <c r="EXN1" s="66"/>
      <c r="EXO1" s="66"/>
      <c r="EXP1" s="66"/>
      <c r="EXQ1" s="66"/>
      <c r="EXR1" s="66"/>
      <c r="EXS1" s="66"/>
      <c r="EXT1" s="66"/>
      <c r="EXU1" s="66"/>
      <c r="EXV1" s="66"/>
      <c r="EXW1" s="66"/>
      <c r="EXX1" s="66"/>
      <c r="EXY1" s="66"/>
      <c r="EXZ1" s="66"/>
      <c r="EYA1" s="66"/>
      <c r="EYB1" s="66"/>
      <c r="EYC1" s="66"/>
      <c r="EYD1" s="66"/>
      <c r="EYE1" s="66"/>
      <c r="EYF1" s="66"/>
      <c r="EYG1" s="66"/>
      <c r="EYH1" s="66"/>
      <c r="EYI1" s="66"/>
      <c r="EYJ1" s="66"/>
      <c r="EYK1" s="66"/>
      <c r="EYL1" s="66"/>
      <c r="EYM1" s="66"/>
      <c r="EYN1" s="66"/>
      <c r="EYO1" s="66"/>
      <c r="EYP1" s="66"/>
      <c r="EYQ1" s="66"/>
      <c r="EYR1" s="66"/>
      <c r="EYS1" s="66"/>
      <c r="EYT1" s="66"/>
      <c r="EYU1" s="66"/>
      <c r="EYV1" s="66"/>
      <c r="EYW1" s="66"/>
      <c r="EYX1" s="66"/>
      <c r="EYY1" s="66"/>
      <c r="EYZ1" s="66"/>
      <c r="EZA1" s="66"/>
      <c r="EZB1" s="66"/>
      <c r="EZC1" s="66"/>
      <c r="EZD1" s="66"/>
      <c r="EZE1" s="66"/>
      <c r="EZF1" s="66"/>
      <c r="EZG1" s="66"/>
      <c r="EZH1" s="66"/>
      <c r="EZI1" s="66"/>
      <c r="EZJ1" s="66"/>
      <c r="EZK1" s="66"/>
      <c r="EZL1" s="66"/>
      <c r="EZM1" s="66"/>
      <c r="EZN1" s="66"/>
      <c r="EZO1" s="66"/>
      <c r="EZP1" s="66"/>
      <c r="EZQ1" s="66"/>
      <c r="EZR1" s="66"/>
      <c r="EZS1" s="66"/>
      <c r="EZT1" s="66"/>
      <c r="EZU1" s="66"/>
      <c r="EZV1" s="66"/>
      <c r="EZW1" s="66"/>
      <c r="EZX1" s="66"/>
      <c r="EZY1" s="66"/>
      <c r="EZZ1" s="66"/>
      <c r="FAA1" s="66"/>
      <c r="FAB1" s="66"/>
      <c r="FAC1" s="66"/>
      <c r="FAD1" s="66"/>
      <c r="FAE1" s="66"/>
      <c r="FAF1" s="66"/>
      <c r="FAG1" s="66"/>
      <c r="FAH1" s="66"/>
      <c r="FAI1" s="66"/>
      <c r="FAJ1" s="66"/>
      <c r="FAK1" s="66"/>
      <c r="FAL1" s="66"/>
      <c r="FAM1" s="66"/>
      <c r="FAN1" s="66"/>
      <c r="FAO1" s="66"/>
      <c r="FAP1" s="66"/>
      <c r="FAQ1" s="66"/>
      <c r="FAR1" s="66"/>
      <c r="FAS1" s="66"/>
      <c r="FAT1" s="66"/>
      <c r="FAU1" s="66"/>
      <c r="FAV1" s="66"/>
      <c r="FAW1" s="66"/>
      <c r="FAX1" s="66"/>
      <c r="FAY1" s="66"/>
      <c r="FAZ1" s="66"/>
      <c r="FBA1" s="66"/>
      <c r="FBB1" s="66"/>
      <c r="FBC1" s="66"/>
      <c r="FBD1" s="66"/>
      <c r="FBE1" s="66"/>
      <c r="FBF1" s="66"/>
      <c r="FBG1" s="66"/>
      <c r="FBH1" s="66"/>
      <c r="FBI1" s="66"/>
      <c r="FBJ1" s="66"/>
      <c r="FBK1" s="66"/>
      <c r="FBL1" s="66"/>
      <c r="FBM1" s="66"/>
      <c r="FBN1" s="66"/>
      <c r="FBO1" s="66"/>
      <c r="FBP1" s="66"/>
      <c r="FBQ1" s="66"/>
      <c r="FBR1" s="66"/>
      <c r="FBS1" s="66"/>
      <c r="FBT1" s="66"/>
      <c r="FBU1" s="66"/>
      <c r="FBV1" s="66"/>
      <c r="FBW1" s="66"/>
      <c r="FBX1" s="66"/>
      <c r="FBY1" s="66"/>
      <c r="FBZ1" s="66"/>
      <c r="FCA1" s="66"/>
      <c r="FCB1" s="66"/>
      <c r="FCC1" s="66"/>
      <c r="FCD1" s="66"/>
      <c r="FCE1" s="66"/>
      <c r="FCF1" s="66"/>
      <c r="FCG1" s="66"/>
      <c r="FCH1" s="66"/>
      <c r="FCI1" s="66"/>
      <c r="FCJ1" s="66"/>
      <c r="FCK1" s="66"/>
      <c r="FCL1" s="66"/>
      <c r="FCM1" s="66"/>
      <c r="FCN1" s="66"/>
      <c r="FCO1" s="66"/>
      <c r="FCP1" s="66"/>
      <c r="FCQ1" s="66"/>
      <c r="FCR1" s="66"/>
      <c r="FCS1" s="66"/>
      <c r="FCT1" s="66"/>
      <c r="FCU1" s="66"/>
      <c r="FCV1" s="66"/>
      <c r="FCW1" s="66"/>
      <c r="FCX1" s="66"/>
      <c r="FCY1" s="66"/>
      <c r="FCZ1" s="66"/>
      <c r="FDA1" s="66"/>
      <c r="FDB1" s="66"/>
      <c r="FDC1" s="66"/>
      <c r="FDD1" s="66"/>
      <c r="FDE1" s="66"/>
      <c r="FDF1" s="66"/>
      <c r="FDG1" s="66"/>
      <c r="FDH1" s="66"/>
      <c r="FDI1" s="66"/>
      <c r="FDJ1" s="66"/>
      <c r="FDK1" s="66"/>
      <c r="FDL1" s="66"/>
      <c r="FDM1" s="66"/>
      <c r="FDN1" s="66"/>
      <c r="FDO1" s="66"/>
      <c r="FDP1" s="66"/>
      <c r="FDQ1" s="66"/>
      <c r="FDR1" s="66"/>
      <c r="FDS1" s="66"/>
      <c r="FDT1" s="66"/>
      <c r="FDU1" s="66"/>
      <c r="FDV1" s="66"/>
      <c r="FDW1" s="66"/>
      <c r="FDX1" s="66"/>
      <c r="FDY1" s="66"/>
      <c r="FDZ1" s="66"/>
      <c r="FEA1" s="66"/>
      <c r="FEB1" s="66"/>
      <c r="FEC1" s="66"/>
      <c r="FED1" s="66"/>
      <c r="FEE1" s="66"/>
      <c r="FEF1" s="66"/>
      <c r="FEG1" s="66"/>
      <c r="FEH1" s="66"/>
      <c r="FEI1" s="66"/>
      <c r="FEJ1" s="66"/>
      <c r="FEK1" s="66"/>
      <c r="FEL1" s="66"/>
      <c r="FEM1" s="66"/>
      <c r="FEN1" s="66"/>
      <c r="FEO1" s="66"/>
      <c r="FEP1" s="66"/>
      <c r="FEQ1" s="66"/>
      <c r="FER1" s="66"/>
      <c r="FES1" s="66"/>
      <c r="FET1" s="66"/>
      <c r="FEU1" s="66"/>
      <c r="FEV1" s="66"/>
      <c r="FEW1" s="66"/>
      <c r="FEX1" s="66"/>
      <c r="FEY1" s="66"/>
      <c r="FEZ1" s="66"/>
      <c r="FFA1" s="66"/>
      <c r="FFB1" s="66"/>
      <c r="FFC1" s="66"/>
      <c r="FFD1" s="66"/>
      <c r="FFE1" s="66"/>
      <c r="FFF1" s="66"/>
      <c r="FFG1" s="66"/>
      <c r="FFH1" s="66"/>
      <c r="FFI1" s="66"/>
      <c r="FFJ1" s="66"/>
      <c r="FFK1" s="66"/>
      <c r="FFL1" s="66"/>
      <c r="FFM1" s="66"/>
      <c r="FFN1" s="66"/>
      <c r="FFO1" s="66"/>
      <c r="FFP1" s="66"/>
      <c r="FFQ1" s="66"/>
      <c r="FFR1" s="66"/>
      <c r="FFS1" s="66"/>
      <c r="FFT1" s="66"/>
      <c r="FFU1" s="66"/>
      <c r="FFV1" s="66"/>
      <c r="FFW1" s="66"/>
      <c r="FFX1" s="66"/>
      <c r="FFY1" s="66"/>
      <c r="FFZ1" s="66"/>
      <c r="FGA1" s="66"/>
      <c r="FGB1" s="66"/>
      <c r="FGC1" s="66"/>
      <c r="FGD1" s="66"/>
      <c r="FGE1" s="66"/>
      <c r="FGF1" s="66"/>
      <c r="FGG1" s="66"/>
      <c r="FGH1" s="66"/>
      <c r="FGI1" s="66"/>
      <c r="FGJ1" s="66"/>
      <c r="FGK1" s="66"/>
      <c r="FGL1" s="66"/>
      <c r="FGM1" s="66"/>
      <c r="FGN1" s="66"/>
      <c r="FGO1" s="66"/>
      <c r="FGP1" s="66"/>
      <c r="FGQ1" s="66"/>
      <c r="FGR1" s="66"/>
      <c r="FGS1" s="66"/>
      <c r="FGT1" s="66"/>
      <c r="FGU1" s="66"/>
      <c r="FGV1" s="66"/>
      <c r="FGW1" s="66"/>
      <c r="FGX1" s="66"/>
      <c r="FGY1" s="66"/>
      <c r="FGZ1" s="66"/>
      <c r="FHA1" s="66"/>
      <c r="FHB1" s="66"/>
      <c r="FHC1" s="66"/>
      <c r="FHD1" s="66"/>
      <c r="FHE1" s="66"/>
      <c r="FHF1" s="66"/>
      <c r="FHG1" s="66"/>
      <c r="FHH1" s="66"/>
      <c r="FHI1" s="66"/>
      <c r="FHJ1" s="66"/>
      <c r="FHK1" s="66"/>
      <c r="FHL1" s="66"/>
      <c r="FHM1" s="66"/>
      <c r="FHN1" s="66"/>
      <c r="FHO1" s="66"/>
      <c r="FHP1" s="66"/>
      <c r="FHQ1" s="66"/>
      <c r="FHR1" s="66"/>
      <c r="FHS1" s="66"/>
      <c r="FHT1" s="66"/>
      <c r="FHU1" s="66"/>
      <c r="FHV1" s="66"/>
      <c r="FHW1" s="66"/>
      <c r="FHX1" s="66"/>
      <c r="FHY1" s="66"/>
      <c r="FHZ1" s="66"/>
      <c r="FIA1" s="66"/>
      <c r="FIB1" s="66"/>
      <c r="FIC1" s="66"/>
      <c r="FID1" s="66"/>
      <c r="FIE1" s="66"/>
      <c r="FIF1" s="66"/>
      <c r="FIG1" s="66"/>
      <c r="FIH1" s="66"/>
      <c r="FII1" s="66"/>
      <c r="FIJ1" s="66"/>
      <c r="FIK1" s="66"/>
      <c r="FIL1" s="66"/>
      <c r="FIM1" s="66"/>
      <c r="FIN1" s="66"/>
      <c r="FIO1" s="66"/>
      <c r="FIP1" s="66"/>
      <c r="FIQ1" s="66"/>
      <c r="FIR1" s="66"/>
      <c r="FIS1" s="66"/>
      <c r="FIT1" s="66"/>
      <c r="FIU1" s="66"/>
      <c r="FIV1" s="66"/>
      <c r="FIW1" s="66"/>
      <c r="FIX1" s="66"/>
      <c r="FIY1" s="66"/>
      <c r="FIZ1" s="66"/>
      <c r="FJA1" s="66"/>
      <c r="FJB1" s="66"/>
      <c r="FJC1" s="66"/>
      <c r="FJD1" s="66"/>
      <c r="FJE1" s="66"/>
      <c r="FJF1" s="66"/>
      <c r="FJG1" s="66"/>
      <c r="FJH1" s="66"/>
      <c r="FJI1" s="66"/>
      <c r="FJJ1" s="66"/>
      <c r="FJK1" s="66"/>
      <c r="FJL1" s="66"/>
      <c r="FJM1" s="66"/>
      <c r="FJN1" s="66"/>
      <c r="FJO1" s="66"/>
      <c r="FJP1" s="66"/>
      <c r="FJQ1" s="66"/>
      <c r="FJR1" s="66"/>
      <c r="FJS1" s="66"/>
      <c r="FJT1" s="66"/>
      <c r="FJU1" s="66"/>
      <c r="FJV1" s="66"/>
      <c r="FJW1" s="66"/>
      <c r="FJX1" s="66"/>
      <c r="FJY1" s="66"/>
      <c r="FJZ1" s="66"/>
      <c r="FKA1" s="66"/>
      <c r="FKB1" s="66"/>
      <c r="FKC1" s="66"/>
      <c r="FKD1" s="66"/>
      <c r="FKE1" s="66"/>
      <c r="FKF1" s="66"/>
      <c r="FKG1" s="66"/>
      <c r="FKH1" s="66"/>
      <c r="FKI1" s="66"/>
      <c r="FKJ1" s="66"/>
      <c r="FKK1" s="66"/>
      <c r="FKL1" s="66"/>
      <c r="FKM1" s="66"/>
      <c r="FKN1" s="66"/>
      <c r="FKO1" s="66"/>
      <c r="FKP1" s="66"/>
      <c r="FKQ1" s="66"/>
      <c r="FKR1" s="66"/>
      <c r="FKS1" s="66"/>
      <c r="FKT1" s="66"/>
      <c r="FKU1" s="66"/>
      <c r="FKV1" s="66"/>
      <c r="FKW1" s="66"/>
      <c r="FKX1" s="66"/>
      <c r="FKY1" s="66"/>
      <c r="FKZ1" s="66"/>
      <c r="FLA1" s="66"/>
      <c r="FLB1" s="66"/>
      <c r="FLC1" s="66"/>
      <c r="FLD1" s="66"/>
      <c r="FLE1" s="66"/>
      <c r="FLF1" s="66"/>
      <c r="FLG1" s="66"/>
      <c r="FLH1" s="66"/>
      <c r="FLI1" s="66"/>
      <c r="FLJ1" s="66"/>
      <c r="FLK1" s="66"/>
      <c r="FLL1" s="66"/>
      <c r="FLM1" s="66"/>
      <c r="FLN1" s="66"/>
      <c r="FLO1" s="66"/>
      <c r="FLP1" s="66"/>
      <c r="FLQ1" s="66"/>
      <c r="FLR1" s="66"/>
      <c r="FLS1" s="66"/>
      <c r="FLT1" s="66"/>
      <c r="FLU1" s="66"/>
      <c r="FLV1" s="66"/>
      <c r="FLW1" s="66"/>
      <c r="FLX1" s="66"/>
      <c r="FLY1" s="66"/>
      <c r="FLZ1" s="66"/>
      <c r="FMA1" s="66"/>
      <c r="FMB1" s="66"/>
      <c r="FMC1" s="66"/>
      <c r="FMD1" s="66"/>
      <c r="FME1" s="66"/>
      <c r="FMF1" s="66"/>
      <c r="FMG1" s="66"/>
      <c r="FMH1" s="66"/>
      <c r="FMI1" s="66"/>
      <c r="FMJ1" s="66"/>
      <c r="FMK1" s="66"/>
      <c r="FML1" s="66"/>
      <c r="FMM1" s="66"/>
      <c r="FMN1" s="66"/>
      <c r="FMO1" s="66"/>
      <c r="FMP1" s="66"/>
      <c r="FMQ1" s="66"/>
      <c r="FMR1" s="66"/>
      <c r="FMS1" s="66"/>
      <c r="FMT1" s="66"/>
      <c r="FMU1" s="66"/>
      <c r="FMV1" s="66"/>
      <c r="FMW1" s="66"/>
      <c r="FMX1" s="66"/>
      <c r="FMY1" s="66"/>
      <c r="FMZ1" s="66"/>
      <c r="FNA1" s="66"/>
      <c r="FNB1" s="66"/>
      <c r="FNC1" s="66"/>
      <c r="FND1" s="66"/>
      <c r="FNE1" s="66"/>
      <c r="FNF1" s="66"/>
      <c r="FNG1" s="66"/>
      <c r="FNH1" s="66"/>
      <c r="FNI1" s="66"/>
      <c r="FNJ1" s="66"/>
      <c r="FNK1" s="66"/>
      <c r="FNL1" s="66"/>
      <c r="FNM1" s="66"/>
      <c r="FNN1" s="66"/>
      <c r="FNO1" s="66"/>
      <c r="FNP1" s="66"/>
      <c r="FNQ1" s="66"/>
      <c r="FNR1" s="66"/>
      <c r="FNS1" s="66"/>
      <c r="FNT1" s="66"/>
      <c r="FNU1" s="66"/>
      <c r="FNV1" s="66"/>
      <c r="FNW1" s="66"/>
      <c r="FNX1" s="66"/>
      <c r="FNY1" s="66"/>
      <c r="FNZ1" s="66"/>
      <c r="FOA1" s="66"/>
      <c r="FOB1" s="66"/>
      <c r="FOC1" s="66"/>
      <c r="FOD1" s="66"/>
      <c r="FOE1" s="66"/>
      <c r="FOF1" s="66"/>
      <c r="FOG1" s="66"/>
      <c r="FOH1" s="66"/>
      <c r="FOI1" s="66"/>
      <c r="FOJ1" s="66"/>
      <c r="FOK1" s="66"/>
      <c r="FOL1" s="66"/>
      <c r="FOM1" s="66"/>
      <c r="FON1" s="66"/>
      <c r="FOO1" s="66"/>
      <c r="FOP1" s="66"/>
      <c r="FOQ1" s="66"/>
      <c r="FOR1" s="66"/>
      <c r="FOS1" s="66"/>
      <c r="FOT1" s="66"/>
      <c r="FOU1" s="66"/>
      <c r="FOV1" s="66"/>
      <c r="FOW1" s="66"/>
      <c r="FOX1" s="66"/>
      <c r="FOY1" s="66"/>
      <c r="FOZ1" s="66"/>
      <c r="FPA1" s="66"/>
      <c r="FPB1" s="66"/>
      <c r="FPC1" s="66"/>
      <c r="FPD1" s="66"/>
      <c r="FPE1" s="66"/>
      <c r="FPF1" s="66"/>
      <c r="FPG1" s="66"/>
      <c r="FPH1" s="66"/>
      <c r="FPI1" s="66"/>
      <c r="FPJ1" s="66"/>
      <c r="FPK1" s="66"/>
      <c r="FPL1" s="66"/>
      <c r="FPM1" s="66"/>
      <c r="FPN1" s="66"/>
      <c r="FPO1" s="66"/>
      <c r="FPP1" s="66"/>
      <c r="FPQ1" s="66"/>
      <c r="FPR1" s="66"/>
      <c r="FPS1" s="66"/>
      <c r="FPT1" s="66"/>
      <c r="FPU1" s="66"/>
      <c r="FPV1" s="66"/>
      <c r="FPW1" s="66"/>
      <c r="FPX1" s="66"/>
      <c r="FPY1" s="66"/>
      <c r="FPZ1" s="66"/>
      <c r="FQA1" s="66"/>
      <c r="FQB1" s="66"/>
      <c r="FQC1" s="66"/>
      <c r="FQD1" s="66"/>
      <c r="FQE1" s="66"/>
      <c r="FQF1" s="66"/>
      <c r="FQG1" s="66"/>
      <c r="FQH1" s="66"/>
      <c r="FQI1" s="66"/>
      <c r="FQJ1" s="66"/>
      <c r="FQK1" s="66"/>
      <c r="FQL1" s="66"/>
      <c r="FQM1" s="66"/>
      <c r="FQN1" s="66"/>
      <c r="FQO1" s="66"/>
      <c r="FQP1" s="66"/>
      <c r="FQQ1" s="66"/>
      <c r="FQR1" s="66"/>
      <c r="FQS1" s="66"/>
      <c r="FQT1" s="66"/>
      <c r="FQU1" s="66"/>
      <c r="FQV1" s="66"/>
      <c r="FQW1" s="66"/>
      <c r="FQX1" s="66"/>
      <c r="FQY1" s="66"/>
      <c r="FQZ1" s="66"/>
      <c r="FRA1" s="66"/>
      <c r="FRB1" s="66"/>
      <c r="FRC1" s="66"/>
      <c r="FRD1" s="66"/>
      <c r="FRE1" s="66"/>
      <c r="FRF1" s="66"/>
      <c r="FRG1" s="66"/>
      <c r="FRH1" s="66"/>
      <c r="FRI1" s="66"/>
      <c r="FRJ1" s="66"/>
      <c r="FRK1" s="66"/>
      <c r="FRL1" s="66"/>
      <c r="FRM1" s="66"/>
      <c r="FRN1" s="66"/>
      <c r="FRO1" s="66"/>
      <c r="FRP1" s="66"/>
      <c r="FRQ1" s="66"/>
      <c r="FRR1" s="66"/>
      <c r="FRS1" s="66"/>
      <c r="FRT1" s="66"/>
      <c r="FRU1" s="66"/>
      <c r="FRV1" s="66"/>
      <c r="FRW1" s="66"/>
      <c r="FRX1" s="66"/>
      <c r="FRY1" s="66"/>
      <c r="FRZ1" s="66"/>
      <c r="FSA1" s="66"/>
      <c r="FSB1" s="66"/>
      <c r="FSC1" s="66"/>
      <c r="FSD1" s="66"/>
      <c r="FSE1" s="66"/>
      <c r="FSF1" s="66"/>
      <c r="FSG1" s="66"/>
      <c r="FSH1" s="66"/>
      <c r="FSI1" s="66"/>
      <c r="FSJ1" s="66"/>
      <c r="FSK1" s="66"/>
      <c r="FSL1" s="66"/>
      <c r="FSM1" s="66"/>
      <c r="FSN1" s="66"/>
      <c r="FSO1" s="66"/>
      <c r="FSP1" s="66"/>
      <c r="FSQ1" s="66"/>
      <c r="FSR1" s="66"/>
      <c r="FSS1" s="66"/>
      <c r="FST1" s="66"/>
      <c r="FSU1" s="66"/>
      <c r="FSV1" s="66"/>
      <c r="FSW1" s="66"/>
      <c r="FSX1" s="66"/>
      <c r="FSY1" s="66"/>
      <c r="FSZ1" s="66"/>
      <c r="FTA1" s="66"/>
      <c r="FTB1" s="66"/>
      <c r="FTC1" s="66"/>
      <c r="FTD1" s="66"/>
      <c r="FTE1" s="66"/>
      <c r="FTF1" s="66"/>
      <c r="FTG1" s="66"/>
      <c r="FTH1" s="66"/>
      <c r="FTI1" s="66"/>
      <c r="FTJ1" s="66"/>
      <c r="FTK1" s="66"/>
      <c r="FTL1" s="66"/>
      <c r="FTM1" s="66"/>
      <c r="FTN1" s="66"/>
      <c r="FTO1" s="66"/>
      <c r="FTP1" s="66"/>
      <c r="FTQ1" s="66"/>
      <c r="FTR1" s="66"/>
      <c r="FTS1" s="66"/>
      <c r="FTT1" s="66"/>
      <c r="FTU1" s="66"/>
      <c r="FTV1" s="66"/>
      <c r="FTW1" s="66"/>
      <c r="FTX1" s="66"/>
      <c r="FTY1" s="66"/>
      <c r="FTZ1" s="66"/>
      <c r="FUA1" s="66"/>
      <c r="FUB1" s="66"/>
      <c r="FUC1" s="66"/>
      <c r="FUD1" s="66"/>
      <c r="FUE1" s="66"/>
      <c r="FUF1" s="66"/>
      <c r="FUG1" s="66"/>
      <c r="FUH1" s="66"/>
      <c r="FUI1" s="66"/>
      <c r="FUJ1" s="66"/>
      <c r="FUK1" s="66"/>
      <c r="FUL1" s="66"/>
      <c r="FUM1" s="66"/>
      <c r="FUN1" s="66"/>
      <c r="FUO1" s="66"/>
      <c r="FUP1" s="66"/>
      <c r="FUQ1" s="66"/>
      <c r="FUR1" s="66"/>
      <c r="FUS1" s="66"/>
      <c r="FUT1" s="66"/>
      <c r="FUU1" s="66"/>
      <c r="FUV1" s="66"/>
      <c r="FUW1" s="66"/>
      <c r="FUX1" s="66"/>
      <c r="FUY1" s="66"/>
      <c r="FUZ1" s="66"/>
      <c r="FVA1" s="66"/>
      <c r="FVB1" s="66"/>
      <c r="FVC1" s="66"/>
      <c r="FVD1" s="66"/>
      <c r="FVE1" s="66"/>
      <c r="FVF1" s="66"/>
      <c r="FVG1" s="66"/>
      <c r="FVH1" s="66"/>
      <c r="FVI1" s="66"/>
      <c r="FVJ1" s="66"/>
      <c r="FVK1" s="66"/>
      <c r="FVL1" s="66"/>
      <c r="FVM1" s="66"/>
      <c r="FVN1" s="66"/>
      <c r="FVO1" s="66"/>
      <c r="FVP1" s="66"/>
      <c r="FVQ1" s="66"/>
      <c r="FVR1" s="66"/>
      <c r="FVS1" s="66"/>
      <c r="FVT1" s="66"/>
      <c r="FVU1" s="66"/>
      <c r="FVV1" s="66"/>
      <c r="FVW1" s="66"/>
      <c r="FVX1" s="66"/>
      <c r="FVY1" s="66"/>
      <c r="FVZ1" s="66"/>
      <c r="FWA1" s="66"/>
      <c r="FWB1" s="66"/>
      <c r="FWC1" s="66"/>
      <c r="FWD1" s="66"/>
      <c r="FWE1" s="66"/>
      <c r="FWF1" s="66"/>
      <c r="FWG1" s="66"/>
      <c r="FWH1" s="66"/>
      <c r="FWI1" s="66"/>
      <c r="FWJ1" s="66"/>
      <c r="FWK1" s="66"/>
      <c r="FWL1" s="66"/>
      <c r="FWM1" s="66"/>
      <c r="FWN1" s="66"/>
      <c r="FWO1" s="66"/>
      <c r="FWP1" s="66"/>
      <c r="FWQ1" s="66"/>
      <c r="FWR1" s="66"/>
      <c r="FWS1" s="66"/>
      <c r="FWT1" s="66"/>
      <c r="FWU1" s="66"/>
      <c r="FWV1" s="66"/>
      <c r="FWW1" s="66"/>
      <c r="FWX1" s="66"/>
      <c r="FWY1" s="66"/>
      <c r="FWZ1" s="66"/>
      <c r="FXA1" s="66"/>
      <c r="FXB1" s="66"/>
      <c r="FXC1" s="66"/>
      <c r="FXD1" s="66"/>
      <c r="FXE1" s="66"/>
      <c r="FXF1" s="66"/>
      <c r="FXG1" s="66"/>
      <c r="FXH1" s="66"/>
      <c r="FXI1" s="66"/>
      <c r="FXJ1" s="66"/>
      <c r="FXK1" s="66"/>
      <c r="FXL1" s="66"/>
      <c r="FXM1" s="66"/>
      <c r="FXN1" s="66"/>
      <c r="FXO1" s="66"/>
      <c r="FXP1" s="66"/>
      <c r="FXQ1" s="66"/>
      <c r="FXR1" s="66"/>
      <c r="FXS1" s="66"/>
      <c r="FXT1" s="66"/>
      <c r="FXU1" s="66"/>
      <c r="FXV1" s="66"/>
      <c r="FXW1" s="66"/>
      <c r="FXX1" s="66"/>
      <c r="FXY1" s="66"/>
      <c r="FXZ1" s="66"/>
      <c r="FYA1" s="66"/>
      <c r="FYB1" s="66"/>
      <c r="FYC1" s="66"/>
      <c r="FYD1" s="66"/>
      <c r="FYE1" s="66"/>
      <c r="FYF1" s="66"/>
      <c r="FYG1" s="66"/>
      <c r="FYH1" s="66"/>
      <c r="FYI1" s="66"/>
      <c r="FYJ1" s="66"/>
      <c r="FYK1" s="66"/>
      <c r="FYL1" s="66"/>
      <c r="FYM1" s="66"/>
      <c r="FYN1" s="66"/>
      <c r="FYO1" s="66"/>
      <c r="FYP1" s="66"/>
      <c r="FYQ1" s="66"/>
      <c r="FYR1" s="66"/>
      <c r="FYS1" s="66"/>
      <c r="FYT1" s="66"/>
      <c r="FYU1" s="66"/>
      <c r="FYV1" s="66"/>
      <c r="FYW1" s="66"/>
      <c r="FYX1" s="66"/>
      <c r="FYY1" s="66"/>
      <c r="FYZ1" s="66"/>
      <c r="FZA1" s="66"/>
      <c r="FZB1" s="66"/>
      <c r="FZC1" s="66"/>
      <c r="FZD1" s="66"/>
      <c r="FZE1" s="66"/>
      <c r="FZF1" s="66"/>
      <c r="FZG1" s="66"/>
      <c r="FZH1" s="66"/>
      <c r="FZI1" s="66"/>
      <c r="FZJ1" s="66"/>
      <c r="FZK1" s="66"/>
      <c r="FZL1" s="66"/>
      <c r="FZM1" s="66"/>
      <c r="FZN1" s="66"/>
      <c r="FZO1" s="66"/>
      <c r="FZP1" s="66"/>
      <c r="FZQ1" s="66"/>
      <c r="FZR1" s="66"/>
      <c r="FZS1" s="66"/>
      <c r="FZT1" s="66"/>
      <c r="FZU1" s="66"/>
      <c r="FZV1" s="66"/>
      <c r="FZW1" s="66"/>
      <c r="FZX1" s="66"/>
      <c r="FZY1" s="66"/>
      <c r="FZZ1" s="66"/>
      <c r="GAA1" s="66"/>
      <c r="GAB1" s="66"/>
      <c r="GAC1" s="66"/>
      <c r="GAD1" s="66"/>
      <c r="GAE1" s="66"/>
      <c r="GAF1" s="66"/>
      <c r="GAG1" s="66"/>
      <c r="GAH1" s="66"/>
      <c r="GAI1" s="66"/>
      <c r="GAJ1" s="66"/>
      <c r="GAK1" s="66"/>
      <c r="GAL1" s="66"/>
      <c r="GAM1" s="66"/>
      <c r="GAN1" s="66"/>
      <c r="GAO1" s="66"/>
      <c r="GAP1" s="66"/>
      <c r="GAQ1" s="66"/>
      <c r="GAR1" s="66"/>
      <c r="GAS1" s="66"/>
      <c r="GAT1" s="66"/>
      <c r="GAU1" s="66"/>
      <c r="GAV1" s="66"/>
      <c r="GAW1" s="66"/>
      <c r="GAX1" s="66"/>
      <c r="GAY1" s="66"/>
      <c r="GAZ1" s="66"/>
      <c r="GBA1" s="66"/>
      <c r="GBB1" s="66"/>
      <c r="GBC1" s="66"/>
      <c r="GBD1" s="66"/>
      <c r="GBE1" s="66"/>
      <c r="GBF1" s="66"/>
      <c r="GBG1" s="66"/>
      <c r="GBH1" s="66"/>
      <c r="GBI1" s="66"/>
      <c r="GBJ1" s="66"/>
      <c r="GBK1" s="66"/>
      <c r="GBL1" s="66"/>
      <c r="GBM1" s="66"/>
      <c r="GBN1" s="66"/>
      <c r="GBO1" s="66"/>
      <c r="GBP1" s="66"/>
      <c r="GBQ1" s="66"/>
      <c r="GBR1" s="66"/>
      <c r="GBS1" s="66"/>
      <c r="GBT1" s="66"/>
      <c r="GBU1" s="66"/>
      <c r="GBV1" s="66"/>
      <c r="GBW1" s="66"/>
      <c r="GBX1" s="66"/>
      <c r="GBY1" s="66"/>
      <c r="GBZ1" s="66"/>
      <c r="GCA1" s="66"/>
      <c r="GCB1" s="66"/>
      <c r="GCC1" s="66"/>
      <c r="GCD1" s="66"/>
      <c r="GCE1" s="66"/>
      <c r="GCF1" s="66"/>
      <c r="GCG1" s="66"/>
      <c r="GCH1" s="66"/>
      <c r="GCI1" s="66"/>
      <c r="GCJ1" s="66"/>
      <c r="GCK1" s="66"/>
      <c r="GCL1" s="66"/>
      <c r="GCM1" s="66"/>
      <c r="GCN1" s="66"/>
      <c r="GCO1" s="66"/>
      <c r="GCP1" s="66"/>
      <c r="GCQ1" s="66"/>
      <c r="GCR1" s="66"/>
      <c r="GCS1" s="66"/>
      <c r="GCT1" s="66"/>
      <c r="GCU1" s="66"/>
      <c r="GCV1" s="66"/>
      <c r="GCW1" s="66"/>
      <c r="GCX1" s="66"/>
      <c r="GCY1" s="66"/>
      <c r="GCZ1" s="66"/>
      <c r="GDA1" s="66"/>
      <c r="GDB1" s="66"/>
      <c r="GDC1" s="66"/>
      <c r="GDD1" s="66"/>
      <c r="GDE1" s="66"/>
      <c r="GDF1" s="66"/>
      <c r="GDG1" s="66"/>
      <c r="GDH1" s="66"/>
      <c r="GDI1" s="66"/>
      <c r="GDJ1" s="66"/>
      <c r="GDK1" s="66"/>
      <c r="GDL1" s="66"/>
      <c r="GDM1" s="66"/>
      <c r="GDN1" s="66"/>
      <c r="GDO1" s="66"/>
      <c r="GDP1" s="66"/>
      <c r="GDQ1" s="66"/>
      <c r="GDR1" s="66"/>
      <c r="GDS1" s="66"/>
      <c r="GDT1" s="66"/>
      <c r="GDU1" s="66"/>
      <c r="GDV1" s="66"/>
      <c r="GDW1" s="66"/>
      <c r="GDX1" s="66"/>
      <c r="GDY1" s="66"/>
      <c r="GDZ1" s="66"/>
      <c r="GEA1" s="66"/>
      <c r="GEB1" s="66"/>
      <c r="GEC1" s="66"/>
      <c r="GED1" s="66"/>
      <c r="GEE1" s="66"/>
      <c r="GEF1" s="66"/>
      <c r="GEG1" s="66"/>
      <c r="GEH1" s="66"/>
      <c r="GEI1" s="66"/>
      <c r="GEJ1" s="66"/>
      <c r="GEK1" s="66"/>
      <c r="GEL1" s="66"/>
      <c r="GEM1" s="66"/>
      <c r="GEN1" s="66"/>
      <c r="GEO1" s="66"/>
      <c r="GEP1" s="66"/>
      <c r="GEQ1" s="66"/>
      <c r="GER1" s="66"/>
      <c r="GES1" s="66"/>
      <c r="GET1" s="66"/>
      <c r="GEU1" s="66"/>
      <c r="GEV1" s="66"/>
      <c r="GEW1" s="66"/>
      <c r="GEX1" s="66"/>
      <c r="GEY1" s="66"/>
      <c r="GEZ1" s="66"/>
      <c r="GFA1" s="66"/>
      <c r="GFB1" s="66"/>
      <c r="GFC1" s="66"/>
      <c r="GFD1" s="66"/>
      <c r="GFE1" s="66"/>
      <c r="GFF1" s="66"/>
      <c r="GFG1" s="66"/>
      <c r="GFH1" s="66"/>
      <c r="GFI1" s="66"/>
      <c r="GFJ1" s="66"/>
      <c r="GFK1" s="66"/>
      <c r="GFL1" s="66"/>
      <c r="GFM1" s="66"/>
      <c r="GFN1" s="66"/>
      <c r="GFO1" s="66"/>
      <c r="GFP1" s="66"/>
      <c r="GFQ1" s="66"/>
      <c r="GFR1" s="66"/>
      <c r="GFS1" s="66"/>
      <c r="GFT1" s="66"/>
      <c r="GFU1" s="66"/>
      <c r="GFV1" s="66"/>
      <c r="GFW1" s="66"/>
      <c r="GFX1" s="66"/>
      <c r="GFY1" s="66"/>
      <c r="GFZ1" s="66"/>
      <c r="GGA1" s="66"/>
      <c r="GGB1" s="66"/>
      <c r="GGC1" s="66"/>
      <c r="GGD1" s="66"/>
      <c r="GGE1" s="66"/>
      <c r="GGF1" s="66"/>
      <c r="GGG1" s="66"/>
      <c r="GGH1" s="66"/>
      <c r="GGI1" s="66"/>
      <c r="GGJ1" s="66"/>
      <c r="GGK1" s="66"/>
      <c r="GGL1" s="66"/>
      <c r="GGM1" s="66"/>
      <c r="GGN1" s="66"/>
      <c r="GGO1" s="66"/>
      <c r="GGP1" s="66"/>
      <c r="GGQ1" s="66"/>
      <c r="GGR1" s="66"/>
      <c r="GGS1" s="66"/>
      <c r="GGT1" s="66"/>
      <c r="GGU1" s="66"/>
      <c r="GGV1" s="66"/>
      <c r="GGW1" s="66"/>
      <c r="GGX1" s="66"/>
      <c r="GGY1" s="66"/>
      <c r="GGZ1" s="66"/>
      <c r="GHA1" s="66"/>
      <c r="GHB1" s="66"/>
      <c r="GHC1" s="66"/>
      <c r="GHD1" s="66"/>
      <c r="GHE1" s="66"/>
      <c r="GHF1" s="66"/>
      <c r="GHG1" s="66"/>
      <c r="GHH1" s="66"/>
      <c r="GHI1" s="66"/>
      <c r="GHJ1" s="66"/>
      <c r="GHK1" s="66"/>
      <c r="GHL1" s="66"/>
      <c r="GHM1" s="66"/>
      <c r="GHN1" s="66"/>
      <c r="GHO1" s="66"/>
      <c r="GHP1" s="66"/>
      <c r="GHQ1" s="66"/>
      <c r="GHR1" s="66"/>
      <c r="GHS1" s="66"/>
      <c r="GHT1" s="66"/>
      <c r="GHU1" s="66"/>
      <c r="GHV1" s="66"/>
      <c r="GHW1" s="66"/>
      <c r="GHX1" s="66"/>
      <c r="GHY1" s="66"/>
      <c r="GHZ1" s="66"/>
      <c r="GIA1" s="66"/>
      <c r="GIB1" s="66"/>
      <c r="GIC1" s="66"/>
      <c r="GID1" s="66"/>
      <c r="GIE1" s="66"/>
      <c r="GIF1" s="66"/>
      <c r="GIG1" s="66"/>
      <c r="GIH1" s="66"/>
      <c r="GII1" s="66"/>
      <c r="GIJ1" s="66"/>
      <c r="GIK1" s="66"/>
      <c r="GIL1" s="66"/>
      <c r="GIM1" s="66"/>
      <c r="GIN1" s="66"/>
      <c r="GIO1" s="66"/>
      <c r="GIP1" s="66"/>
      <c r="GIQ1" s="66"/>
      <c r="GIR1" s="66"/>
      <c r="GIS1" s="66"/>
      <c r="GIT1" s="66"/>
      <c r="GIU1" s="66"/>
      <c r="GIV1" s="66"/>
      <c r="GIW1" s="66"/>
      <c r="GIX1" s="66"/>
      <c r="GIY1" s="66"/>
      <c r="GIZ1" s="66"/>
      <c r="GJA1" s="66"/>
      <c r="GJB1" s="66"/>
      <c r="GJC1" s="66"/>
      <c r="GJD1" s="66"/>
      <c r="GJE1" s="66"/>
      <c r="GJF1" s="66"/>
      <c r="GJG1" s="66"/>
      <c r="GJH1" s="66"/>
      <c r="GJI1" s="66"/>
      <c r="GJJ1" s="66"/>
      <c r="GJK1" s="66"/>
      <c r="GJL1" s="66"/>
      <c r="GJM1" s="66"/>
      <c r="GJN1" s="66"/>
      <c r="GJO1" s="66"/>
      <c r="GJP1" s="66"/>
      <c r="GJQ1" s="66"/>
      <c r="GJR1" s="66"/>
      <c r="GJS1" s="66"/>
      <c r="GJT1" s="66"/>
      <c r="GJU1" s="66"/>
      <c r="GJV1" s="66"/>
      <c r="GJW1" s="66"/>
      <c r="GJX1" s="66"/>
      <c r="GJY1" s="66"/>
      <c r="GJZ1" s="66"/>
      <c r="GKA1" s="66"/>
      <c r="GKB1" s="66"/>
      <c r="GKC1" s="66"/>
      <c r="GKD1" s="66"/>
      <c r="GKE1" s="66"/>
      <c r="GKF1" s="66"/>
      <c r="GKG1" s="66"/>
      <c r="GKH1" s="66"/>
      <c r="GKI1" s="66"/>
      <c r="GKJ1" s="66"/>
      <c r="GKK1" s="66"/>
      <c r="GKL1" s="66"/>
      <c r="GKM1" s="66"/>
      <c r="GKN1" s="66"/>
      <c r="GKO1" s="66"/>
      <c r="GKP1" s="66"/>
      <c r="GKQ1" s="66"/>
      <c r="GKR1" s="66"/>
      <c r="GKS1" s="66"/>
      <c r="GKT1" s="66"/>
      <c r="GKU1" s="66"/>
      <c r="GKV1" s="66"/>
      <c r="GKW1" s="66"/>
      <c r="GKX1" s="66"/>
      <c r="GKY1" s="66"/>
      <c r="GKZ1" s="66"/>
      <c r="GLA1" s="66"/>
      <c r="GLB1" s="66"/>
      <c r="GLC1" s="66"/>
      <c r="GLD1" s="66"/>
      <c r="GLE1" s="66"/>
      <c r="GLF1" s="66"/>
      <c r="GLG1" s="66"/>
      <c r="GLH1" s="66"/>
      <c r="GLI1" s="66"/>
      <c r="GLJ1" s="66"/>
      <c r="GLK1" s="66"/>
      <c r="GLL1" s="66"/>
      <c r="GLM1" s="66"/>
      <c r="GLN1" s="66"/>
      <c r="GLO1" s="66"/>
      <c r="GLP1" s="66"/>
      <c r="GLQ1" s="66"/>
      <c r="GLR1" s="66"/>
      <c r="GLS1" s="66"/>
      <c r="GLT1" s="66"/>
      <c r="GLU1" s="66"/>
      <c r="GLV1" s="66"/>
      <c r="GLW1" s="66"/>
      <c r="GLX1" s="66"/>
      <c r="GLY1" s="66"/>
      <c r="GLZ1" s="66"/>
      <c r="GMA1" s="66"/>
      <c r="GMB1" s="66"/>
      <c r="GMC1" s="66"/>
      <c r="GMD1" s="66"/>
      <c r="GME1" s="66"/>
      <c r="GMF1" s="66"/>
      <c r="GMG1" s="66"/>
      <c r="GMH1" s="66"/>
      <c r="GMI1" s="66"/>
      <c r="GMJ1" s="66"/>
      <c r="GMK1" s="66"/>
      <c r="GML1" s="66"/>
      <c r="GMM1" s="66"/>
      <c r="GMN1" s="66"/>
      <c r="GMO1" s="66"/>
      <c r="GMP1" s="66"/>
      <c r="GMQ1" s="66"/>
      <c r="GMR1" s="66"/>
      <c r="GMS1" s="66"/>
      <c r="GMT1" s="66"/>
      <c r="GMU1" s="66"/>
      <c r="GMV1" s="66"/>
      <c r="GMW1" s="66"/>
      <c r="GMX1" s="66"/>
      <c r="GMY1" s="66"/>
      <c r="GMZ1" s="66"/>
      <c r="GNA1" s="66"/>
      <c r="GNB1" s="66"/>
      <c r="GNC1" s="66"/>
      <c r="GND1" s="66"/>
      <c r="GNE1" s="66"/>
      <c r="GNF1" s="66"/>
      <c r="GNG1" s="66"/>
      <c r="GNH1" s="66"/>
      <c r="GNI1" s="66"/>
      <c r="GNJ1" s="66"/>
      <c r="GNK1" s="66"/>
      <c r="GNL1" s="66"/>
      <c r="GNM1" s="66"/>
      <c r="GNN1" s="66"/>
      <c r="GNO1" s="66"/>
      <c r="GNP1" s="66"/>
      <c r="GNQ1" s="66"/>
      <c r="GNR1" s="66"/>
      <c r="GNS1" s="66"/>
      <c r="GNT1" s="66"/>
      <c r="GNU1" s="66"/>
      <c r="GNV1" s="66"/>
      <c r="GNW1" s="66"/>
      <c r="GNX1" s="66"/>
      <c r="GNY1" s="66"/>
      <c r="GNZ1" s="66"/>
      <c r="GOA1" s="66"/>
      <c r="GOB1" s="66"/>
      <c r="GOC1" s="66"/>
      <c r="GOD1" s="66"/>
      <c r="GOE1" s="66"/>
      <c r="GOF1" s="66"/>
      <c r="GOG1" s="66"/>
      <c r="GOH1" s="66"/>
      <c r="GOI1" s="66"/>
      <c r="GOJ1" s="66"/>
      <c r="GOK1" s="66"/>
      <c r="GOL1" s="66"/>
      <c r="GOM1" s="66"/>
      <c r="GON1" s="66"/>
      <c r="GOO1" s="66"/>
      <c r="GOP1" s="66"/>
      <c r="GOQ1" s="66"/>
      <c r="GOR1" s="66"/>
      <c r="GOS1" s="66"/>
      <c r="GOT1" s="66"/>
      <c r="GOU1" s="66"/>
      <c r="GOV1" s="66"/>
      <c r="GOW1" s="66"/>
      <c r="GOX1" s="66"/>
      <c r="GOY1" s="66"/>
      <c r="GOZ1" s="66"/>
      <c r="GPA1" s="66"/>
      <c r="GPB1" s="66"/>
      <c r="GPC1" s="66"/>
      <c r="GPD1" s="66"/>
      <c r="GPE1" s="66"/>
      <c r="GPF1" s="66"/>
      <c r="GPG1" s="66"/>
      <c r="GPH1" s="66"/>
      <c r="GPI1" s="66"/>
      <c r="GPJ1" s="66"/>
      <c r="GPK1" s="66"/>
      <c r="GPL1" s="66"/>
      <c r="GPM1" s="66"/>
      <c r="GPN1" s="66"/>
      <c r="GPO1" s="66"/>
      <c r="GPP1" s="66"/>
      <c r="GPQ1" s="66"/>
      <c r="GPR1" s="66"/>
      <c r="GPS1" s="66"/>
      <c r="GPT1" s="66"/>
      <c r="GPU1" s="66"/>
      <c r="GPV1" s="66"/>
      <c r="GPW1" s="66"/>
      <c r="GPX1" s="66"/>
      <c r="GPY1" s="66"/>
      <c r="GPZ1" s="66"/>
      <c r="GQA1" s="66"/>
      <c r="GQB1" s="66"/>
      <c r="GQC1" s="66"/>
      <c r="GQD1" s="66"/>
      <c r="GQE1" s="66"/>
      <c r="GQF1" s="66"/>
      <c r="GQG1" s="66"/>
      <c r="GQH1" s="66"/>
      <c r="GQI1" s="66"/>
      <c r="GQJ1" s="66"/>
      <c r="GQK1" s="66"/>
      <c r="GQL1" s="66"/>
      <c r="GQM1" s="66"/>
      <c r="GQN1" s="66"/>
      <c r="GQO1" s="66"/>
      <c r="GQP1" s="66"/>
      <c r="GQQ1" s="66"/>
      <c r="GQR1" s="66"/>
      <c r="GQS1" s="66"/>
      <c r="GQT1" s="66"/>
      <c r="GQU1" s="66"/>
      <c r="GQV1" s="66"/>
      <c r="GQW1" s="66"/>
      <c r="GQX1" s="66"/>
      <c r="GQY1" s="66"/>
      <c r="GQZ1" s="66"/>
      <c r="GRA1" s="66"/>
      <c r="GRB1" s="66"/>
      <c r="GRC1" s="66"/>
      <c r="GRD1" s="66"/>
      <c r="GRE1" s="66"/>
      <c r="GRF1" s="66"/>
      <c r="GRG1" s="66"/>
      <c r="GRH1" s="66"/>
      <c r="GRI1" s="66"/>
      <c r="GRJ1" s="66"/>
      <c r="GRK1" s="66"/>
      <c r="GRL1" s="66"/>
      <c r="GRM1" s="66"/>
      <c r="GRN1" s="66"/>
      <c r="GRO1" s="66"/>
      <c r="GRP1" s="66"/>
      <c r="GRQ1" s="66"/>
      <c r="GRR1" s="66"/>
      <c r="GRS1" s="66"/>
      <c r="GRT1" s="66"/>
      <c r="GRU1" s="66"/>
      <c r="GRV1" s="66"/>
      <c r="GRW1" s="66"/>
      <c r="GRX1" s="66"/>
      <c r="GRY1" s="66"/>
      <c r="GRZ1" s="66"/>
      <c r="GSA1" s="66"/>
      <c r="GSB1" s="66"/>
      <c r="GSC1" s="66"/>
      <c r="GSD1" s="66"/>
      <c r="GSE1" s="66"/>
      <c r="GSF1" s="66"/>
      <c r="GSG1" s="66"/>
      <c r="GSH1" s="66"/>
      <c r="GSI1" s="66"/>
      <c r="GSJ1" s="66"/>
      <c r="GSK1" s="66"/>
      <c r="GSL1" s="66"/>
      <c r="GSM1" s="66"/>
      <c r="GSN1" s="66"/>
      <c r="GSO1" s="66"/>
      <c r="GSP1" s="66"/>
      <c r="GSQ1" s="66"/>
      <c r="GSR1" s="66"/>
      <c r="GSS1" s="66"/>
      <c r="GST1" s="66"/>
      <c r="GSU1" s="66"/>
      <c r="GSV1" s="66"/>
      <c r="GSW1" s="66"/>
      <c r="GSX1" s="66"/>
      <c r="GSY1" s="66"/>
      <c r="GSZ1" s="66"/>
      <c r="GTA1" s="66"/>
      <c r="GTB1" s="66"/>
      <c r="GTC1" s="66"/>
      <c r="GTD1" s="66"/>
      <c r="GTE1" s="66"/>
      <c r="GTF1" s="66"/>
      <c r="GTG1" s="66"/>
      <c r="GTH1" s="66"/>
      <c r="GTI1" s="66"/>
      <c r="GTJ1" s="66"/>
      <c r="GTK1" s="66"/>
      <c r="GTL1" s="66"/>
      <c r="GTM1" s="66"/>
      <c r="GTN1" s="66"/>
      <c r="GTO1" s="66"/>
      <c r="GTP1" s="66"/>
      <c r="GTQ1" s="66"/>
      <c r="GTR1" s="66"/>
      <c r="GTS1" s="66"/>
      <c r="GTT1" s="66"/>
      <c r="GTU1" s="66"/>
      <c r="GTV1" s="66"/>
      <c r="GTW1" s="66"/>
      <c r="GTX1" s="66"/>
      <c r="GTY1" s="66"/>
      <c r="GTZ1" s="66"/>
      <c r="GUA1" s="66"/>
      <c r="GUB1" s="66"/>
      <c r="GUC1" s="66"/>
      <c r="GUD1" s="66"/>
      <c r="GUE1" s="66"/>
      <c r="GUF1" s="66"/>
      <c r="GUG1" s="66"/>
      <c r="GUH1" s="66"/>
      <c r="GUI1" s="66"/>
      <c r="GUJ1" s="66"/>
      <c r="GUK1" s="66"/>
      <c r="GUL1" s="66"/>
      <c r="GUM1" s="66"/>
      <c r="GUN1" s="66"/>
      <c r="GUO1" s="66"/>
      <c r="GUP1" s="66"/>
      <c r="GUQ1" s="66"/>
      <c r="GUR1" s="66"/>
      <c r="GUS1" s="66"/>
      <c r="GUT1" s="66"/>
      <c r="GUU1" s="66"/>
      <c r="GUV1" s="66"/>
      <c r="GUW1" s="66"/>
      <c r="GUX1" s="66"/>
      <c r="GUY1" s="66"/>
      <c r="GUZ1" s="66"/>
      <c r="GVA1" s="66"/>
      <c r="GVB1" s="66"/>
      <c r="GVC1" s="66"/>
      <c r="GVD1" s="66"/>
      <c r="GVE1" s="66"/>
      <c r="GVF1" s="66"/>
      <c r="GVG1" s="66"/>
      <c r="GVH1" s="66"/>
      <c r="GVI1" s="66"/>
      <c r="GVJ1" s="66"/>
      <c r="GVK1" s="66"/>
      <c r="GVL1" s="66"/>
      <c r="GVM1" s="66"/>
      <c r="GVN1" s="66"/>
      <c r="GVO1" s="66"/>
      <c r="GVP1" s="66"/>
      <c r="GVQ1" s="66"/>
      <c r="GVR1" s="66"/>
      <c r="GVS1" s="66"/>
      <c r="GVT1" s="66"/>
      <c r="GVU1" s="66"/>
      <c r="GVV1" s="66"/>
      <c r="GVW1" s="66"/>
      <c r="GVX1" s="66"/>
      <c r="GVY1" s="66"/>
      <c r="GVZ1" s="66"/>
      <c r="GWA1" s="66"/>
      <c r="GWB1" s="66"/>
      <c r="GWC1" s="66"/>
      <c r="GWD1" s="66"/>
      <c r="GWE1" s="66"/>
      <c r="GWF1" s="66"/>
      <c r="GWG1" s="66"/>
      <c r="GWH1" s="66"/>
      <c r="GWI1" s="66"/>
      <c r="GWJ1" s="66"/>
      <c r="GWK1" s="66"/>
      <c r="GWL1" s="66"/>
      <c r="GWM1" s="66"/>
      <c r="GWN1" s="66"/>
      <c r="GWO1" s="66"/>
      <c r="GWP1" s="66"/>
      <c r="GWQ1" s="66"/>
      <c r="GWR1" s="66"/>
      <c r="GWS1" s="66"/>
      <c r="GWT1" s="66"/>
      <c r="GWU1" s="66"/>
      <c r="GWV1" s="66"/>
      <c r="GWW1" s="66"/>
      <c r="GWX1" s="66"/>
      <c r="GWY1" s="66"/>
      <c r="GWZ1" s="66"/>
      <c r="GXA1" s="66"/>
      <c r="GXB1" s="66"/>
      <c r="GXC1" s="66"/>
      <c r="GXD1" s="66"/>
      <c r="GXE1" s="66"/>
      <c r="GXF1" s="66"/>
      <c r="GXG1" s="66"/>
      <c r="GXH1" s="66"/>
      <c r="GXI1" s="66"/>
      <c r="GXJ1" s="66"/>
      <c r="GXK1" s="66"/>
      <c r="GXL1" s="66"/>
      <c r="GXM1" s="66"/>
      <c r="GXN1" s="66"/>
      <c r="GXO1" s="66"/>
      <c r="GXP1" s="66"/>
      <c r="GXQ1" s="66"/>
      <c r="GXR1" s="66"/>
      <c r="GXS1" s="66"/>
      <c r="GXT1" s="66"/>
      <c r="GXU1" s="66"/>
      <c r="GXV1" s="66"/>
      <c r="GXW1" s="66"/>
      <c r="GXX1" s="66"/>
      <c r="GXY1" s="66"/>
      <c r="GXZ1" s="66"/>
      <c r="GYA1" s="66"/>
      <c r="GYB1" s="66"/>
      <c r="GYC1" s="66"/>
      <c r="GYD1" s="66"/>
      <c r="GYE1" s="66"/>
      <c r="GYF1" s="66"/>
      <c r="GYG1" s="66"/>
      <c r="GYH1" s="66"/>
      <c r="GYI1" s="66"/>
      <c r="GYJ1" s="66"/>
      <c r="GYK1" s="66"/>
      <c r="GYL1" s="66"/>
      <c r="GYM1" s="66"/>
      <c r="GYN1" s="66"/>
      <c r="GYO1" s="66"/>
      <c r="GYP1" s="66"/>
      <c r="GYQ1" s="66"/>
      <c r="GYR1" s="66"/>
      <c r="GYS1" s="66"/>
      <c r="GYT1" s="66"/>
      <c r="GYU1" s="66"/>
      <c r="GYV1" s="66"/>
      <c r="GYW1" s="66"/>
      <c r="GYX1" s="66"/>
      <c r="GYY1" s="66"/>
      <c r="GYZ1" s="66"/>
      <c r="GZA1" s="66"/>
      <c r="GZB1" s="66"/>
      <c r="GZC1" s="66"/>
      <c r="GZD1" s="66"/>
      <c r="GZE1" s="66"/>
      <c r="GZF1" s="66"/>
      <c r="GZG1" s="66"/>
      <c r="GZH1" s="66"/>
      <c r="GZI1" s="66"/>
      <c r="GZJ1" s="66"/>
      <c r="GZK1" s="66"/>
      <c r="GZL1" s="66"/>
      <c r="GZM1" s="66"/>
      <c r="GZN1" s="66"/>
      <c r="GZO1" s="66"/>
      <c r="GZP1" s="66"/>
      <c r="GZQ1" s="66"/>
      <c r="GZR1" s="66"/>
      <c r="GZS1" s="66"/>
      <c r="GZT1" s="66"/>
      <c r="GZU1" s="66"/>
      <c r="GZV1" s="66"/>
      <c r="GZW1" s="66"/>
      <c r="GZX1" s="66"/>
      <c r="GZY1" s="66"/>
      <c r="GZZ1" s="66"/>
      <c r="HAA1" s="66"/>
      <c r="HAB1" s="66"/>
      <c r="HAC1" s="66"/>
      <c r="HAD1" s="66"/>
      <c r="HAE1" s="66"/>
      <c r="HAF1" s="66"/>
      <c r="HAG1" s="66"/>
      <c r="HAH1" s="66"/>
      <c r="HAI1" s="66"/>
      <c r="HAJ1" s="66"/>
      <c r="HAK1" s="66"/>
      <c r="HAL1" s="66"/>
      <c r="HAM1" s="66"/>
      <c r="HAN1" s="66"/>
      <c r="HAO1" s="66"/>
      <c r="HAP1" s="66"/>
      <c r="HAQ1" s="66"/>
      <c r="HAR1" s="66"/>
      <c r="HAS1" s="66"/>
      <c r="HAT1" s="66"/>
      <c r="HAU1" s="66"/>
      <c r="HAV1" s="66"/>
      <c r="HAW1" s="66"/>
      <c r="HAX1" s="66"/>
      <c r="HAY1" s="66"/>
      <c r="HAZ1" s="66"/>
      <c r="HBA1" s="66"/>
      <c r="HBB1" s="66"/>
      <c r="HBC1" s="66"/>
      <c r="HBD1" s="66"/>
      <c r="HBE1" s="66"/>
      <c r="HBF1" s="66"/>
      <c r="HBG1" s="66"/>
      <c r="HBH1" s="66"/>
      <c r="HBI1" s="66"/>
      <c r="HBJ1" s="66"/>
      <c r="HBK1" s="66"/>
      <c r="HBL1" s="66"/>
      <c r="HBM1" s="66"/>
      <c r="HBN1" s="66"/>
      <c r="HBO1" s="66"/>
      <c r="HBP1" s="66"/>
      <c r="HBQ1" s="66"/>
      <c r="HBR1" s="66"/>
      <c r="HBS1" s="66"/>
      <c r="HBT1" s="66"/>
      <c r="HBU1" s="66"/>
      <c r="HBV1" s="66"/>
      <c r="HBW1" s="66"/>
      <c r="HBX1" s="66"/>
      <c r="HBY1" s="66"/>
      <c r="HBZ1" s="66"/>
      <c r="HCA1" s="66"/>
      <c r="HCB1" s="66"/>
      <c r="HCC1" s="66"/>
      <c r="HCD1" s="66"/>
      <c r="HCE1" s="66"/>
      <c r="HCF1" s="66"/>
      <c r="HCG1" s="66"/>
      <c r="HCH1" s="66"/>
      <c r="HCI1" s="66"/>
      <c r="HCJ1" s="66"/>
      <c r="HCK1" s="66"/>
      <c r="HCL1" s="66"/>
      <c r="HCM1" s="66"/>
      <c r="HCN1" s="66"/>
      <c r="HCO1" s="66"/>
      <c r="HCP1" s="66"/>
      <c r="HCQ1" s="66"/>
      <c r="HCR1" s="66"/>
      <c r="HCS1" s="66"/>
      <c r="HCT1" s="66"/>
      <c r="HCU1" s="66"/>
      <c r="HCV1" s="66"/>
      <c r="HCW1" s="66"/>
      <c r="HCX1" s="66"/>
      <c r="HCY1" s="66"/>
      <c r="HCZ1" s="66"/>
      <c r="HDA1" s="66"/>
      <c r="HDB1" s="66"/>
      <c r="HDC1" s="66"/>
      <c r="HDD1" s="66"/>
      <c r="HDE1" s="66"/>
      <c r="HDF1" s="66"/>
      <c r="HDG1" s="66"/>
      <c r="HDH1" s="66"/>
      <c r="HDI1" s="66"/>
      <c r="HDJ1" s="66"/>
      <c r="HDK1" s="66"/>
      <c r="HDL1" s="66"/>
      <c r="HDM1" s="66"/>
      <c r="HDN1" s="66"/>
      <c r="HDO1" s="66"/>
      <c r="HDP1" s="66"/>
      <c r="HDQ1" s="66"/>
      <c r="HDR1" s="66"/>
      <c r="HDS1" s="66"/>
      <c r="HDT1" s="66"/>
      <c r="HDU1" s="66"/>
      <c r="HDV1" s="66"/>
      <c r="HDW1" s="66"/>
      <c r="HDX1" s="66"/>
      <c r="HDY1" s="66"/>
      <c r="HDZ1" s="66"/>
      <c r="HEA1" s="66"/>
      <c r="HEB1" s="66"/>
      <c r="HEC1" s="66"/>
      <c r="HED1" s="66"/>
      <c r="HEE1" s="66"/>
      <c r="HEF1" s="66"/>
      <c r="HEG1" s="66"/>
      <c r="HEH1" s="66"/>
      <c r="HEI1" s="66"/>
      <c r="HEJ1" s="66"/>
      <c r="HEK1" s="66"/>
      <c r="HEL1" s="66"/>
      <c r="HEM1" s="66"/>
      <c r="HEN1" s="66"/>
      <c r="HEO1" s="66"/>
      <c r="HEP1" s="66"/>
      <c r="HEQ1" s="66"/>
      <c r="HER1" s="66"/>
      <c r="HES1" s="66"/>
      <c r="HET1" s="66"/>
      <c r="HEU1" s="66"/>
      <c r="HEV1" s="66"/>
      <c r="HEW1" s="66"/>
      <c r="HEX1" s="66"/>
      <c r="HEY1" s="66"/>
      <c r="HEZ1" s="66"/>
      <c r="HFA1" s="66"/>
      <c r="HFB1" s="66"/>
      <c r="HFC1" s="66"/>
      <c r="HFD1" s="66"/>
      <c r="HFE1" s="66"/>
      <c r="HFF1" s="66"/>
      <c r="HFG1" s="66"/>
      <c r="HFH1" s="66"/>
      <c r="HFI1" s="66"/>
      <c r="HFJ1" s="66"/>
      <c r="HFK1" s="66"/>
      <c r="HFL1" s="66"/>
      <c r="HFM1" s="66"/>
      <c r="HFN1" s="66"/>
      <c r="HFO1" s="66"/>
      <c r="HFP1" s="66"/>
      <c r="HFQ1" s="66"/>
      <c r="HFR1" s="66"/>
      <c r="HFS1" s="66"/>
      <c r="HFT1" s="66"/>
      <c r="HFU1" s="66"/>
      <c r="HFV1" s="66"/>
      <c r="HFW1" s="66"/>
      <c r="HFX1" s="66"/>
      <c r="HFY1" s="66"/>
      <c r="HFZ1" s="66"/>
      <c r="HGA1" s="66"/>
      <c r="HGB1" s="66"/>
      <c r="HGC1" s="66"/>
      <c r="HGD1" s="66"/>
      <c r="HGE1" s="66"/>
      <c r="HGF1" s="66"/>
      <c r="HGG1" s="66"/>
      <c r="HGH1" s="66"/>
      <c r="HGI1" s="66"/>
      <c r="HGJ1" s="66"/>
      <c r="HGK1" s="66"/>
      <c r="HGL1" s="66"/>
      <c r="HGM1" s="66"/>
      <c r="HGN1" s="66"/>
      <c r="HGO1" s="66"/>
      <c r="HGP1" s="66"/>
      <c r="HGQ1" s="66"/>
      <c r="HGR1" s="66"/>
      <c r="HGS1" s="66"/>
      <c r="HGT1" s="66"/>
      <c r="HGU1" s="66"/>
      <c r="HGV1" s="66"/>
      <c r="HGW1" s="66"/>
      <c r="HGX1" s="66"/>
      <c r="HGY1" s="66"/>
      <c r="HGZ1" s="66"/>
      <c r="HHA1" s="66"/>
      <c r="HHB1" s="66"/>
      <c r="HHC1" s="66"/>
      <c r="HHD1" s="66"/>
      <c r="HHE1" s="66"/>
      <c r="HHF1" s="66"/>
      <c r="HHG1" s="66"/>
      <c r="HHH1" s="66"/>
      <c r="HHI1" s="66"/>
      <c r="HHJ1" s="66"/>
      <c r="HHK1" s="66"/>
      <c r="HHL1" s="66"/>
      <c r="HHM1" s="66"/>
      <c r="HHN1" s="66"/>
      <c r="HHO1" s="66"/>
      <c r="HHP1" s="66"/>
      <c r="HHQ1" s="66"/>
      <c r="HHR1" s="66"/>
      <c r="HHS1" s="66"/>
      <c r="HHT1" s="66"/>
      <c r="HHU1" s="66"/>
      <c r="HHV1" s="66"/>
      <c r="HHW1" s="66"/>
      <c r="HHX1" s="66"/>
      <c r="HHY1" s="66"/>
      <c r="HHZ1" s="66"/>
      <c r="HIA1" s="66"/>
      <c r="HIB1" s="66"/>
      <c r="HIC1" s="66"/>
      <c r="HID1" s="66"/>
      <c r="HIE1" s="66"/>
      <c r="HIF1" s="66"/>
      <c r="HIG1" s="66"/>
      <c r="HIH1" s="66"/>
      <c r="HII1" s="66"/>
      <c r="HIJ1" s="66"/>
      <c r="HIK1" s="66"/>
      <c r="HIL1" s="66"/>
      <c r="HIM1" s="66"/>
      <c r="HIN1" s="66"/>
      <c r="HIO1" s="66"/>
      <c r="HIP1" s="66"/>
      <c r="HIQ1" s="66"/>
      <c r="HIR1" s="66"/>
      <c r="HIS1" s="66"/>
      <c r="HIT1" s="66"/>
      <c r="HIU1" s="66"/>
      <c r="HIV1" s="66"/>
      <c r="HIW1" s="66"/>
      <c r="HIX1" s="66"/>
      <c r="HIY1" s="66"/>
      <c r="HIZ1" s="66"/>
      <c r="HJA1" s="66"/>
      <c r="HJB1" s="66"/>
      <c r="HJC1" s="66"/>
      <c r="HJD1" s="66"/>
      <c r="HJE1" s="66"/>
      <c r="HJF1" s="66"/>
      <c r="HJG1" s="66"/>
      <c r="HJH1" s="66"/>
      <c r="HJI1" s="66"/>
      <c r="HJJ1" s="66"/>
      <c r="HJK1" s="66"/>
      <c r="HJL1" s="66"/>
      <c r="HJM1" s="66"/>
      <c r="HJN1" s="66"/>
      <c r="HJO1" s="66"/>
      <c r="HJP1" s="66"/>
      <c r="HJQ1" s="66"/>
      <c r="HJR1" s="66"/>
      <c r="HJS1" s="66"/>
      <c r="HJT1" s="66"/>
      <c r="HJU1" s="66"/>
      <c r="HJV1" s="66"/>
      <c r="HJW1" s="66"/>
      <c r="HJX1" s="66"/>
      <c r="HJY1" s="66"/>
      <c r="HJZ1" s="66"/>
      <c r="HKA1" s="66"/>
      <c r="HKB1" s="66"/>
      <c r="HKC1" s="66"/>
      <c r="HKD1" s="66"/>
      <c r="HKE1" s="66"/>
      <c r="HKF1" s="66"/>
      <c r="HKG1" s="66"/>
      <c r="HKH1" s="66"/>
      <c r="HKI1" s="66"/>
      <c r="HKJ1" s="66"/>
      <c r="HKK1" s="66"/>
      <c r="HKL1" s="66"/>
      <c r="HKM1" s="66"/>
      <c r="HKN1" s="66"/>
      <c r="HKO1" s="66"/>
      <c r="HKP1" s="66"/>
      <c r="HKQ1" s="66"/>
      <c r="HKR1" s="66"/>
      <c r="HKS1" s="66"/>
      <c r="HKT1" s="66"/>
      <c r="HKU1" s="66"/>
      <c r="HKV1" s="66"/>
      <c r="HKW1" s="66"/>
      <c r="HKX1" s="66"/>
      <c r="HKY1" s="66"/>
      <c r="HKZ1" s="66"/>
      <c r="HLA1" s="66"/>
      <c r="HLB1" s="66"/>
      <c r="HLC1" s="66"/>
      <c r="HLD1" s="66"/>
      <c r="HLE1" s="66"/>
      <c r="HLF1" s="66"/>
      <c r="HLG1" s="66"/>
      <c r="HLH1" s="66"/>
      <c r="HLI1" s="66"/>
      <c r="HLJ1" s="66"/>
      <c r="HLK1" s="66"/>
      <c r="HLL1" s="66"/>
      <c r="HLM1" s="66"/>
      <c r="HLN1" s="66"/>
      <c r="HLO1" s="66"/>
      <c r="HLP1" s="66"/>
      <c r="HLQ1" s="66"/>
      <c r="HLR1" s="66"/>
      <c r="HLS1" s="66"/>
      <c r="HLT1" s="66"/>
      <c r="HLU1" s="66"/>
      <c r="HLV1" s="66"/>
      <c r="HLW1" s="66"/>
      <c r="HLX1" s="66"/>
      <c r="HLY1" s="66"/>
      <c r="HLZ1" s="66"/>
      <c r="HMA1" s="66"/>
      <c r="HMB1" s="66"/>
      <c r="HMC1" s="66"/>
      <c r="HMD1" s="66"/>
      <c r="HME1" s="66"/>
      <c r="HMF1" s="66"/>
      <c r="HMG1" s="66"/>
      <c r="HMH1" s="66"/>
      <c r="HMI1" s="66"/>
      <c r="HMJ1" s="66"/>
      <c r="HMK1" s="66"/>
      <c r="HML1" s="66"/>
      <c r="HMM1" s="66"/>
      <c r="HMN1" s="66"/>
      <c r="HMO1" s="66"/>
      <c r="HMP1" s="66"/>
      <c r="HMQ1" s="66"/>
      <c r="HMR1" s="66"/>
      <c r="HMS1" s="66"/>
      <c r="HMT1" s="66"/>
      <c r="HMU1" s="66"/>
      <c r="HMV1" s="66"/>
      <c r="HMW1" s="66"/>
      <c r="HMX1" s="66"/>
      <c r="HMY1" s="66"/>
      <c r="HMZ1" s="66"/>
      <c r="HNA1" s="66"/>
      <c r="HNB1" s="66"/>
      <c r="HNC1" s="66"/>
      <c r="HND1" s="66"/>
      <c r="HNE1" s="66"/>
      <c r="HNF1" s="66"/>
      <c r="HNG1" s="66"/>
      <c r="HNH1" s="66"/>
      <c r="HNI1" s="66"/>
      <c r="HNJ1" s="66"/>
      <c r="HNK1" s="66"/>
      <c r="HNL1" s="66"/>
      <c r="HNM1" s="66"/>
      <c r="HNN1" s="66"/>
      <c r="HNO1" s="66"/>
      <c r="HNP1" s="66"/>
      <c r="HNQ1" s="66"/>
      <c r="HNR1" s="66"/>
      <c r="HNS1" s="66"/>
      <c r="HNT1" s="66"/>
      <c r="HNU1" s="66"/>
      <c r="HNV1" s="66"/>
      <c r="HNW1" s="66"/>
      <c r="HNX1" s="66"/>
      <c r="HNY1" s="66"/>
      <c r="HNZ1" s="66"/>
      <c r="HOA1" s="66"/>
      <c r="HOB1" s="66"/>
      <c r="HOC1" s="66"/>
      <c r="HOD1" s="66"/>
      <c r="HOE1" s="66"/>
      <c r="HOF1" s="66"/>
      <c r="HOG1" s="66"/>
      <c r="HOH1" s="66"/>
      <c r="HOI1" s="66"/>
      <c r="HOJ1" s="66"/>
      <c r="HOK1" s="66"/>
      <c r="HOL1" s="66"/>
      <c r="HOM1" s="66"/>
      <c r="HON1" s="66"/>
      <c r="HOO1" s="66"/>
      <c r="HOP1" s="66"/>
      <c r="HOQ1" s="66"/>
      <c r="HOR1" s="66"/>
      <c r="HOS1" s="66"/>
      <c r="HOT1" s="66"/>
      <c r="HOU1" s="66"/>
      <c r="HOV1" s="66"/>
      <c r="HOW1" s="66"/>
      <c r="HOX1" s="66"/>
      <c r="HOY1" s="66"/>
      <c r="HOZ1" s="66"/>
      <c r="HPA1" s="66"/>
      <c r="HPB1" s="66"/>
      <c r="HPC1" s="66"/>
      <c r="HPD1" s="66"/>
      <c r="HPE1" s="66"/>
      <c r="HPF1" s="66"/>
      <c r="HPG1" s="66"/>
      <c r="HPH1" s="66"/>
      <c r="HPI1" s="66"/>
      <c r="HPJ1" s="66"/>
      <c r="HPK1" s="66"/>
      <c r="HPL1" s="66"/>
      <c r="HPM1" s="66"/>
      <c r="HPN1" s="66"/>
      <c r="HPO1" s="66"/>
      <c r="HPP1" s="66"/>
      <c r="HPQ1" s="66"/>
      <c r="HPR1" s="66"/>
      <c r="HPS1" s="66"/>
      <c r="HPT1" s="66"/>
      <c r="HPU1" s="66"/>
      <c r="HPV1" s="66"/>
      <c r="HPW1" s="66"/>
      <c r="HPX1" s="66"/>
      <c r="HPY1" s="66"/>
      <c r="HPZ1" s="66"/>
      <c r="HQA1" s="66"/>
      <c r="HQB1" s="66"/>
      <c r="HQC1" s="66"/>
      <c r="HQD1" s="66"/>
      <c r="HQE1" s="66"/>
      <c r="HQF1" s="66"/>
      <c r="HQG1" s="66"/>
      <c r="HQH1" s="66"/>
      <c r="HQI1" s="66"/>
      <c r="HQJ1" s="66"/>
      <c r="HQK1" s="66"/>
      <c r="HQL1" s="66"/>
      <c r="HQM1" s="66"/>
      <c r="HQN1" s="66"/>
      <c r="HQO1" s="66"/>
      <c r="HQP1" s="66"/>
      <c r="HQQ1" s="66"/>
      <c r="HQR1" s="66"/>
      <c r="HQS1" s="66"/>
      <c r="HQT1" s="66"/>
      <c r="HQU1" s="66"/>
      <c r="HQV1" s="66"/>
      <c r="HQW1" s="66"/>
      <c r="HQX1" s="66"/>
      <c r="HQY1" s="66"/>
      <c r="HQZ1" s="66"/>
      <c r="HRA1" s="66"/>
      <c r="HRB1" s="66"/>
      <c r="HRC1" s="66"/>
      <c r="HRD1" s="66"/>
      <c r="HRE1" s="66"/>
      <c r="HRF1" s="66"/>
      <c r="HRG1" s="66"/>
      <c r="HRH1" s="66"/>
      <c r="HRI1" s="66"/>
      <c r="HRJ1" s="66"/>
      <c r="HRK1" s="66"/>
      <c r="HRL1" s="66"/>
      <c r="HRM1" s="66"/>
      <c r="HRN1" s="66"/>
      <c r="HRO1" s="66"/>
      <c r="HRP1" s="66"/>
      <c r="HRQ1" s="66"/>
      <c r="HRR1" s="66"/>
      <c r="HRS1" s="66"/>
      <c r="HRT1" s="66"/>
      <c r="HRU1" s="66"/>
      <c r="HRV1" s="66"/>
      <c r="HRW1" s="66"/>
      <c r="HRX1" s="66"/>
      <c r="HRY1" s="66"/>
      <c r="HRZ1" s="66"/>
      <c r="HSA1" s="66"/>
      <c r="HSB1" s="66"/>
      <c r="HSC1" s="66"/>
      <c r="HSD1" s="66"/>
      <c r="HSE1" s="66"/>
      <c r="HSF1" s="66"/>
      <c r="HSG1" s="66"/>
      <c r="HSH1" s="66"/>
      <c r="HSI1" s="66"/>
      <c r="HSJ1" s="66"/>
      <c r="HSK1" s="66"/>
      <c r="HSL1" s="66"/>
      <c r="HSM1" s="66"/>
      <c r="HSN1" s="66"/>
      <c r="HSO1" s="66"/>
      <c r="HSP1" s="66"/>
      <c r="HSQ1" s="66"/>
      <c r="HSR1" s="66"/>
      <c r="HSS1" s="66"/>
      <c r="HST1" s="66"/>
      <c r="HSU1" s="66"/>
      <c r="HSV1" s="66"/>
      <c r="HSW1" s="66"/>
      <c r="HSX1" s="66"/>
      <c r="HSY1" s="66"/>
      <c r="HSZ1" s="66"/>
      <c r="HTA1" s="66"/>
      <c r="HTB1" s="66"/>
      <c r="HTC1" s="66"/>
      <c r="HTD1" s="66"/>
      <c r="HTE1" s="66"/>
      <c r="HTF1" s="66"/>
      <c r="HTG1" s="66"/>
      <c r="HTH1" s="66"/>
      <c r="HTI1" s="66"/>
      <c r="HTJ1" s="66"/>
      <c r="HTK1" s="66"/>
      <c r="HTL1" s="66"/>
      <c r="HTM1" s="66"/>
      <c r="HTN1" s="66"/>
      <c r="HTO1" s="66"/>
      <c r="HTP1" s="66"/>
      <c r="HTQ1" s="66"/>
      <c r="HTR1" s="66"/>
      <c r="HTS1" s="66"/>
      <c r="HTT1" s="66"/>
      <c r="HTU1" s="66"/>
      <c r="HTV1" s="66"/>
      <c r="HTW1" s="66"/>
      <c r="HTX1" s="66"/>
      <c r="HTY1" s="66"/>
      <c r="HTZ1" s="66"/>
      <c r="HUA1" s="66"/>
      <c r="HUB1" s="66"/>
      <c r="HUC1" s="66"/>
      <c r="HUD1" s="66"/>
      <c r="HUE1" s="66"/>
      <c r="HUF1" s="66"/>
      <c r="HUG1" s="66"/>
      <c r="HUH1" s="66"/>
      <c r="HUI1" s="66"/>
      <c r="HUJ1" s="66"/>
      <c r="HUK1" s="66"/>
      <c r="HUL1" s="66"/>
      <c r="HUM1" s="66"/>
      <c r="HUN1" s="66"/>
      <c r="HUO1" s="66"/>
      <c r="HUP1" s="66"/>
      <c r="HUQ1" s="66"/>
      <c r="HUR1" s="66"/>
      <c r="HUS1" s="66"/>
      <c r="HUT1" s="66"/>
      <c r="HUU1" s="66"/>
      <c r="HUV1" s="66"/>
      <c r="HUW1" s="66"/>
      <c r="HUX1" s="66"/>
      <c r="HUY1" s="66"/>
      <c r="HUZ1" s="66"/>
      <c r="HVA1" s="66"/>
      <c r="HVB1" s="66"/>
      <c r="HVC1" s="66"/>
      <c r="HVD1" s="66"/>
      <c r="HVE1" s="66"/>
      <c r="HVF1" s="66"/>
      <c r="HVG1" s="66"/>
      <c r="HVH1" s="66"/>
      <c r="HVI1" s="66"/>
      <c r="HVJ1" s="66"/>
      <c r="HVK1" s="66"/>
      <c r="HVL1" s="66"/>
      <c r="HVM1" s="66"/>
      <c r="HVN1" s="66"/>
      <c r="HVO1" s="66"/>
      <c r="HVP1" s="66"/>
      <c r="HVQ1" s="66"/>
      <c r="HVR1" s="66"/>
      <c r="HVS1" s="66"/>
      <c r="HVT1" s="66"/>
      <c r="HVU1" s="66"/>
      <c r="HVV1" s="66"/>
      <c r="HVW1" s="66"/>
      <c r="HVX1" s="66"/>
      <c r="HVY1" s="66"/>
      <c r="HVZ1" s="66"/>
      <c r="HWA1" s="66"/>
      <c r="HWB1" s="66"/>
      <c r="HWC1" s="66"/>
      <c r="HWD1" s="66"/>
      <c r="HWE1" s="66"/>
      <c r="HWF1" s="66"/>
      <c r="HWG1" s="66"/>
      <c r="HWH1" s="66"/>
      <c r="HWI1" s="66"/>
      <c r="HWJ1" s="66"/>
      <c r="HWK1" s="66"/>
      <c r="HWL1" s="66"/>
      <c r="HWM1" s="66"/>
      <c r="HWN1" s="66"/>
      <c r="HWO1" s="66"/>
      <c r="HWP1" s="66"/>
      <c r="HWQ1" s="66"/>
      <c r="HWR1" s="66"/>
      <c r="HWS1" s="66"/>
      <c r="HWT1" s="66"/>
      <c r="HWU1" s="66"/>
      <c r="HWV1" s="66"/>
      <c r="HWW1" s="66"/>
      <c r="HWX1" s="66"/>
      <c r="HWY1" s="66"/>
      <c r="HWZ1" s="66"/>
      <c r="HXA1" s="66"/>
      <c r="HXB1" s="66"/>
      <c r="HXC1" s="66"/>
      <c r="HXD1" s="66"/>
      <c r="HXE1" s="66"/>
      <c r="HXF1" s="66"/>
      <c r="HXG1" s="66"/>
      <c r="HXH1" s="66"/>
      <c r="HXI1" s="66"/>
      <c r="HXJ1" s="66"/>
      <c r="HXK1" s="66"/>
      <c r="HXL1" s="66"/>
      <c r="HXM1" s="66"/>
      <c r="HXN1" s="66"/>
      <c r="HXO1" s="66"/>
      <c r="HXP1" s="66"/>
      <c r="HXQ1" s="66"/>
      <c r="HXR1" s="66"/>
      <c r="HXS1" s="66"/>
      <c r="HXT1" s="66"/>
      <c r="HXU1" s="66"/>
      <c r="HXV1" s="66"/>
      <c r="HXW1" s="66"/>
      <c r="HXX1" s="66"/>
      <c r="HXY1" s="66"/>
      <c r="HXZ1" s="66"/>
      <c r="HYA1" s="66"/>
      <c r="HYB1" s="66"/>
      <c r="HYC1" s="66"/>
      <c r="HYD1" s="66"/>
      <c r="HYE1" s="66"/>
      <c r="HYF1" s="66"/>
      <c r="HYG1" s="66"/>
      <c r="HYH1" s="66"/>
      <c r="HYI1" s="66"/>
      <c r="HYJ1" s="66"/>
      <c r="HYK1" s="66"/>
      <c r="HYL1" s="66"/>
      <c r="HYM1" s="66"/>
      <c r="HYN1" s="66"/>
      <c r="HYO1" s="66"/>
      <c r="HYP1" s="66"/>
      <c r="HYQ1" s="66"/>
      <c r="HYR1" s="66"/>
      <c r="HYS1" s="66"/>
      <c r="HYT1" s="66"/>
      <c r="HYU1" s="66"/>
      <c r="HYV1" s="66"/>
      <c r="HYW1" s="66"/>
      <c r="HYX1" s="66"/>
      <c r="HYY1" s="66"/>
      <c r="HYZ1" s="66"/>
      <c r="HZA1" s="66"/>
      <c r="HZB1" s="66"/>
      <c r="HZC1" s="66"/>
      <c r="HZD1" s="66"/>
      <c r="HZE1" s="66"/>
      <c r="HZF1" s="66"/>
      <c r="HZG1" s="66"/>
      <c r="HZH1" s="66"/>
      <c r="HZI1" s="66"/>
      <c r="HZJ1" s="66"/>
      <c r="HZK1" s="66"/>
      <c r="HZL1" s="66"/>
      <c r="HZM1" s="66"/>
      <c r="HZN1" s="66"/>
      <c r="HZO1" s="66"/>
      <c r="HZP1" s="66"/>
      <c r="HZQ1" s="66"/>
      <c r="HZR1" s="66"/>
      <c r="HZS1" s="66"/>
      <c r="HZT1" s="66"/>
      <c r="HZU1" s="66"/>
      <c r="HZV1" s="66"/>
      <c r="HZW1" s="66"/>
      <c r="HZX1" s="66"/>
      <c r="HZY1" s="66"/>
      <c r="HZZ1" s="66"/>
      <c r="IAA1" s="66"/>
      <c r="IAB1" s="66"/>
      <c r="IAC1" s="66"/>
      <c r="IAD1" s="66"/>
      <c r="IAE1" s="66"/>
      <c r="IAF1" s="66"/>
      <c r="IAG1" s="66"/>
      <c r="IAH1" s="66"/>
      <c r="IAI1" s="66"/>
      <c r="IAJ1" s="66"/>
      <c r="IAK1" s="66"/>
      <c r="IAL1" s="66"/>
      <c r="IAM1" s="66"/>
      <c r="IAN1" s="66"/>
      <c r="IAO1" s="66"/>
      <c r="IAP1" s="66"/>
      <c r="IAQ1" s="66"/>
      <c r="IAR1" s="66"/>
      <c r="IAS1" s="66"/>
      <c r="IAT1" s="66"/>
      <c r="IAU1" s="66"/>
      <c r="IAV1" s="66"/>
      <c r="IAW1" s="66"/>
      <c r="IAX1" s="66"/>
      <c r="IAY1" s="66"/>
      <c r="IAZ1" s="66"/>
      <c r="IBA1" s="66"/>
      <c r="IBB1" s="66"/>
      <c r="IBC1" s="66"/>
      <c r="IBD1" s="66"/>
      <c r="IBE1" s="66"/>
      <c r="IBF1" s="66"/>
      <c r="IBG1" s="66"/>
      <c r="IBH1" s="66"/>
      <c r="IBI1" s="66"/>
      <c r="IBJ1" s="66"/>
      <c r="IBK1" s="66"/>
      <c r="IBL1" s="66"/>
      <c r="IBM1" s="66"/>
      <c r="IBN1" s="66"/>
      <c r="IBO1" s="66"/>
      <c r="IBP1" s="66"/>
      <c r="IBQ1" s="66"/>
      <c r="IBR1" s="66"/>
      <c r="IBS1" s="66"/>
      <c r="IBT1" s="66"/>
      <c r="IBU1" s="66"/>
      <c r="IBV1" s="66"/>
      <c r="IBW1" s="66"/>
      <c r="IBX1" s="66"/>
      <c r="IBY1" s="66"/>
      <c r="IBZ1" s="66"/>
      <c r="ICA1" s="66"/>
      <c r="ICB1" s="66"/>
      <c r="ICC1" s="66"/>
      <c r="ICD1" s="66"/>
      <c r="ICE1" s="66"/>
      <c r="ICF1" s="66"/>
      <c r="ICG1" s="66"/>
      <c r="ICH1" s="66"/>
      <c r="ICI1" s="66"/>
      <c r="ICJ1" s="66"/>
      <c r="ICK1" s="66"/>
      <c r="ICL1" s="66"/>
      <c r="ICM1" s="66"/>
      <c r="ICN1" s="66"/>
      <c r="ICO1" s="66"/>
      <c r="ICP1" s="66"/>
      <c r="ICQ1" s="66"/>
      <c r="ICR1" s="66"/>
      <c r="ICS1" s="66"/>
      <c r="ICT1" s="66"/>
      <c r="ICU1" s="66"/>
      <c r="ICV1" s="66"/>
      <c r="ICW1" s="66"/>
      <c r="ICX1" s="66"/>
      <c r="ICY1" s="66"/>
      <c r="ICZ1" s="66"/>
      <c r="IDA1" s="66"/>
      <c r="IDB1" s="66"/>
      <c r="IDC1" s="66"/>
      <c r="IDD1" s="66"/>
      <c r="IDE1" s="66"/>
      <c r="IDF1" s="66"/>
      <c r="IDG1" s="66"/>
      <c r="IDH1" s="66"/>
      <c r="IDI1" s="66"/>
      <c r="IDJ1" s="66"/>
      <c r="IDK1" s="66"/>
      <c r="IDL1" s="66"/>
      <c r="IDM1" s="66"/>
      <c r="IDN1" s="66"/>
      <c r="IDO1" s="66"/>
      <c r="IDP1" s="66"/>
      <c r="IDQ1" s="66"/>
      <c r="IDR1" s="66"/>
      <c r="IDS1" s="66"/>
      <c r="IDT1" s="66"/>
      <c r="IDU1" s="66"/>
      <c r="IDV1" s="66"/>
      <c r="IDW1" s="66"/>
      <c r="IDX1" s="66"/>
      <c r="IDY1" s="66"/>
      <c r="IDZ1" s="66"/>
      <c r="IEA1" s="66"/>
      <c r="IEB1" s="66"/>
      <c r="IEC1" s="66"/>
      <c r="IED1" s="66"/>
      <c r="IEE1" s="66"/>
      <c r="IEF1" s="66"/>
      <c r="IEG1" s="66"/>
      <c r="IEH1" s="66"/>
      <c r="IEI1" s="66"/>
      <c r="IEJ1" s="66"/>
      <c r="IEK1" s="66"/>
      <c r="IEL1" s="66"/>
      <c r="IEM1" s="66"/>
      <c r="IEN1" s="66"/>
      <c r="IEO1" s="66"/>
      <c r="IEP1" s="66"/>
      <c r="IEQ1" s="66"/>
      <c r="IER1" s="66"/>
      <c r="IES1" s="66"/>
      <c r="IET1" s="66"/>
      <c r="IEU1" s="66"/>
      <c r="IEV1" s="66"/>
      <c r="IEW1" s="66"/>
      <c r="IEX1" s="66"/>
      <c r="IEY1" s="66"/>
      <c r="IEZ1" s="66"/>
      <c r="IFA1" s="66"/>
      <c r="IFB1" s="66"/>
      <c r="IFC1" s="66"/>
      <c r="IFD1" s="66"/>
      <c r="IFE1" s="66"/>
      <c r="IFF1" s="66"/>
      <c r="IFG1" s="66"/>
      <c r="IFH1" s="66"/>
      <c r="IFI1" s="66"/>
      <c r="IFJ1" s="66"/>
      <c r="IFK1" s="66"/>
      <c r="IFL1" s="66"/>
      <c r="IFM1" s="66"/>
      <c r="IFN1" s="66"/>
      <c r="IFO1" s="66"/>
      <c r="IFP1" s="66"/>
      <c r="IFQ1" s="66"/>
      <c r="IFR1" s="66"/>
      <c r="IFS1" s="66"/>
      <c r="IFT1" s="66"/>
      <c r="IFU1" s="66"/>
      <c r="IFV1" s="66"/>
      <c r="IFW1" s="66"/>
      <c r="IFX1" s="66"/>
      <c r="IFY1" s="66"/>
      <c r="IFZ1" s="66"/>
      <c r="IGA1" s="66"/>
      <c r="IGB1" s="66"/>
      <c r="IGC1" s="66"/>
      <c r="IGD1" s="66"/>
      <c r="IGE1" s="66"/>
      <c r="IGF1" s="66"/>
      <c r="IGG1" s="66"/>
      <c r="IGH1" s="66"/>
      <c r="IGI1" s="66"/>
      <c r="IGJ1" s="66"/>
      <c r="IGK1" s="66"/>
      <c r="IGL1" s="66"/>
      <c r="IGM1" s="66"/>
      <c r="IGN1" s="66"/>
      <c r="IGO1" s="66"/>
      <c r="IGP1" s="66"/>
      <c r="IGQ1" s="66"/>
      <c r="IGR1" s="66"/>
      <c r="IGS1" s="66"/>
      <c r="IGT1" s="66"/>
      <c r="IGU1" s="66"/>
      <c r="IGV1" s="66"/>
      <c r="IGW1" s="66"/>
      <c r="IGX1" s="66"/>
      <c r="IGY1" s="66"/>
      <c r="IGZ1" s="66"/>
      <c r="IHA1" s="66"/>
      <c r="IHB1" s="66"/>
      <c r="IHC1" s="66"/>
      <c r="IHD1" s="66"/>
      <c r="IHE1" s="66"/>
      <c r="IHF1" s="66"/>
      <c r="IHG1" s="66"/>
      <c r="IHH1" s="66"/>
      <c r="IHI1" s="66"/>
      <c r="IHJ1" s="66"/>
      <c r="IHK1" s="66"/>
      <c r="IHL1" s="66"/>
      <c r="IHM1" s="66"/>
      <c r="IHN1" s="66"/>
      <c r="IHO1" s="66"/>
      <c r="IHP1" s="66"/>
      <c r="IHQ1" s="66"/>
      <c r="IHR1" s="66"/>
      <c r="IHS1" s="66"/>
      <c r="IHT1" s="66"/>
      <c r="IHU1" s="66"/>
      <c r="IHV1" s="66"/>
      <c r="IHW1" s="66"/>
      <c r="IHX1" s="66"/>
      <c r="IHY1" s="66"/>
      <c r="IHZ1" s="66"/>
      <c r="IIA1" s="66"/>
      <c r="IIB1" s="66"/>
      <c r="IIC1" s="66"/>
      <c r="IID1" s="66"/>
      <c r="IIE1" s="66"/>
      <c r="IIF1" s="66"/>
      <c r="IIG1" s="66"/>
      <c r="IIH1" s="66"/>
      <c r="III1" s="66"/>
      <c r="IIJ1" s="66"/>
      <c r="IIK1" s="66"/>
      <c r="IIL1" s="66"/>
      <c r="IIM1" s="66"/>
      <c r="IIN1" s="66"/>
      <c r="IIO1" s="66"/>
      <c r="IIP1" s="66"/>
      <c r="IIQ1" s="66"/>
      <c r="IIR1" s="66"/>
      <c r="IIS1" s="66"/>
      <c r="IIT1" s="66"/>
      <c r="IIU1" s="66"/>
      <c r="IIV1" s="66"/>
      <c r="IIW1" s="66"/>
      <c r="IIX1" s="66"/>
      <c r="IIY1" s="66"/>
      <c r="IIZ1" s="66"/>
      <c r="IJA1" s="66"/>
      <c r="IJB1" s="66"/>
      <c r="IJC1" s="66"/>
      <c r="IJD1" s="66"/>
      <c r="IJE1" s="66"/>
      <c r="IJF1" s="66"/>
      <c r="IJG1" s="66"/>
      <c r="IJH1" s="66"/>
      <c r="IJI1" s="66"/>
      <c r="IJJ1" s="66"/>
      <c r="IJK1" s="66"/>
      <c r="IJL1" s="66"/>
      <c r="IJM1" s="66"/>
      <c r="IJN1" s="66"/>
      <c r="IJO1" s="66"/>
      <c r="IJP1" s="66"/>
      <c r="IJQ1" s="66"/>
      <c r="IJR1" s="66"/>
      <c r="IJS1" s="66"/>
      <c r="IJT1" s="66"/>
      <c r="IJU1" s="66"/>
      <c r="IJV1" s="66"/>
      <c r="IJW1" s="66"/>
      <c r="IJX1" s="66"/>
      <c r="IJY1" s="66"/>
      <c r="IJZ1" s="66"/>
      <c r="IKA1" s="66"/>
      <c r="IKB1" s="66"/>
      <c r="IKC1" s="66"/>
      <c r="IKD1" s="66"/>
      <c r="IKE1" s="66"/>
      <c r="IKF1" s="66"/>
      <c r="IKG1" s="66"/>
      <c r="IKH1" s="66"/>
      <c r="IKI1" s="66"/>
      <c r="IKJ1" s="66"/>
      <c r="IKK1" s="66"/>
      <c r="IKL1" s="66"/>
      <c r="IKM1" s="66"/>
      <c r="IKN1" s="66"/>
      <c r="IKO1" s="66"/>
      <c r="IKP1" s="66"/>
      <c r="IKQ1" s="66"/>
      <c r="IKR1" s="66"/>
      <c r="IKS1" s="66"/>
      <c r="IKT1" s="66"/>
      <c r="IKU1" s="66"/>
      <c r="IKV1" s="66"/>
      <c r="IKW1" s="66"/>
      <c r="IKX1" s="66"/>
      <c r="IKY1" s="66"/>
      <c r="IKZ1" s="66"/>
      <c r="ILA1" s="66"/>
      <c r="ILB1" s="66"/>
      <c r="ILC1" s="66"/>
      <c r="ILD1" s="66"/>
      <c r="ILE1" s="66"/>
      <c r="ILF1" s="66"/>
      <c r="ILG1" s="66"/>
      <c r="ILH1" s="66"/>
      <c r="ILI1" s="66"/>
      <c r="ILJ1" s="66"/>
      <c r="ILK1" s="66"/>
      <c r="ILL1" s="66"/>
      <c r="ILM1" s="66"/>
      <c r="ILN1" s="66"/>
      <c r="ILO1" s="66"/>
      <c r="ILP1" s="66"/>
      <c r="ILQ1" s="66"/>
      <c r="ILR1" s="66"/>
      <c r="ILS1" s="66"/>
      <c r="ILT1" s="66"/>
      <c r="ILU1" s="66"/>
      <c r="ILV1" s="66"/>
      <c r="ILW1" s="66"/>
      <c r="ILX1" s="66"/>
      <c r="ILY1" s="66"/>
      <c r="ILZ1" s="66"/>
      <c r="IMA1" s="66"/>
      <c r="IMB1" s="66"/>
      <c r="IMC1" s="66"/>
      <c r="IMD1" s="66"/>
      <c r="IME1" s="66"/>
      <c r="IMF1" s="66"/>
      <c r="IMG1" s="66"/>
      <c r="IMH1" s="66"/>
      <c r="IMI1" s="66"/>
      <c r="IMJ1" s="66"/>
      <c r="IMK1" s="66"/>
      <c r="IML1" s="66"/>
      <c r="IMM1" s="66"/>
      <c r="IMN1" s="66"/>
      <c r="IMO1" s="66"/>
      <c r="IMP1" s="66"/>
      <c r="IMQ1" s="66"/>
      <c r="IMR1" s="66"/>
      <c r="IMS1" s="66"/>
      <c r="IMT1" s="66"/>
      <c r="IMU1" s="66"/>
      <c r="IMV1" s="66"/>
      <c r="IMW1" s="66"/>
      <c r="IMX1" s="66"/>
      <c r="IMY1" s="66"/>
      <c r="IMZ1" s="66"/>
      <c r="INA1" s="66"/>
      <c r="INB1" s="66"/>
      <c r="INC1" s="66"/>
      <c r="IND1" s="66"/>
      <c r="INE1" s="66"/>
      <c r="INF1" s="66"/>
      <c r="ING1" s="66"/>
      <c r="INH1" s="66"/>
      <c r="INI1" s="66"/>
      <c r="INJ1" s="66"/>
      <c r="INK1" s="66"/>
      <c r="INL1" s="66"/>
      <c r="INM1" s="66"/>
      <c r="INN1" s="66"/>
      <c r="INO1" s="66"/>
      <c r="INP1" s="66"/>
      <c r="INQ1" s="66"/>
      <c r="INR1" s="66"/>
      <c r="INS1" s="66"/>
      <c r="INT1" s="66"/>
      <c r="INU1" s="66"/>
      <c r="INV1" s="66"/>
      <c r="INW1" s="66"/>
      <c r="INX1" s="66"/>
      <c r="INY1" s="66"/>
      <c r="INZ1" s="66"/>
      <c r="IOA1" s="66"/>
      <c r="IOB1" s="66"/>
      <c r="IOC1" s="66"/>
      <c r="IOD1" s="66"/>
      <c r="IOE1" s="66"/>
      <c r="IOF1" s="66"/>
      <c r="IOG1" s="66"/>
      <c r="IOH1" s="66"/>
      <c r="IOI1" s="66"/>
      <c r="IOJ1" s="66"/>
      <c r="IOK1" s="66"/>
      <c r="IOL1" s="66"/>
      <c r="IOM1" s="66"/>
      <c r="ION1" s="66"/>
      <c r="IOO1" s="66"/>
      <c r="IOP1" s="66"/>
      <c r="IOQ1" s="66"/>
      <c r="IOR1" s="66"/>
      <c r="IOS1" s="66"/>
      <c r="IOT1" s="66"/>
      <c r="IOU1" s="66"/>
      <c r="IOV1" s="66"/>
      <c r="IOW1" s="66"/>
      <c r="IOX1" s="66"/>
      <c r="IOY1" s="66"/>
      <c r="IOZ1" s="66"/>
      <c r="IPA1" s="66"/>
      <c r="IPB1" s="66"/>
      <c r="IPC1" s="66"/>
      <c r="IPD1" s="66"/>
      <c r="IPE1" s="66"/>
      <c r="IPF1" s="66"/>
      <c r="IPG1" s="66"/>
      <c r="IPH1" s="66"/>
      <c r="IPI1" s="66"/>
      <c r="IPJ1" s="66"/>
      <c r="IPK1" s="66"/>
      <c r="IPL1" s="66"/>
      <c r="IPM1" s="66"/>
      <c r="IPN1" s="66"/>
      <c r="IPO1" s="66"/>
      <c r="IPP1" s="66"/>
      <c r="IPQ1" s="66"/>
      <c r="IPR1" s="66"/>
      <c r="IPS1" s="66"/>
      <c r="IPT1" s="66"/>
      <c r="IPU1" s="66"/>
      <c r="IPV1" s="66"/>
      <c r="IPW1" s="66"/>
      <c r="IPX1" s="66"/>
      <c r="IPY1" s="66"/>
      <c r="IPZ1" s="66"/>
      <c r="IQA1" s="66"/>
      <c r="IQB1" s="66"/>
      <c r="IQC1" s="66"/>
      <c r="IQD1" s="66"/>
      <c r="IQE1" s="66"/>
      <c r="IQF1" s="66"/>
      <c r="IQG1" s="66"/>
      <c r="IQH1" s="66"/>
      <c r="IQI1" s="66"/>
      <c r="IQJ1" s="66"/>
      <c r="IQK1" s="66"/>
      <c r="IQL1" s="66"/>
      <c r="IQM1" s="66"/>
      <c r="IQN1" s="66"/>
      <c r="IQO1" s="66"/>
      <c r="IQP1" s="66"/>
      <c r="IQQ1" s="66"/>
      <c r="IQR1" s="66"/>
      <c r="IQS1" s="66"/>
      <c r="IQT1" s="66"/>
      <c r="IQU1" s="66"/>
      <c r="IQV1" s="66"/>
      <c r="IQW1" s="66"/>
      <c r="IQX1" s="66"/>
      <c r="IQY1" s="66"/>
      <c r="IQZ1" s="66"/>
      <c r="IRA1" s="66"/>
      <c r="IRB1" s="66"/>
      <c r="IRC1" s="66"/>
      <c r="IRD1" s="66"/>
      <c r="IRE1" s="66"/>
      <c r="IRF1" s="66"/>
      <c r="IRG1" s="66"/>
      <c r="IRH1" s="66"/>
      <c r="IRI1" s="66"/>
      <c r="IRJ1" s="66"/>
      <c r="IRK1" s="66"/>
      <c r="IRL1" s="66"/>
      <c r="IRM1" s="66"/>
      <c r="IRN1" s="66"/>
      <c r="IRO1" s="66"/>
      <c r="IRP1" s="66"/>
      <c r="IRQ1" s="66"/>
      <c r="IRR1" s="66"/>
      <c r="IRS1" s="66"/>
      <c r="IRT1" s="66"/>
      <c r="IRU1" s="66"/>
      <c r="IRV1" s="66"/>
      <c r="IRW1" s="66"/>
      <c r="IRX1" s="66"/>
      <c r="IRY1" s="66"/>
      <c r="IRZ1" s="66"/>
      <c r="ISA1" s="66"/>
      <c r="ISB1" s="66"/>
      <c r="ISC1" s="66"/>
      <c r="ISD1" s="66"/>
      <c r="ISE1" s="66"/>
      <c r="ISF1" s="66"/>
      <c r="ISG1" s="66"/>
      <c r="ISH1" s="66"/>
      <c r="ISI1" s="66"/>
      <c r="ISJ1" s="66"/>
      <c r="ISK1" s="66"/>
      <c r="ISL1" s="66"/>
      <c r="ISM1" s="66"/>
      <c r="ISN1" s="66"/>
      <c r="ISO1" s="66"/>
      <c r="ISP1" s="66"/>
      <c r="ISQ1" s="66"/>
      <c r="ISR1" s="66"/>
      <c r="ISS1" s="66"/>
      <c r="IST1" s="66"/>
      <c r="ISU1" s="66"/>
      <c r="ISV1" s="66"/>
      <c r="ISW1" s="66"/>
      <c r="ISX1" s="66"/>
      <c r="ISY1" s="66"/>
      <c r="ISZ1" s="66"/>
      <c r="ITA1" s="66"/>
      <c r="ITB1" s="66"/>
      <c r="ITC1" s="66"/>
      <c r="ITD1" s="66"/>
      <c r="ITE1" s="66"/>
      <c r="ITF1" s="66"/>
      <c r="ITG1" s="66"/>
      <c r="ITH1" s="66"/>
      <c r="ITI1" s="66"/>
      <c r="ITJ1" s="66"/>
      <c r="ITK1" s="66"/>
      <c r="ITL1" s="66"/>
      <c r="ITM1" s="66"/>
      <c r="ITN1" s="66"/>
      <c r="ITO1" s="66"/>
      <c r="ITP1" s="66"/>
      <c r="ITQ1" s="66"/>
      <c r="ITR1" s="66"/>
      <c r="ITS1" s="66"/>
      <c r="ITT1" s="66"/>
      <c r="ITU1" s="66"/>
      <c r="ITV1" s="66"/>
      <c r="ITW1" s="66"/>
      <c r="ITX1" s="66"/>
      <c r="ITY1" s="66"/>
      <c r="ITZ1" s="66"/>
      <c r="IUA1" s="66"/>
      <c r="IUB1" s="66"/>
      <c r="IUC1" s="66"/>
      <c r="IUD1" s="66"/>
      <c r="IUE1" s="66"/>
      <c r="IUF1" s="66"/>
      <c r="IUG1" s="66"/>
      <c r="IUH1" s="66"/>
      <c r="IUI1" s="66"/>
      <c r="IUJ1" s="66"/>
      <c r="IUK1" s="66"/>
      <c r="IUL1" s="66"/>
      <c r="IUM1" s="66"/>
      <c r="IUN1" s="66"/>
      <c r="IUO1" s="66"/>
      <c r="IUP1" s="66"/>
      <c r="IUQ1" s="66"/>
      <c r="IUR1" s="66"/>
      <c r="IUS1" s="66"/>
      <c r="IUT1" s="66"/>
      <c r="IUU1" s="66"/>
      <c r="IUV1" s="66"/>
      <c r="IUW1" s="66"/>
      <c r="IUX1" s="66"/>
      <c r="IUY1" s="66"/>
      <c r="IUZ1" s="66"/>
      <c r="IVA1" s="66"/>
      <c r="IVB1" s="66"/>
      <c r="IVC1" s="66"/>
      <c r="IVD1" s="66"/>
      <c r="IVE1" s="66"/>
      <c r="IVF1" s="66"/>
      <c r="IVG1" s="66"/>
      <c r="IVH1" s="66"/>
      <c r="IVI1" s="66"/>
      <c r="IVJ1" s="66"/>
      <c r="IVK1" s="66"/>
      <c r="IVL1" s="66"/>
      <c r="IVM1" s="66"/>
      <c r="IVN1" s="66"/>
      <c r="IVO1" s="66"/>
      <c r="IVP1" s="66"/>
      <c r="IVQ1" s="66"/>
      <c r="IVR1" s="66"/>
      <c r="IVS1" s="66"/>
      <c r="IVT1" s="66"/>
      <c r="IVU1" s="66"/>
      <c r="IVV1" s="66"/>
      <c r="IVW1" s="66"/>
      <c r="IVX1" s="66"/>
      <c r="IVY1" s="66"/>
      <c r="IVZ1" s="66"/>
      <c r="IWA1" s="66"/>
      <c r="IWB1" s="66"/>
      <c r="IWC1" s="66"/>
      <c r="IWD1" s="66"/>
      <c r="IWE1" s="66"/>
      <c r="IWF1" s="66"/>
      <c r="IWG1" s="66"/>
      <c r="IWH1" s="66"/>
      <c r="IWI1" s="66"/>
      <c r="IWJ1" s="66"/>
      <c r="IWK1" s="66"/>
      <c r="IWL1" s="66"/>
      <c r="IWM1" s="66"/>
      <c r="IWN1" s="66"/>
      <c r="IWO1" s="66"/>
      <c r="IWP1" s="66"/>
      <c r="IWQ1" s="66"/>
      <c r="IWR1" s="66"/>
      <c r="IWS1" s="66"/>
      <c r="IWT1" s="66"/>
      <c r="IWU1" s="66"/>
      <c r="IWV1" s="66"/>
      <c r="IWW1" s="66"/>
      <c r="IWX1" s="66"/>
      <c r="IWY1" s="66"/>
      <c r="IWZ1" s="66"/>
      <c r="IXA1" s="66"/>
      <c r="IXB1" s="66"/>
      <c r="IXC1" s="66"/>
      <c r="IXD1" s="66"/>
      <c r="IXE1" s="66"/>
      <c r="IXF1" s="66"/>
      <c r="IXG1" s="66"/>
      <c r="IXH1" s="66"/>
      <c r="IXI1" s="66"/>
      <c r="IXJ1" s="66"/>
      <c r="IXK1" s="66"/>
      <c r="IXL1" s="66"/>
      <c r="IXM1" s="66"/>
      <c r="IXN1" s="66"/>
      <c r="IXO1" s="66"/>
      <c r="IXP1" s="66"/>
      <c r="IXQ1" s="66"/>
      <c r="IXR1" s="66"/>
      <c r="IXS1" s="66"/>
      <c r="IXT1" s="66"/>
      <c r="IXU1" s="66"/>
      <c r="IXV1" s="66"/>
      <c r="IXW1" s="66"/>
      <c r="IXX1" s="66"/>
      <c r="IXY1" s="66"/>
      <c r="IXZ1" s="66"/>
      <c r="IYA1" s="66"/>
      <c r="IYB1" s="66"/>
      <c r="IYC1" s="66"/>
      <c r="IYD1" s="66"/>
      <c r="IYE1" s="66"/>
      <c r="IYF1" s="66"/>
      <c r="IYG1" s="66"/>
      <c r="IYH1" s="66"/>
      <c r="IYI1" s="66"/>
      <c r="IYJ1" s="66"/>
      <c r="IYK1" s="66"/>
      <c r="IYL1" s="66"/>
      <c r="IYM1" s="66"/>
      <c r="IYN1" s="66"/>
      <c r="IYO1" s="66"/>
      <c r="IYP1" s="66"/>
      <c r="IYQ1" s="66"/>
      <c r="IYR1" s="66"/>
      <c r="IYS1" s="66"/>
      <c r="IYT1" s="66"/>
      <c r="IYU1" s="66"/>
      <c r="IYV1" s="66"/>
      <c r="IYW1" s="66"/>
      <c r="IYX1" s="66"/>
      <c r="IYY1" s="66"/>
      <c r="IYZ1" s="66"/>
      <c r="IZA1" s="66"/>
      <c r="IZB1" s="66"/>
      <c r="IZC1" s="66"/>
      <c r="IZD1" s="66"/>
      <c r="IZE1" s="66"/>
      <c r="IZF1" s="66"/>
      <c r="IZG1" s="66"/>
      <c r="IZH1" s="66"/>
      <c r="IZI1" s="66"/>
      <c r="IZJ1" s="66"/>
      <c r="IZK1" s="66"/>
      <c r="IZL1" s="66"/>
      <c r="IZM1" s="66"/>
      <c r="IZN1" s="66"/>
      <c r="IZO1" s="66"/>
      <c r="IZP1" s="66"/>
      <c r="IZQ1" s="66"/>
      <c r="IZR1" s="66"/>
      <c r="IZS1" s="66"/>
      <c r="IZT1" s="66"/>
      <c r="IZU1" s="66"/>
      <c r="IZV1" s="66"/>
      <c r="IZW1" s="66"/>
      <c r="IZX1" s="66"/>
      <c r="IZY1" s="66"/>
      <c r="IZZ1" s="66"/>
      <c r="JAA1" s="66"/>
      <c r="JAB1" s="66"/>
      <c r="JAC1" s="66"/>
      <c r="JAD1" s="66"/>
      <c r="JAE1" s="66"/>
      <c r="JAF1" s="66"/>
      <c r="JAG1" s="66"/>
      <c r="JAH1" s="66"/>
      <c r="JAI1" s="66"/>
      <c r="JAJ1" s="66"/>
      <c r="JAK1" s="66"/>
      <c r="JAL1" s="66"/>
      <c r="JAM1" s="66"/>
      <c r="JAN1" s="66"/>
      <c r="JAO1" s="66"/>
      <c r="JAP1" s="66"/>
      <c r="JAQ1" s="66"/>
      <c r="JAR1" s="66"/>
      <c r="JAS1" s="66"/>
      <c r="JAT1" s="66"/>
      <c r="JAU1" s="66"/>
      <c r="JAV1" s="66"/>
      <c r="JAW1" s="66"/>
      <c r="JAX1" s="66"/>
      <c r="JAY1" s="66"/>
      <c r="JAZ1" s="66"/>
      <c r="JBA1" s="66"/>
      <c r="JBB1" s="66"/>
      <c r="JBC1" s="66"/>
      <c r="JBD1" s="66"/>
      <c r="JBE1" s="66"/>
      <c r="JBF1" s="66"/>
      <c r="JBG1" s="66"/>
      <c r="JBH1" s="66"/>
      <c r="JBI1" s="66"/>
      <c r="JBJ1" s="66"/>
      <c r="JBK1" s="66"/>
      <c r="JBL1" s="66"/>
      <c r="JBM1" s="66"/>
      <c r="JBN1" s="66"/>
      <c r="JBO1" s="66"/>
      <c r="JBP1" s="66"/>
      <c r="JBQ1" s="66"/>
      <c r="JBR1" s="66"/>
      <c r="JBS1" s="66"/>
      <c r="JBT1" s="66"/>
      <c r="JBU1" s="66"/>
      <c r="JBV1" s="66"/>
      <c r="JBW1" s="66"/>
      <c r="JBX1" s="66"/>
      <c r="JBY1" s="66"/>
      <c r="JBZ1" s="66"/>
      <c r="JCA1" s="66"/>
      <c r="JCB1" s="66"/>
      <c r="JCC1" s="66"/>
      <c r="JCD1" s="66"/>
      <c r="JCE1" s="66"/>
      <c r="JCF1" s="66"/>
      <c r="JCG1" s="66"/>
      <c r="JCH1" s="66"/>
      <c r="JCI1" s="66"/>
      <c r="JCJ1" s="66"/>
      <c r="JCK1" s="66"/>
      <c r="JCL1" s="66"/>
      <c r="JCM1" s="66"/>
      <c r="JCN1" s="66"/>
      <c r="JCO1" s="66"/>
      <c r="JCP1" s="66"/>
      <c r="JCQ1" s="66"/>
      <c r="JCR1" s="66"/>
      <c r="JCS1" s="66"/>
      <c r="JCT1" s="66"/>
      <c r="JCU1" s="66"/>
      <c r="JCV1" s="66"/>
      <c r="JCW1" s="66"/>
      <c r="JCX1" s="66"/>
      <c r="JCY1" s="66"/>
      <c r="JCZ1" s="66"/>
      <c r="JDA1" s="66"/>
      <c r="JDB1" s="66"/>
      <c r="JDC1" s="66"/>
      <c r="JDD1" s="66"/>
      <c r="JDE1" s="66"/>
      <c r="JDF1" s="66"/>
      <c r="JDG1" s="66"/>
      <c r="JDH1" s="66"/>
      <c r="JDI1" s="66"/>
      <c r="JDJ1" s="66"/>
      <c r="JDK1" s="66"/>
      <c r="JDL1" s="66"/>
      <c r="JDM1" s="66"/>
      <c r="JDN1" s="66"/>
      <c r="JDO1" s="66"/>
      <c r="JDP1" s="66"/>
      <c r="JDQ1" s="66"/>
      <c r="JDR1" s="66"/>
      <c r="JDS1" s="66"/>
      <c r="JDT1" s="66"/>
      <c r="JDU1" s="66"/>
      <c r="JDV1" s="66"/>
      <c r="JDW1" s="66"/>
      <c r="JDX1" s="66"/>
      <c r="JDY1" s="66"/>
      <c r="JDZ1" s="66"/>
      <c r="JEA1" s="66"/>
      <c r="JEB1" s="66"/>
      <c r="JEC1" s="66"/>
      <c r="JED1" s="66"/>
      <c r="JEE1" s="66"/>
      <c r="JEF1" s="66"/>
      <c r="JEG1" s="66"/>
      <c r="JEH1" s="66"/>
      <c r="JEI1" s="66"/>
      <c r="JEJ1" s="66"/>
      <c r="JEK1" s="66"/>
      <c r="JEL1" s="66"/>
      <c r="JEM1" s="66"/>
      <c r="JEN1" s="66"/>
      <c r="JEO1" s="66"/>
      <c r="JEP1" s="66"/>
      <c r="JEQ1" s="66"/>
      <c r="JER1" s="66"/>
      <c r="JES1" s="66"/>
      <c r="JET1" s="66"/>
      <c r="JEU1" s="66"/>
      <c r="JEV1" s="66"/>
      <c r="JEW1" s="66"/>
      <c r="JEX1" s="66"/>
      <c r="JEY1" s="66"/>
      <c r="JEZ1" s="66"/>
      <c r="JFA1" s="66"/>
      <c r="JFB1" s="66"/>
      <c r="JFC1" s="66"/>
      <c r="JFD1" s="66"/>
      <c r="JFE1" s="66"/>
      <c r="JFF1" s="66"/>
      <c r="JFG1" s="66"/>
      <c r="JFH1" s="66"/>
      <c r="JFI1" s="66"/>
      <c r="JFJ1" s="66"/>
      <c r="JFK1" s="66"/>
      <c r="JFL1" s="66"/>
      <c r="JFM1" s="66"/>
      <c r="JFN1" s="66"/>
      <c r="JFO1" s="66"/>
      <c r="JFP1" s="66"/>
      <c r="JFQ1" s="66"/>
      <c r="JFR1" s="66"/>
      <c r="JFS1" s="66"/>
      <c r="JFT1" s="66"/>
      <c r="JFU1" s="66"/>
      <c r="JFV1" s="66"/>
      <c r="JFW1" s="66"/>
      <c r="JFX1" s="66"/>
      <c r="JFY1" s="66"/>
      <c r="JFZ1" s="66"/>
      <c r="JGA1" s="66"/>
      <c r="JGB1" s="66"/>
      <c r="JGC1" s="66"/>
      <c r="JGD1" s="66"/>
      <c r="JGE1" s="66"/>
      <c r="JGF1" s="66"/>
      <c r="JGG1" s="66"/>
      <c r="JGH1" s="66"/>
      <c r="JGI1" s="66"/>
      <c r="JGJ1" s="66"/>
      <c r="JGK1" s="66"/>
      <c r="JGL1" s="66"/>
      <c r="JGM1" s="66"/>
      <c r="JGN1" s="66"/>
      <c r="JGO1" s="66"/>
      <c r="JGP1" s="66"/>
      <c r="JGQ1" s="66"/>
      <c r="JGR1" s="66"/>
      <c r="JGS1" s="66"/>
      <c r="JGT1" s="66"/>
      <c r="JGU1" s="66"/>
      <c r="JGV1" s="66"/>
      <c r="JGW1" s="66"/>
      <c r="JGX1" s="66"/>
      <c r="JGY1" s="66"/>
      <c r="JGZ1" s="66"/>
      <c r="JHA1" s="66"/>
      <c r="JHB1" s="66"/>
      <c r="JHC1" s="66"/>
      <c r="JHD1" s="66"/>
      <c r="JHE1" s="66"/>
      <c r="JHF1" s="66"/>
      <c r="JHG1" s="66"/>
      <c r="JHH1" s="66"/>
      <c r="JHI1" s="66"/>
      <c r="JHJ1" s="66"/>
      <c r="JHK1" s="66"/>
      <c r="JHL1" s="66"/>
      <c r="JHM1" s="66"/>
      <c r="JHN1" s="66"/>
      <c r="JHO1" s="66"/>
      <c r="JHP1" s="66"/>
      <c r="JHQ1" s="66"/>
      <c r="JHR1" s="66"/>
      <c r="JHS1" s="66"/>
      <c r="JHT1" s="66"/>
      <c r="JHU1" s="66"/>
      <c r="JHV1" s="66"/>
      <c r="JHW1" s="66"/>
      <c r="JHX1" s="66"/>
      <c r="JHY1" s="66"/>
      <c r="JHZ1" s="66"/>
      <c r="JIA1" s="66"/>
      <c r="JIB1" s="66"/>
      <c r="JIC1" s="66"/>
      <c r="JID1" s="66"/>
      <c r="JIE1" s="66"/>
      <c r="JIF1" s="66"/>
      <c r="JIG1" s="66"/>
      <c r="JIH1" s="66"/>
      <c r="JII1" s="66"/>
      <c r="JIJ1" s="66"/>
      <c r="JIK1" s="66"/>
      <c r="JIL1" s="66"/>
      <c r="JIM1" s="66"/>
      <c r="JIN1" s="66"/>
      <c r="JIO1" s="66"/>
      <c r="JIP1" s="66"/>
      <c r="JIQ1" s="66"/>
      <c r="JIR1" s="66"/>
      <c r="JIS1" s="66"/>
      <c r="JIT1" s="66"/>
      <c r="JIU1" s="66"/>
      <c r="JIV1" s="66"/>
      <c r="JIW1" s="66"/>
      <c r="JIX1" s="66"/>
      <c r="JIY1" s="66"/>
      <c r="JIZ1" s="66"/>
      <c r="JJA1" s="66"/>
      <c r="JJB1" s="66"/>
      <c r="JJC1" s="66"/>
      <c r="JJD1" s="66"/>
      <c r="JJE1" s="66"/>
      <c r="JJF1" s="66"/>
      <c r="JJG1" s="66"/>
      <c r="JJH1" s="66"/>
      <c r="JJI1" s="66"/>
      <c r="JJJ1" s="66"/>
      <c r="JJK1" s="66"/>
      <c r="JJL1" s="66"/>
      <c r="JJM1" s="66"/>
      <c r="JJN1" s="66"/>
      <c r="JJO1" s="66"/>
      <c r="JJP1" s="66"/>
      <c r="JJQ1" s="66"/>
      <c r="JJR1" s="66"/>
      <c r="JJS1" s="66"/>
      <c r="JJT1" s="66"/>
      <c r="JJU1" s="66"/>
      <c r="JJV1" s="66"/>
      <c r="JJW1" s="66"/>
      <c r="JJX1" s="66"/>
      <c r="JJY1" s="66"/>
      <c r="JJZ1" s="66"/>
      <c r="JKA1" s="66"/>
      <c r="JKB1" s="66"/>
      <c r="JKC1" s="66"/>
      <c r="JKD1" s="66"/>
      <c r="JKE1" s="66"/>
      <c r="JKF1" s="66"/>
      <c r="JKG1" s="66"/>
      <c r="JKH1" s="66"/>
      <c r="JKI1" s="66"/>
      <c r="JKJ1" s="66"/>
      <c r="JKK1" s="66"/>
      <c r="JKL1" s="66"/>
      <c r="JKM1" s="66"/>
      <c r="JKN1" s="66"/>
      <c r="JKO1" s="66"/>
      <c r="JKP1" s="66"/>
      <c r="JKQ1" s="66"/>
      <c r="JKR1" s="66"/>
      <c r="JKS1" s="66"/>
      <c r="JKT1" s="66"/>
      <c r="JKU1" s="66"/>
      <c r="JKV1" s="66"/>
      <c r="JKW1" s="66"/>
      <c r="JKX1" s="66"/>
      <c r="JKY1" s="66"/>
      <c r="JKZ1" s="66"/>
      <c r="JLA1" s="66"/>
      <c r="JLB1" s="66"/>
      <c r="JLC1" s="66"/>
      <c r="JLD1" s="66"/>
      <c r="JLE1" s="66"/>
      <c r="JLF1" s="66"/>
      <c r="JLG1" s="66"/>
      <c r="JLH1" s="66"/>
      <c r="JLI1" s="66"/>
      <c r="JLJ1" s="66"/>
      <c r="JLK1" s="66"/>
      <c r="JLL1" s="66"/>
      <c r="JLM1" s="66"/>
      <c r="JLN1" s="66"/>
      <c r="JLO1" s="66"/>
      <c r="JLP1" s="66"/>
      <c r="JLQ1" s="66"/>
      <c r="JLR1" s="66"/>
      <c r="JLS1" s="66"/>
      <c r="JLT1" s="66"/>
      <c r="JLU1" s="66"/>
      <c r="JLV1" s="66"/>
      <c r="JLW1" s="66"/>
      <c r="JLX1" s="66"/>
      <c r="JLY1" s="66"/>
      <c r="JLZ1" s="66"/>
      <c r="JMA1" s="66"/>
      <c r="JMB1" s="66"/>
      <c r="JMC1" s="66"/>
      <c r="JMD1" s="66"/>
      <c r="JME1" s="66"/>
      <c r="JMF1" s="66"/>
      <c r="JMG1" s="66"/>
      <c r="JMH1" s="66"/>
      <c r="JMI1" s="66"/>
      <c r="JMJ1" s="66"/>
      <c r="JMK1" s="66"/>
      <c r="JML1" s="66"/>
      <c r="JMM1" s="66"/>
      <c r="JMN1" s="66"/>
      <c r="JMO1" s="66"/>
      <c r="JMP1" s="66"/>
      <c r="JMQ1" s="66"/>
      <c r="JMR1" s="66"/>
      <c r="JMS1" s="66"/>
      <c r="JMT1" s="66"/>
      <c r="JMU1" s="66"/>
      <c r="JMV1" s="66"/>
      <c r="JMW1" s="66"/>
      <c r="JMX1" s="66"/>
      <c r="JMY1" s="66"/>
      <c r="JMZ1" s="66"/>
      <c r="JNA1" s="66"/>
      <c r="JNB1" s="66"/>
      <c r="JNC1" s="66"/>
      <c r="JND1" s="66"/>
      <c r="JNE1" s="66"/>
      <c r="JNF1" s="66"/>
      <c r="JNG1" s="66"/>
      <c r="JNH1" s="66"/>
      <c r="JNI1" s="66"/>
      <c r="JNJ1" s="66"/>
      <c r="JNK1" s="66"/>
      <c r="JNL1" s="66"/>
      <c r="JNM1" s="66"/>
      <c r="JNN1" s="66"/>
      <c r="JNO1" s="66"/>
      <c r="JNP1" s="66"/>
      <c r="JNQ1" s="66"/>
      <c r="JNR1" s="66"/>
      <c r="JNS1" s="66"/>
      <c r="JNT1" s="66"/>
      <c r="JNU1" s="66"/>
      <c r="JNV1" s="66"/>
      <c r="JNW1" s="66"/>
      <c r="JNX1" s="66"/>
      <c r="JNY1" s="66"/>
      <c r="JNZ1" s="66"/>
      <c r="JOA1" s="66"/>
      <c r="JOB1" s="66"/>
      <c r="JOC1" s="66"/>
      <c r="JOD1" s="66"/>
      <c r="JOE1" s="66"/>
      <c r="JOF1" s="66"/>
      <c r="JOG1" s="66"/>
      <c r="JOH1" s="66"/>
      <c r="JOI1" s="66"/>
      <c r="JOJ1" s="66"/>
      <c r="JOK1" s="66"/>
      <c r="JOL1" s="66"/>
      <c r="JOM1" s="66"/>
      <c r="JON1" s="66"/>
      <c r="JOO1" s="66"/>
      <c r="JOP1" s="66"/>
      <c r="JOQ1" s="66"/>
      <c r="JOR1" s="66"/>
      <c r="JOS1" s="66"/>
      <c r="JOT1" s="66"/>
      <c r="JOU1" s="66"/>
      <c r="JOV1" s="66"/>
      <c r="JOW1" s="66"/>
      <c r="JOX1" s="66"/>
      <c r="JOY1" s="66"/>
      <c r="JOZ1" s="66"/>
      <c r="JPA1" s="66"/>
      <c r="JPB1" s="66"/>
      <c r="JPC1" s="66"/>
      <c r="JPD1" s="66"/>
      <c r="JPE1" s="66"/>
      <c r="JPF1" s="66"/>
      <c r="JPG1" s="66"/>
      <c r="JPH1" s="66"/>
      <c r="JPI1" s="66"/>
      <c r="JPJ1" s="66"/>
      <c r="JPK1" s="66"/>
      <c r="JPL1" s="66"/>
      <c r="JPM1" s="66"/>
      <c r="JPN1" s="66"/>
      <c r="JPO1" s="66"/>
      <c r="JPP1" s="66"/>
      <c r="JPQ1" s="66"/>
      <c r="JPR1" s="66"/>
      <c r="JPS1" s="66"/>
      <c r="JPT1" s="66"/>
      <c r="JPU1" s="66"/>
      <c r="JPV1" s="66"/>
      <c r="JPW1" s="66"/>
      <c r="JPX1" s="66"/>
      <c r="JPY1" s="66"/>
      <c r="JPZ1" s="66"/>
      <c r="JQA1" s="66"/>
      <c r="JQB1" s="66"/>
      <c r="JQC1" s="66"/>
      <c r="JQD1" s="66"/>
      <c r="JQE1" s="66"/>
      <c r="JQF1" s="66"/>
      <c r="JQG1" s="66"/>
      <c r="JQH1" s="66"/>
      <c r="JQI1" s="66"/>
      <c r="JQJ1" s="66"/>
      <c r="JQK1" s="66"/>
      <c r="JQL1" s="66"/>
      <c r="JQM1" s="66"/>
      <c r="JQN1" s="66"/>
      <c r="JQO1" s="66"/>
      <c r="JQP1" s="66"/>
      <c r="JQQ1" s="66"/>
      <c r="JQR1" s="66"/>
      <c r="JQS1" s="66"/>
      <c r="JQT1" s="66"/>
      <c r="JQU1" s="66"/>
      <c r="JQV1" s="66"/>
      <c r="JQW1" s="66"/>
      <c r="JQX1" s="66"/>
      <c r="JQY1" s="66"/>
      <c r="JQZ1" s="66"/>
      <c r="JRA1" s="66"/>
      <c r="JRB1" s="66"/>
      <c r="JRC1" s="66"/>
      <c r="JRD1" s="66"/>
      <c r="JRE1" s="66"/>
      <c r="JRF1" s="66"/>
      <c r="JRG1" s="66"/>
      <c r="JRH1" s="66"/>
      <c r="JRI1" s="66"/>
      <c r="JRJ1" s="66"/>
      <c r="JRK1" s="66"/>
      <c r="JRL1" s="66"/>
      <c r="JRM1" s="66"/>
      <c r="JRN1" s="66"/>
      <c r="JRO1" s="66"/>
      <c r="JRP1" s="66"/>
      <c r="JRQ1" s="66"/>
      <c r="JRR1" s="66"/>
      <c r="JRS1" s="66"/>
      <c r="JRT1" s="66"/>
      <c r="JRU1" s="66"/>
      <c r="JRV1" s="66"/>
      <c r="JRW1" s="66"/>
      <c r="JRX1" s="66"/>
      <c r="JRY1" s="66"/>
      <c r="JRZ1" s="66"/>
      <c r="JSA1" s="66"/>
      <c r="JSB1" s="66"/>
      <c r="JSC1" s="66"/>
      <c r="JSD1" s="66"/>
      <c r="JSE1" s="66"/>
      <c r="JSF1" s="66"/>
      <c r="JSG1" s="66"/>
      <c r="JSH1" s="66"/>
      <c r="JSI1" s="66"/>
      <c r="JSJ1" s="66"/>
      <c r="JSK1" s="66"/>
      <c r="JSL1" s="66"/>
      <c r="JSM1" s="66"/>
      <c r="JSN1" s="66"/>
      <c r="JSO1" s="66"/>
      <c r="JSP1" s="66"/>
      <c r="JSQ1" s="66"/>
      <c r="JSR1" s="66"/>
      <c r="JSS1" s="66"/>
      <c r="JST1" s="66"/>
      <c r="JSU1" s="66"/>
      <c r="JSV1" s="66"/>
      <c r="JSW1" s="66"/>
      <c r="JSX1" s="66"/>
      <c r="JSY1" s="66"/>
      <c r="JSZ1" s="66"/>
      <c r="JTA1" s="66"/>
      <c r="JTB1" s="66"/>
      <c r="JTC1" s="66"/>
      <c r="JTD1" s="66"/>
      <c r="JTE1" s="66"/>
      <c r="JTF1" s="66"/>
      <c r="JTG1" s="66"/>
      <c r="JTH1" s="66"/>
      <c r="JTI1" s="66"/>
      <c r="JTJ1" s="66"/>
      <c r="JTK1" s="66"/>
      <c r="JTL1" s="66"/>
      <c r="JTM1" s="66"/>
      <c r="JTN1" s="66"/>
      <c r="JTO1" s="66"/>
      <c r="JTP1" s="66"/>
      <c r="JTQ1" s="66"/>
      <c r="JTR1" s="66"/>
      <c r="JTS1" s="66"/>
      <c r="JTT1" s="66"/>
      <c r="JTU1" s="66"/>
      <c r="JTV1" s="66"/>
      <c r="JTW1" s="66"/>
      <c r="JTX1" s="66"/>
      <c r="JTY1" s="66"/>
      <c r="JTZ1" s="66"/>
      <c r="JUA1" s="66"/>
      <c r="JUB1" s="66"/>
      <c r="JUC1" s="66"/>
      <c r="JUD1" s="66"/>
      <c r="JUE1" s="66"/>
      <c r="JUF1" s="66"/>
      <c r="JUG1" s="66"/>
      <c r="JUH1" s="66"/>
      <c r="JUI1" s="66"/>
      <c r="JUJ1" s="66"/>
      <c r="JUK1" s="66"/>
      <c r="JUL1" s="66"/>
      <c r="JUM1" s="66"/>
      <c r="JUN1" s="66"/>
      <c r="JUO1" s="66"/>
      <c r="JUP1" s="66"/>
      <c r="JUQ1" s="66"/>
      <c r="JUR1" s="66"/>
      <c r="JUS1" s="66"/>
      <c r="JUT1" s="66"/>
      <c r="JUU1" s="66"/>
      <c r="JUV1" s="66"/>
      <c r="JUW1" s="66"/>
      <c r="JUX1" s="66"/>
      <c r="JUY1" s="66"/>
      <c r="JUZ1" s="66"/>
      <c r="JVA1" s="66"/>
      <c r="JVB1" s="66"/>
      <c r="JVC1" s="66"/>
      <c r="JVD1" s="66"/>
      <c r="JVE1" s="66"/>
      <c r="JVF1" s="66"/>
      <c r="JVG1" s="66"/>
      <c r="JVH1" s="66"/>
      <c r="JVI1" s="66"/>
      <c r="JVJ1" s="66"/>
      <c r="JVK1" s="66"/>
      <c r="JVL1" s="66"/>
      <c r="JVM1" s="66"/>
      <c r="JVN1" s="66"/>
      <c r="JVO1" s="66"/>
      <c r="JVP1" s="66"/>
      <c r="JVQ1" s="66"/>
      <c r="JVR1" s="66"/>
      <c r="JVS1" s="66"/>
      <c r="JVT1" s="66"/>
      <c r="JVU1" s="66"/>
      <c r="JVV1" s="66"/>
      <c r="JVW1" s="66"/>
      <c r="JVX1" s="66"/>
      <c r="JVY1" s="66"/>
      <c r="JVZ1" s="66"/>
      <c r="JWA1" s="66"/>
      <c r="JWB1" s="66"/>
      <c r="JWC1" s="66"/>
      <c r="JWD1" s="66"/>
      <c r="JWE1" s="66"/>
      <c r="JWF1" s="66"/>
      <c r="JWG1" s="66"/>
      <c r="JWH1" s="66"/>
      <c r="JWI1" s="66"/>
      <c r="JWJ1" s="66"/>
      <c r="JWK1" s="66"/>
      <c r="JWL1" s="66"/>
      <c r="JWM1" s="66"/>
      <c r="JWN1" s="66"/>
      <c r="JWO1" s="66"/>
      <c r="JWP1" s="66"/>
      <c r="JWQ1" s="66"/>
      <c r="JWR1" s="66"/>
      <c r="JWS1" s="66"/>
      <c r="JWT1" s="66"/>
      <c r="JWU1" s="66"/>
      <c r="JWV1" s="66"/>
      <c r="JWW1" s="66"/>
      <c r="JWX1" s="66"/>
      <c r="JWY1" s="66"/>
      <c r="JWZ1" s="66"/>
      <c r="JXA1" s="66"/>
      <c r="JXB1" s="66"/>
      <c r="JXC1" s="66"/>
      <c r="JXD1" s="66"/>
      <c r="JXE1" s="66"/>
      <c r="JXF1" s="66"/>
      <c r="JXG1" s="66"/>
      <c r="JXH1" s="66"/>
      <c r="JXI1" s="66"/>
      <c r="JXJ1" s="66"/>
      <c r="JXK1" s="66"/>
      <c r="JXL1" s="66"/>
      <c r="JXM1" s="66"/>
      <c r="JXN1" s="66"/>
      <c r="JXO1" s="66"/>
      <c r="JXP1" s="66"/>
      <c r="JXQ1" s="66"/>
      <c r="JXR1" s="66"/>
      <c r="JXS1" s="66"/>
      <c r="JXT1" s="66"/>
      <c r="JXU1" s="66"/>
      <c r="JXV1" s="66"/>
      <c r="JXW1" s="66"/>
      <c r="JXX1" s="66"/>
      <c r="JXY1" s="66"/>
      <c r="JXZ1" s="66"/>
      <c r="JYA1" s="66"/>
      <c r="JYB1" s="66"/>
      <c r="JYC1" s="66"/>
      <c r="JYD1" s="66"/>
      <c r="JYE1" s="66"/>
      <c r="JYF1" s="66"/>
      <c r="JYG1" s="66"/>
      <c r="JYH1" s="66"/>
      <c r="JYI1" s="66"/>
      <c r="JYJ1" s="66"/>
      <c r="JYK1" s="66"/>
      <c r="JYL1" s="66"/>
      <c r="JYM1" s="66"/>
      <c r="JYN1" s="66"/>
      <c r="JYO1" s="66"/>
      <c r="JYP1" s="66"/>
      <c r="JYQ1" s="66"/>
      <c r="JYR1" s="66"/>
      <c r="JYS1" s="66"/>
      <c r="JYT1" s="66"/>
      <c r="JYU1" s="66"/>
      <c r="JYV1" s="66"/>
      <c r="JYW1" s="66"/>
      <c r="JYX1" s="66"/>
      <c r="JYY1" s="66"/>
      <c r="JYZ1" s="66"/>
      <c r="JZA1" s="66"/>
      <c r="JZB1" s="66"/>
      <c r="JZC1" s="66"/>
      <c r="JZD1" s="66"/>
      <c r="JZE1" s="66"/>
      <c r="JZF1" s="66"/>
      <c r="JZG1" s="66"/>
      <c r="JZH1" s="66"/>
      <c r="JZI1" s="66"/>
      <c r="JZJ1" s="66"/>
      <c r="JZK1" s="66"/>
      <c r="JZL1" s="66"/>
      <c r="JZM1" s="66"/>
      <c r="JZN1" s="66"/>
      <c r="JZO1" s="66"/>
      <c r="JZP1" s="66"/>
      <c r="JZQ1" s="66"/>
      <c r="JZR1" s="66"/>
      <c r="JZS1" s="66"/>
      <c r="JZT1" s="66"/>
      <c r="JZU1" s="66"/>
      <c r="JZV1" s="66"/>
      <c r="JZW1" s="66"/>
      <c r="JZX1" s="66"/>
      <c r="JZY1" s="66"/>
      <c r="JZZ1" s="66"/>
      <c r="KAA1" s="66"/>
      <c r="KAB1" s="66"/>
      <c r="KAC1" s="66"/>
      <c r="KAD1" s="66"/>
      <c r="KAE1" s="66"/>
      <c r="KAF1" s="66"/>
      <c r="KAG1" s="66"/>
      <c r="KAH1" s="66"/>
      <c r="KAI1" s="66"/>
      <c r="KAJ1" s="66"/>
      <c r="KAK1" s="66"/>
      <c r="KAL1" s="66"/>
      <c r="KAM1" s="66"/>
      <c r="KAN1" s="66"/>
      <c r="KAO1" s="66"/>
      <c r="KAP1" s="66"/>
      <c r="KAQ1" s="66"/>
      <c r="KAR1" s="66"/>
      <c r="KAS1" s="66"/>
      <c r="KAT1" s="66"/>
      <c r="KAU1" s="66"/>
      <c r="KAV1" s="66"/>
      <c r="KAW1" s="66"/>
      <c r="KAX1" s="66"/>
      <c r="KAY1" s="66"/>
      <c r="KAZ1" s="66"/>
      <c r="KBA1" s="66"/>
      <c r="KBB1" s="66"/>
      <c r="KBC1" s="66"/>
      <c r="KBD1" s="66"/>
      <c r="KBE1" s="66"/>
      <c r="KBF1" s="66"/>
      <c r="KBG1" s="66"/>
      <c r="KBH1" s="66"/>
      <c r="KBI1" s="66"/>
      <c r="KBJ1" s="66"/>
      <c r="KBK1" s="66"/>
      <c r="KBL1" s="66"/>
      <c r="KBM1" s="66"/>
      <c r="KBN1" s="66"/>
      <c r="KBO1" s="66"/>
      <c r="KBP1" s="66"/>
      <c r="KBQ1" s="66"/>
      <c r="KBR1" s="66"/>
      <c r="KBS1" s="66"/>
      <c r="KBT1" s="66"/>
      <c r="KBU1" s="66"/>
      <c r="KBV1" s="66"/>
      <c r="KBW1" s="66"/>
      <c r="KBX1" s="66"/>
      <c r="KBY1" s="66"/>
      <c r="KBZ1" s="66"/>
      <c r="KCA1" s="66"/>
      <c r="KCB1" s="66"/>
      <c r="KCC1" s="66"/>
      <c r="KCD1" s="66"/>
      <c r="KCE1" s="66"/>
      <c r="KCF1" s="66"/>
      <c r="KCG1" s="66"/>
      <c r="KCH1" s="66"/>
      <c r="KCI1" s="66"/>
      <c r="KCJ1" s="66"/>
      <c r="KCK1" s="66"/>
      <c r="KCL1" s="66"/>
      <c r="KCM1" s="66"/>
      <c r="KCN1" s="66"/>
      <c r="KCO1" s="66"/>
      <c r="KCP1" s="66"/>
      <c r="KCQ1" s="66"/>
      <c r="KCR1" s="66"/>
      <c r="KCS1" s="66"/>
      <c r="KCT1" s="66"/>
      <c r="KCU1" s="66"/>
      <c r="KCV1" s="66"/>
      <c r="KCW1" s="66"/>
      <c r="KCX1" s="66"/>
      <c r="KCY1" s="66"/>
      <c r="KCZ1" s="66"/>
      <c r="KDA1" s="66"/>
      <c r="KDB1" s="66"/>
      <c r="KDC1" s="66"/>
      <c r="KDD1" s="66"/>
      <c r="KDE1" s="66"/>
      <c r="KDF1" s="66"/>
      <c r="KDG1" s="66"/>
      <c r="KDH1" s="66"/>
      <c r="KDI1" s="66"/>
      <c r="KDJ1" s="66"/>
      <c r="KDK1" s="66"/>
      <c r="KDL1" s="66"/>
      <c r="KDM1" s="66"/>
      <c r="KDN1" s="66"/>
      <c r="KDO1" s="66"/>
      <c r="KDP1" s="66"/>
      <c r="KDQ1" s="66"/>
      <c r="KDR1" s="66"/>
      <c r="KDS1" s="66"/>
      <c r="KDT1" s="66"/>
      <c r="KDU1" s="66"/>
      <c r="KDV1" s="66"/>
      <c r="KDW1" s="66"/>
      <c r="KDX1" s="66"/>
      <c r="KDY1" s="66"/>
      <c r="KDZ1" s="66"/>
      <c r="KEA1" s="66"/>
      <c r="KEB1" s="66"/>
      <c r="KEC1" s="66"/>
      <c r="KED1" s="66"/>
      <c r="KEE1" s="66"/>
      <c r="KEF1" s="66"/>
      <c r="KEG1" s="66"/>
      <c r="KEH1" s="66"/>
      <c r="KEI1" s="66"/>
      <c r="KEJ1" s="66"/>
      <c r="KEK1" s="66"/>
      <c r="KEL1" s="66"/>
      <c r="KEM1" s="66"/>
      <c r="KEN1" s="66"/>
      <c r="KEO1" s="66"/>
      <c r="KEP1" s="66"/>
      <c r="KEQ1" s="66"/>
      <c r="KER1" s="66"/>
      <c r="KES1" s="66"/>
      <c r="KET1" s="66"/>
      <c r="KEU1" s="66"/>
      <c r="KEV1" s="66"/>
      <c r="KEW1" s="66"/>
      <c r="KEX1" s="66"/>
      <c r="KEY1" s="66"/>
      <c r="KEZ1" s="66"/>
      <c r="KFA1" s="66"/>
      <c r="KFB1" s="66"/>
      <c r="KFC1" s="66"/>
      <c r="KFD1" s="66"/>
      <c r="KFE1" s="66"/>
      <c r="KFF1" s="66"/>
      <c r="KFG1" s="66"/>
      <c r="KFH1" s="66"/>
      <c r="KFI1" s="66"/>
      <c r="KFJ1" s="66"/>
      <c r="KFK1" s="66"/>
      <c r="KFL1" s="66"/>
      <c r="KFM1" s="66"/>
      <c r="KFN1" s="66"/>
      <c r="KFO1" s="66"/>
      <c r="KFP1" s="66"/>
      <c r="KFQ1" s="66"/>
      <c r="KFR1" s="66"/>
      <c r="KFS1" s="66"/>
      <c r="KFT1" s="66"/>
      <c r="KFU1" s="66"/>
      <c r="KFV1" s="66"/>
      <c r="KFW1" s="66"/>
      <c r="KFX1" s="66"/>
      <c r="KFY1" s="66"/>
      <c r="KFZ1" s="66"/>
      <c r="KGA1" s="66"/>
      <c r="KGB1" s="66"/>
      <c r="KGC1" s="66"/>
      <c r="KGD1" s="66"/>
      <c r="KGE1" s="66"/>
      <c r="KGF1" s="66"/>
      <c r="KGG1" s="66"/>
      <c r="KGH1" s="66"/>
      <c r="KGI1" s="66"/>
      <c r="KGJ1" s="66"/>
      <c r="KGK1" s="66"/>
      <c r="KGL1" s="66"/>
      <c r="KGM1" s="66"/>
      <c r="KGN1" s="66"/>
      <c r="KGO1" s="66"/>
      <c r="KGP1" s="66"/>
      <c r="KGQ1" s="66"/>
      <c r="KGR1" s="66"/>
      <c r="KGS1" s="66"/>
      <c r="KGT1" s="66"/>
      <c r="KGU1" s="66"/>
      <c r="KGV1" s="66"/>
      <c r="KGW1" s="66"/>
      <c r="KGX1" s="66"/>
      <c r="KGY1" s="66"/>
      <c r="KGZ1" s="66"/>
      <c r="KHA1" s="66"/>
      <c r="KHB1" s="66"/>
      <c r="KHC1" s="66"/>
      <c r="KHD1" s="66"/>
      <c r="KHE1" s="66"/>
      <c r="KHF1" s="66"/>
      <c r="KHG1" s="66"/>
      <c r="KHH1" s="66"/>
      <c r="KHI1" s="66"/>
      <c r="KHJ1" s="66"/>
      <c r="KHK1" s="66"/>
      <c r="KHL1" s="66"/>
      <c r="KHM1" s="66"/>
      <c r="KHN1" s="66"/>
      <c r="KHO1" s="66"/>
      <c r="KHP1" s="66"/>
      <c r="KHQ1" s="66"/>
      <c r="KHR1" s="66"/>
      <c r="KHS1" s="66"/>
      <c r="KHT1" s="66"/>
      <c r="KHU1" s="66"/>
      <c r="KHV1" s="66"/>
      <c r="KHW1" s="66"/>
      <c r="KHX1" s="66"/>
      <c r="KHY1" s="66"/>
      <c r="KHZ1" s="66"/>
      <c r="KIA1" s="66"/>
      <c r="KIB1" s="66"/>
      <c r="KIC1" s="66"/>
      <c r="KID1" s="66"/>
      <c r="KIE1" s="66"/>
      <c r="KIF1" s="66"/>
      <c r="KIG1" s="66"/>
      <c r="KIH1" s="66"/>
      <c r="KII1" s="66"/>
      <c r="KIJ1" s="66"/>
      <c r="KIK1" s="66"/>
      <c r="KIL1" s="66"/>
      <c r="KIM1" s="66"/>
      <c r="KIN1" s="66"/>
      <c r="KIO1" s="66"/>
      <c r="KIP1" s="66"/>
      <c r="KIQ1" s="66"/>
      <c r="KIR1" s="66"/>
      <c r="KIS1" s="66"/>
      <c r="KIT1" s="66"/>
      <c r="KIU1" s="66"/>
      <c r="KIV1" s="66"/>
      <c r="KIW1" s="66"/>
      <c r="KIX1" s="66"/>
      <c r="KIY1" s="66"/>
      <c r="KIZ1" s="66"/>
      <c r="KJA1" s="66"/>
      <c r="KJB1" s="66"/>
      <c r="KJC1" s="66"/>
      <c r="KJD1" s="66"/>
      <c r="KJE1" s="66"/>
      <c r="KJF1" s="66"/>
      <c r="KJG1" s="66"/>
      <c r="KJH1" s="66"/>
      <c r="KJI1" s="66"/>
      <c r="KJJ1" s="66"/>
      <c r="KJK1" s="66"/>
      <c r="KJL1" s="66"/>
      <c r="KJM1" s="66"/>
      <c r="KJN1" s="66"/>
      <c r="KJO1" s="66"/>
      <c r="KJP1" s="66"/>
      <c r="KJQ1" s="66"/>
      <c r="KJR1" s="66"/>
      <c r="KJS1" s="66"/>
      <c r="KJT1" s="66"/>
      <c r="KJU1" s="66"/>
      <c r="KJV1" s="66"/>
      <c r="KJW1" s="66"/>
      <c r="KJX1" s="66"/>
      <c r="KJY1" s="66"/>
      <c r="KJZ1" s="66"/>
      <c r="KKA1" s="66"/>
      <c r="KKB1" s="66"/>
      <c r="KKC1" s="66"/>
      <c r="KKD1" s="66"/>
      <c r="KKE1" s="66"/>
      <c r="KKF1" s="66"/>
      <c r="KKG1" s="66"/>
      <c r="KKH1" s="66"/>
      <c r="KKI1" s="66"/>
      <c r="KKJ1" s="66"/>
      <c r="KKK1" s="66"/>
      <c r="KKL1" s="66"/>
      <c r="KKM1" s="66"/>
      <c r="KKN1" s="66"/>
      <c r="KKO1" s="66"/>
      <c r="KKP1" s="66"/>
      <c r="KKQ1" s="66"/>
      <c r="KKR1" s="66"/>
      <c r="KKS1" s="66"/>
      <c r="KKT1" s="66"/>
      <c r="KKU1" s="66"/>
      <c r="KKV1" s="66"/>
      <c r="KKW1" s="66"/>
      <c r="KKX1" s="66"/>
      <c r="KKY1" s="66"/>
      <c r="KKZ1" s="66"/>
      <c r="KLA1" s="66"/>
      <c r="KLB1" s="66"/>
      <c r="KLC1" s="66"/>
      <c r="KLD1" s="66"/>
      <c r="KLE1" s="66"/>
      <c r="KLF1" s="66"/>
      <c r="KLG1" s="66"/>
      <c r="KLH1" s="66"/>
      <c r="KLI1" s="66"/>
      <c r="KLJ1" s="66"/>
      <c r="KLK1" s="66"/>
      <c r="KLL1" s="66"/>
      <c r="KLM1" s="66"/>
      <c r="KLN1" s="66"/>
      <c r="KLO1" s="66"/>
      <c r="KLP1" s="66"/>
      <c r="KLQ1" s="66"/>
      <c r="KLR1" s="66"/>
      <c r="KLS1" s="66"/>
      <c r="KLT1" s="66"/>
      <c r="KLU1" s="66"/>
      <c r="KLV1" s="66"/>
      <c r="KLW1" s="66"/>
      <c r="KLX1" s="66"/>
      <c r="KLY1" s="66"/>
      <c r="KLZ1" s="66"/>
      <c r="KMA1" s="66"/>
      <c r="KMB1" s="66"/>
      <c r="KMC1" s="66"/>
      <c r="KMD1" s="66"/>
      <c r="KME1" s="66"/>
      <c r="KMF1" s="66"/>
      <c r="KMG1" s="66"/>
      <c r="KMH1" s="66"/>
      <c r="KMI1" s="66"/>
      <c r="KMJ1" s="66"/>
      <c r="KMK1" s="66"/>
      <c r="KML1" s="66"/>
      <c r="KMM1" s="66"/>
      <c r="KMN1" s="66"/>
      <c r="KMO1" s="66"/>
      <c r="KMP1" s="66"/>
      <c r="KMQ1" s="66"/>
      <c r="KMR1" s="66"/>
      <c r="KMS1" s="66"/>
      <c r="KMT1" s="66"/>
      <c r="KMU1" s="66"/>
      <c r="KMV1" s="66"/>
      <c r="KMW1" s="66"/>
      <c r="KMX1" s="66"/>
      <c r="KMY1" s="66"/>
      <c r="KMZ1" s="66"/>
      <c r="KNA1" s="66"/>
      <c r="KNB1" s="66"/>
      <c r="KNC1" s="66"/>
      <c r="KND1" s="66"/>
      <c r="KNE1" s="66"/>
      <c r="KNF1" s="66"/>
      <c r="KNG1" s="66"/>
      <c r="KNH1" s="66"/>
      <c r="KNI1" s="66"/>
      <c r="KNJ1" s="66"/>
      <c r="KNK1" s="66"/>
      <c r="KNL1" s="66"/>
      <c r="KNM1" s="66"/>
      <c r="KNN1" s="66"/>
      <c r="KNO1" s="66"/>
      <c r="KNP1" s="66"/>
      <c r="KNQ1" s="66"/>
      <c r="KNR1" s="66"/>
      <c r="KNS1" s="66"/>
      <c r="KNT1" s="66"/>
      <c r="KNU1" s="66"/>
      <c r="KNV1" s="66"/>
      <c r="KNW1" s="66"/>
      <c r="KNX1" s="66"/>
      <c r="KNY1" s="66"/>
      <c r="KNZ1" s="66"/>
      <c r="KOA1" s="66"/>
      <c r="KOB1" s="66"/>
      <c r="KOC1" s="66"/>
      <c r="KOD1" s="66"/>
      <c r="KOE1" s="66"/>
      <c r="KOF1" s="66"/>
      <c r="KOG1" s="66"/>
      <c r="KOH1" s="66"/>
      <c r="KOI1" s="66"/>
      <c r="KOJ1" s="66"/>
      <c r="KOK1" s="66"/>
      <c r="KOL1" s="66"/>
      <c r="KOM1" s="66"/>
      <c r="KON1" s="66"/>
      <c r="KOO1" s="66"/>
      <c r="KOP1" s="66"/>
      <c r="KOQ1" s="66"/>
      <c r="KOR1" s="66"/>
      <c r="KOS1" s="66"/>
      <c r="KOT1" s="66"/>
      <c r="KOU1" s="66"/>
      <c r="KOV1" s="66"/>
      <c r="KOW1" s="66"/>
      <c r="KOX1" s="66"/>
      <c r="KOY1" s="66"/>
      <c r="KOZ1" s="66"/>
      <c r="KPA1" s="66"/>
      <c r="KPB1" s="66"/>
      <c r="KPC1" s="66"/>
      <c r="KPD1" s="66"/>
      <c r="KPE1" s="66"/>
      <c r="KPF1" s="66"/>
      <c r="KPG1" s="66"/>
      <c r="KPH1" s="66"/>
      <c r="KPI1" s="66"/>
      <c r="KPJ1" s="66"/>
      <c r="KPK1" s="66"/>
      <c r="KPL1" s="66"/>
      <c r="KPM1" s="66"/>
      <c r="KPN1" s="66"/>
      <c r="KPO1" s="66"/>
      <c r="KPP1" s="66"/>
      <c r="KPQ1" s="66"/>
      <c r="KPR1" s="66"/>
      <c r="KPS1" s="66"/>
      <c r="KPT1" s="66"/>
      <c r="KPU1" s="66"/>
      <c r="KPV1" s="66"/>
      <c r="KPW1" s="66"/>
      <c r="KPX1" s="66"/>
      <c r="KPY1" s="66"/>
      <c r="KPZ1" s="66"/>
      <c r="KQA1" s="66"/>
      <c r="KQB1" s="66"/>
      <c r="KQC1" s="66"/>
      <c r="KQD1" s="66"/>
      <c r="KQE1" s="66"/>
      <c r="KQF1" s="66"/>
      <c r="KQG1" s="66"/>
      <c r="KQH1" s="66"/>
      <c r="KQI1" s="66"/>
      <c r="KQJ1" s="66"/>
      <c r="KQK1" s="66"/>
      <c r="KQL1" s="66"/>
      <c r="KQM1" s="66"/>
      <c r="KQN1" s="66"/>
      <c r="KQO1" s="66"/>
      <c r="KQP1" s="66"/>
      <c r="KQQ1" s="66"/>
      <c r="KQR1" s="66"/>
      <c r="KQS1" s="66"/>
      <c r="KQT1" s="66"/>
      <c r="KQU1" s="66"/>
      <c r="KQV1" s="66"/>
      <c r="KQW1" s="66"/>
      <c r="KQX1" s="66"/>
      <c r="KQY1" s="66"/>
      <c r="KQZ1" s="66"/>
      <c r="KRA1" s="66"/>
      <c r="KRB1" s="66"/>
      <c r="KRC1" s="66"/>
      <c r="KRD1" s="66"/>
      <c r="KRE1" s="66"/>
      <c r="KRF1" s="66"/>
      <c r="KRG1" s="66"/>
      <c r="KRH1" s="66"/>
      <c r="KRI1" s="66"/>
      <c r="KRJ1" s="66"/>
      <c r="KRK1" s="66"/>
      <c r="KRL1" s="66"/>
      <c r="KRM1" s="66"/>
      <c r="KRN1" s="66"/>
      <c r="KRO1" s="66"/>
      <c r="KRP1" s="66"/>
      <c r="KRQ1" s="66"/>
      <c r="KRR1" s="66"/>
      <c r="KRS1" s="66"/>
      <c r="KRT1" s="66"/>
      <c r="KRU1" s="66"/>
      <c r="KRV1" s="66"/>
      <c r="KRW1" s="66"/>
      <c r="KRX1" s="66"/>
      <c r="KRY1" s="66"/>
      <c r="KRZ1" s="66"/>
      <c r="KSA1" s="66"/>
      <c r="KSB1" s="66"/>
      <c r="KSC1" s="66"/>
      <c r="KSD1" s="66"/>
      <c r="KSE1" s="66"/>
      <c r="KSF1" s="66"/>
      <c r="KSG1" s="66"/>
      <c r="KSH1" s="66"/>
      <c r="KSI1" s="66"/>
      <c r="KSJ1" s="66"/>
      <c r="KSK1" s="66"/>
      <c r="KSL1" s="66"/>
      <c r="KSM1" s="66"/>
      <c r="KSN1" s="66"/>
      <c r="KSO1" s="66"/>
      <c r="KSP1" s="66"/>
      <c r="KSQ1" s="66"/>
      <c r="KSR1" s="66"/>
      <c r="KSS1" s="66"/>
      <c r="KST1" s="66"/>
      <c r="KSU1" s="66"/>
      <c r="KSV1" s="66"/>
      <c r="KSW1" s="66"/>
      <c r="KSX1" s="66"/>
      <c r="KSY1" s="66"/>
      <c r="KSZ1" s="66"/>
      <c r="KTA1" s="66"/>
      <c r="KTB1" s="66"/>
      <c r="KTC1" s="66"/>
      <c r="KTD1" s="66"/>
      <c r="KTE1" s="66"/>
      <c r="KTF1" s="66"/>
      <c r="KTG1" s="66"/>
      <c r="KTH1" s="66"/>
      <c r="KTI1" s="66"/>
      <c r="KTJ1" s="66"/>
      <c r="KTK1" s="66"/>
      <c r="KTL1" s="66"/>
      <c r="KTM1" s="66"/>
      <c r="KTN1" s="66"/>
      <c r="KTO1" s="66"/>
      <c r="KTP1" s="66"/>
      <c r="KTQ1" s="66"/>
      <c r="KTR1" s="66"/>
      <c r="KTS1" s="66"/>
      <c r="KTT1" s="66"/>
      <c r="KTU1" s="66"/>
      <c r="KTV1" s="66"/>
      <c r="KTW1" s="66"/>
      <c r="KTX1" s="66"/>
      <c r="KTY1" s="66"/>
      <c r="KTZ1" s="66"/>
      <c r="KUA1" s="66"/>
      <c r="KUB1" s="66"/>
      <c r="KUC1" s="66"/>
      <c r="KUD1" s="66"/>
      <c r="KUE1" s="66"/>
      <c r="KUF1" s="66"/>
      <c r="KUG1" s="66"/>
      <c r="KUH1" s="66"/>
      <c r="KUI1" s="66"/>
      <c r="KUJ1" s="66"/>
      <c r="KUK1" s="66"/>
      <c r="KUL1" s="66"/>
      <c r="KUM1" s="66"/>
      <c r="KUN1" s="66"/>
      <c r="KUO1" s="66"/>
      <c r="KUP1" s="66"/>
      <c r="KUQ1" s="66"/>
      <c r="KUR1" s="66"/>
      <c r="KUS1" s="66"/>
      <c r="KUT1" s="66"/>
      <c r="KUU1" s="66"/>
      <c r="KUV1" s="66"/>
      <c r="KUW1" s="66"/>
      <c r="KUX1" s="66"/>
      <c r="KUY1" s="66"/>
      <c r="KUZ1" s="66"/>
      <c r="KVA1" s="66"/>
      <c r="KVB1" s="66"/>
      <c r="KVC1" s="66"/>
      <c r="KVD1" s="66"/>
      <c r="KVE1" s="66"/>
      <c r="KVF1" s="66"/>
      <c r="KVG1" s="66"/>
      <c r="KVH1" s="66"/>
      <c r="KVI1" s="66"/>
      <c r="KVJ1" s="66"/>
      <c r="KVK1" s="66"/>
      <c r="KVL1" s="66"/>
      <c r="KVM1" s="66"/>
      <c r="KVN1" s="66"/>
      <c r="KVO1" s="66"/>
      <c r="KVP1" s="66"/>
      <c r="KVQ1" s="66"/>
      <c r="KVR1" s="66"/>
      <c r="KVS1" s="66"/>
      <c r="KVT1" s="66"/>
      <c r="KVU1" s="66"/>
      <c r="KVV1" s="66"/>
      <c r="KVW1" s="66"/>
      <c r="KVX1" s="66"/>
      <c r="KVY1" s="66"/>
      <c r="KVZ1" s="66"/>
      <c r="KWA1" s="66"/>
      <c r="KWB1" s="66"/>
      <c r="KWC1" s="66"/>
      <c r="KWD1" s="66"/>
      <c r="KWE1" s="66"/>
      <c r="KWF1" s="66"/>
      <c r="KWG1" s="66"/>
      <c r="KWH1" s="66"/>
      <c r="KWI1" s="66"/>
      <c r="KWJ1" s="66"/>
      <c r="KWK1" s="66"/>
      <c r="KWL1" s="66"/>
      <c r="KWM1" s="66"/>
      <c r="KWN1" s="66"/>
      <c r="KWO1" s="66"/>
      <c r="KWP1" s="66"/>
      <c r="KWQ1" s="66"/>
      <c r="KWR1" s="66"/>
      <c r="KWS1" s="66"/>
      <c r="KWT1" s="66"/>
      <c r="KWU1" s="66"/>
      <c r="KWV1" s="66"/>
      <c r="KWW1" s="66"/>
      <c r="KWX1" s="66"/>
      <c r="KWY1" s="66"/>
      <c r="KWZ1" s="66"/>
      <c r="KXA1" s="66"/>
      <c r="KXB1" s="66"/>
      <c r="KXC1" s="66"/>
      <c r="KXD1" s="66"/>
      <c r="KXE1" s="66"/>
      <c r="KXF1" s="66"/>
      <c r="KXG1" s="66"/>
      <c r="KXH1" s="66"/>
      <c r="KXI1" s="66"/>
      <c r="KXJ1" s="66"/>
      <c r="KXK1" s="66"/>
      <c r="KXL1" s="66"/>
      <c r="KXM1" s="66"/>
      <c r="KXN1" s="66"/>
      <c r="KXO1" s="66"/>
      <c r="KXP1" s="66"/>
      <c r="KXQ1" s="66"/>
      <c r="KXR1" s="66"/>
      <c r="KXS1" s="66"/>
      <c r="KXT1" s="66"/>
      <c r="KXU1" s="66"/>
      <c r="KXV1" s="66"/>
      <c r="KXW1" s="66"/>
      <c r="KXX1" s="66"/>
      <c r="KXY1" s="66"/>
      <c r="KXZ1" s="66"/>
      <c r="KYA1" s="66"/>
      <c r="KYB1" s="66"/>
      <c r="KYC1" s="66"/>
      <c r="KYD1" s="66"/>
      <c r="KYE1" s="66"/>
      <c r="KYF1" s="66"/>
      <c r="KYG1" s="66"/>
      <c r="KYH1" s="66"/>
      <c r="KYI1" s="66"/>
      <c r="KYJ1" s="66"/>
      <c r="KYK1" s="66"/>
      <c r="KYL1" s="66"/>
      <c r="KYM1" s="66"/>
      <c r="KYN1" s="66"/>
      <c r="KYO1" s="66"/>
      <c r="KYP1" s="66"/>
      <c r="KYQ1" s="66"/>
      <c r="KYR1" s="66"/>
      <c r="KYS1" s="66"/>
      <c r="KYT1" s="66"/>
      <c r="KYU1" s="66"/>
      <c r="KYV1" s="66"/>
      <c r="KYW1" s="66"/>
      <c r="KYX1" s="66"/>
      <c r="KYY1" s="66"/>
      <c r="KYZ1" s="66"/>
      <c r="KZA1" s="66"/>
      <c r="KZB1" s="66"/>
      <c r="KZC1" s="66"/>
      <c r="KZD1" s="66"/>
      <c r="KZE1" s="66"/>
      <c r="KZF1" s="66"/>
      <c r="KZG1" s="66"/>
      <c r="KZH1" s="66"/>
      <c r="KZI1" s="66"/>
      <c r="KZJ1" s="66"/>
      <c r="KZK1" s="66"/>
      <c r="KZL1" s="66"/>
      <c r="KZM1" s="66"/>
      <c r="KZN1" s="66"/>
      <c r="KZO1" s="66"/>
      <c r="KZP1" s="66"/>
      <c r="KZQ1" s="66"/>
      <c r="KZR1" s="66"/>
      <c r="KZS1" s="66"/>
      <c r="KZT1" s="66"/>
      <c r="KZU1" s="66"/>
      <c r="KZV1" s="66"/>
      <c r="KZW1" s="66"/>
      <c r="KZX1" s="66"/>
      <c r="KZY1" s="66"/>
      <c r="KZZ1" s="66"/>
      <c r="LAA1" s="66"/>
      <c r="LAB1" s="66"/>
      <c r="LAC1" s="66"/>
      <c r="LAD1" s="66"/>
      <c r="LAE1" s="66"/>
      <c r="LAF1" s="66"/>
      <c r="LAG1" s="66"/>
      <c r="LAH1" s="66"/>
      <c r="LAI1" s="66"/>
      <c r="LAJ1" s="66"/>
      <c r="LAK1" s="66"/>
      <c r="LAL1" s="66"/>
      <c r="LAM1" s="66"/>
      <c r="LAN1" s="66"/>
      <c r="LAO1" s="66"/>
      <c r="LAP1" s="66"/>
      <c r="LAQ1" s="66"/>
      <c r="LAR1" s="66"/>
      <c r="LAS1" s="66"/>
      <c r="LAT1" s="66"/>
      <c r="LAU1" s="66"/>
      <c r="LAV1" s="66"/>
      <c r="LAW1" s="66"/>
      <c r="LAX1" s="66"/>
      <c r="LAY1" s="66"/>
      <c r="LAZ1" s="66"/>
      <c r="LBA1" s="66"/>
      <c r="LBB1" s="66"/>
      <c r="LBC1" s="66"/>
      <c r="LBD1" s="66"/>
      <c r="LBE1" s="66"/>
      <c r="LBF1" s="66"/>
      <c r="LBG1" s="66"/>
      <c r="LBH1" s="66"/>
      <c r="LBI1" s="66"/>
      <c r="LBJ1" s="66"/>
      <c r="LBK1" s="66"/>
      <c r="LBL1" s="66"/>
      <c r="LBM1" s="66"/>
      <c r="LBN1" s="66"/>
      <c r="LBO1" s="66"/>
      <c r="LBP1" s="66"/>
      <c r="LBQ1" s="66"/>
      <c r="LBR1" s="66"/>
      <c r="LBS1" s="66"/>
      <c r="LBT1" s="66"/>
      <c r="LBU1" s="66"/>
      <c r="LBV1" s="66"/>
      <c r="LBW1" s="66"/>
      <c r="LBX1" s="66"/>
      <c r="LBY1" s="66"/>
      <c r="LBZ1" s="66"/>
      <c r="LCA1" s="66"/>
      <c r="LCB1" s="66"/>
      <c r="LCC1" s="66"/>
      <c r="LCD1" s="66"/>
      <c r="LCE1" s="66"/>
      <c r="LCF1" s="66"/>
      <c r="LCG1" s="66"/>
      <c r="LCH1" s="66"/>
      <c r="LCI1" s="66"/>
      <c r="LCJ1" s="66"/>
      <c r="LCK1" s="66"/>
      <c r="LCL1" s="66"/>
      <c r="LCM1" s="66"/>
      <c r="LCN1" s="66"/>
      <c r="LCO1" s="66"/>
      <c r="LCP1" s="66"/>
      <c r="LCQ1" s="66"/>
      <c r="LCR1" s="66"/>
      <c r="LCS1" s="66"/>
      <c r="LCT1" s="66"/>
      <c r="LCU1" s="66"/>
      <c r="LCV1" s="66"/>
      <c r="LCW1" s="66"/>
      <c r="LCX1" s="66"/>
      <c r="LCY1" s="66"/>
      <c r="LCZ1" s="66"/>
      <c r="LDA1" s="66"/>
      <c r="LDB1" s="66"/>
      <c r="LDC1" s="66"/>
      <c r="LDD1" s="66"/>
      <c r="LDE1" s="66"/>
      <c r="LDF1" s="66"/>
      <c r="LDG1" s="66"/>
      <c r="LDH1" s="66"/>
      <c r="LDI1" s="66"/>
      <c r="LDJ1" s="66"/>
      <c r="LDK1" s="66"/>
      <c r="LDL1" s="66"/>
      <c r="LDM1" s="66"/>
      <c r="LDN1" s="66"/>
      <c r="LDO1" s="66"/>
      <c r="LDP1" s="66"/>
      <c r="LDQ1" s="66"/>
      <c r="LDR1" s="66"/>
      <c r="LDS1" s="66"/>
      <c r="LDT1" s="66"/>
      <c r="LDU1" s="66"/>
      <c r="LDV1" s="66"/>
      <c r="LDW1" s="66"/>
      <c r="LDX1" s="66"/>
      <c r="LDY1" s="66"/>
      <c r="LDZ1" s="66"/>
      <c r="LEA1" s="66"/>
      <c r="LEB1" s="66"/>
      <c r="LEC1" s="66"/>
      <c r="LED1" s="66"/>
      <c r="LEE1" s="66"/>
      <c r="LEF1" s="66"/>
      <c r="LEG1" s="66"/>
      <c r="LEH1" s="66"/>
      <c r="LEI1" s="66"/>
      <c r="LEJ1" s="66"/>
      <c r="LEK1" s="66"/>
      <c r="LEL1" s="66"/>
      <c r="LEM1" s="66"/>
      <c r="LEN1" s="66"/>
      <c r="LEO1" s="66"/>
      <c r="LEP1" s="66"/>
      <c r="LEQ1" s="66"/>
      <c r="LER1" s="66"/>
      <c r="LES1" s="66"/>
      <c r="LET1" s="66"/>
      <c r="LEU1" s="66"/>
      <c r="LEV1" s="66"/>
      <c r="LEW1" s="66"/>
      <c r="LEX1" s="66"/>
      <c r="LEY1" s="66"/>
      <c r="LEZ1" s="66"/>
      <c r="LFA1" s="66"/>
      <c r="LFB1" s="66"/>
      <c r="LFC1" s="66"/>
      <c r="LFD1" s="66"/>
      <c r="LFE1" s="66"/>
      <c r="LFF1" s="66"/>
      <c r="LFG1" s="66"/>
      <c r="LFH1" s="66"/>
      <c r="LFI1" s="66"/>
      <c r="LFJ1" s="66"/>
      <c r="LFK1" s="66"/>
      <c r="LFL1" s="66"/>
      <c r="LFM1" s="66"/>
      <c r="LFN1" s="66"/>
      <c r="LFO1" s="66"/>
      <c r="LFP1" s="66"/>
      <c r="LFQ1" s="66"/>
      <c r="LFR1" s="66"/>
      <c r="LFS1" s="66"/>
      <c r="LFT1" s="66"/>
      <c r="LFU1" s="66"/>
      <c r="LFV1" s="66"/>
      <c r="LFW1" s="66"/>
      <c r="LFX1" s="66"/>
      <c r="LFY1" s="66"/>
      <c r="LFZ1" s="66"/>
      <c r="LGA1" s="66"/>
      <c r="LGB1" s="66"/>
      <c r="LGC1" s="66"/>
      <c r="LGD1" s="66"/>
      <c r="LGE1" s="66"/>
      <c r="LGF1" s="66"/>
      <c r="LGG1" s="66"/>
      <c r="LGH1" s="66"/>
      <c r="LGI1" s="66"/>
      <c r="LGJ1" s="66"/>
      <c r="LGK1" s="66"/>
      <c r="LGL1" s="66"/>
      <c r="LGM1" s="66"/>
      <c r="LGN1" s="66"/>
      <c r="LGO1" s="66"/>
      <c r="LGP1" s="66"/>
      <c r="LGQ1" s="66"/>
      <c r="LGR1" s="66"/>
      <c r="LGS1" s="66"/>
      <c r="LGT1" s="66"/>
      <c r="LGU1" s="66"/>
      <c r="LGV1" s="66"/>
      <c r="LGW1" s="66"/>
      <c r="LGX1" s="66"/>
      <c r="LGY1" s="66"/>
      <c r="LGZ1" s="66"/>
      <c r="LHA1" s="66"/>
      <c r="LHB1" s="66"/>
      <c r="LHC1" s="66"/>
      <c r="LHD1" s="66"/>
      <c r="LHE1" s="66"/>
      <c r="LHF1" s="66"/>
      <c r="LHG1" s="66"/>
      <c r="LHH1" s="66"/>
      <c r="LHI1" s="66"/>
      <c r="LHJ1" s="66"/>
      <c r="LHK1" s="66"/>
      <c r="LHL1" s="66"/>
      <c r="LHM1" s="66"/>
      <c r="LHN1" s="66"/>
      <c r="LHO1" s="66"/>
      <c r="LHP1" s="66"/>
      <c r="LHQ1" s="66"/>
      <c r="LHR1" s="66"/>
      <c r="LHS1" s="66"/>
      <c r="LHT1" s="66"/>
      <c r="LHU1" s="66"/>
      <c r="LHV1" s="66"/>
      <c r="LHW1" s="66"/>
      <c r="LHX1" s="66"/>
      <c r="LHY1" s="66"/>
      <c r="LHZ1" s="66"/>
      <c r="LIA1" s="66"/>
      <c r="LIB1" s="66"/>
      <c r="LIC1" s="66"/>
      <c r="LID1" s="66"/>
      <c r="LIE1" s="66"/>
      <c r="LIF1" s="66"/>
      <c r="LIG1" s="66"/>
      <c r="LIH1" s="66"/>
      <c r="LII1" s="66"/>
      <c r="LIJ1" s="66"/>
      <c r="LIK1" s="66"/>
      <c r="LIL1" s="66"/>
      <c r="LIM1" s="66"/>
      <c r="LIN1" s="66"/>
      <c r="LIO1" s="66"/>
      <c r="LIP1" s="66"/>
      <c r="LIQ1" s="66"/>
      <c r="LIR1" s="66"/>
      <c r="LIS1" s="66"/>
      <c r="LIT1" s="66"/>
      <c r="LIU1" s="66"/>
      <c r="LIV1" s="66"/>
      <c r="LIW1" s="66"/>
      <c r="LIX1" s="66"/>
      <c r="LIY1" s="66"/>
      <c r="LIZ1" s="66"/>
      <c r="LJA1" s="66"/>
      <c r="LJB1" s="66"/>
      <c r="LJC1" s="66"/>
      <c r="LJD1" s="66"/>
      <c r="LJE1" s="66"/>
      <c r="LJF1" s="66"/>
      <c r="LJG1" s="66"/>
      <c r="LJH1" s="66"/>
      <c r="LJI1" s="66"/>
      <c r="LJJ1" s="66"/>
      <c r="LJK1" s="66"/>
      <c r="LJL1" s="66"/>
      <c r="LJM1" s="66"/>
      <c r="LJN1" s="66"/>
      <c r="LJO1" s="66"/>
      <c r="LJP1" s="66"/>
      <c r="LJQ1" s="66"/>
      <c r="LJR1" s="66"/>
      <c r="LJS1" s="66"/>
      <c r="LJT1" s="66"/>
      <c r="LJU1" s="66"/>
      <c r="LJV1" s="66"/>
      <c r="LJW1" s="66"/>
      <c r="LJX1" s="66"/>
      <c r="LJY1" s="66"/>
      <c r="LJZ1" s="66"/>
      <c r="LKA1" s="66"/>
      <c r="LKB1" s="66"/>
      <c r="LKC1" s="66"/>
      <c r="LKD1" s="66"/>
      <c r="LKE1" s="66"/>
      <c r="LKF1" s="66"/>
      <c r="LKG1" s="66"/>
      <c r="LKH1" s="66"/>
      <c r="LKI1" s="66"/>
      <c r="LKJ1" s="66"/>
      <c r="LKK1" s="66"/>
      <c r="LKL1" s="66"/>
      <c r="LKM1" s="66"/>
      <c r="LKN1" s="66"/>
      <c r="LKO1" s="66"/>
      <c r="LKP1" s="66"/>
      <c r="LKQ1" s="66"/>
      <c r="LKR1" s="66"/>
      <c r="LKS1" s="66"/>
      <c r="LKT1" s="66"/>
      <c r="LKU1" s="66"/>
      <c r="LKV1" s="66"/>
      <c r="LKW1" s="66"/>
      <c r="LKX1" s="66"/>
      <c r="LKY1" s="66"/>
      <c r="LKZ1" s="66"/>
      <c r="LLA1" s="66"/>
      <c r="LLB1" s="66"/>
      <c r="LLC1" s="66"/>
      <c r="LLD1" s="66"/>
      <c r="LLE1" s="66"/>
      <c r="LLF1" s="66"/>
      <c r="LLG1" s="66"/>
      <c r="LLH1" s="66"/>
      <c r="LLI1" s="66"/>
      <c r="LLJ1" s="66"/>
      <c r="LLK1" s="66"/>
      <c r="LLL1" s="66"/>
      <c r="LLM1" s="66"/>
      <c r="LLN1" s="66"/>
      <c r="LLO1" s="66"/>
      <c r="LLP1" s="66"/>
      <c r="LLQ1" s="66"/>
      <c r="LLR1" s="66"/>
      <c r="LLS1" s="66"/>
      <c r="LLT1" s="66"/>
      <c r="LLU1" s="66"/>
      <c r="LLV1" s="66"/>
      <c r="LLW1" s="66"/>
      <c r="LLX1" s="66"/>
      <c r="LLY1" s="66"/>
      <c r="LLZ1" s="66"/>
      <c r="LMA1" s="66"/>
      <c r="LMB1" s="66"/>
      <c r="LMC1" s="66"/>
      <c r="LMD1" s="66"/>
      <c r="LME1" s="66"/>
      <c r="LMF1" s="66"/>
      <c r="LMG1" s="66"/>
      <c r="LMH1" s="66"/>
      <c r="LMI1" s="66"/>
      <c r="LMJ1" s="66"/>
      <c r="LMK1" s="66"/>
      <c r="LML1" s="66"/>
      <c r="LMM1" s="66"/>
      <c r="LMN1" s="66"/>
      <c r="LMO1" s="66"/>
      <c r="LMP1" s="66"/>
      <c r="LMQ1" s="66"/>
      <c r="LMR1" s="66"/>
      <c r="LMS1" s="66"/>
      <c r="LMT1" s="66"/>
      <c r="LMU1" s="66"/>
      <c r="LMV1" s="66"/>
      <c r="LMW1" s="66"/>
      <c r="LMX1" s="66"/>
      <c r="LMY1" s="66"/>
      <c r="LMZ1" s="66"/>
      <c r="LNA1" s="66"/>
      <c r="LNB1" s="66"/>
      <c r="LNC1" s="66"/>
      <c r="LND1" s="66"/>
      <c r="LNE1" s="66"/>
      <c r="LNF1" s="66"/>
      <c r="LNG1" s="66"/>
      <c r="LNH1" s="66"/>
      <c r="LNI1" s="66"/>
      <c r="LNJ1" s="66"/>
      <c r="LNK1" s="66"/>
      <c r="LNL1" s="66"/>
      <c r="LNM1" s="66"/>
      <c r="LNN1" s="66"/>
      <c r="LNO1" s="66"/>
      <c r="LNP1" s="66"/>
      <c r="LNQ1" s="66"/>
      <c r="LNR1" s="66"/>
      <c r="LNS1" s="66"/>
      <c r="LNT1" s="66"/>
      <c r="LNU1" s="66"/>
      <c r="LNV1" s="66"/>
      <c r="LNW1" s="66"/>
      <c r="LNX1" s="66"/>
      <c r="LNY1" s="66"/>
      <c r="LNZ1" s="66"/>
      <c r="LOA1" s="66"/>
      <c r="LOB1" s="66"/>
      <c r="LOC1" s="66"/>
      <c r="LOD1" s="66"/>
      <c r="LOE1" s="66"/>
      <c r="LOF1" s="66"/>
      <c r="LOG1" s="66"/>
      <c r="LOH1" s="66"/>
      <c r="LOI1" s="66"/>
      <c r="LOJ1" s="66"/>
      <c r="LOK1" s="66"/>
      <c r="LOL1" s="66"/>
      <c r="LOM1" s="66"/>
      <c r="LON1" s="66"/>
      <c r="LOO1" s="66"/>
      <c r="LOP1" s="66"/>
      <c r="LOQ1" s="66"/>
      <c r="LOR1" s="66"/>
      <c r="LOS1" s="66"/>
      <c r="LOT1" s="66"/>
      <c r="LOU1" s="66"/>
      <c r="LOV1" s="66"/>
      <c r="LOW1" s="66"/>
      <c r="LOX1" s="66"/>
      <c r="LOY1" s="66"/>
      <c r="LOZ1" s="66"/>
      <c r="LPA1" s="66"/>
      <c r="LPB1" s="66"/>
      <c r="LPC1" s="66"/>
      <c r="LPD1" s="66"/>
      <c r="LPE1" s="66"/>
      <c r="LPF1" s="66"/>
      <c r="LPG1" s="66"/>
      <c r="LPH1" s="66"/>
      <c r="LPI1" s="66"/>
      <c r="LPJ1" s="66"/>
      <c r="LPK1" s="66"/>
      <c r="LPL1" s="66"/>
      <c r="LPM1" s="66"/>
      <c r="LPN1" s="66"/>
      <c r="LPO1" s="66"/>
      <c r="LPP1" s="66"/>
      <c r="LPQ1" s="66"/>
      <c r="LPR1" s="66"/>
      <c r="LPS1" s="66"/>
      <c r="LPT1" s="66"/>
      <c r="LPU1" s="66"/>
      <c r="LPV1" s="66"/>
      <c r="LPW1" s="66"/>
      <c r="LPX1" s="66"/>
      <c r="LPY1" s="66"/>
      <c r="LPZ1" s="66"/>
      <c r="LQA1" s="66"/>
      <c r="LQB1" s="66"/>
      <c r="LQC1" s="66"/>
      <c r="LQD1" s="66"/>
      <c r="LQE1" s="66"/>
      <c r="LQF1" s="66"/>
      <c r="LQG1" s="66"/>
      <c r="LQH1" s="66"/>
      <c r="LQI1" s="66"/>
      <c r="LQJ1" s="66"/>
      <c r="LQK1" s="66"/>
      <c r="LQL1" s="66"/>
      <c r="LQM1" s="66"/>
      <c r="LQN1" s="66"/>
      <c r="LQO1" s="66"/>
      <c r="LQP1" s="66"/>
      <c r="LQQ1" s="66"/>
      <c r="LQR1" s="66"/>
      <c r="LQS1" s="66"/>
      <c r="LQT1" s="66"/>
      <c r="LQU1" s="66"/>
      <c r="LQV1" s="66"/>
      <c r="LQW1" s="66"/>
      <c r="LQX1" s="66"/>
      <c r="LQY1" s="66"/>
      <c r="LQZ1" s="66"/>
      <c r="LRA1" s="66"/>
      <c r="LRB1" s="66"/>
      <c r="LRC1" s="66"/>
      <c r="LRD1" s="66"/>
      <c r="LRE1" s="66"/>
      <c r="LRF1" s="66"/>
      <c r="LRG1" s="66"/>
      <c r="LRH1" s="66"/>
      <c r="LRI1" s="66"/>
      <c r="LRJ1" s="66"/>
      <c r="LRK1" s="66"/>
      <c r="LRL1" s="66"/>
      <c r="LRM1" s="66"/>
      <c r="LRN1" s="66"/>
      <c r="LRO1" s="66"/>
      <c r="LRP1" s="66"/>
      <c r="LRQ1" s="66"/>
      <c r="LRR1" s="66"/>
      <c r="LRS1" s="66"/>
      <c r="LRT1" s="66"/>
      <c r="LRU1" s="66"/>
      <c r="LRV1" s="66"/>
      <c r="LRW1" s="66"/>
      <c r="LRX1" s="66"/>
      <c r="LRY1" s="66"/>
      <c r="LRZ1" s="66"/>
      <c r="LSA1" s="66"/>
      <c r="LSB1" s="66"/>
      <c r="LSC1" s="66"/>
      <c r="LSD1" s="66"/>
      <c r="LSE1" s="66"/>
      <c r="LSF1" s="66"/>
      <c r="LSG1" s="66"/>
      <c r="LSH1" s="66"/>
      <c r="LSI1" s="66"/>
      <c r="LSJ1" s="66"/>
      <c r="LSK1" s="66"/>
      <c r="LSL1" s="66"/>
      <c r="LSM1" s="66"/>
      <c r="LSN1" s="66"/>
      <c r="LSO1" s="66"/>
      <c r="LSP1" s="66"/>
      <c r="LSQ1" s="66"/>
      <c r="LSR1" s="66"/>
      <c r="LSS1" s="66"/>
      <c r="LST1" s="66"/>
      <c r="LSU1" s="66"/>
      <c r="LSV1" s="66"/>
      <c r="LSW1" s="66"/>
      <c r="LSX1" s="66"/>
      <c r="LSY1" s="66"/>
      <c r="LSZ1" s="66"/>
      <c r="LTA1" s="66"/>
      <c r="LTB1" s="66"/>
      <c r="LTC1" s="66"/>
      <c r="LTD1" s="66"/>
      <c r="LTE1" s="66"/>
      <c r="LTF1" s="66"/>
      <c r="LTG1" s="66"/>
      <c r="LTH1" s="66"/>
      <c r="LTI1" s="66"/>
      <c r="LTJ1" s="66"/>
      <c r="LTK1" s="66"/>
      <c r="LTL1" s="66"/>
      <c r="LTM1" s="66"/>
      <c r="LTN1" s="66"/>
      <c r="LTO1" s="66"/>
      <c r="LTP1" s="66"/>
      <c r="LTQ1" s="66"/>
      <c r="LTR1" s="66"/>
      <c r="LTS1" s="66"/>
      <c r="LTT1" s="66"/>
      <c r="LTU1" s="66"/>
      <c r="LTV1" s="66"/>
      <c r="LTW1" s="66"/>
      <c r="LTX1" s="66"/>
      <c r="LTY1" s="66"/>
      <c r="LTZ1" s="66"/>
      <c r="LUA1" s="66"/>
      <c r="LUB1" s="66"/>
      <c r="LUC1" s="66"/>
      <c r="LUD1" s="66"/>
      <c r="LUE1" s="66"/>
      <c r="LUF1" s="66"/>
      <c r="LUG1" s="66"/>
      <c r="LUH1" s="66"/>
      <c r="LUI1" s="66"/>
      <c r="LUJ1" s="66"/>
      <c r="LUK1" s="66"/>
      <c r="LUL1" s="66"/>
      <c r="LUM1" s="66"/>
      <c r="LUN1" s="66"/>
      <c r="LUO1" s="66"/>
      <c r="LUP1" s="66"/>
      <c r="LUQ1" s="66"/>
      <c r="LUR1" s="66"/>
      <c r="LUS1" s="66"/>
      <c r="LUT1" s="66"/>
      <c r="LUU1" s="66"/>
      <c r="LUV1" s="66"/>
      <c r="LUW1" s="66"/>
      <c r="LUX1" s="66"/>
      <c r="LUY1" s="66"/>
      <c r="LUZ1" s="66"/>
      <c r="LVA1" s="66"/>
      <c r="LVB1" s="66"/>
      <c r="LVC1" s="66"/>
      <c r="LVD1" s="66"/>
      <c r="LVE1" s="66"/>
      <c r="LVF1" s="66"/>
      <c r="LVG1" s="66"/>
      <c r="LVH1" s="66"/>
      <c r="LVI1" s="66"/>
      <c r="LVJ1" s="66"/>
      <c r="LVK1" s="66"/>
      <c r="LVL1" s="66"/>
      <c r="LVM1" s="66"/>
      <c r="LVN1" s="66"/>
      <c r="LVO1" s="66"/>
      <c r="LVP1" s="66"/>
      <c r="LVQ1" s="66"/>
      <c r="LVR1" s="66"/>
      <c r="LVS1" s="66"/>
      <c r="LVT1" s="66"/>
      <c r="LVU1" s="66"/>
      <c r="LVV1" s="66"/>
      <c r="LVW1" s="66"/>
      <c r="LVX1" s="66"/>
      <c r="LVY1" s="66"/>
      <c r="LVZ1" s="66"/>
      <c r="LWA1" s="66"/>
      <c r="LWB1" s="66"/>
      <c r="LWC1" s="66"/>
      <c r="LWD1" s="66"/>
      <c r="LWE1" s="66"/>
      <c r="LWF1" s="66"/>
      <c r="LWG1" s="66"/>
      <c r="LWH1" s="66"/>
      <c r="LWI1" s="66"/>
      <c r="LWJ1" s="66"/>
      <c r="LWK1" s="66"/>
      <c r="LWL1" s="66"/>
      <c r="LWM1" s="66"/>
      <c r="LWN1" s="66"/>
      <c r="LWO1" s="66"/>
      <c r="LWP1" s="66"/>
      <c r="LWQ1" s="66"/>
      <c r="LWR1" s="66"/>
      <c r="LWS1" s="66"/>
      <c r="LWT1" s="66"/>
      <c r="LWU1" s="66"/>
      <c r="LWV1" s="66"/>
      <c r="LWW1" s="66"/>
      <c r="LWX1" s="66"/>
      <c r="LWY1" s="66"/>
      <c r="LWZ1" s="66"/>
      <c r="LXA1" s="66"/>
      <c r="LXB1" s="66"/>
      <c r="LXC1" s="66"/>
      <c r="LXD1" s="66"/>
      <c r="LXE1" s="66"/>
      <c r="LXF1" s="66"/>
      <c r="LXG1" s="66"/>
      <c r="LXH1" s="66"/>
      <c r="LXI1" s="66"/>
      <c r="LXJ1" s="66"/>
      <c r="LXK1" s="66"/>
      <c r="LXL1" s="66"/>
      <c r="LXM1" s="66"/>
      <c r="LXN1" s="66"/>
      <c r="LXO1" s="66"/>
      <c r="LXP1" s="66"/>
      <c r="LXQ1" s="66"/>
      <c r="LXR1" s="66"/>
      <c r="LXS1" s="66"/>
      <c r="LXT1" s="66"/>
      <c r="LXU1" s="66"/>
      <c r="LXV1" s="66"/>
      <c r="LXW1" s="66"/>
      <c r="LXX1" s="66"/>
      <c r="LXY1" s="66"/>
      <c r="LXZ1" s="66"/>
      <c r="LYA1" s="66"/>
      <c r="LYB1" s="66"/>
      <c r="LYC1" s="66"/>
      <c r="LYD1" s="66"/>
      <c r="LYE1" s="66"/>
      <c r="LYF1" s="66"/>
      <c r="LYG1" s="66"/>
      <c r="LYH1" s="66"/>
      <c r="LYI1" s="66"/>
      <c r="LYJ1" s="66"/>
      <c r="LYK1" s="66"/>
      <c r="LYL1" s="66"/>
      <c r="LYM1" s="66"/>
      <c r="LYN1" s="66"/>
      <c r="LYO1" s="66"/>
      <c r="LYP1" s="66"/>
      <c r="LYQ1" s="66"/>
      <c r="LYR1" s="66"/>
      <c r="LYS1" s="66"/>
      <c r="LYT1" s="66"/>
      <c r="LYU1" s="66"/>
      <c r="LYV1" s="66"/>
      <c r="LYW1" s="66"/>
      <c r="LYX1" s="66"/>
      <c r="LYY1" s="66"/>
      <c r="LYZ1" s="66"/>
      <c r="LZA1" s="66"/>
      <c r="LZB1" s="66"/>
      <c r="LZC1" s="66"/>
      <c r="LZD1" s="66"/>
      <c r="LZE1" s="66"/>
      <c r="LZF1" s="66"/>
      <c r="LZG1" s="66"/>
      <c r="LZH1" s="66"/>
      <c r="LZI1" s="66"/>
      <c r="LZJ1" s="66"/>
      <c r="LZK1" s="66"/>
      <c r="LZL1" s="66"/>
      <c r="LZM1" s="66"/>
      <c r="LZN1" s="66"/>
      <c r="LZO1" s="66"/>
      <c r="LZP1" s="66"/>
      <c r="LZQ1" s="66"/>
      <c r="LZR1" s="66"/>
      <c r="LZS1" s="66"/>
      <c r="LZT1" s="66"/>
      <c r="LZU1" s="66"/>
      <c r="LZV1" s="66"/>
      <c r="LZW1" s="66"/>
      <c r="LZX1" s="66"/>
      <c r="LZY1" s="66"/>
      <c r="LZZ1" s="66"/>
      <c r="MAA1" s="66"/>
      <c r="MAB1" s="66"/>
      <c r="MAC1" s="66"/>
      <c r="MAD1" s="66"/>
      <c r="MAE1" s="66"/>
      <c r="MAF1" s="66"/>
      <c r="MAG1" s="66"/>
      <c r="MAH1" s="66"/>
      <c r="MAI1" s="66"/>
      <c r="MAJ1" s="66"/>
      <c r="MAK1" s="66"/>
      <c r="MAL1" s="66"/>
      <c r="MAM1" s="66"/>
      <c r="MAN1" s="66"/>
      <c r="MAO1" s="66"/>
      <c r="MAP1" s="66"/>
      <c r="MAQ1" s="66"/>
      <c r="MAR1" s="66"/>
      <c r="MAS1" s="66"/>
      <c r="MAT1" s="66"/>
      <c r="MAU1" s="66"/>
      <c r="MAV1" s="66"/>
      <c r="MAW1" s="66"/>
      <c r="MAX1" s="66"/>
      <c r="MAY1" s="66"/>
      <c r="MAZ1" s="66"/>
      <c r="MBA1" s="66"/>
      <c r="MBB1" s="66"/>
      <c r="MBC1" s="66"/>
      <c r="MBD1" s="66"/>
      <c r="MBE1" s="66"/>
      <c r="MBF1" s="66"/>
      <c r="MBG1" s="66"/>
      <c r="MBH1" s="66"/>
      <c r="MBI1" s="66"/>
      <c r="MBJ1" s="66"/>
      <c r="MBK1" s="66"/>
      <c r="MBL1" s="66"/>
      <c r="MBM1" s="66"/>
      <c r="MBN1" s="66"/>
      <c r="MBO1" s="66"/>
      <c r="MBP1" s="66"/>
      <c r="MBQ1" s="66"/>
      <c r="MBR1" s="66"/>
      <c r="MBS1" s="66"/>
      <c r="MBT1" s="66"/>
      <c r="MBU1" s="66"/>
      <c r="MBV1" s="66"/>
      <c r="MBW1" s="66"/>
      <c r="MBX1" s="66"/>
      <c r="MBY1" s="66"/>
      <c r="MBZ1" s="66"/>
      <c r="MCA1" s="66"/>
      <c r="MCB1" s="66"/>
      <c r="MCC1" s="66"/>
      <c r="MCD1" s="66"/>
      <c r="MCE1" s="66"/>
      <c r="MCF1" s="66"/>
      <c r="MCG1" s="66"/>
      <c r="MCH1" s="66"/>
      <c r="MCI1" s="66"/>
      <c r="MCJ1" s="66"/>
      <c r="MCK1" s="66"/>
      <c r="MCL1" s="66"/>
      <c r="MCM1" s="66"/>
      <c r="MCN1" s="66"/>
      <c r="MCO1" s="66"/>
      <c r="MCP1" s="66"/>
      <c r="MCQ1" s="66"/>
      <c r="MCR1" s="66"/>
      <c r="MCS1" s="66"/>
      <c r="MCT1" s="66"/>
      <c r="MCU1" s="66"/>
      <c r="MCV1" s="66"/>
      <c r="MCW1" s="66"/>
      <c r="MCX1" s="66"/>
      <c r="MCY1" s="66"/>
      <c r="MCZ1" s="66"/>
      <c r="MDA1" s="66"/>
      <c r="MDB1" s="66"/>
      <c r="MDC1" s="66"/>
      <c r="MDD1" s="66"/>
      <c r="MDE1" s="66"/>
      <c r="MDF1" s="66"/>
      <c r="MDG1" s="66"/>
      <c r="MDH1" s="66"/>
      <c r="MDI1" s="66"/>
      <c r="MDJ1" s="66"/>
      <c r="MDK1" s="66"/>
      <c r="MDL1" s="66"/>
      <c r="MDM1" s="66"/>
      <c r="MDN1" s="66"/>
      <c r="MDO1" s="66"/>
      <c r="MDP1" s="66"/>
      <c r="MDQ1" s="66"/>
      <c r="MDR1" s="66"/>
      <c r="MDS1" s="66"/>
      <c r="MDT1" s="66"/>
      <c r="MDU1" s="66"/>
      <c r="MDV1" s="66"/>
      <c r="MDW1" s="66"/>
      <c r="MDX1" s="66"/>
      <c r="MDY1" s="66"/>
      <c r="MDZ1" s="66"/>
      <c r="MEA1" s="66"/>
      <c r="MEB1" s="66"/>
      <c r="MEC1" s="66"/>
      <c r="MED1" s="66"/>
      <c r="MEE1" s="66"/>
      <c r="MEF1" s="66"/>
      <c r="MEG1" s="66"/>
      <c r="MEH1" s="66"/>
      <c r="MEI1" s="66"/>
      <c r="MEJ1" s="66"/>
      <c r="MEK1" s="66"/>
      <c r="MEL1" s="66"/>
      <c r="MEM1" s="66"/>
      <c r="MEN1" s="66"/>
      <c r="MEO1" s="66"/>
      <c r="MEP1" s="66"/>
      <c r="MEQ1" s="66"/>
      <c r="MER1" s="66"/>
      <c r="MES1" s="66"/>
      <c r="MET1" s="66"/>
      <c r="MEU1" s="66"/>
      <c r="MEV1" s="66"/>
      <c r="MEW1" s="66"/>
      <c r="MEX1" s="66"/>
      <c r="MEY1" s="66"/>
      <c r="MEZ1" s="66"/>
      <c r="MFA1" s="66"/>
      <c r="MFB1" s="66"/>
      <c r="MFC1" s="66"/>
      <c r="MFD1" s="66"/>
      <c r="MFE1" s="66"/>
      <c r="MFF1" s="66"/>
      <c r="MFG1" s="66"/>
      <c r="MFH1" s="66"/>
      <c r="MFI1" s="66"/>
      <c r="MFJ1" s="66"/>
      <c r="MFK1" s="66"/>
      <c r="MFL1" s="66"/>
      <c r="MFM1" s="66"/>
      <c r="MFN1" s="66"/>
      <c r="MFO1" s="66"/>
      <c r="MFP1" s="66"/>
      <c r="MFQ1" s="66"/>
      <c r="MFR1" s="66"/>
      <c r="MFS1" s="66"/>
      <c r="MFT1" s="66"/>
      <c r="MFU1" s="66"/>
      <c r="MFV1" s="66"/>
      <c r="MFW1" s="66"/>
      <c r="MFX1" s="66"/>
      <c r="MFY1" s="66"/>
      <c r="MFZ1" s="66"/>
      <c r="MGA1" s="66"/>
      <c r="MGB1" s="66"/>
      <c r="MGC1" s="66"/>
      <c r="MGD1" s="66"/>
      <c r="MGE1" s="66"/>
      <c r="MGF1" s="66"/>
      <c r="MGG1" s="66"/>
      <c r="MGH1" s="66"/>
      <c r="MGI1" s="66"/>
      <c r="MGJ1" s="66"/>
      <c r="MGK1" s="66"/>
      <c r="MGL1" s="66"/>
      <c r="MGM1" s="66"/>
      <c r="MGN1" s="66"/>
      <c r="MGO1" s="66"/>
      <c r="MGP1" s="66"/>
      <c r="MGQ1" s="66"/>
      <c r="MGR1" s="66"/>
      <c r="MGS1" s="66"/>
      <c r="MGT1" s="66"/>
      <c r="MGU1" s="66"/>
      <c r="MGV1" s="66"/>
      <c r="MGW1" s="66"/>
      <c r="MGX1" s="66"/>
      <c r="MGY1" s="66"/>
      <c r="MGZ1" s="66"/>
      <c r="MHA1" s="66"/>
      <c r="MHB1" s="66"/>
      <c r="MHC1" s="66"/>
      <c r="MHD1" s="66"/>
      <c r="MHE1" s="66"/>
      <c r="MHF1" s="66"/>
      <c r="MHG1" s="66"/>
      <c r="MHH1" s="66"/>
      <c r="MHI1" s="66"/>
      <c r="MHJ1" s="66"/>
      <c r="MHK1" s="66"/>
      <c r="MHL1" s="66"/>
      <c r="MHM1" s="66"/>
      <c r="MHN1" s="66"/>
      <c r="MHO1" s="66"/>
      <c r="MHP1" s="66"/>
      <c r="MHQ1" s="66"/>
      <c r="MHR1" s="66"/>
      <c r="MHS1" s="66"/>
      <c r="MHT1" s="66"/>
      <c r="MHU1" s="66"/>
      <c r="MHV1" s="66"/>
      <c r="MHW1" s="66"/>
      <c r="MHX1" s="66"/>
      <c r="MHY1" s="66"/>
      <c r="MHZ1" s="66"/>
      <c r="MIA1" s="66"/>
      <c r="MIB1" s="66"/>
      <c r="MIC1" s="66"/>
      <c r="MID1" s="66"/>
      <c r="MIE1" s="66"/>
      <c r="MIF1" s="66"/>
      <c r="MIG1" s="66"/>
      <c r="MIH1" s="66"/>
      <c r="MII1" s="66"/>
      <c r="MIJ1" s="66"/>
      <c r="MIK1" s="66"/>
      <c r="MIL1" s="66"/>
      <c r="MIM1" s="66"/>
      <c r="MIN1" s="66"/>
      <c r="MIO1" s="66"/>
      <c r="MIP1" s="66"/>
      <c r="MIQ1" s="66"/>
      <c r="MIR1" s="66"/>
      <c r="MIS1" s="66"/>
      <c r="MIT1" s="66"/>
      <c r="MIU1" s="66"/>
      <c r="MIV1" s="66"/>
      <c r="MIW1" s="66"/>
      <c r="MIX1" s="66"/>
      <c r="MIY1" s="66"/>
      <c r="MIZ1" s="66"/>
      <c r="MJA1" s="66"/>
      <c r="MJB1" s="66"/>
      <c r="MJC1" s="66"/>
      <c r="MJD1" s="66"/>
      <c r="MJE1" s="66"/>
      <c r="MJF1" s="66"/>
      <c r="MJG1" s="66"/>
      <c r="MJH1" s="66"/>
      <c r="MJI1" s="66"/>
      <c r="MJJ1" s="66"/>
      <c r="MJK1" s="66"/>
      <c r="MJL1" s="66"/>
      <c r="MJM1" s="66"/>
      <c r="MJN1" s="66"/>
      <c r="MJO1" s="66"/>
      <c r="MJP1" s="66"/>
      <c r="MJQ1" s="66"/>
      <c r="MJR1" s="66"/>
      <c r="MJS1" s="66"/>
      <c r="MJT1" s="66"/>
      <c r="MJU1" s="66"/>
      <c r="MJV1" s="66"/>
      <c r="MJW1" s="66"/>
      <c r="MJX1" s="66"/>
      <c r="MJY1" s="66"/>
      <c r="MJZ1" s="66"/>
      <c r="MKA1" s="66"/>
      <c r="MKB1" s="66"/>
      <c r="MKC1" s="66"/>
      <c r="MKD1" s="66"/>
      <c r="MKE1" s="66"/>
      <c r="MKF1" s="66"/>
      <c r="MKG1" s="66"/>
      <c r="MKH1" s="66"/>
      <c r="MKI1" s="66"/>
      <c r="MKJ1" s="66"/>
      <c r="MKK1" s="66"/>
      <c r="MKL1" s="66"/>
      <c r="MKM1" s="66"/>
      <c r="MKN1" s="66"/>
      <c r="MKO1" s="66"/>
      <c r="MKP1" s="66"/>
      <c r="MKQ1" s="66"/>
      <c r="MKR1" s="66"/>
      <c r="MKS1" s="66"/>
      <c r="MKT1" s="66"/>
      <c r="MKU1" s="66"/>
      <c r="MKV1" s="66"/>
      <c r="MKW1" s="66"/>
      <c r="MKX1" s="66"/>
      <c r="MKY1" s="66"/>
      <c r="MKZ1" s="66"/>
      <c r="MLA1" s="66"/>
      <c r="MLB1" s="66"/>
      <c r="MLC1" s="66"/>
      <c r="MLD1" s="66"/>
      <c r="MLE1" s="66"/>
      <c r="MLF1" s="66"/>
      <c r="MLG1" s="66"/>
      <c r="MLH1" s="66"/>
      <c r="MLI1" s="66"/>
      <c r="MLJ1" s="66"/>
      <c r="MLK1" s="66"/>
      <c r="MLL1" s="66"/>
      <c r="MLM1" s="66"/>
      <c r="MLN1" s="66"/>
      <c r="MLO1" s="66"/>
      <c r="MLP1" s="66"/>
      <c r="MLQ1" s="66"/>
      <c r="MLR1" s="66"/>
      <c r="MLS1" s="66"/>
      <c r="MLT1" s="66"/>
      <c r="MLU1" s="66"/>
      <c r="MLV1" s="66"/>
      <c r="MLW1" s="66"/>
      <c r="MLX1" s="66"/>
      <c r="MLY1" s="66"/>
      <c r="MLZ1" s="66"/>
      <c r="MMA1" s="66"/>
      <c r="MMB1" s="66"/>
      <c r="MMC1" s="66"/>
      <c r="MMD1" s="66"/>
      <c r="MME1" s="66"/>
      <c r="MMF1" s="66"/>
      <c r="MMG1" s="66"/>
      <c r="MMH1" s="66"/>
      <c r="MMI1" s="66"/>
      <c r="MMJ1" s="66"/>
      <c r="MMK1" s="66"/>
      <c r="MML1" s="66"/>
      <c r="MMM1" s="66"/>
      <c r="MMN1" s="66"/>
      <c r="MMO1" s="66"/>
      <c r="MMP1" s="66"/>
      <c r="MMQ1" s="66"/>
      <c r="MMR1" s="66"/>
      <c r="MMS1" s="66"/>
      <c r="MMT1" s="66"/>
      <c r="MMU1" s="66"/>
      <c r="MMV1" s="66"/>
      <c r="MMW1" s="66"/>
      <c r="MMX1" s="66"/>
      <c r="MMY1" s="66"/>
      <c r="MMZ1" s="66"/>
      <c r="MNA1" s="66"/>
      <c r="MNB1" s="66"/>
      <c r="MNC1" s="66"/>
      <c r="MND1" s="66"/>
      <c r="MNE1" s="66"/>
      <c r="MNF1" s="66"/>
      <c r="MNG1" s="66"/>
      <c r="MNH1" s="66"/>
      <c r="MNI1" s="66"/>
      <c r="MNJ1" s="66"/>
      <c r="MNK1" s="66"/>
      <c r="MNL1" s="66"/>
      <c r="MNM1" s="66"/>
      <c r="MNN1" s="66"/>
      <c r="MNO1" s="66"/>
      <c r="MNP1" s="66"/>
      <c r="MNQ1" s="66"/>
      <c r="MNR1" s="66"/>
      <c r="MNS1" s="66"/>
      <c r="MNT1" s="66"/>
      <c r="MNU1" s="66"/>
      <c r="MNV1" s="66"/>
      <c r="MNW1" s="66"/>
      <c r="MNX1" s="66"/>
      <c r="MNY1" s="66"/>
      <c r="MNZ1" s="66"/>
      <c r="MOA1" s="66"/>
      <c r="MOB1" s="66"/>
      <c r="MOC1" s="66"/>
      <c r="MOD1" s="66"/>
      <c r="MOE1" s="66"/>
      <c r="MOF1" s="66"/>
      <c r="MOG1" s="66"/>
      <c r="MOH1" s="66"/>
      <c r="MOI1" s="66"/>
      <c r="MOJ1" s="66"/>
      <c r="MOK1" s="66"/>
      <c r="MOL1" s="66"/>
      <c r="MOM1" s="66"/>
      <c r="MON1" s="66"/>
      <c r="MOO1" s="66"/>
      <c r="MOP1" s="66"/>
      <c r="MOQ1" s="66"/>
      <c r="MOR1" s="66"/>
      <c r="MOS1" s="66"/>
      <c r="MOT1" s="66"/>
      <c r="MOU1" s="66"/>
      <c r="MOV1" s="66"/>
      <c r="MOW1" s="66"/>
      <c r="MOX1" s="66"/>
      <c r="MOY1" s="66"/>
      <c r="MOZ1" s="66"/>
      <c r="MPA1" s="66"/>
      <c r="MPB1" s="66"/>
      <c r="MPC1" s="66"/>
      <c r="MPD1" s="66"/>
      <c r="MPE1" s="66"/>
      <c r="MPF1" s="66"/>
      <c r="MPG1" s="66"/>
      <c r="MPH1" s="66"/>
      <c r="MPI1" s="66"/>
      <c r="MPJ1" s="66"/>
      <c r="MPK1" s="66"/>
      <c r="MPL1" s="66"/>
      <c r="MPM1" s="66"/>
      <c r="MPN1" s="66"/>
      <c r="MPO1" s="66"/>
      <c r="MPP1" s="66"/>
      <c r="MPQ1" s="66"/>
      <c r="MPR1" s="66"/>
      <c r="MPS1" s="66"/>
      <c r="MPT1" s="66"/>
      <c r="MPU1" s="66"/>
      <c r="MPV1" s="66"/>
      <c r="MPW1" s="66"/>
      <c r="MPX1" s="66"/>
      <c r="MPY1" s="66"/>
      <c r="MPZ1" s="66"/>
      <c r="MQA1" s="66"/>
      <c r="MQB1" s="66"/>
      <c r="MQC1" s="66"/>
      <c r="MQD1" s="66"/>
      <c r="MQE1" s="66"/>
      <c r="MQF1" s="66"/>
      <c r="MQG1" s="66"/>
      <c r="MQH1" s="66"/>
      <c r="MQI1" s="66"/>
      <c r="MQJ1" s="66"/>
      <c r="MQK1" s="66"/>
      <c r="MQL1" s="66"/>
      <c r="MQM1" s="66"/>
      <c r="MQN1" s="66"/>
      <c r="MQO1" s="66"/>
      <c r="MQP1" s="66"/>
      <c r="MQQ1" s="66"/>
      <c r="MQR1" s="66"/>
      <c r="MQS1" s="66"/>
      <c r="MQT1" s="66"/>
      <c r="MQU1" s="66"/>
      <c r="MQV1" s="66"/>
      <c r="MQW1" s="66"/>
      <c r="MQX1" s="66"/>
      <c r="MQY1" s="66"/>
      <c r="MQZ1" s="66"/>
      <c r="MRA1" s="66"/>
      <c r="MRB1" s="66"/>
      <c r="MRC1" s="66"/>
      <c r="MRD1" s="66"/>
      <c r="MRE1" s="66"/>
      <c r="MRF1" s="66"/>
      <c r="MRG1" s="66"/>
      <c r="MRH1" s="66"/>
      <c r="MRI1" s="66"/>
      <c r="MRJ1" s="66"/>
      <c r="MRK1" s="66"/>
      <c r="MRL1" s="66"/>
      <c r="MRM1" s="66"/>
      <c r="MRN1" s="66"/>
      <c r="MRO1" s="66"/>
      <c r="MRP1" s="66"/>
      <c r="MRQ1" s="66"/>
      <c r="MRR1" s="66"/>
      <c r="MRS1" s="66"/>
      <c r="MRT1" s="66"/>
      <c r="MRU1" s="66"/>
      <c r="MRV1" s="66"/>
      <c r="MRW1" s="66"/>
      <c r="MRX1" s="66"/>
      <c r="MRY1" s="66"/>
      <c r="MRZ1" s="66"/>
      <c r="MSA1" s="66"/>
      <c r="MSB1" s="66"/>
      <c r="MSC1" s="66"/>
      <c r="MSD1" s="66"/>
      <c r="MSE1" s="66"/>
      <c r="MSF1" s="66"/>
      <c r="MSG1" s="66"/>
      <c r="MSH1" s="66"/>
      <c r="MSI1" s="66"/>
      <c r="MSJ1" s="66"/>
      <c r="MSK1" s="66"/>
      <c r="MSL1" s="66"/>
      <c r="MSM1" s="66"/>
      <c r="MSN1" s="66"/>
      <c r="MSO1" s="66"/>
      <c r="MSP1" s="66"/>
      <c r="MSQ1" s="66"/>
      <c r="MSR1" s="66"/>
      <c r="MSS1" s="66"/>
      <c r="MST1" s="66"/>
      <c r="MSU1" s="66"/>
      <c r="MSV1" s="66"/>
      <c r="MSW1" s="66"/>
      <c r="MSX1" s="66"/>
      <c r="MSY1" s="66"/>
      <c r="MSZ1" s="66"/>
      <c r="MTA1" s="66"/>
      <c r="MTB1" s="66"/>
      <c r="MTC1" s="66"/>
      <c r="MTD1" s="66"/>
      <c r="MTE1" s="66"/>
      <c r="MTF1" s="66"/>
      <c r="MTG1" s="66"/>
      <c r="MTH1" s="66"/>
      <c r="MTI1" s="66"/>
      <c r="MTJ1" s="66"/>
      <c r="MTK1" s="66"/>
      <c r="MTL1" s="66"/>
      <c r="MTM1" s="66"/>
      <c r="MTN1" s="66"/>
      <c r="MTO1" s="66"/>
      <c r="MTP1" s="66"/>
      <c r="MTQ1" s="66"/>
      <c r="MTR1" s="66"/>
      <c r="MTS1" s="66"/>
      <c r="MTT1" s="66"/>
      <c r="MTU1" s="66"/>
      <c r="MTV1" s="66"/>
      <c r="MTW1" s="66"/>
      <c r="MTX1" s="66"/>
      <c r="MTY1" s="66"/>
      <c r="MTZ1" s="66"/>
      <c r="MUA1" s="66"/>
      <c r="MUB1" s="66"/>
      <c r="MUC1" s="66"/>
      <c r="MUD1" s="66"/>
      <c r="MUE1" s="66"/>
      <c r="MUF1" s="66"/>
      <c r="MUG1" s="66"/>
      <c r="MUH1" s="66"/>
      <c r="MUI1" s="66"/>
      <c r="MUJ1" s="66"/>
      <c r="MUK1" s="66"/>
      <c r="MUL1" s="66"/>
      <c r="MUM1" s="66"/>
      <c r="MUN1" s="66"/>
      <c r="MUO1" s="66"/>
      <c r="MUP1" s="66"/>
      <c r="MUQ1" s="66"/>
      <c r="MUR1" s="66"/>
      <c r="MUS1" s="66"/>
      <c r="MUT1" s="66"/>
      <c r="MUU1" s="66"/>
      <c r="MUV1" s="66"/>
      <c r="MUW1" s="66"/>
      <c r="MUX1" s="66"/>
      <c r="MUY1" s="66"/>
      <c r="MUZ1" s="66"/>
      <c r="MVA1" s="66"/>
      <c r="MVB1" s="66"/>
      <c r="MVC1" s="66"/>
      <c r="MVD1" s="66"/>
      <c r="MVE1" s="66"/>
      <c r="MVF1" s="66"/>
      <c r="MVG1" s="66"/>
      <c r="MVH1" s="66"/>
      <c r="MVI1" s="66"/>
      <c r="MVJ1" s="66"/>
      <c r="MVK1" s="66"/>
      <c r="MVL1" s="66"/>
      <c r="MVM1" s="66"/>
      <c r="MVN1" s="66"/>
      <c r="MVO1" s="66"/>
      <c r="MVP1" s="66"/>
      <c r="MVQ1" s="66"/>
      <c r="MVR1" s="66"/>
      <c r="MVS1" s="66"/>
      <c r="MVT1" s="66"/>
      <c r="MVU1" s="66"/>
      <c r="MVV1" s="66"/>
      <c r="MVW1" s="66"/>
      <c r="MVX1" s="66"/>
      <c r="MVY1" s="66"/>
      <c r="MVZ1" s="66"/>
      <c r="MWA1" s="66"/>
      <c r="MWB1" s="66"/>
      <c r="MWC1" s="66"/>
      <c r="MWD1" s="66"/>
      <c r="MWE1" s="66"/>
      <c r="MWF1" s="66"/>
      <c r="MWG1" s="66"/>
      <c r="MWH1" s="66"/>
      <c r="MWI1" s="66"/>
      <c r="MWJ1" s="66"/>
      <c r="MWK1" s="66"/>
      <c r="MWL1" s="66"/>
      <c r="MWM1" s="66"/>
      <c r="MWN1" s="66"/>
      <c r="MWO1" s="66"/>
      <c r="MWP1" s="66"/>
      <c r="MWQ1" s="66"/>
      <c r="MWR1" s="66"/>
      <c r="MWS1" s="66"/>
      <c r="MWT1" s="66"/>
      <c r="MWU1" s="66"/>
      <c r="MWV1" s="66"/>
      <c r="MWW1" s="66"/>
      <c r="MWX1" s="66"/>
      <c r="MWY1" s="66"/>
      <c r="MWZ1" s="66"/>
      <c r="MXA1" s="66"/>
      <c r="MXB1" s="66"/>
      <c r="MXC1" s="66"/>
      <c r="MXD1" s="66"/>
      <c r="MXE1" s="66"/>
      <c r="MXF1" s="66"/>
      <c r="MXG1" s="66"/>
      <c r="MXH1" s="66"/>
      <c r="MXI1" s="66"/>
      <c r="MXJ1" s="66"/>
      <c r="MXK1" s="66"/>
      <c r="MXL1" s="66"/>
      <c r="MXM1" s="66"/>
      <c r="MXN1" s="66"/>
      <c r="MXO1" s="66"/>
      <c r="MXP1" s="66"/>
      <c r="MXQ1" s="66"/>
      <c r="MXR1" s="66"/>
      <c r="MXS1" s="66"/>
      <c r="MXT1" s="66"/>
      <c r="MXU1" s="66"/>
      <c r="MXV1" s="66"/>
      <c r="MXW1" s="66"/>
      <c r="MXX1" s="66"/>
      <c r="MXY1" s="66"/>
      <c r="MXZ1" s="66"/>
      <c r="MYA1" s="66"/>
      <c r="MYB1" s="66"/>
      <c r="MYC1" s="66"/>
      <c r="MYD1" s="66"/>
      <c r="MYE1" s="66"/>
      <c r="MYF1" s="66"/>
      <c r="MYG1" s="66"/>
      <c r="MYH1" s="66"/>
      <c r="MYI1" s="66"/>
      <c r="MYJ1" s="66"/>
      <c r="MYK1" s="66"/>
      <c r="MYL1" s="66"/>
      <c r="MYM1" s="66"/>
      <c r="MYN1" s="66"/>
      <c r="MYO1" s="66"/>
      <c r="MYP1" s="66"/>
      <c r="MYQ1" s="66"/>
      <c r="MYR1" s="66"/>
      <c r="MYS1" s="66"/>
      <c r="MYT1" s="66"/>
      <c r="MYU1" s="66"/>
      <c r="MYV1" s="66"/>
      <c r="MYW1" s="66"/>
      <c r="MYX1" s="66"/>
      <c r="MYY1" s="66"/>
      <c r="MYZ1" s="66"/>
      <c r="MZA1" s="66"/>
      <c r="MZB1" s="66"/>
      <c r="MZC1" s="66"/>
      <c r="MZD1" s="66"/>
      <c r="MZE1" s="66"/>
      <c r="MZF1" s="66"/>
      <c r="MZG1" s="66"/>
      <c r="MZH1" s="66"/>
      <c r="MZI1" s="66"/>
      <c r="MZJ1" s="66"/>
      <c r="MZK1" s="66"/>
      <c r="MZL1" s="66"/>
      <c r="MZM1" s="66"/>
      <c r="MZN1" s="66"/>
      <c r="MZO1" s="66"/>
      <c r="MZP1" s="66"/>
      <c r="MZQ1" s="66"/>
      <c r="MZR1" s="66"/>
      <c r="MZS1" s="66"/>
      <c r="MZT1" s="66"/>
      <c r="MZU1" s="66"/>
      <c r="MZV1" s="66"/>
      <c r="MZW1" s="66"/>
      <c r="MZX1" s="66"/>
      <c r="MZY1" s="66"/>
      <c r="MZZ1" s="66"/>
      <c r="NAA1" s="66"/>
      <c r="NAB1" s="66"/>
      <c r="NAC1" s="66"/>
      <c r="NAD1" s="66"/>
      <c r="NAE1" s="66"/>
      <c r="NAF1" s="66"/>
      <c r="NAG1" s="66"/>
      <c r="NAH1" s="66"/>
      <c r="NAI1" s="66"/>
      <c r="NAJ1" s="66"/>
      <c r="NAK1" s="66"/>
      <c r="NAL1" s="66"/>
      <c r="NAM1" s="66"/>
      <c r="NAN1" s="66"/>
      <c r="NAO1" s="66"/>
      <c r="NAP1" s="66"/>
      <c r="NAQ1" s="66"/>
      <c r="NAR1" s="66"/>
      <c r="NAS1" s="66"/>
      <c r="NAT1" s="66"/>
      <c r="NAU1" s="66"/>
      <c r="NAV1" s="66"/>
      <c r="NAW1" s="66"/>
      <c r="NAX1" s="66"/>
      <c r="NAY1" s="66"/>
      <c r="NAZ1" s="66"/>
      <c r="NBA1" s="66"/>
      <c r="NBB1" s="66"/>
      <c r="NBC1" s="66"/>
      <c r="NBD1" s="66"/>
      <c r="NBE1" s="66"/>
      <c r="NBF1" s="66"/>
      <c r="NBG1" s="66"/>
      <c r="NBH1" s="66"/>
      <c r="NBI1" s="66"/>
      <c r="NBJ1" s="66"/>
      <c r="NBK1" s="66"/>
      <c r="NBL1" s="66"/>
      <c r="NBM1" s="66"/>
      <c r="NBN1" s="66"/>
      <c r="NBO1" s="66"/>
      <c r="NBP1" s="66"/>
      <c r="NBQ1" s="66"/>
      <c r="NBR1" s="66"/>
      <c r="NBS1" s="66"/>
      <c r="NBT1" s="66"/>
      <c r="NBU1" s="66"/>
      <c r="NBV1" s="66"/>
      <c r="NBW1" s="66"/>
      <c r="NBX1" s="66"/>
      <c r="NBY1" s="66"/>
      <c r="NBZ1" s="66"/>
      <c r="NCA1" s="66"/>
      <c r="NCB1" s="66"/>
      <c r="NCC1" s="66"/>
      <c r="NCD1" s="66"/>
      <c r="NCE1" s="66"/>
      <c r="NCF1" s="66"/>
      <c r="NCG1" s="66"/>
      <c r="NCH1" s="66"/>
      <c r="NCI1" s="66"/>
      <c r="NCJ1" s="66"/>
      <c r="NCK1" s="66"/>
      <c r="NCL1" s="66"/>
      <c r="NCM1" s="66"/>
      <c r="NCN1" s="66"/>
      <c r="NCO1" s="66"/>
      <c r="NCP1" s="66"/>
      <c r="NCQ1" s="66"/>
      <c r="NCR1" s="66"/>
      <c r="NCS1" s="66"/>
      <c r="NCT1" s="66"/>
      <c r="NCU1" s="66"/>
      <c r="NCV1" s="66"/>
      <c r="NCW1" s="66"/>
      <c r="NCX1" s="66"/>
      <c r="NCY1" s="66"/>
      <c r="NCZ1" s="66"/>
      <c r="NDA1" s="66"/>
      <c r="NDB1" s="66"/>
      <c r="NDC1" s="66"/>
      <c r="NDD1" s="66"/>
      <c r="NDE1" s="66"/>
      <c r="NDF1" s="66"/>
      <c r="NDG1" s="66"/>
      <c r="NDH1" s="66"/>
      <c r="NDI1" s="66"/>
      <c r="NDJ1" s="66"/>
      <c r="NDK1" s="66"/>
      <c r="NDL1" s="66"/>
      <c r="NDM1" s="66"/>
      <c r="NDN1" s="66"/>
      <c r="NDO1" s="66"/>
      <c r="NDP1" s="66"/>
      <c r="NDQ1" s="66"/>
      <c r="NDR1" s="66"/>
      <c r="NDS1" s="66"/>
      <c r="NDT1" s="66"/>
      <c r="NDU1" s="66"/>
      <c r="NDV1" s="66"/>
      <c r="NDW1" s="66"/>
      <c r="NDX1" s="66"/>
      <c r="NDY1" s="66"/>
      <c r="NDZ1" s="66"/>
      <c r="NEA1" s="66"/>
      <c r="NEB1" s="66"/>
      <c r="NEC1" s="66"/>
      <c r="NED1" s="66"/>
      <c r="NEE1" s="66"/>
      <c r="NEF1" s="66"/>
      <c r="NEG1" s="66"/>
      <c r="NEH1" s="66"/>
      <c r="NEI1" s="66"/>
      <c r="NEJ1" s="66"/>
      <c r="NEK1" s="66"/>
      <c r="NEL1" s="66"/>
      <c r="NEM1" s="66"/>
      <c r="NEN1" s="66"/>
      <c r="NEO1" s="66"/>
      <c r="NEP1" s="66"/>
      <c r="NEQ1" s="66"/>
      <c r="NER1" s="66"/>
      <c r="NES1" s="66"/>
      <c r="NET1" s="66"/>
      <c r="NEU1" s="66"/>
      <c r="NEV1" s="66"/>
      <c r="NEW1" s="66"/>
      <c r="NEX1" s="66"/>
      <c r="NEY1" s="66"/>
      <c r="NEZ1" s="66"/>
      <c r="NFA1" s="66"/>
      <c r="NFB1" s="66"/>
      <c r="NFC1" s="66"/>
      <c r="NFD1" s="66"/>
      <c r="NFE1" s="66"/>
      <c r="NFF1" s="66"/>
      <c r="NFG1" s="66"/>
      <c r="NFH1" s="66"/>
      <c r="NFI1" s="66"/>
      <c r="NFJ1" s="66"/>
      <c r="NFK1" s="66"/>
      <c r="NFL1" s="66"/>
      <c r="NFM1" s="66"/>
      <c r="NFN1" s="66"/>
      <c r="NFO1" s="66"/>
      <c r="NFP1" s="66"/>
      <c r="NFQ1" s="66"/>
      <c r="NFR1" s="66"/>
      <c r="NFS1" s="66"/>
      <c r="NFT1" s="66"/>
      <c r="NFU1" s="66"/>
      <c r="NFV1" s="66"/>
      <c r="NFW1" s="66"/>
      <c r="NFX1" s="66"/>
      <c r="NFY1" s="66"/>
      <c r="NFZ1" s="66"/>
      <c r="NGA1" s="66"/>
      <c r="NGB1" s="66"/>
      <c r="NGC1" s="66"/>
      <c r="NGD1" s="66"/>
      <c r="NGE1" s="66"/>
      <c r="NGF1" s="66"/>
      <c r="NGG1" s="66"/>
      <c r="NGH1" s="66"/>
      <c r="NGI1" s="66"/>
      <c r="NGJ1" s="66"/>
      <c r="NGK1" s="66"/>
      <c r="NGL1" s="66"/>
      <c r="NGM1" s="66"/>
      <c r="NGN1" s="66"/>
      <c r="NGO1" s="66"/>
      <c r="NGP1" s="66"/>
      <c r="NGQ1" s="66"/>
      <c r="NGR1" s="66"/>
      <c r="NGS1" s="66"/>
      <c r="NGT1" s="66"/>
      <c r="NGU1" s="66"/>
      <c r="NGV1" s="66"/>
      <c r="NGW1" s="66"/>
      <c r="NGX1" s="66"/>
      <c r="NGY1" s="66"/>
      <c r="NGZ1" s="66"/>
      <c r="NHA1" s="66"/>
      <c r="NHB1" s="66"/>
      <c r="NHC1" s="66"/>
      <c r="NHD1" s="66"/>
      <c r="NHE1" s="66"/>
      <c r="NHF1" s="66"/>
      <c r="NHG1" s="66"/>
      <c r="NHH1" s="66"/>
      <c r="NHI1" s="66"/>
      <c r="NHJ1" s="66"/>
      <c r="NHK1" s="66"/>
      <c r="NHL1" s="66"/>
      <c r="NHM1" s="66"/>
      <c r="NHN1" s="66"/>
      <c r="NHO1" s="66"/>
      <c r="NHP1" s="66"/>
      <c r="NHQ1" s="66"/>
      <c r="NHR1" s="66"/>
      <c r="NHS1" s="66"/>
      <c r="NHT1" s="66"/>
      <c r="NHU1" s="66"/>
      <c r="NHV1" s="66"/>
      <c r="NHW1" s="66"/>
      <c r="NHX1" s="66"/>
      <c r="NHY1" s="66"/>
      <c r="NHZ1" s="66"/>
      <c r="NIA1" s="66"/>
      <c r="NIB1" s="66"/>
      <c r="NIC1" s="66"/>
      <c r="NID1" s="66"/>
      <c r="NIE1" s="66"/>
      <c r="NIF1" s="66"/>
      <c r="NIG1" s="66"/>
      <c r="NIH1" s="66"/>
      <c r="NII1" s="66"/>
      <c r="NIJ1" s="66"/>
      <c r="NIK1" s="66"/>
      <c r="NIL1" s="66"/>
      <c r="NIM1" s="66"/>
      <c r="NIN1" s="66"/>
      <c r="NIO1" s="66"/>
      <c r="NIP1" s="66"/>
      <c r="NIQ1" s="66"/>
      <c r="NIR1" s="66"/>
      <c r="NIS1" s="66"/>
      <c r="NIT1" s="66"/>
      <c r="NIU1" s="66"/>
      <c r="NIV1" s="66"/>
      <c r="NIW1" s="66"/>
      <c r="NIX1" s="66"/>
      <c r="NIY1" s="66"/>
      <c r="NIZ1" s="66"/>
      <c r="NJA1" s="66"/>
      <c r="NJB1" s="66"/>
      <c r="NJC1" s="66"/>
      <c r="NJD1" s="66"/>
      <c r="NJE1" s="66"/>
      <c r="NJF1" s="66"/>
      <c r="NJG1" s="66"/>
      <c r="NJH1" s="66"/>
      <c r="NJI1" s="66"/>
      <c r="NJJ1" s="66"/>
      <c r="NJK1" s="66"/>
      <c r="NJL1" s="66"/>
      <c r="NJM1" s="66"/>
      <c r="NJN1" s="66"/>
      <c r="NJO1" s="66"/>
      <c r="NJP1" s="66"/>
      <c r="NJQ1" s="66"/>
      <c r="NJR1" s="66"/>
      <c r="NJS1" s="66"/>
      <c r="NJT1" s="66"/>
      <c r="NJU1" s="66"/>
      <c r="NJV1" s="66"/>
      <c r="NJW1" s="66"/>
      <c r="NJX1" s="66"/>
      <c r="NJY1" s="66"/>
      <c r="NJZ1" s="66"/>
      <c r="NKA1" s="66"/>
      <c r="NKB1" s="66"/>
      <c r="NKC1" s="66"/>
      <c r="NKD1" s="66"/>
      <c r="NKE1" s="66"/>
      <c r="NKF1" s="66"/>
      <c r="NKG1" s="66"/>
      <c r="NKH1" s="66"/>
      <c r="NKI1" s="66"/>
      <c r="NKJ1" s="66"/>
      <c r="NKK1" s="66"/>
      <c r="NKL1" s="66"/>
      <c r="NKM1" s="66"/>
      <c r="NKN1" s="66"/>
      <c r="NKO1" s="66"/>
      <c r="NKP1" s="66"/>
      <c r="NKQ1" s="66"/>
      <c r="NKR1" s="66"/>
      <c r="NKS1" s="66"/>
      <c r="NKT1" s="66"/>
      <c r="NKU1" s="66"/>
      <c r="NKV1" s="66"/>
      <c r="NKW1" s="66"/>
      <c r="NKX1" s="66"/>
      <c r="NKY1" s="66"/>
      <c r="NKZ1" s="66"/>
      <c r="NLA1" s="66"/>
      <c r="NLB1" s="66"/>
      <c r="NLC1" s="66"/>
      <c r="NLD1" s="66"/>
      <c r="NLE1" s="66"/>
      <c r="NLF1" s="66"/>
      <c r="NLG1" s="66"/>
      <c r="NLH1" s="66"/>
      <c r="NLI1" s="66"/>
      <c r="NLJ1" s="66"/>
      <c r="NLK1" s="66"/>
      <c r="NLL1" s="66"/>
      <c r="NLM1" s="66"/>
      <c r="NLN1" s="66"/>
      <c r="NLO1" s="66"/>
      <c r="NLP1" s="66"/>
      <c r="NLQ1" s="66"/>
      <c r="NLR1" s="66"/>
      <c r="NLS1" s="66"/>
      <c r="NLT1" s="66"/>
      <c r="NLU1" s="66"/>
      <c r="NLV1" s="66"/>
      <c r="NLW1" s="66"/>
      <c r="NLX1" s="66"/>
      <c r="NLY1" s="66"/>
      <c r="NLZ1" s="66"/>
      <c r="NMA1" s="66"/>
      <c r="NMB1" s="66"/>
      <c r="NMC1" s="66"/>
      <c r="NMD1" s="66"/>
      <c r="NME1" s="66"/>
      <c r="NMF1" s="66"/>
      <c r="NMG1" s="66"/>
      <c r="NMH1" s="66"/>
      <c r="NMI1" s="66"/>
      <c r="NMJ1" s="66"/>
      <c r="NMK1" s="66"/>
      <c r="NML1" s="66"/>
      <c r="NMM1" s="66"/>
      <c r="NMN1" s="66"/>
      <c r="NMO1" s="66"/>
      <c r="NMP1" s="66"/>
      <c r="NMQ1" s="66"/>
      <c r="NMR1" s="66"/>
      <c r="NMS1" s="66"/>
      <c r="NMT1" s="66"/>
      <c r="NMU1" s="66"/>
      <c r="NMV1" s="66"/>
      <c r="NMW1" s="66"/>
      <c r="NMX1" s="66"/>
      <c r="NMY1" s="66"/>
      <c r="NMZ1" s="66"/>
      <c r="NNA1" s="66"/>
      <c r="NNB1" s="66"/>
      <c r="NNC1" s="66"/>
      <c r="NND1" s="66"/>
      <c r="NNE1" s="66"/>
      <c r="NNF1" s="66"/>
      <c r="NNG1" s="66"/>
      <c r="NNH1" s="66"/>
      <c r="NNI1" s="66"/>
      <c r="NNJ1" s="66"/>
      <c r="NNK1" s="66"/>
      <c r="NNL1" s="66"/>
      <c r="NNM1" s="66"/>
      <c r="NNN1" s="66"/>
      <c r="NNO1" s="66"/>
      <c r="NNP1" s="66"/>
      <c r="NNQ1" s="66"/>
      <c r="NNR1" s="66"/>
      <c r="NNS1" s="66"/>
      <c r="NNT1" s="66"/>
      <c r="NNU1" s="66"/>
      <c r="NNV1" s="66"/>
      <c r="NNW1" s="66"/>
      <c r="NNX1" s="66"/>
      <c r="NNY1" s="66"/>
      <c r="NNZ1" s="66"/>
      <c r="NOA1" s="66"/>
      <c r="NOB1" s="66"/>
      <c r="NOC1" s="66"/>
      <c r="NOD1" s="66"/>
      <c r="NOE1" s="66"/>
      <c r="NOF1" s="66"/>
      <c r="NOG1" s="66"/>
      <c r="NOH1" s="66"/>
      <c r="NOI1" s="66"/>
      <c r="NOJ1" s="66"/>
      <c r="NOK1" s="66"/>
      <c r="NOL1" s="66"/>
      <c r="NOM1" s="66"/>
      <c r="NON1" s="66"/>
      <c r="NOO1" s="66"/>
      <c r="NOP1" s="66"/>
      <c r="NOQ1" s="66"/>
      <c r="NOR1" s="66"/>
      <c r="NOS1" s="66"/>
      <c r="NOT1" s="66"/>
      <c r="NOU1" s="66"/>
      <c r="NOV1" s="66"/>
      <c r="NOW1" s="66"/>
      <c r="NOX1" s="66"/>
      <c r="NOY1" s="66"/>
      <c r="NOZ1" s="66"/>
      <c r="NPA1" s="66"/>
      <c r="NPB1" s="66"/>
      <c r="NPC1" s="66"/>
      <c r="NPD1" s="66"/>
      <c r="NPE1" s="66"/>
      <c r="NPF1" s="66"/>
      <c r="NPG1" s="66"/>
      <c r="NPH1" s="66"/>
      <c r="NPI1" s="66"/>
      <c r="NPJ1" s="66"/>
      <c r="NPK1" s="66"/>
      <c r="NPL1" s="66"/>
      <c r="NPM1" s="66"/>
      <c r="NPN1" s="66"/>
      <c r="NPO1" s="66"/>
      <c r="NPP1" s="66"/>
      <c r="NPQ1" s="66"/>
      <c r="NPR1" s="66"/>
      <c r="NPS1" s="66"/>
      <c r="NPT1" s="66"/>
      <c r="NPU1" s="66"/>
      <c r="NPV1" s="66"/>
      <c r="NPW1" s="66"/>
      <c r="NPX1" s="66"/>
      <c r="NPY1" s="66"/>
      <c r="NPZ1" s="66"/>
      <c r="NQA1" s="66"/>
      <c r="NQB1" s="66"/>
      <c r="NQC1" s="66"/>
      <c r="NQD1" s="66"/>
      <c r="NQE1" s="66"/>
      <c r="NQF1" s="66"/>
      <c r="NQG1" s="66"/>
      <c r="NQH1" s="66"/>
      <c r="NQI1" s="66"/>
      <c r="NQJ1" s="66"/>
      <c r="NQK1" s="66"/>
      <c r="NQL1" s="66"/>
      <c r="NQM1" s="66"/>
      <c r="NQN1" s="66"/>
      <c r="NQO1" s="66"/>
      <c r="NQP1" s="66"/>
      <c r="NQQ1" s="66"/>
      <c r="NQR1" s="66"/>
      <c r="NQS1" s="66"/>
      <c r="NQT1" s="66"/>
      <c r="NQU1" s="66"/>
      <c r="NQV1" s="66"/>
      <c r="NQW1" s="66"/>
      <c r="NQX1" s="66"/>
      <c r="NQY1" s="66"/>
      <c r="NQZ1" s="66"/>
      <c r="NRA1" s="66"/>
      <c r="NRB1" s="66"/>
      <c r="NRC1" s="66"/>
      <c r="NRD1" s="66"/>
      <c r="NRE1" s="66"/>
      <c r="NRF1" s="66"/>
      <c r="NRG1" s="66"/>
      <c r="NRH1" s="66"/>
      <c r="NRI1" s="66"/>
      <c r="NRJ1" s="66"/>
      <c r="NRK1" s="66"/>
      <c r="NRL1" s="66"/>
      <c r="NRM1" s="66"/>
      <c r="NRN1" s="66"/>
      <c r="NRO1" s="66"/>
      <c r="NRP1" s="66"/>
      <c r="NRQ1" s="66"/>
      <c r="NRR1" s="66"/>
      <c r="NRS1" s="66"/>
      <c r="NRT1" s="66"/>
      <c r="NRU1" s="66"/>
      <c r="NRV1" s="66"/>
      <c r="NRW1" s="66"/>
      <c r="NRX1" s="66"/>
      <c r="NRY1" s="66"/>
      <c r="NRZ1" s="66"/>
      <c r="NSA1" s="66"/>
      <c r="NSB1" s="66"/>
      <c r="NSC1" s="66"/>
      <c r="NSD1" s="66"/>
      <c r="NSE1" s="66"/>
      <c r="NSF1" s="66"/>
      <c r="NSG1" s="66"/>
      <c r="NSH1" s="66"/>
      <c r="NSI1" s="66"/>
      <c r="NSJ1" s="66"/>
      <c r="NSK1" s="66"/>
      <c r="NSL1" s="66"/>
      <c r="NSM1" s="66"/>
      <c r="NSN1" s="66"/>
      <c r="NSO1" s="66"/>
      <c r="NSP1" s="66"/>
      <c r="NSQ1" s="66"/>
      <c r="NSR1" s="66"/>
      <c r="NSS1" s="66"/>
      <c r="NST1" s="66"/>
      <c r="NSU1" s="66"/>
      <c r="NSV1" s="66"/>
      <c r="NSW1" s="66"/>
      <c r="NSX1" s="66"/>
      <c r="NSY1" s="66"/>
      <c r="NSZ1" s="66"/>
      <c r="NTA1" s="66"/>
      <c r="NTB1" s="66"/>
      <c r="NTC1" s="66"/>
      <c r="NTD1" s="66"/>
      <c r="NTE1" s="66"/>
      <c r="NTF1" s="66"/>
      <c r="NTG1" s="66"/>
      <c r="NTH1" s="66"/>
      <c r="NTI1" s="66"/>
      <c r="NTJ1" s="66"/>
      <c r="NTK1" s="66"/>
      <c r="NTL1" s="66"/>
      <c r="NTM1" s="66"/>
      <c r="NTN1" s="66"/>
      <c r="NTO1" s="66"/>
      <c r="NTP1" s="66"/>
      <c r="NTQ1" s="66"/>
      <c r="NTR1" s="66"/>
      <c r="NTS1" s="66"/>
      <c r="NTT1" s="66"/>
      <c r="NTU1" s="66"/>
      <c r="NTV1" s="66"/>
      <c r="NTW1" s="66"/>
      <c r="NTX1" s="66"/>
      <c r="NTY1" s="66"/>
      <c r="NTZ1" s="66"/>
      <c r="NUA1" s="66"/>
      <c r="NUB1" s="66"/>
      <c r="NUC1" s="66"/>
      <c r="NUD1" s="66"/>
      <c r="NUE1" s="66"/>
      <c r="NUF1" s="66"/>
      <c r="NUG1" s="66"/>
      <c r="NUH1" s="66"/>
      <c r="NUI1" s="66"/>
      <c r="NUJ1" s="66"/>
      <c r="NUK1" s="66"/>
      <c r="NUL1" s="66"/>
      <c r="NUM1" s="66"/>
      <c r="NUN1" s="66"/>
      <c r="NUO1" s="66"/>
      <c r="NUP1" s="66"/>
      <c r="NUQ1" s="66"/>
      <c r="NUR1" s="66"/>
      <c r="NUS1" s="66"/>
      <c r="NUT1" s="66"/>
      <c r="NUU1" s="66"/>
      <c r="NUV1" s="66"/>
      <c r="NUW1" s="66"/>
      <c r="NUX1" s="66"/>
      <c r="NUY1" s="66"/>
      <c r="NUZ1" s="66"/>
      <c r="NVA1" s="66"/>
      <c r="NVB1" s="66"/>
      <c r="NVC1" s="66"/>
      <c r="NVD1" s="66"/>
      <c r="NVE1" s="66"/>
      <c r="NVF1" s="66"/>
      <c r="NVG1" s="66"/>
      <c r="NVH1" s="66"/>
      <c r="NVI1" s="66"/>
      <c r="NVJ1" s="66"/>
      <c r="NVK1" s="66"/>
      <c r="NVL1" s="66"/>
      <c r="NVM1" s="66"/>
      <c r="NVN1" s="66"/>
      <c r="NVO1" s="66"/>
      <c r="NVP1" s="66"/>
      <c r="NVQ1" s="66"/>
      <c r="NVR1" s="66"/>
      <c r="NVS1" s="66"/>
      <c r="NVT1" s="66"/>
      <c r="NVU1" s="66"/>
      <c r="NVV1" s="66"/>
      <c r="NVW1" s="66"/>
      <c r="NVX1" s="66"/>
      <c r="NVY1" s="66"/>
      <c r="NVZ1" s="66"/>
      <c r="NWA1" s="66"/>
      <c r="NWB1" s="66"/>
      <c r="NWC1" s="66"/>
      <c r="NWD1" s="66"/>
      <c r="NWE1" s="66"/>
      <c r="NWF1" s="66"/>
      <c r="NWG1" s="66"/>
      <c r="NWH1" s="66"/>
      <c r="NWI1" s="66"/>
      <c r="NWJ1" s="66"/>
      <c r="NWK1" s="66"/>
      <c r="NWL1" s="66"/>
      <c r="NWM1" s="66"/>
      <c r="NWN1" s="66"/>
      <c r="NWO1" s="66"/>
      <c r="NWP1" s="66"/>
      <c r="NWQ1" s="66"/>
      <c r="NWR1" s="66"/>
      <c r="NWS1" s="66"/>
      <c r="NWT1" s="66"/>
      <c r="NWU1" s="66"/>
      <c r="NWV1" s="66"/>
      <c r="NWW1" s="66"/>
      <c r="NWX1" s="66"/>
      <c r="NWY1" s="66"/>
      <c r="NWZ1" s="66"/>
      <c r="NXA1" s="66"/>
      <c r="NXB1" s="66"/>
      <c r="NXC1" s="66"/>
      <c r="NXD1" s="66"/>
      <c r="NXE1" s="66"/>
      <c r="NXF1" s="66"/>
      <c r="NXG1" s="66"/>
      <c r="NXH1" s="66"/>
      <c r="NXI1" s="66"/>
      <c r="NXJ1" s="66"/>
      <c r="NXK1" s="66"/>
      <c r="NXL1" s="66"/>
      <c r="NXM1" s="66"/>
      <c r="NXN1" s="66"/>
      <c r="NXO1" s="66"/>
      <c r="NXP1" s="66"/>
      <c r="NXQ1" s="66"/>
      <c r="NXR1" s="66"/>
      <c r="NXS1" s="66"/>
      <c r="NXT1" s="66"/>
      <c r="NXU1" s="66"/>
      <c r="NXV1" s="66"/>
      <c r="NXW1" s="66"/>
      <c r="NXX1" s="66"/>
      <c r="NXY1" s="66"/>
      <c r="NXZ1" s="66"/>
      <c r="NYA1" s="66"/>
      <c r="NYB1" s="66"/>
      <c r="NYC1" s="66"/>
      <c r="NYD1" s="66"/>
      <c r="NYE1" s="66"/>
      <c r="NYF1" s="66"/>
      <c r="NYG1" s="66"/>
      <c r="NYH1" s="66"/>
      <c r="NYI1" s="66"/>
      <c r="NYJ1" s="66"/>
      <c r="NYK1" s="66"/>
      <c r="NYL1" s="66"/>
      <c r="NYM1" s="66"/>
      <c r="NYN1" s="66"/>
      <c r="NYO1" s="66"/>
      <c r="NYP1" s="66"/>
      <c r="NYQ1" s="66"/>
      <c r="NYR1" s="66"/>
      <c r="NYS1" s="66"/>
      <c r="NYT1" s="66"/>
      <c r="NYU1" s="66"/>
      <c r="NYV1" s="66"/>
      <c r="NYW1" s="66"/>
      <c r="NYX1" s="66"/>
      <c r="NYY1" s="66"/>
      <c r="NYZ1" s="66"/>
      <c r="NZA1" s="66"/>
      <c r="NZB1" s="66"/>
      <c r="NZC1" s="66"/>
      <c r="NZD1" s="66"/>
      <c r="NZE1" s="66"/>
      <c r="NZF1" s="66"/>
      <c r="NZG1" s="66"/>
      <c r="NZH1" s="66"/>
      <c r="NZI1" s="66"/>
      <c r="NZJ1" s="66"/>
      <c r="NZK1" s="66"/>
      <c r="NZL1" s="66"/>
      <c r="NZM1" s="66"/>
      <c r="NZN1" s="66"/>
      <c r="NZO1" s="66"/>
      <c r="NZP1" s="66"/>
      <c r="NZQ1" s="66"/>
      <c r="NZR1" s="66"/>
      <c r="NZS1" s="66"/>
      <c r="NZT1" s="66"/>
      <c r="NZU1" s="66"/>
      <c r="NZV1" s="66"/>
      <c r="NZW1" s="66"/>
      <c r="NZX1" s="66"/>
      <c r="NZY1" s="66"/>
      <c r="NZZ1" s="66"/>
      <c r="OAA1" s="66"/>
      <c r="OAB1" s="66"/>
      <c r="OAC1" s="66"/>
      <c r="OAD1" s="66"/>
      <c r="OAE1" s="66"/>
      <c r="OAF1" s="66"/>
      <c r="OAG1" s="66"/>
      <c r="OAH1" s="66"/>
      <c r="OAI1" s="66"/>
      <c r="OAJ1" s="66"/>
      <c r="OAK1" s="66"/>
      <c r="OAL1" s="66"/>
      <c r="OAM1" s="66"/>
      <c r="OAN1" s="66"/>
      <c r="OAO1" s="66"/>
      <c r="OAP1" s="66"/>
      <c r="OAQ1" s="66"/>
      <c r="OAR1" s="66"/>
      <c r="OAS1" s="66"/>
      <c r="OAT1" s="66"/>
      <c r="OAU1" s="66"/>
      <c r="OAV1" s="66"/>
      <c r="OAW1" s="66"/>
      <c r="OAX1" s="66"/>
      <c r="OAY1" s="66"/>
      <c r="OAZ1" s="66"/>
      <c r="OBA1" s="66"/>
      <c r="OBB1" s="66"/>
      <c r="OBC1" s="66"/>
      <c r="OBD1" s="66"/>
      <c r="OBE1" s="66"/>
      <c r="OBF1" s="66"/>
      <c r="OBG1" s="66"/>
      <c r="OBH1" s="66"/>
      <c r="OBI1" s="66"/>
      <c r="OBJ1" s="66"/>
      <c r="OBK1" s="66"/>
      <c r="OBL1" s="66"/>
      <c r="OBM1" s="66"/>
      <c r="OBN1" s="66"/>
      <c r="OBO1" s="66"/>
      <c r="OBP1" s="66"/>
      <c r="OBQ1" s="66"/>
      <c r="OBR1" s="66"/>
      <c r="OBS1" s="66"/>
      <c r="OBT1" s="66"/>
      <c r="OBU1" s="66"/>
      <c r="OBV1" s="66"/>
      <c r="OBW1" s="66"/>
      <c r="OBX1" s="66"/>
      <c r="OBY1" s="66"/>
      <c r="OBZ1" s="66"/>
      <c r="OCA1" s="66"/>
      <c r="OCB1" s="66"/>
      <c r="OCC1" s="66"/>
      <c r="OCD1" s="66"/>
      <c r="OCE1" s="66"/>
      <c r="OCF1" s="66"/>
      <c r="OCG1" s="66"/>
      <c r="OCH1" s="66"/>
      <c r="OCI1" s="66"/>
      <c r="OCJ1" s="66"/>
      <c r="OCK1" s="66"/>
      <c r="OCL1" s="66"/>
      <c r="OCM1" s="66"/>
      <c r="OCN1" s="66"/>
      <c r="OCO1" s="66"/>
      <c r="OCP1" s="66"/>
      <c r="OCQ1" s="66"/>
      <c r="OCR1" s="66"/>
      <c r="OCS1" s="66"/>
      <c r="OCT1" s="66"/>
      <c r="OCU1" s="66"/>
      <c r="OCV1" s="66"/>
      <c r="OCW1" s="66"/>
      <c r="OCX1" s="66"/>
      <c r="OCY1" s="66"/>
      <c r="OCZ1" s="66"/>
      <c r="ODA1" s="66"/>
      <c r="ODB1" s="66"/>
      <c r="ODC1" s="66"/>
      <c r="ODD1" s="66"/>
      <c r="ODE1" s="66"/>
      <c r="ODF1" s="66"/>
      <c r="ODG1" s="66"/>
      <c r="ODH1" s="66"/>
      <c r="ODI1" s="66"/>
      <c r="ODJ1" s="66"/>
      <c r="ODK1" s="66"/>
      <c r="ODL1" s="66"/>
      <c r="ODM1" s="66"/>
      <c r="ODN1" s="66"/>
      <c r="ODO1" s="66"/>
      <c r="ODP1" s="66"/>
      <c r="ODQ1" s="66"/>
      <c r="ODR1" s="66"/>
      <c r="ODS1" s="66"/>
      <c r="ODT1" s="66"/>
      <c r="ODU1" s="66"/>
      <c r="ODV1" s="66"/>
      <c r="ODW1" s="66"/>
      <c r="ODX1" s="66"/>
      <c r="ODY1" s="66"/>
      <c r="ODZ1" s="66"/>
      <c r="OEA1" s="66"/>
      <c r="OEB1" s="66"/>
      <c r="OEC1" s="66"/>
      <c r="OED1" s="66"/>
      <c r="OEE1" s="66"/>
      <c r="OEF1" s="66"/>
      <c r="OEG1" s="66"/>
      <c r="OEH1" s="66"/>
      <c r="OEI1" s="66"/>
      <c r="OEJ1" s="66"/>
      <c r="OEK1" s="66"/>
      <c r="OEL1" s="66"/>
      <c r="OEM1" s="66"/>
      <c r="OEN1" s="66"/>
      <c r="OEO1" s="66"/>
      <c r="OEP1" s="66"/>
      <c r="OEQ1" s="66"/>
      <c r="OER1" s="66"/>
      <c r="OES1" s="66"/>
      <c r="OET1" s="66"/>
      <c r="OEU1" s="66"/>
      <c r="OEV1" s="66"/>
      <c r="OEW1" s="66"/>
      <c r="OEX1" s="66"/>
      <c r="OEY1" s="66"/>
      <c r="OEZ1" s="66"/>
      <c r="OFA1" s="66"/>
      <c r="OFB1" s="66"/>
      <c r="OFC1" s="66"/>
      <c r="OFD1" s="66"/>
      <c r="OFE1" s="66"/>
      <c r="OFF1" s="66"/>
      <c r="OFG1" s="66"/>
      <c r="OFH1" s="66"/>
      <c r="OFI1" s="66"/>
      <c r="OFJ1" s="66"/>
      <c r="OFK1" s="66"/>
      <c r="OFL1" s="66"/>
      <c r="OFM1" s="66"/>
      <c r="OFN1" s="66"/>
      <c r="OFO1" s="66"/>
      <c r="OFP1" s="66"/>
      <c r="OFQ1" s="66"/>
      <c r="OFR1" s="66"/>
      <c r="OFS1" s="66"/>
      <c r="OFT1" s="66"/>
      <c r="OFU1" s="66"/>
      <c r="OFV1" s="66"/>
      <c r="OFW1" s="66"/>
      <c r="OFX1" s="66"/>
      <c r="OFY1" s="66"/>
      <c r="OFZ1" s="66"/>
      <c r="OGA1" s="66"/>
      <c r="OGB1" s="66"/>
      <c r="OGC1" s="66"/>
      <c r="OGD1" s="66"/>
      <c r="OGE1" s="66"/>
      <c r="OGF1" s="66"/>
      <c r="OGG1" s="66"/>
      <c r="OGH1" s="66"/>
      <c r="OGI1" s="66"/>
      <c r="OGJ1" s="66"/>
      <c r="OGK1" s="66"/>
      <c r="OGL1" s="66"/>
      <c r="OGM1" s="66"/>
      <c r="OGN1" s="66"/>
      <c r="OGO1" s="66"/>
      <c r="OGP1" s="66"/>
      <c r="OGQ1" s="66"/>
      <c r="OGR1" s="66"/>
      <c r="OGS1" s="66"/>
      <c r="OGT1" s="66"/>
      <c r="OGU1" s="66"/>
      <c r="OGV1" s="66"/>
      <c r="OGW1" s="66"/>
      <c r="OGX1" s="66"/>
      <c r="OGY1" s="66"/>
      <c r="OGZ1" s="66"/>
      <c r="OHA1" s="66"/>
      <c r="OHB1" s="66"/>
      <c r="OHC1" s="66"/>
      <c r="OHD1" s="66"/>
      <c r="OHE1" s="66"/>
      <c r="OHF1" s="66"/>
      <c r="OHG1" s="66"/>
      <c r="OHH1" s="66"/>
      <c r="OHI1" s="66"/>
      <c r="OHJ1" s="66"/>
      <c r="OHK1" s="66"/>
      <c r="OHL1" s="66"/>
      <c r="OHM1" s="66"/>
      <c r="OHN1" s="66"/>
      <c r="OHO1" s="66"/>
      <c r="OHP1" s="66"/>
      <c r="OHQ1" s="66"/>
      <c r="OHR1" s="66"/>
      <c r="OHS1" s="66"/>
      <c r="OHT1" s="66"/>
      <c r="OHU1" s="66"/>
      <c r="OHV1" s="66"/>
      <c r="OHW1" s="66"/>
      <c r="OHX1" s="66"/>
      <c r="OHY1" s="66"/>
      <c r="OHZ1" s="66"/>
      <c r="OIA1" s="66"/>
      <c r="OIB1" s="66"/>
      <c r="OIC1" s="66"/>
      <c r="OID1" s="66"/>
      <c r="OIE1" s="66"/>
      <c r="OIF1" s="66"/>
      <c r="OIG1" s="66"/>
      <c r="OIH1" s="66"/>
      <c r="OII1" s="66"/>
      <c r="OIJ1" s="66"/>
      <c r="OIK1" s="66"/>
      <c r="OIL1" s="66"/>
      <c r="OIM1" s="66"/>
      <c r="OIN1" s="66"/>
      <c r="OIO1" s="66"/>
      <c r="OIP1" s="66"/>
      <c r="OIQ1" s="66"/>
      <c r="OIR1" s="66"/>
      <c r="OIS1" s="66"/>
      <c r="OIT1" s="66"/>
      <c r="OIU1" s="66"/>
      <c r="OIV1" s="66"/>
      <c r="OIW1" s="66"/>
      <c r="OIX1" s="66"/>
      <c r="OIY1" s="66"/>
      <c r="OIZ1" s="66"/>
      <c r="OJA1" s="66"/>
      <c r="OJB1" s="66"/>
      <c r="OJC1" s="66"/>
      <c r="OJD1" s="66"/>
      <c r="OJE1" s="66"/>
      <c r="OJF1" s="66"/>
      <c r="OJG1" s="66"/>
      <c r="OJH1" s="66"/>
      <c r="OJI1" s="66"/>
      <c r="OJJ1" s="66"/>
      <c r="OJK1" s="66"/>
      <c r="OJL1" s="66"/>
      <c r="OJM1" s="66"/>
      <c r="OJN1" s="66"/>
      <c r="OJO1" s="66"/>
      <c r="OJP1" s="66"/>
      <c r="OJQ1" s="66"/>
      <c r="OJR1" s="66"/>
      <c r="OJS1" s="66"/>
      <c r="OJT1" s="66"/>
      <c r="OJU1" s="66"/>
      <c r="OJV1" s="66"/>
      <c r="OJW1" s="66"/>
      <c r="OJX1" s="66"/>
      <c r="OJY1" s="66"/>
      <c r="OJZ1" s="66"/>
      <c r="OKA1" s="66"/>
      <c r="OKB1" s="66"/>
      <c r="OKC1" s="66"/>
      <c r="OKD1" s="66"/>
      <c r="OKE1" s="66"/>
      <c r="OKF1" s="66"/>
      <c r="OKG1" s="66"/>
      <c r="OKH1" s="66"/>
      <c r="OKI1" s="66"/>
      <c r="OKJ1" s="66"/>
      <c r="OKK1" s="66"/>
      <c r="OKL1" s="66"/>
      <c r="OKM1" s="66"/>
      <c r="OKN1" s="66"/>
      <c r="OKO1" s="66"/>
      <c r="OKP1" s="66"/>
      <c r="OKQ1" s="66"/>
      <c r="OKR1" s="66"/>
      <c r="OKS1" s="66"/>
      <c r="OKT1" s="66"/>
      <c r="OKU1" s="66"/>
      <c r="OKV1" s="66"/>
      <c r="OKW1" s="66"/>
      <c r="OKX1" s="66"/>
      <c r="OKY1" s="66"/>
      <c r="OKZ1" s="66"/>
      <c r="OLA1" s="66"/>
      <c r="OLB1" s="66"/>
      <c r="OLC1" s="66"/>
      <c r="OLD1" s="66"/>
      <c r="OLE1" s="66"/>
      <c r="OLF1" s="66"/>
      <c r="OLG1" s="66"/>
      <c r="OLH1" s="66"/>
      <c r="OLI1" s="66"/>
      <c r="OLJ1" s="66"/>
      <c r="OLK1" s="66"/>
      <c r="OLL1" s="66"/>
      <c r="OLM1" s="66"/>
      <c r="OLN1" s="66"/>
      <c r="OLO1" s="66"/>
      <c r="OLP1" s="66"/>
      <c r="OLQ1" s="66"/>
      <c r="OLR1" s="66"/>
      <c r="OLS1" s="66"/>
      <c r="OLT1" s="66"/>
      <c r="OLU1" s="66"/>
      <c r="OLV1" s="66"/>
      <c r="OLW1" s="66"/>
      <c r="OLX1" s="66"/>
      <c r="OLY1" s="66"/>
      <c r="OLZ1" s="66"/>
      <c r="OMA1" s="66"/>
      <c r="OMB1" s="66"/>
      <c r="OMC1" s="66"/>
      <c r="OMD1" s="66"/>
      <c r="OME1" s="66"/>
      <c r="OMF1" s="66"/>
      <c r="OMG1" s="66"/>
      <c r="OMH1" s="66"/>
      <c r="OMI1" s="66"/>
      <c r="OMJ1" s="66"/>
      <c r="OMK1" s="66"/>
      <c r="OML1" s="66"/>
      <c r="OMM1" s="66"/>
      <c r="OMN1" s="66"/>
      <c r="OMO1" s="66"/>
      <c r="OMP1" s="66"/>
      <c r="OMQ1" s="66"/>
      <c r="OMR1" s="66"/>
      <c r="OMS1" s="66"/>
      <c r="OMT1" s="66"/>
      <c r="OMU1" s="66"/>
      <c r="OMV1" s="66"/>
      <c r="OMW1" s="66"/>
      <c r="OMX1" s="66"/>
      <c r="OMY1" s="66"/>
      <c r="OMZ1" s="66"/>
      <c r="ONA1" s="66"/>
      <c r="ONB1" s="66"/>
      <c r="ONC1" s="66"/>
      <c r="OND1" s="66"/>
      <c r="ONE1" s="66"/>
      <c r="ONF1" s="66"/>
      <c r="ONG1" s="66"/>
      <c r="ONH1" s="66"/>
      <c r="ONI1" s="66"/>
      <c r="ONJ1" s="66"/>
      <c r="ONK1" s="66"/>
      <c r="ONL1" s="66"/>
      <c r="ONM1" s="66"/>
      <c r="ONN1" s="66"/>
      <c r="ONO1" s="66"/>
      <c r="ONP1" s="66"/>
      <c r="ONQ1" s="66"/>
      <c r="ONR1" s="66"/>
      <c r="ONS1" s="66"/>
      <c r="ONT1" s="66"/>
      <c r="ONU1" s="66"/>
      <c r="ONV1" s="66"/>
      <c r="ONW1" s="66"/>
      <c r="ONX1" s="66"/>
      <c r="ONY1" s="66"/>
      <c r="ONZ1" s="66"/>
      <c r="OOA1" s="66"/>
      <c r="OOB1" s="66"/>
      <c r="OOC1" s="66"/>
      <c r="OOD1" s="66"/>
      <c r="OOE1" s="66"/>
      <c r="OOF1" s="66"/>
      <c r="OOG1" s="66"/>
      <c r="OOH1" s="66"/>
      <c r="OOI1" s="66"/>
      <c r="OOJ1" s="66"/>
      <c r="OOK1" s="66"/>
      <c r="OOL1" s="66"/>
      <c r="OOM1" s="66"/>
      <c r="OON1" s="66"/>
      <c r="OOO1" s="66"/>
      <c r="OOP1" s="66"/>
      <c r="OOQ1" s="66"/>
      <c r="OOR1" s="66"/>
      <c r="OOS1" s="66"/>
      <c r="OOT1" s="66"/>
      <c r="OOU1" s="66"/>
      <c r="OOV1" s="66"/>
      <c r="OOW1" s="66"/>
      <c r="OOX1" s="66"/>
      <c r="OOY1" s="66"/>
      <c r="OOZ1" s="66"/>
      <c r="OPA1" s="66"/>
      <c r="OPB1" s="66"/>
      <c r="OPC1" s="66"/>
      <c r="OPD1" s="66"/>
      <c r="OPE1" s="66"/>
      <c r="OPF1" s="66"/>
      <c r="OPG1" s="66"/>
      <c r="OPH1" s="66"/>
      <c r="OPI1" s="66"/>
      <c r="OPJ1" s="66"/>
      <c r="OPK1" s="66"/>
      <c r="OPL1" s="66"/>
      <c r="OPM1" s="66"/>
      <c r="OPN1" s="66"/>
      <c r="OPO1" s="66"/>
      <c r="OPP1" s="66"/>
      <c r="OPQ1" s="66"/>
      <c r="OPR1" s="66"/>
      <c r="OPS1" s="66"/>
      <c r="OPT1" s="66"/>
      <c r="OPU1" s="66"/>
      <c r="OPV1" s="66"/>
      <c r="OPW1" s="66"/>
      <c r="OPX1" s="66"/>
      <c r="OPY1" s="66"/>
      <c r="OPZ1" s="66"/>
      <c r="OQA1" s="66"/>
      <c r="OQB1" s="66"/>
      <c r="OQC1" s="66"/>
      <c r="OQD1" s="66"/>
      <c r="OQE1" s="66"/>
      <c r="OQF1" s="66"/>
      <c r="OQG1" s="66"/>
      <c r="OQH1" s="66"/>
      <c r="OQI1" s="66"/>
      <c r="OQJ1" s="66"/>
      <c r="OQK1" s="66"/>
      <c r="OQL1" s="66"/>
      <c r="OQM1" s="66"/>
      <c r="OQN1" s="66"/>
      <c r="OQO1" s="66"/>
      <c r="OQP1" s="66"/>
      <c r="OQQ1" s="66"/>
      <c r="OQR1" s="66"/>
      <c r="OQS1" s="66"/>
      <c r="OQT1" s="66"/>
      <c r="OQU1" s="66"/>
      <c r="OQV1" s="66"/>
      <c r="OQW1" s="66"/>
      <c r="OQX1" s="66"/>
      <c r="OQY1" s="66"/>
      <c r="OQZ1" s="66"/>
      <c r="ORA1" s="66"/>
      <c r="ORB1" s="66"/>
      <c r="ORC1" s="66"/>
      <c r="ORD1" s="66"/>
      <c r="ORE1" s="66"/>
      <c r="ORF1" s="66"/>
      <c r="ORG1" s="66"/>
      <c r="ORH1" s="66"/>
      <c r="ORI1" s="66"/>
      <c r="ORJ1" s="66"/>
      <c r="ORK1" s="66"/>
      <c r="ORL1" s="66"/>
      <c r="ORM1" s="66"/>
      <c r="ORN1" s="66"/>
      <c r="ORO1" s="66"/>
      <c r="ORP1" s="66"/>
      <c r="ORQ1" s="66"/>
      <c r="ORR1" s="66"/>
      <c r="ORS1" s="66"/>
      <c r="ORT1" s="66"/>
      <c r="ORU1" s="66"/>
      <c r="ORV1" s="66"/>
      <c r="ORW1" s="66"/>
      <c r="ORX1" s="66"/>
      <c r="ORY1" s="66"/>
      <c r="ORZ1" s="66"/>
      <c r="OSA1" s="66"/>
      <c r="OSB1" s="66"/>
      <c r="OSC1" s="66"/>
      <c r="OSD1" s="66"/>
      <c r="OSE1" s="66"/>
      <c r="OSF1" s="66"/>
      <c r="OSG1" s="66"/>
      <c r="OSH1" s="66"/>
      <c r="OSI1" s="66"/>
      <c r="OSJ1" s="66"/>
      <c r="OSK1" s="66"/>
      <c r="OSL1" s="66"/>
      <c r="OSM1" s="66"/>
      <c r="OSN1" s="66"/>
      <c r="OSO1" s="66"/>
      <c r="OSP1" s="66"/>
      <c r="OSQ1" s="66"/>
      <c r="OSR1" s="66"/>
      <c r="OSS1" s="66"/>
      <c r="OST1" s="66"/>
      <c r="OSU1" s="66"/>
      <c r="OSV1" s="66"/>
      <c r="OSW1" s="66"/>
      <c r="OSX1" s="66"/>
      <c r="OSY1" s="66"/>
      <c r="OSZ1" s="66"/>
      <c r="OTA1" s="66"/>
      <c r="OTB1" s="66"/>
      <c r="OTC1" s="66"/>
      <c r="OTD1" s="66"/>
      <c r="OTE1" s="66"/>
      <c r="OTF1" s="66"/>
      <c r="OTG1" s="66"/>
      <c r="OTH1" s="66"/>
      <c r="OTI1" s="66"/>
      <c r="OTJ1" s="66"/>
      <c r="OTK1" s="66"/>
      <c r="OTL1" s="66"/>
      <c r="OTM1" s="66"/>
      <c r="OTN1" s="66"/>
      <c r="OTO1" s="66"/>
      <c r="OTP1" s="66"/>
      <c r="OTQ1" s="66"/>
      <c r="OTR1" s="66"/>
      <c r="OTS1" s="66"/>
      <c r="OTT1" s="66"/>
      <c r="OTU1" s="66"/>
      <c r="OTV1" s="66"/>
      <c r="OTW1" s="66"/>
      <c r="OTX1" s="66"/>
      <c r="OTY1" s="66"/>
      <c r="OTZ1" s="66"/>
      <c r="OUA1" s="66"/>
      <c r="OUB1" s="66"/>
      <c r="OUC1" s="66"/>
      <c r="OUD1" s="66"/>
      <c r="OUE1" s="66"/>
      <c r="OUF1" s="66"/>
      <c r="OUG1" s="66"/>
      <c r="OUH1" s="66"/>
      <c r="OUI1" s="66"/>
      <c r="OUJ1" s="66"/>
      <c r="OUK1" s="66"/>
      <c r="OUL1" s="66"/>
      <c r="OUM1" s="66"/>
      <c r="OUN1" s="66"/>
      <c r="OUO1" s="66"/>
      <c r="OUP1" s="66"/>
      <c r="OUQ1" s="66"/>
      <c r="OUR1" s="66"/>
      <c r="OUS1" s="66"/>
      <c r="OUT1" s="66"/>
      <c r="OUU1" s="66"/>
      <c r="OUV1" s="66"/>
      <c r="OUW1" s="66"/>
      <c r="OUX1" s="66"/>
      <c r="OUY1" s="66"/>
      <c r="OUZ1" s="66"/>
      <c r="OVA1" s="66"/>
      <c r="OVB1" s="66"/>
      <c r="OVC1" s="66"/>
      <c r="OVD1" s="66"/>
      <c r="OVE1" s="66"/>
      <c r="OVF1" s="66"/>
      <c r="OVG1" s="66"/>
      <c r="OVH1" s="66"/>
      <c r="OVI1" s="66"/>
      <c r="OVJ1" s="66"/>
      <c r="OVK1" s="66"/>
      <c r="OVL1" s="66"/>
      <c r="OVM1" s="66"/>
      <c r="OVN1" s="66"/>
      <c r="OVO1" s="66"/>
      <c r="OVP1" s="66"/>
      <c r="OVQ1" s="66"/>
      <c r="OVR1" s="66"/>
      <c r="OVS1" s="66"/>
      <c r="OVT1" s="66"/>
      <c r="OVU1" s="66"/>
      <c r="OVV1" s="66"/>
      <c r="OVW1" s="66"/>
      <c r="OVX1" s="66"/>
      <c r="OVY1" s="66"/>
      <c r="OVZ1" s="66"/>
      <c r="OWA1" s="66"/>
      <c r="OWB1" s="66"/>
      <c r="OWC1" s="66"/>
      <c r="OWD1" s="66"/>
      <c r="OWE1" s="66"/>
      <c r="OWF1" s="66"/>
      <c r="OWG1" s="66"/>
      <c r="OWH1" s="66"/>
      <c r="OWI1" s="66"/>
      <c r="OWJ1" s="66"/>
      <c r="OWK1" s="66"/>
      <c r="OWL1" s="66"/>
      <c r="OWM1" s="66"/>
      <c r="OWN1" s="66"/>
      <c r="OWO1" s="66"/>
      <c r="OWP1" s="66"/>
      <c r="OWQ1" s="66"/>
      <c r="OWR1" s="66"/>
      <c r="OWS1" s="66"/>
      <c r="OWT1" s="66"/>
      <c r="OWU1" s="66"/>
      <c r="OWV1" s="66"/>
      <c r="OWW1" s="66"/>
      <c r="OWX1" s="66"/>
      <c r="OWY1" s="66"/>
      <c r="OWZ1" s="66"/>
      <c r="OXA1" s="66"/>
      <c r="OXB1" s="66"/>
      <c r="OXC1" s="66"/>
      <c r="OXD1" s="66"/>
      <c r="OXE1" s="66"/>
      <c r="OXF1" s="66"/>
      <c r="OXG1" s="66"/>
      <c r="OXH1" s="66"/>
      <c r="OXI1" s="66"/>
      <c r="OXJ1" s="66"/>
      <c r="OXK1" s="66"/>
      <c r="OXL1" s="66"/>
      <c r="OXM1" s="66"/>
      <c r="OXN1" s="66"/>
      <c r="OXO1" s="66"/>
      <c r="OXP1" s="66"/>
      <c r="OXQ1" s="66"/>
      <c r="OXR1" s="66"/>
      <c r="OXS1" s="66"/>
      <c r="OXT1" s="66"/>
      <c r="OXU1" s="66"/>
      <c r="OXV1" s="66"/>
      <c r="OXW1" s="66"/>
      <c r="OXX1" s="66"/>
      <c r="OXY1" s="66"/>
      <c r="OXZ1" s="66"/>
      <c r="OYA1" s="66"/>
      <c r="OYB1" s="66"/>
      <c r="OYC1" s="66"/>
      <c r="OYD1" s="66"/>
      <c r="OYE1" s="66"/>
      <c r="OYF1" s="66"/>
      <c r="OYG1" s="66"/>
      <c r="OYH1" s="66"/>
      <c r="OYI1" s="66"/>
      <c r="OYJ1" s="66"/>
      <c r="OYK1" s="66"/>
      <c r="OYL1" s="66"/>
      <c r="OYM1" s="66"/>
      <c r="OYN1" s="66"/>
      <c r="OYO1" s="66"/>
      <c r="OYP1" s="66"/>
      <c r="OYQ1" s="66"/>
      <c r="OYR1" s="66"/>
      <c r="OYS1" s="66"/>
      <c r="OYT1" s="66"/>
      <c r="OYU1" s="66"/>
      <c r="OYV1" s="66"/>
      <c r="OYW1" s="66"/>
      <c r="OYX1" s="66"/>
      <c r="OYY1" s="66"/>
      <c r="OYZ1" s="66"/>
      <c r="OZA1" s="66"/>
      <c r="OZB1" s="66"/>
      <c r="OZC1" s="66"/>
      <c r="OZD1" s="66"/>
      <c r="OZE1" s="66"/>
      <c r="OZF1" s="66"/>
      <c r="OZG1" s="66"/>
      <c r="OZH1" s="66"/>
      <c r="OZI1" s="66"/>
      <c r="OZJ1" s="66"/>
      <c r="OZK1" s="66"/>
      <c r="OZL1" s="66"/>
      <c r="OZM1" s="66"/>
      <c r="OZN1" s="66"/>
      <c r="OZO1" s="66"/>
      <c r="OZP1" s="66"/>
      <c r="OZQ1" s="66"/>
      <c r="OZR1" s="66"/>
      <c r="OZS1" s="66"/>
      <c r="OZT1" s="66"/>
      <c r="OZU1" s="66"/>
      <c r="OZV1" s="66"/>
      <c r="OZW1" s="66"/>
      <c r="OZX1" s="66"/>
      <c r="OZY1" s="66"/>
      <c r="OZZ1" s="66"/>
      <c r="PAA1" s="66"/>
      <c r="PAB1" s="66"/>
      <c r="PAC1" s="66"/>
      <c r="PAD1" s="66"/>
      <c r="PAE1" s="66"/>
      <c r="PAF1" s="66"/>
      <c r="PAG1" s="66"/>
      <c r="PAH1" s="66"/>
      <c r="PAI1" s="66"/>
      <c r="PAJ1" s="66"/>
      <c r="PAK1" s="66"/>
      <c r="PAL1" s="66"/>
      <c r="PAM1" s="66"/>
      <c r="PAN1" s="66"/>
      <c r="PAO1" s="66"/>
      <c r="PAP1" s="66"/>
      <c r="PAQ1" s="66"/>
      <c r="PAR1" s="66"/>
      <c r="PAS1" s="66"/>
      <c r="PAT1" s="66"/>
      <c r="PAU1" s="66"/>
      <c r="PAV1" s="66"/>
      <c r="PAW1" s="66"/>
      <c r="PAX1" s="66"/>
      <c r="PAY1" s="66"/>
      <c r="PAZ1" s="66"/>
      <c r="PBA1" s="66"/>
      <c r="PBB1" s="66"/>
      <c r="PBC1" s="66"/>
      <c r="PBD1" s="66"/>
      <c r="PBE1" s="66"/>
      <c r="PBF1" s="66"/>
      <c r="PBG1" s="66"/>
      <c r="PBH1" s="66"/>
      <c r="PBI1" s="66"/>
      <c r="PBJ1" s="66"/>
      <c r="PBK1" s="66"/>
      <c r="PBL1" s="66"/>
      <c r="PBM1" s="66"/>
      <c r="PBN1" s="66"/>
      <c r="PBO1" s="66"/>
      <c r="PBP1" s="66"/>
      <c r="PBQ1" s="66"/>
      <c r="PBR1" s="66"/>
      <c r="PBS1" s="66"/>
      <c r="PBT1" s="66"/>
      <c r="PBU1" s="66"/>
      <c r="PBV1" s="66"/>
      <c r="PBW1" s="66"/>
      <c r="PBX1" s="66"/>
      <c r="PBY1" s="66"/>
      <c r="PBZ1" s="66"/>
      <c r="PCA1" s="66"/>
      <c r="PCB1" s="66"/>
      <c r="PCC1" s="66"/>
      <c r="PCD1" s="66"/>
      <c r="PCE1" s="66"/>
      <c r="PCF1" s="66"/>
      <c r="PCG1" s="66"/>
      <c r="PCH1" s="66"/>
      <c r="PCI1" s="66"/>
      <c r="PCJ1" s="66"/>
      <c r="PCK1" s="66"/>
      <c r="PCL1" s="66"/>
      <c r="PCM1" s="66"/>
      <c r="PCN1" s="66"/>
      <c r="PCO1" s="66"/>
      <c r="PCP1" s="66"/>
      <c r="PCQ1" s="66"/>
      <c r="PCR1" s="66"/>
      <c r="PCS1" s="66"/>
      <c r="PCT1" s="66"/>
      <c r="PCU1" s="66"/>
      <c r="PCV1" s="66"/>
      <c r="PCW1" s="66"/>
      <c r="PCX1" s="66"/>
      <c r="PCY1" s="66"/>
      <c r="PCZ1" s="66"/>
      <c r="PDA1" s="66"/>
      <c r="PDB1" s="66"/>
      <c r="PDC1" s="66"/>
      <c r="PDD1" s="66"/>
      <c r="PDE1" s="66"/>
      <c r="PDF1" s="66"/>
      <c r="PDG1" s="66"/>
      <c r="PDH1" s="66"/>
      <c r="PDI1" s="66"/>
      <c r="PDJ1" s="66"/>
      <c r="PDK1" s="66"/>
      <c r="PDL1" s="66"/>
      <c r="PDM1" s="66"/>
      <c r="PDN1" s="66"/>
      <c r="PDO1" s="66"/>
      <c r="PDP1" s="66"/>
      <c r="PDQ1" s="66"/>
      <c r="PDR1" s="66"/>
      <c r="PDS1" s="66"/>
      <c r="PDT1" s="66"/>
      <c r="PDU1" s="66"/>
      <c r="PDV1" s="66"/>
      <c r="PDW1" s="66"/>
      <c r="PDX1" s="66"/>
      <c r="PDY1" s="66"/>
      <c r="PDZ1" s="66"/>
      <c r="PEA1" s="66"/>
      <c r="PEB1" s="66"/>
      <c r="PEC1" s="66"/>
      <c r="PED1" s="66"/>
      <c r="PEE1" s="66"/>
      <c r="PEF1" s="66"/>
      <c r="PEG1" s="66"/>
      <c r="PEH1" s="66"/>
      <c r="PEI1" s="66"/>
      <c r="PEJ1" s="66"/>
      <c r="PEK1" s="66"/>
      <c r="PEL1" s="66"/>
      <c r="PEM1" s="66"/>
      <c r="PEN1" s="66"/>
      <c r="PEO1" s="66"/>
      <c r="PEP1" s="66"/>
      <c r="PEQ1" s="66"/>
      <c r="PER1" s="66"/>
      <c r="PES1" s="66"/>
      <c r="PET1" s="66"/>
      <c r="PEU1" s="66"/>
      <c r="PEV1" s="66"/>
      <c r="PEW1" s="66"/>
      <c r="PEX1" s="66"/>
      <c r="PEY1" s="66"/>
      <c r="PEZ1" s="66"/>
      <c r="PFA1" s="66"/>
      <c r="PFB1" s="66"/>
      <c r="PFC1" s="66"/>
      <c r="PFD1" s="66"/>
      <c r="PFE1" s="66"/>
      <c r="PFF1" s="66"/>
      <c r="PFG1" s="66"/>
      <c r="PFH1" s="66"/>
      <c r="PFI1" s="66"/>
      <c r="PFJ1" s="66"/>
      <c r="PFK1" s="66"/>
      <c r="PFL1" s="66"/>
      <c r="PFM1" s="66"/>
      <c r="PFN1" s="66"/>
      <c r="PFO1" s="66"/>
      <c r="PFP1" s="66"/>
      <c r="PFQ1" s="66"/>
      <c r="PFR1" s="66"/>
      <c r="PFS1" s="66"/>
      <c r="PFT1" s="66"/>
      <c r="PFU1" s="66"/>
      <c r="PFV1" s="66"/>
      <c r="PFW1" s="66"/>
      <c r="PFX1" s="66"/>
      <c r="PFY1" s="66"/>
      <c r="PFZ1" s="66"/>
      <c r="PGA1" s="66"/>
      <c r="PGB1" s="66"/>
      <c r="PGC1" s="66"/>
      <c r="PGD1" s="66"/>
      <c r="PGE1" s="66"/>
      <c r="PGF1" s="66"/>
      <c r="PGG1" s="66"/>
      <c r="PGH1" s="66"/>
      <c r="PGI1" s="66"/>
      <c r="PGJ1" s="66"/>
      <c r="PGK1" s="66"/>
      <c r="PGL1" s="66"/>
      <c r="PGM1" s="66"/>
      <c r="PGN1" s="66"/>
      <c r="PGO1" s="66"/>
      <c r="PGP1" s="66"/>
      <c r="PGQ1" s="66"/>
      <c r="PGR1" s="66"/>
      <c r="PGS1" s="66"/>
      <c r="PGT1" s="66"/>
      <c r="PGU1" s="66"/>
      <c r="PGV1" s="66"/>
      <c r="PGW1" s="66"/>
      <c r="PGX1" s="66"/>
      <c r="PGY1" s="66"/>
      <c r="PGZ1" s="66"/>
      <c r="PHA1" s="66"/>
      <c r="PHB1" s="66"/>
      <c r="PHC1" s="66"/>
      <c r="PHD1" s="66"/>
      <c r="PHE1" s="66"/>
      <c r="PHF1" s="66"/>
      <c r="PHG1" s="66"/>
      <c r="PHH1" s="66"/>
      <c r="PHI1" s="66"/>
      <c r="PHJ1" s="66"/>
      <c r="PHK1" s="66"/>
      <c r="PHL1" s="66"/>
      <c r="PHM1" s="66"/>
      <c r="PHN1" s="66"/>
      <c r="PHO1" s="66"/>
      <c r="PHP1" s="66"/>
      <c r="PHQ1" s="66"/>
      <c r="PHR1" s="66"/>
      <c r="PHS1" s="66"/>
      <c r="PHT1" s="66"/>
      <c r="PHU1" s="66"/>
      <c r="PHV1" s="66"/>
      <c r="PHW1" s="66"/>
      <c r="PHX1" s="66"/>
      <c r="PHY1" s="66"/>
      <c r="PHZ1" s="66"/>
      <c r="PIA1" s="66"/>
      <c r="PIB1" s="66"/>
      <c r="PIC1" s="66"/>
      <c r="PID1" s="66"/>
      <c r="PIE1" s="66"/>
      <c r="PIF1" s="66"/>
      <c r="PIG1" s="66"/>
      <c r="PIH1" s="66"/>
      <c r="PII1" s="66"/>
      <c r="PIJ1" s="66"/>
      <c r="PIK1" s="66"/>
      <c r="PIL1" s="66"/>
      <c r="PIM1" s="66"/>
      <c r="PIN1" s="66"/>
      <c r="PIO1" s="66"/>
      <c r="PIP1" s="66"/>
      <c r="PIQ1" s="66"/>
      <c r="PIR1" s="66"/>
      <c r="PIS1" s="66"/>
      <c r="PIT1" s="66"/>
      <c r="PIU1" s="66"/>
      <c r="PIV1" s="66"/>
      <c r="PIW1" s="66"/>
      <c r="PIX1" s="66"/>
      <c r="PIY1" s="66"/>
      <c r="PIZ1" s="66"/>
      <c r="PJA1" s="66"/>
      <c r="PJB1" s="66"/>
      <c r="PJC1" s="66"/>
      <c r="PJD1" s="66"/>
      <c r="PJE1" s="66"/>
      <c r="PJF1" s="66"/>
      <c r="PJG1" s="66"/>
      <c r="PJH1" s="66"/>
      <c r="PJI1" s="66"/>
      <c r="PJJ1" s="66"/>
      <c r="PJK1" s="66"/>
      <c r="PJL1" s="66"/>
      <c r="PJM1" s="66"/>
      <c r="PJN1" s="66"/>
      <c r="PJO1" s="66"/>
      <c r="PJP1" s="66"/>
      <c r="PJQ1" s="66"/>
      <c r="PJR1" s="66"/>
      <c r="PJS1" s="66"/>
      <c r="PJT1" s="66"/>
      <c r="PJU1" s="66"/>
      <c r="PJV1" s="66"/>
      <c r="PJW1" s="66"/>
      <c r="PJX1" s="66"/>
      <c r="PJY1" s="66"/>
      <c r="PJZ1" s="66"/>
      <c r="PKA1" s="66"/>
      <c r="PKB1" s="66"/>
      <c r="PKC1" s="66"/>
      <c r="PKD1" s="66"/>
      <c r="PKE1" s="66"/>
      <c r="PKF1" s="66"/>
      <c r="PKG1" s="66"/>
      <c r="PKH1" s="66"/>
      <c r="PKI1" s="66"/>
      <c r="PKJ1" s="66"/>
      <c r="PKK1" s="66"/>
      <c r="PKL1" s="66"/>
      <c r="PKM1" s="66"/>
      <c r="PKN1" s="66"/>
      <c r="PKO1" s="66"/>
      <c r="PKP1" s="66"/>
      <c r="PKQ1" s="66"/>
      <c r="PKR1" s="66"/>
      <c r="PKS1" s="66"/>
      <c r="PKT1" s="66"/>
      <c r="PKU1" s="66"/>
      <c r="PKV1" s="66"/>
      <c r="PKW1" s="66"/>
      <c r="PKX1" s="66"/>
      <c r="PKY1" s="66"/>
      <c r="PKZ1" s="66"/>
      <c r="PLA1" s="66"/>
      <c r="PLB1" s="66"/>
      <c r="PLC1" s="66"/>
      <c r="PLD1" s="66"/>
      <c r="PLE1" s="66"/>
      <c r="PLF1" s="66"/>
      <c r="PLG1" s="66"/>
      <c r="PLH1" s="66"/>
      <c r="PLI1" s="66"/>
      <c r="PLJ1" s="66"/>
      <c r="PLK1" s="66"/>
      <c r="PLL1" s="66"/>
      <c r="PLM1" s="66"/>
      <c r="PLN1" s="66"/>
      <c r="PLO1" s="66"/>
      <c r="PLP1" s="66"/>
      <c r="PLQ1" s="66"/>
      <c r="PLR1" s="66"/>
      <c r="PLS1" s="66"/>
      <c r="PLT1" s="66"/>
      <c r="PLU1" s="66"/>
      <c r="PLV1" s="66"/>
      <c r="PLW1" s="66"/>
      <c r="PLX1" s="66"/>
      <c r="PLY1" s="66"/>
      <c r="PLZ1" s="66"/>
      <c r="PMA1" s="66"/>
      <c r="PMB1" s="66"/>
      <c r="PMC1" s="66"/>
      <c r="PMD1" s="66"/>
      <c r="PME1" s="66"/>
      <c r="PMF1" s="66"/>
      <c r="PMG1" s="66"/>
      <c r="PMH1" s="66"/>
      <c r="PMI1" s="66"/>
      <c r="PMJ1" s="66"/>
      <c r="PMK1" s="66"/>
      <c r="PML1" s="66"/>
      <c r="PMM1" s="66"/>
      <c r="PMN1" s="66"/>
      <c r="PMO1" s="66"/>
      <c r="PMP1" s="66"/>
      <c r="PMQ1" s="66"/>
      <c r="PMR1" s="66"/>
      <c r="PMS1" s="66"/>
      <c r="PMT1" s="66"/>
      <c r="PMU1" s="66"/>
      <c r="PMV1" s="66"/>
      <c r="PMW1" s="66"/>
      <c r="PMX1" s="66"/>
      <c r="PMY1" s="66"/>
      <c r="PMZ1" s="66"/>
      <c r="PNA1" s="66"/>
      <c r="PNB1" s="66"/>
      <c r="PNC1" s="66"/>
      <c r="PND1" s="66"/>
      <c r="PNE1" s="66"/>
      <c r="PNF1" s="66"/>
      <c r="PNG1" s="66"/>
      <c r="PNH1" s="66"/>
      <c r="PNI1" s="66"/>
      <c r="PNJ1" s="66"/>
      <c r="PNK1" s="66"/>
      <c r="PNL1" s="66"/>
      <c r="PNM1" s="66"/>
      <c r="PNN1" s="66"/>
      <c r="PNO1" s="66"/>
      <c r="PNP1" s="66"/>
      <c r="PNQ1" s="66"/>
      <c r="PNR1" s="66"/>
      <c r="PNS1" s="66"/>
      <c r="PNT1" s="66"/>
      <c r="PNU1" s="66"/>
      <c r="PNV1" s="66"/>
      <c r="PNW1" s="66"/>
      <c r="PNX1" s="66"/>
      <c r="PNY1" s="66"/>
      <c r="PNZ1" s="66"/>
      <c r="POA1" s="66"/>
      <c r="POB1" s="66"/>
      <c r="POC1" s="66"/>
      <c r="POD1" s="66"/>
      <c r="POE1" s="66"/>
      <c r="POF1" s="66"/>
      <c r="POG1" s="66"/>
      <c r="POH1" s="66"/>
      <c r="POI1" s="66"/>
      <c r="POJ1" s="66"/>
      <c r="POK1" s="66"/>
      <c r="POL1" s="66"/>
      <c r="POM1" s="66"/>
      <c r="PON1" s="66"/>
      <c r="POO1" s="66"/>
      <c r="POP1" s="66"/>
      <c r="POQ1" s="66"/>
      <c r="POR1" s="66"/>
      <c r="POS1" s="66"/>
      <c r="POT1" s="66"/>
      <c r="POU1" s="66"/>
      <c r="POV1" s="66"/>
      <c r="POW1" s="66"/>
      <c r="POX1" s="66"/>
      <c r="POY1" s="66"/>
      <c r="POZ1" s="66"/>
      <c r="PPA1" s="66"/>
      <c r="PPB1" s="66"/>
      <c r="PPC1" s="66"/>
      <c r="PPD1" s="66"/>
      <c r="PPE1" s="66"/>
      <c r="PPF1" s="66"/>
      <c r="PPG1" s="66"/>
      <c r="PPH1" s="66"/>
      <c r="PPI1" s="66"/>
      <c r="PPJ1" s="66"/>
      <c r="PPK1" s="66"/>
      <c r="PPL1" s="66"/>
      <c r="PPM1" s="66"/>
      <c r="PPN1" s="66"/>
      <c r="PPO1" s="66"/>
      <c r="PPP1" s="66"/>
      <c r="PPQ1" s="66"/>
      <c r="PPR1" s="66"/>
      <c r="PPS1" s="66"/>
      <c r="PPT1" s="66"/>
      <c r="PPU1" s="66"/>
      <c r="PPV1" s="66"/>
      <c r="PPW1" s="66"/>
      <c r="PPX1" s="66"/>
      <c r="PPY1" s="66"/>
      <c r="PPZ1" s="66"/>
      <c r="PQA1" s="66"/>
      <c r="PQB1" s="66"/>
      <c r="PQC1" s="66"/>
      <c r="PQD1" s="66"/>
      <c r="PQE1" s="66"/>
      <c r="PQF1" s="66"/>
      <c r="PQG1" s="66"/>
      <c r="PQH1" s="66"/>
      <c r="PQI1" s="66"/>
      <c r="PQJ1" s="66"/>
      <c r="PQK1" s="66"/>
      <c r="PQL1" s="66"/>
      <c r="PQM1" s="66"/>
      <c r="PQN1" s="66"/>
      <c r="PQO1" s="66"/>
      <c r="PQP1" s="66"/>
      <c r="PQQ1" s="66"/>
      <c r="PQR1" s="66"/>
      <c r="PQS1" s="66"/>
      <c r="PQT1" s="66"/>
      <c r="PQU1" s="66"/>
      <c r="PQV1" s="66"/>
      <c r="PQW1" s="66"/>
      <c r="PQX1" s="66"/>
      <c r="PQY1" s="66"/>
      <c r="PQZ1" s="66"/>
      <c r="PRA1" s="66"/>
      <c r="PRB1" s="66"/>
      <c r="PRC1" s="66"/>
      <c r="PRD1" s="66"/>
      <c r="PRE1" s="66"/>
      <c r="PRF1" s="66"/>
      <c r="PRG1" s="66"/>
      <c r="PRH1" s="66"/>
      <c r="PRI1" s="66"/>
      <c r="PRJ1" s="66"/>
      <c r="PRK1" s="66"/>
      <c r="PRL1" s="66"/>
      <c r="PRM1" s="66"/>
      <c r="PRN1" s="66"/>
      <c r="PRO1" s="66"/>
      <c r="PRP1" s="66"/>
      <c r="PRQ1" s="66"/>
      <c r="PRR1" s="66"/>
      <c r="PRS1" s="66"/>
      <c r="PRT1" s="66"/>
      <c r="PRU1" s="66"/>
      <c r="PRV1" s="66"/>
      <c r="PRW1" s="66"/>
      <c r="PRX1" s="66"/>
      <c r="PRY1" s="66"/>
      <c r="PRZ1" s="66"/>
      <c r="PSA1" s="66"/>
      <c r="PSB1" s="66"/>
      <c r="PSC1" s="66"/>
      <c r="PSD1" s="66"/>
      <c r="PSE1" s="66"/>
      <c r="PSF1" s="66"/>
      <c r="PSG1" s="66"/>
      <c r="PSH1" s="66"/>
      <c r="PSI1" s="66"/>
      <c r="PSJ1" s="66"/>
      <c r="PSK1" s="66"/>
      <c r="PSL1" s="66"/>
      <c r="PSM1" s="66"/>
      <c r="PSN1" s="66"/>
      <c r="PSO1" s="66"/>
      <c r="PSP1" s="66"/>
      <c r="PSQ1" s="66"/>
      <c r="PSR1" s="66"/>
      <c r="PSS1" s="66"/>
      <c r="PST1" s="66"/>
      <c r="PSU1" s="66"/>
      <c r="PSV1" s="66"/>
      <c r="PSW1" s="66"/>
      <c r="PSX1" s="66"/>
      <c r="PSY1" s="66"/>
      <c r="PSZ1" s="66"/>
      <c r="PTA1" s="66"/>
      <c r="PTB1" s="66"/>
      <c r="PTC1" s="66"/>
      <c r="PTD1" s="66"/>
      <c r="PTE1" s="66"/>
      <c r="PTF1" s="66"/>
      <c r="PTG1" s="66"/>
      <c r="PTH1" s="66"/>
      <c r="PTI1" s="66"/>
      <c r="PTJ1" s="66"/>
      <c r="PTK1" s="66"/>
      <c r="PTL1" s="66"/>
      <c r="PTM1" s="66"/>
      <c r="PTN1" s="66"/>
      <c r="PTO1" s="66"/>
      <c r="PTP1" s="66"/>
      <c r="PTQ1" s="66"/>
      <c r="PTR1" s="66"/>
      <c r="PTS1" s="66"/>
      <c r="PTT1" s="66"/>
      <c r="PTU1" s="66"/>
      <c r="PTV1" s="66"/>
      <c r="PTW1" s="66"/>
      <c r="PTX1" s="66"/>
      <c r="PTY1" s="66"/>
      <c r="PTZ1" s="66"/>
      <c r="PUA1" s="66"/>
      <c r="PUB1" s="66"/>
      <c r="PUC1" s="66"/>
      <c r="PUD1" s="66"/>
      <c r="PUE1" s="66"/>
      <c r="PUF1" s="66"/>
      <c r="PUG1" s="66"/>
      <c r="PUH1" s="66"/>
      <c r="PUI1" s="66"/>
      <c r="PUJ1" s="66"/>
      <c r="PUK1" s="66"/>
      <c r="PUL1" s="66"/>
      <c r="PUM1" s="66"/>
      <c r="PUN1" s="66"/>
      <c r="PUO1" s="66"/>
      <c r="PUP1" s="66"/>
      <c r="PUQ1" s="66"/>
      <c r="PUR1" s="66"/>
      <c r="PUS1" s="66"/>
      <c r="PUT1" s="66"/>
      <c r="PUU1" s="66"/>
      <c r="PUV1" s="66"/>
      <c r="PUW1" s="66"/>
      <c r="PUX1" s="66"/>
      <c r="PUY1" s="66"/>
      <c r="PUZ1" s="66"/>
      <c r="PVA1" s="66"/>
      <c r="PVB1" s="66"/>
      <c r="PVC1" s="66"/>
      <c r="PVD1" s="66"/>
      <c r="PVE1" s="66"/>
      <c r="PVF1" s="66"/>
      <c r="PVG1" s="66"/>
      <c r="PVH1" s="66"/>
      <c r="PVI1" s="66"/>
      <c r="PVJ1" s="66"/>
      <c r="PVK1" s="66"/>
      <c r="PVL1" s="66"/>
      <c r="PVM1" s="66"/>
      <c r="PVN1" s="66"/>
      <c r="PVO1" s="66"/>
      <c r="PVP1" s="66"/>
      <c r="PVQ1" s="66"/>
      <c r="PVR1" s="66"/>
      <c r="PVS1" s="66"/>
      <c r="PVT1" s="66"/>
      <c r="PVU1" s="66"/>
      <c r="PVV1" s="66"/>
      <c r="PVW1" s="66"/>
      <c r="PVX1" s="66"/>
      <c r="PVY1" s="66"/>
      <c r="PVZ1" s="66"/>
      <c r="PWA1" s="66"/>
      <c r="PWB1" s="66"/>
      <c r="PWC1" s="66"/>
      <c r="PWD1" s="66"/>
      <c r="PWE1" s="66"/>
      <c r="PWF1" s="66"/>
      <c r="PWG1" s="66"/>
      <c r="PWH1" s="66"/>
      <c r="PWI1" s="66"/>
      <c r="PWJ1" s="66"/>
      <c r="PWK1" s="66"/>
      <c r="PWL1" s="66"/>
      <c r="PWM1" s="66"/>
      <c r="PWN1" s="66"/>
      <c r="PWO1" s="66"/>
      <c r="PWP1" s="66"/>
      <c r="PWQ1" s="66"/>
      <c r="PWR1" s="66"/>
      <c r="PWS1" s="66"/>
      <c r="PWT1" s="66"/>
      <c r="PWU1" s="66"/>
      <c r="PWV1" s="66"/>
      <c r="PWW1" s="66"/>
      <c r="PWX1" s="66"/>
      <c r="PWY1" s="66"/>
      <c r="PWZ1" s="66"/>
      <c r="PXA1" s="66"/>
      <c r="PXB1" s="66"/>
      <c r="PXC1" s="66"/>
      <c r="PXD1" s="66"/>
      <c r="PXE1" s="66"/>
      <c r="PXF1" s="66"/>
      <c r="PXG1" s="66"/>
      <c r="PXH1" s="66"/>
      <c r="PXI1" s="66"/>
      <c r="PXJ1" s="66"/>
      <c r="PXK1" s="66"/>
      <c r="PXL1" s="66"/>
      <c r="PXM1" s="66"/>
      <c r="PXN1" s="66"/>
      <c r="PXO1" s="66"/>
      <c r="PXP1" s="66"/>
      <c r="PXQ1" s="66"/>
      <c r="PXR1" s="66"/>
      <c r="PXS1" s="66"/>
      <c r="PXT1" s="66"/>
      <c r="PXU1" s="66"/>
      <c r="PXV1" s="66"/>
      <c r="PXW1" s="66"/>
      <c r="PXX1" s="66"/>
      <c r="PXY1" s="66"/>
      <c r="PXZ1" s="66"/>
      <c r="PYA1" s="66"/>
      <c r="PYB1" s="66"/>
      <c r="PYC1" s="66"/>
      <c r="PYD1" s="66"/>
      <c r="PYE1" s="66"/>
      <c r="PYF1" s="66"/>
      <c r="PYG1" s="66"/>
      <c r="PYH1" s="66"/>
      <c r="PYI1" s="66"/>
      <c r="PYJ1" s="66"/>
      <c r="PYK1" s="66"/>
      <c r="PYL1" s="66"/>
      <c r="PYM1" s="66"/>
      <c r="PYN1" s="66"/>
      <c r="PYO1" s="66"/>
      <c r="PYP1" s="66"/>
      <c r="PYQ1" s="66"/>
      <c r="PYR1" s="66"/>
      <c r="PYS1" s="66"/>
      <c r="PYT1" s="66"/>
      <c r="PYU1" s="66"/>
      <c r="PYV1" s="66"/>
      <c r="PYW1" s="66"/>
      <c r="PYX1" s="66"/>
      <c r="PYY1" s="66"/>
      <c r="PYZ1" s="66"/>
      <c r="PZA1" s="66"/>
      <c r="PZB1" s="66"/>
      <c r="PZC1" s="66"/>
      <c r="PZD1" s="66"/>
      <c r="PZE1" s="66"/>
      <c r="PZF1" s="66"/>
      <c r="PZG1" s="66"/>
      <c r="PZH1" s="66"/>
      <c r="PZI1" s="66"/>
      <c r="PZJ1" s="66"/>
      <c r="PZK1" s="66"/>
      <c r="PZL1" s="66"/>
      <c r="PZM1" s="66"/>
      <c r="PZN1" s="66"/>
      <c r="PZO1" s="66"/>
      <c r="PZP1" s="66"/>
      <c r="PZQ1" s="66"/>
      <c r="PZR1" s="66"/>
      <c r="PZS1" s="66"/>
      <c r="PZT1" s="66"/>
      <c r="PZU1" s="66"/>
      <c r="PZV1" s="66"/>
      <c r="PZW1" s="66"/>
      <c r="PZX1" s="66"/>
      <c r="PZY1" s="66"/>
      <c r="PZZ1" s="66"/>
      <c r="QAA1" s="66"/>
      <c r="QAB1" s="66"/>
      <c r="QAC1" s="66"/>
      <c r="QAD1" s="66"/>
      <c r="QAE1" s="66"/>
      <c r="QAF1" s="66"/>
      <c r="QAG1" s="66"/>
      <c r="QAH1" s="66"/>
      <c r="QAI1" s="66"/>
      <c r="QAJ1" s="66"/>
      <c r="QAK1" s="66"/>
      <c r="QAL1" s="66"/>
      <c r="QAM1" s="66"/>
      <c r="QAN1" s="66"/>
      <c r="QAO1" s="66"/>
      <c r="QAP1" s="66"/>
      <c r="QAQ1" s="66"/>
      <c r="QAR1" s="66"/>
      <c r="QAS1" s="66"/>
      <c r="QAT1" s="66"/>
      <c r="QAU1" s="66"/>
      <c r="QAV1" s="66"/>
      <c r="QAW1" s="66"/>
      <c r="QAX1" s="66"/>
      <c r="QAY1" s="66"/>
      <c r="QAZ1" s="66"/>
      <c r="QBA1" s="66"/>
      <c r="QBB1" s="66"/>
      <c r="QBC1" s="66"/>
      <c r="QBD1" s="66"/>
      <c r="QBE1" s="66"/>
      <c r="QBF1" s="66"/>
      <c r="QBG1" s="66"/>
      <c r="QBH1" s="66"/>
      <c r="QBI1" s="66"/>
      <c r="QBJ1" s="66"/>
      <c r="QBK1" s="66"/>
      <c r="QBL1" s="66"/>
      <c r="QBM1" s="66"/>
      <c r="QBN1" s="66"/>
      <c r="QBO1" s="66"/>
      <c r="QBP1" s="66"/>
      <c r="QBQ1" s="66"/>
      <c r="QBR1" s="66"/>
      <c r="QBS1" s="66"/>
      <c r="QBT1" s="66"/>
      <c r="QBU1" s="66"/>
      <c r="QBV1" s="66"/>
      <c r="QBW1" s="66"/>
      <c r="QBX1" s="66"/>
      <c r="QBY1" s="66"/>
      <c r="QBZ1" s="66"/>
      <c r="QCA1" s="66"/>
      <c r="QCB1" s="66"/>
      <c r="QCC1" s="66"/>
      <c r="QCD1" s="66"/>
      <c r="QCE1" s="66"/>
      <c r="QCF1" s="66"/>
      <c r="QCG1" s="66"/>
      <c r="QCH1" s="66"/>
      <c r="QCI1" s="66"/>
      <c r="QCJ1" s="66"/>
      <c r="QCK1" s="66"/>
      <c r="QCL1" s="66"/>
      <c r="QCM1" s="66"/>
      <c r="QCN1" s="66"/>
      <c r="QCO1" s="66"/>
      <c r="QCP1" s="66"/>
      <c r="QCQ1" s="66"/>
      <c r="QCR1" s="66"/>
      <c r="QCS1" s="66"/>
      <c r="QCT1" s="66"/>
      <c r="QCU1" s="66"/>
      <c r="QCV1" s="66"/>
      <c r="QCW1" s="66"/>
      <c r="QCX1" s="66"/>
      <c r="QCY1" s="66"/>
      <c r="QCZ1" s="66"/>
      <c r="QDA1" s="66"/>
      <c r="QDB1" s="66"/>
      <c r="QDC1" s="66"/>
      <c r="QDD1" s="66"/>
      <c r="QDE1" s="66"/>
      <c r="QDF1" s="66"/>
      <c r="QDG1" s="66"/>
      <c r="QDH1" s="66"/>
      <c r="QDI1" s="66"/>
      <c r="QDJ1" s="66"/>
      <c r="QDK1" s="66"/>
      <c r="QDL1" s="66"/>
      <c r="QDM1" s="66"/>
      <c r="QDN1" s="66"/>
      <c r="QDO1" s="66"/>
      <c r="QDP1" s="66"/>
      <c r="QDQ1" s="66"/>
      <c r="QDR1" s="66"/>
      <c r="QDS1" s="66"/>
      <c r="QDT1" s="66"/>
      <c r="QDU1" s="66"/>
      <c r="QDV1" s="66"/>
      <c r="QDW1" s="66"/>
      <c r="QDX1" s="66"/>
      <c r="QDY1" s="66"/>
      <c r="QDZ1" s="66"/>
      <c r="QEA1" s="66"/>
      <c r="QEB1" s="66"/>
      <c r="QEC1" s="66"/>
      <c r="QED1" s="66"/>
      <c r="QEE1" s="66"/>
      <c r="QEF1" s="66"/>
      <c r="QEG1" s="66"/>
      <c r="QEH1" s="66"/>
      <c r="QEI1" s="66"/>
      <c r="QEJ1" s="66"/>
      <c r="QEK1" s="66"/>
      <c r="QEL1" s="66"/>
      <c r="QEM1" s="66"/>
      <c r="QEN1" s="66"/>
      <c r="QEO1" s="66"/>
      <c r="QEP1" s="66"/>
      <c r="QEQ1" s="66"/>
      <c r="QER1" s="66"/>
      <c r="QES1" s="66"/>
      <c r="QET1" s="66"/>
      <c r="QEU1" s="66"/>
      <c r="QEV1" s="66"/>
      <c r="QEW1" s="66"/>
      <c r="QEX1" s="66"/>
      <c r="QEY1" s="66"/>
      <c r="QEZ1" s="66"/>
      <c r="QFA1" s="66"/>
      <c r="QFB1" s="66"/>
      <c r="QFC1" s="66"/>
      <c r="QFD1" s="66"/>
      <c r="QFE1" s="66"/>
      <c r="QFF1" s="66"/>
      <c r="QFG1" s="66"/>
      <c r="QFH1" s="66"/>
      <c r="QFI1" s="66"/>
      <c r="QFJ1" s="66"/>
      <c r="QFK1" s="66"/>
      <c r="QFL1" s="66"/>
      <c r="QFM1" s="66"/>
      <c r="QFN1" s="66"/>
      <c r="QFO1" s="66"/>
      <c r="QFP1" s="66"/>
      <c r="QFQ1" s="66"/>
      <c r="QFR1" s="66"/>
      <c r="QFS1" s="66"/>
      <c r="QFT1" s="66"/>
      <c r="QFU1" s="66"/>
      <c r="QFV1" s="66"/>
      <c r="QFW1" s="66"/>
      <c r="QFX1" s="66"/>
      <c r="QFY1" s="66"/>
      <c r="QFZ1" s="66"/>
      <c r="QGA1" s="66"/>
      <c r="QGB1" s="66"/>
      <c r="QGC1" s="66"/>
      <c r="QGD1" s="66"/>
      <c r="QGE1" s="66"/>
      <c r="QGF1" s="66"/>
      <c r="QGG1" s="66"/>
      <c r="QGH1" s="66"/>
      <c r="QGI1" s="66"/>
      <c r="QGJ1" s="66"/>
      <c r="QGK1" s="66"/>
      <c r="QGL1" s="66"/>
      <c r="QGM1" s="66"/>
      <c r="QGN1" s="66"/>
      <c r="QGO1" s="66"/>
      <c r="QGP1" s="66"/>
      <c r="QGQ1" s="66"/>
      <c r="QGR1" s="66"/>
      <c r="QGS1" s="66"/>
      <c r="QGT1" s="66"/>
      <c r="QGU1" s="66"/>
      <c r="QGV1" s="66"/>
      <c r="QGW1" s="66"/>
      <c r="QGX1" s="66"/>
      <c r="QGY1" s="66"/>
      <c r="QGZ1" s="66"/>
      <c r="QHA1" s="66"/>
      <c r="QHB1" s="66"/>
      <c r="QHC1" s="66"/>
      <c r="QHD1" s="66"/>
      <c r="QHE1" s="66"/>
      <c r="QHF1" s="66"/>
      <c r="QHG1" s="66"/>
      <c r="QHH1" s="66"/>
      <c r="QHI1" s="66"/>
      <c r="QHJ1" s="66"/>
      <c r="QHK1" s="66"/>
      <c r="QHL1" s="66"/>
      <c r="QHM1" s="66"/>
      <c r="QHN1" s="66"/>
      <c r="QHO1" s="66"/>
      <c r="QHP1" s="66"/>
      <c r="QHQ1" s="66"/>
      <c r="QHR1" s="66"/>
      <c r="QHS1" s="66"/>
      <c r="QHT1" s="66"/>
      <c r="QHU1" s="66"/>
      <c r="QHV1" s="66"/>
      <c r="QHW1" s="66"/>
      <c r="QHX1" s="66"/>
      <c r="QHY1" s="66"/>
      <c r="QHZ1" s="66"/>
      <c r="QIA1" s="66"/>
      <c r="QIB1" s="66"/>
      <c r="QIC1" s="66"/>
      <c r="QID1" s="66"/>
      <c r="QIE1" s="66"/>
      <c r="QIF1" s="66"/>
      <c r="QIG1" s="66"/>
      <c r="QIH1" s="66"/>
      <c r="QII1" s="66"/>
      <c r="QIJ1" s="66"/>
      <c r="QIK1" s="66"/>
      <c r="QIL1" s="66"/>
      <c r="QIM1" s="66"/>
      <c r="QIN1" s="66"/>
      <c r="QIO1" s="66"/>
      <c r="QIP1" s="66"/>
      <c r="QIQ1" s="66"/>
      <c r="QIR1" s="66"/>
      <c r="QIS1" s="66"/>
      <c r="QIT1" s="66"/>
      <c r="QIU1" s="66"/>
      <c r="QIV1" s="66"/>
      <c r="QIW1" s="66"/>
      <c r="QIX1" s="66"/>
      <c r="QIY1" s="66"/>
      <c r="QIZ1" s="66"/>
      <c r="QJA1" s="66"/>
      <c r="QJB1" s="66"/>
      <c r="QJC1" s="66"/>
      <c r="QJD1" s="66"/>
      <c r="QJE1" s="66"/>
      <c r="QJF1" s="66"/>
      <c r="QJG1" s="66"/>
      <c r="QJH1" s="66"/>
      <c r="QJI1" s="66"/>
      <c r="QJJ1" s="66"/>
      <c r="QJK1" s="66"/>
      <c r="QJL1" s="66"/>
      <c r="QJM1" s="66"/>
      <c r="QJN1" s="66"/>
      <c r="QJO1" s="66"/>
      <c r="QJP1" s="66"/>
      <c r="QJQ1" s="66"/>
      <c r="QJR1" s="66"/>
      <c r="QJS1" s="66"/>
      <c r="QJT1" s="66"/>
      <c r="QJU1" s="66"/>
      <c r="QJV1" s="66"/>
      <c r="QJW1" s="66"/>
      <c r="QJX1" s="66"/>
      <c r="QJY1" s="66"/>
      <c r="QJZ1" s="66"/>
      <c r="QKA1" s="66"/>
      <c r="QKB1" s="66"/>
      <c r="QKC1" s="66"/>
      <c r="QKD1" s="66"/>
      <c r="QKE1" s="66"/>
      <c r="QKF1" s="66"/>
      <c r="QKG1" s="66"/>
      <c r="QKH1" s="66"/>
      <c r="QKI1" s="66"/>
      <c r="QKJ1" s="66"/>
      <c r="QKK1" s="66"/>
      <c r="QKL1" s="66"/>
      <c r="QKM1" s="66"/>
      <c r="QKN1" s="66"/>
      <c r="QKO1" s="66"/>
      <c r="QKP1" s="66"/>
      <c r="QKQ1" s="66"/>
      <c r="QKR1" s="66"/>
      <c r="QKS1" s="66"/>
      <c r="QKT1" s="66"/>
      <c r="QKU1" s="66"/>
      <c r="QKV1" s="66"/>
      <c r="QKW1" s="66"/>
      <c r="QKX1" s="66"/>
      <c r="QKY1" s="66"/>
      <c r="QKZ1" s="66"/>
      <c r="QLA1" s="66"/>
      <c r="QLB1" s="66"/>
      <c r="QLC1" s="66"/>
      <c r="QLD1" s="66"/>
      <c r="QLE1" s="66"/>
      <c r="QLF1" s="66"/>
      <c r="QLG1" s="66"/>
      <c r="QLH1" s="66"/>
      <c r="QLI1" s="66"/>
      <c r="QLJ1" s="66"/>
      <c r="QLK1" s="66"/>
      <c r="QLL1" s="66"/>
      <c r="QLM1" s="66"/>
      <c r="QLN1" s="66"/>
      <c r="QLO1" s="66"/>
      <c r="QLP1" s="66"/>
      <c r="QLQ1" s="66"/>
      <c r="QLR1" s="66"/>
      <c r="QLS1" s="66"/>
      <c r="QLT1" s="66"/>
      <c r="QLU1" s="66"/>
      <c r="QLV1" s="66"/>
      <c r="QLW1" s="66"/>
      <c r="QLX1" s="66"/>
      <c r="QLY1" s="66"/>
      <c r="QLZ1" s="66"/>
      <c r="QMA1" s="66"/>
      <c r="QMB1" s="66"/>
      <c r="QMC1" s="66"/>
      <c r="QMD1" s="66"/>
      <c r="QME1" s="66"/>
      <c r="QMF1" s="66"/>
      <c r="QMG1" s="66"/>
      <c r="QMH1" s="66"/>
      <c r="QMI1" s="66"/>
      <c r="QMJ1" s="66"/>
      <c r="QMK1" s="66"/>
      <c r="QML1" s="66"/>
      <c r="QMM1" s="66"/>
      <c r="QMN1" s="66"/>
      <c r="QMO1" s="66"/>
      <c r="QMP1" s="66"/>
      <c r="QMQ1" s="66"/>
      <c r="QMR1" s="66"/>
      <c r="QMS1" s="66"/>
      <c r="QMT1" s="66"/>
      <c r="QMU1" s="66"/>
      <c r="QMV1" s="66"/>
      <c r="QMW1" s="66"/>
      <c r="QMX1" s="66"/>
      <c r="QMY1" s="66"/>
      <c r="QMZ1" s="66"/>
      <c r="QNA1" s="66"/>
      <c r="QNB1" s="66"/>
      <c r="QNC1" s="66"/>
      <c r="QND1" s="66"/>
      <c r="QNE1" s="66"/>
      <c r="QNF1" s="66"/>
      <c r="QNG1" s="66"/>
      <c r="QNH1" s="66"/>
      <c r="QNI1" s="66"/>
      <c r="QNJ1" s="66"/>
      <c r="QNK1" s="66"/>
      <c r="QNL1" s="66"/>
      <c r="QNM1" s="66"/>
      <c r="QNN1" s="66"/>
      <c r="QNO1" s="66"/>
      <c r="QNP1" s="66"/>
      <c r="QNQ1" s="66"/>
      <c r="QNR1" s="66"/>
      <c r="QNS1" s="66"/>
      <c r="QNT1" s="66"/>
      <c r="QNU1" s="66"/>
      <c r="QNV1" s="66"/>
      <c r="QNW1" s="66"/>
      <c r="QNX1" s="66"/>
      <c r="QNY1" s="66"/>
      <c r="QNZ1" s="66"/>
      <c r="QOA1" s="66"/>
      <c r="QOB1" s="66"/>
      <c r="QOC1" s="66"/>
      <c r="QOD1" s="66"/>
      <c r="QOE1" s="66"/>
      <c r="QOF1" s="66"/>
      <c r="QOG1" s="66"/>
      <c r="QOH1" s="66"/>
      <c r="QOI1" s="66"/>
      <c r="QOJ1" s="66"/>
      <c r="QOK1" s="66"/>
      <c r="QOL1" s="66"/>
      <c r="QOM1" s="66"/>
      <c r="QON1" s="66"/>
      <c r="QOO1" s="66"/>
      <c r="QOP1" s="66"/>
      <c r="QOQ1" s="66"/>
      <c r="QOR1" s="66"/>
      <c r="QOS1" s="66"/>
      <c r="QOT1" s="66"/>
      <c r="QOU1" s="66"/>
      <c r="QOV1" s="66"/>
      <c r="QOW1" s="66"/>
      <c r="QOX1" s="66"/>
      <c r="QOY1" s="66"/>
      <c r="QOZ1" s="66"/>
      <c r="QPA1" s="66"/>
      <c r="QPB1" s="66"/>
      <c r="QPC1" s="66"/>
      <c r="QPD1" s="66"/>
      <c r="QPE1" s="66"/>
      <c r="QPF1" s="66"/>
      <c r="QPG1" s="66"/>
      <c r="QPH1" s="66"/>
      <c r="QPI1" s="66"/>
      <c r="QPJ1" s="66"/>
      <c r="QPK1" s="66"/>
      <c r="QPL1" s="66"/>
      <c r="QPM1" s="66"/>
      <c r="QPN1" s="66"/>
      <c r="QPO1" s="66"/>
      <c r="QPP1" s="66"/>
      <c r="QPQ1" s="66"/>
      <c r="QPR1" s="66"/>
      <c r="QPS1" s="66"/>
      <c r="QPT1" s="66"/>
      <c r="QPU1" s="66"/>
      <c r="QPV1" s="66"/>
      <c r="QPW1" s="66"/>
      <c r="QPX1" s="66"/>
      <c r="QPY1" s="66"/>
      <c r="QPZ1" s="66"/>
      <c r="QQA1" s="66"/>
      <c r="QQB1" s="66"/>
      <c r="QQC1" s="66"/>
      <c r="QQD1" s="66"/>
      <c r="QQE1" s="66"/>
      <c r="QQF1" s="66"/>
      <c r="QQG1" s="66"/>
      <c r="QQH1" s="66"/>
      <c r="QQI1" s="66"/>
      <c r="QQJ1" s="66"/>
      <c r="QQK1" s="66"/>
      <c r="QQL1" s="66"/>
      <c r="QQM1" s="66"/>
      <c r="QQN1" s="66"/>
      <c r="QQO1" s="66"/>
      <c r="QQP1" s="66"/>
      <c r="QQQ1" s="66"/>
      <c r="QQR1" s="66"/>
      <c r="QQS1" s="66"/>
      <c r="QQT1" s="66"/>
      <c r="QQU1" s="66"/>
      <c r="QQV1" s="66"/>
      <c r="QQW1" s="66"/>
      <c r="QQX1" s="66"/>
      <c r="QQY1" s="66"/>
      <c r="QQZ1" s="66"/>
      <c r="QRA1" s="66"/>
      <c r="QRB1" s="66"/>
      <c r="QRC1" s="66"/>
      <c r="QRD1" s="66"/>
      <c r="QRE1" s="66"/>
      <c r="QRF1" s="66"/>
      <c r="QRG1" s="66"/>
      <c r="QRH1" s="66"/>
      <c r="QRI1" s="66"/>
      <c r="QRJ1" s="66"/>
      <c r="QRK1" s="66"/>
      <c r="QRL1" s="66"/>
      <c r="QRM1" s="66"/>
      <c r="QRN1" s="66"/>
      <c r="QRO1" s="66"/>
      <c r="QRP1" s="66"/>
      <c r="QRQ1" s="66"/>
      <c r="QRR1" s="66"/>
      <c r="QRS1" s="66"/>
      <c r="QRT1" s="66"/>
      <c r="QRU1" s="66"/>
      <c r="QRV1" s="66"/>
      <c r="QRW1" s="66"/>
      <c r="QRX1" s="66"/>
      <c r="QRY1" s="66"/>
      <c r="QRZ1" s="66"/>
      <c r="QSA1" s="66"/>
      <c r="QSB1" s="66"/>
      <c r="QSC1" s="66"/>
      <c r="QSD1" s="66"/>
      <c r="QSE1" s="66"/>
      <c r="QSF1" s="66"/>
      <c r="QSG1" s="66"/>
      <c r="QSH1" s="66"/>
      <c r="QSI1" s="66"/>
      <c r="QSJ1" s="66"/>
      <c r="QSK1" s="66"/>
      <c r="QSL1" s="66"/>
      <c r="QSM1" s="66"/>
      <c r="QSN1" s="66"/>
      <c r="QSO1" s="66"/>
      <c r="QSP1" s="66"/>
      <c r="QSQ1" s="66"/>
      <c r="QSR1" s="66"/>
      <c r="QSS1" s="66"/>
      <c r="QST1" s="66"/>
      <c r="QSU1" s="66"/>
      <c r="QSV1" s="66"/>
      <c r="QSW1" s="66"/>
      <c r="QSX1" s="66"/>
      <c r="QSY1" s="66"/>
      <c r="QSZ1" s="66"/>
      <c r="QTA1" s="66"/>
      <c r="QTB1" s="66"/>
      <c r="QTC1" s="66"/>
      <c r="QTD1" s="66"/>
      <c r="QTE1" s="66"/>
      <c r="QTF1" s="66"/>
      <c r="QTG1" s="66"/>
      <c r="QTH1" s="66"/>
      <c r="QTI1" s="66"/>
      <c r="QTJ1" s="66"/>
      <c r="QTK1" s="66"/>
      <c r="QTL1" s="66"/>
      <c r="QTM1" s="66"/>
      <c r="QTN1" s="66"/>
      <c r="QTO1" s="66"/>
      <c r="QTP1" s="66"/>
      <c r="QTQ1" s="66"/>
      <c r="QTR1" s="66"/>
      <c r="QTS1" s="66"/>
      <c r="QTT1" s="66"/>
      <c r="QTU1" s="66"/>
      <c r="QTV1" s="66"/>
      <c r="QTW1" s="66"/>
      <c r="QTX1" s="66"/>
      <c r="QTY1" s="66"/>
      <c r="QTZ1" s="66"/>
      <c r="QUA1" s="66"/>
      <c r="QUB1" s="66"/>
      <c r="QUC1" s="66"/>
      <c r="QUD1" s="66"/>
      <c r="QUE1" s="66"/>
      <c r="QUF1" s="66"/>
      <c r="QUG1" s="66"/>
      <c r="QUH1" s="66"/>
      <c r="QUI1" s="66"/>
      <c r="QUJ1" s="66"/>
      <c r="QUK1" s="66"/>
      <c r="QUL1" s="66"/>
      <c r="QUM1" s="66"/>
      <c r="QUN1" s="66"/>
      <c r="QUO1" s="66"/>
      <c r="QUP1" s="66"/>
      <c r="QUQ1" s="66"/>
      <c r="QUR1" s="66"/>
      <c r="QUS1" s="66"/>
      <c r="QUT1" s="66"/>
      <c r="QUU1" s="66"/>
      <c r="QUV1" s="66"/>
      <c r="QUW1" s="66"/>
      <c r="QUX1" s="66"/>
      <c r="QUY1" s="66"/>
      <c r="QUZ1" s="66"/>
      <c r="QVA1" s="66"/>
      <c r="QVB1" s="66"/>
      <c r="QVC1" s="66"/>
      <c r="QVD1" s="66"/>
      <c r="QVE1" s="66"/>
      <c r="QVF1" s="66"/>
      <c r="QVG1" s="66"/>
      <c r="QVH1" s="66"/>
      <c r="QVI1" s="66"/>
      <c r="QVJ1" s="66"/>
      <c r="QVK1" s="66"/>
      <c r="QVL1" s="66"/>
      <c r="QVM1" s="66"/>
      <c r="QVN1" s="66"/>
      <c r="QVO1" s="66"/>
      <c r="QVP1" s="66"/>
      <c r="QVQ1" s="66"/>
      <c r="QVR1" s="66"/>
      <c r="QVS1" s="66"/>
      <c r="QVT1" s="66"/>
      <c r="QVU1" s="66"/>
      <c r="QVV1" s="66"/>
      <c r="QVW1" s="66"/>
      <c r="QVX1" s="66"/>
      <c r="QVY1" s="66"/>
      <c r="QVZ1" s="66"/>
      <c r="QWA1" s="66"/>
      <c r="QWB1" s="66"/>
      <c r="QWC1" s="66"/>
      <c r="QWD1" s="66"/>
      <c r="QWE1" s="66"/>
      <c r="QWF1" s="66"/>
      <c r="QWG1" s="66"/>
      <c r="QWH1" s="66"/>
      <c r="QWI1" s="66"/>
      <c r="QWJ1" s="66"/>
      <c r="QWK1" s="66"/>
      <c r="QWL1" s="66"/>
      <c r="QWM1" s="66"/>
      <c r="QWN1" s="66"/>
      <c r="QWO1" s="66"/>
      <c r="QWP1" s="66"/>
      <c r="QWQ1" s="66"/>
      <c r="QWR1" s="66"/>
      <c r="QWS1" s="66"/>
      <c r="QWT1" s="66"/>
      <c r="QWU1" s="66"/>
      <c r="QWV1" s="66"/>
      <c r="QWW1" s="66"/>
      <c r="QWX1" s="66"/>
      <c r="QWY1" s="66"/>
      <c r="QWZ1" s="66"/>
      <c r="QXA1" s="66"/>
      <c r="QXB1" s="66"/>
      <c r="QXC1" s="66"/>
      <c r="QXD1" s="66"/>
      <c r="QXE1" s="66"/>
      <c r="QXF1" s="66"/>
      <c r="QXG1" s="66"/>
      <c r="QXH1" s="66"/>
      <c r="QXI1" s="66"/>
      <c r="QXJ1" s="66"/>
      <c r="QXK1" s="66"/>
      <c r="QXL1" s="66"/>
      <c r="QXM1" s="66"/>
      <c r="QXN1" s="66"/>
      <c r="QXO1" s="66"/>
      <c r="QXP1" s="66"/>
      <c r="QXQ1" s="66"/>
      <c r="QXR1" s="66"/>
      <c r="QXS1" s="66"/>
      <c r="QXT1" s="66"/>
      <c r="QXU1" s="66"/>
      <c r="QXV1" s="66"/>
      <c r="QXW1" s="66"/>
      <c r="QXX1" s="66"/>
      <c r="QXY1" s="66"/>
      <c r="QXZ1" s="66"/>
      <c r="QYA1" s="66"/>
      <c r="QYB1" s="66"/>
      <c r="QYC1" s="66"/>
      <c r="QYD1" s="66"/>
      <c r="QYE1" s="66"/>
      <c r="QYF1" s="66"/>
      <c r="QYG1" s="66"/>
      <c r="QYH1" s="66"/>
      <c r="QYI1" s="66"/>
      <c r="QYJ1" s="66"/>
      <c r="QYK1" s="66"/>
      <c r="QYL1" s="66"/>
      <c r="QYM1" s="66"/>
      <c r="QYN1" s="66"/>
      <c r="QYO1" s="66"/>
      <c r="QYP1" s="66"/>
      <c r="QYQ1" s="66"/>
      <c r="QYR1" s="66"/>
      <c r="QYS1" s="66"/>
      <c r="QYT1" s="66"/>
      <c r="QYU1" s="66"/>
      <c r="QYV1" s="66"/>
      <c r="QYW1" s="66"/>
      <c r="QYX1" s="66"/>
      <c r="QYY1" s="66"/>
      <c r="QYZ1" s="66"/>
      <c r="QZA1" s="66"/>
      <c r="QZB1" s="66"/>
      <c r="QZC1" s="66"/>
      <c r="QZD1" s="66"/>
      <c r="QZE1" s="66"/>
      <c r="QZF1" s="66"/>
      <c r="QZG1" s="66"/>
      <c r="QZH1" s="66"/>
      <c r="QZI1" s="66"/>
      <c r="QZJ1" s="66"/>
      <c r="QZK1" s="66"/>
      <c r="QZL1" s="66"/>
      <c r="QZM1" s="66"/>
      <c r="QZN1" s="66"/>
      <c r="QZO1" s="66"/>
      <c r="QZP1" s="66"/>
      <c r="QZQ1" s="66"/>
      <c r="QZR1" s="66"/>
      <c r="QZS1" s="66"/>
      <c r="QZT1" s="66"/>
      <c r="QZU1" s="66"/>
      <c r="QZV1" s="66"/>
      <c r="QZW1" s="66"/>
      <c r="QZX1" s="66"/>
      <c r="QZY1" s="66"/>
      <c r="QZZ1" s="66"/>
      <c r="RAA1" s="66"/>
      <c r="RAB1" s="66"/>
      <c r="RAC1" s="66"/>
      <c r="RAD1" s="66"/>
      <c r="RAE1" s="66"/>
      <c r="RAF1" s="66"/>
      <c r="RAG1" s="66"/>
      <c r="RAH1" s="66"/>
      <c r="RAI1" s="66"/>
      <c r="RAJ1" s="66"/>
      <c r="RAK1" s="66"/>
      <c r="RAL1" s="66"/>
      <c r="RAM1" s="66"/>
      <c r="RAN1" s="66"/>
      <c r="RAO1" s="66"/>
      <c r="RAP1" s="66"/>
      <c r="RAQ1" s="66"/>
      <c r="RAR1" s="66"/>
      <c r="RAS1" s="66"/>
      <c r="RAT1" s="66"/>
      <c r="RAU1" s="66"/>
      <c r="RAV1" s="66"/>
      <c r="RAW1" s="66"/>
      <c r="RAX1" s="66"/>
      <c r="RAY1" s="66"/>
      <c r="RAZ1" s="66"/>
      <c r="RBA1" s="66"/>
      <c r="RBB1" s="66"/>
      <c r="RBC1" s="66"/>
      <c r="RBD1" s="66"/>
      <c r="RBE1" s="66"/>
      <c r="RBF1" s="66"/>
      <c r="RBG1" s="66"/>
      <c r="RBH1" s="66"/>
      <c r="RBI1" s="66"/>
      <c r="RBJ1" s="66"/>
      <c r="RBK1" s="66"/>
      <c r="RBL1" s="66"/>
      <c r="RBM1" s="66"/>
      <c r="RBN1" s="66"/>
      <c r="RBO1" s="66"/>
      <c r="RBP1" s="66"/>
      <c r="RBQ1" s="66"/>
      <c r="RBR1" s="66"/>
      <c r="RBS1" s="66"/>
      <c r="RBT1" s="66"/>
      <c r="RBU1" s="66"/>
      <c r="RBV1" s="66"/>
      <c r="RBW1" s="66"/>
      <c r="RBX1" s="66"/>
      <c r="RBY1" s="66"/>
      <c r="RBZ1" s="66"/>
      <c r="RCA1" s="66"/>
      <c r="RCB1" s="66"/>
      <c r="RCC1" s="66"/>
      <c r="RCD1" s="66"/>
      <c r="RCE1" s="66"/>
      <c r="RCF1" s="66"/>
      <c r="RCG1" s="66"/>
      <c r="RCH1" s="66"/>
      <c r="RCI1" s="66"/>
      <c r="RCJ1" s="66"/>
      <c r="RCK1" s="66"/>
      <c r="RCL1" s="66"/>
      <c r="RCM1" s="66"/>
      <c r="RCN1" s="66"/>
      <c r="RCO1" s="66"/>
      <c r="RCP1" s="66"/>
      <c r="RCQ1" s="66"/>
      <c r="RCR1" s="66"/>
      <c r="RCS1" s="66"/>
      <c r="RCT1" s="66"/>
      <c r="RCU1" s="66"/>
      <c r="RCV1" s="66"/>
      <c r="RCW1" s="66"/>
      <c r="RCX1" s="66"/>
      <c r="RCY1" s="66"/>
      <c r="RCZ1" s="66"/>
      <c r="RDA1" s="66"/>
      <c r="RDB1" s="66"/>
      <c r="RDC1" s="66"/>
      <c r="RDD1" s="66"/>
      <c r="RDE1" s="66"/>
      <c r="RDF1" s="66"/>
      <c r="RDG1" s="66"/>
      <c r="RDH1" s="66"/>
      <c r="RDI1" s="66"/>
      <c r="RDJ1" s="66"/>
      <c r="RDK1" s="66"/>
      <c r="RDL1" s="66"/>
      <c r="RDM1" s="66"/>
      <c r="RDN1" s="66"/>
      <c r="RDO1" s="66"/>
      <c r="RDP1" s="66"/>
      <c r="RDQ1" s="66"/>
      <c r="RDR1" s="66"/>
      <c r="RDS1" s="66"/>
      <c r="RDT1" s="66"/>
      <c r="RDU1" s="66"/>
      <c r="RDV1" s="66"/>
      <c r="RDW1" s="66"/>
      <c r="RDX1" s="66"/>
      <c r="RDY1" s="66"/>
      <c r="RDZ1" s="66"/>
      <c r="REA1" s="66"/>
      <c r="REB1" s="66"/>
      <c r="REC1" s="66"/>
      <c r="RED1" s="66"/>
      <c r="REE1" s="66"/>
      <c r="REF1" s="66"/>
      <c r="REG1" s="66"/>
      <c r="REH1" s="66"/>
      <c r="REI1" s="66"/>
      <c r="REJ1" s="66"/>
      <c r="REK1" s="66"/>
      <c r="REL1" s="66"/>
      <c r="REM1" s="66"/>
      <c r="REN1" s="66"/>
      <c r="REO1" s="66"/>
      <c r="REP1" s="66"/>
      <c r="REQ1" s="66"/>
      <c r="RER1" s="66"/>
      <c r="RES1" s="66"/>
      <c r="RET1" s="66"/>
      <c r="REU1" s="66"/>
      <c r="REV1" s="66"/>
      <c r="REW1" s="66"/>
      <c r="REX1" s="66"/>
      <c r="REY1" s="66"/>
      <c r="REZ1" s="66"/>
      <c r="RFA1" s="66"/>
      <c r="RFB1" s="66"/>
      <c r="RFC1" s="66"/>
      <c r="RFD1" s="66"/>
      <c r="RFE1" s="66"/>
      <c r="RFF1" s="66"/>
      <c r="RFG1" s="66"/>
      <c r="RFH1" s="66"/>
      <c r="RFI1" s="66"/>
      <c r="RFJ1" s="66"/>
      <c r="RFK1" s="66"/>
      <c r="RFL1" s="66"/>
      <c r="RFM1" s="66"/>
      <c r="RFN1" s="66"/>
      <c r="RFO1" s="66"/>
      <c r="RFP1" s="66"/>
      <c r="RFQ1" s="66"/>
      <c r="RFR1" s="66"/>
      <c r="RFS1" s="66"/>
      <c r="RFT1" s="66"/>
      <c r="RFU1" s="66"/>
      <c r="RFV1" s="66"/>
      <c r="RFW1" s="66"/>
      <c r="RFX1" s="66"/>
      <c r="RFY1" s="66"/>
      <c r="RFZ1" s="66"/>
      <c r="RGA1" s="66"/>
      <c r="RGB1" s="66"/>
      <c r="RGC1" s="66"/>
      <c r="RGD1" s="66"/>
      <c r="RGE1" s="66"/>
      <c r="RGF1" s="66"/>
      <c r="RGG1" s="66"/>
      <c r="RGH1" s="66"/>
      <c r="RGI1" s="66"/>
      <c r="RGJ1" s="66"/>
      <c r="RGK1" s="66"/>
      <c r="RGL1" s="66"/>
      <c r="RGM1" s="66"/>
      <c r="RGN1" s="66"/>
      <c r="RGO1" s="66"/>
      <c r="RGP1" s="66"/>
      <c r="RGQ1" s="66"/>
      <c r="RGR1" s="66"/>
      <c r="RGS1" s="66"/>
      <c r="RGT1" s="66"/>
      <c r="RGU1" s="66"/>
      <c r="RGV1" s="66"/>
      <c r="RGW1" s="66"/>
      <c r="RGX1" s="66"/>
      <c r="RGY1" s="66"/>
      <c r="RGZ1" s="66"/>
      <c r="RHA1" s="66"/>
      <c r="RHB1" s="66"/>
      <c r="RHC1" s="66"/>
      <c r="RHD1" s="66"/>
      <c r="RHE1" s="66"/>
      <c r="RHF1" s="66"/>
      <c r="RHG1" s="66"/>
      <c r="RHH1" s="66"/>
      <c r="RHI1" s="66"/>
      <c r="RHJ1" s="66"/>
      <c r="RHK1" s="66"/>
      <c r="RHL1" s="66"/>
      <c r="RHM1" s="66"/>
      <c r="RHN1" s="66"/>
      <c r="RHO1" s="66"/>
      <c r="RHP1" s="66"/>
      <c r="RHQ1" s="66"/>
      <c r="RHR1" s="66"/>
      <c r="RHS1" s="66"/>
      <c r="RHT1" s="66"/>
      <c r="RHU1" s="66"/>
      <c r="RHV1" s="66"/>
      <c r="RHW1" s="66"/>
      <c r="RHX1" s="66"/>
      <c r="RHY1" s="66"/>
      <c r="RHZ1" s="66"/>
      <c r="RIA1" s="66"/>
      <c r="RIB1" s="66"/>
      <c r="RIC1" s="66"/>
      <c r="RID1" s="66"/>
      <c r="RIE1" s="66"/>
      <c r="RIF1" s="66"/>
      <c r="RIG1" s="66"/>
      <c r="RIH1" s="66"/>
      <c r="RII1" s="66"/>
      <c r="RIJ1" s="66"/>
      <c r="RIK1" s="66"/>
      <c r="RIL1" s="66"/>
      <c r="RIM1" s="66"/>
      <c r="RIN1" s="66"/>
      <c r="RIO1" s="66"/>
      <c r="RIP1" s="66"/>
      <c r="RIQ1" s="66"/>
      <c r="RIR1" s="66"/>
      <c r="RIS1" s="66"/>
      <c r="RIT1" s="66"/>
      <c r="RIU1" s="66"/>
      <c r="RIV1" s="66"/>
      <c r="RIW1" s="66"/>
      <c r="RIX1" s="66"/>
      <c r="RIY1" s="66"/>
      <c r="RIZ1" s="66"/>
      <c r="RJA1" s="66"/>
      <c r="RJB1" s="66"/>
      <c r="RJC1" s="66"/>
      <c r="RJD1" s="66"/>
      <c r="RJE1" s="66"/>
      <c r="RJF1" s="66"/>
      <c r="RJG1" s="66"/>
      <c r="RJH1" s="66"/>
      <c r="RJI1" s="66"/>
      <c r="RJJ1" s="66"/>
      <c r="RJK1" s="66"/>
      <c r="RJL1" s="66"/>
      <c r="RJM1" s="66"/>
      <c r="RJN1" s="66"/>
      <c r="RJO1" s="66"/>
      <c r="RJP1" s="66"/>
      <c r="RJQ1" s="66"/>
      <c r="RJR1" s="66"/>
      <c r="RJS1" s="66"/>
      <c r="RJT1" s="66"/>
      <c r="RJU1" s="66"/>
      <c r="RJV1" s="66"/>
      <c r="RJW1" s="66"/>
      <c r="RJX1" s="66"/>
      <c r="RJY1" s="66"/>
      <c r="RJZ1" s="66"/>
      <c r="RKA1" s="66"/>
      <c r="RKB1" s="66"/>
      <c r="RKC1" s="66"/>
      <c r="RKD1" s="66"/>
      <c r="RKE1" s="66"/>
      <c r="RKF1" s="66"/>
      <c r="RKG1" s="66"/>
      <c r="RKH1" s="66"/>
      <c r="RKI1" s="66"/>
      <c r="RKJ1" s="66"/>
      <c r="RKK1" s="66"/>
      <c r="RKL1" s="66"/>
      <c r="RKM1" s="66"/>
      <c r="RKN1" s="66"/>
      <c r="RKO1" s="66"/>
      <c r="RKP1" s="66"/>
      <c r="RKQ1" s="66"/>
      <c r="RKR1" s="66"/>
      <c r="RKS1" s="66"/>
      <c r="RKT1" s="66"/>
      <c r="RKU1" s="66"/>
      <c r="RKV1" s="66"/>
      <c r="RKW1" s="66"/>
      <c r="RKX1" s="66"/>
      <c r="RKY1" s="66"/>
      <c r="RKZ1" s="66"/>
      <c r="RLA1" s="66"/>
      <c r="RLB1" s="66"/>
      <c r="RLC1" s="66"/>
      <c r="RLD1" s="66"/>
      <c r="RLE1" s="66"/>
      <c r="RLF1" s="66"/>
      <c r="RLG1" s="66"/>
      <c r="RLH1" s="66"/>
      <c r="RLI1" s="66"/>
      <c r="RLJ1" s="66"/>
      <c r="RLK1" s="66"/>
      <c r="RLL1" s="66"/>
      <c r="RLM1" s="66"/>
      <c r="RLN1" s="66"/>
      <c r="RLO1" s="66"/>
      <c r="RLP1" s="66"/>
      <c r="RLQ1" s="66"/>
      <c r="RLR1" s="66"/>
      <c r="RLS1" s="66"/>
      <c r="RLT1" s="66"/>
      <c r="RLU1" s="66"/>
      <c r="RLV1" s="66"/>
      <c r="RLW1" s="66"/>
      <c r="RLX1" s="66"/>
      <c r="RLY1" s="66"/>
      <c r="RLZ1" s="66"/>
      <c r="RMA1" s="66"/>
      <c r="RMB1" s="66"/>
      <c r="RMC1" s="66"/>
      <c r="RMD1" s="66"/>
      <c r="RME1" s="66"/>
      <c r="RMF1" s="66"/>
      <c r="RMG1" s="66"/>
      <c r="RMH1" s="66"/>
      <c r="RMI1" s="66"/>
      <c r="RMJ1" s="66"/>
      <c r="RMK1" s="66"/>
      <c r="RML1" s="66"/>
      <c r="RMM1" s="66"/>
      <c r="RMN1" s="66"/>
      <c r="RMO1" s="66"/>
      <c r="RMP1" s="66"/>
      <c r="RMQ1" s="66"/>
      <c r="RMR1" s="66"/>
      <c r="RMS1" s="66"/>
      <c r="RMT1" s="66"/>
      <c r="RMU1" s="66"/>
      <c r="RMV1" s="66"/>
      <c r="RMW1" s="66"/>
      <c r="RMX1" s="66"/>
      <c r="RMY1" s="66"/>
      <c r="RMZ1" s="66"/>
      <c r="RNA1" s="66"/>
      <c r="RNB1" s="66"/>
      <c r="RNC1" s="66"/>
      <c r="RND1" s="66"/>
      <c r="RNE1" s="66"/>
      <c r="RNF1" s="66"/>
      <c r="RNG1" s="66"/>
      <c r="RNH1" s="66"/>
      <c r="RNI1" s="66"/>
      <c r="RNJ1" s="66"/>
      <c r="RNK1" s="66"/>
      <c r="RNL1" s="66"/>
      <c r="RNM1" s="66"/>
      <c r="RNN1" s="66"/>
      <c r="RNO1" s="66"/>
      <c r="RNP1" s="66"/>
      <c r="RNQ1" s="66"/>
      <c r="RNR1" s="66"/>
      <c r="RNS1" s="66"/>
      <c r="RNT1" s="66"/>
      <c r="RNU1" s="66"/>
      <c r="RNV1" s="66"/>
      <c r="RNW1" s="66"/>
      <c r="RNX1" s="66"/>
      <c r="RNY1" s="66"/>
      <c r="RNZ1" s="66"/>
      <c r="ROA1" s="66"/>
      <c r="ROB1" s="66"/>
      <c r="ROC1" s="66"/>
      <c r="ROD1" s="66"/>
      <c r="ROE1" s="66"/>
      <c r="ROF1" s="66"/>
      <c r="ROG1" s="66"/>
      <c r="ROH1" s="66"/>
      <c r="ROI1" s="66"/>
      <c r="ROJ1" s="66"/>
      <c r="ROK1" s="66"/>
      <c r="ROL1" s="66"/>
      <c r="ROM1" s="66"/>
      <c r="RON1" s="66"/>
      <c r="ROO1" s="66"/>
      <c r="ROP1" s="66"/>
      <c r="ROQ1" s="66"/>
      <c r="ROR1" s="66"/>
      <c r="ROS1" s="66"/>
      <c r="ROT1" s="66"/>
      <c r="ROU1" s="66"/>
      <c r="ROV1" s="66"/>
      <c r="ROW1" s="66"/>
      <c r="ROX1" s="66"/>
      <c r="ROY1" s="66"/>
      <c r="ROZ1" s="66"/>
      <c r="RPA1" s="66"/>
      <c r="RPB1" s="66"/>
      <c r="RPC1" s="66"/>
      <c r="RPD1" s="66"/>
      <c r="RPE1" s="66"/>
      <c r="RPF1" s="66"/>
      <c r="RPG1" s="66"/>
      <c r="RPH1" s="66"/>
      <c r="RPI1" s="66"/>
      <c r="RPJ1" s="66"/>
      <c r="RPK1" s="66"/>
      <c r="RPL1" s="66"/>
      <c r="RPM1" s="66"/>
      <c r="RPN1" s="66"/>
      <c r="RPO1" s="66"/>
      <c r="RPP1" s="66"/>
      <c r="RPQ1" s="66"/>
      <c r="RPR1" s="66"/>
      <c r="RPS1" s="66"/>
      <c r="RPT1" s="66"/>
      <c r="RPU1" s="66"/>
      <c r="RPV1" s="66"/>
      <c r="RPW1" s="66"/>
      <c r="RPX1" s="66"/>
      <c r="RPY1" s="66"/>
      <c r="RPZ1" s="66"/>
      <c r="RQA1" s="66"/>
      <c r="RQB1" s="66"/>
      <c r="RQC1" s="66"/>
      <c r="RQD1" s="66"/>
      <c r="RQE1" s="66"/>
      <c r="RQF1" s="66"/>
      <c r="RQG1" s="66"/>
      <c r="RQH1" s="66"/>
      <c r="RQI1" s="66"/>
      <c r="RQJ1" s="66"/>
      <c r="RQK1" s="66"/>
      <c r="RQL1" s="66"/>
      <c r="RQM1" s="66"/>
      <c r="RQN1" s="66"/>
      <c r="RQO1" s="66"/>
      <c r="RQP1" s="66"/>
      <c r="RQQ1" s="66"/>
      <c r="RQR1" s="66"/>
      <c r="RQS1" s="66"/>
      <c r="RQT1" s="66"/>
      <c r="RQU1" s="66"/>
      <c r="RQV1" s="66"/>
      <c r="RQW1" s="66"/>
      <c r="RQX1" s="66"/>
      <c r="RQY1" s="66"/>
      <c r="RQZ1" s="66"/>
      <c r="RRA1" s="66"/>
      <c r="RRB1" s="66"/>
      <c r="RRC1" s="66"/>
      <c r="RRD1" s="66"/>
      <c r="RRE1" s="66"/>
      <c r="RRF1" s="66"/>
      <c r="RRG1" s="66"/>
      <c r="RRH1" s="66"/>
      <c r="RRI1" s="66"/>
      <c r="RRJ1" s="66"/>
      <c r="RRK1" s="66"/>
      <c r="RRL1" s="66"/>
      <c r="RRM1" s="66"/>
      <c r="RRN1" s="66"/>
      <c r="RRO1" s="66"/>
      <c r="RRP1" s="66"/>
      <c r="RRQ1" s="66"/>
      <c r="RRR1" s="66"/>
      <c r="RRS1" s="66"/>
      <c r="RRT1" s="66"/>
      <c r="RRU1" s="66"/>
      <c r="RRV1" s="66"/>
      <c r="RRW1" s="66"/>
      <c r="RRX1" s="66"/>
      <c r="RRY1" s="66"/>
      <c r="RRZ1" s="66"/>
      <c r="RSA1" s="66"/>
      <c r="RSB1" s="66"/>
      <c r="RSC1" s="66"/>
      <c r="RSD1" s="66"/>
      <c r="RSE1" s="66"/>
      <c r="RSF1" s="66"/>
      <c r="RSG1" s="66"/>
      <c r="RSH1" s="66"/>
      <c r="RSI1" s="66"/>
      <c r="RSJ1" s="66"/>
      <c r="RSK1" s="66"/>
      <c r="RSL1" s="66"/>
      <c r="RSM1" s="66"/>
      <c r="RSN1" s="66"/>
      <c r="RSO1" s="66"/>
      <c r="RSP1" s="66"/>
      <c r="RSQ1" s="66"/>
      <c r="RSR1" s="66"/>
      <c r="RSS1" s="66"/>
      <c r="RST1" s="66"/>
      <c r="RSU1" s="66"/>
      <c r="RSV1" s="66"/>
      <c r="RSW1" s="66"/>
      <c r="RSX1" s="66"/>
      <c r="RSY1" s="66"/>
      <c r="RSZ1" s="66"/>
      <c r="RTA1" s="66"/>
      <c r="RTB1" s="66"/>
      <c r="RTC1" s="66"/>
      <c r="RTD1" s="66"/>
      <c r="RTE1" s="66"/>
      <c r="RTF1" s="66"/>
      <c r="RTG1" s="66"/>
      <c r="RTH1" s="66"/>
      <c r="RTI1" s="66"/>
      <c r="RTJ1" s="66"/>
      <c r="RTK1" s="66"/>
      <c r="RTL1" s="66"/>
      <c r="RTM1" s="66"/>
      <c r="RTN1" s="66"/>
      <c r="RTO1" s="66"/>
      <c r="RTP1" s="66"/>
      <c r="RTQ1" s="66"/>
      <c r="RTR1" s="66"/>
      <c r="RTS1" s="66"/>
      <c r="RTT1" s="66"/>
      <c r="RTU1" s="66"/>
      <c r="RTV1" s="66"/>
      <c r="RTW1" s="66"/>
      <c r="RTX1" s="66"/>
      <c r="RTY1" s="66"/>
      <c r="RTZ1" s="66"/>
      <c r="RUA1" s="66"/>
      <c r="RUB1" s="66"/>
      <c r="RUC1" s="66"/>
      <c r="RUD1" s="66"/>
      <c r="RUE1" s="66"/>
      <c r="RUF1" s="66"/>
      <c r="RUG1" s="66"/>
      <c r="RUH1" s="66"/>
      <c r="RUI1" s="66"/>
      <c r="RUJ1" s="66"/>
      <c r="RUK1" s="66"/>
      <c r="RUL1" s="66"/>
      <c r="RUM1" s="66"/>
      <c r="RUN1" s="66"/>
      <c r="RUO1" s="66"/>
      <c r="RUP1" s="66"/>
      <c r="RUQ1" s="66"/>
      <c r="RUR1" s="66"/>
      <c r="RUS1" s="66"/>
      <c r="RUT1" s="66"/>
      <c r="RUU1" s="66"/>
      <c r="RUV1" s="66"/>
      <c r="RUW1" s="66"/>
      <c r="RUX1" s="66"/>
      <c r="RUY1" s="66"/>
      <c r="RUZ1" s="66"/>
      <c r="RVA1" s="66"/>
      <c r="RVB1" s="66"/>
      <c r="RVC1" s="66"/>
      <c r="RVD1" s="66"/>
      <c r="RVE1" s="66"/>
      <c r="RVF1" s="66"/>
      <c r="RVG1" s="66"/>
      <c r="RVH1" s="66"/>
      <c r="RVI1" s="66"/>
      <c r="RVJ1" s="66"/>
      <c r="RVK1" s="66"/>
      <c r="RVL1" s="66"/>
      <c r="RVM1" s="66"/>
      <c r="RVN1" s="66"/>
      <c r="RVO1" s="66"/>
      <c r="RVP1" s="66"/>
      <c r="RVQ1" s="66"/>
      <c r="RVR1" s="66"/>
      <c r="RVS1" s="66"/>
      <c r="RVT1" s="66"/>
      <c r="RVU1" s="66"/>
      <c r="RVV1" s="66"/>
      <c r="RVW1" s="66"/>
      <c r="RVX1" s="66"/>
      <c r="RVY1" s="66"/>
      <c r="RVZ1" s="66"/>
      <c r="RWA1" s="66"/>
      <c r="RWB1" s="66"/>
      <c r="RWC1" s="66"/>
      <c r="RWD1" s="66"/>
      <c r="RWE1" s="66"/>
      <c r="RWF1" s="66"/>
      <c r="RWG1" s="66"/>
      <c r="RWH1" s="66"/>
      <c r="RWI1" s="66"/>
      <c r="RWJ1" s="66"/>
      <c r="RWK1" s="66"/>
      <c r="RWL1" s="66"/>
      <c r="RWM1" s="66"/>
      <c r="RWN1" s="66"/>
      <c r="RWO1" s="66"/>
      <c r="RWP1" s="66"/>
      <c r="RWQ1" s="66"/>
      <c r="RWR1" s="66"/>
      <c r="RWS1" s="66"/>
      <c r="RWT1" s="66"/>
      <c r="RWU1" s="66"/>
      <c r="RWV1" s="66"/>
      <c r="RWW1" s="66"/>
      <c r="RWX1" s="66"/>
      <c r="RWY1" s="66"/>
      <c r="RWZ1" s="66"/>
      <c r="RXA1" s="66"/>
      <c r="RXB1" s="66"/>
      <c r="RXC1" s="66"/>
      <c r="RXD1" s="66"/>
      <c r="RXE1" s="66"/>
      <c r="RXF1" s="66"/>
      <c r="RXG1" s="66"/>
      <c r="RXH1" s="66"/>
      <c r="RXI1" s="66"/>
      <c r="RXJ1" s="66"/>
      <c r="RXK1" s="66"/>
      <c r="RXL1" s="66"/>
      <c r="RXM1" s="66"/>
      <c r="RXN1" s="66"/>
      <c r="RXO1" s="66"/>
      <c r="RXP1" s="66"/>
      <c r="RXQ1" s="66"/>
      <c r="RXR1" s="66"/>
      <c r="RXS1" s="66"/>
      <c r="RXT1" s="66"/>
      <c r="RXU1" s="66"/>
      <c r="RXV1" s="66"/>
      <c r="RXW1" s="66"/>
      <c r="RXX1" s="66"/>
      <c r="RXY1" s="66"/>
      <c r="RXZ1" s="66"/>
      <c r="RYA1" s="66"/>
      <c r="RYB1" s="66"/>
      <c r="RYC1" s="66"/>
      <c r="RYD1" s="66"/>
      <c r="RYE1" s="66"/>
      <c r="RYF1" s="66"/>
      <c r="RYG1" s="66"/>
      <c r="RYH1" s="66"/>
      <c r="RYI1" s="66"/>
      <c r="RYJ1" s="66"/>
      <c r="RYK1" s="66"/>
      <c r="RYL1" s="66"/>
      <c r="RYM1" s="66"/>
      <c r="RYN1" s="66"/>
      <c r="RYO1" s="66"/>
      <c r="RYP1" s="66"/>
      <c r="RYQ1" s="66"/>
      <c r="RYR1" s="66"/>
      <c r="RYS1" s="66"/>
      <c r="RYT1" s="66"/>
      <c r="RYU1" s="66"/>
      <c r="RYV1" s="66"/>
      <c r="RYW1" s="66"/>
      <c r="RYX1" s="66"/>
      <c r="RYY1" s="66"/>
      <c r="RYZ1" s="66"/>
      <c r="RZA1" s="66"/>
      <c r="RZB1" s="66"/>
      <c r="RZC1" s="66"/>
      <c r="RZD1" s="66"/>
      <c r="RZE1" s="66"/>
      <c r="RZF1" s="66"/>
      <c r="RZG1" s="66"/>
      <c r="RZH1" s="66"/>
      <c r="RZI1" s="66"/>
      <c r="RZJ1" s="66"/>
      <c r="RZK1" s="66"/>
      <c r="RZL1" s="66"/>
      <c r="RZM1" s="66"/>
      <c r="RZN1" s="66"/>
      <c r="RZO1" s="66"/>
      <c r="RZP1" s="66"/>
      <c r="RZQ1" s="66"/>
      <c r="RZR1" s="66"/>
      <c r="RZS1" s="66"/>
      <c r="RZT1" s="66"/>
      <c r="RZU1" s="66"/>
      <c r="RZV1" s="66"/>
      <c r="RZW1" s="66"/>
      <c r="RZX1" s="66"/>
      <c r="RZY1" s="66"/>
      <c r="RZZ1" s="66"/>
      <c r="SAA1" s="66"/>
      <c r="SAB1" s="66"/>
      <c r="SAC1" s="66"/>
      <c r="SAD1" s="66"/>
      <c r="SAE1" s="66"/>
      <c r="SAF1" s="66"/>
      <c r="SAG1" s="66"/>
      <c r="SAH1" s="66"/>
      <c r="SAI1" s="66"/>
      <c r="SAJ1" s="66"/>
      <c r="SAK1" s="66"/>
      <c r="SAL1" s="66"/>
      <c r="SAM1" s="66"/>
      <c r="SAN1" s="66"/>
      <c r="SAO1" s="66"/>
      <c r="SAP1" s="66"/>
      <c r="SAQ1" s="66"/>
      <c r="SAR1" s="66"/>
      <c r="SAS1" s="66"/>
      <c r="SAT1" s="66"/>
      <c r="SAU1" s="66"/>
      <c r="SAV1" s="66"/>
      <c r="SAW1" s="66"/>
      <c r="SAX1" s="66"/>
      <c r="SAY1" s="66"/>
      <c r="SAZ1" s="66"/>
      <c r="SBA1" s="66"/>
      <c r="SBB1" s="66"/>
      <c r="SBC1" s="66"/>
      <c r="SBD1" s="66"/>
      <c r="SBE1" s="66"/>
      <c r="SBF1" s="66"/>
      <c r="SBG1" s="66"/>
      <c r="SBH1" s="66"/>
      <c r="SBI1" s="66"/>
      <c r="SBJ1" s="66"/>
      <c r="SBK1" s="66"/>
      <c r="SBL1" s="66"/>
      <c r="SBM1" s="66"/>
      <c r="SBN1" s="66"/>
      <c r="SBO1" s="66"/>
      <c r="SBP1" s="66"/>
      <c r="SBQ1" s="66"/>
      <c r="SBR1" s="66"/>
      <c r="SBS1" s="66"/>
      <c r="SBT1" s="66"/>
      <c r="SBU1" s="66"/>
      <c r="SBV1" s="66"/>
      <c r="SBW1" s="66"/>
      <c r="SBX1" s="66"/>
      <c r="SBY1" s="66"/>
      <c r="SBZ1" s="66"/>
      <c r="SCA1" s="66"/>
      <c r="SCB1" s="66"/>
      <c r="SCC1" s="66"/>
      <c r="SCD1" s="66"/>
      <c r="SCE1" s="66"/>
      <c r="SCF1" s="66"/>
      <c r="SCG1" s="66"/>
      <c r="SCH1" s="66"/>
      <c r="SCI1" s="66"/>
      <c r="SCJ1" s="66"/>
      <c r="SCK1" s="66"/>
      <c r="SCL1" s="66"/>
      <c r="SCM1" s="66"/>
      <c r="SCN1" s="66"/>
      <c r="SCO1" s="66"/>
      <c r="SCP1" s="66"/>
      <c r="SCQ1" s="66"/>
      <c r="SCR1" s="66"/>
      <c r="SCS1" s="66"/>
      <c r="SCT1" s="66"/>
      <c r="SCU1" s="66"/>
      <c r="SCV1" s="66"/>
      <c r="SCW1" s="66"/>
      <c r="SCX1" s="66"/>
      <c r="SCY1" s="66"/>
      <c r="SCZ1" s="66"/>
      <c r="SDA1" s="66"/>
      <c r="SDB1" s="66"/>
      <c r="SDC1" s="66"/>
      <c r="SDD1" s="66"/>
      <c r="SDE1" s="66"/>
      <c r="SDF1" s="66"/>
      <c r="SDG1" s="66"/>
      <c r="SDH1" s="66"/>
      <c r="SDI1" s="66"/>
      <c r="SDJ1" s="66"/>
      <c r="SDK1" s="66"/>
      <c r="SDL1" s="66"/>
      <c r="SDM1" s="66"/>
      <c r="SDN1" s="66"/>
      <c r="SDO1" s="66"/>
      <c r="SDP1" s="66"/>
      <c r="SDQ1" s="66"/>
      <c r="SDR1" s="66"/>
      <c r="SDS1" s="66"/>
      <c r="SDT1" s="66"/>
      <c r="SDU1" s="66"/>
      <c r="SDV1" s="66"/>
      <c r="SDW1" s="66"/>
      <c r="SDX1" s="66"/>
      <c r="SDY1" s="66"/>
      <c r="SDZ1" s="66"/>
      <c r="SEA1" s="66"/>
      <c r="SEB1" s="66"/>
      <c r="SEC1" s="66"/>
      <c r="SED1" s="66"/>
      <c r="SEE1" s="66"/>
      <c r="SEF1" s="66"/>
      <c r="SEG1" s="66"/>
      <c r="SEH1" s="66"/>
      <c r="SEI1" s="66"/>
      <c r="SEJ1" s="66"/>
      <c r="SEK1" s="66"/>
      <c r="SEL1" s="66"/>
      <c r="SEM1" s="66"/>
      <c r="SEN1" s="66"/>
      <c r="SEO1" s="66"/>
      <c r="SEP1" s="66"/>
      <c r="SEQ1" s="66"/>
      <c r="SER1" s="66"/>
      <c r="SES1" s="66"/>
      <c r="SET1" s="66"/>
      <c r="SEU1" s="66"/>
      <c r="SEV1" s="66"/>
      <c r="SEW1" s="66"/>
      <c r="SEX1" s="66"/>
      <c r="SEY1" s="66"/>
      <c r="SEZ1" s="66"/>
      <c r="SFA1" s="66"/>
      <c r="SFB1" s="66"/>
      <c r="SFC1" s="66"/>
      <c r="SFD1" s="66"/>
      <c r="SFE1" s="66"/>
      <c r="SFF1" s="66"/>
      <c r="SFG1" s="66"/>
      <c r="SFH1" s="66"/>
      <c r="SFI1" s="66"/>
      <c r="SFJ1" s="66"/>
      <c r="SFK1" s="66"/>
      <c r="SFL1" s="66"/>
      <c r="SFM1" s="66"/>
      <c r="SFN1" s="66"/>
      <c r="SFO1" s="66"/>
      <c r="SFP1" s="66"/>
      <c r="SFQ1" s="66"/>
      <c r="SFR1" s="66"/>
      <c r="SFS1" s="66"/>
      <c r="SFT1" s="66"/>
      <c r="SFU1" s="66"/>
      <c r="SFV1" s="66"/>
      <c r="SFW1" s="66"/>
      <c r="SFX1" s="66"/>
      <c r="SFY1" s="66"/>
      <c r="SFZ1" s="66"/>
      <c r="SGA1" s="66"/>
      <c r="SGB1" s="66"/>
      <c r="SGC1" s="66"/>
      <c r="SGD1" s="66"/>
      <c r="SGE1" s="66"/>
      <c r="SGF1" s="66"/>
      <c r="SGG1" s="66"/>
      <c r="SGH1" s="66"/>
      <c r="SGI1" s="66"/>
      <c r="SGJ1" s="66"/>
      <c r="SGK1" s="66"/>
      <c r="SGL1" s="66"/>
      <c r="SGM1" s="66"/>
      <c r="SGN1" s="66"/>
      <c r="SGO1" s="66"/>
      <c r="SGP1" s="66"/>
      <c r="SGQ1" s="66"/>
      <c r="SGR1" s="66"/>
      <c r="SGS1" s="66"/>
      <c r="SGT1" s="66"/>
      <c r="SGU1" s="66"/>
      <c r="SGV1" s="66"/>
      <c r="SGW1" s="66"/>
      <c r="SGX1" s="66"/>
      <c r="SGY1" s="66"/>
      <c r="SGZ1" s="66"/>
      <c r="SHA1" s="66"/>
      <c r="SHB1" s="66"/>
      <c r="SHC1" s="66"/>
      <c r="SHD1" s="66"/>
      <c r="SHE1" s="66"/>
      <c r="SHF1" s="66"/>
      <c r="SHG1" s="66"/>
      <c r="SHH1" s="66"/>
      <c r="SHI1" s="66"/>
      <c r="SHJ1" s="66"/>
      <c r="SHK1" s="66"/>
      <c r="SHL1" s="66"/>
      <c r="SHM1" s="66"/>
      <c r="SHN1" s="66"/>
      <c r="SHO1" s="66"/>
      <c r="SHP1" s="66"/>
      <c r="SHQ1" s="66"/>
      <c r="SHR1" s="66"/>
      <c r="SHS1" s="66"/>
      <c r="SHT1" s="66"/>
      <c r="SHU1" s="66"/>
      <c r="SHV1" s="66"/>
      <c r="SHW1" s="66"/>
      <c r="SHX1" s="66"/>
      <c r="SHY1" s="66"/>
      <c r="SHZ1" s="66"/>
      <c r="SIA1" s="66"/>
      <c r="SIB1" s="66"/>
      <c r="SIC1" s="66"/>
      <c r="SID1" s="66"/>
      <c r="SIE1" s="66"/>
      <c r="SIF1" s="66"/>
      <c r="SIG1" s="66"/>
      <c r="SIH1" s="66"/>
      <c r="SII1" s="66"/>
      <c r="SIJ1" s="66"/>
      <c r="SIK1" s="66"/>
      <c r="SIL1" s="66"/>
      <c r="SIM1" s="66"/>
      <c r="SIN1" s="66"/>
      <c r="SIO1" s="66"/>
      <c r="SIP1" s="66"/>
      <c r="SIQ1" s="66"/>
      <c r="SIR1" s="66"/>
      <c r="SIS1" s="66"/>
      <c r="SIT1" s="66"/>
      <c r="SIU1" s="66"/>
      <c r="SIV1" s="66"/>
      <c r="SIW1" s="66"/>
      <c r="SIX1" s="66"/>
      <c r="SIY1" s="66"/>
      <c r="SIZ1" s="66"/>
      <c r="SJA1" s="66"/>
      <c r="SJB1" s="66"/>
      <c r="SJC1" s="66"/>
      <c r="SJD1" s="66"/>
      <c r="SJE1" s="66"/>
      <c r="SJF1" s="66"/>
      <c r="SJG1" s="66"/>
      <c r="SJH1" s="66"/>
      <c r="SJI1" s="66"/>
      <c r="SJJ1" s="66"/>
      <c r="SJK1" s="66"/>
      <c r="SJL1" s="66"/>
      <c r="SJM1" s="66"/>
      <c r="SJN1" s="66"/>
      <c r="SJO1" s="66"/>
      <c r="SJP1" s="66"/>
      <c r="SJQ1" s="66"/>
      <c r="SJR1" s="66"/>
      <c r="SJS1" s="66"/>
      <c r="SJT1" s="66"/>
      <c r="SJU1" s="66"/>
      <c r="SJV1" s="66"/>
      <c r="SJW1" s="66"/>
      <c r="SJX1" s="66"/>
      <c r="SJY1" s="66"/>
      <c r="SJZ1" s="66"/>
      <c r="SKA1" s="66"/>
      <c r="SKB1" s="66"/>
      <c r="SKC1" s="66"/>
      <c r="SKD1" s="66"/>
      <c r="SKE1" s="66"/>
      <c r="SKF1" s="66"/>
      <c r="SKG1" s="66"/>
      <c r="SKH1" s="66"/>
      <c r="SKI1" s="66"/>
      <c r="SKJ1" s="66"/>
      <c r="SKK1" s="66"/>
      <c r="SKL1" s="66"/>
      <c r="SKM1" s="66"/>
      <c r="SKN1" s="66"/>
      <c r="SKO1" s="66"/>
      <c r="SKP1" s="66"/>
      <c r="SKQ1" s="66"/>
      <c r="SKR1" s="66"/>
      <c r="SKS1" s="66"/>
      <c r="SKT1" s="66"/>
      <c r="SKU1" s="66"/>
      <c r="SKV1" s="66"/>
      <c r="SKW1" s="66"/>
      <c r="SKX1" s="66"/>
      <c r="SKY1" s="66"/>
      <c r="SKZ1" s="66"/>
      <c r="SLA1" s="66"/>
      <c r="SLB1" s="66"/>
      <c r="SLC1" s="66"/>
      <c r="SLD1" s="66"/>
      <c r="SLE1" s="66"/>
      <c r="SLF1" s="66"/>
      <c r="SLG1" s="66"/>
      <c r="SLH1" s="66"/>
      <c r="SLI1" s="66"/>
      <c r="SLJ1" s="66"/>
      <c r="SLK1" s="66"/>
      <c r="SLL1" s="66"/>
      <c r="SLM1" s="66"/>
      <c r="SLN1" s="66"/>
      <c r="SLO1" s="66"/>
      <c r="SLP1" s="66"/>
      <c r="SLQ1" s="66"/>
      <c r="SLR1" s="66"/>
      <c r="SLS1" s="66"/>
      <c r="SLT1" s="66"/>
      <c r="SLU1" s="66"/>
      <c r="SLV1" s="66"/>
      <c r="SLW1" s="66"/>
      <c r="SLX1" s="66"/>
      <c r="SLY1" s="66"/>
      <c r="SLZ1" s="66"/>
      <c r="SMA1" s="66"/>
      <c r="SMB1" s="66"/>
      <c r="SMC1" s="66"/>
      <c r="SMD1" s="66"/>
      <c r="SME1" s="66"/>
      <c r="SMF1" s="66"/>
      <c r="SMG1" s="66"/>
      <c r="SMH1" s="66"/>
      <c r="SMI1" s="66"/>
      <c r="SMJ1" s="66"/>
      <c r="SMK1" s="66"/>
      <c r="SML1" s="66"/>
      <c r="SMM1" s="66"/>
      <c r="SMN1" s="66"/>
      <c r="SMO1" s="66"/>
      <c r="SMP1" s="66"/>
      <c r="SMQ1" s="66"/>
      <c r="SMR1" s="66"/>
      <c r="SMS1" s="66"/>
      <c r="SMT1" s="66"/>
      <c r="SMU1" s="66"/>
      <c r="SMV1" s="66"/>
      <c r="SMW1" s="66"/>
      <c r="SMX1" s="66"/>
      <c r="SMY1" s="66"/>
      <c r="SMZ1" s="66"/>
      <c r="SNA1" s="66"/>
      <c r="SNB1" s="66"/>
      <c r="SNC1" s="66"/>
      <c r="SND1" s="66"/>
      <c r="SNE1" s="66"/>
      <c r="SNF1" s="66"/>
      <c r="SNG1" s="66"/>
      <c r="SNH1" s="66"/>
      <c r="SNI1" s="66"/>
      <c r="SNJ1" s="66"/>
      <c r="SNK1" s="66"/>
      <c r="SNL1" s="66"/>
      <c r="SNM1" s="66"/>
      <c r="SNN1" s="66"/>
      <c r="SNO1" s="66"/>
      <c r="SNP1" s="66"/>
      <c r="SNQ1" s="66"/>
      <c r="SNR1" s="66"/>
      <c r="SNS1" s="66"/>
      <c r="SNT1" s="66"/>
      <c r="SNU1" s="66"/>
      <c r="SNV1" s="66"/>
      <c r="SNW1" s="66"/>
      <c r="SNX1" s="66"/>
      <c r="SNY1" s="66"/>
      <c r="SNZ1" s="66"/>
      <c r="SOA1" s="66"/>
      <c r="SOB1" s="66"/>
      <c r="SOC1" s="66"/>
      <c r="SOD1" s="66"/>
      <c r="SOE1" s="66"/>
      <c r="SOF1" s="66"/>
      <c r="SOG1" s="66"/>
      <c r="SOH1" s="66"/>
      <c r="SOI1" s="66"/>
      <c r="SOJ1" s="66"/>
      <c r="SOK1" s="66"/>
      <c r="SOL1" s="66"/>
      <c r="SOM1" s="66"/>
      <c r="SON1" s="66"/>
      <c r="SOO1" s="66"/>
      <c r="SOP1" s="66"/>
      <c r="SOQ1" s="66"/>
      <c r="SOR1" s="66"/>
      <c r="SOS1" s="66"/>
      <c r="SOT1" s="66"/>
      <c r="SOU1" s="66"/>
      <c r="SOV1" s="66"/>
      <c r="SOW1" s="66"/>
      <c r="SOX1" s="66"/>
      <c r="SOY1" s="66"/>
      <c r="SOZ1" s="66"/>
      <c r="SPA1" s="66"/>
      <c r="SPB1" s="66"/>
      <c r="SPC1" s="66"/>
      <c r="SPD1" s="66"/>
      <c r="SPE1" s="66"/>
      <c r="SPF1" s="66"/>
      <c r="SPG1" s="66"/>
      <c r="SPH1" s="66"/>
      <c r="SPI1" s="66"/>
      <c r="SPJ1" s="66"/>
      <c r="SPK1" s="66"/>
      <c r="SPL1" s="66"/>
      <c r="SPM1" s="66"/>
      <c r="SPN1" s="66"/>
      <c r="SPO1" s="66"/>
      <c r="SPP1" s="66"/>
      <c r="SPQ1" s="66"/>
      <c r="SPR1" s="66"/>
      <c r="SPS1" s="66"/>
      <c r="SPT1" s="66"/>
      <c r="SPU1" s="66"/>
      <c r="SPV1" s="66"/>
      <c r="SPW1" s="66"/>
      <c r="SPX1" s="66"/>
      <c r="SPY1" s="66"/>
      <c r="SPZ1" s="66"/>
      <c r="SQA1" s="66"/>
      <c r="SQB1" s="66"/>
      <c r="SQC1" s="66"/>
      <c r="SQD1" s="66"/>
      <c r="SQE1" s="66"/>
      <c r="SQF1" s="66"/>
      <c r="SQG1" s="66"/>
      <c r="SQH1" s="66"/>
      <c r="SQI1" s="66"/>
      <c r="SQJ1" s="66"/>
      <c r="SQK1" s="66"/>
      <c r="SQL1" s="66"/>
      <c r="SQM1" s="66"/>
      <c r="SQN1" s="66"/>
      <c r="SQO1" s="66"/>
      <c r="SQP1" s="66"/>
      <c r="SQQ1" s="66"/>
      <c r="SQR1" s="66"/>
      <c r="SQS1" s="66"/>
      <c r="SQT1" s="66"/>
      <c r="SQU1" s="66"/>
      <c r="SQV1" s="66"/>
      <c r="SQW1" s="66"/>
      <c r="SQX1" s="66"/>
      <c r="SQY1" s="66"/>
      <c r="SQZ1" s="66"/>
      <c r="SRA1" s="66"/>
      <c r="SRB1" s="66"/>
      <c r="SRC1" s="66"/>
      <c r="SRD1" s="66"/>
      <c r="SRE1" s="66"/>
      <c r="SRF1" s="66"/>
      <c r="SRG1" s="66"/>
      <c r="SRH1" s="66"/>
      <c r="SRI1" s="66"/>
      <c r="SRJ1" s="66"/>
      <c r="SRK1" s="66"/>
      <c r="SRL1" s="66"/>
      <c r="SRM1" s="66"/>
      <c r="SRN1" s="66"/>
      <c r="SRO1" s="66"/>
      <c r="SRP1" s="66"/>
      <c r="SRQ1" s="66"/>
      <c r="SRR1" s="66"/>
      <c r="SRS1" s="66"/>
      <c r="SRT1" s="66"/>
      <c r="SRU1" s="66"/>
      <c r="SRV1" s="66"/>
      <c r="SRW1" s="66"/>
      <c r="SRX1" s="66"/>
      <c r="SRY1" s="66"/>
      <c r="SRZ1" s="66"/>
      <c r="SSA1" s="66"/>
      <c r="SSB1" s="66"/>
      <c r="SSC1" s="66"/>
      <c r="SSD1" s="66"/>
      <c r="SSE1" s="66"/>
      <c r="SSF1" s="66"/>
      <c r="SSG1" s="66"/>
      <c r="SSH1" s="66"/>
      <c r="SSI1" s="66"/>
      <c r="SSJ1" s="66"/>
      <c r="SSK1" s="66"/>
      <c r="SSL1" s="66"/>
      <c r="SSM1" s="66"/>
      <c r="SSN1" s="66"/>
      <c r="SSO1" s="66"/>
      <c r="SSP1" s="66"/>
      <c r="SSQ1" s="66"/>
      <c r="SSR1" s="66"/>
      <c r="SSS1" s="66"/>
      <c r="SST1" s="66"/>
      <c r="SSU1" s="66"/>
      <c r="SSV1" s="66"/>
      <c r="SSW1" s="66"/>
      <c r="SSX1" s="66"/>
      <c r="SSY1" s="66"/>
      <c r="SSZ1" s="66"/>
      <c r="STA1" s="66"/>
      <c r="STB1" s="66"/>
      <c r="STC1" s="66"/>
      <c r="STD1" s="66"/>
      <c r="STE1" s="66"/>
      <c r="STF1" s="66"/>
      <c r="STG1" s="66"/>
      <c r="STH1" s="66"/>
      <c r="STI1" s="66"/>
      <c r="STJ1" s="66"/>
      <c r="STK1" s="66"/>
      <c r="STL1" s="66"/>
      <c r="STM1" s="66"/>
      <c r="STN1" s="66"/>
      <c r="STO1" s="66"/>
      <c r="STP1" s="66"/>
      <c r="STQ1" s="66"/>
      <c r="STR1" s="66"/>
      <c r="STS1" s="66"/>
      <c r="STT1" s="66"/>
      <c r="STU1" s="66"/>
      <c r="STV1" s="66"/>
      <c r="STW1" s="66"/>
      <c r="STX1" s="66"/>
      <c r="STY1" s="66"/>
      <c r="STZ1" s="66"/>
      <c r="SUA1" s="66"/>
      <c r="SUB1" s="66"/>
      <c r="SUC1" s="66"/>
      <c r="SUD1" s="66"/>
      <c r="SUE1" s="66"/>
      <c r="SUF1" s="66"/>
      <c r="SUG1" s="66"/>
      <c r="SUH1" s="66"/>
      <c r="SUI1" s="66"/>
      <c r="SUJ1" s="66"/>
      <c r="SUK1" s="66"/>
      <c r="SUL1" s="66"/>
      <c r="SUM1" s="66"/>
      <c r="SUN1" s="66"/>
      <c r="SUO1" s="66"/>
      <c r="SUP1" s="66"/>
      <c r="SUQ1" s="66"/>
      <c r="SUR1" s="66"/>
      <c r="SUS1" s="66"/>
      <c r="SUT1" s="66"/>
      <c r="SUU1" s="66"/>
      <c r="SUV1" s="66"/>
      <c r="SUW1" s="66"/>
      <c r="SUX1" s="66"/>
      <c r="SUY1" s="66"/>
      <c r="SUZ1" s="66"/>
      <c r="SVA1" s="66"/>
      <c r="SVB1" s="66"/>
      <c r="SVC1" s="66"/>
      <c r="SVD1" s="66"/>
      <c r="SVE1" s="66"/>
      <c r="SVF1" s="66"/>
      <c r="SVG1" s="66"/>
      <c r="SVH1" s="66"/>
      <c r="SVI1" s="66"/>
      <c r="SVJ1" s="66"/>
      <c r="SVK1" s="66"/>
      <c r="SVL1" s="66"/>
      <c r="SVM1" s="66"/>
      <c r="SVN1" s="66"/>
      <c r="SVO1" s="66"/>
      <c r="SVP1" s="66"/>
      <c r="SVQ1" s="66"/>
      <c r="SVR1" s="66"/>
      <c r="SVS1" s="66"/>
      <c r="SVT1" s="66"/>
      <c r="SVU1" s="66"/>
      <c r="SVV1" s="66"/>
      <c r="SVW1" s="66"/>
      <c r="SVX1" s="66"/>
      <c r="SVY1" s="66"/>
      <c r="SVZ1" s="66"/>
      <c r="SWA1" s="66"/>
      <c r="SWB1" s="66"/>
      <c r="SWC1" s="66"/>
      <c r="SWD1" s="66"/>
      <c r="SWE1" s="66"/>
      <c r="SWF1" s="66"/>
      <c r="SWG1" s="66"/>
      <c r="SWH1" s="66"/>
      <c r="SWI1" s="66"/>
      <c r="SWJ1" s="66"/>
      <c r="SWK1" s="66"/>
      <c r="SWL1" s="66"/>
      <c r="SWM1" s="66"/>
      <c r="SWN1" s="66"/>
      <c r="SWO1" s="66"/>
      <c r="SWP1" s="66"/>
      <c r="SWQ1" s="66"/>
      <c r="SWR1" s="66"/>
      <c r="SWS1" s="66"/>
      <c r="SWT1" s="66"/>
      <c r="SWU1" s="66"/>
      <c r="SWV1" s="66"/>
      <c r="SWW1" s="66"/>
      <c r="SWX1" s="66"/>
      <c r="SWY1" s="66"/>
      <c r="SWZ1" s="66"/>
      <c r="SXA1" s="66"/>
      <c r="SXB1" s="66"/>
      <c r="SXC1" s="66"/>
      <c r="SXD1" s="66"/>
      <c r="SXE1" s="66"/>
      <c r="SXF1" s="66"/>
      <c r="SXG1" s="66"/>
      <c r="SXH1" s="66"/>
      <c r="SXI1" s="66"/>
      <c r="SXJ1" s="66"/>
      <c r="SXK1" s="66"/>
      <c r="SXL1" s="66"/>
      <c r="SXM1" s="66"/>
      <c r="SXN1" s="66"/>
      <c r="SXO1" s="66"/>
      <c r="SXP1" s="66"/>
      <c r="SXQ1" s="66"/>
      <c r="SXR1" s="66"/>
      <c r="SXS1" s="66"/>
      <c r="SXT1" s="66"/>
      <c r="SXU1" s="66"/>
      <c r="SXV1" s="66"/>
      <c r="SXW1" s="66"/>
      <c r="SXX1" s="66"/>
      <c r="SXY1" s="66"/>
      <c r="SXZ1" s="66"/>
      <c r="SYA1" s="66"/>
      <c r="SYB1" s="66"/>
      <c r="SYC1" s="66"/>
      <c r="SYD1" s="66"/>
      <c r="SYE1" s="66"/>
      <c r="SYF1" s="66"/>
      <c r="SYG1" s="66"/>
      <c r="SYH1" s="66"/>
      <c r="SYI1" s="66"/>
      <c r="SYJ1" s="66"/>
      <c r="SYK1" s="66"/>
      <c r="SYL1" s="66"/>
      <c r="SYM1" s="66"/>
      <c r="SYN1" s="66"/>
      <c r="SYO1" s="66"/>
      <c r="SYP1" s="66"/>
      <c r="SYQ1" s="66"/>
      <c r="SYR1" s="66"/>
      <c r="SYS1" s="66"/>
      <c r="SYT1" s="66"/>
      <c r="SYU1" s="66"/>
      <c r="SYV1" s="66"/>
      <c r="SYW1" s="66"/>
      <c r="SYX1" s="66"/>
      <c r="SYY1" s="66"/>
      <c r="SYZ1" s="66"/>
      <c r="SZA1" s="66"/>
      <c r="SZB1" s="66"/>
      <c r="SZC1" s="66"/>
      <c r="SZD1" s="66"/>
      <c r="SZE1" s="66"/>
      <c r="SZF1" s="66"/>
      <c r="SZG1" s="66"/>
      <c r="SZH1" s="66"/>
      <c r="SZI1" s="66"/>
      <c r="SZJ1" s="66"/>
      <c r="SZK1" s="66"/>
      <c r="SZL1" s="66"/>
      <c r="SZM1" s="66"/>
      <c r="SZN1" s="66"/>
      <c r="SZO1" s="66"/>
      <c r="SZP1" s="66"/>
      <c r="SZQ1" s="66"/>
      <c r="SZR1" s="66"/>
      <c r="SZS1" s="66"/>
      <c r="SZT1" s="66"/>
      <c r="SZU1" s="66"/>
      <c r="SZV1" s="66"/>
      <c r="SZW1" s="66"/>
      <c r="SZX1" s="66"/>
      <c r="SZY1" s="66"/>
      <c r="SZZ1" s="66"/>
      <c r="TAA1" s="66"/>
      <c r="TAB1" s="66"/>
      <c r="TAC1" s="66"/>
      <c r="TAD1" s="66"/>
      <c r="TAE1" s="66"/>
      <c r="TAF1" s="66"/>
      <c r="TAG1" s="66"/>
      <c r="TAH1" s="66"/>
      <c r="TAI1" s="66"/>
      <c r="TAJ1" s="66"/>
      <c r="TAK1" s="66"/>
      <c r="TAL1" s="66"/>
      <c r="TAM1" s="66"/>
      <c r="TAN1" s="66"/>
      <c r="TAO1" s="66"/>
      <c r="TAP1" s="66"/>
      <c r="TAQ1" s="66"/>
      <c r="TAR1" s="66"/>
      <c r="TAS1" s="66"/>
      <c r="TAT1" s="66"/>
      <c r="TAU1" s="66"/>
      <c r="TAV1" s="66"/>
      <c r="TAW1" s="66"/>
      <c r="TAX1" s="66"/>
      <c r="TAY1" s="66"/>
      <c r="TAZ1" s="66"/>
      <c r="TBA1" s="66"/>
      <c r="TBB1" s="66"/>
      <c r="TBC1" s="66"/>
      <c r="TBD1" s="66"/>
      <c r="TBE1" s="66"/>
      <c r="TBF1" s="66"/>
      <c r="TBG1" s="66"/>
      <c r="TBH1" s="66"/>
      <c r="TBI1" s="66"/>
      <c r="TBJ1" s="66"/>
      <c r="TBK1" s="66"/>
      <c r="TBL1" s="66"/>
      <c r="TBM1" s="66"/>
      <c r="TBN1" s="66"/>
      <c r="TBO1" s="66"/>
      <c r="TBP1" s="66"/>
      <c r="TBQ1" s="66"/>
      <c r="TBR1" s="66"/>
      <c r="TBS1" s="66"/>
      <c r="TBT1" s="66"/>
      <c r="TBU1" s="66"/>
      <c r="TBV1" s="66"/>
      <c r="TBW1" s="66"/>
      <c r="TBX1" s="66"/>
      <c r="TBY1" s="66"/>
      <c r="TBZ1" s="66"/>
      <c r="TCA1" s="66"/>
      <c r="TCB1" s="66"/>
      <c r="TCC1" s="66"/>
      <c r="TCD1" s="66"/>
      <c r="TCE1" s="66"/>
      <c r="TCF1" s="66"/>
      <c r="TCG1" s="66"/>
      <c r="TCH1" s="66"/>
      <c r="TCI1" s="66"/>
      <c r="TCJ1" s="66"/>
      <c r="TCK1" s="66"/>
      <c r="TCL1" s="66"/>
      <c r="TCM1" s="66"/>
      <c r="TCN1" s="66"/>
      <c r="TCO1" s="66"/>
      <c r="TCP1" s="66"/>
      <c r="TCQ1" s="66"/>
      <c r="TCR1" s="66"/>
      <c r="TCS1" s="66"/>
      <c r="TCT1" s="66"/>
      <c r="TCU1" s="66"/>
      <c r="TCV1" s="66"/>
      <c r="TCW1" s="66"/>
      <c r="TCX1" s="66"/>
      <c r="TCY1" s="66"/>
      <c r="TCZ1" s="66"/>
      <c r="TDA1" s="66"/>
      <c r="TDB1" s="66"/>
      <c r="TDC1" s="66"/>
      <c r="TDD1" s="66"/>
      <c r="TDE1" s="66"/>
      <c r="TDF1" s="66"/>
      <c r="TDG1" s="66"/>
      <c r="TDH1" s="66"/>
      <c r="TDI1" s="66"/>
      <c r="TDJ1" s="66"/>
      <c r="TDK1" s="66"/>
      <c r="TDL1" s="66"/>
      <c r="TDM1" s="66"/>
      <c r="TDN1" s="66"/>
      <c r="TDO1" s="66"/>
      <c r="TDP1" s="66"/>
      <c r="TDQ1" s="66"/>
      <c r="TDR1" s="66"/>
      <c r="TDS1" s="66"/>
      <c r="TDT1" s="66"/>
      <c r="TDU1" s="66"/>
      <c r="TDV1" s="66"/>
      <c r="TDW1" s="66"/>
      <c r="TDX1" s="66"/>
      <c r="TDY1" s="66"/>
      <c r="TDZ1" s="66"/>
      <c r="TEA1" s="66"/>
      <c r="TEB1" s="66"/>
      <c r="TEC1" s="66"/>
      <c r="TED1" s="66"/>
      <c r="TEE1" s="66"/>
      <c r="TEF1" s="66"/>
      <c r="TEG1" s="66"/>
      <c r="TEH1" s="66"/>
      <c r="TEI1" s="66"/>
      <c r="TEJ1" s="66"/>
      <c r="TEK1" s="66"/>
      <c r="TEL1" s="66"/>
      <c r="TEM1" s="66"/>
      <c r="TEN1" s="66"/>
      <c r="TEO1" s="66"/>
      <c r="TEP1" s="66"/>
      <c r="TEQ1" s="66"/>
      <c r="TER1" s="66"/>
      <c r="TES1" s="66"/>
      <c r="TET1" s="66"/>
      <c r="TEU1" s="66"/>
      <c r="TEV1" s="66"/>
      <c r="TEW1" s="66"/>
      <c r="TEX1" s="66"/>
      <c r="TEY1" s="66"/>
      <c r="TEZ1" s="66"/>
      <c r="TFA1" s="66"/>
      <c r="TFB1" s="66"/>
      <c r="TFC1" s="66"/>
      <c r="TFD1" s="66"/>
      <c r="TFE1" s="66"/>
      <c r="TFF1" s="66"/>
      <c r="TFG1" s="66"/>
      <c r="TFH1" s="66"/>
      <c r="TFI1" s="66"/>
      <c r="TFJ1" s="66"/>
      <c r="TFK1" s="66"/>
      <c r="TFL1" s="66"/>
      <c r="TFM1" s="66"/>
      <c r="TFN1" s="66"/>
      <c r="TFO1" s="66"/>
      <c r="TFP1" s="66"/>
      <c r="TFQ1" s="66"/>
      <c r="TFR1" s="66"/>
      <c r="TFS1" s="66"/>
      <c r="TFT1" s="66"/>
      <c r="TFU1" s="66"/>
      <c r="TFV1" s="66"/>
      <c r="TFW1" s="66"/>
      <c r="TFX1" s="66"/>
      <c r="TFY1" s="66"/>
      <c r="TFZ1" s="66"/>
      <c r="TGA1" s="66"/>
      <c r="TGB1" s="66"/>
      <c r="TGC1" s="66"/>
      <c r="TGD1" s="66"/>
      <c r="TGE1" s="66"/>
      <c r="TGF1" s="66"/>
      <c r="TGG1" s="66"/>
      <c r="TGH1" s="66"/>
      <c r="TGI1" s="66"/>
      <c r="TGJ1" s="66"/>
      <c r="TGK1" s="66"/>
      <c r="TGL1" s="66"/>
      <c r="TGM1" s="66"/>
      <c r="TGN1" s="66"/>
      <c r="TGO1" s="66"/>
      <c r="TGP1" s="66"/>
      <c r="TGQ1" s="66"/>
      <c r="TGR1" s="66"/>
      <c r="TGS1" s="66"/>
      <c r="TGT1" s="66"/>
      <c r="TGU1" s="66"/>
      <c r="TGV1" s="66"/>
      <c r="TGW1" s="66"/>
      <c r="TGX1" s="66"/>
      <c r="TGY1" s="66"/>
      <c r="TGZ1" s="66"/>
      <c r="THA1" s="66"/>
      <c r="THB1" s="66"/>
      <c r="THC1" s="66"/>
      <c r="THD1" s="66"/>
      <c r="THE1" s="66"/>
      <c r="THF1" s="66"/>
      <c r="THG1" s="66"/>
      <c r="THH1" s="66"/>
      <c r="THI1" s="66"/>
      <c r="THJ1" s="66"/>
      <c r="THK1" s="66"/>
      <c r="THL1" s="66"/>
      <c r="THM1" s="66"/>
      <c r="THN1" s="66"/>
      <c r="THO1" s="66"/>
      <c r="THP1" s="66"/>
      <c r="THQ1" s="66"/>
      <c r="THR1" s="66"/>
      <c r="THS1" s="66"/>
      <c r="THT1" s="66"/>
      <c r="THU1" s="66"/>
      <c r="THV1" s="66"/>
      <c r="THW1" s="66"/>
      <c r="THX1" s="66"/>
      <c r="THY1" s="66"/>
      <c r="THZ1" s="66"/>
      <c r="TIA1" s="66"/>
      <c r="TIB1" s="66"/>
      <c r="TIC1" s="66"/>
      <c r="TID1" s="66"/>
      <c r="TIE1" s="66"/>
      <c r="TIF1" s="66"/>
      <c r="TIG1" s="66"/>
      <c r="TIH1" s="66"/>
      <c r="TII1" s="66"/>
      <c r="TIJ1" s="66"/>
      <c r="TIK1" s="66"/>
      <c r="TIL1" s="66"/>
      <c r="TIM1" s="66"/>
      <c r="TIN1" s="66"/>
      <c r="TIO1" s="66"/>
      <c r="TIP1" s="66"/>
      <c r="TIQ1" s="66"/>
      <c r="TIR1" s="66"/>
      <c r="TIS1" s="66"/>
      <c r="TIT1" s="66"/>
      <c r="TIU1" s="66"/>
      <c r="TIV1" s="66"/>
      <c r="TIW1" s="66"/>
      <c r="TIX1" s="66"/>
      <c r="TIY1" s="66"/>
      <c r="TIZ1" s="66"/>
      <c r="TJA1" s="66"/>
      <c r="TJB1" s="66"/>
      <c r="TJC1" s="66"/>
      <c r="TJD1" s="66"/>
      <c r="TJE1" s="66"/>
      <c r="TJF1" s="66"/>
      <c r="TJG1" s="66"/>
      <c r="TJH1" s="66"/>
      <c r="TJI1" s="66"/>
      <c r="TJJ1" s="66"/>
      <c r="TJK1" s="66"/>
      <c r="TJL1" s="66"/>
      <c r="TJM1" s="66"/>
      <c r="TJN1" s="66"/>
      <c r="TJO1" s="66"/>
      <c r="TJP1" s="66"/>
      <c r="TJQ1" s="66"/>
      <c r="TJR1" s="66"/>
      <c r="TJS1" s="66"/>
      <c r="TJT1" s="66"/>
      <c r="TJU1" s="66"/>
      <c r="TJV1" s="66"/>
      <c r="TJW1" s="66"/>
      <c r="TJX1" s="66"/>
      <c r="TJY1" s="66"/>
      <c r="TJZ1" s="66"/>
      <c r="TKA1" s="66"/>
      <c r="TKB1" s="66"/>
      <c r="TKC1" s="66"/>
      <c r="TKD1" s="66"/>
      <c r="TKE1" s="66"/>
      <c r="TKF1" s="66"/>
      <c r="TKG1" s="66"/>
      <c r="TKH1" s="66"/>
      <c r="TKI1" s="66"/>
      <c r="TKJ1" s="66"/>
      <c r="TKK1" s="66"/>
      <c r="TKL1" s="66"/>
      <c r="TKM1" s="66"/>
      <c r="TKN1" s="66"/>
      <c r="TKO1" s="66"/>
      <c r="TKP1" s="66"/>
      <c r="TKQ1" s="66"/>
      <c r="TKR1" s="66"/>
      <c r="TKS1" s="66"/>
      <c r="TKT1" s="66"/>
      <c r="TKU1" s="66"/>
      <c r="TKV1" s="66"/>
      <c r="TKW1" s="66"/>
      <c r="TKX1" s="66"/>
      <c r="TKY1" s="66"/>
      <c r="TKZ1" s="66"/>
      <c r="TLA1" s="66"/>
      <c r="TLB1" s="66"/>
      <c r="TLC1" s="66"/>
      <c r="TLD1" s="66"/>
      <c r="TLE1" s="66"/>
      <c r="TLF1" s="66"/>
      <c r="TLG1" s="66"/>
      <c r="TLH1" s="66"/>
      <c r="TLI1" s="66"/>
      <c r="TLJ1" s="66"/>
      <c r="TLK1" s="66"/>
      <c r="TLL1" s="66"/>
      <c r="TLM1" s="66"/>
      <c r="TLN1" s="66"/>
      <c r="TLO1" s="66"/>
      <c r="TLP1" s="66"/>
      <c r="TLQ1" s="66"/>
      <c r="TLR1" s="66"/>
      <c r="TLS1" s="66"/>
      <c r="TLT1" s="66"/>
      <c r="TLU1" s="66"/>
      <c r="TLV1" s="66"/>
      <c r="TLW1" s="66"/>
      <c r="TLX1" s="66"/>
      <c r="TLY1" s="66"/>
      <c r="TLZ1" s="66"/>
      <c r="TMA1" s="66"/>
      <c r="TMB1" s="66"/>
      <c r="TMC1" s="66"/>
      <c r="TMD1" s="66"/>
      <c r="TME1" s="66"/>
      <c r="TMF1" s="66"/>
      <c r="TMG1" s="66"/>
      <c r="TMH1" s="66"/>
      <c r="TMI1" s="66"/>
      <c r="TMJ1" s="66"/>
      <c r="TMK1" s="66"/>
      <c r="TML1" s="66"/>
      <c r="TMM1" s="66"/>
      <c r="TMN1" s="66"/>
      <c r="TMO1" s="66"/>
      <c r="TMP1" s="66"/>
      <c r="TMQ1" s="66"/>
      <c r="TMR1" s="66"/>
      <c r="TMS1" s="66"/>
      <c r="TMT1" s="66"/>
      <c r="TMU1" s="66"/>
      <c r="TMV1" s="66"/>
      <c r="TMW1" s="66"/>
      <c r="TMX1" s="66"/>
      <c r="TMY1" s="66"/>
      <c r="TMZ1" s="66"/>
      <c r="TNA1" s="66"/>
      <c r="TNB1" s="66"/>
      <c r="TNC1" s="66"/>
      <c r="TND1" s="66"/>
      <c r="TNE1" s="66"/>
      <c r="TNF1" s="66"/>
      <c r="TNG1" s="66"/>
      <c r="TNH1" s="66"/>
      <c r="TNI1" s="66"/>
      <c r="TNJ1" s="66"/>
      <c r="TNK1" s="66"/>
      <c r="TNL1" s="66"/>
      <c r="TNM1" s="66"/>
      <c r="TNN1" s="66"/>
      <c r="TNO1" s="66"/>
      <c r="TNP1" s="66"/>
      <c r="TNQ1" s="66"/>
      <c r="TNR1" s="66"/>
      <c r="TNS1" s="66"/>
      <c r="TNT1" s="66"/>
      <c r="TNU1" s="66"/>
      <c r="TNV1" s="66"/>
      <c r="TNW1" s="66"/>
      <c r="TNX1" s="66"/>
      <c r="TNY1" s="66"/>
      <c r="TNZ1" s="66"/>
      <c r="TOA1" s="66"/>
      <c r="TOB1" s="66"/>
      <c r="TOC1" s="66"/>
      <c r="TOD1" s="66"/>
      <c r="TOE1" s="66"/>
      <c r="TOF1" s="66"/>
      <c r="TOG1" s="66"/>
      <c r="TOH1" s="66"/>
      <c r="TOI1" s="66"/>
      <c r="TOJ1" s="66"/>
      <c r="TOK1" s="66"/>
      <c r="TOL1" s="66"/>
      <c r="TOM1" s="66"/>
      <c r="TON1" s="66"/>
      <c r="TOO1" s="66"/>
      <c r="TOP1" s="66"/>
      <c r="TOQ1" s="66"/>
      <c r="TOR1" s="66"/>
      <c r="TOS1" s="66"/>
      <c r="TOT1" s="66"/>
      <c r="TOU1" s="66"/>
      <c r="TOV1" s="66"/>
      <c r="TOW1" s="66"/>
      <c r="TOX1" s="66"/>
      <c r="TOY1" s="66"/>
      <c r="TOZ1" s="66"/>
      <c r="TPA1" s="66"/>
      <c r="TPB1" s="66"/>
      <c r="TPC1" s="66"/>
      <c r="TPD1" s="66"/>
      <c r="TPE1" s="66"/>
      <c r="TPF1" s="66"/>
      <c r="TPG1" s="66"/>
      <c r="TPH1" s="66"/>
      <c r="TPI1" s="66"/>
      <c r="TPJ1" s="66"/>
      <c r="TPK1" s="66"/>
      <c r="TPL1" s="66"/>
      <c r="TPM1" s="66"/>
      <c r="TPN1" s="66"/>
      <c r="TPO1" s="66"/>
      <c r="TPP1" s="66"/>
      <c r="TPQ1" s="66"/>
      <c r="TPR1" s="66"/>
      <c r="TPS1" s="66"/>
      <c r="TPT1" s="66"/>
      <c r="TPU1" s="66"/>
      <c r="TPV1" s="66"/>
      <c r="TPW1" s="66"/>
      <c r="TPX1" s="66"/>
      <c r="TPY1" s="66"/>
      <c r="TPZ1" s="66"/>
      <c r="TQA1" s="66"/>
      <c r="TQB1" s="66"/>
      <c r="TQC1" s="66"/>
      <c r="TQD1" s="66"/>
      <c r="TQE1" s="66"/>
      <c r="TQF1" s="66"/>
      <c r="TQG1" s="66"/>
      <c r="TQH1" s="66"/>
      <c r="TQI1" s="66"/>
      <c r="TQJ1" s="66"/>
      <c r="TQK1" s="66"/>
      <c r="TQL1" s="66"/>
      <c r="TQM1" s="66"/>
      <c r="TQN1" s="66"/>
      <c r="TQO1" s="66"/>
      <c r="TQP1" s="66"/>
      <c r="TQQ1" s="66"/>
      <c r="TQR1" s="66"/>
      <c r="TQS1" s="66"/>
      <c r="TQT1" s="66"/>
      <c r="TQU1" s="66"/>
      <c r="TQV1" s="66"/>
      <c r="TQW1" s="66"/>
      <c r="TQX1" s="66"/>
      <c r="TQY1" s="66"/>
      <c r="TQZ1" s="66"/>
      <c r="TRA1" s="66"/>
      <c r="TRB1" s="66"/>
      <c r="TRC1" s="66"/>
      <c r="TRD1" s="66"/>
      <c r="TRE1" s="66"/>
      <c r="TRF1" s="66"/>
      <c r="TRG1" s="66"/>
      <c r="TRH1" s="66"/>
      <c r="TRI1" s="66"/>
      <c r="TRJ1" s="66"/>
      <c r="TRK1" s="66"/>
      <c r="TRL1" s="66"/>
      <c r="TRM1" s="66"/>
      <c r="TRN1" s="66"/>
      <c r="TRO1" s="66"/>
      <c r="TRP1" s="66"/>
      <c r="TRQ1" s="66"/>
      <c r="TRR1" s="66"/>
      <c r="TRS1" s="66"/>
      <c r="TRT1" s="66"/>
      <c r="TRU1" s="66"/>
      <c r="TRV1" s="66"/>
      <c r="TRW1" s="66"/>
      <c r="TRX1" s="66"/>
      <c r="TRY1" s="66"/>
      <c r="TRZ1" s="66"/>
      <c r="TSA1" s="66"/>
      <c r="TSB1" s="66"/>
      <c r="TSC1" s="66"/>
      <c r="TSD1" s="66"/>
      <c r="TSE1" s="66"/>
      <c r="TSF1" s="66"/>
      <c r="TSG1" s="66"/>
      <c r="TSH1" s="66"/>
      <c r="TSI1" s="66"/>
      <c r="TSJ1" s="66"/>
      <c r="TSK1" s="66"/>
      <c r="TSL1" s="66"/>
      <c r="TSM1" s="66"/>
      <c r="TSN1" s="66"/>
      <c r="TSO1" s="66"/>
      <c r="TSP1" s="66"/>
      <c r="TSQ1" s="66"/>
      <c r="TSR1" s="66"/>
      <c r="TSS1" s="66"/>
      <c r="TST1" s="66"/>
      <c r="TSU1" s="66"/>
      <c r="TSV1" s="66"/>
      <c r="TSW1" s="66"/>
      <c r="TSX1" s="66"/>
      <c r="TSY1" s="66"/>
      <c r="TSZ1" s="66"/>
      <c r="TTA1" s="66"/>
      <c r="TTB1" s="66"/>
      <c r="TTC1" s="66"/>
      <c r="TTD1" s="66"/>
      <c r="TTE1" s="66"/>
      <c r="TTF1" s="66"/>
      <c r="TTG1" s="66"/>
      <c r="TTH1" s="66"/>
      <c r="TTI1" s="66"/>
      <c r="TTJ1" s="66"/>
      <c r="TTK1" s="66"/>
      <c r="TTL1" s="66"/>
      <c r="TTM1" s="66"/>
      <c r="TTN1" s="66"/>
      <c r="TTO1" s="66"/>
      <c r="TTP1" s="66"/>
      <c r="TTQ1" s="66"/>
      <c r="TTR1" s="66"/>
      <c r="TTS1" s="66"/>
      <c r="TTT1" s="66"/>
      <c r="TTU1" s="66"/>
      <c r="TTV1" s="66"/>
      <c r="TTW1" s="66"/>
      <c r="TTX1" s="66"/>
      <c r="TTY1" s="66"/>
      <c r="TTZ1" s="66"/>
      <c r="TUA1" s="66"/>
      <c r="TUB1" s="66"/>
      <c r="TUC1" s="66"/>
      <c r="TUD1" s="66"/>
      <c r="TUE1" s="66"/>
      <c r="TUF1" s="66"/>
      <c r="TUG1" s="66"/>
      <c r="TUH1" s="66"/>
      <c r="TUI1" s="66"/>
      <c r="TUJ1" s="66"/>
      <c r="TUK1" s="66"/>
      <c r="TUL1" s="66"/>
      <c r="TUM1" s="66"/>
      <c r="TUN1" s="66"/>
      <c r="TUO1" s="66"/>
      <c r="TUP1" s="66"/>
      <c r="TUQ1" s="66"/>
      <c r="TUR1" s="66"/>
      <c r="TUS1" s="66"/>
      <c r="TUT1" s="66"/>
      <c r="TUU1" s="66"/>
      <c r="TUV1" s="66"/>
      <c r="TUW1" s="66"/>
      <c r="TUX1" s="66"/>
      <c r="TUY1" s="66"/>
      <c r="TUZ1" s="66"/>
      <c r="TVA1" s="66"/>
      <c r="TVB1" s="66"/>
      <c r="TVC1" s="66"/>
      <c r="TVD1" s="66"/>
      <c r="TVE1" s="66"/>
      <c r="TVF1" s="66"/>
      <c r="TVG1" s="66"/>
      <c r="TVH1" s="66"/>
      <c r="TVI1" s="66"/>
      <c r="TVJ1" s="66"/>
      <c r="TVK1" s="66"/>
      <c r="TVL1" s="66"/>
      <c r="TVM1" s="66"/>
      <c r="TVN1" s="66"/>
      <c r="TVO1" s="66"/>
      <c r="TVP1" s="66"/>
      <c r="TVQ1" s="66"/>
      <c r="TVR1" s="66"/>
      <c r="TVS1" s="66"/>
      <c r="TVT1" s="66"/>
      <c r="TVU1" s="66"/>
      <c r="TVV1" s="66"/>
      <c r="TVW1" s="66"/>
      <c r="TVX1" s="66"/>
      <c r="TVY1" s="66"/>
      <c r="TVZ1" s="66"/>
      <c r="TWA1" s="66"/>
      <c r="TWB1" s="66"/>
      <c r="TWC1" s="66"/>
      <c r="TWD1" s="66"/>
      <c r="TWE1" s="66"/>
      <c r="TWF1" s="66"/>
      <c r="TWG1" s="66"/>
      <c r="TWH1" s="66"/>
      <c r="TWI1" s="66"/>
      <c r="TWJ1" s="66"/>
      <c r="TWK1" s="66"/>
      <c r="TWL1" s="66"/>
      <c r="TWM1" s="66"/>
      <c r="TWN1" s="66"/>
      <c r="TWO1" s="66"/>
      <c r="TWP1" s="66"/>
      <c r="TWQ1" s="66"/>
      <c r="TWR1" s="66"/>
      <c r="TWS1" s="66"/>
      <c r="TWT1" s="66"/>
      <c r="TWU1" s="66"/>
      <c r="TWV1" s="66"/>
      <c r="TWW1" s="66"/>
      <c r="TWX1" s="66"/>
      <c r="TWY1" s="66"/>
      <c r="TWZ1" s="66"/>
      <c r="TXA1" s="66"/>
      <c r="TXB1" s="66"/>
      <c r="TXC1" s="66"/>
      <c r="TXD1" s="66"/>
      <c r="TXE1" s="66"/>
      <c r="TXF1" s="66"/>
      <c r="TXG1" s="66"/>
      <c r="TXH1" s="66"/>
      <c r="TXI1" s="66"/>
      <c r="TXJ1" s="66"/>
      <c r="TXK1" s="66"/>
      <c r="TXL1" s="66"/>
      <c r="TXM1" s="66"/>
      <c r="TXN1" s="66"/>
      <c r="TXO1" s="66"/>
      <c r="TXP1" s="66"/>
      <c r="TXQ1" s="66"/>
      <c r="TXR1" s="66"/>
      <c r="TXS1" s="66"/>
      <c r="TXT1" s="66"/>
      <c r="TXU1" s="66"/>
      <c r="TXV1" s="66"/>
      <c r="TXW1" s="66"/>
      <c r="TXX1" s="66"/>
      <c r="TXY1" s="66"/>
      <c r="TXZ1" s="66"/>
      <c r="TYA1" s="66"/>
      <c r="TYB1" s="66"/>
      <c r="TYC1" s="66"/>
      <c r="TYD1" s="66"/>
      <c r="TYE1" s="66"/>
      <c r="TYF1" s="66"/>
      <c r="TYG1" s="66"/>
      <c r="TYH1" s="66"/>
      <c r="TYI1" s="66"/>
      <c r="TYJ1" s="66"/>
      <c r="TYK1" s="66"/>
      <c r="TYL1" s="66"/>
      <c r="TYM1" s="66"/>
      <c r="TYN1" s="66"/>
      <c r="TYO1" s="66"/>
      <c r="TYP1" s="66"/>
      <c r="TYQ1" s="66"/>
      <c r="TYR1" s="66"/>
      <c r="TYS1" s="66"/>
      <c r="TYT1" s="66"/>
      <c r="TYU1" s="66"/>
      <c r="TYV1" s="66"/>
      <c r="TYW1" s="66"/>
      <c r="TYX1" s="66"/>
      <c r="TYY1" s="66"/>
      <c r="TYZ1" s="66"/>
      <c r="TZA1" s="66"/>
      <c r="TZB1" s="66"/>
      <c r="TZC1" s="66"/>
      <c r="TZD1" s="66"/>
      <c r="TZE1" s="66"/>
      <c r="TZF1" s="66"/>
      <c r="TZG1" s="66"/>
      <c r="TZH1" s="66"/>
      <c r="TZI1" s="66"/>
      <c r="TZJ1" s="66"/>
      <c r="TZK1" s="66"/>
      <c r="TZL1" s="66"/>
      <c r="TZM1" s="66"/>
      <c r="TZN1" s="66"/>
      <c r="TZO1" s="66"/>
      <c r="TZP1" s="66"/>
      <c r="TZQ1" s="66"/>
      <c r="TZR1" s="66"/>
      <c r="TZS1" s="66"/>
      <c r="TZT1" s="66"/>
      <c r="TZU1" s="66"/>
      <c r="TZV1" s="66"/>
      <c r="TZW1" s="66"/>
      <c r="TZX1" s="66"/>
      <c r="TZY1" s="66"/>
      <c r="TZZ1" s="66"/>
      <c r="UAA1" s="66"/>
      <c r="UAB1" s="66"/>
      <c r="UAC1" s="66"/>
      <c r="UAD1" s="66"/>
      <c r="UAE1" s="66"/>
      <c r="UAF1" s="66"/>
      <c r="UAG1" s="66"/>
      <c r="UAH1" s="66"/>
      <c r="UAI1" s="66"/>
      <c r="UAJ1" s="66"/>
      <c r="UAK1" s="66"/>
      <c r="UAL1" s="66"/>
      <c r="UAM1" s="66"/>
      <c r="UAN1" s="66"/>
      <c r="UAO1" s="66"/>
      <c r="UAP1" s="66"/>
      <c r="UAQ1" s="66"/>
      <c r="UAR1" s="66"/>
      <c r="UAS1" s="66"/>
      <c r="UAT1" s="66"/>
      <c r="UAU1" s="66"/>
      <c r="UAV1" s="66"/>
      <c r="UAW1" s="66"/>
      <c r="UAX1" s="66"/>
      <c r="UAY1" s="66"/>
      <c r="UAZ1" s="66"/>
      <c r="UBA1" s="66"/>
      <c r="UBB1" s="66"/>
      <c r="UBC1" s="66"/>
      <c r="UBD1" s="66"/>
      <c r="UBE1" s="66"/>
      <c r="UBF1" s="66"/>
      <c r="UBG1" s="66"/>
      <c r="UBH1" s="66"/>
      <c r="UBI1" s="66"/>
      <c r="UBJ1" s="66"/>
      <c r="UBK1" s="66"/>
      <c r="UBL1" s="66"/>
      <c r="UBM1" s="66"/>
      <c r="UBN1" s="66"/>
      <c r="UBO1" s="66"/>
      <c r="UBP1" s="66"/>
      <c r="UBQ1" s="66"/>
      <c r="UBR1" s="66"/>
      <c r="UBS1" s="66"/>
      <c r="UBT1" s="66"/>
      <c r="UBU1" s="66"/>
      <c r="UBV1" s="66"/>
      <c r="UBW1" s="66"/>
      <c r="UBX1" s="66"/>
      <c r="UBY1" s="66"/>
      <c r="UBZ1" s="66"/>
      <c r="UCA1" s="66"/>
      <c r="UCB1" s="66"/>
      <c r="UCC1" s="66"/>
      <c r="UCD1" s="66"/>
      <c r="UCE1" s="66"/>
      <c r="UCF1" s="66"/>
      <c r="UCG1" s="66"/>
      <c r="UCH1" s="66"/>
      <c r="UCI1" s="66"/>
      <c r="UCJ1" s="66"/>
      <c r="UCK1" s="66"/>
      <c r="UCL1" s="66"/>
      <c r="UCM1" s="66"/>
      <c r="UCN1" s="66"/>
      <c r="UCO1" s="66"/>
      <c r="UCP1" s="66"/>
      <c r="UCQ1" s="66"/>
      <c r="UCR1" s="66"/>
      <c r="UCS1" s="66"/>
      <c r="UCT1" s="66"/>
      <c r="UCU1" s="66"/>
      <c r="UCV1" s="66"/>
      <c r="UCW1" s="66"/>
      <c r="UCX1" s="66"/>
      <c r="UCY1" s="66"/>
      <c r="UCZ1" s="66"/>
      <c r="UDA1" s="66"/>
      <c r="UDB1" s="66"/>
      <c r="UDC1" s="66"/>
      <c r="UDD1" s="66"/>
      <c r="UDE1" s="66"/>
      <c r="UDF1" s="66"/>
      <c r="UDG1" s="66"/>
      <c r="UDH1" s="66"/>
      <c r="UDI1" s="66"/>
      <c r="UDJ1" s="66"/>
      <c r="UDK1" s="66"/>
      <c r="UDL1" s="66"/>
      <c r="UDM1" s="66"/>
      <c r="UDN1" s="66"/>
      <c r="UDO1" s="66"/>
      <c r="UDP1" s="66"/>
      <c r="UDQ1" s="66"/>
      <c r="UDR1" s="66"/>
      <c r="UDS1" s="66"/>
      <c r="UDT1" s="66"/>
      <c r="UDU1" s="66"/>
      <c r="UDV1" s="66"/>
      <c r="UDW1" s="66"/>
      <c r="UDX1" s="66"/>
      <c r="UDY1" s="66"/>
      <c r="UDZ1" s="66"/>
      <c r="UEA1" s="66"/>
      <c r="UEB1" s="66"/>
      <c r="UEC1" s="66"/>
      <c r="UED1" s="66"/>
      <c r="UEE1" s="66"/>
      <c r="UEF1" s="66"/>
      <c r="UEG1" s="66"/>
      <c r="UEH1" s="66"/>
      <c r="UEI1" s="66"/>
      <c r="UEJ1" s="66"/>
      <c r="UEK1" s="66"/>
      <c r="UEL1" s="66"/>
      <c r="UEM1" s="66"/>
      <c r="UEN1" s="66"/>
      <c r="UEO1" s="66"/>
      <c r="UEP1" s="66"/>
      <c r="UEQ1" s="66"/>
      <c r="UER1" s="66"/>
      <c r="UES1" s="66"/>
      <c r="UET1" s="66"/>
      <c r="UEU1" s="66"/>
      <c r="UEV1" s="66"/>
      <c r="UEW1" s="66"/>
      <c r="UEX1" s="66"/>
      <c r="UEY1" s="66"/>
      <c r="UEZ1" s="66"/>
      <c r="UFA1" s="66"/>
      <c r="UFB1" s="66"/>
      <c r="UFC1" s="66"/>
      <c r="UFD1" s="66"/>
      <c r="UFE1" s="66"/>
      <c r="UFF1" s="66"/>
      <c r="UFG1" s="66"/>
      <c r="UFH1" s="66"/>
      <c r="UFI1" s="66"/>
      <c r="UFJ1" s="66"/>
      <c r="UFK1" s="66"/>
      <c r="UFL1" s="66"/>
      <c r="UFM1" s="66"/>
      <c r="UFN1" s="66"/>
      <c r="UFO1" s="66"/>
      <c r="UFP1" s="66"/>
      <c r="UFQ1" s="66"/>
      <c r="UFR1" s="66"/>
      <c r="UFS1" s="66"/>
      <c r="UFT1" s="66"/>
      <c r="UFU1" s="66"/>
      <c r="UFV1" s="66"/>
      <c r="UFW1" s="66"/>
      <c r="UFX1" s="66"/>
      <c r="UFY1" s="66"/>
      <c r="UFZ1" s="66"/>
      <c r="UGA1" s="66"/>
      <c r="UGB1" s="66"/>
      <c r="UGC1" s="66"/>
      <c r="UGD1" s="66"/>
      <c r="UGE1" s="66"/>
      <c r="UGF1" s="66"/>
      <c r="UGG1" s="66"/>
      <c r="UGH1" s="66"/>
      <c r="UGI1" s="66"/>
      <c r="UGJ1" s="66"/>
      <c r="UGK1" s="66"/>
      <c r="UGL1" s="66"/>
      <c r="UGM1" s="66"/>
      <c r="UGN1" s="66"/>
      <c r="UGO1" s="66"/>
      <c r="UGP1" s="66"/>
      <c r="UGQ1" s="66"/>
      <c r="UGR1" s="66"/>
      <c r="UGS1" s="66"/>
      <c r="UGT1" s="66"/>
      <c r="UGU1" s="66"/>
      <c r="UGV1" s="66"/>
      <c r="UGW1" s="66"/>
      <c r="UGX1" s="66"/>
      <c r="UGY1" s="66"/>
      <c r="UGZ1" s="66"/>
      <c r="UHA1" s="66"/>
      <c r="UHB1" s="66"/>
      <c r="UHC1" s="66"/>
      <c r="UHD1" s="66"/>
      <c r="UHE1" s="66"/>
      <c r="UHF1" s="66"/>
      <c r="UHG1" s="66"/>
      <c r="UHH1" s="66"/>
      <c r="UHI1" s="66"/>
      <c r="UHJ1" s="66"/>
      <c r="UHK1" s="66"/>
      <c r="UHL1" s="66"/>
      <c r="UHM1" s="66"/>
      <c r="UHN1" s="66"/>
      <c r="UHO1" s="66"/>
      <c r="UHP1" s="66"/>
      <c r="UHQ1" s="66"/>
      <c r="UHR1" s="66"/>
      <c r="UHS1" s="66"/>
      <c r="UHT1" s="66"/>
      <c r="UHU1" s="66"/>
      <c r="UHV1" s="66"/>
      <c r="UHW1" s="66"/>
      <c r="UHX1" s="66"/>
      <c r="UHY1" s="66"/>
      <c r="UHZ1" s="66"/>
      <c r="UIA1" s="66"/>
      <c r="UIB1" s="66"/>
      <c r="UIC1" s="66"/>
      <c r="UID1" s="66"/>
      <c r="UIE1" s="66"/>
      <c r="UIF1" s="66"/>
      <c r="UIG1" s="66"/>
      <c r="UIH1" s="66"/>
      <c r="UII1" s="66"/>
      <c r="UIJ1" s="66"/>
      <c r="UIK1" s="66"/>
      <c r="UIL1" s="66"/>
      <c r="UIM1" s="66"/>
      <c r="UIN1" s="66"/>
      <c r="UIO1" s="66"/>
      <c r="UIP1" s="66"/>
      <c r="UIQ1" s="66"/>
      <c r="UIR1" s="66"/>
      <c r="UIS1" s="66"/>
      <c r="UIT1" s="66"/>
      <c r="UIU1" s="66"/>
      <c r="UIV1" s="66"/>
      <c r="UIW1" s="66"/>
      <c r="UIX1" s="66"/>
      <c r="UIY1" s="66"/>
      <c r="UIZ1" s="66"/>
      <c r="UJA1" s="66"/>
      <c r="UJB1" s="66"/>
      <c r="UJC1" s="66"/>
      <c r="UJD1" s="66"/>
      <c r="UJE1" s="66"/>
      <c r="UJF1" s="66"/>
      <c r="UJG1" s="66"/>
      <c r="UJH1" s="66"/>
      <c r="UJI1" s="66"/>
      <c r="UJJ1" s="66"/>
      <c r="UJK1" s="66"/>
      <c r="UJL1" s="66"/>
      <c r="UJM1" s="66"/>
      <c r="UJN1" s="66"/>
      <c r="UJO1" s="66"/>
      <c r="UJP1" s="66"/>
      <c r="UJQ1" s="66"/>
      <c r="UJR1" s="66"/>
      <c r="UJS1" s="66"/>
      <c r="UJT1" s="66"/>
      <c r="UJU1" s="66"/>
      <c r="UJV1" s="66"/>
      <c r="UJW1" s="66"/>
      <c r="UJX1" s="66"/>
      <c r="UJY1" s="66"/>
      <c r="UJZ1" s="66"/>
      <c r="UKA1" s="66"/>
      <c r="UKB1" s="66"/>
      <c r="UKC1" s="66"/>
      <c r="UKD1" s="66"/>
      <c r="UKE1" s="66"/>
      <c r="UKF1" s="66"/>
      <c r="UKG1" s="66"/>
      <c r="UKH1" s="66"/>
      <c r="UKI1" s="66"/>
      <c r="UKJ1" s="66"/>
      <c r="UKK1" s="66"/>
      <c r="UKL1" s="66"/>
      <c r="UKM1" s="66"/>
      <c r="UKN1" s="66"/>
      <c r="UKO1" s="66"/>
      <c r="UKP1" s="66"/>
      <c r="UKQ1" s="66"/>
      <c r="UKR1" s="66"/>
      <c r="UKS1" s="66"/>
      <c r="UKT1" s="66"/>
      <c r="UKU1" s="66"/>
      <c r="UKV1" s="66"/>
      <c r="UKW1" s="66"/>
      <c r="UKX1" s="66"/>
      <c r="UKY1" s="66"/>
      <c r="UKZ1" s="66"/>
      <c r="ULA1" s="66"/>
      <c r="ULB1" s="66"/>
      <c r="ULC1" s="66"/>
      <c r="ULD1" s="66"/>
      <c r="ULE1" s="66"/>
      <c r="ULF1" s="66"/>
      <c r="ULG1" s="66"/>
      <c r="ULH1" s="66"/>
      <c r="ULI1" s="66"/>
      <c r="ULJ1" s="66"/>
      <c r="ULK1" s="66"/>
      <c r="ULL1" s="66"/>
      <c r="ULM1" s="66"/>
      <c r="ULN1" s="66"/>
      <c r="ULO1" s="66"/>
      <c r="ULP1" s="66"/>
      <c r="ULQ1" s="66"/>
      <c r="ULR1" s="66"/>
      <c r="ULS1" s="66"/>
      <c r="ULT1" s="66"/>
      <c r="ULU1" s="66"/>
      <c r="ULV1" s="66"/>
      <c r="ULW1" s="66"/>
      <c r="ULX1" s="66"/>
      <c r="ULY1" s="66"/>
      <c r="ULZ1" s="66"/>
      <c r="UMA1" s="66"/>
      <c r="UMB1" s="66"/>
      <c r="UMC1" s="66"/>
      <c r="UMD1" s="66"/>
      <c r="UME1" s="66"/>
      <c r="UMF1" s="66"/>
      <c r="UMG1" s="66"/>
      <c r="UMH1" s="66"/>
      <c r="UMI1" s="66"/>
      <c r="UMJ1" s="66"/>
      <c r="UMK1" s="66"/>
      <c r="UML1" s="66"/>
      <c r="UMM1" s="66"/>
      <c r="UMN1" s="66"/>
      <c r="UMO1" s="66"/>
      <c r="UMP1" s="66"/>
      <c r="UMQ1" s="66"/>
      <c r="UMR1" s="66"/>
      <c r="UMS1" s="66"/>
      <c r="UMT1" s="66"/>
      <c r="UMU1" s="66"/>
      <c r="UMV1" s="66"/>
      <c r="UMW1" s="66"/>
      <c r="UMX1" s="66"/>
      <c r="UMY1" s="66"/>
      <c r="UMZ1" s="66"/>
      <c r="UNA1" s="66"/>
      <c r="UNB1" s="66"/>
      <c r="UNC1" s="66"/>
      <c r="UND1" s="66"/>
      <c r="UNE1" s="66"/>
      <c r="UNF1" s="66"/>
      <c r="UNG1" s="66"/>
      <c r="UNH1" s="66"/>
      <c r="UNI1" s="66"/>
      <c r="UNJ1" s="66"/>
      <c r="UNK1" s="66"/>
      <c r="UNL1" s="66"/>
      <c r="UNM1" s="66"/>
      <c r="UNN1" s="66"/>
      <c r="UNO1" s="66"/>
      <c r="UNP1" s="66"/>
      <c r="UNQ1" s="66"/>
      <c r="UNR1" s="66"/>
      <c r="UNS1" s="66"/>
      <c r="UNT1" s="66"/>
      <c r="UNU1" s="66"/>
      <c r="UNV1" s="66"/>
      <c r="UNW1" s="66"/>
      <c r="UNX1" s="66"/>
      <c r="UNY1" s="66"/>
      <c r="UNZ1" s="66"/>
      <c r="UOA1" s="66"/>
      <c r="UOB1" s="66"/>
      <c r="UOC1" s="66"/>
      <c r="UOD1" s="66"/>
      <c r="UOE1" s="66"/>
      <c r="UOF1" s="66"/>
      <c r="UOG1" s="66"/>
      <c r="UOH1" s="66"/>
      <c r="UOI1" s="66"/>
      <c r="UOJ1" s="66"/>
      <c r="UOK1" s="66"/>
      <c r="UOL1" s="66"/>
      <c r="UOM1" s="66"/>
      <c r="UON1" s="66"/>
      <c r="UOO1" s="66"/>
      <c r="UOP1" s="66"/>
      <c r="UOQ1" s="66"/>
      <c r="UOR1" s="66"/>
      <c r="UOS1" s="66"/>
      <c r="UOT1" s="66"/>
      <c r="UOU1" s="66"/>
      <c r="UOV1" s="66"/>
      <c r="UOW1" s="66"/>
      <c r="UOX1" s="66"/>
      <c r="UOY1" s="66"/>
      <c r="UOZ1" s="66"/>
      <c r="UPA1" s="66"/>
      <c r="UPB1" s="66"/>
      <c r="UPC1" s="66"/>
      <c r="UPD1" s="66"/>
      <c r="UPE1" s="66"/>
      <c r="UPF1" s="66"/>
      <c r="UPG1" s="66"/>
      <c r="UPH1" s="66"/>
      <c r="UPI1" s="66"/>
      <c r="UPJ1" s="66"/>
      <c r="UPK1" s="66"/>
      <c r="UPL1" s="66"/>
      <c r="UPM1" s="66"/>
      <c r="UPN1" s="66"/>
      <c r="UPO1" s="66"/>
      <c r="UPP1" s="66"/>
      <c r="UPQ1" s="66"/>
      <c r="UPR1" s="66"/>
      <c r="UPS1" s="66"/>
      <c r="UPT1" s="66"/>
      <c r="UPU1" s="66"/>
      <c r="UPV1" s="66"/>
      <c r="UPW1" s="66"/>
      <c r="UPX1" s="66"/>
      <c r="UPY1" s="66"/>
      <c r="UPZ1" s="66"/>
      <c r="UQA1" s="66"/>
      <c r="UQB1" s="66"/>
      <c r="UQC1" s="66"/>
      <c r="UQD1" s="66"/>
      <c r="UQE1" s="66"/>
      <c r="UQF1" s="66"/>
      <c r="UQG1" s="66"/>
      <c r="UQH1" s="66"/>
      <c r="UQI1" s="66"/>
      <c r="UQJ1" s="66"/>
      <c r="UQK1" s="66"/>
      <c r="UQL1" s="66"/>
      <c r="UQM1" s="66"/>
      <c r="UQN1" s="66"/>
      <c r="UQO1" s="66"/>
      <c r="UQP1" s="66"/>
      <c r="UQQ1" s="66"/>
      <c r="UQR1" s="66"/>
      <c r="UQS1" s="66"/>
      <c r="UQT1" s="66"/>
      <c r="UQU1" s="66"/>
      <c r="UQV1" s="66"/>
      <c r="UQW1" s="66"/>
      <c r="UQX1" s="66"/>
      <c r="UQY1" s="66"/>
      <c r="UQZ1" s="66"/>
      <c r="URA1" s="66"/>
      <c r="URB1" s="66"/>
      <c r="URC1" s="66"/>
      <c r="URD1" s="66"/>
      <c r="URE1" s="66"/>
      <c r="URF1" s="66"/>
      <c r="URG1" s="66"/>
      <c r="URH1" s="66"/>
      <c r="URI1" s="66"/>
      <c r="URJ1" s="66"/>
      <c r="URK1" s="66"/>
      <c r="URL1" s="66"/>
      <c r="URM1" s="66"/>
      <c r="URN1" s="66"/>
      <c r="URO1" s="66"/>
      <c r="URP1" s="66"/>
      <c r="URQ1" s="66"/>
      <c r="URR1" s="66"/>
      <c r="URS1" s="66"/>
      <c r="URT1" s="66"/>
      <c r="URU1" s="66"/>
      <c r="URV1" s="66"/>
      <c r="URW1" s="66"/>
      <c r="URX1" s="66"/>
      <c r="URY1" s="66"/>
      <c r="URZ1" s="66"/>
      <c r="USA1" s="66"/>
      <c r="USB1" s="66"/>
      <c r="USC1" s="66"/>
      <c r="USD1" s="66"/>
      <c r="USE1" s="66"/>
      <c r="USF1" s="66"/>
      <c r="USG1" s="66"/>
      <c r="USH1" s="66"/>
      <c r="USI1" s="66"/>
      <c r="USJ1" s="66"/>
      <c r="USK1" s="66"/>
      <c r="USL1" s="66"/>
      <c r="USM1" s="66"/>
      <c r="USN1" s="66"/>
      <c r="USO1" s="66"/>
      <c r="USP1" s="66"/>
      <c r="USQ1" s="66"/>
      <c r="USR1" s="66"/>
      <c r="USS1" s="66"/>
      <c r="UST1" s="66"/>
      <c r="USU1" s="66"/>
      <c r="USV1" s="66"/>
      <c r="USW1" s="66"/>
      <c r="USX1" s="66"/>
      <c r="USY1" s="66"/>
      <c r="USZ1" s="66"/>
      <c r="UTA1" s="66"/>
      <c r="UTB1" s="66"/>
      <c r="UTC1" s="66"/>
      <c r="UTD1" s="66"/>
      <c r="UTE1" s="66"/>
      <c r="UTF1" s="66"/>
      <c r="UTG1" s="66"/>
      <c r="UTH1" s="66"/>
      <c r="UTI1" s="66"/>
      <c r="UTJ1" s="66"/>
      <c r="UTK1" s="66"/>
      <c r="UTL1" s="66"/>
      <c r="UTM1" s="66"/>
      <c r="UTN1" s="66"/>
      <c r="UTO1" s="66"/>
      <c r="UTP1" s="66"/>
      <c r="UTQ1" s="66"/>
      <c r="UTR1" s="66"/>
      <c r="UTS1" s="66"/>
      <c r="UTT1" s="66"/>
      <c r="UTU1" s="66"/>
      <c r="UTV1" s="66"/>
      <c r="UTW1" s="66"/>
      <c r="UTX1" s="66"/>
      <c r="UTY1" s="66"/>
      <c r="UTZ1" s="66"/>
      <c r="UUA1" s="66"/>
      <c r="UUB1" s="66"/>
      <c r="UUC1" s="66"/>
      <c r="UUD1" s="66"/>
      <c r="UUE1" s="66"/>
      <c r="UUF1" s="66"/>
      <c r="UUG1" s="66"/>
      <c r="UUH1" s="66"/>
      <c r="UUI1" s="66"/>
      <c r="UUJ1" s="66"/>
      <c r="UUK1" s="66"/>
      <c r="UUL1" s="66"/>
      <c r="UUM1" s="66"/>
      <c r="UUN1" s="66"/>
      <c r="UUO1" s="66"/>
      <c r="UUP1" s="66"/>
      <c r="UUQ1" s="66"/>
      <c r="UUR1" s="66"/>
      <c r="UUS1" s="66"/>
      <c r="UUT1" s="66"/>
      <c r="UUU1" s="66"/>
      <c r="UUV1" s="66"/>
      <c r="UUW1" s="66"/>
      <c r="UUX1" s="66"/>
      <c r="UUY1" s="66"/>
      <c r="UUZ1" s="66"/>
      <c r="UVA1" s="66"/>
      <c r="UVB1" s="66"/>
      <c r="UVC1" s="66"/>
      <c r="UVD1" s="66"/>
      <c r="UVE1" s="66"/>
      <c r="UVF1" s="66"/>
      <c r="UVG1" s="66"/>
      <c r="UVH1" s="66"/>
      <c r="UVI1" s="66"/>
      <c r="UVJ1" s="66"/>
      <c r="UVK1" s="66"/>
      <c r="UVL1" s="66"/>
      <c r="UVM1" s="66"/>
      <c r="UVN1" s="66"/>
      <c r="UVO1" s="66"/>
      <c r="UVP1" s="66"/>
      <c r="UVQ1" s="66"/>
      <c r="UVR1" s="66"/>
      <c r="UVS1" s="66"/>
      <c r="UVT1" s="66"/>
      <c r="UVU1" s="66"/>
      <c r="UVV1" s="66"/>
      <c r="UVW1" s="66"/>
      <c r="UVX1" s="66"/>
      <c r="UVY1" s="66"/>
      <c r="UVZ1" s="66"/>
      <c r="UWA1" s="66"/>
      <c r="UWB1" s="66"/>
      <c r="UWC1" s="66"/>
      <c r="UWD1" s="66"/>
      <c r="UWE1" s="66"/>
      <c r="UWF1" s="66"/>
      <c r="UWG1" s="66"/>
      <c r="UWH1" s="66"/>
      <c r="UWI1" s="66"/>
      <c r="UWJ1" s="66"/>
      <c r="UWK1" s="66"/>
      <c r="UWL1" s="66"/>
      <c r="UWM1" s="66"/>
      <c r="UWN1" s="66"/>
      <c r="UWO1" s="66"/>
      <c r="UWP1" s="66"/>
      <c r="UWQ1" s="66"/>
      <c r="UWR1" s="66"/>
      <c r="UWS1" s="66"/>
      <c r="UWT1" s="66"/>
      <c r="UWU1" s="66"/>
      <c r="UWV1" s="66"/>
      <c r="UWW1" s="66"/>
      <c r="UWX1" s="66"/>
      <c r="UWY1" s="66"/>
      <c r="UWZ1" s="66"/>
      <c r="UXA1" s="66"/>
      <c r="UXB1" s="66"/>
      <c r="UXC1" s="66"/>
      <c r="UXD1" s="66"/>
      <c r="UXE1" s="66"/>
      <c r="UXF1" s="66"/>
      <c r="UXG1" s="66"/>
      <c r="UXH1" s="66"/>
      <c r="UXI1" s="66"/>
      <c r="UXJ1" s="66"/>
      <c r="UXK1" s="66"/>
      <c r="UXL1" s="66"/>
      <c r="UXM1" s="66"/>
      <c r="UXN1" s="66"/>
      <c r="UXO1" s="66"/>
      <c r="UXP1" s="66"/>
      <c r="UXQ1" s="66"/>
      <c r="UXR1" s="66"/>
      <c r="UXS1" s="66"/>
      <c r="UXT1" s="66"/>
      <c r="UXU1" s="66"/>
      <c r="UXV1" s="66"/>
      <c r="UXW1" s="66"/>
      <c r="UXX1" s="66"/>
      <c r="UXY1" s="66"/>
      <c r="UXZ1" s="66"/>
      <c r="UYA1" s="66"/>
      <c r="UYB1" s="66"/>
      <c r="UYC1" s="66"/>
      <c r="UYD1" s="66"/>
      <c r="UYE1" s="66"/>
      <c r="UYF1" s="66"/>
      <c r="UYG1" s="66"/>
      <c r="UYH1" s="66"/>
      <c r="UYI1" s="66"/>
      <c r="UYJ1" s="66"/>
      <c r="UYK1" s="66"/>
      <c r="UYL1" s="66"/>
      <c r="UYM1" s="66"/>
      <c r="UYN1" s="66"/>
      <c r="UYO1" s="66"/>
      <c r="UYP1" s="66"/>
      <c r="UYQ1" s="66"/>
      <c r="UYR1" s="66"/>
      <c r="UYS1" s="66"/>
      <c r="UYT1" s="66"/>
      <c r="UYU1" s="66"/>
      <c r="UYV1" s="66"/>
      <c r="UYW1" s="66"/>
      <c r="UYX1" s="66"/>
      <c r="UYY1" s="66"/>
      <c r="UYZ1" s="66"/>
      <c r="UZA1" s="66"/>
      <c r="UZB1" s="66"/>
      <c r="UZC1" s="66"/>
      <c r="UZD1" s="66"/>
      <c r="UZE1" s="66"/>
      <c r="UZF1" s="66"/>
      <c r="UZG1" s="66"/>
      <c r="UZH1" s="66"/>
      <c r="UZI1" s="66"/>
      <c r="UZJ1" s="66"/>
      <c r="UZK1" s="66"/>
      <c r="UZL1" s="66"/>
      <c r="UZM1" s="66"/>
      <c r="UZN1" s="66"/>
      <c r="UZO1" s="66"/>
      <c r="UZP1" s="66"/>
      <c r="UZQ1" s="66"/>
      <c r="UZR1" s="66"/>
      <c r="UZS1" s="66"/>
      <c r="UZT1" s="66"/>
      <c r="UZU1" s="66"/>
      <c r="UZV1" s="66"/>
      <c r="UZW1" s="66"/>
      <c r="UZX1" s="66"/>
      <c r="UZY1" s="66"/>
      <c r="UZZ1" s="66"/>
      <c r="VAA1" s="66"/>
      <c r="VAB1" s="66"/>
      <c r="VAC1" s="66"/>
      <c r="VAD1" s="66"/>
      <c r="VAE1" s="66"/>
      <c r="VAF1" s="66"/>
      <c r="VAG1" s="66"/>
      <c r="VAH1" s="66"/>
      <c r="VAI1" s="66"/>
      <c r="VAJ1" s="66"/>
      <c r="VAK1" s="66"/>
      <c r="VAL1" s="66"/>
      <c r="VAM1" s="66"/>
      <c r="VAN1" s="66"/>
      <c r="VAO1" s="66"/>
      <c r="VAP1" s="66"/>
      <c r="VAQ1" s="66"/>
      <c r="VAR1" s="66"/>
      <c r="VAS1" s="66"/>
      <c r="VAT1" s="66"/>
      <c r="VAU1" s="66"/>
      <c r="VAV1" s="66"/>
      <c r="VAW1" s="66"/>
      <c r="VAX1" s="66"/>
      <c r="VAY1" s="66"/>
      <c r="VAZ1" s="66"/>
      <c r="VBA1" s="66"/>
      <c r="VBB1" s="66"/>
      <c r="VBC1" s="66"/>
      <c r="VBD1" s="66"/>
      <c r="VBE1" s="66"/>
      <c r="VBF1" s="66"/>
      <c r="VBG1" s="66"/>
      <c r="VBH1" s="66"/>
      <c r="VBI1" s="66"/>
      <c r="VBJ1" s="66"/>
      <c r="VBK1" s="66"/>
      <c r="VBL1" s="66"/>
      <c r="VBM1" s="66"/>
      <c r="VBN1" s="66"/>
      <c r="VBO1" s="66"/>
      <c r="VBP1" s="66"/>
      <c r="VBQ1" s="66"/>
      <c r="VBR1" s="66"/>
      <c r="VBS1" s="66"/>
      <c r="VBT1" s="66"/>
      <c r="VBU1" s="66"/>
      <c r="VBV1" s="66"/>
      <c r="VBW1" s="66"/>
      <c r="VBX1" s="66"/>
      <c r="VBY1" s="66"/>
      <c r="VBZ1" s="66"/>
      <c r="VCA1" s="66"/>
      <c r="VCB1" s="66"/>
      <c r="VCC1" s="66"/>
      <c r="VCD1" s="66"/>
      <c r="VCE1" s="66"/>
      <c r="VCF1" s="66"/>
      <c r="VCG1" s="66"/>
      <c r="VCH1" s="66"/>
      <c r="VCI1" s="66"/>
      <c r="VCJ1" s="66"/>
      <c r="VCK1" s="66"/>
      <c r="VCL1" s="66"/>
      <c r="VCM1" s="66"/>
      <c r="VCN1" s="66"/>
      <c r="VCO1" s="66"/>
      <c r="VCP1" s="66"/>
      <c r="VCQ1" s="66"/>
      <c r="VCR1" s="66"/>
      <c r="VCS1" s="66"/>
      <c r="VCT1" s="66"/>
      <c r="VCU1" s="66"/>
      <c r="VCV1" s="66"/>
      <c r="VCW1" s="66"/>
      <c r="VCX1" s="66"/>
      <c r="VCY1" s="66"/>
      <c r="VCZ1" s="66"/>
      <c r="VDA1" s="66"/>
      <c r="VDB1" s="66"/>
      <c r="VDC1" s="66"/>
      <c r="VDD1" s="66"/>
      <c r="VDE1" s="66"/>
      <c r="VDF1" s="66"/>
      <c r="VDG1" s="66"/>
      <c r="VDH1" s="66"/>
      <c r="VDI1" s="66"/>
      <c r="VDJ1" s="66"/>
      <c r="VDK1" s="66"/>
      <c r="VDL1" s="66"/>
      <c r="VDM1" s="66"/>
      <c r="VDN1" s="66"/>
      <c r="VDO1" s="66"/>
      <c r="VDP1" s="66"/>
      <c r="VDQ1" s="66"/>
      <c r="VDR1" s="66"/>
      <c r="VDS1" s="66"/>
      <c r="VDT1" s="66"/>
      <c r="VDU1" s="66"/>
      <c r="VDV1" s="66"/>
      <c r="VDW1" s="66"/>
      <c r="VDX1" s="66"/>
      <c r="VDY1" s="66"/>
      <c r="VDZ1" s="66"/>
      <c r="VEA1" s="66"/>
      <c r="VEB1" s="66"/>
      <c r="VEC1" s="66"/>
      <c r="VED1" s="66"/>
      <c r="VEE1" s="66"/>
      <c r="VEF1" s="66"/>
      <c r="VEG1" s="66"/>
      <c r="VEH1" s="66"/>
      <c r="VEI1" s="66"/>
      <c r="VEJ1" s="66"/>
      <c r="VEK1" s="66"/>
      <c r="VEL1" s="66"/>
      <c r="VEM1" s="66"/>
      <c r="VEN1" s="66"/>
      <c r="VEO1" s="66"/>
      <c r="VEP1" s="66"/>
      <c r="VEQ1" s="66"/>
      <c r="VER1" s="66"/>
      <c r="VES1" s="66"/>
      <c r="VET1" s="66"/>
      <c r="VEU1" s="66"/>
      <c r="VEV1" s="66"/>
      <c r="VEW1" s="66"/>
      <c r="VEX1" s="66"/>
      <c r="VEY1" s="66"/>
      <c r="VEZ1" s="66"/>
      <c r="VFA1" s="66"/>
      <c r="VFB1" s="66"/>
      <c r="VFC1" s="66"/>
      <c r="VFD1" s="66"/>
      <c r="VFE1" s="66"/>
      <c r="VFF1" s="66"/>
      <c r="VFG1" s="66"/>
      <c r="VFH1" s="66"/>
      <c r="VFI1" s="66"/>
      <c r="VFJ1" s="66"/>
      <c r="VFK1" s="66"/>
      <c r="VFL1" s="66"/>
      <c r="VFM1" s="66"/>
      <c r="VFN1" s="66"/>
      <c r="VFO1" s="66"/>
      <c r="VFP1" s="66"/>
      <c r="VFQ1" s="66"/>
      <c r="VFR1" s="66"/>
      <c r="VFS1" s="66"/>
      <c r="VFT1" s="66"/>
      <c r="VFU1" s="66"/>
      <c r="VFV1" s="66"/>
      <c r="VFW1" s="66"/>
      <c r="VFX1" s="66"/>
      <c r="VFY1" s="66"/>
      <c r="VFZ1" s="66"/>
      <c r="VGA1" s="66"/>
      <c r="VGB1" s="66"/>
      <c r="VGC1" s="66"/>
      <c r="VGD1" s="66"/>
      <c r="VGE1" s="66"/>
      <c r="VGF1" s="66"/>
      <c r="VGG1" s="66"/>
      <c r="VGH1" s="66"/>
      <c r="VGI1" s="66"/>
      <c r="VGJ1" s="66"/>
      <c r="VGK1" s="66"/>
      <c r="VGL1" s="66"/>
      <c r="VGM1" s="66"/>
      <c r="VGN1" s="66"/>
      <c r="VGO1" s="66"/>
      <c r="VGP1" s="66"/>
      <c r="VGQ1" s="66"/>
      <c r="VGR1" s="66"/>
      <c r="VGS1" s="66"/>
      <c r="VGT1" s="66"/>
      <c r="VGU1" s="66"/>
      <c r="VGV1" s="66"/>
      <c r="VGW1" s="66"/>
      <c r="VGX1" s="66"/>
      <c r="VGY1" s="66"/>
      <c r="VGZ1" s="66"/>
      <c r="VHA1" s="66"/>
      <c r="VHB1" s="66"/>
      <c r="VHC1" s="66"/>
      <c r="VHD1" s="66"/>
      <c r="VHE1" s="66"/>
      <c r="VHF1" s="66"/>
      <c r="VHG1" s="66"/>
      <c r="VHH1" s="66"/>
      <c r="VHI1" s="66"/>
      <c r="VHJ1" s="66"/>
      <c r="VHK1" s="66"/>
      <c r="VHL1" s="66"/>
      <c r="VHM1" s="66"/>
      <c r="VHN1" s="66"/>
      <c r="VHO1" s="66"/>
      <c r="VHP1" s="66"/>
      <c r="VHQ1" s="66"/>
      <c r="VHR1" s="66"/>
      <c r="VHS1" s="66"/>
      <c r="VHT1" s="66"/>
      <c r="VHU1" s="66"/>
      <c r="VHV1" s="66"/>
      <c r="VHW1" s="66"/>
      <c r="VHX1" s="66"/>
      <c r="VHY1" s="66"/>
      <c r="VHZ1" s="66"/>
      <c r="VIA1" s="66"/>
      <c r="VIB1" s="66"/>
      <c r="VIC1" s="66"/>
      <c r="VID1" s="66"/>
      <c r="VIE1" s="66"/>
      <c r="VIF1" s="66"/>
      <c r="VIG1" s="66"/>
      <c r="VIH1" s="66"/>
      <c r="VII1" s="66"/>
      <c r="VIJ1" s="66"/>
      <c r="VIK1" s="66"/>
      <c r="VIL1" s="66"/>
      <c r="VIM1" s="66"/>
      <c r="VIN1" s="66"/>
      <c r="VIO1" s="66"/>
      <c r="VIP1" s="66"/>
      <c r="VIQ1" s="66"/>
      <c r="VIR1" s="66"/>
      <c r="VIS1" s="66"/>
      <c r="VIT1" s="66"/>
      <c r="VIU1" s="66"/>
      <c r="VIV1" s="66"/>
      <c r="VIW1" s="66"/>
      <c r="VIX1" s="66"/>
      <c r="VIY1" s="66"/>
      <c r="VIZ1" s="66"/>
      <c r="VJA1" s="66"/>
      <c r="VJB1" s="66"/>
      <c r="VJC1" s="66"/>
      <c r="VJD1" s="66"/>
      <c r="VJE1" s="66"/>
      <c r="VJF1" s="66"/>
      <c r="VJG1" s="66"/>
      <c r="VJH1" s="66"/>
      <c r="VJI1" s="66"/>
      <c r="VJJ1" s="66"/>
      <c r="VJK1" s="66"/>
      <c r="VJL1" s="66"/>
      <c r="VJM1" s="66"/>
      <c r="VJN1" s="66"/>
      <c r="VJO1" s="66"/>
      <c r="VJP1" s="66"/>
      <c r="VJQ1" s="66"/>
      <c r="VJR1" s="66"/>
      <c r="VJS1" s="66"/>
      <c r="VJT1" s="66"/>
      <c r="VJU1" s="66"/>
      <c r="VJV1" s="66"/>
      <c r="VJW1" s="66"/>
      <c r="VJX1" s="66"/>
      <c r="VJY1" s="66"/>
      <c r="VJZ1" s="66"/>
      <c r="VKA1" s="66"/>
      <c r="VKB1" s="66"/>
      <c r="VKC1" s="66"/>
      <c r="VKD1" s="66"/>
      <c r="VKE1" s="66"/>
      <c r="VKF1" s="66"/>
      <c r="VKG1" s="66"/>
      <c r="VKH1" s="66"/>
      <c r="VKI1" s="66"/>
      <c r="VKJ1" s="66"/>
      <c r="VKK1" s="66"/>
      <c r="VKL1" s="66"/>
      <c r="VKM1" s="66"/>
      <c r="VKN1" s="66"/>
      <c r="VKO1" s="66"/>
      <c r="VKP1" s="66"/>
      <c r="VKQ1" s="66"/>
      <c r="VKR1" s="66"/>
      <c r="VKS1" s="66"/>
      <c r="VKT1" s="66"/>
      <c r="VKU1" s="66"/>
      <c r="VKV1" s="66"/>
      <c r="VKW1" s="66"/>
      <c r="VKX1" s="66"/>
      <c r="VKY1" s="66"/>
      <c r="VKZ1" s="66"/>
      <c r="VLA1" s="66"/>
      <c r="VLB1" s="66"/>
      <c r="VLC1" s="66"/>
      <c r="VLD1" s="66"/>
      <c r="VLE1" s="66"/>
      <c r="VLF1" s="66"/>
      <c r="VLG1" s="66"/>
      <c r="VLH1" s="66"/>
      <c r="VLI1" s="66"/>
      <c r="VLJ1" s="66"/>
      <c r="VLK1" s="66"/>
      <c r="VLL1" s="66"/>
      <c r="VLM1" s="66"/>
      <c r="VLN1" s="66"/>
      <c r="VLO1" s="66"/>
      <c r="VLP1" s="66"/>
      <c r="VLQ1" s="66"/>
      <c r="VLR1" s="66"/>
      <c r="VLS1" s="66"/>
      <c r="VLT1" s="66"/>
      <c r="VLU1" s="66"/>
      <c r="VLV1" s="66"/>
      <c r="VLW1" s="66"/>
      <c r="VLX1" s="66"/>
      <c r="VLY1" s="66"/>
      <c r="VLZ1" s="66"/>
      <c r="VMA1" s="66"/>
      <c r="VMB1" s="66"/>
      <c r="VMC1" s="66"/>
      <c r="VMD1" s="66"/>
      <c r="VME1" s="66"/>
      <c r="VMF1" s="66"/>
      <c r="VMG1" s="66"/>
      <c r="VMH1" s="66"/>
      <c r="VMI1" s="66"/>
      <c r="VMJ1" s="66"/>
      <c r="VMK1" s="66"/>
      <c r="VML1" s="66"/>
      <c r="VMM1" s="66"/>
      <c r="VMN1" s="66"/>
      <c r="VMO1" s="66"/>
      <c r="VMP1" s="66"/>
      <c r="VMQ1" s="66"/>
      <c r="VMR1" s="66"/>
      <c r="VMS1" s="66"/>
      <c r="VMT1" s="66"/>
      <c r="VMU1" s="66"/>
      <c r="VMV1" s="66"/>
      <c r="VMW1" s="66"/>
      <c r="VMX1" s="66"/>
      <c r="VMY1" s="66"/>
      <c r="VMZ1" s="66"/>
      <c r="VNA1" s="66"/>
      <c r="VNB1" s="66"/>
      <c r="VNC1" s="66"/>
      <c r="VND1" s="66"/>
      <c r="VNE1" s="66"/>
      <c r="VNF1" s="66"/>
      <c r="VNG1" s="66"/>
      <c r="VNH1" s="66"/>
      <c r="VNI1" s="66"/>
      <c r="VNJ1" s="66"/>
      <c r="VNK1" s="66"/>
      <c r="VNL1" s="66"/>
      <c r="VNM1" s="66"/>
      <c r="VNN1" s="66"/>
      <c r="VNO1" s="66"/>
      <c r="VNP1" s="66"/>
      <c r="VNQ1" s="66"/>
      <c r="VNR1" s="66"/>
      <c r="VNS1" s="66"/>
      <c r="VNT1" s="66"/>
      <c r="VNU1" s="66"/>
      <c r="VNV1" s="66"/>
      <c r="VNW1" s="66"/>
      <c r="VNX1" s="66"/>
      <c r="VNY1" s="66"/>
      <c r="VNZ1" s="66"/>
      <c r="VOA1" s="66"/>
      <c r="VOB1" s="66"/>
      <c r="VOC1" s="66"/>
      <c r="VOD1" s="66"/>
      <c r="VOE1" s="66"/>
      <c r="VOF1" s="66"/>
      <c r="VOG1" s="66"/>
      <c r="VOH1" s="66"/>
      <c r="VOI1" s="66"/>
      <c r="VOJ1" s="66"/>
      <c r="VOK1" s="66"/>
      <c r="VOL1" s="66"/>
      <c r="VOM1" s="66"/>
      <c r="VON1" s="66"/>
      <c r="VOO1" s="66"/>
      <c r="VOP1" s="66"/>
      <c r="VOQ1" s="66"/>
      <c r="VOR1" s="66"/>
      <c r="VOS1" s="66"/>
      <c r="VOT1" s="66"/>
      <c r="VOU1" s="66"/>
      <c r="VOV1" s="66"/>
      <c r="VOW1" s="66"/>
      <c r="VOX1" s="66"/>
      <c r="VOY1" s="66"/>
      <c r="VOZ1" s="66"/>
      <c r="VPA1" s="66"/>
      <c r="VPB1" s="66"/>
      <c r="VPC1" s="66"/>
      <c r="VPD1" s="66"/>
      <c r="VPE1" s="66"/>
      <c r="VPF1" s="66"/>
      <c r="VPG1" s="66"/>
      <c r="VPH1" s="66"/>
      <c r="VPI1" s="66"/>
      <c r="VPJ1" s="66"/>
      <c r="VPK1" s="66"/>
      <c r="VPL1" s="66"/>
      <c r="VPM1" s="66"/>
      <c r="VPN1" s="66"/>
      <c r="VPO1" s="66"/>
      <c r="VPP1" s="66"/>
      <c r="VPQ1" s="66"/>
      <c r="VPR1" s="66"/>
      <c r="VPS1" s="66"/>
      <c r="VPT1" s="66"/>
      <c r="VPU1" s="66"/>
      <c r="VPV1" s="66"/>
      <c r="VPW1" s="66"/>
      <c r="VPX1" s="66"/>
      <c r="VPY1" s="66"/>
      <c r="VPZ1" s="66"/>
      <c r="VQA1" s="66"/>
      <c r="VQB1" s="66"/>
      <c r="VQC1" s="66"/>
      <c r="VQD1" s="66"/>
      <c r="VQE1" s="66"/>
      <c r="VQF1" s="66"/>
      <c r="VQG1" s="66"/>
      <c r="VQH1" s="66"/>
      <c r="VQI1" s="66"/>
      <c r="VQJ1" s="66"/>
      <c r="VQK1" s="66"/>
      <c r="VQL1" s="66"/>
      <c r="VQM1" s="66"/>
      <c r="VQN1" s="66"/>
      <c r="VQO1" s="66"/>
      <c r="VQP1" s="66"/>
      <c r="VQQ1" s="66"/>
      <c r="VQR1" s="66"/>
      <c r="VQS1" s="66"/>
      <c r="VQT1" s="66"/>
      <c r="VQU1" s="66"/>
      <c r="VQV1" s="66"/>
      <c r="VQW1" s="66"/>
      <c r="VQX1" s="66"/>
      <c r="VQY1" s="66"/>
      <c r="VQZ1" s="66"/>
      <c r="VRA1" s="66"/>
      <c r="VRB1" s="66"/>
      <c r="VRC1" s="66"/>
      <c r="VRD1" s="66"/>
      <c r="VRE1" s="66"/>
      <c r="VRF1" s="66"/>
      <c r="VRG1" s="66"/>
      <c r="VRH1" s="66"/>
      <c r="VRI1" s="66"/>
      <c r="VRJ1" s="66"/>
      <c r="VRK1" s="66"/>
      <c r="VRL1" s="66"/>
      <c r="VRM1" s="66"/>
      <c r="VRN1" s="66"/>
      <c r="VRO1" s="66"/>
      <c r="VRP1" s="66"/>
      <c r="VRQ1" s="66"/>
      <c r="VRR1" s="66"/>
      <c r="VRS1" s="66"/>
      <c r="VRT1" s="66"/>
      <c r="VRU1" s="66"/>
      <c r="VRV1" s="66"/>
      <c r="VRW1" s="66"/>
      <c r="VRX1" s="66"/>
      <c r="VRY1" s="66"/>
      <c r="VRZ1" s="66"/>
      <c r="VSA1" s="66"/>
      <c r="VSB1" s="66"/>
      <c r="VSC1" s="66"/>
      <c r="VSD1" s="66"/>
      <c r="VSE1" s="66"/>
      <c r="VSF1" s="66"/>
      <c r="VSG1" s="66"/>
      <c r="VSH1" s="66"/>
      <c r="VSI1" s="66"/>
      <c r="VSJ1" s="66"/>
      <c r="VSK1" s="66"/>
      <c r="VSL1" s="66"/>
      <c r="VSM1" s="66"/>
      <c r="VSN1" s="66"/>
      <c r="VSO1" s="66"/>
      <c r="VSP1" s="66"/>
      <c r="VSQ1" s="66"/>
      <c r="VSR1" s="66"/>
      <c r="VSS1" s="66"/>
      <c r="VST1" s="66"/>
      <c r="VSU1" s="66"/>
      <c r="VSV1" s="66"/>
      <c r="VSW1" s="66"/>
      <c r="VSX1" s="66"/>
      <c r="VSY1" s="66"/>
      <c r="VSZ1" s="66"/>
      <c r="VTA1" s="66"/>
      <c r="VTB1" s="66"/>
      <c r="VTC1" s="66"/>
      <c r="VTD1" s="66"/>
      <c r="VTE1" s="66"/>
      <c r="VTF1" s="66"/>
      <c r="VTG1" s="66"/>
      <c r="VTH1" s="66"/>
      <c r="VTI1" s="66"/>
      <c r="VTJ1" s="66"/>
      <c r="VTK1" s="66"/>
      <c r="VTL1" s="66"/>
      <c r="VTM1" s="66"/>
      <c r="VTN1" s="66"/>
      <c r="VTO1" s="66"/>
      <c r="VTP1" s="66"/>
      <c r="VTQ1" s="66"/>
      <c r="VTR1" s="66"/>
      <c r="VTS1" s="66"/>
      <c r="VTT1" s="66"/>
      <c r="VTU1" s="66"/>
      <c r="VTV1" s="66"/>
      <c r="VTW1" s="66"/>
      <c r="VTX1" s="66"/>
      <c r="VTY1" s="66"/>
      <c r="VTZ1" s="66"/>
      <c r="VUA1" s="66"/>
      <c r="VUB1" s="66"/>
      <c r="VUC1" s="66"/>
      <c r="VUD1" s="66"/>
      <c r="VUE1" s="66"/>
      <c r="VUF1" s="66"/>
      <c r="VUG1" s="66"/>
      <c r="VUH1" s="66"/>
      <c r="VUI1" s="66"/>
      <c r="VUJ1" s="66"/>
      <c r="VUK1" s="66"/>
      <c r="VUL1" s="66"/>
      <c r="VUM1" s="66"/>
      <c r="VUN1" s="66"/>
      <c r="VUO1" s="66"/>
      <c r="VUP1" s="66"/>
      <c r="VUQ1" s="66"/>
      <c r="VUR1" s="66"/>
      <c r="VUS1" s="66"/>
      <c r="VUT1" s="66"/>
      <c r="VUU1" s="66"/>
      <c r="VUV1" s="66"/>
      <c r="VUW1" s="66"/>
      <c r="VUX1" s="66"/>
      <c r="VUY1" s="66"/>
      <c r="VUZ1" s="66"/>
      <c r="VVA1" s="66"/>
      <c r="VVB1" s="66"/>
      <c r="VVC1" s="66"/>
      <c r="VVD1" s="66"/>
      <c r="VVE1" s="66"/>
      <c r="VVF1" s="66"/>
      <c r="VVG1" s="66"/>
      <c r="VVH1" s="66"/>
      <c r="VVI1" s="66"/>
      <c r="VVJ1" s="66"/>
      <c r="VVK1" s="66"/>
      <c r="VVL1" s="66"/>
      <c r="VVM1" s="66"/>
      <c r="VVN1" s="66"/>
      <c r="VVO1" s="66"/>
      <c r="VVP1" s="66"/>
      <c r="VVQ1" s="66"/>
      <c r="VVR1" s="66"/>
      <c r="VVS1" s="66"/>
      <c r="VVT1" s="66"/>
      <c r="VVU1" s="66"/>
      <c r="VVV1" s="66"/>
      <c r="VVW1" s="66"/>
      <c r="VVX1" s="66"/>
      <c r="VVY1" s="66"/>
      <c r="VVZ1" s="66"/>
      <c r="VWA1" s="66"/>
      <c r="VWB1" s="66"/>
      <c r="VWC1" s="66"/>
      <c r="VWD1" s="66"/>
      <c r="VWE1" s="66"/>
      <c r="VWF1" s="66"/>
      <c r="VWG1" s="66"/>
      <c r="VWH1" s="66"/>
      <c r="VWI1" s="66"/>
      <c r="VWJ1" s="66"/>
      <c r="VWK1" s="66"/>
      <c r="VWL1" s="66"/>
      <c r="VWM1" s="66"/>
      <c r="VWN1" s="66"/>
      <c r="VWO1" s="66"/>
      <c r="VWP1" s="66"/>
      <c r="VWQ1" s="66"/>
      <c r="VWR1" s="66"/>
      <c r="VWS1" s="66"/>
      <c r="VWT1" s="66"/>
      <c r="VWU1" s="66"/>
      <c r="VWV1" s="66"/>
      <c r="VWW1" s="66"/>
      <c r="VWX1" s="66"/>
      <c r="VWY1" s="66"/>
      <c r="VWZ1" s="66"/>
      <c r="VXA1" s="66"/>
      <c r="VXB1" s="66"/>
      <c r="VXC1" s="66"/>
      <c r="VXD1" s="66"/>
      <c r="VXE1" s="66"/>
      <c r="VXF1" s="66"/>
      <c r="VXG1" s="66"/>
      <c r="VXH1" s="66"/>
      <c r="VXI1" s="66"/>
      <c r="VXJ1" s="66"/>
      <c r="VXK1" s="66"/>
      <c r="VXL1" s="66"/>
      <c r="VXM1" s="66"/>
      <c r="VXN1" s="66"/>
      <c r="VXO1" s="66"/>
      <c r="VXP1" s="66"/>
      <c r="VXQ1" s="66"/>
      <c r="VXR1" s="66"/>
      <c r="VXS1" s="66"/>
      <c r="VXT1" s="66"/>
      <c r="VXU1" s="66"/>
      <c r="VXV1" s="66"/>
      <c r="VXW1" s="66"/>
      <c r="VXX1" s="66"/>
      <c r="VXY1" s="66"/>
      <c r="VXZ1" s="66"/>
      <c r="VYA1" s="66"/>
      <c r="VYB1" s="66"/>
      <c r="VYC1" s="66"/>
      <c r="VYD1" s="66"/>
      <c r="VYE1" s="66"/>
      <c r="VYF1" s="66"/>
      <c r="VYG1" s="66"/>
      <c r="VYH1" s="66"/>
      <c r="VYI1" s="66"/>
      <c r="VYJ1" s="66"/>
      <c r="VYK1" s="66"/>
      <c r="VYL1" s="66"/>
      <c r="VYM1" s="66"/>
      <c r="VYN1" s="66"/>
      <c r="VYO1" s="66"/>
      <c r="VYP1" s="66"/>
      <c r="VYQ1" s="66"/>
      <c r="VYR1" s="66"/>
      <c r="VYS1" s="66"/>
      <c r="VYT1" s="66"/>
      <c r="VYU1" s="66"/>
      <c r="VYV1" s="66"/>
      <c r="VYW1" s="66"/>
      <c r="VYX1" s="66"/>
      <c r="VYY1" s="66"/>
      <c r="VYZ1" s="66"/>
      <c r="VZA1" s="66"/>
      <c r="VZB1" s="66"/>
      <c r="VZC1" s="66"/>
      <c r="VZD1" s="66"/>
      <c r="VZE1" s="66"/>
      <c r="VZF1" s="66"/>
      <c r="VZG1" s="66"/>
      <c r="VZH1" s="66"/>
      <c r="VZI1" s="66"/>
      <c r="VZJ1" s="66"/>
      <c r="VZK1" s="66"/>
      <c r="VZL1" s="66"/>
      <c r="VZM1" s="66"/>
      <c r="VZN1" s="66"/>
      <c r="VZO1" s="66"/>
      <c r="VZP1" s="66"/>
      <c r="VZQ1" s="66"/>
      <c r="VZR1" s="66"/>
      <c r="VZS1" s="66"/>
      <c r="VZT1" s="66"/>
      <c r="VZU1" s="66"/>
      <c r="VZV1" s="66"/>
      <c r="VZW1" s="66"/>
      <c r="VZX1" s="66"/>
      <c r="VZY1" s="66"/>
      <c r="VZZ1" s="66"/>
      <c r="WAA1" s="66"/>
      <c r="WAB1" s="66"/>
      <c r="WAC1" s="66"/>
      <c r="WAD1" s="66"/>
      <c r="WAE1" s="66"/>
      <c r="WAF1" s="66"/>
      <c r="WAG1" s="66"/>
      <c r="WAH1" s="66"/>
      <c r="WAI1" s="66"/>
      <c r="WAJ1" s="66"/>
      <c r="WAK1" s="66"/>
      <c r="WAL1" s="66"/>
      <c r="WAM1" s="66"/>
      <c r="WAN1" s="66"/>
      <c r="WAO1" s="66"/>
      <c r="WAP1" s="66"/>
      <c r="WAQ1" s="66"/>
      <c r="WAR1" s="66"/>
      <c r="WAS1" s="66"/>
      <c r="WAT1" s="66"/>
      <c r="WAU1" s="66"/>
      <c r="WAV1" s="66"/>
      <c r="WAW1" s="66"/>
      <c r="WAX1" s="66"/>
      <c r="WAY1" s="66"/>
      <c r="WAZ1" s="66"/>
      <c r="WBA1" s="66"/>
      <c r="WBB1" s="66"/>
      <c r="WBC1" s="66"/>
      <c r="WBD1" s="66"/>
      <c r="WBE1" s="66"/>
      <c r="WBF1" s="66"/>
      <c r="WBG1" s="66"/>
      <c r="WBH1" s="66"/>
      <c r="WBI1" s="66"/>
      <c r="WBJ1" s="66"/>
      <c r="WBK1" s="66"/>
      <c r="WBL1" s="66"/>
      <c r="WBM1" s="66"/>
      <c r="WBN1" s="66"/>
      <c r="WBO1" s="66"/>
      <c r="WBP1" s="66"/>
      <c r="WBQ1" s="66"/>
      <c r="WBR1" s="66"/>
      <c r="WBS1" s="66"/>
      <c r="WBT1" s="66"/>
      <c r="WBU1" s="66"/>
      <c r="WBV1" s="66"/>
      <c r="WBW1" s="66"/>
      <c r="WBX1" s="66"/>
      <c r="WBY1" s="66"/>
      <c r="WBZ1" s="66"/>
      <c r="WCA1" s="66"/>
      <c r="WCB1" s="66"/>
      <c r="WCC1" s="66"/>
      <c r="WCD1" s="66"/>
      <c r="WCE1" s="66"/>
      <c r="WCF1" s="66"/>
      <c r="WCG1" s="66"/>
      <c r="WCH1" s="66"/>
      <c r="WCI1" s="66"/>
      <c r="WCJ1" s="66"/>
      <c r="WCK1" s="66"/>
      <c r="WCL1" s="66"/>
      <c r="WCM1" s="66"/>
      <c r="WCN1" s="66"/>
      <c r="WCO1" s="66"/>
      <c r="WCP1" s="66"/>
      <c r="WCQ1" s="66"/>
      <c r="WCR1" s="66"/>
      <c r="WCS1" s="66"/>
      <c r="WCT1" s="66"/>
      <c r="WCU1" s="66"/>
      <c r="WCV1" s="66"/>
      <c r="WCW1" s="66"/>
      <c r="WCX1" s="66"/>
      <c r="WCY1" s="66"/>
      <c r="WCZ1" s="66"/>
      <c r="WDA1" s="66"/>
      <c r="WDB1" s="66"/>
      <c r="WDC1" s="66"/>
      <c r="WDD1" s="66"/>
      <c r="WDE1" s="66"/>
      <c r="WDF1" s="66"/>
      <c r="WDG1" s="66"/>
      <c r="WDH1" s="66"/>
      <c r="WDI1" s="66"/>
      <c r="WDJ1" s="66"/>
      <c r="WDK1" s="66"/>
      <c r="WDL1" s="66"/>
      <c r="WDM1" s="66"/>
      <c r="WDN1" s="66"/>
      <c r="WDO1" s="66"/>
      <c r="WDP1" s="66"/>
      <c r="WDQ1" s="66"/>
      <c r="WDR1" s="66"/>
      <c r="WDS1" s="66"/>
      <c r="WDT1" s="66"/>
      <c r="WDU1" s="66"/>
      <c r="WDV1" s="66"/>
      <c r="WDW1" s="66"/>
      <c r="WDX1" s="66"/>
      <c r="WDY1" s="66"/>
      <c r="WDZ1" s="66"/>
      <c r="WEA1" s="66"/>
      <c r="WEB1" s="66"/>
      <c r="WEC1" s="66"/>
      <c r="WED1" s="66"/>
      <c r="WEE1" s="66"/>
      <c r="WEF1" s="66"/>
      <c r="WEG1" s="66"/>
      <c r="WEH1" s="66"/>
      <c r="WEI1" s="66"/>
      <c r="WEJ1" s="66"/>
      <c r="WEK1" s="66"/>
      <c r="WEL1" s="66"/>
      <c r="WEM1" s="66"/>
      <c r="WEN1" s="66"/>
      <c r="WEO1" s="66"/>
      <c r="WEP1" s="66"/>
      <c r="WEQ1" s="66"/>
      <c r="WER1" s="66"/>
      <c r="WES1" s="66"/>
      <c r="WET1" s="66"/>
      <c r="WEU1" s="66"/>
      <c r="WEV1" s="66"/>
      <c r="WEW1" s="66"/>
      <c r="WEX1" s="66"/>
      <c r="WEY1" s="66"/>
      <c r="WEZ1" s="66"/>
      <c r="WFA1" s="66"/>
      <c r="WFB1" s="66"/>
      <c r="WFC1" s="66"/>
      <c r="WFD1" s="66"/>
      <c r="WFE1" s="66"/>
      <c r="WFF1" s="66"/>
      <c r="WFG1" s="66"/>
      <c r="WFH1" s="66"/>
      <c r="WFI1" s="66"/>
      <c r="WFJ1" s="66"/>
      <c r="WFK1" s="66"/>
      <c r="WFL1" s="66"/>
      <c r="WFM1" s="66"/>
      <c r="WFN1" s="66"/>
      <c r="WFO1" s="66"/>
      <c r="WFP1" s="66"/>
      <c r="WFQ1" s="66"/>
      <c r="WFR1" s="66"/>
      <c r="WFS1" s="66"/>
      <c r="WFT1" s="66"/>
      <c r="WFU1" s="66"/>
      <c r="WFV1" s="66"/>
      <c r="WFW1" s="66"/>
      <c r="WFX1" s="66"/>
      <c r="WFY1" s="66"/>
      <c r="WFZ1" s="66"/>
      <c r="WGA1" s="66"/>
      <c r="WGB1" s="66"/>
      <c r="WGC1" s="66"/>
      <c r="WGD1" s="66"/>
      <c r="WGE1" s="66"/>
      <c r="WGF1" s="66"/>
      <c r="WGG1" s="66"/>
      <c r="WGH1" s="66"/>
      <c r="WGI1" s="66"/>
      <c r="WGJ1" s="66"/>
      <c r="WGK1" s="66"/>
      <c r="WGL1" s="66"/>
      <c r="WGM1" s="66"/>
      <c r="WGN1" s="66"/>
      <c r="WGO1" s="66"/>
      <c r="WGP1" s="66"/>
      <c r="WGQ1" s="66"/>
      <c r="WGR1" s="66"/>
      <c r="WGS1" s="66"/>
      <c r="WGT1" s="66"/>
      <c r="WGU1" s="66"/>
      <c r="WGV1" s="66"/>
      <c r="WGW1" s="66"/>
      <c r="WGX1" s="66"/>
      <c r="WGY1" s="66"/>
      <c r="WGZ1" s="66"/>
      <c r="WHA1" s="66"/>
      <c r="WHB1" s="66"/>
      <c r="WHC1" s="66"/>
      <c r="WHD1" s="66"/>
      <c r="WHE1" s="66"/>
      <c r="WHF1" s="66"/>
      <c r="WHG1" s="66"/>
      <c r="WHH1" s="66"/>
      <c r="WHI1" s="66"/>
      <c r="WHJ1" s="66"/>
      <c r="WHK1" s="66"/>
      <c r="WHL1" s="66"/>
      <c r="WHM1" s="66"/>
      <c r="WHN1" s="66"/>
      <c r="WHO1" s="66"/>
      <c r="WHP1" s="66"/>
      <c r="WHQ1" s="66"/>
      <c r="WHR1" s="66"/>
      <c r="WHS1" s="66"/>
      <c r="WHT1" s="66"/>
      <c r="WHU1" s="66"/>
      <c r="WHV1" s="66"/>
      <c r="WHW1" s="66"/>
      <c r="WHX1" s="66"/>
      <c r="WHY1" s="66"/>
      <c r="WHZ1" s="66"/>
      <c r="WIA1" s="66"/>
      <c r="WIB1" s="66"/>
      <c r="WIC1" s="66"/>
      <c r="WID1" s="66"/>
      <c r="WIE1" s="66"/>
      <c r="WIF1" s="66"/>
      <c r="WIG1" s="66"/>
      <c r="WIH1" s="66"/>
      <c r="WII1" s="66"/>
      <c r="WIJ1" s="66"/>
      <c r="WIK1" s="66"/>
      <c r="WIL1" s="66"/>
      <c r="WIM1" s="66"/>
      <c r="WIN1" s="66"/>
      <c r="WIO1" s="66"/>
      <c r="WIP1" s="66"/>
      <c r="WIQ1" s="66"/>
      <c r="WIR1" s="66"/>
      <c r="WIS1" s="66"/>
      <c r="WIT1" s="66"/>
      <c r="WIU1" s="66"/>
      <c r="WIV1" s="66"/>
      <c r="WIW1" s="66"/>
      <c r="WIX1" s="66"/>
      <c r="WIY1" s="66"/>
      <c r="WIZ1" s="66"/>
      <c r="WJA1" s="66"/>
      <c r="WJB1" s="66"/>
      <c r="WJC1" s="66"/>
      <c r="WJD1" s="66"/>
      <c r="WJE1" s="66"/>
      <c r="WJF1" s="66"/>
      <c r="WJG1" s="66"/>
      <c r="WJH1" s="66"/>
      <c r="WJI1" s="66"/>
      <c r="WJJ1" s="66"/>
      <c r="WJK1" s="66"/>
      <c r="WJL1" s="66"/>
      <c r="WJM1" s="66"/>
      <c r="WJN1" s="66"/>
      <c r="WJO1" s="66"/>
      <c r="WJP1" s="66"/>
      <c r="WJQ1" s="66"/>
      <c r="WJR1" s="66"/>
      <c r="WJS1" s="66"/>
      <c r="WJT1" s="66"/>
      <c r="WJU1" s="66"/>
      <c r="WJV1" s="66"/>
      <c r="WJW1" s="66"/>
      <c r="WJX1" s="66"/>
      <c r="WJY1" s="66"/>
      <c r="WJZ1" s="66"/>
      <c r="WKA1" s="66"/>
      <c r="WKB1" s="66"/>
      <c r="WKC1" s="66"/>
      <c r="WKD1" s="66"/>
      <c r="WKE1" s="66"/>
      <c r="WKF1" s="66"/>
      <c r="WKG1" s="66"/>
      <c r="WKH1" s="66"/>
      <c r="WKI1" s="66"/>
      <c r="WKJ1" s="66"/>
      <c r="WKK1" s="66"/>
      <c r="WKL1" s="66"/>
      <c r="WKM1" s="66"/>
      <c r="WKN1" s="66"/>
      <c r="WKO1" s="66"/>
      <c r="WKP1" s="66"/>
      <c r="WKQ1" s="66"/>
      <c r="WKR1" s="66"/>
      <c r="WKS1" s="66"/>
      <c r="WKT1" s="66"/>
      <c r="WKU1" s="66"/>
      <c r="WKV1" s="66"/>
      <c r="WKW1" s="66"/>
      <c r="WKX1" s="66"/>
      <c r="WKY1" s="66"/>
      <c r="WKZ1" s="66"/>
      <c r="WLA1" s="66"/>
      <c r="WLB1" s="66"/>
      <c r="WLC1" s="66"/>
      <c r="WLD1" s="66"/>
      <c r="WLE1" s="66"/>
      <c r="WLF1" s="66"/>
      <c r="WLG1" s="66"/>
      <c r="WLH1" s="66"/>
      <c r="WLI1" s="66"/>
      <c r="WLJ1" s="66"/>
      <c r="WLK1" s="66"/>
      <c r="WLL1" s="66"/>
      <c r="WLM1" s="66"/>
      <c r="WLN1" s="66"/>
      <c r="WLO1" s="66"/>
      <c r="WLP1" s="66"/>
      <c r="WLQ1" s="66"/>
      <c r="WLR1" s="66"/>
      <c r="WLS1" s="66"/>
      <c r="WLT1" s="66"/>
      <c r="WLU1" s="66"/>
      <c r="WLV1" s="66"/>
      <c r="WLW1" s="66"/>
      <c r="WLX1" s="66"/>
      <c r="WLY1" s="66"/>
      <c r="WLZ1" s="66"/>
      <c r="WMA1" s="66"/>
      <c r="WMB1" s="66"/>
      <c r="WMC1" s="66"/>
      <c r="WMD1" s="66"/>
      <c r="WME1" s="66"/>
      <c r="WMF1" s="66"/>
      <c r="WMG1" s="66"/>
      <c r="WMH1" s="66"/>
      <c r="WMI1" s="66"/>
      <c r="WMJ1" s="66"/>
      <c r="WMK1" s="66"/>
      <c r="WML1" s="66"/>
      <c r="WMM1" s="66"/>
      <c r="WMN1" s="66"/>
      <c r="WMO1" s="66"/>
      <c r="WMP1" s="66"/>
      <c r="WMQ1" s="66"/>
      <c r="WMR1" s="66"/>
      <c r="WMS1" s="66"/>
      <c r="WMT1" s="66"/>
      <c r="WMU1" s="66"/>
      <c r="WMV1" s="66"/>
      <c r="WMW1" s="66"/>
      <c r="WMX1" s="66"/>
      <c r="WMY1" s="66"/>
      <c r="WMZ1" s="66"/>
      <c r="WNA1" s="66"/>
      <c r="WNB1" s="66"/>
      <c r="WNC1" s="66"/>
      <c r="WND1" s="66"/>
      <c r="WNE1" s="66"/>
      <c r="WNF1" s="66"/>
      <c r="WNG1" s="66"/>
      <c r="WNH1" s="66"/>
      <c r="WNI1" s="66"/>
      <c r="WNJ1" s="66"/>
      <c r="WNK1" s="66"/>
      <c r="WNL1" s="66"/>
      <c r="WNM1" s="66"/>
      <c r="WNN1" s="66"/>
      <c r="WNO1" s="66"/>
      <c r="WNP1" s="66"/>
      <c r="WNQ1" s="66"/>
      <c r="WNR1" s="66"/>
      <c r="WNS1" s="66"/>
      <c r="WNT1" s="66"/>
      <c r="WNU1" s="66"/>
      <c r="WNV1" s="66"/>
      <c r="WNW1" s="66"/>
      <c r="WNX1" s="66"/>
      <c r="WNY1" s="66"/>
      <c r="WNZ1" s="66"/>
      <c r="WOA1" s="66"/>
      <c r="WOB1" s="66"/>
      <c r="WOC1" s="66"/>
      <c r="WOD1" s="66"/>
      <c r="WOE1" s="66"/>
      <c r="WOF1" s="66"/>
      <c r="WOG1" s="66"/>
      <c r="WOH1" s="66"/>
      <c r="WOI1" s="66"/>
      <c r="WOJ1" s="66"/>
      <c r="WOK1" s="66"/>
      <c r="WOL1" s="66"/>
      <c r="WOM1" s="66"/>
      <c r="WON1" s="66"/>
      <c r="WOO1" s="66"/>
      <c r="WOP1" s="66"/>
      <c r="WOQ1" s="66"/>
      <c r="WOR1" s="66"/>
      <c r="WOS1" s="66"/>
      <c r="WOT1" s="66"/>
      <c r="WOU1" s="66"/>
      <c r="WOV1" s="66"/>
      <c r="WOW1" s="66"/>
      <c r="WOX1" s="66"/>
      <c r="WOY1" s="66"/>
      <c r="WOZ1" s="66"/>
      <c r="WPA1" s="66"/>
      <c r="WPB1" s="66"/>
      <c r="WPC1" s="66"/>
      <c r="WPD1" s="66"/>
      <c r="WPE1" s="66"/>
      <c r="WPF1" s="66"/>
      <c r="WPG1" s="66"/>
      <c r="WPH1" s="66"/>
      <c r="WPI1" s="66"/>
      <c r="WPJ1" s="66"/>
      <c r="WPK1" s="66"/>
      <c r="WPL1" s="66"/>
      <c r="WPM1" s="66"/>
      <c r="WPN1" s="66"/>
      <c r="WPO1" s="66"/>
      <c r="WPP1" s="66"/>
      <c r="WPQ1" s="66"/>
      <c r="WPR1" s="66"/>
      <c r="WPS1" s="66"/>
      <c r="WPT1" s="66"/>
      <c r="WPU1" s="66"/>
      <c r="WPV1" s="66"/>
      <c r="WPW1" s="66"/>
      <c r="WPX1" s="66"/>
      <c r="WPY1" s="66"/>
      <c r="WPZ1" s="66"/>
      <c r="WQA1" s="66"/>
      <c r="WQB1" s="66"/>
      <c r="WQC1" s="66"/>
      <c r="WQD1" s="66"/>
      <c r="WQE1" s="66"/>
      <c r="WQF1" s="66"/>
      <c r="WQG1" s="66"/>
      <c r="WQH1" s="66"/>
      <c r="WQI1" s="66"/>
      <c r="WQJ1" s="66"/>
      <c r="WQK1" s="66"/>
      <c r="WQL1" s="66"/>
      <c r="WQM1" s="66"/>
      <c r="WQN1" s="66"/>
      <c r="WQO1" s="66"/>
      <c r="WQP1" s="66"/>
      <c r="WQQ1" s="66"/>
      <c r="WQR1" s="66"/>
      <c r="WQS1" s="66"/>
      <c r="WQT1" s="66"/>
      <c r="WQU1" s="66"/>
      <c r="WQV1" s="66"/>
      <c r="WQW1" s="66"/>
      <c r="WQX1" s="66"/>
      <c r="WQY1" s="66"/>
      <c r="WQZ1" s="66"/>
      <c r="WRA1" s="66"/>
      <c r="WRB1" s="66"/>
      <c r="WRC1" s="66"/>
      <c r="WRD1" s="66"/>
      <c r="WRE1" s="66"/>
      <c r="WRF1" s="66"/>
      <c r="WRG1" s="66"/>
      <c r="WRH1" s="66"/>
      <c r="WRI1" s="66"/>
      <c r="WRJ1" s="66"/>
      <c r="WRK1" s="66"/>
      <c r="WRL1" s="66"/>
      <c r="WRM1" s="66"/>
      <c r="WRN1" s="66"/>
      <c r="WRO1" s="66"/>
      <c r="WRP1" s="66"/>
      <c r="WRQ1" s="66"/>
      <c r="WRR1" s="66"/>
      <c r="WRS1" s="66"/>
      <c r="WRT1" s="66"/>
      <c r="WRU1" s="66"/>
      <c r="WRV1" s="66"/>
      <c r="WRW1" s="66"/>
      <c r="WRX1" s="66"/>
      <c r="WRY1" s="66"/>
      <c r="WRZ1" s="66"/>
      <c r="WSA1" s="66"/>
      <c r="WSB1" s="66"/>
      <c r="WSC1" s="66"/>
      <c r="WSD1" s="66"/>
      <c r="WSE1" s="66"/>
      <c r="WSF1" s="66"/>
      <c r="WSG1" s="66"/>
      <c r="WSH1" s="66"/>
      <c r="WSI1" s="66"/>
      <c r="WSJ1" s="66"/>
      <c r="WSK1" s="66"/>
      <c r="WSL1" s="66"/>
      <c r="WSM1" s="66"/>
      <c r="WSN1" s="66"/>
      <c r="WSO1" s="66"/>
      <c r="WSP1" s="66"/>
      <c r="WSQ1" s="66"/>
      <c r="WSR1" s="66"/>
      <c r="WSS1" s="66"/>
      <c r="WST1" s="66"/>
      <c r="WSU1" s="66"/>
      <c r="WSV1" s="66"/>
      <c r="WSW1" s="66"/>
      <c r="WSX1" s="66"/>
      <c r="WSY1" s="66"/>
      <c r="WSZ1" s="66"/>
      <c r="WTA1" s="66"/>
      <c r="WTB1" s="66"/>
      <c r="WTC1" s="66"/>
      <c r="WTD1" s="66"/>
      <c r="WTE1" s="66"/>
      <c r="WTF1" s="66"/>
      <c r="WTG1" s="66"/>
      <c r="WTH1" s="66"/>
      <c r="WTI1" s="66"/>
      <c r="WTJ1" s="66"/>
      <c r="WTK1" s="66"/>
      <c r="WTL1" s="66"/>
      <c r="WTM1" s="66"/>
      <c r="WTN1" s="66"/>
      <c r="WTO1" s="66"/>
      <c r="WTP1" s="66"/>
      <c r="WTQ1" s="66"/>
      <c r="WTR1" s="66"/>
      <c r="WTS1" s="66"/>
      <c r="WTT1" s="66"/>
      <c r="WTU1" s="66"/>
      <c r="WTV1" s="66"/>
      <c r="WTW1" s="66"/>
      <c r="WTX1" s="66"/>
      <c r="WTY1" s="66"/>
      <c r="WTZ1" s="66"/>
      <c r="WUA1" s="66"/>
      <c r="WUB1" s="66"/>
      <c r="WUC1" s="66"/>
      <c r="WUD1" s="66"/>
      <c r="WUE1" s="66"/>
      <c r="WUF1" s="66"/>
      <c r="WUG1" s="66"/>
      <c r="WUH1" s="66"/>
      <c r="WUI1" s="66"/>
      <c r="WUJ1" s="66"/>
      <c r="WUK1" s="66"/>
      <c r="WUL1" s="66"/>
      <c r="WUM1" s="66"/>
      <c r="WUN1" s="66"/>
      <c r="WUO1" s="66"/>
      <c r="WUP1" s="66"/>
      <c r="WUQ1" s="66"/>
      <c r="WUR1" s="66"/>
      <c r="WUS1" s="66"/>
      <c r="WUT1" s="66"/>
      <c r="WUU1" s="66"/>
      <c r="WUV1" s="66"/>
      <c r="WUW1" s="66"/>
      <c r="WUX1" s="66"/>
      <c r="WUY1" s="66"/>
      <c r="WUZ1" s="66"/>
      <c r="WVA1" s="66"/>
      <c r="WVB1" s="66"/>
      <c r="WVC1" s="66"/>
      <c r="WVD1" s="66"/>
      <c r="WVE1" s="66"/>
      <c r="WVF1" s="66"/>
      <c r="WVG1" s="66"/>
      <c r="WVH1" s="66"/>
      <c r="WVI1" s="66"/>
      <c r="WVJ1" s="66"/>
      <c r="WVK1" s="66"/>
      <c r="WVL1" s="66"/>
      <c r="WVM1" s="66"/>
      <c r="WVN1" s="66"/>
      <c r="WVO1" s="66"/>
      <c r="WVP1" s="66"/>
      <c r="WVQ1" s="66"/>
      <c r="WVR1" s="66"/>
      <c r="WVS1" s="66"/>
      <c r="WVT1" s="66"/>
      <c r="WVU1" s="66"/>
      <c r="WVV1" s="66"/>
      <c r="WVW1" s="66"/>
      <c r="WVX1" s="66"/>
      <c r="WVY1" s="66"/>
      <c r="WVZ1" s="66"/>
      <c r="WWA1" s="66"/>
      <c r="WWB1" s="66"/>
      <c r="WWC1" s="66"/>
      <c r="WWD1" s="66"/>
      <c r="WWE1" s="66"/>
      <c r="WWF1" s="66"/>
      <c r="WWG1" s="66"/>
      <c r="WWH1" s="66"/>
      <c r="WWI1" s="66"/>
      <c r="WWJ1" s="66"/>
      <c r="WWK1" s="66"/>
      <c r="WWL1" s="66"/>
      <c r="WWM1" s="66"/>
      <c r="WWN1" s="66"/>
      <c r="WWO1" s="66"/>
      <c r="WWP1" s="66"/>
      <c r="WWQ1" s="66"/>
      <c r="WWR1" s="66"/>
      <c r="WWS1" s="66"/>
      <c r="WWT1" s="66"/>
      <c r="WWU1" s="66"/>
      <c r="WWV1" s="66"/>
      <c r="WWW1" s="66"/>
      <c r="WWX1" s="66"/>
      <c r="WWY1" s="66"/>
      <c r="WWZ1" s="66"/>
      <c r="WXA1" s="66"/>
      <c r="WXB1" s="66"/>
      <c r="WXC1" s="66"/>
      <c r="WXD1" s="66"/>
      <c r="WXE1" s="66"/>
      <c r="WXF1" s="66"/>
      <c r="WXG1" s="66"/>
      <c r="WXH1" s="66"/>
      <c r="WXI1" s="66"/>
      <c r="WXJ1" s="66"/>
      <c r="WXK1" s="66"/>
      <c r="WXL1" s="66"/>
      <c r="WXM1" s="66"/>
      <c r="WXN1" s="66"/>
      <c r="WXO1" s="66"/>
      <c r="WXP1" s="66"/>
      <c r="WXQ1" s="66"/>
      <c r="WXR1" s="66"/>
      <c r="WXS1" s="66"/>
      <c r="WXT1" s="66"/>
      <c r="WXU1" s="66"/>
      <c r="WXV1" s="66"/>
      <c r="WXW1" s="66"/>
      <c r="WXX1" s="66"/>
      <c r="WXY1" s="66"/>
      <c r="WXZ1" s="66"/>
      <c r="WYA1" s="66"/>
      <c r="WYB1" s="66"/>
      <c r="WYC1" s="66"/>
      <c r="WYD1" s="66"/>
      <c r="WYE1" s="66"/>
      <c r="WYF1" s="66"/>
      <c r="WYG1" s="66"/>
      <c r="WYH1" s="66"/>
      <c r="WYI1" s="66"/>
      <c r="WYJ1" s="66"/>
      <c r="WYK1" s="66"/>
      <c r="WYL1" s="66"/>
      <c r="WYM1" s="66"/>
      <c r="WYN1" s="66"/>
      <c r="WYO1" s="66"/>
      <c r="WYP1" s="66"/>
      <c r="WYQ1" s="66"/>
      <c r="WYR1" s="66"/>
      <c r="WYS1" s="66"/>
      <c r="WYT1" s="66"/>
      <c r="WYU1" s="66"/>
      <c r="WYV1" s="66"/>
      <c r="WYW1" s="66"/>
      <c r="WYX1" s="66"/>
      <c r="WYY1" s="66"/>
      <c r="WYZ1" s="66"/>
      <c r="WZA1" s="66"/>
      <c r="WZB1" s="66"/>
      <c r="WZC1" s="66"/>
      <c r="WZD1" s="66"/>
      <c r="WZE1" s="66"/>
      <c r="WZF1" s="66"/>
      <c r="WZG1" s="66"/>
      <c r="WZH1" s="66"/>
      <c r="WZI1" s="66"/>
      <c r="WZJ1" s="66"/>
      <c r="WZK1" s="66"/>
      <c r="WZL1" s="66"/>
      <c r="WZM1" s="66"/>
      <c r="WZN1" s="66"/>
      <c r="WZO1" s="66"/>
      <c r="WZP1" s="66"/>
      <c r="WZQ1" s="66"/>
      <c r="WZR1" s="66"/>
      <c r="WZS1" s="66"/>
      <c r="WZT1" s="66"/>
      <c r="WZU1" s="66"/>
      <c r="WZV1" s="66"/>
      <c r="WZW1" s="66"/>
      <c r="WZX1" s="66"/>
      <c r="WZY1" s="66"/>
      <c r="WZZ1" s="66"/>
      <c r="XAA1" s="66"/>
      <c r="XAB1" s="66"/>
      <c r="XAC1" s="66"/>
      <c r="XAD1" s="66"/>
      <c r="XAE1" s="66"/>
      <c r="XAF1" s="66"/>
      <c r="XAG1" s="66"/>
      <c r="XAH1" s="66"/>
      <c r="XAI1" s="66"/>
      <c r="XAJ1" s="66"/>
      <c r="XAK1" s="66"/>
      <c r="XAL1" s="66"/>
      <c r="XAM1" s="66"/>
      <c r="XAN1" s="66"/>
      <c r="XAO1" s="66"/>
      <c r="XAP1" s="66"/>
      <c r="XAQ1" s="66"/>
      <c r="XAR1" s="66"/>
      <c r="XAS1" s="66"/>
      <c r="XAT1" s="66"/>
      <c r="XAU1" s="66"/>
      <c r="XAV1" s="66"/>
      <c r="XAW1" s="66"/>
      <c r="XAX1" s="66"/>
      <c r="XAY1" s="66"/>
      <c r="XAZ1" s="66"/>
      <c r="XBA1" s="66"/>
      <c r="XBB1" s="66"/>
      <c r="XBC1" s="66"/>
      <c r="XBD1" s="66"/>
      <c r="XBE1" s="66"/>
      <c r="XBF1" s="66"/>
      <c r="XBG1" s="66"/>
      <c r="XBH1" s="66"/>
      <c r="XBI1" s="66"/>
      <c r="XBJ1" s="66"/>
      <c r="XBK1" s="66"/>
      <c r="XBL1" s="66"/>
      <c r="XBM1" s="66"/>
      <c r="XBN1" s="66"/>
      <c r="XBO1" s="66"/>
      <c r="XBP1" s="66"/>
      <c r="XBQ1" s="66"/>
      <c r="XBR1" s="66"/>
      <c r="XBS1" s="66"/>
      <c r="XBT1" s="66"/>
      <c r="XBU1" s="66"/>
      <c r="XBV1" s="66"/>
      <c r="XBW1" s="66"/>
      <c r="XBX1" s="66"/>
      <c r="XBY1" s="66"/>
      <c r="XBZ1" s="66"/>
      <c r="XCA1" s="66"/>
      <c r="XCB1" s="66"/>
      <c r="XCC1" s="66"/>
      <c r="XCD1" s="66"/>
      <c r="XCE1" s="66"/>
      <c r="XCF1" s="66"/>
      <c r="XCG1" s="66"/>
      <c r="XCH1" s="66"/>
      <c r="XCI1" s="66"/>
      <c r="XCJ1" s="66"/>
      <c r="XCK1" s="66"/>
      <c r="XCL1" s="66"/>
      <c r="XCM1" s="66"/>
      <c r="XCN1" s="66"/>
      <c r="XCO1" s="66"/>
      <c r="XCP1" s="66"/>
      <c r="XCQ1" s="66"/>
      <c r="XCR1" s="66"/>
      <c r="XCS1" s="66"/>
      <c r="XCT1" s="66"/>
      <c r="XCU1" s="66"/>
      <c r="XCV1" s="66"/>
      <c r="XCW1" s="66"/>
      <c r="XCX1" s="66"/>
    </row>
    <row r="2" spans="1:16326" ht="26.25" x14ac:dyDescent="0.4">
      <c r="A2" s="66"/>
      <c r="B2" s="62"/>
      <c r="C2" s="63"/>
      <c r="D2" s="63"/>
      <c r="E2" s="98" t="s">
        <v>5069</v>
      </c>
      <c r="F2" s="99"/>
      <c r="G2" s="100">
        <v>32</v>
      </c>
      <c r="H2" s="98" t="s">
        <v>5034</v>
      </c>
      <c r="I2" s="66"/>
      <c r="J2" s="66"/>
      <c r="K2" s="85"/>
      <c r="L2" s="85" t="s">
        <v>5070</v>
      </c>
      <c r="M2" s="85" t="s">
        <v>5070</v>
      </c>
      <c r="N2" s="595" t="s">
        <v>4980</v>
      </c>
      <c r="O2" s="595" t="s">
        <v>5070</v>
      </c>
      <c r="P2" s="595"/>
      <c r="Q2" s="595"/>
      <c r="R2" s="595"/>
      <c r="S2" s="595"/>
      <c r="T2" s="595"/>
      <c r="U2" s="595"/>
      <c r="V2" s="595"/>
      <c r="W2" s="595"/>
      <c r="X2" s="595"/>
      <c r="Y2" s="595"/>
      <c r="Z2" s="595"/>
      <c r="AA2" s="595"/>
      <c r="AB2" s="595"/>
      <c r="AC2" s="595"/>
      <c r="AD2" s="595"/>
      <c r="AE2" s="595"/>
      <c r="AF2" s="595"/>
      <c r="AG2" s="595" t="s">
        <v>5071</v>
      </c>
      <c r="AH2" s="97"/>
      <c r="AI2" s="74"/>
      <c r="AJ2" s="85"/>
      <c r="AK2" s="85" t="s">
        <v>5070</v>
      </c>
      <c r="AL2" s="85" t="s">
        <v>5070</v>
      </c>
      <c r="AM2" s="595" t="s">
        <v>4980</v>
      </c>
      <c r="AN2" s="595" t="s">
        <v>5070</v>
      </c>
      <c r="AO2" s="595"/>
      <c r="AP2" s="595"/>
      <c r="AQ2" s="595"/>
      <c r="AR2" s="595"/>
      <c r="AS2" s="595"/>
      <c r="AT2" s="595"/>
      <c r="AU2" s="595"/>
      <c r="AV2" s="595"/>
      <c r="AW2" s="595"/>
      <c r="AX2" s="595"/>
      <c r="AY2" s="595"/>
      <c r="AZ2" s="595"/>
      <c r="BA2" s="595"/>
      <c r="BB2" s="595"/>
      <c r="BC2" s="595"/>
      <c r="BD2" s="595"/>
      <c r="BE2" s="595"/>
      <c r="BF2" s="595" t="s">
        <v>5071</v>
      </c>
      <c r="BG2" s="97"/>
      <c r="BH2" s="74"/>
      <c r="BI2" s="595"/>
      <c r="BJ2" s="595" t="s">
        <v>5070</v>
      </c>
      <c r="BK2" s="595" t="s">
        <v>5070</v>
      </c>
      <c r="BL2" s="595" t="s">
        <v>4980</v>
      </c>
      <c r="BM2" s="595" t="s">
        <v>5070</v>
      </c>
      <c r="BN2" s="85"/>
      <c r="BO2" s="85"/>
      <c r="BP2" s="85"/>
      <c r="BQ2" s="595"/>
      <c r="BR2" s="595"/>
      <c r="BS2" s="595"/>
      <c r="BT2" s="595"/>
      <c r="BU2" s="595"/>
      <c r="BV2" s="595"/>
      <c r="BW2" s="595"/>
      <c r="BX2" s="595"/>
      <c r="BY2" s="595"/>
      <c r="BZ2" s="595"/>
      <c r="CA2" s="595"/>
      <c r="CB2" s="595"/>
      <c r="CC2" s="595"/>
      <c r="CD2" s="595"/>
      <c r="CE2" s="595" t="s">
        <v>5071</v>
      </c>
      <c r="CF2" s="97"/>
      <c r="CG2" s="74"/>
      <c r="CH2" s="85"/>
      <c r="CI2" s="85" t="s">
        <v>5070</v>
      </c>
      <c r="CJ2" s="85" t="s">
        <v>5070</v>
      </c>
      <c r="CK2" s="595" t="s">
        <v>4980</v>
      </c>
      <c r="CL2" s="595" t="s">
        <v>5070</v>
      </c>
      <c r="CM2" s="85"/>
      <c r="CN2" s="85"/>
      <c r="CO2" s="85"/>
      <c r="CP2" s="595"/>
      <c r="CQ2" s="595"/>
      <c r="CR2" s="595"/>
      <c r="CS2" s="595"/>
      <c r="CT2" s="595"/>
      <c r="CU2" s="595"/>
      <c r="CV2" s="595"/>
      <c r="CW2" s="595"/>
      <c r="CX2" s="595"/>
      <c r="CY2" s="595"/>
      <c r="CZ2" s="595"/>
      <c r="DA2" s="595"/>
      <c r="DB2" s="595"/>
      <c r="DC2" s="595"/>
      <c r="DD2" s="595" t="s">
        <v>5071</v>
      </c>
      <c r="DE2" s="97"/>
      <c r="DF2" s="74"/>
      <c r="DG2" s="85"/>
      <c r="DH2" s="85" t="s">
        <v>5070</v>
      </c>
      <c r="DI2" s="85" t="s">
        <v>5070</v>
      </c>
      <c r="DJ2" s="595" t="s">
        <v>4980</v>
      </c>
      <c r="DK2" s="595" t="s">
        <v>5070</v>
      </c>
      <c r="DL2" s="85"/>
      <c r="DM2" s="85"/>
      <c r="DN2" s="85"/>
      <c r="DO2" s="595" t="s">
        <v>5071</v>
      </c>
      <c r="DP2" s="97"/>
      <c r="DQ2" s="74"/>
      <c r="DR2" s="85"/>
      <c r="DS2" s="85" t="s">
        <v>5070</v>
      </c>
      <c r="DT2" s="85" t="s">
        <v>5070</v>
      </c>
      <c r="DU2" s="595" t="s">
        <v>4980</v>
      </c>
      <c r="DV2" s="595" t="s">
        <v>5070</v>
      </c>
      <c r="DW2" s="85"/>
      <c r="DX2" s="85"/>
      <c r="DY2" s="85"/>
      <c r="DZ2" s="595" t="s">
        <v>5071</v>
      </c>
      <c r="EA2" s="97"/>
      <c r="EB2" s="74"/>
      <c r="EC2" s="85"/>
      <c r="ED2" s="85" t="s">
        <v>5070</v>
      </c>
      <c r="EE2" s="85" t="s">
        <v>5070</v>
      </c>
      <c r="EF2" s="76"/>
      <c r="EG2" s="595" t="s">
        <v>5070</v>
      </c>
      <c r="EH2" s="85"/>
      <c r="EI2" s="85"/>
      <c r="EJ2" s="85"/>
      <c r="EK2" s="595"/>
      <c r="EL2" s="595"/>
      <c r="EM2" s="595"/>
      <c r="EN2" s="595"/>
      <c r="EO2" s="595"/>
      <c r="EP2" s="595"/>
      <c r="EQ2" s="595"/>
      <c r="ER2" s="595"/>
      <c r="ES2" s="595"/>
      <c r="ET2" s="595"/>
      <c r="EU2" s="595"/>
      <c r="EV2" s="595"/>
      <c r="EW2" s="595"/>
      <c r="EX2" s="595"/>
      <c r="EY2" s="595" t="s">
        <v>5071</v>
      </c>
      <c r="EZ2" s="97"/>
      <c r="FA2" s="74"/>
      <c r="FB2" s="101" t="s">
        <v>5072</v>
      </c>
      <c r="FC2" s="101" t="s">
        <v>5072</v>
      </c>
      <c r="FD2" s="101" t="s">
        <v>5072</v>
      </c>
      <c r="FE2" s="101" t="s">
        <v>5072</v>
      </c>
      <c r="FF2" s="83"/>
      <c r="FG2" s="83"/>
      <c r="FH2" s="83"/>
      <c r="FI2" s="62"/>
      <c r="FJ2" s="65"/>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c r="AAK2" s="66"/>
      <c r="AAL2" s="66"/>
      <c r="AAM2" s="66"/>
      <c r="AAN2" s="66"/>
      <c r="AAO2" s="66"/>
      <c r="AAP2" s="66"/>
      <c r="AAQ2" s="66"/>
      <c r="AAR2" s="66"/>
      <c r="AAS2" s="66"/>
      <c r="AAT2" s="66"/>
      <c r="AAU2" s="66"/>
      <c r="AAV2" s="66"/>
      <c r="AAW2" s="66"/>
      <c r="AAX2" s="66"/>
      <c r="AAY2" s="66"/>
      <c r="AAZ2" s="66"/>
      <c r="ABA2" s="66"/>
      <c r="ABB2" s="66"/>
      <c r="ABC2" s="66"/>
      <c r="ABD2" s="66"/>
      <c r="ABE2" s="66"/>
      <c r="ABF2" s="66"/>
      <c r="ABG2" s="66"/>
      <c r="ABH2" s="66"/>
      <c r="ABI2" s="66"/>
      <c r="ABJ2" s="66"/>
      <c r="ABK2" s="66"/>
      <c r="ABL2" s="66"/>
      <c r="ABM2" s="66"/>
      <c r="ABN2" s="66"/>
      <c r="ABO2" s="66"/>
      <c r="ABP2" s="66"/>
      <c r="ABQ2" s="66"/>
      <c r="ABR2" s="66"/>
      <c r="ABS2" s="66"/>
      <c r="ABT2" s="66"/>
      <c r="ABU2" s="66"/>
      <c r="ABV2" s="66"/>
      <c r="ABW2" s="66"/>
      <c r="ABX2" s="66"/>
      <c r="ABY2" s="66"/>
      <c r="ABZ2" s="66"/>
      <c r="ACA2" s="66"/>
      <c r="ACB2" s="66"/>
      <c r="ACC2" s="66"/>
      <c r="ACD2" s="66"/>
      <c r="ACE2" s="66"/>
      <c r="ACF2" s="66"/>
      <c r="ACG2" s="66"/>
      <c r="ACH2" s="66"/>
      <c r="ACI2" s="66"/>
      <c r="ACJ2" s="66"/>
      <c r="ACK2" s="66"/>
      <c r="ACL2" s="66"/>
      <c r="ACM2" s="66"/>
      <c r="ACN2" s="66"/>
      <c r="ACO2" s="66"/>
      <c r="ACP2" s="66"/>
      <c r="ACQ2" s="66"/>
      <c r="ACR2" s="66"/>
      <c r="ACS2" s="66"/>
      <c r="ACT2" s="66"/>
      <c r="ACU2" s="66"/>
      <c r="ACV2" s="66"/>
      <c r="ACW2" s="66"/>
      <c r="ACX2" s="66"/>
      <c r="ACY2" s="66"/>
      <c r="ACZ2" s="66"/>
      <c r="ADA2" s="66"/>
      <c r="ADB2" s="66"/>
      <c r="ADC2" s="66"/>
      <c r="ADD2" s="66"/>
      <c r="ADE2" s="66"/>
      <c r="ADF2" s="66"/>
      <c r="ADG2" s="66"/>
      <c r="ADH2" s="66"/>
      <c r="ADI2" s="66"/>
      <c r="ADJ2" s="66"/>
      <c r="ADK2" s="66"/>
      <c r="ADL2" s="66"/>
      <c r="ADM2" s="66"/>
      <c r="ADN2" s="66"/>
      <c r="ADO2" s="66"/>
      <c r="ADP2" s="66"/>
      <c r="ADQ2" s="66"/>
      <c r="ADR2" s="66"/>
      <c r="ADS2" s="66"/>
      <c r="ADT2" s="66"/>
      <c r="ADU2" s="66"/>
      <c r="ADV2" s="66"/>
      <c r="ADW2" s="66"/>
      <c r="ADX2" s="66"/>
      <c r="ADY2" s="66"/>
      <c r="ADZ2" s="66"/>
      <c r="AEA2" s="66"/>
      <c r="AEB2" s="66"/>
      <c r="AEC2" s="66"/>
      <c r="AED2" s="66"/>
      <c r="AEE2" s="66"/>
      <c r="AEF2" s="66"/>
      <c r="AEG2" s="66"/>
      <c r="AEH2" s="66"/>
      <c r="AEI2" s="66"/>
      <c r="AEJ2" s="66"/>
      <c r="AEK2" s="66"/>
      <c r="AEL2" s="66"/>
      <c r="AEM2" s="66"/>
      <c r="AEN2" s="66"/>
      <c r="AEO2" s="66"/>
      <c r="AEP2" s="66"/>
      <c r="AEQ2" s="66"/>
      <c r="AER2" s="66"/>
      <c r="AES2" s="66"/>
      <c r="AET2" s="66"/>
      <c r="AEU2" s="66"/>
      <c r="AEV2" s="66"/>
      <c r="AEW2" s="66"/>
      <c r="AEX2" s="66"/>
      <c r="AEY2" s="66"/>
      <c r="AEZ2" s="66"/>
      <c r="AFA2" s="66"/>
      <c r="AFB2" s="66"/>
      <c r="AFC2" s="66"/>
      <c r="AFD2" s="66"/>
      <c r="AFE2" s="66"/>
      <c r="AFF2" s="66"/>
      <c r="AFG2" s="66"/>
      <c r="AFH2" s="66"/>
      <c r="AFI2" s="66"/>
      <c r="AFJ2" s="66"/>
      <c r="AFK2" s="66"/>
      <c r="AFL2" s="66"/>
      <c r="AFM2" s="66"/>
      <c r="AFN2" s="66"/>
      <c r="AFO2" s="66"/>
      <c r="AFP2" s="66"/>
      <c r="AFQ2" s="66"/>
      <c r="AFR2" s="66"/>
      <c r="AFS2" s="66"/>
      <c r="AFT2" s="66"/>
      <c r="AFU2" s="66"/>
      <c r="AFV2" s="66"/>
      <c r="AFW2" s="66"/>
      <c r="AFX2" s="66"/>
      <c r="AFY2" s="66"/>
      <c r="AFZ2" s="66"/>
      <c r="AGA2" s="66"/>
      <c r="AGB2" s="66"/>
      <c r="AGC2" s="66"/>
      <c r="AGD2" s="66"/>
      <c r="AGE2" s="66"/>
      <c r="AGF2" s="66"/>
      <c r="AGG2" s="66"/>
      <c r="AGH2" s="66"/>
      <c r="AGI2" s="66"/>
      <c r="AGJ2" s="66"/>
      <c r="AGK2" s="66"/>
      <c r="AGL2" s="66"/>
      <c r="AGM2" s="66"/>
      <c r="AGN2" s="66"/>
      <c r="AGO2" s="66"/>
      <c r="AGP2" s="66"/>
      <c r="AGQ2" s="66"/>
      <c r="AGR2" s="66"/>
      <c r="AGS2" s="66"/>
      <c r="AGT2" s="66"/>
      <c r="AGU2" s="66"/>
      <c r="AGV2" s="66"/>
      <c r="AGW2" s="66"/>
      <c r="AGX2" s="66"/>
      <c r="AGY2" s="66"/>
      <c r="AGZ2" s="66"/>
      <c r="AHA2" s="66"/>
      <c r="AHB2" s="66"/>
      <c r="AHC2" s="66"/>
      <c r="AHD2" s="66"/>
      <c r="AHE2" s="66"/>
      <c r="AHF2" s="66"/>
      <c r="AHG2" s="66"/>
      <c r="AHH2" s="66"/>
      <c r="AHI2" s="66"/>
      <c r="AHJ2" s="66"/>
      <c r="AHK2" s="66"/>
      <c r="AHL2" s="66"/>
      <c r="AHM2" s="66"/>
      <c r="AHN2" s="66"/>
      <c r="AHO2" s="66"/>
      <c r="AHP2" s="66"/>
      <c r="AHQ2" s="66"/>
      <c r="AHR2" s="66"/>
      <c r="AHS2" s="66"/>
      <c r="AHT2" s="66"/>
      <c r="AHU2" s="66"/>
      <c r="AHV2" s="66"/>
      <c r="AHW2" s="66"/>
      <c r="AHX2" s="66"/>
      <c r="AHY2" s="66"/>
      <c r="AHZ2" s="66"/>
      <c r="AIA2" s="66"/>
      <c r="AIB2" s="66"/>
      <c r="AIC2" s="66"/>
      <c r="AID2" s="66"/>
      <c r="AIE2" s="66"/>
      <c r="AIF2" s="66"/>
      <c r="AIG2" s="66"/>
      <c r="AIH2" s="66"/>
      <c r="AII2" s="66"/>
      <c r="AIJ2" s="66"/>
      <c r="AIK2" s="66"/>
      <c r="AIL2" s="66"/>
      <c r="AIM2" s="66"/>
      <c r="AIN2" s="66"/>
      <c r="AIO2" s="66"/>
      <c r="AIP2" s="66"/>
      <c r="AIQ2" s="66"/>
      <c r="AIR2" s="66"/>
      <c r="AIS2" s="66"/>
      <c r="AIT2" s="66"/>
      <c r="AIU2" s="66"/>
      <c r="AIV2" s="66"/>
      <c r="AIW2" s="66"/>
      <c r="AIX2" s="66"/>
      <c r="AIY2" s="66"/>
      <c r="AIZ2" s="66"/>
      <c r="AJA2" s="66"/>
      <c r="AJB2" s="66"/>
      <c r="AJC2" s="66"/>
      <c r="AJD2" s="66"/>
      <c r="AJE2" s="66"/>
      <c r="AJF2" s="66"/>
      <c r="AJG2" s="66"/>
      <c r="AJH2" s="66"/>
      <c r="AJI2" s="66"/>
      <c r="AJJ2" s="66"/>
      <c r="AJK2" s="66"/>
      <c r="AJL2" s="66"/>
      <c r="AJM2" s="66"/>
      <c r="AJN2" s="66"/>
      <c r="AJO2" s="66"/>
      <c r="AJP2" s="66"/>
      <c r="AJQ2" s="66"/>
      <c r="AJR2" s="66"/>
      <c r="AJS2" s="66"/>
      <c r="AJT2" s="66"/>
      <c r="AJU2" s="66"/>
      <c r="AJV2" s="66"/>
      <c r="AJW2" s="66"/>
      <c r="AJX2" s="66"/>
      <c r="AJY2" s="66"/>
      <c r="AJZ2" s="66"/>
      <c r="AKA2" s="66"/>
      <c r="AKB2" s="66"/>
      <c r="AKC2" s="66"/>
      <c r="AKD2" s="66"/>
      <c r="AKE2" s="66"/>
      <c r="AKF2" s="66"/>
      <c r="AKG2" s="66"/>
      <c r="AKH2" s="66"/>
      <c r="AKI2" s="66"/>
      <c r="AKJ2" s="66"/>
      <c r="AKK2" s="66"/>
      <c r="AKL2" s="66"/>
      <c r="AKM2" s="66"/>
      <c r="AKN2" s="66"/>
      <c r="AKO2" s="66"/>
      <c r="AKP2" s="66"/>
      <c r="AKQ2" s="66"/>
      <c r="AKR2" s="66"/>
      <c r="AKS2" s="66"/>
      <c r="AKT2" s="66"/>
      <c r="AKU2" s="66"/>
      <c r="AKV2" s="66"/>
      <c r="AKW2" s="66"/>
      <c r="AKX2" s="66"/>
      <c r="AKY2" s="66"/>
      <c r="AKZ2" s="66"/>
      <c r="ALA2" s="66"/>
      <c r="ALB2" s="66"/>
      <c r="ALC2" s="66"/>
      <c r="ALD2" s="66"/>
      <c r="ALE2" s="66"/>
      <c r="ALF2" s="66"/>
      <c r="ALG2" s="66"/>
      <c r="ALH2" s="66"/>
      <c r="ALI2" s="66"/>
      <c r="ALJ2" s="66"/>
      <c r="ALK2" s="66"/>
      <c r="ALL2" s="66"/>
      <c r="ALM2" s="66"/>
      <c r="ALN2" s="66"/>
      <c r="ALO2" s="66"/>
      <c r="ALP2" s="66"/>
      <c r="ALQ2" s="66"/>
      <c r="ALR2" s="66"/>
      <c r="ALS2" s="66"/>
      <c r="ALT2" s="66"/>
      <c r="ALU2" s="66"/>
      <c r="ALV2" s="66"/>
      <c r="ALW2" s="66"/>
      <c r="ALX2" s="66"/>
      <c r="ALY2" s="66"/>
      <c r="ALZ2" s="66"/>
      <c r="AMA2" s="66"/>
      <c r="AMB2" s="66"/>
      <c r="AMC2" s="66"/>
      <c r="AMD2" s="66"/>
      <c r="AME2" s="66"/>
      <c r="AMF2" s="66"/>
      <c r="AMG2" s="66"/>
      <c r="AMH2" s="66"/>
      <c r="AMI2" s="66"/>
      <c r="AMJ2" s="66"/>
      <c r="AMK2" s="66"/>
      <c r="AML2" s="66"/>
      <c r="AMM2" s="66"/>
      <c r="AMN2" s="66"/>
      <c r="AMO2" s="66"/>
      <c r="AMP2" s="66"/>
      <c r="AMQ2" s="66"/>
      <c r="AMR2" s="66"/>
      <c r="AMS2" s="66"/>
      <c r="AMT2" s="66"/>
      <c r="AMU2" s="66"/>
      <c r="AMV2" s="66"/>
      <c r="AMW2" s="66"/>
      <c r="AMX2" s="66"/>
      <c r="AMY2" s="66"/>
      <c r="AMZ2" s="66"/>
      <c r="ANA2" s="66"/>
      <c r="ANB2" s="66"/>
      <c r="ANC2" s="66"/>
      <c r="AND2" s="66"/>
      <c r="ANE2" s="66"/>
      <c r="ANF2" s="66"/>
      <c r="ANG2" s="66"/>
      <c r="ANH2" s="66"/>
      <c r="ANI2" s="66"/>
      <c r="ANJ2" s="66"/>
      <c r="ANK2" s="66"/>
      <c r="ANL2" s="66"/>
      <c r="ANM2" s="66"/>
      <c r="ANN2" s="66"/>
      <c r="ANO2" s="66"/>
      <c r="ANP2" s="66"/>
      <c r="ANQ2" s="66"/>
      <c r="ANR2" s="66"/>
      <c r="ANS2" s="66"/>
      <c r="ANT2" s="66"/>
      <c r="ANU2" s="66"/>
      <c r="ANV2" s="66"/>
      <c r="ANW2" s="66"/>
      <c r="ANX2" s="66"/>
      <c r="ANY2" s="66"/>
      <c r="ANZ2" s="66"/>
      <c r="AOA2" s="66"/>
      <c r="AOB2" s="66"/>
      <c r="AOC2" s="66"/>
      <c r="AOD2" s="66"/>
      <c r="AOE2" s="66"/>
      <c r="AOF2" s="66"/>
      <c r="AOG2" s="66"/>
      <c r="AOH2" s="66"/>
      <c r="AOI2" s="66"/>
      <c r="AOJ2" s="66"/>
      <c r="AOK2" s="66"/>
      <c r="AOL2" s="66"/>
      <c r="AOM2" s="66"/>
      <c r="AON2" s="66"/>
      <c r="AOO2" s="66"/>
      <c r="AOP2" s="66"/>
      <c r="AOQ2" s="66"/>
      <c r="AOR2" s="66"/>
      <c r="AOS2" s="66"/>
      <c r="AOT2" s="66"/>
      <c r="AOU2" s="66"/>
      <c r="AOV2" s="66"/>
      <c r="AOW2" s="66"/>
      <c r="AOX2" s="66"/>
      <c r="AOY2" s="66"/>
      <c r="AOZ2" s="66"/>
      <c r="APA2" s="66"/>
      <c r="APB2" s="66"/>
      <c r="APC2" s="66"/>
      <c r="APD2" s="66"/>
      <c r="APE2" s="66"/>
      <c r="APF2" s="66"/>
      <c r="APG2" s="66"/>
      <c r="APH2" s="66"/>
      <c r="API2" s="66"/>
      <c r="APJ2" s="66"/>
      <c r="APK2" s="66"/>
      <c r="APL2" s="66"/>
      <c r="APM2" s="66"/>
      <c r="APN2" s="66"/>
      <c r="APO2" s="66"/>
      <c r="APP2" s="66"/>
      <c r="APQ2" s="66"/>
      <c r="APR2" s="66"/>
      <c r="APS2" s="66"/>
      <c r="APT2" s="66"/>
      <c r="APU2" s="66"/>
      <c r="APV2" s="66"/>
      <c r="APW2" s="66"/>
      <c r="APX2" s="66"/>
      <c r="APY2" s="66"/>
      <c r="APZ2" s="66"/>
      <c r="AQA2" s="66"/>
      <c r="AQB2" s="66"/>
      <c r="AQC2" s="66"/>
      <c r="AQD2" s="66"/>
      <c r="AQE2" s="66"/>
      <c r="AQF2" s="66"/>
      <c r="AQG2" s="66"/>
      <c r="AQH2" s="66"/>
      <c r="AQI2" s="66"/>
      <c r="AQJ2" s="66"/>
      <c r="AQK2" s="66"/>
      <c r="AQL2" s="66"/>
      <c r="AQM2" s="66"/>
      <c r="AQN2" s="66"/>
      <c r="AQO2" s="66"/>
      <c r="AQP2" s="66"/>
      <c r="AQQ2" s="66"/>
      <c r="AQR2" s="66"/>
      <c r="AQS2" s="66"/>
      <c r="AQT2" s="66"/>
      <c r="AQU2" s="66"/>
      <c r="AQV2" s="66"/>
      <c r="AQW2" s="66"/>
      <c r="AQX2" s="66"/>
      <c r="AQY2" s="66"/>
      <c r="AQZ2" s="66"/>
      <c r="ARA2" s="66"/>
      <c r="ARB2" s="66"/>
      <c r="ARC2" s="66"/>
      <c r="ARD2" s="66"/>
      <c r="ARE2" s="66"/>
      <c r="ARF2" s="66"/>
      <c r="ARG2" s="66"/>
      <c r="ARH2" s="66"/>
      <c r="ARI2" s="66"/>
      <c r="ARJ2" s="66"/>
      <c r="ARK2" s="66"/>
      <c r="ARL2" s="66"/>
      <c r="ARM2" s="66"/>
      <c r="ARN2" s="66"/>
      <c r="ARO2" s="66"/>
      <c r="ARP2" s="66"/>
      <c r="ARQ2" s="66"/>
      <c r="ARR2" s="66"/>
      <c r="ARS2" s="66"/>
      <c r="ART2" s="66"/>
      <c r="ARU2" s="66"/>
      <c r="ARV2" s="66"/>
      <c r="ARW2" s="66"/>
      <c r="ARX2" s="66"/>
      <c r="ARY2" s="66"/>
      <c r="ARZ2" s="66"/>
      <c r="ASA2" s="66"/>
      <c r="ASB2" s="66"/>
      <c r="ASC2" s="66"/>
      <c r="ASD2" s="66"/>
      <c r="ASE2" s="66"/>
      <c r="ASF2" s="66"/>
      <c r="ASG2" s="66"/>
      <c r="ASH2" s="66"/>
      <c r="ASI2" s="66"/>
      <c r="ASJ2" s="66"/>
      <c r="ASK2" s="66"/>
      <c r="ASL2" s="66"/>
      <c r="ASM2" s="66"/>
      <c r="ASN2" s="66"/>
      <c r="ASO2" s="66"/>
      <c r="ASP2" s="66"/>
      <c r="ASQ2" s="66"/>
      <c r="ASR2" s="66"/>
      <c r="ASS2" s="66"/>
      <c r="AST2" s="66"/>
      <c r="ASU2" s="66"/>
      <c r="ASV2" s="66"/>
      <c r="ASW2" s="66"/>
      <c r="ASX2" s="66"/>
      <c r="ASY2" s="66"/>
      <c r="ASZ2" s="66"/>
      <c r="ATA2" s="66"/>
      <c r="ATB2" s="66"/>
      <c r="ATC2" s="66"/>
      <c r="ATD2" s="66"/>
      <c r="ATE2" s="66"/>
      <c r="ATF2" s="66"/>
      <c r="ATG2" s="66"/>
      <c r="ATH2" s="66"/>
      <c r="ATI2" s="66"/>
      <c r="ATJ2" s="66"/>
      <c r="ATK2" s="66"/>
      <c r="ATL2" s="66"/>
      <c r="ATM2" s="66"/>
      <c r="ATN2" s="66"/>
      <c r="ATO2" s="66"/>
      <c r="ATP2" s="66"/>
      <c r="ATQ2" s="66"/>
      <c r="ATR2" s="66"/>
      <c r="ATS2" s="66"/>
      <c r="ATT2" s="66"/>
      <c r="ATU2" s="66"/>
      <c r="ATV2" s="66"/>
      <c r="ATW2" s="66"/>
      <c r="ATX2" s="66"/>
      <c r="ATY2" s="66"/>
      <c r="ATZ2" s="66"/>
      <c r="AUA2" s="66"/>
      <c r="AUB2" s="66"/>
      <c r="AUC2" s="66"/>
      <c r="AUD2" s="66"/>
      <c r="AUE2" s="66"/>
      <c r="AUF2" s="66"/>
      <c r="AUG2" s="66"/>
      <c r="AUH2" s="66"/>
      <c r="AUI2" s="66"/>
      <c r="AUJ2" s="66"/>
      <c r="AUK2" s="66"/>
      <c r="AUL2" s="66"/>
      <c r="AUM2" s="66"/>
      <c r="AUN2" s="66"/>
      <c r="AUO2" s="66"/>
      <c r="AUP2" s="66"/>
      <c r="AUQ2" s="66"/>
      <c r="AUR2" s="66"/>
      <c r="AUS2" s="66"/>
      <c r="AUT2" s="66"/>
      <c r="AUU2" s="66"/>
      <c r="AUV2" s="66"/>
      <c r="AUW2" s="66"/>
      <c r="AUX2" s="66"/>
      <c r="AUY2" s="66"/>
      <c r="AUZ2" s="66"/>
      <c r="AVA2" s="66"/>
      <c r="AVB2" s="66"/>
      <c r="AVC2" s="66"/>
      <c r="AVD2" s="66"/>
      <c r="AVE2" s="66"/>
      <c r="AVF2" s="66"/>
      <c r="AVG2" s="66"/>
      <c r="AVH2" s="66"/>
      <c r="AVI2" s="66"/>
      <c r="AVJ2" s="66"/>
      <c r="AVK2" s="66"/>
      <c r="AVL2" s="66"/>
      <c r="AVM2" s="66"/>
      <c r="AVN2" s="66"/>
      <c r="AVO2" s="66"/>
      <c r="AVP2" s="66"/>
      <c r="AVQ2" s="66"/>
      <c r="AVR2" s="66"/>
      <c r="AVS2" s="66"/>
      <c r="AVT2" s="66"/>
      <c r="AVU2" s="66"/>
      <c r="AVV2" s="66"/>
      <c r="AVW2" s="66"/>
      <c r="AVX2" s="66"/>
      <c r="AVY2" s="66"/>
      <c r="AVZ2" s="66"/>
      <c r="AWA2" s="66"/>
      <c r="AWB2" s="66"/>
      <c r="AWC2" s="66"/>
      <c r="AWD2" s="66"/>
      <c r="AWE2" s="66"/>
      <c r="AWF2" s="66"/>
      <c r="AWG2" s="66"/>
      <c r="AWH2" s="66"/>
      <c r="AWI2" s="66"/>
      <c r="AWJ2" s="66"/>
      <c r="AWK2" s="66"/>
      <c r="AWL2" s="66"/>
      <c r="AWM2" s="66"/>
      <c r="AWN2" s="66"/>
      <c r="AWO2" s="66"/>
      <c r="AWP2" s="66"/>
      <c r="AWQ2" s="66"/>
      <c r="AWR2" s="66"/>
      <c r="AWS2" s="66"/>
      <c r="AWT2" s="66"/>
      <c r="AWU2" s="66"/>
      <c r="AWV2" s="66"/>
      <c r="AWW2" s="66"/>
      <c r="AWX2" s="66"/>
      <c r="AWY2" s="66"/>
      <c r="AWZ2" s="66"/>
      <c r="AXA2" s="66"/>
      <c r="AXB2" s="66"/>
      <c r="AXC2" s="66"/>
      <c r="AXD2" s="66"/>
      <c r="AXE2" s="66"/>
      <c r="AXF2" s="66"/>
      <c r="AXG2" s="66"/>
      <c r="AXH2" s="66"/>
      <c r="AXI2" s="66"/>
      <c r="AXJ2" s="66"/>
      <c r="AXK2" s="66"/>
      <c r="AXL2" s="66"/>
      <c r="AXM2" s="66"/>
      <c r="AXN2" s="66"/>
      <c r="AXO2" s="66"/>
      <c r="AXP2" s="66"/>
      <c r="AXQ2" s="66"/>
      <c r="AXR2" s="66"/>
      <c r="AXS2" s="66"/>
      <c r="AXT2" s="66"/>
      <c r="AXU2" s="66"/>
      <c r="AXV2" s="66"/>
      <c r="AXW2" s="66"/>
      <c r="AXX2" s="66"/>
      <c r="AXY2" s="66"/>
      <c r="AXZ2" s="66"/>
      <c r="AYA2" s="66"/>
      <c r="AYB2" s="66"/>
      <c r="AYC2" s="66"/>
      <c r="AYD2" s="66"/>
      <c r="AYE2" s="66"/>
      <c r="AYF2" s="66"/>
      <c r="AYG2" s="66"/>
      <c r="AYH2" s="66"/>
      <c r="AYI2" s="66"/>
      <c r="AYJ2" s="66"/>
      <c r="AYK2" s="66"/>
      <c r="AYL2" s="66"/>
      <c r="AYM2" s="66"/>
      <c r="AYN2" s="66"/>
      <c r="AYO2" s="66"/>
      <c r="AYP2" s="66"/>
      <c r="AYQ2" s="66"/>
      <c r="AYR2" s="66"/>
      <c r="AYS2" s="66"/>
      <c r="AYT2" s="66"/>
      <c r="AYU2" s="66"/>
      <c r="AYV2" s="66"/>
      <c r="AYW2" s="66"/>
      <c r="AYX2" s="66"/>
      <c r="AYY2" s="66"/>
      <c r="AYZ2" s="66"/>
      <c r="AZA2" s="66"/>
      <c r="AZB2" s="66"/>
      <c r="AZC2" s="66"/>
      <c r="AZD2" s="66"/>
      <c r="AZE2" s="66"/>
      <c r="AZF2" s="66"/>
      <c r="AZG2" s="66"/>
      <c r="AZH2" s="66"/>
      <c r="AZI2" s="66"/>
      <c r="AZJ2" s="66"/>
      <c r="AZK2" s="66"/>
      <c r="AZL2" s="66"/>
      <c r="AZM2" s="66"/>
      <c r="AZN2" s="66"/>
      <c r="AZO2" s="66"/>
      <c r="AZP2" s="66"/>
      <c r="AZQ2" s="66"/>
      <c r="AZR2" s="66"/>
      <c r="AZS2" s="66"/>
      <c r="AZT2" s="66"/>
      <c r="AZU2" s="66"/>
      <c r="AZV2" s="66"/>
      <c r="AZW2" s="66"/>
      <c r="AZX2" s="66"/>
      <c r="AZY2" s="66"/>
      <c r="AZZ2" s="66"/>
      <c r="BAA2" s="66"/>
      <c r="BAB2" s="66"/>
      <c r="BAC2" s="66"/>
      <c r="BAD2" s="66"/>
      <c r="BAE2" s="66"/>
      <c r="BAF2" s="66"/>
      <c r="BAG2" s="66"/>
      <c r="BAH2" s="66"/>
      <c r="BAI2" s="66"/>
      <c r="BAJ2" s="66"/>
      <c r="BAK2" s="66"/>
      <c r="BAL2" s="66"/>
      <c r="BAM2" s="66"/>
      <c r="BAN2" s="66"/>
      <c r="BAO2" s="66"/>
      <c r="BAP2" s="66"/>
      <c r="BAQ2" s="66"/>
      <c r="BAR2" s="66"/>
      <c r="BAS2" s="66"/>
      <c r="BAT2" s="66"/>
      <c r="BAU2" s="66"/>
      <c r="BAV2" s="66"/>
      <c r="BAW2" s="66"/>
      <c r="BAX2" s="66"/>
      <c r="BAY2" s="66"/>
      <c r="BAZ2" s="66"/>
      <c r="BBA2" s="66"/>
      <c r="BBB2" s="66"/>
      <c r="BBC2" s="66"/>
      <c r="BBD2" s="66"/>
      <c r="BBE2" s="66"/>
      <c r="BBF2" s="66"/>
      <c r="BBG2" s="66"/>
      <c r="BBH2" s="66"/>
      <c r="BBI2" s="66"/>
      <c r="BBJ2" s="66"/>
      <c r="BBK2" s="66"/>
      <c r="BBL2" s="66"/>
      <c r="BBM2" s="66"/>
      <c r="BBN2" s="66"/>
      <c r="BBO2" s="66"/>
      <c r="BBP2" s="66"/>
      <c r="BBQ2" s="66"/>
      <c r="BBR2" s="66"/>
      <c r="BBS2" s="66"/>
      <c r="BBT2" s="66"/>
      <c r="BBU2" s="66"/>
      <c r="BBV2" s="66"/>
      <c r="BBW2" s="66"/>
      <c r="BBX2" s="66"/>
      <c r="BBY2" s="66"/>
      <c r="BBZ2" s="66"/>
      <c r="BCA2" s="66"/>
      <c r="BCB2" s="66"/>
      <c r="BCC2" s="66"/>
      <c r="BCD2" s="66"/>
      <c r="BCE2" s="66"/>
      <c r="BCF2" s="66"/>
      <c r="BCG2" s="66"/>
      <c r="BCH2" s="66"/>
      <c r="BCI2" s="66"/>
      <c r="BCJ2" s="66"/>
      <c r="BCK2" s="66"/>
      <c r="BCL2" s="66"/>
      <c r="BCM2" s="66"/>
      <c r="BCN2" s="66"/>
      <c r="BCO2" s="66"/>
      <c r="BCP2" s="66"/>
      <c r="BCQ2" s="66"/>
      <c r="BCR2" s="66"/>
      <c r="BCS2" s="66"/>
      <c r="BCT2" s="66"/>
      <c r="BCU2" s="66"/>
      <c r="BCV2" s="66"/>
      <c r="BCW2" s="66"/>
      <c r="BCX2" s="66"/>
      <c r="BCY2" s="66"/>
      <c r="BCZ2" s="66"/>
      <c r="BDA2" s="66"/>
      <c r="BDB2" s="66"/>
      <c r="BDC2" s="66"/>
      <c r="BDD2" s="66"/>
      <c r="BDE2" s="66"/>
      <c r="BDF2" s="66"/>
      <c r="BDG2" s="66"/>
      <c r="BDH2" s="66"/>
      <c r="BDI2" s="66"/>
      <c r="BDJ2" s="66"/>
      <c r="BDK2" s="66"/>
      <c r="BDL2" s="66"/>
      <c r="BDM2" s="66"/>
      <c r="BDN2" s="66"/>
      <c r="BDO2" s="66"/>
      <c r="BDP2" s="66"/>
      <c r="BDQ2" s="66"/>
      <c r="BDR2" s="66"/>
      <c r="BDS2" s="66"/>
      <c r="BDT2" s="66"/>
      <c r="BDU2" s="66"/>
      <c r="BDV2" s="66"/>
      <c r="BDW2" s="66"/>
      <c r="BDX2" s="66"/>
      <c r="BDY2" s="66"/>
      <c r="BDZ2" s="66"/>
      <c r="BEA2" s="66"/>
      <c r="BEB2" s="66"/>
      <c r="BEC2" s="66"/>
      <c r="BED2" s="66"/>
      <c r="BEE2" s="66"/>
      <c r="BEF2" s="66"/>
      <c r="BEG2" s="66"/>
      <c r="BEH2" s="66"/>
      <c r="BEI2" s="66"/>
      <c r="BEJ2" s="66"/>
      <c r="BEK2" s="66"/>
      <c r="BEL2" s="66"/>
      <c r="BEM2" s="66"/>
      <c r="BEN2" s="66"/>
      <c r="BEO2" s="66"/>
      <c r="BEP2" s="66"/>
      <c r="BEQ2" s="66"/>
      <c r="BER2" s="66"/>
      <c r="BES2" s="66"/>
      <c r="BET2" s="66"/>
      <c r="BEU2" s="66"/>
      <c r="BEV2" s="66"/>
      <c r="BEW2" s="66"/>
      <c r="BEX2" s="66"/>
      <c r="BEY2" s="66"/>
      <c r="BEZ2" s="66"/>
      <c r="BFA2" s="66"/>
      <c r="BFB2" s="66"/>
      <c r="BFC2" s="66"/>
      <c r="BFD2" s="66"/>
      <c r="BFE2" s="66"/>
      <c r="BFF2" s="66"/>
      <c r="BFG2" s="66"/>
      <c r="BFH2" s="66"/>
      <c r="BFI2" s="66"/>
      <c r="BFJ2" s="66"/>
      <c r="BFK2" s="66"/>
      <c r="BFL2" s="66"/>
      <c r="BFM2" s="66"/>
      <c r="BFN2" s="66"/>
      <c r="BFO2" s="66"/>
      <c r="BFP2" s="66"/>
      <c r="BFQ2" s="66"/>
      <c r="BFR2" s="66"/>
      <c r="BFS2" s="66"/>
      <c r="BFT2" s="66"/>
      <c r="BFU2" s="66"/>
      <c r="BFV2" s="66"/>
      <c r="BFW2" s="66"/>
      <c r="BFX2" s="66"/>
      <c r="BFY2" s="66"/>
      <c r="BFZ2" s="66"/>
      <c r="BGA2" s="66"/>
      <c r="BGB2" s="66"/>
      <c r="BGC2" s="66"/>
      <c r="BGD2" s="66"/>
      <c r="BGE2" s="66"/>
      <c r="BGF2" s="66"/>
      <c r="BGG2" s="66"/>
      <c r="BGH2" s="66"/>
      <c r="BGI2" s="66"/>
      <c r="BGJ2" s="66"/>
      <c r="BGK2" s="66"/>
      <c r="BGL2" s="66"/>
      <c r="BGM2" s="66"/>
      <c r="BGN2" s="66"/>
      <c r="BGO2" s="66"/>
      <c r="BGP2" s="66"/>
      <c r="BGQ2" s="66"/>
      <c r="BGR2" s="66"/>
      <c r="BGS2" s="66"/>
      <c r="BGT2" s="66"/>
      <c r="BGU2" s="66"/>
      <c r="BGV2" s="66"/>
      <c r="BGW2" s="66"/>
      <c r="BGX2" s="66"/>
      <c r="BGY2" s="66"/>
      <c r="BGZ2" s="66"/>
      <c r="BHA2" s="66"/>
      <c r="BHB2" s="66"/>
      <c r="BHC2" s="66"/>
      <c r="BHD2" s="66"/>
      <c r="BHE2" s="66"/>
      <c r="BHF2" s="66"/>
      <c r="BHG2" s="66"/>
      <c r="BHH2" s="66"/>
      <c r="BHI2" s="66"/>
      <c r="BHJ2" s="66"/>
      <c r="BHK2" s="66"/>
      <c r="BHL2" s="66"/>
      <c r="BHM2" s="66"/>
      <c r="BHN2" s="66"/>
      <c r="BHO2" s="66"/>
      <c r="BHP2" s="66"/>
      <c r="BHQ2" s="66"/>
      <c r="BHR2" s="66"/>
      <c r="BHS2" s="66"/>
      <c r="BHT2" s="66"/>
      <c r="BHU2" s="66"/>
      <c r="BHV2" s="66"/>
      <c r="BHW2" s="66"/>
      <c r="BHX2" s="66"/>
      <c r="BHY2" s="66"/>
      <c r="BHZ2" s="66"/>
      <c r="BIA2" s="66"/>
      <c r="BIB2" s="66"/>
      <c r="BIC2" s="66"/>
      <c r="BID2" s="66"/>
      <c r="BIE2" s="66"/>
      <c r="BIF2" s="66"/>
      <c r="BIG2" s="66"/>
      <c r="BIH2" s="66"/>
      <c r="BII2" s="66"/>
      <c r="BIJ2" s="66"/>
      <c r="BIK2" s="66"/>
      <c r="BIL2" s="66"/>
      <c r="BIM2" s="66"/>
      <c r="BIN2" s="66"/>
      <c r="BIO2" s="66"/>
      <c r="BIP2" s="66"/>
      <c r="BIQ2" s="66"/>
      <c r="BIR2" s="66"/>
      <c r="BIS2" s="66"/>
      <c r="BIT2" s="66"/>
      <c r="BIU2" s="66"/>
      <c r="BIV2" s="66"/>
      <c r="BIW2" s="66"/>
      <c r="BIX2" s="66"/>
      <c r="BIY2" s="66"/>
      <c r="BIZ2" s="66"/>
      <c r="BJA2" s="66"/>
      <c r="BJB2" s="66"/>
      <c r="BJC2" s="66"/>
      <c r="BJD2" s="66"/>
      <c r="BJE2" s="66"/>
      <c r="BJF2" s="66"/>
      <c r="BJG2" s="66"/>
      <c r="BJH2" s="66"/>
      <c r="BJI2" s="66"/>
      <c r="BJJ2" s="66"/>
      <c r="BJK2" s="66"/>
      <c r="BJL2" s="66"/>
      <c r="BJM2" s="66"/>
      <c r="BJN2" s="66"/>
      <c r="BJO2" s="66"/>
      <c r="BJP2" s="66"/>
      <c r="BJQ2" s="66"/>
      <c r="BJR2" s="66"/>
      <c r="BJS2" s="66"/>
      <c r="BJT2" s="66"/>
      <c r="BJU2" s="66"/>
      <c r="BJV2" s="66"/>
      <c r="BJW2" s="66"/>
      <c r="BJX2" s="66"/>
      <c r="BJY2" s="66"/>
      <c r="BJZ2" s="66"/>
      <c r="BKA2" s="66"/>
      <c r="BKB2" s="66"/>
      <c r="BKC2" s="66"/>
      <c r="BKD2" s="66"/>
      <c r="BKE2" s="66"/>
      <c r="BKF2" s="66"/>
      <c r="BKG2" s="66"/>
      <c r="BKH2" s="66"/>
      <c r="BKI2" s="66"/>
      <c r="BKJ2" s="66"/>
      <c r="BKK2" s="66"/>
      <c r="BKL2" s="66"/>
      <c r="BKM2" s="66"/>
      <c r="BKN2" s="66"/>
      <c r="BKO2" s="66"/>
      <c r="BKP2" s="66"/>
      <c r="BKQ2" s="66"/>
      <c r="BKR2" s="66"/>
      <c r="BKS2" s="66"/>
      <c r="BKT2" s="66"/>
      <c r="BKU2" s="66"/>
      <c r="BKV2" s="66"/>
      <c r="BKW2" s="66"/>
      <c r="BKX2" s="66"/>
      <c r="BKY2" s="66"/>
      <c r="BKZ2" s="66"/>
      <c r="BLA2" s="66"/>
      <c r="BLB2" s="66"/>
      <c r="BLC2" s="66"/>
      <c r="BLD2" s="66"/>
      <c r="BLE2" s="66"/>
      <c r="BLF2" s="66"/>
      <c r="BLG2" s="66"/>
      <c r="BLH2" s="66"/>
      <c r="BLI2" s="66"/>
      <c r="BLJ2" s="66"/>
      <c r="BLK2" s="66"/>
      <c r="BLL2" s="66"/>
      <c r="BLM2" s="66"/>
      <c r="BLN2" s="66"/>
      <c r="BLO2" s="66"/>
      <c r="BLP2" s="66"/>
      <c r="BLQ2" s="66"/>
      <c r="BLR2" s="66"/>
      <c r="BLS2" s="66"/>
      <c r="BLT2" s="66"/>
      <c r="BLU2" s="66"/>
      <c r="BLV2" s="66"/>
      <c r="BLW2" s="66"/>
      <c r="BLX2" s="66"/>
      <c r="BLY2" s="66"/>
      <c r="BLZ2" s="66"/>
      <c r="BMA2" s="66"/>
      <c r="BMB2" s="66"/>
      <c r="BMC2" s="66"/>
      <c r="BMD2" s="66"/>
      <c r="BME2" s="66"/>
      <c r="BMF2" s="66"/>
      <c r="BMG2" s="66"/>
      <c r="BMH2" s="66"/>
      <c r="BMI2" s="66"/>
      <c r="BMJ2" s="66"/>
      <c r="BMK2" s="66"/>
      <c r="BML2" s="66"/>
      <c r="BMM2" s="66"/>
      <c r="BMN2" s="66"/>
      <c r="BMO2" s="66"/>
      <c r="BMP2" s="66"/>
      <c r="BMQ2" s="66"/>
      <c r="BMR2" s="66"/>
      <c r="BMS2" s="66"/>
      <c r="BMT2" s="66"/>
      <c r="BMU2" s="66"/>
      <c r="BMV2" s="66"/>
      <c r="BMW2" s="66"/>
      <c r="BMX2" s="66"/>
      <c r="BMY2" s="66"/>
      <c r="BMZ2" s="66"/>
      <c r="BNA2" s="66"/>
      <c r="BNB2" s="66"/>
      <c r="BNC2" s="66"/>
      <c r="BND2" s="66"/>
      <c r="BNE2" s="66"/>
      <c r="BNF2" s="66"/>
      <c r="BNG2" s="66"/>
      <c r="BNH2" s="66"/>
      <c r="BNI2" s="66"/>
      <c r="BNJ2" s="66"/>
      <c r="BNK2" s="66"/>
      <c r="BNL2" s="66"/>
      <c r="BNM2" s="66"/>
      <c r="BNN2" s="66"/>
      <c r="BNO2" s="66"/>
      <c r="BNP2" s="66"/>
      <c r="BNQ2" s="66"/>
      <c r="BNR2" s="66"/>
      <c r="BNS2" s="66"/>
      <c r="BNT2" s="66"/>
      <c r="BNU2" s="66"/>
      <c r="BNV2" s="66"/>
      <c r="BNW2" s="66"/>
      <c r="BNX2" s="66"/>
      <c r="BNY2" s="66"/>
      <c r="BNZ2" s="66"/>
      <c r="BOA2" s="66"/>
      <c r="BOB2" s="66"/>
      <c r="BOC2" s="66"/>
      <c r="BOD2" s="66"/>
      <c r="BOE2" s="66"/>
      <c r="BOF2" s="66"/>
      <c r="BOG2" s="66"/>
      <c r="BOH2" s="66"/>
      <c r="BOI2" s="66"/>
      <c r="BOJ2" s="66"/>
      <c r="BOK2" s="66"/>
      <c r="BOL2" s="66"/>
      <c r="BOM2" s="66"/>
      <c r="BON2" s="66"/>
      <c r="BOO2" s="66"/>
      <c r="BOP2" s="66"/>
      <c r="BOQ2" s="66"/>
      <c r="BOR2" s="66"/>
      <c r="BOS2" s="66"/>
      <c r="BOT2" s="66"/>
      <c r="BOU2" s="66"/>
      <c r="BOV2" s="66"/>
      <c r="BOW2" s="66"/>
      <c r="BOX2" s="66"/>
      <c r="BOY2" s="66"/>
      <c r="BOZ2" s="66"/>
      <c r="BPA2" s="66"/>
      <c r="BPB2" s="66"/>
      <c r="BPC2" s="66"/>
      <c r="BPD2" s="66"/>
      <c r="BPE2" s="66"/>
      <c r="BPF2" s="66"/>
      <c r="BPG2" s="66"/>
      <c r="BPH2" s="66"/>
      <c r="BPI2" s="66"/>
      <c r="BPJ2" s="66"/>
      <c r="BPK2" s="66"/>
      <c r="BPL2" s="66"/>
      <c r="BPM2" s="66"/>
      <c r="BPN2" s="66"/>
      <c r="BPO2" s="66"/>
      <c r="BPP2" s="66"/>
      <c r="BPQ2" s="66"/>
      <c r="BPR2" s="66"/>
      <c r="BPS2" s="66"/>
      <c r="BPT2" s="66"/>
      <c r="BPU2" s="66"/>
      <c r="BPV2" s="66"/>
      <c r="BPW2" s="66"/>
      <c r="BPX2" s="66"/>
      <c r="BPY2" s="66"/>
      <c r="BPZ2" s="66"/>
      <c r="BQA2" s="66"/>
      <c r="BQB2" s="66"/>
      <c r="BQC2" s="66"/>
      <c r="BQD2" s="66"/>
      <c r="BQE2" s="66"/>
      <c r="BQF2" s="66"/>
      <c r="BQG2" s="66"/>
      <c r="BQH2" s="66"/>
      <c r="BQI2" s="66"/>
      <c r="BQJ2" s="66"/>
      <c r="BQK2" s="66"/>
      <c r="BQL2" s="66"/>
      <c r="BQM2" s="66"/>
      <c r="BQN2" s="66"/>
      <c r="BQO2" s="66"/>
      <c r="BQP2" s="66"/>
      <c r="BQQ2" s="66"/>
      <c r="BQR2" s="66"/>
      <c r="BQS2" s="66"/>
      <c r="BQT2" s="66"/>
      <c r="BQU2" s="66"/>
      <c r="BQV2" s="66"/>
      <c r="BQW2" s="66"/>
      <c r="BQX2" s="66"/>
      <c r="BQY2" s="66"/>
      <c r="BQZ2" s="66"/>
      <c r="BRA2" s="66"/>
      <c r="BRB2" s="66"/>
      <c r="BRC2" s="66"/>
      <c r="BRD2" s="66"/>
      <c r="BRE2" s="66"/>
      <c r="BRF2" s="66"/>
      <c r="BRG2" s="66"/>
      <c r="BRH2" s="66"/>
      <c r="BRI2" s="66"/>
      <c r="BRJ2" s="66"/>
      <c r="BRK2" s="66"/>
      <c r="BRL2" s="66"/>
      <c r="BRM2" s="66"/>
      <c r="BRN2" s="66"/>
      <c r="BRO2" s="66"/>
      <c r="BRP2" s="66"/>
      <c r="BRQ2" s="66"/>
      <c r="BRR2" s="66"/>
      <c r="BRS2" s="66"/>
      <c r="BRT2" s="66"/>
      <c r="BRU2" s="66"/>
      <c r="BRV2" s="66"/>
      <c r="BRW2" s="66"/>
      <c r="BRX2" s="66"/>
      <c r="BRY2" s="66"/>
      <c r="BRZ2" s="66"/>
      <c r="BSA2" s="66"/>
      <c r="BSB2" s="66"/>
      <c r="BSC2" s="66"/>
      <c r="BSD2" s="66"/>
      <c r="BSE2" s="66"/>
      <c r="BSF2" s="66"/>
      <c r="BSG2" s="66"/>
      <c r="BSH2" s="66"/>
      <c r="BSI2" s="66"/>
      <c r="BSJ2" s="66"/>
      <c r="BSK2" s="66"/>
      <c r="BSL2" s="66"/>
      <c r="BSM2" s="66"/>
      <c r="BSN2" s="66"/>
      <c r="BSO2" s="66"/>
      <c r="BSP2" s="66"/>
      <c r="BSQ2" s="66"/>
      <c r="BSR2" s="66"/>
      <c r="BSS2" s="66"/>
      <c r="BST2" s="66"/>
      <c r="BSU2" s="66"/>
      <c r="BSV2" s="66"/>
      <c r="BSW2" s="66"/>
      <c r="BSX2" s="66"/>
      <c r="BSY2" s="66"/>
      <c r="BSZ2" s="66"/>
      <c r="BTA2" s="66"/>
      <c r="BTB2" s="66"/>
      <c r="BTC2" s="66"/>
      <c r="BTD2" s="66"/>
      <c r="BTE2" s="66"/>
      <c r="BTF2" s="66"/>
      <c r="BTG2" s="66"/>
      <c r="BTH2" s="66"/>
      <c r="BTI2" s="66"/>
      <c r="BTJ2" s="66"/>
      <c r="BTK2" s="66"/>
      <c r="BTL2" s="66"/>
      <c r="BTM2" s="66"/>
      <c r="BTN2" s="66"/>
      <c r="BTO2" s="66"/>
      <c r="BTP2" s="66"/>
      <c r="BTQ2" s="66"/>
      <c r="BTR2" s="66"/>
      <c r="BTS2" s="66"/>
      <c r="BTT2" s="66"/>
      <c r="BTU2" s="66"/>
      <c r="BTV2" s="66"/>
      <c r="BTW2" s="66"/>
      <c r="BTX2" s="66"/>
      <c r="BTY2" s="66"/>
      <c r="BTZ2" s="66"/>
      <c r="BUA2" s="66"/>
      <c r="BUB2" s="66"/>
      <c r="BUC2" s="66"/>
      <c r="BUD2" s="66"/>
      <c r="BUE2" s="66"/>
      <c r="BUF2" s="66"/>
      <c r="BUG2" s="66"/>
      <c r="BUH2" s="66"/>
      <c r="BUI2" s="66"/>
      <c r="BUJ2" s="66"/>
      <c r="BUK2" s="66"/>
      <c r="BUL2" s="66"/>
      <c r="BUM2" s="66"/>
      <c r="BUN2" s="66"/>
      <c r="BUO2" s="66"/>
      <c r="BUP2" s="66"/>
      <c r="BUQ2" s="66"/>
      <c r="BUR2" s="66"/>
      <c r="BUS2" s="66"/>
      <c r="BUT2" s="66"/>
      <c r="BUU2" s="66"/>
      <c r="BUV2" s="66"/>
      <c r="BUW2" s="66"/>
      <c r="BUX2" s="66"/>
      <c r="BUY2" s="66"/>
      <c r="BUZ2" s="66"/>
      <c r="BVA2" s="66"/>
      <c r="BVB2" s="66"/>
      <c r="BVC2" s="66"/>
      <c r="BVD2" s="66"/>
      <c r="BVE2" s="66"/>
      <c r="BVF2" s="66"/>
      <c r="BVG2" s="66"/>
      <c r="BVH2" s="66"/>
      <c r="BVI2" s="66"/>
      <c r="BVJ2" s="66"/>
      <c r="BVK2" s="66"/>
      <c r="BVL2" s="66"/>
      <c r="BVM2" s="66"/>
      <c r="BVN2" s="66"/>
      <c r="BVO2" s="66"/>
      <c r="BVP2" s="66"/>
      <c r="BVQ2" s="66"/>
      <c r="BVR2" s="66"/>
      <c r="BVS2" s="66"/>
      <c r="BVT2" s="66"/>
      <c r="BVU2" s="66"/>
      <c r="BVV2" s="66"/>
      <c r="BVW2" s="66"/>
      <c r="BVX2" s="66"/>
      <c r="BVY2" s="66"/>
      <c r="BVZ2" s="66"/>
      <c r="BWA2" s="66"/>
      <c r="BWB2" s="66"/>
      <c r="BWC2" s="66"/>
      <c r="BWD2" s="66"/>
      <c r="BWE2" s="66"/>
      <c r="BWF2" s="66"/>
      <c r="BWG2" s="66"/>
      <c r="BWH2" s="66"/>
      <c r="BWI2" s="66"/>
      <c r="BWJ2" s="66"/>
      <c r="BWK2" s="66"/>
      <c r="BWL2" s="66"/>
      <c r="BWM2" s="66"/>
      <c r="BWN2" s="66"/>
      <c r="BWO2" s="66"/>
      <c r="BWP2" s="66"/>
      <c r="BWQ2" s="66"/>
      <c r="BWR2" s="66"/>
      <c r="BWS2" s="66"/>
      <c r="BWT2" s="66"/>
      <c r="BWU2" s="66"/>
      <c r="BWV2" s="66"/>
      <c r="BWW2" s="66"/>
      <c r="BWX2" s="66"/>
      <c r="BWY2" s="66"/>
      <c r="BWZ2" s="66"/>
      <c r="BXA2" s="66"/>
      <c r="BXB2" s="66"/>
      <c r="BXC2" s="66"/>
      <c r="BXD2" s="66"/>
      <c r="BXE2" s="66"/>
      <c r="BXF2" s="66"/>
      <c r="BXG2" s="66"/>
      <c r="BXH2" s="66"/>
      <c r="BXI2" s="66"/>
      <c r="BXJ2" s="66"/>
      <c r="BXK2" s="66"/>
      <c r="BXL2" s="66"/>
      <c r="BXM2" s="66"/>
      <c r="BXN2" s="66"/>
      <c r="BXO2" s="66"/>
      <c r="BXP2" s="66"/>
      <c r="BXQ2" s="66"/>
      <c r="BXR2" s="66"/>
      <c r="BXS2" s="66"/>
      <c r="BXT2" s="66"/>
      <c r="BXU2" s="66"/>
      <c r="BXV2" s="66"/>
      <c r="BXW2" s="66"/>
      <c r="BXX2" s="66"/>
      <c r="BXY2" s="66"/>
      <c r="BXZ2" s="66"/>
      <c r="BYA2" s="66"/>
      <c r="BYB2" s="66"/>
      <c r="BYC2" s="66"/>
      <c r="BYD2" s="66"/>
      <c r="BYE2" s="66"/>
      <c r="BYF2" s="66"/>
      <c r="BYG2" s="66"/>
      <c r="BYH2" s="66"/>
      <c r="BYI2" s="66"/>
      <c r="BYJ2" s="66"/>
      <c r="BYK2" s="66"/>
      <c r="BYL2" s="66"/>
      <c r="BYM2" s="66"/>
      <c r="BYN2" s="66"/>
      <c r="BYO2" s="66"/>
      <c r="BYP2" s="66"/>
      <c r="BYQ2" s="66"/>
      <c r="BYR2" s="66"/>
      <c r="BYS2" s="66"/>
      <c r="BYT2" s="66"/>
      <c r="BYU2" s="66"/>
      <c r="BYV2" s="66"/>
      <c r="BYW2" s="66"/>
      <c r="BYX2" s="66"/>
      <c r="BYY2" s="66"/>
      <c r="BYZ2" s="66"/>
      <c r="BZA2" s="66"/>
      <c r="BZB2" s="66"/>
      <c r="BZC2" s="66"/>
      <c r="BZD2" s="66"/>
      <c r="BZE2" s="66"/>
      <c r="BZF2" s="66"/>
      <c r="BZG2" s="66"/>
      <c r="BZH2" s="66"/>
      <c r="BZI2" s="66"/>
      <c r="BZJ2" s="66"/>
      <c r="BZK2" s="66"/>
      <c r="BZL2" s="66"/>
      <c r="BZM2" s="66"/>
      <c r="BZN2" s="66"/>
      <c r="BZO2" s="66"/>
      <c r="BZP2" s="66"/>
      <c r="BZQ2" s="66"/>
      <c r="BZR2" s="66"/>
      <c r="BZS2" s="66"/>
      <c r="BZT2" s="66"/>
      <c r="BZU2" s="66"/>
      <c r="BZV2" s="66"/>
      <c r="BZW2" s="66"/>
      <c r="BZX2" s="66"/>
      <c r="BZY2" s="66"/>
      <c r="BZZ2" s="66"/>
      <c r="CAA2" s="66"/>
      <c r="CAB2" s="66"/>
      <c r="CAC2" s="66"/>
      <c r="CAD2" s="66"/>
      <c r="CAE2" s="66"/>
      <c r="CAF2" s="66"/>
      <c r="CAG2" s="66"/>
      <c r="CAH2" s="66"/>
      <c r="CAI2" s="66"/>
      <c r="CAJ2" s="66"/>
      <c r="CAK2" s="66"/>
      <c r="CAL2" s="66"/>
      <c r="CAM2" s="66"/>
      <c r="CAN2" s="66"/>
      <c r="CAO2" s="66"/>
      <c r="CAP2" s="66"/>
      <c r="CAQ2" s="66"/>
      <c r="CAR2" s="66"/>
      <c r="CAS2" s="66"/>
      <c r="CAT2" s="66"/>
      <c r="CAU2" s="66"/>
      <c r="CAV2" s="66"/>
      <c r="CAW2" s="66"/>
      <c r="CAX2" s="66"/>
      <c r="CAY2" s="66"/>
      <c r="CAZ2" s="66"/>
      <c r="CBA2" s="66"/>
      <c r="CBB2" s="66"/>
      <c r="CBC2" s="66"/>
      <c r="CBD2" s="66"/>
      <c r="CBE2" s="66"/>
      <c r="CBF2" s="66"/>
      <c r="CBG2" s="66"/>
      <c r="CBH2" s="66"/>
      <c r="CBI2" s="66"/>
      <c r="CBJ2" s="66"/>
      <c r="CBK2" s="66"/>
      <c r="CBL2" s="66"/>
      <c r="CBM2" s="66"/>
      <c r="CBN2" s="66"/>
      <c r="CBO2" s="66"/>
      <c r="CBP2" s="66"/>
      <c r="CBQ2" s="66"/>
      <c r="CBR2" s="66"/>
      <c r="CBS2" s="66"/>
      <c r="CBT2" s="66"/>
      <c r="CBU2" s="66"/>
      <c r="CBV2" s="66"/>
      <c r="CBW2" s="66"/>
      <c r="CBX2" s="66"/>
      <c r="CBY2" s="66"/>
      <c r="CBZ2" s="66"/>
      <c r="CCA2" s="66"/>
      <c r="CCB2" s="66"/>
      <c r="CCC2" s="66"/>
      <c r="CCD2" s="66"/>
      <c r="CCE2" s="66"/>
      <c r="CCF2" s="66"/>
      <c r="CCG2" s="66"/>
      <c r="CCH2" s="66"/>
      <c r="CCI2" s="66"/>
      <c r="CCJ2" s="66"/>
      <c r="CCK2" s="66"/>
      <c r="CCL2" s="66"/>
      <c r="CCM2" s="66"/>
      <c r="CCN2" s="66"/>
      <c r="CCO2" s="66"/>
      <c r="CCP2" s="66"/>
      <c r="CCQ2" s="66"/>
      <c r="CCR2" s="66"/>
      <c r="CCS2" s="66"/>
      <c r="CCT2" s="66"/>
      <c r="CCU2" s="66"/>
      <c r="CCV2" s="66"/>
      <c r="CCW2" s="66"/>
      <c r="CCX2" s="66"/>
      <c r="CCY2" s="66"/>
      <c r="CCZ2" s="66"/>
      <c r="CDA2" s="66"/>
      <c r="CDB2" s="66"/>
      <c r="CDC2" s="66"/>
      <c r="CDD2" s="66"/>
      <c r="CDE2" s="66"/>
      <c r="CDF2" s="66"/>
      <c r="CDG2" s="66"/>
      <c r="CDH2" s="66"/>
      <c r="CDI2" s="66"/>
      <c r="CDJ2" s="66"/>
      <c r="CDK2" s="66"/>
      <c r="CDL2" s="66"/>
      <c r="CDM2" s="66"/>
      <c r="CDN2" s="66"/>
      <c r="CDO2" s="66"/>
      <c r="CDP2" s="66"/>
      <c r="CDQ2" s="66"/>
      <c r="CDR2" s="66"/>
      <c r="CDS2" s="66"/>
      <c r="CDT2" s="66"/>
      <c r="CDU2" s="66"/>
      <c r="CDV2" s="66"/>
      <c r="CDW2" s="66"/>
      <c r="CDX2" s="66"/>
      <c r="CDY2" s="66"/>
      <c r="CDZ2" s="66"/>
      <c r="CEA2" s="66"/>
      <c r="CEB2" s="66"/>
      <c r="CEC2" s="66"/>
      <c r="CED2" s="66"/>
      <c r="CEE2" s="66"/>
      <c r="CEF2" s="66"/>
      <c r="CEG2" s="66"/>
      <c r="CEH2" s="66"/>
      <c r="CEI2" s="66"/>
      <c r="CEJ2" s="66"/>
      <c r="CEK2" s="66"/>
      <c r="CEL2" s="66"/>
      <c r="CEM2" s="66"/>
      <c r="CEN2" s="66"/>
      <c r="CEO2" s="66"/>
      <c r="CEP2" s="66"/>
      <c r="CEQ2" s="66"/>
      <c r="CER2" s="66"/>
      <c r="CES2" s="66"/>
      <c r="CET2" s="66"/>
      <c r="CEU2" s="66"/>
      <c r="CEV2" s="66"/>
      <c r="CEW2" s="66"/>
      <c r="CEX2" s="66"/>
      <c r="CEY2" s="66"/>
      <c r="CEZ2" s="66"/>
      <c r="CFA2" s="66"/>
      <c r="CFB2" s="66"/>
      <c r="CFC2" s="66"/>
      <c r="CFD2" s="66"/>
      <c r="CFE2" s="66"/>
      <c r="CFF2" s="66"/>
      <c r="CFG2" s="66"/>
      <c r="CFH2" s="66"/>
      <c r="CFI2" s="66"/>
      <c r="CFJ2" s="66"/>
      <c r="CFK2" s="66"/>
      <c r="CFL2" s="66"/>
      <c r="CFM2" s="66"/>
      <c r="CFN2" s="66"/>
      <c r="CFO2" s="66"/>
      <c r="CFP2" s="66"/>
      <c r="CFQ2" s="66"/>
      <c r="CFR2" s="66"/>
      <c r="CFS2" s="66"/>
      <c r="CFT2" s="66"/>
      <c r="CFU2" s="66"/>
      <c r="CFV2" s="66"/>
      <c r="CFW2" s="66"/>
      <c r="CFX2" s="66"/>
      <c r="CFY2" s="66"/>
      <c r="CFZ2" s="66"/>
      <c r="CGA2" s="66"/>
      <c r="CGB2" s="66"/>
      <c r="CGC2" s="66"/>
      <c r="CGD2" s="66"/>
      <c r="CGE2" s="66"/>
      <c r="CGF2" s="66"/>
      <c r="CGG2" s="66"/>
      <c r="CGH2" s="66"/>
      <c r="CGI2" s="66"/>
      <c r="CGJ2" s="66"/>
      <c r="CGK2" s="66"/>
      <c r="CGL2" s="66"/>
      <c r="CGM2" s="66"/>
      <c r="CGN2" s="66"/>
      <c r="CGO2" s="66"/>
      <c r="CGP2" s="66"/>
      <c r="CGQ2" s="66"/>
      <c r="CGR2" s="66"/>
      <c r="CGS2" s="66"/>
      <c r="CGT2" s="66"/>
      <c r="CGU2" s="66"/>
      <c r="CGV2" s="66"/>
      <c r="CGW2" s="66"/>
      <c r="CGX2" s="66"/>
      <c r="CGY2" s="66"/>
      <c r="CGZ2" s="66"/>
      <c r="CHA2" s="66"/>
      <c r="CHB2" s="66"/>
      <c r="CHC2" s="66"/>
      <c r="CHD2" s="66"/>
      <c r="CHE2" s="66"/>
      <c r="CHF2" s="66"/>
      <c r="CHG2" s="66"/>
      <c r="CHH2" s="66"/>
      <c r="CHI2" s="66"/>
      <c r="CHJ2" s="66"/>
      <c r="CHK2" s="66"/>
      <c r="CHL2" s="66"/>
      <c r="CHM2" s="66"/>
      <c r="CHN2" s="66"/>
      <c r="CHO2" s="66"/>
      <c r="CHP2" s="66"/>
      <c r="CHQ2" s="66"/>
      <c r="CHR2" s="66"/>
      <c r="CHS2" s="66"/>
      <c r="CHT2" s="66"/>
      <c r="CHU2" s="66"/>
      <c r="CHV2" s="66"/>
      <c r="CHW2" s="66"/>
      <c r="CHX2" s="66"/>
      <c r="CHY2" s="66"/>
      <c r="CHZ2" s="66"/>
      <c r="CIA2" s="66"/>
      <c r="CIB2" s="66"/>
      <c r="CIC2" s="66"/>
      <c r="CID2" s="66"/>
      <c r="CIE2" s="66"/>
      <c r="CIF2" s="66"/>
      <c r="CIG2" s="66"/>
      <c r="CIH2" s="66"/>
      <c r="CII2" s="66"/>
      <c r="CIJ2" s="66"/>
      <c r="CIK2" s="66"/>
      <c r="CIL2" s="66"/>
      <c r="CIM2" s="66"/>
      <c r="CIN2" s="66"/>
      <c r="CIO2" s="66"/>
      <c r="CIP2" s="66"/>
      <c r="CIQ2" s="66"/>
      <c r="CIR2" s="66"/>
      <c r="CIS2" s="66"/>
      <c r="CIT2" s="66"/>
      <c r="CIU2" s="66"/>
      <c r="CIV2" s="66"/>
      <c r="CIW2" s="66"/>
      <c r="CIX2" s="66"/>
      <c r="CIY2" s="66"/>
      <c r="CIZ2" s="66"/>
      <c r="CJA2" s="66"/>
      <c r="CJB2" s="66"/>
      <c r="CJC2" s="66"/>
      <c r="CJD2" s="66"/>
      <c r="CJE2" s="66"/>
      <c r="CJF2" s="66"/>
      <c r="CJG2" s="66"/>
      <c r="CJH2" s="66"/>
      <c r="CJI2" s="66"/>
      <c r="CJJ2" s="66"/>
      <c r="CJK2" s="66"/>
      <c r="CJL2" s="66"/>
      <c r="CJM2" s="66"/>
      <c r="CJN2" s="66"/>
      <c r="CJO2" s="66"/>
      <c r="CJP2" s="66"/>
      <c r="CJQ2" s="66"/>
      <c r="CJR2" s="66"/>
      <c r="CJS2" s="66"/>
      <c r="CJT2" s="66"/>
      <c r="CJU2" s="66"/>
      <c r="CJV2" s="66"/>
      <c r="CJW2" s="66"/>
      <c r="CJX2" s="66"/>
      <c r="CJY2" s="66"/>
      <c r="CJZ2" s="66"/>
      <c r="CKA2" s="66"/>
      <c r="CKB2" s="66"/>
      <c r="CKC2" s="66"/>
      <c r="CKD2" s="66"/>
      <c r="CKE2" s="66"/>
      <c r="CKF2" s="66"/>
      <c r="CKG2" s="66"/>
      <c r="CKH2" s="66"/>
      <c r="CKI2" s="66"/>
      <c r="CKJ2" s="66"/>
      <c r="CKK2" s="66"/>
      <c r="CKL2" s="66"/>
      <c r="CKM2" s="66"/>
      <c r="CKN2" s="66"/>
      <c r="CKO2" s="66"/>
      <c r="CKP2" s="66"/>
      <c r="CKQ2" s="66"/>
      <c r="CKR2" s="66"/>
      <c r="CKS2" s="66"/>
      <c r="CKT2" s="66"/>
      <c r="CKU2" s="66"/>
      <c r="CKV2" s="66"/>
      <c r="CKW2" s="66"/>
      <c r="CKX2" s="66"/>
      <c r="CKY2" s="66"/>
      <c r="CKZ2" s="66"/>
      <c r="CLA2" s="66"/>
      <c r="CLB2" s="66"/>
      <c r="CLC2" s="66"/>
      <c r="CLD2" s="66"/>
      <c r="CLE2" s="66"/>
      <c r="CLF2" s="66"/>
      <c r="CLG2" s="66"/>
      <c r="CLH2" s="66"/>
      <c r="CLI2" s="66"/>
      <c r="CLJ2" s="66"/>
      <c r="CLK2" s="66"/>
      <c r="CLL2" s="66"/>
      <c r="CLM2" s="66"/>
      <c r="CLN2" s="66"/>
      <c r="CLO2" s="66"/>
      <c r="CLP2" s="66"/>
      <c r="CLQ2" s="66"/>
      <c r="CLR2" s="66"/>
      <c r="CLS2" s="66"/>
      <c r="CLT2" s="66"/>
      <c r="CLU2" s="66"/>
      <c r="CLV2" s="66"/>
      <c r="CLW2" s="66"/>
      <c r="CLX2" s="66"/>
      <c r="CLY2" s="66"/>
      <c r="CLZ2" s="66"/>
      <c r="CMA2" s="66"/>
      <c r="CMB2" s="66"/>
      <c r="CMC2" s="66"/>
      <c r="CMD2" s="66"/>
      <c r="CME2" s="66"/>
      <c r="CMF2" s="66"/>
      <c r="CMG2" s="66"/>
      <c r="CMH2" s="66"/>
      <c r="CMI2" s="66"/>
      <c r="CMJ2" s="66"/>
      <c r="CMK2" s="66"/>
      <c r="CML2" s="66"/>
      <c r="CMM2" s="66"/>
      <c r="CMN2" s="66"/>
      <c r="CMO2" s="66"/>
      <c r="CMP2" s="66"/>
      <c r="CMQ2" s="66"/>
      <c r="CMR2" s="66"/>
      <c r="CMS2" s="66"/>
      <c r="CMT2" s="66"/>
      <c r="CMU2" s="66"/>
      <c r="CMV2" s="66"/>
      <c r="CMW2" s="66"/>
      <c r="CMX2" s="66"/>
      <c r="CMY2" s="66"/>
      <c r="CMZ2" s="66"/>
      <c r="CNA2" s="66"/>
      <c r="CNB2" s="66"/>
      <c r="CNC2" s="66"/>
      <c r="CND2" s="66"/>
      <c r="CNE2" s="66"/>
      <c r="CNF2" s="66"/>
      <c r="CNG2" s="66"/>
      <c r="CNH2" s="66"/>
      <c r="CNI2" s="66"/>
      <c r="CNJ2" s="66"/>
      <c r="CNK2" s="66"/>
      <c r="CNL2" s="66"/>
      <c r="CNM2" s="66"/>
      <c r="CNN2" s="66"/>
      <c r="CNO2" s="66"/>
      <c r="CNP2" s="66"/>
      <c r="CNQ2" s="66"/>
      <c r="CNR2" s="66"/>
      <c r="CNS2" s="66"/>
      <c r="CNT2" s="66"/>
      <c r="CNU2" s="66"/>
      <c r="CNV2" s="66"/>
      <c r="CNW2" s="66"/>
      <c r="CNX2" s="66"/>
      <c r="CNY2" s="66"/>
      <c r="CNZ2" s="66"/>
      <c r="COA2" s="66"/>
      <c r="COB2" s="66"/>
      <c r="COC2" s="66"/>
      <c r="COD2" s="66"/>
      <c r="COE2" s="66"/>
      <c r="COF2" s="66"/>
      <c r="COG2" s="66"/>
      <c r="COH2" s="66"/>
      <c r="COI2" s="66"/>
      <c r="COJ2" s="66"/>
      <c r="COK2" s="66"/>
      <c r="COL2" s="66"/>
      <c r="COM2" s="66"/>
      <c r="CON2" s="66"/>
      <c r="COO2" s="66"/>
      <c r="COP2" s="66"/>
      <c r="COQ2" s="66"/>
      <c r="COR2" s="66"/>
      <c r="COS2" s="66"/>
      <c r="COT2" s="66"/>
      <c r="COU2" s="66"/>
      <c r="COV2" s="66"/>
      <c r="COW2" s="66"/>
      <c r="COX2" s="66"/>
      <c r="COY2" s="66"/>
      <c r="COZ2" s="66"/>
      <c r="CPA2" s="66"/>
      <c r="CPB2" s="66"/>
      <c r="CPC2" s="66"/>
      <c r="CPD2" s="66"/>
      <c r="CPE2" s="66"/>
      <c r="CPF2" s="66"/>
      <c r="CPG2" s="66"/>
      <c r="CPH2" s="66"/>
      <c r="CPI2" s="66"/>
      <c r="CPJ2" s="66"/>
      <c r="CPK2" s="66"/>
      <c r="CPL2" s="66"/>
      <c r="CPM2" s="66"/>
      <c r="CPN2" s="66"/>
      <c r="CPO2" s="66"/>
      <c r="CPP2" s="66"/>
      <c r="CPQ2" s="66"/>
      <c r="CPR2" s="66"/>
      <c r="CPS2" s="66"/>
      <c r="CPT2" s="66"/>
      <c r="CPU2" s="66"/>
      <c r="CPV2" s="66"/>
      <c r="CPW2" s="66"/>
      <c r="CPX2" s="66"/>
      <c r="CPY2" s="66"/>
      <c r="CPZ2" s="66"/>
      <c r="CQA2" s="66"/>
      <c r="CQB2" s="66"/>
      <c r="CQC2" s="66"/>
      <c r="CQD2" s="66"/>
      <c r="CQE2" s="66"/>
      <c r="CQF2" s="66"/>
      <c r="CQG2" s="66"/>
      <c r="CQH2" s="66"/>
      <c r="CQI2" s="66"/>
      <c r="CQJ2" s="66"/>
      <c r="CQK2" s="66"/>
      <c r="CQL2" s="66"/>
      <c r="CQM2" s="66"/>
      <c r="CQN2" s="66"/>
      <c r="CQO2" s="66"/>
      <c r="CQP2" s="66"/>
      <c r="CQQ2" s="66"/>
      <c r="CQR2" s="66"/>
      <c r="CQS2" s="66"/>
      <c r="CQT2" s="66"/>
      <c r="CQU2" s="66"/>
      <c r="CQV2" s="66"/>
      <c r="CQW2" s="66"/>
      <c r="CQX2" s="66"/>
      <c r="CQY2" s="66"/>
      <c r="CQZ2" s="66"/>
      <c r="CRA2" s="66"/>
      <c r="CRB2" s="66"/>
      <c r="CRC2" s="66"/>
      <c r="CRD2" s="66"/>
      <c r="CRE2" s="66"/>
      <c r="CRF2" s="66"/>
      <c r="CRG2" s="66"/>
      <c r="CRH2" s="66"/>
      <c r="CRI2" s="66"/>
      <c r="CRJ2" s="66"/>
      <c r="CRK2" s="66"/>
      <c r="CRL2" s="66"/>
      <c r="CRM2" s="66"/>
      <c r="CRN2" s="66"/>
      <c r="CRO2" s="66"/>
      <c r="CRP2" s="66"/>
      <c r="CRQ2" s="66"/>
      <c r="CRR2" s="66"/>
      <c r="CRS2" s="66"/>
      <c r="CRT2" s="66"/>
      <c r="CRU2" s="66"/>
      <c r="CRV2" s="66"/>
      <c r="CRW2" s="66"/>
      <c r="CRX2" s="66"/>
      <c r="CRY2" s="66"/>
      <c r="CRZ2" s="66"/>
      <c r="CSA2" s="66"/>
      <c r="CSB2" s="66"/>
      <c r="CSC2" s="66"/>
      <c r="CSD2" s="66"/>
      <c r="CSE2" s="66"/>
      <c r="CSF2" s="66"/>
      <c r="CSG2" s="66"/>
      <c r="CSH2" s="66"/>
      <c r="CSI2" s="66"/>
      <c r="CSJ2" s="66"/>
      <c r="CSK2" s="66"/>
      <c r="CSL2" s="66"/>
      <c r="CSM2" s="66"/>
      <c r="CSN2" s="66"/>
      <c r="CSO2" s="66"/>
      <c r="CSP2" s="66"/>
      <c r="CSQ2" s="66"/>
      <c r="CSR2" s="66"/>
      <c r="CSS2" s="66"/>
      <c r="CST2" s="66"/>
      <c r="CSU2" s="66"/>
      <c r="CSV2" s="66"/>
      <c r="CSW2" s="66"/>
      <c r="CSX2" s="66"/>
      <c r="CSY2" s="66"/>
      <c r="CSZ2" s="66"/>
      <c r="CTA2" s="66"/>
      <c r="CTB2" s="66"/>
      <c r="CTC2" s="66"/>
      <c r="CTD2" s="66"/>
      <c r="CTE2" s="66"/>
      <c r="CTF2" s="66"/>
      <c r="CTG2" s="66"/>
      <c r="CTH2" s="66"/>
      <c r="CTI2" s="66"/>
      <c r="CTJ2" s="66"/>
      <c r="CTK2" s="66"/>
      <c r="CTL2" s="66"/>
      <c r="CTM2" s="66"/>
      <c r="CTN2" s="66"/>
      <c r="CTO2" s="66"/>
      <c r="CTP2" s="66"/>
      <c r="CTQ2" s="66"/>
      <c r="CTR2" s="66"/>
      <c r="CTS2" s="66"/>
      <c r="CTT2" s="66"/>
      <c r="CTU2" s="66"/>
      <c r="CTV2" s="66"/>
      <c r="CTW2" s="66"/>
      <c r="CTX2" s="66"/>
      <c r="CTY2" s="66"/>
      <c r="CTZ2" s="66"/>
      <c r="CUA2" s="66"/>
      <c r="CUB2" s="66"/>
      <c r="CUC2" s="66"/>
      <c r="CUD2" s="66"/>
      <c r="CUE2" s="66"/>
      <c r="CUF2" s="66"/>
      <c r="CUG2" s="66"/>
      <c r="CUH2" s="66"/>
      <c r="CUI2" s="66"/>
      <c r="CUJ2" s="66"/>
      <c r="CUK2" s="66"/>
      <c r="CUL2" s="66"/>
      <c r="CUM2" s="66"/>
      <c r="CUN2" s="66"/>
      <c r="CUO2" s="66"/>
      <c r="CUP2" s="66"/>
      <c r="CUQ2" s="66"/>
      <c r="CUR2" s="66"/>
      <c r="CUS2" s="66"/>
      <c r="CUT2" s="66"/>
      <c r="CUU2" s="66"/>
      <c r="CUV2" s="66"/>
      <c r="CUW2" s="66"/>
      <c r="CUX2" s="66"/>
      <c r="CUY2" s="66"/>
      <c r="CUZ2" s="66"/>
      <c r="CVA2" s="66"/>
      <c r="CVB2" s="66"/>
      <c r="CVC2" s="66"/>
      <c r="CVD2" s="66"/>
      <c r="CVE2" s="66"/>
      <c r="CVF2" s="66"/>
      <c r="CVG2" s="66"/>
      <c r="CVH2" s="66"/>
      <c r="CVI2" s="66"/>
      <c r="CVJ2" s="66"/>
      <c r="CVK2" s="66"/>
      <c r="CVL2" s="66"/>
      <c r="CVM2" s="66"/>
      <c r="CVN2" s="66"/>
      <c r="CVO2" s="66"/>
      <c r="CVP2" s="66"/>
      <c r="CVQ2" s="66"/>
      <c r="CVR2" s="66"/>
      <c r="CVS2" s="66"/>
      <c r="CVT2" s="66"/>
      <c r="CVU2" s="66"/>
      <c r="CVV2" s="66"/>
      <c r="CVW2" s="66"/>
      <c r="CVX2" s="66"/>
      <c r="CVY2" s="66"/>
      <c r="CVZ2" s="66"/>
      <c r="CWA2" s="66"/>
      <c r="CWB2" s="66"/>
      <c r="CWC2" s="66"/>
      <c r="CWD2" s="66"/>
      <c r="CWE2" s="66"/>
      <c r="CWF2" s="66"/>
      <c r="CWG2" s="66"/>
      <c r="CWH2" s="66"/>
      <c r="CWI2" s="66"/>
      <c r="CWJ2" s="66"/>
      <c r="CWK2" s="66"/>
      <c r="CWL2" s="66"/>
      <c r="CWM2" s="66"/>
      <c r="CWN2" s="66"/>
      <c r="CWO2" s="66"/>
      <c r="CWP2" s="66"/>
      <c r="CWQ2" s="66"/>
      <c r="CWR2" s="66"/>
      <c r="CWS2" s="66"/>
      <c r="CWT2" s="66"/>
      <c r="CWU2" s="66"/>
      <c r="CWV2" s="66"/>
      <c r="CWW2" s="66"/>
      <c r="CWX2" s="66"/>
      <c r="CWY2" s="66"/>
      <c r="CWZ2" s="66"/>
      <c r="CXA2" s="66"/>
      <c r="CXB2" s="66"/>
      <c r="CXC2" s="66"/>
      <c r="CXD2" s="66"/>
      <c r="CXE2" s="66"/>
      <c r="CXF2" s="66"/>
      <c r="CXG2" s="66"/>
      <c r="CXH2" s="66"/>
      <c r="CXI2" s="66"/>
      <c r="CXJ2" s="66"/>
      <c r="CXK2" s="66"/>
      <c r="CXL2" s="66"/>
      <c r="CXM2" s="66"/>
      <c r="CXN2" s="66"/>
      <c r="CXO2" s="66"/>
      <c r="CXP2" s="66"/>
      <c r="CXQ2" s="66"/>
      <c r="CXR2" s="66"/>
      <c r="CXS2" s="66"/>
      <c r="CXT2" s="66"/>
      <c r="CXU2" s="66"/>
      <c r="CXV2" s="66"/>
      <c r="CXW2" s="66"/>
      <c r="CXX2" s="66"/>
      <c r="CXY2" s="66"/>
      <c r="CXZ2" s="66"/>
      <c r="CYA2" s="66"/>
      <c r="CYB2" s="66"/>
      <c r="CYC2" s="66"/>
      <c r="CYD2" s="66"/>
      <c r="CYE2" s="66"/>
      <c r="CYF2" s="66"/>
      <c r="CYG2" s="66"/>
      <c r="CYH2" s="66"/>
      <c r="CYI2" s="66"/>
      <c r="CYJ2" s="66"/>
      <c r="CYK2" s="66"/>
      <c r="CYL2" s="66"/>
      <c r="CYM2" s="66"/>
      <c r="CYN2" s="66"/>
      <c r="CYO2" s="66"/>
      <c r="CYP2" s="66"/>
      <c r="CYQ2" s="66"/>
      <c r="CYR2" s="66"/>
      <c r="CYS2" s="66"/>
      <c r="CYT2" s="66"/>
      <c r="CYU2" s="66"/>
      <c r="CYV2" s="66"/>
      <c r="CYW2" s="66"/>
      <c r="CYX2" s="66"/>
      <c r="CYY2" s="66"/>
      <c r="CYZ2" s="66"/>
      <c r="CZA2" s="66"/>
      <c r="CZB2" s="66"/>
      <c r="CZC2" s="66"/>
      <c r="CZD2" s="66"/>
      <c r="CZE2" s="66"/>
      <c r="CZF2" s="66"/>
      <c r="CZG2" s="66"/>
      <c r="CZH2" s="66"/>
      <c r="CZI2" s="66"/>
      <c r="CZJ2" s="66"/>
      <c r="CZK2" s="66"/>
      <c r="CZL2" s="66"/>
      <c r="CZM2" s="66"/>
      <c r="CZN2" s="66"/>
      <c r="CZO2" s="66"/>
      <c r="CZP2" s="66"/>
      <c r="CZQ2" s="66"/>
      <c r="CZR2" s="66"/>
      <c r="CZS2" s="66"/>
      <c r="CZT2" s="66"/>
      <c r="CZU2" s="66"/>
      <c r="CZV2" s="66"/>
      <c r="CZW2" s="66"/>
      <c r="CZX2" s="66"/>
      <c r="CZY2" s="66"/>
      <c r="CZZ2" s="66"/>
      <c r="DAA2" s="66"/>
      <c r="DAB2" s="66"/>
      <c r="DAC2" s="66"/>
      <c r="DAD2" s="66"/>
      <c r="DAE2" s="66"/>
      <c r="DAF2" s="66"/>
      <c r="DAG2" s="66"/>
      <c r="DAH2" s="66"/>
      <c r="DAI2" s="66"/>
      <c r="DAJ2" s="66"/>
      <c r="DAK2" s="66"/>
      <c r="DAL2" s="66"/>
      <c r="DAM2" s="66"/>
      <c r="DAN2" s="66"/>
      <c r="DAO2" s="66"/>
      <c r="DAP2" s="66"/>
      <c r="DAQ2" s="66"/>
      <c r="DAR2" s="66"/>
      <c r="DAS2" s="66"/>
      <c r="DAT2" s="66"/>
      <c r="DAU2" s="66"/>
      <c r="DAV2" s="66"/>
      <c r="DAW2" s="66"/>
      <c r="DAX2" s="66"/>
      <c r="DAY2" s="66"/>
      <c r="DAZ2" s="66"/>
      <c r="DBA2" s="66"/>
      <c r="DBB2" s="66"/>
      <c r="DBC2" s="66"/>
      <c r="DBD2" s="66"/>
      <c r="DBE2" s="66"/>
      <c r="DBF2" s="66"/>
      <c r="DBG2" s="66"/>
      <c r="DBH2" s="66"/>
      <c r="DBI2" s="66"/>
      <c r="DBJ2" s="66"/>
      <c r="DBK2" s="66"/>
      <c r="DBL2" s="66"/>
      <c r="DBM2" s="66"/>
      <c r="DBN2" s="66"/>
      <c r="DBO2" s="66"/>
      <c r="DBP2" s="66"/>
      <c r="DBQ2" s="66"/>
      <c r="DBR2" s="66"/>
      <c r="DBS2" s="66"/>
      <c r="DBT2" s="66"/>
      <c r="DBU2" s="66"/>
      <c r="DBV2" s="66"/>
      <c r="DBW2" s="66"/>
      <c r="DBX2" s="66"/>
      <c r="DBY2" s="66"/>
      <c r="DBZ2" s="66"/>
      <c r="DCA2" s="66"/>
      <c r="DCB2" s="66"/>
      <c r="DCC2" s="66"/>
      <c r="DCD2" s="66"/>
      <c r="DCE2" s="66"/>
      <c r="DCF2" s="66"/>
      <c r="DCG2" s="66"/>
      <c r="DCH2" s="66"/>
      <c r="DCI2" s="66"/>
      <c r="DCJ2" s="66"/>
      <c r="DCK2" s="66"/>
      <c r="DCL2" s="66"/>
      <c r="DCM2" s="66"/>
      <c r="DCN2" s="66"/>
      <c r="DCO2" s="66"/>
      <c r="DCP2" s="66"/>
      <c r="DCQ2" s="66"/>
      <c r="DCR2" s="66"/>
      <c r="DCS2" s="66"/>
      <c r="DCT2" s="66"/>
      <c r="DCU2" s="66"/>
      <c r="DCV2" s="66"/>
      <c r="DCW2" s="66"/>
      <c r="DCX2" s="66"/>
      <c r="DCY2" s="66"/>
      <c r="DCZ2" s="66"/>
      <c r="DDA2" s="66"/>
      <c r="DDB2" s="66"/>
      <c r="DDC2" s="66"/>
      <c r="DDD2" s="66"/>
      <c r="DDE2" s="66"/>
      <c r="DDF2" s="66"/>
      <c r="DDG2" s="66"/>
      <c r="DDH2" s="66"/>
      <c r="DDI2" s="66"/>
      <c r="DDJ2" s="66"/>
      <c r="DDK2" s="66"/>
      <c r="DDL2" s="66"/>
      <c r="DDM2" s="66"/>
      <c r="DDN2" s="66"/>
      <c r="DDO2" s="66"/>
      <c r="DDP2" s="66"/>
      <c r="DDQ2" s="66"/>
      <c r="DDR2" s="66"/>
      <c r="DDS2" s="66"/>
      <c r="DDT2" s="66"/>
      <c r="DDU2" s="66"/>
      <c r="DDV2" s="66"/>
      <c r="DDW2" s="66"/>
      <c r="DDX2" s="66"/>
      <c r="DDY2" s="66"/>
      <c r="DDZ2" s="66"/>
      <c r="DEA2" s="66"/>
      <c r="DEB2" s="66"/>
      <c r="DEC2" s="66"/>
      <c r="DED2" s="66"/>
      <c r="DEE2" s="66"/>
      <c r="DEF2" s="66"/>
      <c r="DEG2" s="66"/>
      <c r="DEH2" s="66"/>
      <c r="DEI2" s="66"/>
      <c r="DEJ2" s="66"/>
      <c r="DEK2" s="66"/>
      <c r="DEL2" s="66"/>
      <c r="DEM2" s="66"/>
      <c r="DEN2" s="66"/>
      <c r="DEO2" s="66"/>
      <c r="DEP2" s="66"/>
      <c r="DEQ2" s="66"/>
      <c r="DER2" s="66"/>
      <c r="DES2" s="66"/>
      <c r="DET2" s="66"/>
      <c r="DEU2" s="66"/>
      <c r="DEV2" s="66"/>
      <c r="DEW2" s="66"/>
      <c r="DEX2" s="66"/>
      <c r="DEY2" s="66"/>
      <c r="DEZ2" s="66"/>
      <c r="DFA2" s="66"/>
      <c r="DFB2" s="66"/>
      <c r="DFC2" s="66"/>
      <c r="DFD2" s="66"/>
      <c r="DFE2" s="66"/>
      <c r="DFF2" s="66"/>
      <c r="DFG2" s="66"/>
      <c r="DFH2" s="66"/>
      <c r="DFI2" s="66"/>
      <c r="DFJ2" s="66"/>
      <c r="DFK2" s="66"/>
      <c r="DFL2" s="66"/>
      <c r="DFM2" s="66"/>
      <c r="DFN2" s="66"/>
      <c r="DFO2" s="66"/>
      <c r="DFP2" s="66"/>
      <c r="DFQ2" s="66"/>
      <c r="DFR2" s="66"/>
      <c r="DFS2" s="66"/>
      <c r="DFT2" s="66"/>
      <c r="DFU2" s="66"/>
      <c r="DFV2" s="66"/>
      <c r="DFW2" s="66"/>
      <c r="DFX2" s="66"/>
      <c r="DFY2" s="66"/>
      <c r="DFZ2" s="66"/>
      <c r="DGA2" s="66"/>
      <c r="DGB2" s="66"/>
      <c r="DGC2" s="66"/>
      <c r="DGD2" s="66"/>
      <c r="DGE2" s="66"/>
      <c r="DGF2" s="66"/>
      <c r="DGG2" s="66"/>
      <c r="DGH2" s="66"/>
      <c r="DGI2" s="66"/>
      <c r="DGJ2" s="66"/>
      <c r="DGK2" s="66"/>
      <c r="DGL2" s="66"/>
      <c r="DGM2" s="66"/>
      <c r="DGN2" s="66"/>
      <c r="DGO2" s="66"/>
      <c r="DGP2" s="66"/>
      <c r="DGQ2" s="66"/>
      <c r="DGR2" s="66"/>
      <c r="DGS2" s="66"/>
      <c r="DGT2" s="66"/>
      <c r="DGU2" s="66"/>
      <c r="DGV2" s="66"/>
      <c r="DGW2" s="66"/>
      <c r="DGX2" s="66"/>
      <c r="DGY2" s="66"/>
      <c r="DGZ2" s="66"/>
      <c r="DHA2" s="66"/>
      <c r="DHB2" s="66"/>
      <c r="DHC2" s="66"/>
      <c r="DHD2" s="66"/>
      <c r="DHE2" s="66"/>
      <c r="DHF2" s="66"/>
      <c r="DHG2" s="66"/>
      <c r="DHH2" s="66"/>
      <c r="DHI2" s="66"/>
      <c r="DHJ2" s="66"/>
      <c r="DHK2" s="66"/>
      <c r="DHL2" s="66"/>
      <c r="DHM2" s="66"/>
      <c r="DHN2" s="66"/>
      <c r="DHO2" s="66"/>
      <c r="DHP2" s="66"/>
      <c r="DHQ2" s="66"/>
      <c r="DHR2" s="66"/>
      <c r="DHS2" s="66"/>
      <c r="DHT2" s="66"/>
      <c r="DHU2" s="66"/>
      <c r="DHV2" s="66"/>
      <c r="DHW2" s="66"/>
      <c r="DHX2" s="66"/>
      <c r="DHY2" s="66"/>
      <c r="DHZ2" s="66"/>
      <c r="DIA2" s="66"/>
      <c r="DIB2" s="66"/>
      <c r="DIC2" s="66"/>
      <c r="DID2" s="66"/>
      <c r="DIE2" s="66"/>
      <c r="DIF2" s="66"/>
      <c r="DIG2" s="66"/>
      <c r="DIH2" s="66"/>
      <c r="DII2" s="66"/>
      <c r="DIJ2" s="66"/>
      <c r="DIK2" s="66"/>
      <c r="DIL2" s="66"/>
      <c r="DIM2" s="66"/>
      <c r="DIN2" s="66"/>
      <c r="DIO2" s="66"/>
      <c r="DIP2" s="66"/>
      <c r="DIQ2" s="66"/>
      <c r="DIR2" s="66"/>
      <c r="DIS2" s="66"/>
      <c r="DIT2" s="66"/>
      <c r="DIU2" s="66"/>
      <c r="DIV2" s="66"/>
      <c r="DIW2" s="66"/>
      <c r="DIX2" s="66"/>
      <c r="DIY2" s="66"/>
      <c r="DIZ2" s="66"/>
      <c r="DJA2" s="66"/>
      <c r="DJB2" s="66"/>
      <c r="DJC2" s="66"/>
      <c r="DJD2" s="66"/>
      <c r="DJE2" s="66"/>
      <c r="DJF2" s="66"/>
      <c r="DJG2" s="66"/>
      <c r="DJH2" s="66"/>
      <c r="DJI2" s="66"/>
      <c r="DJJ2" s="66"/>
      <c r="DJK2" s="66"/>
      <c r="DJL2" s="66"/>
      <c r="DJM2" s="66"/>
      <c r="DJN2" s="66"/>
      <c r="DJO2" s="66"/>
      <c r="DJP2" s="66"/>
      <c r="DJQ2" s="66"/>
      <c r="DJR2" s="66"/>
      <c r="DJS2" s="66"/>
      <c r="DJT2" s="66"/>
      <c r="DJU2" s="66"/>
      <c r="DJV2" s="66"/>
      <c r="DJW2" s="66"/>
      <c r="DJX2" s="66"/>
      <c r="DJY2" s="66"/>
      <c r="DJZ2" s="66"/>
      <c r="DKA2" s="66"/>
      <c r="DKB2" s="66"/>
      <c r="DKC2" s="66"/>
      <c r="DKD2" s="66"/>
      <c r="DKE2" s="66"/>
      <c r="DKF2" s="66"/>
      <c r="DKG2" s="66"/>
      <c r="DKH2" s="66"/>
      <c r="DKI2" s="66"/>
      <c r="DKJ2" s="66"/>
      <c r="DKK2" s="66"/>
      <c r="DKL2" s="66"/>
      <c r="DKM2" s="66"/>
      <c r="DKN2" s="66"/>
      <c r="DKO2" s="66"/>
      <c r="DKP2" s="66"/>
      <c r="DKQ2" s="66"/>
      <c r="DKR2" s="66"/>
      <c r="DKS2" s="66"/>
      <c r="DKT2" s="66"/>
      <c r="DKU2" s="66"/>
      <c r="DKV2" s="66"/>
      <c r="DKW2" s="66"/>
      <c r="DKX2" s="66"/>
      <c r="DKY2" s="66"/>
      <c r="DKZ2" s="66"/>
      <c r="DLA2" s="66"/>
      <c r="DLB2" s="66"/>
      <c r="DLC2" s="66"/>
      <c r="DLD2" s="66"/>
      <c r="DLE2" s="66"/>
      <c r="DLF2" s="66"/>
      <c r="DLG2" s="66"/>
      <c r="DLH2" s="66"/>
      <c r="DLI2" s="66"/>
      <c r="DLJ2" s="66"/>
      <c r="DLK2" s="66"/>
      <c r="DLL2" s="66"/>
      <c r="DLM2" s="66"/>
      <c r="DLN2" s="66"/>
      <c r="DLO2" s="66"/>
      <c r="DLP2" s="66"/>
      <c r="DLQ2" s="66"/>
      <c r="DLR2" s="66"/>
      <c r="DLS2" s="66"/>
      <c r="DLT2" s="66"/>
      <c r="DLU2" s="66"/>
      <c r="DLV2" s="66"/>
      <c r="DLW2" s="66"/>
      <c r="DLX2" s="66"/>
      <c r="DLY2" s="66"/>
      <c r="DLZ2" s="66"/>
      <c r="DMA2" s="66"/>
      <c r="DMB2" s="66"/>
      <c r="DMC2" s="66"/>
      <c r="DMD2" s="66"/>
      <c r="DME2" s="66"/>
      <c r="DMF2" s="66"/>
      <c r="DMG2" s="66"/>
      <c r="DMH2" s="66"/>
      <c r="DMI2" s="66"/>
      <c r="DMJ2" s="66"/>
      <c r="DMK2" s="66"/>
      <c r="DML2" s="66"/>
      <c r="DMM2" s="66"/>
      <c r="DMN2" s="66"/>
      <c r="DMO2" s="66"/>
      <c r="DMP2" s="66"/>
      <c r="DMQ2" s="66"/>
      <c r="DMR2" s="66"/>
      <c r="DMS2" s="66"/>
      <c r="DMT2" s="66"/>
      <c r="DMU2" s="66"/>
      <c r="DMV2" s="66"/>
      <c r="DMW2" s="66"/>
      <c r="DMX2" s="66"/>
      <c r="DMY2" s="66"/>
      <c r="DMZ2" s="66"/>
      <c r="DNA2" s="66"/>
      <c r="DNB2" s="66"/>
      <c r="DNC2" s="66"/>
      <c r="DND2" s="66"/>
      <c r="DNE2" s="66"/>
      <c r="DNF2" s="66"/>
      <c r="DNG2" s="66"/>
      <c r="DNH2" s="66"/>
      <c r="DNI2" s="66"/>
      <c r="DNJ2" s="66"/>
      <c r="DNK2" s="66"/>
      <c r="DNL2" s="66"/>
      <c r="DNM2" s="66"/>
      <c r="DNN2" s="66"/>
      <c r="DNO2" s="66"/>
      <c r="DNP2" s="66"/>
      <c r="DNQ2" s="66"/>
      <c r="DNR2" s="66"/>
      <c r="DNS2" s="66"/>
      <c r="DNT2" s="66"/>
      <c r="DNU2" s="66"/>
      <c r="DNV2" s="66"/>
      <c r="DNW2" s="66"/>
      <c r="DNX2" s="66"/>
      <c r="DNY2" s="66"/>
      <c r="DNZ2" s="66"/>
      <c r="DOA2" s="66"/>
      <c r="DOB2" s="66"/>
      <c r="DOC2" s="66"/>
      <c r="DOD2" s="66"/>
      <c r="DOE2" s="66"/>
      <c r="DOF2" s="66"/>
      <c r="DOG2" s="66"/>
      <c r="DOH2" s="66"/>
      <c r="DOI2" s="66"/>
      <c r="DOJ2" s="66"/>
      <c r="DOK2" s="66"/>
      <c r="DOL2" s="66"/>
      <c r="DOM2" s="66"/>
      <c r="DON2" s="66"/>
      <c r="DOO2" s="66"/>
      <c r="DOP2" s="66"/>
      <c r="DOQ2" s="66"/>
      <c r="DOR2" s="66"/>
      <c r="DOS2" s="66"/>
      <c r="DOT2" s="66"/>
      <c r="DOU2" s="66"/>
      <c r="DOV2" s="66"/>
      <c r="DOW2" s="66"/>
      <c r="DOX2" s="66"/>
      <c r="DOY2" s="66"/>
      <c r="DOZ2" s="66"/>
      <c r="DPA2" s="66"/>
      <c r="DPB2" s="66"/>
      <c r="DPC2" s="66"/>
      <c r="DPD2" s="66"/>
      <c r="DPE2" s="66"/>
      <c r="DPF2" s="66"/>
      <c r="DPG2" s="66"/>
      <c r="DPH2" s="66"/>
      <c r="DPI2" s="66"/>
      <c r="DPJ2" s="66"/>
      <c r="DPK2" s="66"/>
      <c r="DPL2" s="66"/>
      <c r="DPM2" s="66"/>
      <c r="DPN2" s="66"/>
      <c r="DPO2" s="66"/>
      <c r="DPP2" s="66"/>
      <c r="DPQ2" s="66"/>
      <c r="DPR2" s="66"/>
      <c r="DPS2" s="66"/>
      <c r="DPT2" s="66"/>
      <c r="DPU2" s="66"/>
      <c r="DPV2" s="66"/>
      <c r="DPW2" s="66"/>
      <c r="DPX2" s="66"/>
      <c r="DPY2" s="66"/>
      <c r="DPZ2" s="66"/>
      <c r="DQA2" s="66"/>
      <c r="DQB2" s="66"/>
      <c r="DQC2" s="66"/>
      <c r="DQD2" s="66"/>
      <c r="DQE2" s="66"/>
      <c r="DQF2" s="66"/>
      <c r="DQG2" s="66"/>
      <c r="DQH2" s="66"/>
      <c r="DQI2" s="66"/>
      <c r="DQJ2" s="66"/>
      <c r="DQK2" s="66"/>
      <c r="DQL2" s="66"/>
      <c r="DQM2" s="66"/>
      <c r="DQN2" s="66"/>
      <c r="DQO2" s="66"/>
      <c r="DQP2" s="66"/>
      <c r="DQQ2" s="66"/>
      <c r="DQR2" s="66"/>
      <c r="DQS2" s="66"/>
      <c r="DQT2" s="66"/>
      <c r="DQU2" s="66"/>
      <c r="DQV2" s="66"/>
      <c r="DQW2" s="66"/>
      <c r="DQX2" s="66"/>
      <c r="DQY2" s="66"/>
      <c r="DQZ2" s="66"/>
      <c r="DRA2" s="66"/>
      <c r="DRB2" s="66"/>
      <c r="DRC2" s="66"/>
      <c r="DRD2" s="66"/>
      <c r="DRE2" s="66"/>
      <c r="DRF2" s="66"/>
      <c r="DRG2" s="66"/>
      <c r="DRH2" s="66"/>
      <c r="DRI2" s="66"/>
      <c r="DRJ2" s="66"/>
      <c r="DRK2" s="66"/>
      <c r="DRL2" s="66"/>
      <c r="DRM2" s="66"/>
      <c r="DRN2" s="66"/>
      <c r="DRO2" s="66"/>
      <c r="DRP2" s="66"/>
      <c r="DRQ2" s="66"/>
      <c r="DRR2" s="66"/>
      <c r="DRS2" s="66"/>
      <c r="DRT2" s="66"/>
      <c r="DRU2" s="66"/>
      <c r="DRV2" s="66"/>
      <c r="DRW2" s="66"/>
      <c r="DRX2" s="66"/>
      <c r="DRY2" s="66"/>
      <c r="DRZ2" s="66"/>
      <c r="DSA2" s="66"/>
      <c r="DSB2" s="66"/>
      <c r="DSC2" s="66"/>
      <c r="DSD2" s="66"/>
      <c r="DSE2" s="66"/>
      <c r="DSF2" s="66"/>
      <c r="DSG2" s="66"/>
      <c r="DSH2" s="66"/>
      <c r="DSI2" s="66"/>
      <c r="DSJ2" s="66"/>
      <c r="DSK2" s="66"/>
      <c r="DSL2" s="66"/>
      <c r="DSM2" s="66"/>
      <c r="DSN2" s="66"/>
      <c r="DSO2" s="66"/>
      <c r="DSP2" s="66"/>
      <c r="DSQ2" s="66"/>
      <c r="DSR2" s="66"/>
      <c r="DSS2" s="66"/>
      <c r="DST2" s="66"/>
      <c r="DSU2" s="66"/>
      <c r="DSV2" s="66"/>
      <c r="DSW2" s="66"/>
      <c r="DSX2" s="66"/>
      <c r="DSY2" s="66"/>
      <c r="DSZ2" s="66"/>
      <c r="DTA2" s="66"/>
      <c r="DTB2" s="66"/>
      <c r="DTC2" s="66"/>
      <c r="DTD2" s="66"/>
      <c r="DTE2" s="66"/>
      <c r="DTF2" s="66"/>
      <c r="DTG2" s="66"/>
      <c r="DTH2" s="66"/>
      <c r="DTI2" s="66"/>
      <c r="DTJ2" s="66"/>
      <c r="DTK2" s="66"/>
      <c r="DTL2" s="66"/>
      <c r="DTM2" s="66"/>
      <c r="DTN2" s="66"/>
      <c r="DTO2" s="66"/>
      <c r="DTP2" s="66"/>
      <c r="DTQ2" s="66"/>
      <c r="DTR2" s="66"/>
      <c r="DTS2" s="66"/>
      <c r="DTT2" s="66"/>
      <c r="DTU2" s="66"/>
      <c r="DTV2" s="66"/>
      <c r="DTW2" s="66"/>
      <c r="DTX2" s="66"/>
      <c r="DTY2" s="66"/>
      <c r="DTZ2" s="66"/>
      <c r="DUA2" s="66"/>
      <c r="DUB2" s="66"/>
      <c r="DUC2" s="66"/>
      <c r="DUD2" s="66"/>
      <c r="DUE2" s="66"/>
      <c r="DUF2" s="66"/>
      <c r="DUG2" s="66"/>
      <c r="DUH2" s="66"/>
      <c r="DUI2" s="66"/>
      <c r="DUJ2" s="66"/>
      <c r="DUK2" s="66"/>
      <c r="DUL2" s="66"/>
      <c r="DUM2" s="66"/>
      <c r="DUN2" s="66"/>
      <c r="DUO2" s="66"/>
      <c r="DUP2" s="66"/>
      <c r="DUQ2" s="66"/>
      <c r="DUR2" s="66"/>
      <c r="DUS2" s="66"/>
      <c r="DUT2" s="66"/>
      <c r="DUU2" s="66"/>
      <c r="DUV2" s="66"/>
      <c r="DUW2" s="66"/>
      <c r="DUX2" s="66"/>
      <c r="DUY2" s="66"/>
      <c r="DUZ2" s="66"/>
      <c r="DVA2" s="66"/>
      <c r="DVB2" s="66"/>
      <c r="DVC2" s="66"/>
      <c r="DVD2" s="66"/>
      <c r="DVE2" s="66"/>
      <c r="DVF2" s="66"/>
      <c r="DVG2" s="66"/>
      <c r="DVH2" s="66"/>
      <c r="DVI2" s="66"/>
      <c r="DVJ2" s="66"/>
      <c r="DVK2" s="66"/>
      <c r="DVL2" s="66"/>
      <c r="DVM2" s="66"/>
      <c r="DVN2" s="66"/>
      <c r="DVO2" s="66"/>
      <c r="DVP2" s="66"/>
      <c r="DVQ2" s="66"/>
      <c r="DVR2" s="66"/>
      <c r="DVS2" s="66"/>
      <c r="DVT2" s="66"/>
      <c r="DVU2" s="66"/>
      <c r="DVV2" s="66"/>
      <c r="DVW2" s="66"/>
      <c r="DVX2" s="66"/>
      <c r="DVY2" s="66"/>
      <c r="DVZ2" s="66"/>
      <c r="DWA2" s="66"/>
      <c r="DWB2" s="66"/>
      <c r="DWC2" s="66"/>
      <c r="DWD2" s="66"/>
      <c r="DWE2" s="66"/>
      <c r="DWF2" s="66"/>
      <c r="DWG2" s="66"/>
      <c r="DWH2" s="66"/>
      <c r="DWI2" s="66"/>
      <c r="DWJ2" s="66"/>
      <c r="DWK2" s="66"/>
      <c r="DWL2" s="66"/>
      <c r="DWM2" s="66"/>
      <c r="DWN2" s="66"/>
      <c r="DWO2" s="66"/>
      <c r="DWP2" s="66"/>
      <c r="DWQ2" s="66"/>
      <c r="DWR2" s="66"/>
      <c r="DWS2" s="66"/>
      <c r="DWT2" s="66"/>
      <c r="DWU2" s="66"/>
      <c r="DWV2" s="66"/>
      <c r="DWW2" s="66"/>
      <c r="DWX2" s="66"/>
      <c r="DWY2" s="66"/>
      <c r="DWZ2" s="66"/>
      <c r="DXA2" s="66"/>
      <c r="DXB2" s="66"/>
      <c r="DXC2" s="66"/>
      <c r="DXD2" s="66"/>
      <c r="DXE2" s="66"/>
      <c r="DXF2" s="66"/>
      <c r="DXG2" s="66"/>
      <c r="DXH2" s="66"/>
      <c r="DXI2" s="66"/>
      <c r="DXJ2" s="66"/>
      <c r="DXK2" s="66"/>
      <c r="DXL2" s="66"/>
      <c r="DXM2" s="66"/>
      <c r="DXN2" s="66"/>
      <c r="DXO2" s="66"/>
      <c r="DXP2" s="66"/>
      <c r="DXQ2" s="66"/>
      <c r="DXR2" s="66"/>
      <c r="DXS2" s="66"/>
      <c r="DXT2" s="66"/>
      <c r="DXU2" s="66"/>
      <c r="DXV2" s="66"/>
      <c r="DXW2" s="66"/>
      <c r="DXX2" s="66"/>
      <c r="DXY2" s="66"/>
      <c r="DXZ2" s="66"/>
      <c r="DYA2" s="66"/>
      <c r="DYB2" s="66"/>
      <c r="DYC2" s="66"/>
      <c r="DYD2" s="66"/>
      <c r="DYE2" s="66"/>
      <c r="DYF2" s="66"/>
      <c r="DYG2" s="66"/>
      <c r="DYH2" s="66"/>
      <c r="DYI2" s="66"/>
      <c r="DYJ2" s="66"/>
      <c r="DYK2" s="66"/>
      <c r="DYL2" s="66"/>
      <c r="DYM2" s="66"/>
      <c r="DYN2" s="66"/>
      <c r="DYO2" s="66"/>
      <c r="DYP2" s="66"/>
      <c r="DYQ2" s="66"/>
      <c r="DYR2" s="66"/>
      <c r="DYS2" s="66"/>
      <c r="DYT2" s="66"/>
      <c r="DYU2" s="66"/>
      <c r="DYV2" s="66"/>
      <c r="DYW2" s="66"/>
      <c r="DYX2" s="66"/>
      <c r="DYY2" s="66"/>
      <c r="DYZ2" s="66"/>
      <c r="DZA2" s="66"/>
      <c r="DZB2" s="66"/>
      <c r="DZC2" s="66"/>
      <c r="DZD2" s="66"/>
      <c r="DZE2" s="66"/>
      <c r="DZF2" s="66"/>
      <c r="DZG2" s="66"/>
      <c r="DZH2" s="66"/>
      <c r="DZI2" s="66"/>
      <c r="DZJ2" s="66"/>
      <c r="DZK2" s="66"/>
      <c r="DZL2" s="66"/>
      <c r="DZM2" s="66"/>
      <c r="DZN2" s="66"/>
      <c r="DZO2" s="66"/>
      <c r="DZP2" s="66"/>
      <c r="DZQ2" s="66"/>
      <c r="DZR2" s="66"/>
      <c r="DZS2" s="66"/>
      <c r="DZT2" s="66"/>
      <c r="DZU2" s="66"/>
      <c r="DZV2" s="66"/>
      <c r="DZW2" s="66"/>
      <c r="DZX2" s="66"/>
      <c r="DZY2" s="66"/>
      <c r="DZZ2" s="66"/>
      <c r="EAA2" s="66"/>
      <c r="EAB2" s="66"/>
      <c r="EAC2" s="66"/>
      <c r="EAD2" s="66"/>
      <c r="EAE2" s="66"/>
      <c r="EAF2" s="66"/>
      <c r="EAG2" s="66"/>
      <c r="EAH2" s="66"/>
      <c r="EAI2" s="66"/>
      <c r="EAJ2" s="66"/>
      <c r="EAK2" s="66"/>
      <c r="EAL2" s="66"/>
      <c r="EAM2" s="66"/>
      <c r="EAN2" s="66"/>
      <c r="EAO2" s="66"/>
      <c r="EAP2" s="66"/>
      <c r="EAQ2" s="66"/>
      <c r="EAR2" s="66"/>
      <c r="EAS2" s="66"/>
      <c r="EAT2" s="66"/>
      <c r="EAU2" s="66"/>
      <c r="EAV2" s="66"/>
      <c r="EAW2" s="66"/>
      <c r="EAX2" s="66"/>
      <c r="EAY2" s="66"/>
      <c r="EAZ2" s="66"/>
      <c r="EBA2" s="66"/>
      <c r="EBB2" s="66"/>
      <c r="EBC2" s="66"/>
      <c r="EBD2" s="66"/>
      <c r="EBE2" s="66"/>
      <c r="EBF2" s="66"/>
      <c r="EBG2" s="66"/>
      <c r="EBH2" s="66"/>
      <c r="EBI2" s="66"/>
      <c r="EBJ2" s="66"/>
      <c r="EBK2" s="66"/>
      <c r="EBL2" s="66"/>
      <c r="EBM2" s="66"/>
      <c r="EBN2" s="66"/>
      <c r="EBO2" s="66"/>
      <c r="EBP2" s="66"/>
      <c r="EBQ2" s="66"/>
      <c r="EBR2" s="66"/>
      <c r="EBS2" s="66"/>
      <c r="EBT2" s="66"/>
      <c r="EBU2" s="66"/>
      <c r="EBV2" s="66"/>
      <c r="EBW2" s="66"/>
      <c r="EBX2" s="66"/>
      <c r="EBY2" s="66"/>
      <c r="EBZ2" s="66"/>
      <c r="ECA2" s="66"/>
      <c r="ECB2" s="66"/>
      <c r="ECC2" s="66"/>
      <c r="ECD2" s="66"/>
      <c r="ECE2" s="66"/>
      <c r="ECF2" s="66"/>
      <c r="ECG2" s="66"/>
      <c r="ECH2" s="66"/>
      <c r="ECI2" s="66"/>
      <c r="ECJ2" s="66"/>
      <c r="ECK2" s="66"/>
      <c r="ECL2" s="66"/>
      <c r="ECM2" s="66"/>
      <c r="ECN2" s="66"/>
      <c r="ECO2" s="66"/>
      <c r="ECP2" s="66"/>
      <c r="ECQ2" s="66"/>
      <c r="ECR2" s="66"/>
      <c r="ECS2" s="66"/>
      <c r="ECT2" s="66"/>
      <c r="ECU2" s="66"/>
      <c r="ECV2" s="66"/>
      <c r="ECW2" s="66"/>
      <c r="ECX2" s="66"/>
      <c r="ECY2" s="66"/>
      <c r="ECZ2" s="66"/>
      <c r="EDA2" s="66"/>
      <c r="EDB2" s="66"/>
      <c r="EDC2" s="66"/>
      <c r="EDD2" s="66"/>
      <c r="EDE2" s="66"/>
      <c r="EDF2" s="66"/>
      <c r="EDG2" s="66"/>
      <c r="EDH2" s="66"/>
      <c r="EDI2" s="66"/>
      <c r="EDJ2" s="66"/>
      <c r="EDK2" s="66"/>
      <c r="EDL2" s="66"/>
      <c r="EDM2" s="66"/>
      <c r="EDN2" s="66"/>
      <c r="EDO2" s="66"/>
      <c r="EDP2" s="66"/>
      <c r="EDQ2" s="66"/>
      <c r="EDR2" s="66"/>
      <c r="EDS2" s="66"/>
      <c r="EDT2" s="66"/>
      <c r="EDU2" s="66"/>
      <c r="EDV2" s="66"/>
      <c r="EDW2" s="66"/>
      <c r="EDX2" s="66"/>
      <c r="EDY2" s="66"/>
      <c r="EDZ2" s="66"/>
      <c r="EEA2" s="66"/>
      <c r="EEB2" s="66"/>
      <c r="EEC2" s="66"/>
      <c r="EED2" s="66"/>
      <c r="EEE2" s="66"/>
      <c r="EEF2" s="66"/>
      <c r="EEG2" s="66"/>
      <c r="EEH2" s="66"/>
      <c r="EEI2" s="66"/>
      <c r="EEJ2" s="66"/>
      <c r="EEK2" s="66"/>
      <c r="EEL2" s="66"/>
      <c r="EEM2" s="66"/>
      <c r="EEN2" s="66"/>
      <c r="EEO2" s="66"/>
      <c r="EEP2" s="66"/>
      <c r="EEQ2" s="66"/>
      <c r="EER2" s="66"/>
      <c r="EES2" s="66"/>
      <c r="EET2" s="66"/>
      <c r="EEU2" s="66"/>
      <c r="EEV2" s="66"/>
      <c r="EEW2" s="66"/>
      <c r="EEX2" s="66"/>
      <c r="EEY2" s="66"/>
      <c r="EEZ2" s="66"/>
      <c r="EFA2" s="66"/>
      <c r="EFB2" s="66"/>
      <c r="EFC2" s="66"/>
      <c r="EFD2" s="66"/>
      <c r="EFE2" s="66"/>
      <c r="EFF2" s="66"/>
      <c r="EFG2" s="66"/>
      <c r="EFH2" s="66"/>
      <c r="EFI2" s="66"/>
      <c r="EFJ2" s="66"/>
      <c r="EFK2" s="66"/>
      <c r="EFL2" s="66"/>
      <c r="EFM2" s="66"/>
      <c r="EFN2" s="66"/>
      <c r="EFO2" s="66"/>
      <c r="EFP2" s="66"/>
      <c r="EFQ2" s="66"/>
      <c r="EFR2" s="66"/>
      <c r="EFS2" s="66"/>
      <c r="EFT2" s="66"/>
      <c r="EFU2" s="66"/>
      <c r="EFV2" s="66"/>
      <c r="EFW2" s="66"/>
      <c r="EFX2" s="66"/>
      <c r="EFY2" s="66"/>
      <c r="EFZ2" s="66"/>
      <c r="EGA2" s="66"/>
      <c r="EGB2" s="66"/>
      <c r="EGC2" s="66"/>
      <c r="EGD2" s="66"/>
      <c r="EGE2" s="66"/>
      <c r="EGF2" s="66"/>
      <c r="EGG2" s="66"/>
      <c r="EGH2" s="66"/>
      <c r="EGI2" s="66"/>
      <c r="EGJ2" s="66"/>
      <c r="EGK2" s="66"/>
      <c r="EGL2" s="66"/>
      <c r="EGM2" s="66"/>
      <c r="EGN2" s="66"/>
      <c r="EGO2" s="66"/>
      <c r="EGP2" s="66"/>
      <c r="EGQ2" s="66"/>
      <c r="EGR2" s="66"/>
      <c r="EGS2" s="66"/>
      <c r="EGT2" s="66"/>
      <c r="EGU2" s="66"/>
      <c r="EGV2" s="66"/>
      <c r="EGW2" s="66"/>
      <c r="EGX2" s="66"/>
      <c r="EGY2" s="66"/>
      <c r="EGZ2" s="66"/>
      <c r="EHA2" s="66"/>
      <c r="EHB2" s="66"/>
      <c r="EHC2" s="66"/>
      <c r="EHD2" s="66"/>
      <c r="EHE2" s="66"/>
      <c r="EHF2" s="66"/>
      <c r="EHG2" s="66"/>
      <c r="EHH2" s="66"/>
      <c r="EHI2" s="66"/>
      <c r="EHJ2" s="66"/>
      <c r="EHK2" s="66"/>
      <c r="EHL2" s="66"/>
      <c r="EHM2" s="66"/>
      <c r="EHN2" s="66"/>
      <c r="EHO2" s="66"/>
      <c r="EHP2" s="66"/>
      <c r="EHQ2" s="66"/>
      <c r="EHR2" s="66"/>
      <c r="EHS2" s="66"/>
      <c r="EHT2" s="66"/>
      <c r="EHU2" s="66"/>
      <c r="EHV2" s="66"/>
      <c r="EHW2" s="66"/>
      <c r="EHX2" s="66"/>
      <c r="EHY2" s="66"/>
      <c r="EHZ2" s="66"/>
      <c r="EIA2" s="66"/>
      <c r="EIB2" s="66"/>
      <c r="EIC2" s="66"/>
      <c r="EID2" s="66"/>
      <c r="EIE2" s="66"/>
      <c r="EIF2" s="66"/>
      <c r="EIG2" s="66"/>
      <c r="EIH2" s="66"/>
      <c r="EII2" s="66"/>
      <c r="EIJ2" s="66"/>
      <c r="EIK2" s="66"/>
      <c r="EIL2" s="66"/>
      <c r="EIM2" s="66"/>
      <c r="EIN2" s="66"/>
      <c r="EIO2" s="66"/>
      <c r="EIP2" s="66"/>
      <c r="EIQ2" s="66"/>
      <c r="EIR2" s="66"/>
      <c r="EIS2" s="66"/>
      <c r="EIT2" s="66"/>
      <c r="EIU2" s="66"/>
      <c r="EIV2" s="66"/>
      <c r="EIW2" s="66"/>
      <c r="EIX2" s="66"/>
      <c r="EIY2" s="66"/>
      <c r="EIZ2" s="66"/>
      <c r="EJA2" s="66"/>
      <c r="EJB2" s="66"/>
      <c r="EJC2" s="66"/>
      <c r="EJD2" s="66"/>
      <c r="EJE2" s="66"/>
      <c r="EJF2" s="66"/>
      <c r="EJG2" s="66"/>
      <c r="EJH2" s="66"/>
      <c r="EJI2" s="66"/>
      <c r="EJJ2" s="66"/>
      <c r="EJK2" s="66"/>
      <c r="EJL2" s="66"/>
      <c r="EJM2" s="66"/>
      <c r="EJN2" s="66"/>
      <c r="EJO2" s="66"/>
      <c r="EJP2" s="66"/>
      <c r="EJQ2" s="66"/>
      <c r="EJR2" s="66"/>
      <c r="EJS2" s="66"/>
      <c r="EJT2" s="66"/>
      <c r="EJU2" s="66"/>
      <c r="EJV2" s="66"/>
      <c r="EJW2" s="66"/>
      <c r="EJX2" s="66"/>
      <c r="EJY2" s="66"/>
      <c r="EJZ2" s="66"/>
      <c r="EKA2" s="66"/>
      <c r="EKB2" s="66"/>
      <c r="EKC2" s="66"/>
      <c r="EKD2" s="66"/>
      <c r="EKE2" s="66"/>
      <c r="EKF2" s="66"/>
      <c r="EKG2" s="66"/>
      <c r="EKH2" s="66"/>
      <c r="EKI2" s="66"/>
      <c r="EKJ2" s="66"/>
      <c r="EKK2" s="66"/>
      <c r="EKL2" s="66"/>
      <c r="EKM2" s="66"/>
      <c r="EKN2" s="66"/>
      <c r="EKO2" s="66"/>
      <c r="EKP2" s="66"/>
      <c r="EKQ2" s="66"/>
      <c r="EKR2" s="66"/>
      <c r="EKS2" s="66"/>
      <c r="EKT2" s="66"/>
      <c r="EKU2" s="66"/>
      <c r="EKV2" s="66"/>
      <c r="EKW2" s="66"/>
      <c r="EKX2" s="66"/>
      <c r="EKY2" s="66"/>
      <c r="EKZ2" s="66"/>
      <c r="ELA2" s="66"/>
      <c r="ELB2" s="66"/>
      <c r="ELC2" s="66"/>
      <c r="ELD2" s="66"/>
      <c r="ELE2" s="66"/>
      <c r="ELF2" s="66"/>
      <c r="ELG2" s="66"/>
      <c r="ELH2" s="66"/>
      <c r="ELI2" s="66"/>
      <c r="ELJ2" s="66"/>
      <c r="ELK2" s="66"/>
      <c r="ELL2" s="66"/>
      <c r="ELM2" s="66"/>
      <c r="ELN2" s="66"/>
      <c r="ELO2" s="66"/>
      <c r="ELP2" s="66"/>
      <c r="ELQ2" s="66"/>
      <c r="ELR2" s="66"/>
      <c r="ELS2" s="66"/>
      <c r="ELT2" s="66"/>
      <c r="ELU2" s="66"/>
      <c r="ELV2" s="66"/>
      <c r="ELW2" s="66"/>
      <c r="ELX2" s="66"/>
      <c r="ELY2" s="66"/>
      <c r="ELZ2" s="66"/>
      <c r="EMA2" s="66"/>
      <c r="EMB2" s="66"/>
      <c r="EMC2" s="66"/>
      <c r="EMD2" s="66"/>
      <c r="EME2" s="66"/>
      <c r="EMF2" s="66"/>
      <c r="EMG2" s="66"/>
      <c r="EMH2" s="66"/>
      <c r="EMI2" s="66"/>
      <c r="EMJ2" s="66"/>
      <c r="EMK2" s="66"/>
      <c r="EML2" s="66"/>
      <c r="EMM2" s="66"/>
      <c r="EMN2" s="66"/>
      <c r="EMO2" s="66"/>
      <c r="EMP2" s="66"/>
      <c r="EMQ2" s="66"/>
      <c r="EMR2" s="66"/>
      <c r="EMS2" s="66"/>
      <c r="EMT2" s="66"/>
      <c r="EMU2" s="66"/>
      <c r="EMV2" s="66"/>
      <c r="EMW2" s="66"/>
      <c r="EMX2" s="66"/>
      <c r="EMY2" s="66"/>
      <c r="EMZ2" s="66"/>
      <c r="ENA2" s="66"/>
      <c r="ENB2" s="66"/>
      <c r="ENC2" s="66"/>
      <c r="END2" s="66"/>
      <c r="ENE2" s="66"/>
      <c r="ENF2" s="66"/>
      <c r="ENG2" s="66"/>
      <c r="ENH2" s="66"/>
      <c r="ENI2" s="66"/>
      <c r="ENJ2" s="66"/>
      <c r="ENK2" s="66"/>
      <c r="ENL2" s="66"/>
      <c r="ENM2" s="66"/>
      <c r="ENN2" s="66"/>
      <c r="ENO2" s="66"/>
      <c r="ENP2" s="66"/>
      <c r="ENQ2" s="66"/>
      <c r="ENR2" s="66"/>
      <c r="ENS2" s="66"/>
      <c r="ENT2" s="66"/>
      <c r="ENU2" s="66"/>
      <c r="ENV2" s="66"/>
      <c r="ENW2" s="66"/>
      <c r="ENX2" s="66"/>
      <c r="ENY2" s="66"/>
      <c r="ENZ2" s="66"/>
      <c r="EOA2" s="66"/>
      <c r="EOB2" s="66"/>
      <c r="EOC2" s="66"/>
      <c r="EOD2" s="66"/>
      <c r="EOE2" s="66"/>
      <c r="EOF2" s="66"/>
      <c r="EOG2" s="66"/>
      <c r="EOH2" s="66"/>
      <c r="EOI2" s="66"/>
      <c r="EOJ2" s="66"/>
      <c r="EOK2" s="66"/>
      <c r="EOL2" s="66"/>
      <c r="EOM2" s="66"/>
      <c r="EON2" s="66"/>
      <c r="EOO2" s="66"/>
      <c r="EOP2" s="66"/>
      <c r="EOQ2" s="66"/>
      <c r="EOR2" s="66"/>
      <c r="EOS2" s="66"/>
      <c r="EOT2" s="66"/>
      <c r="EOU2" s="66"/>
      <c r="EOV2" s="66"/>
      <c r="EOW2" s="66"/>
      <c r="EOX2" s="66"/>
      <c r="EOY2" s="66"/>
      <c r="EOZ2" s="66"/>
      <c r="EPA2" s="66"/>
      <c r="EPB2" s="66"/>
      <c r="EPC2" s="66"/>
      <c r="EPD2" s="66"/>
      <c r="EPE2" s="66"/>
      <c r="EPF2" s="66"/>
      <c r="EPG2" s="66"/>
      <c r="EPH2" s="66"/>
      <c r="EPI2" s="66"/>
      <c r="EPJ2" s="66"/>
      <c r="EPK2" s="66"/>
      <c r="EPL2" s="66"/>
      <c r="EPM2" s="66"/>
      <c r="EPN2" s="66"/>
      <c r="EPO2" s="66"/>
      <c r="EPP2" s="66"/>
      <c r="EPQ2" s="66"/>
      <c r="EPR2" s="66"/>
      <c r="EPS2" s="66"/>
      <c r="EPT2" s="66"/>
      <c r="EPU2" s="66"/>
      <c r="EPV2" s="66"/>
      <c r="EPW2" s="66"/>
      <c r="EPX2" s="66"/>
      <c r="EPY2" s="66"/>
      <c r="EPZ2" s="66"/>
      <c r="EQA2" s="66"/>
      <c r="EQB2" s="66"/>
      <c r="EQC2" s="66"/>
      <c r="EQD2" s="66"/>
      <c r="EQE2" s="66"/>
      <c r="EQF2" s="66"/>
      <c r="EQG2" s="66"/>
      <c r="EQH2" s="66"/>
      <c r="EQI2" s="66"/>
      <c r="EQJ2" s="66"/>
      <c r="EQK2" s="66"/>
      <c r="EQL2" s="66"/>
      <c r="EQM2" s="66"/>
      <c r="EQN2" s="66"/>
      <c r="EQO2" s="66"/>
      <c r="EQP2" s="66"/>
      <c r="EQQ2" s="66"/>
      <c r="EQR2" s="66"/>
      <c r="EQS2" s="66"/>
      <c r="EQT2" s="66"/>
      <c r="EQU2" s="66"/>
      <c r="EQV2" s="66"/>
      <c r="EQW2" s="66"/>
      <c r="EQX2" s="66"/>
      <c r="EQY2" s="66"/>
      <c r="EQZ2" s="66"/>
      <c r="ERA2" s="66"/>
      <c r="ERB2" s="66"/>
      <c r="ERC2" s="66"/>
      <c r="ERD2" s="66"/>
      <c r="ERE2" s="66"/>
      <c r="ERF2" s="66"/>
      <c r="ERG2" s="66"/>
      <c r="ERH2" s="66"/>
      <c r="ERI2" s="66"/>
      <c r="ERJ2" s="66"/>
      <c r="ERK2" s="66"/>
      <c r="ERL2" s="66"/>
      <c r="ERM2" s="66"/>
      <c r="ERN2" s="66"/>
      <c r="ERO2" s="66"/>
      <c r="ERP2" s="66"/>
      <c r="ERQ2" s="66"/>
      <c r="ERR2" s="66"/>
      <c r="ERS2" s="66"/>
      <c r="ERT2" s="66"/>
      <c r="ERU2" s="66"/>
      <c r="ERV2" s="66"/>
      <c r="ERW2" s="66"/>
      <c r="ERX2" s="66"/>
      <c r="ERY2" s="66"/>
      <c r="ERZ2" s="66"/>
      <c r="ESA2" s="66"/>
      <c r="ESB2" s="66"/>
      <c r="ESC2" s="66"/>
      <c r="ESD2" s="66"/>
      <c r="ESE2" s="66"/>
      <c r="ESF2" s="66"/>
      <c r="ESG2" s="66"/>
      <c r="ESH2" s="66"/>
      <c r="ESI2" s="66"/>
      <c r="ESJ2" s="66"/>
      <c r="ESK2" s="66"/>
      <c r="ESL2" s="66"/>
      <c r="ESM2" s="66"/>
      <c r="ESN2" s="66"/>
      <c r="ESO2" s="66"/>
      <c r="ESP2" s="66"/>
      <c r="ESQ2" s="66"/>
      <c r="ESR2" s="66"/>
      <c r="ESS2" s="66"/>
      <c r="EST2" s="66"/>
      <c r="ESU2" s="66"/>
      <c r="ESV2" s="66"/>
      <c r="ESW2" s="66"/>
      <c r="ESX2" s="66"/>
      <c r="ESY2" s="66"/>
      <c r="ESZ2" s="66"/>
      <c r="ETA2" s="66"/>
      <c r="ETB2" s="66"/>
      <c r="ETC2" s="66"/>
      <c r="ETD2" s="66"/>
      <c r="ETE2" s="66"/>
      <c r="ETF2" s="66"/>
      <c r="ETG2" s="66"/>
      <c r="ETH2" s="66"/>
      <c r="ETI2" s="66"/>
      <c r="ETJ2" s="66"/>
      <c r="ETK2" s="66"/>
      <c r="ETL2" s="66"/>
      <c r="ETM2" s="66"/>
      <c r="ETN2" s="66"/>
      <c r="ETO2" s="66"/>
      <c r="ETP2" s="66"/>
      <c r="ETQ2" s="66"/>
      <c r="ETR2" s="66"/>
      <c r="ETS2" s="66"/>
      <c r="ETT2" s="66"/>
      <c r="ETU2" s="66"/>
      <c r="ETV2" s="66"/>
      <c r="ETW2" s="66"/>
      <c r="ETX2" s="66"/>
      <c r="ETY2" s="66"/>
      <c r="ETZ2" s="66"/>
      <c r="EUA2" s="66"/>
      <c r="EUB2" s="66"/>
      <c r="EUC2" s="66"/>
      <c r="EUD2" s="66"/>
      <c r="EUE2" s="66"/>
      <c r="EUF2" s="66"/>
      <c r="EUG2" s="66"/>
      <c r="EUH2" s="66"/>
      <c r="EUI2" s="66"/>
      <c r="EUJ2" s="66"/>
      <c r="EUK2" s="66"/>
      <c r="EUL2" s="66"/>
      <c r="EUM2" s="66"/>
      <c r="EUN2" s="66"/>
      <c r="EUO2" s="66"/>
      <c r="EUP2" s="66"/>
      <c r="EUQ2" s="66"/>
      <c r="EUR2" s="66"/>
      <c r="EUS2" s="66"/>
      <c r="EUT2" s="66"/>
      <c r="EUU2" s="66"/>
      <c r="EUV2" s="66"/>
      <c r="EUW2" s="66"/>
      <c r="EUX2" s="66"/>
      <c r="EUY2" s="66"/>
      <c r="EUZ2" s="66"/>
      <c r="EVA2" s="66"/>
      <c r="EVB2" s="66"/>
      <c r="EVC2" s="66"/>
      <c r="EVD2" s="66"/>
      <c r="EVE2" s="66"/>
      <c r="EVF2" s="66"/>
      <c r="EVG2" s="66"/>
      <c r="EVH2" s="66"/>
      <c r="EVI2" s="66"/>
      <c r="EVJ2" s="66"/>
      <c r="EVK2" s="66"/>
      <c r="EVL2" s="66"/>
      <c r="EVM2" s="66"/>
      <c r="EVN2" s="66"/>
      <c r="EVO2" s="66"/>
      <c r="EVP2" s="66"/>
      <c r="EVQ2" s="66"/>
      <c r="EVR2" s="66"/>
      <c r="EVS2" s="66"/>
      <c r="EVT2" s="66"/>
      <c r="EVU2" s="66"/>
      <c r="EVV2" s="66"/>
      <c r="EVW2" s="66"/>
      <c r="EVX2" s="66"/>
      <c r="EVY2" s="66"/>
      <c r="EVZ2" s="66"/>
      <c r="EWA2" s="66"/>
      <c r="EWB2" s="66"/>
      <c r="EWC2" s="66"/>
      <c r="EWD2" s="66"/>
      <c r="EWE2" s="66"/>
      <c r="EWF2" s="66"/>
      <c r="EWG2" s="66"/>
      <c r="EWH2" s="66"/>
      <c r="EWI2" s="66"/>
      <c r="EWJ2" s="66"/>
      <c r="EWK2" s="66"/>
      <c r="EWL2" s="66"/>
      <c r="EWM2" s="66"/>
      <c r="EWN2" s="66"/>
      <c r="EWO2" s="66"/>
      <c r="EWP2" s="66"/>
      <c r="EWQ2" s="66"/>
      <c r="EWR2" s="66"/>
      <c r="EWS2" s="66"/>
      <c r="EWT2" s="66"/>
      <c r="EWU2" s="66"/>
      <c r="EWV2" s="66"/>
      <c r="EWW2" s="66"/>
      <c r="EWX2" s="66"/>
      <c r="EWY2" s="66"/>
      <c r="EWZ2" s="66"/>
      <c r="EXA2" s="66"/>
      <c r="EXB2" s="66"/>
      <c r="EXC2" s="66"/>
      <c r="EXD2" s="66"/>
      <c r="EXE2" s="66"/>
      <c r="EXF2" s="66"/>
      <c r="EXG2" s="66"/>
      <c r="EXH2" s="66"/>
      <c r="EXI2" s="66"/>
      <c r="EXJ2" s="66"/>
      <c r="EXK2" s="66"/>
      <c r="EXL2" s="66"/>
      <c r="EXM2" s="66"/>
      <c r="EXN2" s="66"/>
      <c r="EXO2" s="66"/>
      <c r="EXP2" s="66"/>
      <c r="EXQ2" s="66"/>
      <c r="EXR2" s="66"/>
      <c r="EXS2" s="66"/>
      <c r="EXT2" s="66"/>
      <c r="EXU2" s="66"/>
      <c r="EXV2" s="66"/>
      <c r="EXW2" s="66"/>
      <c r="EXX2" s="66"/>
      <c r="EXY2" s="66"/>
      <c r="EXZ2" s="66"/>
      <c r="EYA2" s="66"/>
      <c r="EYB2" s="66"/>
      <c r="EYC2" s="66"/>
      <c r="EYD2" s="66"/>
      <c r="EYE2" s="66"/>
      <c r="EYF2" s="66"/>
      <c r="EYG2" s="66"/>
      <c r="EYH2" s="66"/>
      <c r="EYI2" s="66"/>
      <c r="EYJ2" s="66"/>
      <c r="EYK2" s="66"/>
      <c r="EYL2" s="66"/>
      <c r="EYM2" s="66"/>
      <c r="EYN2" s="66"/>
      <c r="EYO2" s="66"/>
      <c r="EYP2" s="66"/>
      <c r="EYQ2" s="66"/>
      <c r="EYR2" s="66"/>
      <c r="EYS2" s="66"/>
      <c r="EYT2" s="66"/>
      <c r="EYU2" s="66"/>
      <c r="EYV2" s="66"/>
      <c r="EYW2" s="66"/>
      <c r="EYX2" s="66"/>
      <c r="EYY2" s="66"/>
      <c r="EYZ2" s="66"/>
      <c r="EZA2" s="66"/>
      <c r="EZB2" s="66"/>
      <c r="EZC2" s="66"/>
      <c r="EZD2" s="66"/>
      <c r="EZE2" s="66"/>
      <c r="EZF2" s="66"/>
      <c r="EZG2" s="66"/>
      <c r="EZH2" s="66"/>
      <c r="EZI2" s="66"/>
      <c r="EZJ2" s="66"/>
      <c r="EZK2" s="66"/>
      <c r="EZL2" s="66"/>
      <c r="EZM2" s="66"/>
      <c r="EZN2" s="66"/>
      <c r="EZO2" s="66"/>
      <c r="EZP2" s="66"/>
      <c r="EZQ2" s="66"/>
      <c r="EZR2" s="66"/>
      <c r="EZS2" s="66"/>
      <c r="EZT2" s="66"/>
      <c r="EZU2" s="66"/>
      <c r="EZV2" s="66"/>
      <c r="EZW2" s="66"/>
      <c r="EZX2" s="66"/>
      <c r="EZY2" s="66"/>
      <c r="EZZ2" s="66"/>
      <c r="FAA2" s="66"/>
      <c r="FAB2" s="66"/>
      <c r="FAC2" s="66"/>
      <c r="FAD2" s="66"/>
      <c r="FAE2" s="66"/>
      <c r="FAF2" s="66"/>
      <c r="FAG2" s="66"/>
      <c r="FAH2" s="66"/>
      <c r="FAI2" s="66"/>
      <c r="FAJ2" s="66"/>
      <c r="FAK2" s="66"/>
      <c r="FAL2" s="66"/>
      <c r="FAM2" s="66"/>
      <c r="FAN2" s="66"/>
      <c r="FAO2" s="66"/>
      <c r="FAP2" s="66"/>
      <c r="FAQ2" s="66"/>
      <c r="FAR2" s="66"/>
      <c r="FAS2" s="66"/>
      <c r="FAT2" s="66"/>
      <c r="FAU2" s="66"/>
      <c r="FAV2" s="66"/>
      <c r="FAW2" s="66"/>
      <c r="FAX2" s="66"/>
      <c r="FAY2" s="66"/>
      <c r="FAZ2" s="66"/>
      <c r="FBA2" s="66"/>
      <c r="FBB2" s="66"/>
      <c r="FBC2" s="66"/>
      <c r="FBD2" s="66"/>
      <c r="FBE2" s="66"/>
      <c r="FBF2" s="66"/>
      <c r="FBG2" s="66"/>
      <c r="FBH2" s="66"/>
      <c r="FBI2" s="66"/>
      <c r="FBJ2" s="66"/>
      <c r="FBK2" s="66"/>
      <c r="FBL2" s="66"/>
      <c r="FBM2" s="66"/>
      <c r="FBN2" s="66"/>
      <c r="FBO2" s="66"/>
      <c r="FBP2" s="66"/>
      <c r="FBQ2" s="66"/>
      <c r="FBR2" s="66"/>
      <c r="FBS2" s="66"/>
      <c r="FBT2" s="66"/>
      <c r="FBU2" s="66"/>
      <c r="FBV2" s="66"/>
      <c r="FBW2" s="66"/>
      <c r="FBX2" s="66"/>
      <c r="FBY2" s="66"/>
      <c r="FBZ2" s="66"/>
      <c r="FCA2" s="66"/>
      <c r="FCB2" s="66"/>
      <c r="FCC2" s="66"/>
      <c r="FCD2" s="66"/>
      <c r="FCE2" s="66"/>
      <c r="FCF2" s="66"/>
      <c r="FCG2" s="66"/>
      <c r="FCH2" s="66"/>
      <c r="FCI2" s="66"/>
      <c r="FCJ2" s="66"/>
      <c r="FCK2" s="66"/>
      <c r="FCL2" s="66"/>
      <c r="FCM2" s="66"/>
      <c r="FCN2" s="66"/>
      <c r="FCO2" s="66"/>
      <c r="FCP2" s="66"/>
      <c r="FCQ2" s="66"/>
      <c r="FCR2" s="66"/>
      <c r="FCS2" s="66"/>
      <c r="FCT2" s="66"/>
      <c r="FCU2" s="66"/>
      <c r="FCV2" s="66"/>
      <c r="FCW2" s="66"/>
      <c r="FCX2" s="66"/>
      <c r="FCY2" s="66"/>
      <c r="FCZ2" s="66"/>
      <c r="FDA2" s="66"/>
      <c r="FDB2" s="66"/>
      <c r="FDC2" s="66"/>
      <c r="FDD2" s="66"/>
      <c r="FDE2" s="66"/>
      <c r="FDF2" s="66"/>
      <c r="FDG2" s="66"/>
      <c r="FDH2" s="66"/>
      <c r="FDI2" s="66"/>
      <c r="FDJ2" s="66"/>
      <c r="FDK2" s="66"/>
      <c r="FDL2" s="66"/>
      <c r="FDM2" s="66"/>
      <c r="FDN2" s="66"/>
      <c r="FDO2" s="66"/>
      <c r="FDP2" s="66"/>
      <c r="FDQ2" s="66"/>
      <c r="FDR2" s="66"/>
      <c r="FDS2" s="66"/>
      <c r="FDT2" s="66"/>
      <c r="FDU2" s="66"/>
      <c r="FDV2" s="66"/>
      <c r="FDW2" s="66"/>
      <c r="FDX2" s="66"/>
      <c r="FDY2" s="66"/>
      <c r="FDZ2" s="66"/>
      <c r="FEA2" s="66"/>
      <c r="FEB2" s="66"/>
      <c r="FEC2" s="66"/>
      <c r="FED2" s="66"/>
      <c r="FEE2" s="66"/>
      <c r="FEF2" s="66"/>
      <c r="FEG2" s="66"/>
      <c r="FEH2" s="66"/>
      <c r="FEI2" s="66"/>
      <c r="FEJ2" s="66"/>
      <c r="FEK2" s="66"/>
      <c r="FEL2" s="66"/>
      <c r="FEM2" s="66"/>
      <c r="FEN2" s="66"/>
      <c r="FEO2" s="66"/>
      <c r="FEP2" s="66"/>
      <c r="FEQ2" s="66"/>
      <c r="FER2" s="66"/>
      <c r="FES2" s="66"/>
      <c r="FET2" s="66"/>
      <c r="FEU2" s="66"/>
      <c r="FEV2" s="66"/>
      <c r="FEW2" s="66"/>
      <c r="FEX2" s="66"/>
      <c r="FEY2" s="66"/>
      <c r="FEZ2" s="66"/>
      <c r="FFA2" s="66"/>
      <c r="FFB2" s="66"/>
      <c r="FFC2" s="66"/>
      <c r="FFD2" s="66"/>
      <c r="FFE2" s="66"/>
      <c r="FFF2" s="66"/>
      <c r="FFG2" s="66"/>
      <c r="FFH2" s="66"/>
      <c r="FFI2" s="66"/>
      <c r="FFJ2" s="66"/>
      <c r="FFK2" s="66"/>
      <c r="FFL2" s="66"/>
      <c r="FFM2" s="66"/>
      <c r="FFN2" s="66"/>
      <c r="FFO2" s="66"/>
      <c r="FFP2" s="66"/>
      <c r="FFQ2" s="66"/>
      <c r="FFR2" s="66"/>
      <c r="FFS2" s="66"/>
      <c r="FFT2" s="66"/>
      <c r="FFU2" s="66"/>
      <c r="FFV2" s="66"/>
      <c r="FFW2" s="66"/>
      <c r="FFX2" s="66"/>
      <c r="FFY2" s="66"/>
      <c r="FFZ2" s="66"/>
      <c r="FGA2" s="66"/>
      <c r="FGB2" s="66"/>
      <c r="FGC2" s="66"/>
      <c r="FGD2" s="66"/>
      <c r="FGE2" s="66"/>
      <c r="FGF2" s="66"/>
      <c r="FGG2" s="66"/>
      <c r="FGH2" s="66"/>
      <c r="FGI2" s="66"/>
      <c r="FGJ2" s="66"/>
      <c r="FGK2" s="66"/>
      <c r="FGL2" s="66"/>
      <c r="FGM2" s="66"/>
      <c r="FGN2" s="66"/>
      <c r="FGO2" s="66"/>
      <c r="FGP2" s="66"/>
      <c r="FGQ2" s="66"/>
      <c r="FGR2" s="66"/>
      <c r="FGS2" s="66"/>
      <c r="FGT2" s="66"/>
      <c r="FGU2" s="66"/>
      <c r="FGV2" s="66"/>
      <c r="FGW2" s="66"/>
      <c r="FGX2" s="66"/>
      <c r="FGY2" s="66"/>
      <c r="FGZ2" s="66"/>
      <c r="FHA2" s="66"/>
      <c r="FHB2" s="66"/>
      <c r="FHC2" s="66"/>
      <c r="FHD2" s="66"/>
      <c r="FHE2" s="66"/>
      <c r="FHF2" s="66"/>
      <c r="FHG2" s="66"/>
      <c r="FHH2" s="66"/>
      <c r="FHI2" s="66"/>
      <c r="FHJ2" s="66"/>
      <c r="FHK2" s="66"/>
      <c r="FHL2" s="66"/>
      <c r="FHM2" s="66"/>
      <c r="FHN2" s="66"/>
      <c r="FHO2" s="66"/>
      <c r="FHP2" s="66"/>
      <c r="FHQ2" s="66"/>
      <c r="FHR2" s="66"/>
      <c r="FHS2" s="66"/>
      <c r="FHT2" s="66"/>
      <c r="FHU2" s="66"/>
      <c r="FHV2" s="66"/>
      <c r="FHW2" s="66"/>
      <c r="FHX2" s="66"/>
      <c r="FHY2" s="66"/>
      <c r="FHZ2" s="66"/>
      <c r="FIA2" s="66"/>
      <c r="FIB2" s="66"/>
      <c r="FIC2" s="66"/>
      <c r="FID2" s="66"/>
      <c r="FIE2" s="66"/>
      <c r="FIF2" s="66"/>
      <c r="FIG2" s="66"/>
      <c r="FIH2" s="66"/>
      <c r="FII2" s="66"/>
      <c r="FIJ2" s="66"/>
      <c r="FIK2" s="66"/>
      <c r="FIL2" s="66"/>
      <c r="FIM2" s="66"/>
      <c r="FIN2" s="66"/>
      <c r="FIO2" s="66"/>
      <c r="FIP2" s="66"/>
      <c r="FIQ2" s="66"/>
      <c r="FIR2" s="66"/>
      <c r="FIS2" s="66"/>
      <c r="FIT2" s="66"/>
      <c r="FIU2" s="66"/>
      <c r="FIV2" s="66"/>
      <c r="FIW2" s="66"/>
      <c r="FIX2" s="66"/>
      <c r="FIY2" s="66"/>
      <c r="FIZ2" s="66"/>
      <c r="FJA2" s="66"/>
      <c r="FJB2" s="66"/>
      <c r="FJC2" s="66"/>
      <c r="FJD2" s="66"/>
      <c r="FJE2" s="66"/>
      <c r="FJF2" s="66"/>
      <c r="FJG2" s="66"/>
      <c r="FJH2" s="66"/>
      <c r="FJI2" s="66"/>
      <c r="FJJ2" s="66"/>
      <c r="FJK2" s="66"/>
      <c r="FJL2" s="66"/>
      <c r="FJM2" s="66"/>
      <c r="FJN2" s="66"/>
      <c r="FJO2" s="66"/>
      <c r="FJP2" s="66"/>
      <c r="FJQ2" s="66"/>
      <c r="FJR2" s="66"/>
      <c r="FJS2" s="66"/>
      <c r="FJT2" s="66"/>
      <c r="FJU2" s="66"/>
      <c r="FJV2" s="66"/>
      <c r="FJW2" s="66"/>
      <c r="FJX2" s="66"/>
      <c r="FJY2" s="66"/>
      <c r="FJZ2" s="66"/>
      <c r="FKA2" s="66"/>
      <c r="FKB2" s="66"/>
      <c r="FKC2" s="66"/>
      <c r="FKD2" s="66"/>
      <c r="FKE2" s="66"/>
      <c r="FKF2" s="66"/>
      <c r="FKG2" s="66"/>
      <c r="FKH2" s="66"/>
      <c r="FKI2" s="66"/>
      <c r="FKJ2" s="66"/>
      <c r="FKK2" s="66"/>
      <c r="FKL2" s="66"/>
      <c r="FKM2" s="66"/>
      <c r="FKN2" s="66"/>
      <c r="FKO2" s="66"/>
      <c r="FKP2" s="66"/>
      <c r="FKQ2" s="66"/>
      <c r="FKR2" s="66"/>
      <c r="FKS2" s="66"/>
      <c r="FKT2" s="66"/>
      <c r="FKU2" s="66"/>
      <c r="FKV2" s="66"/>
      <c r="FKW2" s="66"/>
      <c r="FKX2" s="66"/>
      <c r="FKY2" s="66"/>
      <c r="FKZ2" s="66"/>
      <c r="FLA2" s="66"/>
      <c r="FLB2" s="66"/>
      <c r="FLC2" s="66"/>
      <c r="FLD2" s="66"/>
      <c r="FLE2" s="66"/>
      <c r="FLF2" s="66"/>
      <c r="FLG2" s="66"/>
      <c r="FLH2" s="66"/>
      <c r="FLI2" s="66"/>
      <c r="FLJ2" s="66"/>
      <c r="FLK2" s="66"/>
      <c r="FLL2" s="66"/>
      <c r="FLM2" s="66"/>
      <c r="FLN2" s="66"/>
      <c r="FLO2" s="66"/>
      <c r="FLP2" s="66"/>
      <c r="FLQ2" s="66"/>
      <c r="FLR2" s="66"/>
      <c r="FLS2" s="66"/>
      <c r="FLT2" s="66"/>
      <c r="FLU2" s="66"/>
      <c r="FLV2" s="66"/>
      <c r="FLW2" s="66"/>
      <c r="FLX2" s="66"/>
      <c r="FLY2" s="66"/>
      <c r="FLZ2" s="66"/>
      <c r="FMA2" s="66"/>
      <c r="FMB2" s="66"/>
      <c r="FMC2" s="66"/>
      <c r="FMD2" s="66"/>
      <c r="FME2" s="66"/>
      <c r="FMF2" s="66"/>
      <c r="FMG2" s="66"/>
      <c r="FMH2" s="66"/>
      <c r="FMI2" s="66"/>
      <c r="FMJ2" s="66"/>
      <c r="FMK2" s="66"/>
      <c r="FML2" s="66"/>
      <c r="FMM2" s="66"/>
      <c r="FMN2" s="66"/>
      <c r="FMO2" s="66"/>
      <c r="FMP2" s="66"/>
      <c r="FMQ2" s="66"/>
      <c r="FMR2" s="66"/>
      <c r="FMS2" s="66"/>
      <c r="FMT2" s="66"/>
      <c r="FMU2" s="66"/>
      <c r="FMV2" s="66"/>
      <c r="FMW2" s="66"/>
      <c r="FMX2" s="66"/>
      <c r="FMY2" s="66"/>
      <c r="FMZ2" s="66"/>
      <c r="FNA2" s="66"/>
      <c r="FNB2" s="66"/>
      <c r="FNC2" s="66"/>
      <c r="FND2" s="66"/>
      <c r="FNE2" s="66"/>
      <c r="FNF2" s="66"/>
      <c r="FNG2" s="66"/>
      <c r="FNH2" s="66"/>
      <c r="FNI2" s="66"/>
      <c r="FNJ2" s="66"/>
      <c r="FNK2" s="66"/>
      <c r="FNL2" s="66"/>
      <c r="FNM2" s="66"/>
      <c r="FNN2" s="66"/>
      <c r="FNO2" s="66"/>
      <c r="FNP2" s="66"/>
      <c r="FNQ2" s="66"/>
      <c r="FNR2" s="66"/>
      <c r="FNS2" s="66"/>
      <c r="FNT2" s="66"/>
      <c r="FNU2" s="66"/>
      <c r="FNV2" s="66"/>
      <c r="FNW2" s="66"/>
      <c r="FNX2" s="66"/>
      <c r="FNY2" s="66"/>
      <c r="FNZ2" s="66"/>
      <c r="FOA2" s="66"/>
      <c r="FOB2" s="66"/>
      <c r="FOC2" s="66"/>
      <c r="FOD2" s="66"/>
      <c r="FOE2" s="66"/>
      <c r="FOF2" s="66"/>
      <c r="FOG2" s="66"/>
      <c r="FOH2" s="66"/>
      <c r="FOI2" s="66"/>
      <c r="FOJ2" s="66"/>
      <c r="FOK2" s="66"/>
      <c r="FOL2" s="66"/>
      <c r="FOM2" s="66"/>
      <c r="FON2" s="66"/>
      <c r="FOO2" s="66"/>
      <c r="FOP2" s="66"/>
      <c r="FOQ2" s="66"/>
      <c r="FOR2" s="66"/>
      <c r="FOS2" s="66"/>
      <c r="FOT2" s="66"/>
      <c r="FOU2" s="66"/>
      <c r="FOV2" s="66"/>
      <c r="FOW2" s="66"/>
      <c r="FOX2" s="66"/>
      <c r="FOY2" s="66"/>
      <c r="FOZ2" s="66"/>
      <c r="FPA2" s="66"/>
      <c r="FPB2" s="66"/>
      <c r="FPC2" s="66"/>
      <c r="FPD2" s="66"/>
      <c r="FPE2" s="66"/>
      <c r="FPF2" s="66"/>
      <c r="FPG2" s="66"/>
      <c r="FPH2" s="66"/>
      <c r="FPI2" s="66"/>
      <c r="FPJ2" s="66"/>
      <c r="FPK2" s="66"/>
      <c r="FPL2" s="66"/>
      <c r="FPM2" s="66"/>
      <c r="FPN2" s="66"/>
      <c r="FPO2" s="66"/>
      <c r="FPP2" s="66"/>
      <c r="FPQ2" s="66"/>
      <c r="FPR2" s="66"/>
      <c r="FPS2" s="66"/>
      <c r="FPT2" s="66"/>
      <c r="FPU2" s="66"/>
      <c r="FPV2" s="66"/>
      <c r="FPW2" s="66"/>
      <c r="FPX2" s="66"/>
      <c r="FPY2" s="66"/>
      <c r="FPZ2" s="66"/>
      <c r="FQA2" s="66"/>
      <c r="FQB2" s="66"/>
      <c r="FQC2" s="66"/>
      <c r="FQD2" s="66"/>
      <c r="FQE2" s="66"/>
      <c r="FQF2" s="66"/>
      <c r="FQG2" s="66"/>
      <c r="FQH2" s="66"/>
      <c r="FQI2" s="66"/>
      <c r="FQJ2" s="66"/>
      <c r="FQK2" s="66"/>
      <c r="FQL2" s="66"/>
      <c r="FQM2" s="66"/>
      <c r="FQN2" s="66"/>
      <c r="FQO2" s="66"/>
      <c r="FQP2" s="66"/>
      <c r="FQQ2" s="66"/>
      <c r="FQR2" s="66"/>
      <c r="FQS2" s="66"/>
      <c r="FQT2" s="66"/>
      <c r="FQU2" s="66"/>
      <c r="FQV2" s="66"/>
      <c r="FQW2" s="66"/>
      <c r="FQX2" s="66"/>
      <c r="FQY2" s="66"/>
      <c r="FQZ2" s="66"/>
      <c r="FRA2" s="66"/>
      <c r="FRB2" s="66"/>
      <c r="FRC2" s="66"/>
      <c r="FRD2" s="66"/>
      <c r="FRE2" s="66"/>
      <c r="FRF2" s="66"/>
      <c r="FRG2" s="66"/>
      <c r="FRH2" s="66"/>
      <c r="FRI2" s="66"/>
      <c r="FRJ2" s="66"/>
      <c r="FRK2" s="66"/>
      <c r="FRL2" s="66"/>
      <c r="FRM2" s="66"/>
      <c r="FRN2" s="66"/>
      <c r="FRO2" s="66"/>
      <c r="FRP2" s="66"/>
      <c r="FRQ2" s="66"/>
      <c r="FRR2" s="66"/>
      <c r="FRS2" s="66"/>
      <c r="FRT2" s="66"/>
      <c r="FRU2" s="66"/>
      <c r="FRV2" s="66"/>
      <c r="FRW2" s="66"/>
      <c r="FRX2" s="66"/>
      <c r="FRY2" s="66"/>
      <c r="FRZ2" s="66"/>
      <c r="FSA2" s="66"/>
      <c r="FSB2" s="66"/>
      <c r="FSC2" s="66"/>
      <c r="FSD2" s="66"/>
      <c r="FSE2" s="66"/>
      <c r="FSF2" s="66"/>
      <c r="FSG2" s="66"/>
      <c r="FSH2" s="66"/>
      <c r="FSI2" s="66"/>
      <c r="FSJ2" s="66"/>
      <c r="FSK2" s="66"/>
      <c r="FSL2" s="66"/>
      <c r="FSM2" s="66"/>
      <c r="FSN2" s="66"/>
      <c r="FSO2" s="66"/>
      <c r="FSP2" s="66"/>
      <c r="FSQ2" s="66"/>
      <c r="FSR2" s="66"/>
      <c r="FSS2" s="66"/>
      <c r="FST2" s="66"/>
      <c r="FSU2" s="66"/>
      <c r="FSV2" s="66"/>
      <c r="FSW2" s="66"/>
      <c r="FSX2" s="66"/>
      <c r="FSY2" s="66"/>
      <c r="FSZ2" s="66"/>
      <c r="FTA2" s="66"/>
      <c r="FTB2" s="66"/>
      <c r="FTC2" s="66"/>
      <c r="FTD2" s="66"/>
      <c r="FTE2" s="66"/>
      <c r="FTF2" s="66"/>
      <c r="FTG2" s="66"/>
      <c r="FTH2" s="66"/>
      <c r="FTI2" s="66"/>
      <c r="FTJ2" s="66"/>
      <c r="FTK2" s="66"/>
      <c r="FTL2" s="66"/>
      <c r="FTM2" s="66"/>
      <c r="FTN2" s="66"/>
      <c r="FTO2" s="66"/>
      <c r="FTP2" s="66"/>
      <c r="FTQ2" s="66"/>
      <c r="FTR2" s="66"/>
      <c r="FTS2" s="66"/>
      <c r="FTT2" s="66"/>
      <c r="FTU2" s="66"/>
      <c r="FTV2" s="66"/>
      <c r="FTW2" s="66"/>
      <c r="FTX2" s="66"/>
      <c r="FTY2" s="66"/>
      <c r="FTZ2" s="66"/>
      <c r="FUA2" s="66"/>
      <c r="FUB2" s="66"/>
      <c r="FUC2" s="66"/>
      <c r="FUD2" s="66"/>
      <c r="FUE2" s="66"/>
      <c r="FUF2" s="66"/>
      <c r="FUG2" s="66"/>
      <c r="FUH2" s="66"/>
      <c r="FUI2" s="66"/>
      <c r="FUJ2" s="66"/>
      <c r="FUK2" s="66"/>
      <c r="FUL2" s="66"/>
      <c r="FUM2" s="66"/>
      <c r="FUN2" s="66"/>
      <c r="FUO2" s="66"/>
      <c r="FUP2" s="66"/>
      <c r="FUQ2" s="66"/>
      <c r="FUR2" s="66"/>
      <c r="FUS2" s="66"/>
      <c r="FUT2" s="66"/>
      <c r="FUU2" s="66"/>
      <c r="FUV2" s="66"/>
      <c r="FUW2" s="66"/>
      <c r="FUX2" s="66"/>
      <c r="FUY2" s="66"/>
      <c r="FUZ2" s="66"/>
      <c r="FVA2" s="66"/>
      <c r="FVB2" s="66"/>
      <c r="FVC2" s="66"/>
      <c r="FVD2" s="66"/>
      <c r="FVE2" s="66"/>
      <c r="FVF2" s="66"/>
      <c r="FVG2" s="66"/>
      <c r="FVH2" s="66"/>
      <c r="FVI2" s="66"/>
      <c r="FVJ2" s="66"/>
      <c r="FVK2" s="66"/>
      <c r="FVL2" s="66"/>
      <c r="FVM2" s="66"/>
      <c r="FVN2" s="66"/>
      <c r="FVO2" s="66"/>
      <c r="FVP2" s="66"/>
      <c r="FVQ2" s="66"/>
      <c r="FVR2" s="66"/>
      <c r="FVS2" s="66"/>
      <c r="FVT2" s="66"/>
      <c r="FVU2" s="66"/>
      <c r="FVV2" s="66"/>
      <c r="FVW2" s="66"/>
      <c r="FVX2" s="66"/>
      <c r="FVY2" s="66"/>
      <c r="FVZ2" s="66"/>
      <c r="FWA2" s="66"/>
      <c r="FWB2" s="66"/>
      <c r="FWC2" s="66"/>
      <c r="FWD2" s="66"/>
      <c r="FWE2" s="66"/>
      <c r="FWF2" s="66"/>
      <c r="FWG2" s="66"/>
      <c r="FWH2" s="66"/>
      <c r="FWI2" s="66"/>
      <c r="FWJ2" s="66"/>
      <c r="FWK2" s="66"/>
      <c r="FWL2" s="66"/>
      <c r="FWM2" s="66"/>
      <c r="FWN2" s="66"/>
      <c r="FWO2" s="66"/>
      <c r="FWP2" s="66"/>
      <c r="FWQ2" s="66"/>
      <c r="FWR2" s="66"/>
      <c r="FWS2" s="66"/>
      <c r="FWT2" s="66"/>
      <c r="FWU2" s="66"/>
      <c r="FWV2" s="66"/>
      <c r="FWW2" s="66"/>
      <c r="FWX2" s="66"/>
      <c r="FWY2" s="66"/>
      <c r="FWZ2" s="66"/>
      <c r="FXA2" s="66"/>
      <c r="FXB2" s="66"/>
      <c r="FXC2" s="66"/>
      <c r="FXD2" s="66"/>
      <c r="FXE2" s="66"/>
      <c r="FXF2" s="66"/>
      <c r="FXG2" s="66"/>
      <c r="FXH2" s="66"/>
      <c r="FXI2" s="66"/>
      <c r="FXJ2" s="66"/>
      <c r="FXK2" s="66"/>
      <c r="FXL2" s="66"/>
      <c r="FXM2" s="66"/>
      <c r="FXN2" s="66"/>
      <c r="FXO2" s="66"/>
      <c r="FXP2" s="66"/>
      <c r="FXQ2" s="66"/>
      <c r="FXR2" s="66"/>
      <c r="FXS2" s="66"/>
      <c r="FXT2" s="66"/>
      <c r="FXU2" s="66"/>
      <c r="FXV2" s="66"/>
      <c r="FXW2" s="66"/>
      <c r="FXX2" s="66"/>
      <c r="FXY2" s="66"/>
      <c r="FXZ2" s="66"/>
      <c r="FYA2" s="66"/>
      <c r="FYB2" s="66"/>
      <c r="FYC2" s="66"/>
      <c r="FYD2" s="66"/>
      <c r="FYE2" s="66"/>
      <c r="FYF2" s="66"/>
      <c r="FYG2" s="66"/>
      <c r="FYH2" s="66"/>
      <c r="FYI2" s="66"/>
      <c r="FYJ2" s="66"/>
      <c r="FYK2" s="66"/>
      <c r="FYL2" s="66"/>
      <c r="FYM2" s="66"/>
      <c r="FYN2" s="66"/>
      <c r="FYO2" s="66"/>
      <c r="FYP2" s="66"/>
      <c r="FYQ2" s="66"/>
      <c r="FYR2" s="66"/>
      <c r="FYS2" s="66"/>
      <c r="FYT2" s="66"/>
      <c r="FYU2" s="66"/>
      <c r="FYV2" s="66"/>
      <c r="FYW2" s="66"/>
      <c r="FYX2" s="66"/>
      <c r="FYY2" s="66"/>
      <c r="FYZ2" s="66"/>
      <c r="FZA2" s="66"/>
      <c r="FZB2" s="66"/>
      <c r="FZC2" s="66"/>
      <c r="FZD2" s="66"/>
      <c r="FZE2" s="66"/>
      <c r="FZF2" s="66"/>
      <c r="FZG2" s="66"/>
      <c r="FZH2" s="66"/>
      <c r="FZI2" s="66"/>
      <c r="FZJ2" s="66"/>
      <c r="FZK2" s="66"/>
      <c r="FZL2" s="66"/>
      <c r="FZM2" s="66"/>
      <c r="FZN2" s="66"/>
      <c r="FZO2" s="66"/>
      <c r="FZP2" s="66"/>
      <c r="FZQ2" s="66"/>
      <c r="FZR2" s="66"/>
      <c r="FZS2" s="66"/>
      <c r="FZT2" s="66"/>
      <c r="FZU2" s="66"/>
      <c r="FZV2" s="66"/>
      <c r="FZW2" s="66"/>
      <c r="FZX2" s="66"/>
      <c r="FZY2" s="66"/>
      <c r="FZZ2" s="66"/>
      <c r="GAA2" s="66"/>
      <c r="GAB2" s="66"/>
      <c r="GAC2" s="66"/>
      <c r="GAD2" s="66"/>
      <c r="GAE2" s="66"/>
      <c r="GAF2" s="66"/>
      <c r="GAG2" s="66"/>
      <c r="GAH2" s="66"/>
      <c r="GAI2" s="66"/>
      <c r="GAJ2" s="66"/>
      <c r="GAK2" s="66"/>
      <c r="GAL2" s="66"/>
      <c r="GAM2" s="66"/>
      <c r="GAN2" s="66"/>
      <c r="GAO2" s="66"/>
      <c r="GAP2" s="66"/>
      <c r="GAQ2" s="66"/>
      <c r="GAR2" s="66"/>
      <c r="GAS2" s="66"/>
      <c r="GAT2" s="66"/>
      <c r="GAU2" s="66"/>
      <c r="GAV2" s="66"/>
      <c r="GAW2" s="66"/>
      <c r="GAX2" s="66"/>
      <c r="GAY2" s="66"/>
      <c r="GAZ2" s="66"/>
      <c r="GBA2" s="66"/>
      <c r="GBB2" s="66"/>
      <c r="GBC2" s="66"/>
      <c r="GBD2" s="66"/>
      <c r="GBE2" s="66"/>
      <c r="GBF2" s="66"/>
      <c r="GBG2" s="66"/>
      <c r="GBH2" s="66"/>
      <c r="GBI2" s="66"/>
      <c r="GBJ2" s="66"/>
      <c r="GBK2" s="66"/>
      <c r="GBL2" s="66"/>
      <c r="GBM2" s="66"/>
      <c r="GBN2" s="66"/>
      <c r="GBO2" s="66"/>
      <c r="GBP2" s="66"/>
      <c r="GBQ2" s="66"/>
      <c r="GBR2" s="66"/>
      <c r="GBS2" s="66"/>
      <c r="GBT2" s="66"/>
      <c r="GBU2" s="66"/>
      <c r="GBV2" s="66"/>
      <c r="GBW2" s="66"/>
      <c r="GBX2" s="66"/>
      <c r="GBY2" s="66"/>
      <c r="GBZ2" s="66"/>
      <c r="GCA2" s="66"/>
      <c r="GCB2" s="66"/>
      <c r="GCC2" s="66"/>
      <c r="GCD2" s="66"/>
      <c r="GCE2" s="66"/>
      <c r="GCF2" s="66"/>
      <c r="GCG2" s="66"/>
      <c r="GCH2" s="66"/>
      <c r="GCI2" s="66"/>
      <c r="GCJ2" s="66"/>
      <c r="GCK2" s="66"/>
      <c r="GCL2" s="66"/>
      <c r="GCM2" s="66"/>
      <c r="GCN2" s="66"/>
      <c r="GCO2" s="66"/>
      <c r="GCP2" s="66"/>
      <c r="GCQ2" s="66"/>
      <c r="GCR2" s="66"/>
      <c r="GCS2" s="66"/>
      <c r="GCT2" s="66"/>
      <c r="GCU2" s="66"/>
      <c r="GCV2" s="66"/>
      <c r="GCW2" s="66"/>
      <c r="GCX2" s="66"/>
      <c r="GCY2" s="66"/>
      <c r="GCZ2" s="66"/>
      <c r="GDA2" s="66"/>
      <c r="GDB2" s="66"/>
      <c r="GDC2" s="66"/>
      <c r="GDD2" s="66"/>
      <c r="GDE2" s="66"/>
      <c r="GDF2" s="66"/>
      <c r="GDG2" s="66"/>
      <c r="GDH2" s="66"/>
      <c r="GDI2" s="66"/>
      <c r="GDJ2" s="66"/>
      <c r="GDK2" s="66"/>
      <c r="GDL2" s="66"/>
      <c r="GDM2" s="66"/>
      <c r="GDN2" s="66"/>
      <c r="GDO2" s="66"/>
      <c r="GDP2" s="66"/>
      <c r="GDQ2" s="66"/>
      <c r="GDR2" s="66"/>
      <c r="GDS2" s="66"/>
      <c r="GDT2" s="66"/>
      <c r="GDU2" s="66"/>
      <c r="GDV2" s="66"/>
      <c r="GDW2" s="66"/>
      <c r="GDX2" s="66"/>
      <c r="GDY2" s="66"/>
      <c r="GDZ2" s="66"/>
      <c r="GEA2" s="66"/>
      <c r="GEB2" s="66"/>
      <c r="GEC2" s="66"/>
      <c r="GED2" s="66"/>
      <c r="GEE2" s="66"/>
      <c r="GEF2" s="66"/>
      <c r="GEG2" s="66"/>
      <c r="GEH2" s="66"/>
      <c r="GEI2" s="66"/>
      <c r="GEJ2" s="66"/>
      <c r="GEK2" s="66"/>
      <c r="GEL2" s="66"/>
      <c r="GEM2" s="66"/>
      <c r="GEN2" s="66"/>
      <c r="GEO2" s="66"/>
      <c r="GEP2" s="66"/>
      <c r="GEQ2" s="66"/>
      <c r="GER2" s="66"/>
      <c r="GES2" s="66"/>
      <c r="GET2" s="66"/>
      <c r="GEU2" s="66"/>
      <c r="GEV2" s="66"/>
      <c r="GEW2" s="66"/>
      <c r="GEX2" s="66"/>
      <c r="GEY2" s="66"/>
      <c r="GEZ2" s="66"/>
      <c r="GFA2" s="66"/>
      <c r="GFB2" s="66"/>
      <c r="GFC2" s="66"/>
      <c r="GFD2" s="66"/>
      <c r="GFE2" s="66"/>
      <c r="GFF2" s="66"/>
      <c r="GFG2" s="66"/>
      <c r="GFH2" s="66"/>
      <c r="GFI2" s="66"/>
      <c r="GFJ2" s="66"/>
      <c r="GFK2" s="66"/>
      <c r="GFL2" s="66"/>
      <c r="GFM2" s="66"/>
      <c r="GFN2" s="66"/>
      <c r="GFO2" s="66"/>
      <c r="GFP2" s="66"/>
      <c r="GFQ2" s="66"/>
      <c r="GFR2" s="66"/>
      <c r="GFS2" s="66"/>
      <c r="GFT2" s="66"/>
      <c r="GFU2" s="66"/>
      <c r="GFV2" s="66"/>
      <c r="GFW2" s="66"/>
      <c r="GFX2" s="66"/>
      <c r="GFY2" s="66"/>
      <c r="GFZ2" s="66"/>
      <c r="GGA2" s="66"/>
      <c r="GGB2" s="66"/>
      <c r="GGC2" s="66"/>
      <c r="GGD2" s="66"/>
      <c r="GGE2" s="66"/>
      <c r="GGF2" s="66"/>
      <c r="GGG2" s="66"/>
      <c r="GGH2" s="66"/>
      <c r="GGI2" s="66"/>
      <c r="GGJ2" s="66"/>
      <c r="GGK2" s="66"/>
      <c r="GGL2" s="66"/>
      <c r="GGM2" s="66"/>
      <c r="GGN2" s="66"/>
      <c r="GGO2" s="66"/>
      <c r="GGP2" s="66"/>
      <c r="GGQ2" s="66"/>
      <c r="GGR2" s="66"/>
      <c r="GGS2" s="66"/>
      <c r="GGT2" s="66"/>
      <c r="GGU2" s="66"/>
      <c r="GGV2" s="66"/>
      <c r="GGW2" s="66"/>
      <c r="GGX2" s="66"/>
      <c r="GGY2" s="66"/>
      <c r="GGZ2" s="66"/>
      <c r="GHA2" s="66"/>
      <c r="GHB2" s="66"/>
      <c r="GHC2" s="66"/>
      <c r="GHD2" s="66"/>
      <c r="GHE2" s="66"/>
      <c r="GHF2" s="66"/>
      <c r="GHG2" s="66"/>
      <c r="GHH2" s="66"/>
      <c r="GHI2" s="66"/>
      <c r="GHJ2" s="66"/>
      <c r="GHK2" s="66"/>
      <c r="GHL2" s="66"/>
      <c r="GHM2" s="66"/>
      <c r="GHN2" s="66"/>
      <c r="GHO2" s="66"/>
      <c r="GHP2" s="66"/>
      <c r="GHQ2" s="66"/>
      <c r="GHR2" s="66"/>
      <c r="GHS2" s="66"/>
      <c r="GHT2" s="66"/>
      <c r="GHU2" s="66"/>
      <c r="GHV2" s="66"/>
      <c r="GHW2" s="66"/>
      <c r="GHX2" s="66"/>
      <c r="GHY2" s="66"/>
      <c r="GHZ2" s="66"/>
      <c r="GIA2" s="66"/>
      <c r="GIB2" s="66"/>
      <c r="GIC2" s="66"/>
      <c r="GID2" s="66"/>
      <c r="GIE2" s="66"/>
      <c r="GIF2" s="66"/>
      <c r="GIG2" s="66"/>
      <c r="GIH2" s="66"/>
      <c r="GII2" s="66"/>
      <c r="GIJ2" s="66"/>
      <c r="GIK2" s="66"/>
      <c r="GIL2" s="66"/>
      <c r="GIM2" s="66"/>
      <c r="GIN2" s="66"/>
      <c r="GIO2" s="66"/>
      <c r="GIP2" s="66"/>
      <c r="GIQ2" s="66"/>
      <c r="GIR2" s="66"/>
      <c r="GIS2" s="66"/>
      <c r="GIT2" s="66"/>
      <c r="GIU2" s="66"/>
      <c r="GIV2" s="66"/>
      <c r="GIW2" s="66"/>
      <c r="GIX2" s="66"/>
      <c r="GIY2" s="66"/>
      <c r="GIZ2" s="66"/>
      <c r="GJA2" s="66"/>
      <c r="GJB2" s="66"/>
      <c r="GJC2" s="66"/>
      <c r="GJD2" s="66"/>
      <c r="GJE2" s="66"/>
      <c r="GJF2" s="66"/>
      <c r="GJG2" s="66"/>
      <c r="GJH2" s="66"/>
      <c r="GJI2" s="66"/>
      <c r="GJJ2" s="66"/>
      <c r="GJK2" s="66"/>
      <c r="GJL2" s="66"/>
      <c r="GJM2" s="66"/>
      <c r="GJN2" s="66"/>
      <c r="GJO2" s="66"/>
      <c r="GJP2" s="66"/>
      <c r="GJQ2" s="66"/>
      <c r="GJR2" s="66"/>
      <c r="GJS2" s="66"/>
      <c r="GJT2" s="66"/>
      <c r="GJU2" s="66"/>
      <c r="GJV2" s="66"/>
      <c r="GJW2" s="66"/>
      <c r="GJX2" s="66"/>
      <c r="GJY2" s="66"/>
      <c r="GJZ2" s="66"/>
      <c r="GKA2" s="66"/>
      <c r="GKB2" s="66"/>
      <c r="GKC2" s="66"/>
      <c r="GKD2" s="66"/>
      <c r="GKE2" s="66"/>
      <c r="GKF2" s="66"/>
      <c r="GKG2" s="66"/>
      <c r="GKH2" s="66"/>
      <c r="GKI2" s="66"/>
      <c r="GKJ2" s="66"/>
      <c r="GKK2" s="66"/>
      <c r="GKL2" s="66"/>
      <c r="GKM2" s="66"/>
      <c r="GKN2" s="66"/>
      <c r="GKO2" s="66"/>
      <c r="GKP2" s="66"/>
      <c r="GKQ2" s="66"/>
      <c r="GKR2" s="66"/>
      <c r="GKS2" s="66"/>
      <c r="GKT2" s="66"/>
      <c r="GKU2" s="66"/>
      <c r="GKV2" s="66"/>
      <c r="GKW2" s="66"/>
      <c r="GKX2" s="66"/>
      <c r="GKY2" s="66"/>
      <c r="GKZ2" s="66"/>
      <c r="GLA2" s="66"/>
      <c r="GLB2" s="66"/>
      <c r="GLC2" s="66"/>
      <c r="GLD2" s="66"/>
      <c r="GLE2" s="66"/>
      <c r="GLF2" s="66"/>
      <c r="GLG2" s="66"/>
      <c r="GLH2" s="66"/>
      <c r="GLI2" s="66"/>
      <c r="GLJ2" s="66"/>
      <c r="GLK2" s="66"/>
      <c r="GLL2" s="66"/>
      <c r="GLM2" s="66"/>
      <c r="GLN2" s="66"/>
      <c r="GLO2" s="66"/>
      <c r="GLP2" s="66"/>
      <c r="GLQ2" s="66"/>
      <c r="GLR2" s="66"/>
      <c r="GLS2" s="66"/>
      <c r="GLT2" s="66"/>
      <c r="GLU2" s="66"/>
      <c r="GLV2" s="66"/>
      <c r="GLW2" s="66"/>
      <c r="GLX2" s="66"/>
      <c r="GLY2" s="66"/>
      <c r="GLZ2" s="66"/>
      <c r="GMA2" s="66"/>
      <c r="GMB2" s="66"/>
      <c r="GMC2" s="66"/>
      <c r="GMD2" s="66"/>
      <c r="GME2" s="66"/>
      <c r="GMF2" s="66"/>
      <c r="GMG2" s="66"/>
      <c r="GMH2" s="66"/>
      <c r="GMI2" s="66"/>
      <c r="GMJ2" s="66"/>
      <c r="GMK2" s="66"/>
      <c r="GML2" s="66"/>
      <c r="GMM2" s="66"/>
      <c r="GMN2" s="66"/>
      <c r="GMO2" s="66"/>
      <c r="GMP2" s="66"/>
      <c r="GMQ2" s="66"/>
      <c r="GMR2" s="66"/>
      <c r="GMS2" s="66"/>
      <c r="GMT2" s="66"/>
      <c r="GMU2" s="66"/>
      <c r="GMV2" s="66"/>
      <c r="GMW2" s="66"/>
      <c r="GMX2" s="66"/>
      <c r="GMY2" s="66"/>
      <c r="GMZ2" s="66"/>
      <c r="GNA2" s="66"/>
      <c r="GNB2" s="66"/>
      <c r="GNC2" s="66"/>
      <c r="GND2" s="66"/>
      <c r="GNE2" s="66"/>
      <c r="GNF2" s="66"/>
      <c r="GNG2" s="66"/>
      <c r="GNH2" s="66"/>
      <c r="GNI2" s="66"/>
      <c r="GNJ2" s="66"/>
      <c r="GNK2" s="66"/>
      <c r="GNL2" s="66"/>
      <c r="GNM2" s="66"/>
      <c r="GNN2" s="66"/>
      <c r="GNO2" s="66"/>
      <c r="GNP2" s="66"/>
      <c r="GNQ2" s="66"/>
      <c r="GNR2" s="66"/>
      <c r="GNS2" s="66"/>
      <c r="GNT2" s="66"/>
      <c r="GNU2" s="66"/>
      <c r="GNV2" s="66"/>
      <c r="GNW2" s="66"/>
      <c r="GNX2" s="66"/>
      <c r="GNY2" s="66"/>
      <c r="GNZ2" s="66"/>
      <c r="GOA2" s="66"/>
      <c r="GOB2" s="66"/>
      <c r="GOC2" s="66"/>
      <c r="GOD2" s="66"/>
      <c r="GOE2" s="66"/>
      <c r="GOF2" s="66"/>
      <c r="GOG2" s="66"/>
      <c r="GOH2" s="66"/>
      <c r="GOI2" s="66"/>
      <c r="GOJ2" s="66"/>
      <c r="GOK2" s="66"/>
      <c r="GOL2" s="66"/>
      <c r="GOM2" s="66"/>
      <c r="GON2" s="66"/>
      <c r="GOO2" s="66"/>
      <c r="GOP2" s="66"/>
      <c r="GOQ2" s="66"/>
      <c r="GOR2" s="66"/>
      <c r="GOS2" s="66"/>
      <c r="GOT2" s="66"/>
      <c r="GOU2" s="66"/>
      <c r="GOV2" s="66"/>
      <c r="GOW2" s="66"/>
      <c r="GOX2" s="66"/>
      <c r="GOY2" s="66"/>
      <c r="GOZ2" s="66"/>
      <c r="GPA2" s="66"/>
      <c r="GPB2" s="66"/>
      <c r="GPC2" s="66"/>
      <c r="GPD2" s="66"/>
      <c r="GPE2" s="66"/>
      <c r="GPF2" s="66"/>
      <c r="GPG2" s="66"/>
      <c r="GPH2" s="66"/>
      <c r="GPI2" s="66"/>
      <c r="GPJ2" s="66"/>
      <c r="GPK2" s="66"/>
      <c r="GPL2" s="66"/>
      <c r="GPM2" s="66"/>
      <c r="GPN2" s="66"/>
      <c r="GPO2" s="66"/>
      <c r="GPP2" s="66"/>
      <c r="GPQ2" s="66"/>
      <c r="GPR2" s="66"/>
      <c r="GPS2" s="66"/>
      <c r="GPT2" s="66"/>
      <c r="GPU2" s="66"/>
      <c r="GPV2" s="66"/>
      <c r="GPW2" s="66"/>
      <c r="GPX2" s="66"/>
      <c r="GPY2" s="66"/>
      <c r="GPZ2" s="66"/>
      <c r="GQA2" s="66"/>
      <c r="GQB2" s="66"/>
      <c r="GQC2" s="66"/>
      <c r="GQD2" s="66"/>
      <c r="GQE2" s="66"/>
      <c r="GQF2" s="66"/>
      <c r="GQG2" s="66"/>
      <c r="GQH2" s="66"/>
      <c r="GQI2" s="66"/>
      <c r="GQJ2" s="66"/>
      <c r="GQK2" s="66"/>
      <c r="GQL2" s="66"/>
      <c r="GQM2" s="66"/>
      <c r="GQN2" s="66"/>
      <c r="GQO2" s="66"/>
      <c r="GQP2" s="66"/>
      <c r="GQQ2" s="66"/>
      <c r="GQR2" s="66"/>
      <c r="GQS2" s="66"/>
      <c r="GQT2" s="66"/>
      <c r="GQU2" s="66"/>
      <c r="GQV2" s="66"/>
      <c r="GQW2" s="66"/>
      <c r="GQX2" s="66"/>
      <c r="GQY2" s="66"/>
      <c r="GQZ2" s="66"/>
      <c r="GRA2" s="66"/>
      <c r="GRB2" s="66"/>
      <c r="GRC2" s="66"/>
      <c r="GRD2" s="66"/>
      <c r="GRE2" s="66"/>
      <c r="GRF2" s="66"/>
      <c r="GRG2" s="66"/>
      <c r="GRH2" s="66"/>
      <c r="GRI2" s="66"/>
      <c r="GRJ2" s="66"/>
      <c r="GRK2" s="66"/>
      <c r="GRL2" s="66"/>
      <c r="GRM2" s="66"/>
      <c r="GRN2" s="66"/>
      <c r="GRO2" s="66"/>
      <c r="GRP2" s="66"/>
      <c r="GRQ2" s="66"/>
      <c r="GRR2" s="66"/>
      <c r="GRS2" s="66"/>
      <c r="GRT2" s="66"/>
      <c r="GRU2" s="66"/>
      <c r="GRV2" s="66"/>
      <c r="GRW2" s="66"/>
      <c r="GRX2" s="66"/>
      <c r="GRY2" s="66"/>
      <c r="GRZ2" s="66"/>
      <c r="GSA2" s="66"/>
      <c r="GSB2" s="66"/>
      <c r="GSC2" s="66"/>
      <c r="GSD2" s="66"/>
      <c r="GSE2" s="66"/>
      <c r="GSF2" s="66"/>
      <c r="GSG2" s="66"/>
      <c r="GSH2" s="66"/>
      <c r="GSI2" s="66"/>
      <c r="GSJ2" s="66"/>
      <c r="GSK2" s="66"/>
      <c r="GSL2" s="66"/>
      <c r="GSM2" s="66"/>
      <c r="GSN2" s="66"/>
      <c r="GSO2" s="66"/>
      <c r="GSP2" s="66"/>
      <c r="GSQ2" s="66"/>
      <c r="GSR2" s="66"/>
      <c r="GSS2" s="66"/>
      <c r="GST2" s="66"/>
      <c r="GSU2" s="66"/>
      <c r="GSV2" s="66"/>
      <c r="GSW2" s="66"/>
      <c r="GSX2" s="66"/>
      <c r="GSY2" s="66"/>
      <c r="GSZ2" s="66"/>
      <c r="GTA2" s="66"/>
      <c r="GTB2" s="66"/>
      <c r="GTC2" s="66"/>
      <c r="GTD2" s="66"/>
      <c r="GTE2" s="66"/>
      <c r="GTF2" s="66"/>
      <c r="GTG2" s="66"/>
      <c r="GTH2" s="66"/>
      <c r="GTI2" s="66"/>
      <c r="GTJ2" s="66"/>
      <c r="GTK2" s="66"/>
      <c r="GTL2" s="66"/>
      <c r="GTM2" s="66"/>
      <c r="GTN2" s="66"/>
      <c r="GTO2" s="66"/>
      <c r="GTP2" s="66"/>
      <c r="GTQ2" s="66"/>
      <c r="GTR2" s="66"/>
      <c r="GTS2" s="66"/>
      <c r="GTT2" s="66"/>
      <c r="GTU2" s="66"/>
      <c r="GTV2" s="66"/>
      <c r="GTW2" s="66"/>
      <c r="GTX2" s="66"/>
      <c r="GTY2" s="66"/>
      <c r="GTZ2" s="66"/>
      <c r="GUA2" s="66"/>
      <c r="GUB2" s="66"/>
      <c r="GUC2" s="66"/>
      <c r="GUD2" s="66"/>
      <c r="GUE2" s="66"/>
      <c r="GUF2" s="66"/>
      <c r="GUG2" s="66"/>
      <c r="GUH2" s="66"/>
      <c r="GUI2" s="66"/>
      <c r="GUJ2" s="66"/>
      <c r="GUK2" s="66"/>
      <c r="GUL2" s="66"/>
      <c r="GUM2" s="66"/>
      <c r="GUN2" s="66"/>
      <c r="GUO2" s="66"/>
      <c r="GUP2" s="66"/>
      <c r="GUQ2" s="66"/>
      <c r="GUR2" s="66"/>
      <c r="GUS2" s="66"/>
      <c r="GUT2" s="66"/>
      <c r="GUU2" s="66"/>
      <c r="GUV2" s="66"/>
      <c r="GUW2" s="66"/>
      <c r="GUX2" s="66"/>
      <c r="GUY2" s="66"/>
      <c r="GUZ2" s="66"/>
      <c r="GVA2" s="66"/>
      <c r="GVB2" s="66"/>
      <c r="GVC2" s="66"/>
      <c r="GVD2" s="66"/>
      <c r="GVE2" s="66"/>
      <c r="GVF2" s="66"/>
      <c r="GVG2" s="66"/>
      <c r="GVH2" s="66"/>
      <c r="GVI2" s="66"/>
      <c r="GVJ2" s="66"/>
      <c r="GVK2" s="66"/>
      <c r="GVL2" s="66"/>
      <c r="GVM2" s="66"/>
      <c r="GVN2" s="66"/>
      <c r="GVO2" s="66"/>
      <c r="GVP2" s="66"/>
      <c r="GVQ2" s="66"/>
      <c r="GVR2" s="66"/>
      <c r="GVS2" s="66"/>
      <c r="GVT2" s="66"/>
      <c r="GVU2" s="66"/>
      <c r="GVV2" s="66"/>
      <c r="GVW2" s="66"/>
      <c r="GVX2" s="66"/>
      <c r="GVY2" s="66"/>
      <c r="GVZ2" s="66"/>
      <c r="GWA2" s="66"/>
      <c r="GWB2" s="66"/>
      <c r="GWC2" s="66"/>
      <c r="GWD2" s="66"/>
      <c r="GWE2" s="66"/>
      <c r="GWF2" s="66"/>
      <c r="GWG2" s="66"/>
      <c r="GWH2" s="66"/>
      <c r="GWI2" s="66"/>
      <c r="GWJ2" s="66"/>
      <c r="GWK2" s="66"/>
      <c r="GWL2" s="66"/>
      <c r="GWM2" s="66"/>
      <c r="GWN2" s="66"/>
      <c r="GWO2" s="66"/>
      <c r="GWP2" s="66"/>
      <c r="GWQ2" s="66"/>
      <c r="GWR2" s="66"/>
      <c r="GWS2" s="66"/>
      <c r="GWT2" s="66"/>
      <c r="GWU2" s="66"/>
      <c r="GWV2" s="66"/>
      <c r="GWW2" s="66"/>
      <c r="GWX2" s="66"/>
      <c r="GWY2" s="66"/>
      <c r="GWZ2" s="66"/>
      <c r="GXA2" s="66"/>
      <c r="GXB2" s="66"/>
      <c r="GXC2" s="66"/>
      <c r="GXD2" s="66"/>
      <c r="GXE2" s="66"/>
      <c r="GXF2" s="66"/>
      <c r="GXG2" s="66"/>
      <c r="GXH2" s="66"/>
      <c r="GXI2" s="66"/>
      <c r="GXJ2" s="66"/>
      <c r="GXK2" s="66"/>
      <c r="GXL2" s="66"/>
      <c r="GXM2" s="66"/>
      <c r="GXN2" s="66"/>
      <c r="GXO2" s="66"/>
      <c r="GXP2" s="66"/>
      <c r="GXQ2" s="66"/>
      <c r="GXR2" s="66"/>
      <c r="GXS2" s="66"/>
      <c r="GXT2" s="66"/>
      <c r="GXU2" s="66"/>
      <c r="GXV2" s="66"/>
      <c r="GXW2" s="66"/>
      <c r="GXX2" s="66"/>
      <c r="GXY2" s="66"/>
      <c r="GXZ2" s="66"/>
      <c r="GYA2" s="66"/>
      <c r="GYB2" s="66"/>
      <c r="GYC2" s="66"/>
      <c r="GYD2" s="66"/>
      <c r="GYE2" s="66"/>
      <c r="GYF2" s="66"/>
      <c r="GYG2" s="66"/>
      <c r="GYH2" s="66"/>
      <c r="GYI2" s="66"/>
      <c r="GYJ2" s="66"/>
      <c r="GYK2" s="66"/>
      <c r="GYL2" s="66"/>
      <c r="GYM2" s="66"/>
      <c r="GYN2" s="66"/>
      <c r="GYO2" s="66"/>
      <c r="GYP2" s="66"/>
      <c r="GYQ2" s="66"/>
      <c r="GYR2" s="66"/>
      <c r="GYS2" s="66"/>
      <c r="GYT2" s="66"/>
      <c r="GYU2" s="66"/>
      <c r="GYV2" s="66"/>
      <c r="GYW2" s="66"/>
      <c r="GYX2" s="66"/>
      <c r="GYY2" s="66"/>
      <c r="GYZ2" s="66"/>
      <c r="GZA2" s="66"/>
      <c r="GZB2" s="66"/>
      <c r="GZC2" s="66"/>
      <c r="GZD2" s="66"/>
      <c r="GZE2" s="66"/>
      <c r="GZF2" s="66"/>
      <c r="GZG2" s="66"/>
      <c r="GZH2" s="66"/>
      <c r="GZI2" s="66"/>
      <c r="GZJ2" s="66"/>
      <c r="GZK2" s="66"/>
      <c r="GZL2" s="66"/>
      <c r="GZM2" s="66"/>
      <c r="GZN2" s="66"/>
      <c r="GZO2" s="66"/>
      <c r="GZP2" s="66"/>
      <c r="GZQ2" s="66"/>
      <c r="GZR2" s="66"/>
      <c r="GZS2" s="66"/>
      <c r="GZT2" s="66"/>
      <c r="GZU2" s="66"/>
      <c r="GZV2" s="66"/>
      <c r="GZW2" s="66"/>
      <c r="GZX2" s="66"/>
      <c r="GZY2" s="66"/>
      <c r="GZZ2" s="66"/>
      <c r="HAA2" s="66"/>
      <c r="HAB2" s="66"/>
      <c r="HAC2" s="66"/>
      <c r="HAD2" s="66"/>
      <c r="HAE2" s="66"/>
      <c r="HAF2" s="66"/>
      <c r="HAG2" s="66"/>
      <c r="HAH2" s="66"/>
      <c r="HAI2" s="66"/>
      <c r="HAJ2" s="66"/>
      <c r="HAK2" s="66"/>
      <c r="HAL2" s="66"/>
      <c r="HAM2" s="66"/>
      <c r="HAN2" s="66"/>
      <c r="HAO2" s="66"/>
      <c r="HAP2" s="66"/>
      <c r="HAQ2" s="66"/>
      <c r="HAR2" s="66"/>
      <c r="HAS2" s="66"/>
      <c r="HAT2" s="66"/>
      <c r="HAU2" s="66"/>
      <c r="HAV2" s="66"/>
      <c r="HAW2" s="66"/>
      <c r="HAX2" s="66"/>
      <c r="HAY2" s="66"/>
      <c r="HAZ2" s="66"/>
      <c r="HBA2" s="66"/>
      <c r="HBB2" s="66"/>
      <c r="HBC2" s="66"/>
      <c r="HBD2" s="66"/>
      <c r="HBE2" s="66"/>
      <c r="HBF2" s="66"/>
      <c r="HBG2" s="66"/>
      <c r="HBH2" s="66"/>
      <c r="HBI2" s="66"/>
      <c r="HBJ2" s="66"/>
      <c r="HBK2" s="66"/>
      <c r="HBL2" s="66"/>
      <c r="HBM2" s="66"/>
      <c r="HBN2" s="66"/>
      <c r="HBO2" s="66"/>
      <c r="HBP2" s="66"/>
      <c r="HBQ2" s="66"/>
      <c r="HBR2" s="66"/>
      <c r="HBS2" s="66"/>
      <c r="HBT2" s="66"/>
      <c r="HBU2" s="66"/>
      <c r="HBV2" s="66"/>
      <c r="HBW2" s="66"/>
      <c r="HBX2" s="66"/>
      <c r="HBY2" s="66"/>
      <c r="HBZ2" s="66"/>
      <c r="HCA2" s="66"/>
      <c r="HCB2" s="66"/>
      <c r="HCC2" s="66"/>
      <c r="HCD2" s="66"/>
      <c r="HCE2" s="66"/>
      <c r="HCF2" s="66"/>
      <c r="HCG2" s="66"/>
      <c r="HCH2" s="66"/>
      <c r="HCI2" s="66"/>
      <c r="HCJ2" s="66"/>
      <c r="HCK2" s="66"/>
      <c r="HCL2" s="66"/>
      <c r="HCM2" s="66"/>
      <c r="HCN2" s="66"/>
      <c r="HCO2" s="66"/>
      <c r="HCP2" s="66"/>
      <c r="HCQ2" s="66"/>
      <c r="HCR2" s="66"/>
      <c r="HCS2" s="66"/>
      <c r="HCT2" s="66"/>
      <c r="HCU2" s="66"/>
      <c r="HCV2" s="66"/>
      <c r="HCW2" s="66"/>
      <c r="HCX2" s="66"/>
      <c r="HCY2" s="66"/>
      <c r="HCZ2" s="66"/>
      <c r="HDA2" s="66"/>
      <c r="HDB2" s="66"/>
      <c r="HDC2" s="66"/>
      <c r="HDD2" s="66"/>
      <c r="HDE2" s="66"/>
      <c r="HDF2" s="66"/>
      <c r="HDG2" s="66"/>
      <c r="HDH2" s="66"/>
      <c r="HDI2" s="66"/>
      <c r="HDJ2" s="66"/>
      <c r="HDK2" s="66"/>
      <c r="HDL2" s="66"/>
      <c r="HDM2" s="66"/>
      <c r="HDN2" s="66"/>
      <c r="HDO2" s="66"/>
      <c r="HDP2" s="66"/>
      <c r="HDQ2" s="66"/>
      <c r="HDR2" s="66"/>
      <c r="HDS2" s="66"/>
      <c r="HDT2" s="66"/>
      <c r="HDU2" s="66"/>
      <c r="HDV2" s="66"/>
      <c r="HDW2" s="66"/>
      <c r="HDX2" s="66"/>
      <c r="HDY2" s="66"/>
      <c r="HDZ2" s="66"/>
      <c r="HEA2" s="66"/>
      <c r="HEB2" s="66"/>
      <c r="HEC2" s="66"/>
      <c r="HED2" s="66"/>
      <c r="HEE2" s="66"/>
      <c r="HEF2" s="66"/>
      <c r="HEG2" s="66"/>
      <c r="HEH2" s="66"/>
      <c r="HEI2" s="66"/>
      <c r="HEJ2" s="66"/>
      <c r="HEK2" s="66"/>
      <c r="HEL2" s="66"/>
      <c r="HEM2" s="66"/>
      <c r="HEN2" s="66"/>
      <c r="HEO2" s="66"/>
      <c r="HEP2" s="66"/>
      <c r="HEQ2" s="66"/>
      <c r="HER2" s="66"/>
      <c r="HES2" s="66"/>
      <c r="HET2" s="66"/>
      <c r="HEU2" s="66"/>
      <c r="HEV2" s="66"/>
      <c r="HEW2" s="66"/>
      <c r="HEX2" s="66"/>
      <c r="HEY2" s="66"/>
      <c r="HEZ2" s="66"/>
      <c r="HFA2" s="66"/>
      <c r="HFB2" s="66"/>
      <c r="HFC2" s="66"/>
      <c r="HFD2" s="66"/>
      <c r="HFE2" s="66"/>
      <c r="HFF2" s="66"/>
      <c r="HFG2" s="66"/>
      <c r="HFH2" s="66"/>
      <c r="HFI2" s="66"/>
      <c r="HFJ2" s="66"/>
      <c r="HFK2" s="66"/>
      <c r="HFL2" s="66"/>
      <c r="HFM2" s="66"/>
      <c r="HFN2" s="66"/>
      <c r="HFO2" s="66"/>
      <c r="HFP2" s="66"/>
      <c r="HFQ2" s="66"/>
      <c r="HFR2" s="66"/>
      <c r="HFS2" s="66"/>
      <c r="HFT2" s="66"/>
      <c r="HFU2" s="66"/>
      <c r="HFV2" s="66"/>
      <c r="HFW2" s="66"/>
      <c r="HFX2" s="66"/>
      <c r="HFY2" s="66"/>
      <c r="HFZ2" s="66"/>
      <c r="HGA2" s="66"/>
      <c r="HGB2" s="66"/>
      <c r="HGC2" s="66"/>
      <c r="HGD2" s="66"/>
      <c r="HGE2" s="66"/>
      <c r="HGF2" s="66"/>
      <c r="HGG2" s="66"/>
      <c r="HGH2" s="66"/>
      <c r="HGI2" s="66"/>
      <c r="HGJ2" s="66"/>
      <c r="HGK2" s="66"/>
      <c r="HGL2" s="66"/>
      <c r="HGM2" s="66"/>
      <c r="HGN2" s="66"/>
      <c r="HGO2" s="66"/>
      <c r="HGP2" s="66"/>
      <c r="HGQ2" s="66"/>
      <c r="HGR2" s="66"/>
      <c r="HGS2" s="66"/>
      <c r="HGT2" s="66"/>
      <c r="HGU2" s="66"/>
      <c r="HGV2" s="66"/>
      <c r="HGW2" s="66"/>
      <c r="HGX2" s="66"/>
      <c r="HGY2" s="66"/>
      <c r="HGZ2" s="66"/>
      <c r="HHA2" s="66"/>
      <c r="HHB2" s="66"/>
      <c r="HHC2" s="66"/>
      <c r="HHD2" s="66"/>
      <c r="HHE2" s="66"/>
      <c r="HHF2" s="66"/>
      <c r="HHG2" s="66"/>
      <c r="HHH2" s="66"/>
      <c r="HHI2" s="66"/>
      <c r="HHJ2" s="66"/>
      <c r="HHK2" s="66"/>
      <c r="HHL2" s="66"/>
      <c r="HHM2" s="66"/>
      <c r="HHN2" s="66"/>
      <c r="HHO2" s="66"/>
      <c r="HHP2" s="66"/>
      <c r="HHQ2" s="66"/>
      <c r="HHR2" s="66"/>
      <c r="HHS2" s="66"/>
      <c r="HHT2" s="66"/>
      <c r="HHU2" s="66"/>
      <c r="HHV2" s="66"/>
      <c r="HHW2" s="66"/>
      <c r="HHX2" s="66"/>
      <c r="HHY2" s="66"/>
      <c r="HHZ2" s="66"/>
      <c r="HIA2" s="66"/>
      <c r="HIB2" s="66"/>
      <c r="HIC2" s="66"/>
      <c r="HID2" s="66"/>
      <c r="HIE2" s="66"/>
      <c r="HIF2" s="66"/>
      <c r="HIG2" s="66"/>
      <c r="HIH2" s="66"/>
      <c r="HII2" s="66"/>
      <c r="HIJ2" s="66"/>
      <c r="HIK2" s="66"/>
      <c r="HIL2" s="66"/>
      <c r="HIM2" s="66"/>
      <c r="HIN2" s="66"/>
      <c r="HIO2" s="66"/>
      <c r="HIP2" s="66"/>
      <c r="HIQ2" s="66"/>
      <c r="HIR2" s="66"/>
      <c r="HIS2" s="66"/>
      <c r="HIT2" s="66"/>
      <c r="HIU2" s="66"/>
      <c r="HIV2" s="66"/>
      <c r="HIW2" s="66"/>
      <c r="HIX2" s="66"/>
      <c r="HIY2" s="66"/>
      <c r="HIZ2" s="66"/>
      <c r="HJA2" s="66"/>
      <c r="HJB2" s="66"/>
      <c r="HJC2" s="66"/>
      <c r="HJD2" s="66"/>
      <c r="HJE2" s="66"/>
      <c r="HJF2" s="66"/>
      <c r="HJG2" s="66"/>
      <c r="HJH2" s="66"/>
      <c r="HJI2" s="66"/>
      <c r="HJJ2" s="66"/>
      <c r="HJK2" s="66"/>
      <c r="HJL2" s="66"/>
      <c r="HJM2" s="66"/>
      <c r="HJN2" s="66"/>
      <c r="HJO2" s="66"/>
      <c r="HJP2" s="66"/>
      <c r="HJQ2" s="66"/>
      <c r="HJR2" s="66"/>
      <c r="HJS2" s="66"/>
      <c r="HJT2" s="66"/>
      <c r="HJU2" s="66"/>
      <c r="HJV2" s="66"/>
      <c r="HJW2" s="66"/>
      <c r="HJX2" s="66"/>
      <c r="HJY2" s="66"/>
      <c r="HJZ2" s="66"/>
      <c r="HKA2" s="66"/>
      <c r="HKB2" s="66"/>
      <c r="HKC2" s="66"/>
      <c r="HKD2" s="66"/>
      <c r="HKE2" s="66"/>
      <c r="HKF2" s="66"/>
      <c r="HKG2" s="66"/>
      <c r="HKH2" s="66"/>
      <c r="HKI2" s="66"/>
      <c r="HKJ2" s="66"/>
      <c r="HKK2" s="66"/>
      <c r="HKL2" s="66"/>
      <c r="HKM2" s="66"/>
      <c r="HKN2" s="66"/>
      <c r="HKO2" s="66"/>
      <c r="HKP2" s="66"/>
      <c r="HKQ2" s="66"/>
      <c r="HKR2" s="66"/>
      <c r="HKS2" s="66"/>
      <c r="HKT2" s="66"/>
      <c r="HKU2" s="66"/>
      <c r="HKV2" s="66"/>
      <c r="HKW2" s="66"/>
      <c r="HKX2" s="66"/>
      <c r="HKY2" s="66"/>
      <c r="HKZ2" s="66"/>
      <c r="HLA2" s="66"/>
      <c r="HLB2" s="66"/>
      <c r="HLC2" s="66"/>
      <c r="HLD2" s="66"/>
      <c r="HLE2" s="66"/>
      <c r="HLF2" s="66"/>
      <c r="HLG2" s="66"/>
      <c r="HLH2" s="66"/>
      <c r="HLI2" s="66"/>
      <c r="HLJ2" s="66"/>
      <c r="HLK2" s="66"/>
      <c r="HLL2" s="66"/>
      <c r="HLM2" s="66"/>
      <c r="HLN2" s="66"/>
      <c r="HLO2" s="66"/>
      <c r="HLP2" s="66"/>
      <c r="HLQ2" s="66"/>
      <c r="HLR2" s="66"/>
      <c r="HLS2" s="66"/>
      <c r="HLT2" s="66"/>
      <c r="HLU2" s="66"/>
      <c r="HLV2" s="66"/>
      <c r="HLW2" s="66"/>
      <c r="HLX2" s="66"/>
      <c r="HLY2" s="66"/>
      <c r="HLZ2" s="66"/>
      <c r="HMA2" s="66"/>
      <c r="HMB2" s="66"/>
      <c r="HMC2" s="66"/>
      <c r="HMD2" s="66"/>
      <c r="HME2" s="66"/>
      <c r="HMF2" s="66"/>
      <c r="HMG2" s="66"/>
      <c r="HMH2" s="66"/>
      <c r="HMI2" s="66"/>
      <c r="HMJ2" s="66"/>
      <c r="HMK2" s="66"/>
      <c r="HML2" s="66"/>
      <c r="HMM2" s="66"/>
      <c r="HMN2" s="66"/>
      <c r="HMO2" s="66"/>
      <c r="HMP2" s="66"/>
      <c r="HMQ2" s="66"/>
      <c r="HMR2" s="66"/>
      <c r="HMS2" s="66"/>
      <c r="HMT2" s="66"/>
      <c r="HMU2" s="66"/>
      <c r="HMV2" s="66"/>
      <c r="HMW2" s="66"/>
      <c r="HMX2" s="66"/>
      <c r="HMY2" s="66"/>
      <c r="HMZ2" s="66"/>
      <c r="HNA2" s="66"/>
      <c r="HNB2" s="66"/>
      <c r="HNC2" s="66"/>
      <c r="HND2" s="66"/>
      <c r="HNE2" s="66"/>
      <c r="HNF2" s="66"/>
      <c r="HNG2" s="66"/>
      <c r="HNH2" s="66"/>
      <c r="HNI2" s="66"/>
      <c r="HNJ2" s="66"/>
      <c r="HNK2" s="66"/>
      <c r="HNL2" s="66"/>
      <c r="HNM2" s="66"/>
      <c r="HNN2" s="66"/>
      <c r="HNO2" s="66"/>
      <c r="HNP2" s="66"/>
      <c r="HNQ2" s="66"/>
      <c r="HNR2" s="66"/>
      <c r="HNS2" s="66"/>
      <c r="HNT2" s="66"/>
      <c r="HNU2" s="66"/>
      <c r="HNV2" s="66"/>
      <c r="HNW2" s="66"/>
      <c r="HNX2" s="66"/>
      <c r="HNY2" s="66"/>
      <c r="HNZ2" s="66"/>
      <c r="HOA2" s="66"/>
      <c r="HOB2" s="66"/>
      <c r="HOC2" s="66"/>
      <c r="HOD2" s="66"/>
      <c r="HOE2" s="66"/>
      <c r="HOF2" s="66"/>
      <c r="HOG2" s="66"/>
      <c r="HOH2" s="66"/>
      <c r="HOI2" s="66"/>
      <c r="HOJ2" s="66"/>
      <c r="HOK2" s="66"/>
      <c r="HOL2" s="66"/>
      <c r="HOM2" s="66"/>
      <c r="HON2" s="66"/>
      <c r="HOO2" s="66"/>
      <c r="HOP2" s="66"/>
      <c r="HOQ2" s="66"/>
      <c r="HOR2" s="66"/>
      <c r="HOS2" s="66"/>
      <c r="HOT2" s="66"/>
      <c r="HOU2" s="66"/>
      <c r="HOV2" s="66"/>
      <c r="HOW2" s="66"/>
      <c r="HOX2" s="66"/>
      <c r="HOY2" s="66"/>
      <c r="HOZ2" s="66"/>
      <c r="HPA2" s="66"/>
      <c r="HPB2" s="66"/>
      <c r="HPC2" s="66"/>
      <c r="HPD2" s="66"/>
      <c r="HPE2" s="66"/>
      <c r="HPF2" s="66"/>
      <c r="HPG2" s="66"/>
      <c r="HPH2" s="66"/>
      <c r="HPI2" s="66"/>
      <c r="HPJ2" s="66"/>
      <c r="HPK2" s="66"/>
      <c r="HPL2" s="66"/>
      <c r="HPM2" s="66"/>
      <c r="HPN2" s="66"/>
      <c r="HPO2" s="66"/>
      <c r="HPP2" s="66"/>
      <c r="HPQ2" s="66"/>
      <c r="HPR2" s="66"/>
      <c r="HPS2" s="66"/>
      <c r="HPT2" s="66"/>
      <c r="HPU2" s="66"/>
      <c r="HPV2" s="66"/>
      <c r="HPW2" s="66"/>
      <c r="HPX2" s="66"/>
      <c r="HPY2" s="66"/>
      <c r="HPZ2" s="66"/>
      <c r="HQA2" s="66"/>
      <c r="HQB2" s="66"/>
      <c r="HQC2" s="66"/>
      <c r="HQD2" s="66"/>
      <c r="HQE2" s="66"/>
      <c r="HQF2" s="66"/>
      <c r="HQG2" s="66"/>
      <c r="HQH2" s="66"/>
      <c r="HQI2" s="66"/>
      <c r="HQJ2" s="66"/>
      <c r="HQK2" s="66"/>
      <c r="HQL2" s="66"/>
      <c r="HQM2" s="66"/>
      <c r="HQN2" s="66"/>
      <c r="HQO2" s="66"/>
      <c r="HQP2" s="66"/>
      <c r="HQQ2" s="66"/>
      <c r="HQR2" s="66"/>
      <c r="HQS2" s="66"/>
      <c r="HQT2" s="66"/>
      <c r="HQU2" s="66"/>
      <c r="HQV2" s="66"/>
      <c r="HQW2" s="66"/>
      <c r="HQX2" s="66"/>
      <c r="HQY2" s="66"/>
      <c r="HQZ2" s="66"/>
      <c r="HRA2" s="66"/>
      <c r="HRB2" s="66"/>
      <c r="HRC2" s="66"/>
      <c r="HRD2" s="66"/>
      <c r="HRE2" s="66"/>
      <c r="HRF2" s="66"/>
      <c r="HRG2" s="66"/>
      <c r="HRH2" s="66"/>
      <c r="HRI2" s="66"/>
      <c r="HRJ2" s="66"/>
      <c r="HRK2" s="66"/>
      <c r="HRL2" s="66"/>
      <c r="HRM2" s="66"/>
      <c r="HRN2" s="66"/>
      <c r="HRO2" s="66"/>
      <c r="HRP2" s="66"/>
      <c r="HRQ2" s="66"/>
      <c r="HRR2" s="66"/>
      <c r="HRS2" s="66"/>
      <c r="HRT2" s="66"/>
      <c r="HRU2" s="66"/>
      <c r="HRV2" s="66"/>
      <c r="HRW2" s="66"/>
      <c r="HRX2" s="66"/>
      <c r="HRY2" s="66"/>
      <c r="HRZ2" s="66"/>
      <c r="HSA2" s="66"/>
      <c r="HSB2" s="66"/>
      <c r="HSC2" s="66"/>
      <c r="HSD2" s="66"/>
      <c r="HSE2" s="66"/>
      <c r="HSF2" s="66"/>
      <c r="HSG2" s="66"/>
      <c r="HSH2" s="66"/>
      <c r="HSI2" s="66"/>
      <c r="HSJ2" s="66"/>
      <c r="HSK2" s="66"/>
      <c r="HSL2" s="66"/>
      <c r="HSM2" s="66"/>
      <c r="HSN2" s="66"/>
      <c r="HSO2" s="66"/>
      <c r="HSP2" s="66"/>
      <c r="HSQ2" s="66"/>
      <c r="HSR2" s="66"/>
      <c r="HSS2" s="66"/>
      <c r="HST2" s="66"/>
      <c r="HSU2" s="66"/>
      <c r="HSV2" s="66"/>
      <c r="HSW2" s="66"/>
      <c r="HSX2" s="66"/>
      <c r="HSY2" s="66"/>
      <c r="HSZ2" s="66"/>
      <c r="HTA2" s="66"/>
      <c r="HTB2" s="66"/>
      <c r="HTC2" s="66"/>
      <c r="HTD2" s="66"/>
      <c r="HTE2" s="66"/>
      <c r="HTF2" s="66"/>
      <c r="HTG2" s="66"/>
      <c r="HTH2" s="66"/>
      <c r="HTI2" s="66"/>
      <c r="HTJ2" s="66"/>
      <c r="HTK2" s="66"/>
      <c r="HTL2" s="66"/>
      <c r="HTM2" s="66"/>
      <c r="HTN2" s="66"/>
      <c r="HTO2" s="66"/>
      <c r="HTP2" s="66"/>
      <c r="HTQ2" s="66"/>
      <c r="HTR2" s="66"/>
      <c r="HTS2" s="66"/>
      <c r="HTT2" s="66"/>
      <c r="HTU2" s="66"/>
      <c r="HTV2" s="66"/>
      <c r="HTW2" s="66"/>
      <c r="HTX2" s="66"/>
      <c r="HTY2" s="66"/>
      <c r="HTZ2" s="66"/>
      <c r="HUA2" s="66"/>
      <c r="HUB2" s="66"/>
      <c r="HUC2" s="66"/>
      <c r="HUD2" s="66"/>
      <c r="HUE2" s="66"/>
      <c r="HUF2" s="66"/>
      <c r="HUG2" s="66"/>
      <c r="HUH2" s="66"/>
      <c r="HUI2" s="66"/>
      <c r="HUJ2" s="66"/>
      <c r="HUK2" s="66"/>
      <c r="HUL2" s="66"/>
      <c r="HUM2" s="66"/>
      <c r="HUN2" s="66"/>
      <c r="HUO2" s="66"/>
      <c r="HUP2" s="66"/>
      <c r="HUQ2" s="66"/>
      <c r="HUR2" s="66"/>
      <c r="HUS2" s="66"/>
      <c r="HUT2" s="66"/>
      <c r="HUU2" s="66"/>
      <c r="HUV2" s="66"/>
      <c r="HUW2" s="66"/>
      <c r="HUX2" s="66"/>
      <c r="HUY2" s="66"/>
      <c r="HUZ2" s="66"/>
      <c r="HVA2" s="66"/>
      <c r="HVB2" s="66"/>
      <c r="HVC2" s="66"/>
      <c r="HVD2" s="66"/>
      <c r="HVE2" s="66"/>
      <c r="HVF2" s="66"/>
      <c r="HVG2" s="66"/>
      <c r="HVH2" s="66"/>
      <c r="HVI2" s="66"/>
      <c r="HVJ2" s="66"/>
      <c r="HVK2" s="66"/>
      <c r="HVL2" s="66"/>
      <c r="HVM2" s="66"/>
      <c r="HVN2" s="66"/>
      <c r="HVO2" s="66"/>
      <c r="HVP2" s="66"/>
      <c r="HVQ2" s="66"/>
      <c r="HVR2" s="66"/>
      <c r="HVS2" s="66"/>
      <c r="HVT2" s="66"/>
      <c r="HVU2" s="66"/>
      <c r="HVV2" s="66"/>
      <c r="HVW2" s="66"/>
      <c r="HVX2" s="66"/>
      <c r="HVY2" s="66"/>
      <c r="HVZ2" s="66"/>
      <c r="HWA2" s="66"/>
      <c r="HWB2" s="66"/>
      <c r="HWC2" s="66"/>
      <c r="HWD2" s="66"/>
      <c r="HWE2" s="66"/>
      <c r="HWF2" s="66"/>
      <c r="HWG2" s="66"/>
      <c r="HWH2" s="66"/>
      <c r="HWI2" s="66"/>
      <c r="HWJ2" s="66"/>
      <c r="HWK2" s="66"/>
      <c r="HWL2" s="66"/>
      <c r="HWM2" s="66"/>
      <c r="HWN2" s="66"/>
      <c r="HWO2" s="66"/>
      <c r="HWP2" s="66"/>
      <c r="HWQ2" s="66"/>
      <c r="HWR2" s="66"/>
      <c r="HWS2" s="66"/>
      <c r="HWT2" s="66"/>
      <c r="HWU2" s="66"/>
      <c r="HWV2" s="66"/>
      <c r="HWW2" s="66"/>
      <c r="HWX2" s="66"/>
      <c r="HWY2" s="66"/>
      <c r="HWZ2" s="66"/>
      <c r="HXA2" s="66"/>
      <c r="HXB2" s="66"/>
      <c r="HXC2" s="66"/>
      <c r="HXD2" s="66"/>
      <c r="HXE2" s="66"/>
      <c r="HXF2" s="66"/>
      <c r="HXG2" s="66"/>
      <c r="HXH2" s="66"/>
      <c r="HXI2" s="66"/>
      <c r="HXJ2" s="66"/>
      <c r="HXK2" s="66"/>
      <c r="HXL2" s="66"/>
      <c r="HXM2" s="66"/>
      <c r="HXN2" s="66"/>
      <c r="HXO2" s="66"/>
      <c r="HXP2" s="66"/>
      <c r="HXQ2" s="66"/>
      <c r="HXR2" s="66"/>
      <c r="HXS2" s="66"/>
      <c r="HXT2" s="66"/>
      <c r="HXU2" s="66"/>
      <c r="HXV2" s="66"/>
      <c r="HXW2" s="66"/>
      <c r="HXX2" s="66"/>
      <c r="HXY2" s="66"/>
      <c r="HXZ2" s="66"/>
      <c r="HYA2" s="66"/>
      <c r="HYB2" s="66"/>
      <c r="HYC2" s="66"/>
      <c r="HYD2" s="66"/>
      <c r="HYE2" s="66"/>
      <c r="HYF2" s="66"/>
      <c r="HYG2" s="66"/>
      <c r="HYH2" s="66"/>
      <c r="HYI2" s="66"/>
      <c r="HYJ2" s="66"/>
      <c r="HYK2" s="66"/>
      <c r="HYL2" s="66"/>
      <c r="HYM2" s="66"/>
      <c r="HYN2" s="66"/>
      <c r="HYO2" s="66"/>
      <c r="HYP2" s="66"/>
      <c r="HYQ2" s="66"/>
      <c r="HYR2" s="66"/>
      <c r="HYS2" s="66"/>
      <c r="HYT2" s="66"/>
      <c r="HYU2" s="66"/>
      <c r="HYV2" s="66"/>
      <c r="HYW2" s="66"/>
      <c r="HYX2" s="66"/>
      <c r="HYY2" s="66"/>
      <c r="HYZ2" s="66"/>
      <c r="HZA2" s="66"/>
      <c r="HZB2" s="66"/>
      <c r="HZC2" s="66"/>
      <c r="HZD2" s="66"/>
      <c r="HZE2" s="66"/>
      <c r="HZF2" s="66"/>
      <c r="HZG2" s="66"/>
      <c r="HZH2" s="66"/>
      <c r="HZI2" s="66"/>
      <c r="HZJ2" s="66"/>
      <c r="HZK2" s="66"/>
      <c r="HZL2" s="66"/>
      <c r="HZM2" s="66"/>
      <c r="HZN2" s="66"/>
      <c r="HZO2" s="66"/>
      <c r="HZP2" s="66"/>
      <c r="HZQ2" s="66"/>
      <c r="HZR2" s="66"/>
      <c r="HZS2" s="66"/>
      <c r="HZT2" s="66"/>
      <c r="HZU2" s="66"/>
      <c r="HZV2" s="66"/>
      <c r="HZW2" s="66"/>
      <c r="HZX2" s="66"/>
      <c r="HZY2" s="66"/>
      <c r="HZZ2" s="66"/>
      <c r="IAA2" s="66"/>
      <c r="IAB2" s="66"/>
      <c r="IAC2" s="66"/>
      <c r="IAD2" s="66"/>
      <c r="IAE2" s="66"/>
      <c r="IAF2" s="66"/>
      <c r="IAG2" s="66"/>
      <c r="IAH2" s="66"/>
      <c r="IAI2" s="66"/>
      <c r="IAJ2" s="66"/>
      <c r="IAK2" s="66"/>
      <c r="IAL2" s="66"/>
      <c r="IAM2" s="66"/>
      <c r="IAN2" s="66"/>
      <c r="IAO2" s="66"/>
      <c r="IAP2" s="66"/>
      <c r="IAQ2" s="66"/>
      <c r="IAR2" s="66"/>
      <c r="IAS2" s="66"/>
      <c r="IAT2" s="66"/>
      <c r="IAU2" s="66"/>
      <c r="IAV2" s="66"/>
      <c r="IAW2" s="66"/>
      <c r="IAX2" s="66"/>
      <c r="IAY2" s="66"/>
      <c r="IAZ2" s="66"/>
      <c r="IBA2" s="66"/>
      <c r="IBB2" s="66"/>
      <c r="IBC2" s="66"/>
      <c r="IBD2" s="66"/>
      <c r="IBE2" s="66"/>
      <c r="IBF2" s="66"/>
      <c r="IBG2" s="66"/>
      <c r="IBH2" s="66"/>
      <c r="IBI2" s="66"/>
      <c r="IBJ2" s="66"/>
      <c r="IBK2" s="66"/>
      <c r="IBL2" s="66"/>
      <c r="IBM2" s="66"/>
      <c r="IBN2" s="66"/>
      <c r="IBO2" s="66"/>
      <c r="IBP2" s="66"/>
      <c r="IBQ2" s="66"/>
      <c r="IBR2" s="66"/>
      <c r="IBS2" s="66"/>
      <c r="IBT2" s="66"/>
      <c r="IBU2" s="66"/>
      <c r="IBV2" s="66"/>
      <c r="IBW2" s="66"/>
      <c r="IBX2" s="66"/>
      <c r="IBY2" s="66"/>
      <c r="IBZ2" s="66"/>
      <c r="ICA2" s="66"/>
      <c r="ICB2" s="66"/>
      <c r="ICC2" s="66"/>
      <c r="ICD2" s="66"/>
      <c r="ICE2" s="66"/>
      <c r="ICF2" s="66"/>
      <c r="ICG2" s="66"/>
      <c r="ICH2" s="66"/>
      <c r="ICI2" s="66"/>
      <c r="ICJ2" s="66"/>
      <c r="ICK2" s="66"/>
      <c r="ICL2" s="66"/>
      <c r="ICM2" s="66"/>
      <c r="ICN2" s="66"/>
      <c r="ICO2" s="66"/>
      <c r="ICP2" s="66"/>
      <c r="ICQ2" s="66"/>
      <c r="ICR2" s="66"/>
      <c r="ICS2" s="66"/>
      <c r="ICT2" s="66"/>
      <c r="ICU2" s="66"/>
      <c r="ICV2" s="66"/>
      <c r="ICW2" s="66"/>
      <c r="ICX2" s="66"/>
      <c r="ICY2" s="66"/>
      <c r="ICZ2" s="66"/>
      <c r="IDA2" s="66"/>
      <c r="IDB2" s="66"/>
      <c r="IDC2" s="66"/>
      <c r="IDD2" s="66"/>
      <c r="IDE2" s="66"/>
      <c r="IDF2" s="66"/>
      <c r="IDG2" s="66"/>
      <c r="IDH2" s="66"/>
      <c r="IDI2" s="66"/>
      <c r="IDJ2" s="66"/>
      <c r="IDK2" s="66"/>
      <c r="IDL2" s="66"/>
      <c r="IDM2" s="66"/>
      <c r="IDN2" s="66"/>
      <c r="IDO2" s="66"/>
      <c r="IDP2" s="66"/>
      <c r="IDQ2" s="66"/>
      <c r="IDR2" s="66"/>
      <c r="IDS2" s="66"/>
      <c r="IDT2" s="66"/>
      <c r="IDU2" s="66"/>
      <c r="IDV2" s="66"/>
      <c r="IDW2" s="66"/>
      <c r="IDX2" s="66"/>
      <c r="IDY2" s="66"/>
      <c r="IDZ2" s="66"/>
      <c r="IEA2" s="66"/>
      <c r="IEB2" s="66"/>
      <c r="IEC2" s="66"/>
      <c r="IED2" s="66"/>
      <c r="IEE2" s="66"/>
      <c r="IEF2" s="66"/>
      <c r="IEG2" s="66"/>
      <c r="IEH2" s="66"/>
      <c r="IEI2" s="66"/>
      <c r="IEJ2" s="66"/>
      <c r="IEK2" s="66"/>
      <c r="IEL2" s="66"/>
      <c r="IEM2" s="66"/>
      <c r="IEN2" s="66"/>
      <c r="IEO2" s="66"/>
      <c r="IEP2" s="66"/>
      <c r="IEQ2" s="66"/>
      <c r="IER2" s="66"/>
      <c r="IES2" s="66"/>
      <c r="IET2" s="66"/>
      <c r="IEU2" s="66"/>
      <c r="IEV2" s="66"/>
      <c r="IEW2" s="66"/>
      <c r="IEX2" s="66"/>
      <c r="IEY2" s="66"/>
      <c r="IEZ2" s="66"/>
      <c r="IFA2" s="66"/>
      <c r="IFB2" s="66"/>
      <c r="IFC2" s="66"/>
      <c r="IFD2" s="66"/>
      <c r="IFE2" s="66"/>
      <c r="IFF2" s="66"/>
      <c r="IFG2" s="66"/>
      <c r="IFH2" s="66"/>
      <c r="IFI2" s="66"/>
      <c r="IFJ2" s="66"/>
      <c r="IFK2" s="66"/>
      <c r="IFL2" s="66"/>
      <c r="IFM2" s="66"/>
      <c r="IFN2" s="66"/>
      <c r="IFO2" s="66"/>
      <c r="IFP2" s="66"/>
      <c r="IFQ2" s="66"/>
      <c r="IFR2" s="66"/>
      <c r="IFS2" s="66"/>
      <c r="IFT2" s="66"/>
      <c r="IFU2" s="66"/>
      <c r="IFV2" s="66"/>
      <c r="IFW2" s="66"/>
      <c r="IFX2" s="66"/>
      <c r="IFY2" s="66"/>
      <c r="IFZ2" s="66"/>
      <c r="IGA2" s="66"/>
      <c r="IGB2" s="66"/>
      <c r="IGC2" s="66"/>
      <c r="IGD2" s="66"/>
      <c r="IGE2" s="66"/>
      <c r="IGF2" s="66"/>
      <c r="IGG2" s="66"/>
      <c r="IGH2" s="66"/>
      <c r="IGI2" s="66"/>
      <c r="IGJ2" s="66"/>
      <c r="IGK2" s="66"/>
      <c r="IGL2" s="66"/>
      <c r="IGM2" s="66"/>
      <c r="IGN2" s="66"/>
      <c r="IGO2" s="66"/>
      <c r="IGP2" s="66"/>
      <c r="IGQ2" s="66"/>
      <c r="IGR2" s="66"/>
      <c r="IGS2" s="66"/>
      <c r="IGT2" s="66"/>
      <c r="IGU2" s="66"/>
      <c r="IGV2" s="66"/>
      <c r="IGW2" s="66"/>
      <c r="IGX2" s="66"/>
      <c r="IGY2" s="66"/>
      <c r="IGZ2" s="66"/>
      <c r="IHA2" s="66"/>
      <c r="IHB2" s="66"/>
      <c r="IHC2" s="66"/>
      <c r="IHD2" s="66"/>
      <c r="IHE2" s="66"/>
      <c r="IHF2" s="66"/>
      <c r="IHG2" s="66"/>
      <c r="IHH2" s="66"/>
      <c r="IHI2" s="66"/>
      <c r="IHJ2" s="66"/>
      <c r="IHK2" s="66"/>
      <c r="IHL2" s="66"/>
      <c r="IHM2" s="66"/>
      <c r="IHN2" s="66"/>
      <c r="IHO2" s="66"/>
      <c r="IHP2" s="66"/>
      <c r="IHQ2" s="66"/>
      <c r="IHR2" s="66"/>
      <c r="IHS2" s="66"/>
      <c r="IHT2" s="66"/>
      <c r="IHU2" s="66"/>
      <c r="IHV2" s="66"/>
      <c r="IHW2" s="66"/>
      <c r="IHX2" s="66"/>
      <c r="IHY2" s="66"/>
      <c r="IHZ2" s="66"/>
      <c r="IIA2" s="66"/>
      <c r="IIB2" s="66"/>
      <c r="IIC2" s="66"/>
      <c r="IID2" s="66"/>
      <c r="IIE2" s="66"/>
      <c r="IIF2" s="66"/>
      <c r="IIG2" s="66"/>
      <c r="IIH2" s="66"/>
      <c r="III2" s="66"/>
      <c r="IIJ2" s="66"/>
      <c r="IIK2" s="66"/>
      <c r="IIL2" s="66"/>
      <c r="IIM2" s="66"/>
      <c r="IIN2" s="66"/>
      <c r="IIO2" s="66"/>
      <c r="IIP2" s="66"/>
      <c r="IIQ2" s="66"/>
      <c r="IIR2" s="66"/>
      <c r="IIS2" s="66"/>
      <c r="IIT2" s="66"/>
      <c r="IIU2" s="66"/>
      <c r="IIV2" s="66"/>
      <c r="IIW2" s="66"/>
      <c r="IIX2" s="66"/>
      <c r="IIY2" s="66"/>
      <c r="IIZ2" s="66"/>
      <c r="IJA2" s="66"/>
      <c r="IJB2" s="66"/>
      <c r="IJC2" s="66"/>
      <c r="IJD2" s="66"/>
      <c r="IJE2" s="66"/>
      <c r="IJF2" s="66"/>
      <c r="IJG2" s="66"/>
      <c r="IJH2" s="66"/>
      <c r="IJI2" s="66"/>
      <c r="IJJ2" s="66"/>
      <c r="IJK2" s="66"/>
      <c r="IJL2" s="66"/>
      <c r="IJM2" s="66"/>
      <c r="IJN2" s="66"/>
      <c r="IJO2" s="66"/>
      <c r="IJP2" s="66"/>
      <c r="IJQ2" s="66"/>
      <c r="IJR2" s="66"/>
      <c r="IJS2" s="66"/>
      <c r="IJT2" s="66"/>
      <c r="IJU2" s="66"/>
      <c r="IJV2" s="66"/>
      <c r="IJW2" s="66"/>
      <c r="IJX2" s="66"/>
      <c r="IJY2" s="66"/>
      <c r="IJZ2" s="66"/>
      <c r="IKA2" s="66"/>
      <c r="IKB2" s="66"/>
      <c r="IKC2" s="66"/>
      <c r="IKD2" s="66"/>
      <c r="IKE2" s="66"/>
      <c r="IKF2" s="66"/>
      <c r="IKG2" s="66"/>
      <c r="IKH2" s="66"/>
      <c r="IKI2" s="66"/>
      <c r="IKJ2" s="66"/>
      <c r="IKK2" s="66"/>
      <c r="IKL2" s="66"/>
      <c r="IKM2" s="66"/>
      <c r="IKN2" s="66"/>
      <c r="IKO2" s="66"/>
      <c r="IKP2" s="66"/>
      <c r="IKQ2" s="66"/>
      <c r="IKR2" s="66"/>
      <c r="IKS2" s="66"/>
      <c r="IKT2" s="66"/>
      <c r="IKU2" s="66"/>
      <c r="IKV2" s="66"/>
      <c r="IKW2" s="66"/>
      <c r="IKX2" s="66"/>
      <c r="IKY2" s="66"/>
      <c r="IKZ2" s="66"/>
      <c r="ILA2" s="66"/>
      <c r="ILB2" s="66"/>
      <c r="ILC2" s="66"/>
      <c r="ILD2" s="66"/>
      <c r="ILE2" s="66"/>
      <c r="ILF2" s="66"/>
      <c r="ILG2" s="66"/>
      <c r="ILH2" s="66"/>
      <c r="ILI2" s="66"/>
      <c r="ILJ2" s="66"/>
      <c r="ILK2" s="66"/>
      <c r="ILL2" s="66"/>
      <c r="ILM2" s="66"/>
      <c r="ILN2" s="66"/>
      <c r="ILO2" s="66"/>
      <c r="ILP2" s="66"/>
      <c r="ILQ2" s="66"/>
      <c r="ILR2" s="66"/>
      <c r="ILS2" s="66"/>
      <c r="ILT2" s="66"/>
      <c r="ILU2" s="66"/>
      <c r="ILV2" s="66"/>
      <c r="ILW2" s="66"/>
      <c r="ILX2" s="66"/>
      <c r="ILY2" s="66"/>
      <c r="ILZ2" s="66"/>
      <c r="IMA2" s="66"/>
      <c r="IMB2" s="66"/>
      <c r="IMC2" s="66"/>
      <c r="IMD2" s="66"/>
      <c r="IME2" s="66"/>
      <c r="IMF2" s="66"/>
      <c r="IMG2" s="66"/>
      <c r="IMH2" s="66"/>
      <c r="IMI2" s="66"/>
      <c r="IMJ2" s="66"/>
      <c r="IMK2" s="66"/>
      <c r="IML2" s="66"/>
      <c r="IMM2" s="66"/>
      <c r="IMN2" s="66"/>
      <c r="IMO2" s="66"/>
      <c r="IMP2" s="66"/>
      <c r="IMQ2" s="66"/>
      <c r="IMR2" s="66"/>
      <c r="IMS2" s="66"/>
      <c r="IMT2" s="66"/>
      <c r="IMU2" s="66"/>
      <c r="IMV2" s="66"/>
      <c r="IMW2" s="66"/>
      <c r="IMX2" s="66"/>
      <c r="IMY2" s="66"/>
      <c r="IMZ2" s="66"/>
      <c r="INA2" s="66"/>
      <c r="INB2" s="66"/>
      <c r="INC2" s="66"/>
      <c r="IND2" s="66"/>
      <c r="INE2" s="66"/>
      <c r="INF2" s="66"/>
      <c r="ING2" s="66"/>
      <c r="INH2" s="66"/>
      <c r="INI2" s="66"/>
      <c r="INJ2" s="66"/>
      <c r="INK2" s="66"/>
      <c r="INL2" s="66"/>
      <c r="INM2" s="66"/>
      <c r="INN2" s="66"/>
      <c r="INO2" s="66"/>
      <c r="INP2" s="66"/>
      <c r="INQ2" s="66"/>
      <c r="INR2" s="66"/>
      <c r="INS2" s="66"/>
      <c r="INT2" s="66"/>
      <c r="INU2" s="66"/>
      <c r="INV2" s="66"/>
      <c r="INW2" s="66"/>
      <c r="INX2" s="66"/>
      <c r="INY2" s="66"/>
      <c r="INZ2" s="66"/>
      <c r="IOA2" s="66"/>
      <c r="IOB2" s="66"/>
      <c r="IOC2" s="66"/>
      <c r="IOD2" s="66"/>
      <c r="IOE2" s="66"/>
      <c r="IOF2" s="66"/>
      <c r="IOG2" s="66"/>
      <c r="IOH2" s="66"/>
      <c r="IOI2" s="66"/>
      <c r="IOJ2" s="66"/>
      <c r="IOK2" s="66"/>
      <c r="IOL2" s="66"/>
      <c r="IOM2" s="66"/>
      <c r="ION2" s="66"/>
      <c r="IOO2" s="66"/>
      <c r="IOP2" s="66"/>
      <c r="IOQ2" s="66"/>
      <c r="IOR2" s="66"/>
      <c r="IOS2" s="66"/>
      <c r="IOT2" s="66"/>
      <c r="IOU2" s="66"/>
      <c r="IOV2" s="66"/>
      <c r="IOW2" s="66"/>
      <c r="IOX2" s="66"/>
      <c r="IOY2" s="66"/>
      <c r="IOZ2" s="66"/>
      <c r="IPA2" s="66"/>
      <c r="IPB2" s="66"/>
      <c r="IPC2" s="66"/>
      <c r="IPD2" s="66"/>
      <c r="IPE2" s="66"/>
      <c r="IPF2" s="66"/>
      <c r="IPG2" s="66"/>
      <c r="IPH2" s="66"/>
      <c r="IPI2" s="66"/>
      <c r="IPJ2" s="66"/>
      <c r="IPK2" s="66"/>
      <c r="IPL2" s="66"/>
      <c r="IPM2" s="66"/>
      <c r="IPN2" s="66"/>
      <c r="IPO2" s="66"/>
      <c r="IPP2" s="66"/>
      <c r="IPQ2" s="66"/>
      <c r="IPR2" s="66"/>
      <c r="IPS2" s="66"/>
      <c r="IPT2" s="66"/>
      <c r="IPU2" s="66"/>
      <c r="IPV2" s="66"/>
      <c r="IPW2" s="66"/>
      <c r="IPX2" s="66"/>
      <c r="IPY2" s="66"/>
      <c r="IPZ2" s="66"/>
      <c r="IQA2" s="66"/>
      <c r="IQB2" s="66"/>
      <c r="IQC2" s="66"/>
      <c r="IQD2" s="66"/>
      <c r="IQE2" s="66"/>
      <c r="IQF2" s="66"/>
      <c r="IQG2" s="66"/>
      <c r="IQH2" s="66"/>
      <c r="IQI2" s="66"/>
      <c r="IQJ2" s="66"/>
      <c r="IQK2" s="66"/>
      <c r="IQL2" s="66"/>
      <c r="IQM2" s="66"/>
      <c r="IQN2" s="66"/>
      <c r="IQO2" s="66"/>
      <c r="IQP2" s="66"/>
      <c r="IQQ2" s="66"/>
      <c r="IQR2" s="66"/>
      <c r="IQS2" s="66"/>
      <c r="IQT2" s="66"/>
      <c r="IQU2" s="66"/>
      <c r="IQV2" s="66"/>
      <c r="IQW2" s="66"/>
      <c r="IQX2" s="66"/>
      <c r="IQY2" s="66"/>
      <c r="IQZ2" s="66"/>
      <c r="IRA2" s="66"/>
      <c r="IRB2" s="66"/>
      <c r="IRC2" s="66"/>
      <c r="IRD2" s="66"/>
      <c r="IRE2" s="66"/>
      <c r="IRF2" s="66"/>
      <c r="IRG2" s="66"/>
      <c r="IRH2" s="66"/>
      <c r="IRI2" s="66"/>
      <c r="IRJ2" s="66"/>
      <c r="IRK2" s="66"/>
      <c r="IRL2" s="66"/>
      <c r="IRM2" s="66"/>
      <c r="IRN2" s="66"/>
      <c r="IRO2" s="66"/>
      <c r="IRP2" s="66"/>
      <c r="IRQ2" s="66"/>
      <c r="IRR2" s="66"/>
      <c r="IRS2" s="66"/>
      <c r="IRT2" s="66"/>
      <c r="IRU2" s="66"/>
      <c r="IRV2" s="66"/>
      <c r="IRW2" s="66"/>
      <c r="IRX2" s="66"/>
      <c r="IRY2" s="66"/>
      <c r="IRZ2" s="66"/>
      <c r="ISA2" s="66"/>
      <c r="ISB2" s="66"/>
      <c r="ISC2" s="66"/>
      <c r="ISD2" s="66"/>
      <c r="ISE2" s="66"/>
      <c r="ISF2" s="66"/>
      <c r="ISG2" s="66"/>
      <c r="ISH2" s="66"/>
      <c r="ISI2" s="66"/>
      <c r="ISJ2" s="66"/>
      <c r="ISK2" s="66"/>
      <c r="ISL2" s="66"/>
      <c r="ISM2" s="66"/>
      <c r="ISN2" s="66"/>
      <c r="ISO2" s="66"/>
      <c r="ISP2" s="66"/>
      <c r="ISQ2" s="66"/>
      <c r="ISR2" s="66"/>
      <c r="ISS2" s="66"/>
      <c r="IST2" s="66"/>
      <c r="ISU2" s="66"/>
      <c r="ISV2" s="66"/>
      <c r="ISW2" s="66"/>
      <c r="ISX2" s="66"/>
      <c r="ISY2" s="66"/>
      <c r="ISZ2" s="66"/>
      <c r="ITA2" s="66"/>
      <c r="ITB2" s="66"/>
      <c r="ITC2" s="66"/>
      <c r="ITD2" s="66"/>
      <c r="ITE2" s="66"/>
      <c r="ITF2" s="66"/>
      <c r="ITG2" s="66"/>
      <c r="ITH2" s="66"/>
      <c r="ITI2" s="66"/>
      <c r="ITJ2" s="66"/>
      <c r="ITK2" s="66"/>
      <c r="ITL2" s="66"/>
      <c r="ITM2" s="66"/>
      <c r="ITN2" s="66"/>
      <c r="ITO2" s="66"/>
      <c r="ITP2" s="66"/>
      <c r="ITQ2" s="66"/>
      <c r="ITR2" s="66"/>
      <c r="ITS2" s="66"/>
      <c r="ITT2" s="66"/>
      <c r="ITU2" s="66"/>
      <c r="ITV2" s="66"/>
      <c r="ITW2" s="66"/>
      <c r="ITX2" s="66"/>
      <c r="ITY2" s="66"/>
      <c r="ITZ2" s="66"/>
      <c r="IUA2" s="66"/>
      <c r="IUB2" s="66"/>
      <c r="IUC2" s="66"/>
      <c r="IUD2" s="66"/>
      <c r="IUE2" s="66"/>
      <c r="IUF2" s="66"/>
      <c r="IUG2" s="66"/>
      <c r="IUH2" s="66"/>
      <c r="IUI2" s="66"/>
      <c r="IUJ2" s="66"/>
      <c r="IUK2" s="66"/>
      <c r="IUL2" s="66"/>
      <c r="IUM2" s="66"/>
      <c r="IUN2" s="66"/>
      <c r="IUO2" s="66"/>
      <c r="IUP2" s="66"/>
      <c r="IUQ2" s="66"/>
      <c r="IUR2" s="66"/>
      <c r="IUS2" s="66"/>
      <c r="IUT2" s="66"/>
      <c r="IUU2" s="66"/>
      <c r="IUV2" s="66"/>
      <c r="IUW2" s="66"/>
      <c r="IUX2" s="66"/>
      <c r="IUY2" s="66"/>
      <c r="IUZ2" s="66"/>
      <c r="IVA2" s="66"/>
      <c r="IVB2" s="66"/>
      <c r="IVC2" s="66"/>
      <c r="IVD2" s="66"/>
      <c r="IVE2" s="66"/>
      <c r="IVF2" s="66"/>
      <c r="IVG2" s="66"/>
      <c r="IVH2" s="66"/>
      <c r="IVI2" s="66"/>
      <c r="IVJ2" s="66"/>
      <c r="IVK2" s="66"/>
      <c r="IVL2" s="66"/>
      <c r="IVM2" s="66"/>
      <c r="IVN2" s="66"/>
      <c r="IVO2" s="66"/>
      <c r="IVP2" s="66"/>
      <c r="IVQ2" s="66"/>
      <c r="IVR2" s="66"/>
      <c r="IVS2" s="66"/>
      <c r="IVT2" s="66"/>
      <c r="IVU2" s="66"/>
      <c r="IVV2" s="66"/>
      <c r="IVW2" s="66"/>
      <c r="IVX2" s="66"/>
      <c r="IVY2" s="66"/>
      <c r="IVZ2" s="66"/>
      <c r="IWA2" s="66"/>
      <c r="IWB2" s="66"/>
      <c r="IWC2" s="66"/>
      <c r="IWD2" s="66"/>
      <c r="IWE2" s="66"/>
      <c r="IWF2" s="66"/>
      <c r="IWG2" s="66"/>
      <c r="IWH2" s="66"/>
      <c r="IWI2" s="66"/>
      <c r="IWJ2" s="66"/>
      <c r="IWK2" s="66"/>
      <c r="IWL2" s="66"/>
      <c r="IWM2" s="66"/>
      <c r="IWN2" s="66"/>
      <c r="IWO2" s="66"/>
      <c r="IWP2" s="66"/>
      <c r="IWQ2" s="66"/>
      <c r="IWR2" s="66"/>
      <c r="IWS2" s="66"/>
      <c r="IWT2" s="66"/>
      <c r="IWU2" s="66"/>
      <c r="IWV2" s="66"/>
      <c r="IWW2" s="66"/>
      <c r="IWX2" s="66"/>
      <c r="IWY2" s="66"/>
      <c r="IWZ2" s="66"/>
      <c r="IXA2" s="66"/>
      <c r="IXB2" s="66"/>
      <c r="IXC2" s="66"/>
      <c r="IXD2" s="66"/>
      <c r="IXE2" s="66"/>
      <c r="IXF2" s="66"/>
      <c r="IXG2" s="66"/>
      <c r="IXH2" s="66"/>
      <c r="IXI2" s="66"/>
      <c r="IXJ2" s="66"/>
      <c r="IXK2" s="66"/>
      <c r="IXL2" s="66"/>
      <c r="IXM2" s="66"/>
      <c r="IXN2" s="66"/>
      <c r="IXO2" s="66"/>
      <c r="IXP2" s="66"/>
      <c r="IXQ2" s="66"/>
      <c r="IXR2" s="66"/>
      <c r="IXS2" s="66"/>
      <c r="IXT2" s="66"/>
      <c r="IXU2" s="66"/>
      <c r="IXV2" s="66"/>
      <c r="IXW2" s="66"/>
      <c r="IXX2" s="66"/>
      <c r="IXY2" s="66"/>
      <c r="IXZ2" s="66"/>
      <c r="IYA2" s="66"/>
      <c r="IYB2" s="66"/>
      <c r="IYC2" s="66"/>
      <c r="IYD2" s="66"/>
      <c r="IYE2" s="66"/>
      <c r="IYF2" s="66"/>
      <c r="IYG2" s="66"/>
      <c r="IYH2" s="66"/>
      <c r="IYI2" s="66"/>
      <c r="IYJ2" s="66"/>
      <c r="IYK2" s="66"/>
      <c r="IYL2" s="66"/>
      <c r="IYM2" s="66"/>
      <c r="IYN2" s="66"/>
      <c r="IYO2" s="66"/>
      <c r="IYP2" s="66"/>
      <c r="IYQ2" s="66"/>
      <c r="IYR2" s="66"/>
      <c r="IYS2" s="66"/>
      <c r="IYT2" s="66"/>
      <c r="IYU2" s="66"/>
      <c r="IYV2" s="66"/>
      <c r="IYW2" s="66"/>
      <c r="IYX2" s="66"/>
      <c r="IYY2" s="66"/>
      <c r="IYZ2" s="66"/>
      <c r="IZA2" s="66"/>
      <c r="IZB2" s="66"/>
      <c r="IZC2" s="66"/>
      <c r="IZD2" s="66"/>
      <c r="IZE2" s="66"/>
      <c r="IZF2" s="66"/>
      <c r="IZG2" s="66"/>
      <c r="IZH2" s="66"/>
      <c r="IZI2" s="66"/>
      <c r="IZJ2" s="66"/>
      <c r="IZK2" s="66"/>
      <c r="IZL2" s="66"/>
      <c r="IZM2" s="66"/>
      <c r="IZN2" s="66"/>
      <c r="IZO2" s="66"/>
      <c r="IZP2" s="66"/>
      <c r="IZQ2" s="66"/>
      <c r="IZR2" s="66"/>
      <c r="IZS2" s="66"/>
      <c r="IZT2" s="66"/>
      <c r="IZU2" s="66"/>
      <c r="IZV2" s="66"/>
      <c r="IZW2" s="66"/>
      <c r="IZX2" s="66"/>
      <c r="IZY2" s="66"/>
      <c r="IZZ2" s="66"/>
      <c r="JAA2" s="66"/>
      <c r="JAB2" s="66"/>
      <c r="JAC2" s="66"/>
      <c r="JAD2" s="66"/>
      <c r="JAE2" s="66"/>
      <c r="JAF2" s="66"/>
      <c r="JAG2" s="66"/>
      <c r="JAH2" s="66"/>
      <c r="JAI2" s="66"/>
      <c r="JAJ2" s="66"/>
      <c r="JAK2" s="66"/>
      <c r="JAL2" s="66"/>
      <c r="JAM2" s="66"/>
      <c r="JAN2" s="66"/>
      <c r="JAO2" s="66"/>
      <c r="JAP2" s="66"/>
      <c r="JAQ2" s="66"/>
      <c r="JAR2" s="66"/>
      <c r="JAS2" s="66"/>
      <c r="JAT2" s="66"/>
      <c r="JAU2" s="66"/>
      <c r="JAV2" s="66"/>
      <c r="JAW2" s="66"/>
      <c r="JAX2" s="66"/>
      <c r="JAY2" s="66"/>
      <c r="JAZ2" s="66"/>
      <c r="JBA2" s="66"/>
      <c r="JBB2" s="66"/>
      <c r="JBC2" s="66"/>
      <c r="JBD2" s="66"/>
      <c r="JBE2" s="66"/>
      <c r="JBF2" s="66"/>
      <c r="JBG2" s="66"/>
      <c r="JBH2" s="66"/>
      <c r="JBI2" s="66"/>
      <c r="JBJ2" s="66"/>
      <c r="JBK2" s="66"/>
      <c r="JBL2" s="66"/>
      <c r="JBM2" s="66"/>
      <c r="JBN2" s="66"/>
      <c r="JBO2" s="66"/>
      <c r="JBP2" s="66"/>
      <c r="JBQ2" s="66"/>
      <c r="JBR2" s="66"/>
      <c r="JBS2" s="66"/>
      <c r="JBT2" s="66"/>
      <c r="JBU2" s="66"/>
      <c r="JBV2" s="66"/>
      <c r="JBW2" s="66"/>
      <c r="JBX2" s="66"/>
      <c r="JBY2" s="66"/>
      <c r="JBZ2" s="66"/>
      <c r="JCA2" s="66"/>
      <c r="JCB2" s="66"/>
      <c r="JCC2" s="66"/>
      <c r="JCD2" s="66"/>
      <c r="JCE2" s="66"/>
      <c r="JCF2" s="66"/>
      <c r="JCG2" s="66"/>
      <c r="JCH2" s="66"/>
      <c r="JCI2" s="66"/>
      <c r="JCJ2" s="66"/>
      <c r="JCK2" s="66"/>
      <c r="JCL2" s="66"/>
      <c r="JCM2" s="66"/>
      <c r="JCN2" s="66"/>
      <c r="JCO2" s="66"/>
      <c r="JCP2" s="66"/>
      <c r="JCQ2" s="66"/>
      <c r="JCR2" s="66"/>
      <c r="JCS2" s="66"/>
      <c r="JCT2" s="66"/>
      <c r="JCU2" s="66"/>
      <c r="JCV2" s="66"/>
      <c r="JCW2" s="66"/>
      <c r="JCX2" s="66"/>
      <c r="JCY2" s="66"/>
      <c r="JCZ2" s="66"/>
      <c r="JDA2" s="66"/>
      <c r="JDB2" s="66"/>
      <c r="JDC2" s="66"/>
      <c r="JDD2" s="66"/>
      <c r="JDE2" s="66"/>
      <c r="JDF2" s="66"/>
      <c r="JDG2" s="66"/>
      <c r="JDH2" s="66"/>
      <c r="JDI2" s="66"/>
      <c r="JDJ2" s="66"/>
      <c r="JDK2" s="66"/>
      <c r="JDL2" s="66"/>
      <c r="JDM2" s="66"/>
      <c r="JDN2" s="66"/>
      <c r="JDO2" s="66"/>
      <c r="JDP2" s="66"/>
      <c r="JDQ2" s="66"/>
      <c r="JDR2" s="66"/>
      <c r="JDS2" s="66"/>
      <c r="JDT2" s="66"/>
      <c r="JDU2" s="66"/>
      <c r="JDV2" s="66"/>
      <c r="JDW2" s="66"/>
      <c r="JDX2" s="66"/>
      <c r="JDY2" s="66"/>
      <c r="JDZ2" s="66"/>
      <c r="JEA2" s="66"/>
      <c r="JEB2" s="66"/>
      <c r="JEC2" s="66"/>
      <c r="JED2" s="66"/>
      <c r="JEE2" s="66"/>
      <c r="JEF2" s="66"/>
      <c r="JEG2" s="66"/>
      <c r="JEH2" s="66"/>
      <c r="JEI2" s="66"/>
      <c r="JEJ2" s="66"/>
      <c r="JEK2" s="66"/>
      <c r="JEL2" s="66"/>
      <c r="JEM2" s="66"/>
      <c r="JEN2" s="66"/>
      <c r="JEO2" s="66"/>
      <c r="JEP2" s="66"/>
      <c r="JEQ2" s="66"/>
      <c r="JER2" s="66"/>
      <c r="JES2" s="66"/>
      <c r="JET2" s="66"/>
      <c r="JEU2" s="66"/>
      <c r="JEV2" s="66"/>
      <c r="JEW2" s="66"/>
      <c r="JEX2" s="66"/>
      <c r="JEY2" s="66"/>
      <c r="JEZ2" s="66"/>
      <c r="JFA2" s="66"/>
      <c r="JFB2" s="66"/>
      <c r="JFC2" s="66"/>
      <c r="JFD2" s="66"/>
      <c r="JFE2" s="66"/>
      <c r="JFF2" s="66"/>
      <c r="JFG2" s="66"/>
      <c r="JFH2" s="66"/>
      <c r="JFI2" s="66"/>
      <c r="JFJ2" s="66"/>
      <c r="JFK2" s="66"/>
      <c r="JFL2" s="66"/>
      <c r="JFM2" s="66"/>
      <c r="JFN2" s="66"/>
      <c r="JFO2" s="66"/>
      <c r="JFP2" s="66"/>
      <c r="JFQ2" s="66"/>
      <c r="JFR2" s="66"/>
      <c r="JFS2" s="66"/>
      <c r="JFT2" s="66"/>
      <c r="JFU2" s="66"/>
      <c r="JFV2" s="66"/>
      <c r="JFW2" s="66"/>
      <c r="JFX2" s="66"/>
      <c r="JFY2" s="66"/>
      <c r="JFZ2" s="66"/>
      <c r="JGA2" s="66"/>
      <c r="JGB2" s="66"/>
      <c r="JGC2" s="66"/>
      <c r="JGD2" s="66"/>
      <c r="JGE2" s="66"/>
      <c r="JGF2" s="66"/>
      <c r="JGG2" s="66"/>
      <c r="JGH2" s="66"/>
      <c r="JGI2" s="66"/>
      <c r="JGJ2" s="66"/>
      <c r="JGK2" s="66"/>
      <c r="JGL2" s="66"/>
      <c r="JGM2" s="66"/>
      <c r="JGN2" s="66"/>
      <c r="JGO2" s="66"/>
      <c r="JGP2" s="66"/>
      <c r="JGQ2" s="66"/>
      <c r="JGR2" s="66"/>
      <c r="JGS2" s="66"/>
      <c r="JGT2" s="66"/>
      <c r="JGU2" s="66"/>
      <c r="JGV2" s="66"/>
      <c r="JGW2" s="66"/>
      <c r="JGX2" s="66"/>
      <c r="JGY2" s="66"/>
      <c r="JGZ2" s="66"/>
      <c r="JHA2" s="66"/>
      <c r="JHB2" s="66"/>
      <c r="JHC2" s="66"/>
      <c r="JHD2" s="66"/>
      <c r="JHE2" s="66"/>
      <c r="JHF2" s="66"/>
      <c r="JHG2" s="66"/>
      <c r="JHH2" s="66"/>
      <c r="JHI2" s="66"/>
      <c r="JHJ2" s="66"/>
      <c r="JHK2" s="66"/>
      <c r="JHL2" s="66"/>
      <c r="JHM2" s="66"/>
      <c r="JHN2" s="66"/>
      <c r="JHO2" s="66"/>
      <c r="JHP2" s="66"/>
      <c r="JHQ2" s="66"/>
      <c r="JHR2" s="66"/>
      <c r="JHS2" s="66"/>
      <c r="JHT2" s="66"/>
      <c r="JHU2" s="66"/>
      <c r="JHV2" s="66"/>
      <c r="JHW2" s="66"/>
      <c r="JHX2" s="66"/>
      <c r="JHY2" s="66"/>
      <c r="JHZ2" s="66"/>
      <c r="JIA2" s="66"/>
      <c r="JIB2" s="66"/>
      <c r="JIC2" s="66"/>
      <c r="JID2" s="66"/>
      <c r="JIE2" s="66"/>
      <c r="JIF2" s="66"/>
      <c r="JIG2" s="66"/>
      <c r="JIH2" s="66"/>
      <c r="JII2" s="66"/>
      <c r="JIJ2" s="66"/>
      <c r="JIK2" s="66"/>
      <c r="JIL2" s="66"/>
      <c r="JIM2" s="66"/>
      <c r="JIN2" s="66"/>
      <c r="JIO2" s="66"/>
      <c r="JIP2" s="66"/>
      <c r="JIQ2" s="66"/>
      <c r="JIR2" s="66"/>
      <c r="JIS2" s="66"/>
      <c r="JIT2" s="66"/>
      <c r="JIU2" s="66"/>
      <c r="JIV2" s="66"/>
      <c r="JIW2" s="66"/>
      <c r="JIX2" s="66"/>
      <c r="JIY2" s="66"/>
      <c r="JIZ2" s="66"/>
      <c r="JJA2" s="66"/>
      <c r="JJB2" s="66"/>
      <c r="JJC2" s="66"/>
      <c r="JJD2" s="66"/>
      <c r="JJE2" s="66"/>
      <c r="JJF2" s="66"/>
      <c r="JJG2" s="66"/>
      <c r="JJH2" s="66"/>
      <c r="JJI2" s="66"/>
      <c r="JJJ2" s="66"/>
      <c r="JJK2" s="66"/>
      <c r="JJL2" s="66"/>
      <c r="JJM2" s="66"/>
      <c r="JJN2" s="66"/>
      <c r="JJO2" s="66"/>
      <c r="JJP2" s="66"/>
      <c r="JJQ2" s="66"/>
      <c r="JJR2" s="66"/>
      <c r="JJS2" s="66"/>
      <c r="JJT2" s="66"/>
      <c r="JJU2" s="66"/>
      <c r="JJV2" s="66"/>
      <c r="JJW2" s="66"/>
      <c r="JJX2" s="66"/>
      <c r="JJY2" s="66"/>
      <c r="JJZ2" s="66"/>
      <c r="JKA2" s="66"/>
      <c r="JKB2" s="66"/>
      <c r="JKC2" s="66"/>
      <c r="JKD2" s="66"/>
      <c r="JKE2" s="66"/>
      <c r="JKF2" s="66"/>
      <c r="JKG2" s="66"/>
      <c r="JKH2" s="66"/>
      <c r="JKI2" s="66"/>
      <c r="JKJ2" s="66"/>
      <c r="JKK2" s="66"/>
      <c r="JKL2" s="66"/>
      <c r="JKM2" s="66"/>
      <c r="JKN2" s="66"/>
      <c r="JKO2" s="66"/>
      <c r="JKP2" s="66"/>
      <c r="JKQ2" s="66"/>
      <c r="JKR2" s="66"/>
      <c r="JKS2" s="66"/>
      <c r="JKT2" s="66"/>
      <c r="JKU2" s="66"/>
      <c r="JKV2" s="66"/>
      <c r="JKW2" s="66"/>
      <c r="JKX2" s="66"/>
      <c r="JKY2" s="66"/>
      <c r="JKZ2" s="66"/>
      <c r="JLA2" s="66"/>
      <c r="JLB2" s="66"/>
      <c r="JLC2" s="66"/>
      <c r="JLD2" s="66"/>
      <c r="JLE2" s="66"/>
      <c r="JLF2" s="66"/>
      <c r="JLG2" s="66"/>
      <c r="JLH2" s="66"/>
      <c r="JLI2" s="66"/>
      <c r="JLJ2" s="66"/>
      <c r="JLK2" s="66"/>
      <c r="JLL2" s="66"/>
      <c r="JLM2" s="66"/>
      <c r="JLN2" s="66"/>
      <c r="JLO2" s="66"/>
      <c r="JLP2" s="66"/>
      <c r="JLQ2" s="66"/>
      <c r="JLR2" s="66"/>
      <c r="JLS2" s="66"/>
      <c r="JLT2" s="66"/>
      <c r="JLU2" s="66"/>
      <c r="JLV2" s="66"/>
      <c r="JLW2" s="66"/>
      <c r="JLX2" s="66"/>
      <c r="JLY2" s="66"/>
      <c r="JLZ2" s="66"/>
      <c r="JMA2" s="66"/>
      <c r="JMB2" s="66"/>
      <c r="JMC2" s="66"/>
      <c r="JMD2" s="66"/>
      <c r="JME2" s="66"/>
      <c r="JMF2" s="66"/>
      <c r="JMG2" s="66"/>
      <c r="JMH2" s="66"/>
      <c r="JMI2" s="66"/>
      <c r="JMJ2" s="66"/>
      <c r="JMK2" s="66"/>
      <c r="JML2" s="66"/>
      <c r="JMM2" s="66"/>
      <c r="JMN2" s="66"/>
      <c r="JMO2" s="66"/>
      <c r="JMP2" s="66"/>
      <c r="JMQ2" s="66"/>
      <c r="JMR2" s="66"/>
      <c r="JMS2" s="66"/>
      <c r="JMT2" s="66"/>
      <c r="JMU2" s="66"/>
      <c r="JMV2" s="66"/>
      <c r="JMW2" s="66"/>
      <c r="JMX2" s="66"/>
      <c r="JMY2" s="66"/>
      <c r="JMZ2" s="66"/>
      <c r="JNA2" s="66"/>
      <c r="JNB2" s="66"/>
      <c r="JNC2" s="66"/>
      <c r="JND2" s="66"/>
      <c r="JNE2" s="66"/>
      <c r="JNF2" s="66"/>
      <c r="JNG2" s="66"/>
      <c r="JNH2" s="66"/>
      <c r="JNI2" s="66"/>
      <c r="JNJ2" s="66"/>
      <c r="JNK2" s="66"/>
      <c r="JNL2" s="66"/>
      <c r="JNM2" s="66"/>
      <c r="JNN2" s="66"/>
      <c r="JNO2" s="66"/>
      <c r="JNP2" s="66"/>
      <c r="JNQ2" s="66"/>
      <c r="JNR2" s="66"/>
      <c r="JNS2" s="66"/>
      <c r="JNT2" s="66"/>
      <c r="JNU2" s="66"/>
      <c r="JNV2" s="66"/>
      <c r="JNW2" s="66"/>
      <c r="JNX2" s="66"/>
      <c r="JNY2" s="66"/>
      <c r="JNZ2" s="66"/>
      <c r="JOA2" s="66"/>
      <c r="JOB2" s="66"/>
      <c r="JOC2" s="66"/>
      <c r="JOD2" s="66"/>
      <c r="JOE2" s="66"/>
      <c r="JOF2" s="66"/>
      <c r="JOG2" s="66"/>
      <c r="JOH2" s="66"/>
      <c r="JOI2" s="66"/>
      <c r="JOJ2" s="66"/>
      <c r="JOK2" s="66"/>
      <c r="JOL2" s="66"/>
      <c r="JOM2" s="66"/>
      <c r="JON2" s="66"/>
      <c r="JOO2" s="66"/>
      <c r="JOP2" s="66"/>
      <c r="JOQ2" s="66"/>
      <c r="JOR2" s="66"/>
      <c r="JOS2" s="66"/>
      <c r="JOT2" s="66"/>
      <c r="JOU2" s="66"/>
      <c r="JOV2" s="66"/>
      <c r="JOW2" s="66"/>
      <c r="JOX2" s="66"/>
      <c r="JOY2" s="66"/>
      <c r="JOZ2" s="66"/>
      <c r="JPA2" s="66"/>
      <c r="JPB2" s="66"/>
      <c r="JPC2" s="66"/>
      <c r="JPD2" s="66"/>
      <c r="JPE2" s="66"/>
      <c r="JPF2" s="66"/>
      <c r="JPG2" s="66"/>
      <c r="JPH2" s="66"/>
      <c r="JPI2" s="66"/>
      <c r="JPJ2" s="66"/>
      <c r="JPK2" s="66"/>
      <c r="JPL2" s="66"/>
      <c r="JPM2" s="66"/>
      <c r="JPN2" s="66"/>
      <c r="JPO2" s="66"/>
      <c r="JPP2" s="66"/>
      <c r="JPQ2" s="66"/>
      <c r="JPR2" s="66"/>
      <c r="JPS2" s="66"/>
      <c r="JPT2" s="66"/>
      <c r="JPU2" s="66"/>
      <c r="JPV2" s="66"/>
      <c r="JPW2" s="66"/>
      <c r="JPX2" s="66"/>
      <c r="JPY2" s="66"/>
      <c r="JPZ2" s="66"/>
      <c r="JQA2" s="66"/>
      <c r="JQB2" s="66"/>
      <c r="JQC2" s="66"/>
      <c r="JQD2" s="66"/>
      <c r="JQE2" s="66"/>
      <c r="JQF2" s="66"/>
      <c r="JQG2" s="66"/>
      <c r="JQH2" s="66"/>
      <c r="JQI2" s="66"/>
      <c r="JQJ2" s="66"/>
      <c r="JQK2" s="66"/>
      <c r="JQL2" s="66"/>
      <c r="JQM2" s="66"/>
      <c r="JQN2" s="66"/>
      <c r="JQO2" s="66"/>
      <c r="JQP2" s="66"/>
      <c r="JQQ2" s="66"/>
      <c r="JQR2" s="66"/>
      <c r="JQS2" s="66"/>
      <c r="JQT2" s="66"/>
      <c r="JQU2" s="66"/>
      <c r="JQV2" s="66"/>
      <c r="JQW2" s="66"/>
      <c r="JQX2" s="66"/>
      <c r="JQY2" s="66"/>
      <c r="JQZ2" s="66"/>
      <c r="JRA2" s="66"/>
      <c r="JRB2" s="66"/>
      <c r="JRC2" s="66"/>
      <c r="JRD2" s="66"/>
      <c r="JRE2" s="66"/>
      <c r="JRF2" s="66"/>
      <c r="JRG2" s="66"/>
      <c r="JRH2" s="66"/>
      <c r="JRI2" s="66"/>
      <c r="JRJ2" s="66"/>
      <c r="JRK2" s="66"/>
      <c r="JRL2" s="66"/>
      <c r="JRM2" s="66"/>
      <c r="JRN2" s="66"/>
      <c r="JRO2" s="66"/>
      <c r="JRP2" s="66"/>
      <c r="JRQ2" s="66"/>
      <c r="JRR2" s="66"/>
      <c r="JRS2" s="66"/>
      <c r="JRT2" s="66"/>
      <c r="JRU2" s="66"/>
      <c r="JRV2" s="66"/>
      <c r="JRW2" s="66"/>
      <c r="JRX2" s="66"/>
      <c r="JRY2" s="66"/>
      <c r="JRZ2" s="66"/>
      <c r="JSA2" s="66"/>
      <c r="JSB2" s="66"/>
      <c r="JSC2" s="66"/>
      <c r="JSD2" s="66"/>
      <c r="JSE2" s="66"/>
      <c r="JSF2" s="66"/>
      <c r="JSG2" s="66"/>
      <c r="JSH2" s="66"/>
      <c r="JSI2" s="66"/>
      <c r="JSJ2" s="66"/>
      <c r="JSK2" s="66"/>
      <c r="JSL2" s="66"/>
      <c r="JSM2" s="66"/>
      <c r="JSN2" s="66"/>
      <c r="JSO2" s="66"/>
      <c r="JSP2" s="66"/>
      <c r="JSQ2" s="66"/>
      <c r="JSR2" s="66"/>
      <c r="JSS2" s="66"/>
      <c r="JST2" s="66"/>
      <c r="JSU2" s="66"/>
      <c r="JSV2" s="66"/>
      <c r="JSW2" s="66"/>
      <c r="JSX2" s="66"/>
      <c r="JSY2" s="66"/>
      <c r="JSZ2" s="66"/>
      <c r="JTA2" s="66"/>
      <c r="JTB2" s="66"/>
      <c r="JTC2" s="66"/>
      <c r="JTD2" s="66"/>
      <c r="JTE2" s="66"/>
      <c r="JTF2" s="66"/>
      <c r="JTG2" s="66"/>
      <c r="JTH2" s="66"/>
      <c r="JTI2" s="66"/>
      <c r="JTJ2" s="66"/>
      <c r="JTK2" s="66"/>
      <c r="JTL2" s="66"/>
      <c r="JTM2" s="66"/>
      <c r="JTN2" s="66"/>
      <c r="JTO2" s="66"/>
      <c r="JTP2" s="66"/>
      <c r="JTQ2" s="66"/>
      <c r="JTR2" s="66"/>
      <c r="JTS2" s="66"/>
      <c r="JTT2" s="66"/>
      <c r="JTU2" s="66"/>
      <c r="JTV2" s="66"/>
      <c r="JTW2" s="66"/>
      <c r="JTX2" s="66"/>
      <c r="JTY2" s="66"/>
      <c r="JTZ2" s="66"/>
      <c r="JUA2" s="66"/>
      <c r="JUB2" s="66"/>
      <c r="JUC2" s="66"/>
      <c r="JUD2" s="66"/>
      <c r="JUE2" s="66"/>
      <c r="JUF2" s="66"/>
      <c r="JUG2" s="66"/>
      <c r="JUH2" s="66"/>
      <c r="JUI2" s="66"/>
      <c r="JUJ2" s="66"/>
      <c r="JUK2" s="66"/>
      <c r="JUL2" s="66"/>
      <c r="JUM2" s="66"/>
      <c r="JUN2" s="66"/>
      <c r="JUO2" s="66"/>
      <c r="JUP2" s="66"/>
      <c r="JUQ2" s="66"/>
      <c r="JUR2" s="66"/>
      <c r="JUS2" s="66"/>
      <c r="JUT2" s="66"/>
      <c r="JUU2" s="66"/>
      <c r="JUV2" s="66"/>
      <c r="JUW2" s="66"/>
      <c r="JUX2" s="66"/>
      <c r="JUY2" s="66"/>
      <c r="JUZ2" s="66"/>
      <c r="JVA2" s="66"/>
      <c r="JVB2" s="66"/>
      <c r="JVC2" s="66"/>
      <c r="JVD2" s="66"/>
      <c r="JVE2" s="66"/>
      <c r="JVF2" s="66"/>
      <c r="JVG2" s="66"/>
      <c r="JVH2" s="66"/>
      <c r="JVI2" s="66"/>
      <c r="JVJ2" s="66"/>
      <c r="JVK2" s="66"/>
      <c r="JVL2" s="66"/>
      <c r="JVM2" s="66"/>
      <c r="JVN2" s="66"/>
      <c r="JVO2" s="66"/>
      <c r="JVP2" s="66"/>
      <c r="JVQ2" s="66"/>
      <c r="JVR2" s="66"/>
      <c r="JVS2" s="66"/>
      <c r="JVT2" s="66"/>
      <c r="JVU2" s="66"/>
      <c r="JVV2" s="66"/>
      <c r="JVW2" s="66"/>
      <c r="JVX2" s="66"/>
      <c r="JVY2" s="66"/>
      <c r="JVZ2" s="66"/>
      <c r="JWA2" s="66"/>
      <c r="JWB2" s="66"/>
      <c r="JWC2" s="66"/>
      <c r="JWD2" s="66"/>
      <c r="JWE2" s="66"/>
      <c r="JWF2" s="66"/>
      <c r="JWG2" s="66"/>
      <c r="JWH2" s="66"/>
      <c r="JWI2" s="66"/>
      <c r="JWJ2" s="66"/>
      <c r="JWK2" s="66"/>
      <c r="JWL2" s="66"/>
      <c r="JWM2" s="66"/>
      <c r="JWN2" s="66"/>
      <c r="JWO2" s="66"/>
      <c r="JWP2" s="66"/>
      <c r="JWQ2" s="66"/>
      <c r="JWR2" s="66"/>
      <c r="JWS2" s="66"/>
      <c r="JWT2" s="66"/>
      <c r="JWU2" s="66"/>
      <c r="JWV2" s="66"/>
      <c r="JWW2" s="66"/>
      <c r="JWX2" s="66"/>
      <c r="JWY2" s="66"/>
      <c r="JWZ2" s="66"/>
      <c r="JXA2" s="66"/>
      <c r="JXB2" s="66"/>
      <c r="JXC2" s="66"/>
      <c r="JXD2" s="66"/>
      <c r="JXE2" s="66"/>
      <c r="JXF2" s="66"/>
      <c r="JXG2" s="66"/>
      <c r="JXH2" s="66"/>
      <c r="JXI2" s="66"/>
      <c r="JXJ2" s="66"/>
      <c r="JXK2" s="66"/>
      <c r="JXL2" s="66"/>
      <c r="JXM2" s="66"/>
      <c r="JXN2" s="66"/>
      <c r="JXO2" s="66"/>
      <c r="JXP2" s="66"/>
      <c r="JXQ2" s="66"/>
      <c r="JXR2" s="66"/>
      <c r="JXS2" s="66"/>
      <c r="JXT2" s="66"/>
      <c r="JXU2" s="66"/>
      <c r="JXV2" s="66"/>
      <c r="JXW2" s="66"/>
      <c r="JXX2" s="66"/>
      <c r="JXY2" s="66"/>
      <c r="JXZ2" s="66"/>
      <c r="JYA2" s="66"/>
      <c r="JYB2" s="66"/>
      <c r="JYC2" s="66"/>
      <c r="JYD2" s="66"/>
      <c r="JYE2" s="66"/>
      <c r="JYF2" s="66"/>
      <c r="JYG2" s="66"/>
      <c r="JYH2" s="66"/>
      <c r="JYI2" s="66"/>
      <c r="JYJ2" s="66"/>
      <c r="JYK2" s="66"/>
      <c r="JYL2" s="66"/>
      <c r="JYM2" s="66"/>
      <c r="JYN2" s="66"/>
      <c r="JYO2" s="66"/>
      <c r="JYP2" s="66"/>
      <c r="JYQ2" s="66"/>
      <c r="JYR2" s="66"/>
      <c r="JYS2" s="66"/>
      <c r="JYT2" s="66"/>
      <c r="JYU2" s="66"/>
      <c r="JYV2" s="66"/>
      <c r="JYW2" s="66"/>
      <c r="JYX2" s="66"/>
      <c r="JYY2" s="66"/>
      <c r="JYZ2" s="66"/>
      <c r="JZA2" s="66"/>
      <c r="JZB2" s="66"/>
      <c r="JZC2" s="66"/>
      <c r="JZD2" s="66"/>
      <c r="JZE2" s="66"/>
      <c r="JZF2" s="66"/>
      <c r="JZG2" s="66"/>
      <c r="JZH2" s="66"/>
      <c r="JZI2" s="66"/>
      <c r="JZJ2" s="66"/>
      <c r="JZK2" s="66"/>
      <c r="JZL2" s="66"/>
      <c r="JZM2" s="66"/>
      <c r="JZN2" s="66"/>
      <c r="JZO2" s="66"/>
      <c r="JZP2" s="66"/>
      <c r="JZQ2" s="66"/>
      <c r="JZR2" s="66"/>
      <c r="JZS2" s="66"/>
      <c r="JZT2" s="66"/>
      <c r="JZU2" s="66"/>
      <c r="JZV2" s="66"/>
      <c r="JZW2" s="66"/>
      <c r="JZX2" s="66"/>
      <c r="JZY2" s="66"/>
      <c r="JZZ2" s="66"/>
      <c r="KAA2" s="66"/>
      <c r="KAB2" s="66"/>
      <c r="KAC2" s="66"/>
      <c r="KAD2" s="66"/>
      <c r="KAE2" s="66"/>
      <c r="KAF2" s="66"/>
      <c r="KAG2" s="66"/>
      <c r="KAH2" s="66"/>
      <c r="KAI2" s="66"/>
      <c r="KAJ2" s="66"/>
      <c r="KAK2" s="66"/>
      <c r="KAL2" s="66"/>
      <c r="KAM2" s="66"/>
      <c r="KAN2" s="66"/>
      <c r="KAO2" s="66"/>
      <c r="KAP2" s="66"/>
      <c r="KAQ2" s="66"/>
      <c r="KAR2" s="66"/>
      <c r="KAS2" s="66"/>
      <c r="KAT2" s="66"/>
      <c r="KAU2" s="66"/>
      <c r="KAV2" s="66"/>
      <c r="KAW2" s="66"/>
      <c r="KAX2" s="66"/>
      <c r="KAY2" s="66"/>
      <c r="KAZ2" s="66"/>
      <c r="KBA2" s="66"/>
      <c r="KBB2" s="66"/>
      <c r="KBC2" s="66"/>
      <c r="KBD2" s="66"/>
      <c r="KBE2" s="66"/>
      <c r="KBF2" s="66"/>
      <c r="KBG2" s="66"/>
      <c r="KBH2" s="66"/>
      <c r="KBI2" s="66"/>
      <c r="KBJ2" s="66"/>
      <c r="KBK2" s="66"/>
      <c r="KBL2" s="66"/>
      <c r="KBM2" s="66"/>
      <c r="KBN2" s="66"/>
      <c r="KBO2" s="66"/>
      <c r="KBP2" s="66"/>
      <c r="KBQ2" s="66"/>
      <c r="KBR2" s="66"/>
      <c r="KBS2" s="66"/>
      <c r="KBT2" s="66"/>
      <c r="KBU2" s="66"/>
      <c r="KBV2" s="66"/>
      <c r="KBW2" s="66"/>
      <c r="KBX2" s="66"/>
      <c r="KBY2" s="66"/>
      <c r="KBZ2" s="66"/>
      <c r="KCA2" s="66"/>
      <c r="KCB2" s="66"/>
      <c r="KCC2" s="66"/>
      <c r="KCD2" s="66"/>
      <c r="KCE2" s="66"/>
      <c r="KCF2" s="66"/>
      <c r="KCG2" s="66"/>
      <c r="KCH2" s="66"/>
      <c r="KCI2" s="66"/>
      <c r="KCJ2" s="66"/>
      <c r="KCK2" s="66"/>
      <c r="KCL2" s="66"/>
      <c r="KCM2" s="66"/>
      <c r="KCN2" s="66"/>
      <c r="KCO2" s="66"/>
      <c r="KCP2" s="66"/>
      <c r="KCQ2" s="66"/>
      <c r="KCR2" s="66"/>
      <c r="KCS2" s="66"/>
      <c r="KCT2" s="66"/>
      <c r="KCU2" s="66"/>
      <c r="KCV2" s="66"/>
      <c r="KCW2" s="66"/>
      <c r="KCX2" s="66"/>
      <c r="KCY2" s="66"/>
      <c r="KCZ2" s="66"/>
      <c r="KDA2" s="66"/>
      <c r="KDB2" s="66"/>
      <c r="KDC2" s="66"/>
      <c r="KDD2" s="66"/>
      <c r="KDE2" s="66"/>
      <c r="KDF2" s="66"/>
      <c r="KDG2" s="66"/>
      <c r="KDH2" s="66"/>
      <c r="KDI2" s="66"/>
      <c r="KDJ2" s="66"/>
      <c r="KDK2" s="66"/>
      <c r="KDL2" s="66"/>
      <c r="KDM2" s="66"/>
      <c r="KDN2" s="66"/>
      <c r="KDO2" s="66"/>
      <c r="KDP2" s="66"/>
      <c r="KDQ2" s="66"/>
      <c r="KDR2" s="66"/>
      <c r="KDS2" s="66"/>
      <c r="KDT2" s="66"/>
      <c r="KDU2" s="66"/>
      <c r="KDV2" s="66"/>
      <c r="KDW2" s="66"/>
      <c r="KDX2" s="66"/>
      <c r="KDY2" s="66"/>
      <c r="KDZ2" s="66"/>
      <c r="KEA2" s="66"/>
      <c r="KEB2" s="66"/>
      <c r="KEC2" s="66"/>
      <c r="KED2" s="66"/>
      <c r="KEE2" s="66"/>
      <c r="KEF2" s="66"/>
      <c r="KEG2" s="66"/>
      <c r="KEH2" s="66"/>
      <c r="KEI2" s="66"/>
      <c r="KEJ2" s="66"/>
      <c r="KEK2" s="66"/>
      <c r="KEL2" s="66"/>
      <c r="KEM2" s="66"/>
      <c r="KEN2" s="66"/>
      <c r="KEO2" s="66"/>
      <c r="KEP2" s="66"/>
      <c r="KEQ2" s="66"/>
      <c r="KER2" s="66"/>
      <c r="KES2" s="66"/>
      <c r="KET2" s="66"/>
      <c r="KEU2" s="66"/>
      <c r="KEV2" s="66"/>
      <c r="KEW2" s="66"/>
      <c r="KEX2" s="66"/>
      <c r="KEY2" s="66"/>
      <c r="KEZ2" s="66"/>
      <c r="KFA2" s="66"/>
      <c r="KFB2" s="66"/>
      <c r="KFC2" s="66"/>
      <c r="KFD2" s="66"/>
      <c r="KFE2" s="66"/>
      <c r="KFF2" s="66"/>
      <c r="KFG2" s="66"/>
      <c r="KFH2" s="66"/>
      <c r="KFI2" s="66"/>
      <c r="KFJ2" s="66"/>
      <c r="KFK2" s="66"/>
      <c r="KFL2" s="66"/>
      <c r="KFM2" s="66"/>
      <c r="KFN2" s="66"/>
      <c r="KFO2" s="66"/>
      <c r="KFP2" s="66"/>
      <c r="KFQ2" s="66"/>
      <c r="KFR2" s="66"/>
      <c r="KFS2" s="66"/>
      <c r="KFT2" s="66"/>
      <c r="KFU2" s="66"/>
      <c r="KFV2" s="66"/>
      <c r="KFW2" s="66"/>
      <c r="KFX2" s="66"/>
      <c r="KFY2" s="66"/>
      <c r="KFZ2" s="66"/>
      <c r="KGA2" s="66"/>
      <c r="KGB2" s="66"/>
      <c r="KGC2" s="66"/>
      <c r="KGD2" s="66"/>
      <c r="KGE2" s="66"/>
      <c r="KGF2" s="66"/>
      <c r="KGG2" s="66"/>
      <c r="KGH2" s="66"/>
      <c r="KGI2" s="66"/>
      <c r="KGJ2" s="66"/>
      <c r="KGK2" s="66"/>
      <c r="KGL2" s="66"/>
      <c r="KGM2" s="66"/>
      <c r="KGN2" s="66"/>
      <c r="KGO2" s="66"/>
      <c r="KGP2" s="66"/>
      <c r="KGQ2" s="66"/>
      <c r="KGR2" s="66"/>
      <c r="KGS2" s="66"/>
      <c r="KGT2" s="66"/>
      <c r="KGU2" s="66"/>
      <c r="KGV2" s="66"/>
      <c r="KGW2" s="66"/>
      <c r="KGX2" s="66"/>
      <c r="KGY2" s="66"/>
      <c r="KGZ2" s="66"/>
      <c r="KHA2" s="66"/>
      <c r="KHB2" s="66"/>
      <c r="KHC2" s="66"/>
      <c r="KHD2" s="66"/>
      <c r="KHE2" s="66"/>
      <c r="KHF2" s="66"/>
      <c r="KHG2" s="66"/>
      <c r="KHH2" s="66"/>
      <c r="KHI2" s="66"/>
      <c r="KHJ2" s="66"/>
      <c r="KHK2" s="66"/>
      <c r="KHL2" s="66"/>
      <c r="KHM2" s="66"/>
      <c r="KHN2" s="66"/>
      <c r="KHO2" s="66"/>
      <c r="KHP2" s="66"/>
      <c r="KHQ2" s="66"/>
      <c r="KHR2" s="66"/>
      <c r="KHS2" s="66"/>
      <c r="KHT2" s="66"/>
      <c r="KHU2" s="66"/>
      <c r="KHV2" s="66"/>
      <c r="KHW2" s="66"/>
      <c r="KHX2" s="66"/>
      <c r="KHY2" s="66"/>
      <c r="KHZ2" s="66"/>
      <c r="KIA2" s="66"/>
      <c r="KIB2" s="66"/>
      <c r="KIC2" s="66"/>
      <c r="KID2" s="66"/>
      <c r="KIE2" s="66"/>
      <c r="KIF2" s="66"/>
      <c r="KIG2" s="66"/>
      <c r="KIH2" s="66"/>
      <c r="KII2" s="66"/>
      <c r="KIJ2" s="66"/>
      <c r="KIK2" s="66"/>
      <c r="KIL2" s="66"/>
      <c r="KIM2" s="66"/>
      <c r="KIN2" s="66"/>
      <c r="KIO2" s="66"/>
      <c r="KIP2" s="66"/>
      <c r="KIQ2" s="66"/>
      <c r="KIR2" s="66"/>
      <c r="KIS2" s="66"/>
      <c r="KIT2" s="66"/>
      <c r="KIU2" s="66"/>
      <c r="KIV2" s="66"/>
      <c r="KIW2" s="66"/>
      <c r="KIX2" s="66"/>
      <c r="KIY2" s="66"/>
      <c r="KIZ2" s="66"/>
      <c r="KJA2" s="66"/>
      <c r="KJB2" s="66"/>
      <c r="KJC2" s="66"/>
      <c r="KJD2" s="66"/>
      <c r="KJE2" s="66"/>
      <c r="KJF2" s="66"/>
      <c r="KJG2" s="66"/>
      <c r="KJH2" s="66"/>
      <c r="KJI2" s="66"/>
      <c r="KJJ2" s="66"/>
      <c r="KJK2" s="66"/>
      <c r="KJL2" s="66"/>
      <c r="KJM2" s="66"/>
      <c r="KJN2" s="66"/>
      <c r="KJO2" s="66"/>
      <c r="KJP2" s="66"/>
      <c r="KJQ2" s="66"/>
      <c r="KJR2" s="66"/>
      <c r="KJS2" s="66"/>
      <c r="KJT2" s="66"/>
      <c r="KJU2" s="66"/>
      <c r="KJV2" s="66"/>
      <c r="KJW2" s="66"/>
      <c r="KJX2" s="66"/>
      <c r="KJY2" s="66"/>
      <c r="KJZ2" s="66"/>
      <c r="KKA2" s="66"/>
      <c r="KKB2" s="66"/>
      <c r="KKC2" s="66"/>
      <c r="KKD2" s="66"/>
      <c r="KKE2" s="66"/>
      <c r="KKF2" s="66"/>
      <c r="KKG2" s="66"/>
      <c r="KKH2" s="66"/>
      <c r="KKI2" s="66"/>
      <c r="KKJ2" s="66"/>
      <c r="KKK2" s="66"/>
      <c r="KKL2" s="66"/>
      <c r="KKM2" s="66"/>
      <c r="KKN2" s="66"/>
      <c r="KKO2" s="66"/>
      <c r="KKP2" s="66"/>
      <c r="KKQ2" s="66"/>
      <c r="KKR2" s="66"/>
      <c r="KKS2" s="66"/>
      <c r="KKT2" s="66"/>
      <c r="KKU2" s="66"/>
      <c r="KKV2" s="66"/>
      <c r="KKW2" s="66"/>
      <c r="KKX2" s="66"/>
      <c r="KKY2" s="66"/>
      <c r="KKZ2" s="66"/>
      <c r="KLA2" s="66"/>
      <c r="KLB2" s="66"/>
      <c r="KLC2" s="66"/>
      <c r="KLD2" s="66"/>
      <c r="KLE2" s="66"/>
      <c r="KLF2" s="66"/>
      <c r="KLG2" s="66"/>
      <c r="KLH2" s="66"/>
      <c r="KLI2" s="66"/>
      <c r="KLJ2" s="66"/>
      <c r="KLK2" s="66"/>
      <c r="KLL2" s="66"/>
      <c r="KLM2" s="66"/>
      <c r="KLN2" s="66"/>
      <c r="KLO2" s="66"/>
      <c r="KLP2" s="66"/>
      <c r="KLQ2" s="66"/>
      <c r="KLR2" s="66"/>
      <c r="KLS2" s="66"/>
      <c r="KLT2" s="66"/>
      <c r="KLU2" s="66"/>
      <c r="KLV2" s="66"/>
      <c r="KLW2" s="66"/>
      <c r="KLX2" s="66"/>
      <c r="KLY2" s="66"/>
      <c r="KLZ2" s="66"/>
      <c r="KMA2" s="66"/>
      <c r="KMB2" s="66"/>
      <c r="KMC2" s="66"/>
      <c r="KMD2" s="66"/>
      <c r="KME2" s="66"/>
      <c r="KMF2" s="66"/>
      <c r="KMG2" s="66"/>
      <c r="KMH2" s="66"/>
      <c r="KMI2" s="66"/>
      <c r="KMJ2" s="66"/>
      <c r="KMK2" s="66"/>
      <c r="KML2" s="66"/>
      <c r="KMM2" s="66"/>
      <c r="KMN2" s="66"/>
      <c r="KMO2" s="66"/>
      <c r="KMP2" s="66"/>
      <c r="KMQ2" s="66"/>
      <c r="KMR2" s="66"/>
      <c r="KMS2" s="66"/>
      <c r="KMT2" s="66"/>
      <c r="KMU2" s="66"/>
      <c r="KMV2" s="66"/>
      <c r="KMW2" s="66"/>
      <c r="KMX2" s="66"/>
      <c r="KMY2" s="66"/>
      <c r="KMZ2" s="66"/>
      <c r="KNA2" s="66"/>
      <c r="KNB2" s="66"/>
      <c r="KNC2" s="66"/>
      <c r="KND2" s="66"/>
      <c r="KNE2" s="66"/>
      <c r="KNF2" s="66"/>
      <c r="KNG2" s="66"/>
      <c r="KNH2" s="66"/>
      <c r="KNI2" s="66"/>
      <c r="KNJ2" s="66"/>
      <c r="KNK2" s="66"/>
      <c r="KNL2" s="66"/>
      <c r="KNM2" s="66"/>
      <c r="KNN2" s="66"/>
      <c r="KNO2" s="66"/>
      <c r="KNP2" s="66"/>
      <c r="KNQ2" s="66"/>
      <c r="KNR2" s="66"/>
      <c r="KNS2" s="66"/>
      <c r="KNT2" s="66"/>
      <c r="KNU2" s="66"/>
      <c r="KNV2" s="66"/>
      <c r="KNW2" s="66"/>
      <c r="KNX2" s="66"/>
      <c r="KNY2" s="66"/>
      <c r="KNZ2" s="66"/>
      <c r="KOA2" s="66"/>
      <c r="KOB2" s="66"/>
      <c r="KOC2" s="66"/>
      <c r="KOD2" s="66"/>
      <c r="KOE2" s="66"/>
      <c r="KOF2" s="66"/>
      <c r="KOG2" s="66"/>
      <c r="KOH2" s="66"/>
      <c r="KOI2" s="66"/>
      <c r="KOJ2" s="66"/>
      <c r="KOK2" s="66"/>
      <c r="KOL2" s="66"/>
      <c r="KOM2" s="66"/>
      <c r="KON2" s="66"/>
      <c r="KOO2" s="66"/>
      <c r="KOP2" s="66"/>
      <c r="KOQ2" s="66"/>
      <c r="KOR2" s="66"/>
      <c r="KOS2" s="66"/>
      <c r="KOT2" s="66"/>
      <c r="KOU2" s="66"/>
      <c r="KOV2" s="66"/>
      <c r="KOW2" s="66"/>
      <c r="KOX2" s="66"/>
      <c r="KOY2" s="66"/>
      <c r="KOZ2" s="66"/>
      <c r="KPA2" s="66"/>
      <c r="KPB2" s="66"/>
      <c r="KPC2" s="66"/>
      <c r="KPD2" s="66"/>
      <c r="KPE2" s="66"/>
      <c r="KPF2" s="66"/>
      <c r="KPG2" s="66"/>
      <c r="KPH2" s="66"/>
      <c r="KPI2" s="66"/>
      <c r="KPJ2" s="66"/>
      <c r="KPK2" s="66"/>
      <c r="KPL2" s="66"/>
      <c r="KPM2" s="66"/>
      <c r="KPN2" s="66"/>
      <c r="KPO2" s="66"/>
      <c r="KPP2" s="66"/>
      <c r="KPQ2" s="66"/>
      <c r="KPR2" s="66"/>
      <c r="KPS2" s="66"/>
      <c r="KPT2" s="66"/>
      <c r="KPU2" s="66"/>
      <c r="KPV2" s="66"/>
      <c r="KPW2" s="66"/>
      <c r="KPX2" s="66"/>
      <c r="KPY2" s="66"/>
      <c r="KPZ2" s="66"/>
      <c r="KQA2" s="66"/>
      <c r="KQB2" s="66"/>
      <c r="KQC2" s="66"/>
      <c r="KQD2" s="66"/>
      <c r="KQE2" s="66"/>
      <c r="KQF2" s="66"/>
      <c r="KQG2" s="66"/>
      <c r="KQH2" s="66"/>
      <c r="KQI2" s="66"/>
      <c r="KQJ2" s="66"/>
      <c r="KQK2" s="66"/>
      <c r="KQL2" s="66"/>
      <c r="KQM2" s="66"/>
      <c r="KQN2" s="66"/>
      <c r="KQO2" s="66"/>
      <c r="KQP2" s="66"/>
      <c r="KQQ2" s="66"/>
      <c r="KQR2" s="66"/>
      <c r="KQS2" s="66"/>
      <c r="KQT2" s="66"/>
      <c r="KQU2" s="66"/>
      <c r="KQV2" s="66"/>
      <c r="KQW2" s="66"/>
      <c r="KQX2" s="66"/>
      <c r="KQY2" s="66"/>
      <c r="KQZ2" s="66"/>
      <c r="KRA2" s="66"/>
      <c r="KRB2" s="66"/>
      <c r="KRC2" s="66"/>
      <c r="KRD2" s="66"/>
      <c r="KRE2" s="66"/>
      <c r="KRF2" s="66"/>
      <c r="KRG2" s="66"/>
      <c r="KRH2" s="66"/>
      <c r="KRI2" s="66"/>
      <c r="KRJ2" s="66"/>
      <c r="KRK2" s="66"/>
      <c r="KRL2" s="66"/>
      <c r="KRM2" s="66"/>
      <c r="KRN2" s="66"/>
      <c r="KRO2" s="66"/>
      <c r="KRP2" s="66"/>
      <c r="KRQ2" s="66"/>
      <c r="KRR2" s="66"/>
      <c r="KRS2" s="66"/>
      <c r="KRT2" s="66"/>
      <c r="KRU2" s="66"/>
      <c r="KRV2" s="66"/>
      <c r="KRW2" s="66"/>
      <c r="KRX2" s="66"/>
      <c r="KRY2" s="66"/>
      <c r="KRZ2" s="66"/>
      <c r="KSA2" s="66"/>
      <c r="KSB2" s="66"/>
      <c r="KSC2" s="66"/>
      <c r="KSD2" s="66"/>
      <c r="KSE2" s="66"/>
      <c r="KSF2" s="66"/>
      <c r="KSG2" s="66"/>
      <c r="KSH2" s="66"/>
      <c r="KSI2" s="66"/>
      <c r="KSJ2" s="66"/>
      <c r="KSK2" s="66"/>
      <c r="KSL2" s="66"/>
      <c r="KSM2" s="66"/>
      <c r="KSN2" s="66"/>
      <c r="KSO2" s="66"/>
      <c r="KSP2" s="66"/>
      <c r="KSQ2" s="66"/>
      <c r="KSR2" s="66"/>
      <c r="KSS2" s="66"/>
      <c r="KST2" s="66"/>
      <c r="KSU2" s="66"/>
      <c r="KSV2" s="66"/>
      <c r="KSW2" s="66"/>
      <c r="KSX2" s="66"/>
      <c r="KSY2" s="66"/>
      <c r="KSZ2" s="66"/>
      <c r="KTA2" s="66"/>
      <c r="KTB2" s="66"/>
      <c r="KTC2" s="66"/>
      <c r="KTD2" s="66"/>
      <c r="KTE2" s="66"/>
      <c r="KTF2" s="66"/>
      <c r="KTG2" s="66"/>
      <c r="KTH2" s="66"/>
      <c r="KTI2" s="66"/>
      <c r="KTJ2" s="66"/>
      <c r="KTK2" s="66"/>
      <c r="KTL2" s="66"/>
      <c r="KTM2" s="66"/>
      <c r="KTN2" s="66"/>
      <c r="KTO2" s="66"/>
      <c r="KTP2" s="66"/>
      <c r="KTQ2" s="66"/>
      <c r="KTR2" s="66"/>
      <c r="KTS2" s="66"/>
      <c r="KTT2" s="66"/>
      <c r="KTU2" s="66"/>
      <c r="KTV2" s="66"/>
      <c r="KTW2" s="66"/>
      <c r="KTX2" s="66"/>
      <c r="KTY2" s="66"/>
      <c r="KTZ2" s="66"/>
      <c r="KUA2" s="66"/>
      <c r="KUB2" s="66"/>
      <c r="KUC2" s="66"/>
      <c r="KUD2" s="66"/>
      <c r="KUE2" s="66"/>
      <c r="KUF2" s="66"/>
      <c r="KUG2" s="66"/>
      <c r="KUH2" s="66"/>
      <c r="KUI2" s="66"/>
      <c r="KUJ2" s="66"/>
      <c r="KUK2" s="66"/>
      <c r="KUL2" s="66"/>
      <c r="KUM2" s="66"/>
      <c r="KUN2" s="66"/>
      <c r="KUO2" s="66"/>
      <c r="KUP2" s="66"/>
      <c r="KUQ2" s="66"/>
      <c r="KUR2" s="66"/>
      <c r="KUS2" s="66"/>
      <c r="KUT2" s="66"/>
      <c r="KUU2" s="66"/>
      <c r="KUV2" s="66"/>
      <c r="KUW2" s="66"/>
      <c r="KUX2" s="66"/>
      <c r="KUY2" s="66"/>
      <c r="KUZ2" s="66"/>
      <c r="KVA2" s="66"/>
      <c r="KVB2" s="66"/>
      <c r="KVC2" s="66"/>
      <c r="KVD2" s="66"/>
      <c r="KVE2" s="66"/>
      <c r="KVF2" s="66"/>
      <c r="KVG2" s="66"/>
      <c r="KVH2" s="66"/>
      <c r="KVI2" s="66"/>
      <c r="KVJ2" s="66"/>
      <c r="KVK2" s="66"/>
      <c r="KVL2" s="66"/>
      <c r="KVM2" s="66"/>
      <c r="KVN2" s="66"/>
      <c r="KVO2" s="66"/>
      <c r="KVP2" s="66"/>
      <c r="KVQ2" s="66"/>
      <c r="KVR2" s="66"/>
      <c r="KVS2" s="66"/>
      <c r="KVT2" s="66"/>
      <c r="KVU2" s="66"/>
      <c r="KVV2" s="66"/>
      <c r="KVW2" s="66"/>
      <c r="KVX2" s="66"/>
      <c r="KVY2" s="66"/>
      <c r="KVZ2" s="66"/>
      <c r="KWA2" s="66"/>
      <c r="KWB2" s="66"/>
      <c r="KWC2" s="66"/>
      <c r="KWD2" s="66"/>
      <c r="KWE2" s="66"/>
      <c r="KWF2" s="66"/>
      <c r="KWG2" s="66"/>
      <c r="KWH2" s="66"/>
      <c r="KWI2" s="66"/>
      <c r="KWJ2" s="66"/>
      <c r="KWK2" s="66"/>
      <c r="KWL2" s="66"/>
      <c r="KWM2" s="66"/>
      <c r="KWN2" s="66"/>
      <c r="KWO2" s="66"/>
      <c r="KWP2" s="66"/>
      <c r="KWQ2" s="66"/>
      <c r="KWR2" s="66"/>
      <c r="KWS2" s="66"/>
      <c r="KWT2" s="66"/>
      <c r="KWU2" s="66"/>
      <c r="KWV2" s="66"/>
      <c r="KWW2" s="66"/>
      <c r="KWX2" s="66"/>
      <c r="KWY2" s="66"/>
      <c r="KWZ2" s="66"/>
      <c r="KXA2" s="66"/>
      <c r="KXB2" s="66"/>
      <c r="KXC2" s="66"/>
      <c r="KXD2" s="66"/>
      <c r="KXE2" s="66"/>
      <c r="KXF2" s="66"/>
      <c r="KXG2" s="66"/>
      <c r="KXH2" s="66"/>
      <c r="KXI2" s="66"/>
      <c r="KXJ2" s="66"/>
      <c r="KXK2" s="66"/>
      <c r="KXL2" s="66"/>
      <c r="KXM2" s="66"/>
      <c r="KXN2" s="66"/>
      <c r="KXO2" s="66"/>
      <c r="KXP2" s="66"/>
      <c r="KXQ2" s="66"/>
      <c r="KXR2" s="66"/>
      <c r="KXS2" s="66"/>
      <c r="KXT2" s="66"/>
      <c r="KXU2" s="66"/>
      <c r="KXV2" s="66"/>
      <c r="KXW2" s="66"/>
      <c r="KXX2" s="66"/>
      <c r="KXY2" s="66"/>
      <c r="KXZ2" s="66"/>
      <c r="KYA2" s="66"/>
      <c r="KYB2" s="66"/>
      <c r="KYC2" s="66"/>
      <c r="KYD2" s="66"/>
      <c r="KYE2" s="66"/>
      <c r="KYF2" s="66"/>
      <c r="KYG2" s="66"/>
      <c r="KYH2" s="66"/>
      <c r="KYI2" s="66"/>
      <c r="KYJ2" s="66"/>
      <c r="KYK2" s="66"/>
      <c r="KYL2" s="66"/>
      <c r="KYM2" s="66"/>
      <c r="KYN2" s="66"/>
      <c r="KYO2" s="66"/>
      <c r="KYP2" s="66"/>
      <c r="KYQ2" s="66"/>
      <c r="KYR2" s="66"/>
      <c r="KYS2" s="66"/>
      <c r="KYT2" s="66"/>
      <c r="KYU2" s="66"/>
      <c r="KYV2" s="66"/>
      <c r="KYW2" s="66"/>
      <c r="KYX2" s="66"/>
      <c r="KYY2" s="66"/>
      <c r="KYZ2" s="66"/>
      <c r="KZA2" s="66"/>
      <c r="KZB2" s="66"/>
      <c r="KZC2" s="66"/>
      <c r="KZD2" s="66"/>
      <c r="KZE2" s="66"/>
      <c r="KZF2" s="66"/>
      <c r="KZG2" s="66"/>
      <c r="KZH2" s="66"/>
      <c r="KZI2" s="66"/>
      <c r="KZJ2" s="66"/>
      <c r="KZK2" s="66"/>
      <c r="KZL2" s="66"/>
      <c r="KZM2" s="66"/>
      <c r="KZN2" s="66"/>
      <c r="KZO2" s="66"/>
      <c r="KZP2" s="66"/>
      <c r="KZQ2" s="66"/>
      <c r="KZR2" s="66"/>
      <c r="KZS2" s="66"/>
      <c r="KZT2" s="66"/>
      <c r="KZU2" s="66"/>
      <c r="KZV2" s="66"/>
      <c r="KZW2" s="66"/>
      <c r="KZX2" s="66"/>
      <c r="KZY2" s="66"/>
      <c r="KZZ2" s="66"/>
      <c r="LAA2" s="66"/>
      <c r="LAB2" s="66"/>
      <c r="LAC2" s="66"/>
      <c r="LAD2" s="66"/>
      <c r="LAE2" s="66"/>
      <c r="LAF2" s="66"/>
      <c r="LAG2" s="66"/>
      <c r="LAH2" s="66"/>
      <c r="LAI2" s="66"/>
      <c r="LAJ2" s="66"/>
      <c r="LAK2" s="66"/>
      <c r="LAL2" s="66"/>
      <c r="LAM2" s="66"/>
      <c r="LAN2" s="66"/>
      <c r="LAO2" s="66"/>
      <c r="LAP2" s="66"/>
      <c r="LAQ2" s="66"/>
      <c r="LAR2" s="66"/>
      <c r="LAS2" s="66"/>
      <c r="LAT2" s="66"/>
      <c r="LAU2" s="66"/>
      <c r="LAV2" s="66"/>
      <c r="LAW2" s="66"/>
      <c r="LAX2" s="66"/>
      <c r="LAY2" s="66"/>
      <c r="LAZ2" s="66"/>
      <c r="LBA2" s="66"/>
      <c r="LBB2" s="66"/>
      <c r="LBC2" s="66"/>
      <c r="LBD2" s="66"/>
      <c r="LBE2" s="66"/>
      <c r="LBF2" s="66"/>
      <c r="LBG2" s="66"/>
      <c r="LBH2" s="66"/>
      <c r="LBI2" s="66"/>
      <c r="LBJ2" s="66"/>
      <c r="LBK2" s="66"/>
      <c r="LBL2" s="66"/>
      <c r="LBM2" s="66"/>
      <c r="LBN2" s="66"/>
      <c r="LBO2" s="66"/>
      <c r="LBP2" s="66"/>
      <c r="LBQ2" s="66"/>
      <c r="LBR2" s="66"/>
      <c r="LBS2" s="66"/>
      <c r="LBT2" s="66"/>
      <c r="LBU2" s="66"/>
      <c r="LBV2" s="66"/>
      <c r="LBW2" s="66"/>
      <c r="LBX2" s="66"/>
      <c r="LBY2" s="66"/>
      <c r="LBZ2" s="66"/>
      <c r="LCA2" s="66"/>
      <c r="LCB2" s="66"/>
      <c r="LCC2" s="66"/>
      <c r="LCD2" s="66"/>
      <c r="LCE2" s="66"/>
      <c r="LCF2" s="66"/>
      <c r="LCG2" s="66"/>
      <c r="LCH2" s="66"/>
      <c r="LCI2" s="66"/>
      <c r="LCJ2" s="66"/>
      <c r="LCK2" s="66"/>
      <c r="LCL2" s="66"/>
      <c r="LCM2" s="66"/>
      <c r="LCN2" s="66"/>
      <c r="LCO2" s="66"/>
      <c r="LCP2" s="66"/>
      <c r="LCQ2" s="66"/>
      <c r="LCR2" s="66"/>
      <c r="LCS2" s="66"/>
      <c r="LCT2" s="66"/>
      <c r="LCU2" s="66"/>
      <c r="LCV2" s="66"/>
      <c r="LCW2" s="66"/>
      <c r="LCX2" s="66"/>
      <c r="LCY2" s="66"/>
      <c r="LCZ2" s="66"/>
      <c r="LDA2" s="66"/>
      <c r="LDB2" s="66"/>
      <c r="LDC2" s="66"/>
      <c r="LDD2" s="66"/>
      <c r="LDE2" s="66"/>
      <c r="LDF2" s="66"/>
      <c r="LDG2" s="66"/>
      <c r="LDH2" s="66"/>
      <c r="LDI2" s="66"/>
      <c r="LDJ2" s="66"/>
      <c r="LDK2" s="66"/>
      <c r="LDL2" s="66"/>
      <c r="LDM2" s="66"/>
      <c r="LDN2" s="66"/>
      <c r="LDO2" s="66"/>
      <c r="LDP2" s="66"/>
      <c r="LDQ2" s="66"/>
      <c r="LDR2" s="66"/>
      <c r="LDS2" s="66"/>
      <c r="LDT2" s="66"/>
      <c r="LDU2" s="66"/>
      <c r="LDV2" s="66"/>
      <c r="LDW2" s="66"/>
      <c r="LDX2" s="66"/>
      <c r="LDY2" s="66"/>
      <c r="LDZ2" s="66"/>
      <c r="LEA2" s="66"/>
      <c r="LEB2" s="66"/>
      <c r="LEC2" s="66"/>
      <c r="LED2" s="66"/>
      <c r="LEE2" s="66"/>
      <c r="LEF2" s="66"/>
      <c r="LEG2" s="66"/>
      <c r="LEH2" s="66"/>
      <c r="LEI2" s="66"/>
      <c r="LEJ2" s="66"/>
      <c r="LEK2" s="66"/>
      <c r="LEL2" s="66"/>
      <c r="LEM2" s="66"/>
      <c r="LEN2" s="66"/>
      <c r="LEO2" s="66"/>
      <c r="LEP2" s="66"/>
      <c r="LEQ2" s="66"/>
      <c r="LER2" s="66"/>
      <c r="LES2" s="66"/>
      <c r="LET2" s="66"/>
      <c r="LEU2" s="66"/>
      <c r="LEV2" s="66"/>
      <c r="LEW2" s="66"/>
      <c r="LEX2" s="66"/>
      <c r="LEY2" s="66"/>
      <c r="LEZ2" s="66"/>
      <c r="LFA2" s="66"/>
      <c r="LFB2" s="66"/>
      <c r="LFC2" s="66"/>
      <c r="LFD2" s="66"/>
      <c r="LFE2" s="66"/>
      <c r="LFF2" s="66"/>
      <c r="LFG2" s="66"/>
      <c r="LFH2" s="66"/>
      <c r="LFI2" s="66"/>
      <c r="LFJ2" s="66"/>
      <c r="LFK2" s="66"/>
      <c r="LFL2" s="66"/>
      <c r="LFM2" s="66"/>
      <c r="LFN2" s="66"/>
      <c r="LFO2" s="66"/>
      <c r="LFP2" s="66"/>
      <c r="LFQ2" s="66"/>
      <c r="LFR2" s="66"/>
      <c r="LFS2" s="66"/>
      <c r="LFT2" s="66"/>
      <c r="LFU2" s="66"/>
      <c r="LFV2" s="66"/>
      <c r="LFW2" s="66"/>
      <c r="LFX2" s="66"/>
      <c r="LFY2" s="66"/>
      <c r="LFZ2" s="66"/>
      <c r="LGA2" s="66"/>
      <c r="LGB2" s="66"/>
      <c r="LGC2" s="66"/>
      <c r="LGD2" s="66"/>
      <c r="LGE2" s="66"/>
      <c r="LGF2" s="66"/>
      <c r="LGG2" s="66"/>
      <c r="LGH2" s="66"/>
      <c r="LGI2" s="66"/>
      <c r="LGJ2" s="66"/>
      <c r="LGK2" s="66"/>
      <c r="LGL2" s="66"/>
      <c r="LGM2" s="66"/>
      <c r="LGN2" s="66"/>
      <c r="LGO2" s="66"/>
      <c r="LGP2" s="66"/>
      <c r="LGQ2" s="66"/>
      <c r="LGR2" s="66"/>
      <c r="LGS2" s="66"/>
      <c r="LGT2" s="66"/>
      <c r="LGU2" s="66"/>
      <c r="LGV2" s="66"/>
      <c r="LGW2" s="66"/>
      <c r="LGX2" s="66"/>
      <c r="LGY2" s="66"/>
      <c r="LGZ2" s="66"/>
      <c r="LHA2" s="66"/>
      <c r="LHB2" s="66"/>
      <c r="LHC2" s="66"/>
      <c r="LHD2" s="66"/>
      <c r="LHE2" s="66"/>
      <c r="LHF2" s="66"/>
      <c r="LHG2" s="66"/>
      <c r="LHH2" s="66"/>
      <c r="LHI2" s="66"/>
      <c r="LHJ2" s="66"/>
      <c r="LHK2" s="66"/>
      <c r="LHL2" s="66"/>
      <c r="LHM2" s="66"/>
      <c r="LHN2" s="66"/>
      <c r="LHO2" s="66"/>
      <c r="LHP2" s="66"/>
      <c r="LHQ2" s="66"/>
      <c r="LHR2" s="66"/>
      <c r="LHS2" s="66"/>
      <c r="LHT2" s="66"/>
      <c r="LHU2" s="66"/>
      <c r="LHV2" s="66"/>
      <c r="LHW2" s="66"/>
      <c r="LHX2" s="66"/>
      <c r="LHY2" s="66"/>
      <c r="LHZ2" s="66"/>
      <c r="LIA2" s="66"/>
      <c r="LIB2" s="66"/>
      <c r="LIC2" s="66"/>
      <c r="LID2" s="66"/>
      <c r="LIE2" s="66"/>
      <c r="LIF2" s="66"/>
      <c r="LIG2" s="66"/>
      <c r="LIH2" s="66"/>
      <c r="LII2" s="66"/>
      <c r="LIJ2" s="66"/>
      <c r="LIK2" s="66"/>
      <c r="LIL2" s="66"/>
      <c r="LIM2" s="66"/>
      <c r="LIN2" s="66"/>
      <c r="LIO2" s="66"/>
      <c r="LIP2" s="66"/>
      <c r="LIQ2" s="66"/>
      <c r="LIR2" s="66"/>
      <c r="LIS2" s="66"/>
      <c r="LIT2" s="66"/>
      <c r="LIU2" s="66"/>
      <c r="LIV2" s="66"/>
      <c r="LIW2" s="66"/>
      <c r="LIX2" s="66"/>
      <c r="LIY2" s="66"/>
      <c r="LIZ2" s="66"/>
      <c r="LJA2" s="66"/>
      <c r="LJB2" s="66"/>
      <c r="LJC2" s="66"/>
      <c r="LJD2" s="66"/>
      <c r="LJE2" s="66"/>
      <c r="LJF2" s="66"/>
      <c r="LJG2" s="66"/>
      <c r="LJH2" s="66"/>
      <c r="LJI2" s="66"/>
      <c r="LJJ2" s="66"/>
      <c r="LJK2" s="66"/>
      <c r="LJL2" s="66"/>
      <c r="LJM2" s="66"/>
      <c r="LJN2" s="66"/>
      <c r="LJO2" s="66"/>
      <c r="LJP2" s="66"/>
      <c r="LJQ2" s="66"/>
      <c r="LJR2" s="66"/>
      <c r="LJS2" s="66"/>
      <c r="LJT2" s="66"/>
      <c r="LJU2" s="66"/>
      <c r="LJV2" s="66"/>
      <c r="LJW2" s="66"/>
      <c r="LJX2" s="66"/>
      <c r="LJY2" s="66"/>
      <c r="LJZ2" s="66"/>
      <c r="LKA2" s="66"/>
      <c r="LKB2" s="66"/>
      <c r="LKC2" s="66"/>
      <c r="LKD2" s="66"/>
      <c r="LKE2" s="66"/>
      <c r="LKF2" s="66"/>
      <c r="LKG2" s="66"/>
      <c r="LKH2" s="66"/>
      <c r="LKI2" s="66"/>
      <c r="LKJ2" s="66"/>
      <c r="LKK2" s="66"/>
      <c r="LKL2" s="66"/>
      <c r="LKM2" s="66"/>
      <c r="LKN2" s="66"/>
      <c r="LKO2" s="66"/>
      <c r="LKP2" s="66"/>
      <c r="LKQ2" s="66"/>
      <c r="LKR2" s="66"/>
      <c r="LKS2" s="66"/>
      <c r="LKT2" s="66"/>
      <c r="LKU2" s="66"/>
      <c r="LKV2" s="66"/>
      <c r="LKW2" s="66"/>
      <c r="LKX2" s="66"/>
      <c r="LKY2" s="66"/>
      <c r="LKZ2" s="66"/>
      <c r="LLA2" s="66"/>
      <c r="LLB2" s="66"/>
      <c r="LLC2" s="66"/>
      <c r="LLD2" s="66"/>
      <c r="LLE2" s="66"/>
      <c r="LLF2" s="66"/>
      <c r="LLG2" s="66"/>
      <c r="LLH2" s="66"/>
      <c r="LLI2" s="66"/>
      <c r="LLJ2" s="66"/>
      <c r="LLK2" s="66"/>
      <c r="LLL2" s="66"/>
      <c r="LLM2" s="66"/>
      <c r="LLN2" s="66"/>
      <c r="LLO2" s="66"/>
      <c r="LLP2" s="66"/>
      <c r="LLQ2" s="66"/>
      <c r="LLR2" s="66"/>
      <c r="LLS2" s="66"/>
      <c r="LLT2" s="66"/>
      <c r="LLU2" s="66"/>
      <c r="LLV2" s="66"/>
      <c r="LLW2" s="66"/>
      <c r="LLX2" s="66"/>
      <c r="LLY2" s="66"/>
      <c r="LLZ2" s="66"/>
      <c r="LMA2" s="66"/>
      <c r="LMB2" s="66"/>
      <c r="LMC2" s="66"/>
      <c r="LMD2" s="66"/>
      <c r="LME2" s="66"/>
      <c r="LMF2" s="66"/>
      <c r="LMG2" s="66"/>
      <c r="LMH2" s="66"/>
      <c r="LMI2" s="66"/>
      <c r="LMJ2" s="66"/>
      <c r="LMK2" s="66"/>
      <c r="LML2" s="66"/>
      <c r="LMM2" s="66"/>
      <c r="LMN2" s="66"/>
      <c r="LMO2" s="66"/>
      <c r="LMP2" s="66"/>
      <c r="LMQ2" s="66"/>
      <c r="LMR2" s="66"/>
      <c r="LMS2" s="66"/>
      <c r="LMT2" s="66"/>
      <c r="LMU2" s="66"/>
      <c r="LMV2" s="66"/>
      <c r="LMW2" s="66"/>
      <c r="LMX2" s="66"/>
      <c r="LMY2" s="66"/>
      <c r="LMZ2" s="66"/>
      <c r="LNA2" s="66"/>
      <c r="LNB2" s="66"/>
      <c r="LNC2" s="66"/>
      <c r="LND2" s="66"/>
      <c r="LNE2" s="66"/>
      <c r="LNF2" s="66"/>
      <c r="LNG2" s="66"/>
      <c r="LNH2" s="66"/>
      <c r="LNI2" s="66"/>
      <c r="LNJ2" s="66"/>
      <c r="LNK2" s="66"/>
      <c r="LNL2" s="66"/>
      <c r="LNM2" s="66"/>
      <c r="LNN2" s="66"/>
      <c r="LNO2" s="66"/>
      <c r="LNP2" s="66"/>
      <c r="LNQ2" s="66"/>
      <c r="LNR2" s="66"/>
      <c r="LNS2" s="66"/>
      <c r="LNT2" s="66"/>
      <c r="LNU2" s="66"/>
      <c r="LNV2" s="66"/>
      <c r="LNW2" s="66"/>
      <c r="LNX2" s="66"/>
      <c r="LNY2" s="66"/>
      <c r="LNZ2" s="66"/>
      <c r="LOA2" s="66"/>
      <c r="LOB2" s="66"/>
      <c r="LOC2" s="66"/>
      <c r="LOD2" s="66"/>
      <c r="LOE2" s="66"/>
      <c r="LOF2" s="66"/>
      <c r="LOG2" s="66"/>
      <c r="LOH2" s="66"/>
      <c r="LOI2" s="66"/>
      <c r="LOJ2" s="66"/>
      <c r="LOK2" s="66"/>
      <c r="LOL2" s="66"/>
      <c r="LOM2" s="66"/>
      <c r="LON2" s="66"/>
      <c r="LOO2" s="66"/>
      <c r="LOP2" s="66"/>
      <c r="LOQ2" s="66"/>
      <c r="LOR2" s="66"/>
      <c r="LOS2" s="66"/>
      <c r="LOT2" s="66"/>
      <c r="LOU2" s="66"/>
      <c r="LOV2" s="66"/>
      <c r="LOW2" s="66"/>
      <c r="LOX2" s="66"/>
      <c r="LOY2" s="66"/>
      <c r="LOZ2" s="66"/>
      <c r="LPA2" s="66"/>
      <c r="LPB2" s="66"/>
      <c r="LPC2" s="66"/>
      <c r="LPD2" s="66"/>
      <c r="LPE2" s="66"/>
      <c r="LPF2" s="66"/>
      <c r="LPG2" s="66"/>
      <c r="LPH2" s="66"/>
      <c r="LPI2" s="66"/>
      <c r="LPJ2" s="66"/>
      <c r="LPK2" s="66"/>
      <c r="LPL2" s="66"/>
      <c r="LPM2" s="66"/>
      <c r="LPN2" s="66"/>
      <c r="LPO2" s="66"/>
      <c r="LPP2" s="66"/>
      <c r="LPQ2" s="66"/>
      <c r="LPR2" s="66"/>
      <c r="LPS2" s="66"/>
      <c r="LPT2" s="66"/>
      <c r="LPU2" s="66"/>
      <c r="LPV2" s="66"/>
      <c r="LPW2" s="66"/>
      <c r="LPX2" s="66"/>
      <c r="LPY2" s="66"/>
      <c r="LPZ2" s="66"/>
      <c r="LQA2" s="66"/>
      <c r="LQB2" s="66"/>
      <c r="LQC2" s="66"/>
      <c r="LQD2" s="66"/>
      <c r="LQE2" s="66"/>
      <c r="LQF2" s="66"/>
      <c r="LQG2" s="66"/>
      <c r="LQH2" s="66"/>
      <c r="LQI2" s="66"/>
      <c r="LQJ2" s="66"/>
      <c r="LQK2" s="66"/>
      <c r="LQL2" s="66"/>
      <c r="LQM2" s="66"/>
      <c r="LQN2" s="66"/>
      <c r="LQO2" s="66"/>
      <c r="LQP2" s="66"/>
      <c r="LQQ2" s="66"/>
      <c r="LQR2" s="66"/>
      <c r="LQS2" s="66"/>
      <c r="LQT2" s="66"/>
      <c r="LQU2" s="66"/>
      <c r="LQV2" s="66"/>
      <c r="LQW2" s="66"/>
      <c r="LQX2" s="66"/>
      <c r="LQY2" s="66"/>
      <c r="LQZ2" s="66"/>
      <c r="LRA2" s="66"/>
      <c r="LRB2" s="66"/>
      <c r="LRC2" s="66"/>
      <c r="LRD2" s="66"/>
      <c r="LRE2" s="66"/>
      <c r="LRF2" s="66"/>
      <c r="LRG2" s="66"/>
      <c r="LRH2" s="66"/>
      <c r="LRI2" s="66"/>
      <c r="LRJ2" s="66"/>
      <c r="LRK2" s="66"/>
      <c r="LRL2" s="66"/>
      <c r="LRM2" s="66"/>
      <c r="LRN2" s="66"/>
      <c r="LRO2" s="66"/>
      <c r="LRP2" s="66"/>
      <c r="LRQ2" s="66"/>
      <c r="LRR2" s="66"/>
      <c r="LRS2" s="66"/>
      <c r="LRT2" s="66"/>
      <c r="LRU2" s="66"/>
      <c r="LRV2" s="66"/>
      <c r="LRW2" s="66"/>
      <c r="LRX2" s="66"/>
      <c r="LRY2" s="66"/>
      <c r="LRZ2" s="66"/>
      <c r="LSA2" s="66"/>
      <c r="LSB2" s="66"/>
      <c r="LSC2" s="66"/>
      <c r="LSD2" s="66"/>
      <c r="LSE2" s="66"/>
      <c r="LSF2" s="66"/>
      <c r="LSG2" s="66"/>
      <c r="LSH2" s="66"/>
      <c r="LSI2" s="66"/>
      <c r="LSJ2" s="66"/>
      <c r="LSK2" s="66"/>
      <c r="LSL2" s="66"/>
      <c r="LSM2" s="66"/>
      <c r="LSN2" s="66"/>
      <c r="LSO2" s="66"/>
      <c r="LSP2" s="66"/>
      <c r="LSQ2" s="66"/>
      <c r="LSR2" s="66"/>
      <c r="LSS2" s="66"/>
      <c r="LST2" s="66"/>
      <c r="LSU2" s="66"/>
      <c r="LSV2" s="66"/>
      <c r="LSW2" s="66"/>
      <c r="LSX2" s="66"/>
      <c r="LSY2" s="66"/>
      <c r="LSZ2" s="66"/>
      <c r="LTA2" s="66"/>
      <c r="LTB2" s="66"/>
      <c r="LTC2" s="66"/>
      <c r="LTD2" s="66"/>
      <c r="LTE2" s="66"/>
      <c r="LTF2" s="66"/>
      <c r="LTG2" s="66"/>
      <c r="LTH2" s="66"/>
      <c r="LTI2" s="66"/>
      <c r="LTJ2" s="66"/>
      <c r="LTK2" s="66"/>
      <c r="LTL2" s="66"/>
      <c r="LTM2" s="66"/>
      <c r="LTN2" s="66"/>
      <c r="LTO2" s="66"/>
      <c r="LTP2" s="66"/>
      <c r="LTQ2" s="66"/>
      <c r="LTR2" s="66"/>
      <c r="LTS2" s="66"/>
      <c r="LTT2" s="66"/>
      <c r="LTU2" s="66"/>
      <c r="LTV2" s="66"/>
      <c r="LTW2" s="66"/>
      <c r="LTX2" s="66"/>
      <c r="LTY2" s="66"/>
      <c r="LTZ2" s="66"/>
      <c r="LUA2" s="66"/>
      <c r="LUB2" s="66"/>
      <c r="LUC2" s="66"/>
      <c r="LUD2" s="66"/>
      <c r="LUE2" s="66"/>
      <c r="LUF2" s="66"/>
      <c r="LUG2" s="66"/>
      <c r="LUH2" s="66"/>
      <c r="LUI2" s="66"/>
      <c r="LUJ2" s="66"/>
      <c r="LUK2" s="66"/>
      <c r="LUL2" s="66"/>
      <c r="LUM2" s="66"/>
      <c r="LUN2" s="66"/>
      <c r="LUO2" s="66"/>
      <c r="LUP2" s="66"/>
      <c r="LUQ2" s="66"/>
      <c r="LUR2" s="66"/>
      <c r="LUS2" s="66"/>
      <c r="LUT2" s="66"/>
      <c r="LUU2" s="66"/>
      <c r="LUV2" s="66"/>
      <c r="LUW2" s="66"/>
      <c r="LUX2" s="66"/>
      <c r="LUY2" s="66"/>
      <c r="LUZ2" s="66"/>
      <c r="LVA2" s="66"/>
      <c r="LVB2" s="66"/>
      <c r="LVC2" s="66"/>
      <c r="LVD2" s="66"/>
      <c r="LVE2" s="66"/>
      <c r="LVF2" s="66"/>
      <c r="LVG2" s="66"/>
      <c r="LVH2" s="66"/>
      <c r="LVI2" s="66"/>
      <c r="LVJ2" s="66"/>
      <c r="LVK2" s="66"/>
      <c r="LVL2" s="66"/>
      <c r="LVM2" s="66"/>
      <c r="LVN2" s="66"/>
      <c r="LVO2" s="66"/>
      <c r="LVP2" s="66"/>
      <c r="LVQ2" s="66"/>
      <c r="LVR2" s="66"/>
      <c r="LVS2" s="66"/>
      <c r="LVT2" s="66"/>
      <c r="LVU2" s="66"/>
      <c r="LVV2" s="66"/>
      <c r="LVW2" s="66"/>
      <c r="LVX2" s="66"/>
      <c r="LVY2" s="66"/>
      <c r="LVZ2" s="66"/>
      <c r="LWA2" s="66"/>
      <c r="LWB2" s="66"/>
      <c r="LWC2" s="66"/>
      <c r="LWD2" s="66"/>
      <c r="LWE2" s="66"/>
      <c r="LWF2" s="66"/>
      <c r="LWG2" s="66"/>
      <c r="LWH2" s="66"/>
      <c r="LWI2" s="66"/>
      <c r="LWJ2" s="66"/>
      <c r="LWK2" s="66"/>
      <c r="LWL2" s="66"/>
      <c r="LWM2" s="66"/>
      <c r="LWN2" s="66"/>
      <c r="LWO2" s="66"/>
      <c r="LWP2" s="66"/>
      <c r="LWQ2" s="66"/>
      <c r="LWR2" s="66"/>
      <c r="LWS2" s="66"/>
      <c r="LWT2" s="66"/>
      <c r="LWU2" s="66"/>
      <c r="LWV2" s="66"/>
      <c r="LWW2" s="66"/>
      <c r="LWX2" s="66"/>
      <c r="LWY2" s="66"/>
      <c r="LWZ2" s="66"/>
      <c r="LXA2" s="66"/>
      <c r="LXB2" s="66"/>
      <c r="LXC2" s="66"/>
      <c r="LXD2" s="66"/>
      <c r="LXE2" s="66"/>
      <c r="LXF2" s="66"/>
      <c r="LXG2" s="66"/>
      <c r="LXH2" s="66"/>
      <c r="LXI2" s="66"/>
      <c r="LXJ2" s="66"/>
      <c r="LXK2" s="66"/>
      <c r="LXL2" s="66"/>
      <c r="LXM2" s="66"/>
      <c r="LXN2" s="66"/>
      <c r="LXO2" s="66"/>
      <c r="LXP2" s="66"/>
      <c r="LXQ2" s="66"/>
      <c r="LXR2" s="66"/>
      <c r="LXS2" s="66"/>
      <c r="LXT2" s="66"/>
      <c r="LXU2" s="66"/>
      <c r="LXV2" s="66"/>
      <c r="LXW2" s="66"/>
      <c r="LXX2" s="66"/>
      <c r="LXY2" s="66"/>
      <c r="LXZ2" s="66"/>
      <c r="LYA2" s="66"/>
      <c r="LYB2" s="66"/>
      <c r="LYC2" s="66"/>
      <c r="LYD2" s="66"/>
      <c r="LYE2" s="66"/>
      <c r="LYF2" s="66"/>
      <c r="LYG2" s="66"/>
      <c r="LYH2" s="66"/>
      <c r="LYI2" s="66"/>
      <c r="LYJ2" s="66"/>
      <c r="LYK2" s="66"/>
      <c r="LYL2" s="66"/>
      <c r="LYM2" s="66"/>
      <c r="LYN2" s="66"/>
      <c r="LYO2" s="66"/>
      <c r="LYP2" s="66"/>
      <c r="LYQ2" s="66"/>
      <c r="LYR2" s="66"/>
      <c r="LYS2" s="66"/>
      <c r="LYT2" s="66"/>
      <c r="LYU2" s="66"/>
      <c r="LYV2" s="66"/>
      <c r="LYW2" s="66"/>
      <c r="LYX2" s="66"/>
      <c r="LYY2" s="66"/>
      <c r="LYZ2" s="66"/>
      <c r="LZA2" s="66"/>
      <c r="LZB2" s="66"/>
      <c r="LZC2" s="66"/>
      <c r="LZD2" s="66"/>
      <c r="LZE2" s="66"/>
      <c r="LZF2" s="66"/>
      <c r="LZG2" s="66"/>
      <c r="LZH2" s="66"/>
      <c r="LZI2" s="66"/>
      <c r="LZJ2" s="66"/>
      <c r="LZK2" s="66"/>
      <c r="LZL2" s="66"/>
      <c r="LZM2" s="66"/>
      <c r="LZN2" s="66"/>
      <c r="LZO2" s="66"/>
      <c r="LZP2" s="66"/>
      <c r="LZQ2" s="66"/>
      <c r="LZR2" s="66"/>
      <c r="LZS2" s="66"/>
      <c r="LZT2" s="66"/>
      <c r="LZU2" s="66"/>
      <c r="LZV2" s="66"/>
      <c r="LZW2" s="66"/>
      <c r="LZX2" s="66"/>
      <c r="LZY2" s="66"/>
      <c r="LZZ2" s="66"/>
      <c r="MAA2" s="66"/>
      <c r="MAB2" s="66"/>
      <c r="MAC2" s="66"/>
      <c r="MAD2" s="66"/>
      <c r="MAE2" s="66"/>
      <c r="MAF2" s="66"/>
      <c r="MAG2" s="66"/>
      <c r="MAH2" s="66"/>
      <c r="MAI2" s="66"/>
      <c r="MAJ2" s="66"/>
      <c r="MAK2" s="66"/>
      <c r="MAL2" s="66"/>
      <c r="MAM2" s="66"/>
      <c r="MAN2" s="66"/>
      <c r="MAO2" s="66"/>
      <c r="MAP2" s="66"/>
      <c r="MAQ2" s="66"/>
      <c r="MAR2" s="66"/>
      <c r="MAS2" s="66"/>
      <c r="MAT2" s="66"/>
      <c r="MAU2" s="66"/>
      <c r="MAV2" s="66"/>
      <c r="MAW2" s="66"/>
      <c r="MAX2" s="66"/>
      <c r="MAY2" s="66"/>
      <c r="MAZ2" s="66"/>
      <c r="MBA2" s="66"/>
      <c r="MBB2" s="66"/>
      <c r="MBC2" s="66"/>
      <c r="MBD2" s="66"/>
      <c r="MBE2" s="66"/>
      <c r="MBF2" s="66"/>
      <c r="MBG2" s="66"/>
      <c r="MBH2" s="66"/>
      <c r="MBI2" s="66"/>
      <c r="MBJ2" s="66"/>
      <c r="MBK2" s="66"/>
      <c r="MBL2" s="66"/>
      <c r="MBM2" s="66"/>
      <c r="MBN2" s="66"/>
      <c r="MBO2" s="66"/>
      <c r="MBP2" s="66"/>
      <c r="MBQ2" s="66"/>
      <c r="MBR2" s="66"/>
      <c r="MBS2" s="66"/>
      <c r="MBT2" s="66"/>
      <c r="MBU2" s="66"/>
      <c r="MBV2" s="66"/>
      <c r="MBW2" s="66"/>
      <c r="MBX2" s="66"/>
      <c r="MBY2" s="66"/>
      <c r="MBZ2" s="66"/>
      <c r="MCA2" s="66"/>
      <c r="MCB2" s="66"/>
      <c r="MCC2" s="66"/>
      <c r="MCD2" s="66"/>
      <c r="MCE2" s="66"/>
      <c r="MCF2" s="66"/>
      <c r="MCG2" s="66"/>
      <c r="MCH2" s="66"/>
      <c r="MCI2" s="66"/>
      <c r="MCJ2" s="66"/>
      <c r="MCK2" s="66"/>
      <c r="MCL2" s="66"/>
      <c r="MCM2" s="66"/>
      <c r="MCN2" s="66"/>
      <c r="MCO2" s="66"/>
      <c r="MCP2" s="66"/>
      <c r="MCQ2" s="66"/>
      <c r="MCR2" s="66"/>
      <c r="MCS2" s="66"/>
      <c r="MCT2" s="66"/>
      <c r="MCU2" s="66"/>
      <c r="MCV2" s="66"/>
      <c r="MCW2" s="66"/>
      <c r="MCX2" s="66"/>
      <c r="MCY2" s="66"/>
      <c r="MCZ2" s="66"/>
      <c r="MDA2" s="66"/>
      <c r="MDB2" s="66"/>
      <c r="MDC2" s="66"/>
      <c r="MDD2" s="66"/>
      <c r="MDE2" s="66"/>
      <c r="MDF2" s="66"/>
      <c r="MDG2" s="66"/>
      <c r="MDH2" s="66"/>
      <c r="MDI2" s="66"/>
      <c r="MDJ2" s="66"/>
      <c r="MDK2" s="66"/>
      <c r="MDL2" s="66"/>
      <c r="MDM2" s="66"/>
      <c r="MDN2" s="66"/>
      <c r="MDO2" s="66"/>
      <c r="MDP2" s="66"/>
      <c r="MDQ2" s="66"/>
      <c r="MDR2" s="66"/>
      <c r="MDS2" s="66"/>
      <c r="MDT2" s="66"/>
      <c r="MDU2" s="66"/>
      <c r="MDV2" s="66"/>
      <c r="MDW2" s="66"/>
      <c r="MDX2" s="66"/>
      <c r="MDY2" s="66"/>
      <c r="MDZ2" s="66"/>
      <c r="MEA2" s="66"/>
      <c r="MEB2" s="66"/>
      <c r="MEC2" s="66"/>
      <c r="MED2" s="66"/>
      <c r="MEE2" s="66"/>
      <c r="MEF2" s="66"/>
      <c r="MEG2" s="66"/>
      <c r="MEH2" s="66"/>
      <c r="MEI2" s="66"/>
      <c r="MEJ2" s="66"/>
      <c r="MEK2" s="66"/>
      <c r="MEL2" s="66"/>
      <c r="MEM2" s="66"/>
      <c r="MEN2" s="66"/>
      <c r="MEO2" s="66"/>
      <c r="MEP2" s="66"/>
      <c r="MEQ2" s="66"/>
      <c r="MER2" s="66"/>
      <c r="MES2" s="66"/>
      <c r="MET2" s="66"/>
      <c r="MEU2" s="66"/>
      <c r="MEV2" s="66"/>
      <c r="MEW2" s="66"/>
      <c r="MEX2" s="66"/>
      <c r="MEY2" s="66"/>
      <c r="MEZ2" s="66"/>
      <c r="MFA2" s="66"/>
      <c r="MFB2" s="66"/>
      <c r="MFC2" s="66"/>
      <c r="MFD2" s="66"/>
      <c r="MFE2" s="66"/>
      <c r="MFF2" s="66"/>
      <c r="MFG2" s="66"/>
      <c r="MFH2" s="66"/>
      <c r="MFI2" s="66"/>
      <c r="MFJ2" s="66"/>
      <c r="MFK2" s="66"/>
      <c r="MFL2" s="66"/>
      <c r="MFM2" s="66"/>
      <c r="MFN2" s="66"/>
      <c r="MFO2" s="66"/>
      <c r="MFP2" s="66"/>
      <c r="MFQ2" s="66"/>
      <c r="MFR2" s="66"/>
      <c r="MFS2" s="66"/>
      <c r="MFT2" s="66"/>
      <c r="MFU2" s="66"/>
      <c r="MFV2" s="66"/>
      <c r="MFW2" s="66"/>
      <c r="MFX2" s="66"/>
      <c r="MFY2" s="66"/>
      <c r="MFZ2" s="66"/>
      <c r="MGA2" s="66"/>
      <c r="MGB2" s="66"/>
      <c r="MGC2" s="66"/>
      <c r="MGD2" s="66"/>
      <c r="MGE2" s="66"/>
      <c r="MGF2" s="66"/>
      <c r="MGG2" s="66"/>
      <c r="MGH2" s="66"/>
      <c r="MGI2" s="66"/>
      <c r="MGJ2" s="66"/>
      <c r="MGK2" s="66"/>
      <c r="MGL2" s="66"/>
      <c r="MGM2" s="66"/>
      <c r="MGN2" s="66"/>
      <c r="MGO2" s="66"/>
      <c r="MGP2" s="66"/>
      <c r="MGQ2" s="66"/>
      <c r="MGR2" s="66"/>
      <c r="MGS2" s="66"/>
      <c r="MGT2" s="66"/>
      <c r="MGU2" s="66"/>
      <c r="MGV2" s="66"/>
      <c r="MGW2" s="66"/>
      <c r="MGX2" s="66"/>
      <c r="MGY2" s="66"/>
      <c r="MGZ2" s="66"/>
      <c r="MHA2" s="66"/>
      <c r="MHB2" s="66"/>
      <c r="MHC2" s="66"/>
      <c r="MHD2" s="66"/>
      <c r="MHE2" s="66"/>
      <c r="MHF2" s="66"/>
      <c r="MHG2" s="66"/>
      <c r="MHH2" s="66"/>
      <c r="MHI2" s="66"/>
      <c r="MHJ2" s="66"/>
      <c r="MHK2" s="66"/>
      <c r="MHL2" s="66"/>
      <c r="MHM2" s="66"/>
      <c r="MHN2" s="66"/>
      <c r="MHO2" s="66"/>
      <c r="MHP2" s="66"/>
      <c r="MHQ2" s="66"/>
      <c r="MHR2" s="66"/>
      <c r="MHS2" s="66"/>
      <c r="MHT2" s="66"/>
      <c r="MHU2" s="66"/>
      <c r="MHV2" s="66"/>
      <c r="MHW2" s="66"/>
      <c r="MHX2" s="66"/>
      <c r="MHY2" s="66"/>
      <c r="MHZ2" s="66"/>
      <c r="MIA2" s="66"/>
      <c r="MIB2" s="66"/>
      <c r="MIC2" s="66"/>
      <c r="MID2" s="66"/>
      <c r="MIE2" s="66"/>
      <c r="MIF2" s="66"/>
      <c r="MIG2" s="66"/>
      <c r="MIH2" s="66"/>
      <c r="MII2" s="66"/>
      <c r="MIJ2" s="66"/>
      <c r="MIK2" s="66"/>
      <c r="MIL2" s="66"/>
      <c r="MIM2" s="66"/>
      <c r="MIN2" s="66"/>
      <c r="MIO2" s="66"/>
      <c r="MIP2" s="66"/>
      <c r="MIQ2" s="66"/>
      <c r="MIR2" s="66"/>
      <c r="MIS2" s="66"/>
      <c r="MIT2" s="66"/>
      <c r="MIU2" s="66"/>
      <c r="MIV2" s="66"/>
      <c r="MIW2" s="66"/>
      <c r="MIX2" s="66"/>
      <c r="MIY2" s="66"/>
      <c r="MIZ2" s="66"/>
      <c r="MJA2" s="66"/>
      <c r="MJB2" s="66"/>
      <c r="MJC2" s="66"/>
      <c r="MJD2" s="66"/>
      <c r="MJE2" s="66"/>
      <c r="MJF2" s="66"/>
      <c r="MJG2" s="66"/>
      <c r="MJH2" s="66"/>
      <c r="MJI2" s="66"/>
      <c r="MJJ2" s="66"/>
      <c r="MJK2" s="66"/>
      <c r="MJL2" s="66"/>
      <c r="MJM2" s="66"/>
      <c r="MJN2" s="66"/>
      <c r="MJO2" s="66"/>
      <c r="MJP2" s="66"/>
      <c r="MJQ2" s="66"/>
      <c r="MJR2" s="66"/>
      <c r="MJS2" s="66"/>
      <c r="MJT2" s="66"/>
      <c r="MJU2" s="66"/>
      <c r="MJV2" s="66"/>
      <c r="MJW2" s="66"/>
      <c r="MJX2" s="66"/>
      <c r="MJY2" s="66"/>
      <c r="MJZ2" s="66"/>
      <c r="MKA2" s="66"/>
      <c r="MKB2" s="66"/>
      <c r="MKC2" s="66"/>
      <c r="MKD2" s="66"/>
      <c r="MKE2" s="66"/>
      <c r="MKF2" s="66"/>
      <c r="MKG2" s="66"/>
      <c r="MKH2" s="66"/>
      <c r="MKI2" s="66"/>
      <c r="MKJ2" s="66"/>
      <c r="MKK2" s="66"/>
      <c r="MKL2" s="66"/>
      <c r="MKM2" s="66"/>
      <c r="MKN2" s="66"/>
      <c r="MKO2" s="66"/>
      <c r="MKP2" s="66"/>
      <c r="MKQ2" s="66"/>
      <c r="MKR2" s="66"/>
      <c r="MKS2" s="66"/>
      <c r="MKT2" s="66"/>
      <c r="MKU2" s="66"/>
      <c r="MKV2" s="66"/>
      <c r="MKW2" s="66"/>
      <c r="MKX2" s="66"/>
      <c r="MKY2" s="66"/>
      <c r="MKZ2" s="66"/>
      <c r="MLA2" s="66"/>
      <c r="MLB2" s="66"/>
      <c r="MLC2" s="66"/>
      <c r="MLD2" s="66"/>
      <c r="MLE2" s="66"/>
      <c r="MLF2" s="66"/>
      <c r="MLG2" s="66"/>
      <c r="MLH2" s="66"/>
      <c r="MLI2" s="66"/>
      <c r="MLJ2" s="66"/>
      <c r="MLK2" s="66"/>
      <c r="MLL2" s="66"/>
      <c r="MLM2" s="66"/>
      <c r="MLN2" s="66"/>
      <c r="MLO2" s="66"/>
      <c r="MLP2" s="66"/>
      <c r="MLQ2" s="66"/>
      <c r="MLR2" s="66"/>
      <c r="MLS2" s="66"/>
      <c r="MLT2" s="66"/>
      <c r="MLU2" s="66"/>
      <c r="MLV2" s="66"/>
      <c r="MLW2" s="66"/>
      <c r="MLX2" s="66"/>
      <c r="MLY2" s="66"/>
      <c r="MLZ2" s="66"/>
      <c r="MMA2" s="66"/>
      <c r="MMB2" s="66"/>
      <c r="MMC2" s="66"/>
      <c r="MMD2" s="66"/>
      <c r="MME2" s="66"/>
      <c r="MMF2" s="66"/>
      <c r="MMG2" s="66"/>
      <c r="MMH2" s="66"/>
      <c r="MMI2" s="66"/>
      <c r="MMJ2" s="66"/>
      <c r="MMK2" s="66"/>
      <c r="MML2" s="66"/>
      <c r="MMM2" s="66"/>
      <c r="MMN2" s="66"/>
      <c r="MMO2" s="66"/>
      <c r="MMP2" s="66"/>
      <c r="MMQ2" s="66"/>
      <c r="MMR2" s="66"/>
      <c r="MMS2" s="66"/>
      <c r="MMT2" s="66"/>
      <c r="MMU2" s="66"/>
      <c r="MMV2" s="66"/>
      <c r="MMW2" s="66"/>
      <c r="MMX2" s="66"/>
      <c r="MMY2" s="66"/>
      <c r="MMZ2" s="66"/>
      <c r="MNA2" s="66"/>
      <c r="MNB2" s="66"/>
      <c r="MNC2" s="66"/>
      <c r="MND2" s="66"/>
      <c r="MNE2" s="66"/>
      <c r="MNF2" s="66"/>
      <c r="MNG2" s="66"/>
      <c r="MNH2" s="66"/>
      <c r="MNI2" s="66"/>
      <c r="MNJ2" s="66"/>
      <c r="MNK2" s="66"/>
      <c r="MNL2" s="66"/>
      <c r="MNM2" s="66"/>
      <c r="MNN2" s="66"/>
      <c r="MNO2" s="66"/>
      <c r="MNP2" s="66"/>
      <c r="MNQ2" s="66"/>
      <c r="MNR2" s="66"/>
      <c r="MNS2" s="66"/>
      <c r="MNT2" s="66"/>
      <c r="MNU2" s="66"/>
      <c r="MNV2" s="66"/>
      <c r="MNW2" s="66"/>
      <c r="MNX2" s="66"/>
      <c r="MNY2" s="66"/>
      <c r="MNZ2" s="66"/>
      <c r="MOA2" s="66"/>
      <c r="MOB2" s="66"/>
      <c r="MOC2" s="66"/>
      <c r="MOD2" s="66"/>
      <c r="MOE2" s="66"/>
      <c r="MOF2" s="66"/>
      <c r="MOG2" s="66"/>
      <c r="MOH2" s="66"/>
      <c r="MOI2" s="66"/>
      <c r="MOJ2" s="66"/>
      <c r="MOK2" s="66"/>
      <c r="MOL2" s="66"/>
      <c r="MOM2" s="66"/>
      <c r="MON2" s="66"/>
      <c r="MOO2" s="66"/>
      <c r="MOP2" s="66"/>
      <c r="MOQ2" s="66"/>
      <c r="MOR2" s="66"/>
      <c r="MOS2" s="66"/>
      <c r="MOT2" s="66"/>
      <c r="MOU2" s="66"/>
      <c r="MOV2" s="66"/>
      <c r="MOW2" s="66"/>
      <c r="MOX2" s="66"/>
      <c r="MOY2" s="66"/>
      <c r="MOZ2" s="66"/>
      <c r="MPA2" s="66"/>
      <c r="MPB2" s="66"/>
      <c r="MPC2" s="66"/>
      <c r="MPD2" s="66"/>
      <c r="MPE2" s="66"/>
      <c r="MPF2" s="66"/>
      <c r="MPG2" s="66"/>
      <c r="MPH2" s="66"/>
      <c r="MPI2" s="66"/>
      <c r="MPJ2" s="66"/>
      <c r="MPK2" s="66"/>
      <c r="MPL2" s="66"/>
      <c r="MPM2" s="66"/>
      <c r="MPN2" s="66"/>
      <c r="MPO2" s="66"/>
      <c r="MPP2" s="66"/>
      <c r="MPQ2" s="66"/>
      <c r="MPR2" s="66"/>
      <c r="MPS2" s="66"/>
      <c r="MPT2" s="66"/>
      <c r="MPU2" s="66"/>
      <c r="MPV2" s="66"/>
      <c r="MPW2" s="66"/>
      <c r="MPX2" s="66"/>
      <c r="MPY2" s="66"/>
      <c r="MPZ2" s="66"/>
      <c r="MQA2" s="66"/>
      <c r="MQB2" s="66"/>
      <c r="MQC2" s="66"/>
      <c r="MQD2" s="66"/>
      <c r="MQE2" s="66"/>
      <c r="MQF2" s="66"/>
      <c r="MQG2" s="66"/>
      <c r="MQH2" s="66"/>
      <c r="MQI2" s="66"/>
      <c r="MQJ2" s="66"/>
      <c r="MQK2" s="66"/>
      <c r="MQL2" s="66"/>
      <c r="MQM2" s="66"/>
      <c r="MQN2" s="66"/>
      <c r="MQO2" s="66"/>
      <c r="MQP2" s="66"/>
      <c r="MQQ2" s="66"/>
      <c r="MQR2" s="66"/>
      <c r="MQS2" s="66"/>
      <c r="MQT2" s="66"/>
      <c r="MQU2" s="66"/>
      <c r="MQV2" s="66"/>
      <c r="MQW2" s="66"/>
      <c r="MQX2" s="66"/>
      <c r="MQY2" s="66"/>
      <c r="MQZ2" s="66"/>
      <c r="MRA2" s="66"/>
      <c r="MRB2" s="66"/>
      <c r="MRC2" s="66"/>
      <c r="MRD2" s="66"/>
      <c r="MRE2" s="66"/>
      <c r="MRF2" s="66"/>
      <c r="MRG2" s="66"/>
      <c r="MRH2" s="66"/>
      <c r="MRI2" s="66"/>
      <c r="MRJ2" s="66"/>
      <c r="MRK2" s="66"/>
      <c r="MRL2" s="66"/>
      <c r="MRM2" s="66"/>
      <c r="MRN2" s="66"/>
      <c r="MRO2" s="66"/>
      <c r="MRP2" s="66"/>
      <c r="MRQ2" s="66"/>
      <c r="MRR2" s="66"/>
      <c r="MRS2" s="66"/>
      <c r="MRT2" s="66"/>
      <c r="MRU2" s="66"/>
      <c r="MRV2" s="66"/>
      <c r="MRW2" s="66"/>
      <c r="MRX2" s="66"/>
      <c r="MRY2" s="66"/>
      <c r="MRZ2" s="66"/>
      <c r="MSA2" s="66"/>
      <c r="MSB2" s="66"/>
      <c r="MSC2" s="66"/>
      <c r="MSD2" s="66"/>
      <c r="MSE2" s="66"/>
      <c r="MSF2" s="66"/>
      <c r="MSG2" s="66"/>
      <c r="MSH2" s="66"/>
      <c r="MSI2" s="66"/>
      <c r="MSJ2" s="66"/>
      <c r="MSK2" s="66"/>
      <c r="MSL2" s="66"/>
      <c r="MSM2" s="66"/>
      <c r="MSN2" s="66"/>
      <c r="MSO2" s="66"/>
      <c r="MSP2" s="66"/>
      <c r="MSQ2" s="66"/>
      <c r="MSR2" s="66"/>
      <c r="MSS2" s="66"/>
      <c r="MST2" s="66"/>
      <c r="MSU2" s="66"/>
      <c r="MSV2" s="66"/>
      <c r="MSW2" s="66"/>
      <c r="MSX2" s="66"/>
      <c r="MSY2" s="66"/>
      <c r="MSZ2" s="66"/>
      <c r="MTA2" s="66"/>
      <c r="MTB2" s="66"/>
      <c r="MTC2" s="66"/>
      <c r="MTD2" s="66"/>
      <c r="MTE2" s="66"/>
      <c r="MTF2" s="66"/>
      <c r="MTG2" s="66"/>
      <c r="MTH2" s="66"/>
      <c r="MTI2" s="66"/>
      <c r="MTJ2" s="66"/>
      <c r="MTK2" s="66"/>
      <c r="MTL2" s="66"/>
      <c r="MTM2" s="66"/>
      <c r="MTN2" s="66"/>
      <c r="MTO2" s="66"/>
      <c r="MTP2" s="66"/>
      <c r="MTQ2" s="66"/>
      <c r="MTR2" s="66"/>
      <c r="MTS2" s="66"/>
      <c r="MTT2" s="66"/>
      <c r="MTU2" s="66"/>
      <c r="MTV2" s="66"/>
      <c r="MTW2" s="66"/>
      <c r="MTX2" s="66"/>
      <c r="MTY2" s="66"/>
      <c r="MTZ2" s="66"/>
      <c r="MUA2" s="66"/>
      <c r="MUB2" s="66"/>
      <c r="MUC2" s="66"/>
      <c r="MUD2" s="66"/>
      <c r="MUE2" s="66"/>
      <c r="MUF2" s="66"/>
      <c r="MUG2" s="66"/>
      <c r="MUH2" s="66"/>
      <c r="MUI2" s="66"/>
      <c r="MUJ2" s="66"/>
      <c r="MUK2" s="66"/>
      <c r="MUL2" s="66"/>
      <c r="MUM2" s="66"/>
      <c r="MUN2" s="66"/>
      <c r="MUO2" s="66"/>
      <c r="MUP2" s="66"/>
      <c r="MUQ2" s="66"/>
      <c r="MUR2" s="66"/>
      <c r="MUS2" s="66"/>
      <c r="MUT2" s="66"/>
      <c r="MUU2" s="66"/>
      <c r="MUV2" s="66"/>
      <c r="MUW2" s="66"/>
      <c r="MUX2" s="66"/>
      <c r="MUY2" s="66"/>
      <c r="MUZ2" s="66"/>
      <c r="MVA2" s="66"/>
      <c r="MVB2" s="66"/>
      <c r="MVC2" s="66"/>
      <c r="MVD2" s="66"/>
      <c r="MVE2" s="66"/>
      <c r="MVF2" s="66"/>
      <c r="MVG2" s="66"/>
      <c r="MVH2" s="66"/>
      <c r="MVI2" s="66"/>
      <c r="MVJ2" s="66"/>
      <c r="MVK2" s="66"/>
      <c r="MVL2" s="66"/>
      <c r="MVM2" s="66"/>
      <c r="MVN2" s="66"/>
      <c r="MVO2" s="66"/>
      <c r="MVP2" s="66"/>
      <c r="MVQ2" s="66"/>
      <c r="MVR2" s="66"/>
      <c r="MVS2" s="66"/>
      <c r="MVT2" s="66"/>
      <c r="MVU2" s="66"/>
      <c r="MVV2" s="66"/>
      <c r="MVW2" s="66"/>
      <c r="MVX2" s="66"/>
      <c r="MVY2" s="66"/>
      <c r="MVZ2" s="66"/>
      <c r="MWA2" s="66"/>
      <c r="MWB2" s="66"/>
      <c r="MWC2" s="66"/>
      <c r="MWD2" s="66"/>
      <c r="MWE2" s="66"/>
      <c r="MWF2" s="66"/>
      <c r="MWG2" s="66"/>
      <c r="MWH2" s="66"/>
      <c r="MWI2" s="66"/>
      <c r="MWJ2" s="66"/>
      <c r="MWK2" s="66"/>
      <c r="MWL2" s="66"/>
      <c r="MWM2" s="66"/>
      <c r="MWN2" s="66"/>
      <c r="MWO2" s="66"/>
      <c r="MWP2" s="66"/>
      <c r="MWQ2" s="66"/>
      <c r="MWR2" s="66"/>
      <c r="MWS2" s="66"/>
      <c r="MWT2" s="66"/>
      <c r="MWU2" s="66"/>
      <c r="MWV2" s="66"/>
      <c r="MWW2" s="66"/>
      <c r="MWX2" s="66"/>
      <c r="MWY2" s="66"/>
      <c r="MWZ2" s="66"/>
      <c r="MXA2" s="66"/>
      <c r="MXB2" s="66"/>
      <c r="MXC2" s="66"/>
      <c r="MXD2" s="66"/>
      <c r="MXE2" s="66"/>
      <c r="MXF2" s="66"/>
      <c r="MXG2" s="66"/>
      <c r="MXH2" s="66"/>
      <c r="MXI2" s="66"/>
      <c r="MXJ2" s="66"/>
      <c r="MXK2" s="66"/>
      <c r="MXL2" s="66"/>
      <c r="MXM2" s="66"/>
      <c r="MXN2" s="66"/>
      <c r="MXO2" s="66"/>
      <c r="MXP2" s="66"/>
      <c r="MXQ2" s="66"/>
      <c r="MXR2" s="66"/>
      <c r="MXS2" s="66"/>
      <c r="MXT2" s="66"/>
      <c r="MXU2" s="66"/>
      <c r="MXV2" s="66"/>
      <c r="MXW2" s="66"/>
      <c r="MXX2" s="66"/>
      <c r="MXY2" s="66"/>
      <c r="MXZ2" s="66"/>
      <c r="MYA2" s="66"/>
      <c r="MYB2" s="66"/>
      <c r="MYC2" s="66"/>
      <c r="MYD2" s="66"/>
      <c r="MYE2" s="66"/>
      <c r="MYF2" s="66"/>
      <c r="MYG2" s="66"/>
      <c r="MYH2" s="66"/>
      <c r="MYI2" s="66"/>
      <c r="MYJ2" s="66"/>
      <c r="MYK2" s="66"/>
      <c r="MYL2" s="66"/>
      <c r="MYM2" s="66"/>
      <c r="MYN2" s="66"/>
      <c r="MYO2" s="66"/>
      <c r="MYP2" s="66"/>
      <c r="MYQ2" s="66"/>
      <c r="MYR2" s="66"/>
      <c r="MYS2" s="66"/>
      <c r="MYT2" s="66"/>
      <c r="MYU2" s="66"/>
      <c r="MYV2" s="66"/>
      <c r="MYW2" s="66"/>
      <c r="MYX2" s="66"/>
      <c r="MYY2" s="66"/>
      <c r="MYZ2" s="66"/>
      <c r="MZA2" s="66"/>
      <c r="MZB2" s="66"/>
      <c r="MZC2" s="66"/>
      <c r="MZD2" s="66"/>
      <c r="MZE2" s="66"/>
      <c r="MZF2" s="66"/>
      <c r="MZG2" s="66"/>
      <c r="MZH2" s="66"/>
      <c r="MZI2" s="66"/>
      <c r="MZJ2" s="66"/>
      <c r="MZK2" s="66"/>
      <c r="MZL2" s="66"/>
      <c r="MZM2" s="66"/>
      <c r="MZN2" s="66"/>
      <c r="MZO2" s="66"/>
      <c r="MZP2" s="66"/>
      <c r="MZQ2" s="66"/>
      <c r="MZR2" s="66"/>
      <c r="MZS2" s="66"/>
      <c r="MZT2" s="66"/>
      <c r="MZU2" s="66"/>
      <c r="MZV2" s="66"/>
      <c r="MZW2" s="66"/>
      <c r="MZX2" s="66"/>
      <c r="MZY2" s="66"/>
      <c r="MZZ2" s="66"/>
      <c r="NAA2" s="66"/>
      <c r="NAB2" s="66"/>
      <c r="NAC2" s="66"/>
      <c r="NAD2" s="66"/>
      <c r="NAE2" s="66"/>
      <c r="NAF2" s="66"/>
      <c r="NAG2" s="66"/>
      <c r="NAH2" s="66"/>
      <c r="NAI2" s="66"/>
      <c r="NAJ2" s="66"/>
      <c r="NAK2" s="66"/>
      <c r="NAL2" s="66"/>
      <c r="NAM2" s="66"/>
      <c r="NAN2" s="66"/>
      <c r="NAO2" s="66"/>
      <c r="NAP2" s="66"/>
      <c r="NAQ2" s="66"/>
      <c r="NAR2" s="66"/>
      <c r="NAS2" s="66"/>
      <c r="NAT2" s="66"/>
      <c r="NAU2" s="66"/>
      <c r="NAV2" s="66"/>
      <c r="NAW2" s="66"/>
      <c r="NAX2" s="66"/>
      <c r="NAY2" s="66"/>
      <c r="NAZ2" s="66"/>
      <c r="NBA2" s="66"/>
      <c r="NBB2" s="66"/>
      <c r="NBC2" s="66"/>
      <c r="NBD2" s="66"/>
      <c r="NBE2" s="66"/>
      <c r="NBF2" s="66"/>
      <c r="NBG2" s="66"/>
      <c r="NBH2" s="66"/>
      <c r="NBI2" s="66"/>
      <c r="NBJ2" s="66"/>
      <c r="NBK2" s="66"/>
      <c r="NBL2" s="66"/>
      <c r="NBM2" s="66"/>
      <c r="NBN2" s="66"/>
      <c r="NBO2" s="66"/>
      <c r="NBP2" s="66"/>
      <c r="NBQ2" s="66"/>
      <c r="NBR2" s="66"/>
      <c r="NBS2" s="66"/>
      <c r="NBT2" s="66"/>
      <c r="NBU2" s="66"/>
      <c r="NBV2" s="66"/>
      <c r="NBW2" s="66"/>
      <c r="NBX2" s="66"/>
      <c r="NBY2" s="66"/>
      <c r="NBZ2" s="66"/>
      <c r="NCA2" s="66"/>
      <c r="NCB2" s="66"/>
      <c r="NCC2" s="66"/>
      <c r="NCD2" s="66"/>
      <c r="NCE2" s="66"/>
      <c r="NCF2" s="66"/>
      <c r="NCG2" s="66"/>
      <c r="NCH2" s="66"/>
      <c r="NCI2" s="66"/>
      <c r="NCJ2" s="66"/>
      <c r="NCK2" s="66"/>
      <c r="NCL2" s="66"/>
      <c r="NCM2" s="66"/>
      <c r="NCN2" s="66"/>
      <c r="NCO2" s="66"/>
      <c r="NCP2" s="66"/>
      <c r="NCQ2" s="66"/>
      <c r="NCR2" s="66"/>
      <c r="NCS2" s="66"/>
      <c r="NCT2" s="66"/>
      <c r="NCU2" s="66"/>
      <c r="NCV2" s="66"/>
      <c r="NCW2" s="66"/>
      <c r="NCX2" s="66"/>
      <c r="NCY2" s="66"/>
      <c r="NCZ2" s="66"/>
      <c r="NDA2" s="66"/>
      <c r="NDB2" s="66"/>
      <c r="NDC2" s="66"/>
      <c r="NDD2" s="66"/>
      <c r="NDE2" s="66"/>
      <c r="NDF2" s="66"/>
      <c r="NDG2" s="66"/>
      <c r="NDH2" s="66"/>
      <c r="NDI2" s="66"/>
      <c r="NDJ2" s="66"/>
      <c r="NDK2" s="66"/>
      <c r="NDL2" s="66"/>
      <c r="NDM2" s="66"/>
      <c r="NDN2" s="66"/>
      <c r="NDO2" s="66"/>
      <c r="NDP2" s="66"/>
      <c r="NDQ2" s="66"/>
      <c r="NDR2" s="66"/>
      <c r="NDS2" s="66"/>
      <c r="NDT2" s="66"/>
      <c r="NDU2" s="66"/>
      <c r="NDV2" s="66"/>
      <c r="NDW2" s="66"/>
      <c r="NDX2" s="66"/>
      <c r="NDY2" s="66"/>
      <c r="NDZ2" s="66"/>
      <c r="NEA2" s="66"/>
      <c r="NEB2" s="66"/>
      <c r="NEC2" s="66"/>
      <c r="NED2" s="66"/>
      <c r="NEE2" s="66"/>
      <c r="NEF2" s="66"/>
      <c r="NEG2" s="66"/>
      <c r="NEH2" s="66"/>
      <c r="NEI2" s="66"/>
      <c r="NEJ2" s="66"/>
      <c r="NEK2" s="66"/>
      <c r="NEL2" s="66"/>
      <c r="NEM2" s="66"/>
      <c r="NEN2" s="66"/>
      <c r="NEO2" s="66"/>
      <c r="NEP2" s="66"/>
      <c r="NEQ2" s="66"/>
      <c r="NER2" s="66"/>
      <c r="NES2" s="66"/>
      <c r="NET2" s="66"/>
      <c r="NEU2" s="66"/>
      <c r="NEV2" s="66"/>
      <c r="NEW2" s="66"/>
      <c r="NEX2" s="66"/>
      <c r="NEY2" s="66"/>
      <c r="NEZ2" s="66"/>
      <c r="NFA2" s="66"/>
      <c r="NFB2" s="66"/>
      <c r="NFC2" s="66"/>
      <c r="NFD2" s="66"/>
      <c r="NFE2" s="66"/>
      <c r="NFF2" s="66"/>
      <c r="NFG2" s="66"/>
      <c r="NFH2" s="66"/>
      <c r="NFI2" s="66"/>
      <c r="NFJ2" s="66"/>
      <c r="NFK2" s="66"/>
      <c r="NFL2" s="66"/>
      <c r="NFM2" s="66"/>
      <c r="NFN2" s="66"/>
      <c r="NFO2" s="66"/>
      <c r="NFP2" s="66"/>
      <c r="NFQ2" s="66"/>
      <c r="NFR2" s="66"/>
      <c r="NFS2" s="66"/>
      <c r="NFT2" s="66"/>
      <c r="NFU2" s="66"/>
      <c r="NFV2" s="66"/>
      <c r="NFW2" s="66"/>
      <c r="NFX2" s="66"/>
      <c r="NFY2" s="66"/>
      <c r="NFZ2" s="66"/>
      <c r="NGA2" s="66"/>
      <c r="NGB2" s="66"/>
      <c r="NGC2" s="66"/>
      <c r="NGD2" s="66"/>
      <c r="NGE2" s="66"/>
      <c r="NGF2" s="66"/>
      <c r="NGG2" s="66"/>
      <c r="NGH2" s="66"/>
      <c r="NGI2" s="66"/>
      <c r="NGJ2" s="66"/>
      <c r="NGK2" s="66"/>
      <c r="NGL2" s="66"/>
      <c r="NGM2" s="66"/>
      <c r="NGN2" s="66"/>
      <c r="NGO2" s="66"/>
      <c r="NGP2" s="66"/>
      <c r="NGQ2" s="66"/>
      <c r="NGR2" s="66"/>
      <c r="NGS2" s="66"/>
      <c r="NGT2" s="66"/>
      <c r="NGU2" s="66"/>
      <c r="NGV2" s="66"/>
      <c r="NGW2" s="66"/>
      <c r="NGX2" s="66"/>
      <c r="NGY2" s="66"/>
      <c r="NGZ2" s="66"/>
      <c r="NHA2" s="66"/>
      <c r="NHB2" s="66"/>
      <c r="NHC2" s="66"/>
      <c r="NHD2" s="66"/>
      <c r="NHE2" s="66"/>
      <c r="NHF2" s="66"/>
      <c r="NHG2" s="66"/>
      <c r="NHH2" s="66"/>
      <c r="NHI2" s="66"/>
      <c r="NHJ2" s="66"/>
      <c r="NHK2" s="66"/>
      <c r="NHL2" s="66"/>
      <c r="NHM2" s="66"/>
      <c r="NHN2" s="66"/>
      <c r="NHO2" s="66"/>
      <c r="NHP2" s="66"/>
      <c r="NHQ2" s="66"/>
      <c r="NHR2" s="66"/>
      <c r="NHS2" s="66"/>
      <c r="NHT2" s="66"/>
      <c r="NHU2" s="66"/>
      <c r="NHV2" s="66"/>
      <c r="NHW2" s="66"/>
      <c r="NHX2" s="66"/>
      <c r="NHY2" s="66"/>
      <c r="NHZ2" s="66"/>
      <c r="NIA2" s="66"/>
      <c r="NIB2" s="66"/>
      <c r="NIC2" s="66"/>
      <c r="NID2" s="66"/>
      <c r="NIE2" s="66"/>
      <c r="NIF2" s="66"/>
      <c r="NIG2" s="66"/>
      <c r="NIH2" s="66"/>
      <c r="NII2" s="66"/>
      <c r="NIJ2" s="66"/>
      <c r="NIK2" s="66"/>
      <c r="NIL2" s="66"/>
      <c r="NIM2" s="66"/>
      <c r="NIN2" s="66"/>
      <c r="NIO2" s="66"/>
      <c r="NIP2" s="66"/>
      <c r="NIQ2" s="66"/>
      <c r="NIR2" s="66"/>
      <c r="NIS2" s="66"/>
      <c r="NIT2" s="66"/>
      <c r="NIU2" s="66"/>
      <c r="NIV2" s="66"/>
      <c r="NIW2" s="66"/>
      <c r="NIX2" s="66"/>
      <c r="NIY2" s="66"/>
      <c r="NIZ2" s="66"/>
      <c r="NJA2" s="66"/>
      <c r="NJB2" s="66"/>
      <c r="NJC2" s="66"/>
      <c r="NJD2" s="66"/>
      <c r="NJE2" s="66"/>
      <c r="NJF2" s="66"/>
      <c r="NJG2" s="66"/>
      <c r="NJH2" s="66"/>
      <c r="NJI2" s="66"/>
      <c r="NJJ2" s="66"/>
      <c r="NJK2" s="66"/>
      <c r="NJL2" s="66"/>
      <c r="NJM2" s="66"/>
      <c r="NJN2" s="66"/>
      <c r="NJO2" s="66"/>
      <c r="NJP2" s="66"/>
      <c r="NJQ2" s="66"/>
      <c r="NJR2" s="66"/>
      <c r="NJS2" s="66"/>
      <c r="NJT2" s="66"/>
      <c r="NJU2" s="66"/>
      <c r="NJV2" s="66"/>
      <c r="NJW2" s="66"/>
      <c r="NJX2" s="66"/>
      <c r="NJY2" s="66"/>
      <c r="NJZ2" s="66"/>
      <c r="NKA2" s="66"/>
      <c r="NKB2" s="66"/>
      <c r="NKC2" s="66"/>
      <c r="NKD2" s="66"/>
      <c r="NKE2" s="66"/>
      <c r="NKF2" s="66"/>
      <c r="NKG2" s="66"/>
      <c r="NKH2" s="66"/>
      <c r="NKI2" s="66"/>
      <c r="NKJ2" s="66"/>
      <c r="NKK2" s="66"/>
      <c r="NKL2" s="66"/>
      <c r="NKM2" s="66"/>
      <c r="NKN2" s="66"/>
      <c r="NKO2" s="66"/>
      <c r="NKP2" s="66"/>
      <c r="NKQ2" s="66"/>
      <c r="NKR2" s="66"/>
      <c r="NKS2" s="66"/>
      <c r="NKT2" s="66"/>
      <c r="NKU2" s="66"/>
      <c r="NKV2" s="66"/>
      <c r="NKW2" s="66"/>
      <c r="NKX2" s="66"/>
      <c r="NKY2" s="66"/>
      <c r="NKZ2" s="66"/>
      <c r="NLA2" s="66"/>
      <c r="NLB2" s="66"/>
      <c r="NLC2" s="66"/>
      <c r="NLD2" s="66"/>
      <c r="NLE2" s="66"/>
      <c r="NLF2" s="66"/>
      <c r="NLG2" s="66"/>
      <c r="NLH2" s="66"/>
      <c r="NLI2" s="66"/>
      <c r="NLJ2" s="66"/>
      <c r="NLK2" s="66"/>
      <c r="NLL2" s="66"/>
      <c r="NLM2" s="66"/>
      <c r="NLN2" s="66"/>
      <c r="NLO2" s="66"/>
      <c r="NLP2" s="66"/>
      <c r="NLQ2" s="66"/>
      <c r="NLR2" s="66"/>
      <c r="NLS2" s="66"/>
      <c r="NLT2" s="66"/>
      <c r="NLU2" s="66"/>
      <c r="NLV2" s="66"/>
      <c r="NLW2" s="66"/>
      <c r="NLX2" s="66"/>
      <c r="NLY2" s="66"/>
      <c r="NLZ2" s="66"/>
      <c r="NMA2" s="66"/>
      <c r="NMB2" s="66"/>
      <c r="NMC2" s="66"/>
      <c r="NMD2" s="66"/>
      <c r="NME2" s="66"/>
      <c r="NMF2" s="66"/>
      <c r="NMG2" s="66"/>
      <c r="NMH2" s="66"/>
      <c r="NMI2" s="66"/>
      <c r="NMJ2" s="66"/>
      <c r="NMK2" s="66"/>
      <c r="NML2" s="66"/>
      <c r="NMM2" s="66"/>
      <c r="NMN2" s="66"/>
      <c r="NMO2" s="66"/>
      <c r="NMP2" s="66"/>
      <c r="NMQ2" s="66"/>
      <c r="NMR2" s="66"/>
      <c r="NMS2" s="66"/>
      <c r="NMT2" s="66"/>
      <c r="NMU2" s="66"/>
      <c r="NMV2" s="66"/>
      <c r="NMW2" s="66"/>
      <c r="NMX2" s="66"/>
      <c r="NMY2" s="66"/>
      <c r="NMZ2" s="66"/>
      <c r="NNA2" s="66"/>
      <c r="NNB2" s="66"/>
      <c r="NNC2" s="66"/>
      <c r="NND2" s="66"/>
      <c r="NNE2" s="66"/>
      <c r="NNF2" s="66"/>
      <c r="NNG2" s="66"/>
      <c r="NNH2" s="66"/>
      <c r="NNI2" s="66"/>
      <c r="NNJ2" s="66"/>
      <c r="NNK2" s="66"/>
      <c r="NNL2" s="66"/>
      <c r="NNM2" s="66"/>
      <c r="NNN2" s="66"/>
      <c r="NNO2" s="66"/>
      <c r="NNP2" s="66"/>
      <c r="NNQ2" s="66"/>
      <c r="NNR2" s="66"/>
      <c r="NNS2" s="66"/>
      <c r="NNT2" s="66"/>
      <c r="NNU2" s="66"/>
      <c r="NNV2" s="66"/>
      <c r="NNW2" s="66"/>
      <c r="NNX2" s="66"/>
      <c r="NNY2" s="66"/>
      <c r="NNZ2" s="66"/>
      <c r="NOA2" s="66"/>
      <c r="NOB2" s="66"/>
      <c r="NOC2" s="66"/>
      <c r="NOD2" s="66"/>
      <c r="NOE2" s="66"/>
      <c r="NOF2" s="66"/>
      <c r="NOG2" s="66"/>
      <c r="NOH2" s="66"/>
      <c r="NOI2" s="66"/>
      <c r="NOJ2" s="66"/>
      <c r="NOK2" s="66"/>
      <c r="NOL2" s="66"/>
      <c r="NOM2" s="66"/>
      <c r="NON2" s="66"/>
      <c r="NOO2" s="66"/>
      <c r="NOP2" s="66"/>
      <c r="NOQ2" s="66"/>
      <c r="NOR2" s="66"/>
      <c r="NOS2" s="66"/>
      <c r="NOT2" s="66"/>
      <c r="NOU2" s="66"/>
      <c r="NOV2" s="66"/>
      <c r="NOW2" s="66"/>
      <c r="NOX2" s="66"/>
      <c r="NOY2" s="66"/>
      <c r="NOZ2" s="66"/>
      <c r="NPA2" s="66"/>
      <c r="NPB2" s="66"/>
      <c r="NPC2" s="66"/>
      <c r="NPD2" s="66"/>
      <c r="NPE2" s="66"/>
      <c r="NPF2" s="66"/>
      <c r="NPG2" s="66"/>
      <c r="NPH2" s="66"/>
      <c r="NPI2" s="66"/>
      <c r="NPJ2" s="66"/>
      <c r="NPK2" s="66"/>
      <c r="NPL2" s="66"/>
      <c r="NPM2" s="66"/>
      <c r="NPN2" s="66"/>
      <c r="NPO2" s="66"/>
      <c r="NPP2" s="66"/>
      <c r="NPQ2" s="66"/>
      <c r="NPR2" s="66"/>
      <c r="NPS2" s="66"/>
      <c r="NPT2" s="66"/>
      <c r="NPU2" s="66"/>
      <c r="NPV2" s="66"/>
      <c r="NPW2" s="66"/>
      <c r="NPX2" s="66"/>
      <c r="NPY2" s="66"/>
      <c r="NPZ2" s="66"/>
      <c r="NQA2" s="66"/>
      <c r="NQB2" s="66"/>
      <c r="NQC2" s="66"/>
      <c r="NQD2" s="66"/>
      <c r="NQE2" s="66"/>
      <c r="NQF2" s="66"/>
      <c r="NQG2" s="66"/>
      <c r="NQH2" s="66"/>
      <c r="NQI2" s="66"/>
      <c r="NQJ2" s="66"/>
      <c r="NQK2" s="66"/>
      <c r="NQL2" s="66"/>
      <c r="NQM2" s="66"/>
      <c r="NQN2" s="66"/>
      <c r="NQO2" s="66"/>
      <c r="NQP2" s="66"/>
      <c r="NQQ2" s="66"/>
      <c r="NQR2" s="66"/>
      <c r="NQS2" s="66"/>
      <c r="NQT2" s="66"/>
      <c r="NQU2" s="66"/>
      <c r="NQV2" s="66"/>
      <c r="NQW2" s="66"/>
      <c r="NQX2" s="66"/>
      <c r="NQY2" s="66"/>
      <c r="NQZ2" s="66"/>
      <c r="NRA2" s="66"/>
      <c r="NRB2" s="66"/>
      <c r="NRC2" s="66"/>
      <c r="NRD2" s="66"/>
      <c r="NRE2" s="66"/>
      <c r="NRF2" s="66"/>
      <c r="NRG2" s="66"/>
      <c r="NRH2" s="66"/>
      <c r="NRI2" s="66"/>
      <c r="NRJ2" s="66"/>
      <c r="NRK2" s="66"/>
      <c r="NRL2" s="66"/>
      <c r="NRM2" s="66"/>
      <c r="NRN2" s="66"/>
      <c r="NRO2" s="66"/>
      <c r="NRP2" s="66"/>
      <c r="NRQ2" s="66"/>
      <c r="NRR2" s="66"/>
      <c r="NRS2" s="66"/>
      <c r="NRT2" s="66"/>
      <c r="NRU2" s="66"/>
      <c r="NRV2" s="66"/>
      <c r="NRW2" s="66"/>
      <c r="NRX2" s="66"/>
      <c r="NRY2" s="66"/>
      <c r="NRZ2" s="66"/>
      <c r="NSA2" s="66"/>
      <c r="NSB2" s="66"/>
      <c r="NSC2" s="66"/>
      <c r="NSD2" s="66"/>
      <c r="NSE2" s="66"/>
      <c r="NSF2" s="66"/>
      <c r="NSG2" s="66"/>
      <c r="NSH2" s="66"/>
      <c r="NSI2" s="66"/>
      <c r="NSJ2" s="66"/>
      <c r="NSK2" s="66"/>
      <c r="NSL2" s="66"/>
      <c r="NSM2" s="66"/>
      <c r="NSN2" s="66"/>
      <c r="NSO2" s="66"/>
      <c r="NSP2" s="66"/>
      <c r="NSQ2" s="66"/>
      <c r="NSR2" s="66"/>
      <c r="NSS2" s="66"/>
      <c r="NST2" s="66"/>
      <c r="NSU2" s="66"/>
      <c r="NSV2" s="66"/>
      <c r="NSW2" s="66"/>
      <c r="NSX2" s="66"/>
      <c r="NSY2" s="66"/>
      <c r="NSZ2" s="66"/>
      <c r="NTA2" s="66"/>
      <c r="NTB2" s="66"/>
      <c r="NTC2" s="66"/>
      <c r="NTD2" s="66"/>
      <c r="NTE2" s="66"/>
      <c r="NTF2" s="66"/>
      <c r="NTG2" s="66"/>
      <c r="NTH2" s="66"/>
      <c r="NTI2" s="66"/>
      <c r="NTJ2" s="66"/>
      <c r="NTK2" s="66"/>
      <c r="NTL2" s="66"/>
      <c r="NTM2" s="66"/>
      <c r="NTN2" s="66"/>
      <c r="NTO2" s="66"/>
      <c r="NTP2" s="66"/>
      <c r="NTQ2" s="66"/>
      <c r="NTR2" s="66"/>
      <c r="NTS2" s="66"/>
      <c r="NTT2" s="66"/>
      <c r="NTU2" s="66"/>
      <c r="NTV2" s="66"/>
      <c r="NTW2" s="66"/>
      <c r="NTX2" s="66"/>
      <c r="NTY2" s="66"/>
      <c r="NTZ2" s="66"/>
      <c r="NUA2" s="66"/>
      <c r="NUB2" s="66"/>
      <c r="NUC2" s="66"/>
      <c r="NUD2" s="66"/>
      <c r="NUE2" s="66"/>
      <c r="NUF2" s="66"/>
      <c r="NUG2" s="66"/>
      <c r="NUH2" s="66"/>
      <c r="NUI2" s="66"/>
      <c r="NUJ2" s="66"/>
      <c r="NUK2" s="66"/>
      <c r="NUL2" s="66"/>
      <c r="NUM2" s="66"/>
      <c r="NUN2" s="66"/>
      <c r="NUO2" s="66"/>
      <c r="NUP2" s="66"/>
      <c r="NUQ2" s="66"/>
      <c r="NUR2" s="66"/>
      <c r="NUS2" s="66"/>
      <c r="NUT2" s="66"/>
      <c r="NUU2" s="66"/>
      <c r="NUV2" s="66"/>
      <c r="NUW2" s="66"/>
      <c r="NUX2" s="66"/>
      <c r="NUY2" s="66"/>
      <c r="NUZ2" s="66"/>
      <c r="NVA2" s="66"/>
      <c r="NVB2" s="66"/>
      <c r="NVC2" s="66"/>
      <c r="NVD2" s="66"/>
      <c r="NVE2" s="66"/>
      <c r="NVF2" s="66"/>
      <c r="NVG2" s="66"/>
      <c r="NVH2" s="66"/>
      <c r="NVI2" s="66"/>
      <c r="NVJ2" s="66"/>
      <c r="NVK2" s="66"/>
      <c r="NVL2" s="66"/>
      <c r="NVM2" s="66"/>
      <c r="NVN2" s="66"/>
      <c r="NVO2" s="66"/>
      <c r="NVP2" s="66"/>
      <c r="NVQ2" s="66"/>
      <c r="NVR2" s="66"/>
      <c r="NVS2" s="66"/>
      <c r="NVT2" s="66"/>
      <c r="NVU2" s="66"/>
      <c r="NVV2" s="66"/>
      <c r="NVW2" s="66"/>
      <c r="NVX2" s="66"/>
      <c r="NVY2" s="66"/>
      <c r="NVZ2" s="66"/>
      <c r="NWA2" s="66"/>
      <c r="NWB2" s="66"/>
      <c r="NWC2" s="66"/>
      <c r="NWD2" s="66"/>
      <c r="NWE2" s="66"/>
      <c r="NWF2" s="66"/>
      <c r="NWG2" s="66"/>
      <c r="NWH2" s="66"/>
      <c r="NWI2" s="66"/>
      <c r="NWJ2" s="66"/>
      <c r="NWK2" s="66"/>
      <c r="NWL2" s="66"/>
      <c r="NWM2" s="66"/>
      <c r="NWN2" s="66"/>
      <c r="NWO2" s="66"/>
      <c r="NWP2" s="66"/>
      <c r="NWQ2" s="66"/>
      <c r="NWR2" s="66"/>
      <c r="NWS2" s="66"/>
      <c r="NWT2" s="66"/>
      <c r="NWU2" s="66"/>
      <c r="NWV2" s="66"/>
      <c r="NWW2" s="66"/>
      <c r="NWX2" s="66"/>
      <c r="NWY2" s="66"/>
      <c r="NWZ2" s="66"/>
      <c r="NXA2" s="66"/>
      <c r="NXB2" s="66"/>
      <c r="NXC2" s="66"/>
      <c r="NXD2" s="66"/>
      <c r="NXE2" s="66"/>
      <c r="NXF2" s="66"/>
      <c r="NXG2" s="66"/>
      <c r="NXH2" s="66"/>
      <c r="NXI2" s="66"/>
      <c r="NXJ2" s="66"/>
      <c r="NXK2" s="66"/>
      <c r="NXL2" s="66"/>
      <c r="NXM2" s="66"/>
      <c r="NXN2" s="66"/>
      <c r="NXO2" s="66"/>
      <c r="NXP2" s="66"/>
      <c r="NXQ2" s="66"/>
      <c r="NXR2" s="66"/>
      <c r="NXS2" s="66"/>
      <c r="NXT2" s="66"/>
      <c r="NXU2" s="66"/>
      <c r="NXV2" s="66"/>
      <c r="NXW2" s="66"/>
      <c r="NXX2" s="66"/>
      <c r="NXY2" s="66"/>
      <c r="NXZ2" s="66"/>
      <c r="NYA2" s="66"/>
      <c r="NYB2" s="66"/>
      <c r="NYC2" s="66"/>
      <c r="NYD2" s="66"/>
      <c r="NYE2" s="66"/>
      <c r="NYF2" s="66"/>
      <c r="NYG2" s="66"/>
      <c r="NYH2" s="66"/>
      <c r="NYI2" s="66"/>
      <c r="NYJ2" s="66"/>
      <c r="NYK2" s="66"/>
      <c r="NYL2" s="66"/>
      <c r="NYM2" s="66"/>
      <c r="NYN2" s="66"/>
      <c r="NYO2" s="66"/>
      <c r="NYP2" s="66"/>
      <c r="NYQ2" s="66"/>
      <c r="NYR2" s="66"/>
      <c r="NYS2" s="66"/>
      <c r="NYT2" s="66"/>
      <c r="NYU2" s="66"/>
      <c r="NYV2" s="66"/>
      <c r="NYW2" s="66"/>
      <c r="NYX2" s="66"/>
      <c r="NYY2" s="66"/>
      <c r="NYZ2" s="66"/>
      <c r="NZA2" s="66"/>
      <c r="NZB2" s="66"/>
      <c r="NZC2" s="66"/>
      <c r="NZD2" s="66"/>
      <c r="NZE2" s="66"/>
      <c r="NZF2" s="66"/>
      <c r="NZG2" s="66"/>
      <c r="NZH2" s="66"/>
      <c r="NZI2" s="66"/>
      <c r="NZJ2" s="66"/>
      <c r="NZK2" s="66"/>
      <c r="NZL2" s="66"/>
      <c r="NZM2" s="66"/>
      <c r="NZN2" s="66"/>
      <c r="NZO2" s="66"/>
      <c r="NZP2" s="66"/>
      <c r="NZQ2" s="66"/>
      <c r="NZR2" s="66"/>
      <c r="NZS2" s="66"/>
      <c r="NZT2" s="66"/>
      <c r="NZU2" s="66"/>
      <c r="NZV2" s="66"/>
      <c r="NZW2" s="66"/>
      <c r="NZX2" s="66"/>
      <c r="NZY2" s="66"/>
      <c r="NZZ2" s="66"/>
      <c r="OAA2" s="66"/>
      <c r="OAB2" s="66"/>
      <c r="OAC2" s="66"/>
      <c r="OAD2" s="66"/>
      <c r="OAE2" s="66"/>
      <c r="OAF2" s="66"/>
      <c r="OAG2" s="66"/>
      <c r="OAH2" s="66"/>
      <c r="OAI2" s="66"/>
      <c r="OAJ2" s="66"/>
      <c r="OAK2" s="66"/>
      <c r="OAL2" s="66"/>
      <c r="OAM2" s="66"/>
      <c r="OAN2" s="66"/>
      <c r="OAO2" s="66"/>
      <c r="OAP2" s="66"/>
      <c r="OAQ2" s="66"/>
      <c r="OAR2" s="66"/>
      <c r="OAS2" s="66"/>
      <c r="OAT2" s="66"/>
      <c r="OAU2" s="66"/>
      <c r="OAV2" s="66"/>
      <c r="OAW2" s="66"/>
      <c r="OAX2" s="66"/>
      <c r="OAY2" s="66"/>
      <c r="OAZ2" s="66"/>
      <c r="OBA2" s="66"/>
      <c r="OBB2" s="66"/>
      <c r="OBC2" s="66"/>
      <c r="OBD2" s="66"/>
      <c r="OBE2" s="66"/>
      <c r="OBF2" s="66"/>
      <c r="OBG2" s="66"/>
      <c r="OBH2" s="66"/>
      <c r="OBI2" s="66"/>
      <c r="OBJ2" s="66"/>
      <c r="OBK2" s="66"/>
      <c r="OBL2" s="66"/>
      <c r="OBM2" s="66"/>
      <c r="OBN2" s="66"/>
      <c r="OBO2" s="66"/>
      <c r="OBP2" s="66"/>
      <c r="OBQ2" s="66"/>
      <c r="OBR2" s="66"/>
      <c r="OBS2" s="66"/>
      <c r="OBT2" s="66"/>
      <c r="OBU2" s="66"/>
      <c r="OBV2" s="66"/>
      <c r="OBW2" s="66"/>
      <c r="OBX2" s="66"/>
      <c r="OBY2" s="66"/>
      <c r="OBZ2" s="66"/>
      <c r="OCA2" s="66"/>
      <c r="OCB2" s="66"/>
      <c r="OCC2" s="66"/>
      <c r="OCD2" s="66"/>
      <c r="OCE2" s="66"/>
      <c r="OCF2" s="66"/>
      <c r="OCG2" s="66"/>
      <c r="OCH2" s="66"/>
      <c r="OCI2" s="66"/>
      <c r="OCJ2" s="66"/>
      <c r="OCK2" s="66"/>
      <c r="OCL2" s="66"/>
      <c r="OCM2" s="66"/>
      <c r="OCN2" s="66"/>
      <c r="OCO2" s="66"/>
      <c r="OCP2" s="66"/>
      <c r="OCQ2" s="66"/>
      <c r="OCR2" s="66"/>
      <c r="OCS2" s="66"/>
      <c r="OCT2" s="66"/>
      <c r="OCU2" s="66"/>
      <c r="OCV2" s="66"/>
      <c r="OCW2" s="66"/>
      <c r="OCX2" s="66"/>
      <c r="OCY2" s="66"/>
      <c r="OCZ2" s="66"/>
      <c r="ODA2" s="66"/>
      <c r="ODB2" s="66"/>
      <c r="ODC2" s="66"/>
      <c r="ODD2" s="66"/>
      <c r="ODE2" s="66"/>
      <c r="ODF2" s="66"/>
      <c r="ODG2" s="66"/>
      <c r="ODH2" s="66"/>
      <c r="ODI2" s="66"/>
      <c r="ODJ2" s="66"/>
      <c r="ODK2" s="66"/>
      <c r="ODL2" s="66"/>
      <c r="ODM2" s="66"/>
      <c r="ODN2" s="66"/>
      <c r="ODO2" s="66"/>
      <c r="ODP2" s="66"/>
      <c r="ODQ2" s="66"/>
      <c r="ODR2" s="66"/>
      <c r="ODS2" s="66"/>
      <c r="ODT2" s="66"/>
      <c r="ODU2" s="66"/>
      <c r="ODV2" s="66"/>
      <c r="ODW2" s="66"/>
      <c r="ODX2" s="66"/>
      <c r="ODY2" s="66"/>
      <c r="ODZ2" s="66"/>
      <c r="OEA2" s="66"/>
      <c r="OEB2" s="66"/>
      <c r="OEC2" s="66"/>
      <c r="OED2" s="66"/>
      <c r="OEE2" s="66"/>
      <c r="OEF2" s="66"/>
      <c r="OEG2" s="66"/>
      <c r="OEH2" s="66"/>
      <c r="OEI2" s="66"/>
      <c r="OEJ2" s="66"/>
      <c r="OEK2" s="66"/>
      <c r="OEL2" s="66"/>
      <c r="OEM2" s="66"/>
      <c r="OEN2" s="66"/>
      <c r="OEO2" s="66"/>
      <c r="OEP2" s="66"/>
      <c r="OEQ2" s="66"/>
      <c r="OER2" s="66"/>
      <c r="OES2" s="66"/>
      <c r="OET2" s="66"/>
      <c r="OEU2" s="66"/>
      <c r="OEV2" s="66"/>
      <c r="OEW2" s="66"/>
      <c r="OEX2" s="66"/>
      <c r="OEY2" s="66"/>
      <c r="OEZ2" s="66"/>
      <c r="OFA2" s="66"/>
      <c r="OFB2" s="66"/>
      <c r="OFC2" s="66"/>
      <c r="OFD2" s="66"/>
      <c r="OFE2" s="66"/>
      <c r="OFF2" s="66"/>
      <c r="OFG2" s="66"/>
      <c r="OFH2" s="66"/>
      <c r="OFI2" s="66"/>
      <c r="OFJ2" s="66"/>
      <c r="OFK2" s="66"/>
      <c r="OFL2" s="66"/>
      <c r="OFM2" s="66"/>
      <c r="OFN2" s="66"/>
      <c r="OFO2" s="66"/>
      <c r="OFP2" s="66"/>
      <c r="OFQ2" s="66"/>
      <c r="OFR2" s="66"/>
      <c r="OFS2" s="66"/>
      <c r="OFT2" s="66"/>
      <c r="OFU2" s="66"/>
      <c r="OFV2" s="66"/>
      <c r="OFW2" s="66"/>
      <c r="OFX2" s="66"/>
      <c r="OFY2" s="66"/>
      <c r="OFZ2" s="66"/>
      <c r="OGA2" s="66"/>
      <c r="OGB2" s="66"/>
      <c r="OGC2" s="66"/>
      <c r="OGD2" s="66"/>
      <c r="OGE2" s="66"/>
      <c r="OGF2" s="66"/>
      <c r="OGG2" s="66"/>
      <c r="OGH2" s="66"/>
      <c r="OGI2" s="66"/>
      <c r="OGJ2" s="66"/>
      <c r="OGK2" s="66"/>
      <c r="OGL2" s="66"/>
      <c r="OGM2" s="66"/>
      <c r="OGN2" s="66"/>
      <c r="OGO2" s="66"/>
      <c r="OGP2" s="66"/>
      <c r="OGQ2" s="66"/>
      <c r="OGR2" s="66"/>
      <c r="OGS2" s="66"/>
      <c r="OGT2" s="66"/>
      <c r="OGU2" s="66"/>
      <c r="OGV2" s="66"/>
      <c r="OGW2" s="66"/>
      <c r="OGX2" s="66"/>
      <c r="OGY2" s="66"/>
      <c r="OGZ2" s="66"/>
      <c r="OHA2" s="66"/>
      <c r="OHB2" s="66"/>
      <c r="OHC2" s="66"/>
      <c r="OHD2" s="66"/>
      <c r="OHE2" s="66"/>
      <c r="OHF2" s="66"/>
      <c r="OHG2" s="66"/>
      <c r="OHH2" s="66"/>
      <c r="OHI2" s="66"/>
      <c r="OHJ2" s="66"/>
      <c r="OHK2" s="66"/>
      <c r="OHL2" s="66"/>
      <c r="OHM2" s="66"/>
      <c r="OHN2" s="66"/>
      <c r="OHO2" s="66"/>
      <c r="OHP2" s="66"/>
      <c r="OHQ2" s="66"/>
      <c r="OHR2" s="66"/>
      <c r="OHS2" s="66"/>
      <c r="OHT2" s="66"/>
      <c r="OHU2" s="66"/>
      <c r="OHV2" s="66"/>
      <c r="OHW2" s="66"/>
      <c r="OHX2" s="66"/>
      <c r="OHY2" s="66"/>
      <c r="OHZ2" s="66"/>
      <c r="OIA2" s="66"/>
      <c r="OIB2" s="66"/>
      <c r="OIC2" s="66"/>
      <c r="OID2" s="66"/>
      <c r="OIE2" s="66"/>
      <c r="OIF2" s="66"/>
      <c r="OIG2" s="66"/>
      <c r="OIH2" s="66"/>
      <c r="OII2" s="66"/>
      <c r="OIJ2" s="66"/>
      <c r="OIK2" s="66"/>
      <c r="OIL2" s="66"/>
      <c r="OIM2" s="66"/>
      <c r="OIN2" s="66"/>
      <c r="OIO2" s="66"/>
      <c r="OIP2" s="66"/>
      <c r="OIQ2" s="66"/>
      <c r="OIR2" s="66"/>
      <c r="OIS2" s="66"/>
      <c r="OIT2" s="66"/>
      <c r="OIU2" s="66"/>
      <c r="OIV2" s="66"/>
      <c r="OIW2" s="66"/>
      <c r="OIX2" s="66"/>
      <c r="OIY2" s="66"/>
      <c r="OIZ2" s="66"/>
      <c r="OJA2" s="66"/>
      <c r="OJB2" s="66"/>
      <c r="OJC2" s="66"/>
      <c r="OJD2" s="66"/>
      <c r="OJE2" s="66"/>
      <c r="OJF2" s="66"/>
      <c r="OJG2" s="66"/>
      <c r="OJH2" s="66"/>
      <c r="OJI2" s="66"/>
      <c r="OJJ2" s="66"/>
      <c r="OJK2" s="66"/>
      <c r="OJL2" s="66"/>
      <c r="OJM2" s="66"/>
      <c r="OJN2" s="66"/>
      <c r="OJO2" s="66"/>
      <c r="OJP2" s="66"/>
      <c r="OJQ2" s="66"/>
      <c r="OJR2" s="66"/>
      <c r="OJS2" s="66"/>
      <c r="OJT2" s="66"/>
      <c r="OJU2" s="66"/>
      <c r="OJV2" s="66"/>
      <c r="OJW2" s="66"/>
      <c r="OJX2" s="66"/>
      <c r="OJY2" s="66"/>
      <c r="OJZ2" s="66"/>
      <c r="OKA2" s="66"/>
      <c r="OKB2" s="66"/>
      <c r="OKC2" s="66"/>
      <c r="OKD2" s="66"/>
      <c r="OKE2" s="66"/>
      <c r="OKF2" s="66"/>
      <c r="OKG2" s="66"/>
      <c r="OKH2" s="66"/>
      <c r="OKI2" s="66"/>
      <c r="OKJ2" s="66"/>
      <c r="OKK2" s="66"/>
      <c r="OKL2" s="66"/>
      <c r="OKM2" s="66"/>
      <c r="OKN2" s="66"/>
      <c r="OKO2" s="66"/>
      <c r="OKP2" s="66"/>
      <c r="OKQ2" s="66"/>
      <c r="OKR2" s="66"/>
      <c r="OKS2" s="66"/>
      <c r="OKT2" s="66"/>
      <c r="OKU2" s="66"/>
      <c r="OKV2" s="66"/>
      <c r="OKW2" s="66"/>
      <c r="OKX2" s="66"/>
      <c r="OKY2" s="66"/>
      <c r="OKZ2" s="66"/>
      <c r="OLA2" s="66"/>
      <c r="OLB2" s="66"/>
      <c r="OLC2" s="66"/>
      <c r="OLD2" s="66"/>
      <c r="OLE2" s="66"/>
      <c r="OLF2" s="66"/>
      <c r="OLG2" s="66"/>
      <c r="OLH2" s="66"/>
      <c r="OLI2" s="66"/>
      <c r="OLJ2" s="66"/>
      <c r="OLK2" s="66"/>
      <c r="OLL2" s="66"/>
      <c r="OLM2" s="66"/>
      <c r="OLN2" s="66"/>
      <c r="OLO2" s="66"/>
      <c r="OLP2" s="66"/>
      <c r="OLQ2" s="66"/>
      <c r="OLR2" s="66"/>
      <c r="OLS2" s="66"/>
      <c r="OLT2" s="66"/>
      <c r="OLU2" s="66"/>
      <c r="OLV2" s="66"/>
      <c r="OLW2" s="66"/>
      <c r="OLX2" s="66"/>
      <c r="OLY2" s="66"/>
      <c r="OLZ2" s="66"/>
      <c r="OMA2" s="66"/>
      <c r="OMB2" s="66"/>
      <c r="OMC2" s="66"/>
      <c r="OMD2" s="66"/>
      <c r="OME2" s="66"/>
      <c r="OMF2" s="66"/>
      <c r="OMG2" s="66"/>
      <c r="OMH2" s="66"/>
      <c r="OMI2" s="66"/>
      <c r="OMJ2" s="66"/>
      <c r="OMK2" s="66"/>
      <c r="OML2" s="66"/>
      <c r="OMM2" s="66"/>
      <c r="OMN2" s="66"/>
      <c r="OMO2" s="66"/>
      <c r="OMP2" s="66"/>
      <c r="OMQ2" s="66"/>
      <c r="OMR2" s="66"/>
      <c r="OMS2" s="66"/>
      <c r="OMT2" s="66"/>
      <c r="OMU2" s="66"/>
      <c r="OMV2" s="66"/>
      <c r="OMW2" s="66"/>
      <c r="OMX2" s="66"/>
      <c r="OMY2" s="66"/>
      <c r="OMZ2" s="66"/>
      <c r="ONA2" s="66"/>
      <c r="ONB2" s="66"/>
      <c r="ONC2" s="66"/>
      <c r="OND2" s="66"/>
      <c r="ONE2" s="66"/>
      <c r="ONF2" s="66"/>
      <c r="ONG2" s="66"/>
      <c r="ONH2" s="66"/>
      <c r="ONI2" s="66"/>
      <c r="ONJ2" s="66"/>
      <c r="ONK2" s="66"/>
      <c r="ONL2" s="66"/>
      <c r="ONM2" s="66"/>
      <c r="ONN2" s="66"/>
      <c r="ONO2" s="66"/>
      <c r="ONP2" s="66"/>
      <c r="ONQ2" s="66"/>
      <c r="ONR2" s="66"/>
      <c r="ONS2" s="66"/>
      <c r="ONT2" s="66"/>
      <c r="ONU2" s="66"/>
      <c r="ONV2" s="66"/>
      <c r="ONW2" s="66"/>
      <c r="ONX2" s="66"/>
      <c r="ONY2" s="66"/>
      <c r="ONZ2" s="66"/>
      <c r="OOA2" s="66"/>
      <c r="OOB2" s="66"/>
      <c r="OOC2" s="66"/>
      <c r="OOD2" s="66"/>
      <c r="OOE2" s="66"/>
      <c r="OOF2" s="66"/>
      <c r="OOG2" s="66"/>
      <c r="OOH2" s="66"/>
      <c r="OOI2" s="66"/>
      <c r="OOJ2" s="66"/>
      <c r="OOK2" s="66"/>
      <c r="OOL2" s="66"/>
      <c r="OOM2" s="66"/>
      <c r="OON2" s="66"/>
      <c r="OOO2" s="66"/>
      <c r="OOP2" s="66"/>
      <c r="OOQ2" s="66"/>
      <c r="OOR2" s="66"/>
      <c r="OOS2" s="66"/>
      <c r="OOT2" s="66"/>
      <c r="OOU2" s="66"/>
      <c r="OOV2" s="66"/>
      <c r="OOW2" s="66"/>
      <c r="OOX2" s="66"/>
      <c r="OOY2" s="66"/>
      <c r="OOZ2" s="66"/>
      <c r="OPA2" s="66"/>
      <c r="OPB2" s="66"/>
      <c r="OPC2" s="66"/>
      <c r="OPD2" s="66"/>
      <c r="OPE2" s="66"/>
      <c r="OPF2" s="66"/>
      <c r="OPG2" s="66"/>
      <c r="OPH2" s="66"/>
      <c r="OPI2" s="66"/>
      <c r="OPJ2" s="66"/>
      <c r="OPK2" s="66"/>
      <c r="OPL2" s="66"/>
      <c r="OPM2" s="66"/>
      <c r="OPN2" s="66"/>
      <c r="OPO2" s="66"/>
      <c r="OPP2" s="66"/>
      <c r="OPQ2" s="66"/>
      <c r="OPR2" s="66"/>
      <c r="OPS2" s="66"/>
      <c r="OPT2" s="66"/>
      <c r="OPU2" s="66"/>
      <c r="OPV2" s="66"/>
      <c r="OPW2" s="66"/>
      <c r="OPX2" s="66"/>
      <c r="OPY2" s="66"/>
      <c r="OPZ2" s="66"/>
      <c r="OQA2" s="66"/>
      <c r="OQB2" s="66"/>
      <c r="OQC2" s="66"/>
      <c r="OQD2" s="66"/>
      <c r="OQE2" s="66"/>
      <c r="OQF2" s="66"/>
      <c r="OQG2" s="66"/>
      <c r="OQH2" s="66"/>
      <c r="OQI2" s="66"/>
      <c r="OQJ2" s="66"/>
      <c r="OQK2" s="66"/>
      <c r="OQL2" s="66"/>
      <c r="OQM2" s="66"/>
      <c r="OQN2" s="66"/>
      <c r="OQO2" s="66"/>
      <c r="OQP2" s="66"/>
      <c r="OQQ2" s="66"/>
      <c r="OQR2" s="66"/>
      <c r="OQS2" s="66"/>
      <c r="OQT2" s="66"/>
      <c r="OQU2" s="66"/>
      <c r="OQV2" s="66"/>
      <c r="OQW2" s="66"/>
      <c r="OQX2" s="66"/>
      <c r="OQY2" s="66"/>
      <c r="OQZ2" s="66"/>
      <c r="ORA2" s="66"/>
      <c r="ORB2" s="66"/>
      <c r="ORC2" s="66"/>
      <c r="ORD2" s="66"/>
      <c r="ORE2" s="66"/>
      <c r="ORF2" s="66"/>
      <c r="ORG2" s="66"/>
      <c r="ORH2" s="66"/>
      <c r="ORI2" s="66"/>
      <c r="ORJ2" s="66"/>
      <c r="ORK2" s="66"/>
      <c r="ORL2" s="66"/>
      <c r="ORM2" s="66"/>
      <c r="ORN2" s="66"/>
      <c r="ORO2" s="66"/>
      <c r="ORP2" s="66"/>
      <c r="ORQ2" s="66"/>
      <c r="ORR2" s="66"/>
      <c r="ORS2" s="66"/>
      <c r="ORT2" s="66"/>
      <c r="ORU2" s="66"/>
      <c r="ORV2" s="66"/>
      <c r="ORW2" s="66"/>
      <c r="ORX2" s="66"/>
      <c r="ORY2" s="66"/>
      <c r="ORZ2" s="66"/>
      <c r="OSA2" s="66"/>
      <c r="OSB2" s="66"/>
      <c r="OSC2" s="66"/>
      <c r="OSD2" s="66"/>
      <c r="OSE2" s="66"/>
      <c r="OSF2" s="66"/>
      <c r="OSG2" s="66"/>
      <c r="OSH2" s="66"/>
      <c r="OSI2" s="66"/>
      <c r="OSJ2" s="66"/>
      <c r="OSK2" s="66"/>
      <c r="OSL2" s="66"/>
      <c r="OSM2" s="66"/>
      <c r="OSN2" s="66"/>
      <c r="OSO2" s="66"/>
      <c r="OSP2" s="66"/>
      <c r="OSQ2" s="66"/>
      <c r="OSR2" s="66"/>
      <c r="OSS2" s="66"/>
      <c r="OST2" s="66"/>
      <c r="OSU2" s="66"/>
      <c r="OSV2" s="66"/>
      <c r="OSW2" s="66"/>
      <c r="OSX2" s="66"/>
      <c r="OSY2" s="66"/>
      <c r="OSZ2" s="66"/>
      <c r="OTA2" s="66"/>
      <c r="OTB2" s="66"/>
      <c r="OTC2" s="66"/>
      <c r="OTD2" s="66"/>
      <c r="OTE2" s="66"/>
      <c r="OTF2" s="66"/>
      <c r="OTG2" s="66"/>
      <c r="OTH2" s="66"/>
      <c r="OTI2" s="66"/>
      <c r="OTJ2" s="66"/>
      <c r="OTK2" s="66"/>
      <c r="OTL2" s="66"/>
      <c r="OTM2" s="66"/>
      <c r="OTN2" s="66"/>
      <c r="OTO2" s="66"/>
      <c r="OTP2" s="66"/>
      <c r="OTQ2" s="66"/>
      <c r="OTR2" s="66"/>
      <c r="OTS2" s="66"/>
      <c r="OTT2" s="66"/>
      <c r="OTU2" s="66"/>
      <c r="OTV2" s="66"/>
      <c r="OTW2" s="66"/>
      <c r="OTX2" s="66"/>
      <c r="OTY2" s="66"/>
      <c r="OTZ2" s="66"/>
      <c r="OUA2" s="66"/>
      <c r="OUB2" s="66"/>
      <c r="OUC2" s="66"/>
      <c r="OUD2" s="66"/>
      <c r="OUE2" s="66"/>
      <c r="OUF2" s="66"/>
      <c r="OUG2" s="66"/>
      <c r="OUH2" s="66"/>
      <c r="OUI2" s="66"/>
      <c r="OUJ2" s="66"/>
      <c r="OUK2" s="66"/>
      <c r="OUL2" s="66"/>
      <c r="OUM2" s="66"/>
      <c r="OUN2" s="66"/>
      <c r="OUO2" s="66"/>
      <c r="OUP2" s="66"/>
      <c r="OUQ2" s="66"/>
      <c r="OUR2" s="66"/>
      <c r="OUS2" s="66"/>
      <c r="OUT2" s="66"/>
      <c r="OUU2" s="66"/>
      <c r="OUV2" s="66"/>
      <c r="OUW2" s="66"/>
      <c r="OUX2" s="66"/>
      <c r="OUY2" s="66"/>
      <c r="OUZ2" s="66"/>
      <c r="OVA2" s="66"/>
      <c r="OVB2" s="66"/>
      <c r="OVC2" s="66"/>
      <c r="OVD2" s="66"/>
      <c r="OVE2" s="66"/>
      <c r="OVF2" s="66"/>
      <c r="OVG2" s="66"/>
      <c r="OVH2" s="66"/>
      <c r="OVI2" s="66"/>
      <c r="OVJ2" s="66"/>
      <c r="OVK2" s="66"/>
      <c r="OVL2" s="66"/>
      <c r="OVM2" s="66"/>
      <c r="OVN2" s="66"/>
      <c r="OVO2" s="66"/>
      <c r="OVP2" s="66"/>
      <c r="OVQ2" s="66"/>
      <c r="OVR2" s="66"/>
      <c r="OVS2" s="66"/>
      <c r="OVT2" s="66"/>
      <c r="OVU2" s="66"/>
      <c r="OVV2" s="66"/>
      <c r="OVW2" s="66"/>
      <c r="OVX2" s="66"/>
      <c r="OVY2" s="66"/>
      <c r="OVZ2" s="66"/>
      <c r="OWA2" s="66"/>
      <c r="OWB2" s="66"/>
      <c r="OWC2" s="66"/>
      <c r="OWD2" s="66"/>
      <c r="OWE2" s="66"/>
      <c r="OWF2" s="66"/>
      <c r="OWG2" s="66"/>
      <c r="OWH2" s="66"/>
      <c r="OWI2" s="66"/>
      <c r="OWJ2" s="66"/>
      <c r="OWK2" s="66"/>
      <c r="OWL2" s="66"/>
      <c r="OWM2" s="66"/>
      <c r="OWN2" s="66"/>
      <c r="OWO2" s="66"/>
      <c r="OWP2" s="66"/>
      <c r="OWQ2" s="66"/>
      <c r="OWR2" s="66"/>
      <c r="OWS2" s="66"/>
      <c r="OWT2" s="66"/>
      <c r="OWU2" s="66"/>
      <c r="OWV2" s="66"/>
      <c r="OWW2" s="66"/>
      <c r="OWX2" s="66"/>
      <c r="OWY2" s="66"/>
      <c r="OWZ2" s="66"/>
      <c r="OXA2" s="66"/>
      <c r="OXB2" s="66"/>
      <c r="OXC2" s="66"/>
      <c r="OXD2" s="66"/>
      <c r="OXE2" s="66"/>
      <c r="OXF2" s="66"/>
      <c r="OXG2" s="66"/>
      <c r="OXH2" s="66"/>
      <c r="OXI2" s="66"/>
      <c r="OXJ2" s="66"/>
      <c r="OXK2" s="66"/>
      <c r="OXL2" s="66"/>
      <c r="OXM2" s="66"/>
      <c r="OXN2" s="66"/>
      <c r="OXO2" s="66"/>
      <c r="OXP2" s="66"/>
      <c r="OXQ2" s="66"/>
      <c r="OXR2" s="66"/>
      <c r="OXS2" s="66"/>
      <c r="OXT2" s="66"/>
      <c r="OXU2" s="66"/>
      <c r="OXV2" s="66"/>
      <c r="OXW2" s="66"/>
      <c r="OXX2" s="66"/>
      <c r="OXY2" s="66"/>
      <c r="OXZ2" s="66"/>
      <c r="OYA2" s="66"/>
      <c r="OYB2" s="66"/>
      <c r="OYC2" s="66"/>
      <c r="OYD2" s="66"/>
      <c r="OYE2" s="66"/>
      <c r="OYF2" s="66"/>
      <c r="OYG2" s="66"/>
      <c r="OYH2" s="66"/>
      <c r="OYI2" s="66"/>
      <c r="OYJ2" s="66"/>
      <c r="OYK2" s="66"/>
      <c r="OYL2" s="66"/>
      <c r="OYM2" s="66"/>
      <c r="OYN2" s="66"/>
      <c r="OYO2" s="66"/>
      <c r="OYP2" s="66"/>
      <c r="OYQ2" s="66"/>
      <c r="OYR2" s="66"/>
      <c r="OYS2" s="66"/>
      <c r="OYT2" s="66"/>
      <c r="OYU2" s="66"/>
      <c r="OYV2" s="66"/>
      <c r="OYW2" s="66"/>
      <c r="OYX2" s="66"/>
      <c r="OYY2" s="66"/>
      <c r="OYZ2" s="66"/>
      <c r="OZA2" s="66"/>
      <c r="OZB2" s="66"/>
      <c r="OZC2" s="66"/>
      <c r="OZD2" s="66"/>
      <c r="OZE2" s="66"/>
      <c r="OZF2" s="66"/>
      <c r="OZG2" s="66"/>
      <c r="OZH2" s="66"/>
      <c r="OZI2" s="66"/>
      <c r="OZJ2" s="66"/>
      <c r="OZK2" s="66"/>
      <c r="OZL2" s="66"/>
      <c r="OZM2" s="66"/>
      <c r="OZN2" s="66"/>
      <c r="OZO2" s="66"/>
      <c r="OZP2" s="66"/>
      <c r="OZQ2" s="66"/>
      <c r="OZR2" s="66"/>
      <c r="OZS2" s="66"/>
      <c r="OZT2" s="66"/>
      <c r="OZU2" s="66"/>
      <c r="OZV2" s="66"/>
      <c r="OZW2" s="66"/>
      <c r="OZX2" s="66"/>
      <c r="OZY2" s="66"/>
      <c r="OZZ2" s="66"/>
      <c r="PAA2" s="66"/>
      <c r="PAB2" s="66"/>
      <c r="PAC2" s="66"/>
      <c r="PAD2" s="66"/>
      <c r="PAE2" s="66"/>
      <c r="PAF2" s="66"/>
      <c r="PAG2" s="66"/>
      <c r="PAH2" s="66"/>
      <c r="PAI2" s="66"/>
      <c r="PAJ2" s="66"/>
      <c r="PAK2" s="66"/>
      <c r="PAL2" s="66"/>
      <c r="PAM2" s="66"/>
      <c r="PAN2" s="66"/>
      <c r="PAO2" s="66"/>
      <c r="PAP2" s="66"/>
      <c r="PAQ2" s="66"/>
      <c r="PAR2" s="66"/>
      <c r="PAS2" s="66"/>
      <c r="PAT2" s="66"/>
      <c r="PAU2" s="66"/>
      <c r="PAV2" s="66"/>
      <c r="PAW2" s="66"/>
      <c r="PAX2" s="66"/>
      <c r="PAY2" s="66"/>
      <c r="PAZ2" s="66"/>
      <c r="PBA2" s="66"/>
      <c r="PBB2" s="66"/>
      <c r="PBC2" s="66"/>
      <c r="PBD2" s="66"/>
      <c r="PBE2" s="66"/>
      <c r="PBF2" s="66"/>
      <c r="PBG2" s="66"/>
      <c r="PBH2" s="66"/>
      <c r="PBI2" s="66"/>
      <c r="PBJ2" s="66"/>
      <c r="PBK2" s="66"/>
      <c r="PBL2" s="66"/>
      <c r="PBM2" s="66"/>
      <c r="PBN2" s="66"/>
      <c r="PBO2" s="66"/>
      <c r="PBP2" s="66"/>
      <c r="PBQ2" s="66"/>
      <c r="PBR2" s="66"/>
      <c r="PBS2" s="66"/>
      <c r="PBT2" s="66"/>
      <c r="PBU2" s="66"/>
      <c r="PBV2" s="66"/>
      <c r="PBW2" s="66"/>
      <c r="PBX2" s="66"/>
      <c r="PBY2" s="66"/>
      <c r="PBZ2" s="66"/>
      <c r="PCA2" s="66"/>
      <c r="PCB2" s="66"/>
      <c r="PCC2" s="66"/>
      <c r="PCD2" s="66"/>
      <c r="PCE2" s="66"/>
      <c r="PCF2" s="66"/>
      <c r="PCG2" s="66"/>
      <c r="PCH2" s="66"/>
      <c r="PCI2" s="66"/>
      <c r="PCJ2" s="66"/>
      <c r="PCK2" s="66"/>
      <c r="PCL2" s="66"/>
      <c r="PCM2" s="66"/>
      <c r="PCN2" s="66"/>
      <c r="PCO2" s="66"/>
      <c r="PCP2" s="66"/>
      <c r="PCQ2" s="66"/>
      <c r="PCR2" s="66"/>
      <c r="PCS2" s="66"/>
      <c r="PCT2" s="66"/>
      <c r="PCU2" s="66"/>
      <c r="PCV2" s="66"/>
      <c r="PCW2" s="66"/>
      <c r="PCX2" s="66"/>
      <c r="PCY2" s="66"/>
      <c r="PCZ2" s="66"/>
      <c r="PDA2" s="66"/>
      <c r="PDB2" s="66"/>
      <c r="PDC2" s="66"/>
      <c r="PDD2" s="66"/>
      <c r="PDE2" s="66"/>
      <c r="PDF2" s="66"/>
      <c r="PDG2" s="66"/>
      <c r="PDH2" s="66"/>
      <c r="PDI2" s="66"/>
      <c r="PDJ2" s="66"/>
      <c r="PDK2" s="66"/>
      <c r="PDL2" s="66"/>
      <c r="PDM2" s="66"/>
      <c r="PDN2" s="66"/>
      <c r="PDO2" s="66"/>
      <c r="PDP2" s="66"/>
      <c r="PDQ2" s="66"/>
      <c r="PDR2" s="66"/>
      <c r="PDS2" s="66"/>
      <c r="PDT2" s="66"/>
      <c r="PDU2" s="66"/>
      <c r="PDV2" s="66"/>
      <c r="PDW2" s="66"/>
      <c r="PDX2" s="66"/>
      <c r="PDY2" s="66"/>
      <c r="PDZ2" s="66"/>
      <c r="PEA2" s="66"/>
      <c r="PEB2" s="66"/>
      <c r="PEC2" s="66"/>
      <c r="PED2" s="66"/>
      <c r="PEE2" s="66"/>
      <c r="PEF2" s="66"/>
      <c r="PEG2" s="66"/>
      <c r="PEH2" s="66"/>
      <c r="PEI2" s="66"/>
      <c r="PEJ2" s="66"/>
      <c r="PEK2" s="66"/>
      <c r="PEL2" s="66"/>
      <c r="PEM2" s="66"/>
      <c r="PEN2" s="66"/>
      <c r="PEO2" s="66"/>
      <c r="PEP2" s="66"/>
      <c r="PEQ2" s="66"/>
      <c r="PER2" s="66"/>
      <c r="PES2" s="66"/>
      <c r="PET2" s="66"/>
      <c r="PEU2" s="66"/>
      <c r="PEV2" s="66"/>
      <c r="PEW2" s="66"/>
      <c r="PEX2" s="66"/>
      <c r="PEY2" s="66"/>
      <c r="PEZ2" s="66"/>
      <c r="PFA2" s="66"/>
      <c r="PFB2" s="66"/>
      <c r="PFC2" s="66"/>
      <c r="PFD2" s="66"/>
      <c r="PFE2" s="66"/>
      <c r="PFF2" s="66"/>
      <c r="PFG2" s="66"/>
      <c r="PFH2" s="66"/>
      <c r="PFI2" s="66"/>
      <c r="PFJ2" s="66"/>
      <c r="PFK2" s="66"/>
      <c r="PFL2" s="66"/>
      <c r="PFM2" s="66"/>
      <c r="PFN2" s="66"/>
      <c r="PFO2" s="66"/>
      <c r="PFP2" s="66"/>
      <c r="PFQ2" s="66"/>
      <c r="PFR2" s="66"/>
      <c r="PFS2" s="66"/>
      <c r="PFT2" s="66"/>
      <c r="PFU2" s="66"/>
      <c r="PFV2" s="66"/>
      <c r="PFW2" s="66"/>
      <c r="PFX2" s="66"/>
      <c r="PFY2" s="66"/>
      <c r="PFZ2" s="66"/>
      <c r="PGA2" s="66"/>
      <c r="PGB2" s="66"/>
      <c r="PGC2" s="66"/>
      <c r="PGD2" s="66"/>
      <c r="PGE2" s="66"/>
      <c r="PGF2" s="66"/>
      <c r="PGG2" s="66"/>
      <c r="PGH2" s="66"/>
      <c r="PGI2" s="66"/>
      <c r="PGJ2" s="66"/>
      <c r="PGK2" s="66"/>
      <c r="PGL2" s="66"/>
      <c r="PGM2" s="66"/>
      <c r="PGN2" s="66"/>
      <c r="PGO2" s="66"/>
      <c r="PGP2" s="66"/>
      <c r="PGQ2" s="66"/>
      <c r="PGR2" s="66"/>
      <c r="PGS2" s="66"/>
      <c r="PGT2" s="66"/>
      <c r="PGU2" s="66"/>
      <c r="PGV2" s="66"/>
      <c r="PGW2" s="66"/>
      <c r="PGX2" s="66"/>
      <c r="PGY2" s="66"/>
      <c r="PGZ2" s="66"/>
      <c r="PHA2" s="66"/>
      <c r="PHB2" s="66"/>
      <c r="PHC2" s="66"/>
      <c r="PHD2" s="66"/>
      <c r="PHE2" s="66"/>
      <c r="PHF2" s="66"/>
      <c r="PHG2" s="66"/>
      <c r="PHH2" s="66"/>
      <c r="PHI2" s="66"/>
      <c r="PHJ2" s="66"/>
      <c r="PHK2" s="66"/>
      <c r="PHL2" s="66"/>
      <c r="PHM2" s="66"/>
      <c r="PHN2" s="66"/>
      <c r="PHO2" s="66"/>
      <c r="PHP2" s="66"/>
      <c r="PHQ2" s="66"/>
      <c r="PHR2" s="66"/>
      <c r="PHS2" s="66"/>
      <c r="PHT2" s="66"/>
      <c r="PHU2" s="66"/>
      <c r="PHV2" s="66"/>
      <c r="PHW2" s="66"/>
      <c r="PHX2" s="66"/>
      <c r="PHY2" s="66"/>
      <c r="PHZ2" s="66"/>
      <c r="PIA2" s="66"/>
      <c r="PIB2" s="66"/>
      <c r="PIC2" s="66"/>
      <c r="PID2" s="66"/>
      <c r="PIE2" s="66"/>
      <c r="PIF2" s="66"/>
      <c r="PIG2" s="66"/>
      <c r="PIH2" s="66"/>
      <c r="PII2" s="66"/>
      <c r="PIJ2" s="66"/>
      <c r="PIK2" s="66"/>
      <c r="PIL2" s="66"/>
      <c r="PIM2" s="66"/>
      <c r="PIN2" s="66"/>
      <c r="PIO2" s="66"/>
      <c r="PIP2" s="66"/>
      <c r="PIQ2" s="66"/>
      <c r="PIR2" s="66"/>
      <c r="PIS2" s="66"/>
      <c r="PIT2" s="66"/>
      <c r="PIU2" s="66"/>
      <c r="PIV2" s="66"/>
      <c r="PIW2" s="66"/>
      <c r="PIX2" s="66"/>
      <c r="PIY2" s="66"/>
      <c r="PIZ2" s="66"/>
      <c r="PJA2" s="66"/>
      <c r="PJB2" s="66"/>
      <c r="PJC2" s="66"/>
      <c r="PJD2" s="66"/>
      <c r="PJE2" s="66"/>
      <c r="PJF2" s="66"/>
      <c r="PJG2" s="66"/>
      <c r="PJH2" s="66"/>
      <c r="PJI2" s="66"/>
      <c r="PJJ2" s="66"/>
      <c r="PJK2" s="66"/>
      <c r="PJL2" s="66"/>
      <c r="PJM2" s="66"/>
      <c r="PJN2" s="66"/>
      <c r="PJO2" s="66"/>
      <c r="PJP2" s="66"/>
      <c r="PJQ2" s="66"/>
      <c r="PJR2" s="66"/>
      <c r="PJS2" s="66"/>
      <c r="PJT2" s="66"/>
      <c r="PJU2" s="66"/>
      <c r="PJV2" s="66"/>
      <c r="PJW2" s="66"/>
      <c r="PJX2" s="66"/>
      <c r="PJY2" s="66"/>
      <c r="PJZ2" s="66"/>
      <c r="PKA2" s="66"/>
      <c r="PKB2" s="66"/>
      <c r="PKC2" s="66"/>
      <c r="PKD2" s="66"/>
      <c r="PKE2" s="66"/>
      <c r="PKF2" s="66"/>
      <c r="PKG2" s="66"/>
      <c r="PKH2" s="66"/>
      <c r="PKI2" s="66"/>
      <c r="PKJ2" s="66"/>
      <c r="PKK2" s="66"/>
      <c r="PKL2" s="66"/>
      <c r="PKM2" s="66"/>
      <c r="PKN2" s="66"/>
      <c r="PKO2" s="66"/>
      <c r="PKP2" s="66"/>
      <c r="PKQ2" s="66"/>
      <c r="PKR2" s="66"/>
      <c r="PKS2" s="66"/>
      <c r="PKT2" s="66"/>
      <c r="PKU2" s="66"/>
      <c r="PKV2" s="66"/>
      <c r="PKW2" s="66"/>
      <c r="PKX2" s="66"/>
      <c r="PKY2" s="66"/>
      <c r="PKZ2" s="66"/>
      <c r="PLA2" s="66"/>
      <c r="PLB2" s="66"/>
      <c r="PLC2" s="66"/>
      <c r="PLD2" s="66"/>
      <c r="PLE2" s="66"/>
      <c r="PLF2" s="66"/>
      <c r="PLG2" s="66"/>
      <c r="PLH2" s="66"/>
      <c r="PLI2" s="66"/>
      <c r="PLJ2" s="66"/>
      <c r="PLK2" s="66"/>
      <c r="PLL2" s="66"/>
      <c r="PLM2" s="66"/>
      <c r="PLN2" s="66"/>
      <c r="PLO2" s="66"/>
      <c r="PLP2" s="66"/>
      <c r="PLQ2" s="66"/>
      <c r="PLR2" s="66"/>
      <c r="PLS2" s="66"/>
      <c r="PLT2" s="66"/>
      <c r="PLU2" s="66"/>
      <c r="PLV2" s="66"/>
      <c r="PLW2" s="66"/>
      <c r="PLX2" s="66"/>
      <c r="PLY2" s="66"/>
      <c r="PLZ2" s="66"/>
      <c r="PMA2" s="66"/>
      <c r="PMB2" s="66"/>
      <c r="PMC2" s="66"/>
      <c r="PMD2" s="66"/>
      <c r="PME2" s="66"/>
      <c r="PMF2" s="66"/>
      <c r="PMG2" s="66"/>
      <c r="PMH2" s="66"/>
      <c r="PMI2" s="66"/>
      <c r="PMJ2" s="66"/>
      <c r="PMK2" s="66"/>
      <c r="PML2" s="66"/>
      <c r="PMM2" s="66"/>
      <c r="PMN2" s="66"/>
      <c r="PMO2" s="66"/>
      <c r="PMP2" s="66"/>
      <c r="PMQ2" s="66"/>
      <c r="PMR2" s="66"/>
      <c r="PMS2" s="66"/>
      <c r="PMT2" s="66"/>
      <c r="PMU2" s="66"/>
      <c r="PMV2" s="66"/>
      <c r="PMW2" s="66"/>
      <c r="PMX2" s="66"/>
      <c r="PMY2" s="66"/>
      <c r="PMZ2" s="66"/>
      <c r="PNA2" s="66"/>
      <c r="PNB2" s="66"/>
      <c r="PNC2" s="66"/>
      <c r="PND2" s="66"/>
      <c r="PNE2" s="66"/>
      <c r="PNF2" s="66"/>
      <c r="PNG2" s="66"/>
      <c r="PNH2" s="66"/>
      <c r="PNI2" s="66"/>
      <c r="PNJ2" s="66"/>
      <c r="PNK2" s="66"/>
      <c r="PNL2" s="66"/>
      <c r="PNM2" s="66"/>
      <c r="PNN2" s="66"/>
      <c r="PNO2" s="66"/>
      <c r="PNP2" s="66"/>
      <c r="PNQ2" s="66"/>
      <c r="PNR2" s="66"/>
      <c r="PNS2" s="66"/>
      <c r="PNT2" s="66"/>
      <c r="PNU2" s="66"/>
      <c r="PNV2" s="66"/>
      <c r="PNW2" s="66"/>
      <c r="PNX2" s="66"/>
      <c r="PNY2" s="66"/>
      <c r="PNZ2" s="66"/>
      <c r="POA2" s="66"/>
      <c r="POB2" s="66"/>
      <c r="POC2" s="66"/>
      <c r="POD2" s="66"/>
      <c r="POE2" s="66"/>
      <c r="POF2" s="66"/>
      <c r="POG2" s="66"/>
      <c r="POH2" s="66"/>
      <c r="POI2" s="66"/>
      <c r="POJ2" s="66"/>
      <c r="POK2" s="66"/>
      <c r="POL2" s="66"/>
      <c r="POM2" s="66"/>
      <c r="PON2" s="66"/>
      <c r="POO2" s="66"/>
      <c r="POP2" s="66"/>
      <c r="POQ2" s="66"/>
      <c r="POR2" s="66"/>
      <c r="POS2" s="66"/>
      <c r="POT2" s="66"/>
      <c r="POU2" s="66"/>
      <c r="POV2" s="66"/>
      <c r="POW2" s="66"/>
      <c r="POX2" s="66"/>
      <c r="POY2" s="66"/>
      <c r="POZ2" s="66"/>
      <c r="PPA2" s="66"/>
      <c r="PPB2" s="66"/>
      <c r="PPC2" s="66"/>
      <c r="PPD2" s="66"/>
      <c r="PPE2" s="66"/>
      <c r="PPF2" s="66"/>
      <c r="PPG2" s="66"/>
      <c r="PPH2" s="66"/>
      <c r="PPI2" s="66"/>
      <c r="PPJ2" s="66"/>
      <c r="PPK2" s="66"/>
      <c r="PPL2" s="66"/>
      <c r="PPM2" s="66"/>
      <c r="PPN2" s="66"/>
      <c r="PPO2" s="66"/>
      <c r="PPP2" s="66"/>
      <c r="PPQ2" s="66"/>
      <c r="PPR2" s="66"/>
      <c r="PPS2" s="66"/>
      <c r="PPT2" s="66"/>
      <c r="PPU2" s="66"/>
      <c r="PPV2" s="66"/>
      <c r="PPW2" s="66"/>
      <c r="PPX2" s="66"/>
      <c r="PPY2" s="66"/>
      <c r="PPZ2" s="66"/>
      <c r="PQA2" s="66"/>
      <c r="PQB2" s="66"/>
      <c r="PQC2" s="66"/>
      <c r="PQD2" s="66"/>
      <c r="PQE2" s="66"/>
      <c r="PQF2" s="66"/>
      <c r="PQG2" s="66"/>
      <c r="PQH2" s="66"/>
      <c r="PQI2" s="66"/>
      <c r="PQJ2" s="66"/>
      <c r="PQK2" s="66"/>
      <c r="PQL2" s="66"/>
      <c r="PQM2" s="66"/>
      <c r="PQN2" s="66"/>
      <c r="PQO2" s="66"/>
      <c r="PQP2" s="66"/>
      <c r="PQQ2" s="66"/>
      <c r="PQR2" s="66"/>
      <c r="PQS2" s="66"/>
      <c r="PQT2" s="66"/>
      <c r="PQU2" s="66"/>
      <c r="PQV2" s="66"/>
      <c r="PQW2" s="66"/>
      <c r="PQX2" s="66"/>
      <c r="PQY2" s="66"/>
      <c r="PQZ2" s="66"/>
      <c r="PRA2" s="66"/>
      <c r="PRB2" s="66"/>
      <c r="PRC2" s="66"/>
      <c r="PRD2" s="66"/>
      <c r="PRE2" s="66"/>
      <c r="PRF2" s="66"/>
      <c r="PRG2" s="66"/>
      <c r="PRH2" s="66"/>
      <c r="PRI2" s="66"/>
      <c r="PRJ2" s="66"/>
      <c r="PRK2" s="66"/>
      <c r="PRL2" s="66"/>
      <c r="PRM2" s="66"/>
      <c r="PRN2" s="66"/>
      <c r="PRO2" s="66"/>
      <c r="PRP2" s="66"/>
      <c r="PRQ2" s="66"/>
      <c r="PRR2" s="66"/>
      <c r="PRS2" s="66"/>
      <c r="PRT2" s="66"/>
      <c r="PRU2" s="66"/>
      <c r="PRV2" s="66"/>
      <c r="PRW2" s="66"/>
      <c r="PRX2" s="66"/>
      <c r="PRY2" s="66"/>
      <c r="PRZ2" s="66"/>
      <c r="PSA2" s="66"/>
      <c r="PSB2" s="66"/>
      <c r="PSC2" s="66"/>
      <c r="PSD2" s="66"/>
      <c r="PSE2" s="66"/>
      <c r="PSF2" s="66"/>
      <c r="PSG2" s="66"/>
      <c r="PSH2" s="66"/>
      <c r="PSI2" s="66"/>
      <c r="PSJ2" s="66"/>
      <c r="PSK2" s="66"/>
      <c r="PSL2" s="66"/>
      <c r="PSM2" s="66"/>
      <c r="PSN2" s="66"/>
      <c r="PSO2" s="66"/>
      <c r="PSP2" s="66"/>
      <c r="PSQ2" s="66"/>
      <c r="PSR2" s="66"/>
      <c r="PSS2" s="66"/>
      <c r="PST2" s="66"/>
      <c r="PSU2" s="66"/>
      <c r="PSV2" s="66"/>
      <c r="PSW2" s="66"/>
      <c r="PSX2" s="66"/>
      <c r="PSY2" s="66"/>
      <c r="PSZ2" s="66"/>
      <c r="PTA2" s="66"/>
      <c r="PTB2" s="66"/>
      <c r="PTC2" s="66"/>
      <c r="PTD2" s="66"/>
      <c r="PTE2" s="66"/>
      <c r="PTF2" s="66"/>
      <c r="PTG2" s="66"/>
      <c r="PTH2" s="66"/>
      <c r="PTI2" s="66"/>
      <c r="PTJ2" s="66"/>
      <c r="PTK2" s="66"/>
      <c r="PTL2" s="66"/>
      <c r="PTM2" s="66"/>
      <c r="PTN2" s="66"/>
      <c r="PTO2" s="66"/>
      <c r="PTP2" s="66"/>
      <c r="PTQ2" s="66"/>
      <c r="PTR2" s="66"/>
      <c r="PTS2" s="66"/>
      <c r="PTT2" s="66"/>
      <c r="PTU2" s="66"/>
      <c r="PTV2" s="66"/>
      <c r="PTW2" s="66"/>
      <c r="PTX2" s="66"/>
      <c r="PTY2" s="66"/>
      <c r="PTZ2" s="66"/>
      <c r="PUA2" s="66"/>
      <c r="PUB2" s="66"/>
      <c r="PUC2" s="66"/>
      <c r="PUD2" s="66"/>
      <c r="PUE2" s="66"/>
      <c r="PUF2" s="66"/>
      <c r="PUG2" s="66"/>
      <c r="PUH2" s="66"/>
      <c r="PUI2" s="66"/>
      <c r="PUJ2" s="66"/>
      <c r="PUK2" s="66"/>
      <c r="PUL2" s="66"/>
      <c r="PUM2" s="66"/>
      <c r="PUN2" s="66"/>
      <c r="PUO2" s="66"/>
      <c r="PUP2" s="66"/>
      <c r="PUQ2" s="66"/>
      <c r="PUR2" s="66"/>
      <c r="PUS2" s="66"/>
      <c r="PUT2" s="66"/>
      <c r="PUU2" s="66"/>
      <c r="PUV2" s="66"/>
      <c r="PUW2" s="66"/>
      <c r="PUX2" s="66"/>
      <c r="PUY2" s="66"/>
      <c r="PUZ2" s="66"/>
      <c r="PVA2" s="66"/>
      <c r="PVB2" s="66"/>
      <c r="PVC2" s="66"/>
      <c r="PVD2" s="66"/>
      <c r="PVE2" s="66"/>
      <c r="PVF2" s="66"/>
      <c r="PVG2" s="66"/>
      <c r="PVH2" s="66"/>
      <c r="PVI2" s="66"/>
      <c r="PVJ2" s="66"/>
      <c r="PVK2" s="66"/>
      <c r="PVL2" s="66"/>
      <c r="PVM2" s="66"/>
      <c r="PVN2" s="66"/>
      <c r="PVO2" s="66"/>
      <c r="PVP2" s="66"/>
      <c r="PVQ2" s="66"/>
      <c r="PVR2" s="66"/>
      <c r="PVS2" s="66"/>
      <c r="PVT2" s="66"/>
      <c r="PVU2" s="66"/>
      <c r="PVV2" s="66"/>
      <c r="PVW2" s="66"/>
      <c r="PVX2" s="66"/>
      <c r="PVY2" s="66"/>
      <c r="PVZ2" s="66"/>
      <c r="PWA2" s="66"/>
      <c r="PWB2" s="66"/>
      <c r="PWC2" s="66"/>
      <c r="PWD2" s="66"/>
      <c r="PWE2" s="66"/>
      <c r="PWF2" s="66"/>
      <c r="PWG2" s="66"/>
      <c r="PWH2" s="66"/>
      <c r="PWI2" s="66"/>
      <c r="PWJ2" s="66"/>
      <c r="PWK2" s="66"/>
      <c r="PWL2" s="66"/>
      <c r="PWM2" s="66"/>
      <c r="PWN2" s="66"/>
      <c r="PWO2" s="66"/>
      <c r="PWP2" s="66"/>
      <c r="PWQ2" s="66"/>
      <c r="PWR2" s="66"/>
      <c r="PWS2" s="66"/>
      <c r="PWT2" s="66"/>
      <c r="PWU2" s="66"/>
      <c r="PWV2" s="66"/>
      <c r="PWW2" s="66"/>
      <c r="PWX2" s="66"/>
      <c r="PWY2" s="66"/>
      <c r="PWZ2" s="66"/>
      <c r="PXA2" s="66"/>
      <c r="PXB2" s="66"/>
      <c r="PXC2" s="66"/>
      <c r="PXD2" s="66"/>
      <c r="PXE2" s="66"/>
      <c r="PXF2" s="66"/>
      <c r="PXG2" s="66"/>
      <c r="PXH2" s="66"/>
      <c r="PXI2" s="66"/>
      <c r="PXJ2" s="66"/>
      <c r="PXK2" s="66"/>
      <c r="PXL2" s="66"/>
      <c r="PXM2" s="66"/>
      <c r="PXN2" s="66"/>
      <c r="PXO2" s="66"/>
      <c r="PXP2" s="66"/>
      <c r="PXQ2" s="66"/>
      <c r="PXR2" s="66"/>
      <c r="PXS2" s="66"/>
      <c r="PXT2" s="66"/>
      <c r="PXU2" s="66"/>
      <c r="PXV2" s="66"/>
      <c r="PXW2" s="66"/>
      <c r="PXX2" s="66"/>
      <c r="PXY2" s="66"/>
      <c r="PXZ2" s="66"/>
      <c r="PYA2" s="66"/>
      <c r="PYB2" s="66"/>
      <c r="PYC2" s="66"/>
      <c r="PYD2" s="66"/>
      <c r="PYE2" s="66"/>
      <c r="PYF2" s="66"/>
      <c r="PYG2" s="66"/>
      <c r="PYH2" s="66"/>
      <c r="PYI2" s="66"/>
      <c r="PYJ2" s="66"/>
      <c r="PYK2" s="66"/>
      <c r="PYL2" s="66"/>
      <c r="PYM2" s="66"/>
      <c r="PYN2" s="66"/>
      <c r="PYO2" s="66"/>
      <c r="PYP2" s="66"/>
      <c r="PYQ2" s="66"/>
      <c r="PYR2" s="66"/>
      <c r="PYS2" s="66"/>
      <c r="PYT2" s="66"/>
      <c r="PYU2" s="66"/>
      <c r="PYV2" s="66"/>
      <c r="PYW2" s="66"/>
      <c r="PYX2" s="66"/>
      <c r="PYY2" s="66"/>
      <c r="PYZ2" s="66"/>
      <c r="PZA2" s="66"/>
      <c r="PZB2" s="66"/>
      <c r="PZC2" s="66"/>
      <c r="PZD2" s="66"/>
      <c r="PZE2" s="66"/>
      <c r="PZF2" s="66"/>
      <c r="PZG2" s="66"/>
      <c r="PZH2" s="66"/>
      <c r="PZI2" s="66"/>
      <c r="PZJ2" s="66"/>
      <c r="PZK2" s="66"/>
      <c r="PZL2" s="66"/>
      <c r="PZM2" s="66"/>
      <c r="PZN2" s="66"/>
      <c r="PZO2" s="66"/>
      <c r="PZP2" s="66"/>
      <c r="PZQ2" s="66"/>
      <c r="PZR2" s="66"/>
      <c r="PZS2" s="66"/>
      <c r="PZT2" s="66"/>
      <c r="PZU2" s="66"/>
      <c r="PZV2" s="66"/>
      <c r="PZW2" s="66"/>
      <c r="PZX2" s="66"/>
      <c r="PZY2" s="66"/>
      <c r="PZZ2" s="66"/>
      <c r="QAA2" s="66"/>
      <c r="QAB2" s="66"/>
      <c r="QAC2" s="66"/>
      <c r="QAD2" s="66"/>
      <c r="QAE2" s="66"/>
      <c r="QAF2" s="66"/>
      <c r="QAG2" s="66"/>
      <c r="QAH2" s="66"/>
      <c r="QAI2" s="66"/>
      <c r="QAJ2" s="66"/>
      <c r="QAK2" s="66"/>
      <c r="QAL2" s="66"/>
      <c r="QAM2" s="66"/>
      <c r="QAN2" s="66"/>
      <c r="QAO2" s="66"/>
      <c r="QAP2" s="66"/>
      <c r="QAQ2" s="66"/>
      <c r="QAR2" s="66"/>
      <c r="QAS2" s="66"/>
      <c r="QAT2" s="66"/>
      <c r="QAU2" s="66"/>
      <c r="QAV2" s="66"/>
      <c r="QAW2" s="66"/>
      <c r="QAX2" s="66"/>
      <c r="QAY2" s="66"/>
      <c r="QAZ2" s="66"/>
      <c r="QBA2" s="66"/>
      <c r="QBB2" s="66"/>
      <c r="QBC2" s="66"/>
      <c r="QBD2" s="66"/>
      <c r="QBE2" s="66"/>
      <c r="QBF2" s="66"/>
      <c r="QBG2" s="66"/>
      <c r="QBH2" s="66"/>
      <c r="QBI2" s="66"/>
      <c r="QBJ2" s="66"/>
      <c r="QBK2" s="66"/>
      <c r="QBL2" s="66"/>
      <c r="QBM2" s="66"/>
      <c r="QBN2" s="66"/>
      <c r="QBO2" s="66"/>
      <c r="QBP2" s="66"/>
      <c r="QBQ2" s="66"/>
      <c r="QBR2" s="66"/>
      <c r="QBS2" s="66"/>
      <c r="QBT2" s="66"/>
      <c r="QBU2" s="66"/>
      <c r="QBV2" s="66"/>
      <c r="QBW2" s="66"/>
      <c r="QBX2" s="66"/>
      <c r="QBY2" s="66"/>
      <c r="QBZ2" s="66"/>
      <c r="QCA2" s="66"/>
      <c r="QCB2" s="66"/>
      <c r="QCC2" s="66"/>
      <c r="QCD2" s="66"/>
      <c r="QCE2" s="66"/>
      <c r="QCF2" s="66"/>
      <c r="QCG2" s="66"/>
      <c r="QCH2" s="66"/>
      <c r="QCI2" s="66"/>
      <c r="QCJ2" s="66"/>
      <c r="QCK2" s="66"/>
      <c r="QCL2" s="66"/>
      <c r="QCM2" s="66"/>
      <c r="QCN2" s="66"/>
      <c r="QCO2" s="66"/>
      <c r="QCP2" s="66"/>
      <c r="QCQ2" s="66"/>
      <c r="QCR2" s="66"/>
      <c r="QCS2" s="66"/>
      <c r="QCT2" s="66"/>
      <c r="QCU2" s="66"/>
      <c r="QCV2" s="66"/>
      <c r="QCW2" s="66"/>
      <c r="QCX2" s="66"/>
      <c r="QCY2" s="66"/>
      <c r="QCZ2" s="66"/>
      <c r="QDA2" s="66"/>
      <c r="QDB2" s="66"/>
      <c r="QDC2" s="66"/>
      <c r="QDD2" s="66"/>
      <c r="QDE2" s="66"/>
      <c r="QDF2" s="66"/>
      <c r="QDG2" s="66"/>
      <c r="QDH2" s="66"/>
      <c r="QDI2" s="66"/>
      <c r="QDJ2" s="66"/>
      <c r="QDK2" s="66"/>
      <c r="QDL2" s="66"/>
      <c r="QDM2" s="66"/>
      <c r="QDN2" s="66"/>
      <c r="QDO2" s="66"/>
      <c r="QDP2" s="66"/>
      <c r="QDQ2" s="66"/>
      <c r="QDR2" s="66"/>
      <c r="QDS2" s="66"/>
      <c r="QDT2" s="66"/>
      <c r="QDU2" s="66"/>
      <c r="QDV2" s="66"/>
      <c r="QDW2" s="66"/>
      <c r="QDX2" s="66"/>
      <c r="QDY2" s="66"/>
      <c r="QDZ2" s="66"/>
      <c r="QEA2" s="66"/>
      <c r="QEB2" s="66"/>
      <c r="QEC2" s="66"/>
      <c r="QED2" s="66"/>
      <c r="QEE2" s="66"/>
      <c r="QEF2" s="66"/>
      <c r="QEG2" s="66"/>
      <c r="QEH2" s="66"/>
      <c r="QEI2" s="66"/>
      <c r="QEJ2" s="66"/>
      <c r="QEK2" s="66"/>
      <c r="QEL2" s="66"/>
      <c r="QEM2" s="66"/>
      <c r="QEN2" s="66"/>
      <c r="QEO2" s="66"/>
      <c r="QEP2" s="66"/>
      <c r="QEQ2" s="66"/>
      <c r="QER2" s="66"/>
      <c r="QES2" s="66"/>
      <c r="QET2" s="66"/>
      <c r="QEU2" s="66"/>
      <c r="QEV2" s="66"/>
      <c r="QEW2" s="66"/>
      <c r="QEX2" s="66"/>
      <c r="QEY2" s="66"/>
      <c r="QEZ2" s="66"/>
      <c r="QFA2" s="66"/>
      <c r="QFB2" s="66"/>
      <c r="QFC2" s="66"/>
      <c r="QFD2" s="66"/>
      <c r="QFE2" s="66"/>
      <c r="QFF2" s="66"/>
      <c r="QFG2" s="66"/>
      <c r="QFH2" s="66"/>
      <c r="QFI2" s="66"/>
      <c r="QFJ2" s="66"/>
      <c r="QFK2" s="66"/>
      <c r="QFL2" s="66"/>
      <c r="QFM2" s="66"/>
      <c r="QFN2" s="66"/>
      <c r="QFO2" s="66"/>
      <c r="QFP2" s="66"/>
      <c r="QFQ2" s="66"/>
      <c r="QFR2" s="66"/>
      <c r="QFS2" s="66"/>
      <c r="QFT2" s="66"/>
      <c r="QFU2" s="66"/>
      <c r="QFV2" s="66"/>
      <c r="QFW2" s="66"/>
      <c r="QFX2" s="66"/>
      <c r="QFY2" s="66"/>
      <c r="QFZ2" s="66"/>
      <c r="QGA2" s="66"/>
      <c r="QGB2" s="66"/>
      <c r="QGC2" s="66"/>
      <c r="QGD2" s="66"/>
      <c r="QGE2" s="66"/>
      <c r="QGF2" s="66"/>
      <c r="QGG2" s="66"/>
      <c r="QGH2" s="66"/>
      <c r="QGI2" s="66"/>
      <c r="QGJ2" s="66"/>
      <c r="QGK2" s="66"/>
      <c r="QGL2" s="66"/>
      <c r="QGM2" s="66"/>
      <c r="QGN2" s="66"/>
      <c r="QGO2" s="66"/>
      <c r="QGP2" s="66"/>
      <c r="QGQ2" s="66"/>
      <c r="QGR2" s="66"/>
      <c r="QGS2" s="66"/>
      <c r="QGT2" s="66"/>
      <c r="QGU2" s="66"/>
      <c r="QGV2" s="66"/>
      <c r="QGW2" s="66"/>
      <c r="QGX2" s="66"/>
      <c r="QGY2" s="66"/>
      <c r="QGZ2" s="66"/>
      <c r="QHA2" s="66"/>
      <c r="QHB2" s="66"/>
      <c r="QHC2" s="66"/>
      <c r="QHD2" s="66"/>
      <c r="QHE2" s="66"/>
      <c r="QHF2" s="66"/>
      <c r="QHG2" s="66"/>
      <c r="QHH2" s="66"/>
      <c r="QHI2" s="66"/>
      <c r="QHJ2" s="66"/>
      <c r="QHK2" s="66"/>
      <c r="QHL2" s="66"/>
      <c r="QHM2" s="66"/>
      <c r="QHN2" s="66"/>
      <c r="QHO2" s="66"/>
      <c r="QHP2" s="66"/>
      <c r="QHQ2" s="66"/>
      <c r="QHR2" s="66"/>
      <c r="QHS2" s="66"/>
      <c r="QHT2" s="66"/>
      <c r="QHU2" s="66"/>
      <c r="QHV2" s="66"/>
      <c r="QHW2" s="66"/>
      <c r="QHX2" s="66"/>
      <c r="QHY2" s="66"/>
      <c r="QHZ2" s="66"/>
      <c r="QIA2" s="66"/>
      <c r="QIB2" s="66"/>
      <c r="QIC2" s="66"/>
      <c r="QID2" s="66"/>
      <c r="QIE2" s="66"/>
      <c r="QIF2" s="66"/>
      <c r="QIG2" s="66"/>
      <c r="QIH2" s="66"/>
      <c r="QII2" s="66"/>
      <c r="QIJ2" s="66"/>
      <c r="QIK2" s="66"/>
      <c r="QIL2" s="66"/>
      <c r="QIM2" s="66"/>
      <c r="QIN2" s="66"/>
      <c r="QIO2" s="66"/>
      <c r="QIP2" s="66"/>
      <c r="QIQ2" s="66"/>
      <c r="QIR2" s="66"/>
      <c r="QIS2" s="66"/>
      <c r="QIT2" s="66"/>
      <c r="QIU2" s="66"/>
      <c r="QIV2" s="66"/>
      <c r="QIW2" s="66"/>
      <c r="QIX2" s="66"/>
      <c r="QIY2" s="66"/>
      <c r="QIZ2" s="66"/>
      <c r="QJA2" s="66"/>
      <c r="QJB2" s="66"/>
      <c r="QJC2" s="66"/>
      <c r="QJD2" s="66"/>
      <c r="QJE2" s="66"/>
      <c r="QJF2" s="66"/>
      <c r="QJG2" s="66"/>
      <c r="QJH2" s="66"/>
      <c r="QJI2" s="66"/>
      <c r="QJJ2" s="66"/>
      <c r="QJK2" s="66"/>
      <c r="QJL2" s="66"/>
      <c r="QJM2" s="66"/>
      <c r="QJN2" s="66"/>
      <c r="QJO2" s="66"/>
      <c r="QJP2" s="66"/>
      <c r="QJQ2" s="66"/>
      <c r="QJR2" s="66"/>
      <c r="QJS2" s="66"/>
      <c r="QJT2" s="66"/>
      <c r="QJU2" s="66"/>
      <c r="QJV2" s="66"/>
      <c r="QJW2" s="66"/>
      <c r="QJX2" s="66"/>
      <c r="QJY2" s="66"/>
      <c r="QJZ2" s="66"/>
      <c r="QKA2" s="66"/>
      <c r="QKB2" s="66"/>
      <c r="QKC2" s="66"/>
      <c r="QKD2" s="66"/>
      <c r="QKE2" s="66"/>
      <c r="QKF2" s="66"/>
      <c r="QKG2" s="66"/>
      <c r="QKH2" s="66"/>
      <c r="QKI2" s="66"/>
      <c r="QKJ2" s="66"/>
      <c r="QKK2" s="66"/>
      <c r="QKL2" s="66"/>
      <c r="QKM2" s="66"/>
      <c r="QKN2" s="66"/>
      <c r="QKO2" s="66"/>
      <c r="QKP2" s="66"/>
      <c r="QKQ2" s="66"/>
      <c r="QKR2" s="66"/>
      <c r="QKS2" s="66"/>
      <c r="QKT2" s="66"/>
      <c r="QKU2" s="66"/>
      <c r="QKV2" s="66"/>
      <c r="QKW2" s="66"/>
      <c r="QKX2" s="66"/>
      <c r="QKY2" s="66"/>
      <c r="QKZ2" s="66"/>
      <c r="QLA2" s="66"/>
      <c r="QLB2" s="66"/>
      <c r="QLC2" s="66"/>
      <c r="QLD2" s="66"/>
      <c r="QLE2" s="66"/>
      <c r="QLF2" s="66"/>
      <c r="QLG2" s="66"/>
      <c r="QLH2" s="66"/>
      <c r="QLI2" s="66"/>
      <c r="QLJ2" s="66"/>
      <c r="QLK2" s="66"/>
      <c r="QLL2" s="66"/>
      <c r="QLM2" s="66"/>
      <c r="QLN2" s="66"/>
      <c r="QLO2" s="66"/>
      <c r="QLP2" s="66"/>
      <c r="QLQ2" s="66"/>
      <c r="QLR2" s="66"/>
      <c r="QLS2" s="66"/>
      <c r="QLT2" s="66"/>
      <c r="QLU2" s="66"/>
      <c r="QLV2" s="66"/>
      <c r="QLW2" s="66"/>
      <c r="QLX2" s="66"/>
      <c r="QLY2" s="66"/>
      <c r="QLZ2" s="66"/>
      <c r="QMA2" s="66"/>
      <c r="QMB2" s="66"/>
      <c r="QMC2" s="66"/>
      <c r="QMD2" s="66"/>
      <c r="QME2" s="66"/>
      <c r="QMF2" s="66"/>
      <c r="QMG2" s="66"/>
      <c r="QMH2" s="66"/>
      <c r="QMI2" s="66"/>
      <c r="QMJ2" s="66"/>
      <c r="QMK2" s="66"/>
      <c r="QML2" s="66"/>
      <c r="QMM2" s="66"/>
      <c r="QMN2" s="66"/>
      <c r="QMO2" s="66"/>
      <c r="QMP2" s="66"/>
      <c r="QMQ2" s="66"/>
      <c r="QMR2" s="66"/>
      <c r="QMS2" s="66"/>
      <c r="QMT2" s="66"/>
      <c r="QMU2" s="66"/>
      <c r="QMV2" s="66"/>
      <c r="QMW2" s="66"/>
      <c r="QMX2" s="66"/>
      <c r="QMY2" s="66"/>
      <c r="QMZ2" s="66"/>
      <c r="QNA2" s="66"/>
      <c r="QNB2" s="66"/>
      <c r="QNC2" s="66"/>
      <c r="QND2" s="66"/>
      <c r="QNE2" s="66"/>
      <c r="QNF2" s="66"/>
      <c r="QNG2" s="66"/>
      <c r="QNH2" s="66"/>
      <c r="QNI2" s="66"/>
      <c r="QNJ2" s="66"/>
      <c r="QNK2" s="66"/>
      <c r="QNL2" s="66"/>
      <c r="QNM2" s="66"/>
      <c r="QNN2" s="66"/>
      <c r="QNO2" s="66"/>
      <c r="QNP2" s="66"/>
      <c r="QNQ2" s="66"/>
      <c r="QNR2" s="66"/>
      <c r="QNS2" s="66"/>
      <c r="QNT2" s="66"/>
      <c r="QNU2" s="66"/>
      <c r="QNV2" s="66"/>
      <c r="QNW2" s="66"/>
      <c r="QNX2" s="66"/>
      <c r="QNY2" s="66"/>
      <c r="QNZ2" s="66"/>
      <c r="QOA2" s="66"/>
      <c r="QOB2" s="66"/>
      <c r="QOC2" s="66"/>
      <c r="QOD2" s="66"/>
      <c r="QOE2" s="66"/>
      <c r="QOF2" s="66"/>
      <c r="QOG2" s="66"/>
      <c r="QOH2" s="66"/>
      <c r="QOI2" s="66"/>
      <c r="QOJ2" s="66"/>
      <c r="QOK2" s="66"/>
      <c r="QOL2" s="66"/>
      <c r="QOM2" s="66"/>
      <c r="QON2" s="66"/>
      <c r="QOO2" s="66"/>
      <c r="QOP2" s="66"/>
      <c r="QOQ2" s="66"/>
      <c r="QOR2" s="66"/>
      <c r="QOS2" s="66"/>
      <c r="QOT2" s="66"/>
      <c r="QOU2" s="66"/>
      <c r="QOV2" s="66"/>
      <c r="QOW2" s="66"/>
      <c r="QOX2" s="66"/>
      <c r="QOY2" s="66"/>
      <c r="QOZ2" s="66"/>
      <c r="QPA2" s="66"/>
      <c r="QPB2" s="66"/>
      <c r="QPC2" s="66"/>
      <c r="QPD2" s="66"/>
      <c r="QPE2" s="66"/>
      <c r="QPF2" s="66"/>
      <c r="QPG2" s="66"/>
      <c r="QPH2" s="66"/>
      <c r="QPI2" s="66"/>
      <c r="QPJ2" s="66"/>
      <c r="QPK2" s="66"/>
      <c r="QPL2" s="66"/>
      <c r="QPM2" s="66"/>
      <c r="QPN2" s="66"/>
      <c r="QPO2" s="66"/>
      <c r="QPP2" s="66"/>
      <c r="QPQ2" s="66"/>
      <c r="QPR2" s="66"/>
      <c r="QPS2" s="66"/>
      <c r="QPT2" s="66"/>
      <c r="QPU2" s="66"/>
      <c r="QPV2" s="66"/>
      <c r="QPW2" s="66"/>
      <c r="QPX2" s="66"/>
      <c r="QPY2" s="66"/>
      <c r="QPZ2" s="66"/>
      <c r="QQA2" s="66"/>
      <c r="QQB2" s="66"/>
      <c r="QQC2" s="66"/>
      <c r="QQD2" s="66"/>
      <c r="QQE2" s="66"/>
      <c r="QQF2" s="66"/>
      <c r="QQG2" s="66"/>
      <c r="QQH2" s="66"/>
      <c r="QQI2" s="66"/>
      <c r="QQJ2" s="66"/>
      <c r="QQK2" s="66"/>
      <c r="QQL2" s="66"/>
      <c r="QQM2" s="66"/>
      <c r="QQN2" s="66"/>
      <c r="QQO2" s="66"/>
      <c r="QQP2" s="66"/>
      <c r="QQQ2" s="66"/>
      <c r="QQR2" s="66"/>
      <c r="QQS2" s="66"/>
      <c r="QQT2" s="66"/>
      <c r="QQU2" s="66"/>
      <c r="QQV2" s="66"/>
      <c r="QQW2" s="66"/>
      <c r="QQX2" s="66"/>
      <c r="QQY2" s="66"/>
      <c r="QQZ2" s="66"/>
      <c r="QRA2" s="66"/>
      <c r="QRB2" s="66"/>
      <c r="QRC2" s="66"/>
      <c r="QRD2" s="66"/>
      <c r="QRE2" s="66"/>
      <c r="QRF2" s="66"/>
      <c r="QRG2" s="66"/>
      <c r="QRH2" s="66"/>
      <c r="QRI2" s="66"/>
      <c r="QRJ2" s="66"/>
      <c r="QRK2" s="66"/>
      <c r="QRL2" s="66"/>
      <c r="QRM2" s="66"/>
      <c r="QRN2" s="66"/>
      <c r="QRO2" s="66"/>
      <c r="QRP2" s="66"/>
      <c r="QRQ2" s="66"/>
      <c r="QRR2" s="66"/>
      <c r="QRS2" s="66"/>
      <c r="QRT2" s="66"/>
      <c r="QRU2" s="66"/>
      <c r="QRV2" s="66"/>
      <c r="QRW2" s="66"/>
      <c r="QRX2" s="66"/>
      <c r="QRY2" s="66"/>
      <c r="QRZ2" s="66"/>
      <c r="QSA2" s="66"/>
      <c r="QSB2" s="66"/>
      <c r="QSC2" s="66"/>
      <c r="QSD2" s="66"/>
      <c r="QSE2" s="66"/>
      <c r="QSF2" s="66"/>
      <c r="QSG2" s="66"/>
      <c r="QSH2" s="66"/>
      <c r="QSI2" s="66"/>
      <c r="QSJ2" s="66"/>
      <c r="QSK2" s="66"/>
      <c r="QSL2" s="66"/>
      <c r="QSM2" s="66"/>
      <c r="QSN2" s="66"/>
      <c r="QSO2" s="66"/>
      <c r="QSP2" s="66"/>
      <c r="QSQ2" s="66"/>
      <c r="QSR2" s="66"/>
      <c r="QSS2" s="66"/>
      <c r="QST2" s="66"/>
      <c r="QSU2" s="66"/>
      <c r="QSV2" s="66"/>
      <c r="QSW2" s="66"/>
      <c r="QSX2" s="66"/>
      <c r="QSY2" s="66"/>
      <c r="QSZ2" s="66"/>
      <c r="QTA2" s="66"/>
      <c r="QTB2" s="66"/>
      <c r="QTC2" s="66"/>
      <c r="QTD2" s="66"/>
      <c r="QTE2" s="66"/>
      <c r="QTF2" s="66"/>
      <c r="QTG2" s="66"/>
      <c r="QTH2" s="66"/>
      <c r="QTI2" s="66"/>
      <c r="QTJ2" s="66"/>
      <c r="QTK2" s="66"/>
      <c r="QTL2" s="66"/>
      <c r="QTM2" s="66"/>
      <c r="QTN2" s="66"/>
      <c r="QTO2" s="66"/>
      <c r="QTP2" s="66"/>
      <c r="QTQ2" s="66"/>
      <c r="QTR2" s="66"/>
      <c r="QTS2" s="66"/>
      <c r="QTT2" s="66"/>
      <c r="QTU2" s="66"/>
      <c r="QTV2" s="66"/>
      <c r="QTW2" s="66"/>
      <c r="QTX2" s="66"/>
      <c r="QTY2" s="66"/>
      <c r="QTZ2" s="66"/>
      <c r="QUA2" s="66"/>
      <c r="QUB2" s="66"/>
      <c r="QUC2" s="66"/>
      <c r="QUD2" s="66"/>
      <c r="QUE2" s="66"/>
      <c r="QUF2" s="66"/>
      <c r="QUG2" s="66"/>
      <c r="QUH2" s="66"/>
      <c r="QUI2" s="66"/>
      <c r="QUJ2" s="66"/>
      <c r="QUK2" s="66"/>
      <c r="QUL2" s="66"/>
      <c r="QUM2" s="66"/>
      <c r="QUN2" s="66"/>
      <c r="QUO2" s="66"/>
      <c r="QUP2" s="66"/>
      <c r="QUQ2" s="66"/>
      <c r="QUR2" s="66"/>
      <c r="QUS2" s="66"/>
      <c r="QUT2" s="66"/>
      <c r="QUU2" s="66"/>
      <c r="QUV2" s="66"/>
      <c r="QUW2" s="66"/>
      <c r="QUX2" s="66"/>
      <c r="QUY2" s="66"/>
      <c r="QUZ2" s="66"/>
      <c r="QVA2" s="66"/>
      <c r="QVB2" s="66"/>
      <c r="QVC2" s="66"/>
      <c r="QVD2" s="66"/>
      <c r="QVE2" s="66"/>
      <c r="QVF2" s="66"/>
      <c r="QVG2" s="66"/>
      <c r="QVH2" s="66"/>
      <c r="QVI2" s="66"/>
      <c r="QVJ2" s="66"/>
      <c r="QVK2" s="66"/>
      <c r="QVL2" s="66"/>
      <c r="QVM2" s="66"/>
      <c r="QVN2" s="66"/>
      <c r="QVO2" s="66"/>
      <c r="QVP2" s="66"/>
      <c r="QVQ2" s="66"/>
      <c r="QVR2" s="66"/>
      <c r="QVS2" s="66"/>
      <c r="QVT2" s="66"/>
      <c r="QVU2" s="66"/>
      <c r="QVV2" s="66"/>
      <c r="QVW2" s="66"/>
      <c r="QVX2" s="66"/>
      <c r="QVY2" s="66"/>
      <c r="QVZ2" s="66"/>
      <c r="QWA2" s="66"/>
      <c r="QWB2" s="66"/>
      <c r="QWC2" s="66"/>
      <c r="QWD2" s="66"/>
      <c r="QWE2" s="66"/>
      <c r="QWF2" s="66"/>
      <c r="QWG2" s="66"/>
      <c r="QWH2" s="66"/>
      <c r="QWI2" s="66"/>
      <c r="QWJ2" s="66"/>
      <c r="QWK2" s="66"/>
      <c r="QWL2" s="66"/>
      <c r="QWM2" s="66"/>
      <c r="QWN2" s="66"/>
      <c r="QWO2" s="66"/>
      <c r="QWP2" s="66"/>
      <c r="QWQ2" s="66"/>
      <c r="QWR2" s="66"/>
      <c r="QWS2" s="66"/>
      <c r="QWT2" s="66"/>
      <c r="QWU2" s="66"/>
      <c r="QWV2" s="66"/>
      <c r="QWW2" s="66"/>
      <c r="QWX2" s="66"/>
      <c r="QWY2" s="66"/>
      <c r="QWZ2" s="66"/>
      <c r="QXA2" s="66"/>
      <c r="QXB2" s="66"/>
      <c r="QXC2" s="66"/>
      <c r="QXD2" s="66"/>
      <c r="QXE2" s="66"/>
      <c r="QXF2" s="66"/>
      <c r="QXG2" s="66"/>
      <c r="QXH2" s="66"/>
      <c r="QXI2" s="66"/>
      <c r="QXJ2" s="66"/>
      <c r="QXK2" s="66"/>
      <c r="QXL2" s="66"/>
      <c r="QXM2" s="66"/>
      <c r="QXN2" s="66"/>
      <c r="QXO2" s="66"/>
      <c r="QXP2" s="66"/>
      <c r="QXQ2" s="66"/>
      <c r="QXR2" s="66"/>
      <c r="QXS2" s="66"/>
      <c r="QXT2" s="66"/>
      <c r="QXU2" s="66"/>
      <c r="QXV2" s="66"/>
      <c r="QXW2" s="66"/>
      <c r="QXX2" s="66"/>
      <c r="QXY2" s="66"/>
      <c r="QXZ2" s="66"/>
      <c r="QYA2" s="66"/>
      <c r="QYB2" s="66"/>
      <c r="QYC2" s="66"/>
      <c r="QYD2" s="66"/>
      <c r="QYE2" s="66"/>
      <c r="QYF2" s="66"/>
      <c r="QYG2" s="66"/>
      <c r="QYH2" s="66"/>
      <c r="QYI2" s="66"/>
      <c r="QYJ2" s="66"/>
      <c r="QYK2" s="66"/>
      <c r="QYL2" s="66"/>
      <c r="QYM2" s="66"/>
      <c r="QYN2" s="66"/>
      <c r="QYO2" s="66"/>
      <c r="QYP2" s="66"/>
      <c r="QYQ2" s="66"/>
      <c r="QYR2" s="66"/>
      <c r="QYS2" s="66"/>
      <c r="QYT2" s="66"/>
      <c r="QYU2" s="66"/>
      <c r="QYV2" s="66"/>
      <c r="QYW2" s="66"/>
      <c r="QYX2" s="66"/>
      <c r="QYY2" s="66"/>
      <c r="QYZ2" s="66"/>
      <c r="QZA2" s="66"/>
      <c r="QZB2" s="66"/>
      <c r="QZC2" s="66"/>
      <c r="QZD2" s="66"/>
      <c r="QZE2" s="66"/>
      <c r="QZF2" s="66"/>
      <c r="QZG2" s="66"/>
      <c r="QZH2" s="66"/>
      <c r="QZI2" s="66"/>
      <c r="QZJ2" s="66"/>
      <c r="QZK2" s="66"/>
      <c r="QZL2" s="66"/>
      <c r="QZM2" s="66"/>
      <c r="QZN2" s="66"/>
      <c r="QZO2" s="66"/>
      <c r="QZP2" s="66"/>
      <c r="QZQ2" s="66"/>
      <c r="QZR2" s="66"/>
      <c r="QZS2" s="66"/>
      <c r="QZT2" s="66"/>
      <c r="QZU2" s="66"/>
      <c r="QZV2" s="66"/>
      <c r="QZW2" s="66"/>
      <c r="QZX2" s="66"/>
      <c r="QZY2" s="66"/>
      <c r="QZZ2" s="66"/>
      <c r="RAA2" s="66"/>
      <c r="RAB2" s="66"/>
      <c r="RAC2" s="66"/>
      <c r="RAD2" s="66"/>
      <c r="RAE2" s="66"/>
      <c r="RAF2" s="66"/>
      <c r="RAG2" s="66"/>
      <c r="RAH2" s="66"/>
      <c r="RAI2" s="66"/>
      <c r="RAJ2" s="66"/>
      <c r="RAK2" s="66"/>
      <c r="RAL2" s="66"/>
      <c r="RAM2" s="66"/>
      <c r="RAN2" s="66"/>
      <c r="RAO2" s="66"/>
      <c r="RAP2" s="66"/>
      <c r="RAQ2" s="66"/>
      <c r="RAR2" s="66"/>
      <c r="RAS2" s="66"/>
      <c r="RAT2" s="66"/>
      <c r="RAU2" s="66"/>
      <c r="RAV2" s="66"/>
      <c r="RAW2" s="66"/>
      <c r="RAX2" s="66"/>
      <c r="RAY2" s="66"/>
      <c r="RAZ2" s="66"/>
      <c r="RBA2" s="66"/>
      <c r="RBB2" s="66"/>
      <c r="RBC2" s="66"/>
      <c r="RBD2" s="66"/>
      <c r="RBE2" s="66"/>
      <c r="RBF2" s="66"/>
      <c r="RBG2" s="66"/>
      <c r="RBH2" s="66"/>
      <c r="RBI2" s="66"/>
      <c r="RBJ2" s="66"/>
      <c r="RBK2" s="66"/>
      <c r="RBL2" s="66"/>
      <c r="RBM2" s="66"/>
      <c r="RBN2" s="66"/>
      <c r="RBO2" s="66"/>
      <c r="RBP2" s="66"/>
      <c r="RBQ2" s="66"/>
      <c r="RBR2" s="66"/>
      <c r="RBS2" s="66"/>
      <c r="RBT2" s="66"/>
      <c r="RBU2" s="66"/>
      <c r="RBV2" s="66"/>
      <c r="RBW2" s="66"/>
      <c r="RBX2" s="66"/>
      <c r="RBY2" s="66"/>
      <c r="RBZ2" s="66"/>
      <c r="RCA2" s="66"/>
      <c r="RCB2" s="66"/>
      <c r="RCC2" s="66"/>
      <c r="RCD2" s="66"/>
      <c r="RCE2" s="66"/>
      <c r="RCF2" s="66"/>
      <c r="RCG2" s="66"/>
      <c r="RCH2" s="66"/>
      <c r="RCI2" s="66"/>
      <c r="RCJ2" s="66"/>
      <c r="RCK2" s="66"/>
      <c r="RCL2" s="66"/>
      <c r="RCM2" s="66"/>
      <c r="RCN2" s="66"/>
      <c r="RCO2" s="66"/>
      <c r="RCP2" s="66"/>
      <c r="RCQ2" s="66"/>
      <c r="RCR2" s="66"/>
      <c r="RCS2" s="66"/>
      <c r="RCT2" s="66"/>
      <c r="RCU2" s="66"/>
      <c r="RCV2" s="66"/>
      <c r="RCW2" s="66"/>
      <c r="RCX2" s="66"/>
      <c r="RCY2" s="66"/>
      <c r="RCZ2" s="66"/>
      <c r="RDA2" s="66"/>
      <c r="RDB2" s="66"/>
      <c r="RDC2" s="66"/>
      <c r="RDD2" s="66"/>
      <c r="RDE2" s="66"/>
      <c r="RDF2" s="66"/>
      <c r="RDG2" s="66"/>
      <c r="RDH2" s="66"/>
      <c r="RDI2" s="66"/>
      <c r="RDJ2" s="66"/>
      <c r="RDK2" s="66"/>
      <c r="RDL2" s="66"/>
      <c r="RDM2" s="66"/>
      <c r="RDN2" s="66"/>
      <c r="RDO2" s="66"/>
      <c r="RDP2" s="66"/>
      <c r="RDQ2" s="66"/>
      <c r="RDR2" s="66"/>
      <c r="RDS2" s="66"/>
      <c r="RDT2" s="66"/>
      <c r="RDU2" s="66"/>
      <c r="RDV2" s="66"/>
      <c r="RDW2" s="66"/>
      <c r="RDX2" s="66"/>
      <c r="RDY2" s="66"/>
      <c r="RDZ2" s="66"/>
      <c r="REA2" s="66"/>
      <c r="REB2" s="66"/>
      <c r="REC2" s="66"/>
      <c r="RED2" s="66"/>
      <c r="REE2" s="66"/>
      <c r="REF2" s="66"/>
      <c r="REG2" s="66"/>
      <c r="REH2" s="66"/>
      <c r="REI2" s="66"/>
      <c r="REJ2" s="66"/>
      <c r="REK2" s="66"/>
      <c r="REL2" s="66"/>
      <c r="REM2" s="66"/>
      <c r="REN2" s="66"/>
      <c r="REO2" s="66"/>
      <c r="REP2" s="66"/>
      <c r="REQ2" s="66"/>
      <c r="RER2" s="66"/>
      <c r="RES2" s="66"/>
      <c r="RET2" s="66"/>
      <c r="REU2" s="66"/>
      <c r="REV2" s="66"/>
      <c r="REW2" s="66"/>
      <c r="REX2" s="66"/>
      <c r="REY2" s="66"/>
      <c r="REZ2" s="66"/>
      <c r="RFA2" s="66"/>
      <c r="RFB2" s="66"/>
      <c r="RFC2" s="66"/>
      <c r="RFD2" s="66"/>
      <c r="RFE2" s="66"/>
      <c r="RFF2" s="66"/>
      <c r="RFG2" s="66"/>
      <c r="RFH2" s="66"/>
      <c r="RFI2" s="66"/>
      <c r="RFJ2" s="66"/>
      <c r="RFK2" s="66"/>
      <c r="RFL2" s="66"/>
      <c r="RFM2" s="66"/>
      <c r="RFN2" s="66"/>
      <c r="RFO2" s="66"/>
      <c r="RFP2" s="66"/>
      <c r="RFQ2" s="66"/>
      <c r="RFR2" s="66"/>
      <c r="RFS2" s="66"/>
      <c r="RFT2" s="66"/>
      <c r="RFU2" s="66"/>
      <c r="RFV2" s="66"/>
      <c r="RFW2" s="66"/>
      <c r="RFX2" s="66"/>
      <c r="RFY2" s="66"/>
      <c r="RFZ2" s="66"/>
      <c r="RGA2" s="66"/>
      <c r="RGB2" s="66"/>
      <c r="RGC2" s="66"/>
      <c r="RGD2" s="66"/>
      <c r="RGE2" s="66"/>
      <c r="RGF2" s="66"/>
      <c r="RGG2" s="66"/>
      <c r="RGH2" s="66"/>
      <c r="RGI2" s="66"/>
      <c r="RGJ2" s="66"/>
      <c r="RGK2" s="66"/>
      <c r="RGL2" s="66"/>
      <c r="RGM2" s="66"/>
      <c r="RGN2" s="66"/>
      <c r="RGO2" s="66"/>
      <c r="RGP2" s="66"/>
      <c r="RGQ2" s="66"/>
      <c r="RGR2" s="66"/>
      <c r="RGS2" s="66"/>
      <c r="RGT2" s="66"/>
      <c r="RGU2" s="66"/>
      <c r="RGV2" s="66"/>
      <c r="RGW2" s="66"/>
      <c r="RGX2" s="66"/>
      <c r="RGY2" s="66"/>
      <c r="RGZ2" s="66"/>
      <c r="RHA2" s="66"/>
      <c r="RHB2" s="66"/>
      <c r="RHC2" s="66"/>
      <c r="RHD2" s="66"/>
      <c r="RHE2" s="66"/>
      <c r="RHF2" s="66"/>
      <c r="RHG2" s="66"/>
      <c r="RHH2" s="66"/>
      <c r="RHI2" s="66"/>
      <c r="RHJ2" s="66"/>
      <c r="RHK2" s="66"/>
      <c r="RHL2" s="66"/>
      <c r="RHM2" s="66"/>
      <c r="RHN2" s="66"/>
      <c r="RHO2" s="66"/>
      <c r="RHP2" s="66"/>
      <c r="RHQ2" s="66"/>
      <c r="RHR2" s="66"/>
      <c r="RHS2" s="66"/>
      <c r="RHT2" s="66"/>
      <c r="RHU2" s="66"/>
      <c r="RHV2" s="66"/>
      <c r="RHW2" s="66"/>
      <c r="RHX2" s="66"/>
      <c r="RHY2" s="66"/>
      <c r="RHZ2" s="66"/>
      <c r="RIA2" s="66"/>
      <c r="RIB2" s="66"/>
      <c r="RIC2" s="66"/>
      <c r="RID2" s="66"/>
      <c r="RIE2" s="66"/>
      <c r="RIF2" s="66"/>
      <c r="RIG2" s="66"/>
      <c r="RIH2" s="66"/>
      <c r="RII2" s="66"/>
      <c r="RIJ2" s="66"/>
      <c r="RIK2" s="66"/>
      <c r="RIL2" s="66"/>
      <c r="RIM2" s="66"/>
      <c r="RIN2" s="66"/>
      <c r="RIO2" s="66"/>
      <c r="RIP2" s="66"/>
      <c r="RIQ2" s="66"/>
      <c r="RIR2" s="66"/>
      <c r="RIS2" s="66"/>
      <c r="RIT2" s="66"/>
      <c r="RIU2" s="66"/>
      <c r="RIV2" s="66"/>
      <c r="RIW2" s="66"/>
      <c r="RIX2" s="66"/>
      <c r="RIY2" s="66"/>
      <c r="RIZ2" s="66"/>
      <c r="RJA2" s="66"/>
      <c r="RJB2" s="66"/>
      <c r="RJC2" s="66"/>
      <c r="RJD2" s="66"/>
      <c r="RJE2" s="66"/>
      <c r="RJF2" s="66"/>
      <c r="RJG2" s="66"/>
      <c r="RJH2" s="66"/>
      <c r="RJI2" s="66"/>
      <c r="RJJ2" s="66"/>
      <c r="RJK2" s="66"/>
      <c r="RJL2" s="66"/>
      <c r="RJM2" s="66"/>
      <c r="RJN2" s="66"/>
      <c r="RJO2" s="66"/>
      <c r="RJP2" s="66"/>
      <c r="RJQ2" s="66"/>
      <c r="RJR2" s="66"/>
      <c r="RJS2" s="66"/>
      <c r="RJT2" s="66"/>
      <c r="RJU2" s="66"/>
      <c r="RJV2" s="66"/>
      <c r="RJW2" s="66"/>
      <c r="RJX2" s="66"/>
      <c r="RJY2" s="66"/>
      <c r="RJZ2" s="66"/>
      <c r="RKA2" s="66"/>
      <c r="RKB2" s="66"/>
      <c r="RKC2" s="66"/>
      <c r="RKD2" s="66"/>
      <c r="RKE2" s="66"/>
      <c r="RKF2" s="66"/>
      <c r="RKG2" s="66"/>
      <c r="RKH2" s="66"/>
      <c r="RKI2" s="66"/>
      <c r="RKJ2" s="66"/>
      <c r="RKK2" s="66"/>
      <c r="RKL2" s="66"/>
      <c r="RKM2" s="66"/>
      <c r="RKN2" s="66"/>
      <c r="RKO2" s="66"/>
      <c r="RKP2" s="66"/>
      <c r="RKQ2" s="66"/>
      <c r="RKR2" s="66"/>
      <c r="RKS2" s="66"/>
      <c r="RKT2" s="66"/>
      <c r="RKU2" s="66"/>
      <c r="RKV2" s="66"/>
      <c r="RKW2" s="66"/>
      <c r="RKX2" s="66"/>
      <c r="RKY2" s="66"/>
      <c r="RKZ2" s="66"/>
      <c r="RLA2" s="66"/>
      <c r="RLB2" s="66"/>
      <c r="RLC2" s="66"/>
      <c r="RLD2" s="66"/>
      <c r="RLE2" s="66"/>
      <c r="RLF2" s="66"/>
      <c r="RLG2" s="66"/>
      <c r="RLH2" s="66"/>
      <c r="RLI2" s="66"/>
      <c r="RLJ2" s="66"/>
      <c r="RLK2" s="66"/>
      <c r="RLL2" s="66"/>
      <c r="RLM2" s="66"/>
      <c r="RLN2" s="66"/>
      <c r="RLO2" s="66"/>
      <c r="RLP2" s="66"/>
      <c r="RLQ2" s="66"/>
      <c r="RLR2" s="66"/>
      <c r="RLS2" s="66"/>
      <c r="RLT2" s="66"/>
      <c r="RLU2" s="66"/>
      <c r="RLV2" s="66"/>
      <c r="RLW2" s="66"/>
      <c r="RLX2" s="66"/>
      <c r="RLY2" s="66"/>
      <c r="RLZ2" s="66"/>
      <c r="RMA2" s="66"/>
      <c r="RMB2" s="66"/>
      <c r="RMC2" s="66"/>
      <c r="RMD2" s="66"/>
      <c r="RME2" s="66"/>
      <c r="RMF2" s="66"/>
      <c r="RMG2" s="66"/>
      <c r="RMH2" s="66"/>
      <c r="RMI2" s="66"/>
      <c r="RMJ2" s="66"/>
      <c r="RMK2" s="66"/>
      <c r="RML2" s="66"/>
      <c r="RMM2" s="66"/>
      <c r="RMN2" s="66"/>
      <c r="RMO2" s="66"/>
      <c r="RMP2" s="66"/>
      <c r="RMQ2" s="66"/>
      <c r="RMR2" s="66"/>
      <c r="RMS2" s="66"/>
      <c r="RMT2" s="66"/>
      <c r="RMU2" s="66"/>
      <c r="RMV2" s="66"/>
      <c r="RMW2" s="66"/>
      <c r="RMX2" s="66"/>
      <c r="RMY2" s="66"/>
      <c r="RMZ2" s="66"/>
      <c r="RNA2" s="66"/>
      <c r="RNB2" s="66"/>
      <c r="RNC2" s="66"/>
      <c r="RND2" s="66"/>
      <c r="RNE2" s="66"/>
      <c r="RNF2" s="66"/>
      <c r="RNG2" s="66"/>
      <c r="RNH2" s="66"/>
      <c r="RNI2" s="66"/>
      <c r="RNJ2" s="66"/>
      <c r="RNK2" s="66"/>
      <c r="RNL2" s="66"/>
      <c r="RNM2" s="66"/>
      <c r="RNN2" s="66"/>
      <c r="RNO2" s="66"/>
      <c r="RNP2" s="66"/>
      <c r="RNQ2" s="66"/>
      <c r="RNR2" s="66"/>
      <c r="RNS2" s="66"/>
      <c r="RNT2" s="66"/>
      <c r="RNU2" s="66"/>
      <c r="RNV2" s="66"/>
      <c r="RNW2" s="66"/>
      <c r="RNX2" s="66"/>
      <c r="RNY2" s="66"/>
      <c r="RNZ2" s="66"/>
      <c r="ROA2" s="66"/>
      <c r="ROB2" s="66"/>
      <c r="ROC2" s="66"/>
      <c r="ROD2" s="66"/>
      <c r="ROE2" s="66"/>
      <c r="ROF2" s="66"/>
      <c r="ROG2" s="66"/>
      <c r="ROH2" s="66"/>
      <c r="ROI2" s="66"/>
      <c r="ROJ2" s="66"/>
      <c r="ROK2" s="66"/>
      <c r="ROL2" s="66"/>
      <c r="ROM2" s="66"/>
      <c r="RON2" s="66"/>
      <c r="ROO2" s="66"/>
      <c r="ROP2" s="66"/>
      <c r="ROQ2" s="66"/>
      <c r="ROR2" s="66"/>
      <c r="ROS2" s="66"/>
      <c r="ROT2" s="66"/>
      <c r="ROU2" s="66"/>
      <c r="ROV2" s="66"/>
      <c r="ROW2" s="66"/>
      <c r="ROX2" s="66"/>
      <c r="ROY2" s="66"/>
      <c r="ROZ2" s="66"/>
      <c r="RPA2" s="66"/>
      <c r="RPB2" s="66"/>
      <c r="RPC2" s="66"/>
      <c r="RPD2" s="66"/>
      <c r="RPE2" s="66"/>
      <c r="RPF2" s="66"/>
      <c r="RPG2" s="66"/>
      <c r="RPH2" s="66"/>
      <c r="RPI2" s="66"/>
      <c r="RPJ2" s="66"/>
      <c r="RPK2" s="66"/>
      <c r="RPL2" s="66"/>
      <c r="RPM2" s="66"/>
      <c r="RPN2" s="66"/>
      <c r="RPO2" s="66"/>
      <c r="RPP2" s="66"/>
      <c r="RPQ2" s="66"/>
      <c r="RPR2" s="66"/>
      <c r="RPS2" s="66"/>
      <c r="RPT2" s="66"/>
      <c r="RPU2" s="66"/>
      <c r="RPV2" s="66"/>
      <c r="RPW2" s="66"/>
      <c r="RPX2" s="66"/>
      <c r="RPY2" s="66"/>
      <c r="RPZ2" s="66"/>
      <c r="RQA2" s="66"/>
      <c r="RQB2" s="66"/>
      <c r="RQC2" s="66"/>
      <c r="RQD2" s="66"/>
      <c r="RQE2" s="66"/>
      <c r="RQF2" s="66"/>
      <c r="RQG2" s="66"/>
      <c r="RQH2" s="66"/>
      <c r="RQI2" s="66"/>
      <c r="RQJ2" s="66"/>
      <c r="RQK2" s="66"/>
      <c r="RQL2" s="66"/>
      <c r="RQM2" s="66"/>
      <c r="RQN2" s="66"/>
      <c r="RQO2" s="66"/>
      <c r="RQP2" s="66"/>
      <c r="RQQ2" s="66"/>
      <c r="RQR2" s="66"/>
      <c r="RQS2" s="66"/>
      <c r="RQT2" s="66"/>
      <c r="RQU2" s="66"/>
      <c r="RQV2" s="66"/>
      <c r="RQW2" s="66"/>
      <c r="RQX2" s="66"/>
      <c r="RQY2" s="66"/>
      <c r="RQZ2" s="66"/>
      <c r="RRA2" s="66"/>
      <c r="RRB2" s="66"/>
      <c r="RRC2" s="66"/>
      <c r="RRD2" s="66"/>
      <c r="RRE2" s="66"/>
      <c r="RRF2" s="66"/>
      <c r="RRG2" s="66"/>
      <c r="RRH2" s="66"/>
      <c r="RRI2" s="66"/>
      <c r="RRJ2" s="66"/>
      <c r="RRK2" s="66"/>
      <c r="RRL2" s="66"/>
      <c r="RRM2" s="66"/>
      <c r="RRN2" s="66"/>
      <c r="RRO2" s="66"/>
      <c r="RRP2" s="66"/>
      <c r="RRQ2" s="66"/>
      <c r="RRR2" s="66"/>
      <c r="RRS2" s="66"/>
      <c r="RRT2" s="66"/>
      <c r="RRU2" s="66"/>
      <c r="RRV2" s="66"/>
      <c r="RRW2" s="66"/>
      <c r="RRX2" s="66"/>
      <c r="RRY2" s="66"/>
      <c r="RRZ2" s="66"/>
      <c r="RSA2" s="66"/>
      <c r="RSB2" s="66"/>
      <c r="RSC2" s="66"/>
      <c r="RSD2" s="66"/>
      <c r="RSE2" s="66"/>
      <c r="RSF2" s="66"/>
      <c r="RSG2" s="66"/>
      <c r="RSH2" s="66"/>
      <c r="RSI2" s="66"/>
      <c r="RSJ2" s="66"/>
      <c r="RSK2" s="66"/>
      <c r="RSL2" s="66"/>
      <c r="RSM2" s="66"/>
      <c r="RSN2" s="66"/>
      <c r="RSO2" s="66"/>
      <c r="RSP2" s="66"/>
      <c r="RSQ2" s="66"/>
      <c r="RSR2" s="66"/>
      <c r="RSS2" s="66"/>
      <c r="RST2" s="66"/>
      <c r="RSU2" s="66"/>
      <c r="RSV2" s="66"/>
      <c r="RSW2" s="66"/>
      <c r="RSX2" s="66"/>
      <c r="RSY2" s="66"/>
      <c r="RSZ2" s="66"/>
      <c r="RTA2" s="66"/>
      <c r="RTB2" s="66"/>
      <c r="RTC2" s="66"/>
      <c r="RTD2" s="66"/>
      <c r="RTE2" s="66"/>
      <c r="RTF2" s="66"/>
      <c r="RTG2" s="66"/>
      <c r="RTH2" s="66"/>
      <c r="RTI2" s="66"/>
      <c r="RTJ2" s="66"/>
      <c r="RTK2" s="66"/>
      <c r="RTL2" s="66"/>
      <c r="RTM2" s="66"/>
      <c r="RTN2" s="66"/>
      <c r="RTO2" s="66"/>
      <c r="RTP2" s="66"/>
      <c r="RTQ2" s="66"/>
      <c r="RTR2" s="66"/>
      <c r="RTS2" s="66"/>
      <c r="RTT2" s="66"/>
      <c r="RTU2" s="66"/>
      <c r="RTV2" s="66"/>
      <c r="RTW2" s="66"/>
      <c r="RTX2" s="66"/>
      <c r="RTY2" s="66"/>
      <c r="RTZ2" s="66"/>
      <c r="RUA2" s="66"/>
      <c r="RUB2" s="66"/>
      <c r="RUC2" s="66"/>
      <c r="RUD2" s="66"/>
      <c r="RUE2" s="66"/>
      <c r="RUF2" s="66"/>
      <c r="RUG2" s="66"/>
      <c r="RUH2" s="66"/>
      <c r="RUI2" s="66"/>
      <c r="RUJ2" s="66"/>
      <c r="RUK2" s="66"/>
      <c r="RUL2" s="66"/>
      <c r="RUM2" s="66"/>
      <c r="RUN2" s="66"/>
      <c r="RUO2" s="66"/>
      <c r="RUP2" s="66"/>
      <c r="RUQ2" s="66"/>
      <c r="RUR2" s="66"/>
      <c r="RUS2" s="66"/>
      <c r="RUT2" s="66"/>
      <c r="RUU2" s="66"/>
      <c r="RUV2" s="66"/>
      <c r="RUW2" s="66"/>
      <c r="RUX2" s="66"/>
      <c r="RUY2" s="66"/>
      <c r="RUZ2" s="66"/>
      <c r="RVA2" s="66"/>
      <c r="RVB2" s="66"/>
      <c r="RVC2" s="66"/>
      <c r="RVD2" s="66"/>
      <c r="RVE2" s="66"/>
      <c r="RVF2" s="66"/>
      <c r="RVG2" s="66"/>
      <c r="RVH2" s="66"/>
      <c r="RVI2" s="66"/>
      <c r="RVJ2" s="66"/>
      <c r="RVK2" s="66"/>
      <c r="RVL2" s="66"/>
      <c r="RVM2" s="66"/>
      <c r="RVN2" s="66"/>
      <c r="RVO2" s="66"/>
      <c r="RVP2" s="66"/>
      <c r="RVQ2" s="66"/>
      <c r="RVR2" s="66"/>
      <c r="RVS2" s="66"/>
      <c r="RVT2" s="66"/>
      <c r="RVU2" s="66"/>
      <c r="RVV2" s="66"/>
      <c r="RVW2" s="66"/>
      <c r="RVX2" s="66"/>
      <c r="RVY2" s="66"/>
      <c r="RVZ2" s="66"/>
      <c r="RWA2" s="66"/>
      <c r="RWB2" s="66"/>
      <c r="RWC2" s="66"/>
      <c r="RWD2" s="66"/>
      <c r="RWE2" s="66"/>
      <c r="RWF2" s="66"/>
      <c r="RWG2" s="66"/>
      <c r="RWH2" s="66"/>
      <c r="RWI2" s="66"/>
      <c r="RWJ2" s="66"/>
      <c r="RWK2" s="66"/>
      <c r="RWL2" s="66"/>
      <c r="RWM2" s="66"/>
      <c r="RWN2" s="66"/>
      <c r="RWO2" s="66"/>
      <c r="RWP2" s="66"/>
      <c r="RWQ2" s="66"/>
      <c r="RWR2" s="66"/>
      <c r="RWS2" s="66"/>
      <c r="RWT2" s="66"/>
      <c r="RWU2" s="66"/>
      <c r="RWV2" s="66"/>
      <c r="RWW2" s="66"/>
      <c r="RWX2" s="66"/>
      <c r="RWY2" s="66"/>
      <c r="RWZ2" s="66"/>
      <c r="RXA2" s="66"/>
      <c r="RXB2" s="66"/>
      <c r="RXC2" s="66"/>
      <c r="RXD2" s="66"/>
      <c r="RXE2" s="66"/>
      <c r="RXF2" s="66"/>
      <c r="RXG2" s="66"/>
      <c r="RXH2" s="66"/>
      <c r="RXI2" s="66"/>
      <c r="RXJ2" s="66"/>
      <c r="RXK2" s="66"/>
      <c r="RXL2" s="66"/>
      <c r="RXM2" s="66"/>
      <c r="RXN2" s="66"/>
      <c r="RXO2" s="66"/>
      <c r="RXP2" s="66"/>
      <c r="RXQ2" s="66"/>
      <c r="RXR2" s="66"/>
      <c r="RXS2" s="66"/>
      <c r="RXT2" s="66"/>
      <c r="RXU2" s="66"/>
      <c r="RXV2" s="66"/>
      <c r="RXW2" s="66"/>
      <c r="RXX2" s="66"/>
      <c r="RXY2" s="66"/>
      <c r="RXZ2" s="66"/>
      <c r="RYA2" s="66"/>
      <c r="RYB2" s="66"/>
      <c r="RYC2" s="66"/>
      <c r="RYD2" s="66"/>
      <c r="RYE2" s="66"/>
      <c r="RYF2" s="66"/>
      <c r="RYG2" s="66"/>
      <c r="RYH2" s="66"/>
      <c r="RYI2" s="66"/>
      <c r="RYJ2" s="66"/>
      <c r="RYK2" s="66"/>
      <c r="RYL2" s="66"/>
      <c r="RYM2" s="66"/>
      <c r="RYN2" s="66"/>
      <c r="RYO2" s="66"/>
      <c r="RYP2" s="66"/>
      <c r="RYQ2" s="66"/>
      <c r="RYR2" s="66"/>
      <c r="RYS2" s="66"/>
      <c r="RYT2" s="66"/>
      <c r="RYU2" s="66"/>
      <c r="RYV2" s="66"/>
      <c r="RYW2" s="66"/>
      <c r="RYX2" s="66"/>
      <c r="RYY2" s="66"/>
      <c r="RYZ2" s="66"/>
      <c r="RZA2" s="66"/>
      <c r="RZB2" s="66"/>
      <c r="RZC2" s="66"/>
      <c r="RZD2" s="66"/>
      <c r="RZE2" s="66"/>
      <c r="RZF2" s="66"/>
      <c r="RZG2" s="66"/>
      <c r="RZH2" s="66"/>
      <c r="RZI2" s="66"/>
      <c r="RZJ2" s="66"/>
      <c r="RZK2" s="66"/>
      <c r="RZL2" s="66"/>
      <c r="RZM2" s="66"/>
      <c r="RZN2" s="66"/>
      <c r="RZO2" s="66"/>
      <c r="RZP2" s="66"/>
      <c r="RZQ2" s="66"/>
      <c r="RZR2" s="66"/>
      <c r="RZS2" s="66"/>
      <c r="RZT2" s="66"/>
      <c r="RZU2" s="66"/>
      <c r="RZV2" s="66"/>
      <c r="RZW2" s="66"/>
      <c r="RZX2" s="66"/>
      <c r="RZY2" s="66"/>
      <c r="RZZ2" s="66"/>
      <c r="SAA2" s="66"/>
      <c r="SAB2" s="66"/>
      <c r="SAC2" s="66"/>
      <c r="SAD2" s="66"/>
      <c r="SAE2" s="66"/>
      <c r="SAF2" s="66"/>
      <c r="SAG2" s="66"/>
      <c r="SAH2" s="66"/>
      <c r="SAI2" s="66"/>
      <c r="SAJ2" s="66"/>
      <c r="SAK2" s="66"/>
      <c r="SAL2" s="66"/>
      <c r="SAM2" s="66"/>
      <c r="SAN2" s="66"/>
      <c r="SAO2" s="66"/>
      <c r="SAP2" s="66"/>
      <c r="SAQ2" s="66"/>
      <c r="SAR2" s="66"/>
      <c r="SAS2" s="66"/>
      <c r="SAT2" s="66"/>
      <c r="SAU2" s="66"/>
      <c r="SAV2" s="66"/>
      <c r="SAW2" s="66"/>
      <c r="SAX2" s="66"/>
      <c r="SAY2" s="66"/>
      <c r="SAZ2" s="66"/>
      <c r="SBA2" s="66"/>
      <c r="SBB2" s="66"/>
      <c r="SBC2" s="66"/>
      <c r="SBD2" s="66"/>
      <c r="SBE2" s="66"/>
      <c r="SBF2" s="66"/>
      <c r="SBG2" s="66"/>
      <c r="SBH2" s="66"/>
      <c r="SBI2" s="66"/>
      <c r="SBJ2" s="66"/>
      <c r="SBK2" s="66"/>
      <c r="SBL2" s="66"/>
      <c r="SBM2" s="66"/>
      <c r="SBN2" s="66"/>
      <c r="SBO2" s="66"/>
      <c r="SBP2" s="66"/>
      <c r="SBQ2" s="66"/>
      <c r="SBR2" s="66"/>
      <c r="SBS2" s="66"/>
      <c r="SBT2" s="66"/>
      <c r="SBU2" s="66"/>
      <c r="SBV2" s="66"/>
      <c r="SBW2" s="66"/>
      <c r="SBX2" s="66"/>
      <c r="SBY2" s="66"/>
      <c r="SBZ2" s="66"/>
      <c r="SCA2" s="66"/>
      <c r="SCB2" s="66"/>
      <c r="SCC2" s="66"/>
      <c r="SCD2" s="66"/>
      <c r="SCE2" s="66"/>
      <c r="SCF2" s="66"/>
      <c r="SCG2" s="66"/>
      <c r="SCH2" s="66"/>
      <c r="SCI2" s="66"/>
      <c r="SCJ2" s="66"/>
      <c r="SCK2" s="66"/>
      <c r="SCL2" s="66"/>
      <c r="SCM2" s="66"/>
      <c r="SCN2" s="66"/>
      <c r="SCO2" s="66"/>
      <c r="SCP2" s="66"/>
      <c r="SCQ2" s="66"/>
      <c r="SCR2" s="66"/>
      <c r="SCS2" s="66"/>
      <c r="SCT2" s="66"/>
      <c r="SCU2" s="66"/>
      <c r="SCV2" s="66"/>
      <c r="SCW2" s="66"/>
      <c r="SCX2" s="66"/>
      <c r="SCY2" s="66"/>
      <c r="SCZ2" s="66"/>
      <c r="SDA2" s="66"/>
      <c r="SDB2" s="66"/>
      <c r="SDC2" s="66"/>
      <c r="SDD2" s="66"/>
      <c r="SDE2" s="66"/>
      <c r="SDF2" s="66"/>
      <c r="SDG2" s="66"/>
      <c r="SDH2" s="66"/>
      <c r="SDI2" s="66"/>
      <c r="SDJ2" s="66"/>
      <c r="SDK2" s="66"/>
      <c r="SDL2" s="66"/>
      <c r="SDM2" s="66"/>
      <c r="SDN2" s="66"/>
      <c r="SDO2" s="66"/>
      <c r="SDP2" s="66"/>
      <c r="SDQ2" s="66"/>
      <c r="SDR2" s="66"/>
      <c r="SDS2" s="66"/>
      <c r="SDT2" s="66"/>
      <c r="SDU2" s="66"/>
      <c r="SDV2" s="66"/>
      <c r="SDW2" s="66"/>
      <c r="SDX2" s="66"/>
      <c r="SDY2" s="66"/>
      <c r="SDZ2" s="66"/>
      <c r="SEA2" s="66"/>
      <c r="SEB2" s="66"/>
      <c r="SEC2" s="66"/>
      <c r="SED2" s="66"/>
      <c r="SEE2" s="66"/>
      <c r="SEF2" s="66"/>
      <c r="SEG2" s="66"/>
      <c r="SEH2" s="66"/>
      <c r="SEI2" s="66"/>
      <c r="SEJ2" s="66"/>
      <c r="SEK2" s="66"/>
      <c r="SEL2" s="66"/>
      <c r="SEM2" s="66"/>
      <c r="SEN2" s="66"/>
      <c r="SEO2" s="66"/>
      <c r="SEP2" s="66"/>
      <c r="SEQ2" s="66"/>
      <c r="SER2" s="66"/>
      <c r="SES2" s="66"/>
      <c r="SET2" s="66"/>
      <c r="SEU2" s="66"/>
      <c r="SEV2" s="66"/>
      <c r="SEW2" s="66"/>
      <c r="SEX2" s="66"/>
      <c r="SEY2" s="66"/>
      <c r="SEZ2" s="66"/>
      <c r="SFA2" s="66"/>
      <c r="SFB2" s="66"/>
      <c r="SFC2" s="66"/>
      <c r="SFD2" s="66"/>
      <c r="SFE2" s="66"/>
      <c r="SFF2" s="66"/>
      <c r="SFG2" s="66"/>
      <c r="SFH2" s="66"/>
      <c r="SFI2" s="66"/>
      <c r="SFJ2" s="66"/>
      <c r="SFK2" s="66"/>
      <c r="SFL2" s="66"/>
      <c r="SFM2" s="66"/>
      <c r="SFN2" s="66"/>
      <c r="SFO2" s="66"/>
      <c r="SFP2" s="66"/>
      <c r="SFQ2" s="66"/>
      <c r="SFR2" s="66"/>
      <c r="SFS2" s="66"/>
      <c r="SFT2" s="66"/>
      <c r="SFU2" s="66"/>
      <c r="SFV2" s="66"/>
      <c r="SFW2" s="66"/>
      <c r="SFX2" s="66"/>
      <c r="SFY2" s="66"/>
      <c r="SFZ2" s="66"/>
      <c r="SGA2" s="66"/>
      <c r="SGB2" s="66"/>
      <c r="SGC2" s="66"/>
      <c r="SGD2" s="66"/>
      <c r="SGE2" s="66"/>
      <c r="SGF2" s="66"/>
      <c r="SGG2" s="66"/>
      <c r="SGH2" s="66"/>
      <c r="SGI2" s="66"/>
      <c r="SGJ2" s="66"/>
      <c r="SGK2" s="66"/>
      <c r="SGL2" s="66"/>
      <c r="SGM2" s="66"/>
      <c r="SGN2" s="66"/>
      <c r="SGO2" s="66"/>
      <c r="SGP2" s="66"/>
      <c r="SGQ2" s="66"/>
      <c r="SGR2" s="66"/>
      <c r="SGS2" s="66"/>
      <c r="SGT2" s="66"/>
      <c r="SGU2" s="66"/>
      <c r="SGV2" s="66"/>
      <c r="SGW2" s="66"/>
      <c r="SGX2" s="66"/>
      <c r="SGY2" s="66"/>
      <c r="SGZ2" s="66"/>
      <c r="SHA2" s="66"/>
      <c r="SHB2" s="66"/>
      <c r="SHC2" s="66"/>
      <c r="SHD2" s="66"/>
      <c r="SHE2" s="66"/>
      <c r="SHF2" s="66"/>
      <c r="SHG2" s="66"/>
      <c r="SHH2" s="66"/>
      <c r="SHI2" s="66"/>
      <c r="SHJ2" s="66"/>
      <c r="SHK2" s="66"/>
      <c r="SHL2" s="66"/>
      <c r="SHM2" s="66"/>
      <c r="SHN2" s="66"/>
      <c r="SHO2" s="66"/>
      <c r="SHP2" s="66"/>
      <c r="SHQ2" s="66"/>
      <c r="SHR2" s="66"/>
      <c r="SHS2" s="66"/>
      <c r="SHT2" s="66"/>
      <c r="SHU2" s="66"/>
      <c r="SHV2" s="66"/>
      <c r="SHW2" s="66"/>
      <c r="SHX2" s="66"/>
      <c r="SHY2" s="66"/>
      <c r="SHZ2" s="66"/>
      <c r="SIA2" s="66"/>
      <c r="SIB2" s="66"/>
      <c r="SIC2" s="66"/>
      <c r="SID2" s="66"/>
      <c r="SIE2" s="66"/>
      <c r="SIF2" s="66"/>
      <c r="SIG2" s="66"/>
      <c r="SIH2" s="66"/>
      <c r="SII2" s="66"/>
      <c r="SIJ2" s="66"/>
      <c r="SIK2" s="66"/>
      <c r="SIL2" s="66"/>
      <c r="SIM2" s="66"/>
      <c r="SIN2" s="66"/>
      <c r="SIO2" s="66"/>
      <c r="SIP2" s="66"/>
      <c r="SIQ2" s="66"/>
      <c r="SIR2" s="66"/>
      <c r="SIS2" s="66"/>
      <c r="SIT2" s="66"/>
      <c r="SIU2" s="66"/>
      <c r="SIV2" s="66"/>
      <c r="SIW2" s="66"/>
      <c r="SIX2" s="66"/>
      <c r="SIY2" s="66"/>
      <c r="SIZ2" s="66"/>
      <c r="SJA2" s="66"/>
      <c r="SJB2" s="66"/>
      <c r="SJC2" s="66"/>
      <c r="SJD2" s="66"/>
      <c r="SJE2" s="66"/>
      <c r="SJF2" s="66"/>
      <c r="SJG2" s="66"/>
      <c r="SJH2" s="66"/>
      <c r="SJI2" s="66"/>
      <c r="SJJ2" s="66"/>
      <c r="SJK2" s="66"/>
      <c r="SJL2" s="66"/>
      <c r="SJM2" s="66"/>
      <c r="SJN2" s="66"/>
      <c r="SJO2" s="66"/>
      <c r="SJP2" s="66"/>
      <c r="SJQ2" s="66"/>
      <c r="SJR2" s="66"/>
      <c r="SJS2" s="66"/>
      <c r="SJT2" s="66"/>
      <c r="SJU2" s="66"/>
      <c r="SJV2" s="66"/>
      <c r="SJW2" s="66"/>
      <c r="SJX2" s="66"/>
      <c r="SJY2" s="66"/>
      <c r="SJZ2" s="66"/>
      <c r="SKA2" s="66"/>
      <c r="SKB2" s="66"/>
      <c r="SKC2" s="66"/>
      <c r="SKD2" s="66"/>
      <c r="SKE2" s="66"/>
      <c r="SKF2" s="66"/>
      <c r="SKG2" s="66"/>
      <c r="SKH2" s="66"/>
      <c r="SKI2" s="66"/>
      <c r="SKJ2" s="66"/>
      <c r="SKK2" s="66"/>
      <c r="SKL2" s="66"/>
      <c r="SKM2" s="66"/>
      <c r="SKN2" s="66"/>
      <c r="SKO2" s="66"/>
      <c r="SKP2" s="66"/>
      <c r="SKQ2" s="66"/>
      <c r="SKR2" s="66"/>
      <c r="SKS2" s="66"/>
      <c r="SKT2" s="66"/>
      <c r="SKU2" s="66"/>
      <c r="SKV2" s="66"/>
      <c r="SKW2" s="66"/>
      <c r="SKX2" s="66"/>
      <c r="SKY2" s="66"/>
      <c r="SKZ2" s="66"/>
      <c r="SLA2" s="66"/>
      <c r="SLB2" s="66"/>
      <c r="SLC2" s="66"/>
      <c r="SLD2" s="66"/>
      <c r="SLE2" s="66"/>
      <c r="SLF2" s="66"/>
      <c r="SLG2" s="66"/>
      <c r="SLH2" s="66"/>
      <c r="SLI2" s="66"/>
      <c r="SLJ2" s="66"/>
      <c r="SLK2" s="66"/>
      <c r="SLL2" s="66"/>
      <c r="SLM2" s="66"/>
      <c r="SLN2" s="66"/>
      <c r="SLO2" s="66"/>
      <c r="SLP2" s="66"/>
      <c r="SLQ2" s="66"/>
      <c r="SLR2" s="66"/>
      <c r="SLS2" s="66"/>
      <c r="SLT2" s="66"/>
      <c r="SLU2" s="66"/>
      <c r="SLV2" s="66"/>
      <c r="SLW2" s="66"/>
      <c r="SLX2" s="66"/>
      <c r="SLY2" s="66"/>
      <c r="SLZ2" s="66"/>
      <c r="SMA2" s="66"/>
      <c r="SMB2" s="66"/>
      <c r="SMC2" s="66"/>
      <c r="SMD2" s="66"/>
      <c r="SME2" s="66"/>
      <c r="SMF2" s="66"/>
      <c r="SMG2" s="66"/>
      <c r="SMH2" s="66"/>
      <c r="SMI2" s="66"/>
      <c r="SMJ2" s="66"/>
      <c r="SMK2" s="66"/>
      <c r="SML2" s="66"/>
      <c r="SMM2" s="66"/>
      <c r="SMN2" s="66"/>
      <c r="SMO2" s="66"/>
      <c r="SMP2" s="66"/>
      <c r="SMQ2" s="66"/>
      <c r="SMR2" s="66"/>
      <c r="SMS2" s="66"/>
      <c r="SMT2" s="66"/>
      <c r="SMU2" s="66"/>
      <c r="SMV2" s="66"/>
      <c r="SMW2" s="66"/>
      <c r="SMX2" s="66"/>
      <c r="SMY2" s="66"/>
      <c r="SMZ2" s="66"/>
      <c r="SNA2" s="66"/>
      <c r="SNB2" s="66"/>
      <c r="SNC2" s="66"/>
      <c r="SND2" s="66"/>
      <c r="SNE2" s="66"/>
      <c r="SNF2" s="66"/>
      <c r="SNG2" s="66"/>
      <c r="SNH2" s="66"/>
      <c r="SNI2" s="66"/>
      <c r="SNJ2" s="66"/>
      <c r="SNK2" s="66"/>
      <c r="SNL2" s="66"/>
      <c r="SNM2" s="66"/>
      <c r="SNN2" s="66"/>
      <c r="SNO2" s="66"/>
      <c r="SNP2" s="66"/>
      <c r="SNQ2" s="66"/>
      <c r="SNR2" s="66"/>
      <c r="SNS2" s="66"/>
      <c r="SNT2" s="66"/>
      <c r="SNU2" s="66"/>
      <c r="SNV2" s="66"/>
      <c r="SNW2" s="66"/>
      <c r="SNX2" s="66"/>
      <c r="SNY2" s="66"/>
      <c r="SNZ2" s="66"/>
      <c r="SOA2" s="66"/>
      <c r="SOB2" s="66"/>
      <c r="SOC2" s="66"/>
      <c r="SOD2" s="66"/>
      <c r="SOE2" s="66"/>
      <c r="SOF2" s="66"/>
      <c r="SOG2" s="66"/>
      <c r="SOH2" s="66"/>
      <c r="SOI2" s="66"/>
      <c r="SOJ2" s="66"/>
      <c r="SOK2" s="66"/>
      <c r="SOL2" s="66"/>
      <c r="SOM2" s="66"/>
      <c r="SON2" s="66"/>
      <c r="SOO2" s="66"/>
      <c r="SOP2" s="66"/>
      <c r="SOQ2" s="66"/>
      <c r="SOR2" s="66"/>
      <c r="SOS2" s="66"/>
      <c r="SOT2" s="66"/>
      <c r="SOU2" s="66"/>
      <c r="SOV2" s="66"/>
      <c r="SOW2" s="66"/>
      <c r="SOX2" s="66"/>
      <c r="SOY2" s="66"/>
      <c r="SOZ2" s="66"/>
      <c r="SPA2" s="66"/>
      <c r="SPB2" s="66"/>
      <c r="SPC2" s="66"/>
      <c r="SPD2" s="66"/>
      <c r="SPE2" s="66"/>
      <c r="SPF2" s="66"/>
      <c r="SPG2" s="66"/>
      <c r="SPH2" s="66"/>
      <c r="SPI2" s="66"/>
      <c r="SPJ2" s="66"/>
      <c r="SPK2" s="66"/>
      <c r="SPL2" s="66"/>
      <c r="SPM2" s="66"/>
      <c r="SPN2" s="66"/>
      <c r="SPO2" s="66"/>
      <c r="SPP2" s="66"/>
      <c r="SPQ2" s="66"/>
      <c r="SPR2" s="66"/>
      <c r="SPS2" s="66"/>
      <c r="SPT2" s="66"/>
      <c r="SPU2" s="66"/>
      <c r="SPV2" s="66"/>
      <c r="SPW2" s="66"/>
      <c r="SPX2" s="66"/>
      <c r="SPY2" s="66"/>
      <c r="SPZ2" s="66"/>
      <c r="SQA2" s="66"/>
      <c r="SQB2" s="66"/>
      <c r="SQC2" s="66"/>
      <c r="SQD2" s="66"/>
      <c r="SQE2" s="66"/>
      <c r="SQF2" s="66"/>
      <c r="SQG2" s="66"/>
      <c r="SQH2" s="66"/>
      <c r="SQI2" s="66"/>
      <c r="SQJ2" s="66"/>
      <c r="SQK2" s="66"/>
      <c r="SQL2" s="66"/>
      <c r="SQM2" s="66"/>
      <c r="SQN2" s="66"/>
      <c r="SQO2" s="66"/>
      <c r="SQP2" s="66"/>
      <c r="SQQ2" s="66"/>
      <c r="SQR2" s="66"/>
      <c r="SQS2" s="66"/>
      <c r="SQT2" s="66"/>
      <c r="SQU2" s="66"/>
      <c r="SQV2" s="66"/>
      <c r="SQW2" s="66"/>
      <c r="SQX2" s="66"/>
      <c r="SQY2" s="66"/>
      <c r="SQZ2" s="66"/>
      <c r="SRA2" s="66"/>
      <c r="SRB2" s="66"/>
      <c r="SRC2" s="66"/>
      <c r="SRD2" s="66"/>
      <c r="SRE2" s="66"/>
      <c r="SRF2" s="66"/>
      <c r="SRG2" s="66"/>
      <c r="SRH2" s="66"/>
      <c r="SRI2" s="66"/>
      <c r="SRJ2" s="66"/>
      <c r="SRK2" s="66"/>
      <c r="SRL2" s="66"/>
      <c r="SRM2" s="66"/>
      <c r="SRN2" s="66"/>
      <c r="SRO2" s="66"/>
      <c r="SRP2" s="66"/>
      <c r="SRQ2" s="66"/>
      <c r="SRR2" s="66"/>
      <c r="SRS2" s="66"/>
      <c r="SRT2" s="66"/>
      <c r="SRU2" s="66"/>
      <c r="SRV2" s="66"/>
      <c r="SRW2" s="66"/>
      <c r="SRX2" s="66"/>
      <c r="SRY2" s="66"/>
      <c r="SRZ2" s="66"/>
      <c r="SSA2" s="66"/>
      <c r="SSB2" s="66"/>
      <c r="SSC2" s="66"/>
      <c r="SSD2" s="66"/>
      <c r="SSE2" s="66"/>
      <c r="SSF2" s="66"/>
      <c r="SSG2" s="66"/>
      <c r="SSH2" s="66"/>
      <c r="SSI2" s="66"/>
      <c r="SSJ2" s="66"/>
      <c r="SSK2" s="66"/>
      <c r="SSL2" s="66"/>
      <c r="SSM2" s="66"/>
      <c r="SSN2" s="66"/>
      <c r="SSO2" s="66"/>
      <c r="SSP2" s="66"/>
      <c r="SSQ2" s="66"/>
      <c r="SSR2" s="66"/>
      <c r="SSS2" s="66"/>
      <c r="SST2" s="66"/>
      <c r="SSU2" s="66"/>
      <c r="SSV2" s="66"/>
      <c r="SSW2" s="66"/>
      <c r="SSX2" s="66"/>
      <c r="SSY2" s="66"/>
      <c r="SSZ2" s="66"/>
      <c r="STA2" s="66"/>
      <c r="STB2" s="66"/>
      <c r="STC2" s="66"/>
      <c r="STD2" s="66"/>
      <c r="STE2" s="66"/>
      <c r="STF2" s="66"/>
      <c r="STG2" s="66"/>
      <c r="STH2" s="66"/>
      <c r="STI2" s="66"/>
      <c r="STJ2" s="66"/>
      <c r="STK2" s="66"/>
      <c r="STL2" s="66"/>
      <c r="STM2" s="66"/>
      <c r="STN2" s="66"/>
      <c r="STO2" s="66"/>
      <c r="STP2" s="66"/>
      <c r="STQ2" s="66"/>
      <c r="STR2" s="66"/>
      <c r="STS2" s="66"/>
      <c r="STT2" s="66"/>
      <c r="STU2" s="66"/>
      <c r="STV2" s="66"/>
      <c r="STW2" s="66"/>
      <c r="STX2" s="66"/>
      <c r="STY2" s="66"/>
      <c r="STZ2" s="66"/>
      <c r="SUA2" s="66"/>
      <c r="SUB2" s="66"/>
      <c r="SUC2" s="66"/>
      <c r="SUD2" s="66"/>
      <c r="SUE2" s="66"/>
      <c r="SUF2" s="66"/>
      <c r="SUG2" s="66"/>
      <c r="SUH2" s="66"/>
      <c r="SUI2" s="66"/>
      <c r="SUJ2" s="66"/>
      <c r="SUK2" s="66"/>
      <c r="SUL2" s="66"/>
      <c r="SUM2" s="66"/>
      <c r="SUN2" s="66"/>
      <c r="SUO2" s="66"/>
      <c r="SUP2" s="66"/>
      <c r="SUQ2" s="66"/>
      <c r="SUR2" s="66"/>
      <c r="SUS2" s="66"/>
      <c r="SUT2" s="66"/>
      <c r="SUU2" s="66"/>
      <c r="SUV2" s="66"/>
      <c r="SUW2" s="66"/>
      <c r="SUX2" s="66"/>
      <c r="SUY2" s="66"/>
      <c r="SUZ2" s="66"/>
      <c r="SVA2" s="66"/>
      <c r="SVB2" s="66"/>
      <c r="SVC2" s="66"/>
      <c r="SVD2" s="66"/>
      <c r="SVE2" s="66"/>
      <c r="SVF2" s="66"/>
      <c r="SVG2" s="66"/>
      <c r="SVH2" s="66"/>
      <c r="SVI2" s="66"/>
      <c r="SVJ2" s="66"/>
      <c r="SVK2" s="66"/>
      <c r="SVL2" s="66"/>
      <c r="SVM2" s="66"/>
      <c r="SVN2" s="66"/>
      <c r="SVO2" s="66"/>
      <c r="SVP2" s="66"/>
      <c r="SVQ2" s="66"/>
      <c r="SVR2" s="66"/>
      <c r="SVS2" s="66"/>
      <c r="SVT2" s="66"/>
      <c r="SVU2" s="66"/>
      <c r="SVV2" s="66"/>
      <c r="SVW2" s="66"/>
      <c r="SVX2" s="66"/>
      <c r="SVY2" s="66"/>
      <c r="SVZ2" s="66"/>
      <c r="SWA2" s="66"/>
      <c r="SWB2" s="66"/>
      <c r="SWC2" s="66"/>
      <c r="SWD2" s="66"/>
      <c r="SWE2" s="66"/>
      <c r="SWF2" s="66"/>
      <c r="SWG2" s="66"/>
      <c r="SWH2" s="66"/>
      <c r="SWI2" s="66"/>
      <c r="SWJ2" s="66"/>
      <c r="SWK2" s="66"/>
      <c r="SWL2" s="66"/>
      <c r="SWM2" s="66"/>
      <c r="SWN2" s="66"/>
      <c r="SWO2" s="66"/>
      <c r="SWP2" s="66"/>
      <c r="SWQ2" s="66"/>
      <c r="SWR2" s="66"/>
      <c r="SWS2" s="66"/>
      <c r="SWT2" s="66"/>
      <c r="SWU2" s="66"/>
      <c r="SWV2" s="66"/>
      <c r="SWW2" s="66"/>
      <c r="SWX2" s="66"/>
      <c r="SWY2" s="66"/>
      <c r="SWZ2" s="66"/>
      <c r="SXA2" s="66"/>
      <c r="SXB2" s="66"/>
      <c r="SXC2" s="66"/>
      <c r="SXD2" s="66"/>
      <c r="SXE2" s="66"/>
      <c r="SXF2" s="66"/>
      <c r="SXG2" s="66"/>
      <c r="SXH2" s="66"/>
      <c r="SXI2" s="66"/>
      <c r="SXJ2" s="66"/>
      <c r="SXK2" s="66"/>
      <c r="SXL2" s="66"/>
      <c r="SXM2" s="66"/>
      <c r="SXN2" s="66"/>
      <c r="SXO2" s="66"/>
      <c r="SXP2" s="66"/>
      <c r="SXQ2" s="66"/>
      <c r="SXR2" s="66"/>
      <c r="SXS2" s="66"/>
      <c r="SXT2" s="66"/>
      <c r="SXU2" s="66"/>
      <c r="SXV2" s="66"/>
      <c r="SXW2" s="66"/>
      <c r="SXX2" s="66"/>
      <c r="SXY2" s="66"/>
      <c r="SXZ2" s="66"/>
      <c r="SYA2" s="66"/>
      <c r="SYB2" s="66"/>
      <c r="SYC2" s="66"/>
      <c r="SYD2" s="66"/>
      <c r="SYE2" s="66"/>
      <c r="SYF2" s="66"/>
      <c r="SYG2" s="66"/>
      <c r="SYH2" s="66"/>
      <c r="SYI2" s="66"/>
      <c r="SYJ2" s="66"/>
      <c r="SYK2" s="66"/>
      <c r="SYL2" s="66"/>
      <c r="SYM2" s="66"/>
      <c r="SYN2" s="66"/>
      <c r="SYO2" s="66"/>
      <c r="SYP2" s="66"/>
      <c r="SYQ2" s="66"/>
      <c r="SYR2" s="66"/>
      <c r="SYS2" s="66"/>
      <c r="SYT2" s="66"/>
      <c r="SYU2" s="66"/>
      <c r="SYV2" s="66"/>
      <c r="SYW2" s="66"/>
      <c r="SYX2" s="66"/>
      <c r="SYY2" s="66"/>
      <c r="SYZ2" s="66"/>
      <c r="SZA2" s="66"/>
      <c r="SZB2" s="66"/>
      <c r="SZC2" s="66"/>
      <c r="SZD2" s="66"/>
      <c r="SZE2" s="66"/>
      <c r="SZF2" s="66"/>
      <c r="SZG2" s="66"/>
      <c r="SZH2" s="66"/>
      <c r="SZI2" s="66"/>
      <c r="SZJ2" s="66"/>
      <c r="SZK2" s="66"/>
      <c r="SZL2" s="66"/>
      <c r="SZM2" s="66"/>
      <c r="SZN2" s="66"/>
      <c r="SZO2" s="66"/>
      <c r="SZP2" s="66"/>
      <c r="SZQ2" s="66"/>
      <c r="SZR2" s="66"/>
      <c r="SZS2" s="66"/>
      <c r="SZT2" s="66"/>
      <c r="SZU2" s="66"/>
      <c r="SZV2" s="66"/>
      <c r="SZW2" s="66"/>
      <c r="SZX2" s="66"/>
      <c r="SZY2" s="66"/>
      <c r="SZZ2" s="66"/>
      <c r="TAA2" s="66"/>
      <c r="TAB2" s="66"/>
      <c r="TAC2" s="66"/>
      <c r="TAD2" s="66"/>
      <c r="TAE2" s="66"/>
      <c r="TAF2" s="66"/>
      <c r="TAG2" s="66"/>
      <c r="TAH2" s="66"/>
      <c r="TAI2" s="66"/>
      <c r="TAJ2" s="66"/>
      <c r="TAK2" s="66"/>
      <c r="TAL2" s="66"/>
      <c r="TAM2" s="66"/>
      <c r="TAN2" s="66"/>
      <c r="TAO2" s="66"/>
      <c r="TAP2" s="66"/>
      <c r="TAQ2" s="66"/>
      <c r="TAR2" s="66"/>
      <c r="TAS2" s="66"/>
      <c r="TAT2" s="66"/>
      <c r="TAU2" s="66"/>
      <c r="TAV2" s="66"/>
      <c r="TAW2" s="66"/>
      <c r="TAX2" s="66"/>
      <c r="TAY2" s="66"/>
      <c r="TAZ2" s="66"/>
      <c r="TBA2" s="66"/>
      <c r="TBB2" s="66"/>
      <c r="TBC2" s="66"/>
      <c r="TBD2" s="66"/>
      <c r="TBE2" s="66"/>
      <c r="TBF2" s="66"/>
      <c r="TBG2" s="66"/>
      <c r="TBH2" s="66"/>
      <c r="TBI2" s="66"/>
      <c r="TBJ2" s="66"/>
      <c r="TBK2" s="66"/>
      <c r="TBL2" s="66"/>
      <c r="TBM2" s="66"/>
      <c r="TBN2" s="66"/>
      <c r="TBO2" s="66"/>
      <c r="TBP2" s="66"/>
      <c r="TBQ2" s="66"/>
      <c r="TBR2" s="66"/>
      <c r="TBS2" s="66"/>
      <c r="TBT2" s="66"/>
      <c r="TBU2" s="66"/>
      <c r="TBV2" s="66"/>
      <c r="TBW2" s="66"/>
      <c r="TBX2" s="66"/>
      <c r="TBY2" s="66"/>
      <c r="TBZ2" s="66"/>
      <c r="TCA2" s="66"/>
      <c r="TCB2" s="66"/>
      <c r="TCC2" s="66"/>
      <c r="TCD2" s="66"/>
      <c r="TCE2" s="66"/>
      <c r="TCF2" s="66"/>
      <c r="TCG2" s="66"/>
      <c r="TCH2" s="66"/>
      <c r="TCI2" s="66"/>
      <c r="TCJ2" s="66"/>
      <c r="TCK2" s="66"/>
      <c r="TCL2" s="66"/>
      <c r="TCM2" s="66"/>
      <c r="TCN2" s="66"/>
      <c r="TCO2" s="66"/>
      <c r="TCP2" s="66"/>
      <c r="TCQ2" s="66"/>
      <c r="TCR2" s="66"/>
      <c r="TCS2" s="66"/>
      <c r="TCT2" s="66"/>
      <c r="TCU2" s="66"/>
      <c r="TCV2" s="66"/>
      <c r="TCW2" s="66"/>
      <c r="TCX2" s="66"/>
      <c r="TCY2" s="66"/>
      <c r="TCZ2" s="66"/>
      <c r="TDA2" s="66"/>
      <c r="TDB2" s="66"/>
      <c r="TDC2" s="66"/>
      <c r="TDD2" s="66"/>
      <c r="TDE2" s="66"/>
      <c r="TDF2" s="66"/>
      <c r="TDG2" s="66"/>
      <c r="TDH2" s="66"/>
      <c r="TDI2" s="66"/>
      <c r="TDJ2" s="66"/>
      <c r="TDK2" s="66"/>
      <c r="TDL2" s="66"/>
      <c r="TDM2" s="66"/>
      <c r="TDN2" s="66"/>
      <c r="TDO2" s="66"/>
      <c r="TDP2" s="66"/>
      <c r="TDQ2" s="66"/>
      <c r="TDR2" s="66"/>
      <c r="TDS2" s="66"/>
      <c r="TDT2" s="66"/>
      <c r="TDU2" s="66"/>
      <c r="TDV2" s="66"/>
      <c r="TDW2" s="66"/>
      <c r="TDX2" s="66"/>
      <c r="TDY2" s="66"/>
      <c r="TDZ2" s="66"/>
      <c r="TEA2" s="66"/>
      <c r="TEB2" s="66"/>
      <c r="TEC2" s="66"/>
      <c r="TED2" s="66"/>
      <c r="TEE2" s="66"/>
      <c r="TEF2" s="66"/>
      <c r="TEG2" s="66"/>
      <c r="TEH2" s="66"/>
      <c r="TEI2" s="66"/>
      <c r="TEJ2" s="66"/>
      <c r="TEK2" s="66"/>
      <c r="TEL2" s="66"/>
      <c r="TEM2" s="66"/>
      <c r="TEN2" s="66"/>
      <c r="TEO2" s="66"/>
      <c r="TEP2" s="66"/>
      <c r="TEQ2" s="66"/>
      <c r="TER2" s="66"/>
      <c r="TES2" s="66"/>
      <c r="TET2" s="66"/>
      <c r="TEU2" s="66"/>
      <c r="TEV2" s="66"/>
      <c r="TEW2" s="66"/>
      <c r="TEX2" s="66"/>
      <c r="TEY2" s="66"/>
      <c r="TEZ2" s="66"/>
      <c r="TFA2" s="66"/>
      <c r="TFB2" s="66"/>
      <c r="TFC2" s="66"/>
      <c r="TFD2" s="66"/>
      <c r="TFE2" s="66"/>
      <c r="TFF2" s="66"/>
      <c r="TFG2" s="66"/>
      <c r="TFH2" s="66"/>
      <c r="TFI2" s="66"/>
      <c r="TFJ2" s="66"/>
      <c r="TFK2" s="66"/>
      <c r="TFL2" s="66"/>
      <c r="TFM2" s="66"/>
      <c r="TFN2" s="66"/>
      <c r="TFO2" s="66"/>
      <c r="TFP2" s="66"/>
      <c r="TFQ2" s="66"/>
      <c r="TFR2" s="66"/>
      <c r="TFS2" s="66"/>
      <c r="TFT2" s="66"/>
      <c r="TFU2" s="66"/>
      <c r="TFV2" s="66"/>
      <c r="TFW2" s="66"/>
      <c r="TFX2" s="66"/>
      <c r="TFY2" s="66"/>
      <c r="TFZ2" s="66"/>
      <c r="TGA2" s="66"/>
      <c r="TGB2" s="66"/>
      <c r="TGC2" s="66"/>
      <c r="TGD2" s="66"/>
      <c r="TGE2" s="66"/>
      <c r="TGF2" s="66"/>
      <c r="TGG2" s="66"/>
      <c r="TGH2" s="66"/>
      <c r="TGI2" s="66"/>
      <c r="TGJ2" s="66"/>
      <c r="TGK2" s="66"/>
      <c r="TGL2" s="66"/>
      <c r="TGM2" s="66"/>
      <c r="TGN2" s="66"/>
      <c r="TGO2" s="66"/>
      <c r="TGP2" s="66"/>
      <c r="TGQ2" s="66"/>
      <c r="TGR2" s="66"/>
      <c r="TGS2" s="66"/>
      <c r="TGT2" s="66"/>
      <c r="TGU2" s="66"/>
      <c r="TGV2" s="66"/>
      <c r="TGW2" s="66"/>
      <c r="TGX2" s="66"/>
      <c r="TGY2" s="66"/>
      <c r="TGZ2" s="66"/>
      <c r="THA2" s="66"/>
      <c r="THB2" s="66"/>
      <c r="THC2" s="66"/>
      <c r="THD2" s="66"/>
      <c r="THE2" s="66"/>
      <c r="THF2" s="66"/>
      <c r="THG2" s="66"/>
      <c r="THH2" s="66"/>
      <c r="THI2" s="66"/>
      <c r="THJ2" s="66"/>
      <c r="THK2" s="66"/>
      <c r="THL2" s="66"/>
      <c r="THM2" s="66"/>
      <c r="THN2" s="66"/>
      <c r="THO2" s="66"/>
      <c r="THP2" s="66"/>
      <c r="THQ2" s="66"/>
      <c r="THR2" s="66"/>
      <c r="THS2" s="66"/>
      <c r="THT2" s="66"/>
      <c r="THU2" s="66"/>
      <c r="THV2" s="66"/>
      <c r="THW2" s="66"/>
      <c r="THX2" s="66"/>
      <c r="THY2" s="66"/>
      <c r="THZ2" s="66"/>
      <c r="TIA2" s="66"/>
      <c r="TIB2" s="66"/>
      <c r="TIC2" s="66"/>
      <c r="TID2" s="66"/>
      <c r="TIE2" s="66"/>
      <c r="TIF2" s="66"/>
      <c r="TIG2" s="66"/>
      <c r="TIH2" s="66"/>
      <c r="TII2" s="66"/>
      <c r="TIJ2" s="66"/>
      <c r="TIK2" s="66"/>
      <c r="TIL2" s="66"/>
      <c r="TIM2" s="66"/>
      <c r="TIN2" s="66"/>
      <c r="TIO2" s="66"/>
      <c r="TIP2" s="66"/>
      <c r="TIQ2" s="66"/>
      <c r="TIR2" s="66"/>
      <c r="TIS2" s="66"/>
      <c r="TIT2" s="66"/>
      <c r="TIU2" s="66"/>
      <c r="TIV2" s="66"/>
      <c r="TIW2" s="66"/>
      <c r="TIX2" s="66"/>
      <c r="TIY2" s="66"/>
      <c r="TIZ2" s="66"/>
      <c r="TJA2" s="66"/>
      <c r="TJB2" s="66"/>
      <c r="TJC2" s="66"/>
      <c r="TJD2" s="66"/>
      <c r="TJE2" s="66"/>
      <c r="TJF2" s="66"/>
      <c r="TJG2" s="66"/>
      <c r="TJH2" s="66"/>
      <c r="TJI2" s="66"/>
      <c r="TJJ2" s="66"/>
      <c r="TJK2" s="66"/>
      <c r="TJL2" s="66"/>
      <c r="TJM2" s="66"/>
      <c r="TJN2" s="66"/>
      <c r="TJO2" s="66"/>
      <c r="TJP2" s="66"/>
      <c r="TJQ2" s="66"/>
      <c r="TJR2" s="66"/>
      <c r="TJS2" s="66"/>
      <c r="TJT2" s="66"/>
      <c r="TJU2" s="66"/>
      <c r="TJV2" s="66"/>
      <c r="TJW2" s="66"/>
      <c r="TJX2" s="66"/>
      <c r="TJY2" s="66"/>
      <c r="TJZ2" s="66"/>
      <c r="TKA2" s="66"/>
      <c r="TKB2" s="66"/>
      <c r="TKC2" s="66"/>
      <c r="TKD2" s="66"/>
      <c r="TKE2" s="66"/>
      <c r="TKF2" s="66"/>
      <c r="TKG2" s="66"/>
      <c r="TKH2" s="66"/>
      <c r="TKI2" s="66"/>
      <c r="TKJ2" s="66"/>
      <c r="TKK2" s="66"/>
      <c r="TKL2" s="66"/>
      <c r="TKM2" s="66"/>
      <c r="TKN2" s="66"/>
      <c r="TKO2" s="66"/>
      <c r="TKP2" s="66"/>
      <c r="TKQ2" s="66"/>
      <c r="TKR2" s="66"/>
      <c r="TKS2" s="66"/>
      <c r="TKT2" s="66"/>
      <c r="TKU2" s="66"/>
      <c r="TKV2" s="66"/>
      <c r="TKW2" s="66"/>
      <c r="TKX2" s="66"/>
      <c r="TKY2" s="66"/>
      <c r="TKZ2" s="66"/>
      <c r="TLA2" s="66"/>
      <c r="TLB2" s="66"/>
      <c r="TLC2" s="66"/>
      <c r="TLD2" s="66"/>
      <c r="TLE2" s="66"/>
      <c r="TLF2" s="66"/>
      <c r="TLG2" s="66"/>
      <c r="TLH2" s="66"/>
      <c r="TLI2" s="66"/>
      <c r="TLJ2" s="66"/>
      <c r="TLK2" s="66"/>
      <c r="TLL2" s="66"/>
      <c r="TLM2" s="66"/>
      <c r="TLN2" s="66"/>
      <c r="TLO2" s="66"/>
      <c r="TLP2" s="66"/>
      <c r="TLQ2" s="66"/>
      <c r="TLR2" s="66"/>
      <c r="TLS2" s="66"/>
      <c r="TLT2" s="66"/>
      <c r="TLU2" s="66"/>
      <c r="TLV2" s="66"/>
      <c r="TLW2" s="66"/>
      <c r="TLX2" s="66"/>
      <c r="TLY2" s="66"/>
      <c r="TLZ2" s="66"/>
      <c r="TMA2" s="66"/>
      <c r="TMB2" s="66"/>
      <c r="TMC2" s="66"/>
      <c r="TMD2" s="66"/>
      <c r="TME2" s="66"/>
      <c r="TMF2" s="66"/>
      <c r="TMG2" s="66"/>
      <c r="TMH2" s="66"/>
      <c r="TMI2" s="66"/>
      <c r="TMJ2" s="66"/>
      <c r="TMK2" s="66"/>
      <c r="TML2" s="66"/>
      <c r="TMM2" s="66"/>
      <c r="TMN2" s="66"/>
      <c r="TMO2" s="66"/>
      <c r="TMP2" s="66"/>
      <c r="TMQ2" s="66"/>
      <c r="TMR2" s="66"/>
      <c r="TMS2" s="66"/>
      <c r="TMT2" s="66"/>
      <c r="TMU2" s="66"/>
      <c r="TMV2" s="66"/>
      <c r="TMW2" s="66"/>
      <c r="TMX2" s="66"/>
      <c r="TMY2" s="66"/>
      <c r="TMZ2" s="66"/>
      <c r="TNA2" s="66"/>
      <c r="TNB2" s="66"/>
      <c r="TNC2" s="66"/>
      <c r="TND2" s="66"/>
      <c r="TNE2" s="66"/>
      <c r="TNF2" s="66"/>
      <c r="TNG2" s="66"/>
      <c r="TNH2" s="66"/>
      <c r="TNI2" s="66"/>
      <c r="TNJ2" s="66"/>
      <c r="TNK2" s="66"/>
      <c r="TNL2" s="66"/>
      <c r="TNM2" s="66"/>
      <c r="TNN2" s="66"/>
      <c r="TNO2" s="66"/>
      <c r="TNP2" s="66"/>
      <c r="TNQ2" s="66"/>
      <c r="TNR2" s="66"/>
      <c r="TNS2" s="66"/>
      <c r="TNT2" s="66"/>
      <c r="TNU2" s="66"/>
      <c r="TNV2" s="66"/>
      <c r="TNW2" s="66"/>
      <c r="TNX2" s="66"/>
      <c r="TNY2" s="66"/>
      <c r="TNZ2" s="66"/>
      <c r="TOA2" s="66"/>
      <c r="TOB2" s="66"/>
      <c r="TOC2" s="66"/>
      <c r="TOD2" s="66"/>
      <c r="TOE2" s="66"/>
      <c r="TOF2" s="66"/>
      <c r="TOG2" s="66"/>
      <c r="TOH2" s="66"/>
      <c r="TOI2" s="66"/>
      <c r="TOJ2" s="66"/>
      <c r="TOK2" s="66"/>
      <c r="TOL2" s="66"/>
      <c r="TOM2" s="66"/>
      <c r="TON2" s="66"/>
      <c r="TOO2" s="66"/>
      <c r="TOP2" s="66"/>
      <c r="TOQ2" s="66"/>
      <c r="TOR2" s="66"/>
      <c r="TOS2" s="66"/>
      <c r="TOT2" s="66"/>
      <c r="TOU2" s="66"/>
      <c r="TOV2" s="66"/>
      <c r="TOW2" s="66"/>
      <c r="TOX2" s="66"/>
      <c r="TOY2" s="66"/>
      <c r="TOZ2" s="66"/>
      <c r="TPA2" s="66"/>
      <c r="TPB2" s="66"/>
      <c r="TPC2" s="66"/>
      <c r="TPD2" s="66"/>
      <c r="TPE2" s="66"/>
      <c r="TPF2" s="66"/>
      <c r="TPG2" s="66"/>
      <c r="TPH2" s="66"/>
      <c r="TPI2" s="66"/>
      <c r="TPJ2" s="66"/>
      <c r="TPK2" s="66"/>
      <c r="TPL2" s="66"/>
      <c r="TPM2" s="66"/>
      <c r="TPN2" s="66"/>
      <c r="TPO2" s="66"/>
      <c r="TPP2" s="66"/>
      <c r="TPQ2" s="66"/>
      <c r="TPR2" s="66"/>
      <c r="TPS2" s="66"/>
      <c r="TPT2" s="66"/>
      <c r="TPU2" s="66"/>
      <c r="TPV2" s="66"/>
      <c r="TPW2" s="66"/>
      <c r="TPX2" s="66"/>
      <c r="TPY2" s="66"/>
      <c r="TPZ2" s="66"/>
      <c r="TQA2" s="66"/>
      <c r="TQB2" s="66"/>
      <c r="TQC2" s="66"/>
      <c r="TQD2" s="66"/>
      <c r="TQE2" s="66"/>
      <c r="TQF2" s="66"/>
      <c r="TQG2" s="66"/>
      <c r="TQH2" s="66"/>
      <c r="TQI2" s="66"/>
      <c r="TQJ2" s="66"/>
      <c r="TQK2" s="66"/>
      <c r="TQL2" s="66"/>
      <c r="TQM2" s="66"/>
      <c r="TQN2" s="66"/>
      <c r="TQO2" s="66"/>
      <c r="TQP2" s="66"/>
      <c r="TQQ2" s="66"/>
      <c r="TQR2" s="66"/>
      <c r="TQS2" s="66"/>
      <c r="TQT2" s="66"/>
      <c r="TQU2" s="66"/>
      <c r="TQV2" s="66"/>
      <c r="TQW2" s="66"/>
      <c r="TQX2" s="66"/>
      <c r="TQY2" s="66"/>
      <c r="TQZ2" s="66"/>
      <c r="TRA2" s="66"/>
      <c r="TRB2" s="66"/>
      <c r="TRC2" s="66"/>
      <c r="TRD2" s="66"/>
      <c r="TRE2" s="66"/>
      <c r="TRF2" s="66"/>
      <c r="TRG2" s="66"/>
      <c r="TRH2" s="66"/>
      <c r="TRI2" s="66"/>
      <c r="TRJ2" s="66"/>
      <c r="TRK2" s="66"/>
      <c r="TRL2" s="66"/>
      <c r="TRM2" s="66"/>
      <c r="TRN2" s="66"/>
      <c r="TRO2" s="66"/>
      <c r="TRP2" s="66"/>
      <c r="TRQ2" s="66"/>
      <c r="TRR2" s="66"/>
      <c r="TRS2" s="66"/>
      <c r="TRT2" s="66"/>
      <c r="TRU2" s="66"/>
      <c r="TRV2" s="66"/>
      <c r="TRW2" s="66"/>
      <c r="TRX2" s="66"/>
      <c r="TRY2" s="66"/>
      <c r="TRZ2" s="66"/>
      <c r="TSA2" s="66"/>
      <c r="TSB2" s="66"/>
      <c r="TSC2" s="66"/>
      <c r="TSD2" s="66"/>
      <c r="TSE2" s="66"/>
      <c r="TSF2" s="66"/>
      <c r="TSG2" s="66"/>
      <c r="TSH2" s="66"/>
      <c r="TSI2" s="66"/>
      <c r="TSJ2" s="66"/>
      <c r="TSK2" s="66"/>
      <c r="TSL2" s="66"/>
      <c r="TSM2" s="66"/>
      <c r="TSN2" s="66"/>
      <c r="TSO2" s="66"/>
      <c r="TSP2" s="66"/>
      <c r="TSQ2" s="66"/>
      <c r="TSR2" s="66"/>
      <c r="TSS2" s="66"/>
      <c r="TST2" s="66"/>
      <c r="TSU2" s="66"/>
      <c r="TSV2" s="66"/>
      <c r="TSW2" s="66"/>
      <c r="TSX2" s="66"/>
      <c r="TSY2" s="66"/>
      <c r="TSZ2" s="66"/>
      <c r="TTA2" s="66"/>
      <c r="TTB2" s="66"/>
      <c r="TTC2" s="66"/>
      <c r="TTD2" s="66"/>
      <c r="TTE2" s="66"/>
      <c r="TTF2" s="66"/>
      <c r="TTG2" s="66"/>
      <c r="TTH2" s="66"/>
      <c r="TTI2" s="66"/>
      <c r="TTJ2" s="66"/>
      <c r="TTK2" s="66"/>
      <c r="TTL2" s="66"/>
      <c r="TTM2" s="66"/>
      <c r="TTN2" s="66"/>
      <c r="TTO2" s="66"/>
      <c r="TTP2" s="66"/>
      <c r="TTQ2" s="66"/>
      <c r="TTR2" s="66"/>
      <c r="TTS2" s="66"/>
      <c r="TTT2" s="66"/>
      <c r="TTU2" s="66"/>
      <c r="TTV2" s="66"/>
      <c r="TTW2" s="66"/>
      <c r="TTX2" s="66"/>
      <c r="TTY2" s="66"/>
      <c r="TTZ2" s="66"/>
      <c r="TUA2" s="66"/>
      <c r="TUB2" s="66"/>
      <c r="TUC2" s="66"/>
      <c r="TUD2" s="66"/>
      <c r="TUE2" s="66"/>
      <c r="TUF2" s="66"/>
      <c r="TUG2" s="66"/>
      <c r="TUH2" s="66"/>
      <c r="TUI2" s="66"/>
      <c r="TUJ2" s="66"/>
      <c r="TUK2" s="66"/>
      <c r="TUL2" s="66"/>
      <c r="TUM2" s="66"/>
      <c r="TUN2" s="66"/>
      <c r="TUO2" s="66"/>
      <c r="TUP2" s="66"/>
      <c r="TUQ2" s="66"/>
      <c r="TUR2" s="66"/>
      <c r="TUS2" s="66"/>
      <c r="TUT2" s="66"/>
      <c r="TUU2" s="66"/>
      <c r="TUV2" s="66"/>
      <c r="TUW2" s="66"/>
      <c r="TUX2" s="66"/>
      <c r="TUY2" s="66"/>
      <c r="TUZ2" s="66"/>
      <c r="TVA2" s="66"/>
      <c r="TVB2" s="66"/>
      <c r="TVC2" s="66"/>
      <c r="TVD2" s="66"/>
      <c r="TVE2" s="66"/>
      <c r="TVF2" s="66"/>
      <c r="TVG2" s="66"/>
      <c r="TVH2" s="66"/>
      <c r="TVI2" s="66"/>
      <c r="TVJ2" s="66"/>
      <c r="TVK2" s="66"/>
      <c r="TVL2" s="66"/>
      <c r="TVM2" s="66"/>
      <c r="TVN2" s="66"/>
      <c r="TVO2" s="66"/>
      <c r="TVP2" s="66"/>
      <c r="TVQ2" s="66"/>
      <c r="TVR2" s="66"/>
      <c r="TVS2" s="66"/>
      <c r="TVT2" s="66"/>
      <c r="TVU2" s="66"/>
      <c r="TVV2" s="66"/>
      <c r="TVW2" s="66"/>
      <c r="TVX2" s="66"/>
      <c r="TVY2" s="66"/>
      <c r="TVZ2" s="66"/>
      <c r="TWA2" s="66"/>
      <c r="TWB2" s="66"/>
      <c r="TWC2" s="66"/>
      <c r="TWD2" s="66"/>
      <c r="TWE2" s="66"/>
      <c r="TWF2" s="66"/>
      <c r="TWG2" s="66"/>
      <c r="TWH2" s="66"/>
      <c r="TWI2" s="66"/>
      <c r="TWJ2" s="66"/>
      <c r="TWK2" s="66"/>
      <c r="TWL2" s="66"/>
      <c r="TWM2" s="66"/>
      <c r="TWN2" s="66"/>
      <c r="TWO2" s="66"/>
      <c r="TWP2" s="66"/>
      <c r="TWQ2" s="66"/>
      <c r="TWR2" s="66"/>
      <c r="TWS2" s="66"/>
      <c r="TWT2" s="66"/>
      <c r="TWU2" s="66"/>
      <c r="TWV2" s="66"/>
      <c r="TWW2" s="66"/>
      <c r="TWX2" s="66"/>
      <c r="TWY2" s="66"/>
      <c r="TWZ2" s="66"/>
      <c r="TXA2" s="66"/>
      <c r="TXB2" s="66"/>
      <c r="TXC2" s="66"/>
      <c r="TXD2" s="66"/>
      <c r="TXE2" s="66"/>
      <c r="TXF2" s="66"/>
      <c r="TXG2" s="66"/>
      <c r="TXH2" s="66"/>
      <c r="TXI2" s="66"/>
      <c r="TXJ2" s="66"/>
      <c r="TXK2" s="66"/>
      <c r="TXL2" s="66"/>
      <c r="TXM2" s="66"/>
      <c r="TXN2" s="66"/>
      <c r="TXO2" s="66"/>
      <c r="TXP2" s="66"/>
      <c r="TXQ2" s="66"/>
      <c r="TXR2" s="66"/>
      <c r="TXS2" s="66"/>
      <c r="TXT2" s="66"/>
      <c r="TXU2" s="66"/>
      <c r="TXV2" s="66"/>
      <c r="TXW2" s="66"/>
      <c r="TXX2" s="66"/>
      <c r="TXY2" s="66"/>
      <c r="TXZ2" s="66"/>
      <c r="TYA2" s="66"/>
      <c r="TYB2" s="66"/>
      <c r="TYC2" s="66"/>
      <c r="TYD2" s="66"/>
      <c r="TYE2" s="66"/>
      <c r="TYF2" s="66"/>
      <c r="TYG2" s="66"/>
      <c r="TYH2" s="66"/>
      <c r="TYI2" s="66"/>
      <c r="TYJ2" s="66"/>
      <c r="TYK2" s="66"/>
      <c r="TYL2" s="66"/>
      <c r="TYM2" s="66"/>
      <c r="TYN2" s="66"/>
      <c r="TYO2" s="66"/>
      <c r="TYP2" s="66"/>
      <c r="TYQ2" s="66"/>
      <c r="TYR2" s="66"/>
      <c r="TYS2" s="66"/>
      <c r="TYT2" s="66"/>
      <c r="TYU2" s="66"/>
      <c r="TYV2" s="66"/>
      <c r="TYW2" s="66"/>
      <c r="TYX2" s="66"/>
      <c r="TYY2" s="66"/>
      <c r="TYZ2" s="66"/>
      <c r="TZA2" s="66"/>
      <c r="TZB2" s="66"/>
      <c r="TZC2" s="66"/>
      <c r="TZD2" s="66"/>
      <c r="TZE2" s="66"/>
      <c r="TZF2" s="66"/>
      <c r="TZG2" s="66"/>
      <c r="TZH2" s="66"/>
      <c r="TZI2" s="66"/>
      <c r="TZJ2" s="66"/>
      <c r="TZK2" s="66"/>
      <c r="TZL2" s="66"/>
      <c r="TZM2" s="66"/>
      <c r="TZN2" s="66"/>
      <c r="TZO2" s="66"/>
      <c r="TZP2" s="66"/>
      <c r="TZQ2" s="66"/>
      <c r="TZR2" s="66"/>
      <c r="TZS2" s="66"/>
      <c r="TZT2" s="66"/>
      <c r="TZU2" s="66"/>
      <c r="TZV2" s="66"/>
      <c r="TZW2" s="66"/>
      <c r="TZX2" s="66"/>
      <c r="TZY2" s="66"/>
      <c r="TZZ2" s="66"/>
      <c r="UAA2" s="66"/>
      <c r="UAB2" s="66"/>
      <c r="UAC2" s="66"/>
      <c r="UAD2" s="66"/>
      <c r="UAE2" s="66"/>
      <c r="UAF2" s="66"/>
      <c r="UAG2" s="66"/>
      <c r="UAH2" s="66"/>
      <c r="UAI2" s="66"/>
      <c r="UAJ2" s="66"/>
      <c r="UAK2" s="66"/>
      <c r="UAL2" s="66"/>
      <c r="UAM2" s="66"/>
      <c r="UAN2" s="66"/>
      <c r="UAO2" s="66"/>
      <c r="UAP2" s="66"/>
      <c r="UAQ2" s="66"/>
      <c r="UAR2" s="66"/>
      <c r="UAS2" s="66"/>
      <c r="UAT2" s="66"/>
      <c r="UAU2" s="66"/>
      <c r="UAV2" s="66"/>
      <c r="UAW2" s="66"/>
      <c r="UAX2" s="66"/>
      <c r="UAY2" s="66"/>
      <c r="UAZ2" s="66"/>
      <c r="UBA2" s="66"/>
      <c r="UBB2" s="66"/>
      <c r="UBC2" s="66"/>
      <c r="UBD2" s="66"/>
      <c r="UBE2" s="66"/>
      <c r="UBF2" s="66"/>
      <c r="UBG2" s="66"/>
      <c r="UBH2" s="66"/>
      <c r="UBI2" s="66"/>
      <c r="UBJ2" s="66"/>
      <c r="UBK2" s="66"/>
      <c r="UBL2" s="66"/>
      <c r="UBM2" s="66"/>
      <c r="UBN2" s="66"/>
      <c r="UBO2" s="66"/>
      <c r="UBP2" s="66"/>
      <c r="UBQ2" s="66"/>
      <c r="UBR2" s="66"/>
      <c r="UBS2" s="66"/>
      <c r="UBT2" s="66"/>
      <c r="UBU2" s="66"/>
      <c r="UBV2" s="66"/>
      <c r="UBW2" s="66"/>
      <c r="UBX2" s="66"/>
      <c r="UBY2" s="66"/>
      <c r="UBZ2" s="66"/>
      <c r="UCA2" s="66"/>
      <c r="UCB2" s="66"/>
      <c r="UCC2" s="66"/>
      <c r="UCD2" s="66"/>
      <c r="UCE2" s="66"/>
      <c r="UCF2" s="66"/>
      <c r="UCG2" s="66"/>
      <c r="UCH2" s="66"/>
      <c r="UCI2" s="66"/>
      <c r="UCJ2" s="66"/>
      <c r="UCK2" s="66"/>
      <c r="UCL2" s="66"/>
      <c r="UCM2" s="66"/>
      <c r="UCN2" s="66"/>
      <c r="UCO2" s="66"/>
      <c r="UCP2" s="66"/>
      <c r="UCQ2" s="66"/>
      <c r="UCR2" s="66"/>
      <c r="UCS2" s="66"/>
      <c r="UCT2" s="66"/>
      <c r="UCU2" s="66"/>
      <c r="UCV2" s="66"/>
      <c r="UCW2" s="66"/>
      <c r="UCX2" s="66"/>
      <c r="UCY2" s="66"/>
      <c r="UCZ2" s="66"/>
      <c r="UDA2" s="66"/>
      <c r="UDB2" s="66"/>
      <c r="UDC2" s="66"/>
      <c r="UDD2" s="66"/>
      <c r="UDE2" s="66"/>
      <c r="UDF2" s="66"/>
      <c r="UDG2" s="66"/>
      <c r="UDH2" s="66"/>
      <c r="UDI2" s="66"/>
      <c r="UDJ2" s="66"/>
      <c r="UDK2" s="66"/>
      <c r="UDL2" s="66"/>
      <c r="UDM2" s="66"/>
      <c r="UDN2" s="66"/>
      <c r="UDO2" s="66"/>
      <c r="UDP2" s="66"/>
      <c r="UDQ2" s="66"/>
      <c r="UDR2" s="66"/>
      <c r="UDS2" s="66"/>
      <c r="UDT2" s="66"/>
      <c r="UDU2" s="66"/>
      <c r="UDV2" s="66"/>
      <c r="UDW2" s="66"/>
      <c r="UDX2" s="66"/>
      <c r="UDY2" s="66"/>
      <c r="UDZ2" s="66"/>
      <c r="UEA2" s="66"/>
      <c r="UEB2" s="66"/>
      <c r="UEC2" s="66"/>
      <c r="UED2" s="66"/>
      <c r="UEE2" s="66"/>
      <c r="UEF2" s="66"/>
      <c r="UEG2" s="66"/>
      <c r="UEH2" s="66"/>
      <c r="UEI2" s="66"/>
      <c r="UEJ2" s="66"/>
      <c r="UEK2" s="66"/>
      <c r="UEL2" s="66"/>
      <c r="UEM2" s="66"/>
      <c r="UEN2" s="66"/>
      <c r="UEO2" s="66"/>
      <c r="UEP2" s="66"/>
      <c r="UEQ2" s="66"/>
      <c r="UER2" s="66"/>
      <c r="UES2" s="66"/>
      <c r="UET2" s="66"/>
      <c r="UEU2" s="66"/>
      <c r="UEV2" s="66"/>
      <c r="UEW2" s="66"/>
      <c r="UEX2" s="66"/>
      <c r="UEY2" s="66"/>
      <c r="UEZ2" s="66"/>
      <c r="UFA2" s="66"/>
      <c r="UFB2" s="66"/>
      <c r="UFC2" s="66"/>
      <c r="UFD2" s="66"/>
      <c r="UFE2" s="66"/>
      <c r="UFF2" s="66"/>
      <c r="UFG2" s="66"/>
      <c r="UFH2" s="66"/>
      <c r="UFI2" s="66"/>
      <c r="UFJ2" s="66"/>
      <c r="UFK2" s="66"/>
      <c r="UFL2" s="66"/>
      <c r="UFM2" s="66"/>
      <c r="UFN2" s="66"/>
      <c r="UFO2" s="66"/>
      <c r="UFP2" s="66"/>
      <c r="UFQ2" s="66"/>
      <c r="UFR2" s="66"/>
      <c r="UFS2" s="66"/>
      <c r="UFT2" s="66"/>
      <c r="UFU2" s="66"/>
      <c r="UFV2" s="66"/>
      <c r="UFW2" s="66"/>
      <c r="UFX2" s="66"/>
      <c r="UFY2" s="66"/>
      <c r="UFZ2" s="66"/>
      <c r="UGA2" s="66"/>
      <c r="UGB2" s="66"/>
      <c r="UGC2" s="66"/>
      <c r="UGD2" s="66"/>
      <c r="UGE2" s="66"/>
      <c r="UGF2" s="66"/>
      <c r="UGG2" s="66"/>
      <c r="UGH2" s="66"/>
      <c r="UGI2" s="66"/>
      <c r="UGJ2" s="66"/>
      <c r="UGK2" s="66"/>
      <c r="UGL2" s="66"/>
      <c r="UGM2" s="66"/>
      <c r="UGN2" s="66"/>
      <c r="UGO2" s="66"/>
      <c r="UGP2" s="66"/>
      <c r="UGQ2" s="66"/>
      <c r="UGR2" s="66"/>
      <c r="UGS2" s="66"/>
      <c r="UGT2" s="66"/>
      <c r="UGU2" s="66"/>
      <c r="UGV2" s="66"/>
      <c r="UGW2" s="66"/>
      <c r="UGX2" s="66"/>
      <c r="UGY2" s="66"/>
      <c r="UGZ2" s="66"/>
      <c r="UHA2" s="66"/>
      <c r="UHB2" s="66"/>
      <c r="UHC2" s="66"/>
      <c r="UHD2" s="66"/>
      <c r="UHE2" s="66"/>
      <c r="UHF2" s="66"/>
      <c r="UHG2" s="66"/>
      <c r="UHH2" s="66"/>
      <c r="UHI2" s="66"/>
      <c r="UHJ2" s="66"/>
      <c r="UHK2" s="66"/>
      <c r="UHL2" s="66"/>
      <c r="UHM2" s="66"/>
      <c r="UHN2" s="66"/>
      <c r="UHO2" s="66"/>
      <c r="UHP2" s="66"/>
      <c r="UHQ2" s="66"/>
      <c r="UHR2" s="66"/>
      <c r="UHS2" s="66"/>
      <c r="UHT2" s="66"/>
      <c r="UHU2" s="66"/>
      <c r="UHV2" s="66"/>
      <c r="UHW2" s="66"/>
      <c r="UHX2" s="66"/>
      <c r="UHY2" s="66"/>
      <c r="UHZ2" s="66"/>
      <c r="UIA2" s="66"/>
      <c r="UIB2" s="66"/>
      <c r="UIC2" s="66"/>
      <c r="UID2" s="66"/>
      <c r="UIE2" s="66"/>
      <c r="UIF2" s="66"/>
      <c r="UIG2" s="66"/>
      <c r="UIH2" s="66"/>
      <c r="UII2" s="66"/>
      <c r="UIJ2" s="66"/>
      <c r="UIK2" s="66"/>
      <c r="UIL2" s="66"/>
      <c r="UIM2" s="66"/>
      <c r="UIN2" s="66"/>
      <c r="UIO2" s="66"/>
      <c r="UIP2" s="66"/>
      <c r="UIQ2" s="66"/>
      <c r="UIR2" s="66"/>
      <c r="UIS2" s="66"/>
      <c r="UIT2" s="66"/>
      <c r="UIU2" s="66"/>
      <c r="UIV2" s="66"/>
      <c r="UIW2" s="66"/>
      <c r="UIX2" s="66"/>
      <c r="UIY2" s="66"/>
      <c r="UIZ2" s="66"/>
      <c r="UJA2" s="66"/>
      <c r="UJB2" s="66"/>
      <c r="UJC2" s="66"/>
      <c r="UJD2" s="66"/>
      <c r="UJE2" s="66"/>
      <c r="UJF2" s="66"/>
      <c r="UJG2" s="66"/>
      <c r="UJH2" s="66"/>
      <c r="UJI2" s="66"/>
      <c r="UJJ2" s="66"/>
      <c r="UJK2" s="66"/>
      <c r="UJL2" s="66"/>
      <c r="UJM2" s="66"/>
      <c r="UJN2" s="66"/>
      <c r="UJO2" s="66"/>
      <c r="UJP2" s="66"/>
      <c r="UJQ2" s="66"/>
      <c r="UJR2" s="66"/>
      <c r="UJS2" s="66"/>
      <c r="UJT2" s="66"/>
      <c r="UJU2" s="66"/>
      <c r="UJV2" s="66"/>
      <c r="UJW2" s="66"/>
      <c r="UJX2" s="66"/>
      <c r="UJY2" s="66"/>
      <c r="UJZ2" s="66"/>
      <c r="UKA2" s="66"/>
      <c r="UKB2" s="66"/>
      <c r="UKC2" s="66"/>
      <c r="UKD2" s="66"/>
      <c r="UKE2" s="66"/>
      <c r="UKF2" s="66"/>
      <c r="UKG2" s="66"/>
      <c r="UKH2" s="66"/>
      <c r="UKI2" s="66"/>
      <c r="UKJ2" s="66"/>
      <c r="UKK2" s="66"/>
      <c r="UKL2" s="66"/>
      <c r="UKM2" s="66"/>
      <c r="UKN2" s="66"/>
      <c r="UKO2" s="66"/>
      <c r="UKP2" s="66"/>
      <c r="UKQ2" s="66"/>
      <c r="UKR2" s="66"/>
      <c r="UKS2" s="66"/>
      <c r="UKT2" s="66"/>
      <c r="UKU2" s="66"/>
      <c r="UKV2" s="66"/>
      <c r="UKW2" s="66"/>
      <c r="UKX2" s="66"/>
      <c r="UKY2" s="66"/>
      <c r="UKZ2" s="66"/>
      <c r="ULA2" s="66"/>
      <c r="ULB2" s="66"/>
      <c r="ULC2" s="66"/>
      <c r="ULD2" s="66"/>
      <c r="ULE2" s="66"/>
      <c r="ULF2" s="66"/>
      <c r="ULG2" s="66"/>
      <c r="ULH2" s="66"/>
      <c r="ULI2" s="66"/>
      <c r="ULJ2" s="66"/>
      <c r="ULK2" s="66"/>
      <c r="ULL2" s="66"/>
      <c r="ULM2" s="66"/>
      <c r="ULN2" s="66"/>
      <c r="ULO2" s="66"/>
      <c r="ULP2" s="66"/>
      <c r="ULQ2" s="66"/>
      <c r="ULR2" s="66"/>
      <c r="ULS2" s="66"/>
      <c r="ULT2" s="66"/>
      <c r="ULU2" s="66"/>
      <c r="ULV2" s="66"/>
      <c r="ULW2" s="66"/>
      <c r="ULX2" s="66"/>
      <c r="ULY2" s="66"/>
      <c r="ULZ2" s="66"/>
      <c r="UMA2" s="66"/>
      <c r="UMB2" s="66"/>
      <c r="UMC2" s="66"/>
      <c r="UMD2" s="66"/>
      <c r="UME2" s="66"/>
      <c r="UMF2" s="66"/>
      <c r="UMG2" s="66"/>
      <c r="UMH2" s="66"/>
      <c r="UMI2" s="66"/>
      <c r="UMJ2" s="66"/>
      <c r="UMK2" s="66"/>
      <c r="UML2" s="66"/>
      <c r="UMM2" s="66"/>
      <c r="UMN2" s="66"/>
      <c r="UMO2" s="66"/>
      <c r="UMP2" s="66"/>
      <c r="UMQ2" s="66"/>
      <c r="UMR2" s="66"/>
      <c r="UMS2" s="66"/>
      <c r="UMT2" s="66"/>
      <c r="UMU2" s="66"/>
      <c r="UMV2" s="66"/>
      <c r="UMW2" s="66"/>
      <c r="UMX2" s="66"/>
      <c r="UMY2" s="66"/>
      <c r="UMZ2" s="66"/>
      <c r="UNA2" s="66"/>
      <c r="UNB2" s="66"/>
      <c r="UNC2" s="66"/>
      <c r="UND2" s="66"/>
      <c r="UNE2" s="66"/>
      <c r="UNF2" s="66"/>
      <c r="UNG2" s="66"/>
      <c r="UNH2" s="66"/>
      <c r="UNI2" s="66"/>
      <c r="UNJ2" s="66"/>
      <c r="UNK2" s="66"/>
      <c r="UNL2" s="66"/>
      <c r="UNM2" s="66"/>
      <c r="UNN2" s="66"/>
      <c r="UNO2" s="66"/>
      <c r="UNP2" s="66"/>
      <c r="UNQ2" s="66"/>
      <c r="UNR2" s="66"/>
      <c r="UNS2" s="66"/>
      <c r="UNT2" s="66"/>
      <c r="UNU2" s="66"/>
      <c r="UNV2" s="66"/>
      <c r="UNW2" s="66"/>
      <c r="UNX2" s="66"/>
      <c r="UNY2" s="66"/>
      <c r="UNZ2" s="66"/>
      <c r="UOA2" s="66"/>
      <c r="UOB2" s="66"/>
      <c r="UOC2" s="66"/>
      <c r="UOD2" s="66"/>
      <c r="UOE2" s="66"/>
      <c r="UOF2" s="66"/>
      <c r="UOG2" s="66"/>
      <c r="UOH2" s="66"/>
      <c r="UOI2" s="66"/>
      <c r="UOJ2" s="66"/>
      <c r="UOK2" s="66"/>
      <c r="UOL2" s="66"/>
      <c r="UOM2" s="66"/>
      <c r="UON2" s="66"/>
      <c r="UOO2" s="66"/>
      <c r="UOP2" s="66"/>
      <c r="UOQ2" s="66"/>
      <c r="UOR2" s="66"/>
      <c r="UOS2" s="66"/>
      <c r="UOT2" s="66"/>
      <c r="UOU2" s="66"/>
      <c r="UOV2" s="66"/>
      <c r="UOW2" s="66"/>
      <c r="UOX2" s="66"/>
      <c r="UOY2" s="66"/>
      <c r="UOZ2" s="66"/>
      <c r="UPA2" s="66"/>
      <c r="UPB2" s="66"/>
      <c r="UPC2" s="66"/>
      <c r="UPD2" s="66"/>
      <c r="UPE2" s="66"/>
      <c r="UPF2" s="66"/>
      <c r="UPG2" s="66"/>
      <c r="UPH2" s="66"/>
      <c r="UPI2" s="66"/>
      <c r="UPJ2" s="66"/>
      <c r="UPK2" s="66"/>
      <c r="UPL2" s="66"/>
      <c r="UPM2" s="66"/>
      <c r="UPN2" s="66"/>
      <c r="UPO2" s="66"/>
      <c r="UPP2" s="66"/>
      <c r="UPQ2" s="66"/>
      <c r="UPR2" s="66"/>
      <c r="UPS2" s="66"/>
      <c r="UPT2" s="66"/>
      <c r="UPU2" s="66"/>
      <c r="UPV2" s="66"/>
      <c r="UPW2" s="66"/>
      <c r="UPX2" s="66"/>
      <c r="UPY2" s="66"/>
      <c r="UPZ2" s="66"/>
      <c r="UQA2" s="66"/>
      <c r="UQB2" s="66"/>
      <c r="UQC2" s="66"/>
      <c r="UQD2" s="66"/>
      <c r="UQE2" s="66"/>
      <c r="UQF2" s="66"/>
      <c r="UQG2" s="66"/>
      <c r="UQH2" s="66"/>
      <c r="UQI2" s="66"/>
      <c r="UQJ2" s="66"/>
      <c r="UQK2" s="66"/>
      <c r="UQL2" s="66"/>
      <c r="UQM2" s="66"/>
      <c r="UQN2" s="66"/>
      <c r="UQO2" s="66"/>
      <c r="UQP2" s="66"/>
      <c r="UQQ2" s="66"/>
      <c r="UQR2" s="66"/>
      <c r="UQS2" s="66"/>
      <c r="UQT2" s="66"/>
      <c r="UQU2" s="66"/>
      <c r="UQV2" s="66"/>
      <c r="UQW2" s="66"/>
      <c r="UQX2" s="66"/>
      <c r="UQY2" s="66"/>
      <c r="UQZ2" s="66"/>
      <c r="URA2" s="66"/>
      <c r="URB2" s="66"/>
      <c r="URC2" s="66"/>
      <c r="URD2" s="66"/>
      <c r="URE2" s="66"/>
      <c r="URF2" s="66"/>
      <c r="URG2" s="66"/>
      <c r="URH2" s="66"/>
      <c r="URI2" s="66"/>
      <c r="URJ2" s="66"/>
      <c r="URK2" s="66"/>
      <c r="URL2" s="66"/>
      <c r="URM2" s="66"/>
      <c r="URN2" s="66"/>
      <c r="URO2" s="66"/>
      <c r="URP2" s="66"/>
      <c r="URQ2" s="66"/>
      <c r="URR2" s="66"/>
      <c r="URS2" s="66"/>
      <c r="URT2" s="66"/>
      <c r="URU2" s="66"/>
      <c r="URV2" s="66"/>
      <c r="URW2" s="66"/>
      <c r="URX2" s="66"/>
      <c r="URY2" s="66"/>
      <c r="URZ2" s="66"/>
      <c r="USA2" s="66"/>
      <c r="USB2" s="66"/>
      <c r="USC2" s="66"/>
      <c r="USD2" s="66"/>
      <c r="USE2" s="66"/>
      <c r="USF2" s="66"/>
      <c r="USG2" s="66"/>
      <c r="USH2" s="66"/>
      <c r="USI2" s="66"/>
      <c r="USJ2" s="66"/>
      <c r="USK2" s="66"/>
      <c r="USL2" s="66"/>
      <c r="USM2" s="66"/>
      <c r="USN2" s="66"/>
      <c r="USO2" s="66"/>
      <c r="USP2" s="66"/>
      <c r="USQ2" s="66"/>
      <c r="USR2" s="66"/>
      <c r="USS2" s="66"/>
      <c r="UST2" s="66"/>
      <c r="USU2" s="66"/>
      <c r="USV2" s="66"/>
      <c r="USW2" s="66"/>
      <c r="USX2" s="66"/>
      <c r="USY2" s="66"/>
      <c r="USZ2" s="66"/>
      <c r="UTA2" s="66"/>
      <c r="UTB2" s="66"/>
      <c r="UTC2" s="66"/>
      <c r="UTD2" s="66"/>
      <c r="UTE2" s="66"/>
      <c r="UTF2" s="66"/>
      <c r="UTG2" s="66"/>
      <c r="UTH2" s="66"/>
      <c r="UTI2" s="66"/>
      <c r="UTJ2" s="66"/>
      <c r="UTK2" s="66"/>
      <c r="UTL2" s="66"/>
      <c r="UTM2" s="66"/>
      <c r="UTN2" s="66"/>
      <c r="UTO2" s="66"/>
      <c r="UTP2" s="66"/>
      <c r="UTQ2" s="66"/>
      <c r="UTR2" s="66"/>
      <c r="UTS2" s="66"/>
      <c r="UTT2" s="66"/>
      <c r="UTU2" s="66"/>
      <c r="UTV2" s="66"/>
      <c r="UTW2" s="66"/>
      <c r="UTX2" s="66"/>
      <c r="UTY2" s="66"/>
      <c r="UTZ2" s="66"/>
      <c r="UUA2" s="66"/>
      <c r="UUB2" s="66"/>
      <c r="UUC2" s="66"/>
      <c r="UUD2" s="66"/>
      <c r="UUE2" s="66"/>
      <c r="UUF2" s="66"/>
      <c r="UUG2" s="66"/>
      <c r="UUH2" s="66"/>
      <c r="UUI2" s="66"/>
      <c r="UUJ2" s="66"/>
      <c r="UUK2" s="66"/>
      <c r="UUL2" s="66"/>
      <c r="UUM2" s="66"/>
      <c r="UUN2" s="66"/>
      <c r="UUO2" s="66"/>
      <c r="UUP2" s="66"/>
      <c r="UUQ2" s="66"/>
      <c r="UUR2" s="66"/>
      <c r="UUS2" s="66"/>
      <c r="UUT2" s="66"/>
      <c r="UUU2" s="66"/>
      <c r="UUV2" s="66"/>
      <c r="UUW2" s="66"/>
      <c r="UUX2" s="66"/>
      <c r="UUY2" s="66"/>
      <c r="UUZ2" s="66"/>
      <c r="UVA2" s="66"/>
      <c r="UVB2" s="66"/>
      <c r="UVC2" s="66"/>
      <c r="UVD2" s="66"/>
      <c r="UVE2" s="66"/>
      <c r="UVF2" s="66"/>
      <c r="UVG2" s="66"/>
      <c r="UVH2" s="66"/>
      <c r="UVI2" s="66"/>
      <c r="UVJ2" s="66"/>
      <c r="UVK2" s="66"/>
      <c r="UVL2" s="66"/>
      <c r="UVM2" s="66"/>
      <c r="UVN2" s="66"/>
      <c r="UVO2" s="66"/>
      <c r="UVP2" s="66"/>
      <c r="UVQ2" s="66"/>
      <c r="UVR2" s="66"/>
      <c r="UVS2" s="66"/>
      <c r="UVT2" s="66"/>
      <c r="UVU2" s="66"/>
      <c r="UVV2" s="66"/>
      <c r="UVW2" s="66"/>
      <c r="UVX2" s="66"/>
      <c r="UVY2" s="66"/>
      <c r="UVZ2" s="66"/>
      <c r="UWA2" s="66"/>
      <c r="UWB2" s="66"/>
      <c r="UWC2" s="66"/>
      <c r="UWD2" s="66"/>
      <c r="UWE2" s="66"/>
      <c r="UWF2" s="66"/>
      <c r="UWG2" s="66"/>
      <c r="UWH2" s="66"/>
      <c r="UWI2" s="66"/>
      <c r="UWJ2" s="66"/>
      <c r="UWK2" s="66"/>
      <c r="UWL2" s="66"/>
      <c r="UWM2" s="66"/>
      <c r="UWN2" s="66"/>
      <c r="UWO2" s="66"/>
      <c r="UWP2" s="66"/>
      <c r="UWQ2" s="66"/>
      <c r="UWR2" s="66"/>
      <c r="UWS2" s="66"/>
      <c r="UWT2" s="66"/>
      <c r="UWU2" s="66"/>
      <c r="UWV2" s="66"/>
      <c r="UWW2" s="66"/>
      <c r="UWX2" s="66"/>
      <c r="UWY2" s="66"/>
      <c r="UWZ2" s="66"/>
      <c r="UXA2" s="66"/>
      <c r="UXB2" s="66"/>
      <c r="UXC2" s="66"/>
      <c r="UXD2" s="66"/>
      <c r="UXE2" s="66"/>
      <c r="UXF2" s="66"/>
      <c r="UXG2" s="66"/>
      <c r="UXH2" s="66"/>
      <c r="UXI2" s="66"/>
      <c r="UXJ2" s="66"/>
      <c r="UXK2" s="66"/>
      <c r="UXL2" s="66"/>
      <c r="UXM2" s="66"/>
      <c r="UXN2" s="66"/>
      <c r="UXO2" s="66"/>
      <c r="UXP2" s="66"/>
      <c r="UXQ2" s="66"/>
      <c r="UXR2" s="66"/>
      <c r="UXS2" s="66"/>
      <c r="UXT2" s="66"/>
      <c r="UXU2" s="66"/>
      <c r="UXV2" s="66"/>
      <c r="UXW2" s="66"/>
      <c r="UXX2" s="66"/>
      <c r="UXY2" s="66"/>
      <c r="UXZ2" s="66"/>
      <c r="UYA2" s="66"/>
      <c r="UYB2" s="66"/>
      <c r="UYC2" s="66"/>
      <c r="UYD2" s="66"/>
      <c r="UYE2" s="66"/>
      <c r="UYF2" s="66"/>
      <c r="UYG2" s="66"/>
      <c r="UYH2" s="66"/>
      <c r="UYI2" s="66"/>
      <c r="UYJ2" s="66"/>
      <c r="UYK2" s="66"/>
      <c r="UYL2" s="66"/>
      <c r="UYM2" s="66"/>
      <c r="UYN2" s="66"/>
      <c r="UYO2" s="66"/>
      <c r="UYP2" s="66"/>
      <c r="UYQ2" s="66"/>
      <c r="UYR2" s="66"/>
      <c r="UYS2" s="66"/>
      <c r="UYT2" s="66"/>
      <c r="UYU2" s="66"/>
      <c r="UYV2" s="66"/>
      <c r="UYW2" s="66"/>
      <c r="UYX2" s="66"/>
      <c r="UYY2" s="66"/>
      <c r="UYZ2" s="66"/>
      <c r="UZA2" s="66"/>
      <c r="UZB2" s="66"/>
      <c r="UZC2" s="66"/>
      <c r="UZD2" s="66"/>
      <c r="UZE2" s="66"/>
      <c r="UZF2" s="66"/>
      <c r="UZG2" s="66"/>
      <c r="UZH2" s="66"/>
      <c r="UZI2" s="66"/>
      <c r="UZJ2" s="66"/>
      <c r="UZK2" s="66"/>
      <c r="UZL2" s="66"/>
      <c r="UZM2" s="66"/>
      <c r="UZN2" s="66"/>
      <c r="UZO2" s="66"/>
      <c r="UZP2" s="66"/>
      <c r="UZQ2" s="66"/>
      <c r="UZR2" s="66"/>
      <c r="UZS2" s="66"/>
      <c r="UZT2" s="66"/>
      <c r="UZU2" s="66"/>
      <c r="UZV2" s="66"/>
      <c r="UZW2" s="66"/>
      <c r="UZX2" s="66"/>
      <c r="UZY2" s="66"/>
      <c r="UZZ2" s="66"/>
      <c r="VAA2" s="66"/>
      <c r="VAB2" s="66"/>
      <c r="VAC2" s="66"/>
      <c r="VAD2" s="66"/>
      <c r="VAE2" s="66"/>
      <c r="VAF2" s="66"/>
      <c r="VAG2" s="66"/>
      <c r="VAH2" s="66"/>
      <c r="VAI2" s="66"/>
      <c r="VAJ2" s="66"/>
      <c r="VAK2" s="66"/>
      <c r="VAL2" s="66"/>
      <c r="VAM2" s="66"/>
      <c r="VAN2" s="66"/>
      <c r="VAO2" s="66"/>
      <c r="VAP2" s="66"/>
      <c r="VAQ2" s="66"/>
      <c r="VAR2" s="66"/>
      <c r="VAS2" s="66"/>
      <c r="VAT2" s="66"/>
      <c r="VAU2" s="66"/>
      <c r="VAV2" s="66"/>
      <c r="VAW2" s="66"/>
      <c r="VAX2" s="66"/>
      <c r="VAY2" s="66"/>
      <c r="VAZ2" s="66"/>
      <c r="VBA2" s="66"/>
      <c r="VBB2" s="66"/>
      <c r="VBC2" s="66"/>
      <c r="VBD2" s="66"/>
      <c r="VBE2" s="66"/>
      <c r="VBF2" s="66"/>
      <c r="VBG2" s="66"/>
      <c r="VBH2" s="66"/>
      <c r="VBI2" s="66"/>
      <c r="VBJ2" s="66"/>
      <c r="VBK2" s="66"/>
      <c r="VBL2" s="66"/>
      <c r="VBM2" s="66"/>
      <c r="VBN2" s="66"/>
      <c r="VBO2" s="66"/>
      <c r="VBP2" s="66"/>
      <c r="VBQ2" s="66"/>
      <c r="VBR2" s="66"/>
      <c r="VBS2" s="66"/>
      <c r="VBT2" s="66"/>
      <c r="VBU2" s="66"/>
      <c r="VBV2" s="66"/>
      <c r="VBW2" s="66"/>
      <c r="VBX2" s="66"/>
      <c r="VBY2" s="66"/>
      <c r="VBZ2" s="66"/>
      <c r="VCA2" s="66"/>
      <c r="VCB2" s="66"/>
      <c r="VCC2" s="66"/>
      <c r="VCD2" s="66"/>
      <c r="VCE2" s="66"/>
      <c r="VCF2" s="66"/>
      <c r="VCG2" s="66"/>
      <c r="VCH2" s="66"/>
      <c r="VCI2" s="66"/>
      <c r="VCJ2" s="66"/>
      <c r="VCK2" s="66"/>
      <c r="VCL2" s="66"/>
      <c r="VCM2" s="66"/>
      <c r="VCN2" s="66"/>
      <c r="VCO2" s="66"/>
      <c r="VCP2" s="66"/>
      <c r="VCQ2" s="66"/>
      <c r="VCR2" s="66"/>
      <c r="VCS2" s="66"/>
      <c r="VCT2" s="66"/>
      <c r="VCU2" s="66"/>
      <c r="VCV2" s="66"/>
      <c r="VCW2" s="66"/>
      <c r="VCX2" s="66"/>
      <c r="VCY2" s="66"/>
      <c r="VCZ2" s="66"/>
      <c r="VDA2" s="66"/>
      <c r="VDB2" s="66"/>
      <c r="VDC2" s="66"/>
      <c r="VDD2" s="66"/>
      <c r="VDE2" s="66"/>
      <c r="VDF2" s="66"/>
      <c r="VDG2" s="66"/>
      <c r="VDH2" s="66"/>
      <c r="VDI2" s="66"/>
      <c r="VDJ2" s="66"/>
      <c r="VDK2" s="66"/>
      <c r="VDL2" s="66"/>
      <c r="VDM2" s="66"/>
      <c r="VDN2" s="66"/>
      <c r="VDO2" s="66"/>
      <c r="VDP2" s="66"/>
      <c r="VDQ2" s="66"/>
      <c r="VDR2" s="66"/>
      <c r="VDS2" s="66"/>
      <c r="VDT2" s="66"/>
      <c r="VDU2" s="66"/>
      <c r="VDV2" s="66"/>
      <c r="VDW2" s="66"/>
      <c r="VDX2" s="66"/>
      <c r="VDY2" s="66"/>
      <c r="VDZ2" s="66"/>
      <c r="VEA2" s="66"/>
      <c r="VEB2" s="66"/>
      <c r="VEC2" s="66"/>
      <c r="VED2" s="66"/>
      <c r="VEE2" s="66"/>
      <c r="VEF2" s="66"/>
      <c r="VEG2" s="66"/>
      <c r="VEH2" s="66"/>
      <c r="VEI2" s="66"/>
      <c r="VEJ2" s="66"/>
      <c r="VEK2" s="66"/>
      <c r="VEL2" s="66"/>
      <c r="VEM2" s="66"/>
      <c r="VEN2" s="66"/>
      <c r="VEO2" s="66"/>
      <c r="VEP2" s="66"/>
      <c r="VEQ2" s="66"/>
      <c r="VER2" s="66"/>
      <c r="VES2" s="66"/>
      <c r="VET2" s="66"/>
      <c r="VEU2" s="66"/>
      <c r="VEV2" s="66"/>
      <c r="VEW2" s="66"/>
      <c r="VEX2" s="66"/>
      <c r="VEY2" s="66"/>
      <c r="VEZ2" s="66"/>
      <c r="VFA2" s="66"/>
      <c r="VFB2" s="66"/>
      <c r="VFC2" s="66"/>
      <c r="VFD2" s="66"/>
      <c r="VFE2" s="66"/>
      <c r="VFF2" s="66"/>
      <c r="VFG2" s="66"/>
      <c r="VFH2" s="66"/>
      <c r="VFI2" s="66"/>
      <c r="VFJ2" s="66"/>
      <c r="VFK2" s="66"/>
      <c r="VFL2" s="66"/>
      <c r="VFM2" s="66"/>
      <c r="VFN2" s="66"/>
      <c r="VFO2" s="66"/>
      <c r="VFP2" s="66"/>
      <c r="VFQ2" s="66"/>
      <c r="VFR2" s="66"/>
      <c r="VFS2" s="66"/>
      <c r="VFT2" s="66"/>
      <c r="VFU2" s="66"/>
      <c r="VFV2" s="66"/>
      <c r="VFW2" s="66"/>
      <c r="VFX2" s="66"/>
      <c r="VFY2" s="66"/>
      <c r="VFZ2" s="66"/>
      <c r="VGA2" s="66"/>
      <c r="VGB2" s="66"/>
      <c r="VGC2" s="66"/>
      <c r="VGD2" s="66"/>
      <c r="VGE2" s="66"/>
      <c r="VGF2" s="66"/>
      <c r="VGG2" s="66"/>
      <c r="VGH2" s="66"/>
      <c r="VGI2" s="66"/>
      <c r="VGJ2" s="66"/>
      <c r="VGK2" s="66"/>
      <c r="VGL2" s="66"/>
      <c r="VGM2" s="66"/>
      <c r="VGN2" s="66"/>
      <c r="VGO2" s="66"/>
      <c r="VGP2" s="66"/>
      <c r="VGQ2" s="66"/>
      <c r="VGR2" s="66"/>
      <c r="VGS2" s="66"/>
      <c r="VGT2" s="66"/>
      <c r="VGU2" s="66"/>
      <c r="VGV2" s="66"/>
      <c r="VGW2" s="66"/>
      <c r="VGX2" s="66"/>
      <c r="VGY2" s="66"/>
      <c r="VGZ2" s="66"/>
      <c r="VHA2" s="66"/>
      <c r="VHB2" s="66"/>
      <c r="VHC2" s="66"/>
      <c r="VHD2" s="66"/>
      <c r="VHE2" s="66"/>
      <c r="VHF2" s="66"/>
      <c r="VHG2" s="66"/>
      <c r="VHH2" s="66"/>
      <c r="VHI2" s="66"/>
      <c r="VHJ2" s="66"/>
      <c r="VHK2" s="66"/>
      <c r="VHL2" s="66"/>
      <c r="VHM2" s="66"/>
      <c r="VHN2" s="66"/>
      <c r="VHO2" s="66"/>
      <c r="VHP2" s="66"/>
      <c r="VHQ2" s="66"/>
      <c r="VHR2" s="66"/>
      <c r="VHS2" s="66"/>
      <c r="VHT2" s="66"/>
      <c r="VHU2" s="66"/>
      <c r="VHV2" s="66"/>
      <c r="VHW2" s="66"/>
      <c r="VHX2" s="66"/>
      <c r="VHY2" s="66"/>
      <c r="VHZ2" s="66"/>
      <c r="VIA2" s="66"/>
      <c r="VIB2" s="66"/>
      <c r="VIC2" s="66"/>
      <c r="VID2" s="66"/>
      <c r="VIE2" s="66"/>
      <c r="VIF2" s="66"/>
      <c r="VIG2" s="66"/>
      <c r="VIH2" s="66"/>
      <c r="VII2" s="66"/>
      <c r="VIJ2" s="66"/>
      <c r="VIK2" s="66"/>
      <c r="VIL2" s="66"/>
      <c r="VIM2" s="66"/>
      <c r="VIN2" s="66"/>
      <c r="VIO2" s="66"/>
      <c r="VIP2" s="66"/>
      <c r="VIQ2" s="66"/>
      <c r="VIR2" s="66"/>
      <c r="VIS2" s="66"/>
      <c r="VIT2" s="66"/>
      <c r="VIU2" s="66"/>
      <c r="VIV2" s="66"/>
      <c r="VIW2" s="66"/>
      <c r="VIX2" s="66"/>
      <c r="VIY2" s="66"/>
      <c r="VIZ2" s="66"/>
      <c r="VJA2" s="66"/>
      <c r="VJB2" s="66"/>
      <c r="VJC2" s="66"/>
      <c r="VJD2" s="66"/>
      <c r="VJE2" s="66"/>
      <c r="VJF2" s="66"/>
      <c r="VJG2" s="66"/>
      <c r="VJH2" s="66"/>
      <c r="VJI2" s="66"/>
      <c r="VJJ2" s="66"/>
      <c r="VJK2" s="66"/>
      <c r="VJL2" s="66"/>
      <c r="VJM2" s="66"/>
      <c r="VJN2" s="66"/>
      <c r="VJO2" s="66"/>
      <c r="VJP2" s="66"/>
      <c r="VJQ2" s="66"/>
      <c r="VJR2" s="66"/>
      <c r="VJS2" s="66"/>
      <c r="VJT2" s="66"/>
      <c r="VJU2" s="66"/>
      <c r="VJV2" s="66"/>
      <c r="VJW2" s="66"/>
      <c r="VJX2" s="66"/>
      <c r="VJY2" s="66"/>
      <c r="VJZ2" s="66"/>
      <c r="VKA2" s="66"/>
      <c r="VKB2" s="66"/>
      <c r="VKC2" s="66"/>
      <c r="VKD2" s="66"/>
      <c r="VKE2" s="66"/>
      <c r="VKF2" s="66"/>
      <c r="VKG2" s="66"/>
      <c r="VKH2" s="66"/>
      <c r="VKI2" s="66"/>
      <c r="VKJ2" s="66"/>
      <c r="VKK2" s="66"/>
      <c r="VKL2" s="66"/>
      <c r="VKM2" s="66"/>
      <c r="VKN2" s="66"/>
      <c r="VKO2" s="66"/>
      <c r="VKP2" s="66"/>
      <c r="VKQ2" s="66"/>
      <c r="VKR2" s="66"/>
      <c r="VKS2" s="66"/>
      <c r="VKT2" s="66"/>
      <c r="VKU2" s="66"/>
      <c r="VKV2" s="66"/>
      <c r="VKW2" s="66"/>
      <c r="VKX2" s="66"/>
      <c r="VKY2" s="66"/>
      <c r="VKZ2" s="66"/>
      <c r="VLA2" s="66"/>
      <c r="VLB2" s="66"/>
      <c r="VLC2" s="66"/>
      <c r="VLD2" s="66"/>
      <c r="VLE2" s="66"/>
      <c r="VLF2" s="66"/>
      <c r="VLG2" s="66"/>
      <c r="VLH2" s="66"/>
      <c r="VLI2" s="66"/>
      <c r="VLJ2" s="66"/>
      <c r="VLK2" s="66"/>
      <c r="VLL2" s="66"/>
      <c r="VLM2" s="66"/>
      <c r="VLN2" s="66"/>
      <c r="VLO2" s="66"/>
      <c r="VLP2" s="66"/>
      <c r="VLQ2" s="66"/>
      <c r="VLR2" s="66"/>
      <c r="VLS2" s="66"/>
      <c r="VLT2" s="66"/>
      <c r="VLU2" s="66"/>
      <c r="VLV2" s="66"/>
      <c r="VLW2" s="66"/>
      <c r="VLX2" s="66"/>
      <c r="VLY2" s="66"/>
      <c r="VLZ2" s="66"/>
      <c r="VMA2" s="66"/>
      <c r="VMB2" s="66"/>
      <c r="VMC2" s="66"/>
      <c r="VMD2" s="66"/>
      <c r="VME2" s="66"/>
      <c r="VMF2" s="66"/>
      <c r="VMG2" s="66"/>
      <c r="VMH2" s="66"/>
      <c r="VMI2" s="66"/>
      <c r="VMJ2" s="66"/>
      <c r="VMK2" s="66"/>
      <c r="VML2" s="66"/>
      <c r="VMM2" s="66"/>
      <c r="VMN2" s="66"/>
      <c r="VMO2" s="66"/>
      <c r="VMP2" s="66"/>
      <c r="VMQ2" s="66"/>
      <c r="VMR2" s="66"/>
      <c r="VMS2" s="66"/>
      <c r="VMT2" s="66"/>
      <c r="VMU2" s="66"/>
      <c r="VMV2" s="66"/>
      <c r="VMW2" s="66"/>
      <c r="VMX2" s="66"/>
      <c r="VMY2" s="66"/>
      <c r="VMZ2" s="66"/>
      <c r="VNA2" s="66"/>
      <c r="VNB2" s="66"/>
      <c r="VNC2" s="66"/>
      <c r="VND2" s="66"/>
      <c r="VNE2" s="66"/>
      <c r="VNF2" s="66"/>
      <c r="VNG2" s="66"/>
      <c r="VNH2" s="66"/>
      <c r="VNI2" s="66"/>
      <c r="VNJ2" s="66"/>
      <c r="VNK2" s="66"/>
      <c r="VNL2" s="66"/>
      <c r="VNM2" s="66"/>
      <c r="VNN2" s="66"/>
      <c r="VNO2" s="66"/>
      <c r="VNP2" s="66"/>
      <c r="VNQ2" s="66"/>
      <c r="VNR2" s="66"/>
      <c r="VNS2" s="66"/>
      <c r="VNT2" s="66"/>
      <c r="VNU2" s="66"/>
      <c r="VNV2" s="66"/>
      <c r="VNW2" s="66"/>
      <c r="VNX2" s="66"/>
      <c r="VNY2" s="66"/>
      <c r="VNZ2" s="66"/>
      <c r="VOA2" s="66"/>
      <c r="VOB2" s="66"/>
      <c r="VOC2" s="66"/>
      <c r="VOD2" s="66"/>
      <c r="VOE2" s="66"/>
      <c r="VOF2" s="66"/>
      <c r="VOG2" s="66"/>
      <c r="VOH2" s="66"/>
      <c r="VOI2" s="66"/>
      <c r="VOJ2" s="66"/>
      <c r="VOK2" s="66"/>
      <c r="VOL2" s="66"/>
      <c r="VOM2" s="66"/>
      <c r="VON2" s="66"/>
      <c r="VOO2" s="66"/>
      <c r="VOP2" s="66"/>
      <c r="VOQ2" s="66"/>
      <c r="VOR2" s="66"/>
      <c r="VOS2" s="66"/>
      <c r="VOT2" s="66"/>
      <c r="VOU2" s="66"/>
      <c r="VOV2" s="66"/>
      <c r="VOW2" s="66"/>
      <c r="VOX2" s="66"/>
      <c r="VOY2" s="66"/>
      <c r="VOZ2" s="66"/>
      <c r="VPA2" s="66"/>
      <c r="VPB2" s="66"/>
      <c r="VPC2" s="66"/>
      <c r="VPD2" s="66"/>
      <c r="VPE2" s="66"/>
      <c r="VPF2" s="66"/>
      <c r="VPG2" s="66"/>
      <c r="VPH2" s="66"/>
      <c r="VPI2" s="66"/>
      <c r="VPJ2" s="66"/>
      <c r="VPK2" s="66"/>
      <c r="VPL2" s="66"/>
      <c r="VPM2" s="66"/>
      <c r="VPN2" s="66"/>
      <c r="VPO2" s="66"/>
      <c r="VPP2" s="66"/>
      <c r="VPQ2" s="66"/>
      <c r="VPR2" s="66"/>
      <c r="VPS2" s="66"/>
      <c r="VPT2" s="66"/>
      <c r="VPU2" s="66"/>
      <c r="VPV2" s="66"/>
      <c r="VPW2" s="66"/>
      <c r="VPX2" s="66"/>
      <c r="VPY2" s="66"/>
      <c r="VPZ2" s="66"/>
      <c r="VQA2" s="66"/>
      <c r="VQB2" s="66"/>
      <c r="VQC2" s="66"/>
      <c r="VQD2" s="66"/>
      <c r="VQE2" s="66"/>
      <c r="VQF2" s="66"/>
      <c r="VQG2" s="66"/>
      <c r="VQH2" s="66"/>
      <c r="VQI2" s="66"/>
      <c r="VQJ2" s="66"/>
      <c r="VQK2" s="66"/>
      <c r="VQL2" s="66"/>
      <c r="VQM2" s="66"/>
      <c r="VQN2" s="66"/>
      <c r="VQO2" s="66"/>
      <c r="VQP2" s="66"/>
      <c r="VQQ2" s="66"/>
      <c r="VQR2" s="66"/>
      <c r="VQS2" s="66"/>
      <c r="VQT2" s="66"/>
      <c r="VQU2" s="66"/>
      <c r="VQV2" s="66"/>
      <c r="VQW2" s="66"/>
      <c r="VQX2" s="66"/>
      <c r="VQY2" s="66"/>
      <c r="VQZ2" s="66"/>
      <c r="VRA2" s="66"/>
      <c r="VRB2" s="66"/>
      <c r="VRC2" s="66"/>
      <c r="VRD2" s="66"/>
      <c r="VRE2" s="66"/>
      <c r="VRF2" s="66"/>
      <c r="VRG2" s="66"/>
      <c r="VRH2" s="66"/>
      <c r="VRI2" s="66"/>
      <c r="VRJ2" s="66"/>
      <c r="VRK2" s="66"/>
      <c r="VRL2" s="66"/>
      <c r="VRM2" s="66"/>
      <c r="VRN2" s="66"/>
      <c r="VRO2" s="66"/>
      <c r="VRP2" s="66"/>
      <c r="VRQ2" s="66"/>
      <c r="VRR2" s="66"/>
      <c r="VRS2" s="66"/>
      <c r="VRT2" s="66"/>
      <c r="VRU2" s="66"/>
      <c r="VRV2" s="66"/>
      <c r="VRW2" s="66"/>
      <c r="VRX2" s="66"/>
      <c r="VRY2" s="66"/>
      <c r="VRZ2" s="66"/>
      <c r="VSA2" s="66"/>
      <c r="VSB2" s="66"/>
      <c r="VSC2" s="66"/>
      <c r="VSD2" s="66"/>
      <c r="VSE2" s="66"/>
      <c r="VSF2" s="66"/>
      <c r="VSG2" s="66"/>
      <c r="VSH2" s="66"/>
      <c r="VSI2" s="66"/>
      <c r="VSJ2" s="66"/>
      <c r="VSK2" s="66"/>
      <c r="VSL2" s="66"/>
      <c r="VSM2" s="66"/>
      <c r="VSN2" s="66"/>
      <c r="VSO2" s="66"/>
      <c r="VSP2" s="66"/>
      <c r="VSQ2" s="66"/>
      <c r="VSR2" s="66"/>
      <c r="VSS2" s="66"/>
      <c r="VST2" s="66"/>
      <c r="VSU2" s="66"/>
      <c r="VSV2" s="66"/>
      <c r="VSW2" s="66"/>
      <c r="VSX2" s="66"/>
      <c r="VSY2" s="66"/>
      <c r="VSZ2" s="66"/>
      <c r="VTA2" s="66"/>
      <c r="VTB2" s="66"/>
      <c r="VTC2" s="66"/>
      <c r="VTD2" s="66"/>
      <c r="VTE2" s="66"/>
      <c r="VTF2" s="66"/>
      <c r="VTG2" s="66"/>
      <c r="VTH2" s="66"/>
      <c r="VTI2" s="66"/>
      <c r="VTJ2" s="66"/>
      <c r="VTK2" s="66"/>
      <c r="VTL2" s="66"/>
      <c r="VTM2" s="66"/>
      <c r="VTN2" s="66"/>
      <c r="VTO2" s="66"/>
      <c r="VTP2" s="66"/>
      <c r="VTQ2" s="66"/>
      <c r="VTR2" s="66"/>
      <c r="VTS2" s="66"/>
      <c r="VTT2" s="66"/>
      <c r="VTU2" s="66"/>
      <c r="VTV2" s="66"/>
      <c r="VTW2" s="66"/>
      <c r="VTX2" s="66"/>
      <c r="VTY2" s="66"/>
      <c r="VTZ2" s="66"/>
      <c r="VUA2" s="66"/>
      <c r="VUB2" s="66"/>
      <c r="VUC2" s="66"/>
      <c r="VUD2" s="66"/>
      <c r="VUE2" s="66"/>
      <c r="VUF2" s="66"/>
      <c r="VUG2" s="66"/>
      <c r="VUH2" s="66"/>
      <c r="VUI2" s="66"/>
      <c r="VUJ2" s="66"/>
      <c r="VUK2" s="66"/>
      <c r="VUL2" s="66"/>
      <c r="VUM2" s="66"/>
      <c r="VUN2" s="66"/>
      <c r="VUO2" s="66"/>
      <c r="VUP2" s="66"/>
      <c r="VUQ2" s="66"/>
      <c r="VUR2" s="66"/>
      <c r="VUS2" s="66"/>
      <c r="VUT2" s="66"/>
      <c r="VUU2" s="66"/>
      <c r="VUV2" s="66"/>
      <c r="VUW2" s="66"/>
      <c r="VUX2" s="66"/>
      <c r="VUY2" s="66"/>
      <c r="VUZ2" s="66"/>
      <c r="VVA2" s="66"/>
      <c r="VVB2" s="66"/>
      <c r="VVC2" s="66"/>
      <c r="VVD2" s="66"/>
      <c r="VVE2" s="66"/>
      <c r="VVF2" s="66"/>
      <c r="VVG2" s="66"/>
      <c r="VVH2" s="66"/>
      <c r="VVI2" s="66"/>
      <c r="VVJ2" s="66"/>
      <c r="VVK2" s="66"/>
      <c r="VVL2" s="66"/>
      <c r="VVM2" s="66"/>
      <c r="VVN2" s="66"/>
      <c r="VVO2" s="66"/>
      <c r="VVP2" s="66"/>
      <c r="VVQ2" s="66"/>
      <c r="VVR2" s="66"/>
      <c r="VVS2" s="66"/>
      <c r="VVT2" s="66"/>
      <c r="VVU2" s="66"/>
      <c r="VVV2" s="66"/>
      <c r="VVW2" s="66"/>
      <c r="VVX2" s="66"/>
      <c r="VVY2" s="66"/>
      <c r="VVZ2" s="66"/>
      <c r="VWA2" s="66"/>
      <c r="VWB2" s="66"/>
      <c r="VWC2" s="66"/>
      <c r="VWD2" s="66"/>
      <c r="VWE2" s="66"/>
      <c r="VWF2" s="66"/>
      <c r="VWG2" s="66"/>
      <c r="VWH2" s="66"/>
      <c r="VWI2" s="66"/>
      <c r="VWJ2" s="66"/>
      <c r="VWK2" s="66"/>
      <c r="VWL2" s="66"/>
      <c r="VWM2" s="66"/>
      <c r="VWN2" s="66"/>
      <c r="VWO2" s="66"/>
      <c r="VWP2" s="66"/>
      <c r="VWQ2" s="66"/>
      <c r="VWR2" s="66"/>
      <c r="VWS2" s="66"/>
      <c r="VWT2" s="66"/>
      <c r="VWU2" s="66"/>
      <c r="VWV2" s="66"/>
      <c r="VWW2" s="66"/>
      <c r="VWX2" s="66"/>
      <c r="VWY2" s="66"/>
      <c r="VWZ2" s="66"/>
      <c r="VXA2" s="66"/>
      <c r="VXB2" s="66"/>
      <c r="VXC2" s="66"/>
      <c r="VXD2" s="66"/>
      <c r="VXE2" s="66"/>
      <c r="VXF2" s="66"/>
      <c r="VXG2" s="66"/>
      <c r="VXH2" s="66"/>
      <c r="VXI2" s="66"/>
      <c r="VXJ2" s="66"/>
      <c r="VXK2" s="66"/>
      <c r="VXL2" s="66"/>
      <c r="VXM2" s="66"/>
      <c r="VXN2" s="66"/>
      <c r="VXO2" s="66"/>
      <c r="VXP2" s="66"/>
      <c r="VXQ2" s="66"/>
      <c r="VXR2" s="66"/>
      <c r="VXS2" s="66"/>
      <c r="VXT2" s="66"/>
      <c r="VXU2" s="66"/>
      <c r="VXV2" s="66"/>
      <c r="VXW2" s="66"/>
      <c r="VXX2" s="66"/>
      <c r="VXY2" s="66"/>
      <c r="VXZ2" s="66"/>
      <c r="VYA2" s="66"/>
      <c r="VYB2" s="66"/>
      <c r="VYC2" s="66"/>
      <c r="VYD2" s="66"/>
      <c r="VYE2" s="66"/>
      <c r="VYF2" s="66"/>
      <c r="VYG2" s="66"/>
      <c r="VYH2" s="66"/>
      <c r="VYI2" s="66"/>
      <c r="VYJ2" s="66"/>
      <c r="VYK2" s="66"/>
      <c r="VYL2" s="66"/>
      <c r="VYM2" s="66"/>
      <c r="VYN2" s="66"/>
      <c r="VYO2" s="66"/>
      <c r="VYP2" s="66"/>
      <c r="VYQ2" s="66"/>
      <c r="VYR2" s="66"/>
      <c r="VYS2" s="66"/>
      <c r="VYT2" s="66"/>
      <c r="VYU2" s="66"/>
      <c r="VYV2" s="66"/>
      <c r="VYW2" s="66"/>
      <c r="VYX2" s="66"/>
      <c r="VYY2" s="66"/>
      <c r="VYZ2" s="66"/>
      <c r="VZA2" s="66"/>
      <c r="VZB2" s="66"/>
      <c r="VZC2" s="66"/>
      <c r="VZD2" s="66"/>
      <c r="VZE2" s="66"/>
      <c r="VZF2" s="66"/>
      <c r="VZG2" s="66"/>
      <c r="VZH2" s="66"/>
      <c r="VZI2" s="66"/>
      <c r="VZJ2" s="66"/>
      <c r="VZK2" s="66"/>
      <c r="VZL2" s="66"/>
      <c r="VZM2" s="66"/>
      <c r="VZN2" s="66"/>
      <c r="VZO2" s="66"/>
      <c r="VZP2" s="66"/>
      <c r="VZQ2" s="66"/>
      <c r="VZR2" s="66"/>
      <c r="VZS2" s="66"/>
      <c r="VZT2" s="66"/>
      <c r="VZU2" s="66"/>
      <c r="VZV2" s="66"/>
      <c r="VZW2" s="66"/>
      <c r="VZX2" s="66"/>
      <c r="VZY2" s="66"/>
      <c r="VZZ2" s="66"/>
      <c r="WAA2" s="66"/>
      <c r="WAB2" s="66"/>
      <c r="WAC2" s="66"/>
      <c r="WAD2" s="66"/>
      <c r="WAE2" s="66"/>
      <c r="WAF2" s="66"/>
      <c r="WAG2" s="66"/>
      <c r="WAH2" s="66"/>
      <c r="WAI2" s="66"/>
      <c r="WAJ2" s="66"/>
      <c r="WAK2" s="66"/>
      <c r="WAL2" s="66"/>
      <c r="WAM2" s="66"/>
      <c r="WAN2" s="66"/>
      <c r="WAO2" s="66"/>
      <c r="WAP2" s="66"/>
      <c r="WAQ2" s="66"/>
      <c r="WAR2" s="66"/>
      <c r="WAS2" s="66"/>
      <c r="WAT2" s="66"/>
      <c r="WAU2" s="66"/>
      <c r="WAV2" s="66"/>
      <c r="WAW2" s="66"/>
      <c r="WAX2" s="66"/>
      <c r="WAY2" s="66"/>
      <c r="WAZ2" s="66"/>
      <c r="WBA2" s="66"/>
      <c r="WBB2" s="66"/>
      <c r="WBC2" s="66"/>
      <c r="WBD2" s="66"/>
      <c r="WBE2" s="66"/>
      <c r="WBF2" s="66"/>
      <c r="WBG2" s="66"/>
      <c r="WBH2" s="66"/>
      <c r="WBI2" s="66"/>
      <c r="WBJ2" s="66"/>
      <c r="WBK2" s="66"/>
      <c r="WBL2" s="66"/>
      <c r="WBM2" s="66"/>
      <c r="WBN2" s="66"/>
      <c r="WBO2" s="66"/>
      <c r="WBP2" s="66"/>
      <c r="WBQ2" s="66"/>
      <c r="WBR2" s="66"/>
      <c r="WBS2" s="66"/>
      <c r="WBT2" s="66"/>
      <c r="WBU2" s="66"/>
      <c r="WBV2" s="66"/>
      <c r="WBW2" s="66"/>
      <c r="WBX2" s="66"/>
      <c r="WBY2" s="66"/>
      <c r="WBZ2" s="66"/>
      <c r="WCA2" s="66"/>
      <c r="WCB2" s="66"/>
      <c r="WCC2" s="66"/>
      <c r="WCD2" s="66"/>
      <c r="WCE2" s="66"/>
      <c r="WCF2" s="66"/>
      <c r="WCG2" s="66"/>
      <c r="WCH2" s="66"/>
      <c r="WCI2" s="66"/>
      <c r="WCJ2" s="66"/>
      <c r="WCK2" s="66"/>
      <c r="WCL2" s="66"/>
      <c r="WCM2" s="66"/>
      <c r="WCN2" s="66"/>
      <c r="WCO2" s="66"/>
      <c r="WCP2" s="66"/>
      <c r="WCQ2" s="66"/>
      <c r="WCR2" s="66"/>
      <c r="WCS2" s="66"/>
      <c r="WCT2" s="66"/>
      <c r="WCU2" s="66"/>
      <c r="WCV2" s="66"/>
      <c r="WCW2" s="66"/>
      <c r="WCX2" s="66"/>
      <c r="WCY2" s="66"/>
      <c r="WCZ2" s="66"/>
      <c r="WDA2" s="66"/>
      <c r="WDB2" s="66"/>
      <c r="WDC2" s="66"/>
      <c r="WDD2" s="66"/>
      <c r="WDE2" s="66"/>
      <c r="WDF2" s="66"/>
      <c r="WDG2" s="66"/>
      <c r="WDH2" s="66"/>
      <c r="WDI2" s="66"/>
      <c r="WDJ2" s="66"/>
      <c r="WDK2" s="66"/>
      <c r="WDL2" s="66"/>
      <c r="WDM2" s="66"/>
      <c r="WDN2" s="66"/>
      <c r="WDO2" s="66"/>
      <c r="WDP2" s="66"/>
      <c r="WDQ2" s="66"/>
      <c r="WDR2" s="66"/>
      <c r="WDS2" s="66"/>
      <c r="WDT2" s="66"/>
      <c r="WDU2" s="66"/>
      <c r="WDV2" s="66"/>
      <c r="WDW2" s="66"/>
      <c r="WDX2" s="66"/>
      <c r="WDY2" s="66"/>
      <c r="WDZ2" s="66"/>
      <c r="WEA2" s="66"/>
      <c r="WEB2" s="66"/>
      <c r="WEC2" s="66"/>
      <c r="WED2" s="66"/>
      <c r="WEE2" s="66"/>
      <c r="WEF2" s="66"/>
      <c r="WEG2" s="66"/>
      <c r="WEH2" s="66"/>
      <c r="WEI2" s="66"/>
      <c r="WEJ2" s="66"/>
      <c r="WEK2" s="66"/>
      <c r="WEL2" s="66"/>
      <c r="WEM2" s="66"/>
      <c r="WEN2" s="66"/>
      <c r="WEO2" s="66"/>
      <c r="WEP2" s="66"/>
      <c r="WEQ2" s="66"/>
      <c r="WER2" s="66"/>
      <c r="WES2" s="66"/>
      <c r="WET2" s="66"/>
      <c r="WEU2" s="66"/>
      <c r="WEV2" s="66"/>
      <c r="WEW2" s="66"/>
      <c r="WEX2" s="66"/>
      <c r="WEY2" s="66"/>
      <c r="WEZ2" s="66"/>
      <c r="WFA2" s="66"/>
      <c r="WFB2" s="66"/>
      <c r="WFC2" s="66"/>
      <c r="WFD2" s="66"/>
      <c r="WFE2" s="66"/>
      <c r="WFF2" s="66"/>
      <c r="WFG2" s="66"/>
      <c r="WFH2" s="66"/>
      <c r="WFI2" s="66"/>
      <c r="WFJ2" s="66"/>
      <c r="WFK2" s="66"/>
      <c r="WFL2" s="66"/>
      <c r="WFM2" s="66"/>
      <c r="WFN2" s="66"/>
      <c r="WFO2" s="66"/>
      <c r="WFP2" s="66"/>
      <c r="WFQ2" s="66"/>
      <c r="WFR2" s="66"/>
      <c r="WFS2" s="66"/>
      <c r="WFT2" s="66"/>
      <c r="WFU2" s="66"/>
      <c r="WFV2" s="66"/>
      <c r="WFW2" s="66"/>
      <c r="WFX2" s="66"/>
      <c r="WFY2" s="66"/>
      <c r="WFZ2" s="66"/>
      <c r="WGA2" s="66"/>
      <c r="WGB2" s="66"/>
      <c r="WGC2" s="66"/>
      <c r="WGD2" s="66"/>
      <c r="WGE2" s="66"/>
      <c r="WGF2" s="66"/>
      <c r="WGG2" s="66"/>
      <c r="WGH2" s="66"/>
      <c r="WGI2" s="66"/>
      <c r="WGJ2" s="66"/>
      <c r="WGK2" s="66"/>
      <c r="WGL2" s="66"/>
      <c r="WGM2" s="66"/>
      <c r="WGN2" s="66"/>
      <c r="WGO2" s="66"/>
      <c r="WGP2" s="66"/>
      <c r="WGQ2" s="66"/>
      <c r="WGR2" s="66"/>
      <c r="WGS2" s="66"/>
      <c r="WGT2" s="66"/>
      <c r="WGU2" s="66"/>
      <c r="WGV2" s="66"/>
      <c r="WGW2" s="66"/>
      <c r="WGX2" s="66"/>
      <c r="WGY2" s="66"/>
      <c r="WGZ2" s="66"/>
      <c r="WHA2" s="66"/>
      <c r="WHB2" s="66"/>
      <c r="WHC2" s="66"/>
      <c r="WHD2" s="66"/>
      <c r="WHE2" s="66"/>
      <c r="WHF2" s="66"/>
      <c r="WHG2" s="66"/>
      <c r="WHH2" s="66"/>
      <c r="WHI2" s="66"/>
      <c r="WHJ2" s="66"/>
      <c r="WHK2" s="66"/>
      <c r="WHL2" s="66"/>
      <c r="WHM2" s="66"/>
      <c r="WHN2" s="66"/>
      <c r="WHO2" s="66"/>
      <c r="WHP2" s="66"/>
      <c r="WHQ2" s="66"/>
      <c r="WHR2" s="66"/>
      <c r="WHS2" s="66"/>
      <c r="WHT2" s="66"/>
      <c r="WHU2" s="66"/>
      <c r="WHV2" s="66"/>
      <c r="WHW2" s="66"/>
      <c r="WHX2" s="66"/>
      <c r="WHY2" s="66"/>
      <c r="WHZ2" s="66"/>
      <c r="WIA2" s="66"/>
      <c r="WIB2" s="66"/>
      <c r="WIC2" s="66"/>
      <c r="WID2" s="66"/>
      <c r="WIE2" s="66"/>
      <c r="WIF2" s="66"/>
      <c r="WIG2" s="66"/>
      <c r="WIH2" s="66"/>
      <c r="WII2" s="66"/>
      <c r="WIJ2" s="66"/>
      <c r="WIK2" s="66"/>
      <c r="WIL2" s="66"/>
      <c r="WIM2" s="66"/>
      <c r="WIN2" s="66"/>
      <c r="WIO2" s="66"/>
      <c r="WIP2" s="66"/>
      <c r="WIQ2" s="66"/>
      <c r="WIR2" s="66"/>
      <c r="WIS2" s="66"/>
      <c r="WIT2" s="66"/>
      <c r="WIU2" s="66"/>
      <c r="WIV2" s="66"/>
      <c r="WIW2" s="66"/>
      <c r="WIX2" s="66"/>
      <c r="WIY2" s="66"/>
      <c r="WIZ2" s="66"/>
      <c r="WJA2" s="66"/>
      <c r="WJB2" s="66"/>
      <c r="WJC2" s="66"/>
      <c r="WJD2" s="66"/>
      <c r="WJE2" s="66"/>
      <c r="WJF2" s="66"/>
      <c r="WJG2" s="66"/>
      <c r="WJH2" s="66"/>
      <c r="WJI2" s="66"/>
      <c r="WJJ2" s="66"/>
      <c r="WJK2" s="66"/>
      <c r="WJL2" s="66"/>
      <c r="WJM2" s="66"/>
      <c r="WJN2" s="66"/>
      <c r="WJO2" s="66"/>
      <c r="WJP2" s="66"/>
      <c r="WJQ2" s="66"/>
      <c r="WJR2" s="66"/>
      <c r="WJS2" s="66"/>
      <c r="WJT2" s="66"/>
      <c r="WJU2" s="66"/>
      <c r="WJV2" s="66"/>
      <c r="WJW2" s="66"/>
      <c r="WJX2" s="66"/>
      <c r="WJY2" s="66"/>
      <c r="WJZ2" s="66"/>
      <c r="WKA2" s="66"/>
      <c r="WKB2" s="66"/>
      <c r="WKC2" s="66"/>
      <c r="WKD2" s="66"/>
      <c r="WKE2" s="66"/>
      <c r="WKF2" s="66"/>
      <c r="WKG2" s="66"/>
      <c r="WKH2" s="66"/>
      <c r="WKI2" s="66"/>
      <c r="WKJ2" s="66"/>
      <c r="WKK2" s="66"/>
      <c r="WKL2" s="66"/>
      <c r="WKM2" s="66"/>
      <c r="WKN2" s="66"/>
      <c r="WKO2" s="66"/>
      <c r="WKP2" s="66"/>
      <c r="WKQ2" s="66"/>
      <c r="WKR2" s="66"/>
      <c r="WKS2" s="66"/>
      <c r="WKT2" s="66"/>
      <c r="WKU2" s="66"/>
      <c r="WKV2" s="66"/>
      <c r="WKW2" s="66"/>
      <c r="WKX2" s="66"/>
      <c r="WKY2" s="66"/>
      <c r="WKZ2" s="66"/>
      <c r="WLA2" s="66"/>
      <c r="WLB2" s="66"/>
      <c r="WLC2" s="66"/>
      <c r="WLD2" s="66"/>
      <c r="WLE2" s="66"/>
      <c r="WLF2" s="66"/>
      <c r="WLG2" s="66"/>
      <c r="WLH2" s="66"/>
      <c r="WLI2" s="66"/>
      <c r="WLJ2" s="66"/>
      <c r="WLK2" s="66"/>
      <c r="WLL2" s="66"/>
      <c r="WLM2" s="66"/>
      <c r="WLN2" s="66"/>
      <c r="WLO2" s="66"/>
      <c r="WLP2" s="66"/>
      <c r="WLQ2" s="66"/>
      <c r="WLR2" s="66"/>
      <c r="WLS2" s="66"/>
      <c r="WLT2" s="66"/>
      <c r="WLU2" s="66"/>
      <c r="WLV2" s="66"/>
      <c r="WLW2" s="66"/>
      <c r="WLX2" s="66"/>
      <c r="WLY2" s="66"/>
      <c r="WLZ2" s="66"/>
      <c r="WMA2" s="66"/>
      <c r="WMB2" s="66"/>
      <c r="WMC2" s="66"/>
      <c r="WMD2" s="66"/>
      <c r="WME2" s="66"/>
      <c r="WMF2" s="66"/>
      <c r="WMG2" s="66"/>
      <c r="WMH2" s="66"/>
      <c r="WMI2" s="66"/>
      <c r="WMJ2" s="66"/>
      <c r="WMK2" s="66"/>
      <c r="WML2" s="66"/>
      <c r="WMM2" s="66"/>
      <c r="WMN2" s="66"/>
      <c r="WMO2" s="66"/>
      <c r="WMP2" s="66"/>
      <c r="WMQ2" s="66"/>
      <c r="WMR2" s="66"/>
      <c r="WMS2" s="66"/>
      <c r="WMT2" s="66"/>
      <c r="WMU2" s="66"/>
      <c r="WMV2" s="66"/>
      <c r="WMW2" s="66"/>
      <c r="WMX2" s="66"/>
      <c r="WMY2" s="66"/>
      <c r="WMZ2" s="66"/>
      <c r="WNA2" s="66"/>
      <c r="WNB2" s="66"/>
      <c r="WNC2" s="66"/>
      <c r="WND2" s="66"/>
      <c r="WNE2" s="66"/>
      <c r="WNF2" s="66"/>
      <c r="WNG2" s="66"/>
      <c r="WNH2" s="66"/>
      <c r="WNI2" s="66"/>
      <c r="WNJ2" s="66"/>
      <c r="WNK2" s="66"/>
      <c r="WNL2" s="66"/>
      <c r="WNM2" s="66"/>
      <c r="WNN2" s="66"/>
      <c r="WNO2" s="66"/>
      <c r="WNP2" s="66"/>
      <c r="WNQ2" s="66"/>
      <c r="WNR2" s="66"/>
      <c r="WNS2" s="66"/>
      <c r="WNT2" s="66"/>
      <c r="WNU2" s="66"/>
      <c r="WNV2" s="66"/>
      <c r="WNW2" s="66"/>
      <c r="WNX2" s="66"/>
      <c r="WNY2" s="66"/>
      <c r="WNZ2" s="66"/>
      <c r="WOA2" s="66"/>
      <c r="WOB2" s="66"/>
      <c r="WOC2" s="66"/>
      <c r="WOD2" s="66"/>
      <c r="WOE2" s="66"/>
      <c r="WOF2" s="66"/>
      <c r="WOG2" s="66"/>
      <c r="WOH2" s="66"/>
      <c r="WOI2" s="66"/>
      <c r="WOJ2" s="66"/>
      <c r="WOK2" s="66"/>
      <c r="WOL2" s="66"/>
      <c r="WOM2" s="66"/>
      <c r="WON2" s="66"/>
      <c r="WOO2" s="66"/>
      <c r="WOP2" s="66"/>
      <c r="WOQ2" s="66"/>
      <c r="WOR2" s="66"/>
      <c r="WOS2" s="66"/>
      <c r="WOT2" s="66"/>
      <c r="WOU2" s="66"/>
      <c r="WOV2" s="66"/>
      <c r="WOW2" s="66"/>
      <c r="WOX2" s="66"/>
      <c r="WOY2" s="66"/>
      <c r="WOZ2" s="66"/>
      <c r="WPA2" s="66"/>
      <c r="WPB2" s="66"/>
      <c r="WPC2" s="66"/>
      <c r="WPD2" s="66"/>
      <c r="WPE2" s="66"/>
      <c r="WPF2" s="66"/>
      <c r="WPG2" s="66"/>
      <c r="WPH2" s="66"/>
      <c r="WPI2" s="66"/>
      <c r="WPJ2" s="66"/>
      <c r="WPK2" s="66"/>
      <c r="WPL2" s="66"/>
      <c r="WPM2" s="66"/>
      <c r="WPN2" s="66"/>
      <c r="WPO2" s="66"/>
      <c r="WPP2" s="66"/>
      <c r="WPQ2" s="66"/>
      <c r="WPR2" s="66"/>
      <c r="WPS2" s="66"/>
      <c r="WPT2" s="66"/>
      <c r="WPU2" s="66"/>
      <c r="WPV2" s="66"/>
      <c r="WPW2" s="66"/>
      <c r="WPX2" s="66"/>
      <c r="WPY2" s="66"/>
      <c r="WPZ2" s="66"/>
      <c r="WQA2" s="66"/>
      <c r="WQB2" s="66"/>
      <c r="WQC2" s="66"/>
      <c r="WQD2" s="66"/>
      <c r="WQE2" s="66"/>
      <c r="WQF2" s="66"/>
      <c r="WQG2" s="66"/>
      <c r="WQH2" s="66"/>
      <c r="WQI2" s="66"/>
      <c r="WQJ2" s="66"/>
      <c r="WQK2" s="66"/>
      <c r="WQL2" s="66"/>
      <c r="WQM2" s="66"/>
      <c r="WQN2" s="66"/>
      <c r="WQO2" s="66"/>
      <c r="WQP2" s="66"/>
      <c r="WQQ2" s="66"/>
      <c r="WQR2" s="66"/>
      <c r="WQS2" s="66"/>
      <c r="WQT2" s="66"/>
      <c r="WQU2" s="66"/>
      <c r="WQV2" s="66"/>
      <c r="WQW2" s="66"/>
      <c r="WQX2" s="66"/>
      <c r="WQY2" s="66"/>
      <c r="WQZ2" s="66"/>
      <c r="WRA2" s="66"/>
      <c r="WRB2" s="66"/>
      <c r="WRC2" s="66"/>
      <c r="WRD2" s="66"/>
      <c r="WRE2" s="66"/>
      <c r="WRF2" s="66"/>
      <c r="WRG2" s="66"/>
      <c r="WRH2" s="66"/>
      <c r="WRI2" s="66"/>
      <c r="WRJ2" s="66"/>
      <c r="WRK2" s="66"/>
      <c r="WRL2" s="66"/>
      <c r="WRM2" s="66"/>
      <c r="WRN2" s="66"/>
      <c r="WRO2" s="66"/>
      <c r="WRP2" s="66"/>
      <c r="WRQ2" s="66"/>
      <c r="WRR2" s="66"/>
      <c r="WRS2" s="66"/>
      <c r="WRT2" s="66"/>
      <c r="WRU2" s="66"/>
      <c r="WRV2" s="66"/>
      <c r="WRW2" s="66"/>
      <c r="WRX2" s="66"/>
      <c r="WRY2" s="66"/>
      <c r="WRZ2" s="66"/>
      <c r="WSA2" s="66"/>
      <c r="WSB2" s="66"/>
      <c r="WSC2" s="66"/>
      <c r="WSD2" s="66"/>
      <c r="WSE2" s="66"/>
      <c r="WSF2" s="66"/>
      <c r="WSG2" s="66"/>
      <c r="WSH2" s="66"/>
      <c r="WSI2" s="66"/>
      <c r="WSJ2" s="66"/>
      <c r="WSK2" s="66"/>
      <c r="WSL2" s="66"/>
      <c r="WSM2" s="66"/>
      <c r="WSN2" s="66"/>
      <c r="WSO2" s="66"/>
      <c r="WSP2" s="66"/>
      <c r="WSQ2" s="66"/>
      <c r="WSR2" s="66"/>
      <c r="WSS2" s="66"/>
      <c r="WST2" s="66"/>
      <c r="WSU2" s="66"/>
      <c r="WSV2" s="66"/>
      <c r="WSW2" s="66"/>
      <c r="WSX2" s="66"/>
      <c r="WSY2" s="66"/>
      <c r="WSZ2" s="66"/>
      <c r="WTA2" s="66"/>
      <c r="WTB2" s="66"/>
      <c r="WTC2" s="66"/>
      <c r="WTD2" s="66"/>
      <c r="WTE2" s="66"/>
      <c r="WTF2" s="66"/>
      <c r="WTG2" s="66"/>
      <c r="WTH2" s="66"/>
      <c r="WTI2" s="66"/>
      <c r="WTJ2" s="66"/>
      <c r="WTK2" s="66"/>
      <c r="WTL2" s="66"/>
      <c r="WTM2" s="66"/>
      <c r="WTN2" s="66"/>
      <c r="WTO2" s="66"/>
      <c r="WTP2" s="66"/>
      <c r="WTQ2" s="66"/>
      <c r="WTR2" s="66"/>
      <c r="WTS2" s="66"/>
      <c r="WTT2" s="66"/>
      <c r="WTU2" s="66"/>
      <c r="WTV2" s="66"/>
      <c r="WTW2" s="66"/>
      <c r="WTX2" s="66"/>
      <c r="WTY2" s="66"/>
      <c r="WTZ2" s="66"/>
      <c r="WUA2" s="66"/>
      <c r="WUB2" s="66"/>
      <c r="WUC2" s="66"/>
      <c r="WUD2" s="66"/>
      <c r="WUE2" s="66"/>
      <c r="WUF2" s="66"/>
      <c r="WUG2" s="66"/>
      <c r="WUH2" s="66"/>
      <c r="WUI2" s="66"/>
      <c r="WUJ2" s="66"/>
      <c r="WUK2" s="66"/>
      <c r="WUL2" s="66"/>
      <c r="WUM2" s="66"/>
      <c r="WUN2" s="66"/>
      <c r="WUO2" s="66"/>
      <c r="WUP2" s="66"/>
      <c r="WUQ2" s="66"/>
      <c r="WUR2" s="66"/>
      <c r="WUS2" s="66"/>
      <c r="WUT2" s="66"/>
      <c r="WUU2" s="66"/>
      <c r="WUV2" s="66"/>
      <c r="WUW2" s="66"/>
      <c r="WUX2" s="66"/>
      <c r="WUY2" s="66"/>
      <c r="WUZ2" s="66"/>
      <c r="WVA2" s="66"/>
      <c r="WVB2" s="66"/>
      <c r="WVC2" s="66"/>
      <c r="WVD2" s="66"/>
      <c r="WVE2" s="66"/>
      <c r="WVF2" s="66"/>
      <c r="WVG2" s="66"/>
      <c r="WVH2" s="66"/>
      <c r="WVI2" s="66"/>
      <c r="WVJ2" s="66"/>
      <c r="WVK2" s="66"/>
      <c r="WVL2" s="66"/>
      <c r="WVM2" s="66"/>
      <c r="WVN2" s="66"/>
      <c r="WVO2" s="66"/>
      <c r="WVP2" s="66"/>
      <c r="WVQ2" s="66"/>
      <c r="WVR2" s="66"/>
      <c r="WVS2" s="66"/>
      <c r="WVT2" s="66"/>
      <c r="WVU2" s="66"/>
      <c r="WVV2" s="66"/>
      <c r="WVW2" s="66"/>
      <c r="WVX2" s="66"/>
      <c r="WVY2" s="66"/>
      <c r="WVZ2" s="66"/>
      <c r="WWA2" s="66"/>
      <c r="WWB2" s="66"/>
      <c r="WWC2" s="66"/>
      <c r="WWD2" s="66"/>
      <c r="WWE2" s="66"/>
      <c r="WWF2" s="66"/>
      <c r="WWG2" s="66"/>
      <c r="WWH2" s="66"/>
      <c r="WWI2" s="66"/>
      <c r="WWJ2" s="66"/>
      <c r="WWK2" s="66"/>
      <c r="WWL2" s="66"/>
      <c r="WWM2" s="66"/>
      <c r="WWN2" s="66"/>
      <c r="WWO2" s="66"/>
      <c r="WWP2" s="66"/>
      <c r="WWQ2" s="66"/>
      <c r="WWR2" s="66"/>
      <c r="WWS2" s="66"/>
      <c r="WWT2" s="66"/>
      <c r="WWU2" s="66"/>
      <c r="WWV2" s="66"/>
      <c r="WWW2" s="66"/>
      <c r="WWX2" s="66"/>
      <c r="WWY2" s="66"/>
      <c r="WWZ2" s="66"/>
      <c r="WXA2" s="66"/>
      <c r="WXB2" s="66"/>
      <c r="WXC2" s="66"/>
      <c r="WXD2" s="66"/>
      <c r="WXE2" s="66"/>
      <c r="WXF2" s="66"/>
      <c r="WXG2" s="66"/>
      <c r="WXH2" s="66"/>
      <c r="WXI2" s="66"/>
      <c r="WXJ2" s="66"/>
      <c r="WXK2" s="66"/>
      <c r="WXL2" s="66"/>
      <c r="WXM2" s="66"/>
      <c r="WXN2" s="66"/>
      <c r="WXO2" s="66"/>
      <c r="WXP2" s="66"/>
      <c r="WXQ2" s="66"/>
      <c r="WXR2" s="66"/>
      <c r="WXS2" s="66"/>
      <c r="WXT2" s="66"/>
      <c r="WXU2" s="66"/>
      <c r="WXV2" s="66"/>
      <c r="WXW2" s="66"/>
      <c r="WXX2" s="66"/>
      <c r="WXY2" s="66"/>
      <c r="WXZ2" s="66"/>
      <c r="WYA2" s="66"/>
      <c r="WYB2" s="66"/>
      <c r="WYC2" s="66"/>
      <c r="WYD2" s="66"/>
      <c r="WYE2" s="66"/>
      <c r="WYF2" s="66"/>
      <c r="WYG2" s="66"/>
      <c r="WYH2" s="66"/>
      <c r="WYI2" s="66"/>
      <c r="WYJ2" s="66"/>
      <c r="WYK2" s="66"/>
      <c r="WYL2" s="66"/>
      <c r="WYM2" s="66"/>
      <c r="WYN2" s="66"/>
      <c r="WYO2" s="66"/>
      <c r="WYP2" s="66"/>
      <c r="WYQ2" s="66"/>
      <c r="WYR2" s="66"/>
      <c r="WYS2" s="66"/>
      <c r="WYT2" s="66"/>
      <c r="WYU2" s="66"/>
      <c r="WYV2" s="66"/>
      <c r="WYW2" s="66"/>
      <c r="WYX2" s="66"/>
      <c r="WYY2" s="66"/>
      <c r="WYZ2" s="66"/>
      <c r="WZA2" s="66"/>
      <c r="WZB2" s="66"/>
      <c r="WZC2" s="66"/>
      <c r="WZD2" s="66"/>
      <c r="WZE2" s="66"/>
      <c r="WZF2" s="66"/>
      <c r="WZG2" s="66"/>
      <c r="WZH2" s="66"/>
      <c r="WZI2" s="66"/>
      <c r="WZJ2" s="66"/>
      <c r="WZK2" s="66"/>
      <c r="WZL2" s="66"/>
      <c r="WZM2" s="66"/>
      <c r="WZN2" s="66"/>
      <c r="WZO2" s="66"/>
      <c r="WZP2" s="66"/>
      <c r="WZQ2" s="66"/>
      <c r="WZR2" s="66"/>
      <c r="WZS2" s="66"/>
      <c r="WZT2" s="66"/>
      <c r="WZU2" s="66"/>
      <c r="WZV2" s="66"/>
      <c r="WZW2" s="66"/>
      <c r="WZX2" s="66"/>
      <c r="WZY2" s="66"/>
      <c r="WZZ2" s="66"/>
      <c r="XAA2" s="66"/>
      <c r="XAB2" s="66"/>
      <c r="XAC2" s="66"/>
      <c r="XAD2" s="66"/>
      <c r="XAE2" s="66"/>
      <c r="XAF2" s="66"/>
      <c r="XAG2" s="66"/>
      <c r="XAH2" s="66"/>
      <c r="XAI2" s="66"/>
      <c r="XAJ2" s="66"/>
      <c r="XAK2" s="66"/>
      <c r="XAL2" s="66"/>
      <c r="XAM2" s="66"/>
      <c r="XAN2" s="66"/>
      <c r="XAO2" s="66"/>
      <c r="XAP2" s="66"/>
      <c r="XAQ2" s="66"/>
      <c r="XAR2" s="66"/>
      <c r="XAS2" s="66"/>
      <c r="XAT2" s="66"/>
      <c r="XAU2" s="66"/>
      <c r="XAV2" s="66"/>
      <c r="XAW2" s="66"/>
      <c r="XAX2" s="66"/>
      <c r="XAY2" s="66"/>
      <c r="XAZ2" s="66"/>
      <c r="XBA2" s="66"/>
      <c r="XBB2" s="66"/>
      <c r="XBC2" s="66"/>
      <c r="XBD2" s="66"/>
      <c r="XBE2" s="66"/>
      <c r="XBF2" s="66"/>
      <c r="XBG2" s="66"/>
      <c r="XBH2" s="66"/>
      <c r="XBI2" s="66"/>
      <c r="XBJ2" s="66"/>
      <c r="XBK2" s="66"/>
      <c r="XBL2" s="66"/>
      <c r="XBM2" s="66"/>
      <c r="XBN2" s="66"/>
      <c r="XBO2" s="66"/>
      <c r="XBP2" s="66"/>
      <c r="XBQ2" s="66"/>
      <c r="XBR2" s="66"/>
      <c r="XBS2" s="66"/>
      <c r="XBT2" s="66"/>
      <c r="XBU2" s="66"/>
      <c r="XBV2" s="66"/>
      <c r="XBW2" s="66"/>
      <c r="XBX2" s="66"/>
      <c r="XBY2" s="66"/>
      <c r="XBZ2" s="66"/>
      <c r="XCA2" s="66"/>
      <c r="XCB2" s="66"/>
      <c r="XCC2" s="66"/>
      <c r="XCD2" s="66"/>
      <c r="XCE2" s="66"/>
      <c r="XCF2" s="66"/>
      <c r="XCG2" s="66"/>
      <c r="XCH2" s="66"/>
      <c r="XCI2" s="66"/>
      <c r="XCJ2" s="66"/>
      <c r="XCK2" s="66"/>
      <c r="XCL2" s="66"/>
      <c r="XCM2" s="66"/>
      <c r="XCN2" s="66"/>
      <c r="XCO2" s="66"/>
      <c r="XCP2" s="66"/>
      <c r="XCQ2" s="66"/>
      <c r="XCR2" s="66"/>
      <c r="XCS2" s="66"/>
      <c r="XCT2" s="66"/>
      <c r="XCU2" s="66"/>
      <c r="XCV2" s="66"/>
      <c r="XCW2" s="66"/>
      <c r="XCX2" s="66"/>
    </row>
    <row r="3" spans="1:16326" ht="26.25" x14ac:dyDescent="0.4">
      <c r="A3" s="66"/>
      <c r="B3" s="62"/>
      <c r="C3" s="63"/>
      <c r="D3" s="63"/>
      <c r="E3" s="63"/>
      <c r="F3" s="64"/>
      <c r="G3" s="63"/>
      <c r="H3" s="63"/>
      <c r="I3" s="66"/>
      <c r="J3" s="66"/>
      <c r="K3" s="75"/>
      <c r="L3" s="75"/>
      <c r="M3" s="75"/>
      <c r="N3" s="76"/>
      <c r="O3" s="76"/>
      <c r="P3" s="76"/>
      <c r="Q3" s="76"/>
      <c r="R3" s="76"/>
      <c r="S3" s="76"/>
      <c r="T3" s="76"/>
      <c r="U3" s="76"/>
      <c r="V3" s="76"/>
      <c r="W3" s="76"/>
      <c r="X3" s="76"/>
      <c r="Y3" s="76"/>
      <c r="Z3" s="76"/>
      <c r="AA3" s="76"/>
      <c r="AB3" s="76"/>
      <c r="AC3" s="76"/>
      <c r="AD3" s="76"/>
      <c r="AE3" s="76"/>
      <c r="AF3" s="76"/>
      <c r="AG3" s="595" t="s">
        <v>5077</v>
      </c>
      <c r="AH3" s="97"/>
      <c r="AI3" s="97"/>
      <c r="AJ3" s="75"/>
      <c r="AK3" s="75"/>
      <c r="AL3" s="75"/>
      <c r="AM3" s="76"/>
      <c r="AN3" s="76"/>
      <c r="AO3" s="76"/>
      <c r="AP3" s="76"/>
      <c r="AQ3" s="76"/>
      <c r="AR3" s="76"/>
      <c r="AS3" s="76"/>
      <c r="AT3" s="76"/>
      <c r="AU3" s="76"/>
      <c r="AV3" s="76"/>
      <c r="AW3" s="76"/>
      <c r="AX3" s="76"/>
      <c r="AY3" s="76"/>
      <c r="AZ3" s="76"/>
      <c r="BA3" s="76"/>
      <c r="BB3" s="76"/>
      <c r="BC3" s="76"/>
      <c r="BD3" s="76"/>
      <c r="BE3" s="76"/>
      <c r="BF3" s="595" t="s">
        <v>5077</v>
      </c>
      <c r="BG3" s="97"/>
      <c r="BH3" s="97"/>
      <c r="BI3" s="76"/>
      <c r="BJ3" s="76"/>
      <c r="BK3" s="76"/>
      <c r="BL3" s="76"/>
      <c r="BM3" s="76"/>
      <c r="BN3" s="75"/>
      <c r="BO3" s="75"/>
      <c r="BP3" s="75"/>
      <c r="BQ3" s="76"/>
      <c r="BR3" s="76"/>
      <c r="BS3" s="76"/>
      <c r="BT3" s="76"/>
      <c r="BU3" s="76"/>
      <c r="BV3" s="76"/>
      <c r="BW3" s="76"/>
      <c r="BX3" s="76"/>
      <c r="BY3" s="76"/>
      <c r="BZ3" s="76"/>
      <c r="CA3" s="76"/>
      <c r="CB3" s="76"/>
      <c r="CC3" s="76"/>
      <c r="CD3" s="76"/>
      <c r="CE3" s="595" t="s">
        <v>5077</v>
      </c>
      <c r="CF3" s="97"/>
      <c r="CG3" s="97"/>
      <c r="CH3" s="75"/>
      <c r="CI3" s="75"/>
      <c r="CJ3" s="75"/>
      <c r="CK3" s="76"/>
      <c r="CL3" s="76"/>
      <c r="CM3" s="75"/>
      <c r="CN3" s="75"/>
      <c r="CO3" s="75"/>
      <c r="CP3" s="76"/>
      <c r="CQ3" s="76"/>
      <c r="CR3" s="76"/>
      <c r="CS3" s="76"/>
      <c r="CT3" s="76"/>
      <c r="CU3" s="76"/>
      <c r="CV3" s="76"/>
      <c r="CW3" s="76"/>
      <c r="CX3" s="76"/>
      <c r="CY3" s="76"/>
      <c r="CZ3" s="76"/>
      <c r="DA3" s="76"/>
      <c r="DB3" s="76"/>
      <c r="DC3" s="76"/>
      <c r="DD3" s="595" t="s">
        <v>5077</v>
      </c>
      <c r="DE3" s="97"/>
      <c r="DF3" s="97"/>
      <c r="DG3" s="75"/>
      <c r="DH3" s="75"/>
      <c r="DI3" s="75"/>
      <c r="DJ3" s="76"/>
      <c r="DK3" s="76"/>
      <c r="DL3" s="75"/>
      <c r="DM3" s="75"/>
      <c r="DN3" s="75"/>
      <c r="DO3" s="595" t="s">
        <v>5077</v>
      </c>
      <c r="DP3" s="97"/>
      <c r="DQ3" s="97"/>
      <c r="DR3" s="75"/>
      <c r="DS3" s="75"/>
      <c r="DT3" s="75"/>
      <c r="DU3" s="76"/>
      <c r="DV3" s="76"/>
      <c r="DW3" s="75"/>
      <c r="DX3" s="75"/>
      <c r="DY3" s="75"/>
      <c r="DZ3" s="595" t="s">
        <v>5077</v>
      </c>
      <c r="EA3" s="97"/>
      <c r="EB3" s="97"/>
      <c r="EC3" s="75"/>
      <c r="ED3" s="75"/>
      <c r="EE3" s="75"/>
      <c r="EF3" s="76"/>
      <c r="EG3" s="76"/>
      <c r="EH3" s="75"/>
      <c r="EI3" s="75"/>
      <c r="EJ3" s="75"/>
      <c r="EK3" s="76"/>
      <c r="EL3" s="76"/>
      <c r="EM3" s="76"/>
      <c r="EN3" s="76"/>
      <c r="EO3" s="76"/>
      <c r="EP3" s="76"/>
      <c r="EQ3" s="76"/>
      <c r="ER3" s="76"/>
      <c r="ES3" s="76"/>
      <c r="ET3" s="76"/>
      <c r="EU3" s="76"/>
      <c r="EV3" s="76"/>
      <c r="EW3" s="76"/>
      <c r="EX3" s="76"/>
      <c r="EY3" s="595" t="s">
        <v>5077</v>
      </c>
      <c r="EZ3" s="97"/>
      <c r="FA3" s="97"/>
      <c r="FB3" s="101" t="s">
        <v>5078</v>
      </c>
      <c r="FC3" s="101" t="s">
        <v>5078</v>
      </c>
      <c r="FD3" s="101" t="s">
        <v>5078</v>
      </c>
      <c r="FE3" s="101" t="s">
        <v>5078</v>
      </c>
      <c r="FF3" s="83"/>
      <c r="FG3" s="83"/>
      <c r="FH3" s="83"/>
      <c r="FI3" s="62"/>
      <c r="FJ3" s="65"/>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c r="AAK3" s="66"/>
      <c r="AAL3" s="66"/>
      <c r="AAM3" s="66"/>
      <c r="AAN3" s="66"/>
      <c r="AAO3" s="66"/>
      <c r="AAP3" s="66"/>
      <c r="AAQ3" s="66"/>
      <c r="AAR3" s="66"/>
      <c r="AAS3" s="66"/>
      <c r="AAT3" s="66"/>
      <c r="AAU3" s="66"/>
      <c r="AAV3" s="66"/>
      <c r="AAW3" s="66"/>
      <c r="AAX3" s="66"/>
      <c r="AAY3" s="66"/>
      <c r="AAZ3" s="66"/>
      <c r="ABA3" s="66"/>
      <c r="ABB3" s="66"/>
      <c r="ABC3" s="66"/>
      <c r="ABD3" s="66"/>
      <c r="ABE3" s="66"/>
      <c r="ABF3" s="66"/>
      <c r="ABG3" s="66"/>
      <c r="ABH3" s="66"/>
      <c r="ABI3" s="66"/>
      <c r="ABJ3" s="66"/>
      <c r="ABK3" s="66"/>
      <c r="ABL3" s="66"/>
      <c r="ABM3" s="66"/>
      <c r="ABN3" s="66"/>
      <c r="ABO3" s="66"/>
      <c r="ABP3" s="66"/>
      <c r="ABQ3" s="66"/>
      <c r="ABR3" s="66"/>
      <c r="ABS3" s="66"/>
      <c r="ABT3" s="66"/>
      <c r="ABU3" s="66"/>
      <c r="ABV3" s="66"/>
      <c r="ABW3" s="66"/>
      <c r="ABX3" s="66"/>
      <c r="ABY3" s="66"/>
      <c r="ABZ3" s="66"/>
      <c r="ACA3" s="66"/>
      <c r="ACB3" s="66"/>
      <c r="ACC3" s="66"/>
      <c r="ACD3" s="66"/>
      <c r="ACE3" s="66"/>
      <c r="ACF3" s="66"/>
      <c r="ACG3" s="66"/>
      <c r="ACH3" s="66"/>
      <c r="ACI3" s="66"/>
      <c r="ACJ3" s="66"/>
      <c r="ACK3" s="66"/>
      <c r="ACL3" s="66"/>
      <c r="ACM3" s="66"/>
      <c r="ACN3" s="66"/>
      <c r="ACO3" s="66"/>
      <c r="ACP3" s="66"/>
      <c r="ACQ3" s="66"/>
      <c r="ACR3" s="66"/>
      <c r="ACS3" s="66"/>
      <c r="ACT3" s="66"/>
      <c r="ACU3" s="66"/>
      <c r="ACV3" s="66"/>
      <c r="ACW3" s="66"/>
      <c r="ACX3" s="66"/>
      <c r="ACY3" s="66"/>
      <c r="ACZ3" s="66"/>
      <c r="ADA3" s="66"/>
      <c r="ADB3" s="66"/>
      <c r="ADC3" s="66"/>
      <c r="ADD3" s="66"/>
      <c r="ADE3" s="66"/>
      <c r="ADF3" s="66"/>
      <c r="ADG3" s="66"/>
      <c r="ADH3" s="66"/>
      <c r="ADI3" s="66"/>
      <c r="ADJ3" s="66"/>
      <c r="ADK3" s="66"/>
      <c r="ADL3" s="66"/>
      <c r="ADM3" s="66"/>
      <c r="ADN3" s="66"/>
      <c r="ADO3" s="66"/>
      <c r="ADP3" s="66"/>
      <c r="ADQ3" s="66"/>
      <c r="ADR3" s="66"/>
      <c r="ADS3" s="66"/>
      <c r="ADT3" s="66"/>
      <c r="ADU3" s="66"/>
      <c r="ADV3" s="66"/>
      <c r="ADW3" s="66"/>
      <c r="ADX3" s="66"/>
      <c r="ADY3" s="66"/>
      <c r="ADZ3" s="66"/>
      <c r="AEA3" s="66"/>
      <c r="AEB3" s="66"/>
      <c r="AEC3" s="66"/>
      <c r="AED3" s="66"/>
      <c r="AEE3" s="66"/>
      <c r="AEF3" s="66"/>
      <c r="AEG3" s="66"/>
      <c r="AEH3" s="66"/>
      <c r="AEI3" s="66"/>
      <c r="AEJ3" s="66"/>
      <c r="AEK3" s="66"/>
      <c r="AEL3" s="66"/>
      <c r="AEM3" s="66"/>
      <c r="AEN3" s="66"/>
      <c r="AEO3" s="66"/>
      <c r="AEP3" s="66"/>
      <c r="AEQ3" s="66"/>
      <c r="AER3" s="66"/>
      <c r="AES3" s="66"/>
      <c r="AET3" s="66"/>
      <c r="AEU3" s="66"/>
      <c r="AEV3" s="66"/>
      <c r="AEW3" s="66"/>
      <c r="AEX3" s="66"/>
      <c r="AEY3" s="66"/>
      <c r="AEZ3" s="66"/>
      <c r="AFA3" s="66"/>
      <c r="AFB3" s="66"/>
      <c r="AFC3" s="66"/>
      <c r="AFD3" s="66"/>
      <c r="AFE3" s="66"/>
      <c r="AFF3" s="66"/>
      <c r="AFG3" s="66"/>
      <c r="AFH3" s="66"/>
      <c r="AFI3" s="66"/>
      <c r="AFJ3" s="66"/>
      <c r="AFK3" s="66"/>
      <c r="AFL3" s="66"/>
      <c r="AFM3" s="66"/>
      <c r="AFN3" s="66"/>
      <c r="AFO3" s="66"/>
      <c r="AFP3" s="66"/>
      <c r="AFQ3" s="66"/>
      <c r="AFR3" s="66"/>
      <c r="AFS3" s="66"/>
      <c r="AFT3" s="66"/>
      <c r="AFU3" s="66"/>
      <c r="AFV3" s="66"/>
      <c r="AFW3" s="66"/>
      <c r="AFX3" s="66"/>
      <c r="AFY3" s="66"/>
      <c r="AFZ3" s="66"/>
      <c r="AGA3" s="66"/>
      <c r="AGB3" s="66"/>
      <c r="AGC3" s="66"/>
      <c r="AGD3" s="66"/>
      <c r="AGE3" s="66"/>
      <c r="AGF3" s="66"/>
      <c r="AGG3" s="66"/>
      <c r="AGH3" s="66"/>
      <c r="AGI3" s="66"/>
      <c r="AGJ3" s="66"/>
      <c r="AGK3" s="66"/>
      <c r="AGL3" s="66"/>
      <c r="AGM3" s="66"/>
      <c r="AGN3" s="66"/>
      <c r="AGO3" s="66"/>
      <c r="AGP3" s="66"/>
      <c r="AGQ3" s="66"/>
      <c r="AGR3" s="66"/>
      <c r="AGS3" s="66"/>
      <c r="AGT3" s="66"/>
      <c r="AGU3" s="66"/>
      <c r="AGV3" s="66"/>
      <c r="AGW3" s="66"/>
      <c r="AGX3" s="66"/>
      <c r="AGY3" s="66"/>
      <c r="AGZ3" s="66"/>
      <c r="AHA3" s="66"/>
      <c r="AHB3" s="66"/>
      <c r="AHC3" s="66"/>
      <c r="AHD3" s="66"/>
      <c r="AHE3" s="66"/>
      <c r="AHF3" s="66"/>
      <c r="AHG3" s="66"/>
      <c r="AHH3" s="66"/>
      <c r="AHI3" s="66"/>
      <c r="AHJ3" s="66"/>
      <c r="AHK3" s="66"/>
      <c r="AHL3" s="66"/>
      <c r="AHM3" s="66"/>
      <c r="AHN3" s="66"/>
      <c r="AHO3" s="66"/>
      <c r="AHP3" s="66"/>
      <c r="AHQ3" s="66"/>
      <c r="AHR3" s="66"/>
      <c r="AHS3" s="66"/>
      <c r="AHT3" s="66"/>
      <c r="AHU3" s="66"/>
      <c r="AHV3" s="66"/>
      <c r="AHW3" s="66"/>
      <c r="AHX3" s="66"/>
      <c r="AHY3" s="66"/>
      <c r="AHZ3" s="66"/>
      <c r="AIA3" s="66"/>
      <c r="AIB3" s="66"/>
      <c r="AIC3" s="66"/>
      <c r="AID3" s="66"/>
      <c r="AIE3" s="66"/>
      <c r="AIF3" s="66"/>
      <c r="AIG3" s="66"/>
      <c r="AIH3" s="66"/>
      <c r="AII3" s="66"/>
      <c r="AIJ3" s="66"/>
      <c r="AIK3" s="66"/>
      <c r="AIL3" s="66"/>
      <c r="AIM3" s="66"/>
      <c r="AIN3" s="66"/>
      <c r="AIO3" s="66"/>
      <c r="AIP3" s="66"/>
      <c r="AIQ3" s="66"/>
      <c r="AIR3" s="66"/>
      <c r="AIS3" s="66"/>
      <c r="AIT3" s="66"/>
      <c r="AIU3" s="66"/>
      <c r="AIV3" s="66"/>
      <c r="AIW3" s="66"/>
      <c r="AIX3" s="66"/>
      <c r="AIY3" s="66"/>
      <c r="AIZ3" s="66"/>
      <c r="AJA3" s="66"/>
      <c r="AJB3" s="66"/>
      <c r="AJC3" s="66"/>
      <c r="AJD3" s="66"/>
      <c r="AJE3" s="66"/>
      <c r="AJF3" s="66"/>
      <c r="AJG3" s="66"/>
      <c r="AJH3" s="66"/>
      <c r="AJI3" s="66"/>
      <c r="AJJ3" s="66"/>
      <c r="AJK3" s="66"/>
      <c r="AJL3" s="66"/>
      <c r="AJM3" s="66"/>
      <c r="AJN3" s="66"/>
      <c r="AJO3" s="66"/>
      <c r="AJP3" s="66"/>
      <c r="AJQ3" s="66"/>
      <c r="AJR3" s="66"/>
      <c r="AJS3" s="66"/>
      <c r="AJT3" s="66"/>
      <c r="AJU3" s="66"/>
      <c r="AJV3" s="66"/>
      <c r="AJW3" s="66"/>
      <c r="AJX3" s="66"/>
      <c r="AJY3" s="66"/>
      <c r="AJZ3" s="66"/>
      <c r="AKA3" s="66"/>
      <c r="AKB3" s="66"/>
      <c r="AKC3" s="66"/>
      <c r="AKD3" s="66"/>
      <c r="AKE3" s="66"/>
      <c r="AKF3" s="66"/>
      <c r="AKG3" s="66"/>
      <c r="AKH3" s="66"/>
      <c r="AKI3" s="66"/>
      <c r="AKJ3" s="66"/>
      <c r="AKK3" s="66"/>
      <c r="AKL3" s="66"/>
      <c r="AKM3" s="66"/>
      <c r="AKN3" s="66"/>
      <c r="AKO3" s="66"/>
      <c r="AKP3" s="66"/>
      <c r="AKQ3" s="66"/>
      <c r="AKR3" s="66"/>
      <c r="AKS3" s="66"/>
      <c r="AKT3" s="66"/>
      <c r="AKU3" s="66"/>
      <c r="AKV3" s="66"/>
      <c r="AKW3" s="66"/>
      <c r="AKX3" s="66"/>
      <c r="AKY3" s="66"/>
      <c r="AKZ3" s="66"/>
      <c r="ALA3" s="66"/>
      <c r="ALB3" s="66"/>
      <c r="ALC3" s="66"/>
      <c r="ALD3" s="66"/>
      <c r="ALE3" s="66"/>
      <c r="ALF3" s="66"/>
      <c r="ALG3" s="66"/>
      <c r="ALH3" s="66"/>
      <c r="ALI3" s="66"/>
      <c r="ALJ3" s="66"/>
      <c r="ALK3" s="66"/>
      <c r="ALL3" s="66"/>
      <c r="ALM3" s="66"/>
      <c r="ALN3" s="66"/>
      <c r="ALO3" s="66"/>
      <c r="ALP3" s="66"/>
      <c r="ALQ3" s="66"/>
      <c r="ALR3" s="66"/>
      <c r="ALS3" s="66"/>
      <c r="ALT3" s="66"/>
      <c r="ALU3" s="66"/>
      <c r="ALV3" s="66"/>
      <c r="ALW3" s="66"/>
      <c r="ALX3" s="66"/>
      <c r="ALY3" s="66"/>
      <c r="ALZ3" s="66"/>
      <c r="AMA3" s="66"/>
      <c r="AMB3" s="66"/>
      <c r="AMC3" s="66"/>
      <c r="AMD3" s="66"/>
      <c r="AME3" s="66"/>
      <c r="AMF3" s="66"/>
      <c r="AMG3" s="66"/>
      <c r="AMH3" s="66"/>
      <c r="AMI3" s="66"/>
      <c r="AMJ3" s="66"/>
      <c r="AMK3" s="66"/>
      <c r="AML3" s="66"/>
      <c r="AMM3" s="66"/>
      <c r="AMN3" s="66"/>
      <c r="AMO3" s="66"/>
      <c r="AMP3" s="66"/>
      <c r="AMQ3" s="66"/>
      <c r="AMR3" s="66"/>
      <c r="AMS3" s="66"/>
      <c r="AMT3" s="66"/>
      <c r="AMU3" s="66"/>
      <c r="AMV3" s="66"/>
      <c r="AMW3" s="66"/>
      <c r="AMX3" s="66"/>
      <c r="AMY3" s="66"/>
      <c r="AMZ3" s="66"/>
      <c r="ANA3" s="66"/>
      <c r="ANB3" s="66"/>
      <c r="ANC3" s="66"/>
      <c r="AND3" s="66"/>
      <c r="ANE3" s="66"/>
      <c r="ANF3" s="66"/>
      <c r="ANG3" s="66"/>
      <c r="ANH3" s="66"/>
      <c r="ANI3" s="66"/>
      <c r="ANJ3" s="66"/>
      <c r="ANK3" s="66"/>
      <c r="ANL3" s="66"/>
      <c r="ANM3" s="66"/>
      <c r="ANN3" s="66"/>
      <c r="ANO3" s="66"/>
      <c r="ANP3" s="66"/>
      <c r="ANQ3" s="66"/>
      <c r="ANR3" s="66"/>
      <c r="ANS3" s="66"/>
      <c r="ANT3" s="66"/>
      <c r="ANU3" s="66"/>
      <c r="ANV3" s="66"/>
      <c r="ANW3" s="66"/>
      <c r="ANX3" s="66"/>
      <c r="ANY3" s="66"/>
      <c r="ANZ3" s="66"/>
      <c r="AOA3" s="66"/>
      <c r="AOB3" s="66"/>
      <c r="AOC3" s="66"/>
      <c r="AOD3" s="66"/>
      <c r="AOE3" s="66"/>
      <c r="AOF3" s="66"/>
      <c r="AOG3" s="66"/>
      <c r="AOH3" s="66"/>
      <c r="AOI3" s="66"/>
      <c r="AOJ3" s="66"/>
      <c r="AOK3" s="66"/>
      <c r="AOL3" s="66"/>
      <c r="AOM3" s="66"/>
      <c r="AON3" s="66"/>
      <c r="AOO3" s="66"/>
      <c r="AOP3" s="66"/>
      <c r="AOQ3" s="66"/>
      <c r="AOR3" s="66"/>
      <c r="AOS3" s="66"/>
      <c r="AOT3" s="66"/>
      <c r="AOU3" s="66"/>
      <c r="AOV3" s="66"/>
      <c r="AOW3" s="66"/>
      <c r="AOX3" s="66"/>
      <c r="AOY3" s="66"/>
      <c r="AOZ3" s="66"/>
      <c r="APA3" s="66"/>
      <c r="APB3" s="66"/>
      <c r="APC3" s="66"/>
      <c r="APD3" s="66"/>
      <c r="APE3" s="66"/>
      <c r="APF3" s="66"/>
      <c r="APG3" s="66"/>
      <c r="APH3" s="66"/>
      <c r="API3" s="66"/>
      <c r="APJ3" s="66"/>
      <c r="APK3" s="66"/>
      <c r="APL3" s="66"/>
      <c r="APM3" s="66"/>
      <c r="APN3" s="66"/>
      <c r="APO3" s="66"/>
      <c r="APP3" s="66"/>
      <c r="APQ3" s="66"/>
      <c r="APR3" s="66"/>
      <c r="APS3" s="66"/>
      <c r="APT3" s="66"/>
      <c r="APU3" s="66"/>
      <c r="APV3" s="66"/>
      <c r="APW3" s="66"/>
      <c r="APX3" s="66"/>
      <c r="APY3" s="66"/>
      <c r="APZ3" s="66"/>
      <c r="AQA3" s="66"/>
      <c r="AQB3" s="66"/>
      <c r="AQC3" s="66"/>
      <c r="AQD3" s="66"/>
      <c r="AQE3" s="66"/>
      <c r="AQF3" s="66"/>
      <c r="AQG3" s="66"/>
      <c r="AQH3" s="66"/>
      <c r="AQI3" s="66"/>
      <c r="AQJ3" s="66"/>
      <c r="AQK3" s="66"/>
      <c r="AQL3" s="66"/>
      <c r="AQM3" s="66"/>
      <c r="AQN3" s="66"/>
      <c r="AQO3" s="66"/>
      <c r="AQP3" s="66"/>
      <c r="AQQ3" s="66"/>
      <c r="AQR3" s="66"/>
      <c r="AQS3" s="66"/>
      <c r="AQT3" s="66"/>
      <c r="AQU3" s="66"/>
      <c r="AQV3" s="66"/>
      <c r="AQW3" s="66"/>
      <c r="AQX3" s="66"/>
      <c r="AQY3" s="66"/>
      <c r="AQZ3" s="66"/>
      <c r="ARA3" s="66"/>
      <c r="ARB3" s="66"/>
      <c r="ARC3" s="66"/>
      <c r="ARD3" s="66"/>
      <c r="ARE3" s="66"/>
      <c r="ARF3" s="66"/>
      <c r="ARG3" s="66"/>
      <c r="ARH3" s="66"/>
      <c r="ARI3" s="66"/>
      <c r="ARJ3" s="66"/>
      <c r="ARK3" s="66"/>
      <c r="ARL3" s="66"/>
      <c r="ARM3" s="66"/>
      <c r="ARN3" s="66"/>
      <c r="ARO3" s="66"/>
      <c r="ARP3" s="66"/>
      <c r="ARQ3" s="66"/>
      <c r="ARR3" s="66"/>
      <c r="ARS3" s="66"/>
      <c r="ART3" s="66"/>
      <c r="ARU3" s="66"/>
      <c r="ARV3" s="66"/>
      <c r="ARW3" s="66"/>
      <c r="ARX3" s="66"/>
      <c r="ARY3" s="66"/>
      <c r="ARZ3" s="66"/>
      <c r="ASA3" s="66"/>
      <c r="ASB3" s="66"/>
      <c r="ASC3" s="66"/>
      <c r="ASD3" s="66"/>
      <c r="ASE3" s="66"/>
      <c r="ASF3" s="66"/>
      <c r="ASG3" s="66"/>
      <c r="ASH3" s="66"/>
      <c r="ASI3" s="66"/>
      <c r="ASJ3" s="66"/>
      <c r="ASK3" s="66"/>
      <c r="ASL3" s="66"/>
      <c r="ASM3" s="66"/>
      <c r="ASN3" s="66"/>
      <c r="ASO3" s="66"/>
      <c r="ASP3" s="66"/>
      <c r="ASQ3" s="66"/>
      <c r="ASR3" s="66"/>
      <c r="ASS3" s="66"/>
      <c r="AST3" s="66"/>
      <c r="ASU3" s="66"/>
      <c r="ASV3" s="66"/>
      <c r="ASW3" s="66"/>
      <c r="ASX3" s="66"/>
      <c r="ASY3" s="66"/>
      <c r="ASZ3" s="66"/>
      <c r="ATA3" s="66"/>
      <c r="ATB3" s="66"/>
      <c r="ATC3" s="66"/>
      <c r="ATD3" s="66"/>
      <c r="ATE3" s="66"/>
      <c r="ATF3" s="66"/>
      <c r="ATG3" s="66"/>
      <c r="ATH3" s="66"/>
      <c r="ATI3" s="66"/>
      <c r="ATJ3" s="66"/>
      <c r="ATK3" s="66"/>
      <c r="ATL3" s="66"/>
      <c r="ATM3" s="66"/>
      <c r="ATN3" s="66"/>
      <c r="ATO3" s="66"/>
      <c r="ATP3" s="66"/>
      <c r="ATQ3" s="66"/>
      <c r="ATR3" s="66"/>
      <c r="ATS3" s="66"/>
      <c r="ATT3" s="66"/>
      <c r="ATU3" s="66"/>
      <c r="ATV3" s="66"/>
      <c r="ATW3" s="66"/>
      <c r="ATX3" s="66"/>
      <c r="ATY3" s="66"/>
      <c r="ATZ3" s="66"/>
      <c r="AUA3" s="66"/>
      <c r="AUB3" s="66"/>
      <c r="AUC3" s="66"/>
      <c r="AUD3" s="66"/>
      <c r="AUE3" s="66"/>
      <c r="AUF3" s="66"/>
      <c r="AUG3" s="66"/>
      <c r="AUH3" s="66"/>
      <c r="AUI3" s="66"/>
      <c r="AUJ3" s="66"/>
      <c r="AUK3" s="66"/>
      <c r="AUL3" s="66"/>
      <c r="AUM3" s="66"/>
      <c r="AUN3" s="66"/>
      <c r="AUO3" s="66"/>
      <c r="AUP3" s="66"/>
      <c r="AUQ3" s="66"/>
      <c r="AUR3" s="66"/>
      <c r="AUS3" s="66"/>
      <c r="AUT3" s="66"/>
      <c r="AUU3" s="66"/>
      <c r="AUV3" s="66"/>
      <c r="AUW3" s="66"/>
      <c r="AUX3" s="66"/>
      <c r="AUY3" s="66"/>
      <c r="AUZ3" s="66"/>
      <c r="AVA3" s="66"/>
      <c r="AVB3" s="66"/>
      <c r="AVC3" s="66"/>
      <c r="AVD3" s="66"/>
      <c r="AVE3" s="66"/>
      <c r="AVF3" s="66"/>
      <c r="AVG3" s="66"/>
      <c r="AVH3" s="66"/>
      <c r="AVI3" s="66"/>
      <c r="AVJ3" s="66"/>
      <c r="AVK3" s="66"/>
      <c r="AVL3" s="66"/>
      <c r="AVM3" s="66"/>
      <c r="AVN3" s="66"/>
      <c r="AVO3" s="66"/>
      <c r="AVP3" s="66"/>
      <c r="AVQ3" s="66"/>
      <c r="AVR3" s="66"/>
      <c r="AVS3" s="66"/>
      <c r="AVT3" s="66"/>
      <c r="AVU3" s="66"/>
      <c r="AVV3" s="66"/>
      <c r="AVW3" s="66"/>
      <c r="AVX3" s="66"/>
      <c r="AVY3" s="66"/>
      <c r="AVZ3" s="66"/>
      <c r="AWA3" s="66"/>
      <c r="AWB3" s="66"/>
      <c r="AWC3" s="66"/>
      <c r="AWD3" s="66"/>
      <c r="AWE3" s="66"/>
      <c r="AWF3" s="66"/>
      <c r="AWG3" s="66"/>
      <c r="AWH3" s="66"/>
      <c r="AWI3" s="66"/>
      <c r="AWJ3" s="66"/>
      <c r="AWK3" s="66"/>
      <c r="AWL3" s="66"/>
      <c r="AWM3" s="66"/>
      <c r="AWN3" s="66"/>
      <c r="AWO3" s="66"/>
      <c r="AWP3" s="66"/>
      <c r="AWQ3" s="66"/>
      <c r="AWR3" s="66"/>
      <c r="AWS3" s="66"/>
      <c r="AWT3" s="66"/>
      <c r="AWU3" s="66"/>
      <c r="AWV3" s="66"/>
      <c r="AWW3" s="66"/>
      <c r="AWX3" s="66"/>
      <c r="AWY3" s="66"/>
      <c r="AWZ3" s="66"/>
      <c r="AXA3" s="66"/>
      <c r="AXB3" s="66"/>
      <c r="AXC3" s="66"/>
      <c r="AXD3" s="66"/>
      <c r="AXE3" s="66"/>
      <c r="AXF3" s="66"/>
      <c r="AXG3" s="66"/>
      <c r="AXH3" s="66"/>
      <c r="AXI3" s="66"/>
      <c r="AXJ3" s="66"/>
      <c r="AXK3" s="66"/>
      <c r="AXL3" s="66"/>
      <c r="AXM3" s="66"/>
      <c r="AXN3" s="66"/>
      <c r="AXO3" s="66"/>
      <c r="AXP3" s="66"/>
      <c r="AXQ3" s="66"/>
      <c r="AXR3" s="66"/>
      <c r="AXS3" s="66"/>
      <c r="AXT3" s="66"/>
      <c r="AXU3" s="66"/>
      <c r="AXV3" s="66"/>
      <c r="AXW3" s="66"/>
      <c r="AXX3" s="66"/>
      <c r="AXY3" s="66"/>
      <c r="AXZ3" s="66"/>
      <c r="AYA3" s="66"/>
      <c r="AYB3" s="66"/>
      <c r="AYC3" s="66"/>
      <c r="AYD3" s="66"/>
      <c r="AYE3" s="66"/>
      <c r="AYF3" s="66"/>
      <c r="AYG3" s="66"/>
      <c r="AYH3" s="66"/>
      <c r="AYI3" s="66"/>
      <c r="AYJ3" s="66"/>
      <c r="AYK3" s="66"/>
      <c r="AYL3" s="66"/>
      <c r="AYM3" s="66"/>
      <c r="AYN3" s="66"/>
      <c r="AYO3" s="66"/>
      <c r="AYP3" s="66"/>
      <c r="AYQ3" s="66"/>
      <c r="AYR3" s="66"/>
      <c r="AYS3" s="66"/>
      <c r="AYT3" s="66"/>
      <c r="AYU3" s="66"/>
      <c r="AYV3" s="66"/>
      <c r="AYW3" s="66"/>
      <c r="AYX3" s="66"/>
      <c r="AYY3" s="66"/>
      <c r="AYZ3" s="66"/>
      <c r="AZA3" s="66"/>
      <c r="AZB3" s="66"/>
      <c r="AZC3" s="66"/>
      <c r="AZD3" s="66"/>
      <c r="AZE3" s="66"/>
      <c r="AZF3" s="66"/>
      <c r="AZG3" s="66"/>
      <c r="AZH3" s="66"/>
      <c r="AZI3" s="66"/>
      <c r="AZJ3" s="66"/>
      <c r="AZK3" s="66"/>
      <c r="AZL3" s="66"/>
      <c r="AZM3" s="66"/>
      <c r="AZN3" s="66"/>
      <c r="AZO3" s="66"/>
      <c r="AZP3" s="66"/>
      <c r="AZQ3" s="66"/>
      <c r="AZR3" s="66"/>
      <c r="AZS3" s="66"/>
      <c r="AZT3" s="66"/>
      <c r="AZU3" s="66"/>
      <c r="AZV3" s="66"/>
      <c r="AZW3" s="66"/>
      <c r="AZX3" s="66"/>
      <c r="AZY3" s="66"/>
      <c r="AZZ3" s="66"/>
      <c r="BAA3" s="66"/>
      <c r="BAB3" s="66"/>
      <c r="BAC3" s="66"/>
      <c r="BAD3" s="66"/>
      <c r="BAE3" s="66"/>
      <c r="BAF3" s="66"/>
      <c r="BAG3" s="66"/>
      <c r="BAH3" s="66"/>
      <c r="BAI3" s="66"/>
      <c r="BAJ3" s="66"/>
      <c r="BAK3" s="66"/>
      <c r="BAL3" s="66"/>
      <c r="BAM3" s="66"/>
      <c r="BAN3" s="66"/>
      <c r="BAO3" s="66"/>
      <c r="BAP3" s="66"/>
      <c r="BAQ3" s="66"/>
      <c r="BAR3" s="66"/>
      <c r="BAS3" s="66"/>
      <c r="BAT3" s="66"/>
      <c r="BAU3" s="66"/>
      <c r="BAV3" s="66"/>
      <c r="BAW3" s="66"/>
      <c r="BAX3" s="66"/>
      <c r="BAY3" s="66"/>
      <c r="BAZ3" s="66"/>
      <c r="BBA3" s="66"/>
      <c r="BBB3" s="66"/>
      <c r="BBC3" s="66"/>
      <c r="BBD3" s="66"/>
      <c r="BBE3" s="66"/>
      <c r="BBF3" s="66"/>
      <c r="BBG3" s="66"/>
      <c r="BBH3" s="66"/>
      <c r="BBI3" s="66"/>
      <c r="BBJ3" s="66"/>
      <c r="BBK3" s="66"/>
      <c r="BBL3" s="66"/>
      <c r="BBM3" s="66"/>
      <c r="BBN3" s="66"/>
      <c r="BBO3" s="66"/>
      <c r="BBP3" s="66"/>
      <c r="BBQ3" s="66"/>
      <c r="BBR3" s="66"/>
      <c r="BBS3" s="66"/>
      <c r="BBT3" s="66"/>
      <c r="BBU3" s="66"/>
      <c r="BBV3" s="66"/>
      <c r="BBW3" s="66"/>
      <c r="BBX3" s="66"/>
      <c r="BBY3" s="66"/>
      <c r="BBZ3" s="66"/>
      <c r="BCA3" s="66"/>
      <c r="BCB3" s="66"/>
      <c r="BCC3" s="66"/>
      <c r="BCD3" s="66"/>
      <c r="BCE3" s="66"/>
      <c r="BCF3" s="66"/>
      <c r="BCG3" s="66"/>
      <c r="BCH3" s="66"/>
      <c r="BCI3" s="66"/>
      <c r="BCJ3" s="66"/>
      <c r="BCK3" s="66"/>
      <c r="BCL3" s="66"/>
      <c r="BCM3" s="66"/>
      <c r="BCN3" s="66"/>
      <c r="BCO3" s="66"/>
      <c r="BCP3" s="66"/>
      <c r="BCQ3" s="66"/>
      <c r="BCR3" s="66"/>
      <c r="BCS3" s="66"/>
      <c r="BCT3" s="66"/>
      <c r="BCU3" s="66"/>
      <c r="BCV3" s="66"/>
      <c r="BCW3" s="66"/>
      <c r="BCX3" s="66"/>
      <c r="BCY3" s="66"/>
      <c r="BCZ3" s="66"/>
      <c r="BDA3" s="66"/>
      <c r="BDB3" s="66"/>
      <c r="BDC3" s="66"/>
      <c r="BDD3" s="66"/>
      <c r="BDE3" s="66"/>
      <c r="BDF3" s="66"/>
      <c r="BDG3" s="66"/>
      <c r="BDH3" s="66"/>
      <c r="BDI3" s="66"/>
      <c r="BDJ3" s="66"/>
      <c r="BDK3" s="66"/>
      <c r="BDL3" s="66"/>
      <c r="BDM3" s="66"/>
      <c r="BDN3" s="66"/>
      <c r="BDO3" s="66"/>
      <c r="BDP3" s="66"/>
      <c r="BDQ3" s="66"/>
      <c r="BDR3" s="66"/>
      <c r="BDS3" s="66"/>
      <c r="BDT3" s="66"/>
      <c r="BDU3" s="66"/>
      <c r="BDV3" s="66"/>
      <c r="BDW3" s="66"/>
      <c r="BDX3" s="66"/>
      <c r="BDY3" s="66"/>
      <c r="BDZ3" s="66"/>
      <c r="BEA3" s="66"/>
      <c r="BEB3" s="66"/>
      <c r="BEC3" s="66"/>
      <c r="BED3" s="66"/>
      <c r="BEE3" s="66"/>
      <c r="BEF3" s="66"/>
      <c r="BEG3" s="66"/>
      <c r="BEH3" s="66"/>
      <c r="BEI3" s="66"/>
      <c r="BEJ3" s="66"/>
      <c r="BEK3" s="66"/>
      <c r="BEL3" s="66"/>
      <c r="BEM3" s="66"/>
      <c r="BEN3" s="66"/>
      <c r="BEO3" s="66"/>
      <c r="BEP3" s="66"/>
      <c r="BEQ3" s="66"/>
      <c r="BER3" s="66"/>
      <c r="BES3" s="66"/>
      <c r="BET3" s="66"/>
      <c r="BEU3" s="66"/>
      <c r="BEV3" s="66"/>
      <c r="BEW3" s="66"/>
      <c r="BEX3" s="66"/>
      <c r="BEY3" s="66"/>
      <c r="BEZ3" s="66"/>
      <c r="BFA3" s="66"/>
      <c r="BFB3" s="66"/>
      <c r="BFC3" s="66"/>
      <c r="BFD3" s="66"/>
      <c r="BFE3" s="66"/>
      <c r="BFF3" s="66"/>
      <c r="BFG3" s="66"/>
      <c r="BFH3" s="66"/>
      <c r="BFI3" s="66"/>
      <c r="BFJ3" s="66"/>
      <c r="BFK3" s="66"/>
      <c r="BFL3" s="66"/>
      <c r="BFM3" s="66"/>
      <c r="BFN3" s="66"/>
      <c r="BFO3" s="66"/>
      <c r="BFP3" s="66"/>
      <c r="BFQ3" s="66"/>
      <c r="BFR3" s="66"/>
      <c r="BFS3" s="66"/>
      <c r="BFT3" s="66"/>
      <c r="BFU3" s="66"/>
      <c r="BFV3" s="66"/>
      <c r="BFW3" s="66"/>
      <c r="BFX3" s="66"/>
      <c r="BFY3" s="66"/>
      <c r="BFZ3" s="66"/>
      <c r="BGA3" s="66"/>
      <c r="BGB3" s="66"/>
      <c r="BGC3" s="66"/>
      <c r="BGD3" s="66"/>
      <c r="BGE3" s="66"/>
      <c r="BGF3" s="66"/>
      <c r="BGG3" s="66"/>
      <c r="BGH3" s="66"/>
      <c r="BGI3" s="66"/>
      <c r="BGJ3" s="66"/>
      <c r="BGK3" s="66"/>
      <c r="BGL3" s="66"/>
      <c r="BGM3" s="66"/>
      <c r="BGN3" s="66"/>
      <c r="BGO3" s="66"/>
      <c r="BGP3" s="66"/>
      <c r="BGQ3" s="66"/>
      <c r="BGR3" s="66"/>
      <c r="BGS3" s="66"/>
      <c r="BGT3" s="66"/>
      <c r="BGU3" s="66"/>
      <c r="BGV3" s="66"/>
      <c r="BGW3" s="66"/>
      <c r="BGX3" s="66"/>
      <c r="BGY3" s="66"/>
      <c r="BGZ3" s="66"/>
      <c r="BHA3" s="66"/>
      <c r="BHB3" s="66"/>
      <c r="BHC3" s="66"/>
      <c r="BHD3" s="66"/>
      <c r="BHE3" s="66"/>
      <c r="BHF3" s="66"/>
      <c r="BHG3" s="66"/>
      <c r="BHH3" s="66"/>
      <c r="BHI3" s="66"/>
      <c r="BHJ3" s="66"/>
      <c r="BHK3" s="66"/>
      <c r="BHL3" s="66"/>
      <c r="BHM3" s="66"/>
      <c r="BHN3" s="66"/>
      <c r="BHO3" s="66"/>
      <c r="BHP3" s="66"/>
      <c r="BHQ3" s="66"/>
      <c r="BHR3" s="66"/>
      <c r="BHS3" s="66"/>
      <c r="BHT3" s="66"/>
      <c r="BHU3" s="66"/>
      <c r="BHV3" s="66"/>
      <c r="BHW3" s="66"/>
      <c r="BHX3" s="66"/>
      <c r="BHY3" s="66"/>
      <c r="BHZ3" s="66"/>
      <c r="BIA3" s="66"/>
      <c r="BIB3" s="66"/>
      <c r="BIC3" s="66"/>
      <c r="BID3" s="66"/>
      <c r="BIE3" s="66"/>
      <c r="BIF3" s="66"/>
      <c r="BIG3" s="66"/>
      <c r="BIH3" s="66"/>
      <c r="BII3" s="66"/>
      <c r="BIJ3" s="66"/>
      <c r="BIK3" s="66"/>
      <c r="BIL3" s="66"/>
      <c r="BIM3" s="66"/>
      <c r="BIN3" s="66"/>
      <c r="BIO3" s="66"/>
      <c r="BIP3" s="66"/>
      <c r="BIQ3" s="66"/>
      <c r="BIR3" s="66"/>
      <c r="BIS3" s="66"/>
      <c r="BIT3" s="66"/>
      <c r="BIU3" s="66"/>
      <c r="BIV3" s="66"/>
      <c r="BIW3" s="66"/>
      <c r="BIX3" s="66"/>
      <c r="BIY3" s="66"/>
      <c r="BIZ3" s="66"/>
      <c r="BJA3" s="66"/>
      <c r="BJB3" s="66"/>
      <c r="BJC3" s="66"/>
      <c r="BJD3" s="66"/>
      <c r="BJE3" s="66"/>
      <c r="BJF3" s="66"/>
      <c r="BJG3" s="66"/>
      <c r="BJH3" s="66"/>
      <c r="BJI3" s="66"/>
      <c r="BJJ3" s="66"/>
      <c r="BJK3" s="66"/>
      <c r="BJL3" s="66"/>
      <c r="BJM3" s="66"/>
      <c r="BJN3" s="66"/>
      <c r="BJO3" s="66"/>
      <c r="BJP3" s="66"/>
      <c r="BJQ3" s="66"/>
      <c r="BJR3" s="66"/>
      <c r="BJS3" s="66"/>
      <c r="BJT3" s="66"/>
      <c r="BJU3" s="66"/>
      <c r="BJV3" s="66"/>
      <c r="BJW3" s="66"/>
      <c r="BJX3" s="66"/>
      <c r="BJY3" s="66"/>
      <c r="BJZ3" s="66"/>
      <c r="BKA3" s="66"/>
      <c r="BKB3" s="66"/>
      <c r="BKC3" s="66"/>
      <c r="BKD3" s="66"/>
      <c r="BKE3" s="66"/>
      <c r="BKF3" s="66"/>
      <c r="BKG3" s="66"/>
      <c r="BKH3" s="66"/>
      <c r="BKI3" s="66"/>
      <c r="BKJ3" s="66"/>
      <c r="BKK3" s="66"/>
      <c r="BKL3" s="66"/>
      <c r="BKM3" s="66"/>
      <c r="BKN3" s="66"/>
      <c r="BKO3" s="66"/>
      <c r="BKP3" s="66"/>
      <c r="BKQ3" s="66"/>
      <c r="BKR3" s="66"/>
      <c r="BKS3" s="66"/>
      <c r="BKT3" s="66"/>
      <c r="BKU3" s="66"/>
      <c r="BKV3" s="66"/>
      <c r="BKW3" s="66"/>
      <c r="BKX3" s="66"/>
      <c r="BKY3" s="66"/>
      <c r="BKZ3" s="66"/>
      <c r="BLA3" s="66"/>
      <c r="BLB3" s="66"/>
      <c r="BLC3" s="66"/>
      <c r="BLD3" s="66"/>
      <c r="BLE3" s="66"/>
      <c r="BLF3" s="66"/>
      <c r="BLG3" s="66"/>
      <c r="BLH3" s="66"/>
      <c r="BLI3" s="66"/>
      <c r="BLJ3" s="66"/>
      <c r="BLK3" s="66"/>
      <c r="BLL3" s="66"/>
      <c r="BLM3" s="66"/>
      <c r="BLN3" s="66"/>
      <c r="BLO3" s="66"/>
      <c r="BLP3" s="66"/>
      <c r="BLQ3" s="66"/>
      <c r="BLR3" s="66"/>
      <c r="BLS3" s="66"/>
      <c r="BLT3" s="66"/>
      <c r="BLU3" s="66"/>
      <c r="BLV3" s="66"/>
      <c r="BLW3" s="66"/>
      <c r="BLX3" s="66"/>
      <c r="BLY3" s="66"/>
      <c r="BLZ3" s="66"/>
      <c r="BMA3" s="66"/>
      <c r="BMB3" s="66"/>
      <c r="BMC3" s="66"/>
      <c r="BMD3" s="66"/>
      <c r="BME3" s="66"/>
      <c r="BMF3" s="66"/>
      <c r="BMG3" s="66"/>
      <c r="BMH3" s="66"/>
      <c r="BMI3" s="66"/>
      <c r="BMJ3" s="66"/>
      <c r="BMK3" s="66"/>
      <c r="BML3" s="66"/>
      <c r="BMM3" s="66"/>
      <c r="BMN3" s="66"/>
      <c r="BMO3" s="66"/>
      <c r="BMP3" s="66"/>
      <c r="BMQ3" s="66"/>
      <c r="BMR3" s="66"/>
      <c r="BMS3" s="66"/>
      <c r="BMT3" s="66"/>
      <c r="BMU3" s="66"/>
      <c r="BMV3" s="66"/>
      <c r="BMW3" s="66"/>
      <c r="BMX3" s="66"/>
      <c r="BMY3" s="66"/>
      <c r="BMZ3" s="66"/>
      <c r="BNA3" s="66"/>
      <c r="BNB3" s="66"/>
      <c r="BNC3" s="66"/>
      <c r="BND3" s="66"/>
      <c r="BNE3" s="66"/>
      <c r="BNF3" s="66"/>
      <c r="BNG3" s="66"/>
      <c r="BNH3" s="66"/>
      <c r="BNI3" s="66"/>
      <c r="BNJ3" s="66"/>
      <c r="BNK3" s="66"/>
      <c r="BNL3" s="66"/>
      <c r="BNM3" s="66"/>
      <c r="BNN3" s="66"/>
      <c r="BNO3" s="66"/>
      <c r="BNP3" s="66"/>
      <c r="BNQ3" s="66"/>
      <c r="BNR3" s="66"/>
      <c r="BNS3" s="66"/>
      <c r="BNT3" s="66"/>
      <c r="BNU3" s="66"/>
      <c r="BNV3" s="66"/>
      <c r="BNW3" s="66"/>
      <c r="BNX3" s="66"/>
      <c r="BNY3" s="66"/>
      <c r="BNZ3" s="66"/>
      <c r="BOA3" s="66"/>
      <c r="BOB3" s="66"/>
      <c r="BOC3" s="66"/>
      <c r="BOD3" s="66"/>
      <c r="BOE3" s="66"/>
      <c r="BOF3" s="66"/>
      <c r="BOG3" s="66"/>
      <c r="BOH3" s="66"/>
      <c r="BOI3" s="66"/>
      <c r="BOJ3" s="66"/>
      <c r="BOK3" s="66"/>
      <c r="BOL3" s="66"/>
      <c r="BOM3" s="66"/>
      <c r="BON3" s="66"/>
      <c r="BOO3" s="66"/>
      <c r="BOP3" s="66"/>
      <c r="BOQ3" s="66"/>
      <c r="BOR3" s="66"/>
      <c r="BOS3" s="66"/>
      <c r="BOT3" s="66"/>
      <c r="BOU3" s="66"/>
      <c r="BOV3" s="66"/>
      <c r="BOW3" s="66"/>
      <c r="BOX3" s="66"/>
      <c r="BOY3" s="66"/>
      <c r="BOZ3" s="66"/>
      <c r="BPA3" s="66"/>
      <c r="BPB3" s="66"/>
      <c r="BPC3" s="66"/>
      <c r="BPD3" s="66"/>
      <c r="BPE3" s="66"/>
      <c r="BPF3" s="66"/>
      <c r="BPG3" s="66"/>
      <c r="BPH3" s="66"/>
      <c r="BPI3" s="66"/>
      <c r="BPJ3" s="66"/>
      <c r="BPK3" s="66"/>
      <c r="BPL3" s="66"/>
      <c r="BPM3" s="66"/>
      <c r="BPN3" s="66"/>
      <c r="BPO3" s="66"/>
      <c r="BPP3" s="66"/>
      <c r="BPQ3" s="66"/>
      <c r="BPR3" s="66"/>
      <c r="BPS3" s="66"/>
      <c r="BPT3" s="66"/>
      <c r="BPU3" s="66"/>
      <c r="BPV3" s="66"/>
      <c r="BPW3" s="66"/>
      <c r="BPX3" s="66"/>
      <c r="BPY3" s="66"/>
      <c r="BPZ3" s="66"/>
      <c r="BQA3" s="66"/>
      <c r="BQB3" s="66"/>
      <c r="BQC3" s="66"/>
      <c r="BQD3" s="66"/>
      <c r="BQE3" s="66"/>
      <c r="BQF3" s="66"/>
      <c r="BQG3" s="66"/>
      <c r="BQH3" s="66"/>
      <c r="BQI3" s="66"/>
      <c r="BQJ3" s="66"/>
      <c r="BQK3" s="66"/>
      <c r="BQL3" s="66"/>
      <c r="BQM3" s="66"/>
      <c r="BQN3" s="66"/>
      <c r="BQO3" s="66"/>
      <c r="BQP3" s="66"/>
      <c r="BQQ3" s="66"/>
      <c r="BQR3" s="66"/>
      <c r="BQS3" s="66"/>
      <c r="BQT3" s="66"/>
      <c r="BQU3" s="66"/>
      <c r="BQV3" s="66"/>
      <c r="BQW3" s="66"/>
      <c r="BQX3" s="66"/>
      <c r="BQY3" s="66"/>
      <c r="BQZ3" s="66"/>
      <c r="BRA3" s="66"/>
      <c r="BRB3" s="66"/>
      <c r="BRC3" s="66"/>
      <c r="BRD3" s="66"/>
      <c r="BRE3" s="66"/>
      <c r="BRF3" s="66"/>
      <c r="BRG3" s="66"/>
      <c r="BRH3" s="66"/>
      <c r="BRI3" s="66"/>
      <c r="BRJ3" s="66"/>
      <c r="BRK3" s="66"/>
      <c r="BRL3" s="66"/>
      <c r="BRM3" s="66"/>
      <c r="BRN3" s="66"/>
      <c r="BRO3" s="66"/>
      <c r="BRP3" s="66"/>
      <c r="BRQ3" s="66"/>
      <c r="BRR3" s="66"/>
      <c r="BRS3" s="66"/>
      <c r="BRT3" s="66"/>
      <c r="BRU3" s="66"/>
      <c r="BRV3" s="66"/>
      <c r="BRW3" s="66"/>
      <c r="BRX3" s="66"/>
      <c r="BRY3" s="66"/>
      <c r="BRZ3" s="66"/>
      <c r="BSA3" s="66"/>
      <c r="BSB3" s="66"/>
      <c r="BSC3" s="66"/>
      <c r="BSD3" s="66"/>
      <c r="BSE3" s="66"/>
      <c r="BSF3" s="66"/>
      <c r="BSG3" s="66"/>
      <c r="BSH3" s="66"/>
      <c r="BSI3" s="66"/>
      <c r="BSJ3" s="66"/>
      <c r="BSK3" s="66"/>
      <c r="BSL3" s="66"/>
      <c r="BSM3" s="66"/>
      <c r="BSN3" s="66"/>
      <c r="BSO3" s="66"/>
      <c r="BSP3" s="66"/>
      <c r="BSQ3" s="66"/>
      <c r="BSR3" s="66"/>
      <c r="BSS3" s="66"/>
      <c r="BST3" s="66"/>
      <c r="BSU3" s="66"/>
      <c r="BSV3" s="66"/>
      <c r="BSW3" s="66"/>
      <c r="BSX3" s="66"/>
      <c r="BSY3" s="66"/>
      <c r="BSZ3" s="66"/>
      <c r="BTA3" s="66"/>
      <c r="BTB3" s="66"/>
      <c r="BTC3" s="66"/>
      <c r="BTD3" s="66"/>
      <c r="BTE3" s="66"/>
      <c r="BTF3" s="66"/>
      <c r="BTG3" s="66"/>
      <c r="BTH3" s="66"/>
      <c r="BTI3" s="66"/>
      <c r="BTJ3" s="66"/>
      <c r="BTK3" s="66"/>
      <c r="BTL3" s="66"/>
      <c r="BTM3" s="66"/>
      <c r="BTN3" s="66"/>
      <c r="BTO3" s="66"/>
      <c r="BTP3" s="66"/>
      <c r="BTQ3" s="66"/>
      <c r="BTR3" s="66"/>
      <c r="BTS3" s="66"/>
      <c r="BTT3" s="66"/>
      <c r="BTU3" s="66"/>
      <c r="BTV3" s="66"/>
      <c r="BTW3" s="66"/>
      <c r="BTX3" s="66"/>
      <c r="BTY3" s="66"/>
      <c r="BTZ3" s="66"/>
      <c r="BUA3" s="66"/>
      <c r="BUB3" s="66"/>
      <c r="BUC3" s="66"/>
      <c r="BUD3" s="66"/>
      <c r="BUE3" s="66"/>
      <c r="BUF3" s="66"/>
      <c r="BUG3" s="66"/>
      <c r="BUH3" s="66"/>
      <c r="BUI3" s="66"/>
      <c r="BUJ3" s="66"/>
      <c r="BUK3" s="66"/>
      <c r="BUL3" s="66"/>
      <c r="BUM3" s="66"/>
      <c r="BUN3" s="66"/>
      <c r="BUO3" s="66"/>
      <c r="BUP3" s="66"/>
      <c r="BUQ3" s="66"/>
      <c r="BUR3" s="66"/>
      <c r="BUS3" s="66"/>
      <c r="BUT3" s="66"/>
      <c r="BUU3" s="66"/>
      <c r="BUV3" s="66"/>
      <c r="BUW3" s="66"/>
      <c r="BUX3" s="66"/>
      <c r="BUY3" s="66"/>
      <c r="BUZ3" s="66"/>
      <c r="BVA3" s="66"/>
      <c r="BVB3" s="66"/>
      <c r="BVC3" s="66"/>
      <c r="BVD3" s="66"/>
      <c r="BVE3" s="66"/>
      <c r="BVF3" s="66"/>
      <c r="BVG3" s="66"/>
      <c r="BVH3" s="66"/>
      <c r="BVI3" s="66"/>
      <c r="BVJ3" s="66"/>
      <c r="BVK3" s="66"/>
      <c r="BVL3" s="66"/>
      <c r="BVM3" s="66"/>
      <c r="BVN3" s="66"/>
      <c r="BVO3" s="66"/>
      <c r="BVP3" s="66"/>
      <c r="BVQ3" s="66"/>
      <c r="BVR3" s="66"/>
      <c r="BVS3" s="66"/>
      <c r="BVT3" s="66"/>
      <c r="BVU3" s="66"/>
      <c r="BVV3" s="66"/>
      <c r="BVW3" s="66"/>
      <c r="BVX3" s="66"/>
      <c r="BVY3" s="66"/>
      <c r="BVZ3" s="66"/>
      <c r="BWA3" s="66"/>
      <c r="BWB3" s="66"/>
      <c r="BWC3" s="66"/>
      <c r="BWD3" s="66"/>
      <c r="BWE3" s="66"/>
      <c r="BWF3" s="66"/>
      <c r="BWG3" s="66"/>
      <c r="BWH3" s="66"/>
      <c r="BWI3" s="66"/>
      <c r="BWJ3" s="66"/>
      <c r="BWK3" s="66"/>
      <c r="BWL3" s="66"/>
      <c r="BWM3" s="66"/>
      <c r="BWN3" s="66"/>
      <c r="BWO3" s="66"/>
      <c r="BWP3" s="66"/>
      <c r="BWQ3" s="66"/>
      <c r="BWR3" s="66"/>
      <c r="BWS3" s="66"/>
      <c r="BWT3" s="66"/>
      <c r="BWU3" s="66"/>
      <c r="BWV3" s="66"/>
      <c r="BWW3" s="66"/>
      <c r="BWX3" s="66"/>
      <c r="BWY3" s="66"/>
      <c r="BWZ3" s="66"/>
      <c r="BXA3" s="66"/>
      <c r="BXB3" s="66"/>
      <c r="BXC3" s="66"/>
      <c r="BXD3" s="66"/>
      <c r="BXE3" s="66"/>
      <c r="BXF3" s="66"/>
      <c r="BXG3" s="66"/>
      <c r="BXH3" s="66"/>
      <c r="BXI3" s="66"/>
      <c r="BXJ3" s="66"/>
      <c r="BXK3" s="66"/>
      <c r="BXL3" s="66"/>
      <c r="BXM3" s="66"/>
      <c r="BXN3" s="66"/>
      <c r="BXO3" s="66"/>
      <c r="BXP3" s="66"/>
      <c r="BXQ3" s="66"/>
      <c r="BXR3" s="66"/>
      <c r="BXS3" s="66"/>
      <c r="BXT3" s="66"/>
      <c r="BXU3" s="66"/>
      <c r="BXV3" s="66"/>
      <c r="BXW3" s="66"/>
      <c r="BXX3" s="66"/>
      <c r="BXY3" s="66"/>
      <c r="BXZ3" s="66"/>
      <c r="BYA3" s="66"/>
      <c r="BYB3" s="66"/>
      <c r="BYC3" s="66"/>
      <c r="BYD3" s="66"/>
      <c r="BYE3" s="66"/>
      <c r="BYF3" s="66"/>
      <c r="BYG3" s="66"/>
      <c r="BYH3" s="66"/>
      <c r="BYI3" s="66"/>
      <c r="BYJ3" s="66"/>
      <c r="BYK3" s="66"/>
      <c r="BYL3" s="66"/>
      <c r="BYM3" s="66"/>
      <c r="BYN3" s="66"/>
      <c r="BYO3" s="66"/>
      <c r="BYP3" s="66"/>
      <c r="BYQ3" s="66"/>
      <c r="BYR3" s="66"/>
      <c r="BYS3" s="66"/>
      <c r="BYT3" s="66"/>
      <c r="BYU3" s="66"/>
      <c r="BYV3" s="66"/>
      <c r="BYW3" s="66"/>
      <c r="BYX3" s="66"/>
      <c r="BYY3" s="66"/>
      <c r="BYZ3" s="66"/>
      <c r="BZA3" s="66"/>
      <c r="BZB3" s="66"/>
      <c r="BZC3" s="66"/>
      <c r="BZD3" s="66"/>
      <c r="BZE3" s="66"/>
      <c r="BZF3" s="66"/>
      <c r="BZG3" s="66"/>
      <c r="BZH3" s="66"/>
      <c r="BZI3" s="66"/>
      <c r="BZJ3" s="66"/>
      <c r="BZK3" s="66"/>
      <c r="BZL3" s="66"/>
      <c r="BZM3" s="66"/>
      <c r="BZN3" s="66"/>
      <c r="BZO3" s="66"/>
      <c r="BZP3" s="66"/>
      <c r="BZQ3" s="66"/>
      <c r="BZR3" s="66"/>
      <c r="BZS3" s="66"/>
      <c r="BZT3" s="66"/>
      <c r="BZU3" s="66"/>
      <c r="BZV3" s="66"/>
      <c r="BZW3" s="66"/>
      <c r="BZX3" s="66"/>
      <c r="BZY3" s="66"/>
      <c r="BZZ3" s="66"/>
      <c r="CAA3" s="66"/>
      <c r="CAB3" s="66"/>
      <c r="CAC3" s="66"/>
      <c r="CAD3" s="66"/>
      <c r="CAE3" s="66"/>
      <c r="CAF3" s="66"/>
      <c r="CAG3" s="66"/>
      <c r="CAH3" s="66"/>
      <c r="CAI3" s="66"/>
      <c r="CAJ3" s="66"/>
      <c r="CAK3" s="66"/>
      <c r="CAL3" s="66"/>
      <c r="CAM3" s="66"/>
      <c r="CAN3" s="66"/>
      <c r="CAO3" s="66"/>
      <c r="CAP3" s="66"/>
      <c r="CAQ3" s="66"/>
      <c r="CAR3" s="66"/>
      <c r="CAS3" s="66"/>
      <c r="CAT3" s="66"/>
      <c r="CAU3" s="66"/>
      <c r="CAV3" s="66"/>
      <c r="CAW3" s="66"/>
      <c r="CAX3" s="66"/>
      <c r="CAY3" s="66"/>
      <c r="CAZ3" s="66"/>
      <c r="CBA3" s="66"/>
      <c r="CBB3" s="66"/>
      <c r="CBC3" s="66"/>
      <c r="CBD3" s="66"/>
      <c r="CBE3" s="66"/>
      <c r="CBF3" s="66"/>
      <c r="CBG3" s="66"/>
      <c r="CBH3" s="66"/>
      <c r="CBI3" s="66"/>
      <c r="CBJ3" s="66"/>
      <c r="CBK3" s="66"/>
      <c r="CBL3" s="66"/>
      <c r="CBM3" s="66"/>
      <c r="CBN3" s="66"/>
      <c r="CBO3" s="66"/>
      <c r="CBP3" s="66"/>
      <c r="CBQ3" s="66"/>
      <c r="CBR3" s="66"/>
      <c r="CBS3" s="66"/>
      <c r="CBT3" s="66"/>
      <c r="CBU3" s="66"/>
      <c r="CBV3" s="66"/>
      <c r="CBW3" s="66"/>
      <c r="CBX3" s="66"/>
      <c r="CBY3" s="66"/>
      <c r="CBZ3" s="66"/>
      <c r="CCA3" s="66"/>
      <c r="CCB3" s="66"/>
      <c r="CCC3" s="66"/>
      <c r="CCD3" s="66"/>
      <c r="CCE3" s="66"/>
      <c r="CCF3" s="66"/>
      <c r="CCG3" s="66"/>
      <c r="CCH3" s="66"/>
      <c r="CCI3" s="66"/>
      <c r="CCJ3" s="66"/>
      <c r="CCK3" s="66"/>
      <c r="CCL3" s="66"/>
      <c r="CCM3" s="66"/>
      <c r="CCN3" s="66"/>
      <c r="CCO3" s="66"/>
      <c r="CCP3" s="66"/>
      <c r="CCQ3" s="66"/>
      <c r="CCR3" s="66"/>
      <c r="CCS3" s="66"/>
      <c r="CCT3" s="66"/>
      <c r="CCU3" s="66"/>
      <c r="CCV3" s="66"/>
      <c r="CCW3" s="66"/>
      <c r="CCX3" s="66"/>
      <c r="CCY3" s="66"/>
      <c r="CCZ3" s="66"/>
      <c r="CDA3" s="66"/>
      <c r="CDB3" s="66"/>
      <c r="CDC3" s="66"/>
      <c r="CDD3" s="66"/>
      <c r="CDE3" s="66"/>
      <c r="CDF3" s="66"/>
      <c r="CDG3" s="66"/>
      <c r="CDH3" s="66"/>
      <c r="CDI3" s="66"/>
      <c r="CDJ3" s="66"/>
      <c r="CDK3" s="66"/>
      <c r="CDL3" s="66"/>
      <c r="CDM3" s="66"/>
      <c r="CDN3" s="66"/>
      <c r="CDO3" s="66"/>
      <c r="CDP3" s="66"/>
      <c r="CDQ3" s="66"/>
      <c r="CDR3" s="66"/>
      <c r="CDS3" s="66"/>
      <c r="CDT3" s="66"/>
      <c r="CDU3" s="66"/>
      <c r="CDV3" s="66"/>
      <c r="CDW3" s="66"/>
      <c r="CDX3" s="66"/>
      <c r="CDY3" s="66"/>
      <c r="CDZ3" s="66"/>
      <c r="CEA3" s="66"/>
      <c r="CEB3" s="66"/>
      <c r="CEC3" s="66"/>
      <c r="CED3" s="66"/>
      <c r="CEE3" s="66"/>
      <c r="CEF3" s="66"/>
      <c r="CEG3" s="66"/>
      <c r="CEH3" s="66"/>
      <c r="CEI3" s="66"/>
      <c r="CEJ3" s="66"/>
      <c r="CEK3" s="66"/>
      <c r="CEL3" s="66"/>
      <c r="CEM3" s="66"/>
      <c r="CEN3" s="66"/>
      <c r="CEO3" s="66"/>
      <c r="CEP3" s="66"/>
      <c r="CEQ3" s="66"/>
      <c r="CER3" s="66"/>
      <c r="CES3" s="66"/>
      <c r="CET3" s="66"/>
      <c r="CEU3" s="66"/>
      <c r="CEV3" s="66"/>
      <c r="CEW3" s="66"/>
      <c r="CEX3" s="66"/>
      <c r="CEY3" s="66"/>
      <c r="CEZ3" s="66"/>
      <c r="CFA3" s="66"/>
      <c r="CFB3" s="66"/>
      <c r="CFC3" s="66"/>
      <c r="CFD3" s="66"/>
      <c r="CFE3" s="66"/>
      <c r="CFF3" s="66"/>
      <c r="CFG3" s="66"/>
      <c r="CFH3" s="66"/>
      <c r="CFI3" s="66"/>
      <c r="CFJ3" s="66"/>
      <c r="CFK3" s="66"/>
      <c r="CFL3" s="66"/>
      <c r="CFM3" s="66"/>
      <c r="CFN3" s="66"/>
      <c r="CFO3" s="66"/>
      <c r="CFP3" s="66"/>
      <c r="CFQ3" s="66"/>
      <c r="CFR3" s="66"/>
      <c r="CFS3" s="66"/>
      <c r="CFT3" s="66"/>
      <c r="CFU3" s="66"/>
      <c r="CFV3" s="66"/>
      <c r="CFW3" s="66"/>
      <c r="CFX3" s="66"/>
      <c r="CFY3" s="66"/>
      <c r="CFZ3" s="66"/>
      <c r="CGA3" s="66"/>
      <c r="CGB3" s="66"/>
      <c r="CGC3" s="66"/>
      <c r="CGD3" s="66"/>
      <c r="CGE3" s="66"/>
      <c r="CGF3" s="66"/>
      <c r="CGG3" s="66"/>
      <c r="CGH3" s="66"/>
      <c r="CGI3" s="66"/>
      <c r="CGJ3" s="66"/>
      <c r="CGK3" s="66"/>
      <c r="CGL3" s="66"/>
      <c r="CGM3" s="66"/>
      <c r="CGN3" s="66"/>
      <c r="CGO3" s="66"/>
      <c r="CGP3" s="66"/>
      <c r="CGQ3" s="66"/>
      <c r="CGR3" s="66"/>
      <c r="CGS3" s="66"/>
      <c r="CGT3" s="66"/>
      <c r="CGU3" s="66"/>
      <c r="CGV3" s="66"/>
      <c r="CGW3" s="66"/>
      <c r="CGX3" s="66"/>
      <c r="CGY3" s="66"/>
      <c r="CGZ3" s="66"/>
      <c r="CHA3" s="66"/>
      <c r="CHB3" s="66"/>
      <c r="CHC3" s="66"/>
      <c r="CHD3" s="66"/>
      <c r="CHE3" s="66"/>
      <c r="CHF3" s="66"/>
      <c r="CHG3" s="66"/>
      <c r="CHH3" s="66"/>
      <c r="CHI3" s="66"/>
      <c r="CHJ3" s="66"/>
      <c r="CHK3" s="66"/>
      <c r="CHL3" s="66"/>
      <c r="CHM3" s="66"/>
      <c r="CHN3" s="66"/>
      <c r="CHO3" s="66"/>
      <c r="CHP3" s="66"/>
      <c r="CHQ3" s="66"/>
      <c r="CHR3" s="66"/>
      <c r="CHS3" s="66"/>
      <c r="CHT3" s="66"/>
      <c r="CHU3" s="66"/>
      <c r="CHV3" s="66"/>
      <c r="CHW3" s="66"/>
      <c r="CHX3" s="66"/>
      <c r="CHY3" s="66"/>
      <c r="CHZ3" s="66"/>
      <c r="CIA3" s="66"/>
      <c r="CIB3" s="66"/>
      <c r="CIC3" s="66"/>
      <c r="CID3" s="66"/>
      <c r="CIE3" s="66"/>
      <c r="CIF3" s="66"/>
      <c r="CIG3" s="66"/>
      <c r="CIH3" s="66"/>
      <c r="CII3" s="66"/>
      <c r="CIJ3" s="66"/>
      <c r="CIK3" s="66"/>
      <c r="CIL3" s="66"/>
      <c r="CIM3" s="66"/>
      <c r="CIN3" s="66"/>
      <c r="CIO3" s="66"/>
      <c r="CIP3" s="66"/>
      <c r="CIQ3" s="66"/>
      <c r="CIR3" s="66"/>
      <c r="CIS3" s="66"/>
      <c r="CIT3" s="66"/>
      <c r="CIU3" s="66"/>
      <c r="CIV3" s="66"/>
      <c r="CIW3" s="66"/>
      <c r="CIX3" s="66"/>
      <c r="CIY3" s="66"/>
      <c r="CIZ3" s="66"/>
      <c r="CJA3" s="66"/>
      <c r="CJB3" s="66"/>
      <c r="CJC3" s="66"/>
      <c r="CJD3" s="66"/>
      <c r="CJE3" s="66"/>
      <c r="CJF3" s="66"/>
      <c r="CJG3" s="66"/>
      <c r="CJH3" s="66"/>
      <c r="CJI3" s="66"/>
      <c r="CJJ3" s="66"/>
      <c r="CJK3" s="66"/>
      <c r="CJL3" s="66"/>
      <c r="CJM3" s="66"/>
      <c r="CJN3" s="66"/>
      <c r="CJO3" s="66"/>
      <c r="CJP3" s="66"/>
      <c r="CJQ3" s="66"/>
      <c r="CJR3" s="66"/>
      <c r="CJS3" s="66"/>
      <c r="CJT3" s="66"/>
      <c r="CJU3" s="66"/>
      <c r="CJV3" s="66"/>
      <c r="CJW3" s="66"/>
      <c r="CJX3" s="66"/>
      <c r="CJY3" s="66"/>
      <c r="CJZ3" s="66"/>
      <c r="CKA3" s="66"/>
      <c r="CKB3" s="66"/>
      <c r="CKC3" s="66"/>
      <c r="CKD3" s="66"/>
      <c r="CKE3" s="66"/>
      <c r="CKF3" s="66"/>
      <c r="CKG3" s="66"/>
      <c r="CKH3" s="66"/>
      <c r="CKI3" s="66"/>
      <c r="CKJ3" s="66"/>
      <c r="CKK3" s="66"/>
      <c r="CKL3" s="66"/>
      <c r="CKM3" s="66"/>
      <c r="CKN3" s="66"/>
      <c r="CKO3" s="66"/>
      <c r="CKP3" s="66"/>
      <c r="CKQ3" s="66"/>
      <c r="CKR3" s="66"/>
      <c r="CKS3" s="66"/>
      <c r="CKT3" s="66"/>
      <c r="CKU3" s="66"/>
      <c r="CKV3" s="66"/>
      <c r="CKW3" s="66"/>
      <c r="CKX3" s="66"/>
      <c r="CKY3" s="66"/>
      <c r="CKZ3" s="66"/>
      <c r="CLA3" s="66"/>
      <c r="CLB3" s="66"/>
      <c r="CLC3" s="66"/>
      <c r="CLD3" s="66"/>
      <c r="CLE3" s="66"/>
      <c r="CLF3" s="66"/>
      <c r="CLG3" s="66"/>
      <c r="CLH3" s="66"/>
      <c r="CLI3" s="66"/>
      <c r="CLJ3" s="66"/>
      <c r="CLK3" s="66"/>
      <c r="CLL3" s="66"/>
      <c r="CLM3" s="66"/>
      <c r="CLN3" s="66"/>
      <c r="CLO3" s="66"/>
      <c r="CLP3" s="66"/>
      <c r="CLQ3" s="66"/>
      <c r="CLR3" s="66"/>
      <c r="CLS3" s="66"/>
      <c r="CLT3" s="66"/>
      <c r="CLU3" s="66"/>
      <c r="CLV3" s="66"/>
      <c r="CLW3" s="66"/>
      <c r="CLX3" s="66"/>
      <c r="CLY3" s="66"/>
      <c r="CLZ3" s="66"/>
      <c r="CMA3" s="66"/>
      <c r="CMB3" s="66"/>
      <c r="CMC3" s="66"/>
      <c r="CMD3" s="66"/>
      <c r="CME3" s="66"/>
      <c r="CMF3" s="66"/>
      <c r="CMG3" s="66"/>
      <c r="CMH3" s="66"/>
      <c r="CMI3" s="66"/>
      <c r="CMJ3" s="66"/>
      <c r="CMK3" s="66"/>
      <c r="CML3" s="66"/>
      <c r="CMM3" s="66"/>
      <c r="CMN3" s="66"/>
      <c r="CMO3" s="66"/>
      <c r="CMP3" s="66"/>
      <c r="CMQ3" s="66"/>
      <c r="CMR3" s="66"/>
      <c r="CMS3" s="66"/>
      <c r="CMT3" s="66"/>
      <c r="CMU3" s="66"/>
      <c r="CMV3" s="66"/>
      <c r="CMW3" s="66"/>
      <c r="CMX3" s="66"/>
      <c r="CMY3" s="66"/>
      <c r="CMZ3" s="66"/>
      <c r="CNA3" s="66"/>
      <c r="CNB3" s="66"/>
      <c r="CNC3" s="66"/>
      <c r="CND3" s="66"/>
      <c r="CNE3" s="66"/>
      <c r="CNF3" s="66"/>
      <c r="CNG3" s="66"/>
      <c r="CNH3" s="66"/>
      <c r="CNI3" s="66"/>
      <c r="CNJ3" s="66"/>
      <c r="CNK3" s="66"/>
      <c r="CNL3" s="66"/>
      <c r="CNM3" s="66"/>
      <c r="CNN3" s="66"/>
      <c r="CNO3" s="66"/>
      <c r="CNP3" s="66"/>
      <c r="CNQ3" s="66"/>
      <c r="CNR3" s="66"/>
      <c r="CNS3" s="66"/>
      <c r="CNT3" s="66"/>
      <c r="CNU3" s="66"/>
      <c r="CNV3" s="66"/>
      <c r="CNW3" s="66"/>
      <c r="CNX3" s="66"/>
      <c r="CNY3" s="66"/>
      <c r="CNZ3" s="66"/>
      <c r="COA3" s="66"/>
      <c r="COB3" s="66"/>
      <c r="COC3" s="66"/>
      <c r="COD3" s="66"/>
      <c r="COE3" s="66"/>
      <c r="COF3" s="66"/>
      <c r="COG3" s="66"/>
      <c r="COH3" s="66"/>
      <c r="COI3" s="66"/>
      <c r="COJ3" s="66"/>
      <c r="COK3" s="66"/>
      <c r="COL3" s="66"/>
      <c r="COM3" s="66"/>
      <c r="CON3" s="66"/>
      <c r="COO3" s="66"/>
      <c r="COP3" s="66"/>
      <c r="COQ3" s="66"/>
      <c r="COR3" s="66"/>
      <c r="COS3" s="66"/>
      <c r="COT3" s="66"/>
      <c r="COU3" s="66"/>
      <c r="COV3" s="66"/>
      <c r="COW3" s="66"/>
      <c r="COX3" s="66"/>
      <c r="COY3" s="66"/>
      <c r="COZ3" s="66"/>
      <c r="CPA3" s="66"/>
      <c r="CPB3" s="66"/>
      <c r="CPC3" s="66"/>
      <c r="CPD3" s="66"/>
      <c r="CPE3" s="66"/>
      <c r="CPF3" s="66"/>
      <c r="CPG3" s="66"/>
      <c r="CPH3" s="66"/>
      <c r="CPI3" s="66"/>
      <c r="CPJ3" s="66"/>
      <c r="CPK3" s="66"/>
      <c r="CPL3" s="66"/>
      <c r="CPM3" s="66"/>
      <c r="CPN3" s="66"/>
      <c r="CPO3" s="66"/>
      <c r="CPP3" s="66"/>
      <c r="CPQ3" s="66"/>
      <c r="CPR3" s="66"/>
      <c r="CPS3" s="66"/>
      <c r="CPT3" s="66"/>
      <c r="CPU3" s="66"/>
      <c r="CPV3" s="66"/>
      <c r="CPW3" s="66"/>
      <c r="CPX3" s="66"/>
      <c r="CPY3" s="66"/>
      <c r="CPZ3" s="66"/>
      <c r="CQA3" s="66"/>
      <c r="CQB3" s="66"/>
      <c r="CQC3" s="66"/>
      <c r="CQD3" s="66"/>
      <c r="CQE3" s="66"/>
      <c r="CQF3" s="66"/>
      <c r="CQG3" s="66"/>
      <c r="CQH3" s="66"/>
      <c r="CQI3" s="66"/>
      <c r="CQJ3" s="66"/>
      <c r="CQK3" s="66"/>
      <c r="CQL3" s="66"/>
      <c r="CQM3" s="66"/>
      <c r="CQN3" s="66"/>
      <c r="CQO3" s="66"/>
      <c r="CQP3" s="66"/>
      <c r="CQQ3" s="66"/>
      <c r="CQR3" s="66"/>
      <c r="CQS3" s="66"/>
      <c r="CQT3" s="66"/>
      <c r="CQU3" s="66"/>
      <c r="CQV3" s="66"/>
      <c r="CQW3" s="66"/>
      <c r="CQX3" s="66"/>
      <c r="CQY3" s="66"/>
      <c r="CQZ3" s="66"/>
      <c r="CRA3" s="66"/>
      <c r="CRB3" s="66"/>
      <c r="CRC3" s="66"/>
      <c r="CRD3" s="66"/>
      <c r="CRE3" s="66"/>
      <c r="CRF3" s="66"/>
      <c r="CRG3" s="66"/>
      <c r="CRH3" s="66"/>
      <c r="CRI3" s="66"/>
      <c r="CRJ3" s="66"/>
      <c r="CRK3" s="66"/>
      <c r="CRL3" s="66"/>
      <c r="CRM3" s="66"/>
      <c r="CRN3" s="66"/>
      <c r="CRO3" s="66"/>
      <c r="CRP3" s="66"/>
      <c r="CRQ3" s="66"/>
      <c r="CRR3" s="66"/>
      <c r="CRS3" s="66"/>
      <c r="CRT3" s="66"/>
      <c r="CRU3" s="66"/>
      <c r="CRV3" s="66"/>
      <c r="CRW3" s="66"/>
      <c r="CRX3" s="66"/>
      <c r="CRY3" s="66"/>
      <c r="CRZ3" s="66"/>
      <c r="CSA3" s="66"/>
      <c r="CSB3" s="66"/>
      <c r="CSC3" s="66"/>
      <c r="CSD3" s="66"/>
      <c r="CSE3" s="66"/>
      <c r="CSF3" s="66"/>
      <c r="CSG3" s="66"/>
      <c r="CSH3" s="66"/>
      <c r="CSI3" s="66"/>
      <c r="CSJ3" s="66"/>
      <c r="CSK3" s="66"/>
      <c r="CSL3" s="66"/>
      <c r="CSM3" s="66"/>
      <c r="CSN3" s="66"/>
      <c r="CSO3" s="66"/>
      <c r="CSP3" s="66"/>
      <c r="CSQ3" s="66"/>
      <c r="CSR3" s="66"/>
      <c r="CSS3" s="66"/>
      <c r="CST3" s="66"/>
      <c r="CSU3" s="66"/>
      <c r="CSV3" s="66"/>
      <c r="CSW3" s="66"/>
      <c r="CSX3" s="66"/>
      <c r="CSY3" s="66"/>
      <c r="CSZ3" s="66"/>
      <c r="CTA3" s="66"/>
      <c r="CTB3" s="66"/>
      <c r="CTC3" s="66"/>
      <c r="CTD3" s="66"/>
      <c r="CTE3" s="66"/>
      <c r="CTF3" s="66"/>
      <c r="CTG3" s="66"/>
      <c r="CTH3" s="66"/>
      <c r="CTI3" s="66"/>
      <c r="CTJ3" s="66"/>
      <c r="CTK3" s="66"/>
      <c r="CTL3" s="66"/>
      <c r="CTM3" s="66"/>
      <c r="CTN3" s="66"/>
      <c r="CTO3" s="66"/>
      <c r="CTP3" s="66"/>
      <c r="CTQ3" s="66"/>
      <c r="CTR3" s="66"/>
      <c r="CTS3" s="66"/>
      <c r="CTT3" s="66"/>
      <c r="CTU3" s="66"/>
      <c r="CTV3" s="66"/>
      <c r="CTW3" s="66"/>
      <c r="CTX3" s="66"/>
      <c r="CTY3" s="66"/>
      <c r="CTZ3" s="66"/>
      <c r="CUA3" s="66"/>
      <c r="CUB3" s="66"/>
      <c r="CUC3" s="66"/>
      <c r="CUD3" s="66"/>
      <c r="CUE3" s="66"/>
      <c r="CUF3" s="66"/>
      <c r="CUG3" s="66"/>
      <c r="CUH3" s="66"/>
      <c r="CUI3" s="66"/>
      <c r="CUJ3" s="66"/>
      <c r="CUK3" s="66"/>
      <c r="CUL3" s="66"/>
      <c r="CUM3" s="66"/>
      <c r="CUN3" s="66"/>
      <c r="CUO3" s="66"/>
      <c r="CUP3" s="66"/>
      <c r="CUQ3" s="66"/>
      <c r="CUR3" s="66"/>
      <c r="CUS3" s="66"/>
      <c r="CUT3" s="66"/>
      <c r="CUU3" s="66"/>
      <c r="CUV3" s="66"/>
      <c r="CUW3" s="66"/>
      <c r="CUX3" s="66"/>
      <c r="CUY3" s="66"/>
      <c r="CUZ3" s="66"/>
      <c r="CVA3" s="66"/>
      <c r="CVB3" s="66"/>
      <c r="CVC3" s="66"/>
      <c r="CVD3" s="66"/>
      <c r="CVE3" s="66"/>
      <c r="CVF3" s="66"/>
      <c r="CVG3" s="66"/>
      <c r="CVH3" s="66"/>
      <c r="CVI3" s="66"/>
      <c r="CVJ3" s="66"/>
      <c r="CVK3" s="66"/>
      <c r="CVL3" s="66"/>
      <c r="CVM3" s="66"/>
      <c r="CVN3" s="66"/>
      <c r="CVO3" s="66"/>
      <c r="CVP3" s="66"/>
      <c r="CVQ3" s="66"/>
      <c r="CVR3" s="66"/>
      <c r="CVS3" s="66"/>
      <c r="CVT3" s="66"/>
      <c r="CVU3" s="66"/>
      <c r="CVV3" s="66"/>
      <c r="CVW3" s="66"/>
      <c r="CVX3" s="66"/>
      <c r="CVY3" s="66"/>
      <c r="CVZ3" s="66"/>
      <c r="CWA3" s="66"/>
      <c r="CWB3" s="66"/>
      <c r="CWC3" s="66"/>
      <c r="CWD3" s="66"/>
      <c r="CWE3" s="66"/>
      <c r="CWF3" s="66"/>
      <c r="CWG3" s="66"/>
      <c r="CWH3" s="66"/>
      <c r="CWI3" s="66"/>
      <c r="CWJ3" s="66"/>
      <c r="CWK3" s="66"/>
      <c r="CWL3" s="66"/>
      <c r="CWM3" s="66"/>
      <c r="CWN3" s="66"/>
      <c r="CWO3" s="66"/>
      <c r="CWP3" s="66"/>
      <c r="CWQ3" s="66"/>
      <c r="CWR3" s="66"/>
      <c r="CWS3" s="66"/>
      <c r="CWT3" s="66"/>
      <c r="CWU3" s="66"/>
      <c r="CWV3" s="66"/>
      <c r="CWW3" s="66"/>
      <c r="CWX3" s="66"/>
      <c r="CWY3" s="66"/>
      <c r="CWZ3" s="66"/>
      <c r="CXA3" s="66"/>
      <c r="CXB3" s="66"/>
      <c r="CXC3" s="66"/>
      <c r="CXD3" s="66"/>
      <c r="CXE3" s="66"/>
      <c r="CXF3" s="66"/>
      <c r="CXG3" s="66"/>
      <c r="CXH3" s="66"/>
      <c r="CXI3" s="66"/>
      <c r="CXJ3" s="66"/>
      <c r="CXK3" s="66"/>
      <c r="CXL3" s="66"/>
      <c r="CXM3" s="66"/>
      <c r="CXN3" s="66"/>
      <c r="CXO3" s="66"/>
      <c r="CXP3" s="66"/>
      <c r="CXQ3" s="66"/>
      <c r="CXR3" s="66"/>
      <c r="CXS3" s="66"/>
      <c r="CXT3" s="66"/>
      <c r="CXU3" s="66"/>
      <c r="CXV3" s="66"/>
      <c r="CXW3" s="66"/>
      <c r="CXX3" s="66"/>
      <c r="CXY3" s="66"/>
      <c r="CXZ3" s="66"/>
      <c r="CYA3" s="66"/>
      <c r="CYB3" s="66"/>
      <c r="CYC3" s="66"/>
      <c r="CYD3" s="66"/>
      <c r="CYE3" s="66"/>
      <c r="CYF3" s="66"/>
      <c r="CYG3" s="66"/>
      <c r="CYH3" s="66"/>
      <c r="CYI3" s="66"/>
      <c r="CYJ3" s="66"/>
      <c r="CYK3" s="66"/>
      <c r="CYL3" s="66"/>
      <c r="CYM3" s="66"/>
      <c r="CYN3" s="66"/>
      <c r="CYO3" s="66"/>
      <c r="CYP3" s="66"/>
      <c r="CYQ3" s="66"/>
      <c r="CYR3" s="66"/>
      <c r="CYS3" s="66"/>
      <c r="CYT3" s="66"/>
      <c r="CYU3" s="66"/>
      <c r="CYV3" s="66"/>
      <c r="CYW3" s="66"/>
      <c r="CYX3" s="66"/>
      <c r="CYY3" s="66"/>
      <c r="CYZ3" s="66"/>
      <c r="CZA3" s="66"/>
      <c r="CZB3" s="66"/>
      <c r="CZC3" s="66"/>
      <c r="CZD3" s="66"/>
      <c r="CZE3" s="66"/>
      <c r="CZF3" s="66"/>
      <c r="CZG3" s="66"/>
      <c r="CZH3" s="66"/>
      <c r="CZI3" s="66"/>
      <c r="CZJ3" s="66"/>
      <c r="CZK3" s="66"/>
      <c r="CZL3" s="66"/>
      <c r="CZM3" s="66"/>
      <c r="CZN3" s="66"/>
      <c r="CZO3" s="66"/>
      <c r="CZP3" s="66"/>
      <c r="CZQ3" s="66"/>
      <c r="CZR3" s="66"/>
      <c r="CZS3" s="66"/>
      <c r="CZT3" s="66"/>
      <c r="CZU3" s="66"/>
      <c r="CZV3" s="66"/>
      <c r="CZW3" s="66"/>
      <c r="CZX3" s="66"/>
      <c r="CZY3" s="66"/>
      <c r="CZZ3" s="66"/>
      <c r="DAA3" s="66"/>
      <c r="DAB3" s="66"/>
      <c r="DAC3" s="66"/>
      <c r="DAD3" s="66"/>
      <c r="DAE3" s="66"/>
      <c r="DAF3" s="66"/>
      <c r="DAG3" s="66"/>
      <c r="DAH3" s="66"/>
      <c r="DAI3" s="66"/>
      <c r="DAJ3" s="66"/>
      <c r="DAK3" s="66"/>
      <c r="DAL3" s="66"/>
      <c r="DAM3" s="66"/>
      <c r="DAN3" s="66"/>
      <c r="DAO3" s="66"/>
      <c r="DAP3" s="66"/>
      <c r="DAQ3" s="66"/>
      <c r="DAR3" s="66"/>
      <c r="DAS3" s="66"/>
      <c r="DAT3" s="66"/>
      <c r="DAU3" s="66"/>
      <c r="DAV3" s="66"/>
      <c r="DAW3" s="66"/>
      <c r="DAX3" s="66"/>
      <c r="DAY3" s="66"/>
      <c r="DAZ3" s="66"/>
      <c r="DBA3" s="66"/>
      <c r="DBB3" s="66"/>
      <c r="DBC3" s="66"/>
      <c r="DBD3" s="66"/>
      <c r="DBE3" s="66"/>
      <c r="DBF3" s="66"/>
      <c r="DBG3" s="66"/>
      <c r="DBH3" s="66"/>
      <c r="DBI3" s="66"/>
      <c r="DBJ3" s="66"/>
      <c r="DBK3" s="66"/>
      <c r="DBL3" s="66"/>
      <c r="DBM3" s="66"/>
      <c r="DBN3" s="66"/>
      <c r="DBO3" s="66"/>
      <c r="DBP3" s="66"/>
      <c r="DBQ3" s="66"/>
      <c r="DBR3" s="66"/>
      <c r="DBS3" s="66"/>
      <c r="DBT3" s="66"/>
      <c r="DBU3" s="66"/>
      <c r="DBV3" s="66"/>
      <c r="DBW3" s="66"/>
      <c r="DBX3" s="66"/>
      <c r="DBY3" s="66"/>
      <c r="DBZ3" s="66"/>
      <c r="DCA3" s="66"/>
      <c r="DCB3" s="66"/>
      <c r="DCC3" s="66"/>
      <c r="DCD3" s="66"/>
      <c r="DCE3" s="66"/>
      <c r="DCF3" s="66"/>
      <c r="DCG3" s="66"/>
      <c r="DCH3" s="66"/>
      <c r="DCI3" s="66"/>
      <c r="DCJ3" s="66"/>
      <c r="DCK3" s="66"/>
      <c r="DCL3" s="66"/>
      <c r="DCM3" s="66"/>
      <c r="DCN3" s="66"/>
      <c r="DCO3" s="66"/>
      <c r="DCP3" s="66"/>
      <c r="DCQ3" s="66"/>
      <c r="DCR3" s="66"/>
      <c r="DCS3" s="66"/>
      <c r="DCT3" s="66"/>
      <c r="DCU3" s="66"/>
      <c r="DCV3" s="66"/>
      <c r="DCW3" s="66"/>
      <c r="DCX3" s="66"/>
      <c r="DCY3" s="66"/>
      <c r="DCZ3" s="66"/>
      <c r="DDA3" s="66"/>
      <c r="DDB3" s="66"/>
      <c r="DDC3" s="66"/>
      <c r="DDD3" s="66"/>
      <c r="DDE3" s="66"/>
      <c r="DDF3" s="66"/>
      <c r="DDG3" s="66"/>
      <c r="DDH3" s="66"/>
      <c r="DDI3" s="66"/>
      <c r="DDJ3" s="66"/>
      <c r="DDK3" s="66"/>
      <c r="DDL3" s="66"/>
      <c r="DDM3" s="66"/>
      <c r="DDN3" s="66"/>
      <c r="DDO3" s="66"/>
      <c r="DDP3" s="66"/>
      <c r="DDQ3" s="66"/>
      <c r="DDR3" s="66"/>
      <c r="DDS3" s="66"/>
      <c r="DDT3" s="66"/>
      <c r="DDU3" s="66"/>
      <c r="DDV3" s="66"/>
      <c r="DDW3" s="66"/>
      <c r="DDX3" s="66"/>
      <c r="DDY3" s="66"/>
      <c r="DDZ3" s="66"/>
      <c r="DEA3" s="66"/>
      <c r="DEB3" s="66"/>
      <c r="DEC3" s="66"/>
      <c r="DED3" s="66"/>
      <c r="DEE3" s="66"/>
      <c r="DEF3" s="66"/>
      <c r="DEG3" s="66"/>
      <c r="DEH3" s="66"/>
      <c r="DEI3" s="66"/>
      <c r="DEJ3" s="66"/>
      <c r="DEK3" s="66"/>
      <c r="DEL3" s="66"/>
      <c r="DEM3" s="66"/>
      <c r="DEN3" s="66"/>
      <c r="DEO3" s="66"/>
      <c r="DEP3" s="66"/>
      <c r="DEQ3" s="66"/>
      <c r="DER3" s="66"/>
      <c r="DES3" s="66"/>
      <c r="DET3" s="66"/>
      <c r="DEU3" s="66"/>
      <c r="DEV3" s="66"/>
      <c r="DEW3" s="66"/>
      <c r="DEX3" s="66"/>
      <c r="DEY3" s="66"/>
      <c r="DEZ3" s="66"/>
      <c r="DFA3" s="66"/>
      <c r="DFB3" s="66"/>
      <c r="DFC3" s="66"/>
      <c r="DFD3" s="66"/>
      <c r="DFE3" s="66"/>
      <c r="DFF3" s="66"/>
      <c r="DFG3" s="66"/>
      <c r="DFH3" s="66"/>
      <c r="DFI3" s="66"/>
      <c r="DFJ3" s="66"/>
      <c r="DFK3" s="66"/>
      <c r="DFL3" s="66"/>
      <c r="DFM3" s="66"/>
      <c r="DFN3" s="66"/>
      <c r="DFO3" s="66"/>
      <c r="DFP3" s="66"/>
      <c r="DFQ3" s="66"/>
      <c r="DFR3" s="66"/>
      <c r="DFS3" s="66"/>
      <c r="DFT3" s="66"/>
      <c r="DFU3" s="66"/>
      <c r="DFV3" s="66"/>
      <c r="DFW3" s="66"/>
      <c r="DFX3" s="66"/>
      <c r="DFY3" s="66"/>
      <c r="DFZ3" s="66"/>
      <c r="DGA3" s="66"/>
      <c r="DGB3" s="66"/>
      <c r="DGC3" s="66"/>
      <c r="DGD3" s="66"/>
      <c r="DGE3" s="66"/>
      <c r="DGF3" s="66"/>
      <c r="DGG3" s="66"/>
      <c r="DGH3" s="66"/>
      <c r="DGI3" s="66"/>
      <c r="DGJ3" s="66"/>
      <c r="DGK3" s="66"/>
      <c r="DGL3" s="66"/>
      <c r="DGM3" s="66"/>
      <c r="DGN3" s="66"/>
      <c r="DGO3" s="66"/>
      <c r="DGP3" s="66"/>
      <c r="DGQ3" s="66"/>
      <c r="DGR3" s="66"/>
      <c r="DGS3" s="66"/>
      <c r="DGT3" s="66"/>
      <c r="DGU3" s="66"/>
      <c r="DGV3" s="66"/>
      <c r="DGW3" s="66"/>
      <c r="DGX3" s="66"/>
      <c r="DGY3" s="66"/>
      <c r="DGZ3" s="66"/>
      <c r="DHA3" s="66"/>
      <c r="DHB3" s="66"/>
      <c r="DHC3" s="66"/>
      <c r="DHD3" s="66"/>
      <c r="DHE3" s="66"/>
      <c r="DHF3" s="66"/>
      <c r="DHG3" s="66"/>
      <c r="DHH3" s="66"/>
      <c r="DHI3" s="66"/>
      <c r="DHJ3" s="66"/>
      <c r="DHK3" s="66"/>
      <c r="DHL3" s="66"/>
      <c r="DHM3" s="66"/>
      <c r="DHN3" s="66"/>
      <c r="DHO3" s="66"/>
      <c r="DHP3" s="66"/>
      <c r="DHQ3" s="66"/>
      <c r="DHR3" s="66"/>
      <c r="DHS3" s="66"/>
      <c r="DHT3" s="66"/>
      <c r="DHU3" s="66"/>
      <c r="DHV3" s="66"/>
      <c r="DHW3" s="66"/>
      <c r="DHX3" s="66"/>
      <c r="DHY3" s="66"/>
      <c r="DHZ3" s="66"/>
      <c r="DIA3" s="66"/>
      <c r="DIB3" s="66"/>
      <c r="DIC3" s="66"/>
      <c r="DID3" s="66"/>
      <c r="DIE3" s="66"/>
      <c r="DIF3" s="66"/>
      <c r="DIG3" s="66"/>
      <c r="DIH3" s="66"/>
      <c r="DII3" s="66"/>
      <c r="DIJ3" s="66"/>
      <c r="DIK3" s="66"/>
      <c r="DIL3" s="66"/>
      <c r="DIM3" s="66"/>
      <c r="DIN3" s="66"/>
      <c r="DIO3" s="66"/>
      <c r="DIP3" s="66"/>
      <c r="DIQ3" s="66"/>
      <c r="DIR3" s="66"/>
      <c r="DIS3" s="66"/>
      <c r="DIT3" s="66"/>
      <c r="DIU3" s="66"/>
      <c r="DIV3" s="66"/>
      <c r="DIW3" s="66"/>
      <c r="DIX3" s="66"/>
      <c r="DIY3" s="66"/>
      <c r="DIZ3" s="66"/>
      <c r="DJA3" s="66"/>
      <c r="DJB3" s="66"/>
      <c r="DJC3" s="66"/>
      <c r="DJD3" s="66"/>
      <c r="DJE3" s="66"/>
      <c r="DJF3" s="66"/>
      <c r="DJG3" s="66"/>
      <c r="DJH3" s="66"/>
      <c r="DJI3" s="66"/>
      <c r="DJJ3" s="66"/>
      <c r="DJK3" s="66"/>
      <c r="DJL3" s="66"/>
      <c r="DJM3" s="66"/>
      <c r="DJN3" s="66"/>
      <c r="DJO3" s="66"/>
      <c r="DJP3" s="66"/>
      <c r="DJQ3" s="66"/>
      <c r="DJR3" s="66"/>
      <c r="DJS3" s="66"/>
      <c r="DJT3" s="66"/>
      <c r="DJU3" s="66"/>
      <c r="DJV3" s="66"/>
      <c r="DJW3" s="66"/>
      <c r="DJX3" s="66"/>
      <c r="DJY3" s="66"/>
      <c r="DJZ3" s="66"/>
      <c r="DKA3" s="66"/>
      <c r="DKB3" s="66"/>
      <c r="DKC3" s="66"/>
      <c r="DKD3" s="66"/>
      <c r="DKE3" s="66"/>
      <c r="DKF3" s="66"/>
      <c r="DKG3" s="66"/>
      <c r="DKH3" s="66"/>
      <c r="DKI3" s="66"/>
      <c r="DKJ3" s="66"/>
      <c r="DKK3" s="66"/>
      <c r="DKL3" s="66"/>
      <c r="DKM3" s="66"/>
      <c r="DKN3" s="66"/>
      <c r="DKO3" s="66"/>
      <c r="DKP3" s="66"/>
      <c r="DKQ3" s="66"/>
      <c r="DKR3" s="66"/>
      <c r="DKS3" s="66"/>
      <c r="DKT3" s="66"/>
      <c r="DKU3" s="66"/>
      <c r="DKV3" s="66"/>
      <c r="DKW3" s="66"/>
      <c r="DKX3" s="66"/>
      <c r="DKY3" s="66"/>
      <c r="DKZ3" s="66"/>
      <c r="DLA3" s="66"/>
      <c r="DLB3" s="66"/>
      <c r="DLC3" s="66"/>
      <c r="DLD3" s="66"/>
      <c r="DLE3" s="66"/>
      <c r="DLF3" s="66"/>
      <c r="DLG3" s="66"/>
      <c r="DLH3" s="66"/>
      <c r="DLI3" s="66"/>
      <c r="DLJ3" s="66"/>
      <c r="DLK3" s="66"/>
      <c r="DLL3" s="66"/>
      <c r="DLM3" s="66"/>
      <c r="DLN3" s="66"/>
      <c r="DLO3" s="66"/>
      <c r="DLP3" s="66"/>
      <c r="DLQ3" s="66"/>
      <c r="DLR3" s="66"/>
      <c r="DLS3" s="66"/>
      <c r="DLT3" s="66"/>
      <c r="DLU3" s="66"/>
      <c r="DLV3" s="66"/>
      <c r="DLW3" s="66"/>
      <c r="DLX3" s="66"/>
      <c r="DLY3" s="66"/>
      <c r="DLZ3" s="66"/>
      <c r="DMA3" s="66"/>
      <c r="DMB3" s="66"/>
      <c r="DMC3" s="66"/>
      <c r="DMD3" s="66"/>
      <c r="DME3" s="66"/>
      <c r="DMF3" s="66"/>
      <c r="DMG3" s="66"/>
      <c r="DMH3" s="66"/>
      <c r="DMI3" s="66"/>
      <c r="DMJ3" s="66"/>
      <c r="DMK3" s="66"/>
      <c r="DML3" s="66"/>
      <c r="DMM3" s="66"/>
      <c r="DMN3" s="66"/>
      <c r="DMO3" s="66"/>
      <c r="DMP3" s="66"/>
      <c r="DMQ3" s="66"/>
      <c r="DMR3" s="66"/>
      <c r="DMS3" s="66"/>
      <c r="DMT3" s="66"/>
      <c r="DMU3" s="66"/>
      <c r="DMV3" s="66"/>
      <c r="DMW3" s="66"/>
      <c r="DMX3" s="66"/>
      <c r="DMY3" s="66"/>
      <c r="DMZ3" s="66"/>
      <c r="DNA3" s="66"/>
      <c r="DNB3" s="66"/>
      <c r="DNC3" s="66"/>
      <c r="DND3" s="66"/>
      <c r="DNE3" s="66"/>
      <c r="DNF3" s="66"/>
      <c r="DNG3" s="66"/>
      <c r="DNH3" s="66"/>
      <c r="DNI3" s="66"/>
      <c r="DNJ3" s="66"/>
      <c r="DNK3" s="66"/>
      <c r="DNL3" s="66"/>
      <c r="DNM3" s="66"/>
      <c r="DNN3" s="66"/>
      <c r="DNO3" s="66"/>
      <c r="DNP3" s="66"/>
      <c r="DNQ3" s="66"/>
      <c r="DNR3" s="66"/>
      <c r="DNS3" s="66"/>
      <c r="DNT3" s="66"/>
      <c r="DNU3" s="66"/>
      <c r="DNV3" s="66"/>
      <c r="DNW3" s="66"/>
      <c r="DNX3" s="66"/>
      <c r="DNY3" s="66"/>
      <c r="DNZ3" s="66"/>
      <c r="DOA3" s="66"/>
      <c r="DOB3" s="66"/>
      <c r="DOC3" s="66"/>
      <c r="DOD3" s="66"/>
      <c r="DOE3" s="66"/>
      <c r="DOF3" s="66"/>
      <c r="DOG3" s="66"/>
      <c r="DOH3" s="66"/>
      <c r="DOI3" s="66"/>
      <c r="DOJ3" s="66"/>
      <c r="DOK3" s="66"/>
      <c r="DOL3" s="66"/>
      <c r="DOM3" s="66"/>
      <c r="DON3" s="66"/>
      <c r="DOO3" s="66"/>
      <c r="DOP3" s="66"/>
      <c r="DOQ3" s="66"/>
      <c r="DOR3" s="66"/>
      <c r="DOS3" s="66"/>
      <c r="DOT3" s="66"/>
      <c r="DOU3" s="66"/>
      <c r="DOV3" s="66"/>
      <c r="DOW3" s="66"/>
      <c r="DOX3" s="66"/>
      <c r="DOY3" s="66"/>
      <c r="DOZ3" s="66"/>
      <c r="DPA3" s="66"/>
      <c r="DPB3" s="66"/>
      <c r="DPC3" s="66"/>
      <c r="DPD3" s="66"/>
      <c r="DPE3" s="66"/>
      <c r="DPF3" s="66"/>
      <c r="DPG3" s="66"/>
      <c r="DPH3" s="66"/>
      <c r="DPI3" s="66"/>
      <c r="DPJ3" s="66"/>
      <c r="DPK3" s="66"/>
      <c r="DPL3" s="66"/>
      <c r="DPM3" s="66"/>
      <c r="DPN3" s="66"/>
      <c r="DPO3" s="66"/>
      <c r="DPP3" s="66"/>
      <c r="DPQ3" s="66"/>
      <c r="DPR3" s="66"/>
      <c r="DPS3" s="66"/>
      <c r="DPT3" s="66"/>
      <c r="DPU3" s="66"/>
      <c r="DPV3" s="66"/>
      <c r="DPW3" s="66"/>
      <c r="DPX3" s="66"/>
      <c r="DPY3" s="66"/>
      <c r="DPZ3" s="66"/>
      <c r="DQA3" s="66"/>
      <c r="DQB3" s="66"/>
      <c r="DQC3" s="66"/>
      <c r="DQD3" s="66"/>
      <c r="DQE3" s="66"/>
      <c r="DQF3" s="66"/>
      <c r="DQG3" s="66"/>
      <c r="DQH3" s="66"/>
      <c r="DQI3" s="66"/>
      <c r="DQJ3" s="66"/>
      <c r="DQK3" s="66"/>
      <c r="DQL3" s="66"/>
      <c r="DQM3" s="66"/>
      <c r="DQN3" s="66"/>
      <c r="DQO3" s="66"/>
      <c r="DQP3" s="66"/>
      <c r="DQQ3" s="66"/>
      <c r="DQR3" s="66"/>
      <c r="DQS3" s="66"/>
      <c r="DQT3" s="66"/>
      <c r="DQU3" s="66"/>
      <c r="DQV3" s="66"/>
      <c r="DQW3" s="66"/>
      <c r="DQX3" s="66"/>
      <c r="DQY3" s="66"/>
      <c r="DQZ3" s="66"/>
      <c r="DRA3" s="66"/>
      <c r="DRB3" s="66"/>
      <c r="DRC3" s="66"/>
      <c r="DRD3" s="66"/>
      <c r="DRE3" s="66"/>
      <c r="DRF3" s="66"/>
      <c r="DRG3" s="66"/>
      <c r="DRH3" s="66"/>
      <c r="DRI3" s="66"/>
      <c r="DRJ3" s="66"/>
      <c r="DRK3" s="66"/>
      <c r="DRL3" s="66"/>
      <c r="DRM3" s="66"/>
      <c r="DRN3" s="66"/>
      <c r="DRO3" s="66"/>
      <c r="DRP3" s="66"/>
      <c r="DRQ3" s="66"/>
      <c r="DRR3" s="66"/>
      <c r="DRS3" s="66"/>
      <c r="DRT3" s="66"/>
      <c r="DRU3" s="66"/>
      <c r="DRV3" s="66"/>
      <c r="DRW3" s="66"/>
      <c r="DRX3" s="66"/>
      <c r="DRY3" s="66"/>
      <c r="DRZ3" s="66"/>
      <c r="DSA3" s="66"/>
      <c r="DSB3" s="66"/>
      <c r="DSC3" s="66"/>
      <c r="DSD3" s="66"/>
      <c r="DSE3" s="66"/>
      <c r="DSF3" s="66"/>
      <c r="DSG3" s="66"/>
      <c r="DSH3" s="66"/>
      <c r="DSI3" s="66"/>
      <c r="DSJ3" s="66"/>
      <c r="DSK3" s="66"/>
      <c r="DSL3" s="66"/>
      <c r="DSM3" s="66"/>
      <c r="DSN3" s="66"/>
      <c r="DSO3" s="66"/>
      <c r="DSP3" s="66"/>
      <c r="DSQ3" s="66"/>
      <c r="DSR3" s="66"/>
      <c r="DSS3" s="66"/>
      <c r="DST3" s="66"/>
      <c r="DSU3" s="66"/>
      <c r="DSV3" s="66"/>
      <c r="DSW3" s="66"/>
      <c r="DSX3" s="66"/>
      <c r="DSY3" s="66"/>
      <c r="DSZ3" s="66"/>
      <c r="DTA3" s="66"/>
      <c r="DTB3" s="66"/>
      <c r="DTC3" s="66"/>
      <c r="DTD3" s="66"/>
      <c r="DTE3" s="66"/>
      <c r="DTF3" s="66"/>
      <c r="DTG3" s="66"/>
      <c r="DTH3" s="66"/>
      <c r="DTI3" s="66"/>
      <c r="DTJ3" s="66"/>
      <c r="DTK3" s="66"/>
      <c r="DTL3" s="66"/>
      <c r="DTM3" s="66"/>
      <c r="DTN3" s="66"/>
      <c r="DTO3" s="66"/>
      <c r="DTP3" s="66"/>
      <c r="DTQ3" s="66"/>
      <c r="DTR3" s="66"/>
      <c r="DTS3" s="66"/>
      <c r="DTT3" s="66"/>
      <c r="DTU3" s="66"/>
      <c r="DTV3" s="66"/>
      <c r="DTW3" s="66"/>
      <c r="DTX3" s="66"/>
      <c r="DTY3" s="66"/>
      <c r="DTZ3" s="66"/>
      <c r="DUA3" s="66"/>
      <c r="DUB3" s="66"/>
      <c r="DUC3" s="66"/>
      <c r="DUD3" s="66"/>
      <c r="DUE3" s="66"/>
      <c r="DUF3" s="66"/>
      <c r="DUG3" s="66"/>
      <c r="DUH3" s="66"/>
      <c r="DUI3" s="66"/>
      <c r="DUJ3" s="66"/>
      <c r="DUK3" s="66"/>
      <c r="DUL3" s="66"/>
      <c r="DUM3" s="66"/>
      <c r="DUN3" s="66"/>
      <c r="DUO3" s="66"/>
      <c r="DUP3" s="66"/>
      <c r="DUQ3" s="66"/>
      <c r="DUR3" s="66"/>
      <c r="DUS3" s="66"/>
      <c r="DUT3" s="66"/>
      <c r="DUU3" s="66"/>
      <c r="DUV3" s="66"/>
      <c r="DUW3" s="66"/>
      <c r="DUX3" s="66"/>
      <c r="DUY3" s="66"/>
      <c r="DUZ3" s="66"/>
      <c r="DVA3" s="66"/>
      <c r="DVB3" s="66"/>
      <c r="DVC3" s="66"/>
      <c r="DVD3" s="66"/>
      <c r="DVE3" s="66"/>
      <c r="DVF3" s="66"/>
      <c r="DVG3" s="66"/>
      <c r="DVH3" s="66"/>
      <c r="DVI3" s="66"/>
      <c r="DVJ3" s="66"/>
      <c r="DVK3" s="66"/>
      <c r="DVL3" s="66"/>
      <c r="DVM3" s="66"/>
      <c r="DVN3" s="66"/>
      <c r="DVO3" s="66"/>
      <c r="DVP3" s="66"/>
      <c r="DVQ3" s="66"/>
      <c r="DVR3" s="66"/>
      <c r="DVS3" s="66"/>
      <c r="DVT3" s="66"/>
      <c r="DVU3" s="66"/>
      <c r="DVV3" s="66"/>
      <c r="DVW3" s="66"/>
      <c r="DVX3" s="66"/>
      <c r="DVY3" s="66"/>
      <c r="DVZ3" s="66"/>
      <c r="DWA3" s="66"/>
      <c r="DWB3" s="66"/>
      <c r="DWC3" s="66"/>
      <c r="DWD3" s="66"/>
      <c r="DWE3" s="66"/>
      <c r="DWF3" s="66"/>
      <c r="DWG3" s="66"/>
      <c r="DWH3" s="66"/>
      <c r="DWI3" s="66"/>
      <c r="DWJ3" s="66"/>
      <c r="DWK3" s="66"/>
      <c r="DWL3" s="66"/>
      <c r="DWM3" s="66"/>
      <c r="DWN3" s="66"/>
      <c r="DWO3" s="66"/>
      <c r="DWP3" s="66"/>
      <c r="DWQ3" s="66"/>
      <c r="DWR3" s="66"/>
      <c r="DWS3" s="66"/>
      <c r="DWT3" s="66"/>
      <c r="DWU3" s="66"/>
      <c r="DWV3" s="66"/>
      <c r="DWW3" s="66"/>
      <c r="DWX3" s="66"/>
      <c r="DWY3" s="66"/>
      <c r="DWZ3" s="66"/>
      <c r="DXA3" s="66"/>
      <c r="DXB3" s="66"/>
      <c r="DXC3" s="66"/>
      <c r="DXD3" s="66"/>
      <c r="DXE3" s="66"/>
      <c r="DXF3" s="66"/>
      <c r="DXG3" s="66"/>
      <c r="DXH3" s="66"/>
      <c r="DXI3" s="66"/>
      <c r="DXJ3" s="66"/>
      <c r="DXK3" s="66"/>
      <c r="DXL3" s="66"/>
      <c r="DXM3" s="66"/>
      <c r="DXN3" s="66"/>
      <c r="DXO3" s="66"/>
      <c r="DXP3" s="66"/>
      <c r="DXQ3" s="66"/>
      <c r="DXR3" s="66"/>
      <c r="DXS3" s="66"/>
      <c r="DXT3" s="66"/>
      <c r="DXU3" s="66"/>
      <c r="DXV3" s="66"/>
      <c r="DXW3" s="66"/>
      <c r="DXX3" s="66"/>
      <c r="DXY3" s="66"/>
      <c r="DXZ3" s="66"/>
      <c r="DYA3" s="66"/>
      <c r="DYB3" s="66"/>
      <c r="DYC3" s="66"/>
      <c r="DYD3" s="66"/>
      <c r="DYE3" s="66"/>
      <c r="DYF3" s="66"/>
      <c r="DYG3" s="66"/>
      <c r="DYH3" s="66"/>
      <c r="DYI3" s="66"/>
      <c r="DYJ3" s="66"/>
      <c r="DYK3" s="66"/>
      <c r="DYL3" s="66"/>
      <c r="DYM3" s="66"/>
      <c r="DYN3" s="66"/>
      <c r="DYO3" s="66"/>
      <c r="DYP3" s="66"/>
      <c r="DYQ3" s="66"/>
      <c r="DYR3" s="66"/>
      <c r="DYS3" s="66"/>
      <c r="DYT3" s="66"/>
      <c r="DYU3" s="66"/>
      <c r="DYV3" s="66"/>
      <c r="DYW3" s="66"/>
      <c r="DYX3" s="66"/>
      <c r="DYY3" s="66"/>
      <c r="DYZ3" s="66"/>
      <c r="DZA3" s="66"/>
      <c r="DZB3" s="66"/>
      <c r="DZC3" s="66"/>
      <c r="DZD3" s="66"/>
      <c r="DZE3" s="66"/>
      <c r="DZF3" s="66"/>
      <c r="DZG3" s="66"/>
      <c r="DZH3" s="66"/>
      <c r="DZI3" s="66"/>
      <c r="DZJ3" s="66"/>
      <c r="DZK3" s="66"/>
      <c r="DZL3" s="66"/>
      <c r="DZM3" s="66"/>
      <c r="DZN3" s="66"/>
      <c r="DZO3" s="66"/>
      <c r="DZP3" s="66"/>
      <c r="DZQ3" s="66"/>
      <c r="DZR3" s="66"/>
      <c r="DZS3" s="66"/>
      <c r="DZT3" s="66"/>
      <c r="DZU3" s="66"/>
      <c r="DZV3" s="66"/>
      <c r="DZW3" s="66"/>
      <c r="DZX3" s="66"/>
      <c r="DZY3" s="66"/>
      <c r="DZZ3" s="66"/>
      <c r="EAA3" s="66"/>
      <c r="EAB3" s="66"/>
      <c r="EAC3" s="66"/>
      <c r="EAD3" s="66"/>
      <c r="EAE3" s="66"/>
      <c r="EAF3" s="66"/>
      <c r="EAG3" s="66"/>
      <c r="EAH3" s="66"/>
      <c r="EAI3" s="66"/>
      <c r="EAJ3" s="66"/>
      <c r="EAK3" s="66"/>
      <c r="EAL3" s="66"/>
      <c r="EAM3" s="66"/>
      <c r="EAN3" s="66"/>
      <c r="EAO3" s="66"/>
      <c r="EAP3" s="66"/>
      <c r="EAQ3" s="66"/>
      <c r="EAR3" s="66"/>
      <c r="EAS3" s="66"/>
      <c r="EAT3" s="66"/>
      <c r="EAU3" s="66"/>
      <c r="EAV3" s="66"/>
      <c r="EAW3" s="66"/>
      <c r="EAX3" s="66"/>
      <c r="EAY3" s="66"/>
      <c r="EAZ3" s="66"/>
      <c r="EBA3" s="66"/>
      <c r="EBB3" s="66"/>
      <c r="EBC3" s="66"/>
      <c r="EBD3" s="66"/>
      <c r="EBE3" s="66"/>
      <c r="EBF3" s="66"/>
      <c r="EBG3" s="66"/>
      <c r="EBH3" s="66"/>
      <c r="EBI3" s="66"/>
      <c r="EBJ3" s="66"/>
      <c r="EBK3" s="66"/>
      <c r="EBL3" s="66"/>
      <c r="EBM3" s="66"/>
      <c r="EBN3" s="66"/>
      <c r="EBO3" s="66"/>
      <c r="EBP3" s="66"/>
      <c r="EBQ3" s="66"/>
      <c r="EBR3" s="66"/>
      <c r="EBS3" s="66"/>
      <c r="EBT3" s="66"/>
      <c r="EBU3" s="66"/>
      <c r="EBV3" s="66"/>
      <c r="EBW3" s="66"/>
      <c r="EBX3" s="66"/>
      <c r="EBY3" s="66"/>
      <c r="EBZ3" s="66"/>
      <c r="ECA3" s="66"/>
      <c r="ECB3" s="66"/>
      <c r="ECC3" s="66"/>
      <c r="ECD3" s="66"/>
      <c r="ECE3" s="66"/>
      <c r="ECF3" s="66"/>
      <c r="ECG3" s="66"/>
      <c r="ECH3" s="66"/>
      <c r="ECI3" s="66"/>
      <c r="ECJ3" s="66"/>
      <c r="ECK3" s="66"/>
      <c r="ECL3" s="66"/>
      <c r="ECM3" s="66"/>
      <c r="ECN3" s="66"/>
      <c r="ECO3" s="66"/>
      <c r="ECP3" s="66"/>
      <c r="ECQ3" s="66"/>
      <c r="ECR3" s="66"/>
      <c r="ECS3" s="66"/>
      <c r="ECT3" s="66"/>
      <c r="ECU3" s="66"/>
      <c r="ECV3" s="66"/>
      <c r="ECW3" s="66"/>
      <c r="ECX3" s="66"/>
      <c r="ECY3" s="66"/>
      <c r="ECZ3" s="66"/>
      <c r="EDA3" s="66"/>
      <c r="EDB3" s="66"/>
      <c r="EDC3" s="66"/>
      <c r="EDD3" s="66"/>
      <c r="EDE3" s="66"/>
      <c r="EDF3" s="66"/>
      <c r="EDG3" s="66"/>
      <c r="EDH3" s="66"/>
      <c r="EDI3" s="66"/>
      <c r="EDJ3" s="66"/>
      <c r="EDK3" s="66"/>
      <c r="EDL3" s="66"/>
      <c r="EDM3" s="66"/>
      <c r="EDN3" s="66"/>
      <c r="EDO3" s="66"/>
      <c r="EDP3" s="66"/>
      <c r="EDQ3" s="66"/>
      <c r="EDR3" s="66"/>
      <c r="EDS3" s="66"/>
      <c r="EDT3" s="66"/>
      <c r="EDU3" s="66"/>
      <c r="EDV3" s="66"/>
      <c r="EDW3" s="66"/>
      <c r="EDX3" s="66"/>
      <c r="EDY3" s="66"/>
      <c r="EDZ3" s="66"/>
      <c r="EEA3" s="66"/>
      <c r="EEB3" s="66"/>
      <c r="EEC3" s="66"/>
      <c r="EED3" s="66"/>
      <c r="EEE3" s="66"/>
      <c r="EEF3" s="66"/>
      <c r="EEG3" s="66"/>
      <c r="EEH3" s="66"/>
      <c r="EEI3" s="66"/>
      <c r="EEJ3" s="66"/>
      <c r="EEK3" s="66"/>
      <c r="EEL3" s="66"/>
      <c r="EEM3" s="66"/>
      <c r="EEN3" s="66"/>
      <c r="EEO3" s="66"/>
      <c r="EEP3" s="66"/>
      <c r="EEQ3" s="66"/>
      <c r="EER3" s="66"/>
      <c r="EES3" s="66"/>
      <c r="EET3" s="66"/>
      <c r="EEU3" s="66"/>
      <c r="EEV3" s="66"/>
      <c r="EEW3" s="66"/>
      <c r="EEX3" s="66"/>
      <c r="EEY3" s="66"/>
      <c r="EEZ3" s="66"/>
      <c r="EFA3" s="66"/>
      <c r="EFB3" s="66"/>
      <c r="EFC3" s="66"/>
      <c r="EFD3" s="66"/>
      <c r="EFE3" s="66"/>
      <c r="EFF3" s="66"/>
      <c r="EFG3" s="66"/>
      <c r="EFH3" s="66"/>
      <c r="EFI3" s="66"/>
      <c r="EFJ3" s="66"/>
      <c r="EFK3" s="66"/>
      <c r="EFL3" s="66"/>
      <c r="EFM3" s="66"/>
      <c r="EFN3" s="66"/>
      <c r="EFO3" s="66"/>
      <c r="EFP3" s="66"/>
      <c r="EFQ3" s="66"/>
      <c r="EFR3" s="66"/>
      <c r="EFS3" s="66"/>
      <c r="EFT3" s="66"/>
      <c r="EFU3" s="66"/>
      <c r="EFV3" s="66"/>
      <c r="EFW3" s="66"/>
      <c r="EFX3" s="66"/>
      <c r="EFY3" s="66"/>
      <c r="EFZ3" s="66"/>
      <c r="EGA3" s="66"/>
      <c r="EGB3" s="66"/>
      <c r="EGC3" s="66"/>
      <c r="EGD3" s="66"/>
      <c r="EGE3" s="66"/>
      <c r="EGF3" s="66"/>
      <c r="EGG3" s="66"/>
      <c r="EGH3" s="66"/>
      <c r="EGI3" s="66"/>
      <c r="EGJ3" s="66"/>
      <c r="EGK3" s="66"/>
      <c r="EGL3" s="66"/>
      <c r="EGM3" s="66"/>
      <c r="EGN3" s="66"/>
      <c r="EGO3" s="66"/>
      <c r="EGP3" s="66"/>
      <c r="EGQ3" s="66"/>
      <c r="EGR3" s="66"/>
      <c r="EGS3" s="66"/>
      <c r="EGT3" s="66"/>
      <c r="EGU3" s="66"/>
      <c r="EGV3" s="66"/>
      <c r="EGW3" s="66"/>
      <c r="EGX3" s="66"/>
      <c r="EGY3" s="66"/>
      <c r="EGZ3" s="66"/>
      <c r="EHA3" s="66"/>
      <c r="EHB3" s="66"/>
      <c r="EHC3" s="66"/>
      <c r="EHD3" s="66"/>
      <c r="EHE3" s="66"/>
      <c r="EHF3" s="66"/>
      <c r="EHG3" s="66"/>
      <c r="EHH3" s="66"/>
      <c r="EHI3" s="66"/>
      <c r="EHJ3" s="66"/>
      <c r="EHK3" s="66"/>
      <c r="EHL3" s="66"/>
      <c r="EHM3" s="66"/>
      <c r="EHN3" s="66"/>
      <c r="EHO3" s="66"/>
      <c r="EHP3" s="66"/>
      <c r="EHQ3" s="66"/>
      <c r="EHR3" s="66"/>
      <c r="EHS3" s="66"/>
      <c r="EHT3" s="66"/>
      <c r="EHU3" s="66"/>
      <c r="EHV3" s="66"/>
      <c r="EHW3" s="66"/>
      <c r="EHX3" s="66"/>
      <c r="EHY3" s="66"/>
      <c r="EHZ3" s="66"/>
      <c r="EIA3" s="66"/>
      <c r="EIB3" s="66"/>
      <c r="EIC3" s="66"/>
      <c r="EID3" s="66"/>
      <c r="EIE3" s="66"/>
      <c r="EIF3" s="66"/>
      <c r="EIG3" s="66"/>
      <c r="EIH3" s="66"/>
      <c r="EII3" s="66"/>
      <c r="EIJ3" s="66"/>
      <c r="EIK3" s="66"/>
      <c r="EIL3" s="66"/>
      <c r="EIM3" s="66"/>
      <c r="EIN3" s="66"/>
      <c r="EIO3" s="66"/>
      <c r="EIP3" s="66"/>
      <c r="EIQ3" s="66"/>
      <c r="EIR3" s="66"/>
      <c r="EIS3" s="66"/>
      <c r="EIT3" s="66"/>
      <c r="EIU3" s="66"/>
      <c r="EIV3" s="66"/>
      <c r="EIW3" s="66"/>
      <c r="EIX3" s="66"/>
      <c r="EIY3" s="66"/>
      <c r="EIZ3" s="66"/>
      <c r="EJA3" s="66"/>
      <c r="EJB3" s="66"/>
      <c r="EJC3" s="66"/>
      <c r="EJD3" s="66"/>
      <c r="EJE3" s="66"/>
      <c r="EJF3" s="66"/>
      <c r="EJG3" s="66"/>
      <c r="EJH3" s="66"/>
      <c r="EJI3" s="66"/>
      <c r="EJJ3" s="66"/>
      <c r="EJK3" s="66"/>
      <c r="EJL3" s="66"/>
      <c r="EJM3" s="66"/>
      <c r="EJN3" s="66"/>
      <c r="EJO3" s="66"/>
      <c r="EJP3" s="66"/>
      <c r="EJQ3" s="66"/>
      <c r="EJR3" s="66"/>
      <c r="EJS3" s="66"/>
      <c r="EJT3" s="66"/>
      <c r="EJU3" s="66"/>
      <c r="EJV3" s="66"/>
      <c r="EJW3" s="66"/>
      <c r="EJX3" s="66"/>
      <c r="EJY3" s="66"/>
      <c r="EJZ3" s="66"/>
      <c r="EKA3" s="66"/>
      <c r="EKB3" s="66"/>
      <c r="EKC3" s="66"/>
      <c r="EKD3" s="66"/>
      <c r="EKE3" s="66"/>
      <c r="EKF3" s="66"/>
      <c r="EKG3" s="66"/>
      <c r="EKH3" s="66"/>
      <c r="EKI3" s="66"/>
      <c r="EKJ3" s="66"/>
      <c r="EKK3" s="66"/>
      <c r="EKL3" s="66"/>
      <c r="EKM3" s="66"/>
      <c r="EKN3" s="66"/>
      <c r="EKO3" s="66"/>
      <c r="EKP3" s="66"/>
      <c r="EKQ3" s="66"/>
      <c r="EKR3" s="66"/>
      <c r="EKS3" s="66"/>
      <c r="EKT3" s="66"/>
      <c r="EKU3" s="66"/>
      <c r="EKV3" s="66"/>
      <c r="EKW3" s="66"/>
      <c r="EKX3" s="66"/>
      <c r="EKY3" s="66"/>
      <c r="EKZ3" s="66"/>
      <c r="ELA3" s="66"/>
      <c r="ELB3" s="66"/>
      <c r="ELC3" s="66"/>
      <c r="ELD3" s="66"/>
      <c r="ELE3" s="66"/>
      <c r="ELF3" s="66"/>
      <c r="ELG3" s="66"/>
      <c r="ELH3" s="66"/>
      <c r="ELI3" s="66"/>
      <c r="ELJ3" s="66"/>
      <c r="ELK3" s="66"/>
      <c r="ELL3" s="66"/>
      <c r="ELM3" s="66"/>
      <c r="ELN3" s="66"/>
      <c r="ELO3" s="66"/>
      <c r="ELP3" s="66"/>
      <c r="ELQ3" s="66"/>
      <c r="ELR3" s="66"/>
      <c r="ELS3" s="66"/>
      <c r="ELT3" s="66"/>
      <c r="ELU3" s="66"/>
      <c r="ELV3" s="66"/>
      <c r="ELW3" s="66"/>
      <c r="ELX3" s="66"/>
      <c r="ELY3" s="66"/>
      <c r="ELZ3" s="66"/>
      <c r="EMA3" s="66"/>
      <c r="EMB3" s="66"/>
      <c r="EMC3" s="66"/>
      <c r="EMD3" s="66"/>
      <c r="EME3" s="66"/>
      <c r="EMF3" s="66"/>
      <c r="EMG3" s="66"/>
      <c r="EMH3" s="66"/>
      <c r="EMI3" s="66"/>
      <c r="EMJ3" s="66"/>
      <c r="EMK3" s="66"/>
      <c r="EML3" s="66"/>
      <c r="EMM3" s="66"/>
      <c r="EMN3" s="66"/>
      <c r="EMO3" s="66"/>
      <c r="EMP3" s="66"/>
      <c r="EMQ3" s="66"/>
      <c r="EMR3" s="66"/>
      <c r="EMS3" s="66"/>
      <c r="EMT3" s="66"/>
      <c r="EMU3" s="66"/>
      <c r="EMV3" s="66"/>
      <c r="EMW3" s="66"/>
      <c r="EMX3" s="66"/>
      <c r="EMY3" s="66"/>
      <c r="EMZ3" s="66"/>
      <c r="ENA3" s="66"/>
      <c r="ENB3" s="66"/>
      <c r="ENC3" s="66"/>
      <c r="END3" s="66"/>
      <c r="ENE3" s="66"/>
      <c r="ENF3" s="66"/>
      <c r="ENG3" s="66"/>
      <c r="ENH3" s="66"/>
      <c r="ENI3" s="66"/>
      <c r="ENJ3" s="66"/>
      <c r="ENK3" s="66"/>
      <c r="ENL3" s="66"/>
      <c r="ENM3" s="66"/>
      <c r="ENN3" s="66"/>
      <c r="ENO3" s="66"/>
      <c r="ENP3" s="66"/>
      <c r="ENQ3" s="66"/>
      <c r="ENR3" s="66"/>
      <c r="ENS3" s="66"/>
      <c r="ENT3" s="66"/>
      <c r="ENU3" s="66"/>
      <c r="ENV3" s="66"/>
      <c r="ENW3" s="66"/>
      <c r="ENX3" s="66"/>
      <c r="ENY3" s="66"/>
      <c r="ENZ3" s="66"/>
      <c r="EOA3" s="66"/>
      <c r="EOB3" s="66"/>
      <c r="EOC3" s="66"/>
      <c r="EOD3" s="66"/>
      <c r="EOE3" s="66"/>
      <c r="EOF3" s="66"/>
      <c r="EOG3" s="66"/>
      <c r="EOH3" s="66"/>
      <c r="EOI3" s="66"/>
      <c r="EOJ3" s="66"/>
      <c r="EOK3" s="66"/>
      <c r="EOL3" s="66"/>
      <c r="EOM3" s="66"/>
      <c r="EON3" s="66"/>
      <c r="EOO3" s="66"/>
      <c r="EOP3" s="66"/>
      <c r="EOQ3" s="66"/>
      <c r="EOR3" s="66"/>
      <c r="EOS3" s="66"/>
      <c r="EOT3" s="66"/>
      <c r="EOU3" s="66"/>
      <c r="EOV3" s="66"/>
      <c r="EOW3" s="66"/>
      <c r="EOX3" s="66"/>
      <c r="EOY3" s="66"/>
      <c r="EOZ3" s="66"/>
      <c r="EPA3" s="66"/>
      <c r="EPB3" s="66"/>
      <c r="EPC3" s="66"/>
      <c r="EPD3" s="66"/>
      <c r="EPE3" s="66"/>
      <c r="EPF3" s="66"/>
      <c r="EPG3" s="66"/>
      <c r="EPH3" s="66"/>
      <c r="EPI3" s="66"/>
      <c r="EPJ3" s="66"/>
      <c r="EPK3" s="66"/>
      <c r="EPL3" s="66"/>
      <c r="EPM3" s="66"/>
      <c r="EPN3" s="66"/>
      <c r="EPO3" s="66"/>
      <c r="EPP3" s="66"/>
      <c r="EPQ3" s="66"/>
      <c r="EPR3" s="66"/>
      <c r="EPS3" s="66"/>
      <c r="EPT3" s="66"/>
      <c r="EPU3" s="66"/>
      <c r="EPV3" s="66"/>
      <c r="EPW3" s="66"/>
      <c r="EPX3" s="66"/>
      <c r="EPY3" s="66"/>
      <c r="EPZ3" s="66"/>
      <c r="EQA3" s="66"/>
      <c r="EQB3" s="66"/>
      <c r="EQC3" s="66"/>
      <c r="EQD3" s="66"/>
      <c r="EQE3" s="66"/>
      <c r="EQF3" s="66"/>
      <c r="EQG3" s="66"/>
      <c r="EQH3" s="66"/>
      <c r="EQI3" s="66"/>
      <c r="EQJ3" s="66"/>
      <c r="EQK3" s="66"/>
      <c r="EQL3" s="66"/>
      <c r="EQM3" s="66"/>
      <c r="EQN3" s="66"/>
      <c r="EQO3" s="66"/>
      <c r="EQP3" s="66"/>
      <c r="EQQ3" s="66"/>
      <c r="EQR3" s="66"/>
      <c r="EQS3" s="66"/>
      <c r="EQT3" s="66"/>
      <c r="EQU3" s="66"/>
      <c r="EQV3" s="66"/>
      <c r="EQW3" s="66"/>
      <c r="EQX3" s="66"/>
      <c r="EQY3" s="66"/>
      <c r="EQZ3" s="66"/>
      <c r="ERA3" s="66"/>
      <c r="ERB3" s="66"/>
      <c r="ERC3" s="66"/>
      <c r="ERD3" s="66"/>
      <c r="ERE3" s="66"/>
      <c r="ERF3" s="66"/>
      <c r="ERG3" s="66"/>
      <c r="ERH3" s="66"/>
      <c r="ERI3" s="66"/>
      <c r="ERJ3" s="66"/>
      <c r="ERK3" s="66"/>
      <c r="ERL3" s="66"/>
      <c r="ERM3" s="66"/>
      <c r="ERN3" s="66"/>
      <c r="ERO3" s="66"/>
      <c r="ERP3" s="66"/>
      <c r="ERQ3" s="66"/>
      <c r="ERR3" s="66"/>
      <c r="ERS3" s="66"/>
      <c r="ERT3" s="66"/>
      <c r="ERU3" s="66"/>
      <c r="ERV3" s="66"/>
      <c r="ERW3" s="66"/>
      <c r="ERX3" s="66"/>
      <c r="ERY3" s="66"/>
      <c r="ERZ3" s="66"/>
      <c r="ESA3" s="66"/>
      <c r="ESB3" s="66"/>
      <c r="ESC3" s="66"/>
      <c r="ESD3" s="66"/>
      <c r="ESE3" s="66"/>
      <c r="ESF3" s="66"/>
      <c r="ESG3" s="66"/>
      <c r="ESH3" s="66"/>
      <c r="ESI3" s="66"/>
      <c r="ESJ3" s="66"/>
      <c r="ESK3" s="66"/>
      <c r="ESL3" s="66"/>
      <c r="ESM3" s="66"/>
      <c r="ESN3" s="66"/>
      <c r="ESO3" s="66"/>
      <c r="ESP3" s="66"/>
      <c r="ESQ3" s="66"/>
      <c r="ESR3" s="66"/>
      <c r="ESS3" s="66"/>
      <c r="EST3" s="66"/>
      <c r="ESU3" s="66"/>
      <c r="ESV3" s="66"/>
      <c r="ESW3" s="66"/>
      <c r="ESX3" s="66"/>
      <c r="ESY3" s="66"/>
      <c r="ESZ3" s="66"/>
      <c r="ETA3" s="66"/>
      <c r="ETB3" s="66"/>
      <c r="ETC3" s="66"/>
      <c r="ETD3" s="66"/>
      <c r="ETE3" s="66"/>
      <c r="ETF3" s="66"/>
      <c r="ETG3" s="66"/>
      <c r="ETH3" s="66"/>
      <c r="ETI3" s="66"/>
      <c r="ETJ3" s="66"/>
      <c r="ETK3" s="66"/>
      <c r="ETL3" s="66"/>
      <c r="ETM3" s="66"/>
      <c r="ETN3" s="66"/>
      <c r="ETO3" s="66"/>
      <c r="ETP3" s="66"/>
      <c r="ETQ3" s="66"/>
      <c r="ETR3" s="66"/>
      <c r="ETS3" s="66"/>
      <c r="ETT3" s="66"/>
      <c r="ETU3" s="66"/>
      <c r="ETV3" s="66"/>
      <c r="ETW3" s="66"/>
      <c r="ETX3" s="66"/>
      <c r="ETY3" s="66"/>
      <c r="ETZ3" s="66"/>
      <c r="EUA3" s="66"/>
      <c r="EUB3" s="66"/>
      <c r="EUC3" s="66"/>
      <c r="EUD3" s="66"/>
      <c r="EUE3" s="66"/>
      <c r="EUF3" s="66"/>
      <c r="EUG3" s="66"/>
      <c r="EUH3" s="66"/>
      <c r="EUI3" s="66"/>
      <c r="EUJ3" s="66"/>
      <c r="EUK3" s="66"/>
      <c r="EUL3" s="66"/>
      <c r="EUM3" s="66"/>
      <c r="EUN3" s="66"/>
      <c r="EUO3" s="66"/>
      <c r="EUP3" s="66"/>
      <c r="EUQ3" s="66"/>
      <c r="EUR3" s="66"/>
      <c r="EUS3" s="66"/>
      <c r="EUT3" s="66"/>
      <c r="EUU3" s="66"/>
      <c r="EUV3" s="66"/>
      <c r="EUW3" s="66"/>
      <c r="EUX3" s="66"/>
      <c r="EUY3" s="66"/>
      <c r="EUZ3" s="66"/>
      <c r="EVA3" s="66"/>
      <c r="EVB3" s="66"/>
      <c r="EVC3" s="66"/>
      <c r="EVD3" s="66"/>
      <c r="EVE3" s="66"/>
      <c r="EVF3" s="66"/>
      <c r="EVG3" s="66"/>
      <c r="EVH3" s="66"/>
      <c r="EVI3" s="66"/>
      <c r="EVJ3" s="66"/>
      <c r="EVK3" s="66"/>
      <c r="EVL3" s="66"/>
      <c r="EVM3" s="66"/>
      <c r="EVN3" s="66"/>
      <c r="EVO3" s="66"/>
      <c r="EVP3" s="66"/>
      <c r="EVQ3" s="66"/>
      <c r="EVR3" s="66"/>
      <c r="EVS3" s="66"/>
      <c r="EVT3" s="66"/>
      <c r="EVU3" s="66"/>
      <c r="EVV3" s="66"/>
      <c r="EVW3" s="66"/>
      <c r="EVX3" s="66"/>
      <c r="EVY3" s="66"/>
      <c r="EVZ3" s="66"/>
      <c r="EWA3" s="66"/>
      <c r="EWB3" s="66"/>
      <c r="EWC3" s="66"/>
      <c r="EWD3" s="66"/>
      <c r="EWE3" s="66"/>
      <c r="EWF3" s="66"/>
      <c r="EWG3" s="66"/>
      <c r="EWH3" s="66"/>
      <c r="EWI3" s="66"/>
      <c r="EWJ3" s="66"/>
      <c r="EWK3" s="66"/>
      <c r="EWL3" s="66"/>
      <c r="EWM3" s="66"/>
      <c r="EWN3" s="66"/>
      <c r="EWO3" s="66"/>
      <c r="EWP3" s="66"/>
      <c r="EWQ3" s="66"/>
      <c r="EWR3" s="66"/>
      <c r="EWS3" s="66"/>
      <c r="EWT3" s="66"/>
      <c r="EWU3" s="66"/>
      <c r="EWV3" s="66"/>
      <c r="EWW3" s="66"/>
      <c r="EWX3" s="66"/>
      <c r="EWY3" s="66"/>
      <c r="EWZ3" s="66"/>
      <c r="EXA3" s="66"/>
      <c r="EXB3" s="66"/>
      <c r="EXC3" s="66"/>
      <c r="EXD3" s="66"/>
      <c r="EXE3" s="66"/>
      <c r="EXF3" s="66"/>
      <c r="EXG3" s="66"/>
      <c r="EXH3" s="66"/>
      <c r="EXI3" s="66"/>
      <c r="EXJ3" s="66"/>
      <c r="EXK3" s="66"/>
      <c r="EXL3" s="66"/>
      <c r="EXM3" s="66"/>
      <c r="EXN3" s="66"/>
      <c r="EXO3" s="66"/>
      <c r="EXP3" s="66"/>
      <c r="EXQ3" s="66"/>
      <c r="EXR3" s="66"/>
      <c r="EXS3" s="66"/>
      <c r="EXT3" s="66"/>
      <c r="EXU3" s="66"/>
      <c r="EXV3" s="66"/>
      <c r="EXW3" s="66"/>
      <c r="EXX3" s="66"/>
      <c r="EXY3" s="66"/>
      <c r="EXZ3" s="66"/>
      <c r="EYA3" s="66"/>
      <c r="EYB3" s="66"/>
      <c r="EYC3" s="66"/>
      <c r="EYD3" s="66"/>
      <c r="EYE3" s="66"/>
      <c r="EYF3" s="66"/>
      <c r="EYG3" s="66"/>
      <c r="EYH3" s="66"/>
      <c r="EYI3" s="66"/>
      <c r="EYJ3" s="66"/>
      <c r="EYK3" s="66"/>
      <c r="EYL3" s="66"/>
      <c r="EYM3" s="66"/>
      <c r="EYN3" s="66"/>
      <c r="EYO3" s="66"/>
      <c r="EYP3" s="66"/>
      <c r="EYQ3" s="66"/>
      <c r="EYR3" s="66"/>
      <c r="EYS3" s="66"/>
      <c r="EYT3" s="66"/>
      <c r="EYU3" s="66"/>
      <c r="EYV3" s="66"/>
      <c r="EYW3" s="66"/>
      <c r="EYX3" s="66"/>
      <c r="EYY3" s="66"/>
      <c r="EYZ3" s="66"/>
      <c r="EZA3" s="66"/>
      <c r="EZB3" s="66"/>
      <c r="EZC3" s="66"/>
      <c r="EZD3" s="66"/>
      <c r="EZE3" s="66"/>
      <c r="EZF3" s="66"/>
      <c r="EZG3" s="66"/>
      <c r="EZH3" s="66"/>
      <c r="EZI3" s="66"/>
      <c r="EZJ3" s="66"/>
      <c r="EZK3" s="66"/>
      <c r="EZL3" s="66"/>
      <c r="EZM3" s="66"/>
      <c r="EZN3" s="66"/>
      <c r="EZO3" s="66"/>
      <c r="EZP3" s="66"/>
      <c r="EZQ3" s="66"/>
      <c r="EZR3" s="66"/>
      <c r="EZS3" s="66"/>
      <c r="EZT3" s="66"/>
      <c r="EZU3" s="66"/>
      <c r="EZV3" s="66"/>
      <c r="EZW3" s="66"/>
      <c r="EZX3" s="66"/>
      <c r="EZY3" s="66"/>
      <c r="EZZ3" s="66"/>
      <c r="FAA3" s="66"/>
      <c r="FAB3" s="66"/>
      <c r="FAC3" s="66"/>
      <c r="FAD3" s="66"/>
      <c r="FAE3" s="66"/>
      <c r="FAF3" s="66"/>
      <c r="FAG3" s="66"/>
      <c r="FAH3" s="66"/>
      <c r="FAI3" s="66"/>
      <c r="FAJ3" s="66"/>
      <c r="FAK3" s="66"/>
      <c r="FAL3" s="66"/>
      <c r="FAM3" s="66"/>
      <c r="FAN3" s="66"/>
      <c r="FAO3" s="66"/>
      <c r="FAP3" s="66"/>
      <c r="FAQ3" s="66"/>
      <c r="FAR3" s="66"/>
      <c r="FAS3" s="66"/>
      <c r="FAT3" s="66"/>
      <c r="FAU3" s="66"/>
      <c r="FAV3" s="66"/>
      <c r="FAW3" s="66"/>
      <c r="FAX3" s="66"/>
      <c r="FAY3" s="66"/>
      <c r="FAZ3" s="66"/>
      <c r="FBA3" s="66"/>
      <c r="FBB3" s="66"/>
      <c r="FBC3" s="66"/>
      <c r="FBD3" s="66"/>
      <c r="FBE3" s="66"/>
      <c r="FBF3" s="66"/>
      <c r="FBG3" s="66"/>
      <c r="FBH3" s="66"/>
      <c r="FBI3" s="66"/>
      <c r="FBJ3" s="66"/>
      <c r="FBK3" s="66"/>
      <c r="FBL3" s="66"/>
      <c r="FBM3" s="66"/>
      <c r="FBN3" s="66"/>
      <c r="FBO3" s="66"/>
      <c r="FBP3" s="66"/>
      <c r="FBQ3" s="66"/>
      <c r="FBR3" s="66"/>
      <c r="FBS3" s="66"/>
      <c r="FBT3" s="66"/>
      <c r="FBU3" s="66"/>
      <c r="FBV3" s="66"/>
      <c r="FBW3" s="66"/>
      <c r="FBX3" s="66"/>
      <c r="FBY3" s="66"/>
      <c r="FBZ3" s="66"/>
      <c r="FCA3" s="66"/>
      <c r="FCB3" s="66"/>
      <c r="FCC3" s="66"/>
      <c r="FCD3" s="66"/>
      <c r="FCE3" s="66"/>
      <c r="FCF3" s="66"/>
      <c r="FCG3" s="66"/>
      <c r="FCH3" s="66"/>
      <c r="FCI3" s="66"/>
      <c r="FCJ3" s="66"/>
      <c r="FCK3" s="66"/>
      <c r="FCL3" s="66"/>
      <c r="FCM3" s="66"/>
      <c r="FCN3" s="66"/>
      <c r="FCO3" s="66"/>
      <c r="FCP3" s="66"/>
      <c r="FCQ3" s="66"/>
      <c r="FCR3" s="66"/>
      <c r="FCS3" s="66"/>
      <c r="FCT3" s="66"/>
      <c r="FCU3" s="66"/>
      <c r="FCV3" s="66"/>
      <c r="FCW3" s="66"/>
      <c r="FCX3" s="66"/>
      <c r="FCY3" s="66"/>
      <c r="FCZ3" s="66"/>
      <c r="FDA3" s="66"/>
      <c r="FDB3" s="66"/>
      <c r="FDC3" s="66"/>
      <c r="FDD3" s="66"/>
      <c r="FDE3" s="66"/>
      <c r="FDF3" s="66"/>
      <c r="FDG3" s="66"/>
      <c r="FDH3" s="66"/>
      <c r="FDI3" s="66"/>
      <c r="FDJ3" s="66"/>
      <c r="FDK3" s="66"/>
      <c r="FDL3" s="66"/>
      <c r="FDM3" s="66"/>
      <c r="FDN3" s="66"/>
      <c r="FDO3" s="66"/>
      <c r="FDP3" s="66"/>
      <c r="FDQ3" s="66"/>
      <c r="FDR3" s="66"/>
      <c r="FDS3" s="66"/>
      <c r="FDT3" s="66"/>
      <c r="FDU3" s="66"/>
      <c r="FDV3" s="66"/>
      <c r="FDW3" s="66"/>
      <c r="FDX3" s="66"/>
      <c r="FDY3" s="66"/>
      <c r="FDZ3" s="66"/>
      <c r="FEA3" s="66"/>
      <c r="FEB3" s="66"/>
      <c r="FEC3" s="66"/>
      <c r="FED3" s="66"/>
      <c r="FEE3" s="66"/>
      <c r="FEF3" s="66"/>
      <c r="FEG3" s="66"/>
      <c r="FEH3" s="66"/>
      <c r="FEI3" s="66"/>
      <c r="FEJ3" s="66"/>
      <c r="FEK3" s="66"/>
      <c r="FEL3" s="66"/>
      <c r="FEM3" s="66"/>
      <c r="FEN3" s="66"/>
      <c r="FEO3" s="66"/>
      <c r="FEP3" s="66"/>
      <c r="FEQ3" s="66"/>
      <c r="FER3" s="66"/>
      <c r="FES3" s="66"/>
      <c r="FET3" s="66"/>
      <c r="FEU3" s="66"/>
      <c r="FEV3" s="66"/>
      <c r="FEW3" s="66"/>
      <c r="FEX3" s="66"/>
      <c r="FEY3" s="66"/>
      <c r="FEZ3" s="66"/>
      <c r="FFA3" s="66"/>
      <c r="FFB3" s="66"/>
      <c r="FFC3" s="66"/>
      <c r="FFD3" s="66"/>
      <c r="FFE3" s="66"/>
      <c r="FFF3" s="66"/>
      <c r="FFG3" s="66"/>
      <c r="FFH3" s="66"/>
      <c r="FFI3" s="66"/>
      <c r="FFJ3" s="66"/>
      <c r="FFK3" s="66"/>
      <c r="FFL3" s="66"/>
      <c r="FFM3" s="66"/>
      <c r="FFN3" s="66"/>
      <c r="FFO3" s="66"/>
      <c r="FFP3" s="66"/>
      <c r="FFQ3" s="66"/>
      <c r="FFR3" s="66"/>
      <c r="FFS3" s="66"/>
      <c r="FFT3" s="66"/>
      <c r="FFU3" s="66"/>
      <c r="FFV3" s="66"/>
      <c r="FFW3" s="66"/>
      <c r="FFX3" s="66"/>
      <c r="FFY3" s="66"/>
      <c r="FFZ3" s="66"/>
      <c r="FGA3" s="66"/>
      <c r="FGB3" s="66"/>
      <c r="FGC3" s="66"/>
      <c r="FGD3" s="66"/>
      <c r="FGE3" s="66"/>
      <c r="FGF3" s="66"/>
      <c r="FGG3" s="66"/>
      <c r="FGH3" s="66"/>
      <c r="FGI3" s="66"/>
      <c r="FGJ3" s="66"/>
      <c r="FGK3" s="66"/>
      <c r="FGL3" s="66"/>
      <c r="FGM3" s="66"/>
      <c r="FGN3" s="66"/>
      <c r="FGO3" s="66"/>
      <c r="FGP3" s="66"/>
      <c r="FGQ3" s="66"/>
      <c r="FGR3" s="66"/>
      <c r="FGS3" s="66"/>
      <c r="FGT3" s="66"/>
      <c r="FGU3" s="66"/>
      <c r="FGV3" s="66"/>
      <c r="FGW3" s="66"/>
      <c r="FGX3" s="66"/>
      <c r="FGY3" s="66"/>
      <c r="FGZ3" s="66"/>
      <c r="FHA3" s="66"/>
      <c r="FHB3" s="66"/>
      <c r="FHC3" s="66"/>
      <c r="FHD3" s="66"/>
      <c r="FHE3" s="66"/>
      <c r="FHF3" s="66"/>
      <c r="FHG3" s="66"/>
      <c r="FHH3" s="66"/>
      <c r="FHI3" s="66"/>
      <c r="FHJ3" s="66"/>
      <c r="FHK3" s="66"/>
      <c r="FHL3" s="66"/>
      <c r="FHM3" s="66"/>
      <c r="FHN3" s="66"/>
      <c r="FHO3" s="66"/>
      <c r="FHP3" s="66"/>
      <c r="FHQ3" s="66"/>
      <c r="FHR3" s="66"/>
      <c r="FHS3" s="66"/>
      <c r="FHT3" s="66"/>
      <c r="FHU3" s="66"/>
      <c r="FHV3" s="66"/>
      <c r="FHW3" s="66"/>
      <c r="FHX3" s="66"/>
      <c r="FHY3" s="66"/>
      <c r="FHZ3" s="66"/>
      <c r="FIA3" s="66"/>
      <c r="FIB3" s="66"/>
      <c r="FIC3" s="66"/>
      <c r="FID3" s="66"/>
      <c r="FIE3" s="66"/>
      <c r="FIF3" s="66"/>
      <c r="FIG3" s="66"/>
      <c r="FIH3" s="66"/>
      <c r="FII3" s="66"/>
      <c r="FIJ3" s="66"/>
      <c r="FIK3" s="66"/>
      <c r="FIL3" s="66"/>
      <c r="FIM3" s="66"/>
      <c r="FIN3" s="66"/>
      <c r="FIO3" s="66"/>
      <c r="FIP3" s="66"/>
      <c r="FIQ3" s="66"/>
      <c r="FIR3" s="66"/>
      <c r="FIS3" s="66"/>
      <c r="FIT3" s="66"/>
      <c r="FIU3" s="66"/>
      <c r="FIV3" s="66"/>
      <c r="FIW3" s="66"/>
      <c r="FIX3" s="66"/>
      <c r="FIY3" s="66"/>
      <c r="FIZ3" s="66"/>
      <c r="FJA3" s="66"/>
      <c r="FJB3" s="66"/>
      <c r="FJC3" s="66"/>
      <c r="FJD3" s="66"/>
      <c r="FJE3" s="66"/>
      <c r="FJF3" s="66"/>
      <c r="FJG3" s="66"/>
      <c r="FJH3" s="66"/>
      <c r="FJI3" s="66"/>
      <c r="FJJ3" s="66"/>
      <c r="FJK3" s="66"/>
      <c r="FJL3" s="66"/>
      <c r="FJM3" s="66"/>
      <c r="FJN3" s="66"/>
      <c r="FJO3" s="66"/>
      <c r="FJP3" s="66"/>
      <c r="FJQ3" s="66"/>
      <c r="FJR3" s="66"/>
      <c r="FJS3" s="66"/>
      <c r="FJT3" s="66"/>
      <c r="FJU3" s="66"/>
      <c r="FJV3" s="66"/>
      <c r="FJW3" s="66"/>
      <c r="FJX3" s="66"/>
      <c r="FJY3" s="66"/>
      <c r="FJZ3" s="66"/>
      <c r="FKA3" s="66"/>
      <c r="FKB3" s="66"/>
      <c r="FKC3" s="66"/>
      <c r="FKD3" s="66"/>
      <c r="FKE3" s="66"/>
      <c r="FKF3" s="66"/>
      <c r="FKG3" s="66"/>
      <c r="FKH3" s="66"/>
      <c r="FKI3" s="66"/>
      <c r="FKJ3" s="66"/>
      <c r="FKK3" s="66"/>
      <c r="FKL3" s="66"/>
      <c r="FKM3" s="66"/>
      <c r="FKN3" s="66"/>
      <c r="FKO3" s="66"/>
      <c r="FKP3" s="66"/>
      <c r="FKQ3" s="66"/>
      <c r="FKR3" s="66"/>
      <c r="FKS3" s="66"/>
      <c r="FKT3" s="66"/>
      <c r="FKU3" s="66"/>
      <c r="FKV3" s="66"/>
      <c r="FKW3" s="66"/>
      <c r="FKX3" s="66"/>
      <c r="FKY3" s="66"/>
      <c r="FKZ3" s="66"/>
      <c r="FLA3" s="66"/>
      <c r="FLB3" s="66"/>
      <c r="FLC3" s="66"/>
      <c r="FLD3" s="66"/>
      <c r="FLE3" s="66"/>
      <c r="FLF3" s="66"/>
      <c r="FLG3" s="66"/>
      <c r="FLH3" s="66"/>
      <c r="FLI3" s="66"/>
      <c r="FLJ3" s="66"/>
      <c r="FLK3" s="66"/>
      <c r="FLL3" s="66"/>
      <c r="FLM3" s="66"/>
      <c r="FLN3" s="66"/>
      <c r="FLO3" s="66"/>
      <c r="FLP3" s="66"/>
      <c r="FLQ3" s="66"/>
      <c r="FLR3" s="66"/>
      <c r="FLS3" s="66"/>
      <c r="FLT3" s="66"/>
      <c r="FLU3" s="66"/>
      <c r="FLV3" s="66"/>
      <c r="FLW3" s="66"/>
      <c r="FLX3" s="66"/>
      <c r="FLY3" s="66"/>
      <c r="FLZ3" s="66"/>
      <c r="FMA3" s="66"/>
      <c r="FMB3" s="66"/>
      <c r="FMC3" s="66"/>
      <c r="FMD3" s="66"/>
      <c r="FME3" s="66"/>
      <c r="FMF3" s="66"/>
      <c r="FMG3" s="66"/>
      <c r="FMH3" s="66"/>
      <c r="FMI3" s="66"/>
      <c r="FMJ3" s="66"/>
      <c r="FMK3" s="66"/>
      <c r="FML3" s="66"/>
      <c r="FMM3" s="66"/>
      <c r="FMN3" s="66"/>
      <c r="FMO3" s="66"/>
      <c r="FMP3" s="66"/>
      <c r="FMQ3" s="66"/>
      <c r="FMR3" s="66"/>
      <c r="FMS3" s="66"/>
      <c r="FMT3" s="66"/>
      <c r="FMU3" s="66"/>
      <c r="FMV3" s="66"/>
      <c r="FMW3" s="66"/>
      <c r="FMX3" s="66"/>
      <c r="FMY3" s="66"/>
      <c r="FMZ3" s="66"/>
      <c r="FNA3" s="66"/>
      <c r="FNB3" s="66"/>
      <c r="FNC3" s="66"/>
      <c r="FND3" s="66"/>
      <c r="FNE3" s="66"/>
      <c r="FNF3" s="66"/>
      <c r="FNG3" s="66"/>
      <c r="FNH3" s="66"/>
      <c r="FNI3" s="66"/>
      <c r="FNJ3" s="66"/>
      <c r="FNK3" s="66"/>
      <c r="FNL3" s="66"/>
      <c r="FNM3" s="66"/>
      <c r="FNN3" s="66"/>
      <c r="FNO3" s="66"/>
      <c r="FNP3" s="66"/>
      <c r="FNQ3" s="66"/>
      <c r="FNR3" s="66"/>
      <c r="FNS3" s="66"/>
      <c r="FNT3" s="66"/>
      <c r="FNU3" s="66"/>
      <c r="FNV3" s="66"/>
      <c r="FNW3" s="66"/>
      <c r="FNX3" s="66"/>
      <c r="FNY3" s="66"/>
      <c r="FNZ3" s="66"/>
      <c r="FOA3" s="66"/>
      <c r="FOB3" s="66"/>
      <c r="FOC3" s="66"/>
      <c r="FOD3" s="66"/>
      <c r="FOE3" s="66"/>
      <c r="FOF3" s="66"/>
      <c r="FOG3" s="66"/>
      <c r="FOH3" s="66"/>
      <c r="FOI3" s="66"/>
      <c r="FOJ3" s="66"/>
      <c r="FOK3" s="66"/>
      <c r="FOL3" s="66"/>
      <c r="FOM3" s="66"/>
      <c r="FON3" s="66"/>
      <c r="FOO3" s="66"/>
      <c r="FOP3" s="66"/>
      <c r="FOQ3" s="66"/>
      <c r="FOR3" s="66"/>
      <c r="FOS3" s="66"/>
      <c r="FOT3" s="66"/>
      <c r="FOU3" s="66"/>
      <c r="FOV3" s="66"/>
      <c r="FOW3" s="66"/>
      <c r="FOX3" s="66"/>
      <c r="FOY3" s="66"/>
      <c r="FOZ3" s="66"/>
      <c r="FPA3" s="66"/>
      <c r="FPB3" s="66"/>
      <c r="FPC3" s="66"/>
      <c r="FPD3" s="66"/>
      <c r="FPE3" s="66"/>
      <c r="FPF3" s="66"/>
      <c r="FPG3" s="66"/>
      <c r="FPH3" s="66"/>
      <c r="FPI3" s="66"/>
      <c r="FPJ3" s="66"/>
      <c r="FPK3" s="66"/>
      <c r="FPL3" s="66"/>
      <c r="FPM3" s="66"/>
      <c r="FPN3" s="66"/>
      <c r="FPO3" s="66"/>
      <c r="FPP3" s="66"/>
      <c r="FPQ3" s="66"/>
      <c r="FPR3" s="66"/>
      <c r="FPS3" s="66"/>
      <c r="FPT3" s="66"/>
      <c r="FPU3" s="66"/>
      <c r="FPV3" s="66"/>
      <c r="FPW3" s="66"/>
      <c r="FPX3" s="66"/>
      <c r="FPY3" s="66"/>
      <c r="FPZ3" s="66"/>
      <c r="FQA3" s="66"/>
      <c r="FQB3" s="66"/>
      <c r="FQC3" s="66"/>
      <c r="FQD3" s="66"/>
      <c r="FQE3" s="66"/>
      <c r="FQF3" s="66"/>
      <c r="FQG3" s="66"/>
      <c r="FQH3" s="66"/>
      <c r="FQI3" s="66"/>
      <c r="FQJ3" s="66"/>
      <c r="FQK3" s="66"/>
      <c r="FQL3" s="66"/>
      <c r="FQM3" s="66"/>
      <c r="FQN3" s="66"/>
      <c r="FQO3" s="66"/>
      <c r="FQP3" s="66"/>
      <c r="FQQ3" s="66"/>
      <c r="FQR3" s="66"/>
      <c r="FQS3" s="66"/>
      <c r="FQT3" s="66"/>
      <c r="FQU3" s="66"/>
      <c r="FQV3" s="66"/>
      <c r="FQW3" s="66"/>
      <c r="FQX3" s="66"/>
      <c r="FQY3" s="66"/>
      <c r="FQZ3" s="66"/>
      <c r="FRA3" s="66"/>
      <c r="FRB3" s="66"/>
      <c r="FRC3" s="66"/>
      <c r="FRD3" s="66"/>
      <c r="FRE3" s="66"/>
      <c r="FRF3" s="66"/>
      <c r="FRG3" s="66"/>
      <c r="FRH3" s="66"/>
      <c r="FRI3" s="66"/>
      <c r="FRJ3" s="66"/>
      <c r="FRK3" s="66"/>
      <c r="FRL3" s="66"/>
      <c r="FRM3" s="66"/>
      <c r="FRN3" s="66"/>
      <c r="FRO3" s="66"/>
      <c r="FRP3" s="66"/>
      <c r="FRQ3" s="66"/>
      <c r="FRR3" s="66"/>
      <c r="FRS3" s="66"/>
      <c r="FRT3" s="66"/>
      <c r="FRU3" s="66"/>
      <c r="FRV3" s="66"/>
      <c r="FRW3" s="66"/>
      <c r="FRX3" s="66"/>
      <c r="FRY3" s="66"/>
      <c r="FRZ3" s="66"/>
      <c r="FSA3" s="66"/>
      <c r="FSB3" s="66"/>
      <c r="FSC3" s="66"/>
      <c r="FSD3" s="66"/>
      <c r="FSE3" s="66"/>
      <c r="FSF3" s="66"/>
      <c r="FSG3" s="66"/>
      <c r="FSH3" s="66"/>
      <c r="FSI3" s="66"/>
      <c r="FSJ3" s="66"/>
      <c r="FSK3" s="66"/>
      <c r="FSL3" s="66"/>
      <c r="FSM3" s="66"/>
      <c r="FSN3" s="66"/>
      <c r="FSO3" s="66"/>
      <c r="FSP3" s="66"/>
      <c r="FSQ3" s="66"/>
      <c r="FSR3" s="66"/>
      <c r="FSS3" s="66"/>
      <c r="FST3" s="66"/>
      <c r="FSU3" s="66"/>
      <c r="FSV3" s="66"/>
      <c r="FSW3" s="66"/>
      <c r="FSX3" s="66"/>
      <c r="FSY3" s="66"/>
      <c r="FSZ3" s="66"/>
      <c r="FTA3" s="66"/>
      <c r="FTB3" s="66"/>
      <c r="FTC3" s="66"/>
      <c r="FTD3" s="66"/>
      <c r="FTE3" s="66"/>
      <c r="FTF3" s="66"/>
      <c r="FTG3" s="66"/>
      <c r="FTH3" s="66"/>
      <c r="FTI3" s="66"/>
      <c r="FTJ3" s="66"/>
      <c r="FTK3" s="66"/>
      <c r="FTL3" s="66"/>
      <c r="FTM3" s="66"/>
      <c r="FTN3" s="66"/>
      <c r="FTO3" s="66"/>
      <c r="FTP3" s="66"/>
      <c r="FTQ3" s="66"/>
      <c r="FTR3" s="66"/>
      <c r="FTS3" s="66"/>
      <c r="FTT3" s="66"/>
      <c r="FTU3" s="66"/>
      <c r="FTV3" s="66"/>
      <c r="FTW3" s="66"/>
      <c r="FTX3" s="66"/>
      <c r="FTY3" s="66"/>
      <c r="FTZ3" s="66"/>
      <c r="FUA3" s="66"/>
      <c r="FUB3" s="66"/>
      <c r="FUC3" s="66"/>
      <c r="FUD3" s="66"/>
      <c r="FUE3" s="66"/>
      <c r="FUF3" s="66"/>
      <c r="FUG3" s="66"/>
      <c r="FUH3" s="66"/>
      <c r="FUI3" s="66"/>
      <c r="FUJ3" s="66"/>
      <c r="FUK3" s="66"/>
      <c r="FUL3" s="66"/>
      <c r="FUM3" s="66"/>
      <c r="FUN3" s="66"/>
      <c r="FUO3" s="66"/>
      <c r="FUP3" s="66"/>
      <c r="FUQ3" s="66"/>
      <c r="FUR3" s="66"/>
      <c r="FUS3" s="66"/>
      <c r="FUT3" s="66"/>
      <c r="FUU3" s="66"/>
      <c r="FUV3" s="66"/>
      <c r="FUW3" s="66"/>
      <c r="FUX3" s="66"/>
      <c r="FUY3" s="66"/>
      <c r="FUZ3" s="66"/>
      <c r="FVA3" s="66"/>
      <c r="FVB3" s="66"/>
      <c r="FVC3" s="66"/>
      <c r="FVD3" s="66"/>
      <c r="FVE3" s="66"/>
      <c r="FVF3" s="66"/>
      <c r="FVG3" s="66"/>
      <c r="FVH3" s="66"/>
      <c r="FVI3" s="66"/>
      <c r="FVJ3" s="66"/>
      <c r="FVK3" s="66"/>
      <c r="FVL3" s="66"/>
      <c r="FVM3" s="66"/>
      <c r="FVN3" s="66"/>
      <c r="FVO3" s="66"/>
      <c r="FVP3" s="66"/>
      <c r="FVQ3" s="66"/>
      <c r="FVR3" s="66"/>
      <c r="FVS3" s="66"/>
      <c r="FVT3" s="66"/>
      <c r="FVU3" s="66"/>
      <c r="FVV3" s="66"/>
      <c r="FVW3" s="66"/>
      <c r="FVX3" s="66"/>
      <c r="FVY3" s="66"/>
      <c r="FVZ3" s="66"/>
      <c r="FWA3" s="66"/>
      <c r="FWB3" s="66"/>
      <c r="FWC3" s="66"/>
      <c r="FWD3" s="66"/>
      <c r="FWE3" s="66"/>
      <c r="FWF3" s="66"/>
      <c r="FWG3" s="66"/>
      <c r="FWH3" s="66"/>
      <c r="FWI3" s="66"/>
      <c r="FWJ3" s="66"/>
      <c r="FWK3" s="66"/>
      <c r="FWL3" s="66"/>
      <c r="FWM3" s="66"/>
      <c r="FWN3" s="66"/>
      <c r="FWO3" s="66"/>
      <c r="FWP3" s="66"/>
      <c r="FWQ3" s="66"/>
      <c r="FWR3" s="66"/>
      <c r="FWS3" s="66"/>
      <c r="FWT3" s="66"/>
      <c r="FWU3" s="66"/>
      <c r="FWV3" s="66"/>
      <c r="FWW3" s="66"/>
      <c r="FWX3" s="66"/>
      <c r="FWY3" s="66"/>
      <c r="FWZ3" s="66"/>
      <c r="FXA3" s="66"/>
      <c r="FXB3" s="66"/>
      <c r="FXC3" s="66"/>
      <c r="FXD3" s="66"/>
      <c r="FXE3" s="66"/>
      <c r="FXF3" s="66"/>
      <c r="FXG3" s="66"/>
      <c r="FXH3" s="66"/>
      <c r="FXI3" s="66"/>
      <c r="FXJ3" s="66"/>
      <c r="FXK3" s="66"/>
      <c r="FXL3" s="66"/>
      <c r="FXM3" s="66"/>
      <c r="FXN3" s="66"/>
      <c r="FXO3" s="66"/>
      <c r="FXP3" s="66"/>
      <c r="FXQ3" s="66"/>
      <c r="FXR3" s="66"/>
      <c r="FXS3" s="66"/>
      <c r="FXT3" s="66"/>
      <c r="FXU3" s="66"/>
      <c r="FXV3" s="66"/>
      <c r="FXW3" s="66"/>
      <c r="FXX3" s="66"/>
      <c r="FXY3" s="66"/>
      <c r="FXZ3" s="66"/>
      <c r="FYA3" s="66"/>
      <c r="FYB3" s="66"/>
      <c r="FYC3" s="66"/>
      <c r="FYD3" s="66"/>
      <c r="FYE3" s="66"/>
      <c r="FYF3" s="66"/>
      <c r="FYG3" s="66"/>
      <c r="FYH3" s="66"/>
      <c r="FYI3" s="66"/>
      <c r="FYJ3" s="66"/>
      <c r="FYK3" s="66"/>
      <c r="FYL3" s="66"/>
      <c r="FYM3" s="66"/>
      <c r="FYN3" s="66"/>
      <c r="FYO3" s="66"/>
      <c r="FYP3" s="66"/>
      <c r="FYQ3" s="66"/>
      <c r="FYR3" s="66"/>
      <c r="FYS3" s="66"/>
      <c r="FYT3" s="66"/>
      <c r="FYU3" s="66"/>
      <c r="FYV3" s="66"/>
      <c r="FYW3" s="66"/>
      <c r="FYX3" s="66"/>
      <c r="FYY3" s="66"/>
      <c r="FYZ3" s="66"/>
      <c r="FZA3" s="66"/>
      <c r="FZB3" s="66"/>
      <c r="FZC3" s="66"/>
      <c r="FZD3" s="66"/>
      <c r="FZE3" s="66"/>
      <c r="FZF3" s="66"/>
      <c r="FZG3" s="66"/>
      <c r="FZH3" s="66"/>
      <c r="FZI3" s="66"/>
      <c r="FZJ3" s="66"/>
      <c r="FZK3" s="66"/>
      <c r="FZL3" s="66"/>
      <c r="FZM3" s="66"/>
      <c r="FZN3" s="66"/>
      <c r="FZO3" s="66"/>
      <c r="FZP3" s="66"/>
      <c r="FZQ3" s="66"/>
      <c r="FZR3" s="66"/>
      <c r="FZS3" s="66"/>
      <c r="FZT3" s="66"/>
      <c r="FZU3" s="66"/>
      <c r="FZV3" s="66"/>
      <c r="FZW3" s="66"/>
      <c r="FZX3" s="66"/>
      <c r="FZY3" s="66"/>
      <c r="FZZ3" s="66"/>
      <c r="GAA3" s="66"/>
      <c r="GAB3" s="66"/>
      <c r="GAC3" s="66"/>
      <c r="GAD3" s="66"/>
      <c r="GAE3" s="66"/>
      <c r="GAF3" s="66"/>
      <c r="GAG3" s="66"/>
      <c r="GAH3" s="66"/>
      <c r="GAI3" s="66"/>
      <c r="GAJ3" s="66"/>
      <c r="GAK3" s="66"/>
      <c r="GAL3" s="66"/>
      <c r="GAM3" s="66"/>
      <c r="GAN3" s="66"/>
      <c r="GAO3" s="66"/>
      <c r="GAP3" s="66"/>
      <c r="GAQ3" s="66"/>
      <c r="GAR3" s="66"/>
      <c r="GAS3" s="66"/>
      <c r="GAT3" s="66"/>
      <c r="GAU3" s="66"/>
      <c r="GAV3" s="66"/>
      <c r="GAW3" s="66"/>
      <c r="GAX3" s="66"/>
      <c r="GAY3" s="66"/>
      <c r="GAZ3" s="66"/>
      <c r="GBA3" s="66"/>
      <c r="GBB3" s="66"/>
      <c r="GBC3" s="66"/>
      <c r="GBD3" s="66"/>
      <c r="GBE3" s="66"/>
      <c r="GBF3" s="66"/>
      <c r="GBG3" s="66"/>
      <c r="GBH3" s="66"/>
      <c r="GBI3" s="66"/>
      <c r="GBJ3" s="66"/>
      <c r="GBK3" s="66"/>
      <c r="GBL3" s="66"/>
      <c r="GBM3" s="66"/>
      <c r="GBN3" s="66"/>
      <c r="GBO3" s="66"/>
      <c r="GBP3" s="66"/>
      <c r="GBQ3" s="66"/>
      <c r="GBR3" s="66"/>
      <c r="GBS3" s="66"/>
      <c r="GBT3" s="66"/>
      <c r="GBU3" s="66"/>
      <c r="GBV3" s="66"/>
      <c r="GBW3" s="66"/>
      <c r="GBX3" s="66"/>
      <c r="GBY3" s="66"/>
      <c r="GBZ3" s="66"/>
      <c r="GCA3" s="66"/>
      <c r="GCB3" s="66"/>
      <c r="GCC3" s="66"/>
      <c r="GCD3" s="66"/>
      <c r="GCE3" s="66"/>
      <c r="GCF3" s="66"/>
      <c r="GCG3" s="66"/>
      <c r="GCH3" s="66"/>
      <c r="GCI3" s="66"/>
      <c r="GCJ3" s="66"/>
      <c r="GCK3" s="66"/>
      <c r="GCL3" s="66"/>
      <c r="GCM3" s="66"/>
      <c r="GCN3" s="66"/>
      <c r="GCO3" s="66"/>
      <c r="GCP3" s="66"/>
      <c r="GCQ3" s="66"/>
      <c r="GCR3" s="66"/>
      <c r="GCS3" s="66"/>
      <c r="GCT3" s="66"/>
      <c r="GCU3" s="66"/>
      <c r="GCV3" s="66"/>
      <c r="GCW3" s="66"/>
      <c r="GCX3" s="66"/>
      <c r="GCY3" s="66"/>
      <c r="GCZ3" s="66"/>
      <c r="GDA3" s="66"/>
      <c r="GDB3" s="66"/>
      <c r="GDC3" s="66"/>
      <c r="GDD3" s="66"/>
      <c r="GDE3" s="66"/>
      <c r="GDF3" s="66"/>
      <c r="GDG3" s="66"/>
      <c r="GDH3" s="66"/>
      <c r="GDI3" s="66"/>
      <c r="GDJ3" s="66"/>
      <c r="GDK3" s="66"/>
      <c r="GDL3" s="66"/>
      <c r="GDM3" s="66"/>
      <c r="GDN3" s="66"/>
      <c r="GDO3" s="66"/>
      <c r="GDP3" s="66"/>
      <c r="GDQ3" s="66"/>
      <c r="GDR3" s="66"/>
      <c r="GDS3" s="66"/>
      <c r="GDT3" s="66"/>
      <c r="GDU3" s="66"/>
      <c r="GDV3" s="66"/>
      <c r="GDW3" s="66"/>
      <c r="GDX3" s="66"/>
      <c r="GDY3" s="66"/>
      <c r="GDZ3" s="66"/>
      <c r="GEA3" s="66"/>
      <c r="GEB3" s="66"/>
      <c r="GEC3" s="66"/>
      <c r="GED3" s="66"/>
      <c r="GEE3" s="66"/>
      <c r="GEF3" s="66"/>
      <c r="GEG3" s="66"/>
      <c r="GEH3" s="66"/>
      <c r="GEI3" s="66"/>
      <c r="GEJ3" s="66"/>
      <c r="GEK3" s="66"/>
      <c r="GEL3" s="66"/>
      <c r="GEM3" s="66"/>
      <c r="GEN3" s="66"/>
      <c r="GEO3" s="66"/>
      <c r="GEP3" s="66"/>
      <c r="GEQ3" s="66"/>
      <c r="GER3" s="66"/>
      <c r="GES3" s="66"/>
      <c r="GET3" s="66"/>
      <c r="GEU3" s="66"/>
      <c r="GEV3" s="66"/>
      <c r="GEW3" s="66"/>
      <c r="GEX3" s="66"/>
      <c r="GEY3" s="66"/>
      <c r="GEZ3" s="66"/>
      <c r="GFA3" s="66"/>
      <c r="GFB3" s="66"/>
      <c r="GFC3" s="66"/>
      <c r="GFD3" s="66"/>
      <c r="GFE3" s="66"/>
      <c r="GFF3" s="66"/>
      <c r="GFG3" s="66"/>
      <c r="GFH3" s="66"/>
      <c r="GFI3" s="66"/>
      <c r="GFJ3" s="66"/>
      <c r="GFK3" s="66"/>
      <c r="GFL3" s="66"/>
      <c r="GFM3" s="66"/>
      <c r="GFN3" s="66"/>
      <c r="GFO3" s="66"/>
      <c r="GFP3" s="66"/>
      <c r="GFQ3" s="66"/>
      <c r="GFR3" s="66"/>
      <c r="GFS3" s="66"/>
      <c r="GFT3" s="66"/>
      <c r="GFU3" s="66"/>
      <c r="GFV3" s="66"/>
      <c r="GFW3" s="66"/>
      <c r="GFX3" s="66"/>
      <c r="GFY3" s="66"/>
      <c r="GFZ3" s="66"/>
      <c r="GGA3" s="66"/>
      <c r="GGB3" s="66"/>
      <c r="GGC3" s="66"/>
      <c r="GGD3" s="66"/>
      <c r="GGE3" s="66"/>
      <c r="GGF3" s="66"/>
      <c r="GGG3" s="66"/>
      <c r="GGH3" s="66"/>
      <c r="GGI3" s="66"/>
      <c r="GGJ3" s="66"/>
      <c r="GGK3" s="66"/>
      <c r="GGL3" s="66"/>
      <c r="GGM3" s="66"/>
      <c r="GGN3" s="66"/>
      <c r="GGO3" s="66"/>
      <c r="GGP3" s="66"/>
      <c r="GGQ3" s="66"/>
      <c r="GGR3" s="66"/>
      <c r="GGS3" s="66"/>
      <c r="GGT3" s="66"/>
      <c r="GGU3" s="66"/>
      <c r="GGV3" s="66"/>
      <c r="GGW3" s="66"/>
      <c r="GGX3" s="66"/>
      <c r="GGY3" s="66"/>
      <c r="GGZ3" s="66"/>
      <c r="GHA3" s="66"/>
      <c r="GHB3" s="66"/>
      <c r="GHC3" s="66"/>
      <c r="GHD3" s="66"/>
      <c r="GHE3" s="66"/>
      <c r="GHF3" s="66"/>
      <c r="GHG3" s="66"/>
      <c r="GHH3" s="66"/>
      <c r="GHI3" s="66"/>
      <c r="GHJ3" s="66"/>
      <c r="GHK3" s="66"/>
      <c r="GHL3" s="66"/>
      <c r="GHM3" s="66"/>
      <c r="GHN3" s="66"/>
      <c r="GHO3" s="66"/>
      <c r="GHP3" s="66"/>
      <c r="GHQ3" s="66"/>
      <c r="GHR3" s="66"/>
      <c r="GHS3" s="66"/>
      <c r="GHT3" s="66"/>
      <c r="GHU3" s="66"/>
      <c r="GHV3" s="66"/>
      <c r="GHW3" s="66"/>
      <c r="GHX3" s="66"/>
      <c r="GHY3" s="66"/>
      <c r="GHZ3" s="66"/>
      <c r="GIA3" s="66"/>
      <c r="GIB3" s="66"/>
      <c r="GIC3" s="66"/>
      <c r="GID3" s="66"/>
      <c r="GIE3" s="66"/>
      <c r="GIF3" s="66"/>
      <c r="GIG3" s="66"/>
      <c r="GIH3" s="66"/>
      <c r="GII3" s="66"/>
      <c r="GIJ3" s="66"/>
      <c r="GIK3" s="66"/>
      <c r="GIL3" s="66"/>
      <c r="GIM3" s="66"/>
      <c r="GIN3" s="66"/>
      <c r="GIO3" s="66"/>
      <c r="GIP3" s="66"/>
      <c r="GIQ3" s="66"/>
      <c r="GIR3" s="66"/>
      <c r="GIS3" s="66"/>
      <c r="GIT3" s="66"/>
      <c r="GIU3" s="66"/>
      <c r="GIV3" s="66"/>
      <c r="GIW3" s="66"/>
      <c r="GIX3" s="66"/>
      <c r="GIY3" s="66"/>
      <c r="GIZ3" s="66"/>
      <c r="GJA3" s="66"/>
      <c r="GJB3" s="66"/>
      <c r="GJC3" s="66"/>
      <c r="GJD3" s="66"/>
      <c r="GJE3" s="66"/>
      <c r="GJF3" s="66"/>
      <c r="GJG3" s="66"/>
      <c r="GJH3" s="66"/>
      <c r="GJI3" s="66"/>
      <c r="GJJ3" s="66"/>
      <c r="GJK3" s="66"/>
      <c r="GJL3" s="66"/>
      <c r="GJM3" s="66"/>
      <c r="GJN3" s="66"/>
      <c r="GJO3" s="66"/>
      <c r="GJP3" s="66"/>
      <c r="GJQ3" s="66"/>
      <c r="GJR3" s="66"/>
      <c r="GJS3" s="66"/>
      <c r="GJT3" s="66"/>
      <c r="GJU3" s="66"/>
      <c r="GJV3" s="66"/>
      <c r="GJW3" s="66"/>
      <c r="GJX3" s="66"/>
      <c r="GJY3" s="66"/>
      <c r="GJZ3" s="66"/>
      <c r="GKA3" s="66"/>
      <c r="GKB3" s="66"/>
      <c r="GKC3" s="66"/>
      <c r="GKD3" s="66"/>
      <c r="GKE3" s="66"/>
      <c r="GKF3" s="66"/>
      <c r="GKG3" s="66"/>
      <c r="GKH3" s="66"/>
      <c r="GKI3" s="66"/>
      <c r="GKJ3" s="66"/>
      <c r="GKK3" s="66"/>
      <c r="GKL3" s="66"/>
      <c r="GKM3" s="66"/>
      <c r="GKN3" s="66"/>
      <c r="GKO3" s="66"/>
      <c r="GKP3" s="66"/>
      <c r="GKQ3" s="66"/>
      <c r="GKR3" s="66"/>
      <c r="GKS3" s="66"/>
      <c r="GKT3" s="66"/>
      <c r="GKU3" s="66"/>
      <c r="GKV3" s="66"/>
      <c r="GKW3" s="66"/>
      <c r="GKX3" s="66"/>
      <c r="GKY3" s="66"/>
      <c r="GKZ3" s="66"/>
      <c r="GLA3" s="66"/>
      <c r="GLB3" s="66"/>
      <c r="GLC3" s="66"/>
      <c r="GLD3" s="66"/>
      <c r="GLE3" s="66"/>
      <c r="GLF3" s="66"/>
      <c r="GLG3" s="66"/>
      <c r="GLH3" s="66"/>
      <c r="GLI3" s="66"/>
      <c r="GLJ3" s="66"/>
      <c r="GLK3" s="66"/>
      <c r="GLL3" s="66"/>
      <c r="GLM3" s="66"/>
      <c r="GLN3" s="66"/>
      <c r="GLO3" s="66"/>
      <c r="GLP3" s="66"/>
      <c r="GLQ3" s="66"/>
      <c r="GLR3" s="66"/>
      <c r="GLS3" s="66"/>
      <c r="GLT3" s="66"/>
      <c r="GLU3" s="66"/>
      <c r="GLV3" s="66"/>
      <c r="GLW3" s="66"/>
      <c r="GLX3" s="66"/>
      <c r="GLY3" s="66"/>
      <c r="GLZ3" s="66"/>
      <c r="GMA3" s="66"/>
      <c r="GMB3" s="66"/>
      <c r="GMC3" s="66"/>
      <c r="GMD3" s="66"/>
      <c r="GME3" s="66"/>
      <c r="GMF3" s="66"/>
      <c r="GMG3" s="66"/>
      <c r="GMH3" s="66"/>
      <c r="GMI3" s="66"/>
      <c r="GMJ3" s="66"/>
      <c r="GMK3" s="66"/>
      <c r="GML3" s="66"/>
      <c r="GMM3" s="66"/>
      <c r="GMN3" s="66"/>
      <c r="GMO3" s="66"/>
      <c r="GMP3" s="66"/>
      <c r="GMQ3" s="66"/>
      <c r="GMR3" s="66"/>
      <c r="GMS3" s="66"/>
      <c r="GMT3" s="66"/>
      <c r="GMU3" s="66"/>
      <c r="GMV3" s="66"/>
      <c r="GMW3" s="66"/>
      <c r="GMX3" s="66"/>
      <c r="GMY3" s="66"/>
      <c r="GMZ3" s="66"/>
      <c r="GNA3" s="66"/>
      <c r="GNB3" s="66"/>
      <c r="GNC3" s="66"/>
      <c r="GND3" s="66"/>
      <c r="GNE3" s="66"/>
      <c r="GNF3" s="66"/>
      <c r="GNG3" s="66"/>
      <c r="GNH3" s="66"/>
      <c r="GNI3" s="66"/>
      <c r="GNJ3" s="66"/>
      <c r="GNK3" s="66"/>
      <c r="GNL3" s="66"/>
      <c r="GNM3" s="66"/>
      <c r="GNN3" s="66"/>
      <c r="GNO3" s="66"/>
      <c r="GNP3" s="66"/>
      <c r="GNQ3" s="66"/>
      <c r="GNR3" s="66"/>
      <c r="GNS3" s="66"/>
      <c r="GNT3" s="66"/>
      <c r="GNU3" s="66"/>
      <c r="GNV3" s="66"/>
      <c r="GNW3" s="66"/>
      <c r="GNX3" s="66"/>
      <c r="GNY3" s="66"/>
      <c r="GNZ3" s="66"/>
      <c r="GOA3" s="66"/>
      <c r="GOB3" s="66"/>
      <c r="GOC3" s="66"/>
      <c r="GOD3" s="66"/>
      <c r="GOE3" s="66"/>
      <c r="GOF3" s="66"/>
      <c r="GOG3" s="66"/>
      <c r="GOH3" s="66"/>
      <c r="GOI3" s="66"/>
      <c r="GOJ3" s="66"/>
      <c r="GOK3" s="66"/>
      <c r="GOL3" s="66"/>
      <c r="GOM3" s="66"/>
      <c r="GON3" s="66"/>
      <c r="GOO3" s="66"/>
      <c r="GOP3" s="66"/>
      <c r="GOQ3" s="66"/>
      <c r="GOR3" s="66"/>
      <c r="GOS3" s="66"/>
      <c r="GOT3" s="66"/>
      <c r="GOU3" s="66"/>
      <c r="GOV3" s="66"/>
      <c r="GOW3" s="66"/>
      <c r="GOX3" s="66"/>
      <c r="GOY3" s="66"/>
      <c r="GOZ3" s="66"/>
      <c r="GPA3" s="66"/>
      <c r="GPB3" s="66"/>
      <c r="GPC3" s="66"/>
      <c r="GPD3" s="66"/>
      <c r="GPE3" s="66"/>
      <c r="GPF3" s="66"/>
      <c r="GPG3" s="66"/>
      <c r="GPH3" s="66"/>
      <c r="GPI3" s="66"/>
      <c r="GPJ3" s="66"/>
      <c r="GPK3" s="66"/>
      <c r="GPL3" s="66"/>
      <c r="GPM3" s="66"/>
      <c r="GPN3" s="66"/>
      <c r="GPO3" s="66"/>
      <c r="GPP3" s="66"/>
      <c r="GPQ3" s="66"/>
      <c r="GPR3" s="66"/>
      <c r="GPS3" s="66"/>
      <c r="GPT3" s="66"/>
      <c r="GPU3" s="66"/>
      <c r="GPV3" s="66"/>
      <c r="GPW3" s="66"/>
      <c r="GPX3" s="66"/>
      <c r="GPY3" s="66"/>
      <c r="GPZ3" s="66"/>
      <c r="GQA3" s="66"/>
      <c r="GQB3" s="66"/>
      <c r="GQC3" s="66"/>
      <c r="GQD3" s="66"/>
      <c r="GQE3" s="66"/>
      <c r="GQF3" s="66"/>
      <c r="GQG3" s="66"/>
      <c r="GQH3" s="66"/>
      <c r="GQI3" s="66"/>
      <c r="GQJ3" s="66"/>
      <c r="GQK3" s="66"/>
      <c r="GQL3" s="66"/>
      <c r="GQM3" s="66"/>
      <c r="GQN3" s="66"/>
      <c r="GQO3" s="66"/>
      <c r="GQP3" s="66"/>
      <c r="GQQ3" s="66"/>
      <c r="GQR3" s="66"/>
      <c r="GQS3" s="66"/>
      <c r="GQT3" s="66"/>
      <c r="GQU3" s="66"/>
      <c r="GQV3" s="66"/>
      <c r="GQW3" s="66"/>
      <c r="GQX3" s="66"/>
      <c r="GQY3" s="66"/>
      <c r="GQZ3" s="66"/>
      <c r="GRA3" s="66"/>
      <c r="GRB3" s="66"/>
      <c r="GRC3" s="66"/>
      <c r="GRD3" s="66"/>
      <c r="GRE3" s="66"/>
      <c r="GRF3" s="66"/>
      <c r="GRG3" s="66"/>
      <c r="GRH3" s="66"/>
      <c r="GRI3" s="66"/>
      <c r="GRJ3" s="66"/>
      <c r="GRK3" s="66"/>
      <c r="GRL3" s="66"/>
      <c r="GRM3" s="66"/>
      <c r="GRN3" s="66"/>
      <c r="GRO3" s="66"/>
      <c r="GRP3" s="66"/>
      <c r="GRQ3" s="66"/>
      <c r="GRR3" s="66"/>
      <c r="GRS3" s="66"/>
      <c r="GRT3" s="66"/>
      <c r="GRU3" s="66"/>
      <c r="GRV3" s="66"/>
      <c r="GRW3" s="66"/>
      <c r="GRX3" s="66"/>
      <c r="GRY3" s="66"/>
      <c r="GRZ3" s="66"/>
      <c r="GSA3" s="66"/>
      <c r="GSB3" s="66"/>
      <c r="GSC3" s="66"/>
      <c r="GSD3" s="66"/>
      <c r="GSE3" s="66"/>
      <c r="GSF3" s="66"/>
      <c r="GSG3" s="66"/>
      <c r="GSH3" s="66"/>
      <c r="GSI3" s="66"/>
      <c r="GSJ3" s="66"/>
      <c r="GSK3" s="66"/>
      <c r="GSL3" s="66"/>
      <c r="GSM3" s="66"/>
      <c r="GSN3" s="66"/>
      <c r="GSO3" s="66"/>
      <c r="GSP3" s="66"/>
      <c r="GSQ3" s="66"/>
      <c r="GSR3" s="66"/>
      <c r="GSS3" s="66"/>
      <c r="GST3" s="66"/>
      <c r="GSU3" s="66"/>
      <c r="GSV3" s="66"/>
      <c r="GSW3" s="66"/>
      <c r="GSX3" s="66"/>
      <c r="GSY3" s="66"/>
      <c r="GSZ3" s="66"/>
      <c r="GTA3" s="66"/>
      <c r="GTB3" s="66"/>
      <c r="GTC3" s="66"/>
      <c r="GTD3" s="66"/>
      <c r="GTE3" s="66"/>
      <c r="GTF3" s="66"/>
      <c r="GTG3" s="66"/>
      <c r="GTH3" s="66"/>
      <c r="GTI3" s="66"/>
      <c r="GTJ3" s="66"/>
      <c r="GTK3" s="66"/>
      <c r="GTL3" s="66"/>
      <c r="GTM3" s="66"/>
      <c r="GTN3" s="66"/>
      <c r="GTO3" s="66"/>
      <c r="GTP3" s="66"/>
      <c r="GTQ3" s="66"/>
      <c r="GTR3" s="66"/>
      <c r="GTS3" s="66"/>
      <c r="GTT3" s="66"/>
      <c r="GTU3" s="66"/>
      <c r="GTV3" s="66"/>
      <c r="GTW3" s="66"/>
      <c r="GTX3" s="66"/>
      <c r="GTY3" s="66"/>
      <c r="GTZ3" s="66"/>
      <c r="GUA3" s="66"/>
      <c r="GUB3" s="66"/>
      <c r="GUC3" s="66"/>
      <c r="GUD3" s="66"/>
      <c r="GUE3" s="66"/>
      <c r="GUF3" s="66"/>
      <c r="GUG3" s="66"/>
      <c r="GUH3" s="66"/>
      <c r="GUI3" s="66"/>
      <c r="GUJ3" s="66"/>
      <c r="GUK3" s="66"/>
      <c r="GUL3" s="66"/>
      <c r="GUM3" s="66"/>
      <c r="GUN3" s="66"/>
      <c r="GUO3" s="66"/>
      <c r="GUP3" s="66"/>
      <c r="GUQ3" s="66"/>
      <c r="GUR3" s="66"/>
      <c r="GUS3" s="66"/>
      <c r="GUT3" s="66"/>
      <c r="GUU3" s="66"/>
      <c r="GUV3" s="66"/>
      <c r="GUW3" s="66"/>
      <c r="GUX3" s="66"/>
      <c r="GUY3" s="66"/>
      <c r="GUZ3" s="66"/>
      <c r="GVA3" s="66"/>
      <c r="GVB3" s="66"/>
      <c r="GVC3" s="66"/>
      <c r="GVD3" s="66"/>
      <c r="GVE3" s="66"/>
      <c r="GVF3" s="66"/>
      <c r="GVG3" s="66"/>
      <c r="GVH3" s="66"/>
      <c r="GVI3" s="66"/>
      <c r="GVJ3" s="66"/>
      <c r="GVK3" s="66"/>
      <c r="GVL3" s="66"/>
      <c r="GVM3" s="66"/>
      <c r="GVN3" s="66"/>
      <c r="GVO3" s="66"/>
      <c r="GVP3" s="66"/>
      <c r="GVQ3" s="66"/>
      <c r="GVR3" s="66"/>
      <c r="GVS3" s="66"/>
      <c r="GVT3" s="66"/>
      <c r="GVU3" s="66"/>
      <c r="GVV3" s="66"/>
      <c r="GVW3" s="66"/>
      <c r="GVX3" s="66"/>
      <c r="GVY3" s="66"/>
      <c r="GVZ3" s="66"/>
      <c r="GWA3" s="66"/>
      <c r="GWB3" s="66"/>
      <c r="GWC3" s="66"/>
      <c r="GWD3" s="66"/>
      <c r="GWE3" s="66"/>
      <c r="GWF3" s="66"/>
      <c r="GWG3" s="66"/>
      <c r="GWH3" s="66"/>
      <c r="GWI3" s="66"/>
      <c r="GWJ3" s="66"/>
      <c r="GWK3" s="66"/>
      <c r="GWL3" s="66"/>
      <c r="GWM3" s="66"/>
      <c r="GWN3" s="66"/>
      <c r="GWO3" s="66"/>
      <c r="GWP3" s="66"/>
      <c r="GWQ3" s="66"/>
      <c r="GWR3" s="66"/>
      <c r="GWS3" s="66"/>
      <c r="GWT3" s="66"/>
      <c r="GWU3" s="66"/>
      <c r="GWV3" s="66"/>
      <c r="GWW3" s="66"/>
      <c r="GWX3" s="66"/>
      <c r="GWY3" s="66"/>
      <c r="GWZ3" s="66"/>
      <c r="GXA3" s="66"/>
      <c r="GXB3" s="66"/>
      <c r="GXC3" s="66"/>
      <c r="GXD3" s="66"/>
      <c r="GXE3" s="66"/>
      <c r="GXF3" s="66"/>
      <c r="GXG3" s="66"/>
      <c r="GXH3" s="66"/>
      <c r="GXI3" s="66"/>
      <c r="GXJ3" s="66"/>
      <c r="GXK3" s="66"/>
      <c r="GXL3" s="66"/>
      <c r="GXM3" s="66"/>
      <c r="GXN3" s="66"/>
      <c r="GXO3" s="66"/>
      <c r="GXP3" s="66"/>
      <c r="GXQ3" s="66"/>
      <c r="GXR3" s="66"/>
      <c r="GXS3" s="66"/>
      <c r="GXT3" s="66"/>
      <c r="GXU3" s="66"/>
      <c r="GXV3" s="66"/>
      <c r="GXW3" s="66"/>
      <c r="GXX3" s="66"/>
      <c r="GXY3" s="66"/>
      <c r="GXZ3" s="66"/>
      <c r="GYA3" s="66"/>
      <c r="GYB3" s="66"/>
      <c r="GYC3" s="66"/>
      <c r="GYD3" s="66"/>
      <c r="GYE3" s="66"/>
      <c r="GYF3" s="66"/>
      <c r="GYG3" s="66"/>
      <c r="GYH3" s="66"/>
      <c r="GYI3" s="66"/>
      <c r="GYJ3" s="66"/>
      <c r="GYK3" s="66"/>
      <c r="GYL3" s="66"/>
      <c r="GYM3" s="66"/>
      <c r="GYN3" s="66"/>
      <c r="GYO3" s="66"/>
      <c r="GYP3" s="66"/>
      <c r="GYQ3" s="66"/>
      <c r="GYR3" s="66"/>
      <c r="GYS3" s="66"/>
      <c r="GYT3" s="66"/>
      <c r="GYU3" s="66"/>
      <c r="GYV3" s="66"/>
      <c r="GYW3" s="66"/>
      <c r="GYX3" s="66"/>
      <c r="GYY3" s="66"/>
      <c r="GYZ3" s="66"/>
      <c r="GZA3" s="66"/>
      <c r="GZB3" s="66"/>
      <c r="GZC3" s="66"/>
      <c r="GZD3" s="66"/>
      <c r="GZE3" s="66"/>
      <c r="GZF3" s="66"/>
      <c r="GZG3" s="66"/>
      <c r="GZH3" s="66"/>
      <c r="GZI3" s="66"/>
      <c r="GZJ3" s="66"/>
      <c r="GZK3" s="66"/>
      <c r="GZL3" s="66"/>
      <c r="GZM3" s="66"/>
      <c r="GZN3" s="66"/>
      <c r="GZO3" s="66"/>
      <c r="GZP3" s="66"/>
      <c r="GZQ3" s="66"/>
      <c r="GZR3" s="66"/>
      <c r="GZS3" s="66"/>
      <c r="GZT3" s="66"/>
      <c r="GZU3" s="66"/>
      <c r="GZV3" s="66"/>
      <c r="GZW3" s="66"/>
      <c r="GZX3" s="66"/>
      <c r="GZY3" s="66"/>
      <c r="GZZ3" s="66"/>
      <c r="HAA3" s="66"/>
      <c r="HAB3" s="66"/>
      <c r="HAC3" s="66"/>
      <c r="HAD3" s="66"/>
      <c r="HAE3" s="66"/>
      <c r="HAF3" s="66"/>
      <c r="HAG3" s="66"/>
      <c r="HAH3" s="66"/>
      <c r="HAI3" s="66"/>
      <c r="HAJ3" s="66"/>
      <c r="HAK3" s="66"/>
      <c r="HAL3" s="66"/>
      <c r="HAM3" s="66"/>
      <c r="HAN3" s="66"/>
      <c r="HAO3" s="66"/>
      <c r="HAP3" s="66"/>
      <c r="HAQ3" s="66"/>
      <c r="HAR3" s="66"/>
      <c r="HAS3" s="66"/>
      <c r="HAT3" s="66"/>
      <c r="HAU3" s="66"/>
      <c r="HAV3" s="66"/>
      <c r="HAW3" s="66"/>
      <c r="HAX3" s="66"/>
      <c r="HAY3" s="66"/>
      <c r="HAZ3" s="66"/>
      <c r="HBA3" s="66"/>
      <c r="HBB3" s="66"/>
      <c r="HBC3" s="66"/>
      <c r="HBD3" s="66"/>
      <c r="HBE3" s="66"/>
      <c r="HBF3" s="66"/>
      <c r="HBG3" s="66"/>
      <c r="HBH3" s="66"/>
      <c r="HBI3" s="66"/>
      <c r="HBJ3" s="66"/>
      <c r="HBK3" s="66"/>
      <c r="HBL3" s="66"/>
      <c r="HBM3" s="66"/>
      <c r="HBN3" s="66"/>
      <c r="HBO3" s="66"/>
      <c r="HBP3" s="66"/>
      <c r="HBQ3" s="66"/>
      <c r="HBR3" s="66"/>
      <c r="HBS3" s="66"/>
      <c r="HBT3" s="66"/>
      <c r="HBU3" s="66"/>
      <c r="HBV3" s="66"/>
      <c r="HBW3" s="66"/>
      <c r="HBX3" s="66"/>
      <c r="HBY3" s="66"/>
      <c r="HBZ3" s="66"/>
      <c r="HCA3" s="66"/>
      <c r="HCB3" s="66"/>
      <c r="HCC3" s="66"/>
      <c r="HCD3" s="66"/>
      <c r="HCE3" s="66"/>
      <c r="HCF3" s="66"/>
      <c r="HCG3" s="66"/>
      <c r="HCH3" s="66"/>
      <c r="HCI3" s="66"/>
      <c r="HCJ3" s="66"/>
      <c r="HCK3" s="66"/>
      <c r="HCL3" s="66"/>
      <c r="HCM3" s="66"/>
      <c r="HCN3" s="66"/>
      <c r="HCO3" s="66"/>
      <c r="HCP3" s="66"/>
      <c r="HCQ3" s="66"/>
      <c r="HCR3" s="66"/>
      <c r="HCS3" s="66"/>
      <c r="HCT3" s="66"/>
      <c r="HCU3" s="66"/>
      <c r="HCV3" s="66"/>
      <c r="HCW3" s="66"/>
      <c r="HCX3" s="66"/>
      <c r="HCY3" s="66"/>
      <c r="HCZ3" s="66"/>
      <c r="HDA3" s="66"/>
      <c r="HDB3" s="66"/>
      <c r="HDC3" s="66"/>
      <c r="HDD3" s="66"/>
      <c r="HDE3" s="66"/>
      <c r="HDF3" s="66"/>
      <c r="HDG3" s="66"/>
      <c r="HDH3" s="66"/>
      <c r="HDI3" s="66"/>
      <c r="HDJ3" s="66"/>
      <c r="HDK3" s="66"/>
      <c r="HDL3" s="66"/>
      <c r="HDM3" s="66"/>
      <c r="HDN3" s="66"/>
      <c r="HDO3" s="66"/>
      <c r="HDP3" s="66"/>
      <c r="HDQ3" s="66"/>
      <c r="HDR3" s="66"/>
      <c r="HDS3" s="66"/>
      <c r="HDT3" s="66"/>
      <c r="HDU3" s="66"/>
      <c r="HDV3" s="66"/>
      <c r="HDW3" s="66"/>
      <c r="HDX3" s="66"/>
      <c r="HDY3" s="66"/>
      <c r="HDZ3" s="66"/>
      <c r="HEA3" s="66"/>
      <c r="HEB3" s="66"/>
      <c r="HEC3" s="66"/>
      <c r="HED3" s="66"/>
      <c r="HEE3" s="66"/>
      <c r="HEF3" s="66"/>
      <c r="HEG3" s="66"/>
      <c r="HEH3" s="66"/>
      <c r="HEI3" s="66"/>
      <c r="HEJ3" s="66"/>
      <c r="HEK3" s="66"/>
      <c r="HEL3" s="66"/>
      <c r="HEM3" s="66"/>
      <c r="HEN3" s="66"/>
      <c r="HEO3" s="66"/>
      <c r="HEP3" s="66"/>
      <c r="HEQ3" s="66"/>
      <c r="HER3" s="66"/>
      <c r="HES3" s="66"/>
      <c r="HET3" s="66"/>
      <c r="HEU3" s="66"/>
      <c r="HEV3" s="66"/>
      <c r="HEW3" s="66"/>
      <c r="HEX3" s="66"/>
      <c r="HEY3" s="66"/>
      <c r="HEZ3" s="66"/>
      <c r="HFA3" s="66"/>
      <c r="HFB3" s="66"/>
      <c r="HFC3" s="66"/>
      <c r="HFD3" s="66"/>
      <c r="HFE3" s="66"/>
      <c r="HFF3" s="66"/>
      <c r="HFG3" s="66"/>
      <c r="HFH3" s="66"/>
      <c r="HFI3" s="66"/>
      <c r="HFJ3" s="66"/>
      <c r="HFK3" s="66"/>
      <c r="HFL3" s="66"/>
      <c r="HFM3" s="66"/>
      <c r="HFN3" s="66"/>
      <c r="HFO3" s="66"/>
      <c r="HFP3" s="66"/>
      <c r="HFQ3" s="66"/>
      <c r="HFR3" s="66"/>
      <c r="HFS3" s="66"/>
      <c r="HFT3" s="66"/>
      <c r="HFU3" s="66"/>
      <c r="HFV3" s="66"/>
      <c r="HFW3" s="66"/>
      <c r="HFX3" s="66"/>
      <c r="HFY3" s="66"/>
      <c r="HFZ3" s="66"/>
      <c r="HGA3" s="66"/>
      <c r="HGB3" s="66"/>
      <c r="HGC3" s="66"/>
      <c r="HGD3" s="66"/>
      <c r="HGE3" s="66"/>
      <c r="HGF3" s="66"/>
      <c r="HGG3" s="66"/>
      <c r="HGH3" s="66"/>
      <c r="HGI3" s="66"/>
      <c r="HGJ3" s="66"/>
      <c r="HGK3" s="66"/>
      <c r="HGL3" s="66"/>
      <c r="HGM3" s="66"/>
      <c r="HGN3" s="66"/>
      <c r="HGO3" s="66"/>
      <c r="HGP3" s="66"/>
      <c r="HGQ3" s="66"/>
      <c r="HGR3" s="66"/>
      <c r="HGS3" s="66"/>
      <c r="HGT3" s="66"/>
      <c r="HGU3" s="66"/>
      <c r="HGV3" s="66"/>
      <c r="HGW3" s="66"/>
      <c r="HGX3" s="66"/>
      <c r="HGY3" s="66"/>
      <c r="HGZ3" s="66"/>
      <c r="HHA3" s="66"/>
      <c r="HHB3" s="66"/>
      <c r="HHC3" s="66"/>
      <c r="HHD3" s="66"/>
      <c r="HHE3" s="66"/>
      <c r="HHF3" s="66"/>
      <c r="HHG3" s="66"/>
      <c r="HHH3" s="66"/>
      <c r="HHI3" s="66"/>
      <c r="HHJ3" s="66"/>
      <c r="HHK3" s="66"/>
      <c r="HHL3" s="66"/>
      <c r="HHM3" s="66"/>
      <c r="HHN3" s="66"/>
      <c r="HHO3" s="66"/>
      <c r="HHP3" s="66"/>
      <c r="HHQ3" s="66"/>
      <c r="HHR3" s="66"/>
      <c r="HHS3" s="66"/>
      <c r="HHT3" s="66"/>
      <c r="HHU3" s="66"/>
      <c r="HHV3" s="66"/>
      <c r="HHW3" s="66"/>
      <c r="HHX3" s="66"/>
      <c r="HHY3" s="66"/>
      <c r="HHZ3" s="66"/>
      <c r="HIA3" s="66"/>
      <c r="HIB3" s="66"/>
      <c r="HIC3" s="66"/>
      <c r="HID3" s="66"/>
      <c r="HIE3" s="66"/>
      <c r="HIF3" s="66"/>
      <c r="HIG3" s="66"/>
      <c r="HIH3" s="66"/>
      <c r="HII3" s="66"/>
      <c r="HIJ3" s="66"/>
      <c r="HIK3" s="66"/>
      <c r="HIL3" s="66"/>
      <c r="HIM3" s="66"/>
      <c r="HIN3" s="66"/>
      <c r="HIO3" s="66"/>
      <c r="HIP3" s="66"/>
      <c r="HIQ3" s="66"/>
      <c r="HIR3" s="66"/>
      <c r="HIS3" s="66"/>
      <c r="HIT3" s="66"/>
      <c r="HIU3" s="66"/>
      <c r="HIV3" s="66"/>
      <c r="HIW3" s="66"/>
      <c r="HIX3" s="66"/>
      <c r="HIY3" s="66"/>
      <c r="HIZ3" s="66"/>
      <c r="HJA3" s="66"/>
      <c r="HJB3" s="66"/>
      <c r="HJC3" s="66"/>
      <c r="HJD3" s="66"/>
      <c r="HJE3" s="66"/>
      <c r="HJF3" s="66"/>
      <c r="HJG3" s="66"/>
      <c r="HJH3" s="66"/>
      <c r="HJI3" s="66"/>
      <c r="HJJ3" s="66"/>
      <c r="HJK3" s="66"/>
      <c r="HJL3" s="66"/>
      <c r="HJM3" s="66"/>
      <c r="HJN3" s="66"/>
      <c r="HJO3" s="66"/>
      <c r="HJP3" s="66"/>
      <c r="HJQ3" s="66"/>
      <c r="HJR3" s="66"/>
      <c r="HJS3" s="66"/>
      <c r="HJT3" s="66"/>
      <c r="HJU3" s="66"/>
      <c r="HJV3" s="66"/>
      <c r="HJW3" s="66"/>
      <c r="HJX3" s="66"/>
      <c r="HJY3" s="66"/>
      <c r="HJZ3" s="66"/>
      <c r="HKA3" s="66"/>
      <c r="HKB3" s="66"/>
      <c r="HKC3" s="66"/>
      <c r="HKD3" s="66"/>
      <c r="HKE3" s="66"/>
      <c r="HKF3" s="66"/>
      <c r="HKG3" s="66"/>
      <c r="HKH3" s="66"/>
      <c r="HKI3" s="66"/>
      <c r="HKJ3" s="66"/>
      <c r="HKK3" s="66"/>
      <c r="HKL3" s="66"/>
      <c r="HKM3" s="66"/>
      <c r="HKN3" s="66"/>
      <c r="HKO3" s="66"/>
      <c r="HKP3" s="66"/>
      <c r="HKQ3" s="66"/>
      <c r="HKR3" s="66"/>
      <c r="HKS3" s="66"/>
      <c r="HKT3" s="66"/>
      <c r="HKU3" s="66"/>
      <c r="HKV3" s="66"/>
      <c r="HKW3" s="66"/>
      <c r="HKX3" s="66"/>
      <c r="HKY3" s="66"/>
      <c r="HKZ3" s="66"/>
      <c r="HLA3" s="66"/>
      <c r="HLB3" s="66"/>
      <c r="HLC3" s="66"/>
      <c r="HLD3" s="66"/>
      <c r="HLE3" s="66"/>
      <c r="HLF3" s="66"/>
      <c r="HLG3" s="66"/>
      <c r="HLH3" s="66"/>
      <c r="HLI3" s="66"/>
      <c r="HLJ3" s="66"/>
      <c r="HLK3" s="66"/>
      <c r="HLL3" s="66"/>
      <c r="HLM3" s="66"/>
      <c r="HLN3" s="66"/>
      <c r="HLO3" s="66"/>
      <c r="HLP3" s="66"/>
      <c r="HLQ3" s="66"/>
      <c r="HLR3" s="66"/>
      <c r="HLS3" s="66"/>
      <c r="HLT3" s="66"/>
      <c r="HLU3" s="66"/>
      <c r="HLV3" s="66"/>
      <c r="HLW3" s="66"/>
      <c r="HLX3" s="66"/>
      <c r="HLY3" s="66"/>
      <c r="HLZ3" s="66"/>
      <c r="HMA3" s="66"/>
      <c r="HMB3" s="66"/>
      <c r="HMC3" s="66"/>
      <c r="HMD3" s="66"/>
      <c r="HME3" s="66"/>
      <c r="HMF3" s="66"/>
      <c r="HMG3" s="66"/>
      <c r="HMH3" s="66"/>
      <c r="HMI3" s="66"/>
      <c r="HMJ3" s="66"/>
      <c r="HMK3" s="66"/>
      <c r="HML3" s="66"/>
      <c r="HMM3" s="66"/>
      <c r="HMN3" s="66"/>
      <c r="HMO3" s="66"/>
      <c r="HMP3" s="66"/>
      <c r="HMQ3" s="66"/>
      <c r="HMR3" s="66"/>
      <c r="HMS3" s="66"/>
      <c r="HMT3" s="66"/>
      <c r="HMU3" s="66"/>
      <c r="HMV3" s="66"/>
      <c r="HMW3" s="66"/>
      <c r="HMX3" s="66"/>
      <c r="HMY3" s="66"/>
      <c r="HMZ3" s="66"/>
      <c r="HNA3" s="66"/>
      <c r="HNB3" s="66"/>
      <c r="HNC3" s="66"/>
      <c r="HND3" s="66"/>
      <c r="HNE3" s="66"/>
      <c r="HNF3" s="66"/>
      <c r="HNG3" s="66"/>
      <c r="HNH3" s="66"/>
      <c r="HNI3" s="66"/>
      <c r="HNJ3" s="66"/>
      <c r="HNK3" s="66"/>
      <c r="HNL3" s="66"/>
      <c r="HNM3" s="66"/>
      <c r="HNN3" s="66"/>
      <c r="HNO3" s="66"/>
      <c r="HNP3" s="66"/>
      <c r="HNQ3" s="66"/>
      <c r="HNR3" s="66"/>
      <c r="HNS3" s="66"/>
      <c r="HNT3" s="66"/>
      <c r="HNU3" s="66"/>
      <c r="HNV3" s="66"/>
      <c r="HNW3" s="66"/>
      <c r="HNX3" s="66"/>
      <c r="HNY3" s="66"/>
      <c r="HNZ3" s="66"/>
      <c r="HOA3" s="66"/>
      <c r="HOB3" s="66"/>
      <c r="HOC3" s="66"/>
      <c r="HOD3" s="66"/>
      <c r="HOE3" s="66"/>
      <c r="HOF3" s="66"/>
      <c r="HOG3" s="66"/>
      <c r="HOH3" s="66"/>
      <c r="HOI3" s="66"/>
      <c r="HOJ3" s="66"/>
      <c r="HOK3" s="66"/>
      <c r="HOL3" s="66"/>
      <c r="HOM3" s="66"/>
      <c r="HON3" s="66"/>
      <c r="HOO3" s="66"/>
      <c r="HOP3" s="66"/>
      <c r="HOQ3" s="66"/>
      <c r="HOR3" s="66"/>
      <c r="HOS3" s="66"/>
      <c r="HOT3" s="66"/>
      <c r="HOU3" s="66"/>
      <c r="HOV3" s="66"/>
      <c r="HOW3" s="66"/>
      <c r="HOX3" s="66"/>
      <c r="HOY3" s="66"/>
      <c r="HOZ3" s="66"/>
      <c r="HPA3" s="66"/>
      <c r="HPB3" s="66"/>
      <c r="HPC3" s="66"/>
      <c r="HPD3" s="66"/>
      <c r="HPE3" s="66"/>
      <c r="HPF3" s="66"/>
      <c r="HPG3" s="66"/>
      <c r="HPH3" s="66"/>
      <c r="HPI3" s="66"/>
      <c r="HPJ3" s="66"/>
      <c r="HPK3" s="66"/>
      <c r="HPL3" s="66"/>
      <c r="HPM3" s="66"/>
      <c r="HPN3" s="66"/>
      <c r="HPO3" s="66"/>
      <c r="HPP3" s="66"/>
      <c r="HPQ3" s="66"/>
      <c r="HPR3" s="66"/>
      <c r="HPS3" s="66"/>
      <c r="HPT3" s="66"/>
      <c r="HPU3" s="66"/>
      <c r="HPV3" s="66"/>
      <c r="HPW3" s="66"/>
      <c r="HPX3" s="66"/>
      <c r="HPY3" s="66"/>
      <c r="HPZ3" s="66"/>
      <c r="HQA3" s="66"/>
      <c r="HQB3" s="66"/>
      <c r="HQC3" s="66"/>
      <c r="HQD3" s="66"/>
      <c r="HQE3" s="66"/>
      <c r="HQF3" s="66"/>
      <c r="HQG3" s="66"/>
      <c r="HQH3" s="66"/>
      <c r="HQI3" s="66"/>
      <c r="HQJ3" s="66"/>
      <c r="HQK3" s="66"/>
      <c r="HQL3" s="66"/>
      <c r="HQM3" s="66"/>
      <c r="HQN3" s="66"/>
      <c r="HQO3" s="66"/>
      <c r="HQP3" s="66"/>
      <c r="HQQ3" s="66"/>
      <c r="HQR3" s="66"/>
      <c r="HQS3" s="66"/>
      <c r="HQT3" s="66"/>
      <c r="HQU3" s="66"/>
      <c r="HQV3" s="66"/>
      <c r="HQW3" s="66"/>
      <c r="HQX3" s="66"/>
      <c r="HQY3" s="66"/>
      <c r="HQZ3" s="66"/>
      <c r="HRA3" s="66"/>
      <c r="HRB3" s="66"/>
      <c r="HRC3" s="66"/>
      <c r="HRD3" s="66"/>
      <c r="HRE3" s="66"/>
      <c r="HRF3" s="66"/>
      <c r="HRG3" s="66"/>
      <c r="HRH3" s="66"/>
      <c r="HRI3" s="66"/>
      <c r="HRJ3" s="66"/>
      <c r="HRK3" s="66"/>
      <c r="HRL3" s="66"/>
      <c r="HRM3" s="66"/>
      <c r="HRN3" s="66"/>
      <c r="HRO3" s="66"/>
      <c r="HRP3" s="66"/>
      <c r="HRQ3" s="66"/>
      <c r="HRR3" s="66"/>
      <c r="HRS3" s="66"/>
      <c r="HRT3" s="66"/>
      <c r="HRU3" s="66"/>
      <c r="HRV3" s="66"/>
      <c r="HRW3" s="66"/>
      <c r="HRX3" s="66"/>
      <c r="HRY3" s="66"/>
      <c r="HRZ3" s="66"/>
      <c r="HSA3" s="66"/>
      <c r="HSB3" s="66"/>
      <c r="HSC3" s="66"/>
      <c r="HSD3" s="66"/>
      <c r="HSE3" s="66"/>
      <c r="HSF3" s="66"/>
      <c r="HSG3" s="66"/>
      <c r="HSH3" s="66"/>
      <c r="HSI3" s="66"/>
      <c r="HSJ3" s="66"/>
      <c r="HSK3" s="66"/>
      <c r="HSL3" s="66"/>
      <c r="HSM3" s="66"/>
      <c r="HSN3" s="66"/>
      <c r="HSO3" s="66"/>
      <c r="HSP3" s="66"/>
      <c r="HSQ3" s="66"/>
      <c r="HSR3" s="66"/>
      <c r="HSS3" s="66"/>
      <c r="HST3" s="66"/>
      <c r="HSU3" s="66"/>
      <c r="HSV3" s="66"/>
      <c r="HSW3" s="66"/>
      <c r="HSX3" s="66"/>
      <c r="HSY3" s="66"/>
      <c r="HSZ3" s="66"/>
      <c r="HTA3" s="66"/>
      <c r="HTB3" s="66"/>
      <c r="HTC3" s="66"/>
      <c r="HTD3" s="66"/>
      <c r="HTE3" s="66"/>
      <c r="HTF3" s="66"/>
      <c r="HTG3" s="66"/>
      <c r="HTH3" s="66"/>
      <c r="HTI3" s="66"/>
      <c r="HTJ3" s="66"/>
      <c r="HTK3" s="66"/>
      <c r="HTL3" s="66"/>
      <c r="HTM3" s="66"/>
      <c r="HTN3" s="66"/>
      <c r="HTO3" s="66"/>
      <c r="HTP3" s="66"/>
      <c r="HTQ3" s="66"/>
      <c r="HTR3" s="66"/>
      <c r="HTS3" s="66"/>
      <c r="HTT3" s="66"/>
      <c r="HTU3" s="66"/>
      <c r="HTV3" s="66"/>
      <c r="HTW3" s="66"/>
      <c r="HTX3" s="66"/>
      <c r="HTY3" s="66"/>
      <c r="HTZ3" s="66"/>
      <c r="HUA3" s="66"/>
      <c r="HUB3" s="66"/>
      <c r="HUC3" s="66"/>
      <c r="HUD3" s="66"/>
      <c r="HUE3" s="66"/>
      <c r="HUF3" s="66"/>
      <c r="HUG3" s="66"/>
      <c r="HUH3" s="66"/>
      <c r="HUI3" s="66"/>
      <c r="HUJ3" s="66"/>
      <c r="HUK3" s="66"/>
      <c r="HUL3" s="66"/>
      <c r="HUM3" s="66"/>
      <c r="HUN3" s="66"/>
      <c r="HUO3" s="66"/>
      <c r="HUP3" s="66"/>
      <c r="HUQ3" s="66"/>
      <c r="HUR3" s="66"/>
      <c r="HUS3" s="66"/>
      <c r="HUT3" s="66"/>
      <c r="HUU3" s="66"/>
      <c r="HUV3" s="66"/>
      <c r="HUW3" s="66"/>
      <c r="HUX3" s="66"/>
      <c r="HUY3" s="66"/>
      <c r="HUZ3" s="66"/>
      <c r="HVA3" s="66"/>
      <c r="HVB3" s="66"/>
      <c r="HVC3" s="66"/>
      <c r="HVD3" s="66"/>
      <c r="HVE3" s="66"/>
      <c r="HVF3" s="66"/>
      <c r="HVG3" s="66"/>
      <c r="HVH3" s="66"/>
      <c r="HVI3" s="66"/>
      <c r="HVJ3" s="66"/>
      <c r="HVK3" s="66"/>
      <c r="HVL3" s="66"/>
      <c r="HVM3" s="66"/>
      <c r="HVN3" s="66"/>
      <c r="HVO3" s="66"/>
      <c r="HVP3" s="66"/>
      <c r="HVQ3" s="66"/>
      <c r="HVR3" s="66"/>
      <c r="HVS3" s="66"/>
      <c r="HVT3" s="66"/>
      <c r="HVU3" s="66"/>
      <c r="HVV3" s="66"/>
      <c r="HVW3" s="66"/>
      <c r="HVX3" s="66"/>
      <c r="HVY3" s="66"/>
      <c r="HVZ3" s="66"/>
      <c r="HWA3" s="66"/>
      <c r="HWB3" s="66"/>
      <c r="HWC3" s="66"/>
      <c r="HWD3" s="66"/>
      <c r="HWE3" s="66"/>
      <c r="HWF3" s="66"/>
      <c r="HWG3" s="66"/>
      <c r="HWH3" s="66"/>
      <c r="HWI3" s="66"/>
      <c r="HWJ3" s="66"/>
      <c r="HWK3" s="66"/>
      <c r="HWL3" s="66"/>
      <c r="HWM3" s="66"/>
      <c r="HWN3" s="66"/>
      <c r="HWO3" s="66"/>
      <c r="HWP3" s="66"/>
      <c r="HWQ3" s="66"/>
      <c r="HWR3" s="66"/>
      <c r="HWS3" s="66"/>
      <c r="HWT3" s="66"/>
      <c r="HWU3" s="66"/>
      <c r="HWV3" s="66"/>
      <c r="HWW3" s="66"/>
      <c r="HWX3" s="66"/>
      <c r="HWY3" s="66"/>
      <c r="HWZ3" s="66"/>
      <c r="HXA3" s="66"/>
      <c r="HXB3" s="66"/>
      <c r="HXC3" s="66"/>
      <c r="HXD3" s="66"/>
      <c r="HXE3" s="66"/>
      <c r="HXF3" s="66"/>
      <c r="HXG3" s="66"/>
      <c r="HXH3" s="66"/>
      <c r="HXI3" s="66"/>
      <c r="HXJ3" s="66"/>
      <c r="HXK3" s="66"/>
      <c r="HXL3" s="66"/>
      <c r="HXM3" s="66"/>
      <c r="HXN3" s="66"/>
      <c r="HXO3" s="66"/>
      <c r="HXP3" s="66"/>
      <c r="HXQ3" s="66"/>
      <c r="HXR3" s="66"/>
      <c r="HXS3" s="66"/>
      <c r="HXT3" s="66"/>
      <c r="HXU3" s="66"/>
      <c r="HXV3" s="66"/>
      <c r="HXW3" s="66"/>
      <c r="HXX3" s="66"/>
      <c r="HXY3" s="66"/>
      <c r="HXZ3" s="66"/>
      <c r="HYA3" s="66"/>
      <c r="HYB3" s="66"/>
      <c r="HYC3" s="66"/>
      <c r="HYD3" s="66"/>
      <c r="HYE3" s="66"/>
      <c r="HYF3" s="66"/>
      <c r="HYG3" s="66"/>
      <c r="HYH3" s="66"/>
      <c r="HYI3" s="66"/>
      <c r="HYJ3" s="66"/>
      <c r="HYK3" s="66"/>
      <c r="HYL3" s="66"/>
      <c r="HYM3" s="66"/>
      <c r="HYN3" s="66"/>
      <c r="HYO3" s="66"/>
      <c r="HYP3" s="66"/>
      <c r="HYQ3" s="66"/>
      <c r="HYR3" s="66"/>
      <c r="HYS3" s="66"/>
      <c r="HYT3" s="66"/>
      <c r="HYU3" s="66"/>
      <c r="HYV3" s="66"/>
      <c r="HYW3" s="66"/>
      <c r="HYX3" s="66"/>
      <c r="HYY3" s="66"/>
      <c r="HYZ3" s="66"/>
      <c r="HZA3" s="66"/>
      <c r="HZB3" s="66"/>
      <c r="HZC3" s="66"/>
      <c r="HZD3" s="66"/>
      <c r="HZE3" s="66"/>
      <c r="HZF3" s="66"/>
      <c r="HZG3" s="66"/>
      <c r="HZH3" s="66"/>
      <c r="HZI3" s="66"/>
      <c r="HZJ3" s="66"/>
      <c r="HZK3" s="66"/>
      <c r="HZL3" s="66"/>
      <c r="HZM3" s="66"/>
      <c r="HZN3" s="66"/>
      <c r="HZO3" s="66"/>
      <c r="HZP3" s="66"/>
      <c r="HZQ3" s="66"/>
      <c r="HZR3" s="66"/>
      <c r="HZS3" s="66"/>
      <c r="HZT3" s="66"/>
      <c r="HZU3" s="66"/>
      <c r="HZV3" s="66"/>
      <c r="HZW3" s="66"/>
      <c r="HZX3" s="66"/>
      <c r="HZY3" s="66"/>
      <c r="HZZ3" s="66"/>
      <c r="IAA3" s="66"/>
      <c r="IAB3" s="66"/>
      <c r="IAC3" s="66"/>
      <c r="IAD3" s="66"/>
      <c r="IAE3" s="66"/>
      <c r="IAF3" s="66"/>
      <c r="IAG3" s="66"/>
      <c r="IAH3" s="66"/>
      <c r="IAI3" s="66"/>
      <c r="IAJ3" s="66"/>
      <c r="IAK3" s="66"/>
      <c r="IAL3" s="66"/>
      <c r="IAM3" s="66"/>
      <c r="IAN3" s="66"/>
      <c r="IAO3" s="66"/>
      <c r="IAP3" s="66"/>
      <c r="IAQ3" s="66"/>
      <c r="IAR3" s="66"/>
      <c r="IAS3" s="66"/>
      <c r="IAT3" s="66"/>
      <c r="IAU3" s="66"/>
      <c r="IAV3" s="66"/>
      <c r="IAW3" s="66"/>
      <c r="IAX3" s="66"/>
      <c r="IAY3" s="66"/>
      <c r="IAZ3" s="66"/>
      <c r="IBA3" s="66"/>
      <c r="IBB3" s="66"/>
      <c r="IBC3" s="66"/>
      <c r="IBD3" s="66"/>
      <c r="IBE3" s="66"/>
      <c r="IBF3" s="66"/>
      <c r="IBG3" s="66"/>
      <c r="IBH3" s="66"/>
      <c r="IBI3" s="66"/>
      <c r="IBJ3" s="66"/>
      <c r="IBK3" s="66"/>
      <c r="IBL3" s="66"/>
      <c r="IBM3" s="66"/>
      <c r="IBN3" s="66"/>
      <c r="IBO3" s="66"/>
      <c r="IBP3" s="66"/>
      <c r="IBQ3" s="66"/>
      <c r="IBR3" s="66"/>
      <c r="IBS3" s="66"/>
      <c r="IBT3" s="66"/>
      <c r="IBU3" s="66"/>
      <c r="IBV3" s="66"/>
      <c r="IBW3" s="66"/>
      <c r="IBX3" s="66"/>
      <c r="IBY3" s="66"/>
      <c r="IBZ3" s="66"/>
      <c r="ICA3" s="66"/>
      <c r="ICB3" s="66"/>
      <c r="ICC3" s="66"/>
      <c r="ICD3" s="66"/>
      <c r="ICE3" s="66"/>
      <c r="ICF3" s="66"/>
      <c r="ICG3" s="66"/>
      <c r="ICH3" s="66"/>
      <c r="ICI3" s="66"/>
      <c r="ICJ3" s="66"/>
      <c r="ICK3" s="66"/>
      <c r="ICL3" s="66"/>
      <c r="ICM3" s="66"/>
      <c r="ICN3" s="66"/>
      <c r="ICO3" s="66"/>
      <c r="ICP3" s="66"/>
      <c r="ICQ3" s="66"/>
      <c r="ICR3" s="66"/>
      <c r="ICS3" s="66"/>
      <c r="ICT3" s="66"/>
      <c r="ICU3" s="66"/>
      <c r="ICV3" s="66"/>
      <c r="ICW3" s="66"/>
      <c r="ICX3" s="66"/>
      <c r="ICY3" s="66"/>
      <c r="ICZ3" s="66"/>
      <c r="IDA3" s="66"/>
      <c r="IDB3" s="66"/>
      <c r="IDC3" s="66"/>
      <c r="IDD3" s="66"/>
      <c r="IDE3" s="66"/>
      <c r="IDF3" s="66"/>
      <c r="IDG3" s="66"/>
      <c r="IDH3" s="66"/>
      <c r="IDI3" s="66"/>
      <c r="IDJ3" s="66"/>
      <c r="IDK3" s="66"/>
      <c r="IDL3" s="66"/>
      <c r="IDM3" s="66"/>
      <c r="IDN3" s="66"/>
      <c r="IDO3" s="66"/>
      <c r="IDP3" s="66"/>
      <c r="IDQ3" s="66"/>
      <c r="IDR3" s="66"/>
      <c r="IDS3" s="66"/>
      <c r="IDT3" s="66"/>
      <c r="IDU3" s="66"/>
      <c r="IDV3" s="66"/>
      <c r="IDW3" s="66"/>
      <c r="IDX3" s="66"/>
      <c r="IDY3" s="66"/>
      <c r="IDZ3" s="66"/>
      <c r="IEA3" s="66"/>
      <c r="IEB3" s="66"/>
      <c r="IEC3" s="66"/>
      <c r="IED3" s="66"/>
      <c r="IEE3" s="66"/>
      <c r="IEF3" s="66"/>
      <c r="IEG3" s="66"/>
      <c r="IEH3" s="66"/>
      <c r="IEI3" s="66"/>
      <c r="IEJ3" s="66"/>
      <c r="IEK3" s="66"/>
      <c r="IEL3" s="66"/>
      <c r="IEM3" s="66"/>
      <c r="IEN3" s="66"/>
      <c r="IEO3" s="66"/>
      <c r="IEP3" s="66"/>
      <c r="IEQ3" s="66"/>
      <c r="IER3" s="66"/>
      <c r="IES3" s="66"/>
      <c r="IET3" s="66"/>
      <c r="IEU3" s="66"/>
      <c r="IEV3" s="66"/>
      <c r="IEW3" s="66"/>
      <c r="IEX3" s="66"/>
      <c r="IEY3" s="66"/>
      <c r="IEZ3" s="66"/>
      <c r="IFA3" s="66"/>
      <c r="IFB3" s="66"/>
      <c r="IFC3" s="66"/>
      <c r="IFD3" s="66"/>
      <c r="IFE3" s="66"/>
      <c r="IFF3" s="66"/>
      <c r="IFG3" s="66"/>
      <c r="IFH3" s="66"/>
      <c r="IFI3" s="66"/>
      <c r="IFJ3" s="66"/>
      <c r="IFK3" s="66"/>
      <c r="IFL3" s="66"/>
      <c r="IFM3" s="66"/>
      <c r="IFN3" s="66"/>
      <c r="IFO3" s="66"/>
      <c r="IFP3" s="66"/>
      <c r="IFQ3" s="66"/>
      <c r="IFR3" s="66"/>
      <c r="IFS3" s="66"/>
      <c r="IFT3" s="66"/>
      <c r="IFU3" s="66"/>
      <c r="IFV3" s="66"/>
      <c r="IFW3" s="66"/>
      <c r="IFX3" s="66"/>
      <c r="IFY3" s="66"/>
      <c r="IFZ3" s="66"/>
      <c r="IGA3" s="66"/>
      <c r="IGB3" s="66"/>
      <c r="IGC3" s="66"/>
      <c r="IGD3" s="66"/>
      <c r="IGE3" s="66"/>
      <c r="IGF3" s="66"/>
      <c r="IGG3" s="66"/>
      <c r="IGH3" s="66"/>
      <c r="IGI3" s="66"/>
      <c r="IGJ3" s="66"/>
      <c r="IGK3" s="66"/>
      <c r="IGL3" s="66"/>
      <c r="IGM3" s="66"/>
      <c r="IGN3" s="66"/>
      <c r="IGO3" s="66"/>
      <c r="IGP3" s="66"/>
      <c r="IGQ3" s="66"/>
      <c r="IGR3" s="66"/>
      <c r="IGS3" s="66"/>
      <c r="IGT3" s="66"/>
      <c r="IGU3" s="66"/>
      <c r="IGV3" s="66"/>
      <c r="IGW3" s="66"/>
      <c r="IGX3" s="66"/>
      <c r="IGY3" s="66"/>
      <c r="IGZ3" s="66"/>
      <c r="IHA3" s="66"/>
      <c r="IHB3" s="66"/>
      <c r="IHC3" s="66"/>
      <c r="IHD3" s="66"/>
      <c r="IHE3" s="66"/>
      <c r="IHF3" s="66"/>
      <c r="IHG3" s="66"/>
      <c r="IHH3" s="66"/>
      <c r="IHI3" s="66"/>
      <c r="IHJ3" s="66"/>
      <c r="IHK3" s="66"/>
      <c r="IHL3" s="66"/>
      <c r="IHM3" s="66"/>
      <c r="IHN3" s="66"/>
      <c r="IHO3" s="66"/>
      <c r="IHP3" s="66"/>
      <c r="IHQ3" s="66"/>
      <c r="IHR3" s="66"/>
      <c r="IHS3" s="66"/>
      <c r="IHT3" s="66"/>
      <c r="IHU3" s="66"/>
      <c r="IHV3" s="66"/>
      <c r="IHW3" s="66"/>
      <c r="IHX3" s="66"/>
      <c r="IHY3" s="66"/>
      <c r="IHZ3" s="66"/>
      <c r="IIA3" s="66"/>
      <c r="IIB3" s="66"/>
      <c r="IIC3" s="66"/>
      <c r="IID3" s="66"/>
      <c r="IIE3" s="66"/>
      <c r="IIF3" s="66"/>
      <c r="IIG3" s="66"/>
      <c r="IIH3" s="66"/>
      <c r="III3" s="66"/>
      <c r="IIJ3" s="66"/>
      <c r="IIK3" s="66"/>
      <c r="IIL3" s="66"/>
      <c r="IIM3" s="66"/>
      <c r="IIN3" s="66"/>
      <c r="IIO3" s="66"/>
      <c r="IIP3" s="66"/>
      <c r="IIQ3" s="66"/>
      <c r="IIR3" s="66"/>
      <c r="IIS3" s="66"/>
      <c r="IIT3" s="66"/>
      <c r="IIU3" s="66"/>
      <c r="IIV3" s="66"/>
      <c r="IIW3" s="66"/>
      <c r="IIX3" s="66"/>
      <c r="IIY3" s="66"/>
      <c r="IIZ3" s="66"/>
      <c r="IJA3" s="66"/>
      <c r="IJB3" s="66"/>
      <c r="IJC3" s="66"/>
      <c r="IJD3" s="66"/>
      <c r="IJE3" s="66"/>
      <c r="IJF3" s="66"/>
      <c r="IJG3" s="66"/>
      <c r="IJH3" s="66"/>
      <c r="IJI3" s="66"/>
      <c r="IJJ3" s="66"/>
      <c r="IJK3" s="66"/>
      <c r="IJL3" s="66"/>
      <c r="IJM3" s="66"/>
      <c r="IJN3" s="66"/>
      <c r="IJO3" s="66"/>
      <c r="IJP3" s="66"/>
      <c r="IJQ3" s="66"/>
      <c r="IJR3" s="66"/>
      <c r="IJS3" s="66"/>
      <c r="IJT3" s="66"/>
      <c r="IJU3" s="66"/>
      <c r="IJV3" s="66"/>
      <c r="IJW3" s="66"/>
      <c r="IJX3" s="66"/>
      <c r="IJY3" s="66"/>
      <c r="IJZ3" s="66"/>
      <c r="IKA3" s="66"/>
      <c r="IKB3" s="66"/>
      <c r="IKC3" s="66"/>
      <c r="IKD3" s="66"/>
      <c r="IKE3" s="66"/>
      <c r="IKF3" s="66"/>
      <c r="IKG3" s="66"/>
      <c r="IKH3" s="66"/>
      <c r="IKI3" s="66"/>
      <c r="IKJ3" s="66"/>
      <c r="IKK3" s="66"/>
      <c r="IKL3" s="66"/>
      <c r="IKM3" s="66"/>
      <c r="IKN3" s="66"/>
      <c r="IKO3" s="66"/>
      <c r="IKP3" s="66"/>
      <c r="IKQ3" s="66"/>
      <c r="IKR3" s="66"/>
      <c r="IKS3" s="66"/>
      <c r="IKT3" s="66"/>
      <c r="IKU3" s="66"/>
      <c r="IKV3" s="66"/>
      <c r="IKW3" s="66"/>
      <c r="IKX3" s="66"/>
      <c r="IKY3" s="66"/>
      <c r="IKZ3" s="66"/>
      <c r="ILA3" s="66"/>
      <c r="ILB3" s="66"/>
      <c r="ILC3" s="66"/>
      <c r="ILD3" s="66"/>
      <c r="ILE3" s="66"/>
      <c r="ILF3" s="66"/>
      <c r="ILG3" s="66"/>
      <c r="ILH3" s="66"/>
      <c r="ILI3" s="66"/>
      <c r="ILJ3" s="66"/>
      <c r="ILK3" s="66"/>
      <c r="ILL3" s="66"/>
      <c r="ILM3" s="66"/>
      <c r="ILN3" s="66"/>
      <c r="ILO3" s="66"/>
      <c r="ILP3" s="66"/>
      <c r="ILQ3" s="66"/>
      <c r="ILR3" s="66"/>
      <c r="ILS3" s="66"/>
      <c r="ILT3" s="66"/>
      <c r="ILU3" s="66"/>
      <c r="ILV3" s="66"/>
      <c r="ILW3" s="66"/>
      <c r="ILX3" s="66"/>
      <c r="ILY3" s="66"/>
      <c r="ILZ3" s="66"/>
      <c r="IMA3" s="66"/>
      <c r="IMB3" s="66"/>
      <c r="IMC3" s="66"/>
      <c r="IMD3" s="66"/>
      <c r="IME3" s="66"/>
      <c r="IMF3" s="66"/>
      <c r="IMG3" s="66"/>
      <c r="IMH3" s="66"/>
      <c r="IMI3" s="66"/>
      <c r="IMJ3" s="66"/>
      <c r="IMK3" s="66"/>
      <c r="IML3" s="66"/>
      <c r="IMM3" s="66"/>
      <c r="IMN3" s="66"/>
      <c r="IMO3" s="66"/>
      <c r="IMP3" s="66"/>
      <c r="IMQ3" s="66"/>
      <c r="IMR3" s="66"/>
      <c r="IMS3" s="66"/>
      <c r="IMT3" s="66"/>
      <c r="IMU3" s="66"/>
      <c r="IMV3" s="66"/>
      <c r="IMW3" s="66"/>
      <c r="IMX3" s="66"/>
      <c r="IMY3" s="66"/>
      <c r="IMZ3" s="66"/>
      <c r="INA3" s="66"/>
      <c r="INB3" s="66"/>
      <c r="INC3" s="66"/>
      <c r="IND3" s="66"/>
      <c r="INE3" s="66"/>
      <c r="INF3" s="66"/>
      <c r="ING3" s="66"/>
      <c r="INH3" s="66"/>
      <c r="INI3" s="66"/>
      <c r="INJ3" s="66"/>
      <c r="INK3" s="66"/>
      <c r="INL3" s="66"/>
      <c r="INM3" s="66"/>
      <c r="INN3" s="66"/>
      <c r="INO3" s="66"/>
      <c r="INP3" s="66"/>
      <c r="INQ3" s="66"/>
      <c r="INR3" s="66"/>
      <c r="INS3" s="66"/>
      <c r="INT3" s="66"/>
      <c r="INU3" s="66"/>
      <c r="INV3" s="66"/>
      <c r="INW3" s="66"/>
      <c r="INX3" s="66"/>
      <c r="INY3" s="66"/>
      <c r="INZ3" s="66"/>
      <c r="IOA3" s="66"/>
      <c r="IOB3" s="66"/>
      <c r="IOC3" s="66"/>
      <c r="IOD3" s="66"/>
      <c r="IOE3" s="66"/>
      <c r="IOF3" s="66"/>
      <c r="IOG3" s="66"/>
      <c r="IOH3" s="66"/>
      <c r="IOI3" s="66"/>
      <c r="IOJ3" s="66"/>
      <c r="IOK3" s="66"/>
      <c r="IOL3" s="66"/>
      <c r="IOM3" s="66"/>
      <c r="ION3" s="66"/>
      <c r="IOO3" s="66"/>
      <c r="IOP3" s="66"/>
      <c r="IOQ3" s="66"/>
      <c r="IOR3" s="66"/>
      <c r="IOS3" s="66"/>
      <c r="IOT3" s="66"/>
      <c r="IOU3" s="66"/>
      <c r="IOV3" s="66"/>
      <c r="IOW3" s="66"/>
      <c r="IOX3" s="66"/>
      <c r="IOY3" s="66"/>
      <c r="IOZ3" s="66"/>
      <c r="IPA3" s="66"/>
      <c r="IPB3" s="66"/>
      <c r="IPC3" s="66"/>
      <c r="IPD3" s="66"/>
      <c r="IPE3" s="66"/>
      <c r="IPF3" s="66"/>
      <c r="IPG3" s="66"/>
      <c r="IPH3" s="66"/>
      <c r="IPI3" s="66"/>
      <c r="IPJ3" s="66"/>
      <c r="IPK3" s="66"/>
      <c r="IPL3" s="66"/>
      <c r="IPM3" s="66"/>
      <c r="IPN3" s="66"/>
      <c r="IPO3" s="66"/>
      <c r="IPP3" s="66"/>
      <c r="IPQ3" s="66"/>
      <c r="IPR3" s="66"/>
      <c r="IPS3" s="66"/>
      <c r="IPT3" s="66"/>
      <c r="IPU3" s="66"/>
      <c r="IPV3" s="66"/>
      <c r="IPW3" s="66"/>
      <c r="IPX3" s="66"/>
      <c r="IPY3" s="66"/>
      <c r="IPZ3" s="66"/>
      <c r="IQA3" s="66"/>
      <c r="IQB3" s="66"/>
      <c r="IQC3" s="66"/>
      <c r="IQD3" s="66"/>
      <c r="IQE3" s="66"/>
      <c r="IQF3" s="66"/>
      <c r="IQG3" s="66"/>
      <c r="IQH3" s="66"/>
      <c r="IQI3" s="66"/>
      <c r="IQJ3" s="66"/>
      <c r="IQK3" s="66"/>
      <c r="IQL3" s="66"/>
      <c r="IQM3" s="66"/>
      <c r="IQN3" s="66"/>
      <c r="IQO3" s="66"/>
      <c r="IQP3" s="66"/>
      <c r="IQQ3" s="66"/>
      <c r="IQR3" s="66"/>
      <c r="IQS3" s="66"/>
      <c r="IQT3" s="66"/>
      <c r="IQU3" s="66"/>
      <c r="IQV3" s="66"/>
      <c r="IQW3" s="66"/>
      <c r="IQX3" s="66"/>
      <c r="IQY3" s="66"/>
      <c r="IQZ3" s="66"/>
      <c r="IRA3" s="66"/>
      <c r="IRB3" s="66"/>
      <c r="IRC3" s="66"/>
      <c r="IRD3" s="66"/>
      <c r="IRE3" s="66"/>
      <c r="IRF3" s="66"/>
      <c r="IRG3" s="66"/>
      <c r="IRH3" s="66"/>
      <c r="IRI3" s="66"/>
      <c r="IRJ3" s="66"/>
      <c r="IRK3" s="66"/>
      <c r="IRL3" s="66"/>
      <c r="IRM3" s="66"/>
      <c r="IRN3" s="66"/>
      <c r="IRO3" s="66"/>
      <c r="IRP3" s="66"/>
      <c r="IRQ3" s="66"/>
      <c r="IRR3" s="66"/>
      <c r="IRS3" s="66"/>
      <c r="IRT3" s="66"/>
      <c r="IRU3" s="66"/>
      <c r="IRV3" s="66"/>
      <c r="IRW3" s="66"/>
      <c r="IRX3" s="66"/>
      <c r="IRY3" s="66"/>
      <c r="IRZ3" s="66"/>
      <c r="ISA3" s="66"/>
      <c r="ISB3" s="66"/>
      <c r="ISC3" s="66"/>
      <c r="ISD3" s="66"/>
      <c r="ISE3" s="66"/>
      <c r="ISF3" s="66"/>
      <c r="ISG3" s="66"/>
      <c r="ISH3" s="66"/>
      <c r="ISI3" s="66"/>
      <c r="ISJ3" s="66"/>
      <c r="ISK3" s="66"/>
      <c r="ISL3" s="66"/>
      <c r="ISM3" s="66"/>
      <c r="ISN3" s="66"/>
      <c r="ISO3" s="66"/>
      <c r="ISP3" s="66"/>
      <c r="ISQ3" s="66"/>
      <c r="ISR3" s="66"/>
      <c r="ISS3" s="66"/>
      <c r="IST3" s="66"/>
      <c r="ISU3" s="66"/>
      <c r="ISV3" s="66"/>
      <c r="ISW3" s="66"/>
      <c r="ISX3" s="66"/>
      <c r="ISY3" s="66"/>
      <c r="ISZ3" s="66"/>
      <c r="ITA3" s="66"/>
      <c r="ITB3" s="66"/>
      <c r="ITC3" s="66"/>
      <c r="ITD3" s="66"/>
      <c r="ITE3" s="66"/>
      <c r="ITF3" s="66"/>
      <c r="ITG3" s="66"/>
      <c r="ITH3" s="66"/>
      <c r="ITI3" s="66"/>
      <c r="ITJ3" s="66"/>
      <c r="ITK3" s="66"/>
      <c r="ITL3" s="66"/>
      <c r="ITM3" s="66"/>
      <c r="ITN3" s="66"/>
      <c r="ITO3" s="66"/>
      <c r="ITP3" s="66"/>
      <c r="ITQ3" s="66"/>
      <c r="ITR3" s="66"/>
      <c r="ITS3" s="66"/>
      <c r="ITT3" s="66"/>
      <c r="ITU3" s="66"/>
      <c r="ITV3" s="66"/>
      <c r="ITW3" s="66"/>
      <c r="ITX3" s="66"/>
      <c r="ITY3" s="66"/>
      <c r="ITZ3" s="66"/>
      <c r="IUA3" s="66"/>
      <c r="IUB3" s="66"/>
      <c r="IUC3" s="66"/>
      <c r="IUD3" s="66"/>
      <c r="IUE3" s="66"/>
      <c r="IUF3" s="66"/>
      <c r="IUG3" s="66"/>
      <c r="IUH3" s="66"/>
      <c r="IUI3" s="66"/>
      <c r="IUJ3" s="66"/>
      <c r="IUK3" s="66"/>
      <c r="IUL3" s="66"/>
      <c r="IUM3" s="66"/>
      <c r="IUN3" s="66"/>
      <c r="IUO3" s="66"/>
      <c r="IUP3" s="66"/>
      <c r="IUQ3" s="66"/>
      <c r="IUR3" s="66"/>
      <c r="IUS3" s="66"/>
      <c r="IUT3" s="66"/>
      <c r="IUU3" s="66"/>
      <c r="IUV3" s="66"/>
      <c r="IUW3" s="66"/>
      <c r="IUX3" s="66"/>
      <c r="IUY3" s="66"/>
      <c r="IUZ3" s="66"/>
      <c r="IVA3" s="66"/>
      <c r="IVB3" s="66"/>
      <c r="IVC3" s="66"/>
      <c r="IVD3" s="66"/>
      <c r="IVE3" s="66"/>
      <c r="IVF3" s="66"/>
      <c r="IVG3" s="66"/>
      <c r="IVH3" s="66"/>
      <c r="IVI3" s="66"/>
      <c r="IVJ3" s="66"/>
      <c r="IVK3" s="66"/>
      <c r="IVL3" s="66"/>
      <c r="IVM3" s="66"/>
      <c r="IVN3" s="66"/>
      <c r="IVO3" s="66"/>
      <c r="IVP3" s="66"/>
      <c r="IVQ3" s="66"/>
      <c r="IVR3" s="66"/>
      <c r="IVS3" s="66"/>
      <c r="IVT3" s="66"/>
      <c r="IVU3" s="66"/>
      <c r="IVV3" s="66"/>
      <c r="IVW3" s="66"/>
      <c r="IVX3" s="66"/>
      <c r="IVY3" s="66"/>
      <c r="IVZ3" s="66"/>
      <c r="IWA3" s="66"/>
      <c r="IWB3" s="66"/>
      <c r="IWC3" s="66"/>
      <c r="IWD3" s="66"/>
      <c r="IWE3" s="66"/>
      <c r="IWF3" s="66"/>
      <c r="IWG3" s="66"/>
      <c r="IWH3" s="66"/>
      <c r="IWI3" s="66"/>
      <c r="IWJ3" s="66"/>
      <c r="IWK3" s="66"/>
      <c r="IWL3" s="66"/>
      <c r="IWM3" s="66"/>
      <c r="IWN3" s="66"/>
      <c r="IWO3" s="66"/>
      <c r="IWP3" s="66"/>
      <c r="IWQ3" s="66"/>
      <c r="IWR3" s="66"/>
      <c r="IWS3" s="66"/>
      <c r="IWT3" s="66"/>
      <c r="IWU3" s="66"/>
      <c r="IWV3" s="66"/>
      <c r="IWW3" s="66"/>
      <c r="IWX3" s="66"/>
      <c r="IWY3" s="66"/>
      <c r="IWZ3" s="66"/>
      <c r="IXA3" s="66"/>
      <c r="IXB3" s="66"/>
      <c r="IXC3" s="66"/>
      <c r="IXD3" s="66"/>
      <c r="IXE3" s="66"/>
      <c r="IXF3" s="66"/>
      <c r="IXG3" s="66"/>
      <c r="IXH3" s="66"/>
      <c r="IXI3" s="66"/>
      <c r="IXJ3" s="66"/>
      <c r="IXK3" s="66"/>
      <c r="IXL3" s="66"/>
      <c r="IXM3" s="66"/>
      <c r="IXN3" s="66"/>
      <c r="IXO3" s="66"/>
      <c r="IXP3" s="66"/>
      <c r="IXQ3" s="66"/>
      <c r="IXR3" s="66"/>
      <c r="IXS3" s="66"/>
      <c r="IXT3" s="66"/>
      <c r="IXU3" s="66"/>
      <c r="IXV3" s="66"/>
      <c r="IXW3" s="66"/>
      <c r="IXX3" s="66"/>
      <c r="IXY3" s="66"/>
      <c r="IXZ3" s="66"/>
      <c r="IYA3" s="66"/>
      <c r="IYB3" s="66"/>
      <c r="IYC3" s="66"/>
      <c r="IYD3" s="66"/>
      <c r="IYE3" s="66"/>
      <c r="IYF3" s="66"/>
      <c r="IYG3" s="66"/>
      <c r="IYH3" s="66"/>
      <c r="IYI3" s="66"/>
      <c r="IYJ3" s="66"/>
      <c r="IYK3" s="66"/>
      <c r="IYL3" s="66"/>
      <c r="IYM3" s="66"/>
      <c r="IYN3" s="66"/>
      <c r="IYO3" s="66"/>
      <c r="IYP3" s="66"/>
      <c r="IYQ3" s="66"/>
      <c r="IYR3" s="66"/>
      <c r="IYS3" s="66"/>
      <c r="IYT3" s="66"/>
      <c r="IYU3" s="66"/>
      <c r="IYV3" s="66"/>
      <c r="IYW3" s="66"/>
      <c r="IYX3" s="66"/>
      <c r="IYY3" s="66"/>
      <c r="IYZ3" s="66"/>
      <c r="IZA3" s="66"/>
      <c r="IZB3" s="66"/>
      <c r="IZC3" s="66"/>
      <c r="IZD3" s="66"/>
      <c r="IZE3" s="66"/>
      <c r="IZF3" s="66"/>
      <c r="IZG3" s="66"/>
      <c r="IZH3" s="66"/>
      <c r="IZI3" s="66"/>
      <c r="IZJ3" s="66"/>
      <c r="IZK3" s="66"/>
      <c r="IZL3" s="66"/>
      <c r="IZM3" s="66"/>
      <c r="IZN3" s="66"/>
      <c r="IZO3" s="66"/>
      <c r="IZP3" s="66"/>
      <c r="IZQ3" s="66"/>
      <c r="IZR3" s="66"/>
      <c r="IZS3" s="66"/>
      <c r="IZT3" s="66"/>
      <c r="IZU3" s="66"/>
      <c r="IZV3" s="66"/>
      <c r="IZW3" s="66"/>
      <c r="IZX3" s="66"/>
      <c r="IZY3" s="66"/>
      <c r="IZZ3" s="66"/>
      <c r="JAA3" s="66"/>
      <c r="JAB3" s="66"/>
      <c r="JAC3" s="66"/>
      <c r="JAD3" s="66"/>
      <c r="JAE3" s="66"/>
      <c r="JAF3" s="66"/>
      <c r="JAG3" s="66"/>
      <c r="JAH3" s="66"/>
      <c r="JAI3" s="66"/>
      <c r="JAJ3" s="66"/>
      <c r="JAK3" s="66"/>
      <c r="JAL3" s="66"/>
      <c r="JAM3" s="66"/>
      <c r="JAN3" s="66"/>
      <c r="JAO3" s="66"/>
      <c r="JAP3" s="66"/>
      <c r="JAQ3" s="66"/>
      <c r="JAR3" s="66"/>
      <c r="JAS3" s="66"/>
      <c r="JAT3" s="66"/>
      <c r="JAU3" s="66"/>
      <c r="JAV3" s="66"/>
      <c r="JAW3" s="66"/>
      <c r="JAX3" s="66"/>
      <c r="JAY3" s="66"/>
      <c r="JAZ3" s="66"/>
      <c r="JBA3" s="66"/>
      <c r="JBB3" s="66"/>
      <c r="JBC3" s="66"/>
      <c r="JBD3" s="66"/>
      <c r="JBE3" s="66"/>
      <c r="JBF3" s="66"/>
      <c r="JBG3" s="66"/>
      <c r="JBH3" s="66"/>
      <c r="JBI3" s="66"/>
      <c r="JBJ3" s="66"/>
      <c r="JBK3" s="66"/>
      <c r="JBL3" s="66"/>
      <c r="JBM3" s="66"/>
      <c r="JBN3" s="66"/>
      <c r="JBO3" s="66"/>
      <c r="JBP3" s="66"/>
      <c r="JBQ3" s="66"/>
      <c r="JBR3" s="66"/>
      <c r="JBS3" s="66"/>
      <c r="JBT3" s="66"/>
      <c r="JBU3" s="66"/>
      <c r="JBV3" s="66"/>
      <c r="JBW3" s="66"/>
      <c r="JBX3" s="66"/>
      <c r="JBY3" s="66"/>
      <c r="JBZ3" s="66"/>
      <c r="JCA3" s="66"/>
      <c r="JCB3" s="66"/>
      <c r="JCC3" s="66"/>
      <c r="JCD3" s="66"/>
      <c r="JCE3" s="66"/>
      <c r="JCF3" s="66"/>
      <c r="JCG3" s="66"/>
      <c r="JCH3" s="66"/>
      <c r="JCI3" s="66"/>
      <c r="JCJ3" s="66"/>
      <c r="JCK3" s="66"/>
      <c r="JCL3" s="66"/>
      <c r="JCM3" s="66"/>
      <c r="JCN3" s="66"/>
      <c r="JCO3" s="66"/>
      <c r="JCP3" s="66"/>
      <c r="JCQ3" s="66"/>
      <c r="JCR3" s="66"/>
      <c r="JCS3" s="66"/>
      <c r="JCT3" s="66"/>
      <c r="JCU3" s="66"/>
      <c r="JCV3" s="66"/>
      <c r="JCW3" s="66"/>
      <c r="JCX3" s="66"/>
      <c r="JCY3" s="66"/>
      <c r="JCZ3" s="66"/>
      <c r="JDA3" s="66"/>
      <c r="JDB3" s="66"/>
      <c r="JDC3" s="66"/>
      <c r="JDD3" s="66"/>
      <c r="JDE3" s="66"/>
      <c r="JDF3" s="66"/>
      <c r="JDG3" s="66"/>
      <c r="JDH3" s="66"/>
      <c r="JDI3" s="66"/>
      <c r="JDJ3" s="66"/>
      <c r="JDK3" s="66"/>
      <c r="JDL3" s="66"/>
      <c r="JDM3" s="66"/>
      <c r="JDN3" s="66"/>
      <c r="JDO3" s="66"/>
      <c r="JDP3" s="66"/>
      <c r="JDQ3" s="66"/>
      <c r="JDR3" s="66"/>
      <c r="JDS3" s="66"/>
      <c r="JDT3" s="66"/>
      <c r="JDU3" s="66"/>
      <c r="JDV3" s="66"/>
      <c r="JDW3" s="66"/>
      <c r="JDX3" s="66"/>
      <c r="JDY3" s="66"/>
      <c r="JDZ3" s="66"/>
      <c r="JEA3" s="66"/>
      <c r="JEB3" s="66"/>
      <c r="JEC3" s="66"/>
      <c r="JED3" s="66"/>
      <c r="JEE3" s="66"/>
      <c r="JEF3" s="66"/>
      <c r="JEG3" s="66"/>
      <c r="JEH3" s="66"/>
      <c r="JEI3" s="66"/>
      <c r="JEJ3" s="66"/>
      <c r="JEK3" s="66"/>
      <c r="JEL3" s="66"/>
      <c r="JEM3" s="66"/>
      <c r="JEN3" s="66"/>
      <c r="JEO3" s="66"/>
      <c r="JEP3" s="66"/>
      <c r="JEQ3" s="66"/>
      <c r="JER3" s="66"/>
      <c r="JES3" s="66"/>
      <c r="JET3" s="66"/>
      <c r="JEU3" s="66"/>
      <c r="JEV3" s="66"/>
      <c r="JEW3" s="66"/>
      <c r="JEX3" s="66"/>
      <c r="JEY3" s="66"/>
      <c r="JEZ3" s="66"/>
      <c r="JFA3" s="66"/>
      <c r="JFB3" s="66"/>
      <c r="JFC3" s="66"/>
      <c r="JFD3" s="66"/>
      <c r="JFE3" s="66"/>
      <c r="JFF3" s="66"/>
      <c r="JFG3" s="66"/>
      <c r="JFH3" s="66"/>
      <c r="JFI3" s="66"/>
      <c r="JFJ3" s="66"/>
      <c r="JFK3" s="66"/>
      <c r="JFL3" s="66"/>
      <c r="JFM3" s="66"/>
      <c r="JFN3" s="66"/>
      <c r="JFO3" s="66"/>
      <c r="JFP3" s="66"/>
      <c r="JFQ3" s="66"/>
      <c r="JFR3" s="66"/>
      <c r="JFS3" s="66"/>
      <c r="JFT3" s="66"/>
      <c r="JFU3" s="66"/>
      <c r="JFV3" s="66"/>
      <c r="JFW3" s="66"/>
      <c r="JFX3" s="66"/>
      <c r="JFY3" s="66"/>
      <c r="JFZ3" s="66"/>
      <c r="JGA3" s="66"/>
      <c r="JGB3" s="66"/>
      <c r="JGC3" s="66"/>
      <c r="JGD3" s="66"/>
      <c r="JGE3" s="66"/>
      <c r="JGF3" s="66"/>
      <c r="JGG3" s="66"/>
      <c r="JGH3" s="66"/>
      <c r="JGI3" s="66"/>
      <c r="JGJ3" s="66"/>
      <c r="JGK3" s="66"/>
      <c r="JGL3" s="66"/>
      <c r="JGM3" s="66"/>
      <c r="JGN3" s="66"/>
      <c r="JGO3" s="66"/>
      <c r="JGP3" s="66"/>
      <c r="JGQ3" s="66"/>
      <c r="JGR3" s="66"/>
      <c r="JGS3" s="66"/>
      <c r="JGT3" s="66"/>
      <c r="JGU3" s="66"/>
      <c r="JGV3" s="66"/>
      <c r="JGW3" s="66"/>
      <c r="JGX3" s="66"/>
      <c r="JGY3" s="66"/>
      <c r="JGZ3" s="66"/>
      <c r="JHA3" s="66"/>
      <c r="JHB3" s="66"/>
      <c r="JHC3" s="66"/>
      <c r="JHD3" s="66"/>
      <c r="JHE3" s="66"/>
      <c r="JHF3" s="66"/>
      <c r="JHG3" s="66"/>
      <c r="JHH3" s="66"/>
      <c r="JHI3" s="66"/>
      <c r="JHJ3" s="66"/>
      <c r="JHK3" s="66"/>
      <c r="JHL3" s="66"/>
      <c r="JHM3" s="66"/>
      <c r="JHN3" s="66"/>
      <c r="JHO3" s="66"/>
      <c r="JHP3" s="66"/>
      <c r="JHQ3" s="66"/>
      <c r="JHR3" s="66"/>
      <c r="JHS3" s="66"/>
      <c r="JHT3" s="66"/>
      <c r="JHU3" s="66"/>
      <c r="JHV3" s="66"/>
      <c r="JHW3" s="66"/>
      <c r="JHX3" s="66"/>
      <c r="JHY3" s="66"/>
      <c r="JHZ3" s="66"/>
      <c r="JIA3" s="66"/>
      <c r="JIB3" s="66"/>
      <c r="JIC3" s="66"/>
      <c r="JID3" s="66"/>
      <c r="JIE3" s="66"/>
      <c r="JIF3" s="66"/>
      <c r="JIG3" s="66"/>
      <c r="JIH3" s="66"/>
      <c r="JII3" s="66"/>
      <c r="JIJ3" s="66"/>
      <c r="JIK3" s="66"/>
      <c r="JIL3" s="66"/>
      <c r="JIM3" s="66"/>
      <c r="JIN3" s="66"/>
      <c r="JIO3" s="66"/>
      <c r="JIP3" s="66"/>
      <c r="JIQ3" s="66"/>
      <c r="JIR3" s="66"/>
      <c r="JIS3" s="66"/>
      <c r="JIT3" s="66"/>
      <c r="JIU3" s="66"/>
      <c r="JIV3" s="66"/>
      <c r="JIW3" s="66"/>
      <c r="JIX3" s="66"/>
      <c r="JIY3" s="66"/>
      <c r="JIZ3" s="66"/>
      <c r="JJA3" s="66"/>
      <c r="JJB3" s="66"/>
      <c r="JJC3" s="66"/>
      <c r="JJD3" s="66"/>
      <c r="JJE3" s="66"/>
      <c r="JJF3" s="66"/>
      <c r="JJG3" s="66"/>
      <c r="JJH3" s="66"/>
      <c r="JJI3" s="66"/>
      <c r="JJJ3" s="66"/>
      <c r="JJK3" s="66"/>
      <c r="JJL3" s="66"/>
      <c r="JJM3" s="66"/>
      <c r="JJN3" s="66"/>
      <c r="JJO3" s="66"/>
      <c r="JJP3" s="66"/>
      <c r="JJQ3" s="66"/>
      <c r="JJR3" s="66"/>
      <c r="JJS3" s="66"/>
      <c r="JJT3" s="66"/>
      <c r="JJU3" s="66"/>
      <c r="JJV3" s="66"/>
      <c r="JJW3" s="66"/>
      <c r="JJX3" s="66"/>
      <c r="JJY3" s="66"/>
      <c r="JJZ3" s="66"/>
      <c r="JKA3" s="66"/>
      <c r="JKB3" s="66"/>
      <c r="JKC3" s="66"/>
      <c r="JKD3" s="66"/>
      <c r="JKE3" s="66"/>
      <c r="JKF3" s="66"/>
      <c r="JKG3" s="66"/>
      <c r="JKH3" s="66"/>
      <c r="JKI3" s="66"/>
      <c r="JKJ3" s="66"/>
      <c r="JKK3" s="66"/>
      <c r="JKL3" s="66"/>
      <c r="JKM3" s="66"/>
      <c r="JKN3" s="66"/>
      <c r="JKO3" s="66"/>
      <c r="JKP3" s="66"/>
      <c r="JKQ3" s="66"/>
      <c r="JKR3" s="66"/>
      <c r="JKS3" s="66"/>
      <c r="JKT3" s="66"/>
      <c r="JKU3" s="66"/>
      <c r="JKV3" s="66"/>
      <c r="JKW3" s="66"/>
      <c r="JKX3" s="66"/>
      <c r="JKY3" s="66"/>
      <c r="JKZ3" s="66"/>
      <c r="JLA3" s="66"/>
      <c r="JLB3" s="66"/>
      <c r="JLC3" s="66"/>
      <c r="JLD3" s="66"/>
      <c r="JLE3" s="66"/>
      <c r="JLF3" s="66"/>
      <c r="JLG3" s="66"/>
      <c r="JLH3" s="66"/>
      <c r="JLI3" s="66"/>
      <c r="JLJ3" s="66"/>
      <c r="JLK3" s="66"/>
      <c r="JLL3" s="66"/>
      <c r="JLM3" s="66"/>
      <c r="JLN3" s="66"/>
      <c r="JLO3" s="66"/>
      <c r="JLP3" s="66"/>
      <c r="JLQ3" s="66"/>
      <c r="JLR3" s="66"/>
      <c r="JLS3" s="66"/>
      <c r="JLT3" s="66"/>
      <c r="JLU3" s="66"/>
      <c r="JLV3" s="66"/>
      <c r="JLW3" s="66"/>
      <c r="JLX3" s="66"/>
      <c r="JLY3" s="66"/>
      <c r="JLZ3" s="66"/>
      <c r="JMA3" s="66"/>
      <c r="JMB3" s="66"/>
      <c r="JMC3" s="66"/>
      <c r="JMD3" s="66"/>
      <c r="JME3" s="66"/>
      <c r="JMF3" s="66"/>
      <c r="JMG3" s="66"/>
      <c r="JMH3" s="66"/>
      <c r="JMI3" s="66"/>
      <c r="JMJ3" s="66"/>
      <c r="JMK3" s="66"/>
      <c r="JML3" s="66"/>
      <c r="JMM3" s="66"/>
      <c r="JMN3" s="66"/>
      <c r="JMO3" s="66"/>
      <c r="JMP3" s="66"/>
      <c r="JMQ3" s="66"/>
      <c r="JMR3" s="66"/>
      <c r="JMS3" s="66"/>
      <c r="JMT3" s="66"/>
      <c r="JMU3" s="66"/>
      <c r="JMV3" s="66"/>
      <c r="JMW3" s="66"/>
      <c r="JMX3" s="66"/>
      <c r="JMY3" s="66"/>
      <c r="JMZ3" s="66"/>
      <c r="JNA3" s="66"/>
      <c r="JNB3" s="66"/>
      <c r="JNC3" s="66"/>
      <c r="JND3" s="66"/>
      <c r="JNE3" s="66"/>
      <c r="JNF3" s="66"/>
      <c r="JNG3" s="66"/>
      <c r="JNH3" s="66"/>
      <c r="JNI3" s="66"/>
      <c r="JNJ3" s="66"/>
      <c r="JNK3" s="66"/>
      <c r="JNL3" s="66"/>
      <c r="JNM3" s="66"/>
      <c r="JNN3" s="66"/>
      <c r="JNO3" s="66"/>
      <c r="JNP3" s="66"/>
      <c r="JNQ3" s="66"/>
      <c r="JNR3" s="66"/>
      <c r="JNS3" s="66"/>
      <c r="JNT3" s="66"/>
      <c r="JNU3" s="66"/>
      <c r="JNV3" s="66"/>
      <c r="JNW3" s="66"/>
      <c r="JNX3" s="66"/>
      <c r="JNY3" s="66"/>
      <c r="JNZ3" s="66"/>
      <c r="JOA3" s="66"/>
      <c r="JOB3" s="66"/>
      <c r="JOC3" s="66"/>
      <c r="JOD3" s="66"/>
      <c r="JOE3" s="66"/>
      <c r="JOF3" s="66"/>
      <c r="JOG3" s="66"/>
      <c r="JOH3" s="66"/>
      <c r="JOI3" s="66"/>
      <c r="JOJ3" s="66"/>
      <c r="JOK3" s="66"/>
      <c r="JOL3" s="66"/>
      <c r="JOM3" s="66"/>
      <c r="JON3" s="66"/>
      <c r="JOO3" s="66"/>
      <c r="JOP3" s="66"/>
      <c r="JOQ3" s="66"/>
      <c r="JOR3" s="66"/>
      <c r="JOS3" s="66"/>
      <c r="JOT3" s="66"/>
      <c r="JOU3" s="66"/>
      <c r="JOV3" s="66"/>
      <c r="JOW3" s="66"/>
      <c r="JOX3" s="66"/>
      <c r="JOY3" s="66"/>
      <c r="JOZ3" s="66"/>
      <c r="JPA3" s="66"/>
      <c r="JPB3" s="66"/>
      <c r="JPC3" s="66"/>
      <c r="JPD3" s="66"/>
      <c r="JPE3" s="66"/>
      <c r="JPF3" s="66"/>
      <c r="JPG3" s="66"/>
      <c r="JPH3" s="66"/>
      <c r="JPI3" s="66"/>
      <c r="JPJ3" s="66"/>
      <c r="JPK3" s="66"/>
      <c r="JPL3" s="66"/>
      <c r="JPM3" s="66"/>
      <c r="JPN3" s="66"/>
      <c r="JPO3" s="66"/>
      <c r="JPP3" s="66"/>
      <c r="JPQ3" s="66"/>
      <c r="JPR3" s="66"/>
      <c r="JPS3" s="66"/>
      <c r="JPT3" s="66"/>
      <c r="JPU3" s="66"/>
      <c r="JPV3" s="66"/>
      <c r="JPW3" s="66"/>
      <c r="JPX3" s="66"/>
      <c r="JPY3" s="66"/>
      <c r="JPZ3" s="66"/>
      <c r="JQA3" s="66"/>
      <c r="JQB3" s="66"/>
      <c r="JQC3" s="66"/>
      <c r="JQD3" s="66"/>
      <c r="JQE3" s="66"/>
      <c r="JQF3" s="66"/>
      <c r="JQG3" s="66"/>
      <c r="JQH3" s="66"/>
      <c r="JQI3" s="66"/>
      <c r="JQJ3" s="66"/>
      <c r="JQK3" s="66"/>
      <c r="JQL3" s="66"/>
      <c r="JQM3" s="66"/>
      <c r="JQN3" s="66"/>
      <c r="JQO3" s="66"/>
      <c r="JQP3" s="66"/>
      <c r="JQQ3" s="66"/>
      <c r="JQR3" s="66"/>
      <c r="JQS3" s="66"/>
      <c r="JQT3" s="66"/>
      <c r="JQU3" s="66"/>
      <c r="JQV3" s="66"/>
      <c r="JQW3" s="66"/>
      <c r="JQX3" s="66"/>
      <c r="JQY3" s="66"/>
      <c r="JQZ3" s="66"/>
      <c r="JRA3" s="66"/>
      <c r="JRB3" s="66"/>
      <c r="JRC3" s="66"/>
      <c r="JRD3" s="66"/>
      <c r="JRE3" s="66"/>
      <c r="JRF3" s="66"/>
      <c r="JRG3" s="66"/>
      <c r="JRH3" s="66"/>
      <c r="JRI3" s="66"/>
      <c r="JRJ3" s="66"/>
      <c r="JRK3" s="66"/>
      <c r="JRL3" s="66"/>
      <c r="JRM3" s="66"/>
      <c r="JRN3" s="66"/>
      <c r="JRO3" s="66"/>
      <c r="JRP3" s="66"/>
      <c r="JRQ3" s="66"/>
      <c r="JRR3" s="66"/>
      <c r="JRS3" s="66"/>
      <c r="JRT3" s="66"/>
      <c r="JRU3" s="66"/>
      <c r="JRV3" s="66"/>
      <c r="JRW3" s="66"/>
      <c r="JRX3" s="66"/>
      <c r="JRY3" s="66"/>
      <c r="JRZ3" s="66"/>
      <c r="JSA3" s="66"/>
      <c r="JSB3" s="66"/>
      <c r="JSC3" s="66"/>
      <c r="JSD3" s="66"/>
      <c r="JSE3" s="66"/>
      <c r="JSF3" s="66"/>
      <c r="JSG3" s="66"/>
      <c r="JSH3" s="66"/>
      <c r="JSI3" s="66"/>
      <c r="JSJ3" s="66"/>
      <c r="JSK3" s="66"/>
      <c r="JSL3" s="66"/>
      <c r="JSM3" s="66"/>
      <c r="JSN3" s="66"/>
      <c r="JSO3" s="66"/>
      <c r="JSP3" s="66"/>
      <c r="JSQ3" s="66"/>
      <c r="JSR3" s="66"/>
      <c r="JSS3" s="66"/>
      <c r="JST3" s="66"/>
      <c r="JSU3" s="66"/>
      <c r="JSV3" s="66"/>
      <c r="JSW3" s="66"/>
      <c r="JSX3" s="66"/>
      <c r="JSY3" s="66"/>
      <c r="JSZ3" s="66"/>
      <c r="JTA3" s="66"/>
      <c r="JTB3" s="66"/>
      <c r="JTC3" s="66"/>
      <c r="JTD3" s="66"/>
      <c r="JTE3" s="66"/>
      <c r="JTF3" s="66"/>
      <c r="JTG3" s="66"/>
      <c r="JTH3" s="66"/>
      <c r="JTI3" s="66"/>
      <c r="JTJ3" s="66"/>
      <c r="JTK3" s="66"/>
      <c r="JTL3" s="66"/>
      <c r="JTM3" s="66"/>
      <c r="JTN3" s="66"/>
      <c r="JTO3" s="66"/>
      <c r="JTP3" s="66"/>
      <c r="JTQ3" s="66"/>
      <c r="JTR3" s="66"/>
      <c r="JTS3" s="66"/>
      <c r="JTT3" s="66"/>
      <c r="JTU3" s="66"/>
      <c r="JTV3" s="66"/>
      <c r="JTW3" s="66"/>
      <c r="JTX3" s="66"/>
      <c r="JTY3" s="66"/>
      <c r="JTZ3" s="66"/>
      <c r="JUA3" s="66"/>
      <c r="JUB3" s="66"/>
      <c r="JUC3" s="66"/>
      <c r="JUD3" s="66"/>
      <c r="JUE3" s="66"/>
      <c r="JUF3" s="66"/>
      <c r="JUG3" s="66"/>
      <c r="JUH3" s="66"/>
      <c r="JUI3" s="66"/>
      <c r="JUJ3" s="66"/>
      <c r="JUK3" s="66"/>
      <c r="JUL3" s="66"/>
      <c r="JUM3" s="66"/>
      <c r="JUN3" s="66"/>
      <c r="JUO3" s="66"/>
      <c r="JUP3" s="66"/>
      <c r="JUQ3" s="66"/>
      <c r="JUR3" s="66"/>
      <c r="JUS3" s="66"/>
      <c r="JUT3" s="66"/>
      <c r="JUU3" s="66"/>
      <c r="JUV3" s="66"/>
      <c r="JUW3" s="66"/>
      <c r="JUX3" s="66"/>
      <c r="JUY3" s="66"/>
      <c r="JUZ3" s="66"/>
      <c r="JVA3" s="66"/>
      <c r="JVB3" s="66"/>
      <c r="JVC3" s="66"/>
      <c r="JVD3" s="66"/>
      <c r="JVE3" s="66"/>
      <c r="JVF3" s="66"/>
      <c r="JVG3" s="66"/>
      <c r="JVH3" s="66"/>
      <c r="JVI3" s="66"/>
      <c r="JVJ3" s="66"/>
      <c r="JVK3" s="66"/>
      <c r="JVL3" s="66"/>
      <c r="JVM3" s="66"/>
      <c r="JVN3" s="66"/>
      <c r="JVO3" s="66"/>
      <c r="JVP3" s="66"/>
      <c r="JVQ3" s="66"/>
      <c r="JVR3" s="66"/>
      <c r="JVS3" s="66"/>
      <c r="JVT3" s="66"/>
      <c r="JVU3" s="66"/>
      <c r="JVV3" s="66"/>
      <c r="JVW3" s="66"/>
      <c r="JVX3" s="66"/>
      <c r="JVY3" s="66"/>
      <c r="JVZ3" s="66"/>
      <c r="JWA3" s="66"/>
      <c r="JWB3" s="66"/>
      <c r="JWC3" s="66"/>
      <c r="JWD3" s="66"/>
      <c r="JWE3" s="66"/>
      <c r="JWF3" s="66"/>
      <c r="JWG3" s="66"/>
      <c r="JWH3" s="66"/>
      <c r="JWI3" s="66"/>
      <c r="JWJ3" s="66"/>
      <c r="JWK3" s="66"/>
      <c r="JWL3" s="66"/>
      <c r="JWM3" s="66"/>
      <c r="JWN3" s="66"/>
      <c r="JWO3" s="66"/>
      <c r="JWP3" s="66"/>
      <c r="JWQ3" s="66"/>
      <c r="JWR3" s="66"/>
      <c r="JWS3" s="66"/>
      <c r="JWT3" s="66"/>
      <c r="JWU3" s="66"/>
      <c r="JWV3" s="66"/>
      <c r="JWW3" s="66"/>
      <c r="JWX3" s="66"/>
      <c r="JWY3" s="66"/>
      <c r="JWZ3" s="66"/>
      <c r="JXA3" s="66"/>
      <c r="JXB3" s="66"/>
      <c r="JXC3" s="66"/>
      <c r="JXD3" s="66"/>
      <c r="JXE3" s="66"/>
      <c r="JXF3" s="66"/>
      <c r="JXG3" s="66"/>
      <c r="JXH3" s="66"/>
      <c r="JXI3" s="66"/>
      <c r="JXJ3" s="66"/>
      <c r="JXK3" s="66"/>
      <c r="JXL3" s="66"/>
      <c r="JXM3" s="66"/>
      <c r="JXN3" s="66"/>
      <c r="JXO3" s="66"/>
      <c r="JXP3" s="66"/>
      <c r="JXQ3" s="66"/>
      <c r="JXR3" s="66"/>
      <c r="JXS3" s="66"/>
      <c r="JXT3" s="66"/>
      <c r="JXU3" s="66"/>
      <c r="JXV3" s="66"/>
      <c r="JXW3" s="66"/>
      <c r="JXX3" s="66"/>
      <c r="JXY3" s="66"/>
      <c r="JXZ3" s="66"/>
      <c r="JYA3" s="66"/>
      <c r="JYB3" s="66"/>
      <c r="JYC3" s="66"/>
      <c r="JYD3" s="66"/>
      <c r="JYE3" s="66"/>
      <c r="JYF3" s="66"/>
      <c r="JYG3" s="66"/>
      <c r="JYH3" s="66"/>
      <c r="JYI3" s="66"/>
      <c r="JYJ3" s="66"/>
      <c r="JYK3" s="66"/>
      <c r="JYL3" s="66"/>
      <c r="JYM3" s="66"/>
      <c r="JYN3" s="66"/>
      <c r="JYO3" s="66"/>
      <c r="JYP3" s="66"/>
      <c r="JYQ3" s="66"/>
      <c r="JYR3" s="66"/>
      <c r="JYS3" s="66"/>
      <c r="JYT3" s="66"/>
      <c r="JYU3" s="66"/>
      <c r="JYV3" s="66"/>
      <c r="JYW3" s="66"/>
      <c r="JYX3" s="66"/>
      <c r="JYY3" s="66"/>
      <c r="JYZ3" s="66"/>
      <c r="JZA3" s="66"/>
      <c r="JZB3" s="66"/>
      <c r="JZC3" s="66"/>
      <c r="JZD3" s="66"/>
      <c r="JZE3" s="66"/>
      <c r="JZF3" s="66"/>
      <c r="JZG3" s="66"/>
      <c r="JZH3" s="66"/>
      <c r="JZI3" s="66"/>
      <c r="JZJ3" s="66"/>
      <c r="JZK3" s="66"/>
      <c r="JZL3" s="66"/>
      <c r="JZM3" s="66"/>
      <c r="JZN3" s="66"/>
      <c r="JZO3" s="66"/>
      <c r="JZP3" s="66"/>
      <c r="JZQ3" s="66"/>
      <c r="JZR3" s="66"/>
      <c r="JZS3" s="66"/>
      <c r="JZT3" s="66"/>
      <c r="JZU3" s="66"/>
      <c r="JZV3" s="66"/>
      <c r="JZW3" s="66"/>
      <c r="JZX3" s="66"/>
      <c r="JZY3" s="66"/>
      <c r="JZZ3" s="66"/>
      <c r="KAA3" s="66"/>
      <c r="KAB3" s="66"/>
      <c r="KAC3" s="66"/>
      <c r="KAD3" s="66"/>
      <c r="KAE3" s="66"/>
      <c r="KAF3" s="66"/>
      <c r="KAG3" s="66"/>
      <c r="KAH3" s="66"/>
      <c r="KAI3" s="66"/>
      <c r="KAJ3" s="66"/>
      <c r="KAK3" s="66"/>
      <c r="KAL3" s="66"/>
      <c r="KAM3" s="66"/>
      <c r="KAN3" s="66"/>
      <c r="KAO3" s="66"/>
      <c r="KAP3" s="66"/>
      <c r="KAQ3" s="66"/>
      <c r="KAR3" s="66"/>
      <c r="KAS3" s="66"/>
      <c r="KAT3" s="66"/>
      <c r="KAU3" s="66"/>
      <c r="KAV3" s="66"/>
      <c r="KAW3" s="66"/>
      <c r="KAX3" s="66"/>
      <c r="KAY3" s="66"/>
      <c r="KAZ3" s="66"/>
      <c r="KBA3" s="66"/>
      <c r="KBB3" s="66"/>
      <c r="KBC3" s="66"/>
      <c r="KBD3" s="66"/>
      <c r="KBE3" s="66"/>
      <c r="KBF3" s="66"/>
      <c r="KBG3" s="66"/>
      <c r="KBH3" s="66"/>
      <c r="KBI3" s="66"/>
      <c r="KBJ3" s="66"/>
      <c r="KBK3" s="66"/>
      <c r="KBL3" s="66"/>
      <c r="KBM3" s="66"/>
      <c r="KBN3" s="66"/>
      <c r="KBO3" s="66"/>
      <c r="KBP3" s="66"/>
      <c r="KBQ3" s="66"/>
      <c r="KBR3" s="66"/>
      <c r="KBS3" s="66"/>
      <c r="KBT3" s="66"/>
      <c r="KBU3" s="66"/>
      <c r="KBV3" s="66"/>
      <c r="KBW3" s="66"/>
      <c r="KBX3" s="66"/>
      <c r="KBY3" s="66"/>
      <c r="KBZ3" s="66"/>
      <c r="KCA3" s="66"/>
      <c r="KCB3" s="66"/>
      <c r="KCC3" s="66"/>
      <c r="KCD3" s="66"/>
      <c r="KCE3" s="66"/>
      <c r="KCF3" s="66"/>
      <c r="KCG3" s="66"/>
      <c r="KCH3" s="66"/>
      <c r="KCI3" s="66"/>
      <c r="KCJ3" s="66"/>
      <c r="KCK3" s="66"/>
      <c r="KCL3" s="66"/>
      <c r="KCM3" s="66"/>
      <c r="KCN3" s="66"/>
      <c r="KCO3" s="66"/>
      <c r="KCP3" s="66"/>
      <c r="KCQ3" s="66"/>
      <c r="KCR3" s="66"/>
      <c r="KCS3" s="66"/>
      <c r="KCT3" s="66"/>
      <c r="KCU3" s="66"/>
      <c r="KCV3" s="66"/>
      <c r="KCW3" s="66"/>
      <c r="KCX3" s="66"/>
      <c r="KCY3" s="66"/>
      <c r="KCZ3" s="66"/>
      <c r="KDA3" s="66"/>
      <c r="KDB3" s="66"/>
      <c r="KDC3" s="66"/>
      <c r="KDD3" s="66"/>
      <c r="KDE3" s="66"/>
      <c r="KDF3" s="66"/>
      <c r="KDG3" s="66"/>
      <c r="KDH3" s="66"/>
      <c r="KDI3" s="66"/>
      <c r="KDJ3" s="66"/>
      <c r="KDK3" s="66"/>
      <c r="KDL3" s="66"/>
      <c r="KDM3" s="66"/>
      <c r="KDN3" s="66"/>
      <c r="KDO3" s="66"/>
      <c r="KDP3" s="66"/>
      <c r="KDQ3" s="66"/>
      <c r="KDR3" s="66"/>
      <c r="KDS3" s="66"/>
      <c r="KDT3" s="66"/>
      <c r="KDU3" s="66"/>
      <c r="KDV3" s="66"/>
      <c r="KDW3" s="66"/>
      <c r="KDX3" s="66"/>
      <c r="KDY3" s="66"/>
      <c r="KDZ3" s="66"/>
      <c r="KEA3" s="66"/>
      <c r="KEB3" s="66"/>
      <c r="KEC3" s="66"/>
      <c r="KED3" s="66"/>
      <c r="KEE3" s="66"/>
      <c r="KEF3" s="66"/>
      <c r="KEG3" s="66"/>
      <c r="KEH3" s="66"/>
      <c r="KEI3" s="66"/>
      <c r="KEJ3" s="66"/>
      <c r="KEK3" s="66"/>
      <c r="KEL3" s="66"/>
      <c r="KEM3" s="66"/>
      <c r="KEN3" s="66"/>
      <c r="KEO3" s="66"/>
      <c r="KEP3" s="66"/>
      <c r="KEQ3" s="66"/>
      <c r="KER3" s="66"/>
      <c r="KES3" s="66"/>
      <c r="KET3" s="66"/>
      <c r="KEU3" s="66"/>
      <c r="KEV3" s="66"/>
      <c r="KEW3" s="66"/>
      <c r="KEX3" s="66"/>
      <c r="KEY3" s="66"/>
      <c r="KEZ3" s="66"/>
      <c r="KFA3" s="66"/>
      <c r="KFB3" s="66"/>
      <c r="KFC3" s="66"/>
      <c r="KFD3" s="66"/>
      <c r="KFE3" s="66"/>
      <c r="KFF3" s="66"/>
      <c r="KFG3" s="66"/>
      <c r="KFH3" s="66"/>
      <c r="KFI3" s="66"/>
      <c r="KFJ3" s="66"/>
      <c r="KFK3" s="66"/>
      <c r="KFL3" s="66"/>
      <c r="KFM3" s="66"/>
      <c r="KFN3" s="66"/>
      <c r="KFO3" s="66"/>
      <c r="KFP3" s="66"/>
      <c r="KFQ3" s="66"/>
      <c r="KFR3" s="66"/>
      <c r="KFS3" s="66"/>
      <c r="KFT3" s="66"/>
      <c r="KFU3" s="66"/>
      <c r="KFV3" s="66"/>
      <c r="KFW3" s="66"/>
      <c r="KFX3" s="66"/>
      <c r="KFY3" s="66"/>
      <c r="KFZ3" s="66"/>
      <c r="KGA3" s="66"/>
      <c r="KGB3" s="66"/>
      <c r="KGC3" s="66"/>
      <c r="KGD3" s="66"/>
      <c r="KGE3" s="66"/>
      <c r="KGF3" s="66"/>
      <c r="KGG3" s="66"/>
      <c r="KGH3" s="66"/>
      <c r="KGI3" s="66"/>
      <c r="KGJ3" s="66"/>
      <c r="KGK3" s="66"/>
      <c r="KGL3" s="66"/>
      <c r="KGM3" s="66"/>
      <c r="KGN3" s="66"/>
      <c r="KGO3" s="66"/>
      <c r="KGP3" s="66"/>
      <c r="KGQ3" s="66"/>
      <c r="KGR3" s="66"/>
      <c r="KGS3" s="66"/>
      <c r="KGT3" s="66"/>
      <c r="KGU3" s="66"/>
      <c r="KGV3" s="66"/>
      <c r="KGW3" s="66"/>
      <c r="KGX3" s="66"/>
      <c r="KGY3" s="66"/>
      <c r="KGZ3" s="66"/>
      <c r="KHA3" s="66"/>
      <c r="KHB3" s="66"/>
      <c r="KHC3" s="66"/>
      <c r="KHD3" s="66"/>
      <c r="KHE3" s="66"/>
      <c r="KHF3" s="66"/>
      <c r="KHG3" s="66"/>
      <c r="KHH3" s="66"/>
      <c r="KHI3" s="66"/>
      <c r="KHJ3" s="66"/>
      <c r="KHK3" s="66"/>
      <c r="KHL3" s="66"/>
      <c r="KHM3" s="66"/>
      <c r="KHN3" s="66"/>
      <c r="KHO3" s="66"/>
      <c r="KHP3" s="66"/>
      <c r="KHQ3" s="66"/>
      <c r="KHR3" s="66"/>
      <c r="KHS3" s="66"/>
      <c r="KHT3" s="66"/>
      <c r="KHU3" s="66"/>
      <c r="KHV3" s="66"/>
      <c r="KHW3" s="66"/>
      <c r="KHX3" s="66"/>
      <c r="KHY3" s="66"/>
      <c r="KHZ3" s="66"/>
      <c r="KIA3" s="66"/>
      <c r="KIB3" s="66"/>
      <c r="KIC3" s="66"/>
      <c r="KID3" s="66"/>
      <c r="KIE3" s="66"/>
      <c r="KIF3" s="66"/>
      <c r="KIG3" s="66"/>
      <c r="KIH3" s="66"/>
      <c r="KII3" s="66"/>
      <c r="KIJ3" s="66"/>
      <c r="KIK3" s="66"/>
      <c r="KIL3" s="66"/>
      <c r="KIM3" s="66"/>
      <c r="KIN3" s="66"/>
      <c r="KIO3" s="66"/>
      <c r="KIP3" s="66"/>
      <c r="KIQ3" s="66"/>
      <c r="KIR3" s="66"/>
      <c r="KIS3" s="66"/>
      <c r="KIT3" s="66"/>
      <c r="KIU3" s="66"/>
      <c r="KIV3" s="66"/>
      <c r="KIW3" s="66"/>
      <c r="KIX3" s="66"/>
      <c r="KIY3" s="66"/>
      <c r="KIZ3" s="66"/>
      <c r="KJA3" s="66"/>
      <c r="KJB3" s="66"/>
      <c r="KJC3" s="66"/>
      <c r="KJD3" s="66"/>
      <c r="KJE3" s="66"/>
      <c r="KJF3" s="66"/>
      <c r="KJG3" s="66"/>
      <c r="KJH3" s="66"/>
      <c r="KJI3" s="66"/>
      <c r="KJJ3" s="66"/>
      <c r="KJK3" s="66"/>
      <c r="KJL3" s="66"/>
      <c r="KJM3" s="66"/>
      <c r="KJN3" s="66"/>
      <c r="KJO3" s="66"/>
      <c r="KJP3" s="66"/>
      <c r="KJQ3" s="66"/>
      <c r="KJR3" s="66"/>
      <c r="KJS3" s="66"/>
      <c r="KJT3" s="66"/>
      <c r="KJU3" s="66"/>
      <c r="KJV3" s="66"/>
      <c r="KJW3" s="66"/>
      <c r="KJX3" s="66"/>
      <c r="KJY3" s="66"/>
      <c r="KJZ3" s="66"/>
      <c r="KKA3" s="66"/>
      <c r="KKB3" s="66"/>
      <c r="KKC3" s="66"/>
      <c r="KKD3" s="66"/>
      <c r="KKE3" s="66"/>
      <c r="KKF3" s="66"/>
      <c r="KKG3" s="66"/>
      <c r="KKH3" s="66"/>
      <c r="KKI3" s="66"/>
      <c r="KKJ3" s="66"/>
      <c r="KKK3" s="66"/>
      <c r="KKL3" s="66"/>
      <c r="KKM3" s="66"/>
      <c r="KKN3" s="66"/>
      <c r="KKO3" s="66"/>
      <c r="KKP3" s="66"/>
      <c r="KKQ3" s="66"/>
      <c r="KKR3" s="66"/>
      <c r="KKS3" s="66"/>
      <c r="KKT3" s="66"/>
      <c r="KKU3" s="66"/>
      <c r="KKV3" s="66"/>
      <c r="KKW3" s="66"/>
      <c r="KKX3" s="66"/>
      <c r="KKY3" s="66"/>
      <c r="KKZ3" s="66"/>
      <c r="KLA3" s="66"/>
      <c r="KLB3" s="66"/>
      <c r="KLC3" s="66"/>
      <c r="KLD3" s="66"/>
      <c r="KLE3" s="66"/>
      <c r="KLF3" s="66"/>
      <c r="KLG3" s="66"/>
      <c r="KLH3" s="66"/>
      <c r="KLI3" s="66"/>
      <c r="KLJ3" s="66"/>
      <c r="KLK3" s="66"/>
      <c r="KLL3" s="66"/>
      <c r="KLM3" s="66"/>
      <c r="KLN3" s="66"/>
      <c r="KLO3" s="66"/>
      <c r="KLP3" s="66"/>
      <c r="KLQ3" s="66"/>
      <c r="KLR3" s="66"/>
      <c r="KLS3" s="66"/>
      <c r="KLT3" s="66"/>
      <c r="KLU3" s="66"/>
      <c r="KLV3" s="66"/>
      <c r="KLW3" s="66"/>
      <c r="KLX3" s="66"/>
      <c r="KLY3" s="66"/>
      <c r="KLZ3" s="66"/>
      <c r="KMA3" s="66"/>
      <c r="KMB3" s="66"/>
      <c r="KMC3" s="66"/>
      <c r="KMD3" s="66"/>
      <c r="KME3" s="66"/>
      <c r="KMF3" s="66"/>
      <c r="KMG3" s="66"/>
      <c r="KMH3" s="66"/>
      <c r="KMI3" s="66"/>
      <c r="KMJ3" s="66"/>
      <c r="KMK3" s="66"/>
      <c r="KML3" s="66"/>
      <c r="KMM3" s="66"/>
      <c r="KMN3" s="66"/>
      <c r="KMO3" s="66"/>
      <c r="KMP3" s="66"/>
      <c r="KMQ3" s="66"/>
      <c r="KMR3" s="66"/>
      <c r="KMS3" s="66"/>
      <c r="KMT3" s="66"/>
      <c r="KMU3" s="66"/>
      <c r="KMV3" s="66"/>
      <c r="KMW3" s="66"/>
      <c r="KMX3" s="66"/>
      <c r="KMY3" s="66"/>
      <c r="KMZ3" s="66"/>
      <c r="KNA3" s="66"/>
      <c r="KNB3" s="66"/>
      <c r="KNC3" s="66"/>
      <c r="KND3" s="66"/>
      <c r="KNE3" s="66"/>
      <c r="KNF3" s="66"/>
      <c r="KNG3" s="66"/>
      <c r="KNH3" s="66"/>
      <c r="KNI3" s="66"/>
      <c r="KNJ3" s="66"/>
      <c r="KNK3" s="66"/>
      <c r="KNL3" s="66"/>
      <c r="KNM3" s="66"/>
      <c r="KNN3" s="66"/>
      <c r="KNO3" s="66"/>
      <c r="KNP3" s="66"/>
      <c r="KNQ3" s="66"/>
      <c r="KNR3" s="66"/>
      <c r="KNS3" s="66"/>
      <c r="KNT3" s="66"/>
      <c r="KNU3" s="66"/>
      <c r="KNV3" s="66"/>
      <c r="KNW3" s="66"/>
      <c r="KNX3" s="66"/>
      <c r="KNY3" s="66"/>
      <c r="KNZ3" s="66"/>
      <c r="KOA3" s="66"/>
      <c r="KOB3" s="66"/>
      <c r="KOC3" s="66"/>
      <c r="KOD3" s="66"/>
      <c r="KOE3" s="66"/>
      <c r="KOF3" s="66"/>
      <c r="KOG3" s="66"/>
      <c r="KOH3" s="66"/>
      <c r="KOI3" s="66"/>
      <c r="KOJ3" s="66"/>
      <c r="KOK3" s="66"/>
      <c r="KOL3" s="66"/>
      <c r="KOM3" s="66"/>
      <c r="KON3" s="66"/>
      <c r="KOO3" s="66"/>
      <c r="KOP3" s="66"/>
      <c r="KOQ3" s="66"/>
      <c r="KOR3" s="66"/>
      <c r="KOS3" s="66"/>
      <c r="KOT3" s="66"/>
      <c r="KOU3" s="66"/>
      <c r="KOV3" s="66"/>
      <c r="KOW3" s="66"/>
      <c r="KOX3" s="66"/>
      <c r="KOY3" s="66"/>
      <c r="KOZ3" s="66"/>
      <c r="KPA3" s="66"/>
      <c r="KPB3" s="66"/>
      <c r="KPC3" s="66"/>
      <c r="KPD3" s="66"/>
      <c r="KPE3" s="66"/>
      <c r="KPF3" s="66"/>
      <c r="KPG3" s="66"/>
      <c r="KPH3" s="66"/>
      <c r="KPI3" s="66"/>
      <c r="KPJ3" s="66"/>
      <c r="KPK3" s="66"/>
      <c r="KPL3" s="66"/>
      <c r="KPM3" s="66"/>
      <c r="KPN3" s="66"/>
      <c r="KPO3" s="66"/>
      <c r="KPP3" s="66"/>
      <c r="KPQ3" s="66"/>
      <c r="KPR3" s="66"/>
      <c r="KPS3" s="66"/>
      <c r="KPT3" s="66"/>
      <c r="KPU3" s="66"/>
      <c r="KPV3" s="66"/>
      <c r="KPW3" s="66"/>
      <c r="KPX3" s="66"/>
      <c r="KPY3" s="66"/>
      <c r="KPZ3" s="66"/>
      <c r="KQA3" s="66"/>
      <c r="KQB3" s="66"/>
      <c r="KQC3" s="66"/>
      <c r="KQD3" s="66"/>
      <c r="KQE3" s="66"/>
      <c r="KQF3" s="66"/>
      <c r="KQG3" s="66"/>
      <c r="KQH3" s="66"/>
      <c r="KQI3" s="66"/>
      <c r="KQJ3" s="66"/>
      <c r="KQK3" s="66"/>
      <c r="KQL3" s="66"/>
      <c r="KQM3" s="66"/>
      <c r="KQN3" s="66"/>
      <c r="KQO3" s="66"/>
      <c r="KQP3" s="66"/>
      <c r="KQQ3" s="66"/>
      <c r="KQR3" s="66"/>
      <c r="KQS3" s="66"/>
      <c r="KQT3" s="66"/>
      <c r="KQU3" s="66"/>
      <c r="KQV3" s="66"/>
      <c r="KQW3" s="66"/>
      <c r="KQX3" s="66"/>
      <c r="KQY3" s="66"/>
      <c r="KQZ3" s="66"/>
      <c r="KRA3" s="66"/>
      <c r="KRB3" s="66"/>
      <c r="KRC3" s="66"/>
      <c r="KRD3" s="66"/>
      <c r="KRE3" s="66"/>
      <c r="KRF3" s="66"/>
      <c r="KRG3" s="66"/>
      <c r="KRH3" s="66"/>
      <c r="KRI3" s="66"/>
      <c r="KRJ3" s="66"/>
      <c r="KRK3" s="66"/>
      <c r="KRL3" s="66"/>
      <c r="KRM3" s="66"/>
      <c r="KRN3" s="66"/>
      <c r="KRO3" s="66"/>
      <c r="KRP3" s="66"/>
      <c r="KRQ3" s="66"/>
      <c r="KRR3" s="66"/>
      <c r="KRS3" s="66"/>
      <c r="KRT3" s="66"/>
      <c r="KRU3" s="66"/>
      <c r="KRV3" s="66"/>
      <c r="KRW3" s="66"/>
      <c r="KRX3" s="66"/>
      <c r="KRY3" s="66"/>
      <c r="KRZ3" s="66"/>
      <c r="KSA3" s="66"/>
      <c r="KSB3" s="66"/>
      <c r="KSC3" s="66"/>
      <c r="KSD3" s="66"/>
      <c r="KSE3" s="66"/>
      <c r="KSF3" s="66"/>
      <c r="KSG3" s="66"/>
      <c r="KSH3" s="66"/>
      <c r="KSI3" s="66"/>
      <c r="KSJ3" s="66"/>
      <c r="KSK3" s="66"/>
      <c r="KSL3" s="66"/>
      <c r="KSM3" s="66"/>
      <c r="KSN3" s="66"/>
      <c r="KSO3" s="66"/>
      <c r="KSP3" s="66"/>
      <c r="KSQ3" s="66"/>
      <c r="KSR3" s="66"/>
      <c r="KSS3" s="66"/>
      <c r="KST3" s="66"/>
      <c r="KSU3" s="66"/>
      <c r="KSV3" s="66"/>
      <c r="KSW3" s="66"/>
      <c r="KSX3" s="66"/>
      <c r="KSY3" s="66"/>
      <c r="KSZ3" s="66"/>
      <c r="KTA3" s="66"/>
      <c r="KTB3" s="66"/>
      <c r="KTC3" s="66"/>
      <c r="KTD3" s="66"/>
      <c r="KTE3" s="66"/>
      <c r="KTF3" s="66"/>
      <c r="KTG3" s="66"/>
      <c r="KTH3" s="66"/>
      <c r="KTI3" s="66"/>
      <c r="KTJ3" s="66"/>
      <c r="KTK3" s="66"/>
      <c r="KTL3" s="66"/>
      <c r="KTM3" s="66"/>
      <c r="KTN3" s="66"/>
      <c r="KTO3" s="66"/>
      <c r="KTP3" s="66"/>
      <c r="KTQ3" s="66"/>
      <c r="KTR3" s="66"/>
      <c r="KTS3" s="66"/>
      <c r="KTT3" s="66"/>
      <c r="KTU3" s="66"/>
      <c r="KTV3" s="66"/>
      <c r="KTW3" s="66"/>
      <c r="KTX3" s="66"/>
      <c r="KTY3" s="66"/>
      <c r="KTZ3" s="66"/>
      <c r="KUA3" s="66"/>
      <c r="KUB3" s="66"/>
      <c r="KUC3" s="66"/>
      <c r="KUD3" s="66"/>
      <c r="KUE3" s="66"/>
      <c r="KUF3" s="66"/>
      <c r="KUG3" s="66"/>
      <c r="KUH3" s="66"/>
      <c r="KUI3" s="66"/>
      <c r="KUJ3" s="66"/>
      <c r="KUK3" s="66"/>
      <c r="KUL3" s="66"/>
      <c r="KUM3" s="66"/>
      <c r="KUN3" s="66"/>
      <c r="KUO3" s="66"/>
      <c r="KUP3" s="66"/>
      <c r="KUQ3" s="66"/>
      <c r="KUR3" s="66"/>
      <c r="KUS3" s="66"/>
      <c r="KUT3" s="66"/>
      <c r="KUU3" s="66"/>
      <c r="KUV3" s="66"/>
      <c r="KUW3" s="66"/>
      <c r="KUX3" s="66"/>
      <c r="KUY3" s="66"/>
      <c r="KUZ3" s="66"/>
      <c r="KVA3" s="66"/>
      <c r="KVB3" s="66"/>
      <c r="KVC3" s="66"/>
      <c r="KVD3" s="66"/>
      <c r="KVE3" s="66"/>
      <c r="KVF3" s="66"/>
      <c r="KVG3" s="66"/>
      <c r="KVH3" s="66"/>
      <c r="KVI3" s="66"/>
      <c r="KVJ3" s="66"/>
      <c r="KVK3" s="66"/>
      <c r="KVL3" s="66"/>
      <c r="KVM3" s="66"/>
      <c r="KVN3" s="66"/>
      <c r="KVO3" s="66"/>
      <c r="KVP3" s="66"/>
      <c r="KVQ3" s="66"/>
      <c r="KVR3" s="66"/>
      <c r="KVS3" s="66"/>
      <c r="KVT3" s="66"/>
      <c r="KVU3" s="66"/>
      <c r="KVV3" s="66"/>
      <c r="KVW3" s="66"/>
      <c r="KVX3" s="66"/>
      <c r="KVY3" s="66"/>
      <c r="KVZ3" s="66"/>
      <c r="KWA3" s="66"/>
      <c r="KWB3" s="66"/>
      <c r="KWC3" s="66"/>
      <c r="KWD3" s="66"/>
      <c r="KWE3" s="66"/>
      <c r="KWF3" s="66"/>
      <c r="KWG3" s="66"/>
      <c r="KWH3" s="66"/>
      <c r="KWI3" s="66"/>
      <c r="KWJ3" s="66"/>
      <c r="KWK3" s="66"/>
      <c r="KWL3" s="66"/>
      <c r="KWM3" s="66"/>
      <c r="KWN3" s="66"/>
      <c r="KWO3" s="66"/>
      <c r="KWP3" s="66"/>
      <c r="KWQ3" s="66"/>
      <c r="KWR3" s="66"/>
      <c r="KWS3" s="66"/>
      <c r="KWT3" s="66"/>
      <c r="KWU3" s="66"/>
      <c r="KWV3" s="66"/>
      <c r="KWW3" s="66"/>
      <c r="KWX3" s="66"/>
      <c r="KWY3" s="66"/>
      <c r="KWZ3" s="66"/>
      <c r="KXA3" s="66"/>
      <c r="KXB3" s="66"/>
      <c r="KXC3" s="66"/>
      <c r="KXD3" s="66"/>
      <c r="KXE3" s="66"/>
      <c r="KXF3" s="66"/>
      <c r="KXG3" s="66"/>
      <c r="KXH3" s="66"/>
      <c r="KXI3" s="66"/>
      <c r="KXJ3" s="66"/>
      <c r="KXK3" s="66"/>
      <c r="KXL3" s="66"/>
      <c r="KXM3" s="66"/>
      <c r="KXN3" s="66"/>
      <c r="KXO3" s="66"/>
      <c r="KXP3" s="66"/>
      <c r="KXQ3" s="66"/>
      <c r="KXR3" s="66"/>
      <c r="KXS3" s="66"/>
      <c r="KXT3" s="66"/>
      <c r="KXU3" s="66"/>
      <c r="KXV3" s="66"/>
      <c r="KXW3" s="66"/>
      <c r="KXX3" s="66"/>
      <c r="KXY3" s="66"/>
      <c r="KXZ3" s="66"/>
      <c r="KYA3" s="66"/>
      <c r="KYB3" s="66"/>
      <c r="KYC3" s="66"/>
      <c r="KYD3" s="66"/>
      <c r="KYE3" s="66"/>
      <c r="KYF3" s="66"/>
      <c r="KYG3" s="66"/>
      <c r="KYH3" s="66"/>
      <c r="KYI3" s="66"/>
      <c r="KYJ3" s="66"/>
      <c r="KYK3" s="66"/>
      <c r="KYL3" s="66"/>
      <c r="KYM3" s="66"/>
      <c r="KYN3" s="66"/>
      <c r="KYO3" s="66"/>
      <c r="KYP3" s="66"/>
      <c r="KYQ3" s="66"/>
      <c r="KYR3" s="66"/>
      <c r="KYS3" s="66"/>
      <c r="KYT3" s="66"/>
      <c r="KYU3" s="66"/>
      <c r="KYV3" s="66"/>
      <c r="KYW3" s="66"/>
      <c r="KYX3" s="66"/>
      <c r="KYY3" s="66"/>
      <c r="KYZ3" s="66"/>
      <c r="KZA3" s="66"/>
      <c r="KZB3" s="66"/>
      <c r="KZC3" s="66"/>
      <c r="KZD3" s="66"/>
      <c r="KZE3" s="66"/>
      <c r="KZF3" s="66"/>
      <c r="KZG3" s="66"/>
      <c r="KZH3" s="66"/>
      <c r="KZI3" s="66"/>
      <c r="KZJ3" s="66"/>
      <c r="KZK3" s="66"/>
      <c r="KZL3" s="66"/>
      <c r="KZM3" s="66"/>
      <c r="KZN3" s="66"/>
      <c r="KZO3" s="66"/>
      <c r="KZP3" s="66"/>
      <c r="KZQ3" s="66"/>
      <c r="KZR3" s="66"/>
      <c r="KZS3" s="66"/>
      <c r="KZT3" s="66"/>
      <c r="KZU3" s="66"/>
      <c r="KZV3" s="66"/>
      <c r="KZW3" s="66"/>
      <c r="KZX3" s="66"/>
      <c r="KZY3" s="66"/>
      <c r="KZZ3" s="66"/>
      <c r="LAA3" s="66"/>
      <c r="LAB3" s="66"/>
      <c r="LAC3" s="66"/>
      <c r="LAD3" s="66"/>
      <c r="LAE3" s="66"/>
      <c r="LAF3" s="66"/>
      <c r="LAG3" s="66"/>
      <c r="LAH3" s="66"/>
      <c r="LAI3" s="66"/>
      <c r="LAJ3" s="66"/>
      <c r="LAK3" s="66"/>
      <c r="LAL3" s="66"/>
      <c r="LAM3" s="66"/>
      <c r="LAN3" s="66"/>
      <c r="LAO3" s="66"/>
      <c r="LAP3" s="66"/>
      <c r="LAQ3" s="66"/>
      <c r="LAR3" s="66"/>
      <c r="LAS3" s="66"/>
      <c r="LAT3" s="66"/>
      <c r="LAU3" s="66"/>
      <c r="LAV3" s="66"/>
      <c r="LAW3" s="66"/>
      <c r="LAX3" s="66"/>
      <c r="LAY3" s="66"/>
      <c r="LAZ3" s="66"/>
      <c r="LBA3" s="66"/>
      <c r="LBB3" s="66"/>
      <c r="LBC3" s="66"/>
      <c r="LBD3" s="66"/>
      <c r="LBE3" s="66"/>
      <c r="LBF3" s="66"/>
      <c r="LBG3" s="66"/>
      <c r="LBH3" s="66"/>
      <c r="LBI3" s="66"/>
      <c r="LBJ3" s="66"/>
      <c r="LBK3" s="66"/>
      <c r="LBL3" s="66"/>
      <c r="LBM3" s="66"/>
      <c r="LBN3" s="66"/>
      <c r="LBO3" s="66"/>
      <c r="LBP3" s="66"/>
      <c r="LBQ3" s="66"/>
      <c r="LBR3" s="66"/>
      <c r="LBS3" s="66"/>
      <c r="LBT3" s="66"/>
      <c r="LBU3" s="66"/>
      <c r="LBV3" s="66"/>
      <c r="LBW3" s="66"/>
      <c r="LBX3" s="66"/>
      <c r="LBY3" s="66"/>
      <c r="LBZ3" s="66"/>
      <c r="LCA3" s="66"/>
      <c r="LCB3" s="66"/>
      <c r="LCC3" s="66"/>
      <c r="LCD3" s="66"/>
      <c r="LCE3" s="66"/>
      <c r="LCF3" s="66"/>
      <c r="LCG3" s="66"/>
      <c r="LCH3" s="66"/>
      <c r="LCI3" s="66"/>
      <c r="LCJ3" s="66"/>
      <c r="LCK3" s="66"/>
      <c r="LCL3" s="66"/>
      <c r="LCM3" s="66"/>
      <c r="LCN3" s="66"/>
      <c r="LCO3" s="66"/>
      <c r="LCP3" s="66"/>
      <c r="LCQ3" s="66"/>
      <c r="LCR3" s="66"/>
      <c r="LCS3" s="66"/>
      <c r="LCT3" s="66"/>
      <c r="LCU3" s="66"/>
      <c r="LCV3" s="66"/>
      <c r="LCW3" s="66"/>
      <c r="LCX3" s="66"/>
      <c r="LCY3" s="66"/>
      <c r="LCZ3" s="66"/>
      <c r="LDA3" s="66"/>
      <c r="LDB3" s="66"/>
      <c r="LDC3" s="66"/>
      <c r="LDD3" s="66"/>
      <c r="LDE3" s="66"/>
      <c r="LDF3" s="66"/>
      <c r="LDG3" s="66"/>
      <c r="LDH3" s="66"/>
      <c r="LDI3" s="66"/>
      <c r="LDJ3" s="66"/>
      <c r="LDK3" s="66"/>
      <c r="LDL3" s="66"/>
      <c r="LDM3" s="66"/>
      <c r="LDN3" s="66"/>
      <c r="LDO3" s="66"/>
      <c r="LDP3" s="66"/>
      <c r="LDQ3" s="66"/>
      <c r="LDR3" s="66"/>
      <c r="LDS3" s="66"/>
      <c r="LDT3" s="66"/>
      <c r="LDU3" s="66"/>
      <c r="LDV3" s="66"/>
      <c r="LDW3" s="66"/>
      <c r="LDX3" s="66"/>
      <c r="LDY3" s="66"/>
      <c r="LDZ3" s="66"/>
      <c r="LEA3" s="66"/>
      <c r="LEB3" s="66"/>
      <c r="LEC3" s="66"/>
      <c r="LED3" s="66"/>
      <c r="LEE3" s="66"/>
      <c r="LEF3" s="66"/>
      <c r="LEG3" s="66"/>
      <c r="LEH3" s="66"/>
      <c r="LEI3" s="66"/>
      <c r="LEJ3" s="66"/>
      <c r="LEK3" s="66"/>
      <c r="LEL3" s="66"/>
      <c r="LEM3" s="66"/>
      <c r="LEN3" s="66"/>
      <c r="LEO3" s="66"/>
      <c r="LEP3" s="66"/>
      <c r="LEQ3" s="66"/>
      <c r="LER3" s="66"/>
      <c r="LES3" s="66"/>
      <c r="LET3" s="66"/>
      <c r="LEU3" s="66"/>
      <c r="LEV3" s="66"/>
      <c r="LEW3" s="66"/>
      <c r="LEX3" s="66"/>
      <c r="LEY3" s="66"/>
      <c r="LEZ3" s="66"/>
      <c r="LFA3" s="66"/>
      <c r="LFB3" s="66"/>
      <c r="LFC3" s="66"/>
      <c r="LFD3" s="66"/>
      <c r="LFE3" s="66"/>
      <c r="LFF3" s="66"/>
      <c r="LFG3" s="66"/>
      <c r="LFH3" s="66"/>
      <c r="LFI3" s="66"/>
      <c r="LFJ3" s="66"/>
      <c r="LFK3" s="66"/>
      <c r="LFL3" s="66"/>
      <c r="LFM3" s="66"/>
      <c r="LFN3" s="66"/>
      <c r="LFO3" s="66"/>
      <c r="LFP3" s="66"/>
      <c r="LFQ3" s="66"/>
      <c r="LFR3" s="66"/>
      <c r="LFS3" s="66"/>
      <c r="LFT3" s="66"/>
      <c r="LFU3" s="66"/>
      <c r="LFV3" s="66"/>
      <c r="LFW3" s="66"/>
      <c r="LFX3" s="66"/>
      <c r="LFY3" s="66"/>
      <c r="LFZ3" s="66"/>
      <c r="LGA3" s="66"/>
      <c r="LGB3" s="66"/>
      <c r="LGC3" s="66"/>
      <c r="LGD3" s="66"/>
      <c r="LGE3" s="66"/>
      <c r="LGF3" s="66"/>
      <c r="LGG3" s="66"/>
      <c r="LGH3" s="66"/>
      <c r="LGI3" s="66"/>
      <c r="LGJ3" s="66"/>
      <c r="LGK3" s="66"/>
      <c r="LGL3" s="66"/>
      <c r="LGM3" s="66"/>
      <c r="LGN3" s="66"/>
      <c r="LGO3" s="66"/>
      <c r="LGP3" s="66"/>
      <c r="LGQ3" s="66"/>
      <c r="LGR3" s="66"/>
      <c r="LGS3" s="66"/>
      <c r="LGT3" s="66"/>
      <c r="LGU3" s="66"/>
      <c r="LGV3" s="66"/>
      <c r="LGW3" s="66"/>
      <c r="LGX3" s="66"/>
      <c r="LGY3" s="66"/>
      <c r="LGZ3" s="66"/>
      <c r="LHA3" s="66"/>
      <c r="LHB3" s="66"/>
      <c r="LHC3" s="66"/>
      <c r="LHD3" s="66"/>
      <c r="LHE3" s="66"/>
      <c r="LHF3" s="66"/>
      <c r="LHG3" s="66"/>
      <c r="LHH3" s="66"/>
      <c r="LHI3" s="66"/>
      <c r="LHJ3" s="66"/>
      <c r="LHK3" s="66"/>
      <c r="LHL3" s="66"/>
      <c r="LHM3" s="66"/>
      <c r="LHN3" s="66"/>
      <c r="LHO3" s="66"/>
      <c r="LHP3" s="66"/>
      <c r="LHQ3" s="66"/>
      <c r="LHR3" s="66"/>
      <c r="LHS3" s="66"/>
      <c r="LHT3" s="66"/>
      <c r="LHU3" s="66"/>
      <c r="LHV3" s="66"/>
      <c r="LHW3" s="66"/>
      <c r="LHX3" s="66"/>
      <c r="LHY3" s="66"/>
      <c r="LHZ3" s="66"/>
      <c r="LIA3" s="66"/>
      <c r="LIB3" s="66"/>
      <c r="LIC3" s="66"/>
      <c r="LID3" s="66"/>
      <c r="LIE3" s="66"/>
      <c r="LIF3" s="66"/>
      <c r="LIG3" s="66"/>
      <c r="LIH3" s="66"/>
      <c r="LII3" s="66"/>
      <c r="LIJ3" s="66"/>
      <c r="LIK3" s="66"/>
      <c r="LIL3" s="66"/>
      <c r="LIM3" s="66"/>
      <c r="LIN3" s="66"/>
      <c r="LIO3" s="66"/>
      <c r="LIP3" s="66"/>
      <c r="LIQ3" s="66"/>
      <c r="LIR3" s="66"/>
      <c r="LIS3" s="66"/>
      <c r="LIT3" s="66"/>
      <c r="LIU3" s="66"/>
      <c r="LIV3" s="66"/>
      <c r="LIW3" s="66"/>
      <c r="LIX3" s="66"/>
      <c r="LIY3" s="66"/>
      <c r="LIZ3" s="66"/>
      <c r="LJA3" s="66"/>
      <c r="LJB3" s="66"/>
      <c r="LJC3" s="66"/>
      <c r="LJD3" s="66"/>
      <c r="LJE3" s="66"/>
      <c r="LJF3" s="66"/>
      <c r="LJG3" s="66"/>
      <c r="LJH3" s="66"/>
      <c r="LJI3" s="66"/>
      <c r="LJJ3" s="66"/>
      <c r="LJK3" s="66"/>
      <c r="LJL3" s="66"/>
      <c r="LJM3" s="66"/>
      <c r="LJN3" s="66"/>
      <c r="LJO3" s="66"/>
      <c r="LJP3" s="66"/>
      <c r="LJQ3" s="66"/>
      <c r="LJR3" s="66"/>
      <c r="LJS3" s="66"/>
      <c r="LJT3" s="66"/>
      <c r="LJU3" s="66"/>
      <c r="LJV3" s="66"/>
      <c r="LJW3" s="66"/>
      <c r="LJX3" s="66"/>
      <c r="LJY3" s="66"/>
      <c r="LJZ3" s="66"/>
      <c r="LKA3" s="66"/>
      <c r="LKB3" s="66"/>
      <c r="LKC3" s="66"/>
      <c r="LKD3" s="66"/>
      <c r="LKE3" s="66"/>
      <c r="LKF3" s="66"/>
      <c r="LKG3" s="66"/>
      <c r="LKH3" s="66"/>
      <c r="LKI3" s="66"/>
      <c r="LKJ3" s="66"/>
      <c r="LKK3" s="66"/>
      <c r="LKL3" s="66"/>
      <c r="LKM3" s="66"/>
      <c r="LKN3" s="66"/>
      <c r="LKO3" s="66"/>
      <c r="LKP3" s="66"/>
      <c r="LKQ3" s="66"/>
      <c r="LKR3" s="66"/>
      <c r="LKS3" s="66"/>
      <c r="LKT3" s="66"/>
      <c r="LKU3" s="66"/>
      <c r="LKV3" s="66"/>
      <c r="LKW3" s="66"/>
      <c r="LKX3" s="66"/>
      <c r="LKY3" s="66"/>
      <c r="LKZ3" s="66"/>
      <c r="LLA3" s="66"/>
      <c r="LLB3" s="66"/>
      <c r="LLC3" s="66"/>
      <c r="LLD3" s="66"/>
      <c r="LLE3" s="66"/>
      <c r="LLF3" s="66"/>
      <c r="LLG3" s="66"/>
      <c r="LLH3" s="66"/>
      <c r="LLI3" s="66"/>
      <c r="LLJ3" s="66"/>
      <c r="LLK3" s="66"/>
      <c r="LLL3" s="66"/>
      <c r="LLM3" s="66"/>
      <c r="LLN3" s="66"/>
      <c r="LLO3" s="66"/>
      <c r="LLP3" s="66"/>
      <c r="LLQ3" s="66"/>
      <c r="LLR3" s="66"/>
      <c r="LLS3" s="66"/>
      <c r="LLT3" s="66"/>
      <c r="LLU3" s="66"/>
      <c r="LLV3" s="66"/>
      <c r="LLW3" s="66"/>
      <c r="LLX3" s="66"/>
      <c r="LLY3" s="66"/>
      <c r="LLZ3" s="66"/>
      <c r="LMA3" s="66"/>
      <c r="LMB3" s="66"/>
      <c r="LMC3" s="66"/>
      <c r="LMD3" s="66"/>
      <c r="LME3" s="66"/>
      <c r="LMF3" s="66"/>
      <c r="LMG3" s="66"/>
      <c r="LMH3" s="66"/>
      <c r="LMI3" s="66"/>
      <c r="LMJ3" s="66"/>
      <c r="LMK3" s="66"/>
      <c r="LML3" s="66"/>
      <c r="LMM3" s="66"/>
      <c r="LMN3" s="66"/>
      <c r="LMO3" s="66"/>
      <c r="LMP3" s="66"/>
      <c r="LMQ3" s="66"/>
      <c r="LMR3" s="66"/>
      <c r="LMS3" s="66"/>
      <c r="LMT3" s="66"/>
      <c r="LMU3" s="66"/>
      <c r="LMV3" s="66"/>
      <c r="LMW3" s="66"/>
      <c r="LMX3" s="66"/>
      <c r="LMY3" s="66"/>
      <c r="LMZ3" s="66"/>
      <c r="LNA3" s="66"/>
      <c r="LNB3" s="66"/>
      <c r="LNC3" s="66"/>
      <c r="LND3" s="66"/>
      <c r="LNE3" s="66"/>
      <c r="LNF3" s="66"/>
      <c r="LNG3" s="66"/>
      <c r="LNH3" s="66"/>
      <c r="LNI3" s="66"/>
      <c r="LNJ3" s="66"/>
      <c r="LNK3" s="66"/>
      <c r="LNL3" s="66"/>
      <c r="LNM3" s="66"/>
      <c r="LNN3" s="66"/>
      <c r="LNO3" s="66"/>
      <c r="LNP3" s="66"/>
      <c r="LNQ3" s="66"/>
      <c r="LNR3" s="66"/>
      <c r="LNS3" s="66"/>
      <c r="LNT3" s="66"/>
      <c r="LNU3" s="66"/>
      <c r="LNV3" s="66"/>
      <c r="LNW3" s="66"/>
      <c r="LNX3" s="66"/>
      <c r="LNY3" s="66"/>
      <c r="LNZ3" s="66"/>
      <c r="LOA3" s="66"/>
      <c r="LOB3" s="66"/>
      <c r="LOC3" s="66"/>
      <c r="LOD3" s="66"/>
      <c r="LOE3" s="66"/>
      <c r="LOF3" s="66"/>
      <c r="LOG3" s="66"/>
      <c r="LOH3" s="66"/>
      <c r="LOI3" s="66"/>
      <c r="LOJ3" s="66"/>
      <c r="LOK3" s="66"/>
      <c r="LOL3" s="66"/>
      <c r="LOM3" s="66"/>
      <c r="LON3" s="66"/>
      <c r="LOO3" s="66"/>
      <c r="LOP3" s="66"/>
      <c r="LOQ3" s="66"/>
      <c r="LOR3" s="66"/>
      <c r="LOS3" s="66"/>
      <c r="LOT3" s="66"/>
      <c r="LOU3" s="66"/>
      <c r="LOV3" s="66"/>
      <c r="LOW3" s="66"/>
      <c r="LOX3" s="66"/>
      <c r="LOY3" s="66"/>
      <c r="LOZ3" s="66"/>
      <c r="LPA3" s="66"/>
      <c r="LPB3" s="66"/>
      <c r="LPC3" s="66"/>
      <c r="LPD3" s="66"/>
      <c r="LPE3" s="66"/>
      <c r="LPF3" s="66"/>
      <c r="LPG3" s="66"/>
      <c r="LPH3" s="66"/>
      <c r="LPI3" s="66"/>
      <c r="LPJ3" s="66"/>
      <c r="LPK3" s="66"/>
      <c r="LPL3" s="66"/>
      <c r="LPM3" s="66"/>
      <c r="LPN3" s="66"/>
      <c r="LPO3" s="66"/>
      <c r="LPP3" s="66"/>
      <c r="LPQ3" s="66"/>
      <c r="LPR3" s="66"/>
      <c r="LPS3" s="66"/>
      <c r="LPT3" s="66"/>
      <c r="LPU3" s="66"/>
      <c r="LPV3" s="66"/>
      <c r="LPW3" s="66"/>
      <c r="LPX3" s="66"/>
      <c r="LPY3" s="66"/>
      <c r="LPZ3" s="66"/>
      <c r="LQA3" s="66"/>
      <c r="LQB3" s="66"/>
      <c r="LQC3" s="66"/>
      <c r="LQD3" s="66"/>
      <c r="LQE3" s="66"/>
      <c r="LQF3" s="66"/>
      <c r="LQG3" s="66"/>
      <c r="LQH3" s="66"/>
      <c r="LQI3" s="66"/>
      <c r="LQJ3" s="66"/>
      <c r="LQK3" s="66"/>
      <c r="LQL3" s="66"/>
      <c r="LQM3" s="66"/>
      <c r="LQN3" s="66"/>
      <c r="LQO3" s="66"/>
      <c r="LQP3" s="66"/>
      <c r="LQQ3" s="66"/>
      <c r="LQR3" s="66"/>
      <c r="LQS3" s="66"/>
      <c r="LQT3" s="66"/>
      <c r="LQU3" s="66"/>
      <c r="LQV3" s="66"/>
      <c r="LQW3" s="66"/>
      <c r="LQX3" s="66"/>
      <c r="LQY3" s="66"/>
      <c r="LQZ3" s="66"/>
      <c r="LRA3" s="66"/>
      <c r="LRB3" s="66"/>
      <c r="LRC3" s="66"/>
      <c r="LRD3" s="66"/>
      <c r="LRE3" s="66"/>
      <c r="LRF3" s="66"/>
      <c r="LRG3" s="66"/>
      <c r="LRH3" s="66"/>
      <c r="LRI3" s="66"/>
      <c r="LRJ3" s="66"/>
      <c r="LRK3" s="66"/>
      <c r="LRL3" s="66"/>
      <c r="LRM3" s="66"/>
      <c r="LRN3" s="66"/>
      <c r="LRO3" s="66"/>
      <c r="LRP3" s="66"/>
      <c r="LRQ3" s="66"/>
      <c r="LRR3" s="66"/>
      <c r="LRS3" s="66"/>
      <c r="LRT3" s="66"/>
      <c r="LRU3" s="66"/>
      <c r="LRV3" s="66"/>
      <c r="LRW3" s="66"/>
      <c r="LRX3" s="66"/>
      <c r="LRY3" s="66"/>
      <c r="LRZ3" s="66"/>
      <c r="LSA3" s="66"/>
      <c r="LSB3" s="66"/>
      <c r="LSC3" s="66"/>
      <c r="LSD3" s="66"/>
      <c r="LSE3" s="66"/>
      <c r="LSF3" s="66"/>
      <c r="LSG3" s="66"/>
      <c r="LSH3" s="66"/>
      <c r="LSI3" s="66"/>
      <c r="LSJ3" s="66"/>
      <c r="LSK3" s="66"/>
      <c r="LSL3" s="66"/>
      <c r="LSM3" s="66"/>
      <c r="LSN3" s="66"/>
      <c r="LSO3" s="66"/>
      <c r="LSP3" s="66"/>
      <c r="LSQ3" s="66"/>
      <c r="LSR3" s="66"/>
      <c r="LSS3" s="66"/>
      <c r="LST3" s="66"/>
      <c r="LSU3" s="66"/>
      <c r="LSV3" s="66"/>
      <c r="LSW3" s="66"/>
      <c r="LSX3" s="66"/>
      <c r="LSY3" s="66"/>
      <c r="LSZ3" s="66"/>
      <c r="LTA3" s="66"/>
      <c r="LTB3" s="66"/>
      <c r="LTC3" s="66"/>
      <c r="LTD3" s="66"/>
      <c r="LTE3" s="66"/>
      <c r="LTF3" s="66"/>
      <c r="LTG3" s="66"/>
      <c r="LTH3" s="66"/>
      <c r="LTI3" s="66"/>
      <c r="LTJ3" s="66"/>
      <c r="LTK3" s="66"/>
      <c r="LTL3" s="66"/>
      <c r="LTM3" s="66"/>
      <c r="LTN3" s="66"/>
      <c r="LTO3" s="66"/>
      <c r="LTP3" s="66"/>
      <c r="LTQ3" s="66"/>
      <c r="LTR3" s="66"/>
      <c r="LTS3" s="66"/>
      <c r="LTT3" s="66"/>
      <c r="LTU3" s="66"/>
      <c r="LTV3" s="66"/>
      <c r="LTW3" s="66"/>
      <c r="LTX3" s="66"/>
      <c r="LTY3" s="66"/>
      <c r="LTZ3" s="66"/>
      <c r="LUA3" s="66"/>
      <c r="LUB3" s="66"/>
      <c r="LUC3" s="66"/>
      <c r="LUD3" s="66"/>
      <c r="LUE3" s="66"/>
      <c r="LUF3" s="66"/>
      <c r="LUG3" s="66"/>
      <c r="LUH3" s="66"/>
      <c r="LUI3" s="66"/>
      <c r="LUJ3" s="66"/>
      <c r="LUK3" s="66"/>
      <c r="LUL3" s="66"/>
      <c r="LUM3" s="66"/>
      <c r="LUN3" s="66"/>
      <c r="LUO3" s="66"/>
      <c r="LUP3" s="66"/>
      <c r="LUQ3" s="66"/>
      <c r="LUR3" s="66"/>
      <c r="LUS3" s="66"/>
      <c r="LUT3" s="66"/>
      <c r="LUU3" s="66"/>
      <c r="LUV3" s="66"/>
      <c r="LUW3" s="66"/>
      <c r="LUX3" s="66"/>
      <c r="LUY3" s="66"/>
      <c r="LUZ3" s="66"/>
      <c r="LVA3" s="66"/>
      <c r="LVB3" s="66"/>
      <c r="LVC3" s="66"/>
      <c r="LVD3" s="66"/>
      <c r="LVE3" s="66"/>
      <c r="LVF3" s="66"/>
      <c r="LVG3" s="66"/>
      <c r="LVH3" s="66"/>
      <c r="LVI3" s="66"/>
      <c r="LVJ3" s="66"/>
      <c r="LVK3" s="66"/>
      <c r="LVL3" s="66"/>
      <c r="LVM3" s="66"/>
      <c r="LVN3" s="66"/>
      <c r="LVO3" s="66"/>
      <c r="LVP3" s="66"/>
      <c r="LVQ3" s="66"/>
      <c r="LVR3" s="66"/>
      <c r="LVS3" s="66"/>
      <c r="LVT3" s="66"/>
      <c r="LVU3" s="66"/>
      <c r="LVV3" s="66"/>
      <c r="LVW3" s="66"/>
      <c r="LVX3" s="66"/>
      <c r="LVY3" s="66"/>
      <c r="LVZ3" s="66"/>
      <c r="LWA3" s="66"/>
      <c r="LWB3" s="66"/>
      <c r="LWC3" s="66"/>
      <c r="LWD3" s="66"/>
      <c r="LWE3" s="66"/>
      <c r="LWF3" s="66"/>
      <c r="LWG3" s="66"/>
      <c r="LWH3" s="66"/>
      <c r="LWI3" s="66"/>
      <c r="LWJ3" s="66"/>
      <c r="LWK3" s="66"/>
      <c r="LWL3" s="66"/>
      <c r="LWM3" s="66"/>
      <c r="LWN3" s="66"/>
      <c r="LWO3" s="66"/>
      <c r="LWP3" s="66"/>
      <c r="LWQ3" s="66"/>
      <c r="LWR3" s="66"/>
      <c r="LWS3" s="66"/>
      <c r="LWT3" s="66"/>
      <c r="LWU3" s="66"/>
      <c r="LWV3" s="66"/>
      <c r="LWW3" s="66"/>
      <c r="LWX3" s="66"/>
      <c r="LWY3" s="66"/>
      <c r="LWZ3" s="66"/>
      <c r="LXA3" s="66"/>
      <c r="LXB3" s="66"/>
      <c r="LXC3" s="66"/>
      <c r="LXD3" s="66"/>
      <c r="LXE3" s="66"/>
      <c r="LXF3" s="66"/>
      <c r="LXG3" s="66"/>
      <c r="LXH3" s="66"/>
      <c r="LXI3" s="66"/>
      <c r="LXJ3" s="66"/>
      <c r="LXK3" s="66"/>
      <c r="LXL3" s="66"/>
      <c r="LXM3" s="66"/>
      <c r="LXN3" s="66"/>
      <c r="LXO3" s="66"/>
      <c r="LXP3" s="66"/>
      <c r="LXQ3" s="66"/>
      <c r="LXR3" s="66"/>
      <c r="LXS3" s="66"/>
      <c r="LXT3" s="66"/>
      <c r="LXU3" s="66"/>
      <c r="LXV3" s="66"/>
      <c r="LXW3" s="66"/>
      <c r="LXX3" s="66"/>
      <c r="LXY3" s="66"/>
      <c r="LXZ3" s="66"/>
      <c r="LYA3" s="66"/>
      <c r="LYB3" s="66"/>
      <c r="LYC3" s="66"/>
      <c r="LYD3" s="66"/>
      <c r="LYE3" s="66"/>
      <c r="LYF3" s="66"/>
      <c r="LYG3" s="66"/>
      <c r="LYH3" s="66"/>
      <c r="LYI3" s="66"/>
      <c r="LYJ3" s="66"/>
      <c r="LYK3" s="66"/>
      <c r="LYL3" s="66"/>
      <c r="LYM3" s="66"/>
      <c r="LYN3" s="66"/>
      <c r="LYO3" s="66"/>
      <c r="LYP3" s="66"/>
      <c r="LYQ3" s="66"/>
      <c r="LYR3" s="66"/>
      <c r="LYS3" s="66"/>
      <c r="LYT3" s="66"/>
      <c r="LYU3" s="66"/>
      <c r="LYV3" s="66"/>
      <c r="LYW3" s="66"/>
      <c r="LYX3" s="66"/>
      <c r="LYY3" s="66"/>
      <c r="LYZ3" s="66"/>
      <c r="LZA3" s="66"/>
      <c r="LZB3" s="66"/>
      <c r="LZC3" s="66"/>
      <c r="LZD3" s="66"/>
      <c r="LZE3" s="66"/>
      <c r="LZF3" s="66"/>
      <c r="LZG3" s="66"/>
      <c r="LZH3" s="66"/>
      <c r="LZI3" s="66"/>
      <c r="LZJ3" s="66"/>
      <c r="LZK3" s="66"/>
      <c r="LZL3" s="66"/>
      <c r="LZM3" s="66"/>
      <c r="LZN3" s="66"/>
      <c r="LZO3" s="66"/>
      <c r="LZP3" s="66"/>
      <c r="LZQ3" s="66"/>
      <c r="LZR3" s="66"/>
      <c r="LZS3" s="66"/>
      <c r="LZT3" s="66"/>
      <c r="LZU3" s="66"/>
      <c r="LZV3" s="66"/>
      <c r="LZW3" s="66"/>
      <c r="LZX3" s="66"/>
      <c r="LZY3" s="66"/>
      <c r="LZZ3" s="66"/>
      <c r="MAA3" s="66"/>
      <c r="MAB3" s="66"/>
      <c r="MAC3" s="66"/>
      <c r="MAD3" s="66"/>
      <c r="MAE3" s="66"/>
      <c r="MAF3" s="66"/>
      <c r="MAG3" s="66"/>
      <c r="MAH3" s="66"/>
      <c r="MAI3" s="66"/>
      <c r="MAJ3" s="66"/>
      <c r="MAK3" s="66"/>
      <c r="MAL3" s="66"/>
      <c r="MAM3" s="66"/>
      <c r="MAN3" s="66"/>
      <c r="MAO3" s="66"/>
      <c r="MAP3" s="66"/>
      <c r="MAQ3" s="66"/>
      <c r="MAR3" s="66"/>
      <c r="MAS3" s="66"/>
      <c r="MAT3" s="66"/>
      <c r="MAU3" s="66"/>
      <c r="MAV3" s="66"/>
      <c r="MAW3" s="66"/>
      <c r="MAX3" s="66"/>
      <c r="MAY3" s="66"/>
      <c r="MAZ3" s="66"/>
      <c r="MBA3" s="66"/>
      <c r="MBB3" s="66"/>
      <c r="MBC3" s="66"/>
      <c r="MBD3" s="66"/>
      <c r="MBE3" s="66"/>
      <c r="MBF3" s="66"/>
      <c r="MBG3" s="66"/>
      <c r="MBH3" s="66"/>
      <c r="MBI3" s="66"/>
      <c r="MBJ3" s="66"/>
      <c r="MBK3" s="66"/>
      <c r="MBL3" s="66"/>
      <c r="MBM3" s="66"/>
      <c r="MBN3" s="66"/>
      <c r="MBO3" s="66"/>
      <c r="MBP3" s="66"/>
      <c r="MBQ3" s="66"/>
      <c r="MBR3" s="66"/>
      <c r="MBS3" s="66"/>
      <c r="MBT3" s="66"/>
      <c r="MBU3" s="66"/>
      <c r="MBV3" s="66"/>
      <c r="MBW3" s="66"/>
      <c r="MBX3" s="66"/>
      <c r="MBY3" s="66"/>
      <c r="MBZ3" s="66"/>
      <c r="MCA3" s="66"/>
      <c r="MCB3" s="66"/>
      <c r="MCC3" s="66"/>
      <c r="MCD3" s="66"/>
      <c r="MCE3" s="66"/>
      <c r="MCF3" s="66"/>
      <c r="MCG3" s="66"/>
      <c r="MCH3" s="66"/>
      <c r="MCI3" s="66"/>
      <c r="MCJ3" s="66"/>
      <c r="MCK3" s="66"/>
      <c r="MCL3" s="66"/>
      <c r="MCM3" s="66"/>
      <c r="MCN3" s="66"/>
      <c r="MCO3" s="66"/>
      <c r="MCP3" s="66"/>
      <c r="MCQ3" s="66"/>
      <c r="MCR3" s="66"/>
      <c r="MCS3" s="66"/>
      <c r="MCT3" s="66"/>
      <c r="MCU3" s="66"/>
      <c r="MCV3" s="66"/>
      <c r="MCW3" s="66"/>
      <c r="MCX3" s="66"/>
      <c r="MCY3" s="66"/>
      <c r="MCZ3" s="66"/>
      <c r="MDA3" s="66"/>
      <c r="MDB3" s="66"/>
      <c r="MDC3" s="66"/>
      <c r="MDD3" s="66"/>
      <c r="MDE3" s="66"/>
      <c r="MDF3" s="66"/>
      <c r="MDG3" s="66"/>
      <c r="MDH3" s="66"/>
      <c r="MDI3" s="66"/>
      <c r="MDJ3" s="66"/>
      <c r="MDK3" s="66"/>
      <c r="MDL3" s="66"/>
      <c r="MDM3" s="66"/>
      <c r="MDN3" s="66"/>
      <c r="MDO3" s="66"/>
      <c r="MDP3" s="66"/>
      <c r="MDQ3" s="66"/>
      <c r="MDR3" s="66"/>
      <c r="MDS3" s="66"/>
      <c r="MDT3" s="66"/>
      <c r="MDU3" s="66"/>
      <c r="MDV3" s="66"/>
      <c r="MDW3" s="66"/>
      <c r="MDX3" s="66"/>
      <c r="MDY3" s="66"/>
      <c r="MDZ3" s="66"/>
      <c r="MEA3" s="66"/>
      <c r="MEB3" s="66"/>
      <c r="MEC3" s="66"/>
      <c r="MED3" s="66"/>
      <c r="MEE3" s="66"/>
      <c r="MEF3" s="66"/>
      <c r="MEG3" s="66"/>
      <c r="MEH3" s="66"/>
      <c r="MEI3" s="66"/>
      <c r="MEJ3" s="66"/>
      <c r="MEK3" s="66"/>
      <c r="MEL3" s="66"/>
      <c r="MEM3" s="66"/>
      <c r="MEN3" s="66"/>
      <c r="MEO3" s="66"/>
      <c r="MEP3" s="66"/>
      <c r="MEQ3" s="66"/>
      <c r="MER3" s="66"/>
      <c r="MES3" s="66"/>
      <c r="MET3" s="66"/>
      <c r="MEU3" s="66"/>
      <c r="MEV3" s="66"/>
      <c r="MEW3" s="66"/>
      <c r="MEX3" s="66"/>
      <c r="MEY3" s="66"/>
      <c r="MEZ3" s="66"/>
      <c r="MFA3" s="66"/>
      <c r="MFB3" s="66"/>
      <c r="MFC3" s="66"/>
      <c r="MFD3" s="66"/>
      <c r="MFE3" s="66"/>
      <c r="MFF3" s="66"/>
      <c r="MFG3" s="66"/>
      <c r="MFH3" s="66"/>
      <c r="MFI3" s="66"/>
      <c r="MFJ3" s="66"/>
      <c r="MFK3" s="66"/>
      <c r="MFL3" s="66"/>
      <c r="MFM3" s="66"/>
      <c r="MFN3" s="66"/>
      <c r="MFO3" s="66"/>
      <c r="MFP3" s="66"/>
      <c r="MFQ3" s="66"/>
      <c r="MFR3" s="66"/>
      <c r="MFS3" s="66"/>
      <c r="MFT3" s="66"/>
      <c r="MFU3" s="66"/>
      <c r="MFV3" s="66"/>
      <c r="MFW3" s="66"/>
      <c r="MFX3" s="66"/>
      <c r="MFY3" s="66"/>
      <c r="MFZ3" s="66"/>
      <c r="MGA3" s="66"/>
      <c r="MGB3" s="66"/>
      <c r="MGC3" s="66"/>
      <c r="MGD3" s="66"/>
      <c r="MGE3" s="66"/>
      <c r="MGF3" s="66"/>
      <c r="MGG3" s="66"/>
      <c r="MGH3" s="66"/>
      <c r="MGI3" s="66"/>
      <c r="MGJ3" s="66"/>
      <c r="MGK3" s="66"/>
      <c r="MGL3" s="66"/>
      <c r="MGM3" s="66"/>
      <c r="MGN3" s="66"/>
      <c r="MGO3" s="66"/>
      <c r="MGP3" s="66"/>
      <c r="MGQ3" s="66"/>
      <c r="MGR3" s="66"/>
      <c r="MGS3" s="66"/>
      <c r="MGT3" s="66"/>
      <c r="MGU3" s="66"/>
      <c r="MGV3" s="66"/>
      <c r="MGW3" s="66"/>
      <c r="MGX3" s="66"/>
      <c r="MGY3" s="66"/>
      <c r="MGZ3" s="66"/>
      <c r="MHA3" s="66"/>
      <c r="MHB3" s="66"/>
      <c r="MHC3" s="66"/>
      <c r="MHD3" s="66"/>
      <c r="MHE3" s="66"/>
      <c r="MHF3" s="66"/>
      <c r="MHG3" s="66"/>
      <c r="MHH3" s="66"/>
      <c r="MHI3" s="66"/>
      <c r="MHJ3" s="66"/>
      <c r="MHK3" s="66"/>
      <c r="MHL3" s="66"/>
      <c r="MHM3" s="66"/>
      <c r="MHN3" s="66"/>
      <c r="MHO3" s="66"/>
      <c r="MHP3" s="66"/>
      <c r="MHQ3" s="66"/>
      <c r="MHR3" s="66"/>
      <c r="MHS3" s="66"/>
      <c r="MHT3" s="66"/>
      <c r="MHU3" s="66"/>
      <c r="MHV3" s="66"/>
      <c r="MHW3" s="66"/>
      <c r="MHX3" s="66"/>
      <c r="MHY3" s="66"/>
      <c r="MHZ3" s="66"/>
      <c r="MIA3" s="66"/>
      <c r="MIB3" s="66"/>
      <c r="MIC3" s="66"/>
      <c r="MID3" s="66"/>
      <c r="MIE3" s="66"/>
      <c r="MIF3" s="66"/>
      <c r="MIG3" s="66"/>
      <c r="MIH3" s="66"/>
      <c r="MII3" s="66"/>
      <c r="MIJ3" s="66"/>
      <c r="MIK3" s="66"/>
      <c r="MIL3" s="66"/>
      <c r="MIM3" s="66"/>
      <c r="MIN3" s="66"/>
      <c r="MIO3" s="66"/>
      <c r="MIP3" s="66"/>
      <c r="MIQ3" s="66"/>
      <c r="MIR3" s="66"/>
      <c r="MIS3" s="66"/>
      <c r="MIT3" s="66"/>
      <c r="MIU3" s="66"/>
      <c r="MIV3" s="66"/>
      <c r="MIW3" s="66"/>
      <c r="MIX3" s="66"/>
      <c r="MIY3" s="66"/>
      <c r="MIZ3" s="66"/>
      <c r="MJA3" s="66"/>
      <c r="MJB3" s="66"/>
      <c r="MJC3" s="66"/>
      <c r="MJD3" s="66"/>
      <c r="MJE3" s="66"/>
      <c r="MJF3" s="66"/>
      <c r="MJG3" s="66"/>
      <c r="MJH3" s="66"/>
      <c r="MJI3" s="66"/>
      <c r="MJJ3" s="66"/>
      <c r="MJK3" s="66"/>
      <c r="MJL3" s="66"/>
      <c r="MJM3" s="66"/>
      <c r="MJN3" s="66"/>
      <c r="MJO3" s="66"/>
      <c r="MJP3" s="66"/>
      <c r="MJQ3" s="66"/>
      <c r="MJR3" s="66"/>
      <c r="MJS3" s="66"/>
      <c r="MJT3" s="66"/>
      <c r="MJU3" s="66"/>
      <c r="MJV3" s="66"/>
      <c r="MJW3" s="66"/>
      <c r="MJX3" s="66"/>
      <c r="MJY3" s="66"/>
      <c r="MJZ3" s="66"/>
      <c r="MKA3" s="66"/>
      <c r="MKB3" s="66"/>
      <c r="MKC3" s="66"/>
      <c r="MKD3" s="66"/>
      <c r="MKE3" s="66"/>
      <c r="MKF3" s="66"/>
      <c r="MKG3" s="66"/>
      <c r="MKH3" s="66"/>
      <c r="MKI3" s="66"/>
      <c r="MKJ3" s="66"/>
      <c r="MKK3" s="66"/>
      <c r="MKL3" s="66"/>
      <c r="MKM3" s="66"/>
      <c r="MKN3" s="66"/>
      <c r="MKO3" s="66"/>
      <c r="MKP3" s="66"/>
      <c r="MKQ3" s="66"/>
      <c r="MKR3" s="66"/>
      <c r="MKS3" s="66"/>
      <c r="MKT3" s="66"/>
      <c r="MKU3" s="66"/>
      <c r="MKV3" s="66"/>
      <c r="MKW3" s="66"/>
      <c r="MKX3" s="66"/>
      <c r="MKY3" s="66"/>
      <c r="MKZ3" s="66"/>
      <c r="MLA3" s="66"/>
      <c r="MLB3" s="66"/>
      <c r="MLC3" s="66"/>
      <c r="MLD3" s="66"/>
      <c r="MLE3" s="66"/>
      <c r="MLF3" s="66"/>
      <c r="MLG3" s="66"/>
      <c r="MLH3" s="66"/>
      <c r="MLI3" s="66"/>
      <c r="MLJ3" s="66"/>
      <c r="MLK3" s="66"/>
      <c r="MLL3" s="66"/>
      <c r="MLM3" s="66"/>
      <c r="MLN3" s="66"/>
      <c r="MLO3" s="66"/>
      <c r="MLP3" s="66"/>
      <c r="MLQ3" s="66"/>
      <c r="MLR3" s="66"/>
      <c r="MLS3" s="66"/>
      <c r="MLT3" s="66"/>
      <c r="MLU3" s="66"/>
      <c r="MLV3" s="66"/>
      <c r="MLW3" s="66"/>
      <c r="MLX3" s="66"/>
      <c r="MLY3" s="66"/>
      <c r="MLZ3" s="66"/>
      <c r="MMA3" s="66"/>
      <c r="MMB3" s="66"/>
      <c r="MMC3" s="66"/>
      <c r="MMD3" s="66"/>
      <c r="MME3" s="66"/>
      <c r="MMF3" s="66"/>
      <c r="MMG3" s="66"/>
      <c r="MMH3" s="66"/>
      <c r="MMI3" s="66"/>
      <c r="MMJ3" s="66"/>
      <c r="MMK3" s="66"/>
      <c r="MML3" s="66"/>
      <c r="MMM3" s="66"/>
      <c r="MMN3" s="66"/>
      <c r="MMO3" s="66"/>
      <c r="MMP3" s="66"/>
      <c r="MMQ3" s="66"/>
      <c r="MMR3" s="66"/>
      <c r="MMS3" s="66"/>
      <c r="MMT3" s="66"/>
      <c r="MMU3" s="66"/>
      <c r="MMV3" s="66"/>
      <c r="MMW3" s="66"/>
      <c r="MMX3" s="66"/>
      <c r="MMY3" s="66"/>
      <c r="MMZ3" s="66"/>
      <c r="MNA3" s="66"/>
      <c r="MNB3" s="66"/>
      <c r="MNC3" s="66"/>
      <c r="MND3" s="66"/>
      <c r="MNE3" s="66"/>
      <c r="MNF3" s="66"/>
      <c r="MNG3" s="66"/>
      <c r="MNH3" s="66"/>
      <c r="MNI3" s="66"/>
      <c r="MNJ3" s="66"/>
      <c r="MNK3" s="66"/>
      <c r="MNL3" s="66"/>
      <c r="MNM3" s="66"/>
      <c r="MNN3" s="66"/>
      <c r="MNO3" s="66"/>
      <c r="MNP3" s="66"/>
      <c r="MNQ3" s="66"/>
      <c r="MNR3" s="66"/>
      <c r="MNS3" s="66"/>
      <c r="MNT3" s="66"/>
      <c r="MNU3" s="66"/>
      <c r="MNV3" s="66"/>
      <c r="MNW3" s="66"/>
      <c r="MNX3" s="66"/>
      <c r="MNY3" s="66"/>
      <c r="MNZ3" s="66"/>
      <c r="MOA3" s="66"/>
      <c r="MOB3" s="66"/>
      <c r="MOC3" s="66"/>
      <c r="MOD3" s="66"/>
      <c r="MOE3" s="66"/>
      <c r="MOF3" s="66"/>
      <c r="MOG3" s="66"/>
      <c r="MOH3" s="66"/>
      <c r="MOI3" s="66"/>
      <c r="MOJ3" s="66"/>
      <c r="MOK3" s="66"/>
      <c r="MOL3" s="66"/>
      <c r="MOM3" s="66"/>
      <c r="MON3" s="66"/>
      <c r="MOO3" s="66"/>
      <c r="MOP3" s="66"/>
      <c r="MOQ3" s="66"/>
      <c r="MOR3" s="66"/>
      <c r="MOS3" s="66"/>
      <c r="MOT3" s="66"/>
      <c r="MOU3" s="66"/>
      <c r="MOV3" s="66"/>
      <c r="MOW3" s="66"/>
      <c r="MOX3" s="66"/>
      <c r="MOY3" s="66"/>
      <c r="MOZ3" s="66"/>
      <c r="MPA3" s="66"/>
      <c r="MPB3" s="66"/>
      <c r="MPC3" s="66"/>
      <c r="MPD3" s="66"/>
      <c r="MPE3" s="66"/>
      <c r="MPF3" s="66"/>
      <c r="MPG3" s="66"/>
      <c r="MPH3" s="66"/>
      <c r="MPI3" s="66"/>
      <c r="MPJ3" s="66"/>
      <c r="MPK3" s="66"/>
      <c r="MPL3" s="66"/>
      <c r="MPM3" s="66"/>
      <c r="MPN3" s="66"/>
      <c r="MPO3" s="66"/>
      <c r="MPP3" s="66"/>
      <c r="MPQ3" s="66"/>
      <c r="MPR3" s="66"/>
      <c r="MPS3" s="66"/>
      <c r="MPT3" s="66"/>
      <c r="MPU3" s="66"/>
      <c r="MPV3" s="66"/>
      <c r="MPW3" s="66"/>
      <c r="MPX3" s="66"/>
      <c r="MPY3" s="66"/>
      <c r="MPZ3" s="66"/>
      <c r="MQA3" s="66"/>
      <c r="MQB3" s="66"/>
      <c r="MQC3" s="66"/>
      <c r="MQD3" s="66"/>
      <c r="MQE3" s="66"/>
      <c r="MQF3" s="66"/>
      <c r="MQG3" s="66"/>
      <c r="MQH3" s="66"/>
      <c r="MQI3" s="66"/>
      <c r="MQJ3" s="66"/>
      <c r="MQK3" s="66"/>
      <c r="MQL3" s="66"/>
      <c r="MQM3" s="66"/>
      <c r="MQN3" s="66"/>
      <c r="MQO3" s="66"/>
      <c r="MQP3" s="66"/>
      <c r="MQQ3" s="66"/>
      <c r="MQR3" s="66"/>
      <c r="MQS3" s="66"/>
      <c r="MQT3" s="66"/>
      <c r="MQU3" s="66"/>
      <c r="MQV3" s="66"/>
      <c r="MQW3" s="66"/>
      <c r="MQX3" s="66"/>
      <c r="MQY3" s="66"/>
      <c r="MQZ3" s="66"/>
      <c r="MRA3" s="66"/>
      <c r="MRB3" s="66"/>
      <c r="MRC3" s="66"/>
      <c r="MRD3" s="66"/>
      <c r="MRE3" s="66"/>
      <c r="MRF3" s="66"/>
      <c r="MRG3" s="66"/>
      <c r="MRH3" s="66"/>
      <c r="MRI3" s="66"/>
      <c r="MRJ3" s="66"/>
      <c r="MRK3" s="66"/>
      <c r="MRL3" s="66"/>
      <c r="MRM3" s="66"/>
      <c r="MRN3" s="66"/>
      <c r="MRO3" s="66"/>
      <c r="MRP3" s="66"/>
      <c r="MRQ3" s="66"/>
      <c r="MRR3" s="66"/>
      <c r="MRS3" s="66"/>
      <c r="MRT3" s="66"/>
      <c r="MRU3" s="66"/>
      <c r="MRV3" s="66"/>
      <c r="MRW3" s="66"/>
      <c r="MRX3" s="66"/>
      <c r="MRY3" s="66"/>
      <c r="MRZ3" s="66"/>
      <c r="MSA3" s="66"/>
      <c r="MSB3" s="66"/>
      <c r="MSC3" s="66"/>
      <c r="MSD3" s="66"/>
      <c r="MSE3" s="66"/>
      <c r="MSF3" s="66"/>
      <c r="MSG3" s="66"/>
      <c r="MSH3" s="66"/>
      <c r="MSI3" s="66"/>
      <c r="MSJ3" s="66"/>
      <c r="MSK3" s="66"/>
      <c r="MSL3" s="66"/>
      <c r="MSM3" s="66"/>
      <c r="MSN3" s="66"/>
      <c r="MSO3" s="66"/>
      <c r="MSP3" s="66"/>
      <c r="MSQ3" s="66"/>
      <c r="MSR3" s="66"/>
      <c r="MSS3" s="66"/>
      <c r="MST3" s="66"/>
      <c r="MSU3" s="66"/>
      <c r="MSV3" s="66"/>
      <c r="MSW3" s="66"/>
      <c r="MSX3" s="66"/>
      <c r="MSY3" s="66"/>
      <c r="MSZ3" s="66"/>
      <c r="MTA3" s="66"/>
      <c r="MTB3" s="66"/>
      <c r="MTC3" s="66"/>
      <c r="MTD3" s="66"/>
      <c r="MTE3" s="66"/>
      <c r="MTF3" s="66"/>
      <c r="MTG3" s="66"/>
      <c r="MTH3" s="66"/>
      <c r="MTI3" s="66"/>
      <c r="MTJ3" s="66"/>
      <c r="MTK3" s="66"/>
      <c r="MTL3" s="66"/>
      <c r="MTM3" s="66"/>
      <c r="MTN3" s="66"/>
      <c r="MTO3" s="66"/>
      <c r="MTP3" s="66"/>
      <c r="MTQ3" s="66"/>
      <c r="MTR3" s="66"/>
      <c r="MTS3" s="66"/>
      <c r="MTT3" s="66"/>
      <c r="MTU3" s="66"/>
      <c r="MTV3" s="66"/>
      <c r="MTW3" s="66"/>
      <c r="MTX3" s="66"/>
      <c r="MTY3" s="66"/>
      <c r="MTZ3" s="66"/>
      <c r="MUA3" s="66"/>
      <c r="MUB3" s="66"/>
      <c r="MUC3" s="66"/>
      <c r="MUD3" s="66"/>
      <c r="MUE3" s="66"/>
      <c r="MUF3" s="66"/>
      <c r="MUG3" s="66"/>
      <c r="MUH3" s="66"/>
      <c r="MUI3" s="66"/>
      <c r="MUJ3" s="66"/>
      <c r="MUK3" s="66"/>
      <c r="MUL3" s="66"/>
      <c r="MUM3" s="66"/>
      <c r="MUN3" s="66"/>
      <c r="MUO3" s="66"/>
      <c r="MUP3" s="66"/>
      <c r="MUQ3" s="66"/>
      <c r="MUR3" s="66"/>
      <c r="MUS3" s="66"/>
      <c r="MUT3" s="66"/>
      <c r="MUU3" s="66"/>
      <c r="MUV3" s="66"/>
      <c r="MUW3" s="66"/>
      <c r="MUX3" s="66"/>
      <c r="MUY3" s="66"/>
      <c r="MUZ3" s="66"/>
      <c r="MVA3" s="66"/>
      <c r="MVB3" s="66"/>
      <c r="MVC3" s="66"/>
      <c r="MVD3" s="66"/>
      <c r="MVE3" s="66"/>
      <c r="MVF3" s="66"/>
      <c r="MVG3" s="66"/>
      <c r="MVH3" s="66"/>
      <c r="MVI3" s="66"/>
      <c r="MVJ3" s="66"/>
      <c r="MVK3" s="66"/>
      <c r="MVL3" s="66"/>
      <c r="MVM3" s="66"/>
      <c r="MVN3" s="66"/>
      <c r="MVO3" s="66"/>
      <c r="MVP3" s="66"/>
      <c r="MVQ3" s="66"/>
      <c r="MVR3" s="66"/>
      <c r="MVS3" s="66"/>
      <c r="MVT3" s="66"/>
      <c r="MVU3" s="66"/>
      <c r="MVV3" s="66"/>
      <c r="MVW3" s="66"/>
      <c r="MVX3" s="66"/>
      <c r="MVY3" s="66"/>
      <c r="MVZ3" s="66"/>
      <c r="MWA3" s="66"/>
      <c r="MWB3" s="66"/>
      <c r="MWC3" s="66"/>
      <c r="MWD3" s="66"/>
      <c r="MWE3" s="66"/>
      <c r="MWF3" s="66"/>
      <c r="MWG3" s="66"/>
      <c r="MWH3" s="66"/>
      <c r="MWI3" s="66"/>
      <c r="MWJ3" s="66"/>
      <c r="MWK3" s="66"/>
      <c r="MWL3" s="66"/>
      <c r="MWM3" s="66"/>
      <c r="MWN3" s="66"/>
      <c r="MWO3" s="66"/>
      <c r="MWP3" s="66"/>
      <c r="MWQ3" s="66"/>
      <c r="MWR3" s="66"/>
      <c r="MWS3" s="66"/>
      <c r="MWT3" s="66"/>
      <c r="MWU3" s="66"/>
      <c r="MWV3" s="66"/>
      <c r="MWW3" s="66"/>
      <c r="MWX3" s="66"/>
      <c r="MWY3" s="66"/>
      <c r="MWZ3" s="66"/>
      <c r="MXA3" s="66"/>
      <c r="MXB3" s="66"/>
      <c r="MXC3" s="66"/>
      <c r="MXD3" s="66"/>
      <c r="MXE3" s="66"/>
      <c r="MXF3" s="66"/>
      <c r="MXG3" s="66"/>
      <c r="MXH3" s="66"/>
      <c r="MXI3" s="66"/>
      <c r="MXJ3" s="66"/>
      <c r="MXK3" s="66"/>
      <c r="MXL3" s="66"/>
      <c r="MXM3" s="66"/>
      <c r="MXN3" s="66"/>
      <c r="MXO3" s="66"/>
      <c r="MXP3" s="66"/>
      <c r="MXQ3" s="66"/>
      <c r="MXR3" s="66"/>
      <c r="MXS3" s="66"/>
      <c r="MXT3" s="66"/>
      <c r="MXU3" s="66"/>
      <c r="MXV3" s="66"/>
      <c r="MXW3" s="66"/>
      <c r="MXX3" s="66"/>
      <c r="MXY3" s="66"/>
      <c r="MXZ3" s="66"/>
      <c r="MYA3" s="66"/>
      <c r="MYB3" s="66"/>
      <c r="MYC3" s="66"/>
      <c r="MYD3" s="66"/>
      <c r="MYE3" s="66"/>
      <c r="MYF3" s="66"/>
      <c r="MYG3" s="66"/>
      <c r="MYH3" s="66"/>
      <c r="MYI3" s="66"/>
      <c r="MYJ3" s="66"/>
      <c r="MYK3" s="66"/>
      <c r="MYL3" s="66"/>
      <c r="MYM3" s="66"/>
      <c r="MYN3" s="66"/>
      <c r="MYO3" s="66"/>
      <c r="MYP3" s="66"/>
      <c r="MYQ3" s="66"/>
      <c r="MYR3" s="66"/>
      <c r="MYS3" s="66"/>
      <c r="MYT3" s="66"/>
      <c r="MYU3" s="66"/>
      <c r="MYV3" s="66"/>
      <c r="MYW3" s="66"/>
      <c r="MYX3" s="66"/>
      <c r="MYY3" s="66"/>
      <c r="MYZ3" s="66"/>
      <c r="MZA3" s="66"/>
      <c r="MZB3" s="66"/>
      <c r="MZC3" s="66"/>
      <c r="MZD3" s="66"/>
      <c r="MZE3" s="66"/>
      <c r="MZF3" s="66"/>
      <c r="MZG3" s="66"/>
      <c r="MZH3" s="66"/>
      <c r="MZI3" s="66"/>
      <c r="MZJ3" s="66"/>
      <c r="MZK3" s="66"/>
      <c r="MZL3" s="66"/>
      <c r="MZM3" s="66"/>
      <c r="MZN3" s="66"/>
      <c r="MZO3" s="66"/>
      <c r="MZP3" s="66"/>
      <c r="MZQ3" s="66"/>
      <c r="MZR3" s="66"/>
      <c r="MZS3" s="66"/>
      <c r="MZT3" s="66"/>
      <c r="MZU3" s="66"/>
      <c r="MZV3" s="66"/>
      <c r="MZW3" s="66"/>
      <c r="MZX3" s="66"/>
      <c r="MZY3" s="66"/>
      <c r="MZZ3" s="66"/>
      <c r="NAA3" s="66"/>
      <c r="NAB3" s="66"/>
      <c r="NAC3" s="66"/>
      <c r="NAD3" s="66"/>
      <c r="NAE3" s="66"/>
      <c r="NAF3" s="66"/>
      <c r="NAG3" s="66"/>
      <c r="NAH3" s="66"/>
      <c r="NAI3" s="66"/>
      <c r="NAJ3" s="66"/>
      <c r="NAK3" s="66"/>
      <c r="NAL3" s="66"/>
      <c r="NAM3" s="66"/>
      <c r="NAN3" s="66"/>
      <c r="NAO3" s="66"/>
      <c r="NAP3" s="66"/>
      <c r="NAQ3" s="66"/>
      <c r="NAR3" s="66"/>
      <c r="NAS3" s="66"/>
      <c r="NAT3" s="66"/>
      <c r="NAU3" s="66"/>
      <c r="NAV3" s="66"/>
      <c r="NAW3" s="66"/>
      <c r="NAX3" s="66"/>
      <c r="NAY3" s="66"/>
      <c r="NAZ3" s="66"/>
      <c r="NBA3" s="66"/>
      <c r="NBB3" s="66"/>
      <c r="NBC3" s="66"/>
      <c r="NBD3" s="66"/>
      <c r="NBE3" s="66"/>
      <c r="NBF3" s="66"/>
      <c r="NBG3" s="66"/>
      <c r="NBH3" s="66"/>
      <c r="NBI3" s="66"/>
      <c r="NBJ3" s="66"/>
      <c r="NBK3" s="66"/>
      <c r="NBL3" s="66"/>
      <c r="NBM3" s="66"/>
      <c r="NBN3" s="66"/>
      <c r="NBO3" s="66"/>
      <c r="NBP3" s="66"/>
      <c r="NBQ3" s="66"/>
      <c r="NBR3" s="66"/>
      <c r="NBS3" s="66"/>
      <c r="NBT3" s="66"/>
      <c r="NBU3" s="66"/>
      <c r="NBV3" s="66"/>
      <c r="NBW3" s="66"/>
      <c r="NBX3" s="66"/>
      <c r="NBY3" s="66"/>
      <c r="NBZ3" s="66"/>
      <c r="NCA3" s="66"/>
      <c r="NCB3" s="66"/>
      <c r="NCC3" s="66"/>
      <c r="NCD3" s="66"/>
      <c r="NCE3" s="66"/>
      <c r="NCF3" s="66"/>
      <c r="NCG3" s="66"/>
      <c r="NCH3" s="66"/>
      <c r="NCI3" s="66"/>
      <c r="NCJ3" s="66"/>
      <c r="NCK3" s="66"/>
      <c r="NCL3" s="66"/>
      <c r="NCM3" s="66"/>
      <c r="NCN3" s="66"/>
      <c r="NCO3" s="66"/>
      <c r="NCP3" s="66"/>
      <c r="NCQ3" s="66"/>
      <c r="NCR3" s="66"/>
      <c r="NCS3" s="66"/>
      <c r="NCT3" s="66"/>
      <c r="NCU3" s="66"/>
      <c r="NCV3" s="66"/>
      <c r="NCW3" s="66"/>
      <c r="NCX3" s="66"/>
      <c r="NCY3" s="66"/>
      <c r="NCZ3" s="66"/>
      <c r="NDA3" s="66"/>
      <c r="NDB3" s="66"/>
      <c r="NDC3" s="66"/>
      <c r="NDD3" s="66"/>
      <c r="NDE3" s="66"/>
      <c r="NDF3" s="66"/>
      <c r="NDG3" s="66"/>
      <c r="NDH3" s="66"/>
      <c r="NDI3" s="66"/>
      <c r="NDJ3" s="66"/>
      <c r="NDK3" s="66"/>
      <c r="NDL3" s="66"/>
      <c r="NDM3" s="66"/>
      <c r="NDN3" s="66"/>
      <c r="NDO3" s="66"/>
      <c r="NDP3" s="66"/>
      <c r="NDQ3" s="66"/>
      <c r="NDR3" s="66"/>
      <c r="NDS3" s="66"/>
      <c r="NDT3" s="66"/>
      <c r="NDU3" s="66"/>
      <c r="NDV3" s="66"/>
      <c r="NDW3" s="66"/>
      <c r="NDX3" s="66"/>
      <c r="NDY3" s="66"/>
      <c r="NDZ3" s="66"/>
      <c r="NEA3" s="66"/>
      <c r="NEB3" s="66"/>
      <c r="NEC3" s="66"/>
      <c r="NED3" s="66"/>
      <c r="NEE3" s="66"/>
      <c r="NEF3" s="66"/>
      <c r="NEG3" s="66"/>
      <c r="NEH3" s="66"/>
      <c r="NEI3" s="66"/>
      <c r="NEJ3" s="66"/>
      <c r="NEK3" s="66"/>
      <c r="NEL3" s="66"/>
      <c r="NEM3" s="66"/>
      <c r="NEN3" s="66"/>
      <c r="NEO3" s="66"/>
      <c r="NEP3" s="66"/>
      <c r="NEQ3" s="66"/>
      <c r="NER3" s="66"/>
      <c r="NES3" s="66"/>
      <c r="NET3" s="66"/>
      <c r="NEU3" s="66"/>
      <c r="NEV3" s="66"/>
      <c r="NEW3" s="66"/>
      <c r="NEX3" s="66"/>
      <c r="NEY3" s="66"/>
      <c r="NEZ3" s="66"/>
      <c r="NFA3" s="66"/>
      <c r="NFB3" s="66"/>
      <c r="NFC3" s="66"/>
      <c r="NFD3" s="66"/>
      <c r="NFE3" s="66"/>
      <c r="NFF3" s="66"/>
      <c r="NFG3" s="66"/>
      <c r="NFH3" s="66"/>
      <c r="NFI3" s="66"/>
      <c r="NFJ3" s="66"/>
      <c r="NFK3" s="66"/>
      <c r="NFL3" s="66"/>
      <c r="NFM3" s="66"/>
      <c r="NFN3" s="66"/>
      <c r="NFO3" s="66"/>
      <c r="NFP3" s="66"/>
      <c r="NFQ3" s="66"/>
      <c r="NFR3" s="66"/>
      <c r="NFS3" s="66"/>
      <c r="NFT3" s="66"/>
      <c r="NFU3" s="66"/>
      <c r="NFV3" s="66"/>
      <c r="NFW3" s="66"/>
      <c r="NFX3" s="66"/>
      <c r="NFY3" s="66"/>
      <c r="NFZ3" s="66"/>
      <c r="NGA3" s="66"/>
      <c r="NGB3" s="66"/>
      <c r="NGC3" s="66"/>
      <c r="NGD3" s="66"/>
      <c r="NGE3" s="66"/>
      <c r="NGF3" s="66"/>
      <c r="NGG3" s="66"/>
      <c r="NGH3" s="66"/>
      <c r="NGI3" s="66"/>
      <c r="NGJ3" s="66"/>
      <c r="NGK3" s="66"/>
      <c r="NGL3" s="66"/>
      <c r="NGM3" s="66"/>
      <c r="NGN3" s="66"/>
      <c r="NGO3" s="66"/>
      <c r="NGP3" s="66"/>
      <c r="NGQ3" s="66"/>
      <c r="NGR3" s="66"/>
      <c r="NGS3" s="66"/>
      <c r="NGT3" s="66"/>
      <c r="NGU3" s="66"/>
      <c r="NGV3" s="66"/>
      <c r="NGW3" s="66"/>
      <c r="NGX3" s="66"/>
      <c r="NGY3" s="66"/>
      <c r="NGZ3" s="66"/>
      <c r="NHA3" s="66"/>
      <c r="NHB3" s="66"/>
      <c r="NHC3" s="66"/>
      <c r="NHD3" s="66"/>
      <c r="NHE3" s="66"/>
      <c r="NHF3" s="66"/>
      <c r="NHG3" s="66"/>
      <c r="NHH3" s="66"/>
      <c r="NHI3" s="66"/>
      <c r="NHJ3" s="66"/>
      <c r="NHK3" s="66"/>
      <c r="NHL3" s="66"/>
      <c r="NHM3" s="66"/>
      <c r="NHN3" s="66"/>
      <c r="NHO3" s="66"/>
      <c r="NHP3" s="66"/>
      <c r="NHQ3" s="66"/>
      <c r="NHR3" s="66"/>
      <c r="NHS3" s="66"/>
      <c r="NHT3" s="66"/>
      <c r="NHU3" s="66"/>
      <c r="NHV3" s="66"/>
      <c r="NHW3" s="66"/>
      <c r="NHX3" s="66"/>
      <c r="NHY3" s="66"/>
      <c r="NHZ3" s="66"/>
      <c r="NIA3" s="66"/>
      <c r="NIB3" s="66"/>
      <c r="NIC3" s="66"/>
      <c r="NID3" s="66"/>
      <c r="NIE3" s="66"/>
      <c r="NIF3" s="66"/>
      <c r="NIG3" s="66"/>
      <c r="NIH3" s="66"/>
      <c r="NII3" s="66"/>
      <c r="NIJ3" s="66"/>
      <c r="NIK3" s="66"/>
      <c r="NIL3" s="66"/>
      <c r="NIM3" s="66"/>
      <c r="NIN3" s="66"/>
      <c r="NIO3" s="66"/>
      <c r="NIP3" s="66"/>
      <c r="NIQ3" s="66"/>
      <c r="NIR3" s="66"/>
      <c r="NIS3" s="66"/>
      <c r="NIT3" s="66"/>
      <c r="NIU3" s="66"/>
      <c r="NIV3" s="66"/>
      <c r="NIW3" s="66"/>
      <c r="NIX3" s="66"/>
      <c r="NIY3" s="66"/>
      <c r="NIZ3" s="66"/>
      <c r="NJA3" s="66"/>
      <c r="NJB3" s="66"/>
      <c r="NJC3" s="66"/>
      <c r="NJD3" s="66"/>
      <c r="NJE3" s="66"/>
      <c r="NJF3" s="66"/>
      <c r="NJG3" s="66"/>
      <c r="NJH3" s="66"/>
      <c r="NJI3" s="66"/>
      <c r="NJJ3" s="66"/>
      <c r="NJK3" s="66"/>
      <c r="NJL3" s="66"/>
      <c r="NJM3" s="66"/>
      <c r="NJN3" s="66"/>
      <c r="NJO3" s="66"/>
      <c r="NJP3" s="66"/>
      <c r="NJQ3" s="66"/>
      <c r="NJR3" s="66"/>
      <c r="NJS3" s="66"/>
      <c r="NJT3" s="66"/>
      <c r="NJU3" s="66"/>
      <c r="NJV3" s="66"/>
      <c r="NJW3" s="66"/>
      <c r="NJX3" s="66"/>
      <c r="NJY3" s="66"/>
      <c r="NJZ3" s="66"/>
      <c r="NKA3" s="66"/>
      <c r="NKB3" s="66"/>
      <c r="NKC3" s="66"/>
      <c r="NKD3" s="66"/>
      <c r="NKE3" s="66"/>
      <c r="NKF3" s="66"/>
      <c r="NKG3" s="66"/>
      <c r="NKH3" s="66"/>
      <c r="NKI3" s="66"/>
      <c r="NKJ3" s="66"/>
      <c r="NKK3" s="66"/>
      <c r="NKL3" s="66"/>
      <c r="NKM3" s="66"/>
      <c r="NKN3" s="66"/>
      <c r="NKO3" s="66"/>
      <c r="NKP3" s="66"/>
      <c r="NKQ3" s="66"/>
      <c r="NKR3" s="66"/>
      <c r="NKS3" s="66"/>
      <c r="NKT3" s="66"/>
      <c r="NKU3" s="66"/>
      <c r="NKV3" s="66"/>
      <c r="NKW3" s="66"/>
      <c r="NKX3" s="66"/>
      <c r="NKY3" s="66"/>
      <c r="NKZ3" s="66"/>
      <c r="NLA3" s="66"/>
      <c r="NLB3" s="66"/>
      <c r="NLC3" s="66"/>
      <c r="NLD3" s="66"/>
      <c r="NLE3" s="66"/>
      <c r="NLF3" s="66"/>
      <c r="NLG3" s="66"/>
      <c r="NLH3" s="66"/>
      <c r="NLI3" s="66"/>
      <c r="NLJ3" s="66"/>
      <c r="NLK3" s="66"/>
      <c r="NLL3" s="66"/>
      <c r="NLM3" s="66"/>
      <c r="NLN3" s="66"/>
      <c r="NLO3" s="66"/>
      <c r="NLP3" s="66"/>
      <c r="NLQ3" s="66"/>
      <c r="NLR3" s="66"/>
      <c r="NLS3" s="66"/>
      <c r="NLT3" s="66"/>
      <c r="NLU3" s="66"/>
      <c r="NLV3" s="66"/>
      <c r="NLW3" s="66"/>
      <c r="NLX3" s="66"/>
      <c r="NLY3" s="66"/>
      <c r="NLZ3" s="66"/>
      <c r="NMA3" s="66"/>
      <c r="NMB3" s="66"/>
      <c r="NMC3" s="66"/>
      <c r="NMD3" s="66"/>
      <c r="NME3" s="66"/>
      <c r="NMF3" s="66"/>
      <c r="NMG3" s="66"/>
      <c r="NMH3" s="66"/>
      <c r="NMI3" s="66"/>
      <c r="NMJ3" s="66"/>
      <c r="NMK3" s="66"/>
      <c r="NML3" s="66"/>
      <c r="NMM3" s="66"/>
      <c r="NMN3" s="66"/>
      <c r="NMO3" s="66"/>
      <c r="NMP3" s="66"/>
      <c r="NMQ3" s="66"/>
      <c r="NMR3" s="66"/>
      <c r="NMS3" s="66"/>
      <c r="NMT3" s="66"/>
      <c r="NMU3" s="66"/>
      <c r="NMV3" s="66"/>
      <c r="NMW3" s="66"/>
      <c r="NMX3" s="66"/>
      <c r="NMY3" s="66"/>
      <c r="NMZ3" s="66"/>
      <c r="NNA3" s="66"/>
      <c r="NNB3" s="66"/>
      <c r="NNC3" s="66"/>
      <c r="NND3" s="66"/>
      <c r="NNE3" s="66"/>
      <c r="NNF3" s="66"/>
      <c r="NNG3" s="66"/>
      <c r="NNH3" s="66"/>
      <c r="NNI3" s="66"/>
      <c r="NNJ3" s="66"/>
      <c r="NNK3" s="66"/>
      <c r="NNL3" s="66"/>
      <c r="NNM3" s="66"/>
      <c r="NNN3" s="66"/>
      <c r="NNO3" s="66"/>
      <c r="NNP3" s="66"/>
      <c r="NNQ3" s="66"/>
      <c r="NNR3" s="66"/>
      <c r="NNS3" s="66"/>
      <c r="NNT3" s="66"/>
      <c r="NNU3" s="66"/>
      <c r="NNV3" s="66"/>
      <c r="NNW3" s="66"/>
      <c r="NNX3" s="66"/>
      <c r="NNY3" s="66"/>
      <c r="NNZ3" s="66"/>
      <c r="NOA3" s="66"/>
      <c r="NOB3" s="66"/>
      <c r="NOC3" s="66"/>
      <c r="NOD3" s="66"/>
      <c r="NOE3" s="66"/>
      <c r="NOF3" s="66"/>
      <c r="NOG3" s="66"/>
      <c r="NOH3" s="66"/>
      <c r="NOI3" s="66"/>
      <c r="NOJ3" s="66"/>
      <c r="NOK3" s="66"/>
      <c r="NOL3" s="66"/>
      <c r="NOM3" s="66"/>
      <c r="NON3" s="66"/>
      <c r="NOO3" s="66"/>
      <c r="NOP3" s="66"/>
      <c r="NOQ3" s="66"/>
      <c r="NOR3" s="66"/>
      <c r="NOS3" s="66"/>
      <c r="NOT3" s="66"/>
      <c r="NOU3" s="66"/>
      <c r="NOV3" s="66"/>
      <c r="NOW3" s="66"/>
      <c r="NOX3" s="66"/>
      <c r="NOY3" s="66"/>
      <c r="NOZ3" s="66"/>
      <c r="NPA3" s="66"/>
      <c r="NPB3" s="66"/>
      <c r="NPC3" s="66"/>
      <c r="NPD3" s="66"/>
      <c r="NPE3" s="66"/>
      <c r="NPF3" s="66"/>
      <c r="NPG3" s="66"/>
      <c r="NPH3" s="66"/>
      <c r="NPI3" s="66"/>
      <c r="NPJ3" s="66"/>
      <c r="NPK3" s="66"/>
      <c r="NPL3" s="66"/>
      <c r="NPM3" s="66"/>
      <c r="NPN3" s="66"/>
      <c r="NPO3" s="66"/>
      <c r="NPP3" s="66"/>
      <c r="NPQ3" s="66"/>
      <c r="NPR3" s="66"/>
      <c r="NPS3" s="66"/>
      <c r="NPT3" s="66"/>
      <c r="NPU3" s="66"/>
      <c r="NPV3" s="66"/>
      <c r="NPW3" s="66"/>
      <c r="NPX3" s="66"/>
      <c r="NPY3" s="66"/>
      <c r="NPZ3" s="66"/>
      <c r="NQA3" s="66"/>
      <c r="NQB3" s="66"/>
      <c r="NQC3" s="66"/>
      <c r="NQD3" s="66"/>
      <c r="NQE3" s="66"/>
      <c r="NQF3" s="66"/>
      <c r="NQG3" s="66"/>
      <c r="NQH3" s="66"/>
      <c r="NQI3" s="66"/>
      <c r="NQJ3" s="66"/>
      <c r="NQK3" s="66"/>
      <c r="NQL3" s="66"/>
      <c r="NQM3" s="66"/>
      <c r="NQN3" s="66"/>
      <c r="NQO3" s="66"/>
      <c r="NQP3" s="66"/>
      <c r="NQQ3" s="66"/>
      <c r="NQR3" s="66"/>
      <c r="NQS3" s="66"/>
      <c r="NQT3" s="66"/>
      <c r="NQU3" s="66"/>
      <c r="NQV3" s="66"/>
      <c r="NQW3" s="66"/>
      <c r="NQX3" s="66"/>
      <c r="NQY3" s="66"/>
      <c r="NQZ3" s="66"/>
      <c r="NRA3" s="66"/>
      <c r="NRB3" s="66"/>
      <c r="NRC3" s="66"/>
      <c r="NRD3" s="66"/>
      <c r="NRE3" s="66"/>
      <c r="NRF3" s="66"/>
      <c r="NRG3" s="66"/>
      <c r="NRH3" s="66"/>
      <c r="NRI3" s="66"/>
      <c r="NRJ3" s="66"/>
      <c r="NRK3" s="66"/>
      <c r="NRL3" s="66"/>
      <c r="NRM3" s="66"/>
      <c r="NRN3" s="66"/>
      <c r="NRO3" s="66"/>
      <c r="NRP3" s="66"/>
      <c r="NRQ3" s="66"/>
      <c r="NRR3" s="66"/>
      <c r="NRS3" s="66"/>
      <c r="NRT3" s="66"/>
      <c r="NRU3" s="66"/>
      <c r="NRV3" s="66"/>
      <c r="NRW3" s="66"/>
      <c r="NRX3" s="66"/>
      <c r="NRY3" s="66"/>
      <c r="NRZ3" s="66"/>
      <c r="NSA3" s="66"/>
      <c r="NSB3" s="66"/>
      <c r="NSC3" s="66"/>
      <c r="NSD3" s="66"/>
      <c r="NSE3" s="66"/>
      <c r="NSF3" s="66"/>
      <c r="NSG3" s="66"/>
      <c r="NSH3" s="66"/>
      <c r="NSI3" s="66"/>
      <c r="NSJ3" s="66"/>
      <c r="NSK3" s="66"/>
      <c r="NSL3" s="66"/>
      <c r="NSM3" s="66"/>
      <c r="NSN3" s="66"/>
      <c r="NSO3" s="66"/>
      <c r="NSP3" s="66"/>
      <c r="NSQ3" s="66"/>
      <c r="NSR3" s="66"/>
      <c r="NSS3" s="66"/>
      <c r="NST3" s="66"/>
      <c r="NSU3" s="66"/>
      <c r="NSV3" s="66"/>
      <c r="NSW3" s="66"/>
      <c r="NSX3" s="66"/>
      <c r="NSY3" s="66"/>
      <c r="NSZ3" s="66"/>
      <c r="NTA3" s="66"/>
      <c r="NTB3" s="66"/>
      <c r="NTC3" s="66"/>
      <c r="NTD3" s="66"/>
      <c r="NTE3" s="66"/>
      <c r="NTF3" s="66"/>
      <c r="NTG3" s="66"/>
      <c r="NTH3" s="66"/>
      <c r="NTI3" s="66"/>
      <c r="NTJ3" s="66"/>
      <c r="NTK3" s="66"/>
      <c r="NTL3" s="66"/>
      <c r="NTM3" s="66"/>
      <c r="NTN3" s="66"/>
      <c r="NTO3" s="66"/>
      <c r="NTP3" s="66"/>
      <c r="NTQ3" s="66"/>
      <c r="NTR3" s="66"/>
      <c r="NTS3" s="66"/>
      <c r="NTT3" s="66"/>
      <c r="NTU3" s="66"/>
      <c r="NTV3" s="66"/>
      <c r="NTW3" s="66"/>
      <c r="NTX3" s="66"/>
      <c r="NTY3" s="66"/>
      <c r="NTZ3" s="66"/>
      <c r="NUA3" s="66"/>
      <c r="NUB3" s="66"/>
      <c r="NUC3" s="66"/>
      <c r="NUD3" s="66"/>
      <c r="NUE3" s="66"/>
      <c r="NUF3" s="66"/>
      <c r="NUG3" s="66"/>
      <c r="NUH3" s="66"/>
      <c r="NUI3" s="66"/>
      <c r="NUJ3" s="66"/>
      <c r="NUK3" s="66"/>
      <c r="NUL3" s="66"/>
      <c r="NUM3" s="66"/>
      <c r="NUN3" s="66"/>
      <c r="NUO3" s="66"/>
      <c r="NUP3" s="66"/>
      <c r="NUQ3" s="66"/>
      <c r="NUR3" s="66"/>
      <c r="NUS3" s="66"/>
      <c r="NUT3" s="66"/>
      <c r="NUU3" s="66"/>
      <c r="NUV3" s="66"/>
      <c r="NUW3" s="66"/>
      <c r="NUX3" s="66"/>
      <c r="NUY3" s="66"/>
      <c r="NUZ3" s="66"/>
      <c r="NVA3" s="66"/>
      <c r="NVB3" s="66"/>
      <c r="NVC3" s="66"/>
      <c r="NVD3" s="66"/>
      <c r="NVE3" s="66"/>
      <c r="NVF3" s="66"/>
      <c r="NVG3" s="66"/>
      <c r="NVH3" s="66"/>
      <c r="NVI3" s="66"/>
      <c r="NVJ3" s="66"/>
      <c r="NVK3" s="66"/>
      <c r="NVL3" s="66"/>
      <c r="NVM3" s="66"/>
      <c r="NVN3" s="66"/>
      <c r="NVO3" s="66"/>
      <c r="NVP3" s="66"/>
      <c r="NVQ3" s="66"/>
      <c r="NVR3" s="66"/>
      <c r="NVS3" s="66"/>
      <c r="NVT3" s="66"/>
      <c r="NVU3" s="66"/>
      <c r="NVV3" s="66"/>
      <c r="NVW3" s="66"/>
      <c r="NVX3" s="66"/>
      <c r="NVY3" s="66"/>
      <c r="NVZ3" s="66"/>
      <c r="NWA3" s="66"/>
      <c r="NWB3" s="66"/>
      <c r="NWC3" s="66"/>
      <c r="NWD3" s="66"/>
      <c r="NWE3" s="66"/>
      <c r="NWF3" s="66"/>
      <c r="NWG3" s="66"/>
      <c r="NWH3" s="66"/>
      <c r="NWI3" s="66"/>
      <c r="NWJ3" s="66"/>
      <c r="NWK3" s="66"/>
      <c r="NWL3" s="66"/>
      <c r="NWM3" s="66"/>
      <c r="NWN3" s="66"/>
      <c r="NWO3" s="66"/>
      <c r="NWP3" s="66"/>
      <c r="NWQ3" s="66"/>
      <c r="NWR3" s="66"/>
      <c r="NWS3" s="66"/>
      <c r="NWT3" s="66"/>
      <c r="NWU3" s="66"/>
      <c r="NWV3" s="66"/>
      <c r="NWW3" s="66"/>
      <c r="NWX3" s="66"/>
      <c r="NWY3" s="66"/>
      <c r="NWZ3" s="66"/>
      <c r="NXA3" s="66"/>
      <c r="NXB3" s="66"/>
      <c r="NXC3" s="66"/>
      <c r="NXD3" s="66"/>
      <c r="NXE3" s="66"/>
      <c r="NXF3" s="66"/>
      <c r="NXG3" s="66"/>
      <c r="NXH3" s="66"/>
      <c r="NXI3" s="66"/>
      <c r="NXJ3" s="66"/>
      <c r="NXK3" s="66"/>
      <c r="NXL3" s="66"/>
      <c r="NXM3" s="66"/>
      <c r="NXN3" s="66"/>
      <c r="NXO3" s="66"/>
      <c r="NXP3" s="66"/>
      <c r="NXQ3" s="66"/>
      <c r="NXR3" s="66"/>
      <c r="NXS3" s="66"/>
      <c r="NXT3" s="66"/>
      <c r="NXU3" s="66"/>
      <c r="NXV3" s="66"/>
      <c r="NXW3" s="66"/>
      <c r="NXX3" s="66"/>
      <c r="NXY3" s="66"/>
      <c r="NXZ3" s="66"/>
      <c r="NYA3" s="66"/>
      <c r="NYB3" s="66"/>
      <c r="NYC3" s="66"/>
      <c r="NYD3" s="66"/>
      <c r="NYE3" s="66"/>
      <c r="NYF3" s="66"/>
      <c r="NYG3" s="66"/>
      <c r="NYH3" s="66"/>
      <c r="NYI3" s="66"/>
      <c r="NYJ3" s="66"/>
      <c r="NYK3" s="66"/>
      <c r="NYL3" s="66"/>
      <c r="NYM3" s="66"/>
      <c r="NYN3" s="66"/>
      <c r="NYO3" s="66"/>
      <c r="NYP3" s="66"/>
      <c r="NYQ3" s="66"/>
      <c r="NYR3" s="66"/>
      <c r="NYS3" s="66"/>
      <c r="NYT3" s="66"/>
      <c r="NYU3" s="66"/>
      <c r="NYV3" s="66"/>
      <c r="NYW3" s="66"/>
      <c r="NYX3" s="66"/>
      <c r="NYY3" s="66"/>
      <c r="NYZ3" s="66"/>
      <c r="NZA3" s="66"/>
      <c r="NZB3" s="66"/>
      <c r="NZC3" s="66"/>
      <c r="NZD3" s="66"/>
      <c r="NZE3" s="66"/>
      <c r="NZF3" s="66"/>
      <c r="NZG3" s="66"/>
      <c r="NZH3" s="66"/>
      <c r="NZI3" s="66"/>
      <c r="NZJ3" s="66"/>
      <c r="NZK3" s="66"/>
      <c r="NZL3" s="66"/>
      <c r="NZM3" s="66"/>
      <c r="NZN3" s="66"/>
      <c r="NZO3" s="66"/>
      <c r="NZP3" s="66"/>
      <c r="NZQ3" s="66"/>
      <c r="NZR3" s="66"/>
      <c r="NZS3" s="66"/>
      <c r="NZT3" s="66"/>
      <c r="NZU3" s="66"/>
      <c r="NZV3" s="66"/>
      <c r="NZW3" s="66"/>
      <c r="NZX3" s="66"/>
      <c r="NZY3" s="66"/>
      <c r="NZZ3" s="66"/>
      <c r="OAA3" s="66"/>
      <c r="OAB3" s="66"/>
      <c r="OAC3" s="66"/>
      <c r="OAD3" s="66"/>
      <c r="OAE3" s="66"/>
      <c r="OAF3" s="66"/>
      <c r="OAG3" s="66"/>
      <c r="OAH3" s="66"/>
      <c r="OAI3" s="66"/>
      <c r="OAJ3" s="66"/>
      <c r="OAK3" s="66"/>
      <c r="OAL3" s="66"/>
      <c r="OAM3" s="66"/>
      <c r="OAN3" s="66"/>
      <c r="OAO3" s="66"/>
      <c r="OAP3" s="66"/>
      <c r="OAQ3" s="66"/>
      <c r="OAR3" s="66"/>
      <c r="OAS3" s="66"/>
      <c r="OAT3" s="66"/>
      <c r="OAU3" s="66"/>
      <c r="OAV3" s="66"/>
      <c r="OAW3" s="66"/>
      <c r="OAX3" s="66"/>
      <c r="OAY3" s="66"/>
      <c r="OAZ3" s="66"/>
      <c r="OBA3" s="66"/>
      <c r="OBB3" s="66"/>
      <c r="OBC3" s="66"/>
      <c r="OBD3" s="66"/>
      <c r="OBE3" s="66"/>
      <c r="OBF3" s="66"/>
      <c r="OBG3" s="66"/>
      <c r="OBH3" s="66"/>
      <c r="OBI3" s="66"/>
      <c r="OBJ3" s="66"/>
      <c r="OBK3" s="66"/>
      <c r="OBL3" s="66"/>
      <c r="OBM3" s="66"/>
      <c r="OBN3" s="66"/>
      <c r="OBO3" s="66"/>
      <c r="OBP3" s="66"/>
      <c r="OBQ3" s="66"/>
      <c r="OBR3" s="66"/>
      <c r="OBS3" s="66"/>
      <c r="OBT3" s="66"/>
      <c r="OBU3" s="66"/>
      <c r="OBV3" s="66"/>
      <c r="OBW3" s="66"/>
      <c r="OBX3" s="66"/>
      <c r="OBY3" s="66"/>
      <c r="OBZ3" s="66"/>
      <c r="OCA3" s="66"/>
      <c r="OCB3" s="66"/>
      <c r="OCC3" s="66"/>
      <c r="OCD3" s="66"/>
      <c r="OCE3" s="66"/>
      <c r="OCF3" s="66"/>
      <c r="OCG3" s="66"/>
      <c r="OCH3" s="66"/>
      <c r="OCI3" s="66"/>
      <c r="OCJ3" s="66"/>
      <c r="OCK3" s="66"/>
      <c r="OCL3" s="66"/>
      <c r="OCM3" s="66"/>
      <c r="OCN3" s="66"/>
      <c r="OCO3" s="66"/>
      <c r="OCP3" s="66"/>
      <c r="OCQ3" s="66"/>
      <c r="OCR3" s="66"/>
      <c r="OCS3" s="66"/>
      <c r="OCT3" s="66"/>
      <c r="OCU3" s="66"/>
      <c r="OCV3" s="66"/>
      <c r="OCW3" s="66"/>
      <c r="OCX3" s="66"/>
      <c r="OCY3" s="66"/>
      <c r="OCZ3" s="66"/>
      <c r="ODA3" s="66"/>
      <c r="ODB3" s="66"/>
      <c r="ODC3" s="66"/>
      <c r="ODD3" s="66"/>
      <c r="ODE3" s="66"/>
      <c r="ODF3" s="66"/>
      <c r="ODG3" s="66"/>
      <c r="ODH3" s="66"/>
      <c r="ODI3" s="66"/>
      <c r="ODJ3" s="66"/>
      <c r="ODK3" s="66"/>
      <c r="ODL3" s="66"/>
      <c r="ODM3" s="66"/>
      <c r="ODN3" s="66"/>
      <c r="ODO3" s="66"/>
      <c r="ODP3" s="66"/>
      <c r="ODQ3" s="66"/>
      <c r="ODR3" s="66"/>
      <c r="ODS3" s="66"/>
      <c r="ODT3" s="66"/>
      <c r="ODU3" s="66"/>
      <c r="ODV3" s="66"/>
      <c r="ODW3" s="66"/>
      <c r="ODX3" s="66"/>
      <c r="ODY3" s="66"/>
      <c r="ODZ3" s="66"/>
      <c r="OEA3" s="66"/>
      <c r="OEB3" s="66"/>
      <c r="OEC3" s="66"/>
      <c r="OED3" s="66"/>
      <c r="OEE3" s="66"/>
      <c r="OEF3" s="66"/>
      <c r="OEG3" s="66"/>
      <c r="OEH3" s="66"/>
      <c r="OEI3" s="66"/>
      <c r="OEJ3" s="66"/>
      <c r="OEK3" s="66"/>
      <c r="OEL3" s="66"/>
      <c r="OEM3" s="66"/>
      <c r="OEN3" s="66"/>
      <c r="OEO3" s="66"/>
      <c r="OEP3" s="66"/>
      <c r="OEQ3" s="66"/>
      <c r="OER3" s="66"/>
      <c r="OES3" s="66"/>
      <c r="OET3" s="66"/>
      <c r="OEU3" s="66"/>
      <c r="OEV3" s="66"/>
      <c r="OEW3" s="66"/>
      <c r="OEX3" s="66"/>
      <c r="OEY3" s="66"/>
      <c r="OEZ3" s="66"/>
      <c r="OFA3" s="66"/>
      <c r="OFB3" s="66"/>
      <c r="OFC3" s="66"/>
      <c r="OFD3" s="66"/>
      <c r="OFE3" s="66"/>
      <c r="OFF3" s="66"/>
      <c r="OFG3" s="66"/>
      <c r="OFH3" s="66"/>
      <c r="OFI3" s="66"/>
      <c r="OFJ3" s="66"/>
      <c r="OFK3" s="66"/>
      <c r="OFL3" s="66"/>
      <c r="OFM3" s="66"/>
      <c r="OFN3" s="66"/>
      <c r="OFO3" s="66"/>
      <c r="OFP3" s="66"/>
      <c r="OFQ3" s="66"/>
      <c r="OFR3" s="66"/>
      <c r="OFS3" s="66"/>
      <c r="OFT3" s="66"/>
      <c r="OFU3" s="66"/>
      <c r="OFV3" s="66"/>
      <c r="OFW3" s="66"/>
      <c r="OFX3" s="66"/>
      <c r="OFY3" s="66"/>
      <c r="OFZ3" s="66"/>
      <c r="OGA3" s="66"/>
      <c r="OGB3" s="66"/>
      <c r="OGC3" s="66"/>
      <c r="OGD3" s="66"/>
      <c r="OGE3" s="66"/>
      <c r="OGF3" s="66"/>
      <c r="OGG3" s="66"/>
      <c r="OGH3" s="66"/>
      <c r="OGI3" s="66"/>
      <c r="OGJ3" s="66"/>
      <c r="OGK3" s="66"/>
      <c r="OGL3" s="66"/>
      <c r="OGM3" s="66"/>
      <c r="OGN3" s="66"/>
      <c r="OGO3" s="66"/>
      <c r="OGP3" s="66"/>
      <c r="OGQ3" s="66"/>
      <c r="OGR3" s="66"/>
      <c r="OGS3" s="66"/>
      <c r="OGT3" s="66"/>
      <c r="OGU3" s="66"/>
      <c r="OGV3" s="66"/>
      <c r="OGW3" s="66"/>
      <c r="OGX3" s="66"/>
      <c r="OGY3" s="66"/>
      <c r="OGZ3" s="66"/>
      <c r="OHA3" s="66"/>
      <c r="OHB3" s="66"/>
      <c r="OHC3" s="66"/>
      <c r="OHD3" s="66"/>
      <c r="OHE3" s="66"/>
      <c r="OHF3" s="66"/>
      <c r="OHG3" s="66"/>
      <c r="OHH3" s="66"/>
      <c r="OHI3" s="66"/>
      <c r="OHJ3" s="66"/>
      <c r="OHK3" s="66"/>
      <c r="OHL3" s="66"/>
      <c r="OHM3" s="66"/>
      <c r="OHN3" s="66"/>
      <c r="OHO3" s="66"/>
      <c r="OHP3" s="66"/>
      <c r="OHQ3" s="66"/>
      <c r="OHR3" s="66"/>
      <c r="OHS3" s="66"/>
      <c r="OHT3" s="66"/>
      <c r="OHU3" s="66"/>
      <c r="OHV3" s="66"/>
      <c r="OHW3" s="66"/>
      <c r="OHX3" s="66"/>
      <c r="OHY3" s="66"/>
      <c r="OHZ3" s="66"/>
      <c r="OIA3" s="66"/>
      <c r="OIB3" s="66"/>
      <c r="OIC3" s="66"/>
      <c r="OID3" s="66"/>
      <c r="OIE3" s="66"/>
      <c r="OIF3" s="66"/>
      <c r="OIG3" s="66"/>
      <c r="OIH3" s="66"/>
      <c r="OII3" s="66"/>
      <c r="OIJ3" s="66"/>
      <c r="OIK3" s="66"/>
      <c r="OIL3" s="66"/>
      <c r="OIM3" s="66"/>
      <c r="OIN3" s="66"/>
      <c r="OIO3" s="66"/>
      <c r="OIP3" s="66"/>
      <c r="OIQ3" s="66"/>
      <c r="OIR3" s="66"/>
      <c r="OIS3" s="66"/>
      <c r="OIT3" s="66"/>
      <c r="OIU3" s="66"/>
      <c r="OIV3" s="66"/>
      <c r="OIW3" s="66"/>
      <c r="OIX3" s="66"/>
      <c r="OIY3" s="66"/>
      <c r="OIZ3" s="66"/>
      <c r="OJA3" s="66"/>
      <c r="OJB3" s="66"/>
      <c r="OJC3" s="66"/>
      <c r="OJD3" s="66"/>
      <c r="OJE3" s="66"/>
      <c r="OJF3" s="66"/>
      <c r="OJG3" s="66"/>
      <c r="OJH3" s="66"/>
      <c r="OJI3" s="66"/>
      <c r="OJJ3" s="66"/>
      <c r="OJK3" s="66"/>
      <c r="OJL3" s="66"/>
      <c r="OJM3" s="66"/>
      <c r="OJN3" s="66"/>
      <c r="OJO3" s="66"/>
      <c r="OJP3" s="66"/>
      <c r="OJQ3" s="66"/>
      <c r="OJR3" s="66"/>
      <c r="OJS3" s="66"/>
      <c r="OJT3" s="66"/>
      <c r="OJU3" s="66"/>
      <c r="OJV3" s="66"/>
      <c r="OJW3" s="66"/>
      <c r="OJX3" s="66"/>
      <c r="OJY3" s="66"/>
      <c r="OJZ3" s="66"/>
      <c r="OKA3" s="66"/>
      <c r="OKB3" s="66"/>
      <c r="OKC3" s="66"/>
      <c r="OKD3" s="66"/>
      <c r="OKE3" s="66"/>
      <c r="OKF3" s="66"/>
      <c r="OKG3" s="66"/>
      <c r="OKH3" s="66"/>
      <c r="OKI3" s="66"/>
      <c r="OKJ3" s="66"/>
      <c r="OKK3" s="66"/>
      <c r="OKL3" s="66"/>
      <c r="OKM3" s="66"/>
      <c r="OKN3" s="66"/>
      <c r="OKO3" s="66"/>
      <c r="OKP3" s="66"/>
      <c r="OKQ3" s="66"/>
      <c r="OKR3" s="66"/>
      <c r="OKS3" s="66"/>
      <c r="OKT3" s="66"/>
      <c r="OKU3" s="66"/>
      <c r="OKV3" s="66"/>
      <c r="OKW3" s="66"/>
      <c r="OKX3" s="66"/>
      <c r="OKY3" s="66"/>
      <c r="OKZ3" s="66"/>
      <c r="OLA3" s="66"/>
      <c r="OLB3" s="66"/>
      <c r="OLC3" s="66"/>
      <c r="OLD3" s="66"/>
      <c r="OLE3" s="66"/>
      <c r="OLF3" s="66"/>
      <c r="OLG3" s="66"/>
      <c r="OLH3" s="66"/>
      <c r="OLI3" s="66"/>
      <c r="OLJ3" s="66"/>
      <c r="OLK3" s="66"/>
      <c r="OLL3" s="66"/>
      <c r="OLM3" s="66"/>
      <c r="OLN3" s="66"/>
      <c r="OLO3" s="66"/>
      <c r="OLP3" s="66"/>
      <c r="OLQ3" s="66"/>
      <c r="OLR3" s="66"/>
      <c r="OLS3" s="66"/>
      <c r="OLT3" s="66"/>
      <c r="OLU3" s="66"/>
      <c r="OLV3" s="66"/>
      <c r="OLW3" s="66"/>
      <c r="OLX3" s="66"/>
      <c r="OLY3" s="66"/>
      <c r="OLZ3" s="66"/>
      <c r="OMA3" s="66"/>
      <c r="OMB3" s="66"/>
      <c r="OMC3" s="66"/>
      <c r="OMD3" s="66"/>
      <c r="OME3" s="66"/>
      <c r="OMF3" s="66"/>
      <c r="OMG3" s="66"/>
      <c r="OMH3" s="66"/>
      <c r="OMI3" s="66"/>
      <c r="OMJ3" s="66"/>
      <c r="OMK3" s="66"/>
      <c r="OML3" s="66"/>
      <c r="OMM3" s="66"/>
      <c r="OMN3" s="66"/>
      <c r="OMO3" s="66"/>
      <c r="OMP3" s="66"/>
      <c r="OMQ3" s="66"/>
      <c r="OMR3" s="66"/>
      <c r="OMS3" s="66"/>
      <c r="OMT3" s="66"/>
      <c r="OMU3" s="66"/>
      <c r="OMV3" s="66"/>
      <c r="OMW3" s="66"/>
      <c r="OMX3" s="66"/>
      <c r="OMY3" s="66"/>
      <c r="OMZ3" s="66"/>
      <c r="ONA3" s="66"/>
      <c r="ONB3" s="66"/>
      <c r="ONC3" s="66"/>
      <c r="OND3" s="66"/>
      <c r="ONE3" s="66"/>
      <c r="ONF3" s="66"/>
      <c r="ONG3" s="66"/>
      <c r="ONH3" s="66"/>
      <c r="ONI3" s="66"/>
      <c r="ONJ3" s="66"/>
      <c r="ONK3" s="66"/>
      <c r="ONL3" s="66"/>
      <c r="ONM3" s="66"/>
      <c r="ONN3" s="66"/>
      <c r="ONO3" s="66"/>
      <c r="ONP3" s="66"/>
      <c r="ONQ3" s="66"/>
      <c r="ONR3" s="66"/>
      <c r="ONS3" s="66"/>
      <c r="ONT3" s="66"/>
      <c r="ONU3" s="66"/>
      <c r="ONV3" s="66"/>
      <c r="ONW3" s="66"/>
      <c r="ONX3" s="66"/>
      <c r="ONY3" s="66"/>
      <c r="ONZ3" s="66"/>
      <c r="OOA3" s="66"/>
      <c r="OOB3" s="66"/>
      <c r="OOC3" s="66"/>
      <c r="OOD3" s="66"/>
      <c r="OOE3" s="66"/>
      <c r="OOF3" s="66"/>
      <c r="OOG3" s="66"/>
      <c r="OOH3" s="66"/>
      <c r="OOI3" s="66"/>
      <c r="OOJ3" s="66"/>
      <c r="OOK3" s="66"/>
      <c r="OOL3" s="66"/>
      <c r="OOM3" s="66"/>
      <c r="OON3" s="66"/>
      <c r="OOO3" s="66"/>
      <c r="OOP3" s="66"/>
      <c r="OOQ3" s="66"/>
      <c r="OOR3" s="66"/>
      <c r="OOS3" s="66"/>
      <c r="OOT3" s="66"/>
      <c r="OOU3" s="66"/>
      <c r="OOV3" s="66"/>
      <c r="OOW3" s="66"/>
      <c r="OOX3" s="66"/>
      <c r="OOY3" s="66"/>
      <c r="OOZ3" s="66"/>
      <c r="OPA3" s="66"/>
      <c r="OPB3" s="66"/>
      <c r="OPC3" s="66"/>
      <c r="OPD3" s="66"/>
      <c r="OPE3" s="66"/>
      <c r="OPF3" s="66"/>
      <c r="OPG3" s="66"/>
      <c r="OPH3" s="66"/>
      <c r="OPI3" s="66"/>
      <c r="OPJ3" s="66"/>
      <c r="OPK3" s="66"/>
      <c r="OPL3" s="66"/>
      <c r="OPM3" s="66"/>
      <c r="OPN3" s="66"/>
      <c r="OPO3" s="66"/>
      <c r="OPP3" s="66"/>
      <c r="OPQ3" s="66"/>
      <c r="OPR3" s="66"/>
      <c r="OPS3" s="66"/>
      <c r="OPT3" s="66"/>
      <c r="OPU3" s="66"/>
      <c r="OPV3" s="66"/>
      <c r="OPW3" s="66"/>
      <c r="OPX3" s="66"/>
      <c r="OPY3" s="66"/>
      <c r="OPZ3" s="66"/>
      <c r="OQA3" s="66"/>
      <c r="OQB3" s="66"/>
      <c r="OQC3" s="66"/>
      <c r="OQD3" s="66"/>
      <c r="OQE3" s="66"/>
      <c r="OQF3" s="66"/>
      <c r="OQG3" s="66"/>
      <c r="OQH3" s="66"/>
      <c r="OQI3" s="66"/>
      <c r="OQJ3" s="66"/>
      <c r="OQK3" s="66"/>
      <c r="OQL3" s="66"/>
      <c r="OQM3" s="66"/>
      <c r="OQN3" s="66"/>
      <c r="OQO3" s="66"/>
      <c r="OQP3" s="66"/>
      <c r="OQQ3" s="66"/>
      <c r="OQR3" s="66"/>
      <c r="OQS3" s="66"/>
      <c r="OQT3" s="66"/>
      <c r="OQU3" s="66"/>
      <c r="OQV3" s="66"/>
      <c r="OQW3" s="66"/>
      <c r="OQX3" s="66"/>
      <c r="OQY3" s="66"/>
      <c r="OQZ3" s="66"/>
      <c r="ORA3" s="66"/>
      <c r="ORB3" s="66"/>
      <c r="ORC3" s="66"/>
      <c r="ORD3" s="66"/>
      <c r="ORE3" s="66"/>
      <c r="ORF3" s="66"/>
      <c r="ORG3" s="66"/>
      <c r="ORH3" s="66"/>
      <c r="ORI3" s="66"/>
      <c r="ORJ3" s="66"/>
      <c r="ORK3" s="66"/>
      <c r="ORL3" s="66"/>
      <c r="ORM3" s="66"/>
      <c r="ORN3" s="66"/>
      <c r="ORO3" s="66"/>
      <c r="ORP3" s="66"/>
      <c r="ORQ3" s="66"/>
      <c r="ORR3" s="66"/>
      <c r="ORS3" s="66"/>
      <c r="ORT3" s="66"/>
      <c r="ORU3" s="66"/>
      <c r="ORV3" s="66"/>
      <c r="ORW3" s="66"/>
      <c r="ORX3" s="66"/>
      <c r="ORY3" s="66"/>
      <c r="ORZ3" s="66"/>
      <c r="OSA3" s="66"/>
      <c r="OSB3" s="66"/>
      <c r="OSC3" s="66"/>
      <c r="OSD3" s="66"/>
      <c r="OSE3" s="66"/>
      <c r="OSF3" s="66"/>
      <c r="OSG3" s="66"/>
      <c r="OSH3" s="66"/>
      <c r="OSI3" s="66"/>
      <c r="OSJ3" s="66"/>
      <c r="OSK3" s="66"/>
      <c r="OSL3" s="66"/>
      <c r="OSM3" s="66"/>
      <c r="OSN3" s="66"/>
      <c r="OSO3" s="66"/>
      <c r="OSP3" s="66"/>
      <c r="OSQ3" s="66"/>
      <c r="OSR3" s="66"/>
      <c r="OSS3" s="66"/>
      <c r="OST3" s="66"/>
      <c r="OSU3" s="66"/>
      <c r="OSV3" s="66"/>
      <c r="OSW3" s="66"/>
      <c r="OSX3" s="66"/>
      <c r="OSY3" s="66"/>
      <c r="OSZ3" s="66"/>
      <c r="OTA3" s="66"/>
      <c r="OTB3" s="66"/>
      <c r="OTC3" s="66"/>
      <c r="OTD3" s="66"/>
      <c r="OTE3" s="66"/>
      <c r="OTF3" s="66"/>
      <c r="OTG3" s="66"/>
      <c r="OTH3" s="66"/>
      <c r="OTI3" s="66"/>
      <c r="OTJ3" s="66"/>
      <c r="OTK3" s="66"/>
      <c r="OTL3" s="66"/>
      <c r="OTM3" s="66"/>
      <c r="OTN3" s="66"/>
      <c r="OTO3" s="66"/>
      <c r="OTP3" s="66"/>
      <c r="OTQ3" s="66"/>
      <c r="OTR3" s="66"/>
      <c r="OTS3" s="66"/>
      <c r="OTT3" s="66"/>
      <c r="OTU3" s="66"/>
      <c r="OTV3" s="66"/>
      <c r="OTW3" s="66"/>
      <c r="OTX3" s="66"/>
      <c r="OTY3" s="66"/>
      <c r="OTZ3" s="66"/>
      <c r="OUA3" s="66"/>
      <c r="OUB3" s="66"/>
      <c r="OUC3" s="66"/>
      <c r="OUD3" s="66"/>
      <c r="OUE3" s="66"/>
      <c r="OUF3" s="66"/>
      <c r="OUG3" s="66"/>
      <c r="OUH3" s="66"/>
      <c r="OUI3" s="66"/>
      <c r="OUJ3" s="66"/>
      <c r="OUK3" s="66"/>
      <c r="OUL3" s="66"/>
      <c r="OUM3" s="66"/>
      <c r="OUN3" s="66"/>
      <c r="OUO3" s="66"/>
      <c r="OUP3" s="66"/>
      <c r="OUQ3" s="66"/>
      <c r="OUR3" s="66"/>
      <c r="OUS3" s="66"/>
      <c r="OUT3" s="66"/>
      <c r="OUU3" s="66"/>
      <c r="OUV3" s="66"/>
      <c r="OUW3" s="66"/>
      <c r="OUX3" s="66"/>
      <c r="OUY3" s="66"/>
      <c r="OUZ3" s="66"/>
      <c r="OVA3" s="66"/>
      <c r="OVB3" s="66"/>
      <c r="OVC3" s="66"/>
      <c r="OVD3" s="66"/>
      <c r="OVE3" s="66"/>
      <c r="OVF3" s="66"/>
      <c r="OVG3" s="66"/>
      <c r="OVH3" s="66"/>
      <c r="OVI3" s="66"/>
      <c r="OVJ3" s="66"/>
      <c r="OVK3" s="66"/>
      <c r="OVL3" s="66"/>
      <c r="OVM3" s="66"/>
      <c r="OVN3" s="66"/>
      <c r="OVO3" s="66"/>
      <c r="OVP3" s="66"/>
      <c r="OVQ3" s="66"/>
      <c r="OVR3" s="66"/>
      <c r="OVS3" s="66"/>
      <c r="OVT3" s="66"/>
      <c r="OVU3" s="66"/>
      <c r="OVV3" s="66"/>
      <c r="OVW3" s="66"/>
      <c r="OVX3" s="66"/>
      <c r="OVY3" s="66"/>
      <c r="OVZ3" s="66"/>
      <c r="OWA3" s="66"/>
      <c r="OWB3" s="66"/>
      <c r="OWC3" s="66"/>
      <c r="OWD3" s="66"/>
      <c r="OWE3" s="66"/>
      <c r="OWF3" s="66"/>
      <c r="OWG3" s="66"/>
      <c r="OWH3" s="66"/>
      <c r="OWI3" s="66"/>
      <c r="OWJ3" s="66"/>
      <c r="OWK3" s="66"/>
      <c r="OWL3" s="66"/>
      <c r="OWM3" s="66"/>
      <c r="OWN3" s="66"/>
      <c r="OWO3" s="66"/>
      <c r="OWP3" s="66"/>
      <c r="OWQ3" s="66"/>
      <c r="OWR3" s="66"/>
      <c r="OWS3" s="66"/>
      <c r="OWT3" s="66"/>
      <c r="OWU3" s="66"/>
      <c r="OWV3" s="66"/>
      <c r="OWW3" s="66"/>
      <c r="OWX3" s="66"/>
      <c r="OWY3" s="66"/>
      <c r="OWZ3" s="66"/>
      <c r="OXA3" s="66"/>
      <c r="OXB3" s="66"/>
      <c r="OXC3" s="66"/>
      <c r="OXD3" s="66"/>
      <c r="OXE3" s="66"/>
      <c r="OXF3" s="66"/>
      <c r="OXG3" s="66"/>
      <c r="OXH3" s="66"/>
      <c r="OXI3" s="66"/>
      <c r="OXJ3" s="66"/>
      <c r="OXK3" s="66"/>
      <c r="OXL3" s="66"/>
      <c r="OXM3" s="66"/>
      <c r="OXN3" s="66"/>
      <c r="OXO3" s="66"/>
      <c r="OXP3" s="66"/>
      <c r="OXQ3" s="66"/>
      <c r="OXR3" s="66"/>
      <c r="OXS3" s="66"/>
      <c r="OXT3" s="66"/>
      <c r="OXU3" s="66"/>
      <c r="OXV3" s="66"/>
      <c r="OXW3" s="66"/>
      <c r="OXX3" s="66"/>
      <c r="OXY3" s="66"/>
      <c r="OXZ3" s="66"/>
      <c r="OYA3" s="66"/>
      <c r="OYB3" s="66"/>
      <c r="OYC3" s="66"/>
      <c r="OYD3" s="66"/>
      <c r="OYE3" s="66"/>
      <c r="OYF3" s="66"/>
      <c r="OYG3" s="66"/>
      <c r="OYH3" s="66"/>
      <c r="OYI3" s="66"/>
      <c r="OYJ3" s="66"/>
      <c r="OYK3" s="66"/>
      <c r="OYL3" s="66"/>
      <c r="OYM3" s="66"/>
      <c r="OYN3" s="66"/>
      <c r="OYO3" s="66"/>
      <c r="OYP3" s="66"/>
      <c r="OYQ3" s="66"/>
      <c r="OYR3" s="66"/>
      <c r="OYS3" s="66"/>
      <c r="OYT3" s="66"/>
      <c r="OYU3" s="66"/>
      <c r="OYV3" s="66"/>
      <c r="OYW3" s="66"/>
      <c r="OYX3" s="66"/>
      <c r="OYY3" s="66"/>
      <c r="OYZ3" s="66"/>
      <c r="OZA3" s="66"/>
      <c r="OZB3" s="66"/>
      <c r="OZC3" s="66"/>
      <c r="OZD3" s="66"/>
      <c r="OZE3" s="66"/>
      <c r="OZF3" s="66"/>
      <c r="OZG3" s="66"/>
      <c r="OZH3" s="66"/>
      <c r="OZI3" s="66"/>
      <c r="OZJ3" s="66"/>
      <c r="OZK3" s="66"/>
      <c r="OZL3" s="66"/>
      <c r="OZM3" s="66"/>
      <c r="OZN3" s="66"/>
      <c r="OZO3" s="66"/>
      <c r="OZP3" s="66"/>
      <c r="OZQ3" s="66"/>
      <c r="OZR3" s="66"/>
      <c r="OZS3" s="66"/>
      <c r="OZT3" s="66"/>
      <c r="OZU3" s="66"/>
      <c r="OZV3" s="66"/>
      <c r="OZW3" s="66"/>
      <c r="OZX3" s="66"/>
      <c r="OZY3" s="66"/>
      <c r="OZZ3" s="66"/>
      <c r="PAA3" s="66"/>
      <c r="PAB3" s="66"/>
      <c r="PAC3" s="66"/>
      <c r="PAD3" s="66"/>
      <c r="PAE3" s="66"/>
      <c r="PAF3" s="66"/>
      <c r="PAG3" s="66"/>
      <c r="PAH3" s="66"/>
      <c r="PAI3" s="66"/>
      <c r="PAJ3" s="66"/>
      <c r="PAK3" s="66"/>
      <c r="PAL3" s="66"/>
      <c r="PAM3" s="66"/>
      <c r="PAN3" s="66"/>
      <c r="PAO3" s="66"/>
      <c r="PAP3" s="66"/>
      <c r="PAQ3" s="66"/>
      <c r="PAR3" s="66"/>
      <c r="PAS3" s="66"/>
      <c r="PAT3" s="66"/>
      <c r="PAU3" s="66"/>
      <c r="PAV3" s="66"/>
      <c r="PAW3" s="66"/>
      <c r="PAX3" s="66"/>
      <c r="PAY3" s="66"/>
      <c r="PAZ3" s="66"/>
      <c r="PBA3" s="66"/>
      <c r="PBB3" s="66"/>
      <c r="PBC3" s="66"/>
      <c r="PBD3" s="66"/>
      <c r="PBE3" s="66"/>
      <c r="PBF3" s="66"/>
      <c r="PBG3" s="66"/>
      <c r="PBH3" s="66"/>
      <c r="PBI3" s="66"/>
      <c r="PBJ3" s="66"/>
      <c r="PBK3" s="66"/>
      <c r="PBL3" s="66"/>
      <c r="PBM3" s="66"/>
      <c r="PBN3" s="66"/>
      <c r="PBO3" s="66"/>
      <c r="PBP3" s="66"/>
      <c r="PBQ3" s="66"/>
      <c r="PBR3" s="66"/>
      <c r="PBS3" s="66"/>
      <c r="PBT3" s="66"/>
      <c r="PBU3" s="66"/>
      <c r="PBV3" s="66"/>
      <c r="PBW3" s="66"/>
      <c r="PBX3" s="66"/>
      <c r="PBY3" s="66"/>
      <c r="PBZ3" s="66"/>
      <c r="PCA3" s="66"/>
      <c r="PCB3" s="66"/>
      <c r="PCC3" s="66"/>
      <c r="PCD3" s="66"/>
      <c r="PCE3" s="66"/>
      <c r="PCF3" s="66"/>
      <c r="PCG3" s="66"/>
      <c r="PCH3" s="66"/>
      <c r="PCI3" s="66"/>
      <c r="PCJ3" s="66"/>
      <c r="PCK3" s="66"/>
      <c r="PCL3" s="66"/>
      <c r="PCM3" s="66"/>
      <c r="PCN3" s="66"/>
      <c r="PCO3" s="66"/>
      <c r="PCP3" s="66"/>
      <c r="PCQ3" s="66"/>
      <c r="PCR3" s="66"/>
      <c r="PCS3" s="66"/>
      <c r="PCT3" s="66"/>
      <c r="PCU3" s="66"/>
      <c r="PCV3" s="66"/>
      <c r="PCW3" s="66"/>
      <c r="PCX3" s="66"/>
      <c r="PCY3" s="66"/>
      <c r="PCZ3" s="66"/>
      <c r="PDA3" s="66"/>
      <c r="PDB3" s="66"/>
      <c r="PDC3" s="66"/>
      <c r="PDD3" s="66"/>
      <c r="PDE3" s="66"/>
      <c r="PDF3" s="66"/>
      <c r="PDG3" s="66"/>
      <c r="PDH3" s="66"/>
      <c r="PDI3" s="66"/>
      <c r="PDJ3" s="66"/>
      <c r="PDK3" s="66"/>
      <c r="PDL3" s="66"/>
      <c r="PDM3" s="66"/>
      <c r="PDN3" s="66"/>
      <c r="PDO3" s="66"/>
      <c r="PDP3" s="66"/>
      <c r="PDQ3" s="66"/>
      <c r="PDR3" s="66"/>
      <c r="PDS3" s="66"/>
      <c r="PDT3" s="66"/>
      <c r="PDU3" s="66"/>
      <c r="PDV3" s="66"/>
      <c r="PDW3" s="66"/>
      <c r="PDX3" s="66"/>
      <c r="PDY3" s="66"/>
      <c r="PDZ3" s="66"/>
      <c r="PEA3" s="66"/>
      <c r="PEB3" s="66"/>
      <c r="PEC3" s="66"/>
      <c r="PED3" s="66"/>
      <c r="PEE3" s="66"/>
      <c r="PEF3" s="66"/>
      <c r="PEG3" s="66"/>
      <c r="PEH3" s="66"/>
      <c r="PEI3" s="66"/>
      <c r="PEJ3" s="66"/>
      <c r="PEK3" s="66"/>
      <c r="PEL3" s="66"/>
      <c r="PEM3" s="66"/>
      <c r="PEN3" s="66"/>
      <c r="PEO3" s="66"/>
      <c r="PEP3" s="66"/>
      <c r="PEQ3" s="66"/>
      <c r="PER3" s="66"/>
      <c r="PES3" s="66"/>
      <c r="PET3" s="66"/>
      <c r="PEU3" s="66"/>
      <c r="PEV3" s="66"/>
      <c r="PEW3" s="66"/>
      <c r="PEX3" s="66"/>
      <c r="PEY3" s="66"/>
      <c r="PEZ3" s="66"/>
      <c r="PFA3" s="66"/>
      <c r="PFB3" s="66"/>
      <c r="PFC3" s="66"/>
      <c r="PFD3" s="66"/>
      <c r="PFE3" s="66"/>
      <c r="PFF3" s="66"/>
      <c r="PFG3" s="66"/>
      <c r="PFH3" s="66"/>
      <c r="PFI3" s="66"/>
      <c r="PFJ3" s="66"/>
      <c r="PFK3" s="66"/>
      <c r="PFL3" s="66"/>
      <c r="PFM3" s="66"/>
      <c r="PFN3" s="66"/>
      <c r="PFO3" s="66"/>
      <c r="PFP3" s="66"/>
      <c r="PFQ3" s="66"/>
      <c r="PFR3" s="66"/>
      <c r="PFS3" s="66"/>
      <c r="PFT3" s="66"/>
      <c r="PFU3" s="66"/>
      <c r="PFV3" s="66"/>
      <c r="PFW3" s="66"/>
      <c r="PFX3" s="66"/>
      <c r="PFY3" s="66"/>
      <c r="PFZ3" s="66"/>
      <c r="PGA3" s="66"/>
      <c r="PGB3" s="66"/>
      <c r="PGC3" s="66"/>
      <c r="PGD3" s="66"/>
      <c r="PGE3" s="66"/>
      <c r="PGF3" s="66"/>
      <c r="PGG3" s="66"/>
      <c r="PGH3" s="66"/>
      <c r="PGI3" s="66"/>
      <c r="PGJ3" s="66"/>
      <c r="PGK3" s="66"/>
      <c r="PGL3" s="66"/>
      <c r="PGM3" s="66"/>
      <c r="PGN3" s="66"/>
      <c r="PGO3" s="66"/>
      <c r="PGP3" s="66"/>
      <c r="PGQ3" s="66"/>
      <c r="PGR3" s="66"/>
      <c r="PGS3" s="66"/>
      <c r="PGT3" s="66"/>
      <c r="PGU3" s="66"/>
      <c r="PGV3" s="66"/>
      <c r="PGW3" s="66"/>
      <c r="PGX3" s="66"/>
      <c r="PGY3" s="66"/>
      <c r="PGZ3" s="66"/>
      <c r="PHA3" s="66"/>
      <c r="PHB3" s="66"/>
      <c r="PHC3" s="66"/>
      <c r="PHD3" s="66"/>
      <c r="PHE3" s="66"/>
      <c r="PHF3" s="66"/>
      <c r="PHG3" s="66"/>
      <c r="PHH3" s="66"/>
      <c r="PHI3" s="66"/>
      <c r="PHJ3" s="66"/>
      <c r="PHK3" s="66"/>
      <c r="PHL3" s="66"/>
      <c r="PHM3" s="66"/>
      <c r="PHN3" s="66"/>
      <c r="PHO3" s="66"/>
      <c r="PHP3" s="66"/>
      <c r="PHQ3" s="66"/>
      <c r="PHR3" s="66"/>
      <c r="PHS3" s="66"/>
      <c r="PHT3" s="66"/>
      <c r="PHU3" s="66"/>
      <c r="PHV3" s="66"/>
      <c r="PHW3" s="66"/>
      <c r="PHX3" s="66"/>
      <c r="PHY3" s="66"/>
      <c r="PHZ3" s="66"/>
      <c r="PIA3" s="66"/>
      <c r="PIB3" s="66"/>
      <c r="PIC3" s="66"/>
      <c r="PID3" s="66"/>
      <c r="PIE3" s="66"/>
      <c r="PIF3" s="66"/>
      <c r="PIG3" s="66"/>
      <c r="PIH3" s="66"/>
      <c r="PII3" s="66"/>
      <c r="PIJ3" s="66"/>
      <c r="PIK3" s="66"/>
      <c r="PIL3" s="66"/>
      <c r="PIM3" s="66"/>
      <c r="PIN3" s="66"/>
      <c r="PIO3" s="66"/>
      <c r="PIP3" s="66"/>
      <c r="PIQ3" s="66"/>
      <c r="PIR3" s="66"/>
      <c r="PIS3" s="66"/>
      <c r="PIT3" s="66"/>
      <c r="PIU3" s="66"/>
      <c r="PIV3" s="66"/>
      <c r="PIW3" s="66"/>
      <c r="PIX3" s="66"/>
      <c r="PIY3" s="66"/>
      <c r="PIZ3" s="66"/>
      <c r="PJA3" s="66"/>
      <c r="PJB3" s="66"/>
      <c r="PJC3" s="66"/>
      <c r="PJD3" s="66"/>
      <c r="PJE3" s="66"/>
      <c r="PJF3" s="66"/>
      <c r="PJG3" s="66"/>
      <c r="PJH3" s="66"/>
      <c r="PJI3" s="66"/>
      <c r="PJJ3" s="66"/>
      <c r="PJK3" s="66"/>
      <c r="PJL3" s="66"/>
      <c r="PJM3" s="66"/>
      <c r="PJN3" s="66"/>
      <c r="PJO3" s="66"/>
      <c r="PJP3" s="66"/>
      <c r="PJQ3" s="66"/>
      <c r="PJR3" s="66"/>
      <c r="PJS3" s="66"/>
      <c r="PJT3" s="66"/>
      <c r="PJU3" s="66"/>
      <c r="PJV3" s="66"/>
      <c r="PJW3" s="66"/>
      <c r="PJX3" s="66"/>
      <c r="PJY3" s="66"/>
      <c r="PJZ3" s="66"/>
      <c r="PKA3" s="66"/>
      <c r="PKB3" s="66"/>
      <c r="PKC3" s="66"/>
      <c r="PKD3" s="66"/>
      <c r="PKE3" s="66"/>
      <c r="PKF3" s="66"/>
      <c r="PKG3" s="66"/>
      <c r="PKH3" s="66"/>
      <c r="PKI3" s="66"/>
      <c r="PKJ3" s="66"/>
      <c r="PKK3" s="66"/>
      <c r="PKL3" s="66"/>
      <c r="PKM3" s="66"/>
      <c r="PKN3" s="66"/>
      <c r="PKO3" s="66"/>
      <c r="PKP3" s="66"/>
      <c r="PKQ3" s="66"/>
      <c r="PKR3" s="66"/>
      <c r="PKS3" s="66"/>
      <c r="PKT3" s="66"/>
      <c r="PKU3" s="66"/>
      <c r="PKV3" s="66"/>
      <c r="PKW3" s="66"/>
      <c r="PKX3" s="66"/>
      <c r="PKY3" s="66"/>
      <c r="PKZ3" s="66"/>
      <c r="PLA3" s="66"/>
      <c r="PLB3" s="66"/>
      <c r="PLC3" s="66"/>
      <c r="PLD3" s="66"/>
      <c r="PLE3" s="66"/>
      <c r="PLF3" s="66"/>
      <c r="PLG3" s="66"/>
      <c r="PLH3" s="66"/>
      <c r="PLI3" s="66"/>
      <c r="PLJ3" s="66"/>
      <c r="PLK3" s="66"/>
      <c r="PLL3" s="66"/>
      <c r="PLM3" s="66"/>
      <c r="PLN3" s="66"/>
      <c r="PLO3" s="66"/>
      <c r="PLP3" s="66"/>
      <c r="PLQ3" s="66"/>
      <c r="PLR3" s="66"/>
      <c r="PLS3" s="66"/>
      <c r="PLT3" s="66"/>
      <c r="PLU3" s="66"/>
      <c r="PLV3" s="66"/>
      <c r="PLW3" s="66"/>
      <c r="PLX3" s="66"/>
      <c r="PLY3" s="66"/>
      <c r="PLZ3" s="66"/>
      <c r="PMA3" s="66"/>
      <c r="PMB3" s="66"/>
      <c r="PMC3" s="66"/>
      <c r="PMD3" s="66"/>
      <c r="PME3" s="66"/>
      <c r="PMF3" s="66"/>
      <c r="PMG3" s="66"/>
      <c r="PMH3" s="66"/>
      <c r="PMI3" s="66"/>
      <c r="PMJ3" s="66"/>
      <c r="PMK3" s="66"/>
      <c r="PML3" s="66"/>
      <c r="PMM3" s="66"/>
      <c r="PMN3" s="66"/>
      <c r="PMO3" s="66"/>
      <c r="PMP3" s="66"/>
      <c r="PMQ3" s="66"/>
      <c r="PMR3" s="66"/>
      <c r="PMS3" s="66"/>
      <c r="PMT3" s="66"/>
      <c r="PMU3" s="66"/>
      <c r="PMV3" s="66"/>
      <c r="PMW3" s="66"/>
      <c r="PMX3" s="66"/>
      <c r="PMY3" s="66"/>
      <c r="PMZ3" s="66"/>
      <c r="PNA3" s="66"/>
      <c r="PNB3" s="66"/>
      <c r="PNC3" s="66"/>
      <c r="PND3" s="66"/>
      <c r="PNE3" s="66"/>
      <c r="PNF3" s="66"/>
      <c r="PNG3" s="66"/>
      <c r="PNH3" s="66"/>
      <c r="PNI3" s="66"/>
      <c r="PNJ3" s="66"/>
      <c r="PNK3" s="66"/>
      <c r="PNL3" s="66"/>
      <c r="PNM3" s="66"/>
      <c r="PNN3" s="66"/>
      <c r="PNO3" s="66"/>
      <c r="PNP3" s="66"/>
      <c r="PNQ3" s="66"/>
      <c r="PNR3" s="66"/>
      <c r="PNS3" s="66"/>
      <c r="PNT3" s="66"/>
      <c r="PNU3" s="66"/>
      <c r="PNV3" s="66"/>
      <c r="PNW3" s="66"/>
      <c r="PNX3" s="66"/>
      <c r="PNY3" s="66"/>
      <c r="PNZ3" s="66"/>
      <c r="POA3" s="66"/>
      <c r="POB3" s="66"/>
      <c r="POC3" s="66"/>
      <c r="POD3" s="66"/>
      <c r="POE3" s="66"/>
      <c r="POF3" s="66"/>
      <c r="POG3" s="66"/>
      <c r="POH3" s="66"/>
      <c r="POI3" s="66"/>
      <c r="POJ3" s="66"/>
      <c r="POK3" s="66"/>
      <c r="POL3" s="66"/>
      <c r="POM3" s="66"/>
      <c r="PON3" s="66"/>
      <c r="POO3" s="66"/>
      <c r="POP3" s="66"/>
      <c r="POQ3" s="66"/>
      <c r="POR3" s="66"/>
      <c r="POS3" s="66"/>
      <c r="POT3" s="66"/>
      <c r="POU3" s="66"/>
      <c r="POV3" s="66"/>
      <c r="POW3" s="66"/>
      <c r="POX3" s="66"/>
      <c r="POY3" s="66"/>
      <c r="POZ3" s="66"/>
      <c r="PPA3" s="66"/>
      <c r="PPB3" s="66"/>
      <c r="PPC3" s="66"/>
      <c r="PPD3" s="66"/>
      <c r="PPE3" s="66"/>
      <c r="PPF3" s="66"/>
      <c r="PPG3" s="66"/>
      <c r="PPH3" s="66"/>
      <c r="PPI3" s="66"/>
      <c r="PPJ3" s="66"/>
      <c r="PPK3" s="66"/>
      <c r="PPL3" s="66"/>
      <c r="PPM3" s="66"/>
      <c r="PPN3" s="66"/>
      <c r="PPO3" s="66"/>
      <c r="PPP3" s="66"/>
      <c r="PPQ3" s="66"/>
      <c r="PPR3" s="66"/>
      <c r="PPS3" s="66"/>
      <c r="PPT3" s="66"/>
      <c r="PPU3" s="66"/>
      <c r="PPV3" s="66"/>
      <c r="PPW3" s="66"/>
      <c r="PPX3" s="66"/>
      <c r="PPY3" s="66"/>
      <c r="PPZ3" s="66"/>
      <c r="PQA3" s="66"/>
      <c r="PQB3" s="66"/>
      <c r="PQC3" s="66"/>
      <c r="PQD3" s="66"/>
      <c r="PQE3" s="66"/>
      <c r="PQF3" s="66"/>
      <c r="PQG3" s="66"/>
      <c r="PQH3" s="66"/>
      <c r="PQI3" s="66"/>
      <c r="PQJ3" s="66"/>
      <c r="PQK3" s="66"/>
      <c r="PQL3" s="66"/>
      <c r="PQM3" s="66"/>
      <c r="PQN3" s="66"/>
      <c r="PQO3" s="66"/>
      <c r="PQP3" s="66"/>
      <c r="PQQ3" s="66"/>
      <c r="PQR3" s="66"/>
      <c r="PQS3" s="66"/>
      <c r="PQT3" s="66"/>
      <c r="PQU3" s="66"/>
      <c r="PQV3" s="66"/>
      <c r="PQW3" s="66"/>
      <c r="PQX3" s="66"/>
      <c r="PQY3" s="66"/>
      <c r="PQZ3" s="66"/>
      <c r="PRA3" s="66"/>
      <c r="PRB3" s="66"/>
      <c r="PRC3" s="66"/>
      <c r="PRD3" s="66"/>
      <c r="PRE3" s="66"/>
      <c r="PRF3" s="66"/>
      <c r="PRG3" s="66"/>
      <c r="PRH3" s="66"/>
      <c r="PRI3" s="66"/>
      <c r="PRJ3" s="66"/>
      <c r="PRK3" s="66"/>
      <c r="PRL3" s="66"/>
      <c r="PRM3" s="66"/>
      <c r="PRN3" s="66"/>
      <c r="PRO3" s="66"/>
      <c r="PRP3" s="66"/>
      <c r="PRQ3" s="66"/>
      <c r="PRR3" s="66"/>
      <c r="PRS3" s="66"/>
      <c r="PRT3" s="66"/>
      <c r="PRU3" s="66"/>
      <c r="PRV3" s="66"/>
      <c r="PRW3" s="66"/>
      <c r="PRX3" s="66"/>
      <c r="PRY3" s="66"/>
      <c r="PRZ3" s="66"/>
      <c r="PSA3" s="66"/>
      <c r="PSB3" s="66"/>
      <c r="PSC3" s="66"/>
      <c r="PSD3" s="66"/>
      <c r="PSE3" s="66"/>
      <c r="PSF3" s="66"/>
      <c r="PSG3" s="66"/>
      <c r="PSH3" s="66"/>
      <c r="PSI3" s="66"/>
      <c r="PSJ3" s="66"/>
      <c r="PSK3" s="66"/>
      <c r="PSL3" s="66"/>
      <c r="PSM3" s="66"/>
      <c r="PSN3" s="66"/>
      <c r="PSO3" s="66"/>
      <c r="PSP3" s="66"/>
      <c r="PSQ3" s="66"/>
      <c r="PSR3" s="66"/>
      <c r="PSS3" s="66"/>
      <c r="PST3" s="66"/>
      <c r="PSU3" s="66"/>
      <c r="PSV3" s="66"/>
      <c r="PSW3" s="66"/>
      <c r="PSX3" s="66"/>
      <c r="PSY3" s="66"/>
      <c r="PSZ3" s="66"/>
      <c r="PTA3" s="66"/>
      <c r="PTB3" s="66"/>
      <c r="PTC3" s="66"/>
      <c r="PTD3" s="66"/>
      <c r="PTE3" s="66"/>
      <c r="PTF3" s="66"/>
      <c r="PTG3" s="66"/>
      <c r="PTH3" s="66"/>
      <c r="PTI3" s="66"/>
      <c r="PTJ3" s="66"/>
      <c r="PTK3" s="66"/>
      <c r="PTL3" s="66"/>
      <c r="PTM3" s="66"/>
      <c r="PTN3" s="66"/>
      <c r="PTO3" s="66"/>
      <c r="PTP3" s="66"/>
      <c r="PTQ3" s="66"/>
      <c r="PTR3" s="66"/>
      <c r="PTS3" s="66"/>
      <c r="PTT3" s="66"/>
      <c r="PTU3" s="66"/>
      <c r="PTV3" s="66"/>
      <c r="PTW3" s="66"/>
      <c r="PTX3" s="66"/>
      <c r="PTY3" s="66"/>
      <c r="PTZ3" s="66"/>
      <c r="PUA3" s="66"/>
      <c r="PUB3" s="66"/>
      <c r="PUC3" s="66"/>
      <c r="PUD3" s="66"/>
      <c r="PUE3" s="66"/>
      <c r="PUF3" s="66"/>
      <c r="PUG3" s="66"/>
      <c r="PUH3" s="66"/>
      <c r="PUI3" s="66"/>
      <c r="PUJ3" s="66"/>
      <c r="PUK3" s="66"/>
      <c r="PUL3" s="66"/>
      <c r="PUM3" s="66"/>
      <c r="PUN3" s="66"/>
      <c r="PUO3" s="66"/>
      <c r="PUP3" s="66"/>
      <c r="PUQ3" s="66"/>
      <c r="PUR3" s="66"/>
      <c r="PUS3" s="66"/>
      <c r="PUT3" s="66"/>
      <c r="PUU3" s="66"/>
      <c r="PUV3" s="66"/>
      <c r="PUW3" s="66"/>
      <c r="PUX3" s="66"/>
      <c r="PUY3" s="66"/>
      <c r="PUZ3" s="66"/>
      <c r="PVA3" s="66"/>
      <c r="PVB3" s="66"/>
      <c r="PVC3" s="66"/>
      <c r="PVD3" s="66"/>
      <c r="PVE3" s="66"/>
      <c r="PVF3" s="66"/>
      <c r="PVG3" s="66"/>
      <c r="PVH3" s="66"/>
      <c r="PVI3" s="66"/>
      <c r="PVJ3" s="66"/>
      <c r="PVK3" s="66"/>
      <c r="PVL3" s="66"/>
      <c r="PVM3" s="66"/>
      <c r="PVN3" s="66"/>
      <c r="PVO3" s="66"/>
      <c r="PVP3" s="66"/>
      <c r="PVQ3" s="66"/>
      <c r="PVR3" s="66"/>
      <c r="PVS3" s="66"/>
      <c r="PVT3" s="66"/>
      <c r="PVU3" s="66"/>
      <c r="PVV3" s="66"/>
      <c r="PVW3" s="66"/>
      <c r="PVX3" s="66"/>
      <c r="PVY3" s="66"/>
      <c r="PVZ3" s="66"/>
      <c r="PWA3" s="66"/>
      <c r="PWB3" s="66"/>
      <c r="PWC3" s="66"/>
      <c r="PWD3" s="66"/>
      <c r="PWE3" s="66"/>
      <c r="PWF3" s="66"/>
      <c r="PWG3" s="66"/>
      <c r="PWH3" s="66"/>
      <c r="PWI3" s="66"/>
      <c r="PWJ3" s="66"/>
      <c r="PWK3" s="66"/>
      <c r="PWL3" s="66"/>
      <c r="PWM3" s="66"/>
      <c r="PWN3" s="66"/>
      <c r="PWO3" s="66"/>
      <c r="PWP3" s="66"/>
      <c r="PWQ3" s="66"/>
      <c r="PWR3" s="66"/>
      <c r="PWS3" s="66"/>
      <c r="PWT3" s="66"/>
      <c r="PWU3" s="66"/>
      <c r="PWV3" s="66"/>
      <c r="PWW3" s="66"/>
      <c r="PWX3" s="66"/>
      <c r="PWY3" s="66"/>
      <c r="PWZ3" s="66"/>
      <c r="PXA3" s="66"/>
      <c r="PXB3" s="66"/>
      <c r="PXC3" s="66"/>
      <c r="PXD3" s="66"/>
      <c r="PXE3" s="66"/>
      <c r="PXF3" s="66"/>
      <c r="PXG3" s="66"/>
      <c r="PXH3" s="66"/>
      <c r="PXI3" s="66"/>
      <c r="PXJ3" s="66"/>
      <c r="PXK3" s="66"/>
      <c r="PXL3" s="66"/>
      <c r="PXM3" s="66"/>
      <c r="PXN3" s="66"/>
      <c r="PXO3" s="66"/>
      <c r="PXP3" s="66"/>
      <c r="PXQ3" s="66"/>
      <c r="PXR3" s="66"/>
      <c r="PXS3" s="66"/>
      <c r="PXT3" s="66"/>
      <c r="PXU3" s="66"/>
      <c r="PXV3" s="66"/>
      <c r="PXW3" s="66"/>
      <c r="PXX3" s="66"/>
      <c r="PXY3" s="66"/>
      <c r="PXZ3" s="66"/>
      <c r="PYA3" s="66"/>
      <c r="PYB3" s="66"/>
      <c r="PYC3" s="66"/>
      <c r="PYD3" s="66"/>
      <c r="PYE3" s="66"/>
      <c r="PYF3" s="66"/>
      <c r="PYG3" s="66"/>
      <c r="PYH3" s="66"/>
      <c r="PYI3" s="66"/>
      <c r="PYJ3" s="66"/>
      <c r="PYK3" s="66"/>
      <c r="PYL3" s="66"/>
      <c r="PYM3" s="66"/>
      <c r="PYN3" s="66"/>
      <c r="PYO3" s="66"/>
      <c r="PYP3" s="66"/>
      <c r="PYQ3" s="66"/>
      <c r="PYR3" s="66"/>
      <c r="PYS3" s="66"/>
      <c r="PYT3" s="66"/>
      <c r="PYU3" s="66"/>
      <c r="PYV3" s="66"/>
      <c r="PYW3" s="66"/>
      <c r="PYX3" s="66"/>
      <c r="PYY3" s="66"/>
      <c r="PYZ3" s="66"/>
      <c r="PZA3" s="66"/>
      <c r="PZB3" s="66"/>
      <c r="PZC3" s="66"/>
      <c r="PZD3" s="66"/>
      <c r="PZE3" s="66"/>
      <c r="PZF3" s="66"/>
      <c r="PZG3" s="66"/>
      <c r="PZH3" s="66"/>
      <c r="PZI3" s="66"/>
      <c r="PZJ3" s="66"/>
      <c r="PZK3" s="66"/>
      <c r="PZL3" s="66"/>
      <c r="PZM3" s="66"/>
      <c r="PZN3" s="66"/>
      <c r="PZO3" s="66"/>
      <c r="PZP3" s="66"/>
      <c r="PZQ3" s="66"/>
      <c r="PZR3" s="66"/>
      <c r="PZS3" s="66"/>
      <c r="PZT3" s="66"/>
      <c r="PZU3" s="66"/>
      <c r="PZV3" s="66"/>
      <c r="PZW3" s="66"/>
      <c r="PZX3" s="66"/>
      <c r="PZY3" s="66"/>
      <c r="PZZ3" s="66"/>
      <c r="QAA3" s="66"/>
      <c r="QAB3" s="66"/>
      <c r="QAC3" s="66"/>
      <c r="QAD3" s="66"/>
      <c r="QAE3" s="66"/>
      <c r="QAF3" s="66"/>
      <c r="QAG3" s="66"/>
      <c r="QAH3" s="66"/>
      <c r="QAI3" s="66"/>
      <c r="QAJ3" s="66"/>
      <c r="QAK3" s="66"/>
      <c r="QAL3" s="66"/>
      <c r="QAM3" s="66"/>
      <c r="QAN3" s="66"/>
      <c r="QAO3" s="66"/>
      <c r="QAP3" s="66"/>
      <c r="QAQ3" s="66"/>
      <c r="QAR3" s="66"/>
      <c r="QAS3" s="66"/>
      <c r="QAT3" s="66"/>
      <c r="QAU3" s="66"/>
      <c r="QAV3" s="66"/>
      <c r="QAW3" s="66"/>
      <c r="QAX3" s="66"/>
      <c r="QAY3" s="66"/>
      <c r="QAZ3" s="66"/>
      <c r="QBA3" s="66"/>
      <c r="QBB3" s="66"/>
      <c r="QBC3" s="66"/>
      <c r="QBD3" s="66"/>
      <c r="QBE3" s="66"/>
      <c r="QBF3" s="66"/>
      <c r="QBG3" s="66"/>
      <c r="QBH3" s="66"/>
      <c r="QBI3" s="66"/>
      <c r="QBJ3" s="66"/>
      <c r="QBK3" s="66"/>
      <c r="QBL3" s="66"/>
      <c r="QBM3" s="66"/>
      <c r="QBN3" s="66"/>
      <c r="QBO3" s="66"/>
      <c r="QBP3" s="66"/>
      <c r="QBQ3" s="66"/>
      <c r="QBR3" s="66"/>
      <c r="QBS3" s="66"/>
      <c r="QBT3" s="66"/>
      <c r="QBU3" s="66"/>
      <c r="QBV3" s="66"/>
      <c r="QBW3" s="66"/>
      <c r="QBX3" s="66"/>
      <c r="QBY3" s="66"/>
      <c r="QBZ3" s="66"/>
      <c r="QCA3" s="66"/>
      <c r="QCB3" s="66"/>
      <c r="QCC3" s="66"/>
      <c r="QCD3" s="66"/>
      <c r="QCE3" s="66"/>
      <c r="QCF3" s="66"/>
      <c r="QCG3" s="66"/>
      <c r="QCH3" s="66"/>
      <c r="QCI3" s="66"/>
      <c r="QCJ3" s="66"/>
      <c r="QCK3" s="66"/>
      <c r="QCL3" s="66"/>
      <c r="QCM3" s="66"/>
      <c r="QCN3" s="66"/>
      <c r="QCO3" s="66"/>
      <c r="QCP3" s="66"/>
      <c r="QCQ3" s="66"/>
      <c r="QCR3" s="66"/>
      <c r="QCS3" s="66"/>
      <c r="QCT3" s="66"/>
      <c r="QCU3" s="66"/>
      <c r="QCV3" s="66"/>
      <c r="QCW3" s="66"/>
      <c r="QCX3" s="66"/>
      <c r="QCY3" s="66"/>
      <c r="QCZ3" s="66"/>
      <c r="QDA3" s="66"/>
      <c r="QDB3" s="66"/>
      <c r="QDC3" s="66"/>
      <c r="QDD3" s="66"/>
      <c r="QDE3" s="66"/>
      <c r="QDF3" s="66"/>
      <c r="QDG3" s="66"/>
      <c r="QDH3" s="66"/>
      <c r="QDI3" s="66"/>
      <c r="QDJ3" s="66"/>
      <c r="QDK3" s="66"/>
      <c r="QDL3" s="66"/>
      <c r="QDM3" s="66"/>
      <c r="QDN3" s="66"/>
      <c r="QDO3" s="66"/>
      <c r="QDP3" s="66"/>
      <c r="QDQ3" s="66"/>
      <c r="QDR3" s="66"/>
      <c r="QDS3" s="66"/>
      <c r="QDT3" s="66"/>
      <c r="QDU3" s="66"/>
      <c r="QDV3" s="66"/>
      <c r="QDW3" s="66"/>
      <c r="QDX3" s="66"/>
      <c r="QDY3" s="66"/>
      <c r="QDZ3" s="66"/>
      <c r="QEA3" s="66"/>
      <c r="QEB3" s="66"/>
      <c r="QEC3" s="66"/>
      <c r="QED3" s="66"/>
      <c r="QEE3" s="66"/>
      <c r="QEF3" s="66"/>
      <c r="QEG3" s="66"/>
      <c r="QEH3" s="66"/>
      <c r="QEI3" s="66"/>
      <c r="QEJ3" s="66"/>
      <c r="QEK3" s="66"/>
      <c r="QEL3" s="66"/>
      <c r="QEM3" s="66"/>
      <c r="QEN3" s="66"/>
      <c r="QEO3" s="66"/>
      <c r="QEP3" s="66"/>
      <c r="QEQ3" s="66"/>
      <c r="QER3" s="66"/>
      <c r="QES3" s="66"/>
      <c r="QET3" s="66"/>
      <c r="QEU3" s="66"/>
      <c r="QEV3" s="66"/>
      <c r="QEW3" s="66"/>
      <c r="QEX3" s="66"/>
      <c r="QEY3" s="66"/>
      <c r="QEZ3" s="66"/>
      <c r="QFA3" s="66"/>
      <c r="QFB3" s="66"/>
      <c r="QFC3" s="66"/>
      <c r="QFD3" s="66"/>
      <c r="QFE3" s="66"/>
      <c r="QFF3" s="66"/>
      <c r="QFG3" s="66"/>
      <c r="QFH3" s="66"/>
      <c r="QFI3" s="66"/>
      <c r="QFJ3" s="66"/>
      <c r="QFK3" s="66"/>
      <c r="QFL3" s="66"/>
      <c r="QFM3" s="66"/>
      <c r="QFN3" s="66"/>
      <c r="QFO3" s="66"/>
      <c r="QFP3" s="66"/>
      <c r="QFQ3" s="66"/>
      <c r="QFR3" s="66"/>
      <c r="QFS3" s="66"/>
      <c r="QFT3" s="66"/>
      <c r="QFU3" s="66"/>
      <c r="QFV3" s="66"/>
      <c r="QFW3" s="66"/>
      <c r="QFX3" s="66"/>
      <c r="QFY3" s="66"/>
      <c r="QFZ3" s="66"/>
      <c r="QGA3" s="66"/>
      <c r="QGB3" s="66"/>
      <c r="QGC3" s="66"/>
      <c r="QGD3" s="66"/>
      <c r="QGE3" s="66"/>
      <c r="QGF3" s="66"/>
      <c r="QGG3" s="66"/>
      <c r="QGH3" s="66"/>
      <c r="QGI3" s="66"/>
      <c r="QGJ3" s="66"/>
      <c r="QGK3" s="66"/>
      <c r="QGL3" s="66"/>
      <c r="QGM3" s="66"/>
      <c r="QGN3" s="66"/>
      <c r="QGO3" s="66"/>
      <c r="QGP3" s="66"/>
      <c r="QGQ3" s="66"/>
      <c r="QGR3" s="66"/>
      <c r="QGS3" s="66"/>
      <c r="QGT3" s="66"/>
      <c r="QGU3" s="66"/>
      <c r="QGV3" s="66"/>
      <c r="QGW3" s="66"/>
      <c r="QGX3" s="66"/>
      <c r="QGY3" s="66"/>
      <c r="QGZ3" s="66"/>
      <c r="QHA3" s="66"/>
      <c r="QHB3" s="66"/>
      <c r="QHC3" s="66"/>
      <c r="QHD3" s="66"/>
      <c r="QHE3" s="66"/>
      <c r="QHF3" s="66"/>
      <c r="QHG3" s="66"/>
      <c r="QHH3" s="66"/>
      <c r="QHI3" s="66"/>
      <c r="QHJ3" s="66"/>
      <c r="QHK3" s="66"/>
      <c r="QHL3" s="66"/>
      <c r="QHM3" s="66"/>
      <c r="QHN3" s="66"/>
      <c r="QHO3" s="66"/>
      <c r="QHP3" s="66"/>
      <c r="QHQ3" s="66"/>
      <c r="QHR3" s="66"/>
      <c r="QHS3" s="66"/>
      <c r="QHT3" s="66"/>
      <c r="QHU3" s="66"/>
      <c r="QHV3" s="66"/>
      <c r="QHW3" s="66"/>
      <c r="QHX3" s="66"/>
      <c r="QHY3" s="66"/>
      <c r="QHZ3" s="66"/>
      <c r="QIA3" s="66"/>
      <c r="QIB3" s="66"/>
      <c r="QIC3" s="66"/>
      <c r="QID3" s="66"/>
      <c r="QIE3" s="66"/>
      <c r="QIF3" s="66"/>
      <c r="QIG3" s="66"/>
      <c r="QIH3" s="66"/>
      <c r="QII3" s="66"/>
      <c r="QIJ3" s="66"/>
      <c r="QIK3" s="66"/>
      <c r="QIL3" s="66"/>
      <c r="QIM3" s="66"/>
      <c r="QIN3" s="66"/>
      <c r="QIO3" s="66"/>
      <c r="QIP3" s="66"/>
      <c r="QIQ3" s="66"/>
      <c r="QIR3" s="66"/>
      <c r="QIS3" s="66"/>
      <c r="QIT3" s="66"/>
      <c r="QIU3" s="66"/>
      <c r="QIV3" s="66"/>
      <c r="QIW3" s="66"/>
      <c r="QIX3" s="66"/>
      <c r="QIY3" s="66"/>
      <c r="QIZ3" s="66"/>
      <c r="QJA3" s="66"/>
      <c r="QJB3" s="66"/>
      <c r="QJC3" s="66"/>
      <c r="QJD3" s="66"/>
      <c r="QJE3" s="66"/>
      <c r="QJF3" s="66"/>
      <c r="QJG3" s="66"/>
      <c r="QJH3" s="66"/>
      <c r="QJI3" s="66"/>
      <c r="QJJ3" s="66"/>
      <c r="QJK3" s="66"/>
      <c r="QJL3" s="66"/>
      <c r="QJM3" s="66"/>
      <c r="QJN3" s="66"/>
      <c r="QJO3" s="66"/>
      <c r="QJP3" s="66"/>
      <c r="QJQ3" s="66"/>
      <c r="QJR3" s="66"/>
      <c r="QJS3" s="66"/>
      <c r="QJT3" s="66"/>
      <c r="QJU3" s="66"/>
      <c r="QJV3" s="66"/>
      <c r="QJW3" s="66"/>
      <c r="QJX3" s="66"/>
      <c r="QJY3" s="66"/>
      <c r="QJZ3" s="66"/>
      <c r="QKA3" s="66"/>
      <c r="QKB3" s="66"/>
      <c r="QKC3" s="66"/>
      <c r="QKD3" s="66"/>
      <c r="QKE3" s="66"/>
      <c r="QKF3" s="66"/>
      <c r="QKG3" s="66"/>
      <c r="QKH3" s="66"/>
      <c r="QKI3" s="66"/>
      <c r="QKJ3" s="66"/>
      <c r="QKK3" s="66"/>
      <c r="QKL3" s="66"/>
      <c r="QKM3" s="66"/>
      <c r="QKN3" s="66"/>
      <c r="QKO3" s="66"/>
      <c r="QKP3" s="66"/>
      <c r="QKQ3" s="66"/>
      <c r="QKR3" s="66"/>
      <c r="QKS3" s="66"/>
      <c r="QKT3" s="66"/>
      <c r="QKU3" s="66"/>
      <c r="QKV3" s="66"/>
      <c r="QKW3" s="66"/>
      <c r="QKX3" s="66"/>
      <c r="QKY3" s="66"/>
      <c r="QKZ3" s="66"/>
      <c r="QLA3" s="66"/>
      <c r="QLB3" s="66"/>
      <c r="QLC3" s="66"/>
      <c r="QLD3" s="66"/>
      <c r="QLE3" s="66"/>
      <c r="QLF3" s="66"/>
      <c r="QLG3" s="66"/>
      <c r="QLH3" s="66"/>
      <c r="QLI3" s="66"/>
      <c r="QLJ3" s="66"/>
      <c r="QLK3" s="66"/>
      <c r="QLL3" s="66"/>
      <c r="QLM3" s="66"/>
      <c r="QLN3" s="66"/>
      <c r="QLO3" s="66"/>
      <c r="QLP3" s="66"/>
      <c r="QLQ3" s="66"/>
      <c r="QLR3" s="66"/>
      <c r="QLS3" s="66"/>
      <c r="QLT3" s="66"/>
      <c r="QLU3" s="66"/>
      <c r="QLV3" s="66"/>
      <c r="QLW3" s="66"/>
      <c r="QLX3" s="66"/>
      <c r="QLY3" s="66"/>
      <c r="QLZ3" s="66"/>
      <c r="QMA3" s="66"/>
      <c r="QMB3" s="66"/>
      <c r="QMC3" s="66"/>
      <c r="QMD3" s="66"/>
      <c r="QME3" s="66"/>
      <c r="QMF3" s="66"/>
      <c r="QMG3" s="66"/>
      <c r="QMH3" s="66"/>
      <c r="QMI3" s="66"/>
      <c r="QMJ3" s="66"/>
      <c r="QMK3" s="66"/>
      <c r="QML3" s="66"/>
      <c r="QMM3" s="66"/>
      <c r="QMN3" s="66"/>
      <c r="QMO3" s="66"/>
      <c r="QMP3" s="66"/>
      <c r="QMQ3" s="66"/>
      <c r="QMR3" s="66"/>
      <c r="QMS3" s="66"/>
      <c r="QMT3" s="66"/>
      <c r="QMU3" s="66"/>
      <c r="QMV3" s="66"/>
      <c r="QMW3" s="66"/>
      <c r="QMX3" s="66"/>
      <c r="QMY3" s="66"/>
      <c r="QMZ3" s="66"/>
      <c r="QNA3" s="66"/>
      <c r="QNB3" s="66"/>
      <c r="QNC3" s="66"/>
      <c r="QND3" s="66"/>
      <c r="QNE3" s="66"/>
      <c r="QNF3" s="66"/>
      <c r="QNG3" s="66"/>
      <c r="QNH3" s="66"/>
      <c r="QNI3" s="66"/>
      <c r="QNJ3" s="66"/>
      <c r="QNK3" s="66"/>
      <c r="QNL3" s="66"/>
      <c r="QNM3" s="66"/>
      <c r="QNN3" s="66"/>
      <c r="QNO3" s="66"/>
      <c r="QNP3" s="66"/>
      <c r="QNQ3" s="66"/>
      <c r="QNR3" s="66"/>
      <c r="QNS3" s="66"/>
      <c r="QNT3" s="66"/>
      <c r="QNU3" s="66"/>
      <c r="QNV3" s="66"/>
      <c r="QNW3" s="66"/>
      <c r="QNX3" s="66"/>
      <c r="QNY3" s="66"/>
      <c r="QNZ3" s="66"/>
      <c r="QOA3" s="66"/>
      <c r="QOB3" s="66"/>
      <c r="QOC3" s="66"/>
      <c r="QOD3" s="66"/>
      <c r="QOE3" s="66"/>
      <c r="QOF3" s="66"/>
      <c r="QOG3" s="66"/>
      <c r="QOH3" s="66"/>
      <c r="QOI3" s="66"/>
      <c r="QOJ3" s="66"/>
      <c r="QOK3" s="66"/>
      <c r="QOL3" s="66"/>
      <c r="QOM3" s="66"/>
      <c r="QON3" s="66"/>
      <c r="QOO3" s="66"/>
      <c r="QOP3" s="66"/>
      <c r="QOQ3" s="66"/>
      <c r="QOR3" s="66"/>
      <c r="QOS3" s="66"/>
      <c r="QOT3" s="66"/>
      <c r="QOU3" s="66"/>
      <c r="QOV3" s="66"/>
      <c r="QOW3" s="66"/>
      <c r="QOX3" s="66"/>
      <c r="QOY3" s="66"/>
      <c r="QOZ3" s="66"/>
      <c r="QPA3" s="66"/>
      <c r="QPB3" s="66"/>
      <c r="QPC3" s="66"/>
      <c r="QPD3" s="66"/>
      <c r="QPE3" s="66"/>
      <c r="QPF3" s="66"/>
      <c r="QPG3" s="66"/>
      <c r="QPH3" s="66"/>
      <c r="QPI3" s="66"/>
      <c r="QPJ3" s="66"/>
      <c r="QPK3" s="66"/>
      <c r="QPL3" s="66"/>
      <c r="QPM3" s="66"/>
      <c r="QPN3" s="66"/>
      <c r="QPO3" s="66"/>
      <c r="QPP3" s="66"/>
      <c r="QPQ3" s="66"/>
      <c r="QPR3" s="66"/>
      <c r="QPS3" s="66"/>
      <c r="QPT3" s="66"/>
      <c r="QPU3" s="66"/>
      <c r="QPV3" s="66"/>
      <c r="QPW3" s="66"/>
      <c r="QPX3" s="66"/>
      <c r="QPY3" s="66"/>
      <c r="QPZ3" s="66"/>
      <c r="QQA3" s="66"/>
      <c r="QQB3" s="66"/>
      <c r="QQC3" s="66"/>
      <c r="QQD3" s="66"/>
      <c r="QQE3" s="66"/>
      <c r="QQF3" s="66"/>
      <c r="QQG3" s="66"/>
      <c r="QQH3" s="66"/>
      <c r="QQI3" s="66"/>
      <c r="QQJ3" s="66"/>
      <c r="QQK3" s="66"/>
      <c r="QQL3" s="66"/>
      <c r="QQM3" s="66"/>
      <c r="QQN3" s="66"/>
      <c r="QQO3" s="66"/>
      <c r="QQP3" s="66"/>
      <c r="QQQ3" s="66"/>
      <c r="QQR3" s="66"/>
      <c r="QQS3" s="66"/>
      <c r="QQT3" s="66"/>
      <c r="QQU3" s="66"/>
      <c r="QQV3" s="66"/>
      <c r="QQW3" s="66"/>
      <c r="QQX3" s="66"/>
      <c r="QQY3" s="66"/>
      <c r="QQZ3" s="66"/>
      <c r="QRA3" s="66"/>
      <c r="QRB3" s="66"/>
      <c r="QRC3" s="66"/>
      <c r="QRD3" s="66"/>
      <c r="QRE3" s="66"/>
      <c r="QRF3" s="66"/>
      <c r="QRG3" s="66"/>
      <c r="QRH3" s="66"/>
      <c r="QRI3" s="66"/>
      <c r="QRJ3" s="66"/>
      <c r="QRK3" s="66"/>
      <c r="QRL3" s="66"/>
      <c r="QRM3" s="66"/>
      <c r="QRN3" s="66"/>
      <c r="QRO3" s="66"/>
      <c r="QRP3" s="66"/>
      <c r="QRQ3" s="66"/>
      <c r="QRR3" s="66"/>
      <c r="QRS3" s="66"/>
      <c r="QRT3" s="66"/>
      <c r="QRU3" s="66"/>
      <c r="QRV3" s="66"/>
      <c r="QRW3" s="66"/>
      <c r="QRX3" s="66"/>
      <c r="QRY3" s="66"/>
      <c r="QRZ3" s="66"/>
      <c r="QSA3" s="66"/>
      <c r="QSB3" s="66"/>
      <c r="QSC3" s="66"/>
      <c r="QSD3" s="66"/>
      <c r="QSE3" s="66"/>
      <c r="QSF3" s="66"/>
      <c r="QSG3" s="66"/>
      <c r="QSH3" s="66"/>
      <c r="QSI3" s="66"/>
      <c r="QSJ3" s="66"/>
      <c r="QSK3" s="66"/>
      <c r="QSL3" s="66"/>
      <c r="QSM3" s="66"/>
      <c r="QSN3" s="66"/>
      <c r="QSO3" s="66"/>
      <c r="QSP3" s="66"/>
      <c r="QSQ3" s="66"/>
      <c r="QSR3" s="66"/>
      <c r="QSS3" s="66"/>
      <c r="QST3" s="66"/>
      <c r="QSU3" s="66"/>
      <c r="QSV3" s="66"/>
      <c r="QSW3" s="66"/>
      <c r="QSX3" s="66"/>
      <c r="QSY3" s="66"/>
      <c r="QSZ3" s="66"/>
      <c r="QTA3" s="66"/>
      <c r="QTB3" s="66"/>
      <c r="QTC3" s="66"/>
      <c r="QTD3" s="66"/>
      <c r="QTE3" s="66"/>
      <c r="QTF3" s="66"/>
      <c r="QTG3" s="66"/>
      <c r="QTH3" s="66"/>
      <c r="QTI3" s="66"/>
      <c r="QTJ3" s="66"/>
      <c r="QTK3" s="66"/>
      <c r="QTL3" s="66"/>
      <c r="QTM3" s="66"/>
      <c r="QTN3" s="66"/>
      <c r="QTO3" s="66"/>
      <c r="QTP3" s="66"/>
      <c r="QTQ3" s="66"/>
      <c r="QTR3" s="66"/>
      <c r="QTS3" s="66"/>
      <c r="QTT3" s="66"/>
      <c r="QTU3" s="66"/>
      <c r="QTV3" s="66"/>
      <c r="QTW3" s="66"/>
      <c r="QTX3" s="66"/>
      <c r="QTY3" s="66"/>
      <c r="QTZ3" s="66"/>
      <c r="QUA3" s="66"/>
      <c r="QUB3" s="66"/>
      <c r="QUC3" s="66"/>
      <c r="QUD3" s="66"/>
      <c r="QUE3" s="66"/>
      <c r="QUF3" s="66"/>
      <c r="QUG3" s="66"/>
      <c r="QUH3" s="66"/>
      <c r="QUI3" s="66"/>
      <c r="QUJ3" s="66"/>
      <c r="QUK3" s="66"/>
      <c r="QUL3" s="66"/>
      <c r="QUM3" s="66"/>
      <c r="QUN3" s="66"/>
      <c r="QUO3" s="66"/>
      <c r="QUP3" s="66"/>
      <c r="QUQ3" s="66"/>
      <c r="QUR3" s="66"/>
      <c r="QUS3" s="66"/>
      <c r="QUT3" s="66"/>
      <c r="QUU3" s="66"/>
      <c r="QUV3" s="66"/>
      <c r="QUW3" s="66"/>
      <c r="QUX3" s="66"/>
      <c r="QUY3" s="66"/>
      <c r="QUZ3" s="66"/>
      <c r="QVA3" s="66"/>
      <c r="QVB3" s="66"/>
      <c r="QVC3" s="66"/>
      <c r="QVD3" s="66"/>
      <c r="QVE3" s="66"/>
      <c r="QVF3" s="66"/>
      <c r="QVG3" s="66"/>
      <c r="QVH3" s="66"/>
      <c r="QVI3" s="66"/>
      <c r="QVJ3" s="66"/>
      <c r="QVK3" s="66"/>
      <c r="QVL3" s="66"/>
      <c r="QVM3" s="66"/>
      <c r="QVN3" s="66"/>
      <c r="QVO3" s="66"/>
      <c r="QVP3" s="66"/>
      <c r="QVQ3" s="66"/>
      <c r="QVR3" s="66"/>
      <c r="QVS3" s="66"/>
      <c r="QVT3" s="66"/>
      <c r="QVU3" s="66"/>
      <c r="QVV3" s="66"/>
      <c r="QVW3" s="66"/>
      <c r="QVX3" s="66"/>
      <c r="QVY3" s="66"/>
      <c r="QVZ3" s="66"/>
      <c r="QWA3" s="66"/>
      <c r="QWB3" s="66"/>
      <c r="QWC3" s="66"/>
      <c r="QWD3" s="66"/>
      <c r="QWE3" s="66"/>
      <c r="QWF3" s="66"/>
      <c r="QWG3" s="66"/>
      <c r="QWH3" s="66"/>
      <c r="QWI3" s="66"/>
      <c r="QWJ3" s="66"/>
      <c r="QWK3" s="66"/>
      <c r="QWL3" s="66"/>
      <c r="QWM3" s="66"/>
      <c r="QWN3" s="66"/>
      <c r="QWO3" s="66"/>
      <c r="QWP3" s="66"/>
      <c r="QWQ3" s="66"/>
      <c r="QWR3" s="66"/>
      <c r="QWS3" s="66"/>
      <c r="QWT3" s="66"/>
      <c r="QWU3" s="66"/>
      <c r="QWV3" s="66"/>
      <c r="QWW3" s="66"/>
      <c r="QWX3" s="66"/>
      <c r="QWY3" s="66"/>
      <c r="QWZ3" s="66"/>
      <c r="QXA3" s="66"/>
      <c r="QXB3" s="66"/>
      <c r="QXC3" s="66"/>
      <c r="QXD3" s="66"/>
      <c r="QXE3" s="66"/>
      <c r="QXF3" s="66"/>
      <c r="QXG3" s="66"/>
      <c r="QXH3" s="66"/>
      <c r="QXI3" s="66"/>
      <c r="QXJ3" s="66"/>
      <c r="QXK3" s="66"/>
      <c r="QXL3" s="66"/>
      <c r="QXM3" s="66"/>
      <c r="QXN3" s="66"/>
      <c r="QXO3" s="66"/>
      <c r="QXP3" s="66"/>
      <c r="QXQ3" s="66"/>
      <c r="QXR3" s="66"/>
      <c r="QXS3" s="66"/>
      <c r="QXT3" s="66"/>
      <c r="QXU3" s="66"/>
      <c r="QXV3" s="66"/>
      <c r="QXW3" s="66"/>
      <c r="QXX3" s="66"/>
      <c r="QXY3" s="66"/>
      <c r="QXZ3" s="66"/>
      <c r="QYA3" s="66"/>
      <c r="QYB3" s="66"/>
      <c r="QYC3" s="66"/>
      <c r="QYD3" s="66"/>
      <c r="QYE3" s="66"/>
      <c r="QYF3" s="66"/>
      <c r="QYG3" s="66"/>
      <c r="QYH3" s="66"/>
      <c r="QYI3" s="66"/>
      <c r="QYJ3" s="66"/>
      <c r="QYK3" s="66"/>
      <c r="QYL3" s="66"/>
      <c r="QYM3" s="66"/>
      <c r="QYN3" s="66"/>
      <c r="QYO3" s="66"/>
      <c r="QYP3" s="66"/>
      <c r="QYQ3" s="66"/>
      <c r="QYR3" s="66"/>
      <c r="QYS3" s="66"/>
      <c r="QYT3" s="66"/>
      <c r="QYU3" s="66"/>
      <c r="QYV3" s="66"/>
      <c r="QYW3" s="66"/>
      <c r="QYX3" s="66"/>
      <c r="QYY3" s="66"/>
      <c r="QYZ3" s="66"/>
      <c r="QZA3" s="66"/>
      <c r="QZB3" s="66"/>
      <c r="QZC3" s="66"/>
      <c r="QZD3" s="66"/>
      <c r="QZE3" s="66"/>
      <c r="QZF3" s="66"/>
      <c r="QZG3" s="66"/>
      <c r="QZH3" s="66"/>
      <c r="QZI3" s="66"/>
      <c r="QZJ3" s="66"/>
      <c r="QZK3" s="66"/>
      <c r="QZL3" s="66"/>
      <c r="QZM3" s="66"/>
      <c r="QZN3" s="66"/>
      <c r="QZO3" s="66"/>
      <c r="QZP3" s="66"/>
      <c r="QZQ3" s="66"/>
      <c r="QZR3" s="66"/>
      <c r="QZS3" s="66"/>
      <c r="QZT3" s="66"/>
      <c r="QZU3" s="66"/>
      <c r="QZV3" s="66"/>
      <c r="QZW3" s="66"/>
      <c r="QZX3" s="66"/>
      <c r="QZY3" s="66"/>
      <c r="QZZ3" s="66"/>
      <c r="RAA3" s="66"/>
      <c r="RAB3" s="66"/>
      <c r="RAC3" s="66"/>
      <c r="RAD3" s="66"/>
      <c r="RAE3" s="66"/>
      <c r="RAF3" s="66"/>
      <c r="RAG3" s="66"/>
      <c r="RAH3" s="66"/>
      <c r="RAI3" s="66"/>
      <c r="RAJ3" s="66"/>
      <c r="RAK3" s="66"/>
      <c r="RAL3" s="66"/>
      <c r="RAM3" s="66"/>
      <c r="RAN3" s="66"/>
      <c r="RAO3" s="66"/>
      <c r="RAP3" s="66"/>
      <c r="RAQ3" s="66"/>
      <c r="RAR3" s="66"/>
      <c r="RAS3" s="66"/>
      <c r="RAT3" s="66"/>
      <c r="RAU3" s="66"/>
      <c r="RAV3" s="66"/>
      <c r="RAW3" s="66"/>
      <c r="RAX3" s="66"/>
      <c r="RAY3" s="66"/>
      <c r="RAZ3" s="66"/>
      <c r="RBA3" s="66"/>
      <c r="RBB3" s="66"/>
      <c r="RBC3" s="66"/>
      <c r="RBD3" s="66"/>
      <c r="RBE3" s="66"/>
      <c r="RBF3" s="66"/>
      <c r="RBG3" s="66"/>
      <c r="RBH3" s="66"/>
      <c r="RBI3" s="66"/>
      <c r="RBJ3" s="66"/>
      <c r="RBK3" s="66"/>
      <c r="RBL3" s="66"/>
      <c r="RBM3" s="66"/>
      <c r="RBN3" s="66"/>
      <c r="RBO3" s="66"/>
      <c r="RBP3" s="66"/>
      <c r="RBQ3" s="66"/>
      <c r="RBR3" s="66"/>
      <c r="RBS3" s="66"/>
      <c r="RBT3" s="66"/>
      <c r="RBU3" s="66"/>
      <c r="RBV3" s="66"/>
      <c r="RBW3" s="66"/>
      <c r="RBX3" s="66"/>
      <c r="RBY3" s="66"/>
      <c r="RBZ3" s="66"/>
      <c r="RCA3" s="66"/>
      <c r="RCB3" s="66"/>
      <c r="RCC3" s="66"/>
      <c r="RCD3" s="66"/>
      <c r="RCE3" s="66"/>
      <c r="RCF3" s="66"/>
      <c r="RCG3" s="66"/>
      <c r="RCH3" s="66"/>
      <c r="RCI3" s="66"/>
      <c r="RCJ3" s="66"/>
      <c r="RCK3" s="66"/>
      <c r="RCL3" s="66"/>
      <c r="RCM3" s="66"/>
      <c r="RCN3" s="66"/>
      <c r="RCO3" s="66"/>
      <c r="RCP3" s="66"/>
      <c r="RCQ3" s="66"/>
      <c r="RCR3" s="66"/>
      <c r="RCS3" s="66"/>
      <c r="RCT3" s="66"/>
      <c r="RCU3" s="66"/>
      <c r="RCV3" s="66"/>
      <c r="RCW3" s="66"/>
      <c r="RCX3" s="66"/>
      <c r="RCY3" s="66"/>
      <c r="RCZ3" s="66"/>
      <c r="RDA3" s="66"/>
      <c r="RDB3" s="66"/>
      <c r="RDC3" s="66"/>
      <c r="RDD3" s="66"/>
      <c r="RDE3" s="66"/>
      <c r="RDF3" s="66"/>
      <c r="RDG3" s="66"/>
      <c r="RDH3" s="66"/>
      <c r="RDI3" s="66"/>
      <c r="RDJ3" s="66"/>
      <c r="RDK3" s="66"/>
      <c r="RDL3" s="66"/>
      <c r="RDM3" s="66"/>
      <c r="RDN3" s="66"/>
      <c r="RDO3" s="66"/>
      <c r="RDP3" s="66"/>
      <c r="RDQ3" s="66"/>
      <c r="RDR3" s="66"/>
      <c r="RDS3" s="66"/>
      <c r="RDT3" s="66"/>
      <c r="RDU3" s="66"/>
      <c r="RDV3" s="66"/>
      <c r="RDW3" s="66"/>
      <c r="RDX3" s="66"/>
      <c r="RDY3" s="66"/>
      <c r="RDZ3" s="66"/>
      <c r="REA3" s="66"/>
      <c r="REB3" s="66"/>
      <c r="REC3" s="66"/>
      <c r="RED3" s="66"/>
      <c r="REE3" s="66"/>
      <c r="REF3" s="66"/>
      <c r="REG3" s="66"/>
      <c r="REH3" s="66"/>
      <c r="REI3" s="66"/>
      <c r="REJ3" s="66"/>
      <c r="REK3" s="66"/>
      <c r="REL3" s="66"/>
      <c r="REM3" s="66"/>
      <c r="REN3" s="66"/>
      <c r="REO3" s="66"/>
      <c r="REP3" s="66"/>
      <c r="REQ3" s="66"/>
      <c r="RER3" s="66"/>
      <c r="RES3" s="66"/>
      <c r="RET3" s="66"/>
      <c r="REU3" s="66"/>
      <c r="REV3" s="66"/>
      <c r="REW3" s="66"/>
      <c r="REX3" s="66"/>
      <c r="REY3" s="66"/>
      <c r="REZ3" s="66"/>
      <c r="RFA3" s="66"/>
      <c r="RFB3" s="66"/>
      <c r="RFC3" s="66"/>
      <c r="RFD3" s="66"/>
      <c r="RFE3" s="66"/>
      <c r="RFF3" s="66"/>
      <c r="RFG3" s="66"/>
      <c r="RFH3" s="66"/>
      <c r="RFI3" s="66"/>
      <c r="RFJ3" s="66"/>
      <c r="RFK3" s="66"/>
      <c r="RFL3" s="66"/>
      <c r="RFM3" s="66"/>
      <c r="RFN3" s="66"/>
      <c r="RFO3" s="66"/>
      <c r="RFP3" s="66"/>
      <c r="RFQ3" s="66"/>
      <c r="RFR3" s="66"/>
      <c r="RFS3" s="66"/>
      <c r="RFT3" s="66"/>
      <c r="RFU3" s="66"/>
      <c r="RFV3" s="66"/>
      <c r="RFW3" s="66"/>
      <c r="RFX3" s="66"/>
      <c r="RFY3" s="66"/>
      <c r="RFZ3" s="66"/>
      <c r="RGA3" s="66"/>
      <c r="RGB3" s="66"/>
      <c r="RGC3" s="66"/>
      <c r="RGD3" s="66"/>
      <c r="RGE3" s="66"/>
      <c r="RGF3" s="66"/>
      <c r="RGG3" s="66"/>
      <c r="RGH3" s="66"/>
      <c r="RGI3" s="66"/>
      <c r="RGJ3" s="66"/>
      <c r="RGK3" s="66"/>
      <c r="RGL3" s="66"/>
      <c r="RGM3" s="66"/>
      <c r="RGN3" s="66"/>
      <c r="RGO3" s="66"/>
      <c r="RGP3" s="66"/>
      <c r="RGQ3" s="66"/>
      <c r="RGR3" s="66"/>
      <c r="RGS3" s="66"/>
      <c r="RGT3" s="66"/>
      <c r="RGU3" s="66"/>
      <c r="RGV3" s="66"/>
      <c r="RGW3" s="66"/>
      <c r="RGX3" s="66"/>
      <c r="RGY3" s="66"/>
      <c r="RGZ3" s="66"/>
      <c r="RHA3" s="66"/>
      <c r="RHB3" s="66"/>
      <c r="RHC3" s="66"/>
      <c r="RHD3" s="66"/>
      <c r="RHE3" s="66"/>
      <c r="RHF3" s="66"/>
      <c r="RHG3" s="66"/>
      <c r="RHH3" s="66"/>
      <c r="RHI3" s="66"/>
      <c r="RHJ3" s="66"/>
      <c r="RHK3" s="66"/>
      <c r="RHL3" s="66"/>
      <c r="RHM3" s="66"/>
      <c r="RHN3" s="66"/>
      <c r="RHO3" s="66"/>
      <c r="RHP3" s="66"/>
      <c r="RHQ3" s="66"/>
      <c r="RHR3" s="66"/>
      <c r="RHS3" s="66"/>
      <c r="RHT3" s="66"/>
      <c r="RHU3" s="66"/>
      <c r="RHV3" s="66"/>
      <c r="RHW3" s="66"/>
      <c r="RHX3" s="66"/>
      <c r="RHY3" s="66"/>
      <c r="RHZ3" s="66"/>
      <c r="RIA3" s="66"/>
      <c r="RIB3" s="66"/>
      <c r="RIC3" s="66"/>
      <c r="RID3" s="66"/>
      <c r="RIE3" s="66"/>
      <c r="RIF3" s="66"/>
      <c r="RIG3" s="66"/>
      <c r="RIH3" s="66"/>
      <c r="RII3" s="66"/>
      <c r="RIJ3" s="66"/>
      <c r="RIK3" s="66"/>
      <c r="RIL3" s="66"/>
      <c r="RIM3" s="66"/>
      <c r="RIN3" s="66"/>
      <c r="RIO3" s="66"/>
      <c r="RIP3" s="66"/>
      <c r="RIQ3" s="66"/>
      <c r="RIR3" s="66"/>
      <c r="RIS3" s="66"/>
      <c r="RIT3" s="66"/>
      <c r="RIU3" s="66"/>
      <c r="RIV3" s="66"/>
      <c r="RIW3" s="66"/>
      <c r="RIX3" s="66"/>
      <c r="RIY3" s="66"/>
      <c r="RIZ3" s="66"/>
      <c r="RJA3" s="66"/>
      <c r="RJB3" s="66"/>
      <c r="RJC3" s="66"/>
      <c r="RJD3" s="66"/>
      <c r="RJE3" s="66"/>
      <c r="RJF3" s="66"/>
      <c r="RJG3" s="66"/>
      <c r="RJH3" s="66"/>
      <c r="RJI3" s="66"/>
      <c r="RJJ3" s="66"/>
      <c r="RJK3" s="66"/>
      <c r="RJL3" s="66"/>
      <c r="RJM3" s="66"/>
      <c r="RJN3" s="66"/>
      <c r="RJO3" s="66"/>
      <c r="RJP3" s="66"/>
      <c r="RJQ3" s="66"/>
      <c r="RJR3" s="66"/>
      <c r="RJS3" s="66"/>
      <c r="RJT3" s="66"/>
      <c r="RJU3" s="66"/>
      <c r="RJV3" s="66"/>
      <c r="RJW3" s="66"/>
      <c r="RJX3" s="66"/>
      <c r="RJY3" s="66"/>
      <c r="RJZ3" s="66"/>
      <c r="RKA3" s="66"/>
      <c r="RKB3" s="66"/>
      <c r="RKC3" s="66"/>
      <c r="RKD3" s="66"/>
      <c r="RKE3" s="66"/>
      <c r="RKF3" s="66"/>
      <c r="RKG3" s="66"/>
      <c r="RKH3" s="66"/>
      <c r="RKI3" s="66"/>
      <c r="RKJ3" s="66"/>
      <c r="RKK3" s="66"/>
      <c r="RKL3" s="66"/>
      <c r="RKM3" s="66"/>
      <c r="RKN3" s="66"/>
      <c r="RKO3" s="66"/>
      <c r="RKP3" s="66"/>
      <c r="RKQ3" s="66"/>
      <c r="RKR3" s="66"/>
      <c r="RKS3" s="66"/>
      <c r="RKT3" s="66"/>
      <c r="RKU3" s="66"/>
      <c r="RKV3" s="66"/>
      <c r="RKW3" s="66"/>
      <c r="RKX3" s="66"/>
      <c r="RKY3" s="66"/>
      <c r="RKZ3" s="66"/>
      <c r="RLA3" s="66"/>
      <c r="RLB3" s="66"/>
      <c r="RLC3" s="66"/>
      <c r="RLD3" s="66"/>
      <c r="RLE3" s="66"/>
      <c r="RLF3" s="66"/>
      <c r="RLG3" s="66"/>
      <c r="RLH3" s="66"/>
      <c r="RLI3" s="66"/>
      <c r="RLJ3" s="66"/>
      <c r="RLK3" s="66"/>
      <c r="RLL3" s="66"/>
      <c r="RLM3" s="66"/>
      <c r="RLN3" s="66"/>
      <c r="RLO3" s="66"/>
      <c r="RLP3" s="66"/>
      <c r="RLQ3" s="66"/>
      <c r="RLR3" s="66"/>
      <c r="RLS3" s="66"/>
      <c r="RLT3" s="66"/>
      <c r="RLU3" s="66"/>
      <c r="RLV3" s="66"/>
      <c r="RLW3" s="66"/>
      <c r="RLX3" s="66"/>
      <c r="RLY3" s="66"/>
      <c r="RLZ3" s="66"/>
      <c r="RMA3" s="66"/>
      <c r="RMB3" s="66"/>
      <c r="RMC3" s="66"/>
      <c r="RMD3" s="66"/>
      <c r="RME3" s="66"/>
      <c r="RMF3" s="66"/>
      <c r="RMG3" s="66"/>
      <c r="RMH3" s="66"/>
      <c r="RMI3" s="66"/>
      <c r="RMJ3" s="66"/>
      <c r="RMK3" s="66"/>
      <c r="RML3" s="66"/>
      <c r="RMM3" s="66"/>
      <c r="RMN3" s="66"/>
      <c r="RMO3" s="66"/>
      <c r="RMP3" s="66"/>
      <c r="RMQ3" s="66"/>
      <c r="RMR3" s="66"/>
      <c r="RMS3" s="66"/>
      <c r="RMT3" s="66"/>
      <c r="RMU3" s="66"/>
      <c r="RMV3" s="66"/>
      <c r="RMW3" s="66"/>
      <c r="RMX3" s="66"/>
      <c r="RMY3" s="66"/>
      <c r="RMZ3" s="66"/>
      <c r="RNA3" s="66"/>
      <c r="RNB3" s="66"/>
      <c r="RNC3" s="66"/>
      <c r="RND3" s="66"/>
      <c r="RNE3" s="66"/>
      <c r="RNF3" s="66"/>
      <c r="RNG3" s="66"/>
      <c r="RNH3" s="66"/>
      <c r="RNI3" s="66"/>
      <c r="RNJ3" s="66"/>
      <c r="RNK3" s="66"/>
      <c r="RNL3" s="66"/>
      <c r="RNM3" s="66"/>
      <c r="RNN3" s="66"/>
      <c r="RNO3" s="66"/>
      <c r="RNP3" s="66"/>
      <c r="RNQ3" s="66"/>
      <c r="RNR3" s="66"/>
      <c r="RNS3" s="66"/>
      <c r="RNT3" s="66"/>
      <c r="RNU3" s="66"/>
      <c r="RNV3" s="66"/>
      <c r="RNW3" s="66"/>
      <c r="RNX3" s="66"/>
      <c r="RNY3" s="66"/>
      <c r="RNZ3" s="66"/>
      <c r="ROA3" s="66"/>
      <c r="ROB3" s="66"/>
      <c r="ROC3" s="66"/>
      <c r="ROD3" s="66"/>
      <c r="ROE3" s="66"/>
      <c r="ROF3" s="66"/>
      <c r="ROG3" s="66"/>
      <c r="ROH3" s="66"/>
      <c r="ROI3" s="66"/>
      <c r="ROJ3" s="66"/>
      <c r="ROK3" s="66"/>
      <c r="ROL3" s="66"/>
      <c r="ROM3" s="66"/>
      <c r="RON3" s="66"/>
      <c r="ROO3" s="66"/>
      <c r="ROP3" s="66"/>
      <c r="ROQ3" s="66"/>
      <c r="ROR3" s="66"/>
      <c r="ROS3" s="66"/>
      <c r="ROT3" s="66"/>
      <c r="ROU3" s="66"/>
      <c r="ROV3" s="66"/>
      <c r="ROW3" s="66"/>
      <c r="ROX3" s="66"/>
      <c r="ROY3" s="66"/>
      <c r="ROZ3" s="66"/>
      <c r="RPA3" s="66"/>
      <c r="RPB3" s="66"/>
      <c r="RPC3" s="66"/>
      <c r="RPD3" s="66"/>
      <c r="RPE3" s="66"/>
      <c r="RPF3" s="66"/>
      <c r="RPG3" s="66"/>
      <c r="RPH3" s="66"/>
      <c r="RPI3" s="66"/>
      <c r="RPJ3" s="66"/>
      <c r="RPK3" s="66"/>
      <c r="RPL3" s="66"/>
      <c r="RPM3" s="66"/>
      <c r="RPN3" s="66"/>
      <c r="RPO3" s="66"/>
      <c r="RPP3" s="66"/>
      <c r="RPQ3" s="66"/>
      <c r="RPR3" s="66"/>
      <c r="RPS3" s="66"/>
      <c r="RPT3" s="66"/>
      <c r="RPU3" s="66"/>
      <c r="RPV3" s="66"/>
      <c r="RPW3" s="66"/>
      <c r="RPX3" s="66"/>
      <c r="RPY3" s="66"/>
      <c r="RPZ3" s="66"/>
      <c r="RQA3" s="66"/>
      <c r="RQB3" s="66"/>
      <c r="RQC3" s="66"/>
      <c r="RQD3" s="66"/>
      <c r="RQE3" s="66"/>
      <c r="RQF3" s="66"/>
      <c r="RQG3" s="66"/>
      <c r="RQH3" s="66"/>
      <c r="RQI3" s="66"/>
      <c r="RQJ3" s="66"/>
      <c r="RQK3" s="66"/>
      <c r="RQL3" s="66"/>
      <c r="RQM3" s="66"/>
      <c r="RQN3" s="66"/>
      <c r="RQO3" s="66"/>
      <c r="RQP3" s="66"/>
      <c r="RQQ3" s="66"/>
      <c r="RQR3" s="66"/>
      <c r="RQS3" s="66"/>
      <c r="RQT3" s="66"/>
      <c r="RQU3" s="66"/>
      <c r="RQV3" s="66"/>
      <c r="RQW3" s="66"/>
      <c r="RQX3" s="66"/>
      <c r="RQY3" s="66"/>
      <c r="RQZ3" s="66"/>
      <c r="RRA3" s="66"/>
      <c r="RRB3" s="66"/>
      <c r="RRC3" s="66"/>
      <c r="RRD3" s="66"/>
      <c r="RRE3" s="66"/>
      <c r="RRF3" s="66"/>
      <c r="RRG3" s="66"/>
      <c r="RRH3" s="66"/>
      <c r="RRI3" s="66"/>
      <c r="RRJ3" s="66"/>
      <c r="RRK3" s="66"/>
      <c r="RRL3" s="66"/>
      <c r="RRM3" s="66"/>
      <c r="RRN3" s="66"/>
      <c r="RRO3" s="66"/>
      <c r="RRP3" s="66"/>
      <c r="RRQ3" s="66"/>
      <c r="RRR3" s="66"/>
      <c r="RRS3" s="66"/>
      <c r="RRT3" s="66"/>
      <c r="RRU3" s="66"/>
      <c r="RRV3" s="66"/>
      <c r="RRW3" s="66"/>
      <c r="RRX3" s="66"/>
      <c r="RRY3" s="66"/>
      <c r="RRZ3" s="66"/>
      <c r="RSA3" s="66"/>
      <c r="RSB3" s="66"/>
      <c r="RSC3" s="66"/>
      <c r="RSD3" s="66"/>
      <c r="RSE3" s="66"/>
      <c r="RSF3" s="66"/>
      <c r="RSG3" s="66"/>
      <c r="RSH3" s="66"/>
      <c r="RSI3" s="66"/>
      <c r="RSJ3" s="66"/>
      <c r="RSK3" s="66"/>
      <c r="RSL3" s="66"/>
      <c r="RSM3" s="66"/>
      <c r="RSN3" s="66"/>
      <c r="RSO3" s="66"/>
      <c r="RSP3" s="66"/>
      <c r="RSQ3" s="66"/>
      <c r="RSR3" s="66"/>
      <c r="RSS3" s="66"/>
      <c r="RST3" s="66"/>
      <c r="RSU3" s="66"/>
      <c r="RSV3" s="66"/>
      <c r="RSW3" s="66"/>
      <c r="RSX3" s="66"/>
      <c r="RSY3" s="66"/>
      <c r="RSZ3" s="66"/>
      <c r="RTA3" s="66"/>
      <c r="RTB3" s="66"/>
      <c r="RTC3" s="66"/>
      <c r="RTD3" s="66"/>
      <c r="RTE3" s="66"/>
      <c r="RTF3" s="66"/>
      <c r="RTG3" s="66"/>
      <c r="RTH3" s="66"/>
      <c r="RTI3" s="66"/>
      <c r="RTJ3" s="66"/>
      <c r="RTK3" s="66"/>
      <c r="RTL3" s="66"/>
      <c r="RTM3" s="66"/>
      <c r="RTN3" s="66"/>
      <c r="RTO3" s="66"/>
      <c r="RTP3" s="66"/>
      <c r="RTQ3" s="66"/>
      <c r="RTR3" s="66"/>
      <c r="RTS3" s="66"/>
      <c r="RTT3" s="66"/>
      <c r="RTU3" s="66"/>
      <c r="RTV3" s="66"/>
      <c r="RTW3" s="66"/>
      <c r="RTX3" s="66"/>
      <c r="RTY3" s="66"/>
      <c r="RTZ3" s="66"/>
      <c r="RUA3" s="66"/>
      <c r="RUB3" s="66"/>
      <c r="RUC3" s="66"/>
      <c r="RUD3" s="66"/>
      <c r="RUE3" s="66"/>
      <c r="RUF3" s="66"/>
      <c r="RUG3" s="66"/>
      <c r="RUH3" s="66"/>
      <c r="RUI3" s="66"/>
      <c r="RUJ3" s="66"/>
      <c r="RUK3" s="66"/>
      <c r="RUL3" s="66"/>
      <c r="RUM3" s="66"/>
      <c r="RUN3" s="66"/>
      <c r="RUO3" s="66"/>
      <c r="RUP3" s="66"/>
      <c r="RUQ3" s="66"/>
      <c r="RUR3" s="66"/>
      <c r="RUS3" s="66"/>
      <c r="RUT3" s="66"/>
      <c r="RUU3" s="66"/>
      <c r="RUV3" s="66"/>
      <c r="RUW3" s="66"/>
      <c r="RUX3" s="66"/>
      <c r="RUY3" s="66"/>
      <c r="RUZ3" s="66"/>
      <c r="RVA3" s="66"/>
      <c r="RVB3" s="66"/>
      <c r="RVC3" s="66"/>
      <c r="RVD3" s="66"/>
      <c r="RVE3" s="66"/>
      <c r="RVF3" s="66"/>
      <c r="RVG3" s="66"/>
      <c r="RVH3" s="66"/>
      <c r="RVI3" s="66"/>
      <c r="RVJ3" s="66"/>
      <c r="RVK3" s="66"/>
      <c r="RVL3" s="66"/>
      <c r="RVM3" s="66"/>
      <c r="RVN3" s="66"/>
      <c r="RVO3" s="66"/>
      <c r="RVP3" s="66"/>
      <c r="RVQ3" s="66"/>
      <c r="RVR3" s="66"/>
      <c r="RVS3" s="66"/>
      <c r="RVT3" s="66"/>
      <c r="RVU3" s="66"/>
      <c r="RVV3" s="66"/>
      <c r="RVW3" s="66"/>
      <c r="RVX3" s="66"/>
      <c r="RVY3" s="66"/>
      <c r="RVZ3" s="66"/>
      <c r="RWA3" s="66"/>
      <c r="RWB3" s="66"/>
      <c r="RWC3" s="66"/>
      <c r="RWD3" s="66"/>
      <c r="RWE3" s="66"/>
      <c r="RWF3" s="66"/>
      <c r="RWG3" s="66"/>
      <c r="RWH3" s="66"/>
      <c r="RWI3" s="66"/>
      <c r="RWJ3" s="66"/>
      <c r="RWK3" s="66"/>
      <c r="RWL3" s="66"/>
      <c r="RWM3" s="66"/>
      <c r="RWN3" s="66"/>
      <c r="RWO3" s="66"/>
      <c r="RWP3" s="66"/>
      <c r="RWQ3" s="66"/>
      <c r="RWR3" s="66"/>
      <c r="RWS3" s="66"/>
      <c r="RWT3" s="66"/>
      <c r="RWU3" s="66"/>
      <c r="RWV3" s="66"/>
      <c r="RWW3" s="66"/>
      <c r="RWX3" s="66"/>
      <c r="RWY3" s="66"/>
      <c r="RWZ3" s="66"/>
      <c r="RXA3" s="66"/>
      <c r="RXB3" s="66"/>
      <c r="RXC3" s="66"/>
      <c r="RXD3" s="66"/>
      <c r="RXE3" s="66"/>
      <c r="RXF3" s="66"/>
      <c r="RXG3" s="66"/>
      <c r="RXH3" s="66"/>
      <c r="RXI3" s="66"/>
      <c r="RXJ3" s="66"/>
      <c r="RXK3" s="66"/>
      <c r="RXL3" s="66"/>
      <c r="RXM3" s="66"/>
      <c r="RXN3" s="66"/>
      <c r="RXO3" s="66"/>
      <c r="RXP3" s="66"/>
      <c r="RXQ3" s="66"/>
      <c r="RXR3" s="66"/>
      <c r="RXS3" s="66"/>
      <c r="RXT3" s="66"/>
      <c r="RXU3" s="66"/>
      <c r="RXV3" s="66"/>
      <c r="RXW3" s="66"/>
      <c r="RXX3" s="66"/>
      <c r="RXY3" s="66"/>
      <c r="RXZ3" s="66"/>
      <c r="RYA3" s="66"/>
      <c r="RYB3" s="66"/>
      <c r="RYC3" s="66"/>
      <c r="RYD3" s="66"/>
      <c r="RYE3" s="66"/>
      <c r="RYF3" s="66"/>
      <c r="RYG3" s="66"/>
      <c r="RYH3" s="66"/>
      <c r="RYI3" s="66"/>
      <c r="RYJ3" s="66"/>
      <c r="RYK3" s="66"/>
      <c r="RYL3" s="66"/>
      <c r="RYM3" s="66"/>
      <c r="RYN3" s="66"/>
      <c r="RYO3" s="66"/>
      <c r="RYP3" s="66"/>
      <c r="RYQ3" s="66"/>
      <c r="RYR3" s="66"/>
      <c r="RYS3" s="66"/>
      <c r="RYT3" s="66"/>
      <c r="RYU3" s="66"/>
      <c r="RYV3" s="66"/>
      <c r="RYW3" s="66"/>
      <c r="RYX3" s="66"/>
      <c r="RYY3" s="66"/>
      <c r="RYZ3" s="66"/>
      <c r="RZA3" s="66"/>
      <c r="RZB3" s="66"/>
      <c r="RZC3" s="66"/>
      <c r="RZD3" s="66"/>
      <c r="RZE3" s="66"/>
      <c r="RZF3" s="66"/>
      <c r="RZG3" s="66"/>
      <c r="RZH3" s="66"/>
      <c r="RZI3" s="66"/>
      <c r="RZJ3" s="66"/>
      <c r="RZK3" s="66"/>
      <c r="RZL3" s="66"/>
      <c r="RZM3" s="66"/>
      <c r="RZN3" s="66"/>
      <c r="RZO3" s="66"/>
      <c r="RZP3" s="66"/>
      <c r="RZQ3" s="66"/>
      <c r="RZR3" s="66"/>
      <c r="RZS3" s="66"/>
      <c r="RZT3" s="66"/>
      <c r="RZU3" s="66"/>
      <c r="RZV3" s="66"/>
      <c r="RZW3" s="66"/>
      <c r="RZX3" s="66"/>
      <c r="RZY3" s="66"/>
      <c r="RZZ3" s="66"/>
      <c r="SAA3" s="66"/>
      <c r="SAB3" s="66"/>
      <c r="SAC3" s="66"/>
      <c r="SAD3" s="66"/>
      <c r="SAE3" s="66"/>
      <c r="SAF3" s="66"/>
      <c r="SAG3" s="66"/>
      <c r="SAH3" s="66"/>
      <c r="SAI3" s="66"/>
      <c r="SAJ3" s="66"/>
      <c r="SAK3" s="66"/>
      <c r="SAL3" s="66"/>
      <c r="SAM3" s="66"/>
      <c r="SAN3" s="66"/>
      <c r="SAO3" s="66"/>
      <c r="SAP3" s="66"/>
      <c r="SAQ3" s="66"/>
      <c r="SAR3" s="66"/>
      <c r="SAS3" s="66"/>
      <c r="SAT3" s="66"/>
      <c r="SAU3" s="66"/>
      <c r="SAV3" s="66"/>
      <c r="SAW3" s="66"/>
      <c r="SAX3" s="66"/>
      <c r="SAY3" s="66"/>
      <c r="SAZ3" s="66"/>
      <c r="SBA3" s="66"/>
      <c r="SBB3" s="66"/>
      <c r="SBC3" s="66"/>
      <c r="SBD3" s="66"/>
      <c r="SBE3" s="66"/>
      <c r="SBF3" s="66"/>
      <c r="SBG3" s="66"/>
      <c r="SBH3" s="66"/>
      <c r="SBI3" s="66"/>
      <c r="SBJ3" s="66"/>
      <c r="SBK3" s="66"/>
      <c r="SBL3" s="66"/>
      <c r="SBM3" s="66"/>
      <c r="SBN3" s="66"/>
      <c r="SBO3" s="66"/>
      <c r="SBP3" s="66"/>
      <c r="SBQ3" s="66"/>
      <c r="SBR3" s="66"/>
      <c r="SBS3" s="66"/>
      <c r="SBT3" s="66"/>
      <c r="SBU3" s="66"/>
      <c r="SBV3" s="66"/>
      <c r="SBW3" s="66"/>
      <c r="SBX3" s="66"/>
      <c r="SBY3" s="66"/>
      <c r="SBZ3" s="66"/>
      <c r="SCA3" s="66"/>
      <c r="SCB3" s="66"/>
      <c r="SCC3" s="66"/>
      <c r="SCD3" s="66"/>
      <c r="SCE3" s="66"/>
      <c r="SCF3" s="66"/>
      <c r="SCG3" s="66"/>
      <c r="SCH3" s="66"/>
      <c r="SCI3" s="66"/>
      <c r="SCJ3" s="66"/>
      <c r="SCK3" s="66"/>
      <c r="SCL3" s="66"/>
      <c r="SCM3" s="66"/>
      <c r="SCN3" s="66"/>
      <c r="SCO3" s="66"/>
      <c r="SCP3" s="66"/>
      <c r="SCQ3" s="66"/>
      <c r="SCR3" s="66"/>
      <c r="SCS3" s="66"/>
      <c r="SCT3" s="66"/>
      <c r="SCU3" s="66"/>
      <c r="SCV3" s="66"/>
      <c r="SCW3" s="66"/>
      <c r="SCX3" s="66"/>
      <c r="SCY3" s="66"/>
      <c r="SCZ3" s="66"/>
      <c r="SDA3" s="66"/>
      <c r="SDB3" s="66"/>
      <c r="SDC3" s="66"/>
      <c r="SDD3" s="66"/>
      <c r="SDE3" s="66"/>
      <c r="SDF3" s="66"/>
      <c r="SDG3" s="66"/>
      <c r="SDH3" s="66"/>
      <c r="SDI3" s="66"/>
      <c r="SDJ3" s="66"/>
      <c r="SDK3" s="66"/>
      <c r="SDL3" s="66"/>
      <c r="SDM3" s="66"/>
      <c r="SDN3" s="66"/>
      <c r="SDO3" s="66"/>
      <c r="SDP3" s="66"/>
      <c r="SDQ3" s="66"/>
      <c r="SDR3" s="66"/>
      <c r="SDS3" s="66"/>
      <c r="SDT3" s="66"/>
      <c r="SDU3" s="66"/>
      <c r="SDV3" s="66"/>
      <c r="SDW3" s="66"/>
      <c r="SDX3" s="66"/>
      <c r="SDY3" s="66"/>
      <c r="SDZ3" s="66"/>
      <c r="SEA3" s="66"/>
      <c r="SEB3" s="66"/>
      <c r="SEC3" s="66"/>
      <c r="SED3" s="66"/>
      <c r="SEE3" s="66"/>
      <c r="SEF3" s="66"/>
      <c r="SEG3" s="66"/>
      <c r="SEH3" s="66"/>
      <c r="SEI3" s="66"/>
      <c r="SEJ3" s="66"/>
      <c r="SEK3" s="66"/>
      <c r="SEL3" s="66"/>
      <c r="SEM3" s="66"/>
      <c r="SEN3" s="66"/>
      <c r="SEO3" s="66"/>
      <c r="SEP3" s="66"/>
      <c r="SEQ3" s="66"/>
      <c r="SER3" s="66"/>
      <c r="SES3" s="66"/>
      <c r="SET3" s="66"/>
      <c r="SEU3" s="66"/>
      <c r="SEV3" s="66"/>
      <c r="SEW3" s="66"/>
      <c r="SEX3" s="66"/>
      <c r="SEY3" s="66"/>
      <c r="SEZ3" s="66"/>
      <c r="SFA3" s="66"/>
      <c r="SFB3" s="66"/>
      <c r="SFC3" s="66"/>
      <c r="SFD3" s="66"/>
      <c r="SFE3" s="66"/>
      <c r="SFF3" s="66"/>
      <c r="SFG3" s="66"/>
      <c r="SFH3" s="66"/>
      <c r="SFI3" s="66"/>
      <c r="SFJ3" s="66"/>
      <c r="SFK3" s="66"/>
      <c r="SFL3" s="66"/>
      <c r="SFM3" s="66"/>
      <c r="SFN3" s="66"/>
      <c r="SFO3" s="66"/>
      <c r="SFP3" s="66"/>
      <c r="SFQ3" s="66"/>
      <c r="SFR3" s="66"/>
      <c r="SFS3" s="66"/>
      <c r="SFT3" s="66"/>
      <c r="SFU3" s="66"/>
      <c r="SFV3" s="66"/>
      <c r="SFW3" s="66"/>
      <c r="SFX3" s="66"/>
      <c r="SFY3" s="66"/>
      <c r="SFZ3" s="66"/>
      <c r="SGA3" s="66"/>
      <c r="SGB3" s="66"/>
      <c r="SGC3" s="66"/>
      <c r="SGD3" s="66"/>
      <c r="SGE3" s="66"/>
      <c r="SGF3" s="66"/>
      <c r="SGG3" s="66"/>
      <c r="SGH3" s="66"/>
      <c r="SGI3" s="66"/>
      <c r="SGJ3" s="66"/>
      <c r="SGK3" s="66"/>
      <c r="SGL3" s="66"/>
      <c r="SGM3" s="66"/>
      <c r="SGN3" s="66"/>
      <c r="SGO3" s="66"/>
      <c r="SGP3" s="66"/>
      <c r="SGQ3" s="66"/>
      <c r="SGR3" s="66"/>
      <c r="SGS3" s="66"/>
      <c r="SGT3" s="66"/>
      <c r="SGU3" s="66"/>
      <c r="SGV3" s="66"/>
      <c r="SGW3" s="66"/>
      <c r="SGX3" s="66"/>
      <c r="SGY3" s="66"/>
      <c r="SGZ3" s="66"/>
      <c r="SHA3" s="66"/>
      <c r="SHB3" s="66"/>
      <c r="SHC3" s="66"/>
      <c r="SHD3" s="66"/>
      <c r="SHE3" s="66"/>
      <c r="SHF3" s="66"/>
      <c r="SHG3" s="66"/>
      <c r="SHH3" s="66"/>
      <c r="SHI3" s="66"/>
      <c r="SHJ3" s="66"/>
      <c r="SHK3" s="66"/>
      <c r="SHL3" s="66"/>
      <c r="SHM3" s="66"/>
      <c r="SHN3" s="66"/>
      <c r="SHO3" s="66"/>
      <c r="SHP3" s="66"/>
      <c r="SHQ3" s="66"/>
      <c r="SHR3" s="66"/>
      <c r="SHS3" s="66"/>
      <c r="SHT3" s="66"/>
      <c r="SHU3" s="66"/>
      <c r="SHV3" s="66"/>
      <c r="SHW3" s="66"/>
      <c r="SHX3" s="66"/>
      <c r="SHY3" s="66"/>
      <c r="SHZ3" s="66"/>
      <c r="SIA3" s="66"/>
      <c r="SIB3" s="66"/>
      <c r="SIC3" s="66"/>
      <c r="SID3" s="66"/>
      <c r="SIE3" s="66"/>
      <c r="SIF3" s="66"/>
      <c r="SIG3" s="66"/>
      <c r="SIH3" s="66"/>
      <c r="SII3" s="66"/>
      <c r="SIJ3" s="66"/>
      <c r="SIK3" s="66"/>
      <c r="SIL3" s="66"/>
      <c r="SIM3" s="66"/>
      <c r="SIN3" s="66"/>
      <c r="SIO3" s="66"/>
      <c r="SIP3" s="66"/>
      <c r="SIQ3" s="66"/>
      <c r="SIR3" s="66"/>
      <c r="SIS3" s="66"/>
      <c r="SIT3" s="66"/>
      <c r="SIU3" s="66"/>
      <c r="SIV3" s="66"/>
      <c r="SIW3" s="66"/>
      <c r="SIX3" s="66"/>
      <c r="SIY3" s="66"/>
      <c r="SIZ3" s="66"/>
      <c r="SJA3" s="66"/>
      <c r="SJB3" s="66"/>
      <c r="SJC3" s="66"/>
      <c r="SJD3" s="66"/>
      <c r="SJE3" s="66"/>
      <c r="SJF3" s="66"/>
      <c r="SJG3" s="66"/>
      <c r="SJH3" s="66"/>
      <c r="SJI3" s="66"/>
      <c r="SJJ3" s="66"/>
      <c r="SJK3" s="66"/>
      <c r="SJL3" s="66"/>
      <c r="SJM3" s="66"/>
      <c r="SJN3" s="66"/>
      <c r="SJO3" s="66"/>
      <c r="SJP3" s="66"/>
      <c r="SJQ3" s="66"/>
      <c r="SJR3" s="66"/>
      <c r="SJS3" s="66"/>
      <c r="SJT3" s="66"/>
      <c r="SJU3" s="66"/>
      <c r="SJV3" s="66"/>
      <c r="SJW3" s="66"/>
      <c r="SJX3" s="66"/>
      <c r="SJY3" s="66"/>
      <c r="SJZ3" s="66"/>
      <c r="SKA3" s="66"/>
      <c r="SKB3" s="66"/>
      <c r="SKC3" s="66"/>
      <c r="SKD3" s="66"/>
      <c r="SKE3" s="66"/>
      <c r="SKF3" s="66"/>
      <c r="SKG3" s="66"/>
      <c r="SKH3" s="66"/>
      <c r="SKI3" s="66"/>
      <c r="SKJ3" s="66"/>
      <c r="SKK3" s="66"/>
      <c r="SKL3" s="66"/>
      <c r="SKM3" s="66"/>
      <c r="SKN3" s="66"/>
      <c r="SKO3" s="66"/>
      <c r="SKP3" s="66"/>
      <c r="SKQ3" s="66"/>
      <c r="SKR3" s="66"/>
      <c r="SKS3" s="66"/>
      <c r="SKT3" s="66"/>
      <c r="SKU3" s="66"/>
      <c r="SKV3" s="66"/>
      <c r="SKW3" s="66"/>
      <c r="SKX3" s="66"/>
      <c r="SKY3" s="66"/>
      <c r="SKZ3" s="66"/>
      <c r="SLA3" s="66"/>
      <c r="SLB3" s="66"/>
      <c r="SLC3" s="66"/>
      <c r="SLD3" s="66"/>
      <c r="SLE3" s="66"/>
      <c r="SLF3" s="66"/>
      <c r="SLG3" s="66"/>
      <c r="SLH3" s="66"/>
      <c r="SLI3" s="66"/>
      <c r="SLJ3" s="66"/>
      <c r="SLK3" s="66"/>
      <c r="SLL3" s="66"/>
      <c r="SLM3" s="66"/>
      <c r="SLN3" s="66"/>
      <c r="SLO3" s="66"/>
      <c r="SLP3" s="66"/>
      <c r="SLQ3" s="66"/>
      <c r="SLR3" s="66"/>
      <c r="SLS3" s="66"/>
      <c r="SLT3" s="66"/>
      <c r="SLU3" s="66"/>
      <c r="SLV3" s="66"/>
      <c r="SLW3" s="66"/>
      <c r="SLX3" s="66"/>
      <c r="SLY3" s="66"/>
      <c r="SLZ3" s="66"/>
      <c r="SMA3" s="66"/>
      <c r="SMB3" s="66"/>
      <c r="SMC3" s="66"/>
      <c r="SMD3" s="66"/>
      <c r="SME3" s="66"/>
      <c r="SMF3" s="66"/>
      <c r="SMG3" s="66"/>
      <c r="SMH3" s="66"/>
      <c r="SMI3" s="66"/>
      <c r="SMJ3" s="66"/>
      <c r="SMK3" s="66"/>
      <c r="SML3" s="66"/>
      <c r="SMM3" s="66"/>
      <c r="SMN3" s="66"/>
      <c r="SMO3" s="66"/>
      <c r="SMP3" s="66"/>
      <c r="SMQ3" s="66"/>
      <c r="SMR3" s="66"/>
      <c r="SMS3" s="66"/>
      <c r="SMT3" s="66"/>
      <c r="SMU3" s="66"/>
      <c r="SMV3" s="66"/>
      <c r="SMW3" s="66"/>
      <c r="SMX3" s="66"/>
      <c r="SMY3" s="66"/>
      <c r="SMZ3" s="66"/>
      <c r="SNA3" s="66"/>
      <c r="SNB3" s="66"/>
      <c r="SNC3" s="66"/>
      <c r="SND3" s="66"/>
      <c r="SNE3" s="66"/>
      <c r="SNF3" s="66"/>
      <c r="SNG3" s="66"/>
      <c r="SNH3" s="66"/>
      <c r="SNI3" s="66"/>
      <c r="SNJ3" s="66"/>
      <c r="SNK3" s="66"/>
      <c r="SNL3" s="66"/>
      <c r="SNM3" s="66"/>
      <c r="SNN3" s="66"/>
      <c r="SNO3" s="66"/>
      <c r="SNP3" s="66"/>
      <c r="SNQ3" s="66"/>
      <c r="SNR3" s="66"/>
      <c r="SNS3" s="66"/>
      <c r="SNT3" s="66"/>
      <c r="SNU3" s="66"/>
      <c r="SNV3" s="66"/>
      <c r="SNW3" s="66"/>
      <c r="SNX3" s="66"/>
      <c r="SNY3" s="66"/>
      <c r="SNZ3" s="66"/>
      <c r="SOA3" s="66"/>
      <c r="SOB3" s="66"/>
      <c r="SOC3" s="66"/>
      <c r="SOD3" s="66"/>
      <c r="SOE3" s="66"/>
      <c r="SOF3" s="66"/>
      <c r="SOG3" s="66"/>
      <c r="SOH3" s="66"/>
      <c r="SOI3" s="66"/>
      <c r="SOJ3" s="66"/>
      <c r="SOK3" s="66"/>
      <c r="SOL3" s="66"/>
      <c r="SOM3" s="66"/>
      <c r="SON3" s="66"/>
      <c r="SOO3" s="66"/>
      <c r="SOP3" s="66"/>
      <c r="SOQ3" s="66"/>
      <c r="SOR3" s="66"/>
      <c r="SOS3" s="66"/>
      <c r="SOT3" s="66"/>
      <c r="SOU3" s="66"/>
      <c r="SOV3" s="66"/>
      <c r="SOW3" s="66"/>
      <c r="SOX3" s="66"/>
      <c r="SOY3" s="66"/>
      <c r="SOZ3" s="66"/>
      <c r="SPA3" s="66"/>
      <c r="SPB3" s="66"/>
      <c r="SPC3" s="66"/>
      <c r="SPD3" s="66"/>
      <c r="SPE3" s="66"/>
      <c r="SPF3" s="66"/>
      <c r="SPG3" s="66"/>
      <c r="SPH3" s="66"/>
      <c r="SPI3" s="66"/>
      <c r="SPJ3" s="66"/>
      <c r="SPK3" s="66"/>
      <c r="SPL3" s="66"/>
      <c r="SPM3" s="66"/>
      <c r="SPN3" s="66"/>
      <c r="SPO3" s="66"/>
      <c r="SPP3" s="66"/>
      <c r="SPQ3" s="66"/>
      <c r="SPR3" s="66"/>
      <c r="SPS3" s="66"/>
      <c r="SPT3" s="66"/>
      <c r="SPU3" s="66"/>
      <c r="SPV3" s="66"/>
      <c r="SPW3" s="66"/>
      <c r="SPX3" s="66"/>
      <c r="SPY3" s="66"/>
      <c r="SPZ3" s="66"/>
      <c r="SQA3" s="66"/>
      <c r="SQB3" s="66"/>
      <c r="SQC3" s="66"/>
      <c r="SQD3" s="66"/>
      <c r="SQE3" s="66"/>
      <c r="SQF3" s="66"/>
      <c r="SQG3" s="66"/>
      <c r="SQH3" s="66"/>
      <c r="SQI3" s="66"/>
      <c r="SQJ3" s="66"/>
      <c r="SQK3" s="66"/>
      <c r="SQL3" s="66"/>
      <c r="SQM3" s="66"/>
      <c r="SQN3" s="66"/>
      <c r="SQO3" s="66"/>
      <c r="SQP3" s="66"/>
      <c r="SQQ3" s="66"/>
      <c r="SQR3" s="66"/>
      <c r="SQS3" s="66"/>
      <c r="SQT3" s="66"/>
      <c r="SQU3" s="66"/>
      <c r="SQV3" s="66"/>
      <c r="SQW3" s="66"/>
      <c r="SQX3" s="66"/>
      <c r="SQY3" s="66"/>
      <c r="SQZ3" s="66"/>
      <c r="SRA3" s="66"/>
      <c r="SRB3" s="66"/>
      <c r="SRC3" s="66"/>
      <c r="SRD3" s="66"/>
      <c r="SRE3" s="66"/>
      <c r="SRF3" s="66"/>
      <c r="SRG3" s="66"/>
      <c r="SRH3" s="66"/>
      <c r="SRI3" s="66"/>
      <c r="SRJ3" s="66"/>
      <c r="SRK3" s="66"/>
      <c r="SRL3" s="66"/>
      <c r="SRM3" s="66"/>
      <c r="SRN3" s="66"/>
      <c r="SRO3" s="66"/>
      <c r="SRP3" s="66"/>
      <c r="SRQ3" s="66"/>
      <c r="SRR3" s="66"/>
      <c r="SRS3" s="66"/>
      <c r="SRT3" s="66"/>
      <c r="SRU3" s="66"/>
      <c r="SRV3" s="66"/>
      <c r="SRW3" s="66"/>
      <c r="SRX3" s="66"/>
      <c r="SRY3" s="66"/>
      <c r="SRZ3" s="66"/>
      <c r="SSA3" s="66"/>
      <c r="SSB3" s="66"/>
      <c r="SSC3" s="66"/>
      <c r="SSD3" s="66"/>
      <c r="SSE3" s="66"/>
      <c r="SSF3" s="66"/>
      <c r="SSG3" s="66"/>
      <c r="SSH3" s="66"/>
      <c r="SSI3" s="66"/>
      <c r="SSJ3" s="66"/>
      <c r="SSK3" s="66"/>
      <c r="SSL3" s="66"/>
      <c r="SSM3" s="66"/>
      <c r="SSN3" s="66"/>
      <c r="SSO3" s="66"/>
      <c r="SSP3" s="66"/>
      <c r="SSQ3" s="66"/>
      <c r="SSR3" s="66"/>
      <c r="SSS3" s="66"/>
      <c r="SST3" s="66"/>
      <c r="SSU3" s="66"/>
      <c r="SSV3" s="66"/>
      <c r="SSW3" s="66"/>
      <c r="SSX3" s="66"/>
      <c r="SSY3" s="66"/>
      <c r="SSZ3" s="66"/>
      <c r="STA3" s="66"/>
      <c r="STB3" s="66"/>
      <c r="STC3" s="66"/>
      <c r="STD3" s="66"/>
      <c r="STE3" s="66"/>
      <c r="STF3" s="66"/>
      <c r="STG3" s="66"/>
      <c r="STH3" s="66"/>
      <c r="STI3" s="66"/>
      <c r="STJ3" s="66"/>
      <c r="STK3" s="66"/>
      <c r="STL3" s="66"/>
      <c r="STM3" s="66"/>
      <c r="STN3" s="66"/>
      <c r="STO3" s="66"/>
      <c r="STP3" s="66"/>
      <c r="STQ3" s="66"/>
      <c r="STR3" s="66"/>
      <c r="STS3" s="66"/>
      <c r="STT3" s="66"/>
      <c r="STU3" s="66"/>
      <c r="STV3" s="66"/>
      <c r="STW3" s="66"/>
      <c r="STX3" s="66"/>
      <c r="STY3" s="66"/>
      <c r="STZ3" s="66"/>
      <c r="SUA3" s="66"/>
      <c r="SUB3" s="66"/>
      <c r="SUC3" s="66"/>
      <c r="SUD3" s="66"/>
      <c r="SUE3" s="66"/>
      <c r="SUF3" s="66"/>
      <c r="SUG3" s="66"/>
      <c r="SUH3" s="66"/>
      <c r="SUI3" s="66"/>
      <c r="SUJ3" s="66"/>
      <c r="SUK3" s="66"/>
      <c r="SUL3" s="66"/>
      <c r="SUM3" s="66"/>
      <c r="SUN3" s="66"/>
      <c r="SUO3" s="66"/>
      <c r="SUP3" s="66"/>
      <c r="SUQ3" s="66"/>
      <c r="SUR3" s="66"/>
      <c r="SUS3" s="66"/>
      <c r="SUT3" s="66"/>
      <c r="SUU3" s="66"/>
      <c r="SUV3" s="66"/>
      <c r="SUW3" s="66"/>
      <c r="SUX3" s="66"/>
      <c r="SUY3" s="66"/>
      <c r="SUZ3" s="66"/>
      <c r="SVA3" s="66"/>
      <c r="SVB3" s="66"/>
      <c r="SVC3" s="66"/>
      <c r="SVD3" s="66"/>
      <c r="SVE3" s="66"/>
      <c r="SVF3" s="66"/>
      <c r="SVG3" s="66"/>
      <c r="SVH3" s="66"/>
      <c r="SVI3" s="66"/>
      <c r="SVJ3" s="66"/>
      <c r="SVK3" s="66"/>
      <c r="SVL3" s="66"/>
      <c r="SVM3" s="66"/>
      <c r="SVN3" s="66"/>
      <c r="SVO3" s="66"/>
      <c r="SVP3" s="66"/>
      <c r="SVQ3" s="66"/>
      <c r="SVR3" s="66"/>
      <c r="SVS3" s="66"/>
      <c r="SVT3" s="66"/>
      <c r="SVU3" s="66"/>
      <c r="SVV3" s="66"/>
      <c r="SVW3" s="66"/>
      <c r="SVX3" s="66"/>
      <c r="SVY3" s="66"/>
      <c r="SVZ3" s="66"/>
      <c r="SWA3" s="66"/>
      <c r="SWB3" s="66"/>
      <c r="SWC3" s="66"/>
      <c r="SWD3" s="66"/>
      <c r="SWE3" s="66"/>
      <c r="SWF3" s="66"/>
      <c r="SWG3" s="66"/>
      <c r="SWH3" s="66"/>
      <c r="SWI3" s="66"/>
      <c r="SWJ3" s="66"/>
      <c r="SWK3" s="66"/>
      <c r="SWL3" s="66"/>
      <c r="SWM3" s="66"/>
      <c r="SWN3" s="66"/>
      <c r="SWO3" s="66"/>
      <c r="SWP3" s="66"/>
      <c r="SWQ3" s="66"/>
      <c r="SWR3" s="66"/>
      <c r="SWS3" s="66"/>
      <c r="SWT3" s="66"/>
      <c r="SWU3" s="66"/>
      <c r="SWV3" s="66"/>
      <c r="SWW3" s="66"/>
      <c r="SWX3" s="66"/>
      <c r="SWY3" s="66"/>
      <c r="SWZ3" s="66"/>
      <c r="SXA3" s="66"/>
      <c r="SXB3" s="66"/>
      <c r="SXC3" s="66"/>
      <c r="SXD3" s="66"/>
      <c r="SXE3" s="66"/>
      <c r="SXF3" s="66"/>
      <c r="SXG3" s="66"/>
      <c r="SXH3" s="66"/>
      <c r="SXI3" s="66"/>
      <c r="SXJ3" s="66"/>
      <c r="SXK3" s="66"/>
      <c r="SXL3" s="66"/>
      <c r="SXM3" s="66"/>
      <c r="SXN3" s="66"/>
      <c r="SXO3" s="66"/>
      <c r="SXP3" s="66"/>
      <c r="SXQ3" s="66"/>
      <c r="SXR3" s="66"/>
      <c r="SXS3" s="66"/>
      <c r="SXT3" s="66"/>
      <c r="SXU3" s="66"/>
      <c r="SXV3" s="66"/>
      <c r="SXW3" s="66"/>
      <c r="SXX3" s="66"/>
      <c r="SXY3" s="66"/>
      <c r="SXZ3" s="66"/>
      <c r="SYA3" s="66"/>
      <c r="SYB3" s="66"/>
      <c r="SYC3" s="66"/>
      <c r="SYD3" s="66"/>
      <c r="SYE3" s="66"/>
      <c r="SYF3" s="66"/>
      <c r="SYG3" s="66"/>
      <c r="SYH3" s="66"/>
      <c r="SYI3" s="66"/>
      <c r="SYJ3" s="66"/>
      <c r="SYK3" s="66"/>
      <c r="SYL3" s="66"/>
      <c r="SYM3" s="66"/>
      <c r="SYN3" s="66"/>
      <c r="SYO3" s="66"/>
      <c r="SYP3" s="66"/>
      <c r="SYQ3" s="66"/>
      <c r="SYR3" s="66"/>
      <c r="SYS3" s="66"/>
      <c r="SYT3" s="66"/>
      <c r="SYU3" s="66"/>
      <c r="SYV3" s="66"/>
      <c r="SYW3" s="66"/>
      <c r="SYX3" s="66"/>
      <c r="SYY3" s="66"/>
      <c r="SYZ3" s="66"/>
      <c r="SZA3" s="66"/>
      <c r="SZB3" s="66"/>
      <c r="SZC3" s="66"/>
      <c r="SZD3" s="66"/>
      <c r="SZE3" s="66"/>
      <c r="SZF3" s="66"/>
      <c r="SZG3" s="66"/>
      <c r="SZH3" s="66"/>
      <c r="SZI3" s="66"/>
      <c r="SZJ3" s="66"/>
      <c r="SZK3" s="66"/>
      <c r="SZL3" s="66"/>
      <c r="SZM3" s="66"/>
      <c r="SZN3" s="66"/>
      <c r="SZO3" s="66"/>
      <c r="SZP3" s="66"/>
      <c r="SZQ3" s="66"/>
      <c r="SZR3" s="66"/>
      <c r="SZS3" s="66"/>
      <c r="SZT3" s="66"/>
      <c r="SZU3" s="66"/>
      <c r="SZV3" s="66"/>
      <c r="SZW3" s="66"/>
      <c r="SZX3" s="66"/>
      <c r="SZY3" s="66"/>
      <c r="SZZ3" s="66"/>
      <c r="TAA3" s="66"/>
      <c r="TAB3" s="66"/>
      <c r="TAC3" s="66"/>
      <c r="TAD3" s="66"/>
      <c r="TAE3" s="66"/>
      <c r="TAF3" s="66"/>
      <c r="TAG3" s="66"/>
      <c r="TAH3" s="66"/>
      <c r="TAI3" s="66"/>
      <c r="TAJ3" s="66"/>
      <c r="TAK3" s="66"/>
      <c r="TAL3" s="66"/>
      <c r="TAM3" s="66"/>
      <c r="TAN3" s="66"/>
      <c r="TAO3" s="66"/>
      <c r="TAP3" s="66"/>
      <c r="TAQ3" s="66"/>
      <c r="TAR3" s="66"/>
      <c r="TAS3" s="66"/>
      <c r="TAT3" s="66"/>
      <c r="TAU3" s="66"/>
      <c r="TAV3" s="66"/>
      <c r="TAW3" s="66"/>
      <c r="TAX3" s="66"/>
      <c r="TAY3" s="66"/>
      <c r="TAZ3" s="66"/>
      <c r="TBA3" s="66"/>
      <c r="TBB3" s="66"/>
      <c r="TBC3" s="66"/>
      <c r="TBD3" s="66"/>
      <c r="TBE3" s="66"/>
      <c r="TBF3" s="66"/>
      <c r="TBG3" s="66"/>
      <c r="TBH3" s="66"/>
      <c r="TBI3" s="66"/>
      <c r="TBJ3" s="66"/>
      <c r="TBK3" s="66"/>
      <c r="TBL3" s="66"/>
      <c r="TBM3" s="66"/>
      <c r="TBN3" s="66"/>
      <c r="TBO3" s="66"/>
      <c r="TBP3" s="66"/>
      <c r="TBQ3" s="66"/>
      <c r="TBR3" s="66"/>
      <c r="TBS3" s="66"/>
      <c r="TBT3" s="66"/>
      <c r="TBU3" s="66"/>
      <c r="TBV3" s="66"/>
      <c r="TBW3" s="66"/>
      <c r="TBX3" s="66"/>
      <c r="TBY3" s="66"/>
      <c r="TBZ3" s="66"/>
      <c r="TCA3" s="66"/>
      <c r="TCB3" s="66"/>
      <c r="TCC3" s="66"/>
      <c r="TCD3" s="66"/>
      <c r="TCE3" s="66"/>
      <c r="TCF3" s="66"/>
      <c r="TCG3" s="66"/>
      <c r="TCH3" s="66"/>
      <c r="TCI3" s="66"/>
      <c r="TCJ3" s="66"/>
      <c r="TCK3" s="66"/>
      <c r="TCL3" s="66"/>
      <c r="TCM3" s="66"/>
      <c r="TCN3" s="66"/>
      <c r="TCO3" s="66"/>
      <c r="TCP3" s="66"/>
      <c r="TCQ3" s="66"/>
      <c r="TCR3" s="66"/>
      <c r="TCS3" s="66"/>
      <c r="TCT3" s="66"/>
      <c r="TCU3" s="66"/>
      <c r="TCV3" s="66"/>
      <c r="TCW3" s="66"/>
      <c r="TCX3" s="66"/>
      <c r="TCY3" s="66"/>
      <c r="TCZ3" s="66"/>
      <c r="TDA3" s="66"/>
      <c r="TDB3" s="66"/>
      <c r="TDC3" s="66"/>
      <c r="TDD3" s="66"/>
      <c r="TDE3" s="66"/>
      <c r="TDF3" s="66"/>
      <c r="TDG3" s="66"/>
      <c r="TDH3" s="66"/>
      <c r="TDI3" s="66"/>
      <c r="TDJ3" s="66"/>
      <c r="TDK3" s="66"/>
      <c r="TDL3" s="66"/>
      <c r="TDM3" s="66"/>
      <c r="TDN3" s="66"/>
      <c r="TDO3" s="66"/>
      <c r="TDP3" s="66"/>
      <c r="TDQ3" s="66"/>
      <c r="TDR3" s="66"/>
      <c r="TDS3" s="66"/>
      <c r="TDT3" s="66"/>
      <c r="TDU3" s="66"/>
      <c r="TDV3" s="66"/>
      <c r="TDW3" s="66"/>
      <c r="TDX3" s="66"/>
      <c r="TDY3" s="66"/>
      <c r="TDZ3" s="66"/>
      <c r="TEA3" s="66"/>
      <c r="TEB3" s="66"/>
      <c r="TEC3" s="66"/>
      <c r="TED3" s="66"/>
      <c r="TEE3" s="66"/>
      <c r="TEF3" s="66"/>
      <c r="TEG3" s="66"/>
      <c r="TEH3" s="66"/>
      <c r="TEI3" s="66"/>
      <c r="TEJ3" s="66"/>
      <c r="TEK3" s="66"/>
      <c r="TEL3" s="66"/>
      <c r="TEM3" s="66"/>
      <c r="TEN3" s="66"/>
      <c r="TEO3" s="66"/>
      <c r="TEP3" s="66"/>
      <c r="TEQ3" s="66"/>
      <c r="TER3" s="66"/>
      <c r="TES3" s="66"/>
      <c r="TET3" s="66"/>
      <c r="TEU3" s="66"/>
      <c r="TEV3" s="66"/>
      <c r="TEW3" s="66"/>
      <c r="TEX3" s="66"/>
      <c r="TEY3" s="66"/>
      <c r="TEZ3" s="66"/>
      <c r="TFA3" s="66"/>
      <c r="TFB3" s="66"/>
      <c r="TFC3" s="66"/>
      <c r="TFD3" s="66"/>
      <c r="TFE3" s="66"/>
      <c r="TFF3" s="66"/>
      <c r="TFG3" s="66"/>
      <c r="TFH3" s="66"/>
      <c r="TFI3" s="66"/>
      <c r="TFJ3" s="66"/>
      <c r="TFK3" s="66"/>
      <c r="TFL3" s="66"/>
      <c r="TFM3" s="66"/>
      <c r="TFN3" s="66"/>
      <c r="TFO3" s="66"/>
      <c r="TFP3" s="66"/>
      <c r="TFQ3" s="66"/>
      <c r="TFR3" s="66"/>
      <c r="TFS3" s="66"/>
      <c r="TFT3" s="66"/>
      <c r="TFU3" s="66"/>
      <c r="TFV3" s="66"/>
      <c r="TFW3" s="66"/>
      <c r="TFX3" s="66"/>
      <c r="TFY3" s="66"/>
      <c r="TFZ3" s="66"/>
      <c r="TGA3" s="66"/>
      <c r="TGB3" s="66"/>
      <c r="TGC3" s="66"/>
      <c r="TGD3" s="66"/>
      <c r="TGE3" s="66"/>
      <c r="TGF3" s="66"/>
      <c r="TGG3" s="66"/>
      <c r="TGH3" s="66"/>
      <c r="TGI3" s="66"/>
      <c r="TGJ3" s="66"/>
      <c r="TGK3" s="66"/>
      <c r="TGL3" s="66"/>
      <c r="TGM3" s="66"/>
      <c r="TGN3" s="66"/>
      <c r="TGO3" s="66"/>
      <c r="TGP3" s="66"/>
      <c r="TGQ3" s="66"/>
      <c r="TGR3" s="66"/>
      <c r="TGS3" s="66"/>
      <c r="TGT3" s="66"/>
      <c r="TGU3" s="66"/>
      <c r="TGV3" s="66"/>
      <c r="TGW3" s="66"/>
      <c r="TGX3" s="66"/>
      <c r="TGY3" s="66"/>
      <c r="TGZ3" s="66"/>
      <c r="THA3" s="66"/>
      <c r="THB3" s="66"/>
      <c r="THC3" s="66"/>
      <c r="THD3" s="66"/>
      <c r="THE3" s="66"/>
      <c r="THF3" s="66"/>
      <c r="THG3" s="66"/>
      <c r="THH3" s="66"/>
      <c r="THI3" s="66"/>
      <c r="THJ3" s="66"/>
      <c r="THK3" s="66"/>
      <c r="THL3" s="66"/>
      <c r="THM3" s="66"/>
      <c r="THN3" s="66"/>
      <c r="THO3" s="66"/>
      <c r="THP3" s="66"/>
      <c r="THQ3" s="66"/>
      <c r="THR3" s="66"/>
      <c r="THS3" s="66"/>
      <c r="THT3" s="66"/>
      <c r="THU3" s="66"/>
      <c r="THV3" s="66"/>
      <c r="THW3" s="66"/>
      <c r="THX3" s="66"/>
      <c r="THY3" s="66"/>
      <c r="THZ3" s="66"/>
      <c r="TIA3" s="66"/>
      <c r="TIB3" s="66"/>
      <c r="TIC3" s="66"/>
      <c r="TID3" s="66"/>
      <c r="TIE3" s="66"/>
      <c r="TIF3" s="66"/>
      <c r="TIG3" s="66"/>
      <c r="TIH3" s="66"/>
      <c r="TII3" s="66"/>
      <c r="TIJ3" s="66"/>
      <c r="TIK3" s="66"/>
      <c r="TIL3" s="66"/>
      <c r="TIM3" s="66"/>
      <c r="TIN3" s="66"/>
      <c r="TIO3" s="66"/>
      <c r="TIP3" s="66"/>
      <c r="TIQ3" s="66"/>
      <c r="TIR3" s="66"/>
      <c r="TIS3" s="66"/>
      <c r="TIT3" s="66"/>
      <c r="TIU3" s="66"/>
      <c r="TIV3" s="66"/>
      <c r="TIW3" s="66"/>
      <c r="TIX3" s="66"/>
      <c r="TIY3" s="66"/>
      <c r="TIZ3" s="66"/>
      <c r="TJA3" s="66"/>
      <c r="TJB3" s="66"/>
      <c r="TJC3" s="66"/>
      <c r="TJD3" s="66"/>
      <c r="TJE3" s="66"/>
      <c r="TJF3" s="66"/>
      <c r="TJG3" s="66"/>
      <c r="TJH3" s="66"/>
      <c r="TJI3" s="66"/>
      <c r="TJJ3" s="66"/>
      <c r="TJK3" s="66"/>
      <c r="TJL3" s="66"/>
      <c r="TJM3" s="66"/>
      <c r="TJN3" s="66"/>
      <c r="TJO3" s="66"/>
      <c r="TJP3" s="66"/>
      <c r="TJQ3" s="66"/>
      <c r="TJR3" s="66"/>
      <c r="TJS3" s="66"/>
      <c r="TJT3" s="66"/>
      <c r="TJU3" s="66"/>
      <c r="TJV3" s="66"/>
      <c r="TJW3" s="66"/>
      <c r="TJX3" s="66"/>
      <c r="TJY3" s="66"/>
      <c r="TJZ3" s="66"/>
      <c r="TKA3" s="66"/>
      <c r="TKB3" s="66"/>
      <c r="TKC3" s="66"/>
      <c r="TKD3" s="66"/>
      <c r="TKE3" s="66"/>
      <c r="TKF3" s="66"/>
      <c r="TKG3" s="66"/>
      <c r="TKH3" s="66"/>
      <c r="TKI3" s="66"/>
      <c r="TKJ3" s="66"/>
      <c r="TKK3" s="66"/>
      <c r="TKL3" s="66"/>
      <c r="TKM3" s="66"/>
      <c r="TKN3" s="66"/>
      <c r="TKO3" s="66"/>
      <c r="TKP3" s="66"/>
      <c r="TKQ3" s="66"/>
      <c r="TKR3" s="66"/>
      <c r="TKS3" s="66"/>
      <c r="TKT3" s="66"/>
      <c r="TKU3" s="66"/>
      <c r="TKV3" s="66"/>
      <c r="TKW3" s="66"/>
      <c r="TKX3" s="66"/>
      <c r="TKY3" s="66"/>
      <c r="TKZ3" s="66"/>
      <c r="TLA3" s="66"/>
      <c r="TLB3" s="66"/>
      <c r="TLC3" s="66"/>
      <c r="TLD3" s="66"/>
      <c r="TLE3" s="66"/>
      <c r="TLF3" s="66"/>
      <c r="TLG3" s="66"/>
      <c r="TLH3" s="66"/>
      <c r="TLI3" s="66"/>
      <c r="TLJ3" s="66"/>
      <c r="TLK3" s="66"/>
      <c r="TLL3" s="66"/>
      <c r="TLM3" s="66"/>
      <c r="TLN3" s="66"/>
      <c r="TLO3" s="66"/>
      <c r="TLP3" s="66"/>
      <c r="TLQ3" s="66"/>
      <c r="TLR3" s="66"/>
      <c r="TLS3" s="66"/>
      <c r="TLT3" s="66"/>
      <c r="TLU3" s="66"/>
      <c r="TLV3" s="66"/>
      <c r="TLW3" s="66"/>
      <c r="TLX3" s="66"/>
      <c r="TLY3" s="66"/>
      <c r="TLZ3" s="66"/>
      <c r="TMA3" s="66"/>
      <c r="TMB3" s="66"/>
      <c r="TMC3" s="66"/>
      <c r="TMD3" s="66"/>
      <c r="TME3" s="66"/>
      <c r="TMF3" s="66"/>
      <c r="TMG3" s="66"/>
      <c r="TMH3" s="66"/>
      <c r="TMI3" s="66"/>
      <c r="TMJ3" s="66"/>
      <c r="TMK3" s="66"/>
      <c r="TML3" s="66"/>
      <c r="TMM3" s="66"/>
      <c r="TMN3" s="66"/>
      <c r="TMO3" s="66"/>
      <c r="TMP3" s="66"/>
      <c r="TMQ3" s="66"/>
      <c r="TMR3" s="66"/>
      <c r="TMS3" s="66"/>
      <c r="TMT3" s="66"/>
      <c r="TMU3" s="66"/>
      <c r="TMV3" s="66"/>
      <c r="TMW3" s="66"/>
      <c r="TMX3" s="66"/>
      <c r="TMY3" s="66"/>
      <c r="TMZ3" s="66"/>
      <c r="TNA3" s="66"/>
      <c r="TNB3" s="66"/>
      <c r="TNC3" s="66"/>
      <c r="TND3" s="66"/>
      <c r="TNE3" s="66"/>
      <c r="TNF3" s="66"/>
      <c r="TNG3" s="66"/>
      <c r="TNH3" s="66"/>
      <c r="TNI3" s="66"/>
      <c r="TNJ3" s="66"/>
      <c r="TNK3" s="66"/>
      <c r="TNL3" s="66"/>
      <c r="TNM3" s="66"/>
      <c r="TNN3" s="66"/>
      <c r="TNO3" s="66"/>
      <c r="TNP3" s="66"/>
      <c r="TNQ3" s="66"/>
      <c r="TNR3" s="66"/>
      <c r="TNS3" s="66"/>
      <c r="TNT3" s="66"/>
      <c r="TNU3" s="66"/>
      <c r="TNV3" s="66"/>
      <c r="TNW3" s="66"/>
      <c r="TNX3" s="66"/>
      <c r="TNY3" s="66"/>
      <c r="TNZ3" s="66"/>
      <c r="TOA3" s="66"/>
      <c r="TOB3" s="66"/>
      <c r="TOC3" s="66"/>
      <c r="TOD3" s="66"/>
      <c r="TOE3" s="66"/>
      <c r="TOF3" s="66"/>
      <c r="TOG3" s="66"/>
      <c r="TOH3" s="66"/>
      <c r="TOI3" s="66"/>
      <c r="TOJ3" s="66"/>
      <c r="TOK3" s="66"/>
      <c r="TOL3" s="66"/>
      <c r="TOM3" s="66"/>
      <c r="TON3" s="66"/>
      <c r="TOO3" s="66"/>
      <c r="TOP3" s="66"/>
      <c r="TOQ3" s="66"/>
      <c r="TOR3" s="66"/>
      <c r="TOS3" s="66"/>
      <c r="TOT3" s="66"/>
      <c r="TOU3" s="66"/>
      <c r="TOV3" s="66"/>
      <c r="TOW3" s="66"/>
      <c r="TOX3" s="66"/>
      <c r="TOY3" s="66"/>
      <c r="TOZ3" s="66"/>
      <c r="TPA3" s="66"/>
      <c r="TPB3" s="66"/>
      <c r="TPC3" s="66"/>
      <c r="TPD3" s="66"/>
      <c r="TPE3" s="66"/>
      <c r="TPF3" s="66"/>
      <c r="TPG3" s="66"/>
      <c r="TPH3" s="66"/>
      <c r="TPI3" s="66"/>
      <c r="TPJ3" s="66"/>
      <c r="TPK3" s="66"/>
      <c r="TPL3" s="66"/>
      <c r="TPM3" s="66"/>
      <c r="TPN3" s="66"/>
      <c r="TPO3" s="66"/>
      <c r="TPP3" s="66"/>
      <c r="TPQ3" s="66"/>
      <c r="TPR3" s="66"/>
      <c r="TPS3" s="66"/>
      <c r="TPT3" s="66"/>
      <c r="TPU3" s="66"/>
      <c r="TPV3" s="66"/>
      <c r="TPW3" s="66"/>
      <c r="TPX3" s="66"/>
      <c r="TPY3" s="66"/>
      <c r="TPZ3" s="66"/>
      <c r="TQA3" s="66"/>
      <c r="TQB3" s="66"/>
      <c r="TQC3" s="66"/>
      <c r="TQD3" s="66"/>
      <c r="TQE3" s="66"/>
      <c r="TQF3" s="66"/>
      <c r="TQG3" s="66"/>
      <c r="TQH3" s="66"/>
      <c r="TQI3" s="66"/>
      <c r="TQJ3" s="66"/>
      <c r="TQK3" s="66"/>
      <c r="TQL3" s="66"/>
      <c r="TQM3" s="66"/>
      <c r="TQN3" s="66"/>
      <c r="TQO3" s="66"/>
      <c r="TQP3" s="66"/>
      <c r="TQQ3" s="66"/>
      <c r="TQR3" s="66"/>
      <c r="TQS3" s="66"/>
      <c r="TQT3" s="66"/>
      <c r="TQU3" s="66"/>
      <c r="TQV3" s="66"/>
      <c r="TQW3" s="66"/>
      <c r="TQX3" s="66"/>
      <c r="TQY3" s="66"/>
      <c r="TQZ3" s="66"/>
      <c r="TRA3" s="66"/>
      <c r="TRB3" s="66"/>
      <c r="TRC3" s="66"/>
      <c r="TRD3" s="66"/>
      <c r="TRE3" s="66"/>
      <c r="TRF3" s="66"/>
      <c r="TRG3" s="66"/>
      <c r="TRH3" s="66"/>
      <c r="TRI3" s="66"/>
      <c r="TRJ3" s="66"/>
      <c r="TRK3" s="66"/>
      <c r="TRL3" s="66"/>
      <c r="TRM3" s="66"/>
      <c r="TRN3" s="66"/>
      <c r="TRO3" s="66"/>
      <c r="TRP3" s="66"/>
      <c r="TRQ3" s="66"/>
      <c r="TRR3" s="66"/>
      <c r="TRS3" s="66"/>
      <c r="TRT3" s="66"/>
      <c r="TRU3" s="66"/>
      <c r="TRV3" s="66"/>
      <c r="TRW3" s="66"/>
      <c r="TRX3" s="66"/>
      <c r="TRY3" s="66"/>
      <c r="TRZ3" s="66"/>
      <c r="TSA3" s="66"/>
      <c r="TSB3" s="66"/>
      <c r="TSC3" s="66"/>
      <c r="TSD3" s="66"/>
      <c r="TSE3" s="66"/>
      <c r="TSF3" s="66"/>
      <c r="TSG3" s="66"/>
      <c r="TSH3" s="66"/>
      <c r="TSI3" s="66"/>
      <c r="TSJ3" s="66"/>
      <c r="TSK3" s="66"/>
      <c r="TSL3" s="66"/>
      <c r="TSM3" s="66"/>
      <c r="TSN3" s="66"/>
      <c r="TSO3" s="66"/>
      <c r="TSP3" s="66"/>
      <c r="TSQ3" s="66"/>
      <c r="TSR3" s="66"/>
      <c r="TSS3" s="66"/>
      <c r="TST3" s="66"/>
      <c r="TSU3" s="66"/>
      <c r="TSV3" s="66"/>
      <c r="TSW3" s="66"/>
      <c r="TSX3" s="66"/>
      <c r="TSY3" s="66"/>
      <c r="TSZ3" s="66"/>
      <c r="TTA3" s="66"/>
      <c r="TTB3" s="66"/>
      <c r="TTC3" s="66"/>
      <c r="TTD3" s="66"/>
      <c r="TTE3" s="66"/>
      <c r="TTF3" s="66"/>
      <c r="TTG3" s="66"/>
      <c r="TTH3" s="66"/>
      <c r="TTI3" s="66"/>
      <c r="TTJ3" s="66"/>
      <c r="TTK3" s="66"/>
      <c r="TTL3" s="66"/>
      <c r="TTM3" s="66"/>
      <c r="TTN3" s="66"/>
      <c r="TTO3" s="66"/>
      <c r="TTP3" s="66"/>
      <c r="TTQ3" s="66"/>
      <c r="TTR3" s="66"/>
      <c r="TTS3" s="66"/>
      <c r="TTT3" s="66"/>
      <c r="TTU3" s="66"/>
      <c r="TTV3" s="66"/>
      <c r="TTW3" s="66"/>
      <c r="TTX3" s="66"/>
      <c r="TTY3" s="66"/>
      <c r="TTZ3" s="66"/>
      <c r="TUA3" s="66"/>
      <c r="TUB3" s="66"/>
      <c r="TUC3" s="66"/>
      <c r="TUD3" s="66"/>
      <c r="TUE3" s="66"/>
      <c r="TUF3" s="66"/>
      <c r="TUG3" s="66"/>
      <c r="TUH3" s="66"/>
      <c r="TUI3" s="66"/>
      <c r="TUJ3" s="66"/>
      <c r="TUK3" s="66"/>
      <c r="TUL3" s="66"/>
      <c r="TUM3" s="66"/>
      <c r="TUN3" s="66"/>
      <c r="TUO3" s="66"/>
      <c r="TUP3" s="66"/>
      <c r="TUQ3" s="66"/>
      <c r="TUR3" s="66"/>
      <c r="TUS3" s="66"/>
      <c r="TUT3" s="66"/>
      <c r="TUU3" s="66"/>
      <c r="TUV3" s="66"/>
      <c r="TUW3" s="66"/>
      <c r="TUX3" s="66"/>
      <c r="TUY3" s="66"/>
      <c r="TUZ3" s="66"/>
      <c r="TVA3" s="66"/>
      <c r="TVB3" s="66"/>
      <c r="TVC3" s="66"/>
      <c r="TVD3" s="66"/>
      <c r="TVE3" s="66"/>
      <c r="TVF3" s="66"/>
      <c r="TVG3" s="66"/>
      <c r="TVH3" s="66"/>
      <c r="TVI3" s="66"/>
      <c r="TVJ3" s="66"/>
      <c r="TVK3" s="66"/>
      <c r="TVL3" s="66"/>
      <c r="TVM3" s="66"/>
      <c r="TVN3" s="66"/>
      <c r="TVO3" s="66"/>
      <c r="TVP3" s="66"/>
      <c r="TVQ3" s="66"/>
      <c r="TVR3" s="66"/>
      <c r="TVS3" s="66"/>
      <c r="TVT3" s="66"/>
      <c r="TVU3" s="66"/>
      <c r="TVV3" s="66"/>
      <c r="TVW3" s="66"/>
      <c r="TVX3" s="66"/>
      <c r="TVY3" s="66"/>
      <c r="TVZ3" s="66"/>
      <c r="TWA3" s="66"/>
      <c r="TWB3" s="66"/>
      <c r="TWC3" s="66"/>
      <c r="TWD3" s="66"/>
      <c r="TWE3" s="66"/>
      <c r="TWF3" s="66"/>
      <c r="TWG3" s="66"/>
      <c r="TWH3" s="66"/>
      <c r="TWI3" s="66"/>
      <c r="TWJ3" s="66"/>
      <c r="TWK3" s="66"/>
      <c r="TWL3" s="66"/>
      <c r="TWM3" s="66"/>
      <c r="TWN3" s="66"/>
      <c r="TWO3" s="66"/>
      <c r="TWP3" s="66"/>
      <c r="TWQ3" s="66"/>
      <c r="TWR3" s="66"/>
      <c r="TWS3" s="66"/>
      <c r="TWT3" s="66"/>
      <c r="TWU3" s="66"/>
      <c r="TWV3" s="66"/>
      <c r="TWW3" s="66"/>
      <c r="TWX3" s="66"/>
      <c r="TWY3" s="66"/>
      <c r="TWZ3" s="66"/>
      <c r="TXA3" s="66"/>
      <c r="TXB3" s="66"/>
      <c r="TXC3" s="66"/>
      <c r="TXD3" s="66"/>
      <c r="TXE3" s="66"/>
      <c r="TXF3" s="66"/>
      <c r="TXG3" s="66"/>
      <c r="TXH3" s="66"/>
      <c r="TXI3" s="66"/>
      <c r="TXJ3" s="66"/>
      <c r="TXK3" s="66"/>
      <c r="TXL3" s="66"/>
      <c r="TXM3" s="66"/>
      <c r="TXN3" s="66"/>
      <c r="TXO3" s="66"/>
      <c r="TXP3" s="66"/>
      <c r="TXQ3" s="66"/>
      <c r="TXR3" s="66"/>
      <c r="TXS3" s="66"/>
      <c r="TXT3" s="66"/>
      <c r="TXU3" s="66"/>
      <c r="TXV3" s="66"/>
      <c r="TXW3" s="66"/>
      <c r="TXX3" s="66"/>
      <c r="TXY3" s="66"/>
      <c r="TXZ3" s="66"/>
      <c r="TYA3" s="66"/>
      <c r="TYB3" s="66"/>
      <c r="TYC3" s="66"/>
      <c r="TYD3" s="66"/>
      <c r="TYE3" s="66"/>
      <c r="TYF3" s="66"/>
      <c r="TYG3" s="66"/>
      <c r="TYH3" s="66"/>
      <c r="TYI3" s="66"/>
      <c r="TYJ3" s="66"/>
      <c r="TYK3" s="66"/>
      <c r="TYL3" s="66"/>
      <c r="TYM3" s="66"/>
      <c r="TYN3" s="66"/>
      <c r="TYO3" s="66"/>
      <c r="TYP3" s="66"/>
      <c r="TYQ3" s="66"/>
      <c r="TYR3" s="66"/>
      <c r="TYS3" s="66"/>
      <c r="TYT3" s="66"/>
      <c r="TYU3" s="66"/>
      <c r="TYV3" s="66"/>
      <c r="TYW3" s="66"/>
      <c r="TYX3" s="66"/>
      <c r="TYY3" s="66"/>
      <c r="TYZ3" s="66"/>
      <c r="TZA3" s="66"/>
      <c r="TZB3" s="66"/>
      <c r="TZC3" s="66"/>
      <c r="TZD3" s="66"/>
      <c r="TZE3" s="66"/>
      <c r="TZF3" s="66"/>
      <c r="TZG3" s="66"/>
      <c r="TZH3" s="66"/>
      <c r="TZI3" s="66"/>
      <c r="TZJ3" s="66"/>
      <c r="TZK3" s="66"/>
      <c r="TZL3" s="66"/>
      <c r="TZM3" s="66"/>
      <c r="TZN3" s="66"/>
      <c r="TZO3" s="66"/>
      <c r="TZP3" s="66"/>
      <c r="TZQ3" s="66"/>
      <c r="TZR3" s="66"/>
      <c r="TZS3" s="66"/>
      <c r="TZT3" s="66"/>
      <c r="TZU3" s="66"/>
      <c r="TZV3" s="66"/>
      <c r="TZW3" s="66"/>
      <c r="TZX3" s="66"/>
      <c r="TZY3" s="66"/>
      <c r="TZZ3" s="66"/>
      <c r="UAA3" s="66"/>
      <c r="UAB3" s="66"/>
      <c r="UAC3" s="66"/>
      <c r="UAD3" s="66"/>
      <c r="UAE3" s="66"/>
      <c r="UAF3" s="66"/>
      <c r="UAG3" s="66"/>
      <c r="UAH3" s="66"/>
      <c r="UAI3" s="66"/>
      <c r="UAJ3" s="66"/>
      <c r="UAK3" s="66"/>
      <c r="UAL3" s="66"/>
      <c r="UAM3" s="66"/>
      <c r="UAN3" s="66"/>
      <c r="UAO3" s="66"/>
      <c r="UAP3" s="66"/>
      <c r="UAQ3" s="66"/>
      <c r="UAR3" s="66"/>
      <c r="UAS3" s="66"/>
      <c r="UAT3" s="66"/>
      <c r="UAU3" s="66"/>
      <c r="UAV3" s="66"/>
      <c r="UAW3" s="66"/>
      <c r="UAX3" s="66"/>
      <c r="UAY3" s="66"/>
      <c r="UAZ3" s="66"/>
      <c r="UBA3" s="66"/>
      <c r="UBB3" s="66"/>
      <c r="UBC3" s="66"/>
      <c r="UBD3" s="66"/>
      <c r="UBE3" s="66"/>
      <c r="UBF3" s="66"/>
      <c r="UBG3" s="66"/>
      <c r="UBH3" s="66"/>
      <c r="UBI3" s="66"/>
      <c r="UBJ3" s="66"/>
      <c r="UBK3" s="66"/>
      <c r="UBL3" s="66"/>
      <c r="UBM3" s="66"/>
      <c r="UBN3" s="66"/>
      <c r="UBO3" s="66"/>
      <c r="UBP3" s="66"/>
      <c r="UBQ3" s="66"/>
      <c r="UBR3" s="66"/>
      <c r="UBS3" s="66"/>
      <c r="UBT3" s="66"/>
      <c r="UBU3" s="66"/>
      <c r="UBV3" s="66"/>
      <c r="UBW3" s="66"/>
      <c r="UBX3" s="66"/>
      <c r="UBY3" s="66"/>
      <c r="UBZ3" s="66"/>
      <c r="UCA3" s="66"/>
      <c r="UCB3" s="66"/>
      <c r="UCC3" s="66"/>
      <c r="UCD3" s="66"/>
      <c r="UCE3" s="66"/>
      <c r="UCF3" s="66"/>
      <c r="UCG3" s="66"/>
      <c r="UCH3" s="66"/>
      <c r="UCI3" s="66"/>
      <c r="UCJ3" s="66"/>
      <c r="UCK3" s="66"/>
      <c r="UCL3" s="66"/>
      <c r="UCM3" s="66"/>
      <c r="UCN3" s="66"/>
      <c r="UCO3" s="66"/>
      <c r="UCP3" s="66"/>
      <c r="UCQ3" s="66"/>
      <c r="UCR3" s="66"/>
      <c r="UCS3" s="66"/>
      <c r="UCT3" s="66"/>
      <c r="UCU3" s="66"/>
      <c r="UCV3" s="66"/>
      <c r="UCW3" s="66"/>
      <c r="UCX3" s="66"/>
      <c r="UCY3" s="66"/>
      <c r="UCZ3" s="66"/>
      <c r="UDA3" s="66"/>
      <c r="UDB3" s="66"/>
      <c r="UDC3" s="66"/>
      <c r="UDD3" s="66"/>
      <c r="UDE3" s="66"/>
      <c r="UDF3" s="66"/>
      <c r="UDG3" s="66"/>
      <c r="UDH3" s="66"/>
      <c r="UDI3" s="66"/>
      <c r="UDJ3" s="66"/>
      <c r="UDK3" s="66"/>
      <c r="UDL3" s="66"/>
      <c r="UDM3" s="66"/>
      <c r="UDN3" s="66"/>
      <c r="UDO3" s="66"/>
      <c r="UDP3" s="66"/>
      <c r="UDQ3" s="66"/>
      <c r="UDR3" s="66"/>
      <c r="UDS3" s="66"/>
      <c r="UDT3" s="66"/>
      <c r="UDU3" s="66"/>
      <c r="UDV3" s="66"/>
      <c r="UDW3" s="66"/>
      <c r="UDX3" s="66"/>
      <c r="UDY3" s="66"/>
      <c r="UDZ3" s="66"/>
      <c r="UEA3" s="66"/>
      <c r="UEB3" s="66"/>
      <c r="UEC3" s="66"/>
      <c r="UED3" s="66"/>
      <c r="UEE3" s="66"/>
      <c r="UEF3" s="66"/>
      <c r="UEG3" s="66"/>
      <c r="UEH3" s="66"/>
      <c r="UEI3" s="66"/>
      <c r="UEJ3" s="66"/>
      <c r="UEK3" s="66"/>
      <c r="UEL3" s="66"/>
      <c r="UEM3" s="66"/>
      <c r="UEN3" s="66"/>
      <c r="UEO3" s="66"/>
      <c r="UEP3" s="66"/>
      <c r="UEQ3" s="66"/>
      <c r="UER3" s="66"/>
      <c r="UES3" s="66"/>
      <c r="UET3" s="66"/>
      <c r="UEU3" s="66"/>
      <c r="UEV3" s="66"/>
      <c r="UEW3" s="66"/>
      <c r="UEX3" s="66"/>
      <c r="UEY3" s="66"/>
      <c r="UEZ3" s="66"/>
      <c r="UFA3" s="66"/>
      <c r="UFB3" s="66"/>
      <c r="UFC3" s="66"/>
      <c r="UFD3" s="66"/>
      <c r="UFE3" s="66"/>
      <c r="UFF3" s="66"/>
      <c r="UFG3" s="66"/>
      <c r="UFH3" s="66"/>
      <c r="UFI3" s="66"/>
      <c r="UFJ3" s="66"/>
      <c r="UFK3" s="66"/>
      <c r="UFL3" s="66"/>
      <c r="UFM3" s="66"/>
      <c r="UFN3" s="66"/>
      <c r="UFO3" s="66"/>
      <c r="UFP3" s="66"/>
      <c r="UFQ3" s="66"/>
      <c r="UFR3" s="66"/>
      <c r="UFS3" s="66"/>
      <c r="UFT3" s="66"/>
      <c r="UFU3" s="66"/>
      <c r="UFV3" s="66"/>
      <c r="UFW3" s="66"/>
      <c r="UFX3" s="66"/>
      <c r="UFY3" s="66"/>
      <c r="UFZ3" s="66"/>
      <c r="UGA3" s="66"/>
      <c r="UGB3" s="66"/>
      <c r="UGC3" s="66"/>
      <c r="UGD3" s="66"/>
      <c r="UGE3" s="66"/>
      <c r="UGF3" s="66"/>
      <c r="UGG3" s="66"/>
      <c r="UGH3" s="66"/>
      <c r="UGI3" s="66"/>
      <c r="UGJ3" s="66"/>
      <c r="UGK3" s="66"/>
      <c r="UGL3" s="66"/>
      <c r="UGM3" s="66"/>
      <c r="UGN3" s="66"/>
      <c r="UGO3" s="66"/>
      <c r="UGP3" s="66"/>
      <c r="UGQ3" s="66"/>
      <c r="UGR3" s="66"/>
      <c r="UGS3" s="66"/>
      <c r="UGT3" s="66"/>
      <c r="UGU3" s="66"/>
      <c r="UGV3" s="66"/>
      <c r="UGW3" s="66"/>
      <c r="UGX3" s="66"/>
      <c r="UGY3" s="66"/>
      <c r="UGZ3" s="66"/>
      <c r="UHA3" s="66"/>
      <c r="UHB3" s="66"/>
      <c r="UHC3" s="66"/>
      <c r="UHD3" s="66"/>
      <c r="UHE3" s="66"/>
      <c r="UHF3" s="66"/>
      <c r="UHG3" s="66"/>
      <c r="UHH3" s="66"/>
      <c r="UHI3" s="66"/>
      <c r="UHJ3" s="66"/>
      <c r="UHK3" s="66"/>
      <c r="UHL3" s="66"/>
      <c r="UHM3" s="66"/>
      <c r="UHN3" s="66"/>
      <c r="UHO3" s="66"/>
      <c r="UHP3" s="66"/>
      <c r="UHQ3" s="66"/>
      <c r="UHR3" s="66"/>
      <c r="UHS3" s="66"/>
      <c r="UHT3" s="66"/>
      <c r="UHU3" s="66"/>
      <c r="UHV3" s="66"/>
      <c r="UHW3" s="66"/>
      <c r="UHX3" s="66"/>
      <c r="UHY3" s="66"/>
      <c r="UHZ3" s="66"/>
      <c r="UIA3" s="66"/>
      <c r="UIB3" s="66"/>
      <c r="UIC3" s="66"/>
      <c r="UID3" s="66"/>
      <c r="UIE3" s="66"/>
      <c r="UIF3" s="66"/>
      <c r="UIG3" s="66"/>
      <c r="UIH3" s="66"/>
      <c r="UII3" s="66"/>
      <c r="UIJ3" s="66"/>
      <c r="UIK3" s="66"/>
      <c r="UIL3" s="66"/>
      <c r="UIM3" s="66"/>
      <c r="UIN3" s="66"/>
      <c r="UIO3" s="66"/>
      <c r="UIP3" s="66"/>
      <c r="UIQ3" s="66"/>
      <c r="UIR3" s="66"/>
      <c r="UIS3" s="66"/>
      <c r="UIT3" s="66"/>
      <c r="UIU3" s="66"/>
      <c r="UIV3" s="66"/>
      <c r="UIW3" s="66"/>
      <c r="UIX3" s="66"/>
      <c r="UIY3" s="66"/>
      <c r="UIZ3" s="66"/>
      <c r="UJA3" s="66"/>
      <c r="UJB3" s="66"/>
      <c r="UJC3" s="66"/>
      <c r="UJD3" s="66"/>
      <c r="UJE3" s="66"/>
      <c r="UJF3" s="66"/>
      <c r="UJG3" s="66"/>
      <c r="UJH3" s="66"/>
      <c r="UJI3" s="66"/>
      <c r="UJJ3" s="66"/>
      <c r="UJK3" s="66"/>
      <c r="UJL3" s="66"/>
      <c r="UJM3" s="66"/>
      <c r="UJN3" s="66"/>
      <c r="UJO3" s="66"/>
      <c r="UJP3" s="66"/>
      <c r="UJQ3" s="66"/>
      <c r="UJR3" s="66"/>
      <c r="UJS3" s="66"/>
      <c r="UJT3" s="66"/>
      <c r="UJU3" s="66"/>
      <c r="UJV3" s="66"/>
      <c r="UJW3" s="66"/>
      <c r="UJX3" s="66"/>
      <c r="UJY3" s="66"/>
      <c r="UJZ3" s="66"/>
      <c r="UKA3" s="66"/>
      <c r="UKB3" s="66"/>
      <c r="UKC3" s="66"/>
      <c r="UKD3" s="66"/>
      <c r="UKE3" s="66"/>
      <c r="UKF3" s="66"/>
      <c r="UKG3" s="66"/>
      <c r="UKH3" s="66"/>
      <c r="UKI3" s="66"/>
      <c r="UKJ3" s="66"/>
      <c r="UKK3" s="66"/>
      <c r="UKL3" s="66"/>
      <c r="UKM3" s="66"/>
      <c r="UKN3" s="66"/>
      <c r="UKO3" s="66"/>
      <c r="UKP3" s="66"/>
      <c r="UKQ3" s="66"/>
      <c r="UKR3" s="66"/>
      <c r="UKS3" s="66"/>
      <c r="UKT3" s="66"/>
      <c r="UKU3" s="66"/>
      <c r="UKV3" s="66"/>
      <c r="UKW3" s="66"/>
      <c r="UKX3" s="66"/>
      <c r="UKY3" s="66"/>
      <c r="UKZ3" s="66"/>
      <c r="ULA3" s="66"/>
      <c r="ULB3" s="66"/>
      <c r="ULC3" s="66"/>
      <c r="ULD3" s="66"/>
      <c r="ULE3" s="66"/>
      <c r="ULF3" s="66"/>
      <c r="ULG3" s="66"/>
      <c r="ULH3" s="66"/>
      <c r="ULI3" s="66"/>
      <c r="ULJ3" s="66"/>
      <c r="ULK3" s="66"/>
      <c r="ULL3" s="66"/>
      <c r="ULM3" s="66"/>
      <c r="ULN3" s="66"/>
      <c r="ULO3" s="66"/>
      <c r="ULP3" s="66"/>
      <c r="ULQ3" s="66"/>
      <c r="ULR3" s="66"/>
      <c r="ULS3" s="66"/>
      <c r="ULT3" s="66"/>
      <c r="ULU3" s="66"/>
      <c r="ULV3" s="66"/>
      <c r="ULW3" s="66"/>
      <c r="ULX3" s="66"/>
      <c r="ULY3" s="66"/>
      <c r="ULZ3" s="66"/>
      <c r="UMA3" s="66"/>
      <c r="UMB3" s="66"/>
      <c r="UMC3" s="66"/>
      <c r="UMD3" s="66"/>
      <c r="UME3" s="66"/>
      <c r="UMF3" s="66"/>
      <c r="UMG3" s="66"/>
      <c r="UMH3" s="66"/>
      <c r="UMI3" s="66"/>
      <c r="UMJ3" s="66"/>
      <c r="UMK3" s="66"/>
      <c r="UML3" s="66"/>
      <c r="UMM3" s="66"/>
      <c r="UMN3" s="66"/>
      <c r="UMO3" s="66"/>
      <c r="UMP3" s="66"/>
      <c r="UMQ3" s="66"/>
      <c r="UMR3" s="66"/>
      <c r="UMS3" s="66"/>
      <c r="UMT3" s="66"/>
      <c r="UMU3" s="66"/>
      <c r="UMV3" s="66"/>
      <c r="UMW3" s="66"/>
      <c r="UMX3" s="66"/>
      <c r="UMY3" s="66"/>
      <c r="UMZ3" s="66"/>
      <c r="UNA3" s="66"/>
      <c r="UNB3" s="66"/>
      <c r="UNC3" s="66"/>
      <c r="UND3" s="66"/>
      <c r="UNE3" s="66"/>
      <c r="UNF3" s="66"/>
      <c r="UNG3" s="66"/>
      <c r="UNH3" s="66"/>
      <c r="UNI3" s="66"/>
      <c r="UNJ3" s="66"/>
      <c r="UNK3" s="66"/>
      <c r="UNL3" s="66"/>
      <c r="UNM3" s="66"/>
      <c r="UNN3" s="66"/>
      <c r="UNO3" s="66"/>
      <c r="UNP3" s="66"/>
      <c r="UNQ3" s="66"/>
      <c r="UNR3" s="66"/>
      <c r="UNS3" s="66"/>
      <c r="UNT3" s="66"/>
      <c r="UNU3" s="66"/>
      <c r="UNV3" s="66"/>
      <c r="UNW3" s="66"/>
      <c r="UNX3" s="66"/>
      <c r="UNY3" s="66"/>
      <c r="UNZ3" s="66"/>
      <c r="UOA3" s="66"/>
      <c r="UOB3" s="66"/>
      <c r="UOC3" s="66"/>
      <c r="UOD3" s="66"/>
      <c r="UOE3" s="66"/>
      <c r="UOF3" s="66"/>
      <c r="UOG3" s="66"/>
      <c r="UOH3" s="66"/>
      <c r="UOI3" s="66"/>
      <c r="UOJ3" s="66"/>
      <c r="UOK3" s="66"/>
      <c r="UOL3" s="66"/>
      <c r="UOM3" s="66"/>
      <c r="UON3" s="66"/>
      <c r="UOO3" s="66"/>
      <c r="UOP3" s="66"/>
      <c r="UOQ3" s="66"/>
      <c r="UOR3" s="66"/>
      <c r="UOS3" s="66"/>
      <c r="UOT3" s="66"/>
      <c r="UOU3" s="66"/>
      <c r="UOV3" s="66"/>
      <c r="UOW3" s="66"/>
      <c r="UOX3" s="66"/>
      <c r="UOY3" s="66"/>
      <c r="UOZ3" s="66"/>
      <c r="UPA3" s="66"/>
      <c r="UPB3" s="66"/>
      <c r="UPC3" s="66"/>
      <c r="UPD3" s="66"/>
      <c r="UPE3" s="66"/>
      <c r="UPF3" s="66"/>
      <c r="UPG3" s="66"/>
      <c r="UPH3" s="66"/>
      <c r="UPI3" s="66"/>
      <c r="UPJ3" s="66"/>
      <c r="UPK3" s="66"/>
      <c r="UPL3" s="66"/>
      <c r="UPM3" s="66"/>
      <c r="UPN3" s="66"/>
      <c r="UPO3" s="66"/>
      <c r="UPP3" s="66"/>
      <c r="UPQ3" s="66"/>
      <c r="UPR3" s="66"/>
      <c r="UPS3" s="66"/>
      <c r="UPT3" s="66"/>
      <c r="UPU3" s="66"/>
      <c r="UPV3" s="66"/>
      <c r="UPW3" s="66"/>
      <c r="UPX3" s="66"/>
      <c r="UPY3" s="66"/>
      <c r="UPZ3" s="66"/>
      <c r="UQA3" s="66"/>
      <c r="UQB3" s="66"/>
      <c r="UQC3" s="66"/>
      <c r="UQD3" s="66"/>
      <c r="UQE3" s="66"/>
      <c r="UQF3" s="66"/>
      <c r="UQG3" s="66"/>
      <c r="UQH3" s="66"/>
      <c r="UQI3" s="66"/>
      <c r="UQJ3" s="66"/>
      <c r="UQK3" s="66"/>
      <c r="UQL3" s="66"/>
      <c r="UQM3" s="66"/>
      <c r="UQN3" s="66"/>
      <c r="UQO3" s="66"/>
      <c r="UQP3" s="66"/>
      <c r="UQQ3" s="66"/>
      <c r="UQR3" s="66"/>
      <c r="UQS3" s="66"/>
      <c r="UQT3" s="66"/>
      <c r="UQU3" s="66"/>
      <c r="UQV3" s="66"/>
      <c r="UQW3" s="66"/>
      <c r="UQX3" s="66"/>
      <c r="UQY3" s="66"/>
      <c r="UQZ3" s="66"/>
      <c r="URA3" s="66"/>
      <c r="URB3" s="66"/>
      <c r="URC3" s="66"/>
      <c r="URD3" s="66"/>
      <c r="URE3" s="66"/>
      <c r="URF3" s="66"/>
      <c r="URG3" s="66"/>
      <c r="URH3" s="66"/>
      <c r="URI3" s="66"/>
      <c r="URJ3" s="66"/>
      <c r="URK3" s="66"/>
      <c r="URL3" s="66"/>
      <c r="URM3" s="66"/>
      <c r="URN3" s="66"/>
      <c r="URO3" s="66"/>
      <c r="URP3" s="66"/>
      <c r="URQ3" s="66"/>
      <c r="URR3" s="66"/>
      <c r="URS3" s="66"/>
      <c r="URT3" s="66"/>
      <c r="URU3" s="66"/>
      <c r="URV3" s="66"/>
      <c r="URW3" s="66"/>
      <c r="URX3" s="66"/>
      <c r="URY3" s="66"/>
      <c r="URZ3" s="66"/>
      <c r="USA3" s="66"/>
      <c r="USB3" s="66"/>
      <c r="USC3" s="66"/>
      <c r="USD3" s="66"/>
      <c r="USE3" s="66"/>
      <c r="USF3" s="66"/>
      <c r="USG3" s="66"/>
      <c r="USH3" s="66"/>
      <c r="USI3" s="66"/>
      <c r="USJ3" s="66"/>
      <c r="USK3" s="66"/>
      <c r="USL3" s="66"/>
      <c r="USM3" s="66"/>
      <c r="USN3" s="66"/>
      <c r="USO3" s="66"/>
      <c r="USP3" s="66"/>
      <c r="USQ3" s="66"/>
      <c r="USR3" s="66"/>
      <c r="USS3" s="66"/>
      <c r="UST3" s="66"/>
      <c r="USU3" s="66"/>
      <c r="USV3" s="66"/>
      <c r="USW3" s="66"/>
      <c r="USX3" s="66"/>
      <c r="USY3" s="66"/>
      <c r="USZ3" s="66"/>
      <c r="UTA3" s="66"/>
      <c r="UTB3" s="66"/>
      <c r="UTC3" s="66"/>
      <c r="UTD3" s="66"/>
      <c r="UTE3" s="66"/>
      <c r="UTF3" s="66"/>
      <c r="UTG3" s="66"/>
      <c r="UTH3" s="66"/>
      <c r="UTI3" s="66"/>
      <c r="UTJ3" s="66"/>
      <c r="UTK3" s="66"/>
      <c r="UTL3" s="66"/>
      <c r="UTM3" s="66"/>
      <c r="UTN3" s="66"/>
      <c r="UTO3" s="66"/>
      <c r="UTP3" s="66"/>
      <c r="UTQ3" s="66"/>
      <c r="UTR3" s="66"/>
      <c r="UTS3" s="66"/>
      <c r="UTT3" s="66"/>
      <c r="UTU3" s="66"/>
      <c r="UTV3" s="66"/>
      <c r="UTW3" s="66"/>
      <c r="UTX3" s="66"/>
      <c r="UTY3" s="66"/>
      <c r="UTZ3" s="66"/>
      <c r="UUA3" s="66"/>
      <c r="UUB3" s="66"/>
      <c r="UUC3" s="66"/>
      <c r="UUD3" s="66"/>
      <c r="UUE3" s="66"/>
      <c r="UUF3" s="66"/>
      <c r="UUG3" s="66"/>
      <c r="UUH3" s="66"/>
      <c r="UUI3" s="66"/>
      <c r="UUJ3" s="66"/>
      <c r="UUK3" s="66"/>
      <c r="UUL3" s="66"/>
      <c r="UUM3" s="66"/>
      <c r="UUN3" s="66"/>
      <c r="UUO3" s="66"/>
      <c r="UUP3" s="66"/>
      <c r="UUQ3" s="66"/>
      <c r="UUR3" s="66"/>
      <c r="UUS3" s="66"/>
      <c r="UUT3" s="66"/>
      <c r="UUU3" s="66"/>
      <c r="UUV3" s="66"/>
      <c r="UUW3" s="66"/>
      <c r="UUX3" s="66"/>
      <c r="UUY3" s="66"/>
      <c r="UUZ3" s="66"/>
      <c r="UVA3" s="66"/>
      <c r="UVB3" s="66"/>
      <c r="UVC3" s="66"/>
      <c r="UVD3" s="66"/>
      <c r="UVE3" s="66"/>
      <c r="UVF3" s="66"/>
      <c r="UVG3" s="66"/>
      <c r="UVH3" s="66"/>
      <c r="UVI3" s="66"/>
      <c r="UVJ3" s="66"/>
      <c r="UVK3" s="66"/>
      <c r="UVL3" s="66"/>
      <c r="UVM3" s="66"/>
      <c r="UVN3" s="66"/>
      <c r="UVO3" s="66"/>
      <c r="UVP3" s="66"/>
      <c r="UVQ3" s="66"/>
      <c r="UVR3" s="66"/>
      <c r="UVS3" s="66"/>
      <c r="UVT3" s="66"/>
      <c r="UVU3" s="66"/>
      <c r="UVV3" s="66"/>
      <c r="UVW3" s="66"/>
      <c r="UVX3" s="66"/>
      <c r="UVY3" s="66"/>
      <c r="UVZ3" s="66"/>
      <c r="UWA3" s="66"/>
      <c r="UWB3" s="66"/>
      <c r="UWC3" s="66"/>
      <c r="UWD3" s="66"/>
      <c r="UWE3" s="66"/>
      <c r="UWF3" s="66"/>
      <c r="UWG3" s="66"/>
      <c r="UWH3" s="66"/>
      <c r="UWI3" s="66"/>
      <c r="UWJ3" s="66"/>
      <c r="UWK3" s="66"/>
      <c r="UWL3" s="66"/>
      <c r="UWM3" s="66"/>
      <c r="UWN3" s="66"/>
      <c r="UWO3" s="66"/>
      <c r="UWP3" s="66"/>
      <c r="UWQ3" s="66"/>
      <c r="UWR3" s="66"/>
      <c r="UWS3" s="66"/>
      <c r="UWT3" s="66"/>
      <c r="UWU3" s="66"/>
      <c r="UWV3" s="66"/>
      <c r="UWW3" s="66"/>
      <c r="UWX3" s="66"/>
      <c r="UWY3" s="66"/>
      <c r="UWZ3" s="66"/>
      <c r="UXA3" s="66"/>
      <c r="UXB3" s="66"/>
      <c r="UXC3" s="66"/>
      <c r="UXD3" s="66"/>
      <c r="UXE3" s="66"/>
      <c r="UXF3" s="66"/>
      <c r="UXG3" s="66"/>
      <c r="UXH3" s="66"/>
      <c r="UXI3" s="66"/>
      <c r="UXJ3" s="66"/>
      <c r="UXK3" s="66"/>
      <c r="UXL3" s="66"/>
      <c r="UXM3" s="66"/>
      <c r="UXN3" s="66"/>
      <c r="UXO3" s="66"/>
      <c r="UXP3" s="66"/>
      <c r="UXQ3" s="66"/>
      <c r="UXR3" s="66"/>
      <c r="UXS3" s="66"/>
      <c r="UXT3" s="66"/>
      <c r="UXU3" s="66"/>
      <c r="UXV3" s="66"/>
      <c r="UXW3" s="66"/>
      <c r="UXX3" s="66"/>
      <c r="UXY3" s="66"/>
      <c r="UXZ3" s="66"/>
      <c r="UYA3" s="66"/>
      <c r="UYB3" s="66"/>
      <c r="UYC3" s="66"/>
      <c r="UYD3" s="66"/>
      <c r="UYE3" s="66"/>
      <c r="UYF3" s="66"/>
      <c r="UYG3" s="66"/>
      <c r="UYH3" s="66"/>
      <c r="UYI3" s="66"/>
      <c r="UYJ3" s="66"/>
      <c r="UYK3" s="66"/>
      <c r="UYL3" s="66"/>
      <c r="UYM3" s="66"/>
      <c r="UYN3" s="66"/>
      <c r="UYO3" s="66"/>
      <c r="UYP3" s="66"/>
      <c r="UYQ3" s="66"/>
      <c r="UYR3" s="66"/>
      <c r="UYS3" s="66"/>
      <c r="UYT3" s="66"/>
      <c r="UYU3" s="66"/>
      <c r="UYV3" s="66"/>
      <c r="UYW3" s="66"/>
      <c r="UYX3" s="66"/>
      <c r="UYY3" s="66"/>
      <c r="UYZ3" s="66"/>
      <c r="UZA3" s="66"/>
      <c r="UZB3" s="66"/>
      <c r="UZC3" s="66"/>
      <c r="UZD3" s="66"/>
      <c r="UZE3" s="66"/>
      <c r="UZF3" s="66"/>
      <c r="UZG3" s="66"/>
      <c r="UZH3" s="66"/>
      <c r="UZI3" s="66"/>
      <c r="UZJ3" s="66"/>
      <c r="UZK3" s="66"/>
      <c r="UZL3" s="66"/>
      <c r="UZM3" s="66"/>
      <c r="UZN3" s="66"/>
      <c r="UZO3" s="66"/>
      <c r="UZP3" s="66"/>
      <c r="UZQ3" s="66"/>
      <c r="UZR3" s="66"/>
      <c r="UZS3" s="66"/>
      <c r="UZT3" s="66"/>
      <c r="UZU3" s="66"/>
      <c r="UZV3" s="66"/>
      <c r="UZW3" s="66"/>
      <c r="UZX3" s="66"/>
      <c r="UZY3" s="66"/>
      <c r="UZZ3" s="66"/>
      <c r="VAA3" s="66"/>
      <c r="VAB3" s="66"/>
      <c r="VAC3" s="66"/>
      <c r="VAD3" s="66"/>
      <c r="VAE3" s="66"/>
      <c r="VAF3" s="66"/>
      <c r="VAG3" s="66"/>
      <c r="VAH3" s="66"/>
      <c r="VAI3" s="66"/>
      <c r="VAJ3" s="66"/>
      <c r="VAK3" s="66"/>
      <c r="VAL3" s="66"/>
      <c r="VAM3" s="66"/>
      <c r="VAN3" s="66"/>
      <c r="VAO3" s="66"/>
      <c r="VAP3" s="66"/>
      <c r="VAQ3" s="66"/>
      <c r="VAR3" s="66"/>
      <c r="VAS3" s="66"/>
      <c r="VAT3" s="66"/>
      <c r="VAU3" s="66"/>
      <c r="VAV3" s="66"/>
      <c r="VAW3" s="66"/>
      <c r="VAX3" s="66"/>
      <c r="VAY3" s="66"/>
      <c r="VAZ3" s="66"/>
      <c r="VBA3" s="66"/>
      <c r="VBB3" s="66"/>
      <c r="VBC3" s="66"/>
      <c r="VBD3" s="66"/>
      <c r="VBE3" s="66"/>
      <c r="VBF3" s="66"/>
      <c r="VBG3" s="66"/>
      <c r="VBH3" s="66"/>
      <c r="VBI3" s="66"/>
      <c r="VBJ3" s="66"/>
      <c r="VBK3" s="66"/>
      <c r="VBL3" s="66"/>
      <c r="VBM3" s="66"/>
      <c r="VBN3" s="66"/>
      <c r="VBO3" s="66"/>
      <c r="VBP3" s="66"/>
      <c r="VBQ3" s="66"/>
      <c r="VBR3" s="66"/>
      <c r="VBS3" s="66"/>
      <c r="VBT3" s="66"/>
      <c r="VBU3" s="66"/>
      <c r="VBV3" s="66"/>
      <c r="VBW3" s="66"/>
      <c r="VBX3" s="66"/>
      <c r="VBY3" s="66"/>
      <c r="VBZ3" s="66"/>
      <c r="VCA3" s="66"/>
      <c r="VCB3" s="66"/>
      <c r="VCC3" s="66"/>
      <c r="VCD3" s="66"/>
      <c r="VCE3" s="66"/>
      <c r="VCF3" s="66"/>
      <c r="VCG3" s="66"/>
      <c r="VCH3" s="66"/>
      <c r="VCI3" s="66"/>
      <c r="VCJ3" s="66"/>
      <c r="VCK3" s="66"/>
      <c r="VCL3" s="66"/>
      <c r="VCM3" s="66"/>
      <c r="VCN3" s="66"/>
      <c r="VCO3" s="66"/>
      <c r="VCP3" s="66"/>
      <c r="VCQ3" s="66"/>
      <c r="VCR3" s="66"/>
      <c r="VCS3" s="66"/>
      <c r="VCT3" s="66"/>
      <c r="VCU3" s="66"/>
      <c r="VCV3" s="66"/>
      <c r="VCW3" s="66"/>
      <c r="VCX3" s="66"/>
      <c r="VCY3" s="66"/>
      <c r="VCZ3" s="66"/>
      <c r="VDA3" s="66"/>
      <c r="VDB3" s="66"/>
      <c r="VDC3" s="66"/>
      <c r="VDD3" s="66"/>
      <c r="VDE3" s="66"/>
      <c r="VDF3" s="66"/>
      <c r="VDG3" s="66"/>
      <c r="VDH3" s="66"/>
      <c r="VDI3" s="66"/>
      <c r="VDJ3" s="66"/>
      <c r="VDK3" s="66"/>
      <c r="VDL3" s="66"/>
      <c r="VDM3" s="66"/>
      <c r="VDN3" s="66"/>
      <c r="VDO3" s="66"/>
      <c r="VDP3" s="66"/>
      <c r="VDQ3" s="66"/>
      <c r="VDR3" s="66"/>
      <c r="VDS3" s="66"/>
      <c r="VDT3" s="66"/>
      <c r="VDU3" s="66"/>
      <c r="VDV3" s="66"/>
      <c r="VDW3" s="66"/>
      <c r="VDX3" s="66"/>
      <c r="VDY3" s="66"/>
      <c r="VDZ3" s="66"/>
      <c r="VEA3" s="66"/>
      <c r="VEB3" s="66"/>
      <c r="VEC3" s="66"/>
      <c r="VED3" s="66"/>
      <c r="VEE3" s="66"/>
      <c r="VEF3" s="66"/>
      <c r="VEG3" s="66"/>
      <c r="VEH3" s="66"/>
      <c r="VEI3" s="66"/>
      <c r="VEJ3" s="66"/>
      <c r="VEK3" s="66"/>
      <c r="VEL3" s="66"/>
      <c r="VEM3" s="66"/>
      <c r="VEN3" s="66"/>
      <c r="VEO3" s="66"/>
      <c r="VEP3" s="66"/>
      <c r="VEQ3" s="66"/>
      <c r="VER3" s="66"/>
      <c r="VES3" s="66"/>
      <c r="VET3" s="66"/>
      <c r="VEU3" s="66"/>
      <c r="VEV3" s="66"/>
      <c r="VEW3" s="66"/>
      <c r="VEX3" s="66"/>
      <c r="VEY3" s="66"/>
      <c r="VEZ3" s="66"/>
      <c r="VFA3" s="66"/>
      <c r="VFB3" s="66"/>
      <c r="VFC3" s="66"/>
      <c r="VFD3" s="66"/>
      <c r="VFE3" s="66"/>
      <c r="VFF3" s="66"/>
      <c r="VFG3" s="66"/>
      <c r="VFH3" s="66"/>
      <c r="VFI3" s="66"/>
      <c r="VFJ3" s="66"/>
      <c r="VFK3" s="66"/>
      <c r="VFL3" s="66"/>
      <c r="VFM3" s="66"/>
      <c r="VFN3" s="66"/>
      <c r="VFO3" s="66"/>
      <c r="VFP3" s="66"/>
      <c r="VFQ3" s="66"/>
      <c r="VFR3" s="66"/>
      <c r="VFS3" s="66"/>
      <c r="VFT3" s="66"/>
      <c r="VFU3" s="66"/>
      <c r="VFV3" s="66"/>
      <c r="VFW3" s="66"/>
      <c r="VFX3" s="66"/>
      <c r="VFY3" s="66"/>
      <c r="VFZ3" s="66"/>
      <c r="VGA3" s="66"/>
      <c r="VGB3" s="66"/>
      <c r="VGC3" s="66"/>
      <c r="VGD3" s="66"/>
      <c r="VGE3" s="66"/>
      <c r="VGF3" s="66"/>
      <c r="VGG3" s="66"/>
      <c r="VGH3" s="66"/>
      <c r="VGI3" s="66"/>
      <c r="VGJ3" s="66"/>
      <c r="VGK3" s="66"/>
      <c r="VGL3" s="66"/>
      <c r="VGM3" s="66"/>
      <c r="VGN3" s="66"/>
      <c r="VGO3" s="66"/>
      <c r="VGP3" s="66"/>
      <c r="VGQ3" s="66"/>
      <c r="VGR3" s="66"/>
      <c r="VGS3" s="66"/>
      <c r="VGT3" s="66"/>
      <c r="VGU3" s="66"/>
      <c r="VGV3" s="66"/>
      <c r="VGW3" s="66"/>
      <c r="VGX3" s="66"/>
      <c r="VGY3" s="66"/>
      <c r="VGZ3" s="66"/>
      <c r="VHA3" s="66"/>
      <c r="VHB3" s="66"/>
      <c r="VHC3" s="66"/>
      <c r="VHD3" s="66"/>
      <c r="VHE3" s="66"/>
      <c r="VHF3" s="66"/>
      <c r="VHG3" s="66"/>
      <c r="VHH3" s="66"/>
      <c r="VHI3" s="66"/>
      <c r="VHJ3" s="66"/>
      <c r="VHK3" s="66"/>
      <c r="VHL3" s="66"/>
      <c r="VHM3" s="66"/>
      <c r="VHN3" s="66"/>
      <c r="VHO3" s="66"/>
      <c r="VHP3" s="66"/>
      <c r="VHQ3" s="66"/>
      <c r="VHR3" s="66"/>
      <c r="VHS3" s="66"/>
      <c r="VHT3" s="66"/>
      <c r="VHU3" s="66"/>
      <c r="VHV3" s="66"/>
      <c r="VHW3" s="66"/>
      <c r="VHX3" s="66"/>
      <c r="VHY3" s="66"/>
      <c r="VHZ3" s="66"/>
      <c r="VIA3" s="66"/>
      <c r="VIB3" s="66"/>
      <c r="VIC3" s="66"/>
      <c r="VID3" s="66"/>
      <c r="VIE3" s="66"/>
      <c r="VIF3" s="66"/>
      <c r="VIG3" s="66"/>
      <c r="VIH3" s="66"/>
      <c r="VII3" s="66"/>
      <c r="VIJ3" s="66"/>
      <c r="VIK3" s="66"/>
      <c r="VIL3" s="66"/>
      <c r="VIM3" s="66"/>
      <c r="VIN3" s="66"/>
      <c r="VIO3" s="66"/>
      <c r="VIP3" s="66"/>
      <c r="VIQ3" s="66"/>
      <c r="VIR3" s="66"/>
      <c r="VIS3" s="66"/>
      <c r="VIT3" s="66"/>
      <c r="VIU3" s="66"/>
      <c r="VIV3" s="66"/>
      <c r="VIW3" s="66"/>
      <c r="VIX3" s="66"/>
      <c r="VIY3" s="66"/>
      <c r="VIZ3" s="66"/>
      <c r="VJA3" s="66"/>
      <c r="VJB3" s="66"/>
      <c r="VJC3" s="66"/>
      <c r="VJD3" s="66"/>
      <c r="VJE3" s="66"/>
      <c r="VJF3" s="66"/>
      <c r="VJG3" s="66"/>
      <c r="VJH3" s="66"/>
      <c r="VJI3" s="66"/>
      <c r="VJJ3" s="66"/>
      <c r="VJK3" s="66"/>
      <c r="VJL3" s="66"/>
      <c r="VJM3" s="66"/>
      <c r="VJN3" s="66"/>
      <c r="VJO3" s="66"/>
      <c r="VJP3" s="66"/>
      <c r="VJQ3" s="66"/>
      <c r="VJR3" s="66"/>
      <c r="VJS3" s="66"/>
      <c r="VJT3" s="66"/>
      <c r="VJU3" s="66"/>
      <c r="VJV3" s="66"/>
      <c r="VJW3" s="66"/>
      <c r="VJX3" s="66"/>
      <c r="VJY3" s="66"/>
      <c r="VJZ3" s="66"/>
      <c r="VKA3" s="66"/>
      <c r="VKB3" s="66"/>
      <c r="VKC3" s="66"/>
      <c r="VKD3" s="66"/>
      <c r="VKE3" s="66"/>
      <c r="VKF3" s="66"/>
      <c r="VKG3" s="66"/>
      <c r="VKH3" s="66"/>
      <c r="VKI3" s="66"/>
      <c r="VKJ3" s="66"/>
      <c r="VKK3" s="66"/>
      <c r="VKL3" s="66"/>
      <c r="VKM3" s="66"/>
      <c r="VKN3" s="66"/>
      <c r="VKO3" s="66"/>
      <c r="VKP3" s="66"/>
      <c r="VKQ3" s="66"/>
      <c r="VKR3" s="66"/>
      <c r="VKS3" s="66"/>
      <c r="VKT3" s="66"/>
      <c r="VKU3" s="66"/>
      <c r="VKV3" s="66"/>
      <c r="VKW3" s="66"/>
      <c r="VKX3" s="66"/>
      <c r="VKY3" s="66"/>
      <c r="VKZ3" s="66"/>
      <c r="VLA3" s="66"/>
      <c r="VLB3" s="66"/>
      <c r="VLC3" s="66"/>
      <c r="VLD3" s="66"/>
      <c r="VLE3" s="66"/>
      <c r="VLF3" s="66"/>
      <c r="VLG3" s="66"/>
      <c r="VLH3" s="66"/>
      <c r="VLI3" s="66"/>
      <c r="VLJ3" s="66"/>
      <c r="VLK3" s="66"/>
      <c r="VLL3" s="66"/>
      <c r="VLM3" s="66"/>
      <c r="VLN3" s="66"/>
      <c r="VLO3" s="66"/>
      <c r="VLP3" s="66"/>
      <c r="VLQ3" s="66"/>
      <c r="VLR3" s="66"/>
      <c r="VLS3" s="66"/>
      <c r="VLT3" s="66"/>
      <c r="VLU3" s="66"/>
      <c r="VLV3" s="66"/>
      <c r="VLW3" s="66"/>
      <c r="VLX3" s="66"/>
      <c r="VLY3" s="66"/>
      <c r="VLZ3" s="66"/>
      <c r="VMA3" s="66"/>
      <c r="VMB3" s="66"/>
      <c r="VMC3" s="66"/>
      <c r="VMD3" s="66"/>
      <c r="VME3" s="66"/>
      <c r="VMF3" s="66"/>
      <c r="VMG3" s="66"/>
      <c r="VMH3" s="66"/>
      <c r="VMI3" s="66"/>
      <c r="VMJ3" s="66"/>
      <c r="VMK3" s="66"/>
      <c r="VML3" s="66"/>
      <c r="VMM3" s="66"/>
      <c r="VMN3" s="66"/>
      <c r="VMO3" s="66"/>
      <c r="VMP3" s="66"/>
      <c r="VMQ3" s="66"/>
      <c r="VMR3" s="66"/>
      <c r="VMS3" s="66"/>
      <c r="VMT3" s="66"/>
      <c r="VMU3" s="66"/>
      <c r="VMV3" s="66"/>
      <c r="VMW3" s="66"/>
      <c r="VMX3" s="66"/>
      <c r="VMY3" s="66"/>
      <c r="VMZ3" s="66"/>
      <c r="VNA3" s="66"/>
      <c r="VNB3" s="66"/>
      <c r="VNC3" s="66"/>
      <c r="VND3" s="66"/>
      <c r="VNE3" s="66"/>
      <c r="VNF3" s="66"/>
      <c r="VNG3" s="66"/>
      <c r="VNH3" s="66"/>
      <c r="VNI3" s="66"/>
      <c r="VNJ3" s="66"/>
      <c r="VNK3" s="66"/>
      <c r="VNL3" s="66"/>
      <c r="VNM3" s="66"/>
      <c r="VNN3" s="66"/>
      <c r="VNO3" s="66"/>
      <c r="VNP3" s="66"/>
      <c r="VNQ3" s="66"/>
      <c r="VNR3" s="66"/>
      <c r="VNS3" s="66"/>
      <c r="VNT3" s="66"/>
      <c r="VNU3" s="66"/>
      <c r="VNV3" s="66"/>
      <c r="VNW3" s="66"/>
      <c r="VNX3" s="66"/>
      <c r="VNY3" s="66"/>
      <c r="VNZ3" s="66"/>
      <c r="VOA3" s="66"/>
      <c r="VOB3" s="66"/>
      <c r="VOC3" s="66"/>
      <c r="VOD3" s="66"/>
      <c r="VOE3" s="66"/>
      <c r="VOF3" s="66"/>
      <c r="VOG3" s="66"/>
      <c r="VOH3" s="66"/>
      <c r="VOI3" s="66"/>
      <c r="VOJ3" s="66"/>
      <c r="VOK3" s="66"/>
      <c r="VOL3" s="66"/>
      <c r="VOM3" s="66"/>
      <c r="VON3" s="66"/>
      <c r="VOO3" s="66"/>
      <c r="VOP3" s="66"/>
      <c r="VOQ3" s="66"/>
      <c r="VOR3" s="66"/>
      <c r="VOS3" s="66"/>
      <c r="VOT3" s="66"/>
      <c r="VOU3" s="66"/>
      <c r="VOV3" s="66"/>
      <c r="VOW3" s="66"/>
      <c r="VOX3" s="66"/>
      <c r="VOY3" s="66"/>
      <c r="VOZ3" s="66"/>
      <c r="VPA3" s="66"/>
      <c r="VPB3" s="66"/>
      <c r="VPC3" s="66"/>
      <c r="VPD3" s="66"/>
      <c r="VPE3" s="66"/>
      <c r="VPF3" s="66"/>
      <c r="VPG3" s="66"/>
      <c r="VPH3" s="66"/>
      <c r="VPI3" s="66"/>
      <c r="VPJ3" s="66"/>
      <c r="VPK3" s="66"/>
      <c r="VPL3" s="66"/>
      <c r="VPM3" s="66"/>
      <c r="VPN3" s="66"/>
      <c r="VPO3" s="66"/>
      <c r="VPP3" s="66"/>
      <c r="VPQ3" s="66"/>
      <c r="VPR3" s="66"/>
      <c r="VPS3" s="66"/>
      <c r="VPT3" s="66"/>
      <c r="VPU3" s="66"/>
      <c r="VPV3" s="66"/>
      <c r="VPW3" s="66"/>
      <c r="VPX3" s="66"/>
      <c r="VPY3" s="66"/>
      <c r="VPZ3" s="66"/>
      <c r="VQA3" s="66"/>
      <c r="VQB3" s="66"/>
      <c r="VQC3" s="66"/>
      <c r="VQD3" s="66"/>
      <c r="VQE3" s="66"/>
      <c r="VQF3" s="66"/>
      <c r="VQG3" s="66"/>
      <c r="VQH3" s="66"/>
      <c r="VQI3" s="66"/>
      <c r="VQJ3" s="66"/>
      <c r="VQK3" s="66"/>
      <c r="VQL3" s="66"/>
      <c r="VQM3" s="66"/>
      <c r="VQN3" s="66"/>
      <c r="VQO3" s="66"/>
      <c r="VQP3" s="66"/>
      <c r="VQQ3" s="66"/>
      <c r="VQR3" s="66"/>
      <c r="VQS3" s="66"/>
      <c r="VQT3" s="66"/>
      <c r="VQU3" s="66"/>
      <c r="VQV3" s="66"/>
      <c r="VQW3" s="66"/>
      <c r="VQX3" s="66"/>
      <c r="VQY3" s="66"/>
      <c r="VQZ3" s="66"/>
      <c r="VRA3" s="66"/>
      <c r="VRB3" s="66"/>
      <c r="VRC3" s="66"/>
      <c r="VRD3" s="66"/>
      <c r="VRE3" s="66"/>
      <c r="VRF3" s="66"/>
      <c r="VRG3" s="66"/>
      <c r="VRH3" s="66"/>
      <c r="VRI3" s="66"/>
      <c r="VRJ3" s="66"/>
      <c r="VRK3" s="66"/>
      <c r="VRL3" s="66"/>
      <c r="VRM3" s="66"/>
      <c r="VRN3" s="66"/>
      <c r="VRO3" s="66"/>
      <c r="VRP3" s="66"/>
      <c r="VRQ3" s="66"/>
      <c r="VRR3" s="66"/>
      <c r="VRS3" s="66"/>
      <c r="VRT3" s="66"/>
      <c r="VRU3" s="66"/>
      <c r="VRV3" s="66"/>
      <c r="VRW3" s="66"/>
      <c r="VRX3" s="66"/>
      <c r="VRY3" s="66"/>
      <c r="VRZ3" s="66"/>
      <c r="VSA3" s="66"/>
      <c r="VSB3" s="66"/>
      <c r="VSC3" s="66"/>
      <c r="VSD3" s="66"/>
      <c r="VSE3" s="66"/>
      <c r="VSF3" s="66"/>
      <c r="VSG3" s="66"/>
      <c r="VSH3" s="66"/>
      <c r="VSI3" s="66"/>
      <c r="VSJ3" s="66"/>
      <c r="VSK3" s="66"/>
      <c r="VSL3" s="66"/>
      <c r="VSM3" s="66"/>
      <c r="VSN3" s="66"/>
      <c r="VSO3" s="66"/>
      <c r="VSP3" s="66"/>
      <c r="VSQ3" s="66"/>
      <c r="VSR3" s="66"/>
      <c r="VSS3" s="66"/>
      <c r="VST3" s="66"/>
      <c r="VSU3" s="66"/>
      <c r="VSV3" s="66"/>
      <c r="VSW3" s="66"/>
      <c r="VSX3" s="66"/>
      <c r="VSY3" s="66"/>
      <c r="VSZ3" s="66"/>
      <c r="VTA3" s="66"/>
      <c r="VTB3" s="66"/>
      <c r="VTC3" s="66"/>
      <c r="VTD3" s="66"/>
      <c r="VTE3" s="66"/>
      <c r="VTF3" s="66"/>
      <c r="VTG3" s="66"/>
      <c r="VTH3" s="66"/>
      <c r="VTI3" s="66"/>
      <c r="VTJ3" s="66"/>
      <c r="VTK3" s="66"/>
      <c r="VTL3" s="66"/>
      <c r="VTM3" s="66"/>
      <c r="VTN3" s="66"/>
      <c r="VTO3" s="66"/>
      <c r="VTP3" s="66"/>
      <c r="VTQ3" s="66"/>
      <c r="VTR3" s="66"/>
      <c r="VTS3" s="66"/>
      <c r="VTT3" s="66"/>
      <c r="VTU3" s="66"/>
      <c r="VTV3" s="66"/>
      <c r="VTW3" s="66"/>
      <c r="VTX3" s="66"/>
      <c r="VTY3" s="66"/>
      <c r="VTZ3" s="66"/>
      <c r="VUA3" s="66"/>
      <c r="VUB3" s="66"/>
      <c r="VUC3" s="66"/>
      <c r="VUD3" s="66"/>
      <c r="VUE3" s="66"/>
      <c r="VUF3" s="66"/>
      <c r="VUG3" s="66"/>
      <c r="VUH3" s="66"/>
      <c r="VUI3" s="66"/>
      <c r="VUJ3" s="66"/>
      <c r="VUK3" s="66"/>
      <c r="VUL3" s="66"/>
      <c r="VUM3" s="66"/>
      <c r="VUN3" s="66"/>
      <c r="VUO3" s="66"/>
      <c r="VUP3" s="66"/>
      <c r="VUQ3" s="66"/>
      <c r="VUR3" s="66"/>
      <c r="VUS3" s="66"/>
      <c r="VUT3" s="66"/>
      <c r="VUU3" s="66"/>
      <c r="VUV3" s="66"/>
      <c r="VUW3" s="66"/>
      <c r="VUX3" s="66"/>
      <c r="VUY3" s="66"/>
      <c r="VUZ3" s="66"/>
      <c r="VVA3" s="66"/>
      <c r="VVB3" s="66"/>
      <c r="VVC3" s="66"/>
      <c r="VVD3" s="66"/>
      <c r="VVE3" s="66"/>
      <c r="VVF3" s="66"/>
      <c r="VVG3" s="66"/>
      <c r="VVH3" s="66"/>
      <c r="VVI3" s="66"/>
      <c r="VVJ3" s="66"/>
      <c r="VVK3" s="66"/>
      <c r="VVL3" s="66"/>
      <c r="VVM3" s="66"/>
      <c r="VVN3" s="66"/>
      <c r="VVO3" s="66"/>
      <c r="VVP3" s="66"/>
      <c r="VVQ3" s="66"/>
      <c r="VVR3" s="66"/>
      <c r="VVS3" s="66"/>
      <c r="VVT3" s="66"/>
      <c r="VVU3" s="66"/>
      <c r="VVV3" s="66"/>
      <c r="VVW3" s="66"/>
      <c r="VVX3" s="66"/>
      <c r="VVY3" s="66"/>
      <c r="VVZ3" s="66"/>
      <c r="VWA3" s="66"/>
      <c r="VWB3" s="66"/>
      <c r="VWC3" s="66"/>
      <c r="VWD3" s="66"/>
      <c r="VWE3" s="66"/>
      <c r="VWF3" s="66"/>
      <c r="VWG3" s="66"/>
      <c r="VWH3" s="66"/>
      <c r="VWI3" s="66"/>
      <c r="VWJ3" s="66"/>
      <c r="VWK3" s="66"/>
      <c r="VWL3" s="66"/>
      <c r="VWM3" s="66"/>
      <c r="VWN3" s="66"/>
      <c r="VWO3" s="66"/>
      <c r="VWP3" s="66"/>
      <c r="VWQ3" s="66"/>
      <c r="VWR3" s="66"/>
      <c r="VWS3" s="66"/>
      <c r="VWT3" s="66"/>
      <c r="VWU3" s="66"/>
      <c r="VWV3" s="66"/>
      <c r="VWW3" s="66"/>
      <c r="VWX3" s="66"/>
      <c r="VWY3" s="66"/>
      <c r="VWZ3" s="66"/>
      <c r="VXA3" s="66"/>
      <c r="VXB3" s="66"/>
      <c r="VXC3" s="66"/>
      <c r="VXD3" s="66"/>
      <c r="VXE3" s="66"/>
      <c r="VXF3" s="66"/>
      <c r="VXG3" s="66"/>
      <c r="VXH3" s="66"/>
      <c r="VXI3" s="66"/>
      <c r="VXJ3" s="66"/>
      <c r="VXK3" s="66"/>
      <c r="VXL3" s="66"/>
      <c r="VXM3" s="66"/>
      <c r="VXN3" s="66"/>
      <c r="VXO3" s="66"/>
      <c r="VXP3" s="66"/>
      <c r="VXQ3" s="66"/>
      <c r="VXR3" s="66"/>
      <c r="VXS3" s="66"/>
      <c r="VXT3" s="66"/>
      <c r="VXU3" s="66"/>
      <c r="VXV3" s="66"/>
      <c r="VXW3" s="66"/>
      <c r="VXX3" s="66"/>
      <c r="VXY3" s="66"/>
      <c r="VXZ3" s="66"/>
      <c r="VYA3" s="66"/>
      <c r="VYB3" s="66"/>
      <c r="VYC3" s="66"/>
      <c r="VYD3" s="66"/>
      <c r="VYE3" s="66"/>
      <c r="VYF3" s="66"/>
      <c r="VYG3" s="66"/>
      <c r="VYH3" s="66"/>
      <c r="VYI3" s="66"/>
      <c r="VYJ3" s="66"/>
      <c r="VYK3" s="66"/>
      <c r="VYL3" s="66"/>
      <c r="VYM3" s="66"/>
      <c r="VYN3" s="66"/>
      <c r="VYO3" s="66"/>
      <c r="VYP3" s="66"/>
      <c r="VYQ3" s="66"/>
      <c r="VYR3" s="66"/>
      <c r="VYS3" s="66"/>
      <c r="VYT3" s="66"/>
      <c r="VYU3" s="66"/>
      <c r="VYV3" s="66"/>
      <c r="VYW3" s="66"/>
      <c r="VYX3" s="66"/>
      <c r="VYY3" s="66"/>
      <c r="VYZ3" s="66"/>
      <c r="VZA3" s="66"/>
      <c r="VZB3" s="66"/>
      <c r="VZC3" s="66"/>
      <c r="VZD3" s="66"/>
      <c r="VZE3" s="66"/>
      <c r="VZF3" s="66"/>
      <c r="VZG3" s="66"/>
      <c r="VZH3" s="66"/>
      <c r="VZI3" s="66"/>
      <c r="VZJ3" s="66"/>
      <c r="VZK3" s="66"/>
      <c r="VZL3" s="66"/>
      <c r="VZM3" s="66"/>
      <c r="VZN3" s="66"/>
      <c r="VZO3" s="66"/>
      <c r="VZP3" s="66"/>
      <c r="VZQ3" s="66"/>
      <c r="VZR3" s="66"/>
      <c r="VZS3" s="66"/>
      <c r="VZT3" s="66"/>
      <c r="VZU3" s="66"/>
      <c r="VZV3" s="66"/>
      <c r="VZW3" s="66"/>
      <c r="VZX3" s="66"/>
      <c r="VZY3" s="66"/>
      <c r="VZZ3" s="66"/>
      <c r="WAA3" s="66"/>
      <c r="WAB3" s="66"/>
      <c r="WAC3" s="66"/>
      <c r="WAD3" s="66"/>
      <c r="WAE3" s="66"/>
      <c r="WAF3" s="66"/>
      <c r="WAG3" s="66"/>
      <c r="WAH3" s="66"/>
      <c r="WAI3" s="66"/>
      <c r="WAJ3" s="66"/>
      <c r="WAK3" s="66"/>
      <c r="WAL3" s="66"/>
      <c r="WAM3" s="66"/>
      <c r="WAN3" s="66"/>
      <c r="WAO3" s="66"/>
      <c r="WAP3" s="66"/>
      <c r="WAQ3" s="66"/>
      <c r="WAR3" s="66"/>
      <c r="WAS3" s="66"/>
      <c r="WAT3" s="66"/>
      <c r="WAU3" s="66"/>
      <c r="WAV3" s="66"/>
      <c r="WAW3" s="66"/>
      <c r="WAX3" s="66"/>
      <c r="WAY3" s="66"/>
      <c r="WAZ3" s="66"/>
      <c r="WBA3" s="66"/>
      <c r="WBB3" s="66"/>
      <c r="WBC3" s="66"/>
      <c r="WBD3" s="66"/>
      <c r="WBE3" s="66"/>
      <c r="WBF3" s="66"/>
      <c r="WBG3" s="66"/>
      <c r="WBH3" s="66"/>
      <c r="WBI3" s="66"/>
      <c r="WBJ3" s="66"/>
      <c r="WBK3" s="66"/>
      <c r="WBL3" s="66"/>
      <c r="WBM3" s="66"/>
      <c r="WBN3" s="66"/>
      <c r="WBO3" s="66"/>
      <c r="WBP3" s="66"/>
      <c r="WBQ3" s="66"/>
      <c r="WBR3" s="66"/>
      <c r="WBS3" s="66"/>
      <c r="WBT3" s="66"/>
      <c r="WBU3" s="66"/>
      <c r="WBV3" s="66"/>
      <c r="WBW3" s="66"/>
      <c r="WBX3" s="66"/>
      <c r="WBY3" s="66"/>
      <c r="WBZ3" s="66"/>
      <c r="WCA3" s="66"/>
      <c r="WCB3" s="66"/>
      <c r="WCC3" s="66"/>
      <c r="WCD3" s="66"/>
      <c r="WCE3" s="66"/>
      <c r="WCF3" s="66"/>
      <c r="WCG3" s="66"/>
      <c r="WCH3" s="66"/>
      <c r="WCI3" s="66"/>
      <c r="WCJ3" s="66"/>
      <c r="WCK3" s="66"/>
      <c r="WCL3" s="66"/>
      <c r="WCM3" s="66"/>
      <c r="WCN3" s="66"/>
      <c r="WCO3" s="66"/>
      <c r="WCP3" s="66"/>
      <c r="WCQ3" s="66"/>
      <c r="WCR3" s="66"/>
      <c r="WCS3" s="66"/>
      <c r="WCT3" s="66"/>
      <c r="WCU3" s="66"/>
      <c r="WCV3" s="66"/>
      <c r="WCW3" s="66"/>
      <c r="WCX3" s="66"/>
      <c r="WCY3" s="66"/>
      <c r="WCZ3" s="66"/>
      <c r="WDA3" s="66"/>
      <c r="WDB3" s="66"/>
      <c r="WDC3" s="66"/>
      <c r="WDD3" s="66"/>
      <c r="WDE3" s="66"/>
      <c r="WDF3" s="66"/>
      <c r="WDG3" s="66"/>
      <c r="WDH3" s="66"/>
      <c r="WDI3" s="66"/>
      <c r="WDJ3" s="66"/>
      <c r="WDK3" s="66"/>
      <c r="WDL3" s="66"/>
      <c r="WDM3" s="66"/>
      <c r="WDN3" s="66"/>
      <c r="WDO3" s="66"/>
      <c r="WDP3" s="66"/>
      <c r="WDQ3" s="66"/>
      <c r="WDR3" s="66"/>
      <c r="WDS3" s="66"/>
      <c r="WDT3" s="66"/>
      <c r="WDU3" s="66"/>
      <c r="WDV3" s="66"/>
      <c r="WDW3" s="66"/>
      <c r="WDX3" s="66"/>
      <c r="WDY3" s="66"/>
      <c r="WDZ3" s="66"/>
      <c r="WEA3" s="66"/>
      <c r="WEB3" s="66"/>
      <c r="WEC3" s="66"/>
      <c r="WED3" s="66"/>
      <c r="WEE3" s="66"/>
      <c r="WEF3" s="66"/>
      <c r="WEG3" s="66"/>
      <c r="WEH3" s="66"/>
      <c r="WEI3" s="66"/>
      <c r="WEJ3" s="66"/>
      <c r="WEK3" s="66"/>
      <c r="WEL3" s="66"/>
      <c r="WEM3" s="66"/>
      <c r="WEN3" s="66"/>
      <c r="WEO3" s="66"/>
      <c r="WEP3" s="66"/>
      <c r="WEQ3" s="66"/>
      <c r="WER3" s="66"/>
      <c r="WES3" s="66"/>
      <c r="WET3" s="66"/>
      <c r="WEU3" s="66"/>
      <c r="WEV3" s="66"/>
      <c r="WEW3" s="66"/>
      <c r="WEX3" s="66"/>
      <c r="WEY3" s="66"/>
      <c r="WEZ3" s="66"/>
      <c r="WFA3" s="66"/>
      <c r="WFB3" s="66"/>
      <c r="WFC3" s="66"/>
      <c r="WFD3" s="66"/>
      <c r="WFE3" s="66"/>
      <c r="WFF3" s="66"/>
      <c r="WFG3" s="66"/>
      <c r="WFH3" s="66"/>
      <c r="WFI3" s="66"/>
      <c r="WFJ3" s="66"/>
      <c r="WFK3" s="66"/>
      <c r="WFL3" s="66"/>
      <c r="WFM3" s="66"/>
      <c r="WFN3" s="66"/>
      <c r="WFO3" s="66"/>
      <c r="WFP3" s="66"/>
      <c r="WFQ3" s="66"/>
      <c r="WFR3" s="66"/>
      <c r="WFS3" s="66"/>
      <c r="WFT3" s="66"/>
      <c r="WFU3" s="66"/>
      <c r="WFV3" s="66"/>
      <c r="WFW3" s="66"/>
      <c r="WFX3" s="66"/>
      <c r="WFY3" s="66"/>
      <c r="WFZ3" s="66"/>
      <c r="WGA3" s="66"/>
      <c r="WGB3" s="66"/>
      <c r="WGC3" s="66"/>
      <c r="WGD3" s="66"/>
      <c r="WGE3" s="66"/>
      <c r="WGF3" s="66"/>
      <c r="WGG3" s="66"/>
      <c r="WGH3" s="66"/>
      <c r="WGI3" s="66"/>
      <c r="WGJ3" s="66"/>
      <c r="WGK3" s="66"/>
      <c r="WGL3" s="66"/>
      <c r="WGM3" s="66"/>
      <c r="WGN3" s="66"/>
      <c r="WGO3" s="66"/>
      <c r="WGP3" s="66"/>
      <c r="WGQ3" s="66"/>
      <c r="WGR3" s="66"/>
      <c r="WGS3" s="66"/>
      <c r="WGT3" s="66"/>
      <c r="WGU3" s="66"/>
      <c r="WGV3" s="66"/>
      <c r="WGW3" s="66"/>
      <c r="WGX3" s="66"/>
      <c r="WGY3" s="66"/>
      <c r="WGZ3" s="66"/>
      <c r="WHA3" s="66"/>
      <c r="WHB3" s="66"/>
      <c r="WHC3" s="66"/>
      <c r="WHD3" s="66"/>
      <c r="WHE3" s="66"/>
      <c r="WHF3" s="66"/>
      <c r="WHG3" s="66"/>
      <c r="WHH3" s="66"/>
      <c r="WHI3" s="66"/>
      <c r="WHJ3" s="66"/>
      <c r="WHK3" s="66"/>
      <c r="WHL3" s="66"/>
      <c r="WHM3" s="66"/>
      <c r="WHN3" s="66"/>
      <c r="WHO3" s="66"/>
      <c r="WHP3" s="66"/>
      <c r="WHQ3" s="66"/>
      <c r="WHR3" s="66"/>
      <c r="WHS3" s="66"/>
      <c r="WHT3" s="66"/>
      <c r="WHU3" s="66"/>
      <c r="WHV3" s="66"/>
      <c r="WHW3" s="66"/>
      <c r="WHX3" s="66"/>
      <c r="WHY3" s="66"/>
      <c r="WHZ3" s="66"/>
      <c r="WIA3" s="66"/>
      <c r="WIB3" s="66"/>
      <c r="WIC3" s="66"/>
      <c r="WID3" s="66"/>
      <c r="WIE3" s="66"/>
      <c r="WIF3" s="66"/>
      <c r="WIG3" s="66"/>
      <c r="WIH3" s="66"/>
      <c r="WII3" s="66"/>
      <c r="WIJ3" s="66"/>
      <c r="WIK3" s="66"/>
      <c r="WIL3" s="66"/>
      <c r="WIM3" s="66"/>
      <c r="WIN3" s="66"/>
      <c r="WIO3" s="66"/>
      <c r="WIP3" s="66"/>
      <c r="WIQ3" s="66"/>
      <c r="WIR3" s="66"/>
      <c r="WIS3" s="66"/>
      <c r="WIT3" s="66"/>
      <c r="WIU3" s="66"/>
      <c r="WIV3" s="66"/>
      <c r="WIW3" s="66"/>
      <c r="WIX3" s="66"/>
      <c r="WIY3" s="66"/>
      <c r="WIZ3" s="66"/>
      <c r="WJA3" s="66"/>
      <c r="WJB3" s="66"/>
      <c r="WJC3" s="66"/>
      <c r="WJD3" s="66"/>
      <c r="WJE3" s="66"/>
      <c r="WJF3" s="66"/>
      <c r="WJG3" s="66"/>
      <c r="WJH3" s="66"/>
      <c r="WJI3" s="66"/>
      <c r="WJJ3" s="66"/>
      <c r="WJK3" s="66"/>
      <c r="WJL3" s="66"/>
      <c r="WJM3" s="66"/>
      <c r="WJN3" s="66"/>
      <c r="WJO3" s="66"/>
      <c r="WJP3" s="66"/>
      <c r="WJQ3" s="66"/>
      <c r="WJR3" s="66"/>
      <c r="WJS3" s="66"/>
      <c r="WJT3" s="66"/>
      <c r="WJU3" s="66"/>
      <c r="WJV3" s="66"/>
      <c r="WJW3" s="66"/>
      <c r="WJX3" s="66"/>
      <c r="WJY3" s="66"/>
      <c r="WJZ3" s="66"/>
      <c r="WKA3" s="66"/>
      <c r="WKB3" s="66"/>
      <c r="WKC3" s="66"/>
      <c r="WKD3" s="66"/>
      <c r="WKE3" s="66"/>
      <c r="WKF3" s="66"/>
      <c r="WKG3" s="66"/>
      <c r="WKH3" s="66"/>
      <c r="WKI3" s="66"/>
      <c r="WKJ3" s="66"/>
      <c r="WKK3" s="66"/>
      <c r="WKL3" s="66"/>
      <c r="WKM3" s="66"/>
      <c r="WKN3" s="66"/>
      <c r="WKO3" s="66"/>
      <c r="WKP3" s="66"/>
      <c r="WKQ3" s="66"/>
      <c r="WKR3" s="66"/>
      <c r="WKS3" s="66"/>
      <c r="WKT3" s="66"/>
      <c r="WKU3" s="66"/>
      <c r="WKV3" s="66"/>
      <c r="WKW3" s="66"/>
      <c r="WKX3" s="66"/>
      <c r="WKY3" s="66"/>
      <c r="WKZ3" s="66"/>
      <c r="WLA3" s="66"/>
      <c r="WLB3" s="66"/>
      <c r="WLC3" s="66"/>
      <c r="WLD3" s="66"/>
      <c r="WLE3" s="66"/>
      <c r="WLF3" s="66"/>
      <c r="WLG3" s="66"/>
      <c r="WLH3" s="66"/>
      <c r="WLI3" s="66"/>
      <c r="WLJ3" s="66"/>
      <c r="WLK3" s="66"/>
      <c r="WLL3" s="66"/>
      <c r="WLM3" s="66"/>
      <c r="WLN3" s="66"/>
      <c r="WLO3" s="66"/>
      <c r="WLP3" s="66"/>
      <c r="WLQ3" s="66"/>
      <c r="WLR3" s="66"/>
      <c r="WLS3" s="66"/>
      <c r="WLT3" s="66"/>
      <c r="WLU3" s="66"/>
      <c r="WLV3" s="66"/>
      <c r="WLW3" s="66"/>
      <c r="WLX3" s="66"/>
      <c r="WLY3" s="66"/>
      <c r="WLZ3" s="66"/>
      <c r="WMA3" s="66"/>
      <c r="WMB3" s="66"/>
      <c r="WMC3" s="66"/>
      <c r="WMD3" s="66"/>
      <c r="WME3" s="66"/>
      <c r="WMF3" s="66"/>
      <c r="WMG3" s="66"/>
      <c r="WMH3" s="66"/>
      <c r="WMI3" s="66"/>
      <c r="WMJ3" s="66"/>
      <c r="WMK3" s="66"/>
      <c r="WML3" s="66"/>
      <c r="WMM3" s="66"/>
      <c r="WMN3" s="66"/>
      <c r="WMO3" s="66"/>
      <c r="WMP3" s="66"/>
      <c r="WMQ3" s="66"/>
      <c r="WMR3" s="66"/>
      <c r="WMS3" s="66"/>
      <c r="WMT3" s="66"/>
      <c r="WMU3" s="66"/>
      <c r="WMV3" s="66"/>
      <c r="WMW3" s="66"/>
      <c r="WMX3" s="66"/>
      <c r="WMY3" s="66"/>
      <c r="WMZ3" s="66"/>
      <c r="WNA3" s="66"/>
      <c r="WNB3" s="66"/>
      <c r="WNC3" s="66"/>
      <c r="WND3" s="66"/>
      <c r="WNE3" s="66"/>
      <c r="WNF3" s="66"/>
      <c r="WNG3" s="66"/>
      <c r="WNH3" s="66"/>
      <c r="WNI3" s="66"/>
      <c r="WNJ3" s="66"/>
      <c r="WNK3" s="66"/>
      <c r="WNL3" s="66"/>
      <c r="WNM3" s="66"/>
      <c r="WNN3" s="66"/>
      <c r="WNO3" s="66"/>
      <c r="WNP3" s="66"/>
      <c r="WNQ3" s="66"/>
      <c r="WNR3" s="66"/>
      <c r="WNS3" s="66"/>
      <c r="WNT3" s="66"/>
      <c r="WNU3" s="66"/>
      <c r="WNV3" s="66"/>
      <c r="WNW3" s="66"/>
      <c r="WNX3" s="66"/>
      <c r="WNY3" s="66"/>
      <c r="WNZ3" s="66"/>
      <c r="WOA3" s="66"/>
      <c r="WOB3" s="66"/>
      <c r="WOC3" s="66"/>
      <c r="WOD3" s="66"/>
      <c r="WOE3" s="66"/>
      <c r="WOF3" s="66"/>
      <c r="WOG3" s="66"/>
      <c r="WOH3" s="66"/>
      <c r="WOI3" s="66"/>
      <c r="WOJ3" s="66"/>
      <c r="WOK3" s="66"/>
      <c r="WOL3" s="66"/>
      <c r="WOM3" s="66"/>
      <c r="WON3" s="66"/>
      <c r="WOO3" s="66"/>
      <c r="WOP3" s="66"/>
      <c r="WOQ3" s="66"/>
      <c r="WOR3" s="66"/>
      <c r="WOS3" s="66"/>
      <c r="WOT3" s="66"/>
      <c r="WOU3" s="66"/>
      <c r="WOV3" s="66"/>
      <c r="WOW3" s="66"/>
      <c r="WOX3" s="66"/>
      <c r="WOY3" s="66"/>
      <c r="WOZ3" s="66"/>
      <c r="WPA3" s="66"/>
      <c r="WPB3" s="66"/>
      <c r="WPC3" s="66"/>
      <c r="WPD3" s="66"/>
      <c r="WPE3" s="66"/>
      <c r="WPF3" s="66"/>
      <c r="WPG3" s="66"/>
      <c r="WPH3" s="66"/>
      <c r="WPI3" s="66"/>
      <c r="WPJ3" s="66"/>
      <c r="WPK3" s="66"/>
      <c r="WPL3" s="66"/>
      <c r="WPM3" s="66"/>
      <c r="WPN3" s="66"/>
      <c r="WPO3" s="66"/>
      <c r="WPP3" s="66"/>
      <c r="WPQ3" s="66"/>
      <c r="WPR3" s="66"/>
      <c r="WPS3" s="66"/>
      <c r="WPT3" s="66"/>
      <c r="WPU3" s="66"/>
      <c r="WPV3" s="66"/>
      <c r="WPW3" s="66"/>
      <c r="WPX3" s="66"/>
      <c r="WPY3" s="66"/>
      <c r="WPZ3" s="66"/>
      <c r="WQA3" s="66"/>
      <c r="WQB3" s="66"/>
      <c r="WQC3" s="66"/>
      <c r="WQD3" s="66"/>
      <c r="WQE3" s="66"/>
      <c r="WQF3" s="66"/>
      <c r="WQG3" s="66"/>
      <c r="WQH3" s="66"/>
      <c r="WQI3" s="66"/>
      <c r="WQJ3" s="66"/>
      <c r="WQK3" s="66"/>
      <c r="WQL3" s="66"/>
      <c r="WQM3" s="66"/>
      <c r="WQN3" s="66"/>
      <c r="WQO3" s="66"/>
      <c r="WQP3" s="66"/>
      <c r="WQQ3" s="66"/>
      <c r="WQR3" s="66"/>
      <c r="WQS3" s="66"/>
      <c r="WQT3" s="66"/>
      <c r="WQU3" s="66"/>
      <c r="WQV3" s="66"/>
      <c r="WQW3" s="66"/>
      <c r="WQX3" s="66"/>
      <c r="WQY3" s="66"/>
      <c r="WQZ3" s="66"/>
      <c r="WRA3" s="66"/>
      <c r="WRB3" s="66"/>
      <c r="WRC3" s="66"/>
      <c r="WRD3" s="66"/>
      <c r="WRE3" s="66"/>
      <c r="WRF3" s="66"/>
      <c r="WRG3" s="66"/>
      <c r="WRH3" s="66"/>
      <c r="WRI3" s="66"/>
      <c r="WRJ3" s="66"/>
      <c r="WRK3" s="66"/>
      <c r="WRL3" s="66"/>
      <c r="WRM3" s="66"/>
      <c r="WRN3" s="66"/>
      <c r="WRO3" s="66"/>
      <c r="WRP3" s="66"/>
      <c r="WRQ3" s="66"/>
      <c r="WRR3" s="66"/>
      <c r="WRS3" s="66"/>
      <c r="WRT3" s="66"/>
      <c r="WRU3" s="66"/>
      <c r="WRV3" s="66"/>
      <c r="WRW3" s="66"/>
      <c r="WRX3" s="66"/>
      <c r="WRY3" s="66"/>
      <c r="WRZ3" s="66"/>
      <c r="WSA3" s="66"/>
      <c r="WSB3" s="66"/>
      <c r="WSC3" s="66"/>
      <c r="WSD3" s="66"/>
      <c r="WSE3" s="66"/>
      <c r="WSF3" s="66"/>
      <c r="WSG3" s="66"/>
      <c r="WSH3" s="66"/>
      <c r="WSI3" s="66"/>
      <c r="WSJ3" s="66"/>
      <c r="WSK3" s="66"/>
      <c r="WSL3" s="66"/>
      <c r="WSM3" s="66"/>
      <c r="WSN3" s="66"/>
      <c r="WSO3" s="66"/>
      <c r="WSP3" s="66"/>
      <c r="WSQ3" s="66"/>
      <c r="WSR3" s="66"/>
      <c r="WSS3" s="66"/>
      <c r="WST3" s="66"/>
      <c r="WSU3" s="66"/>
      <c r="WSV3" s="66"/>
      <c r="WSW3" s="66"/>
      <c r="WSX3" s="66"/>
      <c r="WSY3" s="66"/>
      <c r="WSZ3" s="66"/>
      <c r="WTA3" s="66"/>
      <c r="WTB3" s="66"/>
      <c r="WTC3" s="66"/>
      <c r="WTD3" s="66"/>
      <c r="WTE3" s="66"/>
      <c r="WTF3" s="66"/>
      <c r="WTG3" s="66"/>
      <c r="WTH3" s="66"/>
      <c r="WTI3" s="66"/>
      <c r="WTJ3" s="66"/>
      <c r="WTK3" s="66"/>
      <c r="WTL3" s="66"/>
      <c r="WTM3" s="66"/>
      <c r="WTN3" s="66"/>
      <c r="WTO3" s="66"/>
      <c r="WTP3" s="66"/>
      <c r="WTQ3" s="66"/>
      <c r="WTR3" s="66"/>
      <c r="WTS3" s="66"/>
      <c r="WTT3" s="66"/>
      <c r="WTU3" s="66"/>
      <c r="WTV3" s="66"/>
      <c r="WTW3" s="66"/>
      <c r="WTX3" s="66"/>
      <c r="WTY3" s="66"/>
      <c r="WTZ3" s="66"/>
      <c r="WUA3" s="66"/>
      <c r="WUB3" s="66"/>
      <c r="WUC3" s="66"/>
      <c r="WUD3" s="66"/>
      <c r="WUE3" s="66"/>
      <c r="WUF3" s="66"/>
      <c r="WUG3" s="66"/>
      <c r="WUH3" s="66"/>
      <c r="WUI3" s="66"/>
      <c r="WUJ3" s="66"/>
      <c r="WUK3" s="66"/>
      <c r="WUL3" s="66"/>
      <c r="WUM3" s="66"/>
      <c r="WUN3" s="66"/>
      <c r="WUO3" s="66"/>
      <c r="WUP3" s="66"/>
      <c r="WUQ3" s="66"/>
      <c r="WUR3" s="66"/>
      <c r="WUS3" s="66"/>
      <c r="WUT3" s="66"/>
      <c r="WUU3" s="66"/>
      <c r="WUV3" s="66"/>
      <c r="WUW3" s="66"/>
      <c r="WUX3" s="66"/>
      <c r="WUY3" s="66"/>
      <c r="WUZ3" s="66"/>
      <c r="WVA3" s="66"/>
      <c r="WVB3" s="66"/>
      <c r="WVC3" s="66"/>
      <c r="WVD3" s="66"/>
      <c r="WVE3" s="66"/>
      <c r="WVF3" s="66"/>
      <c r="WVG3" s="66"/>
      <c r="WVH3" s="66"/>
      <c r="WVI3" s="66"/>
      <c r="WVJ3" s="66"/>
      <c r="WVK3" s="66"/>
      <c r="WVL3" s="66"/>
      <c r="WVM3" s="66"/>
      <c r="WVN3" s="66"/>
      <c r="WVO3" s="66"/>
      <c r="WVP3" s="66"/>
      <c r="WVQ3" s="66"/>
      <c r="WVR3" s="66"/>
      <c r="WVS3" s="66"/>
      <c r="WVT3" s="66"/>
      <c r="WVU3" s="66"/>
      <c r="WVV3" s="66"/>
      <c r="WVW3" s="66"/>
      <c r="WVX3" s="66"/>
      <c r="WVY3" s="66"/>
      <c r="WVZ3" s="66"/>
      <c r="WWA3" s="66"/>
      <c r="WWB3" s="66"/>
      <c r="WWC3" s="66"/>
      <c r="WWD3" s="66"/>
      <c r="WWE3" s="66"/>
      <c r="WWF3" s="66"/>
      <c r="WWG3" s="66"/>
      <c r="WWH3" s="66"/>
      <c r="WWI3" s="66"/>
      <c r="WWJ3" s="66"/>
      <c r="WWK3" s="66"/>
      <c r="WWL3" s="66"/>
      <c r="WWM3" s="66"/>
      <c r="WWN3" s="66"/>
      <c r="WWO3" s="66"/>
      <c r="WWP3" s="66"/>
      <c r="WWQ3" s="66"/>
      <c r="WWR3" s="66"/>
      <c r="WWS3" s="66"/>
      <c r="WWT3" s="66"/>
      <c r="WWU3" s="66"/>
      <c r="WWV3" s="66"/>
      <c r="WWW3" s="66"/>
      <c r="WWX3" s="66"/>
      <c r="WWY3" s="66"/>
      <c r="WWZ3" s="66"/>
      <c r="WXA3" s="66"/>
      <c r="WXB3" s="66"/>
      <c r="WXC3" s="66"/>
      <c r="WXD3" s="66"/>
      <c r="WXE3" s="66"/>
      <c r="WXF3" s="66"/>
      <c r="WXG3" s="66"/>
      <c r="WXH3" s="66"/>
      <c r="WXI3" s="66"/>
      <c r="WXJ3" s="66"/>
      <c r="WXK3" s="66"/>
      <c r="WXL3" s="66"/>
      <c r="WXM3" s="66"/>
      <c r="WXN3" s="66"/>
      <c r="WXO3" s="66"/>
      <c r="WXP3" s="66"/>
      <c r="WXQ3" s="66"/>
      <c r="WXR3" s="66"/>
      <c r="WXS3" s="66"/>
      <c r="WXT3" s="66"/>
      <c r="WXU3" s="66"/>
      <c r="WXV3" s="66"/>
      <c r="WXW3" s="66"/>
      <c r="WXX3" s="66"/>
      <c r="WXY3" s="66"/>
      <c r="WXZ3" s="66"/>
      <c r="WYA3" s="66"/>
      <c r="WYB3" s="66"/>
      <c r="WYC3" s="66"/>
      <c r="WYD3" s="66"/>
      <c r="WYE3" s="66"/>
      <c r="WYF3" s="66"/>
      <c r="WYG3" s="66"/>
      <c r="WYH3" s="66"/>
      <c r="WYI3" s="66"/>
      <c r="WYJ3" s="66"/>
      <c r="WYK3" s="66"/>
      <c r="WYL3" s="66"/>
      <c r="WYM3" s="66"/>
      <c r="WYN3" s="66"/>
      <c r="WYO3" s="66"/>
      <c r="WYP3" s="66"/>
      <c r="WYQ3" s="66"/>
      <c r="WYR3" s="66"/>
      <c r="WYS3" s="66"/>
      <c r="WYT3" s="66"/>
      <c r="WYU3" s="66"/>
      <c r="WYV3" s="66"/>
      <c r="WYW3" s="66"/>
      <c r="WYX3" s="66"/>
      <c r="WYY3" s="66"/>
      <c r="WYZ3" s="66"/>
      <c r="WZA3" s="66"/>
      <c r="WZB3" s="66"/>
      <c r="WZC3" s="66"/>
      <c r="WZD3" s="66"/>
      <c r="WZE3" s="66"/>
      <c r="WZF3" s="66"/>
      <c r="WZG3" s="66"/>
      <c r="WZH3" s="66"/>
      <c r="WZI3" s="66"/>
      <c r="WZJ3" s="66"/>
      <c r="WZK3" s="66"/>
      <c r="WZL3" s="66"/>
      <c r="WZM3" s="66"/>
      <c r="WZN3" s="66"/>
      <c r="WZO3" s="66"/>
      <c r="WZP3" s="66"/>
      <c r="WZQ3" s="66"/>
      <c r="WZR3" s="66"/>
      <c r="WZS3" s="66"/>
      <c r="WZT3" s="66"/>
      <c r="WZU3" s="66"/>
      <c r="WZV3" s="66"/>
      <c r="WZW3" s="66"/>
      <c r="WZX3" s="66"/>
      <c r="WZY3" s="66"/>
      <c r="WZZ3" s="66"/>
      <c r="XAA3" s="66"/>
      <c r="XAB3" s="66"/>
      <c r="XAC3" s="66"/>
      <c r="XAD3" s="66"/>
      <c r="XAE3" s="66"/>
      <c r="XAF3" s="66"/>
      <c r="XAG3" s="66"/>
      <c r="XAH3" s="66"/>
      <c r="XAI3" s="66"/>
      <c r="XAJ3" s="66"/>
      <c r="XAK3" s="66"/>
      <c r="XAL3" s="66"/>
      <c r="XAM3" s="66"/>
      <c r="XAN3" s="66"/>
      <c r="XAO3" s="66"/>
      <c r="XAP3" s="66"/>
      <c r="XAQ3" s="66"/>
      <c r="XAR3" s="66"/>
      <c r="XAS3" s="66"/>
      <c r="XAT3" s="66"/>
      <c r="XAU3" s="66"/>
      <c r="XAV3" s="66"/>
      <c r="XAW3" s="66"/>
      <c r="XAX3" s="66"/>
      <c r="XAY3" s="66"/>
      <c r="XAZ3" s="66"/>
      <c r="XBA3" s="66"/>
      <c r="XBB3" s="66"/>
      <c r="XBC3" s="66"/>
      <c r="XBD3" s="66"/>
      <c r="XBE3" s="66"/>
      <c r="XBF3" s="66"/>
      <c r="XBG3" s="66"/>
      <c r="XBH3" s="66"/>
      <c r="XBI3" s="66"/>
      <c r="XBJ3" s="66"/>
      <c r="XBK3" s="66"/>
      <c r="XBL3" s="66"/>
      <c r="XBM3" s="66"/>
      <c r="XBN3" s="66"/>
      <c r="XBO3" s="66"/>
      <c r="XBP3" s="66"/>
      <c r="XBQ3" s="66"/>
      <c r="XBR3" s="66"/>
      <c r="XBS3" s="66"/>
      <c r="XBT3" s="66"/>
      <c r="XBU3" s="66"/>
      <c r="XBV3" s="66"/>
      <c r="XBW3" s="66"/>
      <c r="XBX3" s="66"/>
      <c r="XBY3" s="66"/>
      <c r="XBZ3" s="66"/>
      <c r="XCA3" s="66"/>
      <c r="XCB3" s="66"/>
      <c r="XCC3" s="66"/>
      <c r="XCD3" s="66"/>
      <c r="XCE3" s="66"/>
      <c r="XCF3" s="66"/>
      <c r="XCG3" s="66"/>
      <c r="XCH3" s="66"/>
      <c r="XCI3" s="66"/>
      <c r="XCJ3" s="66"/>
      <c r="XCK3" s="66"/>
      <c r="XCL3" s="66"/>
      <c r="XCM3" s="66"/>
      <c r="XCN3" s="66"/>
      <c r="XCO3" s="66"/>
      <c r="XCP3" s="66"/>
      <c r="XCQ3" s="66"/>
      <c r="XCR3" s="66"/>
      <c r="XCS3" s="66"/>
      <c r="XCT3" s="66"/>
      <c r="XCU3" s="66"/>
      <c r="XCV3" s="66"/>
      <c r="XCW3" s="66"/>
      <c r="XCX3" s="66"/>
    </row>
    <row r="4" spans="1:16326" ht="105" x14ac:dyDescent="0.4">
      <c r="A4" s="66"/>
      <c r="B4" s="62"/>
      <c r="C4" s="63"/>
      <c r="D4" s="102" t="s">
        <v>5085</v>
      </c>
      <c r="E4" s="103"/>
      <c r="F4" s="104" t="s">
        <v>5086</v>
      </c>
      <c r="G4" s="63"/>
      <c r="H4" s="63"/>
      <c r="I4" s="66"/>
      <c r="J4" s="66"/>
      <c r="K4" s="85" t="s">
        <v>5066</v>
      </c>
      <c r="L4" s="85" t="s">
        <v>5066</v>
      </c>
      <c r="M4" s="85"/>
      <c r="N4" s="595" t="s">
        <v>5081</v>
      </c>
      <c r="O4" s="595"/>
      <c r="P4" s="595" t="s">
        <v>5074</v>
      </c>
      <c r="Q4" s="595"/>
      <c r="R4" s="595"/>
      <c r="S4" s="595" t="s">
        <v>682</v>
      </c>
      <c r="T4" s="595" t="s">
        <v>322</v>
      </c>
      <c r="U4" s="595" t="s">
        <v>1326</v>
      </c>
      <c r="V4" s="595" t="s">
        <v>5090</v>
      </c>
      <c r="W4" s="595" t="s">
        <v>5091</v>
      </c>
      <c r="X4" s="595" t="s">
        <v>628</v>
      </c>
      <c r="Y4" s="595" t="s">
        <v>5092</v>
      </c>
      <c r="Z4" s="595" t="s">
        <v>3685</v>
      </c>
      <c r="AA4" s="595" t="s">
        <v>4595</v>
      </c>
      <c r="AB4" s="595" t="s">
        <v>4871</v>
      </c>
      <c r="AC4" s="595" t="s">
        <v>5093</v>
      </c>
      <c r="AD4" s="595" t="s">
        <v>3676</v>
      </c>
      <c r="AE4" s="595" t="s">
        <v>5094</v>
      </c>
      <c r="AF4" s="595" t="s">
        <v>5095</v>
      </c>
      <c r="AG4" s="595" t="s">
        <v>5096</v>
      </c>
      <c r="AH4" s="97" t="s">
        <v>5097</v>
      </c>
      <c r="AI4" s="97" t="s">
        <v>5097</v>
      </c>
      <c r="AJ4" s="85" t="s">
        <v>5066</v>
      </c>
      <c r="AK4" s="85" t="s">
        <v>5066</v>
      </c>
      <c r="AL4" s="85"/>
      <c r="AM4" s="595" t="s">
        <v>5081</v>
      </c>
      <c r="AN4" s="595"/>
      <c r="AO4" s="595" t="s">
        <v>5074</v>
      </c>
      <c r="AP4" s="595"/>
      <c r="AQ4" s="595"/>
      <c r="AR4" s="595" t="s">
        <v>682</v>
      </c>
      <c r="AS4" s="595" t="s">
        <v>322</v>
      </c>
      <c r="AT4" s="595" t="s">
        <v>1326</v>
      </c>
      <c r="AU4" s="595" t="s">
        <v>5090</v>
      </c>
      <c r="AV4" s="595" t="s">
        <v>5091</v>
      </c>
      <c r="AW4" s="595" t="s">
        <v>628</v>
      </c>
      <c r="AX4" s="595" t="s">
        <v>5092</v>
      </c>
      <c r="AY4" s="595" t="s">
        <v>3685</v>
      </c>
      <c r="AZ4" s="595" t="s">
        <v>4595</v>
      </c>
      <c r="BA4" s="595" t="s">
        <v>4871</v>
      </c>
      <c r="BB4" s="595" t="s">
        <v>5093</v>
      </c>
      <c r="BC4" s="595" t="s">
        <v>3676</v>
      </c>
      <c r="BD4" s="595" t="s">
        <v>5094</v>
      </c>
      <c r="BE4" s="595" t="s">
        <v>5095</v>
      </c>
      <c r="BF4" s="595" t="s">
        <v>5096</v>
      </c>
      <c r="BG4" s="97" t="s">
        <v>5097</v>
      </c>
      <c r="BH4" s="97" t="s">
        <v>5097</v>
      </c>
      <c r="BI4" s="595" t="s">
        <v>5066</v>
      </c>
      <c r="BJ4" s="595" t="s">
        <v>5066</v>
      </c>
      <c r="BK4" s="595"/>
      <c r="BL4" s="595" t="s">
        <v>5081</v>
      </c>
      <c r="BM4" s="595"/>
      <c r="BN4" s="85" t="s">
        <v>5074</v>
      </c>
      <c r="BO4" s="85"/>
      <c r="BP4" s="85"/>
      <c r="BQ4" s="595" t="s">
        <v>682</v>
      </c>
      <c r="BR4" s="595" t="s">
        <v>322</v>
      </c>
      <c r="BS4" s="595" t="s">
        <v>1326</v>
      </c>
      <c r="BT4" s="595" t="s">
        <v>5090</v>
      </c>
      <c r="BU4" s="595" t="s">
        <v>5091</v>
      </c>
      <c r="BV4" s="595" t="s">
        <v>628</v>
      </c>
      <c r="BW4" s="595" t="s">
        <v>5092</v>
      </c>
      <c r="BX4" s="595" t="s">
        <v>3685</v>
      </c>
      <c r="BY4" s="595" t="s">
        <v>4595</v>
      </c>
      <c r="BZ4" s="595" t="s">
        <v>4871</v>
      </c>
      <c r="CA4" s="595" t="s">
        <v>5093</v>
      </c>
      <c r="CB4" s="595" t="s">
        <v>3676</v>
      </c>
      <c r="CC4" s="595" t="s">
        <v>5094</v>
      </c>
      <c r="CD4" s="595" t="s">
        <v>5095</v>
      </c>
      <c r="CE4" s="595" t="s">
        <v>5096</v>
      </c>
      <c r="CF4" s="97" t="s">
        <v>5097</v>
      </c>
      <c r="CG4" s="97" t="s">
        <v>5097</v>
      </c>
      <c r="CH4" s="85" t="s">
        <v>5066</v>
      </c>
      <c r="CI4" s="85" t="s">
        <v>5066</v>
      </c>
      <c r="CJ4" s="85"/>
      <c r="CK4" s="595" t="s">
        <v>5081</v>
      </c>
      <c r="CL4" s="595"/>
      <c r="CM4" s="85" t="s">
        <v>5074</v>
      </c>
      <c r="CN4" s="85"/>
      <c r="CO4" s="85"/>
      <c r="CP4" s="595" t="s">
        <v>682</v>
      </c>
      <c r="CQ4" s="595" t="s">
        <v>322</v>
      </c>
      <c r="CR4" s="595" t="s">
        <v>1326</v>
      </c>
      <c r="CS4" s="595" t="s">
        <v>5090</v>
      </c>
      <c r="CT4" s="595" t="s">
        <v>5091</v>
      </c>
      <c r="CU4" s="595" t="s">
        <v>628</v>
      </c>
      <c r="CV4" s="595" t="s">
        <v>5092</v>
      </c>
      <c r="CW4" s="595" t="s">
        <v>3685</v>
      </c>
      <c r="CX4" s="595" t="s">
        <v>4595</v>
      </c>
      <c r="CY4" s="595" t="s">
        <v>4871</v>
      </c>
      <c r="CZ4" s="595" t="s">
        <v>5093</v>
      </c>
      <c r="DA4" s="595" t="s">
        <v>3676</v>
      </c>
      <c r="DB4" s="595" t="s">
        <v>5094</v>
      </c>
      <c r="DC4" s="595" t="s">
        <v>5095</v>
      </c>
      <c r="DD4" s="595" t="s">
        <v>5096</v>
      </c>
      <c r="DE4" s="97" t="s">
        <v>5097</v>
      </c>
      <c r="DF4" s="97" t="s">
        <v>5097</v>
      </c>
      <c r="DG4" s="85" t="s">
        <v>5066</v>
      </c>
      <c r="DH4" s="85" t="s">
        <v>5066</v>
      </c>
      <c r="DI4" s="85"/>
      <c r="DJ4" s="595" t="s">
        <v>5081</v>
      </c>
      <c r="DK4" s="595"/>
      <c r="DL4" s="85" t="s">
        <v>5074</v>
      </c>
      <c r="DM4" s="85"/>
      <c r="DN4" s="85"/>
      <c r="DO4" s="595" t="s">
        <v>5096</v>
      </c>
      <c r="DP4" s="97" t="s">
        <v>5097</v>
      </c>
      <c r="DQ4" s="97" t="s">
        <v>5097</v>
      </c>
      <c r="DR4" s="85" t="s">
        <v>5066</v>
      </c>
      <c r="DS4" s="85" t="s">
        <v>5066</v>
      </c>
      <c r="DT4" s="85"/>
      <c r="DU4" s="595" t="s">
        <v>5081</v>
      </c>
      <c r="DV4" s="595"/>
      <c r="DW4" s="85" t="s">
        <v>5074</v>
      </c>
      <c r="DX4" s="85"/>
      <c r="DY4" s="85"/>
      <c r="DZ4" s="595" t="s">
        <v>5096</v>
      </c>
      <c r="EA4" s="97" t="s">
        <v>5097</v>
      </c>
      <c r="EB4" s="97" t="s">
        <v>5097</v>
      </c>
      <c r="EC4" s="85" t="s">
        <v>5066</v>
      </c>
      <c r="ED4" s="85" t="s">
        <v>5066</v>
      </c>
      <c r="EE4" s="85"/>
      <c r="EF4" s="595" t="s">
        <v>5081</v>
      </c>
      <c r="EG4" s="595"/>
      <c r="EH4" s="85" t="s">
        <v>5074</v>
      </c>
      <c r="EI4" s="85"/>
      <c r="EJ4" s="85"/>
      <c r="EK4" s="595" t="s">
        <v>682</v>
      </c>
      <c r="EL4" s="595" t="s">
        <v>322</v>
      </c>
      <c r="EM4" s="595" t="s">
        <v>1326</v>
      </c>
      <c r="EN4" s="595" t="s">
        <v>5090</v>
      </c>
      <c r="EO4" s="595" t="s">
        <v>5091</v>
      </c>
      <c r="EP4" s="595" t="s">
        <v>628</v>
      </c>
      <c r="EQ4" s="595" t="s">
        <v>5092</v>
      </c>
      <c r="ER4" s="595" t="s">
        <v>3685</v>
      </c>
      <c r="ES4" s="595" t="s">
        <v>4595</v>
      </c>
      <c r="ET4" s="595" t="s">
        <v>4871</v>
      </c>
      <c r="EU4" s="595" t="s">
        <v>5093</v>
      </c>
      <c r="EV4" s="595" t="s">
        <v>3676</v>
      </c>
      <c r="EW4" s="595" t="s">
        <v>5094</v>
      </c>
      <c r="EX4" s="595" t="s">
        <v>5095</v>
      </c>
      <c r="EY4" s="595" t="s">
        <v>5096</v>
      </c>
      <c r="EZ4" s="97" t="s">
        <v>5097</v>
      </c>
      <c r="FA4" s="97" t="s">
        <v>5097</v>
      </c>
      <c r="FB4" s="75"/>
      <c r="FC4" s="84" t="s">
        <v>5084</v>
      </c>
      <c r="FD4" s="76"/>
      <c r="FE4" s="76"/>
      <c r="FF4" s="83" t="s">
        <v>5105</v>
      </c>
      <c r="FG4" s="83"/>
      <c r="FH4" s="65"/>
      <c r="FI4" s="62"/>
      <c r="FJ4" s="65"/>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c r="ACB4" s="66"/>
      <c r="ACC4" s="66"/>
      <c r="ACD4" s="66"/>
      <c r="ACE4" s="66"/>
      <c r="ACF4" s="66"/>
      <c r="ACG4" s="66"/>
      <c r="ACH4" s="66"/>
      <c r="ACI4" s="66"/>
      <c r="ACJ4" s="66"/>
      <c r="ACK4" s="66"/>
      <c r="ACL4" s="66"/>
      <c r="ACM4" s="66"/>
      <c r="ACN4" s="66"/>
      <c r="ACO4" s="66"/>
      <c r="ACP4" s="66"/>
      <c r="ACQ4" s="66"/>
      <c r="ACR4" s="66"/>
      <c r="ACS4" s="66"/>
      <c r="ACT4" s="66"/>
      <c r="ACU4" s="66"/>
      <c r="ACV4" s="66"/>
      <c r="ACW4" s="66"/>
      <c r="ACX4" s="66"/>
      <c r="ACY4" s="66"/>
      <c r="ACZ4" s="66"/>
      <c r="ADA4" s="66"/>
      <c r="ADB4" s="66"/>
      <c r="ADC4" s="66"/>
      <c r="ADD4" s="66"/>
      <c r="ADE4" s="66"/>
      <c r="ADF4" s="66"/>
      <c r="ADG4" s="66"/>
      <c r="ADH4" s="66"/>
      <c r="ADI4" s="66"/>
      <c r="ADJ4" s="66"/>
      <c r="ADK4" s="66"/>
      <c r="ADL4" s="66"/>
      <c r="ADM4" s="66"/>
      <c r="ADN4" s="66"/>
      <c r="ADO4" s="66"/>
      <c r="ADP4" s="66"/>
      <c r="ADQ4" s="66"/>
      <c r="ADR4" s="66"/>
      <c r="ADS4" s="66"/>
      <c r="ADT4" s="66"/>
      <c r="ADU4" s="66"/>
      <c r="ADV4" s="66"/>
      <c r="ADW4" s="66"/>
      <c r="ADX4" s="66"/>
      <c r="ADY4" s="66"/>
      <c r="ADZ4" s="66"/>
      <c r="AEA4" s="66"/>
      <c r="AEB4" s="66"/>
      <c r="AEC4" s="66"/>
      <c r="AED4" s="66"/>
      <c r="AEE4" s="66"/>
      <c r="AEF4" s="66"/>
      <c r="AEG4" s="66"/>
      <c r="AEH4" s="66"/>
      <c r="AEI4" s="66"/>
      <c r="AEJ4" s="66"/>
      <c r="AEK4" s="66"/>
      <c r="AEL4" s="66"/>
      <c r="AEM4" s="66"/>
      <c r="AEN4" s="66"/>
      <c r="AEO4" s="66"/>
      <c r="AEP4" s="66"/>
      <c r="AEQ4" s="66"/>
      <c r="AER4" s="66"/>
      <c r="AES4" s="66"/>
      <c r="AET4" s="66"/>
      <c r="AEU4" s="66"/>
      <c r="AEV4" s="66"/>
      <c r="AEW4" s="66"/>
      <c r="AEX4" s="66"/>
      <c r="AEY4" s="66"/>
      <c r="AEZ4" s="66"/>
      <c r="AFA4" s="66"/>
      <c r="AFB4" s="66"/>
      <c r="AFC4" s="66"/>
      <c r="AFD4" s="66"/>
      <c r="AFE4" s="66"/>
      <c r="AFF4" s="66"/>
      <c r="AFG4" s="66"/>
      <c r="AFH4" s="66"/>
      <c r="AFI4" s="66"/>
      <c r="AFJ4" s="66"/>
      <c r="AFK4" s="66"/>
      <c r="AFL4" s="66"/>
      <c r="AFM4" s="66"/>
      <c r="AFN4" s="66"/>
      <c r="AFO4" s="66"/>
      <c r="AFP4" s="66"/>
      <c r="AFQ4" s="66"/>
      <c r="AFR4" s="66"/>
      <c r="AFS4" s="66"/>
      <c r="AFT4" s="66"/>
      <c r="AFU4" s="66"/>
      <c r="AFV4" s="66"/>
      <c r="AFW4" s="66"/>
      <c r="AFX4" s="66"/>
      <c r="AFY4" s="66"/>
      <c r="AFZ4" s="66"/>
      <c r="AGA4" s="66"/>
      <c r="AGB4" s="66"/>
      <c r="AGC4" s="66"/>
      <c r="AGD4" s="66"/>
      <c r="AGE4" s="66"/>
      <c r="AGF4" s="66"/>
      <c r="AGG4" s="66"/>
      <c r="AGH4" s="66"/>
      <c r="AGI4" s="66"/>
      <c r="AGJ4" s="66"/>
      <c r="AGK4" s="66"/>
      <c r="AGL4" s="66"/>
      <c r="AGM4" s="66"/>
      <c r="AGN4" s="66"/>
      <c r="AGO4" s="66"/>
      <c r="AGP4" s="66"/>
      <c r="AGQ4" s="66"/>
      <c r="AGR4" s="66"/>
      <c r="AGS4" s="66"/>
      <c r="AGT4" s="66"/>
      <c r="AGU4" s="66"/>
      <c r="AGV4" s="66"/>
      <c r="AGW4" s="66"/>
      <c r="AGX4" s="66"/>
      <c r="AGY4" s="66"/>
      <c r="AGZ4" s="66"/>
      <c r="AHA4" s="66"/>
      <c r="AHB4" s="66"/>
      <c r="AHC4" s="66"/>
      <c r="AHD4" s="66"/>
      <c r="AHE4" s="66"/>
      <c r="AHF4" s="66"/>
      <c r="AHG4" s="66"/>
      <c r="AHH4" s="66"/>
      <c r="AHI4" s="66"/>
      <c r="AHJ4" s="66"/>
      <c r="AHK4" s="66"/>
      <c r="AHL4" s="66"/>
      <c r="AHM4" s="66"/>
      <c r="AHN4" s="66"/>
      <c r="AHO4" s="66"/>
      <c r="AHP4" s="66"/>
      <c r="AHQ4" s="66"/>
      <c r="AHR4" s="66"/>
      <c r="AHS4" s="66"/>
      <c r="AHT4" s="66"/>
      <c r="AHU4" s="66"/>
      <c r="AHV4" s="66"/>
      <c r="AHW4" s="66"/>
      <c r="AHX4" s="66"/>
      <c r="AHY4" s="66"/>
      <c r="AHZ4" s="66"/>
      <c r="AIA4" s="66"/>
      <c r="AIB4" s="66"/>
      <c r="AIC4" s="66"/>
      <c r="AID4" s="66"/>
      <c r="AIE4" s="66"/>
      <c r="AIF4" s="66"/>
      <c r="AIG4" s="66"/>
      <c r="AIH4" s="66"/>
      <c r="AII4" s="66"/>
      <c r="AIJ4" s="66"/>
      <c r="AIK4" s="66"/>
      <c r="AIL4" s="66"/>
      <c r="AIM4" s="66"/>
      <c r="AIN4" s="66"/>
      <c r="AIO4" s="66"/>
      <c r="AIP4" s="66"/>
      <c r="AIQ4" s="66"/>
      <c r="AIR4" s="66"/>
      <c r="AIS4" s="66"/>
      <c r="AIT4" s="66"/>
      <c r="AIU4" s="66"/>
      <c r="AIV4" s="66"/>
      <c r="AIW4" s="66"/>
      <c r="AIX4" s="66"/>
      <c r="AIY4" s="66"/>
      <c r="AIZ4" s="66"/>
      <c r="AJA4" s="66"/>
      <c r="AJB4" s="66"/>
      <c r="AJC4" s="66"/>
      <c r="AJD4" s="66"/>
      <c r="AJE4" s="66"/>
      <c r="AJF4" s="66"/>
      <c r="AJG4" s="66"/>
      <c r="AJH4" s="66"/>
      <c r="AJI4" s="66"/>
      <c r="AJJ4" s="66"/>
      <c r="AJK4" s="66"/>
      <c r="AJL4" s="66"/>
      <c r="AJM4" s="66"/>
      <c r="AJN4" s="66"/>
      <c r="AJO4" s="66"/>
      <c r="AJP4" s="66"/>
      <c r="AJQ4" s="66"/>
      <c r="AJR4" s="66"/>
      <c r="AJS4" s="66"/>
      <c r="AJT4" s="66"/>
      <c r="AJU4" s="66"/>
      <c r="AJV4" s="66"/>
      <c r="AJW4" s="66"/>
      <c r="AJX4" s="66"/>
      <c r="AJY4" s="66"/>
      <c r="AJZ4" s="66"/>
      <c r="AKA4" s="66"/>
      <c r="AKB4" s="66"/>
      <c r="AKC4" s="66"/>
      <c r="AKD4" s="66"/>
      <c r="AKE4" s="66"/>
      <c r="AKF4" s="66"/>
      <c r="AKG4" s="66"/>
      <c r="AKH4" s="66"/>
      <c r="AKI4" s="66"/>
      <c r="AKJ4" s="66"/>
      <c r="AKK4" s="66"/>
      <c r="AKL4" s="66"/>
      <c r="AKM4" s="66"/>
      <c r="AKN4" s="66"/>
      <c r="AKO4" s="66"/>
      <c r="AKP4" s="66"/>
      <c r="AKQ4" s="66"/>
      <c r="AKR4" s="66"/>
      <c r="AKS4" s="66"/>
      <c r="AKT4" s="66"/>
      <c r="AKU4" s="66"/>
      <c r="AKV4" s="66"/>
      <c r="AKW4" s="66"/>
      <c r="AKX4" s="66"/>
      <c r="AKY4" s="66"/>
      <c r="AKZ4" s="66"/>
      <c r="ALA4" s="66"/>
      <c r="ALB4" s="66"/>
      <c r="ALC4" s="66"/>
      <c r="ALD4" s="66"/>
      <c r="ALE4" s="66"/>
      <c r="ALF4" s="66"/>
      <c r="ALG4" s="66"/>
      <c r="ALH4" s="66"/>
      <c r="ALI4" s="66"/>
      <c r="ALJ4" s="66"/>
      <c r="ALK4" s="66"/>
      <c r="ALL4" s="66"/>
      <c r="ALM4" s="66"/>
      <c r="ALN4" s="66"/>
      <c r="ALO4" s="66"/>
      <c r="ALP4" s="66"/>
      <c r="ALQ4" s="66"/>
      <c r="ALR4" s="66"/>
      <c r="ALS4" s="66"/>
      <c r="ALT4" s="66"/>
      <c r="ALU4" s="66"/>
      <c r="ALV4" s="66"/>
      <c r="ALW4" s="66"/>
      <c r="ALX4" s="66"/>
      <c r="ALY4" s="66"/>
      <c r="ALZ4" s="66"/>
      <c r="AMA4" s="66"/>
      <c r="AMB4" s="66"/>
      <c r="AMC4" s="66"/>
      <c r="AMD4" s="66"/>
      <c r="AME4" s="66"/>
      <c r="AMF4" s="66"/>
      <c r="AMG4" s="66"/>
      <c r="AMH4" s="66"/>
      <c r="AMI4" s="66"/>
      <c r="AMJ4" s="66"/>
      <c r="AMK4" s="66"/>
      <c r="AML4" s="66"/>
      <c r="AMM4" s="66"/>
      <c r="AMN4" s="66"/>
      <c r="AMO4" s="66"/>
      <c r="AMP4" s="66"/>
      <c r="AMQ4" s="66"/>
      <c r="AMR4" s="66"/>
      <c r="AMS4" s="66"/>
      <c r="AMT4" s="66"/>
      <c r="AMU4" s="66"/>
      <c r="AMV4" s="66"/>
      <c r="AMW4" s="66"/>
      <c r="AMX4" s="66"/>
      <c r="AMY4" s="66"/>
      <c r="AMZ4" s="66"/>
      <c r="ANA4" s="66"/>
      <c r="ANB4" s="66"/>
      <c r="ANC4" s="66"/>
      <c r="AND4" s="66"/>
      <c r="ANE4" s="66"/>
      <c r="ANF4" s="66"/>
      <c r="ANG4" s="66"/>
      <c r="ANH4" s="66"/>
      <c r="ANI4" s="66"/>
      <c r="ANJ4" s="66"/>
      <c r="ANK4" s="66"/>
      <c r="ANL4" s="66"/>
      <c r="ANM4" s="66"/>
      <c r="ANN4" s="66"/>
      <c r="ANO4" s="66"/>
      <c r="ANP4" s="66"/>
      <c r="ANQ4" s="66"/>
      <c r="ANR4" s="66"/>
      <c r="ANS4" s="66"/>
      <c r="ANT4" s="66"/>
      <c r="ANU4" s="66"/>
      <c r="ANV4" s="66"/>
      <c r="ANW4" s="66"/>
      <c r="ANX4" s="66"/>
      <c r="ANY4" s="66"/>
      <c r="ANZ4" s="66"/>
      <c r="AOA4" s="66"/>
      <c r="AOB4" s="66"/>
      <c r="AOC4" s="66"/>
      <c r="AOD4" s="66"/>
      <c r="AOE4" s="66"/>
      <c r="AOF4" s="66"/>
      <c r="AOG4" s="66"/>
      <c r="AOH4" s="66"/>
      <c r="AOI4" s="66"/>
      <c r="AOJ4" s="66"/>
      <c r="AOK4" s="66"/>
      <c r="AOL4" s="66"/>
      <c r="AOM4" s="66"/>
      <c r="AON4" s="66"/>
      <c r="AOO4" s="66"/>
      <c r="AOP4" s="66"/>
      <c r="AOQ4" s="66"/>
      <c r="AOR4" s="66"/>
      <c r="AOS4" s="66"/>
      <c r="AOT4" s="66"/>
      <c r="AOU4" s="66"/>
      <c r="AOV4" s="66"/>
      <c r="AOW4" s="66"/>
      <c r="AOX4" s="66"/>
      <c r="AOY4" s="66"/>
      <c r="AOZ4" s="66"/>
      <c r="APA4" s="66"/>
      <c r="APB4" s="66"/>
      <c r="APC4" s="66"/>
      <c r="APD4" s="66"/>
      <c r="APE4" s="66"/>
      <c r="APF4" s="66"/>
      <c r="APG4" s="66"/>
      <c r="APH4" s="66"/>
      <c r="API4" s="66"/>
      <c r="APJ4" s="66"/>
      <c r="APK4" s="66"/>
      <c r="APL4" s="66"/>
      <c r="APM4" s="66"/>
      <c r="APN4" s="66"/>
      <c r="APO4" s="66"/>
      <c r="APP4" s="66"/>
      <c r="APQ4" s="66"/>
      <c r="APR4" s="66"/>
      <c r="APS4" s="66"/>
      <c r="APT4" s="66"/>
      <c r="APU4" s="66"/>
      <c r="APV4" s="66"/>
      <c r="APW4" s="66"/>
      <c r="APX4" s="66"/>
      <c r="APY4" s="66"/>
      <c r="APZ4" s="66"/>
      <c r="AQA4" s="66"/>
      <c r="AQB4" s="66"/>
      <c r="AQC4" s="66"/>
      <c r="AQD4" s="66"/>
      <c r="AQE4" s="66"/>
      <c r="AQF4" s="66"/>
      <c r="AQG4" s="66"/>
      <c r="AQH4" s="66"/>
      <c r="AQI4" s="66"/>
      <c r="AQJ4" s="66"/>
      <c r="AQK4" s="66"/>
      <c r="AQL4" s="66"/>
      <c r="AQM4" s="66"/>
      <c r="AQN4" s="66"/>
      <c r="AQO4" s="66"/>
      <c r="AQP4" s="66"/>
      <c r="AQQ4" s="66"/>
      <c r="AQR4" s="66"/>
      <c r="AQS4" s="66"/>
      <c r="AQT4" s="66"/>
      <c r="AQU4" s="66"/>
      <c r="AQV4" s="66"/>
      <c r="AQW4" s="66"/>
      <c r="AQX4" s="66"/>
      <c r="AQY4" s="66"/>
      <c r="AQZ4" s="66"/>
      <c r="ARA4" s="66"/>
      <c r="ARB4" s="66"/>
      <c r="ARC4" s="66"/>
      <c r="ARD4" s="66"/>
      <c r="ARE4" s="66"/>
      <c r="ARF4" s="66"/>
      <c r="ARG4" s="66"/>
      <c r="ARH4" s="66"/>
      <c r="ARI4" s="66"/>
      <c r="ARJ4" s="66"/>
      <c r="ARK4" s="66"/>
      <c r="ARL4" s="66"/>
      <c r="ARM4" s="66"/>
      <c r="ARN4" s="66"/>
      <c r="ARO4" s="66"/>
      <c r="ARP4" s="66"/>
      <c r="ARQ4" s="66"/>
      <c r="ARR4" s="66"/>
      <c r="ARS4" s="66"/>
      <c r="ART4" s="66"/>
      <c r="ARU4" s="66"/>
      <c r="ARV4" s="66"/>
      <c r="ARW4" s="66"/>
      <c r="ARX4" s="66"/>
      <c r="ARY4" s="66"/>
      <c r="ARZ4" s="66"/>
      <c r="ASA4" s="66"/>
      <c r="ASB4" s="66"/>
      <c r="ASC4" s="66"/>
      <c r="ASD4" s="66"/>
      <c r="ASE4" s="66"/>
      <c r="ASF4" s="66"/>
      <c r="ASG4" s="66"/>
      <c r="ASH4" s="66"/>
      <c r="ASI4" s="66"/>
      <c r="ASJ4" s="66"/>
      <c r="ASK4" s="66"/>
      <c r="ASL4" s="66"/>
      <c r="ASM4" s="66"/>
      <c r="ASN4" s="66"/>
      <c r="ASO4" s="66"/>
      <c r="ASP4" s="66"/>
      <c r="ASQ4" s="66"/>
      <c r="ASR4" s="66"/>
      <c r="ASS4" s="66"/>
      <c r="AST4" s="66"/>
      <c r="ASU4" s="66"/>
      <c r="ASV4" s="66"/>
      <c r="ASW4" s="66"/>
      <c r="ASX4" s="66"/>
      <c r="ASY4" s="66"/>
      <c r="ASZ4" s="66"/>
      <c r="ATA4" s="66"/>
      <c r="ATB4" s="66"/>
      <c r="ATC4" s="66"/>
      <c r="ATD4" s="66"/>
      <c r="ATE4" s="66"/>
      <c r="ATF4" s="66"/>
      <c r="ATG4" s="66"/>
      <c r="ATH4" s="66"/>
      <c r="ATI4" s="66"/>
      <c r="ATJ4" s="66"/>
      <c r="ATK4" s="66"/>
      <c r="ATL4" s="66"/>
      <c r="ATM4" s="66"/>
      <c r="ATN4" s="66"/>
      <c r="ATO4" s="66"/>
      <c r="ATP4" s="66"/>
      <c r="ATQ4" s="66"/>
      <c r="ATR4" s="66"/>
      <c r="ATS4" s="66"/>
      <c r="ATT4" s="66"/>
      <c r="ATU4" s="66"/>
      <c r="ATV4" s="66"/>
      <c r="ATW4" s="66"/>
      <c r="ATX4" s="66"/>
      <c r="ATY4" s="66"/>
      <c r="ATZ4" s="66"/>
      <c r="AUA4" s="66"/>
      <c r="AUB4" s="66"/>
      <c r="AUC4" s="66"/>
      <c r="AUD4" s="66"/>
      <c r="AUE4" s="66"/>
      <c r="AUF4" s="66"/>
      <c r="AUG4" s="66"/>
      <c r="AUH4" s="66"/>
      <c r="AUI4" s="66"/>
      <c r="AUJ4" s="66"/>
      <c r="AUK4" s="66"/>
      <c r="AUL4" s="66"/>
      <c r="AUM4" s="66"/>
      <c r="AUN4" s="66"/>
      <c r="AUO4" s="66"/>
      <c r="AUP4" s="66"/>
      <c r="AUQ4" s="66"/>
      <c r="AUR4" s="66"/>
      <c r="AUS4" s="66"/>
      <c r="AUT4" s="66"/>
      <c r="AUU4" s="66"/>
      <c r="AUV4" s="66"/>
      <c r="AUW4" s="66"/>
      <c r="AUX4" s="66"/>
      <c r="AUY4" s="66"/>
      <c r="AUZ4" s="66"/>
      <c r="AVA4" s="66"/>
      <c r="AVB4" s="66"/>
      <c r="AVC4" s="66"/>
      <c r="AVD4" s="66"/>
      <c r="AVE4" s="66"/>
      <c r="AVF4" s="66"/>
      <c r="AVG4" s="66"/>
      <c r="AVH4" s="66"/>
      <c r="AVI4" s="66"/>
      <c r="AVJ4" s="66"/>
      <c r="AVK4" s="66"/>
      <c r="AVL4" s="66"/>
      <c r="AVM4" s="66"/>
      <c r="AVN4" s="66"/>
      <c r="AVO4" s="66"/>
      <c r="AVP4" s="66"/>
      <c r="AVQ4" s="66"/>
      <c r="AVR4" s="66"/>
      <c r="AVS4" s="66"/>
      <c r="AVT4" s="66"/>
      <c r="AVU4" s="66"/>
      <c r="AVV4" s="66"/>
      <c r="AVW4" s="66"/>
      <c r="AVX4" s="66"/>
      <c r="AVY4" s="66"/>
      <c r="AVZ4" s="66"/>
      <c r="AWA4" s="66"/>
      <c r="AWB4" s="66"/>
      <c r="AWC4" s="66"/>
      <c r="AWD4" s="66"/>
      <c r="AWE4" s="66"/>
      <c r="AWF4" s="66"/>
      <c r="AWG4" s="66"/>
      <c r="AWH4" s="66"/>
      <c r="AWI4" s="66"/>
      <c r="AWJ4" s="66"/>
      <c r="AWK4" s="66"/>
      <c r="AWL4" s="66"/>
      <c r="AWM4" s="66"/>
      <c r="AWN4" s="66"/>
      <c r="AWO4" s="66"/>
      <c r="AWP4" s="66"/>
      <c r="AWQ4" s="66"/>
      <c r="AWR4" s="66"/>
      <c r="AWS4" s="66"/>
      <c r="AWT4" s="66"/>
      <c r="AWU4" s="66"/>
      <c r="AWV4" s="66"/>
      <c r="AWW4" s="66"/>
      <c r="AWX4" s="66"/>
      <c r="AWY4" s="66"/>
      <c r="AWZ4" s="66"/>
      <c r="AXA4" s="66"/>
      <c r="AXB4" s="66"/>
      <c r="AXC4" s="66"/>
      <c r="AXD4" s="66"/>
      <c r="AXE4" s="66"/>
      <c r="AXF4" s="66"/>
      <c r="AXG4" s="66"/>
      <c r="AXH4" s="66"/>
      <c r="AXI4" s="66"/>
      <c r="AXJ4" s="66"/>
      <c r="AXK4" s="66"/>
      <c r="AXL4" s="66"/>
      <c r="AXM4" s="66"/>
      <c r="AXN4" s="66"/>
      <c r="AXO4" s="66"/>
      <c r="AXP4" s="66"/>
      <c r="AXQ4" s="66"/>
      <c r="AXR4" s="66"/>
      <c r="AXS4" s="66"/>
      <c r="AXT4" s="66"/>
      <c r="AXU4" s="66"/>
      <c r="AXV4" s="66"/>
      <c r="AXW4" s="66"/>
      <c r="AXX4" s="66"/>
      <c r="AXY4" s="66"/>
      <c r="AXZ4" s="66"/>
      <c r="AYA4" s="66"/>
      <c r="AYB4" s="66"/>
      <c r="AYC4" s="66"/>
      <c r="AYD4" s="66"/>
      <c r="AYE4" s="66"/>
      <c r="AYF4" s="66"/>
      <c r="AYG4" s="66"/>
      <c r="AYH4" s="66"/>
      <c r="AYI4" s="66"/>
      <c r="AYJ4" s="66"/>
      <c r="AYK4" s="66"/>
      <c r="AYL4" s="66"/>
      <c r="AYM4" s="66"/>
      <c r="AYN4" s="66"/>
      <c r="AYO4" s="66"/>
      <c r="AYP4" s="66"/>
      <c r="AYQ4" s="66"/>
      <c r="AYR4" s="66"/>
      <c r="AYS4" s="66"/>
      <c r="AYT4" s="66"/>
      <c r="AYU4" s="66"/>
      <c r="AYV4" s="66"/>
      <c r="AYW4" s="66"/>
      <c r="AYX4" s="66"/>
      <c r="AYY4" s="66"/>
      <c r="AYZ4" s="66"/>
      <c r="AZA4" s="66"/>
      <c r="AZB4" s="66"/>
      <c r="AZC4" s="66"/>
      <c r="AZD4" s="66"/>
      <c r="AZE4" s="66"/>
      <c r="AZF4" s="66"/>
      <c r="AZG4" s="66"/>
      <c r="AZH4" s="66"/>
      <c r="AZI4" s="66"/>
      <c r="AZJ4" s="66"/>
      <c r="AZK4" s="66"/>
      <c r="AZL4" s="66"/>
      <c r="AZM4" s="66"/>
      <c r="AZN4" s="66"/>
      <c r="AZO4" s="66"/>
      <c r="AZP4" s="66"/>
      <c r="AZQ4" s="66"/>
      <c r="AZR4" s="66"/>
      <c r="AZS4" s="66"/>
      <c r="AZT4" s="66"/>
      <c r="AZU4" s="66"/>
      <c r="AZV4" s="66"/>
      <c r="AZW4" s="66"/>
      <c r="AZX4" s="66"/>
      <c r="AZY4" s="66"/>
      <c r="AZZ4" s="66"/>
      <c r="BAA4" s="66"/>
      <c r="BAB4" s="66"/>
      <c r="BAC4" s="66"/>
      <c r="BAD4" s="66"/>
      <c r="BAE4" s="66"/>
      <c r="BAF4" s="66"/>
      <c r="BAG4" s="66"/>
      <c r="BAH4" s="66"/>
      <c r="BAI4" s="66"/>
      <c r="BAJ4" s="66"/>
      <c r="BAK4" s="66"/>
      <c r="BAL4" s="66"/>
      <c r="BAM4" s="66"/>
      <c r="BAN4" s="66"/>
      <c r="BAO4" s="66"/>
      <c r="BAP4" s="66"/>
      <c r="BAQ4" s="66"/>
      <c r="BAR4" s="66"/>
      <c r="BAS4" s="66"/>
      <c r="BAT4" s="66"/>
      <c r="BAU4" s="66"/>
      <c r="BAV4" s="66"/>
      <c r="BAW4" s="66"/>
      <c r="BAX4" s="66"/>
      <c r="BAY4" s="66"/>
      <c r="BAZ4" s="66"/>
      <c r="BBA4" s="66"/>
      <c r="BBB4" s="66"/>
      <c r="BBC4" s="66"/>
      <c r="BBD4" s="66"/>
      <c r="BBE4" s="66"/>
      <c r="BBF4" s="66"/>
      <c r="BBG4" s="66"/>
      <c r="BBH4" s="66"/>
      <c r="BBI4" s="66"/>
      <c r="BBJ4" s="66"/>
      <c r="BBK4" s="66"/>
      <c r="BBL4" s="66"/>
      <c r="BBM4" s="66"/>
      <c r="BBN4" s="66"/>
      <c r="BBO4" s="66"/>
      <c r="BBP4" s="66"/>
      <c r="BBQ4" s="66"/>
      <c r="BBR4" s="66"/>
      <c r="BBS4" s="66"/>
      <c r="BBT4" s="66"/>
      <c r="BBU4" s="66"/>
      <c r="BBV4" s="66"/>
      <c r="BBW4" s="66"/>
      <c r="BBX4" s="66"/>
      <c r="BBY4" s="66"/>
      <c r="BBZ4" s="66"/>
      <c r="BCA4" s="66"/>
      <c r="BCB4" s="66"/>
      <c r="BCC4" s="66"/>
      <c r="BCD4" s="66"/>
      <c r="BCE4" s="66"/>
      <c r="BCF4" s="66"/>
      <c r="BCG4" s="66"/>
      <c r="BCH4" s="66"/>
      <c r="BCI4" s="66"/>
      <c r="BCJ4" s="66"/>
      <c r="BCK4" s="66"/>
      <c r="BCL4" s="66"/>
      <c r="BCM4" s="66"/>
      <c r="BCN4" s="66"/>
      <c r="BCO4" s="66"/>
      <c r="BCP4" s="66"/>
      <c r="BCQ4" s="66"/>
      <c r="BCR4" s="66"/>
      <c r="BCS4" s="66"/>
      <c r="BCT4" s="66"/>
      <c r="BCU4" s="66"/>
      <c r="BCV4" s="66"/>
      <c r="BCW4" s="66"/>
      <c r="BCX4" s="66"/>
      <c r="BCY4" s="66"/>
      <c r="BCZ4" s="66"/>
      <c r="BDA4" s="66"/>
      <c r="BDB4" s="66"/>
      <c r="BDC4" s="66"/>
      <c r="BDD4" s="66"/>
      <c r="BDE4" s="66"/>
      <c r="BDF4" s="66"/>
      <c r="BDG4" s="66"/>
      <c r="BDH4" s="66"/>
      <c r="BDI4" s="66"/>
      <c r="BDJ4" s="66"/>
      <c r="BDK4" s="66"/>
      <c r="BDL4" s="66"/>
      <c r="BDM4" s="66"/>
      <c r="BDN4" s="66"/>
      <c r="BDO4" s="66"/>
      <c r="BDP4" s="66"/>
      <c r="BDQ4" s="66"/>
      <c r="BDR4" s="66"/>
      <c r="BDS4" s="66"/>
      <c r="BDT4" s="66"/>
      <c r="BDU4" s="66"/>
      <c r="BDV4" s="66"/>
      <c r="BDW4" s="66"/>
      <c r="BDX4" s="66"/>
      <c r="BDY4" s="66"/>
      <c r="BDZ4" s="66"/>
      <c r="BEA4" s="66"/>
      <c r="BEB4" s="66"/>
      <c r="BEC4" s="66"/>
      <c r="BED4" s="66"/>
      <c r="BEE4" s="66"/>
      <c r="BEF4" s="66"/>
      <c r="BEG4" s="66"/>
      <c r="BEH4" s="66"/>
      <c r="BEI4" s="66"/>
      <c r="BEJ4" s="66"/>
      <c r="BEK4" s="66"/>
      <c r="BEL4" s="66"/>
      <c r="BEM4" s="66"/>
      <c r="BEN4" s="66"/>
      <c r="BEO4" s="66"/>
      <c r="BEP4" s="66"/>
      <c r="BEQ4" s="66"/>
      <c r="BER4" s="66"/>
      <c r="BES4" s="66"/>
      <c r="BET4" s="66"/>
      <c r="BEU4" s="66"/>
      <c r="BEV4" s="66"/>
      <c r="BEW4" s="66"/>
      <c r="BEX4" s="66"/>
      <c r="BEY4" s="66"/>
      <c r="BEZ4" s="66"/>
      <c r="BFA4" s="66"/>
      <c r="BFB4" s="66"/>
      <c r="BFC4" s="66"/>
      <c r="BFD4" s="66"/>
      <c r="BFE4" s="66"/>
      <c r="BFF4" s="66"/>
      <c r="BFG4" s="66"/>
      <c r="BFH4" s="66"/>
      <c r="BFI4" s="66"/>
      <c r="BFJ4" s="66"/>
      <c r="BFK4" s="66"/>
      <c r="BFL4" s="66"/>
      <c r="BFM4" s="66"/>
      <c r="BFN4" s="66"/>
      <c r="BFO4" s="66"/>
      <c r="BFP4" s="66"/>
      <c r="BFQ4" s="66"/>
      <c r="BFR4" s="66"/>
      <c r="BFS4" s="66"/>
      <c r="BFT4" s="66"/>
      <c r="BFU4" s="66"/>
      <c r="BFV4" s="66"/>
      <c r="BFW4" s="66"/>
      <c r="BFX4" s="66"/>
      <c r="BFY4" s="66"/>
      <c r="BFZ4" s="66"/>
      <c r="BGA4" s="66"/>
      <c r="BGB4" s="66"/>
      <c r="BGC4" s="66"/>
      <c r="BGD4" s="66"/>
      <c r="BGE4" s="66"/>
      <c r="BGF4" s="66"/>
      <c r="BGG4" s="66"/>
      <c r="BGH4" s="66"/>
      <c r="BGI4" s="66"/>
      <c r="BGJ4" s="66"/>
      <c r="BGK4" s="66"/>
      <c r="BGL4" s="66"/>
      <c r="BGM4" s="66"/>
      <c r="BGN4" s="66"/>
      <c r="BGO4" s="66"/>
      <c r="BGP4" s="66"/>
      <c r="BGQ4" s="66"/>
      <c r="BGR4" s="66"/>
      <c r="BGS4" s="66"/>
      <c r="BGT4" s="66"/>
      <c r="BGU4" s="66"/>
      <c r="BGV4" s="66"/>
      <c r="BGW4" s="66"/>
      <c r="BGX4" s="66"/>
      <c r="BGY4" s="66"/>
      <c r="BGZ4" s="66"/>
      <c r="BHA4" s="66"/>
      <c r="BHB4" s="66"/>
      <c r="BHC4" s="66"/>
      <c r="BHD4" s="66"/>
      <c r="BHE4" s="66"/>
      <c r="BHF4" s="66"/>
      <c r="BHG4" s="66"/>
      <c r="BHH4" s="66"/>
      <c r="BHI4" s="66"/>
      <c r="BHJ4" s="66"/>
      <c r="BHK4" s="66"/>
      <c r="BHL4" s="66"/>
      <c r="BHM4" s="66"/>
      <c r="BHN4" s="66"/>
      <c r="BHO4" s="66"/>
      <c r="BHP4" s="66"/>
      <c r="BHQ4" s="66"/>
      <c r="BHR4" s="66"/>
      <c r="BHS4" s="66"/>
      <c r="BHT4" s="66"/>
      <c r="BHU4" s="66"/>
      <c r="BHV4" s="66"/>
      <c r="BHW4" s="66"/>
      <c r="BHX4" s="66"/>
      <c r="BHY4" s="66"/>
      <c r="BHZ4" s="66"/>
      <c r="BIA4" s="66"/>
      <c r="BIB4" s="66"/>
      <c r="BIC4" s="66"/>
      <c r="BID4" s="66"/>
      <c r="BIE4" s="66"/>
      <c r="BIF4" s="66"/>
      <c r="BIG4" s="66"/>
      <c r="BIH4" s="66"/>
      <c r="BII4" s="66"/>
      <c r="BIJ4" s="66"/>
      <c r="BIK4" s="66"/>
      <c r="BIL4" s="66"/>
      <c r="BIM4" s="66"/>
      <c r="BIN4" s="66"/>
      <c r="BIO4" s="66"/>
      <c r="BIP4" s="66"/>
      <c r="BIQ4" s="66"/>
      <c r="BIR4" s="66"/>
      <c r="BIS4" s="66"/>
      <c r="BIT4" s="66"/>
      <c r="BIU4" s="66"/>
      <c r="BIV4" s="66"/>
      <c r="BIW4" s="66"/>
      <c r="BIX4" s="66"/>
      <c r="BIY4" s="66"/>
      <c r="BIZ4" s="66"/>
      <c r="BJA4" s="66"/>
      <c r="BJB4" s="66"/>
      <c r="BJC4" s="66"/>
      <c r="BJD4" s="66"/>
      <c r="BJE4" s="66"/>
      <c r="BJF4" s="66"/>
      <c r="BJG4" s="66"/>
      <c r="BJH4" s="66"/>
      <c r="BJI4" s="66"/>
      <c r="BJJ4" s="66"/>
      <c r="BJK4" s="66"/>
      <c r="BJL4" s="66"/>
      <c r="BJM4" s="66"/>
      <c r="BJN4" s="66"/>
      <c r="BJO4" s="66"/>
      <c r="BJP4" s="66"/>
      <c r="BJQ4" s="66"/>
      <c r="BJR4" s="66"/>
      <c r="BJS4" s="66"/>
      <c r="BJT4" s="66"/>
      <c r="BJU4" s="66"/>
      <c r="BJV4" s="66"/>
      <c r="BJW4" s="66"/>
      <c r="BJX4" s="66"/>
      <c r="BJY4" s="66"/>
      <c r="BJZ4" s="66"/>
      <c r="BKA4" s="66"/>
      <c r="BKB4" s="66"/>
      <c r="BKC4" s="66"/>
      <c r="BKD4" s="66"/>
      <c r="BKE4" s="66"/>
      <c r="BKF4" s="66"/>
      <c r="BKG4" s="66"/>
      <c r="BKH4" s="66"/>
      <c r="BKI4" s="66"/>
      <c r="BKJ4" s="66"/>
      <c r="BKK4" s="66"/>
      <c r="BKL4" s="66"/>
      <c r="BKM4" s="66"/>
      <c r="BKN4" s="66"/>
      <c r="BKO4" s="66"/>
      <c r="BKP4" s="66"/>
      <c r="BKQ4" s="66"/>
      <c r="BKR4" s="66"/>
      <c r="BKS4" s="66"/>
      <c r="BKT4" s="66"/>
      <c r="BKU4" s="66"/>
      <c r="BKV4" s="66"/>
      <c r="BKW4" s="66"/>
      <c r="BKX4" s="66"/>
      <c r="BKY4" s="66"/>
      <c r="BKZ4" s="66"/>
      <c r="BLA4" s="66"/>
      <c r="BLB4" s="66"/>
      <c r="BLC4" s="66"/>
      <c r="BLD4" s="66"/>
      <c r="BLE4" s="66"/>
      <c r="BLF4" s="66"/>
      <c r="BLG4" s="66"/>
      <c r="BLH4" s="66"/>
      <c r="BLI4" s="66"/>
      <c r="BLJ4" s="66"/>
      <c r="BLK4" s="66"/>
      <c r="BLL4" s="66"/>
      <c r="BLM4" s="66"/>
      <c r="BLN4" s="66"/>
      <c r="BLO4" s="66"/>
      <c r="BLP4" s="66"/>
      <c r="BLQ4" s="66"/>
      <c r="BLR4" s="66"/>
      <c r="BLS4" s="66"/>
      <c r="BLT4" s="66"/>
      <c r="BLU4" s="66"/>
      <c r="BLV4" s="66"/>
      <c r="BLW4" s="66"/>
      <c r="BLX4" s="66"/>
      <c r="BLY4" s="66"/>
      <c r="BLZ4" s="66"/>
      <c r="BMA4" s="66"/>
      <c r="BMB4" s="66"/>
      <c r="BMC4" s="66"/>
      <c r="BMD4" s="66"/>
      <c r="BME4" s="66"/>
      <c r="BMF4" s="66"/>
      <c r="BMG4" s="66"/>
      <c r="BMH4" s="66"/>
      <c r="BMI4" s="66"/>
      <c r="BMJ4" s="66"/>
      <c r="BMK4" s="66"/>
      <c r="BML4" s="66"/>
      <c r="BMM4" s="66"/>
      <c r="BMN4" s="66"/>
      <c r="BMO4" s="66"/>
      <c r="BMP4" s="66"/>
      <c r="BMQ4" s="66"/>
      <c r="BMR4" s="66"/>
      <c r="BMS4" s="66"/>
      <c r="BMT4" s="66"/>
      <c r="BMU4" s="66"/>
      <c r="BMV4" s="66"/>
      <c r="BMW4" s="66"/>
      <c r="BMX4" s="66"/>
      <c r="BMY4" s="66"/>
      <c r="BMZ4" s="66"/>
      <c r="BNA4" s="66"/>
      <c r="BNB4" s="66"/>
      <c r="BNC4" s="66"/>
      <c r="BND4" s="66"/>
      <c r="BNE4" s="66"/>
      <c r="BNF4" s="66"/>
      <c r="BNG4" s="66"/>
      <c r="BNH4" s="66"/>
      <c r="BNI4" s="66"/>
      <c r="BNJ4" s="66"/>
      <c r="BNK4" s="66"/>
      <c r="BNL4" s="66"/>
      <c r="BNM4" s="66"/>
      <c r="BNN4" s="66"/>
      <c r="BNO4" s="66"/>
      <c r="BNP4" s="66"/>
      <c r="BNQ4" s="66"/>
      <c r="BNR4" s="66"/>
      <c r="BNS4" s="66"/>
      <c r="BNT4" s="66"/>
      <c r="BNU4" s="66"/>
      <c r="BNV4" s="66"/>
      <c r="BNW4" s="66"/>
      <c r="BNX4" s="66"/>
      <c r="BNY4" s="66"/>
      <c r="BNZ4" s="66"/>
      <c r="BOA4" s="66"/>
      <c r="BOB4" s="66"/>
      <c r="BOC4" s="66"/>
      <c r="BOD4" s="66"/>
      <c r="BOE4" s="66"/>
      <c r="BOF4" s="66"/>
      <c r="BOG4" s="66"/>
      <c r="BOH4" s="66"/>
      <c r="BOI4" s="66"/>
      <c r="BOJ4" s="66"/>
      <c r="BOK4" s="66"/>
      <c r="BOL4" s="66"/>
      <c r="BOM4" s="66"/>
      <c r="BON4" s="66"/>
      <c r="BOO4" s="66"/>
      <c r="BOP4" s="66"/>
      <c r="BOQ4" s="66"/>
      <c r="BOR4" s="66"/>
      <c r="BOS4" s="66"/>
      <c r="BOT4" s="66"/>
      <c r="BOU4" s="66"/>
      <c r="BOV4" s="66"/>
      <c r="BOW4" s="66"/>
      <c r="BOX4" s="66"/>
      <c r="BOY4" s="66"/>
      <c r="BOZ4" s="66"/>
      <c r="BPA4" s="66"/>
      <c r="BPB4" s="66"/>
      <c r="BPC4" s="66"/>
      <c r="BPD4" s="66"/>
      <c r="BPE4" s="66"/>
      <c r="BPF4" s="66"/>
      <c r="BPG4" s="66"/>
      <c r="BPH4" s="66"/>
      <c r="BPI4" s="66"/>
      <c r="BPJ4" s="66"/>
      <c r="BPK4" s="66"/>
      <c r="BPL4" s="66"/>
      <c r="BPM4" s="66"/>
      <c r="BPN4" s="66"/>
      <c r="BPO4" s="66"/>
      <c r="BPP4" s="66"/>
      <c r="BPQ4" s="66"/>
      <c r="BPR4" s="66"/>
      <c r="BPS4" s="66"/>
      <c r="BPT4" s="66"/>
      <c r="BPU4" s="66"/>
      <c r="BPV4" s="66"/>
      <c r="BPW4" s="66"/>
      <c r="BPX4" s="66"/>
      <c r="BPY4" s="66"/>
      <c r="BPZ4" s="66"/>
      <c r="BQA4" s="66"/>
      <c r="BQB4" s="66"/>
      <c r="BQC4" s="66"/>
      <c r="BQD4" s="66"/>
      <c r="BQE4" s="66"/>
      <c r="BQF4" s="66"/>
      <c r="BQG4" s="66"/>
      <c r="BQH4" s="66"/>
      <c r="BQI4" s="66"/>
      <c r="BQJ4" s="66"/>
      <c r="BQK4" s="66"/>
      <c r="BQL4" s="66"/>
      <c r="BQM4" s="66"/>
      <c r="BQN4" s="66"/>
      <c r="BQO4" s="66"/>
      <c r="BQP4" s="66"/>
      <c r="BQQ4" s="66"/>
      <c r="BQR4" s="66"/>
      <c r="BQS4" s="66"/>
      <c r="BQT4" s="66"/>
      <c r="BQU4" s="66"/>
      <c r="BQV4" s="66"/>
      <c r="BQW4" s="66"/>
      <c r="BQX4" s="66"/>
      <c r="BQY4" s="66"/>
      <c r="BQZ4" s="66"/>
      <c r="BRA4" s="66"/>
      <c r="BRB4" s="66"/>
      <c r="BRC4" s="66"/>
      <c r="BRD4" s="66"/>
      <c r="BRE4" s="66"/>
      <c r="BRF4" s="66"/>
      <c r="BRG4" s="66"/>
      <c r="BRH4" s="66"/>
      <c r="BRI4" s="66"/>
      <c r="BRJ4" s="66"/>
      <c r="BRK4" s="66"/>
      <c r="BRL4" s="66"/>
      <c r="BRM4" s="66"/>
      <c r="BRN4" s="66"/>
      <c r="BRO4" s="66"/>
      <c r="BRP4" s="66"/>
      <c r="BRQ4" s="66"/>
      <c r="BRR4" s="66"/>
      <c r="BRS4" s="66"/>
      <c r="BRT4" s="66"/>
      <c r="BRU4" s="66"/>
      <c r="BRV4" s="66"/>
      <c r="BRW4" s="66"/>
      <c r="BRX4" s="66"/>
      <c r="BRY4" s="66"/>
      <c r="BRZ4" s="66"/>
      <c r="BSA4" s="66"/>
      <c r="BSB4" s="66"/>
      <c r="BSC4" s="66"/>
      <c r="BSD4" s="66"/>
      <c r="BSE4" s="66"/>
      <c r="BSF4" s="66"/>
      <c r="BSG4" s="66"/>
      <c r="BSH4" s="66"/>
      <c r="BSI4" s="66"/>
      <c r="BSJ4" s="66"/>
      <c r="BSK4" s="66"/>
      <c r="BSL4" s="66"/>
      <c r="BSM4" s="66"/>
      <c r="BSN4" s="66"/>
      <c r="BSO4" s="66"/>
      <c r="BSP4" s="66"/>
      <c r="BSQ4" s="66"/>
      <c r="BSR4" s="66"/>
      <c r="BSS4" s="66"/>
      <c r="BST4" s="66"/>
      <c r="BSU4" s="66"/>
      <c r="BSV4" s="66"/>
      <c r="BSW4" s="66"/>
      <c r="BSX4" s="66"/>
      <c r="BSY4" s="66"/>
      <c r="BSZ4" s="66"/>
      <c r="BTA4" s="66"/>
      <c r="BTB4" s="66"/>
      <c r="BTC4" s="66"/>
      <c r="BTD4" s="66"/>
      <c r="BTE4" s="66"/>
      <c r="BTF4" s="66"/>
      <c r="BTG4" s="66"/>
      <c r="BTH4" s="66"/>
      <c r="BTI4" s="66"/>
      <c r="BTJ4" s="66"/>
      <c r="BTK4" s="66"/>
      <c r="BTL4" s="66"/>
      <c r="BTM4" s="66"/>
      <c r="BTN4" s="66"/>
      <c r="BTO4" s="66"/>
      <c r="BTP4" s="66"/>
      <c r="BTQ4" s="66"/>
      <c r="BTR4" s="66"/>
      <c r="BTS4" s="66"/>
      <c r="BTT4" s="66"/>
      <c r="BTU4" s="66"/>
      <c r="BTV4" s="66"/>
      <c r="BTW4" s="66"/>
      <c r="BTX4" s="66"/>
      <c r="BTY4" s="66"/>
      <c r="BTZ4" s="66"/>
      <c r="BUA4" s="66"/>
      <c r="BUB4" s="66"/>
      <c r="BUC4" s="66"/>
      <c r="BUD4" s="66"/>
      <c r="BUE4" s="66"/>
      <c r="BUF4" s="66"/>
      <c r="BUG4" s="66"/>
      <c r="BUH4" s="66"/>
      <c r="BUI4" s="66"/>
      <c r="BUJ4" s="66"/>
      <c r="BUK4" s="66"/>
      <c r="BUL4" s="66"/>
      <c r="BUM4" s="66"/>
      <c r="BUN4" s="66"/>
      <c r="BUO4" s="66"/>
      <c r="BUP4" s="66"/>
      <c r="BUQ4" s="66"/>
      <c r="BUR4" s="66"/>
      <c r="BUS4" s="66"/>
      <c r="BUT4" s="66"/>
      <c r="BUU4" s="66"/>
      <c r="BUV4" s="66"/>
      <c r="BUW4" s="66"/>
      <c r="BUX4" s="66"/>
      <c r="BUY4" s="66"/>
      <c r="BUZ4" s="66"/>
      <c r="BVA4" s="66"/>
      <c r="BVB4" s="66"/>
      <c r="BVC4" s="66"/>
      <c r="BVD4" s="66"/>
      <c r="BVE4" s="66"/>
      <c r="BVF4" s="66"/>
      <c r="BVG4" s="66"/>
      <c r="BVH4" s="66"/>
      <c r="BVI4" s="66"/>
      <c r="BVJ4" s="66"/>
      <c r="BVK4" s="66"/>
      <c r="BVL4" s="66"/>
      <c r="BVM4" s="66"/>
      <c r="BVN4" s="66"/>
      <c r="BVO4" s="66"/>
      <c r="BVP4" s="66"/>
      <c r="BVQ4" s="66"/>
      <c r="BVR4" s="66"/>
      <c r="BVS4" s="66"/>
      <c r="BVT4" s="66"/>
      <c r="BVU4" s="66"/>
      <c r="BVV4" s="66"/>
      <c r="BVW4" s="66"/>
      <c r="BVX4" s="66"/>
      <c r="BVY4" s="66"/>
      <c r="BVZ4" s="66"/>
      <c r="BWA4" s="66"/>
      <c r="BWB4" s="66"/>
      <c r="BWC4" s="66"/>
      <c r="BWD4" s="66"/>
      <c r="BWE4" s="66"/>
      <c r="BWF4" s="66"/>
      <c r="BWG4" s="66"/>
      <c r="BWH4" s="66"/>
      <c r="BWI4" s="66"/>
      <c r="BWJ4" s="66"/>
      <c r="BWK4" s="66"/>
      <c r="BWL4" s="66"/>
      <c r="BWM4" s="66"/>
      <c r="BWN4" s="66"/>
      <c r="BWO4" s="66"/>
      <c r="BWP4" s="66"/>
      <c r="BWQ4" s="66"/>
      <c r="BWR4" s="66"/>
      <c r="BWS4" s="66"/>
      <c r="BWT4" s="66"/>
      <c r="BWU4" s="66"/>
      <c r="BWV4" s="66"/>
      <c r="BWW4" s="66"/>
      <c r="BWX4" s="66"/>
      <c r="BWY4" s="66"/>
      <c r="BWZ4" s="66"/>
      <c r="BXA4" s="66"/>
      <c r="BXB4" s="66"/>
      <c r="BXC4" s="66"/>
      <c r="BXD4" s="66"/>
      <c r="BXE4" s="66"/>
      <c r="BXF4" s="66"/>
      <c r="BXG4" s="66"/>
      <c r="BXH4" s="66"/>
      <c r="BXI4" s="66"/>
      <c r="BXJ4" s="66"/>
      <c r="BXK4" s="66"/>
      <c r="BXL4" s="66"/>
      <c r="BXM4" s="66"/>
      <c r="BXN4" s="66"/>
      <c r="BXO4" s="66"/>
      <c r="BXP4" s="66"/>
      <c r="BXQ4" s="66"/>
      <c r="BXR4" s="66"/>
      <c r="BXS4" s="66"/>
      <c r="BXT4" s="66"/>
      <c r="BXU4" s="66"/>
      <c r="BXV4" s="66"/>
      <c r="BXW4" s="66"/>
      <c r="BXX4" s="66"/>
      <c r="BXY4" s="66"/>
      <c r="BXZ4" s="66"/>
      <c r="BYA4" s="66"/>
      <c r="BYB4" s="66"/>
      <c r="BYC4" s="66"/>
      <c r="BYD4" s="66"/>
      <c r="BYE4" s="66"/>
      <c r="BYF4" s="66"/>
      <c r="BYG4" s="66"/>
      <c r="BYH4" s="66"/>
      <c r="BYI4" s="66"/>
      <c r="BYJ4" s="66"/>
      <c r="BYK4" s="66"/>
      <c r="BYL4" s="66"/>
      <c r="BYM4" s="66"/>
      <c r="BYN4" s="66"/>
      <c r="BYO4" s="66"/>
      <c r="BYP4" s="66"/>
      <c r="BYQ4" s="66"/>
      <c r="BYR4" s="66"/>
      <c r="BYS4" s="66"/>
      <c r="BYT4" s="66"/>
      <c r="BYU4" s="66"/>
      <c r="BYV4" s="66"/>
      <c r="BYW4" s="66"/>
      <c r="BYX4" s="66"/>
      <c r="BYY4" s="66"/>
      <c r="BYZ4" s="66"/>
      <c r="BZA4" s="66"/>
      <c r="BZB4" s="66"/>
      <c r="BZC4" s="66"/>
      <c r="BZD4" s="66"/>
      <c r="BZE4" s="66"/>
      <c r="BZF4" s="66"/>
      <c r="BZG4" s="66"/>
      <c r="BZH4" s="66"/>
      <c r="BZI4" s="66"/>
      <c r="BZJ4" s="66"/>
      <c r="BZK4" s="66"/>
      <c r="BZL4" s="66"/>
      <c r="BZM4" s="66"/>
      <c r="BZN4" s="66"/>
      <c r="BZO4" s="66"/>
      <c r="BZP4" s="66"/>
      <c r="BZQ4" s="66"/>
      <c r="BZR4" s="66"/>
      <c r="BZS4" s="66"/>
      <c r="BZT4" s="66"/>
      <c r="BZU4" s="66"/>
      <c r="BZV4" s="66"/>
      <c r="BZW4" s="66"/>
      <c r="BZX4" s="66"/>
      <c r="BZY4" s="66"/>
      <c r="BZZ4" s="66"/>
      <c r="CAA4" s="66"/>
      <c r="CAB4" s="66"/>
      <c r="CAC4" s="66"/>
      <c r="CAD4" s="66"/>
      <c r="CAE4" s="66"/>
      <c r="CAF4" s="66"/>
      <c r="CAG4" s="66"/>
      <c r="CAH4" s="66"/>
      <c r="CAI4" s="66"/>
      <c r="CAJ4" s="66"/>
      <c r="CAK4" s="66"/>
      <c r="CAL4" s="66"/>
      <c r="CAM4" s="66"/>
      <c r="CAN4" s="66"/>
      <c r="CAO4" s="66"/>
      <c r="CAP4" s="66"/>
      <c r="CAQ4" s="66"/>
      <c r="CAR4" s="66"/>
      <c r="CAS4" s="66"/>
      <c r="CAT4" s="66"/>
      <c r="CAU4" s="66"/>
      <c r="CAV4" s="66"/>
      <c r="CAW4" s="66"/>
      <c r="CAX4" s="66"/>
      <c r="CAY4" s="66"/>
      <c r="CAZ4" s="66"/>
      <c r="CBA4" s="66"/>
      <c r="CBB4" s="66"/>
      <c r="CBC4" s="66"/>
      <c r="CBD4" s="66"/>
      <c r="CBE4" s="66"/>
      <c r="CBF4" s="66"/>
      <c r="CBG4" s="66"/>
      <c r="CBH4" s="66"/>
      <c r="CBI4" s="66"/>
      <c r="CBJ4" s="66"/>
      <c r="CBK4" s="66"/>
      <c r="CBL4" s="66"/>
      <c r="CBM4" s="66"/>
      <c r="CBN4" s="66"/>
      <c r="CBO4" s="66"/>
      <c r="CBP4" s="66"/>
      <c r="CBQ4" s="66"/>
      <c r="CBR4" s="66"/>
      <c r="CBS4" s="66"/>
      <c r="CBT4" s="66"/>
      <c r="CBU4" s="66"/>
      <c r="CBV4" s="66"/>
      <c r="CBW4" s="66"/>
      <c r="CBX4" s="66"/>
      <c r="CBY4" s="66"/>
      <c r="CBZ4" s="66"/>
      <c r="CCA4" s="66"/>
      <c r="CCB4" s="66"/>
      <c r="CCC4" s="66"/>
      <c r="CCD4" s="66"/>
      <c r="CCE4" s="66"/>
      <c r="CCF4" s="66"/>
      <c r="CCG4" s="66"/>
      <c r="CCH4" s="66"/>
      <c r="CCI4" s="66"/>
      <c r="CCJ4" s="66"/>
      <c r="CCK4" s="66"/>
      <c r="CCL4" s="66"/>
      <c r="CCM4" s="66"/>
      <c r="CCN4" s="66"/>
      <c r="CCO4" s="66"/>
      <c r="CCP4" s="66"/>
      <c r="CCQ4" s="66"/>
      <c r="CCR4" s="66"/>
      <c r="CCS4" s="66"/>
      <c r="CCT4" s="66"/>
      <c r="CCU4" s="66"/>
      <c r="CCV4" s="66"/>
      <c r="CCW4" s="66"/>
      <c r="CCX4" s="66"/>
      <c r="CCY4" s="66"/>
      <c r="CCZ4" s="66"/>
      <c r="CDA4" s="66"/>
      <c r="CDB4" s="66"/>
      <c r="CDC4" s="66"/>
      <c r="CDD4" s="66"/>
      <c r="CDE4" s="66"/>
      <c r="CDF4" s="66"/>
      <c r="CDG4" s="66"/>
      <c r="CDH4" s="66"/>
      <c r="CDI4" s="66"/>
      <c r="CDJ4" s="66"/>
      <c r="CDK4" s="66"/>
      <c r="CDL4" s="66"/>
      <c r="CDM4" s="66"/>
      <c r="CDN4" s="66"/>
      <c r="CDO4" s="66"/>
      <c r="CDP4" s="66"/>
      <c r="CDQ4" s="66"/>
      <c r="CDR4" s="66"/>
      <c r="CDS4" s="66"/>
      <c r="CDT4" s="66"/>
      <c r="CDU4" s="66"/>
      <c r="CDV4" s="66"/>
      <c r="CDW4" s="66"/>
      <c r="CDX4" s="66"/>
      <c r="CDY4" s="66"/>
      <c r="CDZ4" s="66"/>
      <c r="CEA4" s="66"/>
      <c r="CEB4" s="66"/>
      <c r="CEC4" s="66"/>
      <c r="CED4" s="66"/>
      <c r="CEE4" s="66"/>
      <c r="CEF4" s="66"/>
      <c r="CEG4" s="66"/>
      <c r="CEH4" s="66"/>
      <c r="CEI4" s="66"/>
      <c r="CEJ4" s="66"/>
      <c r="CEK4" s="66"/>
      <c r="CEL4" s="66"/>
      <c r="CEM4" s="66"/>
      <c r="CEN4" s="66"/>
      <c r="CEO4" s="66"/>
      <c r="CEP4" s="66"/>
      <c r="CEQ4" s="66"/>
      <c r="CER4" s="66"/>
      <c r="CES4" s="66"/>
      <c r="CET4" s="66"/>
      <c r="CEU4" s="66"/>
      <c r="CEV4" s="66"/>
      <c r="CEW4" s="66"/>
      <c r="CEX4" s="66"/>
      <c r="CEY4" s="66"/>
      <c r="CEZ4" s="66"/>
      <c r="CFA4" s="66"/>
      <c r="CFB4" s="66"/>
      <c r="CFC4" s="66"/>
      <c r="CFD4" s="66"/>
      <c r="CFE4" s="66"/>
      <c r="CFF4" s="66"/>
      <c r="CFG4" s="66"/>
      <c r="CFH4" s="66"/>
      <c r="CFI4" s="66"/>
      <c r="CFJ4" s="66"/>
      <c r="CFK4" s="66"/>
      <c r="CFL4" s="66"/>
      <c r="CFM4" s="66"/>
      <c r="CFN4" s="66"/>
      <c r="CFO4" s="66"/>
      <c r="CFP4" s="66"/>
      <c r="CFQ4" s="66"/>
      <c r="CFR4" s="66"/>
      <c r="CFS4" s="66"/>
      <c r="CFT4" s="66"/>
      <c r="CFU4" s="66"/>
      <c r="CFV4" s="66"/>
      <c r="CFW4" s="66"/>
      <c r="CFX4" s="66"/>
      <c r="CFY4" s="66"/>
      <c r="CFZ4" s="66"/>
      <c r="CGA4" s="66"/>
      <c r="CGB4" s="66"/>
      <c r="CGC4" s="66"/>
      <c r="CGD4" s="66"/>
      <c r="CGE4" s="66"/>
      <c r="CGF4" s="66"/>
      <c r="CGG4" s="66"/>
      <c r="CGH4" s="66"/>
      <c r="CGI4" s="66"/>
      <c r="CGJ4" s="66"/>
      <c r="CGK4" s="66"/>
      <c r="CGL4" s="66"/>
      <c r="CGM4" s="66"/>
      <c r="CGN4" s="66"/>
      <c r="CGO4" s="66"/>
      <c r="CGP4" s="66"/>
      <c r="CGQ4" s="66"/>
      <c r="CGR4" s="66"/>
      <c r="CGS4" s="66"/>
      <c r="CGT4" s="66"/>
      <c r="CGU4" s="66"/>
      <c r="CGV4" s="66"/>
      <c r="CGW4" s="66"/>
      <c r="CGX4" s="66"/>
      <c r="CGY4" s="66"/>
      <c r="CGZ4" s="66"/>
      <c r="CHA4" s="66"/>
      <c r="CHB4" s="66"/>
      <c r="CHC4" s="66"/>
      <c r="CHD4" s="66"/>
      <c r="CHE4" s="66"/>
      <c r="CHF4" s="66"/>
      <c r="CHG4" s="66"/>
      <c r="CHH4" s="66"/>
      <c r="CHI4" s="66"/>
      <c r="CHJ4" s="66"/>
      <c r="CHK4" s="66"/>
      <c r="CHL4" s="66"/>
      <c r="CHM4" s="66"/>
      <c r="CHN4" s="66"/>
      <c r="CHO4" s="66"/>
      <c r="CHP4" s="66"/>
      <c r="CHQ4" s="66"/>
      <c r="CHR4" s="66"/>
      <c r="CHS4" s="66"/>
      <c r="CHT4" s="66"/>
      <c r="CHU4" s="66"/>
      <c r="CHV4" s="66"/>
      <c r="CHW4" s="66"/>
      <c r="CHX4" s="66"/>
      <c r="CHY4" s="66"/>
      <c r="CHZ4" s="66"/>
      <c r="CIA4" s="66"/>
      <c r="CIB4" s="66"/>
      <c r="CIC4" s="66"/>
      <c r="CID4" s="66"/>
      <c r="CIE4" s="66"/>
      <c r="CIF4" s="66"/>
      <c r="CIG4" s="66"/>
      <c r="CIH4" s="66"/>
      <c r="CII4" s="66"/>
      <c r="CIJ4" s="66"/>
      <c r="CIK4" s="66"/>
      <c r="CIL4" s="66"/>
      <c r="CIM4" s="66"/>
      <c r="CIN4" s="66"/>
      <c r="CIO4" s="66"/>
      <c r="CIP4" s="66"/>
      <c r="CIQ4" s="66"/>
      <c r="CIR4" s="66"/>
      <c r="CIS4" s="66"/>
      <c r="CIT4" s="66"/>
      <c r="CIU4" s="66"/>
      <c r="CIV4" s="66"/>
      <c r="CIW4" s="66"/>
      <c r="CIX4" s="66"/>
      <c r="CIY4" s="66"/>
      <c r="CIZ4" s="66"/>
      <c r="CJA4" s="66"/>
      <c r="CJB4" s="66"/>
      <c r="CJC4" s="66"/>
      <c r="CJD4" s="66"/>
      <c r="CJE4" s="66"/>
      <c r="CJF4" s="66"/>
      <c r="CJG4" s="66"/>
      <c r="CJH4" s="66"/>
      <c r="CJI4" s="66"/>
      <c r="CJJ4" s="66"/>
      <c r="CJK4" s="66"/>
      <c r="CJL4" s="66"/>
      <c r="CJM4" s="66"/>
      <c r="CJN4" s="66"/>
      <c r="CJO4" s="66"/>
      <c r="CJP4" s="66"/>
      <c r="CJQ4" s="66"/>
      <c r="CJR4" s="66"/>
      <c r="CJS4" s="66"/>
      <c r="CJT4" s="66"/>
      <c r="CJU4" s="66"/>
      <c r="CJV4" s="66"/>
      <c r="CJW4" s="66"/>
      <c r="CJX4" s="66"/>
      <c r="CJY4" s="66"/>
      <c r="CJZ4" s="66"/>
      <c r="CKA4" s="66"/>
      <c r="CKB4" s="66"/>
      <c r="CKC4" s="66"/>
      <c r="CKD4" s="66"/>
      <c r="CKE4" s="66"/>
      <c r="CKF4" s="66"/>
      <c r="CKG4" s="66"/>
      <c r="CKH4" s="66"/>
      <c r="CKI4" s="66"/>
      <c r="CKJ4" s="66"/>
      <c r="CKK4" s="66"/>
      <c r="CKL4" s="66"/>
      <c r="CKM4" s="66"/>
      <c r="CKN4" s="66"/>
      <c r="CKO4" s="66"/>
      <c r="CKP4" s="66"/>
      <c r="CKQ4" s="66"/>
      <c r="CKR4" s="66"/>
      <c r="CKS4" s="66"/>
      <c r="CKT4" s="66"/>
      <c r="CKU4" s="66"/>
      <c r="CKV4" s="66"/>
      <c r="CKW4" s="66"/>
      <c r="CKX4" s="66"/>
      <c r="CKY4" s="66"/>
      <c r="CKZ4" s="66"/>
      <c r="CLA4" s="66"/>
      <c r="CLB4" s="66"/>
      <c r="CLC4" s="66"/>
      <c r="CLD4" s="66"/>
      <c r="CLE4" s="66"/>
      <c r="CLF4" s="66"/>
      <c r="CLG4" s="66"/>
      <c r="CLH4" s="66"/>
      <c r="CLI4" s="66"/>
      <c r="CLJ4" s="66"/>
      <c r="CLK4" s="66"/>
      <c r="CLL4" s="66"/>
      <c r="CLM4" s="66"/>
      <c r="CLN4" s="66"/>
      <c r="CLO4" s="66"/>
      <c r="CLP4" s="66"/>
      <c r="CLQ4" s="66"/>
      <c r="CLR4" s="66"/>
      <c r="CLS4" s="66"/>
      <c r="CLT4" s="66"/>
      <c r="CLU4" s="66"/>
      <c r="CLV4" s="66"/>
      <c r="CLW4" s="66"/>
      <c r="CLX4" s="66"/>
      <c r="CLY4" s="66"/>
      <c r="CLZ4" s="66"/>
      <c r="CMA4" s="66"/>
      <c r="CMB4" s="66"/>
      <c r="CMC4" s="66"/>
      <c r="CMD4" s="66"/>
      <c r="CME4" s="66"/>
      <c r="CMF4" s="66"/>
      <c r="CMG4" s="66"/>
      <c r="CMH4" s="66"/>
      <c r="CMI4" s="66"/>
      <c r="CMJ4" s="66"/>
      <c r="CMK4" s="66"/>
      <c r="CML4" s="66"/>
      <c r="CMM4" s="66"/>
      <c r="CMN4" s="66"/>
      <c r="CMO4" s="66"/>
      <c r="CMP4" s="66"/>
      <c r="CMQ4" s="66"/>
      <c r="CMR4" s="66"/>
      <c r="CMS4" s="66"/>
      <c r="CMT4" s="66"/>
      <c r="CMU4" s="66"/>
      <c r="CMV4" s="66"/>
      <c r="CMW4" s="66"/>
      <c r="CMX4" s="66"/>
      <c r="CMY4" s="66"/>
      <c r="CMZ4" s="66"/>
      <c r="CNA4" s="66"/>
      <c r="CNB4" s="66"/>
      <c r="CNC4" s="66"/>
      <c r="CND4" s="66"/>
      <c r="CNE4" s="66"/>
      <c r="CNF4" s="66"/>
      <c r="CNG4" s="66"/>
      <c r="CNH4" s="66"/>
      <c r="CNI4" s="66"/>
      <c r="CNJ4" s="66"/>
      <c r="CNK4" s="66"/>
      <c r="CNL4" s="66"/>
      <c r="CNM4" s="66"/>
      <c r="CNN4" s="66"/>
      <c r="CNO4" s="66"/>
      <c r="CNP4" s="66"/>
      <c r="CNQ4" s="66"/>
      <c r="CNR4" s="66"/>
      <c r="CNS4" s="66"/>
      <c r="CNT4" s="66"/>
      <c r="CNU4" s="66"/>
      <c r="CNV4" s="66"/>
      <c r="CNW4" s="66"/>
      <c r="CNX4" s="66"/>
      <c r="CNY4" s="66"/>
      <c r="CNZ4" s="66"/>
      <c r="COA4" s="66"/>
      <c r="COB4" s="66"/>
      <c r="COC4" s="66"/>
      <c r="COD4" s="66"/>
      <c r="COE4" s="66"/>
      <c r="COF4" s="66"/>
      <c r="COG4" s="66"/>
      <c r="COH4" s="66"/>
      <c r="COI4" s="66"/>
      <c r="COJ4" s="66"/>
      <c r="COK4" s="66"/>
      <c r="COL4" s="66"/>
      <c r="COM4" s="66"/>
      <c r="CON4" s="66"/>
      <c r="COO4" s="66"/>
      <c r="COP4" s="66"/>
      <c r="COQ4" s="66"/>
      <c r="COR4" s="66"/>
      <c r="COS4" s="66"/>
      <c r="COT4" s="66"/>
      <c r="COU4" s="66"/>
      <c r="COV4" s="66"/>
      <c r="COW4" s="66"/>
      <c r="COX4" s="66"/>
      <c r="COY4" s="66"/>
      <c r="COZ4" s="66"/>
      <c r="CPA4" s="66"/>
      <c r="CPB4" s="66"/>
      <c r="CPC4" s="66"/>
      <c r="CPD4" s="66"/>
      <c r="CPE4" s="66"/>
      <c r="CPF4" s="66"/>
      <c r="CPG4" s="66"/>
      <c r="CPH4" s="66"/>
      <c r="CPI4" s="66"/>
      <c r="CPJ4" s="66"/>
      <c r="CPK4" s="66"/>
      <c r="CPL4" s="66"/>
      <c r="CPM4" s="66"/>
      <c r="CPN4" s="66"/>
      <c r="CPO4" s="66"/>
      <c r="CPP4" s="66"/>
      <c r="CPQ4" s="66"/>
      <c r="CPR4" s="66"/>
      <c r="CPS4" s="66"/>
      <c r="CPT4" s="66"/>
      <c r="CPU4" s="66"/>
      <c r="CPV4" s="66"/>
      <c r="CPW4" s="66"/>
      <c r="CPX4" s="66"/>
      <c r="CPY4" s="66"/>
      <c r="CPZ4" s="66"/>
      <c r="CQA4" s="66"/>
      <c r="CQB4" s="66"/>
      <c r="CQC4" s="66"/>
      <c r="CQD4" s="66"/>
      <c r="CQE4" s="66"/>
      <c r="CQF4" s="66"/>
      <c r="CQG4" s="66"/>
      <c r="CQH4" s="66"/>
      <c r="CQI4" s="66"/>
      <c r="CQJ4" s="66"/>
      <c r="CQK4" s="66"/>
      <c r="CQL4" s="66"/>
      <c r="CQM4" s="66"/>
      <c r="CQN4" s="66"/>
      <c r="CQO4" s="66"/>
      <c r="CQP4" s="66"/>
      <c r="CQQ4" s="66"/>
      <c r="CQR4" s="66"/>
      <c r="CQS4" s="66"/>
      <c r="CQT4" s="66"/>
      <c r="CQU4" s="66"/>
      <c r="CQV4" s="66"/>
      <c r="CQW4" s="66"/>
      <c r="CQX4" s="66"/>
      <c r="CQY4" s="66"/>
      <c r="CQZ4" s="66"/>
      <c r="CRA4" s="66"/>
      <c r="CRB4" s="66"/>
      <c r="CRC4" s="66"/>
      <c r="CRD4" s="66"/>
      <c r="CRE4" s="66"/>
      <c r="CRF4" s="66"/>
      <c r="CRG4" s="66"/>
      <c r="CRH4" s="66"/>
      <c r="CRI4" s="66"/>
      <c r="CRJ4" s="66"/>
      <c r="CRK4" s="66"/>
      <c r="CRL4" s="66"/>
      <c r="CRM4" s="66"/>
      <c r="CRN4" s="66"/>
      <c r="CRO4" s="66"/>
      <c r="CRP4" s="66"/>
      <c r="CRQ4" s="66"/>
      <c r="CRR4" s="66"/>
      <c r="CRS4" s="66"/>
      <c r="CRT4" s="66"/>
      <c r="CRU4" s="66"/>
      <c r="CRV4" s="66"/>
      <c r="CRW4" s="66"/>
      <c r="CRX4" s="66"/>
      <c r="CRY4" s="66"/>
      <c r="CRZ4" s="66"/>
      <c r="CSA4" s="66"/>
      <c r="CSB4" s="66"/>
      <c r="CSC4" s="66"/>
      <c r="CSD4" s="66"/>
      <c r="CSE4" s="66"/>
      <c r="CSF4" s="66"/>
      <c r="CSG4" s="66"/>
      <c r="CSH4" s="66"/>
      <c r="CSI4" s="66"/>
      <c r="CSJ4" s="66"/>
      <c r="CSK4" s="66"/>
      <c r="CSL4" s="66"/>
      <c r="CSM4" s="66"/>
      <c r="CSN4" s="66"/>
      <c r="CSO4" s="66"/>
      <c r="CSP4" s="66"/>
      <c r="CSQ4" s="66"/>
      <c r="CSR4" s="66"/>
      <c r="CSS4" s="66"/>
      <c r="CST4" s="66"/>
      <c r="CSU4" s="66"/>
      <c r="CSV4" s="66"/>
      <c r="CSW4" s="66"/>
      <c r="CSX4" s="66"/>
      <c r="CSY4" s="66"/>
      <c r="CSZ4" s="66"/>
      <c r="CTA4" s="66"/>
      <c r="CTB4" s="66"/>
      <c r="CTC4" s="66"/>
      <c r="CTD4" s="66"/>
      <c r="CTE4" s="66"/>
      <c r="CTF4" s="66"/>
      <c r="CTG4" s="66"/>
      <c r="CTH4" s="66"/>
      <c r="CTI4" s="66"/>
      <c r="CTJ4" s="66"/>
      <c r="CTK4" s="66"/>
      <c r="CTL4" s="66"/>
      <c r="CTM4" s="66"/>
      <c r="CTN4" s="66"/>
      <c r="CTO4" s="66"/>
      <c r="CTP4" s="66"/>
      <c r="CTQ4" s="66"/>
      <c r="CTR4" s="66"/>
      <c r="CTS4" s="66"/>
      <c r="CTT4" s="66"/>
      <c r="CTU4" s="66"/>
      <c r="CTV4" s="66"/>
      <c r="CTW4" s="66"/>
      <c r="CTX4" s="66"/>
      <c r="CTY4" s="66"/>
      <c r="CTZ4" s="66"/>
      <c r="CUA4" s="66"/>
      <c r="CUB4" s="66"/>
      <c r="CUC4" s="66"/>
      <c r="CUD4" s="66"/>
      <c r="CUE4" s="66"/>
      <c r="CUF4" s="66"/>
      <c r="CUG4" s="66"/>
      <c r="CUH4" s="66"/>
      <c r="CUI4" s="66"/>
      <c r="CUJ4" s="66"/>
      <c r="CUK4" s="66"/>
      <c r="CUL4" s="66"/>
      <c r="CUM4" s="66"/>
      <c r="CUN4" s="66"/>
      <c r="CUO4" s="66"/>
      <c r="CUP4" s="66"/>
      <c r="CUQ4" s="66"/>
      <c r="CUR4" s="66"/>
      <c r="CUS4" s="66"/>
      <c r="CUT4" s="66"/>
      <c r="CUU4" s="66"/>
      <c r="CUV4" s="66"/>
      <c r="CUW4" s="66"/>
      <c r="CUX4" s="66"/>
      <c r="CUY4" s="66"/>
      <c r="CUZ4" s="66"/>
      <c r="CVA4" s="66"/>
      <c r="CVB4" s="66"/>
      <c r="CVC4" s="66"/>
      <c r="CVD4" s="66"/>
      <c r="CVE4" s="66"/>
      <c r="CVF4" s="66"/>
      <c r="CVG4" s="66"/>
      <c r="CVH4" s="66"/>
      <c r="CVI4" s="66"/>
      <c r="CVJ4" s="66"/>
      <c r="CVK4" s="66"/>
      <c r="CVL4" s="66"/>
      <c r="CVM4" s="66"/>
      <c r="CVN4" s="66"/>
      <c r="CVO4" s="66"/>
      <c r="CVP4" s="66"/>
      <c r="CVQ4" s="66"/>
      <c r="CVR4" s="66"/>
      <c r="CVS4" s="66"/>
      <c r="CVT4" s="66"/>
      <c r="CVU4" s="66"/>
      <c r="CVV4" s="66"/>
      <c r="CVW4" s="66"/>
      <c r="CVX4" s="66"/>
      <c r="CVY4" s="66"/>
      <c r="CVZ4" s="66"/>
      <c r="CWA4" s="66"/>
      <c r="CWB4" s="66"/>
      <c r="CWC4" s="66"/>
      <c r="CWD4" s="66"/>
      <c r="CWE4" s="66"/>
      <c r="CWF4" s="66"/>
      <c r="CWG4" s="66"/>
      <c r="CWH4" s="66"/>
      <c r="CWI4" s="66"/>
      <c r="CWJ4" s="66"/>
      <c r="CWK4" s="66"/>
      <c r="CWL4" s="66"/>
      <c r="CWM4" s="66"/>
      <c r="CWN4" s="66"/>
      <c r="CWO4" s="66"/>
      <c r="CWP4" s="66"/>
      <c r="CWQ4" s="66"/>
      <c r="CWR4" s="66"/>
      <c r="CWS4" s="66"/>
      <c r="CWT4" s="66"/>
      <c r="CWU4" s="66"/>
      <c r="CWV4" s="66"/>
      <c r="CWW4" s="66"/>
      <c r="CWX4" s="66"/>
      <c r="CWY4" s="66"/>
      <c r="CWZ4" s="66"/>
      <c r="CXA4" s="66"/>
      <c r="CXB4" s="66"/>
      <c r="CXC4" s="66"/>
      <c r="CXD4" s="66"/>
      <c r="CXE4" s="66"/>
      <c r="CXF4" s="66"/>
      <c r="CXG4" s="66"/>
      <c r="CXH4" s="66"/>
      <c r="CXI4" s="66"/>
      <c r="CXJ4" s="66"/>
      <c r="CXK4" s="66"/>
      <c r="CXL4" s="66"/>
      <c r="CXM4" s="66"/>
      <c r="CXN4" s="66"/>
      <c r="CXO4" s="66"/>
      <c r="CXP4" s="66"/>
      <c r="CXQ4" s="66"/>
      <c r="CXR4" s="66"/>
      <c r="CXS4" s="66"/>
      <c r="CXT4" s="66"/>
      <c r="CXU4" s="66"/>
      <c r="CXV4" s="66"/>
      <c r="CXW4" s="66"/>
      <c r="CXX4" s="66"/>
      <c r="CXY4" s="66"/>
      <c r="CXZ4" s="66"/>
      <c r="CYA4" s="66"/>
      <c r="CYB4" s="66"/>
      <c r="CYC4" s="66"/>
      <c r="CYD4" s="66"/>
      <c r="CYE4" s="66"/>
      <c r="CYF4" s="66"/>
      <c r="CYG4" s="66"/>
      <c r="CYH4" s="66"/>
      <c r="CYI4" s="66"/>
      <c r="CYJ4" s="66"/>
      <c r="CYK4" s="66"/>
      <c r="CYL4" s="66"/>
      <c r="CYM4" s="66"/>
      <c r="CYN4" s="66"/>
      <c r="CYO4" s="66"/>
      <c r="CYP4" s="66"/>
      <c r="CYQ4" s="66"/>
      <c r="CYR4" s="66"/>
      <c r="CYS4" s="66"/>
      <c r="CYT4" s="66"/>
      <c r="CYU4" s="66"/>
      <c r="CYV4" s="66"/>
      <c r="CYW4" s="66"/>
      <c r="CYX4" s="66"/>
      <c r="CYY4" s="66"/>
      <c r="CYZ4" s="66"/>
      <c r="CZA4" s="66"/>
      <c r="CZB4" s="66"/>
      <c r="CZC4" s="66"/>
      <c r="CZD4" s="66"/>
      <c r="CZE4" s="66"/>
      <c r="CZF4" s="66"/>
      <c r="CZG4" s="66"/>
      <c r="CZH4" s="66"/>
      <c r="CZI4" s="66"/>
      <c r="CZJ4" s="66"/>
      <c r="CZK4" s="66"/>
      <c r="CZL4" s="66"/>
      <c r="CZM4" s="66"/>
      <c r="CZN4" s="66"/>
      <c r="CZO4" s="66"/>
      <c r="CZP4" s="66"/>
      <c r="CZQ4" s="66"/>
      <c r="CZR4" s="66"/>
      <c r="CZS4" s="66"/>
      <c r="CZT4" s="66"/>
      <c r="CZU4" s="66"/>
      <c r="CZV4" s="66"/>
      <c r="CZW4" s="66"/>
      <c r="CZX4" s="66"/>
      <c r="CZY4" s="66"/>
      <c r="CZZ4" s="66"/>
      <c r="DAA4" s="66"/>
      <c r="DAB4" s="66"/>
      <c r="DAC4" s="66"/>
      <c r="DAD4" s="66"/>
      <c r="DAE4" s="66"/>
      <c r="DAF4" s="66"/>
      <c r="DAG4" s="66"/>
      <c r="DAH4" s="66"/>
      <c r="DAI4" s="66"/>
      <c r="DAJ4" s="66"/>
      <c r="DAK4" s="66"/>
      <c r="DAL4" s="66"/>
      <c r="DAM4" s="66"/>
      <c r="DAN4" s="66"/>
      <c r="DAO4" s="66"/>
      <c r="DAP4" s="66"/>
      <c r="DAQ4" s="66"/>
      <c r="DAR4" s="66"/>
      <c r="DAS4" s="66"/>
      <c r="DAT4" s="66"/>
      <c r="DAU4" s="66"/>
      <c r="DAV4" s="66"/>
      <c r="DAW4" s="66"/>
      <c r="DAX4" s="66"/>
      <c r="DAY4" s="66"/>
      <c r="DAZ4" s="66"/>
      <c r="DBA4" s="66"/>
      <c r="DBB4" s="66"/>
      <c r="DBC4" s="66"/>
      <c r="DBD4" s="66"/>
      <c r="DBE4" s="66"/>
      <c r="DBF4" s="66"/>
      <c r="DBG4" s="66"/>
      <c r="DBH4" s="66"/>
      <c r="DBI4" s="66"/>
      <c r="DBJ4" s="66"/>
      <c r="DBK4" s="66"/>
      <c r="DBL4" s="66"/>
      <c r="DBM4" s="66"/>
      <c r="DBN4" s="66"/>
      <c r="DBO4" s="66"/>
      <c r="DBP4" s="66"/>
      <c r="DBQ4" s="66"/>
      <c r="DBR4" s="66"/>
      <c r="DBS4" s="66"/>
      <c r="DBT4" s="66"/>
      <c r="DBU4" s="66"/>
      <c r="DBV4" s="66"/>
      <c r="DBW4" s="66"/>
      <c r="DBX4" s="66"/>
      <c r="DBY4" s="66"/>
      <c r="DBZ4" s="66"/>
      <c r="DCA4" s="66"/>
      <c r="DCB4" s="66"/>
      <c r="DCC4" s="66"/>
      <c r="DCD4" s="66"/>
      <c r="DCE4" s="66"/>
      <c r="DCF4" s="66"/>
      <c r="DCG4" s="66"/>
      <c r="DCH4" s="66"/>
      <c r="DCI4" s="66"/>
      <c r="DCJ4" s="66"/>
      <c r="DCK4" s="66"/>
      <c r="DCL4" s="66"/>
      <c r="DCM4" s="66"/>
      <c r="DCN4" s="66"/>
      <c r="DCO4" s="66"/>
      <c r="DCP4" s="66"/>
      <c r="DCQ4" s="66"/>
      <c r="DCR4" s="66"/>
      <c r="DCS4" s="66"/>
      <c r="DCT4" s="66"/>
      <c r="DCU4" s="66"/>
      <c r="DCV4" s="66"/>
      <c r="DCW4" s="66"/>
      <c r="DCX4" s="66"/>
      <c r="DCY4" s="66"/>
      <c r="DCZ4" s="66"/>
      <c r="DDA4" s="66"/>
      <c r="DDB4" s="66"/>
      <c r="DDC4" s="66"/>
      <c r="DDD4" s="66"/>
      <c r="DDE4" s="66"/>
      <c r="DDF4" s="66"/>
      <c r="DDG4" s="66"/>
      <c r="DDH4" s="66"/>
      <c r="DDI4" s="66"/>
      <c r="DDJ4" s="66"/>
      <c r="DDK4" s="66"/>
      <c r="DDL4" s="66"/>
      <c r="DDM4" s="66"/>
      <c r="DDN4" s="66"/>
      <c r="DDO4" s="66"/>
      <c r="DDP4" s="66"/>
      <c r="DDQ4" s="66"/>
      <c r="DDR4" s="66"/>
      <c r="DDS4" s="66"/>
      <c r="DDT4" s="66"/>
      <c r="DDU4" s="66"/>
      <c r="DDV4" s="66"/>
      <c r="DDW4" s="66"/>
      <c r="DDX4" s="66"/>
      <c r="DDY4" s="66"/>
      <c r="DDZ4" s="66"/>
      <c r="DEA4" s="66"/>
      <c r="DEB4" s="66"/>
      <c r="DEC4" s="66"/>
      <c r="DED4" s="66"/>
      <c r="DEE4" s="66"/>
      <c r="DEF4" s="66"/>
      <c r="DEG4" s="66"/>
      <c r="DEH4" s="66"/>
      <c r="DEI4" s="66"/>
      <c r="DEJ4" s="66"/>
      <c r="DEK4" s="66"/>
      <c r="DEL4" s="66"/>
      <c r="DEM4" s="66"/>
      <c r="DEN4" s="66"/>
      <c r="DEO4" s="66"/>
      <c r="DEP4" s="66"/>
      <c r="DEQ4" s="66"/>
      <c r="DER4" s="66"/>
      <c r="DES4" s="66"/>
      <c r="DET4" s="66"/>
      <c r="DEU4" s="66"/>
      <c r="DEV4" s="66"/>
      <c r="DEW4" s="66"/>
      <c r="DEX4" s="66"/>
      <c r="DEY4" s="66"/>
      <c r="DEZ4" s="66"/>
      <c r="DFA4" s="66"/>
      <c r="DFB4" s="66"/>
      <c r="DFC4" s="66"/>
      <c r="DFD4" s="66"/>
      <c r="DFE4" s="66"/>
      <c r="DFF4" s="66"/>
      <c r="DFG4" s="66"/>
      <c r="DFH4" s="66"/>
      <c r="DFI4" s="66"/>
      <c r="DFJ4" s="66"/>
      <c r="DFK4" s="66"/>
      <c r="DFL4" s="66"/>
      <c r="DFM4" s="66"/>
      <c r="DFN4" s="66"/>
      <c r="DFO4" s="66"/>
      <c r="DFP4" s="66"/>
      <c r="DFQ4" s="66"/>
      <c r="DFR4" s="66"/>
      <c r="DFS4" s="66"/>
      <c r="DFT4" s="66"/>
      <c r="DFU4" s="66"/>
      <c r="DFV4" s="66"/>
      <c r="DFW4" s="66"/>
      <c r="DFX4" s="66"/>
      <c r="DFY4" s="66"/>
      <c r="DFZ4" s="66"/>
      <c r="DGA4" s="66"/>
      <c r="DGB4" s="66"/>
      <c r="DGC4" s="66"/>
      <c r="DGD4" s="66"/>
      <c r="DGE4" s="66"/>
      <c r="DGF4" s="66"/>
      <c r="DGG4" s="66"/>
      <c r="DGH4" s="66"/>
      <c r="DGI4" s="66"/>
      <c r="DGJ4" s="66"/>
      <c r="DGK4" s="66"/>
      <c r="DGL4" s="66"/>
      <c r="DGM4" s="66"/>
      <c r="DGN4" s="66"/>
      <c r="DGO4" s="66"/>
      <c r="DGP4" s="66"/>
      <c r="DGQ4" s="66"/>
      <c r="DGR4" s="66"/>
      <c r="DGS4" s="66"/>
      <c r="DGT4" s="66"/>
      <c r="DGU4" s="66"/>
      <c r="DGV4" s="66"/>
      <c r="DGW4" s="66"/>
      <c r="DGX4" s="66"/>
      <c r="DGY4" s="66"/>
      <c r="DGZ4" s="66"/>
      <c r="DHA4" s="66"/>
      <c r="DHB4" s="66"/>
      <c r="DHC4" s="66"/>
      <c r="DHD4" s="66"/>
      <c r="DHE4" s="66"/>
      <c r="DHF4" s="66"/>
      <c r="DHG4" s="66"/>
      <c r="DHH4" s="66"/>
      <c r="DHI4" s="66"/>
      <c r="DHJ4" s="66"/>
      <c r="DHK4" s="66"/>
      <c r="DHL4" s="66"/>
      <c r="DHM4" s="66"/>
      <c r="DHN4" s="66"/>
      <c r="DHO4" s="66"/>
      <c r="DHP4" s="66"/>
      <c r="DHQ4" s="66"/>
      <c r="DHR4" s="66"/>
      <c r="DHS4" s="66"/>
      <c r="DHT4" s="66"/>
      <c r="DHU4" s="66"/>
      <c r="DHV4" s="66"/>
      <c r="DHW4" s="66"/>
      <c r="DHX4" s="66"/>
      <c r="DHY4" s="66"/>
      <c r="DHZ4" s="66"/>
      <c r="DIA4" s="66"/>
      <c r="DIB4" s="66"/>
      <c r="DIC4" s="66"/>
      <c r="DID4" s="66"/>
      <c r="DIE4" s="66"/>
      <c r="DIF4" s="66"/>
      <c r="DIG4" s="66"/>
      <c r="DIH4" s="66"/>
      <c r="DII4" s="66"/>
      <c r="DIJ4" s="66"/>
      <c r="DIK4" s="66"/>
      <c r="DIL4" s="66"/>
      <c r="DIM4" s="66"/>
      <c r="DIN4" s="66"/>
      <c r="DIO4" s="66"/>
      <c r="DIP4" s="66"/>
      <c r="DIQ4" s="66"/>
      <c r="DIR4" s="66"/>
      <c r="DIS4" s="66"/>
      <c r="DIT4" s="66"/>
      <c r="DIU4" s="66"/>
      <c r="DIV4" s="66"/>
      <c r="DIW4" s="66"/>
      <c r="DIX4" s="66"/>
      <c r="DIY4" s="66"/>
      <c r="DIZ4" s="66"/>
      <c r="DJA4" s="66"/>
      <c r="DJB4" s="66"/>
      <c r="DJC4" s="66"/>
      <c r="DJD4" s="66"/>
      <c r="DJE4" s="66"/>
      <c r="DJF4" s="66"/>
      <c r="DJG4" s="66"/>
      <c r="DJH4" s="66"/>
      <c r="DJI4" s="66"/>
      <c r="DJJ4" s="66"/>
      <c r="DJK4" s="66"/>
      <c r="DJL4" s="66"/>
      <c r="DJM4" s="66"/>
      <c r="DJN4" s="66"/>
      <c r="DJO4" s="66"/>
      <c r="DJP4" s="66"/>
      <c r="DJQ4" s="66"/>
      <c r="DJR4" s="66"/>
      <c r="DJS4" s="66"/>
      <c r="DJT4" s="66"/>
      <c r="DJU4" s="66"/>
      <c r="DJV4" s="66"/>
      <c r="DJW4" s="66"/>
      <c r="DJX4" s="66"/>
      <c r="DJY4" s="66"/>
      <c r="DJZ4" s="66"/>
      <c r="DKA4" s="66"/>
      <c r="DKB4" s="66"/>
      <c r="DKC4" s="66"/>
      <c r="DKD4" s="66"/>
      <c r="DKE4" s="66"/>
      <c r="DKF4" s="66"/>
      <c r="DKG4" s="66"/>
      <c r="DKH4" s="66"/>
      <c r="DKI4" s="66"/>
      <c r="DKJ4" s="66"/>
      <c r="DKK4" s="66"/>
      <c r="DKL4" s="66"/>
      <c r="DKM4" s="66"/>
      <c r="DKN4" s="66"/>
      <c r="DKO4" s="66"/>
      <c r="DKP4" s="66"/>
      <c r="DKQ4" s="66"/>
      <c r="DKR4" s="66"/>
      <c r="DKS4" s="66"/>
      <c r="DKT4" s="66"/>
      <c r="DKU4" s="66"/>
      <c r="DKV4" s="66"/>
      <c r="DKW4" s="66"/>
      <c r="DKX4" s="66"/>
      <c r="DKY4" s="66"/>
      <c r="DKZ4" s="66"/>
      <c r="DLA4" s="66"/>
      <c r="DLB4" s="66"/>
      <c r="DLC4" s="66"/>
      <c r="DLD4" s="66"/>
      <c r="DLE4" s="66"/>
      <c r="DLF4" s="66"/>
      <c r="DLG4" s="66"/>
      <c r="DLH4" s="66"/>
      <c r="DLI4" s="66"/>
      <c r="DLJ4" s="66"/>
      <c r="DLK4" s="66"/>
      <c r="DLL4" s="66"/>
      <c r="DLM4" s="66"/>
      <c r="DLN4" s="66"/>
      <c r="DLO4" s="66"/>
      <c r="DLP4" s="66"/>
      <c r="DLQ4" s="66"/>
      <c r="DLR4" s="66"/>
      <c r="DLS4" s="66"/>
      <c r="DLT4" s="66"/>
      <c r="DLU4" s="66"/>
      <c r="DLV4" s="66"/>
      <c r="DLW4" s="66"/>
      <c r="DLX4" s="66"/>
      <c r="DLY4" s="66"/>
      <c r="DLZ4" s="66"/>
      <c r="DMA4" s="66"/>
      <c r="DMB4" s="66"/>
      <c r="DMC4" s="66"/>
      <c r="DMD4" s="66"/>
      <c r="DME4" s="66"/>
      <c r="DMF4" s="66"/>
      <c r="DMG4" s="66"/>
      <c r="DMH4" s="66"/>
      <c r="DMI4" s="66"/>
      <c r="DMJ4" s="66"/>
      <c r="DMK4" s="66"/>
      <c r="DML4" s="66"/>
      <c r="DMM4" s="66"/>
      <c r="DMN4" s="66"/>
      <c r="DMO4" s="66"/>
      <c r="DMP4" s="66"/>
      <c r="DMQ4" s="66"/>
      <c r="DMR4" s="66"/>
      <c r="DMS4" s="66"/>
      <c r="DMT4" s="66"/>
      <c r="DMU4" s="66"/>
      <c r="DMV4" s="66"/>
      <c r="DMW4" s="66"/>
      <c r="DMX4" s="66"/>
      <c r="DMY4" s="66"/>
      <c r="DMZ4" s="66"/>
      <c r="DNA4" s="66"/>
      <c r="DNB4" s="66"/>
      <c r="DNC4" s="66"/>
      <c r="DND4" s="66"/>
      <c r="DNE4" s="66"/>
      <c r="DNF4" s="66"/>
      <c r="DNG4" s="66"/>
      <c r="DNH4" s="66"/>
      <c r="DNI4" s="66"/>
      <c r="DNJ4" s="66"/>
      <c r="DNK4" s="66"/>
      <c r="DNL4" s="66"/>
      <c r="DNM4" s="66"/>
      <c r="DNN4" s="66"/>
      <c r="DNO4" s="66"/>
      <c r="DNP4" s="66"/>
      <c r="DNQ4" s="66"/>
      <c r="DNR4" s="66"/>
      <c r="DNS4" s="66"/>
      <c r="DNT4" s="66"/>
      <c r="DNU4" s="66"/>
      <c r="DNV4" s="66"/>
      <c r="DNW4" s="66"/>
      <c r="DNX4" s="66"/>
      <c r="DNY4" s="66"/>
      <c r="DNZ4" s="66"/>
      <c r="DOA4" s="66"/>
      <c r="DOB4" s="66"/>
      <c r="DOC4" s="66"/>
      <c r="DOD4" s="66"/>
      <c r="DOE4" s="66"/>
      <c r="DOF4" s="66"/>
      <c r="DOG4" s="66"/>
      <c r="DOH4" s="66"/>
      <c r="DOI4" s="66"/>
      <c r="DOJ4" s="66"/>
      <c r="DOK4" s="66"/>
      <c r="DOL4" s="66"/>
      <c r="DOM4" s="66"/>
      <c r="DON4" s="66"/>
      <c r="DOO4" s="66"/>
      <c r="DOP4" s="66"/>
      <c r="DOQ4" s="66"/>
      <c r="DOR4" s="66"/>
      <c r="DOS4" s="66"/>
      <c r="DOT4" s="66"/>
      <c r="DOU4" s="66"/>
      <c r="DOV4" s="66"/>
      <c r="DOW4" s="66"/>
      <c r="DOX4" s="66"/>
      <c r="DOY4" s="66"/>
      <c r="DOZ4" s="66"/>
      <c r="DPA4" s="66"/>
      <c r="DPB4" s="66"/>
      <c r="DPC4" s="66"/>
      <c r="DPD4" s="66"/>
      <c r="DPE4" s="66"/>
      <c r="DPF4" s="66"/>
      <c r="DPG4" s="66"/>
      <c r="DPH4" s="66"/>
      <c r="DPI4" s="66"/>
      <c r="DPJ4" s="66"/>
      <c r="DPK4" s="66"/>
      <c r="DPL4" s="66"/>
      <c r="DPM4" s="66"/>
      <c r="DPN4" s="66"/>
      <c r="DPO4" s="66"/>
      <c r="DPP4" s="66"/>
      <c r="DPQ4" s="66"/>
      <c r="DPR4" s="66"/>
      <c r="DPS4" s="66"/>
      <c r="DPT4" s="66"/>
      <c r="DPU4" s="66"/>
      <c r="DPV4" s="66"/>
      <c r="DPW4" s="66"/>
      <c r="DPX4" s="66"/>
      <c r="DPY4" s="66"/>
      <c r="DPZ4" s="66"/>
      <c r="DQA4" s="66"/>
      <c r="DQB4" s="66"/>
      <c r="DQC4" s="66"/>
      <c r="DQD4" s="66"/>
      <c r="DQE4" s="66"/>
      <c r="DQF4" s="66"/>
      <c r="DQG4" s="66"/>
      <c r="DQH4" s="66"/>
      <c r="DQI4" s="66"/>
      <c r="DQJ4" s="66"/>
      <c r="DQK4" s="66"/>
      <c r="DQL4" s="66"/>
      <c r="DQM4" s="66"/>
      <c r="DQN4" s="66"/>
      <c r="DQO4" s="66"/>
      <c r="DQP4" s="66"/>
      <c r="DQQ4" s="66"/>
      <c r="DQR4" s="66"/>
      <c r="DQS4" s="66"/>
      <c r="DQT4" s="66"/>
      <c r="DQU4" s="66"/>
      <c r="DQV4" s="66"/>
      <c r="DQW4" s="66"/>
      <c r="DQX4" s="66"/>
      <c r="DQY4" s="66"/>
      <c r="DQZ4" s="66"/>
      <c r="DRA4" s="66"/>
      <c r="DRB4" s="66"/>
      <c r="DRC4" s="66"/>
      <c r="DRD4" s="66"/>
      <c r="DRE4" s="66"/>
      <c r="DRF4" s="66"/>
      <c r="DRG4" s="66"/>
      <c r="DRH4" s="66"/>
      <c r="DRI4" s="66"/>
      <c r="DRJ4" s="66"/>
      <c r="DRK4" s="66"/>
      <c r="DRL4" s="66"/>
      <c r="DRM4" s="66"/>
      <c r="DRN4" s="66"/>
      <c r="DRO4" s="66"/>
      <c r="DRP4" s="66"/>
      <c r="DRQ4" s="66"/>
      <c r="DRR4" s="66"/>
      <c r="DRS4" s="66"/>
      <c r="DRT4" s="66"/>
      <c r="DRU4" s="66"/>
      <c r="DRV4" s="66"/>
      <c r="DRW4" s="66"/>
      <c r="DRX4" s="66"/>
      <c r="DRY4" s="66"/>
      <c r="DRZ4" s="66"/>
      <c r="DSA4" s="66"/>
      <c r="DSB4" s="66"/>
      <c r="DSC4" s="66"/>
      <c r="DSD4" s="66"/>
      <c r="DSE4" s="66"/>
      <c r="DSF4" s="66"/>
      <c r="DSG4" s="66"/>
      <c r="DSH4" s="66"/>
      <c r="DSI4" s="66"/>
      <c r="DSJ4" s="66"/>
      <c r="DSK4" s="66"/>
      <c r="DSL4" s="66"/>
      <c r="DSM4" s="66"/>
      <c r="DSN4" s="66"/>
      <c r="DSO4" s="66"/>
      <c r="DSP4" s="66"/>
      <c r="DSQ4" s="66"/>
      <c r="DSR4" s="66"/>
      <c r="DSS4" s="66"/>
      <c r="DST4" s="66"/>
      <c r="DSU4" s="66"/>
      <c r="DSV4" s="66"/>
      <c r="DSW4" s="66"/>
      <c r="DSX4" s="66"/>
      <c r="DSY4" s="66"/>
      <c r="DSZ4" s="66"/>
      <c r="DTA4" s="66"/>
      <c r="DTB4" s="66"/>
      <c r="DTC4" s="66"/>
      <c r="DTD4" s="66"/>
      <c r="DTE4" s="66"/>
      <c r="DTF4" s="66"/>
      <c r="DTG4" s="66"/>
      <c r="DTH4" s="66"/>
      <c r="DTI4" s="66"/>
      <c r="DTJ4" s="66"/>
      <c r="DTK4" s="66"/>
      <c r="DTL4" s="66"/>
      <c r="DTM4" s="66"/>
      <c r="DTN4" s="66"/>
      <c r="DTO4" s="66"/>
      <c r="DTP4" s="66"/>
      <c r="DTQ4" s="66"/>
      <c r="DTR4" s="66"/>
      <c r="DTS4" s="66"/>
      <c r="DTT4" s="66"/>
      <c r="DTU4" s="66"/>
      <c r="DTV4" s="66"/>
      <c r="DTW4" s="66"/>
      <c r="DTX4" s="66"/>
      <c r="DTY4" s="66"/>
      <c r="DTZ4" s="66"/>
      <c r="DUA4" s="66"/>
      <c r="DUB4" s="66"/>
      <c r="DUC4" s="66"/>
      <c r="DUD4" s="66"/>
      <c r="DUE4" s="66"/>
      <c r="DUF4" s="66"/>
      <c r="DUG4" s="66"/>
      <c r="DUH4" s="66"/>
      <c r="DUI4" s="66"/>
      <c r="DUJ4" s="66"/>
      <c r="DUK4" s="66"/>
      <c r="DUL4" s="66"/>
      <c r="DUM4" s="66"/>
      <c r="DUN4" s="66"/>
      <c r="DUO4" s="66"/>
      <c r="DUP4" s="66"/>
      <c r="DUQ4" s="66"/>
      <c r="DUR4" s="66"/>
      <c r="DUS4" s="66"/>
      <c r="DUT4" s="66"/>
      <c r="DUU4" s="66"/>
      <c r="DUV4" s="66"/>
      <c r="DUW4" s="66"/>
      <c r="DUX4" s="66"/>
      <c r="DUY4" s="66"/>
      <c r="DUZ4" s="66"/>
      <c r="DVA4" s="66"/>
      <c r="DVB4" s="66"/>
      <c r="DVC4" s="66"/>
      <c r="DVD4" s="66"/>
      <c r="DVE4" s="66"/>
      <c r="DVF4" s="66"/>
      <c r="DVG4" s="66"/>
      <c r="DVH4" s="66"/>
      <c r="DVI4" s="66"/>
      <c r="DVJ4" s="66"/>
      <c r="DVK4" s="66"/>
      <c r="DVL4" s="66"/>
      <c r="DVM4" s="66"/>
      <c r="DVN4" s="66"/>
      <c r="DVO4" s="66"/>
      <c r="DVP4" s="66"/>
      <c r="DVQ4" s="66"/>
      <c r="DVR4" s="66"/>
      <c r="DVS4" s="66"/>
      <c r="DVT4" s="66"/>
      <c r="DVU4" s="66"/>
      <c r="DVV4" s="66"/>
      <c r="DVW4" s="66"/>
      <c r="DVX4" s="66"/>
      <c r="DVY4" s="66"/>
      <c r="DVZ4" s="66"/>
      <c r="DWA4" s="66"/>
      <c r="DWB4" s="66"/>
      <c r="DWC4" s="66"/>
      <c r="DWD4" s="66"/>
      <c r="DWE4" s="66"/>
      <c r="DWF4" s="66"/>
      <c r="DWG4" s="66"/>
      <c r="DWH4" s="66"/>
      <c r="DWI4" s="66"/>
      <c r="DWJ4" s="66"/>
      <c r="DWK4" s="66"/>
      <c r="DWL4" s="66"/>
      <c r="DWM4" s="66"/>
      <c r="DWN4" s="66"/>
      <c r="DWO4" s="66"/>
      <c r="DWP4" s="66"/>
      <c r="DWQ4" s="66"/>
      <c r="DWR4" s="66"/>
      <c r="DWS4" s="66"/>
      <c r="DWT4" s="66"/>
      <c r="DWU4" s="66"/>
      <c r="DWV4" s="66"/>
      <c r="DWW4" s="66"/>
      <c r="DWX4" s="66"/>
      <c r="DWY4" s="66"/>
      <c r="DWZ4" s="66"/>
      <c r="DXA4" s="66"/>
      <c r="DXB4" s="66"/>
      <c r="DXC4" s="66"/>
      <c r="DXD4" s="66"/>
      <c r="DXE4" s="66"/>
      <c r="DXF4" s="66"/>
      <c r="DXG4" s="66"/>
      <c r="DXH4" s="66"/>
      <c r="DXI4" s="66"/>
      <c r="DXJ4" s="66"/>
      <c r="DXK4" s="66"/>
      <c r="DXL4" s="66"/>
      <c r="DXM4" s="66"/>
      <c r="DXN4" s="66"/>
      <c r="DXO4" s="66"/>
      <c r="DXP4" s="66"/>
      <c r="DXQ4" s="66"/>
      <c r="DXR4" s="66"/>
      <c r="DXS4" s="66"/>
      <c r="DXT4" s="66"/>
      <c r="DXU4" s="66"/>
      <c r="DXV4" s="66"/>
      <c r="DXW4" s="66"/>
      <c r="DXX4" s="66"/>
      <c r="DXY4" s="66"/>
      <c r="DXZ4" s="66"/>
      <c r="DYA4" s="66"/>
      <c r="DYB4" s="66"/>
      <c r="DYC4" s="66"/>
      <c r="DYD4" s="66"/>
      <c r="DYE4" s="66"/>
      <c r="DYF4" s="66"/>
      <c r="DYG4" s="66"/>
      <c r="DYH4" s="66"/>
      <c r="DYI4" s="66"/>
      <c r="DYJ4" s="66"/>
      <c r="DYK4" s="66"/>
      <c r="DYL4" s="66"/>
      <c r="DYM4" s="66"/>
      <c r="DYN4" s="66"/>
      <c r="DYO4" s="66"/>
      <c r="DYP4" s="66"/>
      <c r="DYQ4" s="66"/>
      <c r="DYR4" s="66"/>
      <c r="DYS4" s="66"/>
      <c r="DYT4" s="66"/>
      <c r="DYU4" s="66"/>
      <c r="DYV4" s="66"/>
      <c r="DYW4" s="66"/>
      <c r="DYX4" s="66"/>
      <c r="DYY4" s="66"/>
      <c r="DYZ4" s="66"/>
      <c r="DZA4" s="66"/>
      <c r="DZB4" s="66"/>
      <c r="DZC4" s="66"/>
      <c r="DZD4" s="66"/>
      <c r="DZE4" s="66"/>
      <c r="DZF4" s="66"/>
      <c r="DZG4" s="66"/>
      <c r="DZH4" s="66"/>
      <c r="DZI4" s="66"/>
      <c r="DZJ4" s="66"/>
      <c r="DZK4" s="66"/>
      <c r="DZL4" s="66"/>
      <c r="DZM4" s="66"/>
      <c r="DZN4" s="66"/>
      <c r="DZO4" s="66"/>
      <c r="DZP4" s="66"/>
      <c r="DZQ4" s="66"/>
      <c r="DZR4" s="66"/>
      <c r="DZS4" s="66"/>
      <c r="DZT4" s="66"/>
      <c r="DZU4" s="66"/>
      <c r="DZV4" s="66"/>
      <c r="DZW4" s="66"/>
      <c r="DZX4" s="66"/>
      <c r="DZY4" s="66"/>
      <c r="DZZ4" s="66"/>
      <c r="EAA4" s="66"/>
      <c r="EAB4" s="66"/>
      <c r="EAC4" s="66"/>
      <c r="EAD4" s="66"/>
      <c r="EAE4" s="66"/>
      <c r="EAF4" s="66"/>
      <c r="EAG4" s="66"/>
      <c r="EAH4" s="66"/>
      <c r="EAI4" s="66"/>
      <c r="EAJ4" s="66"/>
      <c r="EAK4" s="66"/>
      <c r="EAL4" s="66"/>
      <c r="EAM4" s="66"/>
      <c r="EAN4" s="66"/>
      <c r="EAO4" s="66"/>
      <c r="EAP4" s="66"/>
      <c r="EAQ4" s="66"/>
      <c r="EAR4" s="66"/>
      <c r="EAS4" s="66"/>
      <c r="EAT4" s="66"/>
      <c r="EAU4" s="66"/>
      <c r="EAV4" s="66"/>
      <c r="EAW4" s="66"/>
      <c r="EAX4" s="66"/>
      <c r="EAY4" s="66"/>
      <c r="EAZ4" s="66"/>
      <c r="EBA4" s="66"/>
      <c r="EBB4" s="66"/>
      <c r="EBC4" s="66"/>
      <c r="EBD4" s="66"/>
      <c r="EBE4" s="66"/>
      <c r="EBF4" s="66"/>
      <c r="EBG4" s="66"/>
      <c r="EBH4" s="66"/>
      <c r="EBI4" s="66"/>
      <c r="EBJ4" s="66"/>
      <c r="EBK4" s="66"/>
      <c r="EBL4" s="66"/>
      <c r="EBM4" s="66"/>
      <c r="EBN4" s="66"/>
      <c r="EBO4" s="66"/>
      <c r="EBP4" s="66"/>
      <c r="EBQ4" s="66"/>
      <c r="EBR4" s="66"/>
      <c r="EBS4" s="66"/>
      <c r="EBT4" s="66"/>
      <c r="EBU4" s="66"/>
      <c r="EBV4" s="66"/>
      <c r="EBW4" s="66"/>
      <c r="EBX4" s="66"/>
      <c r="EBY4" s="66"/>
      <c r="EBZ4" s="66"/>
      <c r="ECA4" s="66"/>
      <c r="ECB4" s="66"/>
      <c r="ECC4" s="66"/>
      <c r="ECD4" s="66"/>
      <c r="ECE4" s="66"/>
      <c r="ECF4" s="66"/>
      <c r="ECG4" s="66"/>
      <c r="ECH4" s="66"/>
      <c r="ECI4" s="66"/>
      <c r="ECJ4" s="66"/>
      <c r="ECK4" s="66"/>
      <c r="ECL4" s="66"/>
      <c r="ECM4" s="66"/>
      <c r="ECN4" s="66"/>
      <c r="ECO4" s="66"/>
      <c r="ECP4" s="66"/>
      <c r="ECQ4" s="66"/>
      <c r="ECR4" s="66"/>
      <c r="ECS4" s="66"/>
      <c r="ECT4" s="66"/>
      <c r="ECU4" s="66"/>
      <c r="ECV4" s="66"/>
      <c r="ECW4" s="66"/>
      <c r="ECX4" s="66"/>
      <c r="ECY4" s="66"/>
      <c r="ECZ4" s="66"/>
      <c r="EDA4" s="66"/>
      <c r="EDB4" s="66"/>
      <c r="EDC4" s="66"/>
      <c r="EDD4" s="66"/>
      <c r="EDE4" s="66"/>
      <c r="EDF4" s="66"/>
      <c r="EDG4" s="66"/>
      <c r="EDH4" s="66"/>
      <c r="EDI4" s="66"/>
      <c r="EDJ4" s="66"/>
      <c r="EDK4" s="66"/>
      <c r="EDL4" s="66"/>
      <c r="EDM4" s="66"/>
      <c r="EDN4" s="66"/>
      <c r="EDO4" s="66"/>
      <c r="EDP4" s="66"/>
      <c r="EDQ4" s="66"/>
      <c r="EDR4" s="66"/>
      <c r="EDS4" s="66"/>
      <c r="EDT4" s="66"/>
      <c r="EDU4" s="66"/>
      <c r="EDV4" s="66"/>
      <c r="EDW4" s="66"/>
      <c r="EDX4" s="66"/>
      <c r="EDY4" s="66"/>
      <c r="EDZ4" s="66"/>
      <c r="EEA4" s="66"/>
      <c r="EEB4" s="66"/>
      <c r="EEC4" s="66"/>
      <c r="EED4" s="66"/>
      <c r="EEE4" s="66"/>
      <c r="EEF4" s="66"/>
      <c r="EEG4" s="66"/>
      <c r="EEH4" s="66"/>
      <c r="EEI4" s="66"/>
      <c r="EEJ4" s="66"/>
      <c r="EEK4" s="66"/>
      <c r="EEL4" s="66"/>
      <c r="EEM4" s="66"/>
      <c r="EEN4" s="66"/>
      <c r="EEO4" s="66"/>
      <c r="EEP4" s="66"/>
      <c r="EEQ4" s="66"/>
      <c r="EER4" s="66"/>
      <c r="EES4" s="66"/>
      <c r="EET4" s="66"/>
      <c r="EEU4" s="66"/>
      <c r="EEV4" s="66"/>
      <c r="EEW4" s="66"/>
      <c r="EEX4" s="66"/>
      <c r="EEY4" s="66"/>
      <c r="EEZ4" s="66"/>
      <c r="EFA4" s="66"/>
      <c r="EFB4" s="66"/>
      <c r="EFC4" s="66"/>
      <c r="EFD4" s="66"/>
      <c r="EFE4" s="66"/>
      <c r="EFF4" s="66"/>
      <c r="EFG4" s="66"/>
      <c r="EFH4" s="66"/>
      <c r="EFI4" s="66"/>
      <c r="EFJ4" s="66"/>
      <c r="EFK4" s="66"/>
      <c r="EFL4" s="66"/>
      <c r="EFM4" s="66"/>
      <c r="EFN4" s="66"/>
      <c r="EFO4" s="66"/>
      <c r="EFP4" s="66"/>
      <c r="EFQ4" s="66"/>
      <c r="EFR4" s="66"/>
      <c r="EFS4" s="66"/>
      <c r="EFT4" s="66"/>
      <c r="EFU4" s="66"/>
      <c r="EFV4" s="66"/>
      <c r="EFW4" s="66"/>
      <c r="EFX4" s="66"/>
      <c r="EFY4" s="66"/>
      <c r="EFZ4" s="66"/>
      <c r="EGA4" s="66"/>
      <c r="EGB4" s="66"/>
      <c r="EGC4" s="66"/>
      <c r="EGD4" s="66"/>
      <c r="EGE4" s="66"/>
      <c r="EGF4" s="66"/>
      <c r="EGG4" s="66"/>
      <c r="EGH4" s="66"/>
      <c r="EGI4" s="66"/>
      <c r="EGJ4" s="66"/>
      <c r="EGK4" s="66"/>
      <c r="EGL4" s="66"/>
      <c r="EGM4" s="66"/>
      <c r="EGN4" s="66"/>
      <c r="EGO4" s="66"/>
      <c r="EGP4" s="66"/>
      <c r="EGQ4" s="66"/>
      <c r="EGR4" s="66"/>
      <c r="EGS4" s="66"/>
      <c r="EGT4" s="66"/>
      <c r="EGU4" s="66"/>
      <c r="EGV4" s="66"/>
      <c r="EGW4" s="66"/>
      <c r="EGX4" s="66"/>
      <c r="EGY4" s="66"/>
      <c r="EGZ4" s="66"/>
      <c r="EHA4" s="66"/>
      <c r="EHB4" s="66"/>
      <c r="EHC4" s="66"/>
      <c r="EHD4" s="66"/>
      <c r="EHE4" s="66"/>
      <c r="EHF4" s="66"/>
      <c r="EHG4" s="66"/>
      <c r="EHH4" s="66"/>
      <c r="EHI4" s="66"/>
      <c r="EHJ4" s="66"/>
      <c r="EHK4" s="66"/>
      <c r="EHL4" s="66"/>
      <c r="EHM4" s="66"/>
      <c r="EHN4" s="66"/>
      <c r="EHO4" s="66"/>
      <c r="EHP4" s="66"/>
      <c r="EHQ4" s="66"/>
      <c r="EHR4" s="66"/>
      <c r="EHS4" s="66"/>
      <c r="EHT4" s="66"/>
      <c r="EHU4" s="66"/>
      <c r="EHV4" s="66"/>
      <c r="EHW4" s="66"/>
      <c r="EHX4" s="66"/>
      <c r="EHY4" s="66"/>
      <c r="EHZ4" s="66"/>
      <c r="EIA4" s="66"/>
      <c r="EIB4" s="66"/>
      <c r="EIC4" s="66"/>
      <c r="EID4" s="66"/>
      <c r="EIE4" s="66"/>
      <c r="EIF4" s="66"/>
      <c r="EIG4" s="66"/>
      <c r="EIH4" s="66"/>
      <c r="EII4" s="66"/>
      <c r="EIJ4" s="66"/>
      <c r="EIK4" s="66"/>
      <c r="EIL4" s="66"/>
      <c r="EIM4" s="66"/>
      <c r="EIN4" s="66"/>
      <c r="EIO4" s="66"/>
      <c r="EIP4" s="66"/>
      <c r="EIQ4" s="66"/>
      <c r="EIR4" s="66"/>
      <c r="EIS4" s="66"/>
      <c r="EIT4" s="66"/>
      <c r="EIU4" s="66"/>
      <c r="EIV4" s="66"/>
      <c r="EIW4" s="66"/>
      <c r="EIX4" s="66"/>
      <c r="EIY4" s="66"/>
      <c r="EIZ4" s="66"/>
      <c r="EJA4" s="66"/>
      <c r="EJB4" s="66"/>
      <c r="EJC4" s="66"/>
      <c r="EJD4" s="66"/>
      <c r="EJE4" s="66"/>
      <c r="EJF4" s="66"/>
      <c r="EJG4" s="66"/>
      <c r="EJH4" s="66"/>
      <c r="EJI4" s="66"/>
      <c r="EJJ4" s="66"/>
      <c r="EJK4" s="66"/>
      <c r="EJL4" s="66"/>
      <c r="EJM4" s="66"/>
      <c r="EJN4" s="66"/>
      <c r="EJO4" s="66"/>
      <c r="EJP4" s="66"/>
      <c r="EJQ4" s="66"/>
      <c r="EJR4" s="66"/>
      <c r="EJS4" s="66"/>
      <c r="EJT4" s="66"/>
      <c r="EJU4" s="66"/>
      <c r="EJV4" s="66"/>
      <c r="EJW4" s="66"/>
      <c r="EJX4" s="66"/>
      <c r="EJY4" s="66"/>
      <c r="EJZ4" s="66"/>
      <c r="EKA4" s="66"/>
      <c r="EKB4" s="66"/>
      <c r="EKC4" s="66"/>
      <c r="EKD4" s="66"/>
      <c r="EKE4" s="66"/>
      <c r="EKF4" s="66"/>
      <c r="EKG4" s="66"/>
      <c r="EKH4" s="66"/>
      <c r="EKI4" s="66"/>
      <c r="EKJ4" s="66"/>
      <c r="EKK4" s="66"/>
      <c r="EKL4" s="66"/>
      <c r="EKM4" s="66"/>
      <c r="EKN4" s="66"/>
      <c r="EKO4" s="66"/>
      <c r="EKP4" s="66"/>
      <c r="EKQ4" s="66"/>
      <c r="EKR4" s="66"/>
      <c r="EKS4" s="66"/>
      <c r="EKT4" s="66"/>
      <c r="EKU4" s="66"/>
      <c r="EKV4" s="66"/>
      <c r="EKW4" s="66"/>
      <c r="EKX4" s="66"/>
      <c r="EKY4" s="66"/>
      <c r="EKZ4" s="66"/>
      <c r="ELA4" s="66"/>
      <c r="ELB4" s="66"/>
      <c r="ELC4" s="66"/>
      <c r="ELD4" s="66"/>
      <c r="ELE4" s="66"/>
      <c r="ELF4" s="66"/>
      <c r="ELG4" s="66"/>
      <c r="ELH4" s="66"/>
      <c r="ELI4" s="66"/>
      <c r="ELJ4" s="66"/>
      <c r="ELK4" s="66"/>
      <c r="ELL4" s="66"/>
      <c r="ELM4" s="66"/>
      <c r="ELN4" s="66"/>
      <c r="ELO4" s="66"/>
      <c r="ELP4" s="66"/>
      <c r="ELQ4" s="66"/>
      <c r="ELR4" s="66"/>
      <c r="ELS4" s="66"/>
      <c r="ELT4" s="66"/>
      <c r="ELU4" s="66"/>
      <c r="ELV4" s="66"/>
      <c r="ELW4" s="66"/>
      <c r="ELX4" s="66"/>
      <c r="ELY4" s="66"/>
      <c r="ELZ4" s="66"/>
      <c r="EMA4" s="66"/>
      <c r="EMB4" s="66"/>
      <c r="EMC4" s="66"/>
      <c r="EMD4" s="66"/>
      <c r="EME4" s="66"/>
      <c r="EMF4" s="66"/>
      <c r="EMG4" s="66"/>
      <c r="EMH4" s="66"/>
      <c r="EMI4" s="66"/>
      <c r="EMJ4" s="66"/>
      <c r="EMK4" s="66"/>
      <c r="EML4" s="66"/>
      <c r="EMM4" s="66"/>
      <c r="EMN4" s="66"/>
      <c r="EMO4" s="66"/>
      <c r="EMP4" s="66"/>
      <c r="EMQ4" s="66"/>
      <c r="EMR4" s="66"/>
      <c r="EMS4" s="66"/>
      <c r="EMT4" s="66"/>
      <c r="EMU4" s="66"/>
      <c r="EMV4" s="66"/>
      <c r="EMW4" s="66"/>
      <c r="EMX4" s="66"/>
      <c r="EMY4" s="66"/>
      <c r="EMZ4" s="66"/>
      <c r="ENA4" s="66"/>
      <c r="ENB4" s="66"/>
      <c r="ENC4" s="66"/>
      <c r="END4" s="66"/>
      <c r="ENE4" s="66"/>
      <c r="ENF4" s="66"/>
      <c r="ENG4" s="66"/>
      <c r="ENH4" s="66"/>
      <c r="ENI4" s="66"/>
      <c r="ENJ4" s="66"/>
      <c r="ENK4" s="66"/>
      <c r="ENL4" s="66"/>
      <c r="ENM4" s="66"/>
      <c r="ENN4" s="66"/>
      <c r="ENO4" s="66"/>
      <c r="ENP4" s="66"/>
      <c r="ENQ4" s="66"/>
      <c r="ENR4" s="66"/>
      <c r="ENS4" s="66"/>
      <c r="ENT4" s="66"/>
      <c r="ENU4" s="66"/>
      <c r="ENV4" s="66"/>
      <c r="ENW4" s="66"/>
      <c r="ENX4" s="66"/>
      <c r="ENY4" s="66"/>
      <c r="ENZ4" s="66"/>
      <c r="EOA4" s="66"/>
      <c r="EOB4" s="66"/>
      <c r="EOC4" s="66"/>
      <c r="EOD4" s="66"/>
      <c r="EOE4" s="66"/>
      <c r="EOF4" s="66"/>
      <c r="EOG4" s="66"/>
      <c r="EOH4" s="66"/>
      <c r="EOI4" s="66"/>
      <c r="EOJ4" s="66"/>
      <c r="EOK4" s="66"/>
      <c r="EOL4" s="66"/>
      <c r="EOM4" s="66"/>
      <c r="EON4" s="66"/>
      <c r="EOO4" s="66"/>
      <c r="EOP4" s="66"/>
      <c r="EOQ4" s="66"/>
      <c r="EOR4" s="66"/>
      <c r="EOS4" s="66"/>
      <c r="EOT4" s="66"/>
      <c r="EOU4" s="66"/>
      <c r="EOV4" s="66"/>
      <c r="EOW4" s="66"/>
      <c r="EOX4" s="66"/>
      <c r="EOY4" s="66"/>
      <c r="EOZ4" s="66"/>
      <c r="EPA4" s="66"/>
      <c r="EPB4" s="66"/>
      <c r="EPC4" s="66"/>
      <c r="EPD4" s="66"/>
      <c r="EPE4" s="66"/>
      <c r="EPF4" s="66"/>
      <c r="EPG4" s="66"/>
      <c r="EPH4" s="66"/>
      <c r="EPI4" s="66"/>
      <c r="EPJ4" s="66"/>
      <c r="EPK4" s="66"/>
      <c r="EPL4" s="66"/>
      <c r="EPM4" s="66"/>
      <c r="EPN4" s="66"/>
      <c r="EPO4" s="66"/>
      <c r="EPP4" s="66"/>
      <c r="EPQ4" s="66"/>
      <c r="EPR4" s="66"/>
      <c r="EPS4" s="66"/>
      <c r="EPT4" s="66"/>
      <c r="EPU4" s="66"/>
      <c r="EPV4" s="66"/>
      <c r="EPW4" s="66"/>
      <c r="EPX4" s="66"/>
      <c r="EPY4" s="66"/>
      <c r="EPZ4" s="66"/>
      <c r="EQA4" s="66"/>
      <c r="EQB4" s="66"/>
      <c r="EQC4" s="66"/>
      <c r="EQD4" s="66"/>
      <c r="EQE4" s="66"/>
      <c r="EQF4" s="66"/>
      <c r="EQG4" s="66"/>
      <c r="EQH4" s="66"/>
      <c r="EQI4" s="66"/>
      <c r="EQJ4" s="66"/>
      <c r="EQK4" s="66"/>
      <c r="EQL4" s="66"/>
      <c r="EQM4" s="66"/>
      <c r="EQN4" s="66"/>
      <c r="EQO4" s="66"/>
      <c r="EQP4" s="66"/>
      <c r="EQQ4" s="66"/>
      <c r="EQR4" s="66"/>
      <c r="EQS4" s="66"/>
      <c r="EQT4" s="66"/>
      <c r="EQU4" s="66"/>
      <c r="EQV4" s="66"/>
      <c r="EQW4" s="66"/>
      <c r="EQX4" s="66"/>
      <c r="EQY4" s="66"/>
      <c r="EQZ4" s="66"/>
      <c r="ERA4" s="66"/>
      <c r="ERB4" s="66"/>
      <c r="ERC4" s="66"/>
      <c r="ERD4" s="66"/>
      <c r="ERE4" s="66"/>
      <c r="ERF4" s="66"/>
      <c r="ERG4" s="66"/>
      <c r="ERH4" s="66"/>
      <c r="ERI4" s="66"/>
      <c r="ERJ4" s="66"/>
      <c r="ERK4" s="66"/>
      <c r="ERL4" s="66"/>
      <c r="ERM4" s="66"/>
      <c r="ERN4" s="66"/>
      <c r="ERO4" s="66"/>
      <c r="ERP4" s="66"/>
      <c r="ERQ4" s="66"/>
      <c r="ERR4" s="66"/>
      <c r="ERS4" s="66"/>
      <c r="ERT4" s="66"/>
      <c r="ERU4" s="66"/>
      <c r="ERV4" s="66"/>
      <c r="ERW4" s="66"/>
      <c r="ERX4" s="66"/>
      <c r="ERY4" s="66"/>
      <c r="ERZ4" s="66"/>
      <c r="ESA4" s="66"/>
      <c r="ESB4" s="66"/>
      <c r="ESC4" s="66"/>
      <c r="ESD4" s="66"/>
      <c r="ESE4" s="66"/>
      <c r="ESF4" s="66"/>
      <c r="ESG4" s="66"/>
      <c r="ESH4" s="66"/>
      <c r="ESI4" s="66"/>
      <c r="ESJ4" s="66"/>
      <c r="ESK4" s="66"/>
      <c r="ESL4" s="66"/>
      <c r="ESM4" s="66"/>
      <c r="ESN4" s="66"/>
      <c r="ESO4" s="66"/>
      <c r="ESP4" s="66"/>
      <c r="ESQ4" s="66"/>
      <c r="ESR4" s="66"/>
      <c r="ESS4" s="66"/>
      <c r="EST4" s="66"/>
      <c r="ESU4" s="66"/>
      <c r="ESV4" s="66"/>
      <c r="ESW4" s="66"/>
      <c r="ESX4" s="66"/>
      <c r="ESY4" s="66"/>
      <c r="ESZ4" s="66"/>
      <c r="ETA4" s="66"/>
      <c r="ETB4" s="66"/>
      <c r="ETC4" s="66"/>
      <c r="ETD4" s="66"/>
      <c r="ETE4" s="66"/>
      <c r="ETF4" s="66"/>
      <c r="ETG4" s="66"/>
      <c r="ETH4" s="66"/>
      <c r="ETI4" s="66"/>
      <c r="ETJ4" s="66"/>
      <c r="ETK4" s="66"/>
      <c r="ETL4" s="66"/>
      <c r="ETM4" s="66"/>
      <c r="ETN4" s="66"/>
      <c r="ETO4" s="66"/>
      <c r="ETP4" s="66"/>
      <c r="ETQ4" s="66"/>
      <c r="ETR4" s="66"/>
      <c r="ETS4" s="66"/>
      <c r="ETT4" s="66"/>
      <c r="ETU4" s="66"/>
      <c r="ETV4" s="66"/>
      <c r="ETW4" s="66"/>
      <c r="ETX4" s="66"/>
      <c r="ETY4" s="66"/>
      <c r="ETZ4" s="66"/>
      <c r="EUA4" s="66"/>
      <c r="EUB4" s="66"/>
      <c r="EUC4" s="66"/>
      <c r="EUD4" s="66"/>
      <c r="EUE4" s="66"/>
      <c r="EUF4" s="66"/>
      <c r="EUG4" s="66"/>
      <c r="EUH4" s="66"/>
      <c r="EUI4" s="66"/>
      <c r="EUJ4" s="66"/>
      <c r="EUK4" s="66"/>
      <c r="EUL4" s="66"/>
      <c r="EUM4" s="66"/>
      <c r="EUN4" s="66"/>
      <c r="EUO4" s="66"/>
      <c r="EUP4" s="66"/>
      <c r="EUQ4" s="66"/>
      <c r="EUR4" s="66"/>
      <c r="EUS4" s="66"/>
      <c r="EUT4" s="66"/>
      <c r="EUU4" s="66"/>
      <c r="EUV4" s="66"/>
      <c r="EUW4" s="66"/>
      <c r="EUX4" s="66"/>
      <c r="EUY4" s="66"/>
      <c r="EUZ4" s="66"/>
      <c r="EVA4" s="66"/>
      <c r="EVB4" s="66"/>
      <c r="EVC4" s="66"/>
      <c r="EVD4" s="66"/>
      <c r="EVE4" s="66"/>
      <c r="EVF4" s="66"/>
      <c r="EVG4" s="66"/>
      <c r="EVH4" s="66"/>
      <c r="EVI4" s="66"/>
      <c r="EVJ4" s="66"/>
      <c r="EVK4" s="66"/>
      <c r="EVL4" s="66"/>
      <c r="EVM4" s="66"/>
      <c r="EVN4" s="66"/>
      <c r="EVO4" s="66"/>
      <c r="EVP4" s="66"/>
      <c r="EVQ4" s="66"/>
      <c r="EVR4" s="66"/>
      <c r="EVS4" s="66"/>
      <c r="EVT4" s="66"/>
      <c r="EVU4" s="66"/>
      <c r="EVV4" s="66"/>
      <c r="EVW4" s="66"/>
      <c r="EVX4" s="66"/>
      <c r="EVY4" s="66"/>
      <c r="EVZ4" s="66"/>
      <c r="EWA4" s="66"/>
      <c r="EWB4" s="66"/>
      <c r="EWC4" s="66"/>
      <c r="EWD4" s="66"/>
      <c r="EWE4" s="66"/>
      <c r="EWF4" s="66"/>
      <c r="EWG4" s="66"/>
      <c r="EWH4" s="66"/>
      <c r="EWI4" s="66"/>
      <c r="EWJ4" s="66"/>
      <c r="EWK4" s="66"/>
      <c r="EWL4" s="66"/>
      <c r="EWM4" s="66"/>
      <c r="EWN4" s="66"/>
      <c r="EWO4" s="66"/>
      <c r="EWP4" s="66"/>
      <c r="EWQ4" s="66"/>
      <c r="EWR4" s="66"/>
      <c r="EWS4" s="66"/>
      <c r="EWT4" s="66"/>
      <c r="EWU4" s="66"/>
      <c r="EWV4" s="66"/>
      <c r="EWW4" s="66"/>
      <c r="EWX4" s="66"/>
      <c r="EWY4" s="66"/>
      <c r="EWZ4" s="66"/>
      <c r="EXA4" s="66"/>
      <c r="EXB4" s="66"/>
      <c r="EXC4" s="66"/>
      <c r="EXD4" s="66"/>
      <c r="EXE4" s="66"/>
      <c r="EXF4" s="66"/>
      <c r="EXG4" s="66"/>
      <c r="EXH4" s="66"/>
      <c r="EXI4" s="66"/>
      <c r="EXJ4" s="66"/>
      <c r="EXK4" s="66"/>
      <c r="EXL4" s="66"/>
      <c r="EXM4" s="66"/>
      <c r="EXN4" s="66"/>
      <c r="EXO4" s="66"/>
      <c r="EXP4" s="66"/>
      <c r="EXQ4" s="66"/>
      <c r="EXR4" s="66"/>
      <c r="EXS4" s="66"/>
      <c r="EXT4" s="66"/>
      <c r="EXU4" s="66"/>
      <c r="EXV4" s="66"/>
      <c r="EXW4" s="66"/>
      <c r="EXX4" s="66"/>
      <c r="EXY4" s="66"/>
      <c r="EXZ4" s="66"/>
      <c r="EYA4" s="66"/>
      <c r="EYB4" s="66"/>
      <c r="EYC4" s="66"/>
      <c r="EYD4" s="66"/>
      <c r="EYE4" s="66"/>
      <c r="EYF4" s="66"/>
      <c r="EYG4" s="66"/>
      <c r="EYH4" s="66"/>
      <c r="EYI4" s="66"/>
      <c r="EYJ4" s="66"/>
      <c r="EYK4" s="66"/>
      <c r="EYL4" s="66"/>
      <c r="EYM4" s="66"/>
      <c r="EYN4" s="66"/>
      <c r="EYO4" s="66"/>
      <c r="EYP4" s="66"/>
      <c r="EYQ4" s="66"/>
      <c r="EYR4" s="66"/>
      <c r="EYS4" s="66"/>
      <c r="EYT4" s="66"/>
      <c r="EYU4" s="66"/>
      <c r="EYV4" s="66"/>
      <c r="EYW4" s="66"/>
      <c r="EYX4" s="66"/>
      <c r="EYY4" s="66"/>
      <c r="EYZ4" s="66"/>
      <c r="EZA4" s="66"/>
      <c r="EZB4" s="66"/>
      <c r="EZC4" s="66"/>
      <c r="EZD4" s="66"/>
      <c r="EZE4" s="66"/>
      <c r="EZF4" s="66"/>
      <c r="EZG4" s="66"/>
      <c r="EZH4" s="66"/>
      <c r="EZI4" s="66"/>
      <c r="EZJ4" s="66"/>
      <c r="EZK4" s="66"/>
      <c r="EZL4" s="66"/>
      <c r="EZM4" s="66"/>
      <c r="EZN4" s="66"/>
      <c r="EZO4" s="66"/>
      <c r="EZP4" s="66"/>
      <c r="EZQ4" s="66"/>
      <c r="EZR4" s="66"/>
      <c r="EZS4" s="66"/>
      <c r="EZT4" s="66"/>
      <c r="EZU4" s="66"/>
      <c r="EZV4" s="66"/>
      <c r="EZW4" s="66"/>
      <c r="EZX4" s="66"/>
      <c r="EZY4" s="66"/>
      <c r="EZZ4" s="66"/>
      <c r="FAA4" s="66"/>
      <c r="FAB4" s="66"/>
      <c r="FAC4" s="66"/>
      <c r="FAD4" s="66"/>
      <c r="FAE4" s="66"/>
      <c r="FAF4" s="66"/>
      <c r="FAG4" s="66"/>
      <c r="FAH4" s="66"/>
      <c r="FAI4" s="66"/>
      <c r="FAJ4" s="66"/>
      <c r="FAK4" s="66"/>
      <c r="FAL4" s="66"/>
      <c r="FAM4" s="66"/>
      <c r="FAN4" s="66"/>
      <c r="FAO4" s="66"/>
      <c r="FAP4" s="66"/>
      <c r="FAQ4" s="66"/>
      <c r="FAR4" s="66"/>
      <c r="FAS4" s="66"/>
      <c r="FAT4" s="66"/>
      <c r="FAU4" s="66"/>
      <c r="FAV4" s="66"/>
      <c r="FAW4" s="66"/>
      <c r="FAX4" s="66"/>
      <c r="FAY4" s="66"/>
      <c r="FAZ4" s="66"/>
      <c r="FBA4" s="66"/>
      <c r="FBB4" s="66"/>
      <c r="FBC4" s="66"/>
      <c r="FBD4" s="66"/>
      <c r="FBE4" s="66"/>
      <c r="FBF4" s="66"/>
      <c r="FBG4" s="66"/>
      <c r="FBH4" s="66"/>
      <c r="FBI4" s="66"/>
      <c r="FBJ4" s="66"/>
      <c r="FBK4" s="66"/>
      <c r="FBL4" s="66"/>
      <c r="FBM4" s="66"/>
      <c r="FBN4" s="66"/>
      <c r="FBO4" s="66"/>
      <c r="FBP4" s="66"/>
      <c r="FBQ4" s="66"/>
      <c r="FBR4" s="66"/>
      <c r="FBS4" s="66"/>
      <c r="FBT4" s="66"/>
      <c r="FBU4" s="66"/>
      <c r="FBV4" s="66"/>
      <c r="FBW4" s="66"/>
      <c r="FBX4" s="66"/>
      <c r="FBY4" s="66"/>
      <c r="FBZ4" s="66"/>
      <c r="FCA4" s="66"/>
      <c r="FCB4" s="66"/>
      <c r="FCC4" s="66"/>
      <c r="FCD4" s="66"/>
      <c r="FCE4" s="66"/>
      <c r="FCF4" s="66"/>
      <c r="FCG4" s="66"/>
      <c r="FCH4" s="66"/>
      <c r="FCI4" s="66"/>
      <c r="FCJ4" s="66"/>
      <c r="FCK4" s="66"/>
      <c r="FCL4" s="66"/>
      <c r="FCM4" s="66"/>
      <c r="FCN4" s="66"/>
      <c r="FCO4" s="66"/>
      <c r="FCP4" s="66"/>
      <c r="FCQ4" s="66"/>
      <c r="FCR4" s="66"/>
      <c r="FCS4" s="66"/>
      <c r="FCT4" s="66"/>
      <c r="FCU4" s="66"/>
      <c r="FCV4" s="66"/>
      <c r="FCW4" s="66"/>
      <c r="FCX4" s="66"/>
      <c r="FCY4" s="66"/>
      <c r="FCZ4" s="66"/>
      <c r="FDA4" s="66"/>
      <c r="FDB4" s="66"/>
      <c r="FDC4" s="66"/>
      <c r="FDD4" s="66"/>
      <c r="FDE4" s="66"/>
      <c r="FDF4" s="66"/>
      <c r="FDG4" s="66"/>
      <c r="FDH4" s="66"/>
      <c r="FDI4" s="66"/>
      <c r="FDJ4" s="66"/>
      <c r="FDK4" s="66"/>
      <c r="FDL4" s="66"/>
      <c r="FDM4" s="66"/>
      <c r="FDN4" s="66"/>
      <c r="FDO4" s="66"/>
      <c r="FDP4" s="66"/>
      <c r="FDQ4" s="66"/>
      <c r="FDR4" s="66"/>
      <c r="FDS4" s="66"/>
      <c r="FDT4" s="66"/>
      <c r="FDU4" s="66"/>
      <c r="FDV4" s="66"/>
      <c r="FDW4" s="66"/>
      <c r="FDX4" s="66"/>
      <c r="FDY4" s="66"/>
      <c r="FDZ4" s="66"/>
      <c r="FEA4" s="66"/>
      <c r="FEB4" s="66"/>
      <c r="FEC4" s="66"/>
      <c r="FED4" s="66"/>
      <c r="FEE4" s="66"/>
      <c r="FEF4" s="66"/>
      <c r="FEG4" s="66"/>
      <c r="FEH4" s="66"/>
      <c r="FEI4" s="66"/>
      <c r="FEJ4" s="66"/>
      <c r="FEK4" s="66"/>
      <c r="FEL4" s="66"/>
      <c r="FEM4" s="66"/>
      <c r="FEN4" s="66"/>
      <c r="FEO4" s="66"/>
      <c r="FEP4" s="66"/>
      <c r="FEQ4" s="66"/>
      <c r="FER4" s="66"/>
      <c r="FES4" s="66"/>
      <c r="FET4" s="66"/>
      <c r="FEU4" s="66"/>
      <c r="FEV4" s="66"/>
      <c r="FEW4" s="66"/>
      <c r="FEX4" s="66"/>
      <c r="FEY4" s="66"/>
      <c r="FEZ4" s="66"/>
      <c r="FFA4" s="66"/>
      <c r="FFB4" s="66"/>
      <c r="FFC4" s="66"/>
      <c r="FFD4" s="66"/>
      <c r="FFE4" s="66"/>
      <c r="FFF4" s="66"/>
      <c r="FFG4" s="66"/>
      <c r="FFH4" s="66"/>
      <c r="FFI4" s="66"/>
      <c r="FFJ4" s="66"/>
      <c r="FFK4" s="66"/>
      <c r="FFL4" s="66"/>
      <c r="FFM4" s="66"/>
      <c r="FFN4" s="66"/>
      <c r="FFO4" s="66"/>
      <c r="FFP4" s="66"/>
      <c r="FFQ4" s="66"/>
      <c r="FFR4" s="66"/>
      <c r="FFS4" s="66"/>
      <c r="FFT4" s="66"/>
      <c r="FFU4" s="66"/>
      <c r="FFV4" s="66"/>
      <c r="FFW4" s="66"/>
      <c r="FFX4" s="66"/>
      <c r="FFY4" s="66"/>
      <c r="FFZ4" s="66"/>
      <c r="FGA4" s="66"/>
      <c r="FGB4" s="66"/>
      <c r="FGC4" s="66"/>
      <c r="FGD4" s="66"/>
      <c r="FGE4" s="66"/>
      <c r="FGF4" s="66"/>
      <c r="FGG4" s="66"/>
      <c r="FGH4" s="66"/>
      <c r="FGI4" s="66"/>
      <c r="FGJ4" s="66"/>
      <c r="FGK4" s="66"/>
      <c r="FGL4" s="66"/>
      <c r="FGM4" s="66"/>
      <c r="FGN4" s="66"/>
      <c r="FGO4" s="66"/>
      <c r="FGP4" s="66"/>
      <c r="FGQ4" s="66"/>
      <c r="FGR4" s="66"/>
      <c r="FGS4" s="66"/>
      <c r="FGT4" s="66"/>
      <c r="FGU4" s="66"/>
      <c r="FGV4" s="66"/>
      <c r="FGW4" s="66"/>
      <c r="FGX4" s="66"/>
      <c r="FGY4" s="66"/>
      <c r="FGZ4" s="66"/>
      <c r="FHA4" s="66"/>
      <c r="FHB4" s="66"/>
      <c r="FHC4" s="66"/>
      <c r="FHD4" s="66"/>
      <c r="FHE4" s="66"/>
      <c r="FHF4" s="66"/>
      <c r="FHG4" s="66"/>
      <c r="FHH4" s="66"/>
      <c r="FHI4" s="66"/>
      <c r="FHJ4" s="66"/>
      <c r="FHK4" s="66"/>
      <c r="FHL4" s="66"/>
      <c r="FHM4" s="66"/>
      <c r="FHN4" s="66"/>
      <c r="FHO4" s="66"/>
      <c r="FHP4" s="66"/>
      <c r="FHQ4" s="66"/>
      <c r="FHR4" s="66"/>
      <c r="FHS4" s="66"/>
      <c r="FHT4" s="66"/>
      <c r="FHU4" s="66"/>
      <c r="FHV4" s="66"/>
      <c r="FHW4" s="66"/>
      <c r="FHX4" s="66"/>
      <c r="FHY4" s="66"/>
      <c r="FHZ4" s="66"/>
      <c r="FIA4" s="66"/>
      <c r="FIB4" s="66"/>
      <c r="FIC4" s="66"/>
      <c r="FID4" s="66"/>
      <c r="FIE4" s="66"/>
      <c r="FIF4" s="66"/>
      <c r="FIG4" s="66"/>
      <c r="FIH4" s="66"/>
      <c r="FII4" s="66"/>
      <c r="FIJ4" s="66"/>
      <c r="FIK4" s="66"/>
      <c r="FIL4" s="66"/>
      <c r="FIM4" s="66"/>
      <c r="FIN4" s="66"/>
      <c r="FIO4" s="66"/>
      <c r="FIP4" s="66"/>
      <c r="FIQ4" s="66"/>
      <c r="FIR4" s="66"/>
      <c r="FIS4" s="66"/>
      <c r="FIT4" s="66"/>
      <c r="FIU4" s="66"/>
      <c r="FIV4" s="66"/>
      <c r="FIW4" s="66"/>
      <c r="FIX4" s="66"/>
      <c r="FIY4" s="66"/>
      <c r="FIZ4" s="66"/>
      <c r="FJA4" s="66"/>
      <c r="FJB4" s="66"/>
      <c r="FJC4" s="66"/>
      <c r="FJD4" s="66"/>
      <c r="FJE4" s="66"/>
      <c r="FJF4" s="66"/>
      <c r="FJG4" s="66"/>
      <c r="FJH4" s="66"/>
      <c r="FJI4" s="66"/>
      <c r="FJJ4" s="66"/>
      <c r="FJK4" s="66"/>
      <c r="FJL4" s="66"/>
      <c r="FJM4" s="66"/>
      <c r="FJN4" s="66"/>
      <c r="FJO4" s="66"/>
      <c r="FJP4" s="66"/>
      <c r="FJQ4" s="66"/>
      <c r="FJR4" s="66"/>
      <c r="FJS4" s="66"/>
      <c r="FJT4" s="66"/>
      <c r="FJU4" s="66"/>
      <c r="FJV4" s="66"/>
      <c r="FJW4" s="66"/>
      <c r="FJX4" s="66"/>
      <c r="FJY4" s="66"/>
      <c r="FJZ4" s="66"/>
      <c r="FKA4" s="66"/>
      <c r="FKB4" s="66"/>
      <c r="FKC4" s="66"/>
      <c r="FKD4" s="66"/>
      <c r="FKE4" s="66"/>
      <c r="FKF4" s="66"/>
      <c r="FKG4" s="66"/>
      <c r="FKH4" s="66"/>
      <c r="FKI4" s="66"/>
      <c r="FKJ4" s="66"/>
      <c r="FKK4" s="66"/>
      <c r="FKL4" s="66"/>
      <c r="FKM4" s="66"/>
      <c r="FKN4" s="66"/>
      <c r="FKO4" s="66"/>
      <c r="FKP4" s="66"/>
      <c r="FKQ4" s="66"/>
      <c r="FKR4" s="66"/>
      <c r="FKS4" s="66"/>
      <c r="FKT4" s="66"/>
      <c r="FKU4" s="66"/>
      <c r="FKV4" s="66"/>
      <c r="FKW4" s="66"/>
      <c r="FKX4" s="66"/>
      <c r="FKY4" s="66"/>
      <c r="FKZ4" s="66"/>
      <c r="FLA4" s="66"/>
      <c r="FLB4" s="66"/>
      <c r="FLC4" s="66"/>
      <c r="FLD4" s="66"/>
      <c r="FLE4" s="66"/>
      <c r="FLF4" s="66"/>
      <c r="FLG4" s="66"/>
      <c r="FLH4" s="66"/>
      <c r="FLI4" s="66"/>
      <c r="FLJ4" s="66"/>
      <c r="FLK4" s="66"/>
      <c r="FLL4" s="66"/>
      <c r="FLM4" s="66"/>
      <c r="FLN4" s="66"/>
      <c r="FLO4" s="66"/>
      <c r="FLP4" s="66"/>
      <c r="FLQ4" s="66"/>
      <c r="FLR4" s="66"/>
      <c r="FLS4" s="66"/>
      <c r="FLT4" s="66"/>
      <c r="FLU4" s="66"/>
      <c r="FLV4" s="66"/>
      <c r="FLW4" s="66"/>
      <c r="FLX4" s="66"/>
      <c r="FLY4" s="66"/>
      <c r="FLZ4" s="66"/>
      <c r="FMA4" s="66"/>
      <c r="FMB4" s="66"/>
      <c r="FMC4" s="66"/>
      <c r="FMD4" s="66"/>
      <c r="FME4" s="66"/>
      <c r="FMF4" s="66"/>
      <c r="FMG4" s="66"/>
      <c r="FMH4" s="66"/>
      <c r="FMI4" s="66"/>
      <c r="FMJ4" s="66"/>
      <c r="FMK4" s="66"/>
      <c r="FML4" s="66"/>
      <c r="FMM4" s="66"/>
      <c r="FMN4" s="66"/>
      <c r="FMO4" s="66"/>
      <c r="FMP4" s="66"/>
      <c r="FMQ4" s="66"/>
      <c r="FMR4" s="66"/>
      <c r="FMS4" s="66"/>
      <c r="FMT4" s="66"/>
      <c r="FMU4" s="66"/>
      <c r="FMV4" s="66"/>
      <c r="FMW4" s="66"/>
      <c r="FMX4" s="66"/>
      <c r="FMY4" s="66"/>
      <c r="FMZ4" s="66"/>
      <c r="FNA4" s="66"/>
      <c r="FNB4" s="66"/>
      <c r="FNC4" s="66"/>
      <c r="FND4" s="66"/>
      <c r="FNE4" s="66"/>
      <c r="FNF4" s="66"/>
      <c r="FNG4" s="66"/>
      <c r="FNH4" s="66"/>
      <c r="FNI4" s="66"/>
      <c r="FNJ4" s="66"/>
      <c r="FNK4" s="66"/>
      <c r="FNL4" s="66"/>
      <c r="FNM4" s="66"/>
      <c r="FNN4" s="66"/>
      <c r="FNO4" s="66"/>
      <c r="FNP4" s="66"/>
      <c r="FNQ4" s="66"/>
      <c r="FNR4" s="66"/>
      <c r="FNS4" s="66"/>
      <c r="FNT4" s="66"/>
      <c r="FNU4" s="66"/>
      <c r="FNV4" s="66"/>
      <c r="FNW4" s="66"/>
      <c r="FNX4" s="66"/>
      <c r="FNY4" s="66"/>
      <c r="FNZ4" s="66"/>
      <c r="FOA4" s="66"/>
      <c r="FOB4" s="66"/>
      <c r="FOC4" s="66"/>
      <c r="FOD4" s="66"/>
      <c r="FOE4" s="66"/>
      <c r="FOF4" s="66"/>
      <c r="FOG4" s="66"/>
      <c r="FOH4" s="66"/>
      <c r="FOI4" s="66"/>
      <c r="FOJ4" s="66"/>
      <c r="FOK4" s="66"/>
      <c r="FOL4" s="66"/>
      <c r="FOM4" s="66"/>
      <c r="FON4" s="66"/>
      <c r="FOO4" s="66"/>
      <c r="FOP4" s="66"/>
      <c r="FOQ4" s="66"/>
      <c r="FOR4" s="66"/>
      <c r="FOS4" s="66"/>
      <c r="FOT4" s="66"/>
      <c r="FOU4" s="66"/>
      <c r="FOV4" s="66"/>
      <c r="FOW4" s="66"/>
      <c r="FOX4" s="66"/>
      <c r="FOY4" s="66"/>
      <c r="FOZ4" s="66"/>
      <c r="FPA4" s="66"/>
      <c r="FPB4" s="66"/>
      <c r="FPC4" s="66"/>
      <c r="FPD4" s="66"/>
      <c r="FPE4" s="66"/>
      <c r="FPF4" s="66"/>
      <c r="FPG4" s="66"/>
      <c r="FPH4" s="66"/>
      <c r="FPI4" s="66"/>
      <c r="FPJ4" s="66"/>
      <c r="FPK4" s="66"/>
      <c r="FPL4" s="66"/>
      <c r="FPM4" s="66"/>
      <c r="FPN4" s="66"/>
      <c r="FPO4" s="66"/>
      <c r="FPP4" s="66"/>
      <c r="FPQ4" s="66"/>
      <c r="FPR4" s="66"/>
      <c r="FPS4" s="66"/>
      <c r="FPT4" s="66"/>
      <c r="FPU4" s="66"/>
      <c r="FPV4" s="66"/>
      <c r="FPW4" s="66"/>
      <c r="FPX4" s="66"/>
      <c r="FPY4" s="66"/>
      <c r="FPZ4" s="66"/>
      <c r="FQA4" s="66"/>
      <c r="FQB4" s="66"/>
      <c r="FQC4" s="66"/>
      <c r="FQD4" s="66"/>
      <c r="FQE4" s="66"/>
      <c r="FQF4" s="66"/>
      <c r="FQG4" s="66"/>
      <c r="FQH4" s="66"/>
      <c r="FQI4" s="66"/>
      <c r="FQJ4" s="66"/>
      <c r="FQK4" s="66"/>
      <c r="FQL4" s="66"/>
      <c r="FQM4" s="66"/>
      <c r="FQN4" s="66"/>
      <c r="FQO4" s="66"/>
      <c r="FQP4" s="66"/>
      <c r="FQQ4" s="66"/>
      <c r="FQR4" s="66"/>
      <c r="FQS4" s="66"/>
      <c r="FQT4" s="66"/>
      <c r="FQU4" s="66"/>
      <c r="FQV4" s="66"/>
      <c r="FQW4" s="66"/>
      <c r="FQX4" s="66"/>
      <c r="FQY4" s="66"/>
      <c r="FQZ4" s="66"/>
      <c r="FRA4" s="66"/>
      <c r="FRB4" s="66"/>
      <c r="FRC4" s="66"/>
      <c r="FRD4" s="66"/>
      <c r="FRE4" s="66"/>
      <c r="FRF4" s="66"/>
      <c r="FRG4" s="66"/>
      <c r="FRH4" s="66"/>
      <c r="FRI4" s="66"/>
      <c r="FRJ4" s="66"/>
      <c r="FRK4" s="66"/>
      <c r="FRL4" s="66"/>
      <c r="FRM4" s="66"/>
      <c r="FRN4" s="66"/>
      <c r="FRO4" s="66"/>
      <c r="FRP4" s="66"/>
      <c r="FRQ4" s="66"/>
      <c r="FRR4" s="66"/>
      <c r="FRS4" s="66"/>
      <c r="FRT4" s="66"/>
      <c r="FRU4" s="66"/>
      <c r="FRV4" s="66"/>
      <c r="FRW4" s="66"/>
      <c r="FRX4" s="66"/>
      <c r="FRY4" s="66"/>
      <c r="FRZ4" s="66"/>
      <c r="FSA4" s="66"/>
      <c r="FSB4" s="66"/>
      <c r="FSC4" s="66"/>
      <c r="FSD4" s="66"/>
      <c r="FSE4" s="66"/>
      <c r="FSF4" s="66"/>
      <c r="FSG4" s="66"/>
      <c r="FSH4" s="66"/>
      <c r="FSI4" s="66"/>
      <c r="FSJ4" s="66"/>
      <c r="FSK4" s="66"/>
      <c r="FSL4" s="66"/>
      <c r="FSM4" s="66"/>
      <c r="FSN4" s="66"/>
      <c r="FSO4" s="66"/>
      <c r="FSP4" s="66"/>
      <c r="FSQ4" s="66"/>
      <c r="FSR4" s="66"/>
      <c r="FSS4" s="66"/>
      <c r="FST4" s="66"/>
      <c r="FSU4" s="66"/>
      <c r="FSV4" s="66"/>
      <c r="FSW4" s="66"/>
      <c r="FSX4" s="66"/>
      <c r="FSY4" s="66"/>
      <c r="FSZ4" s="66"/>
      <c r="FTA4" s="66"/>
      <c r="FTB4" s="66"/>
      <c r="FTC4" s="66"/>
      <c r="FTD4" s="66"/>
      <c r="FTE4" s="66"/>
      <c r="FTF4" s="66"/>
      <c r="FTG4" s="66"/>
      <c r="FTH4" s="66"/>
      <c r="FTI4" s="66"/>
      <c r="FTJ4" s="66"/>
      <c r="FTK4" s="66"/>
      <c r="FTL4" s="66"/>
      <c r="FTM4" s="66"/>
      <c r="FTN4" s="66"/>
      <c r="FTO4" s="66"/>
      <c r="FTP4" s="66"/>
      <c r="FTQ4" s="66"/>
      <c r="FTR4" s="66"/>
      <c r="FTS4" s="66"/>
      <c r="FTT4" s="66"/>
      <c r="FTU4" s="66"/>
      <c r="FTV4" s="66"/>
      <c r="FTW4" s="66"/>
      <c r="FTX4" s="66"/>
      <c r="FTY4" s="66"/>
      <c r="FTZ4" s="66"/>
      <c r="FUA4" s="66"/>
      <c r="FUB4" s="66"/>
      <c r="FUC4" s="66"/>
      <c r="FUD4" s="66"/>
      <c r="FUE4" s="66"/>
      <c r="FUF4" s="66"/>
      <c r="FUG4" s="66"/>
      <c r="FUH4" s="66"/>
      <c r="FUI4" s="66"/>
      <c r="FUJ4" s="66"/>
      <c r="FUK4" s="66"/>
      <c r="FUL4" s="66"/>
      <c r="FUM4" s="66"/>
      <c r="FUN4" s="66"/>
      <c r="FUO4" s="66"/>
      <c r="FUP4" s="66"/>
      <c r="FUQ4" s="66"/>
      <c r="FUR4" s="66"/>
      <c r="FUS4" s="66"/>
      <c r="FUT4" s="66"/>
      <c r="FUU4" s="66"/>
      <c r="FUV4" s="66"/>
      <c r="FUW4" s="66"/>
      <c r="FUX4" s="66"/>
      <c r="FUY4" s="66"/>
      <c r="FUZ4" s="66"/>
      <c r="FVA4" s="66"/>
      <c r="FVB4" s="66"/>
      <c r="FVC4" s="66"/>
      <c r="FVD4" s="66"/>
      <c r="FVE4" s="66"/>
      <c r="FVF4" s="66"/>
      <c r="FVG4" s="66"/>
      <c r="FVH4" s="66"/>
      <c r="FVI4" s="66"/>
      <c r="FVJ4" s="66"/>
      <c r="FVK4" s="66"/>
      <c r="FVL4" s="66"/>
      <c r="FVM4" s="66"/>
      <c r="FVN4" s="66"/>
      <c r="FVO4" s="66"/>
      <c r="FVP4" s="66"/>
      <c r="FVQ4" s="66"/>
      <c r="FVR4" s="66"/>
      <c r="FVS4" s="66"/>
      <c r="FVT4" s="66"/>
      <c r="FVU4" s="66"/>
      <c r="FVV4" s="66"/>
      <c r="FVW4" s="66"/>
      <c r="FVX4" s="66"/>
      <c r="FVY4" s="66"/>
      <c r="FVZ4" s="66"/>
      <c r="FWA4" s="66"/>
      <c r="FWB4" s="66"/>
      <c r="FWC4" s="66"/>
      <c r="FWD4" s="66"/>
      <c r="FWE4" s="66"/>
      <c r="FWF4" s="66"/>
      <c r="FWG4" s="66"/>
      <c r="FWH4" s="66"/>
      <c r="FWI4" s="66"/>
      <c r="FWJ4" s="66"/>
      <c r="FWK4" s="66"/>
      <c r="FWL4" s="66"/>
      <c r="FWM4" s="66"/>
      <c r="FWN4" s="66"/>
      <c r="FWO4" s="66"/>
      <c r="FWP4" s="66"/>
      <c r="FWQ4" s="66"/>
      <c r="FWR4" s="66"/>
      <c r="FWS4" s="66"/>
      <c r="FWT4" s="66"/>
      <c r="FWU4" s="66"/>
      <c r="FWV4" s="66"/>
      <c r="FWW4" s="66"/>
      <c r="FWX4" s="66"/>
      <c r="FWY4" s="66"/>
      <c r="FWZ4" s="66"/>
      <c r="FXA4" s="66"/>
      <c r="FXB4" s="66"/>
      <c r="FXC4" s="66"/>
      <c r="FXD4" s="66"/>
      <c r="FXE4" s="66"/>
      <c r="FXF4" s="66"/>
      <c r="FXG4" s="66"/>
      <c r="FXH4" s="66"/>
      <c r="FXI4" s="66"/>
      <c r="FXJ4" s="66"/>
      <c r="FXK4" s="66"/>
      <c r="FXL4" s="66"/>
      <c r="FXM4" s="66"/>
      <c r="FXN4" s="66"/>
      <c r="FXO4" s="66"/>
      <c r="FXP4" s="66"/>
      <c r="FXQ4" s="66"/>
      <c r="FXR4" s="66"/>
      <c r="FXS4" s="66"/>
      <c r="FXT4" s="66"/>
      <c r="FXU4" s="66"/>
      <c r="FXV4" s="66"/>
      <c r="FXW4" s="66"/>
      <c r="FXX4" s="66"/>
      <c r="FXY4" s="66"/>
      <c r="FXZ4" s="66"/>
      <c r="FYA4" s="66"/>
      <c r="FYB4" s="66"/>
      <c r="FYC4" s="66"/>
      <c r="FYD4" s="66"/>
      <c r="FYE4" s="66"/>
      <c r="FYF4" s="66"/>
      <c r="FYG4" s="66"/>
      <c r="FYH4" s="66"/>
      <c r="FYI4" s="66"/>
      <c r="FYJ4" s="66"/>
      <c r="FYK4" s="66"/>
      <c r="FYL4" s="66"/>
      <c r="FYM4" s="66"/>
      <c r="FYN4" s="66"/>
      <c r="FYO4" s="66"/>
      <c r="FYP4" s="66"/>
      <c r="FYQ4" s="66"/>
      <c r="FYR4" s="66"/>
      <c r="FYS4" s="66"/>
      <c r="FYT4" s="66"/>
      <c r="FYU4" s="66"/>
      <c r="FYV4" s="66"/>
      <c r="FYW4" s="66"/>
      <c r="FYX4" s="66"/>
      <c r="FYY4" s="66"/>
      <c r="FYZ4" s="66"/>
      <c r="FZA4" s="66"/>
      <c r="FZB4" s="66"/>
      <c r="FZC4" s="66"/>
      <c r="FZD4" s="66"/>
      <c r="FZE4" s="66"/>
      <c r="FZF4" s="66"/>
      <c r="FZG4" s="66"/>
      <c r="FZH4" s="66"/>
      <c r="FZI4" s="66"/>
      <c r="FZJ4" s="66"/>
      <c r="FZK4" s="66"/>
      <c r="FZL4" s="66"/>
      <c r="FZM4" s="66"/>
      <c r="FZN4" s="66"/>
      <c r="FZO4" s="66"/>
      <c r="FZP4" s="66"/>
      <c r="FZQ4" s="66"/>
      <c r="FZR4" s="66"/>
      <c r="FZS4" s="66"/>
      <c r="FZT4" s="66"/>
      <c r="FZU4" s="66"/>
      <c r="FZV4" s="66"/>
      <c r="FZW4" s="66"/>
      <c r="FZX4" s="66"/>
      <c r="FZY4" s="66"/>
      <c r="FZZ4" s="66"/>
      <c r="GAA4" s="66"/>
      <c r="GAB4" s="66"/>
      <c r="GAC4" s="66"/>
      <c r="GAD4" s="66"/>
      <c r="GAE4" s="66"/>
      <c r="GAF4" s="66"/>
      <c r="GAG4" s="66"/>
      <c r="GAH4" s="66"/>
      <c r="GAI4" s="66"/>
      <c r="GAJ4" s="66"/>
      <c r="GAK4" s="66"/>
      <c r="GAL4" s="66"/>
      <c r="GAM4" s="66"/>
      <c r="GAN4" s="66"/>
      <c r="GAO4" s="66"/>
      <c r="GAP4" s="66"/>
      <c r="GAQ4" s="66"/>
      <c r="GAR4" s="66"/>
      <c r="GAS4" s="66"/>
      <c r="GAT4" s="66"/>
      <c r="GAU4" s="66"/>
      <c r="GAV4" s="66"/>
      <c r="GAW4" s="66"/>
      <c r="GAX4" s="66"/>
      <c r="GAY4" s="66"/>
      <c r="GAZ4" s="66"/>
      <c r="GBA4" s="66"/>
      <c r="GBB4" s="66"/>
      <c r="GBC4" s="66"/>
      <c r="GBD4" s="66"/>
      <c r="GBE4" s="66"/>
      <c r="GBF4" s="66"/>
      <c r="GBG4" s="66"/>
      <c r="GBH4" s="66"/>
      <c r="GBI4" s="66"/>
      <c r="GBJ4" s="66"/>
      <c r="GBK4" s="66"/>
      <c r="GBL4" s="66"/>
      <c r="GBM4" s="66"/>
      <c r="GBN4" s="66"/>
      <c r="GBO4" s="66"/>
      <c r="GBP4" s="66"/>
      <c r="GBQ4" s="66"/>
      <c r="GBR4" s="66"/>
      <c r="GBS4" s="66"/>
      <c r="GBT4" s="66"/>
      <c r="GBU4" s="66"/>
      <c r="GBV4" s="66"/>
      <c r="GBW4" s="66"/>
      <c r="GBX4" s="66"/>
      <c r="GBY4" s="66"/>
      <c r="GBZ4" s="66"/>
      <c r="GCA4" s="66"/>
      <c r="GCB4" s="66"/>
      <c r="GCC4" s="66"/>
      <c r="GCD4" s="66"/>
      <c r="GCE4" s="66"/>
      <c r="GCF4" s="66"/>
      <c r="GCG4" s="66"/>
      <c r="GCH4" s="66"/>
      <c r="GCI4" s="66"/>
      <c r="GCJ4" s="66"/>
      <c r="GCK4" s="66"/>
      <c r="GCL4" s="66"/>
      <c r="GCM4" s="66"/>
      <c r="GCN4" s="66"/>
      <c r="GCO4" s="66"/>
      <c r="GCP4" s="66"/>
      <c r="GCQ4" s="66"/>
      <c r="GCR4" s="66"/>
      <c r="GCS4" s="66"/>
      <c r="GCT4" s="66"/>
      <c r="GCU4" s="66"/>
      <c r="GCV4" s="66"/>
      <c r="GCW4" s="66"/>
      <c r="GCX4" s="66"/>
      <c r="GCY4" s="66"/>
      <c r="GCZ4" s="66"/>
      <c r="GDA4" s="66"/>
      <c r="GDB4" s="66"/>
      <c r="GDC4" s="66"/>
      <c r="GDD4" s="66"/>
      <c r="GDE4" s="66"/>
      <c r="GDF4" s="66"/>
      <c r="GDG4" s="66"/>
      <c r="GDH4" s="66"/>
      <c r="GDI4" s="66"/>
      <c r="GDJ4" s="66"/>
      <c r="GDK4" s="66"/>
      <c r="GDL4" s="66"/>
      <c r="GDM4" s="66"/>
      <c r="GDN4" s="66"/>
      <c r="GDO4" s="66"/>
      <c r="GDP4" s="66"/>
      <c r="GDQ4" s="66"/>
      <c r="GDR4" s="66"/>
      <c r="GDS4" s="66"/>
      <c r="GDT4" s="66"/>
      <c r="GDU4" s="66"/>
      <c r="GDV4" s="66"/>
      <c r="GDW4" s="66"/>
      <c r="GDX4" s="66"/>
      <c r="GDY4" s="66"/>
      <c r="GDZ4" s="66"/>
      <c r="GEA4" s="66"/>
      <c r="GEB4" s="66"/>
      <c r="GEC4" s="66"/>
      <c r="GED4" s="66"/>
      <c r="GEE4" s="66"/>
      <c r="GEF4" s="66"/>
      <c r="GEG4" s="66"/>
      <c r="GEH4" s="66"/>
      <c r="GEI4" s="66"/>
      <c r="GEJ4" s="66"/>
      <c r="GEK4" s="66"/>
      <c r="GEL4" s="66"/>
      <c r="GEM4" s="66"/>
      <c r="GEN4" s="66"/>
      <c r="GEO4" s="66"/>
      <c r="GEP4" s="66"/>
      <c r="GEQ4" s="66"/>
      <c r="GER4" s="66"/>
      <c r="GES4" s="66"/>
      <c r="GET4" s="66"/>
      <c r="GEU4" s="66"/>
      <c r="GEV4" s="66"/>
      <c r="GEW4" s="66"/>
      <c r="GEX4" s="66"/>
      <c r="GEY4" s="66"/>
      <c r="GEZ4" s="66"/>
      <c r="GFA4" s="66"/>
      <c r="GFB4" s="66"/>
      <c r="GFC4" s="66"/>
      <c r="GFD4" s="66"/>
      <c r="GFE4" s="66"/>
      <c r="GFF4" s="66"/>
      <c r="GFG4" s="66"/>
      <c r="GFH4" s="66"/>
      <c r="GFI4" s="66"/>
      <c r="GFJ4" s="66"/>
      <c r="GFK4" s="66"/>
      <c r="GFL4" s="66"/>
      <c r="GFM4" s="66"/>
      <c r="GFN4" s="66"/>
      <c r="GFO4" s="66"/>
      <c r="GFP4" s="66"/>
      <c r="GFQ4" s="66"/>
      <c r="GFR4" s="66"/>
      <c r="GFS4" s="66"/>
      <c r="GFT4" s="66"/>
      <c r="GFU4" s="66"/>
      <c r="GFV4" s="66"/>
      <c r="GFW4" s="66"/>
      <c r="GFX4" s="66"/>
      <c r="GFY4" s="66"/>
      <c r="GFZ4" s="66"/>
      <c r="GGA4" s="66"/>
      <c r="GGB4" s="66"/>
      <c r="GGC4" s="66"/>
      <c r="GGD4" s="66"/>
      <c r="GGE4" s="66"/>
      <c r="GGF4" s="66"/>
      <c r="GGG4" s="66"/>
      <c r="GGH4" s="66"/>
      <c r="GGI4" s="66"/>
      <c r="GGJ4" s="66"/>
      <c r="GGK4" s="66"/>
      <c r="GGL4" s="66"/>
      <c r="GGM4" s="66"/>
      <c r="GGN4" s="66"/>
      <c r="GGO4" s="66"/>
      <c r="GGP4" s="66"/>
      <c r="GGQ4" s="66"/>
      <c r="GGR4" s="66"/>
      <c r="GGS4" s="66"/>
      <c r="GGT4" s="66"/>
      <c r="GGU4" s="66"/>
      <c r="GGV4" s="66"/>
      <c r="GGW4" s="66"/>
      <c r="GGX4" s="66"/>
      <c r="GGY4" s="66"/>
      <c r="GGZ4" s="66"/>
      <c r="GHA4" s="66"/>
      <c r="GHB4" s="66"/>
      <c r="GHC4" s="66"/>
      <c r="GHD4" s="66"/>
      <c r="GHE4" s="66"/>
      <c r="GHF4" s="66"/>
      <c r="GHG4" s="66"/>
      <c r="GHH4" s="66"/>
      <c r="GHI4" s="66"/>
      <c r="GHJ4" s="66"/>
      <c r="GHK4" s="66"/>
      <c r="GHL4" s="66"/>
      <c r="GHM4" s="66"/>
      <c r="GHN4" s="66"/>
      <c r="GHO4" s="66"/>
      <c r="GHP4" s="66"/>
      <c r="GHQ4" s="66"/>
      <c r="GHR4" s="66"/>
      <c r="GHS4" s="66"/>
      <c r="GHT4" s="66"/>
      <c r="GHU4" s="66"/>
      <c r="GHV4" s="66"/>
      <c r="GHW4" s="66"/>
      <c r="GHX4" s="66"/>
      <c r="GHY4" s="66"/>
      <c r="GHZ4" s="66"/>
      <c r="GIA4" s="66"/>
      <c r="GIB4" s="66"/>
      <c r="GIC4" s="66"/>
      <c r="GID4" s="66"/>
      <c r="GIE4" s="66"/>
      <c r="GIF4" s="66"/>
      <c r="GIG4" s="66"/>
      <c r="GIH4" s="66"/>
      <c r="GII4" s="66"/>
      <c r="GIJ4" s="66"/>
      <c r="GIK4" s="66"/>
      <c r="GIL4" s="66"/>
      <c r="GIM4" s="66"/>
      <c r="GIN4" s="66"/>
      <c r="GIO4" s="66"/>
      <c r="GIP4" s="66"/>
      <c r="GIQ4" s="66"/>
      <c r="GIR4" s="66"/>
      <c r="GIS4" s="66"/>
      <c r="GIT4" s="66"/>
      <c r="GIU4" s="66"/>
      <c r="GIV4" s="66"/>
      <c r="GIW4" s="66"/>
      <c r="GIX4" s="66"/>
      <c r="GIY4" s="66"/>
      <c r="GIZ4" s="66"/>
      <c r="GJA4" s="66"/>
      <c r="GJB4" s="66"/>
      <c r="GJC4" s="66"/>
      <c r="GJD4" s="66"/>
      <c r="GJE4" s="66"/>
      <c r="GJF4" s="66"/>
      <c r="GJG4" s="66"/>
      <c r="GJH4" s="66"/>
      <c r="GJI4" s="66"/>
      <c r="GJJ4" s="66"/>
      <c r="GJK4" s="66"/>
      <c r="GJL4" s="66"/>
      <c r="GJM4" s="66"/>
      <c r="GJN4" s="66"/>
      <c r="GJO4" s="66"/>
      <c r="GJP4" s="66"/>
      <c r="GJQ4" s="66"/>
      <c r="GJR4" s="66"/>
      <c r="GJS4" s="66"/>
      <c r="GJT4" s="66"/>
      <c r="GJU4" s="66"/>
      <c r="GJV4" s="66"/>
      <c r="GJW4" s="66"/>
      <c r="GJX4" s="66"/>
      <c r="GJY4" s="66"/>
      <c r="GJZ4" s="66"/>
      <c r="GKA4" s="66"/>
      <c r="GKB4" s="66"/>
      <c r="GKC4" s="66"/>
      <c r="GKD4" s="66"/>
      <c r="GKE4" s="66"/>
      <c r="GKF4" s="66"/>
      <c r="GKG4" s="66"/>
      <c r="GKH4" s="66"/>
      <c r="GKI4" s="66"/>
      <c r="GKJ4" s="66"/>
      <c r="GKK4" s="66"/>
      <c r="GKL4" s="66"/>
      <c r="GKM4" s="66"/>
      <c r="GKN4" s="66"/>
      <c r="GKO4" s="66"/>
      <c r="GKP4" s="66"/>
      <c r="GKQ4" s="66"/>
      <c r="GKR4" s="66"/>
      <c r="GKS4" s="66"/>
      <c r="GKT4" s="66"/>
      <c r="GKU4" s="66"/>
      <c r="GKV4" s="66"/>
      <c r="GKW4" s="66"/>
      <c r="GKX4" s="66"/>
      <c r="GKY4" s="66"/>
      <c r="GKZ4" s="66"/>
      <c r="GLA4" s="66"/>
      <c r="GLB4" s="66"/>
      <c r="GLC4" s="66"/>
      <c r="GLD4" s="66"/>
      <c r="GLE4" s="66"/>
      <c r="GLF4" s="66"/>
      <c r="GLG4" s="66"/>
      <c r="GLH4" s="66"/>
      <c r="GLI4" s="66"/>
      <c r="GLJ4" s="66"/>
      <c r="GLK4" s="66"/>
      <c r="GLL4" s="66"/>
      <c r="GLM4" s="66"/>
      <c r="GLN4" s="66"/>
      <c r="GLO4" s="66"/>
      <c r="GLP4" s="66"/>
      <c r="GLQ4" s="66"/>
      <c r="GLR4" s="66"/>
      <c r="GLS4" s="66"/>
      <c r="GLT4" s="66"/>
      <c r="GLU4" s="66"/>
      <c r="GLV4" s="66"/>
      <c r="GLW4" s="66"/>
      <c r="GLX4" s="66"/>
      <c r="GLY4" s="66"/>
      <c r="GLZ4" s="66"/>
      <c r="GMA4" s="66"/>
      <c r="GMB4" s="66"/>
      <c r="GMC4" s="66"/>
      <c r="GMD4" s="66"/>
      <c r="GME4" s="66"/>
      <c r="GMF4" s="66"/>
      <c r="GMG4" s="66"/>
      <c r="GMH4" s="66"/>
      <c r="GMI4" s="66"/>
      <c r="GMJ4" s="66"/>
      <c r="GMK4" s="66"/>
      <c r="GML4" s="66"/>
      <c r="GMM4" s="66"/>
      <c r="GMN4" s="66"/>
      <c r="GMO4" s="66"/>
      <c r="GMP4" s="66"/>
      <c r="GMQ4" s="66"/>
      <c r="GMR4" s="66"/>
      <c r="GMS4" s="66"/>
      <c r="GMT4" s="66"/>
      <c r="GMU4" s="66"/>
      <c r="GMV4" s="66"/>
      <c r="GMW4" s="66"/>
      <c r="GMX4" s="66"/>
      <c r="GMY4" s="66"/>
      <c r="GMZ4" s="66"/>
      <c r="GNA4" s="66"/>
      <c r="GNB4" s="66"/>
      <c r="GNC4" s="66"/>
      <c r="GND4" s="66"/>
      <c r="GNE4" s="66"/>
      <c r="GNF4" s="66"/>
      <c r="GNG4" s="66"/>
      <c r="GNH4" s="66"/>
      <c r="GNI4" s="66"/>
      <c r="GNJ4" s="66"/>
      <c r="GNK4" s="66"/>
      <c r="GNL4" s="66"/>
      <c r="GNM4" s="66"/>
      <c r="GNN4" s="66"/>
      <c r="GNO4" s="66"/>
      <c r="GNP4" s="66"/>
      <c r="GNQ4" s="66"/>
      <c r="GNR4" s="66"/>
      <c r="GNS4" s="66"/>
      <c r="GNT4" s="66"/>
      <c r="GNU4" s="66"/>
      <c r="GNV4" s="66"/>
      <c r="GNW4" s="66"/>
      <c r="GNX4" s="66"/>
      <c r="GNY4" s="66"/>
      <c r="GNZ4" s="66"/>
      <c r="GOA4" s="66"/>
      <c r="GOB4" s="66"/>
      <c r="GOC4" s="66"/>
      <c r="GOD4" s="66"/>
      <c r="GOE4" s="66"/>
      <c r="GOF4" s="66"/>
      <c r="GOG4" s="66"/>
      <c r="GOH4" s="66"/>
      <c r="GOI4" s="66"/>
      <c r="GOJ4" s="66"/>
      <c r="GOK4" s="66"/>
      <c r="GOL4" s="66"/>
      <c r="GOM4" s="66"/>
      <c r="GON4" s="66"/>
      <c r="GOO4" s="66"/>
      <c r="GOP4" s="66"/>
      <c r="GOQ4" s="66"/>
      <c r="GOR4" s="66"/>
      <c r="GOS4" s="66"/>
      <c r="GOT4" s="66"/>
      <c r="GOU4" s="66"/>
      <c r="GOV4" s="66"/>
      <c r="GOW4" s="66"/>
      <c r="GOX4" s="66"/>
      <c r="GOY4" s="66"/>
      <c r="GOZ4" s="66"/>
      <c r="GPA4" s="66"/>
      <c r="GPB4" s="66"/>
      <c r="GPC4" s="66"/>
      <c r="GPD4" s="66"/>
      <c r="GPE4" s="66"/>
      <c r="GPF4" s="66"/>
      <c r="GPG4" s="66"/>
      <c r="GPH4" s="66"/>
      <c r="GPI4" s="66"/>
      <c r="GPJ4" s="66"/>
      <c r="GPK4" s="66"/>
      <c r="GPL4" s="66"/>
      <c r="GPM4" s="66"/>
      <c r="GPN4" s="66"/>
      <c r="GPO4" s="66"/>
      <c r="GPP4" s="66"/>
      <c r="GPQ4" s="66"/>
      <c r="GPR4" s="66"/>
      <c r="GPS4" s="66"/>
      <c r="GPT4" s="66"/>
      <c r="GPU4" s="66"/>
      <c r="GPV4" s="66"/>
      <c r="GPW4" s="66"/>
      <c r="GPX4" s="66"/>
      <c r="GPY4" s="66"/>
      <c r="GPZ4" s="66"/>
      <c r="GQA4" s="66"/>
      <c r="GQB4" s="66"/>
      <c r="GQC4" s="66"/>
      <c r="GQD4" s="66"/>
      <c r="GQE4" s="66"/>
      <c r="GQF4" s="66"/>
      <c r="GQG4" s="66"/>
      <c r="GQH4" s="66"/>
      <c r="GQI4" s="66"/>
      <c r="GQJ4" s="66"/>
      <c r="GQK4" s="66"/>
      <c r="GQL4" s="66"/>
      <c r="GQM4" s="66"/>
      <c r="GQN4" s="66"/>
      <c r="GQO4" s="66"/>
      <c r="GQP4" s="66"/>
      <c r="GQQ4" s="66"/>
      <c r="GQR4" s="66"/>
      <c r="GQS4" s="66"/>
      <c r="GQT4" s="66"/>
      <c r="GQU4" s="66"/>
      <c r="GQV4" s="66"/>
      <c r="GQW4" s="66"/>
      <c r="GQX4" s="66"/>
      <c r="GQY4" s="66"/>
      <c r="GQZ4" s="66"/>
      <c r="GRA4" s="66"/>
      <c r="GRB4" s="66"/>
      <c r="GRC4" s="66"/>
      <c r="GRD4" s="66"/>
      <c r="GRE4" s="66"/>
      <c r="GRF4" s="66"/>
      <c r="GRG4" s="66"/>
      <c r="GRH4" s="66"/>
      <c r="GRI4" s="66"/>
      <c r="GRJ4" s="66"/>
      <c r="GRK4" s="66"/>
      <c r="GRL4" s="66"/>
      <c r="GRM4" s="66"/>
      <c r="GRN4" s="66"/>
      <c r="GRO4" s="66"/>
      <c r="GRP4" s="66"/>
      <c r="GRQ4" s="66"/>
      <c r="GRR4" s="66"/>
      <c r="GRS4" s="66"/>
      <c r="GRT4" s="66"/>
      <c r="GRU4" s="66"/>
      <c r="GRV4" s="66"/>
      <c r="GRW4" s="66"/>
      <c r="GRX4" s="66"/>
      <c r="GRY4" s="66"/>
      <c r="GRZ4" s="66"/>
      <c r="GSA4" s="66"/>
      <c r="GSB4" s="66"/>
      <c r="GSC4" s="66"/>
      <c r="GSD4" s="66"/>
      <c r="GSE4" s="66"/>
      <c r="GSF4" s="66"/>
      <c r="GSG4" s="66"/>
      <c r="GSH4" s="66"/>
      <c r="GSI4" s="66"/>
      <c r="GSJ4" s="66"/>
      <c r="GSK4" s="66"/>
      <c r="GSL4" s="66"/>
      <c r="GSM4" s="66"/>
      <c r="GSN4" s="66"/>
      <c r="GSO4" s="66"/>
      <c r="GSP4" s="66"/>
      <c r="GSQ4" s="66"/>
      <c r="GSR4" s="66"/>
      <c r="GSS4" s="66"/>
      <c r="GST4" s="66"/>
      <c r="GSU4" s="66"/>
      <c r="GSV4" s="66"/>
      <c r="GSW4" s="66"/>
      <c r="GSX4" s="66"/>
      <c r="GSY4" s="66"/>
      <c r="GSZ4" s="66"/>
      <c r="GTA4" s="66"/>
      <c r="GTB4" s="66"/>
      <c r="GTC4" s="66"/>
      <c r="GTD4" s="66"/>
      <c r="GTE4" s="66"/>
      <c r="GTF4" s="66"/>
      <c r="GTG4" s="66"/>
      <c r="GTH4" s="66"/>
      <c r="GTI4" s="66"/>
      <c r="GTJ4" s="66"/>
      <c r="GTK4" s="66"/>
      <c r="GTL4" s="66"/>
      <c r="GTM4" s="66"/>
      <c r="GTN4" s="66"/>
      <c r="GTO4" s="66"/>
      <c r="GTP4" s="66"/>
      <c r="GTQ4" s="66"/>
      <c r="GTR4" s="66"/>
      <c r="GTS4" s="66"/>
      <c r="GTT4" s="66"/>
      <c r="GTU4" s="66"/>
      <c r="GTV4" s="66"/>
      <c r="GTW4" s="66"/>
      <c r="GTX4" s="66"/>
      <c r="GTY4" s="66"/>
      <c r="GTZ4" s="66"/>
      <c r="GUA4" s="66"/>
      <c r="GUB4" s="66"/>
      <c r="GUC4" s="66"/>
      <c r="GUD4" s="66"/>
      <c r="GUE4" s="66"/>
      <c r="GUF4" s="66"/>
      <c r="GUG4" s="66"/>
      <c r="GUH4" s="66"/>
      <c r="GUI4" s="66"/>
      <c r="GUJ4" s="66"/>
      <c r="GUK4" s="66"/>
      <c r="GUL4" s="66"/>
      <c r="GUM4" s="66"/>
      <c r="GUN4" s="66"/>
      <c r="GUO4" s="66"/>
      <c r="GUP4" s="66"/>
      <c r="GUQ4" s="66"/>
      <c r="GUR4" s="66"/>
      <c r="GUS4" s="66"/>
      <c r="GUT4" s="66"/>
      <c r="GUU4" s="66"/>
      <c r="GUV4" s="66"/>
      <c r="GUW4" s="66"/>
      <c r="GUX4" s="66"/>
      <c r="GUY4" s="66"/>
      <c r="GUZ4" s="66"/>
      <c r="GVA4" s="66"/>
      <c r="GVB4" s="66"/>
      <c r="GVC4" s="66"/>
      <c r="GVD4" s="66"/>
      <c r="GVE4" s="66"/>
      <c r="GVF4" s="66"/>
      <c r="GVG4" s="66"/>
      <c r="GVH4" s="66"/>
      <c r="GVI4" s="66"/>
      <c r="GVJ4" s="66"/>
      <c r="GVK4" s="66"/>
      <c r="GVL4" s="66"/>
      <c r="GVM4" s="66"/>
      <c r="GVN4" s="66"/>
      <c r="GVO4" s="66"/>
      <c r="GVP4" s="66"/>
      <c r="GVQ4" s="66"/>
      <c r="GVR4" s="66"/>
      <c r="GVS4" s="66"/>
      <c r="GVT4" s="66"/>
      <c r="GVU4" s="66"/>
      <c r="GVV4" s="66"/>
      <c r="GVW4" s="66"/>
      <c r="GVX4" s="66"/>
      <c r="GVY4" s="66"/>
      <c r="GVZ4" s="66"/>
      <c r="GWA4" s="66"/>
      <c r="GWB4" s="66"/>
      <c r="GWC4" s="66"/>
      <c r="GWD4" s="66"/>
      <c r="GWE4" s="66"/>
      <c r="GWF4" s="66"/>
      <c r="GWG4" s="66"/>
      <c r="GWH4" s="66"/>
      <c r="GWI4" s="66"/>
      <c r="GWJ4" s="66"/>
      <c r="GWK4" s="66"/>
      <c r="GWL4" s="66"/>
      <c r="GWM4" s="66"/>
      <c r="GWN4" s="66"/>
      <c r="GWO4" s="66"/>
      <c r="GWP4" s="66"/>
      <c r="GWQ4" s="66"/>
      <c r="GWR4" s="66"/>
      <c r="GWS4" s="66"/>
      <c r="GWT4" s="66"/>
      <c r="GWU4" s="66"/>
      <c r="GWV4" s="66"/>
      <c r="GWW4" s="66"/>
      <c r="GWX4" s="66"/>
      <c r="GWY4" s="66"/>
      <c r="GWZ4" s="66"/>
      <c r="GXA4" s="66"/>
      <c r="GXB4" s="66"/>
      <c r="GXC4" s="66"/>
      <c r="GXD4" s="66"/>
      <c r="GXE4" s="66"/>
      <c r="GXF4" s="66"/>
      <c r="GXG4" s="66"/>
      <c r="GXH4" s="66"/>
      <c r="GXI4" s="66"/>
      <c r="GXJ4" s="66"/>
      <c r="GXK4" s="66"/>
      <c r="GXL4" s="66"/>
      <c r="GXM4" s="66"/>
      <c r="GXN4" s="66"/>
      <c r="GXO4" s="66"/>
      <c r="GXP4" s="66"/>
      <c r="GXQ4" s="66"/>
      <c r="GXR4" s="66"/>
      <c r="GXS4" s="66"/>
      <c r="GXT4" s="66"/>
      <c r="GXU4" s="66"/>
      <c r="GXV4" s="66"/>
      <c r="GXW4" s="66"/>
      <c r="GXX4" s="66"/>
      <c r="GXY4" s="66"/>
      <c r="GXZ4" s="66"/>
      <c r="GYA4" s="66"/>
      <c r="GYB4" s="66"/>
      <c r="GYC4" s="66"/>
      <c r="GYD4" s="66"/>
      <c r="GYE4" s="66"/>
      <c r="GYF4" s="66"/>
      <c r="GYG4" s="66"/>
      <c r="GYH4" s="66"/>
      <c r="GYI4" s="66"/>
      <c r="GYJ4" s="66"/>
      <c r="GYK4" s="66"/>
      <c r="GYL4" s="66"/>
      <c r="GYM4" s="66"/>
      <c r="GYN4" s="66"/>
      <c r="GYO4" s="66"/>
      <c r="GYP4" s="66"/>
      <c r="GYQ4" s="66"/>
      <c r="GYR4" s="66"/>
      <c r="GYS4" s="66"/>
      <c r="GYT4" s="66"/>
      <c r="GYU4" s="66"/>
      <c r="GYV4" s="66"/>
      <c r="GYW4" s="66"/>
      <c r="GYX4" s="66"/>
      <c r="GYY4" s="66"/>
      <c r="GYZ4" s="66"/>
      <c r="GZA4" s="66"/>
      <c r="GZB4" s="66"/>
      <c r="GZC4" s="66"/>
      <c r="GZD4" s="66"/>
      <c r="GZE4" s="66"/>
      <c r="GZF4" s="66"/>
      <c r="GZG4" s="66"/>
      <c r="GZH4" s="66"/>
      <c r="GZI4" s="66"/>
      <c r="GZJ4" s="66"/>
      <c r="GZK4" s="66"/>
      <c r="GZL4" s="66"/>
      <c r="GZM4" s="66"/>
      <c r="GZN4" s="66"/>
      <c r="GZO4" s="66"/>
      <c r="GZP4" s="66"/>
      <c r="GZQ4" s="66"/>
      <c r="GZR4" s="66"/>
      <c r="GZS4" s="66"/>
      <c r="GZT4" s="66"/>
      <c r="GZU4" s="66"/>
      <c r="GZV4" s="66"/>
      <c r="GZW4" s="66"/>
      <c r="GZX4" s="66"/>
      <c r="GZY4" s="66"/>
      <c r="GZZ4" s="66"/>
      <c r="HAA4" s="66"/>
      <c r="HAB4" s="66"/>
      <c r="HAC4" s="66"/>
      <c r="HAD4" s="66"/>
      <c r="HAE4" s="66"/>
      <c r="HAF4" s="66"/>
      <c r="HAG4" s="66"/>
      <c r="HAH4" s="66"/>
      <c r="HAI4" s="66"/>
      <c r="HAJ4" s="66"/>
      <c r="HAK4" s="66"/>
      <c r="HAL4" s="66"/>
      <c r="HAM4" s="66"/>
      <c r="HAN4" s="66"/>
      <c r="HAO4" s="66"/>
      <c r="HAP4" s="66"/>
      <c r="HAQ4" s="66"/>
      <c r="HAR4" s="66"/>
      <c r="HAS4" s="66"/>
      <c r="HAT4" s="66"/>
      <c r="HAU4" s="66"/>
      <c r="HAV4" s="66"/>
      <c r="HAW4" s="66"/>
      <c r="HAX4" s="66"/>
      <c r="HAY4" s="66"/>
      <c r="HAZ4" s="66"/>
      <c r="HBA4" s="66"/>
      <c r="HBB4" s="66"/>
      <c r="HBC4" s="66"/>
      <c r="HBD4" s="66"/>
      <c r="HBE4" s="66"/>
      <c r="HBF4" s="66"/>
      <c r="HBG4" s="66"/>
      <c r="HBH4" s="66"/>
      <c r="HBI4" s="66"/>
      <c r="HBJ4" s="66"/>
      <c r="HBK4" s="66"/>
      <c r="HBL4" s="66"/>
      <c r="HBM4" s="66"/>
      <c r="HBN4" s="66"/>
      <c r="HBO4" s="66"/>
      <c r="HBP4" s="66"/>
      <c r="HBQ4" s="66"/>
      <c r="HBR4" s="66"/>
      <c r="HBS4" s="66"/>
      <c r="HBT4" s="66"/>
      <c r="HBU4" s="66"/>
      <c r="HBV4" s="66"/>
      <c r="HBW4" s="66"/>
      <c r="HBX4" s="66"/>
      <c r="HBY4" s="66"/>
      <c r="HBZ4" s="66"/>
      <c r="HCA4" s="66"/>
      <c r="HCB4" s="66"/>
      <c r="HCC4" s="66"/>
      <c r="HCD4" s="66"/>
      <c r="HCE4" s="66"/>
      <c r="HCF4" s="66"/>
      <c r="HCG4" s="66"/>
      <c r="HCH4" s="66"/>
      <c r="HCI4" s="66"/>
      <c r="HCJ4" s="66"/>
      <c r="HCK4" s="66"/>
      <c r="HCL4" s="66"/>
      <c r="HCM4" s="66"/>
      <c r="HCN4" s="66"/>
      <c r="HCO4" s="66"/>
      <c r="HCP4" s="66"/>
      <c r="HCQ4" s="66"/>
      <c r="HCR4" s="66"/>
      <c r="HCS4" s="66"/>
      <c r="HCT4" s="66"/>
      <c r="HCU4" s="66"/>
      <c r="HCV4" s="66"/>
      <c r="HCW4" s="66"/>
      <c r="HCX4" s="66"/>
      <c r="HCY4" s="66"/>
      <c r="HCZ4" s="66"/>
      <c r="HDA4" s="66"/>
      <c r="HDB4" s="66"/>
      <c r="HDC4" s="66"/>
      <c r="HDD4" s="66"/>
      <c r="HDE4" s="66"/>
      <c r="HDF4" s="66"/>
      <c r="HDG4" s="66"/>
      <c r="HDH4" s="66"/>
      <c r="HDI4" s="66"/>
      <c r="HDJ4" s="66"/>
      <c r="HDK4" s="66"/>
      <c r="HDL4" s="66"/>
      <c r="HDM4" s="66"/>
      <c r="HDN4" s="66"/>
      <c r="HDO4" s="66"/>
      <c r="HDP4" s="66"/>
      <c r="HDQ4" s="66"/>
      <c r="HDR4" s="66"/>
      <c r="HDS4" s="66"/>
      <c r="HDT4" s="66"/>
      <c r="HDU4" s="66"/>
      <c r="HDV4" s="66"/>
      <c r="HDW4" s="66"/>
      <c r="HDX4" s="66"/>
      <c r="HDY4" s="66"/>
      <c r="HDZ4" s="66"/>
      <c r="HEA4" s="66"/>
      <c r="HEB4" s="66"/>
      <c r="HEC4" s="66"/>
      <c r="HED4" s="66"/>
      <c r="HEE4" s="66"/>
      <c r="HEF4" s="66"/>
      <c r="HEG4" s="66"/>
      <c r="HEH4" s="66"/>
      <c r="HEI4" s="66"/>
      <c r="HEJ4" s="66"/>
      <c r="HEK4" s="66"/>
      <c r="HEL4" s="66"/>
      <c r="HEM4" s="66"/>
      <c r="HEN4" s="66"/>
      <c r="HEO4" s="66"/>
      <c r="HEP4" s="66"/>
      <c r="HEQ4" s="66"/>
      <c r="HER4" s="66"/>
      <c r="HES4" s="66"/>
      <c r="HET4" s="66"/>
      <c r="HEU4" s="66"/>
      <c r="HEV4" s="66"/>
      <c r="HEW4" s="66"/>
      <c r="HEX4" s="66"/>
      <c r="HEY4" s="66"/>
      <c r="HEZ4" s="66"/>
      <c r="HFA4" s="66"/>
      <c r="HFB4" s="66"/>
      <c r="HFC4" s="66"/>
      <c r="HFD4" s="66"/>
      <c r="HFE4" s="66"/>
      <c r="HFF4" s="66"/>
      <c r="HFG4" s="66"/>
      <c r="HFH4" s="66"/>
      <c r="HFI4" s="66"/>
      <c r="HFJ4" s="66"/>
      <c r="HFK4" s="66"/>
      <c r="HFL4" s="66"/>
      <c r="HFM4" s="66"/>
      <c r="HFN4" s="66"/>
      <c r="HFO4" s="66"/>
      <c r="HFP4" s="66"/>
      <c r="HFQ4" s="66"/>
      <c r="HFR4" s="66"/>
      <c r="HFS4" s="66"/>
      <c r="HFT4" s="66"/>
      <c r="HFU4" s="66"/>
      <c r="HFV4" s="66"/>
      <c r="HFW4" s="66"/>
      <c r="HFX4" s="66"/>
      <c r="HFY4" s="66"/>
      <c r="HFZ4" s="66"/>
      <c r="HGA4" s="66"/>
      <c r="HGB4" s="66"/>
      <c r="HGC4" s="66"/>
      <c r="HGD4" s="66"/>
      <c r="HGE4" s="66"/>
      <c r="HGF4" s="66"/>
      <c r="HGG4" s="66"/>
      <c r="HGH4" s="66"/>
      <c r="HGI4" s="66"/>
      <c r="HGJ4" s="66"/>
      <c r="HGK4" s="66"/>
      <c r="HGL4" s="66"/>
      <c r="HGM4" s="66"/>
      <c r="HGN4" s="66"/>
      <c r="HGO4" s="66"/>
      <c r="HGP4" s="66"/>
      <c r="HGQ4" s="66"/>
      <c r="HGR4" s="66"/>
      <c r="HGS4" s="66"/>
      <c r="HGT4" s="66"/>
      <c r="HGU4" s="66"/>
      <c r="HGV4" s="66"/>
      <c r="HGW4" s="66"/>
      <c r="HGX4" s="66"/>
      <c r="HGY4" s="66"/>
      <c r="HGZ4" s="66"/>
      <c r="HHA4" s="66"/>
      <c r="HHB4" s="66"/>
      <c r="HHC4" s="66"/>
      <c r="HHD4" s="66"/>
      <c r="HHE4" s="66"/>
      <c r="HHF4" s="66"/>
      <c r="HHG4" s="66"/>
      <c r="HHH4" s="66"/>
      <c r="HHI4" s="66"/>
      <c r="HHJ4" s="66"/>
      <c r="HHK4" s="66"/>
      <c r="HHL4" s="66"/>
      <c r="HHM4" s="66"/>
      <c r="HHN4" s="66"/>
      <c r="HHO4" s="66"/>
      <c r="HHP4" s="66"/>
      <c r="HHQ4" s="66"/>
      <c r="HHR4" s="66"/>
      <c r="HHS4" s="66"/>
      <c r="HHT4" s="66"/>
      <c r="HHU4" s="66"/>
      <c r="HHV4" s="66"/>
      <c r="HHW4" s="66"/>
      <c r="HHX4" s="66"/>
      <c r="HHY4" s="66"/>
      <c r="HHZ4" s="66"/>
      <c r="HIA4" s="66"/>
      <c r="HIB4" s="66"/>
      <c r="HIC4" s="66"/>
      <c r="HID4" s="66"/>
      <c r="HIE4" s="66"/>
      <c r="HIF4" s="66"/>
      <c r="HIG4" s="66"/>
      <c r="HIH4" s="66"/>
      <c r="HII4" s="66"/>
      <c r="HIJ4" s="66"/>
      <c r="HIK4" s="66"/>
      <c r="HIL4" s="66"/>
      <c r="HIM4" s="66"/>
      <c r="HIN4" s="66"/>
      <c r="HIO4" s="66"/>
      <c r="HIP4" s="66"/>
      <c r="HIQ4" s="66"/>
      <c r="HIR4" s="66"/>
      <c r="HIS4" s="66"/>
      <c r="HIT4" s="66"/>
      <c r="HIU4" s="66"/>
      <c r="HIV4" s="66"/>
      <c r="HIW4" s="66"/>
      <c r="HIX4" s="66"/>
      <c r="HIY4" s="66"/>
      <c r="HIZ4" s="66"/>
      <c r="HJA4" s="66"/>
      <c r="HJB4" s="66"/>
      <c r="HJC4" s="66"/>
      <c r="HJD4" s="66"/>
      <c r="HJE4" s="66"/>
      <c r="HJF4" s="66"/>
      <c r="HJG4" s="66"/>
      <c r="HJH4" s="66"/>
      <c r="HJI4" s="66"/>
      <c r="HJJ4" s="66"/>
      <c r="HJK4" s="66"/>
      <c r="HJL4" s="66"/>
      <c r="HJM4" s="66"/>
      <c r="HJN4" s="66"/>
      <c r="HJO4" s="66"/>
      <c r="HJP4" s="66"/>
      <c r="HJQ4" s="66"/>
      <c r="HJR4" s="66"/>
      <c r="HJS4" s="66"/>
      <c r="HJT4" s="66"/>
      <c r="HJU4" s="66"/>
      <c r="HJV4" s="66"/>
      <c r="HJW4" s="66"/>
      <c r="HJX4" s="66"/>
      <c r="HJY4" s="66"/>
      <c r="HJZ4" s="66"/>
      <c r="HKA4" s="66"/>
      <c r="HKB4" s="66"/>
      <c r="HKC4" s="66"/>
      <c r="HKD4" s="66"/>
      <c r="HKE4" s="66"/>
      <c r="HKF4" s="66"/>
      <c r="HKG4" s="66"/>
      <c r="HKH4" s="66"/>
      <c r="HKI4" s="66"/>
      <c r="HKJ4" s="66"/>
      <c r="HKK4" s="66"/>
      <c r="HKL4" s="66"/>
      <c r="HKM4" s="66"/>
      <c r="HKN4" s="66"/>
      <c r="HKO4" s="66"/>
      <c r="HKP4" s="66"/>
      <c r="HKQ4" s="66"/>
      <c r="HKR4" s="66"/>
      <c r="HKS4" s="66"/>
      <c r="HKT4" s="66"/>
      <c r="HKU4" s="66"/>
      <c r="HKV4" s="66"/>
      <c r="HKW4" s="66"/>
      <c r="HKX4" s="66"/>
      <c r="HKY4" s="66"/>
      <c r="HKZ4" s="66"/>
      <c r="HLA4" s="66"/>
      <c r="HLB4" s="66"/>
      <c r="HLC4" s="66"/>
      <c r="HLD4" s="66"/>
      <c r="HLE4" s="66"/>
      <c r="HLF4" s="66"/>
      <c r="HLG4" s="66"/>
      <c r="HLH4" s="66"/>
      <c r="HLI4" s="66"/>
      <c r="HLJ4" s="66"/>
      <c r="HLK4" s="66"/>
      <c r="HLL4" s="66"/>
      <c r="HLM4" s="66"/>
      <c r="HLN4" s="66"/>
      <c r="HLO4" s="66"/>
      <c r="HLP4" s="66"/>
      <c r="HLQ4" s="66"/>
      <c r="HLR4" s="66"/>
      <c r="HLS4" s="66"/>
      <c r="HLT4" s="66"/>
      <c r="HLU4" s="66"/>
      <c r="HLV4" s="66"/>
      <c r="HLW4" s="66"/>
      <c r="HLX4" s="66"/>
      <c r="HLY4" s="66"/>
      <c r="HLZ4" s="66"/>
      <c r="HMA4" s="66"/>
      <c r="HMB4" s="66"/>
      <c r="HMC4" s="66"/>
      <c r="HMD4" s="66"/>
      <c r="HME4" s="66"/>
      <c r="HMF4" s="66"/>
      <c r="HMG4" s="66"/>
      <c r="HMH4" s="66"/>
      <c r="HMI4" s="66"/>
      <c r="HMJ4" s="66"/>
      <c r="HMK4" s="66"/>
      <c r="HML4" s="66"/>
      <c r="HMM4" s="66"/>
      <c r="HMN4" s="66"/>
      <c r="HMO4" s="66"/>
      <c r="HMP4" s="66"/>
      <c r="HMQ4" s="66"/>
      <c r="HMR4" s="66"/>
      <c r="HMS4" s="66"/>
      <c r="HMT4" s="66"/>
      <c r="HMU4" s="66"/>
      <c r="HMV4" s="66"/>
      <c r="HMW4" s="66"/>
      <c r="HMX4" s="66"/>
      <c r="HMY4" s="66"/>
      <c r="HMZ4" s="66"/>
      <c r="HNA4" s="66"/>
      <c r="HNB4" s="66"/>
      <c r="HNC4" s="66"/>
      <c r="HND4" s="66"/>
      <c r="HNE4" s="66"/>
      <c r="HNF4" s="66"/>
      <c r="HNG4" s="66"/>
      <c r="HNH4" s="66"/>
      <c r="HNI4" s="66"/>
      <c r="HNJ4" s="66"/>
      <c r="HNK4" s="66"/>
      <c r="HNL4" s="66"/>
      <c r="HNM4" s="66"/>
      <c r="HNN4" s="66"/>
      <c r="HNO4" s="66"/>
      <c r="HNP4" s="66"/>
      <c r="HNQ4" s="66"/>
      <c r="HNR4" s="66"/>
      <c r="HNS4" s="66"/>
      <c r="HNT4" s="66"/>
      <c r="HNU4" s="66"/>
      <c r="HNV4" s="66"/>
      <c r="HNW4" s="66"/>
      <c r="HNX4" s="66"/>
      <c r="HNY4" s="66"/>
      <c r="HNZ4" s="66"/>
      <c r="HOA4" s="66"/>
      <c r="HOB4" s="66"/>
      <c r="HOC4" s="66"/>
      <c r="HOD4" s="66"/>
      <c r="HOE4" s="66"/>
      <c r="HOF4" s="66"/>
      <c r="HOG4" s="66"/>
      <c r="HOH4" s="66"/>
      <c r="HOI4" s="66"/>
      <c r="HOJ4" s="66"/>
      <c r="HOK4" s="66"/>
      <c r="HOL4" s="66"/>
      <c r="HOM4" s="66"/>
      <c r="HON4" s="66"/>
      <c r="HOO4" s="66"/>
      <c r="HOP4" s="66"/>
      <c r="HOQ4" s="66"/>
      <c r="HOR4" s="66"/>
      <c r="HOS4" s="66"/>
      <c r="HOT4" s="66"/>
      <c r="HOU4" s="66"/>
      <c r="HOV4" s="66"/>
      <c r="HOW4" s="66"/>
      <c r="HOX4" s="66"/>
      <c r="HOY4" s="66"/>
      <c r="HOZ4" s="66"/>
      <c r="HPA4" s="66"/>
      <c r="HPB4" s="66"/>
      <c r="HPC4" s="66"/>
      <c r="HPD4" s="66"/>
      <c r="HPE4" s="66"/>
      <c r="HPF4" s="66"/>
      <c r="HPG4" s="66"/>
      <c r="HPH4" s="66"/>
      <c r="HPI4" s="66"/>
      <c r="HPJ4" s="66"/>
      <c r="HPK4" s="66"/>
      <c r="HPL4" s="66"/>
      <c r="HPM4" s="66"/>
      <c r="HPN4" s="66"/>
      <c r="HPO4" s="66"/>
      <c r="HPP4" s="66"/>
      <c r="HPQ4" s="66"/>
      <c r="HPR4" s="66"/>
      <c r="HPS4" s="66"/>
      <c r="HPT4" s="66"/>
      <c r="HPU4" s="66"/>
      <c r="HPV4" s="66"/>
      <c r="HPW4" s="66"/>
      <c r="HPX4" s="66"/>
      <c r="HPY4" s="66"/>
      <c r="HPZ4" s="66"/>
      <c r="HQA4" s="66"/>
      <c r="HQB4" s="66"/>
      <c r="HQC4" s="66"/>
      <c r="HQD4" s="66"/>
      <c r="HQE4" s="66"/>
      <c r="HQF4" s="66"/>
      <c r="HQG4" s="66"/>
      <c r="HQH4" s="66"/>
      <c r="HQI4" s="66"/>
      <c r="HQJ4" s="66"/>
      <c r="HQK4" s="66"/>
      <c r="HQL4" s="66"/>
      <c r="HQM4" s="66"/>
      <c r="HQN4" s="66"/>
      <c r="HQO4" s="66"/>
      <c r="HQP4" s="66"/>
      <c r="HQQ4" s="66"/>
      <c r="HQR4" s="66"/>
      <c r="HQS4" s="66"/>
      <c r="HQT4" s="66"/>
      <c r="HQU4" s="66"/>
      <c r="HQV4" s="66"/>
      <c r="HQW4" s="66"/>
      <c r="HQX4" s="66"/>
      <c r="HQY4" s="66"/>
      <c r="HQZ4" s="66"/>
      <c r="HRA4" s="66"/>
      <c r="HRB4" s="66"/>
      <c r="HRC4" s="66"/>
      <c r="HRD4" s="66"/>
      <c r="HRE4" s="66"/>
      <c r="HRF4" s="66"/>
      <c r="HRG4" s="66"/>
      <c r="HRH4" s="66"/>
      <c r="HRI4" s="66"/>
      <c r="HRJ4" s="66"/>
      <c r="HRK4" s="66"/>
      <c r="HRL4" s="66"/>
      <c r="HRM4" s="66"/>
      <c r="HRN4" s="66"/>
      <c r="HRO4" s="66"/>
      <c r="HRP4" s="66"/>
      <c r="HRQ4" s="66"/>
      <c r="HRR4" s="66"/>
      <c r="HRS4" s="66"/>
      <c r="HRT4" s="66"/>
      <c r="HRU4" s="66"/>
      <c r="HRV4" s="66"/>
      <c r="HRW4" s="66"/>
      <c r="HRX4" s="66"/>
      <c r="HRY4" s="66"/>
      <c r="HRZ4" s="66"/>
      <c r="HSA4" s="66"/>
      <c r="HSB4" s="66"/>
      <c r="HSC4" s="66"/>
      <c r="HSD4" s="66"/>
      <c r="HSE4" s="66"/>
      <c r="HSF4" s="66"/>
      <c r="HSG4" s="66"/>
      <c r="HSH4" s="66"/>
      <c r="HSI4" s="66"/>
      <c r="HSJ4" s="66"/>
      <c r="HSK4" s="66"/>
      <c r="HSL4" s="66"/>
      <c r="HSM4" s="66"/>
      <c r="HSN4" s="66"/>
      <c r="HSO4" s="66"/>
      <c r="HSP4" s="66"/>
      <c r="HSQ4" s="66"/>
      <c r="HSR4" s="66"/>
      <c r="HSS4" s="66"/>
      <c r="HST4" s="66"/>
      <c r="HSU4" s="66"/>
      <c r="HSV4" s="66"/>
      <c r="HSW4" s="66"/>
      <c r="HSX4" s="66"/>
      <c r="HSY4" s="66"/>
      <c r="HSZ4" s="66"/>
      <c r="HTA4" s="66"/>
      <c r="HTB4" s="66"/>
      <c r="HTC4" s="66"/>
      <c r="HTD4" s="66"/>
      <c r="HTE4" s="66"/>
      <c r="HTF4" s="66"/>
      <c r="HTG4" s="66"/>
      <c r="HTH4" s="66"/>
      <c r="HTI4" s="66"/>
      <c r="HTJ4" s="66"/>
      <c r="HTK4" s="66"/>
      <c r="HTL4" s="66"/>
      <c r="HTM4" s="66"/>
      <c r="HTN4" s="66"/>
      <c r="HTO4" s="66"/>
      <c r="HTP4" s="66"/>
      <c r="HTQ4" s="66"/>
      <c r="HTR4" s="66"/>
      <c r="HTS4" s="66"/>
      <c r="HTT4" s="66"/>
      <c r="HTU4" s="66"/>
      <c r="HTV4" s="66"/>
      <c r="HTW4" s="66"/>
      <c r="HTX4" s="66"/>
      <c r="HTY4" s="66"/>
      <c r="HTZ4" s="66"/>
      <c r="HUA4" s="66"/>
      <c r="HUB4" s="66"/>
      <c r="HUC4" s="66"/>
      <c r="HUD4" s="66"/>
      <c r="HUE4" s="66"/>
      <c r="HUF4" s="66"/>
      <c r="HUG4" s="66"/>
      <c r="HUH4" s="66"/>
      <c r="HUI4" s="66"/>
      <c r="HUJ4" s="66"/>
      <c r="HUK4" s="66"/>
      <c r="HUL4" s="66"/>
      <c r="HUM4" s="66"/>
      <c r="HUN4" s="66"/>
      <c r="HUO4" s="66"/>
      <c r="HUP4" s="66"/>
      <c r="HUQ4" s="66"/>
      <c r="HUR4" s="66"/>
      <c r="HUS4" s="66"/>
      <c r="HUT4" s="66"/>
      <c r="HUU4" s="66"/>
      <c r="HUV4" s="66"/>
      <c r="HUW4" s="66"/>
      <c r="HUX4" s="66"/>
      <c r="HUY4" s="66"/>
      <c r="HUZ4" s="66"/>
      <c r="HVA4" s="66"/>
      <c r="HVB4" s="66"/>
      <c r="HVC4" s="66"/>
      <c r="HVD4" s="66"/>
      <c r="HVE4" s="66"/>
      <c r="HVF4" s="66"/>
      <c r="HVG4" s="66"/>
      <c r="HVH4" s="66"/>
      <c r="HVI4" s="66"/>
      <c r="HVJ4" s="66"/>
      <c r="HVK4" s="66"/>
      <c r="HVL4" s="66"/>
      <c r="HVM4" s="66"/>
      <c r="HVN4" s="66"/>
      <c r="HVO4" s="66"/>
      <c r="HVP4" s="66"/>
      <c r="HVQ4" s="66"/>
      <c r="HVR4" s="66"/>
      <c r="HVS4" s="66"/>
      <c r="HVT4" s="66"/>
      <c r="HVU4" s="66"/>
      <c r="HVV4" s="66"/>
      <c r="HVW4" s="66"/>
      <c r="HVX4" s="66"/>
      <c r="HVY4" s="66"/>
      <c r="HVZ4" s="66"/>
      <c r="HWA4" s="66"/>
      <c r="HWB4" s="66"/>
      <c r="HWC4" s="66"/>
      <c r="HWD4" s="66"/>
      <c r="HWE4" s="66"/>
      <c r="HWF4" s="66"/>
      <c r="HWG4" s="66"/>
      <c r="HWH4" s="66"/>
      <c r="HWI4" s="66"/>
      <c r="HWJ4" s="66"/>
      <c r="HWK4" s="66"/>
      <c r="HWL4" s="66"/>
      <c r="HWM4" s="66"/>
      <c r="HWN4" s="66"/>
      <c r="HWO4" s="66"/>
      <c r="HWP4" s="66"/>
      <c r="HWQ4" s="66"/>
      <c r="HWR4" s="66"/>
      <c r="HWS4" s="66"/>
      <c r="HWT4" s="66"/>
      <c r="HWU4" s="66"/>
      <c r="HWV4" s="66"/>
      <c r="HWW4" s="66"/>
      <c r="HWX4" s="66"/>
      <c r="HWY4" s="66"/>
      <c r="HWZ4" s="66"/>
      <c r="HXA4" s="66"/>
      <c r="HXB4" s="66"/>
      <c r="HXC4" s="66"/>
      <c r="HXD4" s="66"/>
      <c r="HXE4" s="66"/>
      <c r="HXF4" s="66"/>
      <c r="HXG4" s="66"/>
      <c r="HXH4" s="66"/>
      <c r="HXI4" s="66"/>
      <c r="HXJ4" s="66"/>
      <c r="HXK4" s="66"/>
      <c r="HXL4" s="66"/>
      <c r="HXM4" s="66"/>
      <c r="HXN4" s="66"/>
      <c r="HXO4" s="66"/>
      <c r="HXP4" s="66"/>
      <c r="HXQ4" s="66"/>
      <c r="HXR4" s="66"/>
      <c r="HXS4" s="66"/>
      <c r="HXT4" s="66"/>
      <c r="HXU4" s="66"/>
      <c r="HXV4" s="66"/>
      <c r="HXW4" s="66"/>
      <c r="HXX4" s="66"/>
      <c r="HXY4" s="66"/>
      <c r="HXZ4" s="66"/>
      <c r="HYA4" s="66"/>
      <c r="HYB4" s="66"/>
      <c r="HYC4" s="66"/>
      <c r="HYD4" s="66"/>
      <c r="HYE4" s="66"/>
      <c r="HYF4" s="66"/>
      <c r="HYG4" s="66"/>
      <c r="HYH4" s="66"/>
      <c r="HYI4" s="66"/>
      <c r="HYJ4" s="66"/>
      <c r="HYK4" s="66"/>
      <c r="HYL4" s="66"/>
      <c r="HYM4" s="66"/>
      <c r="HYN4" s="66"/>
      <c r="HYO4" s="66"/>
      <c r="HYP4" s="66"/>
      <c r="HYQ4" s="66"/>
      <c r="HYR4" s="66"/>
      <c r="HYS4" s="66"/>
      <c r="HYT4" s="66"/>
      <c r="HYU4" s="66"/>
      <c r="HYV4" s="66"/>
      <c r="HYW4" s="66"/>
      <c r="HYX4" s="66"/>
      <c r="HYY4" s="66"/>
      <c r="HYZ4" s="66"/>
      <c r="HZA4" s="66"/>
      <c r="HZB4" s="66"/>
      <c r="HZC4" s="66"/>
      <c r="HZD4" s="66"/>
      <c r="HZE4" s="66"/>
      <c r="HZF4" s="66"/>
      <c r="HZG4" s="66"/>
      <c r="HZH4" s="66"/>
      <c r="HZI4" s="66"/>
      <c r="HZJ4" s="66"/>
      <c r="HZK4" s="66"/>
      <c r="HZL4" s="66"/>
      <c r="HZM4" s="66"/>
      <c r="HZN4" s="66"/>
      <c r="HZO4" s="66"/>
      <c r="HZP4" s="66"/>
      <c r="HZQ4" s="66"/>
      <c r="HZR4" s="66"/>
      <c r="HZS4" s="66"/>
      <c r="HZT4" s="66"/>
      <c r="HZU4" s="66"/>
      <c r="HZV4" s="66"/>
      <c r="HZW4" s="66"/>
      <c r="HZX4" s="66"/>
      <c r="HZY4" s="66"/>
      <c r="HZZ4" s="66"/>
      <c r="IAA4" s="66"/>
      <c r="IAB4" s="66"/>
      <c r="IAC4" s="66"/>
      <c r="IAD4" s="66"/>
      <c r="IAE4" s="66"/>
      <c r="IAF4" s="66"/>
      <c r="IAG4" s="66"/>
      <c r="IAH4" s="66"/>
      <c r="IAI4" s="66"/>
      <c r="IAJ4" s="66"/>
      <c r="IAK4" s="66"/>
      <c r="IAL4" s="66"/>
      <c r="IAM4" s="66"/>
      <c r="IAN4" s="66"/>
      <c r="IAO4" s="66"/>
      <c r="IAP4" s="66"/>
      <c r="IAQ4" s="66"/>
      <c r="IAR4" s="66"/>
      <c r="IAS4" s="66"/>
      <c r="IAT4" s="66"/>
      <c r="IAU4" s="66"/>
      <c r="IAV4" s="66"/>
      <c r="IAW4" s="66"/>
      <c r="IAX4" s="66"/>
      <c r="IAY4" s="66"/>
      <c r="IAZ4" s="66"/>
      <c r="IBA4" s="66"/>
      <c r="IBB4" s="66"/>
      <c r="IBC4" s="66"/>
      <c r="IBD4" s="66"/>
      <c r="IBE4" s="66"/>
      <c r="IBF4" s="66"/>
      <c r="IBG4" s="66"/>
      <c r="IBH4" s="66"/>
      <c r="IBI4" s="66"/>
      <c r="IBJ4" s="66"/>
      <c r="IBK4" s="66"/>
      <c r="IBL4" s="66"/>
      <c r="IBM4" s="66"/>
      <c r="IBN4" s="66"/>
      <c r="IBO4" s="66"/>
      <c r="IBP4" s="66"/>
      <c r="IBQ4" s="66"/>
      <c r="IBR4" s="66"/>
      <c r="IBS4" s="66"/>
      <c r="IBT4" s="66"/>
      <c r="IBU4" s="66"/>
      <c r="IBV4" s="66"/>
      <c r="IBW4" s="66"/>
      <c r="IBX4" s="66"/>
      <c r="IBY4" s="66"/>
      <c r="IBZ4" s="66"/>
      <c r="ICA4" s="66"/>
      <c r="ICB4" s="66"/>
      <c r="ICC4" s="66"/>
      <c r="ICD4" s="66"/>
      <c r="ICE4" s="66"/>
      <c r="ICF4" s="66"/>
      <c r="ICG4" s="66"/>
      <c r="ICH4" s="66"/>
      <c r="ICI4" s="66"/>
      <c r="ICJ4" s="66"/>
      <c r="ICK4" s="66"/>
      <c r="ICL4" s="66"/>
      <c r="ICM4" s="66"/>
      <c r="ICN4" s="66"/>
      <c r="ICO4" s="66"/>
      <c r="ICP4" s="66"/>
      <c r="ICQ4" s="66"/>
      <c r="ICR4" s="66"/>
      <c r="ICS4" s="66"/>
      <c r="ICT4" s="66"/>
      <c r="ICU4" s="66"/>
      <c r="ICV4" s="66"/>
      <c r="ICW4" s="66"/>
      <c r="ICX4" s="66"/>
      <c r="ICY4" s="66"/>
      <c r="ICZ4" s="66"/>
      <c r="IDA4" s="66"/>
      <c r="IDB4" s="66"/>
      <c r="IDC4" s="66"/>
      <c r="IDD4" s="66"/>
      <c r="IDE4" s="66"/>
      <c r="IDF4" s="66"/>
      <c r="IDG4" s="66"/>
      <c r="IDH4" s="66"/>
      <c r="IDI4" s="66"/>
      <c r="IDJ4" s="66"/>
      <c r="IDK4" s="66"/>
      <c r="IDL4" s="66"/>
      <c r="IDM4" s="66"/>
      <c r="IDN4" s="66"/>
      <c r="IDO4" s="66"/>
      <c r="IDP4" s="66"/>
      <c r="IDQ4" s="66"/>
      <c r="IDR4" s="66"/>
      <c r="IDS4" s="66"/>
      <c r="IDT4" s="66"/>
      <c r="IDU4" s="66"/>
      <c r="IDV4" s="66"/>
      <c r="IDW4" s="66"/>
      <c r="IDX4" s="66"/>
      <c r="IDY4" s="66"/>
      <c r="IDZ4" s="66"/>
      <c r="IEA4" s="66"/>
      <c r="IEB4" s="66"/>
      <c r="IEC4" s="66"/>
      <c r="IED4" s="66"/>
      <c r="IEE4" s="66"/>
      <c r="IEF4" s="66"/>
      <c r="IEG4" s="66"/>
      <c r="IEH4" s="66"/>
      <c r="IEI4" s="66"/>
      <c r="IEJ4" s="66"/>
      <c r="IEK4" s="66"/>
      <c r="IEL4" s="66"/>
      <c r="IEM4" s="66"/>
      <c r="IEN4" s="66"/>
      <c r="IEO4" s="66"/>
      <c r="IEP4" s="66"/>
      <c r="IEQ4" s="66"/>
      <c r="IER4" s="66"/>
      <c r="IES4" s="66"/>
      <c r="IET4" s="66"/>
      <c r="IEU4" s="66"/>
      <c r="IEV4" s="66"/>
      <c r="IEW4" s="66"/>
      <c r="IEX4" s="66"/>
      <c r="IEY4" s="66"/>
      <c r="IEZ4" s="66"/>
      <c r="IFA4" s="66"/>
      <c r="IFB4" s="66"/>
      <c r="IFC4" s="66"/>
      <c r="IFD4" s="66"/>
      <c r="IFE4" s="66"/>
      <c r="IFF4" s="66"/>
      <c r="IFG4" s="66"/>
      <c r="IFH4" s="66"/>
      <c r="IFI4" s="66"/>
      <c r="IFJ4" s="66"/>
      <c r="IFK4" s="66"/>
      <c r="IFL4" s="66"/>
      <c r="IFM4" s="66"/>
      <c r="IFN4" s="66"/>
      <c r="IFO4" s="66"/>
      <c r="IFP4" s="66"/>
      <c r="IFQ4" s="66"/>
      <c r="IFR4" s="66"/>
      <c r="IFS4" s="66"/>
      <c r="IFT4" s="66"/>
      <c r="IFU4" s="66"/>
      <c r="IFV4" s="66"/>
      <c r="IFW4" s="66"/>
      <c r="IFX4" s="66"/>
      <c r="IFY4" s="66"/>
      <c r="IFZ4" s="66"/>
      <c r="IGA4" s="66"/>
      <c r="IGB4" s="66"/>
      <c r="IGC4" s="66"/>
      <c r="IGD4" s="66"/>
      <c r="IGE4" s="66"/>
      <c r="IGF4" s="66"/>
      <c r="IGG4" s="66"/>
      <c r="IGH4" s="66"/>
      <c r="IGI4" s="66"/>
      <c r="IGJ4" s="66"/>
      <c r="IGK4" s="66"/>
      <c r="IGL4" s="66"/>
      <c r="IGM4" s="66"/>
      <c r="IGN4" s="66"/>
      <c r="IGO4" s="66"/>
      <c r="IGP4" s="66"/>
      <c r="IGQ4" s="66"/>
      <c r="IGR4" s="66"/>
      <c r="IGS4" s="66"/>
      <c r="IGT4" s="66"/>
      <c r="IGU4" s="66"/>
      <c r="IGV4" s="66"/>
      <c r="IGW4" s="66"/>
      <c r="IGX4" s="66"/>
      <c r="IGY4" s="66"/>
      <c r="IGZ4" s="66"/>
      <c r="IHA4" s="66"/>
      <c r="IHB4" s="66"/>
      <c r="IHC4" s="66"/>
      <c r="IHD4" s="66"/>
      <c r="IHE4" s="66"/>
      <c r="IHF4" s="66"/>
      <c r="IHG4" s="66"/>
      <c r="IHH4" s="66"/>
      <c r="IHI4" s="66"/>
      <c r="IHJ4" s="66"/>
      <c r="IHK4" s="66"/>
      <c r="IHL4" s="66"/>
      <c r="IHM4" s="66"/>
      <c r="IHN4" s="66"/>
      <c r="IHO4" s="66"/>
      <c r="IHP4" s="66"/>
      <c r="IHQ4" s="66"/>
      <c r="IHR4" s="66"/>
      <c r="IHS4" s="66"/>
      <c r="IHT4" s="66"/>
      <c r="IHU4" s="66"/>
      <c r="IHV4" s="66"/>
      <c r="IHW4" s="66"/>
      <c r="IHX4" s="66"/>
      <c r="IHY4" s="66"/>
      <c r="IHZ4" s="66"/>
      <c r="IIA4" s="66"/>
      <c r="IIB4" s="66"/>
      <c r="IIC4" s="66"/>
      <c r="IID4" s="66"/>
      <c r="IIE4" s="66"/>
      <c r="IIF4" s="66"/>
      <c r="IIG4" s="66"/>
      <c r="IIH4" s="66"/>
      <c r="III4" s="66"/>
      <c r="IIJ4" s="66"/>
      <c r="IIK4" s="66"/>
      <c r="IIL4" s="66"/>
      <c r="IIM4" s="66"/>
      <c r="IIN4" s="66"/>
      <c r="IIO4" s="66"/>
      <c r="IIP4" s="66"/>
      <c r="IIQ4" s="66"/>
      <c r="IIR4" s="66"/>
      <c r="IIS4" s="66"/>
      <c r="IIT4" s="66"/>
      <c r="IIU4" s="66"/>
      <c r="IIV4" s="66"/>
      <c r="IIW4" s="66"/>
      <c r="IIX4" s="66"/>
      <c r="IIY4" s="66"/>
      <c r="IIZ4" s="66"/>
      <c r="IJA4" s="66"/>
      <c r="IJB4" s="66"/>
      <c r="IJC4" s="66"/>
      <c r="IJD4" s="66"/>
      <c r="IJE4" s="66"/>
      <c r="IJF4" s="66"/>
      <c r="IJG4" s="66"/>
      <c r="IJH4" s="66"/>
      <c r="IJI4" s="66"/>
      <c r="IJJ4" s="66"/>
      <c r="IJK4" s="66"/>
      <c r="IJL4" s="66"/>
      <c r="IJM4" s="66"/>
      <c r="IJN4" s="66"/>
      <c r="IJO4" s="66"/>
      <c r="IJP4" s="66"/>
      <c r="IJQ4" s="66"/>
      <c r="IJR4" s="66"/>
      <c r="IJS4" s="66"/>
      <c r="IJT4" s="66"/>
      <c r="IJU4" s="66"/>
      <c r="IJV4" s="66"/>
      <c r="IJW4" s="66"/>
      <c r="IJX4" s="66"/>
      <c r="IJY4" s="66"/>
      <c r="IJZ4" s="66"/>
      <c r="IKA4" s="66"/>
      <c r="IKB4" s="66"/>
      <c r="IKC4" s="66"/>
      <c r="IKD4" s="66"/>
      <c r="IKE4" s="66"/>
      <c r="IKF4" s="66"/>
      <c r="IKG4" s="66"/>
      <c r="IKH4" s="66"/>
      <c r="IKI4" s="66"/>
      <c r="IKJ4" s="66"/>
      <c r="IKK4" s="66"/>
      <c r="IKL4" s="66"/>
      <c r="IKM4" s="66"/>
      <c r="IKN4" s="66"/>
      <c r="IKO4" s="66"/>
      <c r="IKP4" s="66"/>
      <c r="IKQ4" s="66"/>
      <c r="IKR4" s="66"/>
      <c r="IKS4" s="66"/>
      <c r="IKT4" s="66"/>
      <c r="IKU4" s="66"/>
      <c r="IKV4" s="66"/>
      <c r="IKW4" s="66"/>
      <c r="IKX4" s="66"/>
      <c r="IKY4" s="66"/>
      <c r="IKZ4" s="66"/>
      <c r="ILA4" s="66"/>
      <c r="ILB4" s="66"/>
      <c r="ILC4" s="66"/>
      <c r="ILD4" s="66"/>
      <c r="ILE4" s="66"/>
      <c r="ILF4" s="66"/>
      <c r="ILG4" s="66"/>
      <c r="ILH4" s="66"/>
      <c r="ILI4" s="66"/>
      <c r="ILJ4" s="66"/>
      <c r="ILK4" s="66"/>
      <c r="ILL4" s="66"/>
      <c r="ILM4" s="66"/>
      <c r="ILN4" s="66"/>
      <c r="ILO4" s="66"/>
      <c r="ILP4" s="66"/>
      <c r="ILQ4" s="66"/>
      <c r="ILR4" s="66"/>
      <c r="ILS4" s="66"/>
      <c r="ILT4" s="66"/>
      <c r="ILU4" s="66"/>
      <c r="ILV4" s="66"/>
      <c r="ILW4" s="66"/>
      <c r="ILX4" s="66"/>
      <c r="ILY4" s="66"/>
      <c r="ILZ4" s="66"/>
      <c r="IMA4" s="66"/>
      <c r="IMB4" s="66"/>
      <c r="IMC4" s="66"/>
      <c r="IMD4" s="66"/>
      <c r="IME4" s="66"/>
      <c r="IMF4" s="66"/>
      <c r="IMG4" s="66"/>
      <c r="IMH4" s="66"/>
      <c r="IMI4" s="66"/>
      <c r="IMJ4" s="66"/>
      <c r="IMK4" s="66"/>
      <c r="IML4" s="66"/>
      <c r="IMM4" s="66"/>
      <c r="IMN4" s="66"/>
      <c r="IMO4" s="66"/>
      <c r="IMP4" s="66"/>
      <c r="IMQ4" s="66"/>
      <c r="IMR4" s="66"/>
      <c r="IMS4" s="66"/>
      <c r="IMT4" s="66"/>
      <c r="IMU4" s="66"/>
      <c r="IMV4" s="66"/>
      <c r="IMW4" s="66"/>
      <c r="IMX4" s="66"/>
      <c r="IMY4" s="66"/>
      <c r="IMZ4" s="66"/>
      <c r="INA4" s="66"/>
      <c r="INB4" s="66"/>
      <c r="INC4" s="66"/>
      <c r="IND4" s="66"/>
      <c r="INE4" s="66"/>
      <c r="INF4" s="66"/>
      <c r="ING4" s="66"/>
      <c r="INH4" s="66"/>
      <c r="INI4" s="66"/>
      <c r="INJ4" s="66"/>
      <c r="INK4" s="66"/>
      <c r="INL4" s="66"/>
      <c r="INM4" s="66"/>
      <c r="INN4" s="66"/>
      <c r="INO4" s="66"/>
      <c r="INP4" s="66"/>
      <c r="INQ4" s="66"/>
      <c r="INR4" s="66"/>
      <c r="INS4" s="66"/>
      <c r="INT4" s="66"/>
      <c r="INU4" s="66"/>
      <c r="INV4" s="66"/>
      <c r="INW4" s="66"/>
      <c r="INX4" s="66"/>
      <c r="INY4" s="66"/>
      <c r="INZ4" s="66"/>
      <c r="IOA4" s="66"/>
      <c r="IOB4" s="66"/>
      <c r="IOC4" s="66"/>
      <c r="IOD4" s="66"/>
      <c r="IOE4" s="66"/>
      <c r="IOF4" s="66"/>
      <c r="IOG4" s="66"/>
      <c r="IOH4" s="66"/>
      <c r="IOI4" s="66"/>
      <c r="IOJ4" s="66"/>
      <c r="IOK4" s="66"/>
      <c r="IOL4" s="66"/>
      <c r="IOM4" s="66"/>
      <c r="ION4" s="66"/>
      <c r="IOO4" s="66"/>
      <c r="IOP4" s="66"/>
      <c r="IOQ4" s="66"/>
      <c r="IOR4" s="66"/>
      <c r="IOS4" s="66"/>
      <c r="IOT4" s="66"/>
      <c r="IOU4" s="66"/>
      <c r="IOV4" s="66"/>
      <c r="IOW4" s="66"/>
      <c r="IOX4" s="66"/>
      <c r="IOY4" s="66"/>
      <c r="IOZ4" s="66"/>
      <c r="IPA4" s="66"/>
      <c r="IPB4" s="66"/>
      <c r="IPC4" s="66"/>
      <c r="IPD4" s="66"/>
      <c r="IPE4" s="66"/>
      <c r="IPF4" s="66"/>
      <c r="IPG4" s="66"/>
      <c r="IPH4" s="66"/>
      <c r="IPI4" s="66"/>
      <c r="IPJ4" s="66"/>
      <c r="IPK4" s="66"/>
      <c r="IPL4" s="66"/>
      <c r="IPM4" s="66"/>
      <c r="IPN4" s="66"/>
      <c r="IPO4" s="66"/>
      <c r="IPP4" s="66"/>
      <c r="IPQ4" s="66"/>
      <c r="IPR4" s="66"/>
      <c r="IPS4" s="66"/>
      <c r="IPT4" s="66"/>
      <c r="IPU4" s="66"/>
      <c r="IPV4" s="66"/>
      <c r="IPW4" s="66"/>
      <c r="IPX4" s="66"/>
      <c r="IPY4" s="66"/>
      <c r="IPZ4" s="66"/>
      <c r="IQA4" s="66"/>
      <c r="IQB4" s="66"/>
      <c r="IQC4" s="66"/>
      <c r="IQD4" s="66"/>
      <c r="IQE4" s="66"/>
      <c r="IQF4" s="66"/>
      <c r="IQG4" s="66"/>
      <c r="IQH4" s="66"/>
      <c r="IQI4" s="66"/>
      <c r="IQJ4" s="66"/>
      <c r="IQK4" s="66"/>
      <c r="IQL4" s="66"/>
      <c r="IQM4" s="66"/>
      <c r="IQN4" s="66"/>
      <c r="IQO4" s="66"/>
      <c r="IQP4" s="66"/>
      <c r="IQQ4" s="66"/>
      <c r="IQR4" s="66"/>
      <c r="IQS4" s="66"/>
      <c r="IQT4" s="66"/>
      <c r="IQU4" s="66"/>
      <c r="IQV4" s="66"/>
      <c r="IQW4" s="66"/>
      <c r="IQX4" s="66"/>
      <c r="IQY4" s="66"/>
      <c r="IQZ4" s="66"/>
      <c r="IRA4" s="66"/>
      <c r="IRB4" s="66"/>
      <c r="IRC4" s="66"/>
      <c r="IRD4" s="66"/>
      <c r="IRE4" s="66"/>
      <c r="IRF4" s="66"/>
      <c r="IRG4" s="66"/>
      <c r="IRH4" s="66"/>
      <c r="IRI4" s="66"/>
      <c r="IRJ4" s="66"/>
      <c r="IRK4" s="66"/>
      <c r="IRL4" s="66"/>
      <c r="IRM4" s="66"/>
      <c r="IRN4" s="66"/>
      <c r="IRO4" s="66"/>
      <c r="IRP4" s="66"/>
      <c r="IRQ4" s="66"/>
      <c r="IRR4" s="66"/>
      <c r="IRS4" s="66"/>
      <c r="IRT4" s="66"/>
      <c r="IRU4" s="66"/>
      <c r="IRV4" s="66"/>
      <c r="IRW4" s="66"/>
      <c r="IRX4" s="66"/>
      <c r="IRY4" s="66"/>
      <c r="IRZ4" s="66"/>
      <c r="ISA4" s="66"/>
      <c r="ISB4" s="66"/>
      <c r="ISC4" s="66"/>
      <c r="ISD4" s="66"/>
      <c r="ISE4" s="66"/>
      <c r="ISF4" s="66"/>
      <c r="ISG4" s="66"/>
      <c r="ISH4" s="66"/>
      <c r="ISI4" s="66"/>
      <c r="ISJ4" s="66"/>
      <c r="ISK4" s="66"/>
      <c r="ISL4" s="66"/>
      <c r="ISM4" s="66"/>
      <c r="ISN4" s="66"/>
      <c r="ISO4" s="66"/>
      <c r="ISP4" s="66"/>
      <c r="ISQ4" s="66"/>
      <c r="ISR4" s="66"/>
      <c r="ISS4" s="66"/>
      <c r="IST4" s="66"/>
      <c r="ISU4" s="66"/>
      <c r="ISV4" s="66"/>
      <c r="ISW4" s="66"/>
      <c r="ISX4" s="66"/>
      <c r="ISY4" s="66"/>
      <c r="ISZ4" s="66"/>
      <c r="ITA4" s="66"/>
      <c r="ITB4" s="66"/>
      <c r="ITC4" s="66"/>
      <c r="ITD4" s="66"/>
      <c r="ITE4" s="66"/>
      <c r="ITF4" s="66"/>
      <c r="ITG4" s="66"/>
      <c r="ITH4" s="66"/>
      <c r="ITI4" s="66"/>
      <c r="ITJ4" s="66"/>
      <c r="ITK4" s="66"/>
      <c r="ITL4" s="66"/>
      <c r="ITM4" s="66"/>
      <c r="ITN4" s="66"/>
      <c r="ITO4" s="66"/>
      <c r="ITP4" s="66"/>
      <c r="ITQ4" s="66"/>
      <c r="ITR4" s="66"/>
      <c r="ITS4" s="66"/>
      <c r="ITT4" s="66"/>
      <c r="ITU4" s="66"/>
      <c r="ITV4" s="66"/>
      <c r="ITW4" s="66"/>
      <c r="ITX4" s="66"/>
      <c r="ITY4" s="66"/>
      <c r="ITZ4" s="66"/>
      <c r="IUA4" s="66"/>
      <c r="IUB4" s="66"/>
      <c r="IUC4" s="66"/>
      <c r="IUD4" s="66"/>
      <c r="IUE4" s="66"/>
      <c r="IUF4" s="66"/>
      <c r="IUG4" s="66"/>
      <c r="IUH4" s="66"/>
      <c r="IUI4" s="66"/>
      <c r="IUJ4" s="66"/>
      <c r="IUK4" s="66"/>
      <c r="IUL4" s="66"/>
      <c r="IUM4" s="66"/>
      <c r="IUN4" s="66"/>
      <c r="IUO4" s="66"/>
      <c r="IUP4" s="66"/>
      <c r="IUQ4" s="66"/>
      <c r="IUR4" s="66"/>
      <c r="IUS4" s="66"/>
      <c r="IUT4" s="66"/>
      <c r="IUU4" s="66"/>
      <c r="IUV4" s="66"/>
      <c r="IUW4" s="66"/>
      <c r="IUX4" s="66"/>
      <c r="IUY4" s="66"/>
      <c r="IUZ4" s="66"/>
      <c r="IVA4" s="66"/>
      <c r="IVB4" s="66"/>
      <c r="IVC4" s="66"/>
      <c r="IVD4" s="66"/>
      <c r="IVE4" s="66"/>
      <c r="IVF4" s="66"/>
      <c r="IVG4" s="66"/>
      <c r="IVH4" s="66"/>
      <c r="IVI4" s="66"/>
      <c r="IVJ4" s="66"/>
      <c r="IVK4" s="66"/>
      <c r="IVL4" s="66"/>
      <c r="IVM4" s="66"/>
      <c r="IVN4" s="66"/>
      <c r="IVO4" s="66"/>
      <c r="IVP4" s="66"/>
      <c r="IVQ4" s="66"/>
      <c r="IVR4" s="66"/>
      <c r="IVS4" s="66"/>
      <c r="IVT4" s="66"/>
      <c r="IVU4" s="66"/>
      <c r="IVV4" s="66"/>
      <c r="IVW4" s="66"/>
      <c r="IVX4" s="66"/>
      <c r="IVY4" s="66"/>
      <c r="IVZ4" s="66"/>
      <c r="IWA4" s="66"/>
      <c r="IWB4" s="66"/>
      <c r="IWC4" s="66"/>
      <c r="IWD4" s="66"/>
      <c r="IWE4" s="66"/>
      <c r="IWF4" s="66"/>
      <c r="IWG4" s="66"/>
      <c r="IWH4" s="66"/>
      <c r="IWI4" s="66"/>
      <c r="IWJ4" s="66"/>
      <c r="IWK4" s="66"/>
      <c r="IWL4" s="66"/>
      <c r="IWM4" s="66"/>
      <c r="IWN4" s="66"/>
      <c r="IWO4" s="66"/>
      <c r="IWP4" s="66"/>
      <c r="IWQ4" s="66"/>
      <c r="IWR4" s="66"/>
      <c r="IWS4" s="66"/>
      <c r="IWT4" s="66"/>
      <c r="IWU4" s="66"/>
      <c r="IWV4" s="66"/>
      <c r="IWW4" s="66"/>
      <c r="IWX4" s="66"/>
      <c r="IWY4" s="66"/>
      <c r="IWZ4" s="66"/>
      <c r="IXA4" s="66"/>
      <c r="IXB4" s="66"/>
      <c r="IXC4" s="66"/>
      <c r="IXD4" s="66"/>
      <c r="IXE4" s="66"/>
      <c r="IXF4" s="66"/>
      <c r="IXG4" s="66"/>
      <c r="IXH4" s="66"/>
      <c r="IXI4" s="66"/>
      <c r="IXJ4" s="66"/>
      <c r="IXK4" s="66"/>
      <c r="IXL4" s="66"/>
      <c r="IXM4" s="66"/>
      <c r="IXN4" s="66"/>
      <c r="IXO4" s="66"/>
      <c r="IXP4" s="66"/>
      <c r="IXQ4" s="66"/>
      <c r="IXR4" s="66"/>
      <c r="IXS4" s="66"/>
      <c r="IXT4" s="66"/>
      <c r="IXU4" s="66"/>
      <c r="IXV4" s="66"/>
      <c r="IXW4" s="66"/>
      <c r="IXX4" s="66"/>
      <c r="IXY4" s="66"/>
      <c r="IXZ4" s="66"/>
      <c r="IYA4" s="66"/>
      <c r="IYB4" s="66"/>
      <c r="IYC4" s="66"/>
      <c r="IYD4" s="66"/>
      <c r="IYE4" s="66"/>
      <c r="IYF4" s="66"/>
      <c r="IYG4" s="66"/>
      <c r="IYH4" s="66"/>
      <c r="IYI4" s="66"/>
      <c r="IYJ4" s="66"/>
      <c r="IYK4" s="66"/>
      <c r="IYL4" s="66"/>
      <c r="IYM4" s="66"/>
      <c r="IYN4" s="66"/>
      <c r="IYO4" s="66"/>
      <c r="IYP4" s="66"/>
      <c r="IYQ4" s="66"/>
      <c r="IYR4" s="66"/>
      <c r="IYS4" s="66"/>
      <c r="IYT4" s="66"/>
      <c r="IYU4" s="66"/>
      <c r="IYV4" s="66"/>
      <c r="IYW4" s="66"/>
      <c r="IYX4" s="66"/>
      <c r="IYY4" s="66"/>
      <c r="IYZ4" s="66"/>
      <c r="IZA4" s="66"/>
      <c r="IZB4" s="66"/>
      <c r="IZC4" s="66"/>
      <c r="IZD4" s="66"/>
      <c r="IZE4" s="66"/>
      <c r="IZF4" s="66"/>
      <c r="IZG4" s="66"/>
      <c r="IZH4" s="66"/>
      <c r="IZI4" s="66"/>
      <c r="IZJ4" s="66"/>
      <c r="IZK4" s="66"/>
      <c r="IZL4" s="66"/>
      <c r="IZM4" s="66"/>
      <c r="IZN4" s="66"/>
      <c r="IZO4" s="66"/>
      <c r="IZP4" s="66"/>
      <c r="IZQ4" s="66"/>
      <c r="IZR4" s="66"/>
      <c r="IZS4" s="66"/>
      <c r="IZT4" s="66"/>
      <c r="IZU4" s="66"/>
      <c r="IZV4" s="66"/>
      <c r="IZW4" s="66"/>
      <c r="IZX4" s="66"/>
      <c r="IZY4" s="66"/>
      <c r="IZZ4" s="66"/>
      <c r="JAA4" s="66"/>
      <c r="JAB4" s="66"/>
      <c r="JAC4" s="66"/>
      <c r="JAD4" s="66"/>
      <c r="JAE4" s="66"/>
      <c r="JAF4" s="66"/>
      <c r="JAG4" s="66"/>
      <c r="JAH4" s="66"/>
      <c r="JAI4" s="66"/>
      <c r="JAJ4" s="66"/>
      <c r="JAK4" s="66"/>
      <c r="JAL4" s="66"/>
      <c r="JAM4" s="66"/>
      <c r="JAN4" s="66"/>
      <c r="JAO4" s="66"/>
      <c r="JAP4" s="66"/>
      <c r="JAQ4" s="66"/>
      <c r="JAR4" s="66"/>
      <c r="JAS4" s="66"/>
      <c r="JAT4" s="66"/>
      <c r="JAU4" s="66"/>
      <c r="JAV4" s="66"/>
      <c r="JAW4" s="66"/>
      <c r="JAX4" s="66"/>
      <c r="JAY4" s="66"/>
      <c r="JAZ4" s="66"/>
      <c r="JBA4" s="66"/>
      <c r="JBB4" s="66"/>
      <c r="JBC4" s="66"/>
      <c r="JBD4" s="66"/>
      <c r="JBE4" s="66"/>
      <c r="JBF4" s="66"/>
      <c r="JBG4" s="66"/>
      <c r="JBH4" s="66"/>
      <c r="JBI4" s="66"/>
      <c r="JBJ4" s="66"/>
      <c r="JBK4" s="66"/>
      <c r="JBL4" s="66"/>
      <c r="JBM4" s="66"/>
      <c r="JBN4" s="66"/>
      <c r="JBO4" s="66"/>
      <c r="JBP4" s="66"/>
      <c r="JBQ4" s="66"/>
      <c r="JBR4" s="66"/>
      <c r="JBS4" s="66"/>
      <c r="JBT4" s="66"/>
      <c r="JBU4" s="66"/>
      <c r="JBV4" s="66"/>
      <c r="JBW4" s="66"/>
      <c r="JBX4" s="66"/>
      <c r="JBY4" s="66"/>
      <c r="JBZ4" s="66"/>
      <c r="JCA4" s="66"/>
      <c r="JCB4" s="66"/>
      <c r="JCC4" s="66"/>
      <c r="JCD4" s="66"/>
      <c r="JCE4" s="66"/>
      <c r="JCF4" s="66"/>
      <c r="JCG4" s="66"/>
      <c r="JCH4" s="66"/>
      <c r="JCI4" s="66"/>
      <c r="JCJ4" s="66"/>
      <c r="JCK4" s="66"/>
      <c r="JCL4" s="66"/>
      <c r="JCM4" s="66"/>
      <c r="JCN4" s="66"/>
      <c r="JCO4" s="66"/>
      <c r="JCP4" s="66"/>
      <c r="JCQ4" s="66"/>
      <c r="JCR4" s="66"/>
      <c r="JCS4" s="66"/>
      <c r="JCT4" s="66"/>
      <c r="JCU4" s="66"/>
      <c r="JCV4" s="66"/>
      <c r="JCW4" s="66"/>
      <c r="JCX4" s="66"/>
      <c r="JCY4" s="66"/>
      <c r="JCZ4" s="66"/>
      <c r="JDA4" s="66"/>
      <c r="JDB4" s="66"/>
      <c r="JDC4" s="66"/>
      <c r="JDD4" s="66"/>
      <c r="JDE4" s="66"/>
      <c r="JDF4" s="66"/>
      <c r="JDG4" s="66"/>
      <c r="JDH4" s="66"/>
      <c r="JDI4" s="66"/>
      <c r="JDJ4" s="66"/>
      <c r="JDK4" s="66"/>
      <c r="JDL4" s="66"/>
      <c r="JDM4" s="66"/>
      <c r="JDN4" s="66"/>
      <c r="JDO4" s="66"/>
      <c r="JDP4" s="66"/>
      <c r="JDQ4" s="66"/>
      <c r="JDR4" s="66"/>
      <c r="JDS4" s="66"/>
      <c r="JDT4" s="66"/>
      <c r="JDU4" s="66"/>
      <c r="JDV4" s="66"/>
      <c r="JDW4" s="66"/>
      <c r="JDX4" s="66"/>
      <c r="JDY4" s="66"/>
      <c r="JDZ4" s="66"/>
      <c r="JEA4" s="66"/>
      <c r="JEB4" s="66"/>
      <c r="JEC4" s="66"/>
      <c r="JED4" s="66"/>
      <c r="JEE4" s="66"/>
      <c r="JEF4" s="66"/>
      <c r="JEG4" s="66"/>
      <c r="JEH4" s="66"/>
      <c r="JEI4" s="66"/>
      <c r="JEJ4" s="66"/>
      <c r="JEK4" s="66"/>
      <c r="JEL4" s="66"/>
      <c r="JEM4" s="66"/>
      <c r="JEN4" s="66"/>
      <c r="JEO4" s="66"/>
      <c r="JEP4" s="66"/>
      <c r="JEQ4" s="66"/>
      <c r="JER4" s="66"/>
      <c r="JES4" s="66"/>
      <c r="JET4" s="66"/>
      <c r="JEU4" s="66"/>
      <c r="JEV4" s="66"/>
      <c r="JEW4" s="66"/>
      <c r="JEX4" s="66"/>
      <c r="JEY4" s="66"/>
      <c r="JEZ4" s="66"/>
      <c r="JFA4" s="66"/>
      <c r="JFB4" s="66"/>
      <c r="JFC4" s="66"/>
      <c r="JFD4" s="66"/>
      <c r="JFE4" s="66"/>
      <c r="JFF4" s="66"/>
      <c r="JFG4" s="66"/>
      <c r="JFH4" s="66"/>
      <c r="JFI4" s="66"/>
      <c r="JFJ4" s="66"/>
      <c r="JFK4" s="66"/>
      <c r="JFL4" s="66"/>
      <c r="JFM4" s="66"/>
      <c r="JFN4" s="66"/>
      <c r="JFO4" s="66"/>
      <c r="JFP4" s="66"/>
      <c r="JFQ4" s="66"/>
      <c r="JFR4" s="66"/>
      <c r="JFS4" s="66"/>
      <c r="JFT4" s="66"/>
      <c r="JFU4" s="66"/>
      <c r="JFV4" s="66"/>
      <c r="JFW4" s="66"/>
      <c r="JFX4" s="66"/>
      <c r="JFY4" s="66"/>
      <c r="JFZ4" s="66"/>
      <c r="JGA4" s="66"/>
      <c r="JGB4" s="66"/>
      <c r="JGC4" s="66"/>
      <c r="JGD4" s="66"/>
      <c r="JGE4" s="66"/>
      <c r="JGF4" s="66"/>
      <c r="JGG4" s="66"/>
      <c r="JGH4" s="66"/>
      <c r="JGI4" s="66"/>
      <c r="JGJ4" s="66"/>
      <c r="JGK4" s="66"/>
      <c r="JGL4" s="66"/>
      <c r="JGM4" s="66"/>
      <c r="JGN4" s="66"/>
      <c r="JGO4" s="66"/>
      <c r="JGP4" s="66"/>
      <c r="JGQ4" s="66"/>
      <c r="JGR4" s="66"/>
      <c r="JGS4" s="66"/>
      <c r="JGT4" s="66"/>
      <c r="JGU4" s="66"/>
      <c r="JGV4" s="66"/>
      <c r="JGW4" s="66"/>
      <c r="JGX4" s="66"/>
      <c r="JGY4" s="66"/>
      <c r="JGZ4" s="66"/>
      <c r="JHA4" s="66"/>
      <c r="JHB4" s="66"/>
      <c r="JHC4" s="66"/>
      <c r="JHD4" s="66"/>
      <c r="JHE4" s="66"/>
      <c r="JHF4" s="66"/>
      <c r="JHG4" s="66"/>
      <c r="JHH4" s="66"/>
      <c r="JHI4" s="66"/>
      <c r="JHJ4" s="66"/>
      <c r="JHK4" s="66"/>
      <c r="JHL4" s="66"/>
      <c r="JHM4" s="66"/>
      <c r="JHN4" s="66"/>
      <c r="JHO4" s="66"/>
      <c r="JHP4" s="66"/>
      <c r="JHQ4" s="66"/>
      <c r="JHR4" s="66"/>
      <c r="JHS4" s="66"/>
      <c r="JHT4" s="66"/>
      <c r="JHU4" s="66"/>
      <c r="JHV4" s="66"/>
      <c r="JHW4" s="66"/>
      <c r="JHX4" s="66"/>
      <c r="JHY4" s="66"/>
      <c r="JHZ4" s="66"/>
      <c r="JIA4" s="66"/>
      <c r="JIB4" s="66"/>
      <c r="JIC4" s="66"/>
      <c r="JID4" s="66"/>
      <c r="JIE4" s="66"/>
      <c r="JIF4" s="66"/>
      <c r="JIG4" s="66"/>
      <c r="JIH4" s="66"/>
      <c r="JII4" s="66"/>
      <c r="JIJ4" s="66"/>
      <c r="JIK4" s="66"/>
      <c r="JIL4" s="66"/>
      <c r="JIM4" s="66"/>
      <c r="JIN4" s="66"/>
      <c r="JIO4" s="66"/>
      <c r="JIP4" s="66"/>
      <c r="JIQ4" s="66"/>
      <c r="JIR4" s="66"/>
      <c r="JIS4" s="66"/>
      <c r="JIT4" s="66"/>
      <c r="JIU4" s="66"/>
      <c r="JIV4" s="66"/>
      <c r="JIW4" s="66"/>
      <c r="JIX4" s="66"/>
      <c r="JIY4" s="66"/>
      <c r="JIZ4" s="66"/>
      <c r="JJA4" s="66"/>
      <c r="JJB4" s="66"/>
      <c r="JJC4" s="66"/>
      <c r="JJD4" s="66"/>
      <c r="JJE4" s="66"/>
      <c r="JJF4" s="66"/>
      <c r="JJG4" s="66"/>
      <c r="JJH4" s="66"/>
      <c r="JJI4" s="66"/>
      <c r="JJJ4" s="66"/>
      <c r="JJK4" s="66"/>
      <c r="JJL4" s="66"/>
      <c r="JJM4" s="66"/>
      <c r="JJN4" s="66"/>
      <c r="JJO4" s="66"/>
      <c r="JJP4" s="66"/>
      <c r="JJQ4" s="66"/>
      <c r="JJR4" s="66"/>
      <c r="JJS4" s="66"/>
      <c r="JJT4" s="66"/>
      <c r="JJU4" s="66"/>
      <c r="JJV4" s="66"/>
      <c r="JJW4" s="66"/>
      <c r="JJX4" s="66"/>
      <c r="JJY4" s="66"/>
      <c r="JJZ4" s="66"/>
      <c r="JKA4" s="66"/>
      <c r="JKB4" s="66"/>
      <c r="JKC4" s="66"/>
      <c r="JKD4" s="66"/>
      <c r="JKE4" s="66"/>
      <c r="JKF4" s="66"/>
      <c r="JKG4" s="66"/>
      <c r="JKH4" s="66"/>
      <c r="JKI4" s="66"/>
      <c r="JKJ4" s="66"/>
      <c r="JKK4" s="66"/>
      <c r="JKL4" s="66"/>
      <c r="JKM4" s="66"/>
      <c r="JKN4" s="66"/>
      <c r="JKO4" s="66"/>
      <c r="JKP4" s="66"/>
      <c r="JKQ4" s="66"/>
      <c r="JKR4" s="66"/>
      <c r="JKS4" s="66"/>
      <c r="JKT4" s="66"/>
      <c r="JKU4" s="66"/>
      <c r="JKV4" s="66"/>
      <c r="JKW4" s="66"/>
      <c r="JKX4" s="66"/>
      <c r="JKY4" s="66"/>
      <c r="JKZ4" s="66"/>
      <c r="JLA4" s="66"/>
      <c r="JLB4" s="66"/>
      <c r="JLC4" s="66"/>
      <c r="JLD4" s="66"/>
      <c r="JLE4" s="66"/>
      <c r="JLF4" s="66"/>
      <c r="JLG4" s="66"/>
      <c r="JLH4" s="66"/>
      <c r="JLI4" s="66"/>
      <c r="JLJ4" s="66"/>
      <c r="JLK4" s="66"/>
      <c r="JLL4" s="66"/>
      <c r="JLM4" s="66"/>
      <c r="JLN4" s="66"/>
      <c r="JLO4" s="66"/>
      <c r="JLP4" s="66"/>
      <c r="JLQ4" s="66"/>
      <c r="JLR4" s="66"/>
      <c r="JLS4" s="66"/>
      <c r="JLT4" s="66"/>
      <c r="JLU4" s="66"/>
      <c r="JLV4" s="66"/>
      <c r="JLW4" s="66"/>
      <c r="JLX4" s="66"/>
      <c r="JLY4" s="66"/>
      <c r="JLZ4" s="66"/>
      <c r="JMA4" s="66"/>
      <c r="JMB4" s="66"/>
      <c r="JMC4" s="66"/>
      <c r="JMD4" s="66"/>
      <c r="JME4" s="66"/>
      <c r="JMF4" s="66"/>
      <c r="JMG4" s="66"/>
      <c r="JMH4" s="66"/>
      <c r="JMI4" s="66"/>
      <c r="JMJ4" s="66"/>
      <c r="JMK4" s="66"/>
      <c r="JML4" s="66"/>
      <c r="JMM4" s="66"/>
      <c r="JMN4" s="66"/>
      <c r="JMO4" s="66"/>
      <c r="JMP4" s="66"/>
      <c r="JMQ4" s="66"/>
      <c r="JMR4" s="66"/>
      <c r="JMS4" s="66"/>
      <c r="JMT4" s="66"/>
      <c r="JMU4" s="66"/>
      <c r="JMV4" s="66"/>
      <c r="JMW4" s="66"/>
      <c r="JMX4" s="66"/>
      <c r="JMY4" s="66"/>
      <c r="JMZ4" s="66"/>
      <c r="JNA4" s="66"/>
      <c r="JNB4" s="66"/>
      <c r="JNC4" s="66"/>
      <c r="JND4" s="66"/>
      <c r="JNE4" s="66"/>
      <c r="JNF4" s="66"/>
      <c r="JNG4" s="66"/>
      <c r="JNH4" s="66"/>
      <c r="JNI4" s="66"/>
      <c r="JNJ4" s="66"/>
      <c r="JNK4" s="66"/>
      <c r="JNL4" s="66"/>
      <c r="JNM4" s="66"/>
      <c r="JNN4" s="66"/>
      <c r="JNO4" s="66"/>
      <c r="JNP4" s="66"/>
      <c r="JNQ4" s="66"/>
      <c r="JNR4" s="66"/>
      <c r="JNS4" s="66"/>
      <c r="JNT4" s="66"/>
      <c r="JNU4" s="66"/>
      <c r="JNV4" s="66"/>
      <c r="JNW4" s="66"/>
      <c r="JNX4" s="66"/>
      <c r="JNY4" s="66"/>
      <c r="JNZ4" s="66"/>
      <c r="JOA4" s="66"/>
      <c r="JOB4" s="66"/>
      <c r="JOC4" s="66"/>
      <c r="JOD4" s="66"/>
      <c r="JOE4" s="66"/>
      <c r="JOF4" s="66"/>
      <c r="JOG4" s="66"/>
      <c r="JOH4" s="66"/>
      <c r="JOI4" s="66"/>
      <c r="JOJ4" s="66"/>
      <c r="JOK4" s="66"/>
      <c r="JOL4" s="66"/>
      <c r="JOM4" s="66"/>
      <c r="JON4" s="66"/>
      <c r="JOO4" s="66"/>
      <c r="JOP4" s="66"/>
      <c r="JOQ4" s="66"/>
      <c r="JOR4" s="66"/>
      <c r="JOS4" s="66"/>
      <c r="JOT4" s="66"/>
      <c r="JOU4" s="66"/>
      <c r="JOV4" s="66"/>
      <c r="JOW4" s="66"/>
      <c r="JOX4" s="66"/>
      <c r="JOY4" s="66"/>
      <c r="JOZ4" s="66"/>
      <c r="JPA4" s="66"/>
      <c r="JPB4" s="66"/>
      <c r="JPC4" s="66"/>
      <c r="JPD4" s="66"/>
      <c r="JPE4" s="66"/>
      <c r="JPF4" s="66"/>
      <c r="JPG4" s="66"/>
      <c r="JPH4" s="66"/>
      <c r="JPI4" s="66"/>
      <c r="JPJ4" s="66"/>
      <c r="JPK4" s="66"/>
      <c r="JPL4" s="66"/>
      <c r="JPM4" s="66"/>
      <c r="JPN4" s="66"/>
      <c r="JPO4" s="66"/>
      <c r="JPP4" s="66"/>
      <c r="JPQ4" s="66"/>
      <c r="JPR4" s="66"/>
      <c r="JPS4" s="66"/>
      <c r="JPT4" s="66"/>
      <c r="JPU4" s="66"/>
      <c r="JPV4" s="66"/>
      <c r="JPW4" s="66"/>
      <c r="JPX4" s="66"/>
      <c r="JPY4" s="66"/>
      <c r="JPZ4" s="66"/>
      <c r="JQA4" s="66"/>
      <c r="JQB4" s="66"/>
      <c r="JQC4" s="66"/>
      <c r="JQD4" s="66"/>
      <c r="JQE4" s="66"/>
      <c r="JQF4" s="66"/>
      <c r="JQG4" s="66"/>
      <c r="JQH4" s="66"/>
      <c r="JQI4" s="66"/>
      <c r="JQJ4" s="66"/>
      <c r="JQK4" s="66"/>
      <c r="JQL4" s="66"/>
      <c r="JQM4" s="66"/>
      <c r="JQN4" s="66"/>
      <c r="JQO4" s="66"/>
      <c r="JQP4" s="66"/>
      <c r="JQQ4" s="66"/>
      <c r="JQR4" s="66"/>
      <c r="JQS4" s="66"/>
      <c r="JQT4" s="66"/>
      <c r="JQU4" s="66"/>
      <c r="JQV4" s="66"/>
      <c r="JQW4" s="66"/>
      <c r="JQX4" s="66"/>
      <c r="JQY4" s="66"/>
      <c r="JQZ4" s="66"/>
      <c r="JRA4" s="66"/>
      <c r="JRB4" s="66"/>
      <c r="JRC4" s="66"/>
      <c r="JRD4" s="66"/>
      <c r="JRE4" s="66"/>
      <c r="JRF4" s="66"/>
      <c r="JRG4" s="66"/>
      <c r="JRH4" s="66"/>
      <c r="JRI4" s="66"/>
      <c r="JRJ4" s="66"/>
      <c r="JRK4" s="66"/>
      <c r="JRL4" s="66"/>
      <c r="JRM4" s="66"/>
      <c r="JRN4" s="66"/>
      <c r="JRO4" s="66"/>
      <c r="JRP4" s="66"/>
      <c r="JRQ4" s="66"/>
      <c r="JRR4" s="66"/>
      <c r="JRS4" s="66"/>
      <c r="JRT4" s="66"/>
      <c r="JRU4" s="66"/>
      <c r="JRV4" s="66"/>
      <c r="JRW4" s="66"/>
      <c r="JRX4" s="66"/>
      <c r="JRY4" s="66"/>
      <c r="JRZ4" s="66"/>
      <c r="JSA4" s="66"/>
      <c r="JSB4" s="66"/>
      <c r="JSC4" s="66"/>
      <c r="JSD4" s="66"/>
      <c r="JSE4" s="66"/>
      <c r="JSF4" s="66"/>
      <c r="JSG4" s="66"/>
      <c r="JSH4" s="66"/>
      <c r="JSI4" s="66"/>
      <c r="JSJ4" s="66"/>
      <c r="JSK4" s="66"/>
      <c r="JSL4" s="66"/>
      <c r="JSM4" s="66"/>
      <c r="JSN4" s="66"/>
      <c r="JSO4" s="66"/>
      <c r="JSP4" s="66"/>
      <c r="JSQ4" s="66"/>
      <c r="JSR4" s="66"/>
      <c r="JSS4" s="66"/>
      <c r="JST4" s="66"/>
      <c r="JSU4" s="66"/>
      <c r="JSV4" s="66"/>
      <c r="JSW4" s="66"/>
      <c r="JSX4" s="66"/>
      <c r="JSY4" s="66"/>
      <c r="JSZ4" s="66"/>
      <c r="JTA4" s="66"/>
      <c r="JTB4" s="66"/>
      <c r="JTC4" s="66"/>
      <c r="JTD4" s="66"/>
      <c r="JTE4" s="66"/>
      <c r="JTF4" s="66"/>
      <c r="JTG4" s="66"/>
      <c r="JTH4" s="66"/>
      <c r="JTI4" s="66"/>
      <c r="JTJ4" s="66"/>
      <c r="JTK4" s="66"/>
      <c r="JTL4" s="66"/>
      <c r="JTM4" s="66"/>
      <c r="JTN4" s="66"/>
      <c r="JTO4" s="66"/>
      <c r="JTP4" s="66"/>
      <c r="JTQ4" s="66"/>
      <c r="JTR4" s="66"/>
      <c r="JTS4" s="66"/>
      <c r="JTT4" s="66"/>
      <c r="JTU4" s="66"/>
      <c r="JTV4" s="66"/>
      <c r="JTW4" s="66"/>
      <c r="JTX4" s="66"/>
      <c r="JTY4" s="66"/>
      <c r="JTZ4" s="66"/>
      <c r="JUA4" s="66"/>
      <c r="JUB4" s="66"/>
      <c r="JUC4" s="66"/>
      <c r="JUD4" s="66"/>
      <c r="JUE4" s="66"/>
      <c r="JUF4" s="66"/>
      <c r="JUG4" s="66"/>
      <c r="JUH4" s="66"/>
      <c r="JUI4" s="66"/>
      <c r="JUJ4" s="66"/>
      <c r="JUK4" s="66"/>
      <c r="JUL4" s="66"/>
      <c r="JUM4" s="66"/>
      <c r="JUN4" s="66"/>
      <c r="JUO4" s="66"/>
      <c r="JUP4" s="66"/>
      <c r="JUQ4" s="66"/>
      <c r="JUR4" s="66"/>
      <c r="JUS4" s="66"/>
      <c r="JUT4" s="66"/>
      <c r="JUU4" s="66"/>
      <c r="JUV4" s="66"/>
      <c r="JUW4" s="66"/>
      <c r="JUX4" s="66"/>
      <c r="JUY4" s="66"/>
      <c r="JUZ4" s="66"/>
      <c r="JVA4" s="66"/>
      <c r="JVB4" s="66"/>
      <c r="JVC4" s="66"/>
      <c r="JVD4" s="66"/>
      <c r="JVE4" s="66"/>
      <c r="JVF4" s="66"/>
      <c r="JVG4" s="66"/>
      <c r="JVH4" s="66"/>
      <c r="JVI4" s="66"/>
      <c r="JVJ4" s="66"/>
      <c r="JVK4" s="66"/>
      <c r="JVL4" s="66"/>
      <c r="JVM4" s="66"/>
      <c r="JVN4" s="66"/>
      <c r="JVO4" s="66"/>
      <c r="JVP4" s="66"/>
      <c r="JVQ4" s="66"/>
      <c r="JVR4" s="66"/>
      <c r="JVS4" s="66"/>
      <c r="JVT4" s="66"/>
      <c r="JVU4" s="66"/>
      <c r="JVV4" s="66"/>
      <c r="JVW4" s="66"/>
      <c r="JVX4" s="66"/>
      <c r="JVY4" s="66"/>
      <c r="JVZ4" s="66"/>
      <c r="JWA4" s="66"/>
      <c r="JWB4" s="66"/>
      <c r="JWC4" s="66"/>
      <c r="JWD4" s="66"/>
      <c r="JWE4" s="66"/>
      <c r="JWF4" s="66"/>
      <c r="JWG4" s="66"/>
      <c r="JWH4" s="66"/>
      <c r="JWI4" s="66"/>
      <c r="JWJ4" s="66"/>
      <c r="JWK4" s="66"/>
      <c r="JWL4" s="66"/>
      <c r="JWM4" s="66"/>
      <c r="JWN4" s="66"/>
      <c r="JWO4" s="66"/>
      <c r="JWP4" s="66"/>
      <c r="JWQ4" s="66"/>
      <c r="JWR4" s="66"/>
      <c r="JWS4" s="66"/>
      <c r="JWT4" s="66"/>
      <c r="JWU4" s="66"/>
      <c r="JWV4" s="66"/>
      <c r="JWW4" s="66"/>
      <c r="JWX4" s="66"/>
      <c r="JWY4" s="66"/>
      <c r="JWZ4" s="66"/>
      <c r="JXA4" s="66"/>
      <c r="JXB4" s="66"/>
      <c r="JXC4" s="66"/>
      <c r="JXD4" s="66"/>
      <c r="JXE4" s="66"/>
      <c r="JXF4" s="66"/>
      <c r="JXG4" s="66"/>
      <c r="JXH4" s="66"/>
      <c r="JXI4" s="66"/>
      <c r="JXJ4" s="66"/>
      <c r="JXK4" s="66"/>
      <c r="JXL4" s="66"/>
      <c r="JXM4" s="66"/>
      <c r="JXN4" s="66"/>
      <c r="JXO4" s="66"/>
      <c r="JXP4" s="66"/>
      <c r="JXQ4" s="66"/>
      <c r="JXR4" s="66"/>
      <c r="JXS4" s="66"/>
      <c r="JXT4" s="66"/>
      <c r="JXU4" s="66"/>
      <c r="JXV4" s="66"/>
      <c r="JXW4" s="66"/>
      <c r="JXX4" s="66"/>
      <c r="JXY4" s="66"/>
      <c r="JXZ4" s="66"/>
      <c r="JYA4" s="66"/>
      <c r="JYB4" s="66"/>
      <c r="JYC4" s="66"/>
      <c r="JYD4" s="66"/>
      <c r="JYE4" s="66"/>
      <c r="JYF4" s="66"/>
      <c r="JYG4" s="66"/>
      <c r="JYH4" s="66"/>
      <c r="JYI4" s="66"/>
      <c r="JYJ4" s="66"/>
      <c r="JYK4" s="66"/>
      <c r="JYL4" s="66"/>
      <c r="JYM4" s="66"/>
      <c r="JYN4" s="66"/>
      <c r="JYO4" s="66"/>
      <c r="JYP4" s="66"/>
      <c r="JYQ4" s="66"/>
      <c r="JYR4" s="66"/>
      <c r="JYS4" s="66"/>
      <c r="JYT4" s="66"/>
      <c r="JYU4" s="66"/>
      <c r="JYV4" s="66"/>
      <c r="JYW4" s="66"/>
      <c r="JYX4" s="66"/>
      <c r="JYY4" s="66"/>
      <c r="JYZ4" s="66"/>
      <c r="JZA4" s="66"/>
      <c r="JZB4" s="66"/>
      <c r="JZC4" s="66"/>
      <c r="JZD4" s="66"/>
      <c r="JZE4" s="66"/>
      <c r="JZF4" s="66"/>
      <c r="JZG4" s="66"/>
      <c r="JZH4" s="66"/>
      <c r="JZI4" s="66"/>
      <c r="JZJ4" s="66"/>
      <c r="JZK4" s="66"/>
      <c r="JZL4" s="66"/>
      <c r="JZM4" s="66"/>
      <c r="JZN4" s="66"/>
      <c r="JZO4" s="66"/>
      <c r="JZP4" s="66"/>
      <c r="JZQ4" s="66"/>
      <c r="JZR4" s="66"/>
      <c r="JZS4" s="66"/>
      <c r="JZT4" s="66"/>
      <c r="JZU4" s="66"/>
      <c r="JZV4" s="66"/>
      <c r="JZW4" s="66"/>
      <c r="JZX4" s="66"/>
      <c r="JZY4" s="66"/>
      <c r="JZZ4" s="66"/>
      <c r="KAA4" s="66"/>
      <c r="KAB4" s="66"/>
      <c r="KAC4" s="66"/>
      <c r="KAD4" s="66"/>
      <c r="KAE4" s="66"/>
      <c r="KAF4" s="66"/>
      <c r="KAG4" s="66"/>
      <c r="KAH4" s="66"/>
      <c r="KAI4" s="66"/>
      <c r="KAJ4" s="66"/>
      <c r="KAK4" s="66"/>
      <c r="KAL4" s="66"/>
      <c r="KAM4" s="66"/>
      <c r="KAN4" s="66"/>
      <c r="KAO4" s="66"/>
      <c r="KAP4" s="66"/>
      <c r="KAQ4" s="66"/>
      <c r="KAR4" s="66"/>
      <c r="KAS4" s="66"/>
      <c r="KAT4" s="66"/>
      <c r="KAU4" s="66"/>
      <c r="KAV4" s="66"/>
      <c r="KAW4" s="66"/>
      <c r="KAX4" s="66"/>
      <c r="KAY4" s="66"/>
      <c r="KAZ4" s="66"/>
      <c r="KBA4" s="66"/>
      <c r="KBB4" s="66"/>
      <c r="KBC4" s="66"/>
      <c r="KBD4" s="66"/>
      <c r="KBE4" s="66"/>
      <c r="KBF4" s="66"/>
      <c r="KBG4" s="66"/>
      <c r="KBH4" s="66"/>
      <c r="KBI4" s="66"/>
      <c r="KBJ4" s="66"/>
      <c r="KBK4" s="66"/>
      <c r="KBL4" s="66"/>
      <c r="KBM4" s="66"/>
      <c r="KBN4" s="66"/>
      <c r="KBO4" s="66"/>
      <c r="KBP4" s="66"/>
      <c r="KBQ4" s="66"/>
      <c r="KBR4" s="66"/>
      <c r="KBS4" s="66"/>
      <c r="KBT4" s="66"/>
      <c r="KBU4" s="66"/>
      <c r="KBV4" s="66"/>
      <c r="KBW4" s="66"/>
      <c r="KBX4" s="66"/>
      <c r="KBY4" s="66"/>
      <c r="KBZ4" s="66"/>
      <c r="KCA4" s="66"/>
      <c r="KCB4" s="66"/>
      <c r="KCC4" s="66"/>
      <c r="KCD4" s="66"/>
      <c r="KCE4" s="66"/>
      <c r="KCF4" s="66"/>
      <c r="KCG4" s="66"/>
      <c r="KCH4" s="66"/>
      <c r="KCI4" s="66"/>
      <c r="KCJ4" s="66"/>
      <c r="KCK4" s="66"/>
      <c r="KCL4" s="66"/>
      <c r="KCM4" s="66"/>
      <c r="KCN4" s="66"/>
      <c r="KCO4" s="66"/>
      <c r="KCP4" s="66"/>
      <c r="KCQ4" s="66"/>
      <c r="KCR4" s="66"/>
      <c r="KCS4" s="66"/>
      <c r="KCT4" s="66"/>
      <c r="KCU4" s="66"/>
      <c r="KCV4" s="66"/>
      <c r="KCW4" s="66"/>
      <c r="KCX4" s="66"/>
      <c r="KCY4" s="66"/>
      <c r="KCZ4" s="66"/>
      <c r="KDA4" s="66"/>
      <c r="KDB4" s="66"/>
      <c r="KDC4" s="66"/>
      <c r="KDD4" s="66"/>
      <c r="KDE4" s="66"/>
      <c r="KDF4" s="66"/>
      <c r="KDG4" s="66"/>
      <c r="KDH4" s="66"/>
      <c r="KDI4" s="66"/>
      <c r="KDJ4" s="66"/>
      <c r="KDK4" s="66"/>
      <c r="KDL4" s="66"/>
      <c r="KDM4" s="66"/>
      <c r="KDN4" s="66"/>
      <c r="KDO4" s="66"/>
      <c r="KDP4" s="66"/>
      <c r="KDQ4" s="66"/>
      <c r="KDR4" s="66"/>
      <c r="KDS4" s="66"/>
      <c r="KDT4" s="66"/>
      <c r="KDU4" s="66"/>
      <c r="KDV4" s="66"/>
      <c r="KDW4" s="66"/>
      <c r="KDX4" s="66"/>
      <c r="KDY4" s="66"/>
      <c r="KDZ4" s="66"/>
      <c r="KEA4" s="66"/>
      <c r="KEB4" s="66"/>
      <c r="KEC4" s="66"/>
      <c r="KED4" s="66"/>
      <c r="KEE4" s="66"/>
      <c r="KEF4" s="66"/>
      <c r="KEG4" s="66"/>
      <c r="KEH4" s="66"/>
      <c r="KEI4" s="66"/>
      <c r="KEJ4" s="66"/>
      <c r="KEK4" s="66"/>
      <c r="KEL4" s="66"/>
      <c r="KEM4" s="66"/>
      <c r="KEN4" s="66"/>
      <c r="KEO4" s="66"/>
      <c r="KEP4" s="66"/>
      <c r="KEQ4" s="66"/>
      <c r="KER4" s="66"/>
      <c r="KES4" s="66"/>
      <c r="KET4" s="66"/>
      <c r="KEU4" s="66"/>
      <c r="KEV4" s="66"/>
      <c r="KEW4" s="66"/>
      <c r="KEX4" s="66"/>
      <c r="KEY4" s="66"/>
      <c r="KEZ4" s="66"/>
      <c r="KFA4" s="66"/>
      <c r="KFB4" s="66"/>
      <c r="KFC4" s="66"/>
      <c r="KFD4" s="66"/>
      <c r="KFE4" s="66"/>
      <c r="KFF4" s="66"/>
      <c r="KFG4" s="66"/>
      <c r="KFH4" s="66"/>
      <c r="KFI4" s="66"/>
      <c r="KFJ4" s="66"/>
      <c r="KFK4" s="66"/>
      <c r="KFL4" s="66"/>
      <c r="KFM4" s="66"/>
      <c r="KFN4" s="66"/>
      <c r="KFO4" s="66"/>
      <c r="KFP4" s="66"/>
      <c r="KFQ4" s="66"/>
      <c r="KFR4" s="66"/>
      <c r="KFS4" s="66"/>
      <c r="KFT4" s="66"/>
      <c r="KFU4" s="66"/>
      <c r="KFV4" s="66"/>
      <c r="KFW4" s="66"/>
      <c r="KFX4" s="66"/>
      <c r="KFY4" s="66"/>
      <c r="KFZ4" s="66"/>
      <c r="KGA4" s="66"/>
      <c r="KGB4" s="66"/>
      <c r="KGC4" s="66"/>
      <c r="KGD4" s="66"/>
      <c r="KGE4" s="66"/>
      <c r="KGF4" s="66"/>
      <c r="KGG4" s="66"/>
      <c r="KGH4" s="66"/>
      <c r="KGI4" s="66"/>
      <c r="KGJ4" s="66"/>
      <c r="KGK4" s="66"/>
      <c r="KGL4" s="66"/>
      <c r="KGM4" s="66"/>
      <c r="KGN4" s="66"/>
      <c r="KGO4" s="66"/>
      <c r="KGP4" s="66"/>
      <c r="KGQ4" s="66"/>
      <c r="KGR4" s="66"/>
      <c r="KGS4" s="66"/>
      <c r="KGT4" s="66"/>
      <c r="KGU4" s="66"/>
      <c r="KGV4" s="66"/>
      <c r="KGW4" s="66"/>
      <c r="KGX4" s="66"/>
      <c r="KGY4" s="66"/>
      <c r="KGZ4" s="66"/>
      <c r="KHA4" s="66"/>
      <c r="KHB4" s="66"/>
      <c r="KHC4" s="66"/>
      <c r="KHD4" s="66"/>
      <c r="KHE4" s="66"/>
      <c r="KHF4" s="66"/>
      <c r="KHG4" s="66"/>
      <c r="KHH4" s="66"/>
      <c r="KHI4" s="66"/>
      <c r="KHJ4" s="66"/>
      <c r="KHK4" s="66"/>
      <c r="KHL4" s="66"/>
      <c r="KHM4" s="66"/>
      <c r="KHN4" s="66"/>
      <c r="KHO4" s="66"/>
      <c r="KHP4" s="66"/>
      <c r="KHQ4" s="66"/>
      <c r="KHR4" s="66"/>
      <c r="KHS4" s="66"/>
      <c r="KHT4" s="66"/>
      <c r="KHU4" s="66"/>
      <c r="KHV4" s="66"/>
      <c r="KHW4" s="66"/>
      <c r="KHX4" s="66"/>
      <c r="KHY4" s="66"/>
      <c r="KHZ4" s="66"/>
      <c r="KIA4" s="66"/>
      <c r="KIB4" s="66"/>
      <c r="KIC4" s="66"/>
      <c r="KID4" s="66"/>
      <c r="KIE4" s="66"/>
      <c r="KIF4" s="66"/>
      <c r="KIG4" s="66"/>
      <c r="KIH4" s="66"/>
      <c r="KII4" s="66"/>
      <c r="KIJ4" s="66"/>
      <c r="KIK4" s="66"/>
      <c r="KIL4" s="66"/>
      <c r="KIM4" s="66"/>
      <c r="KIN4" s="66"/>
      <c r="KIO4" s="66"/>
      <c r="KIP4" s="66"/>
      <c r="KIQ4" s="66"/>
      <c r="KIR4" s="66"/>
      <c r="KIS4" s="66"/>
      <c r="KIT4" s="66"/>
      <c r="KIU4" s="66"/>
      <c r="KIV4" s="66"/>
      <c r="KIW4" s="66"/>
      <c r="KIX4" s="66"/>
      <c r="KIY4" s="66"/>
      <c r="KIZ4" s="66"/>
      <c r="KJA4" s="66"/>
      <c r="KJB4" s="66"/>
      <c r="KJC4" s="66"/>
      <c r="KJD4" s="66"/>
      <c r="KJE4" s="66"/>
      <c r="KJF4" s="66"/>
      <c r="KJG4" s="66"/>
      <c r="KJH4" s="66"/>
      <c r="KJI4" s="66"/>
      <c r="KJJ4" s="66"/>
      <c r="KJK4" s="66"/>
      <c r="KJL4" s="66"/>
      <c r="KJM4" s="66"/>
      <c r="KJN4" s="66"/>
      <c r="KJO4" s="66"/>
      <c r="KJP4" s="66"/>
      <c r="KJQ4" s="66"/>
      <c r="KJR4" s="66"/>
      <c r="KJS4" s="66"/>
      <c r="KJT4" s="66"/>
      <c r="KJU4" s="66"/>
      <c r="KJV4" s="66"/>
      <c r="KJW4" s="66"/>
      <c r="KJX4" s="66"/>
      <c r="KJY4" s="66"/>
      <c r="KJZ4" s="66"/>
      <c r="KKA4" s="66"/>
      <c r="KKB4" s="66"/>
      <c r="KKC4" s="66"/>
      <c r="KKD4" s="66"/>
      <c r="KKE4" s="66"/>
      <c r="KKF4" s="66"/>
      <c r="KKG4" s="66"/>
      <c r="KKH4" s="66"/>
      <c r="KKI4" s="66"/>
      <c r="KKJ4" s="66"/>
      <c r="KKK4" s="66"/>
      <c r="KKL4" s="66"/>
      <c r="KKM4" s="66"/>
      <c r="KKN4" s="66"/>
      <c r="KKO4" s="66"/>
      <c r="KKP4" s="66"/>
      <c r="KKQ4" s="66"/>
      <c r="KKR4" s="66"/>
      <c r="KKS4" s="66"/>
      <c r="KKT4" s="66"/>
      <c r="KKU4" s="66"/>
      <c r="KKV4" s="66"/>
      <c r="KKW4" s="66"/>
      <c r="KKX4" s="66"/>
      <c r="KKY4" s="66"/>
      <c r="KKZ4" s="66"/>
      <c r="KLA4" s="66"/>
      <c r="KLB4" s="66"/>
      <c r="KLC4" s="66"/>
      <c r="KLD4" s="66"/>
      <c r="KLE4" s="66"/>
      <c r="KLF4" s="66"/>
      <c r="KLG4" s="66"/>
      <c r="KLH4" s="66"/>
      <c r="KLI4" s="66"/>
      <c r="KLJ4" s="66"/>
      <c r="KLK4" s="66"/>
      <c r="KLL4" s="66"/>
      <c r="KLM4" s="66"/>
      <c r="KLN4" s="66"/>
      <c r="KLO4" s="66"/>
      <c r="KLP4" s="66"/>
      <c r="KLQ4" s="66"/>
      <c r="KLR4" s="66"/>
      <c r="KLS4" s="66"/>
      <c r="KLT4" s="66"/>
      <c r="KLU4" s="66"/>
      <c r="KLV4" s="66"/>
      <c r="KLW4" s="66"/>
      <c r="KLX4" s="66"/>
      <c r="KLY4" s="66"/>
      <c r="KLZ4" s="66"/>
      <c r="KMA4" s="66"/>
      <c r="KMB4" s="66"/>
      <c r="KMC4" s="66"/>
      <c r="KMD4" s="66"/>
      <c r="KME4" s="66"/>
      <c r="KMF4" s="66"/>
      <c r="KMG4" s="66"/>
      <c r="KMH4" s="66"/>
      <c r="KMI4" s="66"/>
      <c r="KMJ4" s="66"/>
      <c r="KMK4" s="66"/>
      <c r="KML4" s="66"/>
      <c r="KMM4" s="66"/>
      <c r="KMN4" s="66"/>
      <c r="KMO4" s="66"/>
      <c r="KMP4" s="66"/>
      <c r="KMQ4" s="66"/>
      <c r="KMR4" s="66"/>
      <c r="KMS4" s="66"/>
      <c r="KMT4" s="66"/>
      <c r="KMU4" s="66"/>
      <c r="KMV4" s="66"/>
      <c r="KMW4" s="66"/>
      <c r="KMX4" s="66"/>
      <c r="KMY4" s="66"/>
      <c r="KMZ4" s="66"/>
      <c r="KNA4" s="66"/>
      <c r="KNB4" s="66"/>
      <c r="KNC4" s="66"/>
      <c r="KND4" s="66"/>
      <c r="KNE4" s="66"/>
      <c r="KNF4" s="66"/>
      <c r="KNG4" s="66"/>
      <c r="KNH4" s="66"/>
      <c r="KNI4" s="66"/>
      <c r="KNJ4" s="66"/>
      <c r="KNK4" s="66"/>
      <c r="KNL4" s="66"/>
      <c r="KNM4" s="66"/>
      <c r="KNN4" s="66"/>
      <c r="KNO4" s="66"/>
      <c r="KNP4" s="66"/>
      <c r="KNQ4" s="66"/>
      <c r="KNR4" s="66"/>
      <c r="KNS4" s="66"/>
      <c r="KNT4" s="66"/>
      <c r="KNU4" s="66"/>
      <c r="KNV4" s="66"/>
      <c r="KNW4" s="66"/>
      <c r="KNX4" s="66"/>
      <c r="KNY4" s="66"/>
      <c r="KNZ4" s="66"/>
      <c r="KOA4" s="66"/>
      <c r="KOB4" s="66"/>
      <c r="KOC4" s="66"/>
      <c r="KOD4" s="66"/>
      <c r="KOE4" s="66"/>
      <c r="KOF4" s="66"/>
      <c r="KOG4" s="66"/>
      <c r="KOH4" s="66"/>
      <c r="KOI4" s="66"/>
      <c r="KOJ4" s="66"/>
      <c r="KOK4" s="66"/>
      <c r="KOL4" s="66"/>
      <c r="KOM4" s="66"/>
      <c r="KON4" s="66"/>
      <c r="KOO4" s="66"/>
      <c r="KOP4" s="66"/>
      <c r="KOQ4" s="66"/>
      <c r="KOR4" s="66"/>
      <c r="KOS4" s="66"/>
      <c r="KOT4" s="66"/>
      <c r="KOU4" s="66"/>
      <c r="KOV4" s="66"/>
      <c r="KOW4" s="66"/>
      <c r="KOX4" s="66"/>
      <c r="KOY4" s="66"/>
      <c r="KOZ4" s="66"/>
      <c r="KPA4" s="66"/>
      <c r="KPB4" s="66"/>
      <c r="KPC4" s="66"/>
      <c r="KPD4" s="66"/>
      <c r="KPE4" s="66"/>
      <c r="KPF4" s="66"/>
      <c r="KPG4" s="66"/>
      <c r="KPH4" s="66"/>
      <c r="KPI4" s="66"/>
      <c r="KPJ4" s="66"/>
      <c r="KPK4" s="66"/>
      <c r="KPL4" s="66"/>
      <c r="KPM4" s="66"/>
      <c r="KPN4" s="66"/>
      <c r="KPO4" s="66"/>
      <c r="KPP4" s="66"/>
      <c r="KPQ4" s="66"/>
      <c r="KPR4" s="66"/>
      <c r="KPS4" s="66"/>
      <c r="KPT4" s="66"/>
      <c r="KPU4" s="66"/>
      <c r="KPV4" s="66"/>
      <c r="KPW4" s="66"/>
      <c r="KPX4" s="66"/>
      <c r="KPY4" s="66"/>
      <c r="KPZ4" s="66"/>
      <c r="KQA4" s="66"/>
      <c r="KQB4" s="66"/>
      <c r="KQC4" s="66"/>
      <c r="KQD4" s="66"/>
      <c r="KQE4" s="66"/>
      <c r="KQF4" s="66"/>
      <c r="KQG4" s="66"/>
      <c r="KQH4" s="66"/>
      <c r="KQI4" s="66"/>
      <c r="KQJ4" s="66"/>
      <c r="KQK4" s="66"/>
      <c r="KQL4" s="66"/>
      <c r="KQM4" s="66"/>
      <c r="KQN4" s="66"/>
      <c r="KQO4" s="66"/>
      <c r="KQP4" s="66"/>
      <c r="KQQ4" s="66"/>
      <c r="KQR4" s="66"/>
      <c r="KQS4" s="66"/>
      <c r="KQT4" s="66"/>
      <c r="KQU4" s="66"/>
      <c r="KQV4" s="66"/>
      <c r="KQW4" s="66"/>
      <c r="KQX4" s="66"/>
      <c r="KQY4" s="66"/>
      <c r="KQZ4" s="66"/>
      <c r="KRA4" s="66"/>
      <c r="KRB4" s="66"/>
      <c r="KRC4" s="66"/>
      <c r="KRD4" s="66"/>
      <c r="KRE4" s="66"/>
      <c r="KRF4" s="66"/>
      <c r="KRG4" s="66"/>
      <c r="KRH4" s="66"/>
      <c r="KRI4" s="66"/>
      <c r="KRJ4" s="66"/>
      <c r="KRK4" s="66"/>
      <c r="KRL4" s="66"/>
      <c r="KRM4" s="66"/>
      <c r="KRN4" s="66"/>
      <c r="KRO4" s="66"/>
      <c r="KRP4" s="66"/>
      <c r="KRQ4" s="66"/>
      <c r="KRR4" s="66"/>
      <c r="KRS4" s="66"/>
      <c r="KRT4" s="66"/>
      <c r="KRU4" s="66"/>
      <c r="KRV4" s="66"/>
      <c r="KRW4" s="66"/>
      <c r="KRX4" s="66"/>
      <c r="KRY4" s="66"/>
      <c r="KRZ4" s="66"/>
      <c r="KSA4" s="66"/>
      <c r="KSB4" s="66"/>
      <c r="KSC4" s="66"/>
      <c r="KSD4" s="66"/>
      <c r="KSE4" s="66"/>
      <c r="KSF4" s="66"/>
      <c r="KSG4" s="66"/>
      <c r="KSH4" s="66"/>
      <c r="KSI4" s="66"/>
      <c r="KSJ4" s="66"/>
      <c r="KSK4" s="66"/>
      <c r="KSL4" s="66"/>
      <c r="KSM4" s="66"/>
      <c r="KSN4" s="66"/>
      <c r="KSO4" s="66"/>
      <c r="KSP4" s="66"/>
      <c r="KSQ4" s="66"/>
      <c r="KSR4" s="66"/>
      <c r="KSS4" s="66"/>
      <c r="KST4" s="66"/>
      <c r="KSU4" s="66"/>
      <c r="KSV4" s="66"/>
      <c r="KSW4" s="66"/>
      <c r="KSX4" s="66"/>
      <c r="KSY4" s="66"/>
      <c r="KSZ4" s="66"/>
      <c r="KTA4" s="66"/>
      <c r="KTB4" s="66"/>
      <c r="KTC4" s="66"/>
      <c r="KTD4" s="66"/>
      <c r="KTE4" s="66"/>
      <c r="KTF4" s="66"/>
      <c r="KTG4" s="66"/>
      <c r="KTH4" s="66"/>
      <c r="KTI4" s="66"/>
      <c r="KTJ4" s="66"/>
      <c r="KTK4" s="66"/>
      <c r="KTL4" s="66"/>
      <c r="KTM4" s="66"/>
      <c r="KTN4" s="66"/>
      <c r="KTO4" s="66"/>
      <c r="KTP4" s="66"/>
      <c r="KTQ4" s="66"/>
      <c r="KTR4" s="66"/>
      <c r="KTS4" s="66"/>
      <c r="KTT4" s="66"/>
      <c r="KTU4" s="66"/>
      <c r="KTV4" s="66"/>
      <c r="KTW4" s="66"/>
      <c r="KTX4" s="66"/>
      <c r="KTY4" s="66"/>
      <c r="KTZ4" s="66"/>
      <c r="KUA4" s="66"/>
      <c r="KUB4" s="66"/>
      <c r="KUC4" s="66"/>
      <c r="KUD4" s="66"/>
      <c r="KUE4" s="66"/>
      <c r="KUF4" s="66"/>
      <c r="KUG4" s="66"/>
      <c r="KUH4" s="66"/>
      <c r="KUI4" s="66"/>
      <c r="KUJ4" s="66"/>
      <c r="KUK4" s="66"/>
      <c r="KUL4" s="66"/>
      <c r="KUM4" s="66"/>
      <c r="KUN4" s="66"/>
      <c r="KUO4" s="66"/>
      <c r="KUP4" s="66"/>
      <c r="KUQ4" s="66"/>
      <c r="KUR4" s="66"/>
      <c r="KUS4" s="66"/>
      <c r="KUT4" s="66"/>
      <c r="KUU4" s="66"/>
      <c r="KUV4" s="66"/>
      <c r="KUW4" s="66"/>
      <c r="KUX4" s="66"/>
      <c r="KUY4" s="66"/>
      <c r="KUZ4" s="66"/>
      <c r="KVA4" s="66"/>
      <c r="KVB4" s="66"/>
      <c r="KVC4" s="66"/>
      <c r="KVD4" s="66"/>
      <c r="KVE4" s="66"/>
      <c r="KVF4" s="66"/>
      <c r="KVG4" s="66"/>
      <c r="KVH4" s="66"/>
      <c r="KVI4" s="66"/>
      <c r="KVJ4" s="66"/>
      <c r="KVK4" s="66"/>
      <c r="KVL4" s="66"/>
      <c r="KVM4" s="66"/>
      <c r="KVN4" s="66"/>
      <c r="KVO4" s="66"/>
      <c r="KVP4" s="66"/>
      <c r="KVQ4" s="66"/>
      <c r="KVR4" s="66"/>
      <c r="KVS4" s="66"/>
      <c r="KVT4" s="66"/>
      <c r="KVU4" s="66"/>
      <c r="KVV4" s="66"/>
      <c r="KVW4" s="66"/>
      <c r="KVX4" s="66"/>
      <c r="KVY4" s="66"/>
      <c r="KVZ4" s="66"/>
      <c r="KWA4" s="66"/>
      <c r="KWB4" s="66"/>
      <c r="KWC4" s="66"/>
      <c r="KWD4" s="66"/>
      <c r="KWE4" s="66"/>
      <c r="KWF4" s="66"/>
      <c r="KWG4" s="66"/>
      <c r="KWH4" s="66"/>
      <c r="KWI4" s="66"/>
      <c r="KWJ4" s="66"/>
      <c r="KWK4" s="66"/>
      <c r="KWL4" s="66"/>
      <c r="KWM4" s="66"/>
      <c r="KWN4" s="66"/>
      <c r="KWO4" s="66"/>
      <c r="KWP4" s="66"/>
      <c r="KWQ4" s="66"/>
      <c r="KWR4" s="66"/>
      <c r="KWS4" s="66"/>
      <c r="KWT4" s="66"/>
      <c r="KWU4" s="66"/>
      <c r="KWV4" s="66"/>
      <c r="KWW4" s="66"/>
      <c r="KWX4" s="66"/>
      <c r="KWY4" s="66"/>
      <c r="KWZ4" s="66"/>
      <c r="KXA4" s="66"/>
      <c r="KXB4" s="66"/>
      <c r="KXC4" s="66"/>
      <c r="KXD4" s="66"/>
      <c r="KXE4" s="66"/>
      <c r="KXF4" s="66"/>
      <c r="KXG4" s="66"/>
      <c r="KXH4" s="66"/>
      <c r="KXI4" s="66"/>
      <c r="KXJ4" s="66"/>
      <c r="KXK4" s="66"/>
      <c r="KXL4" s="66"/>
      <c r="KXM4" s="66"/>
      <c r="KXN4" s="66"/>
      <c r="KXO4" s="66"/>
      <c r="KXP4" s="66"/>
      <c r="KXQ4" s="66"/>
      <c r="KXR4" s="66"/>
      <c r="KXS4" s="66"/>
      <c r="KXT4" s="66"/>
      <c r="KXU4" s="66"/>
      <c r="KXV4" s="66"/>
      <c r="KXW4" s="66"/>
      <c r="KXX4" s="66"/>
      <c r="KXY4" s="66"/>
      <c r="KXZ4" s="66"/>
      <c r="KYA4" s="66"/>
      <c r="KYB4" s="66"/>
      <c r="KYC4" s="66"/>
      <c r="KYD4" s="66"/>
      <c r="KYE4" s="66"/>
      <c r="KYF4" s="66"/>
      <c r="KYG4" s="66"/>
      <c r="KYH4" s="66"/>
      <c r="KYI4" s="66"/>
      <c r="KYJ4" s="66"/>
      <c r="KYK4" s="66"/>
      <c r="KYL4" s="66"/>
      <c r="KYM4" s="66"/>
      <c r="KYN4" s="66"/>
      <c r="KYO4" s="66"/>
      <c r="KYP4" s="66"/>
      <c r="KYQ4" s="66"/>
      <c r="KYR4" s="66"/>
      <c r="KYS4" s="66"/>
      <c r="KYT4" s="66"/>
      <c r="KYU4" s="66"/>
      <c r="KYV4" s="66"/>
      <c r="KYW4" s="66"/>
      <c r="KYX4" s="66"/>
      <c r="KYY4" s="66"/>
      <c r="KYZ4" s="66"/>
      <c r="KZA4" s="66"/>
      <c r="KZB4" s="66"/>
      <c r="KZC4" s="66"/>
      <c r="KZD4" s="66"/>
      <c r="KZE4" s="66"/>
      <c r="KZF4" s="66"/>
      <c r="KZG4" s="66"/>
      <c r="KZH4" s="66"/>
      <c r="KZI4" s="66"/>
      <c r="KZJ4" s="66"/>
      <c r="KZK4" s="66"/>
      <c r="KZL4" s="66"/>
      <c r="KZM4" s="66"/>
      <c r="KZN4" s="66"/>
      <c r="KZO4" s="66"/>
      <c r="KZP4" s="66"/>
      <c r="KZQ4" s="66"/>
      <c r="KZR4" s="66"/>
      <c r="KZS4" s="66"/>
      <c r="KZT4" s="66"/>
      <c r="KZU4" s="66"/>
      <c r="KZV4" s="66"/>
      <c r="KZW4" s="66"/>
      <c r="KZX4" s="66"/>
      <c r="KZY4" s="66"/>
      <c r="KZZ4" s="66"/>
      <c r="LAA4" s="66"/>
      <c r="LAB4" s="66"/>
      <c r="LAC4" s="66"/>
      <c r="LAD4" s="66"/>
      <c r="LAE4" s="66"/>
      <c r="LAF4" s="66"/>
      <c r="LAG4" s="66"/>
      <c r="LAH4" s="66"/>
      <c r="LAI4" s="66"/>
      <c r="LAJ4" s="66"/>
      <c r="LAK4" s="66"/>
      <c r="LAL4" s="66"/>
      <c r="LAM4" s="66"/>
      <c r="LAN4" s="66"/>
      <c r="LAO4" s="66"/>
      <c r="LAP4" s="66"/>
      <c r="LAQ4" s="66"/>
      <c r="LAR4" s="66"/>
      <c r="LAS4" s="66"/>
      <c r="LAT4" s="66"/>
      <c r="LAU4" s="66"/>
      <c r="LAV4" s="66"/>
      <c r="LAW4" s="66"/>
      <c r="LAX4" s="66"/>
      <c r="LAY4" s="66"/>
      <c r="LAZ4" s="66"/>
      <c r="LBA4" s="66"/>
      <c r="LBB4" s="66"/>
      <c r="LBC4" s="66"/>
      <c r="LBD4" s="66"/>
      <c r="LBE4" s="66"/>
      <c r="LBF4" s="66"/>
      <c r="LBG4" s="66"/>
      <c r="LBH4" s="66"/>
      <c r="LBI4" s="66"/>
      <c r="LBJ4" s="66"/>
      <c r="LBK4" s="66"/>
      <c r="LBL4" s="66"/>
      <c r="LBM4" s="66"/>
      <c r="LBN4" s="66"/>
      <c r="LBO4" s="66"/>
      <c r="LBP4" s="66"/>
      <c r="LBQ4" s="66"/>
      <c r="LBR4" s="66"/>
      <c r="LBS4" s="66"/>
      <c r="LBT4" s="66"/>
      <c r="LBU4" s="66"/>
      <c r="LBV4" s="66"/>
      <c r="LBW4" s="66"/>
      <c r="LBX4" s="66"/>
      <c r="LBY4" s="66"/>
      <c r="LBZ4" s="66"/>
      <c r="LCA4" s="66"/>
      <c r="LCB4" s="66"/>
      <c r="LCC4" s="66"/>
      <c r="LCD4" s="66"/>
      <c r="LCE4" s="66"/>
      <c r="LCF4" s="66"/>
      <c r="LCG4" s="66"/>
      <c r="LCH4" s="66"/>
      <c r="LCI4" s="66"/>
      <c r="LCJ4" s="66"/>
      <c r="LCK4" s="66"/>
      <c r="LCL4" s="66"/>
      <c r="LCM4" s="66"/>
      <c r="LCN4" s="66"/>
      <c r="LCO4" s="66"/>
      <c r="LCP4" s="66"/>
      <c r="LCQ4" s="66"/>
      <c r="LCR4" s="66"/>
      <c r="LCS4" s="66"/>
      <c r="LCT4" s="66"/>
      <c r="LCU4" s="66"/>
      <c r="LCV4" s="66"/>
      <c r="LCW4" s="66"/>
      <c r="LCX4" s="66"/>
      <c r="LCY4" s="66"/>
      <c r="LCZ4" s="66"/>
      <c r="LDA4" s="66"/>
      <c r="LDB4" s="66"/>
      <c r="LDC4" s="66"/>
      <c r="LDD4" s="66"/>
      <c r="LDE4" s="66"/>
      <c r="LDF4" s="66"/>
      <c r="LDG4" s="66"/>
      <c r="LDH4" s="66"/>
      <c r="LDI4" s="66"/>
      <c r="LDJ4" s="66"/>
      <c r="LDK4" s="66"/>
      <c r="LDL4" s="66"/>
      <c r="LDM4" s="66"/>
      <c r="LDN4" s="66"/>
      <c r="LDO4" s="66"/>
      <c r="LDP4" s="66"/>
      <c r="LDQ4" s="66"/>
      <c r="LDR4" s="66"/>
      <c r="LDS4" s="66"/>
      <c r="LDT4" s="66"/>
      <c r="LDU4" s="66"/>
      <c r="LDV4" s="66"/>
      <c r="LDW4" s="66"/>
      <c r="LDX4" s="66"/>
      <c r="LDY4" s="66"/>
      <c r="LDZ4" s="66"/>
      <c r="LEA4" s="66"/>
      <c r="LEB4" s="66"/>
      <c r="LEC4" s="66"/>
      <c r="LED4" s="66"/>
      <c r="LEE4" s="66"/>
      <c r="LEF4" s="66"/>
      <c r="LEG4" s="66"/>
      <c r="LEH4" s="66"/>
      <c r="LEI4" s="66"/>
      <c r="LEJ4" s="66"/>
      <c r="LEK4" s="66"/>
      <c r="LEL4" s="66"/>
      <c r="LEM4" s="66"/>
      <c r="LEN4" s="66"/>
      <c r="LEO4" s="66"/>
      <c r="LEP4" s="66"/>
      <c r="LEQ4" s="66"/>
      <c r="LER4" s="66"/>
      <c r="LES4" s="66"/>
      <c r="LET4" s="66"/>
      <c r="LEU4" s="66"/>
      <c r="LEV4" s="66"/>
      <c r="LEW4" s="66"/>
      <c r="LEX4" s="66"/>
      <c r="LEY4" s="66"/>
      <c r="LEZ4" s="66"/>
      <c r="LFA4" s="66"/>
      <c r="LFB4" s="66"/>
      <c r="LFC4" s="66"/>
      <c r="LFD4" s="66"/>
      <c r="LFE4" s="66"/>
      <c r="LFF4" s="66"/>
      <c r="LFG4" s="66"/>
      <c r="LFH4" s="66"/>
      <c r="LFI4" s="66"/>
      <c r="LFJ4" s="66"/>
      <c r="LFK4" s="66"/>
      <c r="LFL4" s="66"/>
      <c r="LFM4" s="66"/>
      <c r="LFN4" s="66"/>
      <c r="LFO4" s="66"/>
      <c r="LFP4" s="66"/>
      <c r="LFQ4" s="66"/>
      <c r="LFR4" s="66"/>
      <c r="LFS4" s="66"/>
      <c r="LFT4" s="66"/>
      <c r="LFU4" s="66"/>
      <c r="LFV4" s="66"/>
      <c r="LFW4" s="66"/>
      <c r="LFX4" s="66"/>
      <c r="LFY4" s="66"/>
      <c r="LFZ4" s="66"/>
      <c r="LGA4" s="66"/>
      <c r="LGB4" s="66"/>
      <c r="LGC4" s="66"/>
      <c r="LGD4" s="66"/>
      <c r="LGE4" s="66"/>
      <c r="LGF4" s="66"/>
      <c r="LGG4" s="66"/>
      <c r="LGH4" s="66"/>
      <c r="LGI4" s="66"/>
      <c r="LGJ4" s="66"/>
      <c r="LGK4" s="66"/>
      <c r="LGL4" s="66"/>
      <c r="LGM4" s="66"/>
      <c r="LGN4" s="66"/>
      <c r="LGO4" s="66"/>
      <c r="LGP4" s="66"/>
      <c r="LGQ4" s="66"/>
      <c r="LGR4" s="66"/>
      <c r="LGS4" s="66"/>
      <c r="LGT4" s="66"/>
      <c r="LGU4" s="66"/>
      <c r="LGV4" s="66"/>
      <c r="LGW4" s="66"/>
      <c r="LGX4" s="66"/>
      <c r="LGY4" s="66"/>
      <c r="LGZ4" s="66"/>
      <c r="LHA4" s="66"/>
      <c r="LHB4" s="66"/>
      <c r="LHC4" s="66"/>
      <c r="LHD4" s="66"/>
      <c r="LHE4" s="66"/>
      <c r="LHF4" s="66"/>
      <c r="LHG4" s="66"/>
      <c r="LHH4" s="66"/>
      <c r="LHI4" s="66"/>
      <c r="LHJ4" s="66"/>
      <c r="LHK4" s="66"/>
      <c r="LHL4" s="66"/>
      <c r="LHM4" s="66"/>
      <c r="LHN4" s="66"/>
      <c r="LHO4" s="66"/>
      <c r="LHP4" s="66"/>
      <c r="LHQ4" s="66"/>
      <c r="LHR4" s="66"/>
      <c r="LHS4" s="66"/>
      <c r="LHT4" s="66"/>
      <c r="LHU4" s="66"/>
      <c r="LHV4" s="66"/>
      <c r="LHW4" s="66"/>
      <c r="LHX4" s="66"/>
      <c r="LHY4" s="66"/>
      <c r="LHZ4" s="66"/>
      <c r="LIA4" s="66"/>
      <c r="LIB4" s="66"/>
      <c r="LIC4" s="66"/>
      <c r="LID4" s="66"/>
      <c r="LIE4" s="66"/>
      <c r="LIF4" s="66"/>
      <c r="LIG4" s="66"/>
      <c r="LIH4" s="66"/>
      <c r="LII4" s="66"/>
      <c r="LIJ4" s="66"/>
      <c r="LIK4" s="66"/>
      <c r="LIL4" s="66"/>
      <c r="LIM4" s="66"/>
      <c r="LIN4" s="66"/>
      <c r="LIO4" s="66"/>
      <c r="LIP4" s="66"/>
      <c r="LIQ4" s="66"/>
      <c r="LIR4" s="66"/>
      <c r="LIS4" s="66"/>
      <c r="LIT4" s="66"/>
      <c r="LIU4" s="66"/>
      <c r="LIV4" s="66"/>
      <c r="LIW4" s="66"/>
      <c r="LIX4" s="66"/>
      <c r="LIY4" s="66"/>
      <c r="LIZ4" s="66"/>
      <c r="LJA4" s="66"/>
      <c r="LJB4" s="66"/>
      <c r="LJC4" s="66"/>
      <c r="LJD4" s="66"/>
      <c r="LJE4" s="66"/>
      <c r="LJF4" s="66"/>
      <c r="LJG4" s="66"/>
      <c r="LJH4" s="66"/>
      <c r="LJI4" s="66"/>
      <c r="LJJ4" s="66"/>
      <c r="LJK4" s="66"/>
      <c r="LJL4" s="66"/>
      <c r="LJM4" s="66"/>
      <c r="LJN4" s="66"/>
      <c r="LJO4" s="66"/>
      <c r="LJP4" s="66"/>
      <c r="LJQ4" s="66"/>
      <c r="LJR4" s="66"/>
      <c r="LJS4" s="66"/>
      <c r="LJT4" s="66"/>
      <c r="LJU4" s="66"/>
      <c r="LJV4" s="66"/>
      <c r="LJW4" s="66"/>
      <c r="LJX4" s="66"/>
      <c r="LJY4" s="66"/>
      <c r="LJZ4" s="66"/>
      <c r="LKA4" s="66"/>
      <c r="LKB4" s="66"/>
      <c r="LKC4" s="66"/>
      <c r="LKD4" s="66"/>
      <c r="LKE4" s="66"/>
      <c r="LKF4" s="66"/>
      <c r="LKG4" s="66"/>
      <c r="LKH4" s="66"/>
      <c r="LKI4" s="66"/>
      <c r="LKJ4" s="66"/>
      <c r="LKK4" s="66"/>
      <c r="LKL4" s="66"/>
      <c r="LKM4" s="66"/>
      <c r="LKN4" s="66"/>
      <c r="LKO4" s="66"/>
      <c r="LKP4" s="66"/>
      <c r="LKQ4" s="66"/>
      <c r="LKR4" s="66"/>
      <c r="LKS4" s="66"/>
      <c r="LKT4" s="66"/>
      <c r="LKU4" s="66"/>
      <c r="LKV4" s="66"/>
      <c r="LKW4" s="66"/>
      <c r="LKX4" s="66"/>
      <c r="LKY4" s="66"/>
      <c r="LKZ4" s="66"/>
      <c r="LLA4" s="66"/>
      <c r="LLB4" s="66"/>
      <c r="LLC4" s="66"/>
      <c r="LLD4" s="66"/>
      <c r="LLE4" s="66"/>
      <c r="LLF4" s="66"/>
      <c r="LLG4" s="66"/>
      <c r="LLH4" s="66"/>
      <c r="LLI4" s="66"/>
      <c r="LLJ4" s="66"/>
      <c r="LLK4" s="66"/>
      <c r="LLL4" s="66"/>
      <c r="LLM4" s="66"/>
      <c r="LLN4" s="66"/>
      <c r="LLO4" s="66"/>
      <c r="LLP4" s="66"/>
      <c r="LLQ4" s="66"/>
      <c r="LLR4" s="66"/>
      <c r="LLS4" s="66"/>
      <c r="LLT4" s="66"/>
      <c r="LLU4" s="66"/>
      <c r="LLV4" s="66"/>
      <c r="LLW4" s="66"/>
      <c r="LLX4" s="66"/>
      <c r="LLY4" s="66"/>
      <c r="LLZ4" s="66"/>
      <c r="LMA4" s="66"/>
      <c r="LMB4" s="66"/>
      <c r="LMC4" s="66"/>
      <c r="LMD4" s="66"/>
      <c r="LME4" s="66"/>
      <c r="LMF4" s="66"/>
      <c r="LMG4" s="66"/>
      <c r="LMH4" s="66"/>
      <c r="LMI4" s="66"/>
      <c r="LMJ4" s="66"/>
      <c r="LMK4" s="66"/>
      <c r="LML4" s="66"/>
      <c r="LMM4" s="66"/>
      <c r="LMN4" s="66"/>
      <c r="LMO4" s="66"/>
      <c r="LMP4" s="66"/>
      <c r="LMQ4" s="66"/>
      <c r="LMR4" s="66"/>
      <c r="LMS4" s="66"/>
      <c r="LMT4" s="66"/>
      <c r="LMU4" s="66"/>
      <c r="LMV4" s="66"/>
      <c r="LMW4" s="66"/>
      <c r="LMX4" s="66"/>
      <c r="LMY4" s="66"/>
      <c r="LMZ4" s="66"/>
      <c r="LNA4" s="66"/>
      <c r="LNB4" s="66"/>
      <c r="LNC4" s="66"/>
      <c r="LND4" s="66"/>
      <c r="LNE4" s="66"/>
      <c r="LNF4" s="66"/>
      <c r="LNG4" s="66"/>
      <c r="LNH4" s="66"/>
      <c r="LNI4" s="66"/>
      <c r="LNJ4" s="66"/>
      <c r="LNK4" s="66"/>
      <c r="LNL4" s="66"/>
      <c r="LNM4" s="66"/>
      <c r="LNN4" s="66"/>
      <c r="LNO4" s="66"/>
      <c r="LNP4" s="66"/>
      <c r="LNQ4" s="66"/>
      <c r="LNR4" s="66"/>
      <c r="LNS4" s="66"/>
      <c r="LNT4" s="66"/>
      <c r="LNU4" s="66"/>
      <c r="LNV4" s="66"/>
      <c r="LNW4" s="66"/>
      <c r="LNX4" s="66"/>
      <c r="LNY4" s="66"/>
      <c r="LNZ4" s="66"/>
      <c r="LOA4" s="66"/>
      <c r="LOB4" s="66"/>
      <c r="LOC4" s="66"/>
      <c r="LOD4" s="66"/>
      <c r="LOE4" s="66"/>
      <c r="LOF4" s="66"/>
      <c r="LOG4" s="66"/>
      <c r="LOH4" s="66"/>
      <c r="LOI4" s="66"/>
      <c r="LOJ4" s="66"/>
      <c r="LOK4" s="66"/>
      <c r="LOL4" s="66"/>
      <c r="LOM4" s="66"/>
      <c r="LON4" s="66"/>
      <c r="LOO4" s="66"/>
      <c r="LOP4" s="66"/>
      <c r="LOQ4" s="66"/>
      <c r="LOR4" s="66"/>
      <c r="LOS4" s="66"/>
      <c r="LOT4" s="66"/>
      <c r="LOU4" s="66"/>
      <c r="LOV4" s="66"/>
      <c r="LOW4" s="66"/>
      <c r="LOX4" s="66"/>
      <c r="LOY4" s="66"/>
      <c r="LOZ4" s="66"/>
      <c r="LPA4" s="66"/>
      <c r="LPB4" s="66"/>
      <c r="LPC4" s="66"/>
      <c r="LPD4" s="66"/>
      <c r="LPE4" s="66"/>
      <c r="LPF4" s="66"/>
      <c r="LPG4" s="66"/>
      <c r="LPH4" s="66"/>
      <c r="LPI4" s="66"/>
      <c r="LPJ4" s="66"/>
      <c r="LPK4" s="66"/>
      <c r="LPL4" s="66"/>
      <c r="LPM4" s="66"/>
      <c r="LPN4" s="66"/>
      <c r="LPO4" s="66"/>
      <c r="LPP4" s="66"/>
      <c r="LPQ4" s="66"/>
      <c r="LPR4" s="66"/>
      <c r="LPS4" s="66"/>
      <c r="LPT4" s="66"/>
      <c r="LPU4" s="66"/>
      <c r="LPV4" s="66"/>
      <c r="LPW4" s="66"/>
      <c r="LPX4" s="66"/>
      <c r="LPY4" s="66"/>
      <c r="LPZ4" s="66"/>
      <c r="LQA4" s="66"/>
      <c r="LQB4" s="66"/>
      <c r="LQC4" s="66"/>
      <c r="LQD4" s="66"/>
      <c r="LQE4" s="66"/>
      <c r="LQF4" s="66"/>
      <c r="LQG4" s="66"/>
      <c r="LQH4" s="66"/>
      <c r="LQI4" s="66"/>
      <c r="LQJ4" s="66"/>
      <c r="LQK4" s="66"/>
      <c r="LQL4" s="66"/>
      <c r="LQM4" s="66"/>
      <c r="LQN4" s="66"/>
      <c r="LQO4" s="66"/>
      <c r="LQP4" s="66"/>
      <c r="LQQ4" s="66"/>
      <c r="LQR4" s="66"/>
      <c r="LQS4" s="66"/>
      <c r="LQT4" s="66"/>
      <c r="LQU4" s="66"/>
      <c r="LQV4" s="66"/>
      <c r="LQW4" s="66"/>
      <c r="LQX4" s="66"/>
      <c r="LQY4" s="66"/>
      <c r="LQZ4" s="66"/>
      <c r="LRA4" s="66"/>
      <c r="LRB4" s="66"/>
      <c r="LRC4" s="66"/>
      <c r="LRD4" s="66"/>
      <c r="LRE4" s="66"/>
      <c r="LRF4" s="66"/>
      <c r="LRG4" s="66"/>
      <c r="LRH4" s="66"/>
      <c r="LRI4" s="66"/>
      <c r="LRJ4" s="66"/>
      <c r="LRK4" s="66"/>
      <c r="LRL4" s="66"/>
      <c r="LRM4" s="66"/>
      <c r="LRN4" s="66"/>
      <c r="LRO4" s="66"/>
      <c r="LRP4" s="66"/>
      <c r="LRQ4" s="66"/>
      <c r="LRR4" s="66"/>
      <c r="LRS4" s="66"/>
      <c r="LRT4" s="66"/>
      <c r="LRU4" s="66"/>
      <c r="LRV4" s="66"/>
      <c r="LRW4" s="66"/>
      <c r="LRX4" s="66"/>
      <c r="LRY4" s="66"/>
      <c r="LRZ4" s="66"/>
      <c r="LSA4" s="66"/>
      <c r="LSB4" s="66"/>
      <c r="LSC4" s="66"/>
      <c r="LSD4" s="66"/>
      <c r="LSE4" s="66"/>
      <c r="LSF4" s="66"/>
      <c r="LSG4" s="66"/>
      <c r="LSH4" s="66"/>
      <c r="LSI4" s="66"/>
      <c r="LSJ4" s="66"/>
      <c r="LSK4" s="66"/>
      <c r="LSL4" s="66"/>
      <c r="LSM4" s="66"/>
      <c r="LSN4" s="66"/>
      <c r="LSO4" s="66"/>
      <c r="LSP4" s="66"/>
      <c r="LSQ4" s="66"/>
      <c r="LSR4" s="66"/>
      <c r="LSS4" s="66"/>
      <c r="LST4" s="66"/>
      <c r="LSU4" s="66"/>
      <c r="LSV4" s="66"/>
      <c r="LSW4" s="66"/>
      <c r="LSX4" s="66"/>
      <c r="LSY4" s="66"/>
      <c r="LSZ4" s="66"/>
      <c r="LTA4" s="66"/>
      <c r="LTB4" s="66"/>
      <c r="LTC4" s="66"/>
      <c r="LTD4" s="66"/>
      <c r="LTE4" s="66"/>
      <c r="LTF4" s="66"/>
      <c r="LTG4" s="66"/>
      <c r="LTH4" s="66"/>
      <c r="LTI4" s="66"/>
      <c r="LTJ4" s="66"/>
      <c r="LTK4" s="66"/>
      <c r="LTL4" s="66"/>
      <c r="LTM4" s="66"/>
      <c r="LTN4" s="66"/>
      <c r="LTO4" s="66"/>
      <c r="LTP4" s="66"/>
      <c r="LTQ4" s="66"/>
      <c r="LTR4" s="66"/>
      <c r="LTS4" s="66"/>
      <c r="LTT4" s="66"/>
      <c r="LTU4" s="66"/>
      <c r="LTV4" s="66"/>
      <c r="LTW4" s="66"/>
      <c r="LTX4" s="66"/>
      <c r="LTY4" s="66"/>
      <c r="LTZ4" s="66"/>
      <c r="LUA4" s="66"/>
      <c r="LUB4" s="66"/>
      <c r="LUC4" s="66"/>
      <c r="LUD4" s="66"/>
      <c r="LUE4" s="66"/>
      <c r="LUF4" s="66"/>
      <c r="LUG4" s="66"/>
      <c r="LUH4" s="66"/>
      <c r="LUI4" s="66"/>
      <c r="LUJ4" s="66"/>
      <c r="LUK4" s="66"/>
      <c r="LUL4" s="66"/>
      <c r="LUM4" s="66"/>
      <c r="LUN4" s="66"/>
      <c r="LUO4" s="66"/>
      <c r="LUP4" s="66"/>
      <c r="LUQ4" s="66"/>
      <c r="LUR4" s="66"/>
      <c r="LUS4" s="66"/>
      <c r="LUT4" s="66"/>
      <c r="LUU4" s="66"/>
      <c r="LUV4" s="66"/>
      <c r="LUW4" s="66"/>
      <c r="LUX4" s="66"/>
      <c r="LUY4" s="66"/>
      <c r="LUZ4" s="66"/>
      <c r="LVA4" s="66"/>
      <c r="LVB4" s="66"/>
      <c r="LVC4" s="66"/>
      <c r="LVD4" s="66"/>
      <c r="LVE4" s="66"/>
      <c r="LVF4" s="66"/>
      <c r="LVG4" s="66"/>
      <c r="LVH4" s="66"/>
      <c r="LVI4" s="66"/>
      <c r="LVJ4" s="66"/>
      <c r="LVK4" s="66"/>
      <c r="LVL4" s="66"/>
      <c r="LVM4" s="66"/>
      <c r="LVN4" s="66"/>
      <c r="LVO4" s="66"/>
      <c r="LVP4" s="66"/>
      <c r="LVQ4" s="66"/>
      <c r="LVR4" s="66"/>
      <c r="LVS4" s="66"/>
      <c r="LVT4" s="66"/>
      <c r="LVU4" s="66"/>
      <c r="LVV4" s="66"/>
      <c r="LVW4" s="66"/>
      <c r="LVX4" s="66"/>
      <c r="LVY4" s="66"/>
      <c r="LVZ4" s="66"/>
      <c r="LWA4" s="66"/>
      <c r="LWB4" s="66"/>
      <c r="LWC4" s="66"/>
      <c r="LWD4" s="66"/>
      <c r="LWE4" s="66"/>
      <c r="LWF4" s="66"/>
      <c r="LWG4" s="66"/>
      <c r="LWH4" s="66"/>
      <c r="LWI4" s="66"/>
      <c r="LWJ4" s="66"/>
      <c r="LWK4" s="66"/>
      <c r="LWL4" s="66"/>
      <c r="LWM4" s="66"/>
      <c r="LWN4" s="66"/>
      <c r="LWO4" s="66"/>
      <c r="LWP4" s="66"/>
      <c r="LWQ4" s="66"/>
      <c r="LWR4" s="66"/>
      <c r="LWS4" s="66"/>
      <c r="LWT4" s="66"/>
      <c r="LWU4" s="66"/>
      <c r="LWV4" s="66"/>
      <c r="LWW4" s="66"/>
      <c r="LWX4" s="66"/>
      <c r="LWY4" s="66"/>
      <c r="LWZ4" s="66"/>
      <c r="LXA4" s="66"/>
      <c r="LXB4" s="66"/>
      <c r="LXC4" s="66"/>
      <c r="LXD4" s="66"/>
      <c r="LXE4" s="66"/>
      <c r="LXF4" s="66"/>
      <c r="LXG4" s="66"/>
      <c r="LXH4" s="66"/>
      <c r="LXI4" s="66"/>
      <c r="LXJ4" s="66"/>
      <c r="LXK4" s="66"/>
      <c r="LXL4" s="66"/>
      <c r="LXM4" s="66"/>
      <c r="LXN4" s="66"/>
      <c r="LXO4" s="66"/>
      <c r="LXP4" s="66"/>
      <c r="LXQ4" s="66"/>
      <c r="LXR4" s="66"/>
      <c r="LXS4" s="66"/>
      <c r="LXT4" s="66"/>
      <c r="LXU4" s="66"/>
      <c r="LXV4" s="66"/>
      <c r="LXW4" s="66"/>
      <c r="LXX4" s="66"/>
      <c r="LXY4" s="66"/>
      <c r="LXZ4" s="66"/>
      <c r="LYA4" s="66"/>
      <c r="LYB4" s="66"/>
      <c r="LYC4" s="66"/>
      <c r="LYD4" s="66"/>
      <c r="LYE4" s="66"/>
      <c r="LYF4" s="66"/>
      <c r="LYG4" s="66"/>
      <c r="LYH4" s="66"/>
      <c r="LYI4" s="66"/>
      <c r="LYJ4" s="66"/>
      <c r="LYK4" s="66"/>
      <c r="LYL4" s="66"/>
      <c r="LYM4" s="66"/>
      <c r="LYN4" s="66"/>
      <c r="LYO4" s="66"/>
      <c r="LYP4" s="66"/>
      <c r="LYQ4" s="66"/>
      <c r="LYR4" s="66"/>
      <c r="LYS4" s="66"/>
      <c r="LYT4" s="66"/>
      <c r="LYU4" s="66"/>
      <c r="LYV4" s="66"/>
      <c r="LYW4" s="66"/>
      <c r="LYX4" s="66"/>
      <c r="LYY4" s="66"/>
      <c r="LYZ4" s="66"/>
      <c r="LZA4" s="66"/>
      <c r="LZB4" s="66"/>
      <c r="LZC4" s="66"/>
      <c r="LZD4" s="66"/>
      <c r="LZE4" s="66"/>
      <c r="LZF4" s="66"/>
      <c r="LZG4" s="66"/>
      <c r="LZH4" s="66"/>
      <c r="LZI4" s="66"/>
      <c r="LZJ4" s="66"/>
      <c r="LZK4" s="66"/>
      <c r="LZL4" s="66"/>
      <c r="LZM4" s="66"/>
      <c r="LZN4" s="66"/>
      <c r="LZO4" s="66"/>
      <c r="LZP4" s="66"/>
      <c r="LZQ4" s="66"/>
      <c r="LZR4" s="66"/>
      <c r="LZS4" s="66"/>
      <c r="LZT4" s="66"/>
      <c r="LZU4" s="66"/>
      <c r="LZV4" s="66"/>
      <c r="LZW4" s="66"/>
      <c r="LZX4" s="66"/>
      <c r="LZY4" s="66"/>
      <c r="LZZ4" s="66"/>
      <c r="MAA4" s="66"/>
      <c r="MAB4" s="66"/>
      <c r="MAC4" s="66"/>
      <c r="MAD4" s="66"/>
      <c r="MAE4" s="66"/>
      <c r="MAF4" s="66"/>
      <c r="MAG4" s="66"/>
      <c r="MAH4" s="66"/>
      <c r="MAI4" s="66"/>
      <c r="MAJ4" s="66"/>
      <c r="MAK4" s="66"/>
      <c r="MAL4" s="66"/>
      <c r="MAM4" s="66"/>
      <c r="MAN4" s="66"/>
      <c r="MAO4" s="66"/>
      <c r="MAP4" s="66"/>
      <c r="MAQ4" s="66"/>
      <c r="MAR4" s="66"/>
      <c r="MAS4" s="66"/>
      <c r="MAT4" s="66"/>
      <c r="MAU4" s="66"/>
      <c r="MAV4" s="66"/>
      <c r="MAW4" s="66"/>
      <c r="MAX4" s="66"/>
      <c r="MAY4" s="66"/>
      <c r="MAZ4" s="66"/>
      <c r="MBA4" s="66"/>
      <c r="MBB4" s="66"/>
      <c r="MBC4" s="66"/>
      <c r="MBD4" s="66"/>
      <c r="MBE4" s="66"/>
      <c r="MBF4" s="66"/>
      <c r="MBG4" s="66"/>
      <c r="MBH4" s="66"/>
      <c r="MBI4" s="66"/>
      <c r="MBJ4" s="66"/>
      <c r="MBK4" s="66"/>
      <c r="MBL4" s="66"/>
      <c r="MBM4" s="66"/>
      <c r="MBN4" s="66"/>
      <c r="MBO4" s="66"/>
      <c r="MBP4" s="66"/>
      <c r="MBQ4" s="66"/>
      <c r="MBR4" s="66"/>
      <c r="MBS4" s="66"/>
      <c r="MBT4" s="66"/>
      <c r="MBU4" s="66"/>
      <c r="MBV4" s="66"/>
      <c r="MBW4" s="66"/>
      <c r="MBX4" s="66"/>
      <c r="MBY4" s="66"/>
      <c r="MBZ4" s="66"/>
      <c r="MCA4" s="66"/>
      <c r="MCB4" s="66"/>
      <c r="MCC4" s="66"/>
      <c r="MCD4" s="66"/>
      <c r="MCE4" s="66"/>
      <c r="MCF4" s="66"/>
      <c r="MCG4" s="66"/>
      <c r="MCH4" s="66"/>
      <c r="MCI4" s="66"/>
      <c r="MCJ4" s="66"/>
      <c r="MCK4" s="66"/>
      <c r="MCL4" s="66"/>
      <c r="MCM4" s="66"/>
      <c r="MCN4" s="66"/>
      <c r="MCO4" s="66"/>
      <c r="MCP4" s="66"/>
      <c r="MCQ4" s="66"/>
      <c r="MCR4" s="66"/>
      <c r="MCS4" s="66"/>
      <c r="MCT4" s="66"/>
      <c r="MCU4" s="66"/>
      <c r="MCV4" s="66"/>
      <c r="MCW4" s="66"/>
      <c r="MCX4" s="66"/>
      <c r="MCY4" s="66"/>
      <c r="MCZ4" s="66"/>
      <c r="MDA4" s="66"/>
      <c r="MDB4" s="66"/>
      <c r="MDC4" s="66"/>
      <c r="MDD4" s="66"/>
      <c r="MDE4" s="66"/>
      <c r="MDF4" s="66"/>
      <c r="MDG4" s="66"/>
      <c r="MDH4" s="66"/>
      <c r="MDI4" s="66"/>
      <c r="MDJ4" s="66"/>
      <c r="MDK4" s="66"/>
      <c r="MDL4" s="66"/>
      <c r="MDM4" s="66"/>
      <c r="MDN4" s="66"/>
      <c r="MDO4" s="66"/>
      <c r="MDP4" s="66"/>
      <c r="MDQ4" s="66"/>
      <c r="MDR4" s="66"/>
      <c r="MDS4" s="66"/>
      <c r="MDT4" s="66"/>
      <c r="MDU4" s="66"/>
      <c r="MDV4" s="66"/>
      <c r="MDW4" s="66"/>
      <c r="MDX4" s="66"/>
      <c r="MDY4" s="66"/>
      <c r="MDZ4" s="66"/>
      <c r="MEA4" s="66"/>
      <c r="MEB4" s="66"/>
      <c r="MEC4" s="66"/>
      <c r="MED4" s="66"/>
      <c r="MEE4" s="66"/>
      <c r="MEF4" s="66"/>
      <c r="MEG4" s="66"/>
      <c r="MEH4" s="66"/>
      <c r="MEI4" s="66"/>
      <c r="MEJ4" s="66"/>
      <c r="MEK4" s="66"/>
      <c r="MEL4" s="66"/>
      <c r="MEM4" s="66"/>
      <c r="MEN4" s="66"/>
      <c r="MEO4" s="66"/>
      <c r="MEP4" s="66"/>
      <c r="MEQ4" s="66"/>
      <c r="MER4" s="66"/>
      <c r="MES4" s="66"/>
      <c r="MET4" s="66"/>
      <c r="MEU4" s="66"/>
      <c r="MEV4" s="66"/>
      <c r="MEW4" s="66"/>
      <c r="MEX4" s="66"/>
      <c r="MEY4" s="66"/>
      <c r="MEZ4" s="66"/>
      <c r="MFA4" s="66"/>
      <c r="MFB4" s="66"/>
      <c r="MFC4" s="66"/>
      <c r="MFD4" s="66"/>
      <c r="MFE4" s="66"/>
      <c r="MFF4" s="66"/>
      <c r="MFG4" s="66"/>
      <c r="MFH4" s="66"/>
      <c r="MFI4" s="66"/>
      <c r="MFJ4" s="66"/>
      <c r="MFK4" s="66"/>
      <c r="MFL4" s="66"/>
      <c r="MFM4" s="66"/>
      <c r="MFN4" s="66"/>
      <c r="MFO4" s="66"/>
      <c r="MFP4" s="66"/>
      <c r="MFQ4" s="66"/>
      <c r="MFR4" s="66"/>
      <c r="MFS4" s="66"/>
      <c r="MFT4" s="66"/>
      <c r="MFU4" s="66"/>
      <c r="MFV4" s="66"/>
      <c r="MFW4" s="66"/>
      <c r="MFX4" s="66"/>
      <c r="MFY4" s="66"/>
      <c r="MFZ4" s="66"/>
      <c r="MGA4" s="66"/>
      <c r="MGB4" s="66"/>
      <c r="MGC4" s="66"/>
      <c r="MGD4" s="66"/>
      <c r="MGE4" s="66"/>
      <c r="MGF4" s="66"/>
      <c r="MGG4" s="66"/>
      <c r="MGH4" s="66"/>
      <c r="MGI4" s="66"/>
      <c r="MGJ4" s="66"/>
      <c r="MGK4" s="66"/>
      <c r="MGL4" s="66"/>
      <c r="MGM4" s="66"/>
      <c r="MGN4" s="66"/>
      <c r="MGO4" s="66"/>
      <c r="MGP4" s="66"/>
      <c r="MGQ4" s="66"/>
      <c r="MGR4" s="66"/>
      <c r="MGS4" s="66"/>
      <c r="MGT4" s="66"/>
      <c r="MGU4" s="66"/>
      <c r="MGV4" s="66"/>
      <c r="MGW4" s="66"/>
      <c r="MGX4" s="66"/>
      <c r="MGY4" s="66"/>
      <c r="MGZ4" s="66"/>
      <c r="MHA4" s="66"/>
      <c r="MHB4" s="66"/>
      <c r="MHC4" s="66"/>
      <c r="MHD4" s="66"/>
      <c r="MHE4" s="66"/>
      <c r="MHF4" s="66"/>
      <c r="MHG4" s="66"/>
      <c r="MHH4" s="66"/>
      <c r="MHI4" s="66"/>
      <c r="MHJ4" s="66"/>
      <c r="MHK4" s="66"/>
      <c r="MHL4" s="66"/>
      <c r="MHM4" s="66"/>
      <c r="MHN4" s="66"/>
      <c r="MHO4" s="66"/>
      <c r="MHP4" s="66"/>
      <c r="MHQ4" s="66"/>
      <c r="MHR4" s="66"/>
      <c r="MHS4" s="66"/>
      <c r="MHT4" s="66"/>
      <c r="MHU4" s="66"/>
      <c r="MHV4" s="66"/>
      <c r="MHW4" s="66"/>
      <c r="MHX4" s="66"/>
      <c r="MHY4" s="66"/>
      <c r="MHZ4" s="66"/>
      <c r="MIA4" s="66"/>
      <c r="MIB4" s="66"/>
      <c r="MIC4" s="66"/>
      <c r="MID4" s="66"/>
      <c r="MIE4" s="66"/>
      <c r="MIF4" s="66"/>
      <c r="MIG4" s="66"/>
      <c r="MIH4" s="66"/>
      <c r="MII4" s="66"/>
      <c r="MIJ4" s="66"/>
      <c r="MIK4" s="66"/>
      <c r="MIL4" s="66"/>
      <c r="MIM4" s="66"/>
      <c r="MIN4" s="66"/>
      <c r="MIO4" s="66"/>
      <c r="MIP4" s="66"/>
      <c r="MIQ4" s="66"/>
      <c r="MIR4" s="66"/>
      <c r="MIS4" s="66"/>
      <c r="MIT4" s="66"/>
      <c r="MIU4" s="66"/>
      <c r="MIV4" s="66"/>
      <c r="MIW4" s="66"/>
      <c r="MIX4" s="66"/>
      <c r="MIY4" s="66"/>
      <c r="MIZ4" s="66"/>
      <c r="MJA4" s="66"/>
      <c r="MJB4" s="66"/>
      <c r="MJC4" s="66"/>
      <c r="MJD4" s="66"/>
      <c r="MJE4" s="66"/>
      <c r="MJF4" s="66"/>
      <c r="MJG4" s="66"/>
      <c r="MJH4" s="66"/>
      <c r="MJI4" s="66"/>
      <c r="MJJ4" s="66"/>
      <c r="MJK4" s="66"/>
      <c r="MJL4" s="66"/>
      <c r="MJM4" s="66"/>
      <c r="MJN4" s="66"/>
      <c r="MJO4" s="66"/>
      <c r="MJP4" s="66"/>
      <c r="MJQ4" s="66"/>
      <c r="MJR4" s="66"/>
      <c r="MJS4" s="66"/>
      <c r="MJT4" s="66"/>
      <c r="MJU4" s="66"/>
      <c r="MJV4" s="66"/>
      <c r="MJW4" s="66"/>
      <c r="MJX4" s="66"/>
      <c r="MJY4" s="66"/>
      <c r="MJZ4" s="66"/>
      <c r="MKA4" s="66"/>
      <c r="MKB4" s="66"/>
      <c r="MKC4" s="66"/>
      <c r="MKD4" s="66"/>
      <c r="MKE4" s="66"/>
      <c r="MKF4" s="66"/>
      <c r="MKG4" s="66"/>
      <c r="MKH4" s="66"/>
      <c r="MKI4" s="66"/>
      <c r="MKJ4" s="66"/>
      <c r="MKK4" s="66"/>
      <c r="MKL4" s="66"/>
      <c r="MKM4" s="66"/>
      <c r="MKN4" s="66"/>
      <c r="MKO4" s="66"/>
      <c r="MKP4" s="66"/>
      <c r="MKQ4" s="66"/>
      <c r="MKR4" s="66"/>
      <c r="MKS4" s="66"/>
      <c r="MKT4" s="66"/>
      <c r="MKU4" s="66"/>
      <c r="MKV4" s="66"/>
      <c r="MKW4" s="66"/>
      <c r="MKX4" s="66"/>
      <c r="MKY4" s="66"/>
      <c r="MKZ4" s="66"/>
      <c r="MLA4" s="66"/>
      <c r="MLB4" s="66"/>
      <c r="MLC4" s="66"/>
      <c r="MLD4" s="66"/>
      <c r="MLE4" s="66"/>
      <c r="MLF4" s="66"/>
      <c r="MLG4" s="66"/>
      <c r="MLH4" s="66"/>
      <c r="MLI4" s="66"/>
      <c r="MLJ4" s="66"/>
      <c r="MLK4" s="66"/>
      <c r="MLL4" s="66"/>
      <c r="MLM4" s="66"/>
      <c r="MLN4" s="66"/>
      <c r="MLO4" s="66"/>
      <c r="MLP4" s="66"/>
      <c r="MLQ4" s="66"/>
      <c r="MLR4" s="66"/>
      <c r="MLS4" s="66"/>
      <c r="MLT4" s="66"/>
      <c r="MLU4" s="66"/>
      <c r="MLV4" s="66"/>
      <c r="MLW4" s="66"/>
      <c r="MLX4" s="66"/>
      <c r="MLY4" s="66"/>
      <c r="MLZ4" s="66"/>
      <c r="MMA4" s="66"/>
      <c r="MMB4" s="66"/>
      <c r="MMC4" s="66"/>
      <c r="MMD4" s="66"/>
      <c r="MME4" s="66"/>
      <c r="MMF4" s="66"/>
      <c r="MMG4" s="66"/>
      <c r="MMH4" s="66"/>
      <c r="MMI4" s="66"/>
      <c r="MMJ4" s="66"/>
      <c r="MMK4" s="66"/>
      <c r="MML4" s="66"/>
      <c r="MMM4" s="66"/>
      <c r="MMN4" s="66"/>
      <c r="MMO4" s="66"/>
      <c r="MMP4" s="66"/>
      <c r="MMQ4" s="66"/>
      <c r="MMR4" s="66"/>
      <c r="MMS4" s="66"/>
      <c r="MMT4" s="66"/>
      <c r="MMU4" s="66"/>
      <c r="MMV4" s="66"/>
      <c r="MMW4" s="66"/>
      <c r="MMX4" s="66"/>
      <c r="MMY4" s="66"/>
      <c r="MMZ4" s="66"/>
      <c r="MNA4" s="66"/>
      <c r="MNB4" s="66"/>
      <c r="MNC4" s="66"/>
      <c r="MND4" s="66"/>
      <c r="MNE4" s="66"/>
      <c r="MNF4" s="66"/>
      <c r="MNG4" s="66"/>
      <c r="MNH4" s="66"/>
      <c r="MNI4" s="66"/>
      <c r="MNJ4" s="66"/>
      <c r="MNK4" s="66"/>
      <c r="MNL4" s="66"/>
      <c r="MNM4" s="66"/>
      <c r="MNN4" s="66"/>
      <c r="MNO4" s="66"/>
      <c r="MNP4" s="66"/>
      <c r="MNQ4" s="66"/>
      <c r="MNR4" s="66"/>
      <c r="MNS4" s="66"/>
      <c r="MNT4" s="66"/>
      <c r="MNU4" s="66"/>
      <c r="MNV4" s="66"/>
      <c r="MNW4" s="66"/>
      <c r="MNX4" s="66"/>
      <c r="MNY4" s="66"/>
      <c r="MNZ4" s="66"/>
      <c r="MOA4" s="66"/>
      <c r="MOB4" s="66"/>
      <c r="MOC4" s="66"/>
      <c r="MOD4" s="66"/>
      <c r="MOE4" s="66"/>
      <c r="MOF4" s="66"/>
      <c r="MOG4" s="66"/>
      <c r="MOH4" s="66"/>
      <c r="MOI4" s="66"/>
      <c r="MOJ4" s="66"/>
      <c r="MOK4" s="66"/>
      <c r="MOL4" s="66"/>
      <c r="MOM4" s="66"/>
      <c r="MON4" s="66"/>
      <c r="MOO4" s="66"/>
      <c r="MOP4" s="66"/>
      <c r="MOQ4" s="66"/>
      <c r="MOR4" s="66"/>
      <c r="MOS4" s="66"/>
      <c r="MOT4" s="66"/>
      <c r="MOU4" s="66"/>
      <c r="MOV4" s="66"/>
      <c r="MOW4" s="66"/>
      <c r="MOX4" s="66"/>
      <c r="MOY4" s="66"/>
      <c r="MOZ4" s="66"/>
      <c r="MPA4" s="66"/>
      <c r="MPB4" s="66"/>
      <c r="MPC4" s="66"/>
      <c r="MPD4" s="66"/>
      <c r="MPE4" s="66"/>
      <c r="MPF4" s="66"/>
      <c r="MPG4" s="66"/>
      <c r="MPH4" s="66"/>
      <c r="MPI4" s="66"/>
      <c r="MPJ4" s="66"/>
      <c r="MPK4" s="66"/>
      <c r="MPL4" s="66"/>
      <c r="MPM4" s="66"/>
      <c r="MPN4" s="66"/>
      <c r="MPO4" s="66"/>
      <c r="MPP4" s="66"/>
      <c r="MPQ4" s="66"/>
      <c r="MPR4" s="66"/>
      <c r="MPS4" s="66"/>
      <c r="MPT4" s="66"/>
      <c r="MPU4" s="66"/>
      <c r="MPV4" s="66"/>
      <c r="MPW4" s="66"/>
      <c r="MPX4" s="66"/>
      <c r="MPY4" s="66"/>
      <c r="MPZ4" s="66"/>
      <c r="MQA4" s="66"/>
      <c r="MQB4" s="66"/>
      <c r="MQC4" s="66"/>
      <c r="MQD4" s="66"/>
      <c r="MQE4" s="66"/>
      <c r="MQF4" s="66"/>
      <c r="MQG4" s="66"/>
      <c r="MQH4" s="66"/>
      <c r="MQI4" s="66"/>
      <c r="MQJ4" s="66"/>
      <c r="MQK4" s="66"/>
      <c r="MQL4" s="66"/>
      <c r="MQM4" s="66"/>
      <c r="MQN4" s="66"/>
      <c r="MQO4" s="66"/>
      <c r="MQP4" s="66"/>
      <c r="MQQ4" s="66"/>
      <c r="MQR4" s="66"/>
      <c r="MQS4" s="66"/>
      <c r="MQT4" s="66"/>
      <c r="MQU4" s="66"/>
      <c r="MQV4" s="66"/>
      <c r="MQW4" s="66"/>
      <c r="MQX4" s="66"/>
      <c r="MQY4" s="66"/>
      <c r="MQZ4" s="66"/>
      <c r="MRA4" s="66"/>
      <c r="MRB4" s="66"/>
      <c r="MRC4" s="66"/>
      <c r="MRD4" s="66"/>
      <c r="MRE4" s="66"/>
      <c r="MRF4" s="66"/>
      <c r="MRG4" s="66"/>
      <c r="MRH4" s="66"/>
      <c r="MRI4" s="66"/>
      <c r="MRJ4" s="66"/>
      <c r="MRK4" s="66"/>
      <c r="MRL4" s="66"/>
      <c r="MRM4" s="66"/>
      <c r="MRN4" s="66"/>
      <c r="MRO4" s="66"/>
      <c r="MRP4" s="66"/>
      <c r="MRQ4" s="66"/>
      <c r="MRR4" s="66"/>
      <c r="MRS4" s="66"/>
      <c r="MRT4" s="66"/>
      <c r="MRU4" s="66"/>
      <c r="MRV4" s="66"/>
      <c r="MRW4" s="66"/>
      <c r="MRX4" s="66"/>
      <c r="MRY4" s="66"/>
      <c r="MRZ4" s="66"/>
      <c r="MSA4" s="66"/>
      <c r="MSB4" s="66"/>
      <c r="MSC4" s="66"/>
      <c r="MSD4" s="66"/>
      <c r="MSE4" s="66"/>
      <c r="MSF4" s="66"/>
      <c r="MSG4" s="66"/>
      <c r="MSH4" s="66"/>
      <c r="MSI4" s="66"/>
      <c r="MSJ4" s="66"/>
      <c r="MSK4" s="66"/>
      <c r="MSL4" s="66"/>
      <c r="MSM4" s="66"/>
      <c r="MSN4" s="66"/>
      <c r="MSO4" s="66"/>
      <c r="MSP4" s="66"/>
      <c r="MSQ4" s="66"/>
      <c r="MSR4" s="66"/>
      <c r="MSS4" s="66"/>
      <c r="MST4" s="66"/>
      <c r="MSU4" s="66"/>
      <c r="MSV4" s="66"/>
      <c r="MSW4" s="66"/>
      <c r="MSX4" s="66"/>
      <c r="MSY4" s="66"/>
      <c r="MSZ4" s="66"/>
      <c r="MTA4" s="66"/>
      <c r="MTB4" s="66"/>
      <c r="MTC4" s="66"/>
      <c r="MTD4" s="66"/>
      <c r="MTE4" s="66"/>
      <c r="MTF4" s="66"/>
      <c r="MTG4" s="66"/>
      <c r="MTH4" s="66"/>
      <c r="MTI4" s="66"/>
      <c r="MTJ4" s="66"/>
      <c r="MTK4" s="66"/>
      <c r="MTL4" s="66"/>
      <c r="MTM4" s="66"/>
      <c r="MTN4" s="66"/>
      <c r="MTO4" s="66"/>
      <c r="MTP4" s="66"/>
      <c r="MTQ4" s="66"/>
      <c r="MTR4" s="66"/>
      <c r="MTS4" s="66"/>
      <c r="MTT4" s="66"/>
      <c r="MTU4" s="66"/>
      <c r="MTV4" s="66"/>
      <c r="MTW4" s="66"/>
      <c r="MTX4" s="66"/>
      <c r="MTY4" s="66"/>
      <c r="MTZ4" s="66"/>
      <c r="MUA4" s="66"/>
      <c r="MUB4" s="66"/>
      <c r="MUC4" s="66"/>
      <c r="MUD4" s="66"/>
      <c r="MUE4" s="66"/>
      <c r="MUF4" s="66"/>
      <c r="MUG4" s="66"/>
      <c r="MUH4" s="66"/>
      <c r="MUI4" s="66"/>
      <c r="MUJ4" s="66"/>
      <c r="MUK4" s="66"/>
      <c r="MUL4" s="66"/>
      <c r="MUM4" s="66"/>
      <c r="MUN4" s="66"/>
      <c r="MUO4" s="66"/>
      <c r="MUP4" s="66"/>
      <c r="MUQ4" s="66"/>
      <c r="MUR4" s="66"/>
      <c r="MUS4" s="66"/>
      <c r="MUT4" s="66"/>
      <c r="MUU4" s="66"/>
      <c r="MUV4" s="66"/>
      <c r="MUW4" s="66"/>
      <c r="MUX4" s="66"/>
      <c r="MUY4" s="66"/>
      <c r="MUZ4" s="66"/>
      <c r="MVA4" s="66"/>
      <c r="MVB4" s="66"/>
      <c r="MVC4" s="66"/>
      <c r="MVD4" s="66"/>
      <c r="MVE4" s="66"/>
      <c r="MVF4" s="66"/>
      <c r="MVG4" s="66"/>
      <c r="MVH4" s="66"/>
      <c r="MVI4" s="66"/>
      <c r="MVJ4" s="66"/>
      <c r="MVK4" s="66"/>
      <c r="MVL4" s="66"/>
      <c r="MVM4" s="66"/>
      <c r="MVN4" s="66"/>
      <c r="MVO4" s="66"/>
      <c r="MVP4" s="66"/>
      <c r="MVQ4" s="66"/>
      <c r="MVR4" s="66"/>
      <c r="MVS4" s="66"/>
      <c r="MVT4" s="66"/>
      <c r="MVU4" s="66"/>
      <c r="MVV4" s="66"/>
      <c r="MVW4" s="66"/>
      <c r="MVX4" s="66"/>
      <c r="MVY4" s="66"/>
      <c r="MVZ4" s="66"/>
      <c r="MWA4" s="66"/>
      <c r="MWB4" s="66"/>
      <c r="MWC4" s="66"/>
      <c r="MWD4" s="66"/>
      <c r="MWE4" s="66"/>
      <c r="MWF4" s="66"/>
      <c r="MWG4" s="66"/>
      <c r="MWH4" s="66"/>
      <c r="MWI4" s="66"/>
      <c r="MWJ4" s="66"/>
      <c r="MWK4" s="66"/>
      <c r="MWL4" s="66"/>
      <c r="MWM4" s="66"/>
      <c r="MWN4" s="66"/>
      <c r="MWO4" s="66"/>
      <c r="MWP4" s="66"/>
      <c r="MWQ4" s="66"/>
      <c r="MWR4" s="66"/>
      <c r="MWS4" s="66"/>
      <c r="MWT4" s="66"/>
      <c r="MWU4" s="66"/>
      <c r="MWV4" s="66"/>
      <c r="MWW4" s="66"/>
      <c r="MWX4" s="66"/>
      <c r="MWY4" s="66"/>
      <c r="MWZ4" s="66"/>
      <c r="MXA4" s="66"/>
      <c r="MXB4" s="66"/>
      <c r="MXC4" s="66"/>
      <c r="MXD4" s="66"/>
      <c r="MXE4" s="66"/>
      <c r="MXF4" s="66"/>
      <c r="MXG4" s="66"/>
      <c r="MXH4" s="66"/>
      <c r="MXI4" s="66"/>
      <c r="MXJ4" s="66"/>
      <c r="MXK4" s="66"/>
      <c r="MXL4" s="66"/>
      <c r="MXM4" s="66"/>
      <c r="MXN4" s="66"/>
      <c r="MXO4" s="66"/>
      <c r="MXP4" s="66"/>
      <c r="MXQ4" s="66"/>
      <c r="MXR4" s="66"/>
      <c r="MXS4" s="66"/>
      <c r="MXT4" s="66"/>
      <c r="MXU4" s="66"/>
      <c r="MXV4" s="66"/>
      <c r="MXW4" s="66"/>
      <c r="MXX4" s="66"/>
      <c r="MXY4" s="66"/>
      <c r="MXZ4" s="66"/>
      <c r="MYA4" s="66"/>
      <c r="MYB4" s="66"/>
      <c r="MYC4" s="66"/>
      <c r="MYD4" s="66"/>
      <c r="MYE4" s="66"/>
      <c r="MYF4" s="66"/>
      <c r="MYG4" s="66"/>
      <c r="MYH4" s="66"/>
      <c r="MYI4" s="66"/>
      <c r="MYJ4" s="66"/>
      <c r="MYK4" s="66"/>
      <c r="MYL4" s="66"/>
      <c r="MYM4" s="66"/>
      <c r="MYN4" s="66"/>
      <c r="MYO4" s="66"/>
      <c r="MYP4" s="66"/>
      <c r="MYQ4" s="66"/>
      <c r="MYR4" s="66"/>
      <c r="MYS4" s="66"/>
      <c r="MYT4" s="66"/>
      <c r="MYU4" s="66"/>
      <c r="MYV4" s="66"/>
      <c r="MYW4" s="66"/>
      <c r="MYX4" s="66"/>
      <c r="MYY4" s="66"/>
      <c r="MYZ4" s="66"/>
      <c r="MZA4" s="66"/>
      <c r="MZB4" s="66"/>
      <c r="MZC4" s="66"/>
      <c r="MZD4" s="66"/>
      <c r="MZE4" s="66"/>
      <c r="MZF4" s="66"/>
      <c r="MZG4" s="66"/>
      <c r="MZH4" s="66"/>
      <c r="MZI4" s="66"/>
      <c r="MZJ4" s="66"/>
      <c r="MZK4" s="66"/>
      <c r="MZL4" s="66"/>
      <c r="MZM4" s="66"/>
      <c r="MZN4" s="66"/>
      <c r="MZO4" s="66"/>
      <c r="MZP4" s="66"/>
      <c r="MZQ4" s="66"/>
      <c r="MZR4" s="66"/>
      <c r="MZS4" s="66"/>
      <c r="MZT4" s="66"/>
      <c r="MZU4" s="66"/>
      <c r="MZV4" s="66"/>
      <c r="MZW4" s="66"/>
      <c r="MZX4" s="66"/>
      <c r="MZY4" s="66"/>
      <c r="MZZ4" s="66"/>
      <c r="NAA4" s="66"/>
      <c r="NAB4" s="66"/>
      <c r="NAC4" s="66"/>
      <c r="NAD4" s="66"/>
      <c r="NAE4" s="66"/>
      <c r="NAF4" s="66"/>
      <c r="NAG4" s="66"/>
      <c r="NAH4" s="66"/>
      <c r="NAI4" s="66"/>
      <c r="NAJ4" s="66"/>
      <c r="NAK4" s="66"/>
      <c r="NAL4" s="66"/>
      <c r="NAM4" s="66"/>
      <c r="NAN4" s="66"/>
      <c r="NAO4" s="66"/>
      <c r="NAP4" s="66"/>
      <c r="NAQ4" s="66"/>
      <c r="NAR4" s="66"/>
      <c r="NAS4" s="66"/>
      <c r="NAT4" s="66"/>
      <c r="NAU4" s="66"/>
      <c r="NAV4" s="66"/>
      <c r="NAW4" s="66"/>
      <c r="NAX4" s="66"/>
      <c r="NAY4" s="66"/>
      <c r="NAZ4" s="66"/>
      <c r="NBA4" s="66"/>
      <c r="NBB4" s="66"/>
      <c r="NBC4" s="66"/>
      <c r="NBD4" s="66"/>
      <c r="NBE4" s="66"/>
      <c r="NBF4" s="66"/>
      <c r="NBG4" s="66"/>
      <c r="NBH4" s="66"/>
      <c r="NBI4" s="66"/>
      <c r="NBJ4" s="66"/>
      <c r="NBK4" s="66"/>
      <c r="NBL4" s="66"/>
      <c r="NBM4" s="66"/>
      <c r="NBN4" s="66"/>
      <c r="NBO4" s="66"/>
      <c r="NBP4" s="66"/>
      <c r="NBQ4" s="66"/>
      <c r="NBR4" s="66"/>
      <c r="NBS4" s="66"/>
      <c r="NBT4" s="66"/>
      <c r="NBU4" s="66"/>
      <c r="NBV4" s="66"/>
      <c r="NBW4" s="66"/>
      <c r="NBX4" s="66"/>
      <c r="NBY4" s="66"/>
      <c r="NBZ4" s="66"/>
      <c r="NCA4" s="66"/>
      <c r="NCB4" s="66"/>
      <c r="NCC4" s="66"/>
      <c r="NCD4" s="66"/>
      <c r="NCE4" s="66"/>
      <c r="NCF4" s="66"/>
      <c r="NCG4" s="66"/>
      <c r="NCH4" s="66"/>
      <c r="NCI4" s="66"/>
      <c r="NCJ4" s="66"/>
      <c r="NCK4" s="66"/>
      <c r="NCL4" s="66"/>
      <c r="NCM4" s="66"/>
      <c r="NCN4" s="66"/>
      <c r="NCO4" s="66"/>
      <c r="NCP4" s="66"/>
      <c r="NCQ4" s="66"/>
      <c r="NCR4" s="66"/>
      <c r="NCS4" s="66"/>
      <c r="NCT4" s="66"/>
      <c r="NCU4" s="66"/>
      <c r="NCV4" s="66"/>
      <c r="NCW4" s="66"/>
      <c r="NCX4" s="66"/>
      <c r="NCY4" s="66"/>
      <c r="NCZ4" s="66"/>
      <c r="NDA4" s="66"/>
      <c r="NDB4" s="66"/>
      <c r="NDC4" s="66"/>
      <c r="NDD4" s="66"/>
      <c r="NDE4" s="66"/>
      <c r="NDF4" s="66"/>
      <c r="NDG4" s="66"/>
      <c r="NDH4" s="66"/>
      <c r="NDI4" s="66"/>
      <c r="NDJ4" s="66"/>
      <c r="NDK4" s="66"/>
      <c r="NDL4" s="66"/>
      <c r="NDM4" s="66"/>
      <c r="NDN4" s="66"/>
      <c r="NDO4" s="66"/>
      <c r="NDP4" s="66"/>
      <c r="NDQ4" s="66"/>
      <c r="NDR4" s="66"/>
      <c r="NDS4" s="66"/>
      <c r="NDT4" s="66"/>
      <c r="NDU4" s="66"/>
      <c r="NDV4" s="66"/>
      <c r="NDW4" s="66"/>
      <c r="NDX4" s="66"/>
      <c r="NDY4" s="66"/>
      <c r="NDZ4" s="66"/>
      <c r="NEA4" s="66"/>
      <c r="NEB4" s="66"/>
      <c r="NEC4" s="66"/>
      <c r="NED4" s="66"/>
      <c r="NEE4" s="66"/>
      <c r="NEF4" s="66"/>
      <c r="NEG4" s="66"/>
      <c r="NEH4" s="66"/>
      <c r="NEI4" s="66"/>
      <c r="NEJ4" s="66"/>
      <c r="NEK4" s="66"/>
      <c r="NEL4" s="66"/>
      <c r="NEM4" s="66"/>
      <c r="NEN4" s="66"/>
      <c r="NEO4" s="66"/>
      <c r="NEP4" s="66"/>
      <c r="NEQ4" s="66"/>
      <c r="NER4" s="66"/>
      <c r="NES4" s="66"/>
      <c r="NET4" s="66"/>
      <c r="NEU4" s="66"/>
      <c r="NEV4" s="66"/>
      <c r="NEW4" s="66"/>
      <c r="NEX4" s="66"/>
      <c r="NEY4" s="66"/>
      <c r="NEZ4" s="66"/>
      <c r="NFA4" s="66"/>
      <c r="NFB4" s="66"/>
      <c r="NFC4" s="66"/>
      <c r="NFD4" s="66"/>
      <c r="NFE4" s="66"/>
      <c r="NFF4" s="66"/>
      <c r="NFG4" s="66"/>
      <c r="NFH4" s="66"/>
      <c r="NFI4" s="66"/>
      <c r="NFJ4" s="66"/>
      <c r="NFK4" s="66"/>
      <c r="NFL4" s="66"/>
      <c r="NFM4" s="66"/>
      <c r="NFN4" s="66"/>
      <c r="NFO4" s="66"/>
      <c r="NFP4" s="66"/>
      <c r="NFQ4" s="66"/>
      <c r="NFR4" s="66"/>
      <c r="NFS4" s="66"/>
      <c r="NFT4" s="66"/>
      <c r="NFU4" s="66"/>
      <c r="NFV4" s="66"/>
      <c r="NFW4" s="66"/>
      <c r="NFX4" s="66"/>
      <c r="NFY4" s="66"/>
      <c r="NFZ4" s="66"/>
      <c r="NGA4" s="66"/>
      <c r="NGB4" s="66"/>
      <c r="NGC4" s="66"/>
      <c r="NGD4" s="66"/>
      <c r="NGE4" s="66"/>
      <c r="NGF4" s="66"/>
      <c r="NGG4" s="66"/>
      <c r="NGH4" s="66"/>
      <c r="NGI4" s="66"/>
      <c r="NGJ4" s="66"/>
      <c r="NGK4" s="66"/>
      <c r="NGL4" s="66"/>
      <c r="NGM4" s="66"/>
      <c r="NGN4" s="66"/>
      <c r="NGO4" s="66"/>
      <c r="NGP4" s="66"/>
      <c r="NGQ4" s="66"/>
      <c r="NGR4" s="66"/>
      <c r="NGS4" s="66"/>
      <c r="NGT4" s="66"/>
      <c r="NGU4" s="66"/>
      <c r="NGV4" s="66"/>
      <c r="NGW4" s="66"/>
      <c r="NGX4" s="66"/>
      <c r="NGY4" s="66"/>
      <c r="NGZ4" s="66"/>
      <c r="NHA4" s="66"/>
      <c r="NHB4" s="66"/>
      <c r="NHC4" s="66"/>
      <c r="NHD4" s="66"/>
      <c r="NHE4" s="66"/>
      <c r="NHF4" s="66"/>
      <c r="NHG4" s="66"/>
      <c r="NHH4" s="66"/>
      <c r="NHI4" s="66"/>
      <c r="NHJ4" s="66"/>
      <c r="NHK4" s="66"/>
      <c r="NHL4" s="66"/>
      <c r="NHM4" s="66"/>
      <c r="NHN4" s="66"/>
      <c r="NHO4" s="66"/>
      <c r="NHP4" s="66"/>
      <c r="NHQ4" s="66"/>
      <c r="NHR4" s="66"/>
      <c r="NHS4" s="66"/>
      <c r="NHT4" s="66"/>
      <c r="NHU4" s="66"/>
      <c r="NHV4" s="66"/>
      <c r="NHW4" s="66"/>
      <c r="NHX4" s="66"/>
      <c r="NHY4" s="66"/>
      <c r="NHZ4" s="66"/>
      <c r="NIA4" s="66"/>
      <c r="NIB4" s="66"/>
      <c r="NIC4" s="66"/>
      <c r="NID4" s="66"/>
      <c r="NIE4" s="66"/>
      <c r="NIF4" s="66"/>
      <c r="NIG4" s="66"/>
      <c r="NIH4" s="66"/>
      <c r="NII4" s="66"/>
      <c r="NIJ4" s="66"/>
      <c r="NIK4" s="66"/>
      <c r="NIL4" s="66"/>
      <c r="NIM4" s="66"/>
      <c r="NIN4" s="66"/>
      <c r="NIO4" s="66"/>
      <c r="NIP4" s="66"/>
      <c r="NIQ4" s="66"/>
      <c r="NIR4" s="66"/>
      <c r="NIS4" s="66"/>
      <c r="NIT4" s="66"/>
      <c r="NIU4" s="66"/>
      <c r="NIV4" s="66"/>
      <c r="NIW4" s="66"/>
      <c r="NIX4" s="66"/>
      <c r="NIY4" s="66"/>
      <c r="NIZ4" s="66"/>
      <c r="NJA4" s="66"/>
      <c r="NJB4" s="66"/>
      <c r="NJC4" s="66"/>
      <c r="NJD4" s="66"/>
      <c r="NJE4" s="66"/>
      <c r="NJF4" s="66"/>
      <c r="NJG4" s="66"/>
      <c r="NJH4" s="66"/>
      <c r="NJI4" s="66"/>
      <c r="NJJ4" s="66"/>
      <c r="NJK4" s="66"/>
      <c r="NJL4" s="66"/>
      <c r="NJM4" s="66"/>
      <c r="NJN4" s="66"/>
      <c r="NJO4" s="66"/>
      <c r="NJP4" s="66"/>
      <c r="NJQ4" s="66"/>
      <c r="NJR4" s="66"/>
      <c r="NJS4" s="66"/>
      <c r="NJT4" s="66"/>
      <c r="NJU4" s="66"/>
      <c r="NJV4" s="66"/>
      <c r="NJW4" s="66"/>
      <c r="NJX4" s="66"/>
      <c r="NJY4" s="66"/>
      <c r="NJZ4" s="66"/>
      <c r="NKA4" s="66"/>
      <c r="NKB4" s="66"/>
      <c r="NKC4" s="66"/>
      <c r="NKD4" s="66"/>
      <c r="NKE4" s="66"/>
      <c r="NKF4" s="66"/>
      <c r="NKG4" s="66"/>
      <c r="NKH4" s="66"/>
      <c r="NKI4" s="66"/>
      <c r="NKJ4" s="66"/>
      <c r="NKK4" s="66"/>
      <c r="NKL4" s="66"/>
      <c r="NKM4" s="66"/>
      <c r="NKN4" s="66"/>
      <c r="NKO4" s="66"/>
      <c r="NKP4" s="66"/>
      <c r="NKQ4" s="66"/>
      <c r="NKR4" s="66"/>
      <c r="NKS4" s="66"/>
      <c r="NKT4" s="66"/>
      <c r="NKU4" s="66"/>
      <c r="NKV4" s="66"/>
      <c r="NKW4" s="66"/>
      <c r="NKX4" s="66"/>
      <c r="NKY4" s="66"/>
      <c r="NKZ4" s="66"/>
      <c r="NLA4" s="66"/>
      <c r="NLB4" s="66"/>
      <c r="NLC4" s="66"/>
      <c r="NLD4" s="66"/>
      <c r="NLE4" s="66"/>
      <c r="NLF4" s="66"/>
      <c r="NLG4" s="66"/>
      <c r="NLH4" s="66"/>
      <c r="NLI4" s="66"/>
      <c r="NLJ4" s="66"/>
      <c r="NLK4" s="66"/>
      <c r="NLL4" s="66"/>
      <c r="NLM4" s="66"/>
      <c r="NLN4" s="66"/>
      <c r="NLO4" s="66"/>
      <c r="NLP4" s="66"/>
      <c r="NLQ4" s="66"/>
      <c r="NLR4" s="66"/>
      <c r="NLS4" s="66"/>
      <c r="NLT4" s="66"/>
      <c r="NLU4" s="66"/>
      <c r="NLV4" s="66"/>
      <c r="NLW4" s="66"/>
      <c r="NLX4" s="66"/>
      <c r="NLY4" s="66"/>
      <c r="NLZ4" s="66"/>
      <c r="NMA4" s="66"/>
      <c r="NMB4" s="66"/>
      <c r="NMC4" s="66"/>
      <c r="NMD4" s="66"/>
      <c r="NME4" s="66"/>
      <c r="NMF4" s="66"/>
      <c r="NMG4" s="66"/>
      <c r="NMH4" s="66"/>
      <c r="NMI4" s="66"/>
      <c r="NMJ4" s="66"/>
      <c r="NMK4" s="66"/>
      <c r="NML4" s="66"/>
      <c r="NMM4" s="66"/>
      <c r="NMN4" s="66"/>
      <c r="NMO4" s="66"/>
      <c r="NMP4" s="66"/>
      <c r="NMQ4" s="66"/>
      <c r="NMR4" s="66"/>
      <c r="NMS4" s="66"/>
      <c r="NMT4" s="66"/>
      <c r="NMU4" s="66"/>
      <c r="NMV4" s="66"/>
      <c r="NMW4" s="66"/>
      <c r="NMX4" s="66"/>
      <c r="NMY4" s="66"/>
      <c r="NMZ4" s="66"/>
      <c r="NNA4" s="66"/>
      <c r="NNB4" s="66"/>
      <c r="NNC4" s="66"/>
      <c r="NND4" s="66"/>
      <c r="NNE4" s="66"/>
      <c r="NNF4" s="66"/>
      <c r="NNG4" s="66"/>
      <c r="NNH4" s="66"/>
      <c r="NNI4" s="66"/>
      <c r="NNJ4" s="66"/>
      <c r="NNK4" s="66"/>
      <c r="NNL4" s="66"/>
      <c r="NNM4" s="66"/>
      <c r="NNN4" s="66"/>
      <c r="NNO4" s="66"/>
      <c r="NNP4" s="66"/>
      <c r="NNQ4" s="66"/>
      <c r="NNR4" s="66"/>
      <c r="NNS4" s="66"/>
      <c r="NNT4" s="66"/>
      <c r="NNU4" s="66"/>
      <c r="NNV4" s="66"/>
      <c r="NNW4" s="66"/>
      <c r="NNX4" s="66"/>
      <c r="NNY4" s="66"/>
      <c r="NNZ4" s="66"/>
      <c r="NOA4" s="66"/>
      <c r="NOB4" s="66"/>
      <c r="NOC4" s="66"/>
      <c r="NOD4" s="66"/>
      <c r="NOE4" s="66"/>
      <c r="NOF4" s="66"/>
      <c r="NOG4" s="66"/>
      <c r="NOH4" s="66"/>
      <c r="NOI4" s="66"/>
      <c r="NOJ4" s="66"/>
      <c r="NOK4" s="66"/>
      <c r="NOL4" s="66"/>
      <c r="NOM4" s="66"/>
      <c r="NON4" s="66"/>
      <c r="NOO4" s="66"/>
      <c r="NOP4" s="66"/>
      <c r="NOQ4" s="66"/>
      <c r="NOR4" s="66"/>
      <c r="NOS4" s="66"/>
      <c r="NOT4" s="66"/>
      <c r="NOU4" s="66"/>
      <c r="NOV4" s="66"/>
      <c r="NOW4" s="66"/>
      <c r="NOX4" s="66"/>
      <c r="NOY4" s="66"/>
      <c r="NOZ4" s="66"/>
      <c r="NPA4" s="66"/>
      <c r="NPB4" s="66"/>
      <c r="NPC4" s="66"/>
      <c r="NPD4" s="66"/>
      <c r="NPE4" s="66"/>
      <c r="NPF4" s="66"/>
      <c r="NPG4" s="66"/>
      <c r="NPH4" s="66"/>
      <c r="NPI4" s="66"/>
      <c r="NPJ4" s="66"/>
      <c r="NPK4" s="66"/>
      <c r="NPL4" s="66"/>
      <c r="NPM4" s="66"/>
      <c r="NPN4" s="66"/>
      <c r="NPO4" s="66"/>
      <c r="NPP4" s="66"/>
      <c r="NPQ4" s="66"/>
      <c r="NPR4" s="66"/>
      <c r="NPS4" s="66"/>
      <c r="NPT4" s="66"/>
      <c r="NPU4" s="66"/>
      <c r="NPV4" s="66"/>
      <c r="NPW4" s="66"/>
      <c r="NPX4" s="66"/>
      <c r="NPY4" s="66"/>
      <c r="NPZ4" s="66"/>
      <c r="NQA4" s="66"/>
      <c r="NQB4" s="66"/>
      <c r="NQC4" s="66"/>
      <c r="NQD4" s="66"/>
      <c r="NQE4" s="66"/>
      <c r="NQF4" s="66"/>
      <c r="NQG4" s="66"/>
      <c r="NQH4" s="66"/>
      <c r="NQI4" s="66"/>
      <c r="NQJ4" s="66"/>
      <c r="NQK4" s="66"/>
      <c r="NQL4" s="66"/>
      <c r="NQM4" s="66"/>
      <c r="NQN4" s="66"/>
      <c r="NQO4" s="66"/>
      <c r="NQP4" s="66"/>
      <c r="NQQ4" s="66"/>
      <c r="NQR4" s="66"/>
      <c r="NQS4" s="66"/>
      <c r="NQT4" s="66"/>
      <c r="NQU4" s="66"/>
      <c r="NQV4" s="66"/>
      <c r="NQW4" s="66"/>
      <c r="NQX4" s="66"/>
      <c r="NQY4" s="66"/>
      <c r="NQZ4" s="66"/>
      <c r="NRA4" s="66"/>
      <c r="NRB4" s="66"/>
      <c r="NRC4" s="66"/>
      <c r="NRD4" s="66"/>
      <c r="NRE4" s="66"/>
      <c r="NRF4" s="66"/>
      <c r="NRG4" s="66"/>
      <c r="NRH4" s="66"/>
      <c r="NRI4" s="66"/>
      <c r="NRJ4" s="66"/>
      <c r="NRK4" s="66"/>
      <c r="NRL4" s="66"/>
      <c r="NRM4" s="66"/>
      <c r="NRN4" s="66"/>
      <c r="NRO4" s="66"/>
      <c r="NRP4" s="66"/>
      <c r="NRQ4" s="66"/>
      <c r="NRR4" s="66"/>
      <c r="NRS4" s="66"/>
      <c r="NRT4" s="66"/>
      <c r="NRU4" s="66"/>
      <c r="NRV4" s="66"/>
      <c r="NRW4" s="66"/>
      <c r="NRX4" s="66"/>
      <c r="NRY4" s="66"/>
      <c r="NRZ4" s="66"/>
      <c r="NSA4" s="66"/>
      <c r="NSB4" s="66"/>
      <c r="NSC4" s="66"/>
      <c r="NSD4" s="66"/>
      <c r="NSE4" s="66"/>
      <c r="NSF4" s="66"/>
      <c r="NSG4" s="66"/>
      <c r="NSH4" s="66"/>
      <c r="NSI4" s="66"/>
      <c r="NSJ4" s="66"/>
      <c r="NSK4" s="66"/>
      <c r="NSL4" s="66"/>
      <c r="NSM4" s="66"/>
      <c r="NSN4" s="66"/>
      <c r="NSO4" s="66"/>
      <c r="NSP4" s="66"/>
      <c r="NSQ4" s="66"/>
      <c r="NSR4" s="66"/>
      <c r="NSS4" s="66"/>
      <c r="NST4" s="66"/>
      <c r="NSU4" s="66"/>
      <c r="NSV4" s="66"/>
      <c r="NSW4" s="66"/>
      <c r="NSX4" s="66"/>
      <c r="NSY4" s="66"/>
      <c r="NSZ4" s="66"/>
      <c r="NTA4" s="66"/>
      <c r="NTB4" s="66"/>
      <c r="NTC4" s="66"/>
      <c r="NTD4" s="66"/>
      <c r="NTE4" s="66"/>
      <c r="NTF4" s="66"/>
      <c r="NTG4" s="66"/>
      <c r="NTH4" s="66"/>
      <c r="NTI4" s="66"/>
      <c r="NTJ4" s="66"/>
      <c r="NTK4" s="66"/>
      <c r="NTL4" s="66"/>
      <c r="NTM4" s="66"/>
      <c r="NTN4" s="66"/>
      <c r="NTO4" s="66"/>
      <c r="NTP4" s="66"/>
      <c r="NTQ4" s="66"/>
      <c r="NTR4" s="66"/>
      <c r="NTS4" s="66"/>
      <c r="NTT4" s="66"/>
      <c r="NTU4" s="66"/>
      <c r="NTV4" s="66"/>
      <c r="NTW4" s="66"/>
      <c r="NTX4" s="66"/>
      <c r="NTY4" s="66"/>
      <c r="NTZ4" s="66"/>
      <c r="NUA4" s="66"/>
      <c r="NUB4" s="66"/>
      <c r="NUC4" s="66"/>
      <c r="NUD4" s="66"/>
      <c r="NUE4" s="66"/>
      <c r="NUF4" s="66"/>
      <c r="NUG4" s="66"/>
      <c r="NUH4" s="66"/>
      <c r="NUI4" s="66"/>
      <c r="NUJ4" s="66"/>
      <c r="NUK4" s="66"/>
      <c r="NUL4" s="66"/>
      <c r="NUM4" s="66"/>
      <c r="NUN4" s="66"/>
      <c r="NUO4" s="66"/>
      <c r="NUP4" s="66"/>
      <c r="NUQ4" s="66"/>
      <c r="NUR4" s="66"/>
      <c r="NUS4" s="66"/>
      <c r="NUT4" s="66"/>
      <c r="NUU4" s="66"/>
      <c r="NUV4" s="66"/>
      <c r="NUW4" s="66"/>
      <c r="NUX4" s="66"/>
      <c r="NUY4" s="66"/>
      <c r="NUZ4" s="66"/>
      <c r="NVA4" s="66"/>
      <c r="NVB4" s="66"/>
      <c r="NVC4" s="66"/>
      <c r="NVD4" s="66"/>
      <c r="NVE4" s="66"/>
      <c r="NVF4" s="66"/>
      <c r="NVG4" s="66"/>
      <c r="NVH4" s="66"/>
      <c r="NVI4" s="66"/>
      <c r="NVJ4" s="66"/>
      <c r="NVK4" s="66"/>
      <c r="NVL4" s="66"/>
      <c r="NVM4" s="66"/>
      <c r="NVN4" s="66"/>
      <c r="NVO4" s="66"/>
      <c r="NVP4" s="66"/>
      <c r="NVQ4" s="66"/>
      <c r="NVR4" s="66"/>
      <c r="NVS4" s="66"/>
      <c r="NVT4" s="66"/>
      <c r="NVU4" s="66"/>
      <c r="NVV4" s="66"/>
      <c r="NVW4" s="66"/>
      <c r="NVX4" s="66"/>
      <c r="NVY4" s="66"/>
      <c r="NVZ4" s="66"/>
      <c r="NWA4" s="66"/>
      <c r="NWB4" s="66"/>
      <c r="NWC4" s="66"/>
      <c r="NWD4" s="66"/>
      <c r="NWE4" s="66"/>
      <c r="NWF4" s="66"/>
      <c r="NWG4" s="66"/>
      <c r="NWH4" s="66"/>
      <c r="NWI4" s="66"/>
      <c r="NWJ4" s="66"/>
      <c r="NWK4" s="66"/>
      <c r="NWL4" s="66"/>
      <c r="NWM4" s="66"/>
      <c r="NWN4" s="66"/>
      <c r="NWO4" s="66"/>
      <c r="NWP4" s="66"/>
      <c r="NWQ4" s="66"/>
      <c r="NWR4" s="66"/>
      <c r="NWS4" s="66"/>
      <c r="NWT4" s="66"/>
      <c r="NWU4" s="66"/>
      <c r="NWV4" s="66"/>
      <c r="NWW4" s="66"/>
      <c r="NWX4" s="66"/>
      <c r="NWY4" s="66"/>
      <c r="NWZ4" s="66"/>
      <c r="NXA4" s="66"/>
      <c r="NXB4" s="66"/>
      <c r="NXC4" s="66"/>
      <c r="NXD4" s="66"/>
      <c r="NXE4" s="66"/>
      <c r="NXF4" s="66"/>
      <c r="NXG4" s="66"/>
      <c r="NXH4" s="66"/>
      <c r="NXI4" s="66"/>
      <c r="NXJ4" s="66"/>
      <c r="NXK4" s="66"/>
      <c r="NXL4" s="66"/>
      <c r="NXM4" s="66"/>
      <c r="NXN4" s="66"/>
      <c r="NXO4" s="66"/>
      <c r="NXP4" s="66"/>
      <c r="NXQ4" s="66"/>
      <c r="NXR4" s="66"/>
      <c r="NXS4" s="66"/>
      <c r="NXT4" s="66"/>
      <c r="NXU4" s="66"/>
      <c r="NXV4" s="66"/>
      <c r="NXW4" s="66"/>
      <c r="NXX4" s="66"/>
      <c r="NXY4" s="66"/>
      <c r="NXZ4" s="66"/>
      <c r="NYA4" s="66"/>
      <c r="NYB4" s="66"/>
      <c r="NYC4" s="66"/>
      <c r="NYD4" s="66"/>
      <c r="NYE4" s="66"/>
      <c r="NYF4" s="66"/>
      <c r="NYG4" s="66"/>
      <c r="NYH4" s="66"/>
      <c r="NYI4" s="66"/>
      <c r="NYJ4" s="66"/>
      <c r="NYK4" s="66"/>
      <c r="NYL4" s="66"/>
      <c r="NYM4" s="66"/>
      <c r="NYN4" s="66"/>
      <c r="NYO4" s="66"/>
      <c r="NYP4" s="66"/>
      <c r="NYQ4" s="66"/>
      <c r="NYR4" s="66"/>
      <c r="NYS4" s="66"/>
      <c r="NYT4" s="66"/>
      <c r="NYU4" s="66"/>
      <c r="NYV4" s="66"/>
      <c r="NYW4" s="66"/>
      <c r="NYX4" s="66"/>
      <c r="NYY4" s="66"/>
      <c r="NYZ4" s="66"/>
      <c r="NZA4" s="66"/>
      <c r="NZB4" s="66"/>
      <c r="NZC4" s="66"/>
      <c r="NZD4" s="66"/>
      <c r="NZE4" s="66"/>
      <c r="NZF4" s="66"/>
      <c r="NZG4" s="66"/>
      <c r="NZH4" s="66"/>
      <c r="NZI4" s="66"/>
      <c r="NZJ4" s="66"/>
      <c r="NZK4" s="66"/>
      <c r="NZL4" s="66"/>
      <c r="NZM4" s="66"/>
      <c r="NZN4" s="66"/>
      <c r="NZO4" s="66"/>
      <c r="NZP4" s="66"/>
      <c r="NZQ4" s="66"/>
      <c r="NZR4" s="66"/>
      <c r="NZS4" s="66"/>
      <c r="NZT4" s="66"/>
      <c r="NZU4" s="66"/>
      <c r="NZV4" s="66"/>
      <c r="NZW4" s="66"/>
      <c r="NZX4" s="66"/>
      <c r="NZY4" s="66"/>
      <c r="NZZ4" s="66"/>
      <c r="OAA4" s="66"/>
      <c r="OAB4" s="66"/>
      <c r="OAC4" s="66"/>
      <c r="OAD4" s="66"/>
      <c r="OAE4" s="66"/>
      <c r="OAF4" s="66"/>
      <c r="OAG4" s="66"/>
      <c r="OAH4" s="66"/>
      <c r="OAI4" s="66"/>
      <c r="OAJ4" s="66"/>
      <c r="OAK4" s="66"/>
      <c r="OAL4" s="66"/>
      <c r="OAM4" s="66"/>
      <c r="OAN4" s="66"/>
      <c r="OAO4" s="66"/>
      <c r="OAP4" s="66"/>
      <c r="OAQ4" s="66"/>
      <c r="OAR4" s="66"/>
      <c r="OAS4" s="66"/>
      <c r="OAT4" s="66"/>
      <c r="OAU4" s="66"/>
      <c r="OAV4" s="66"/>
      <c r="OAW4" s="66"/>
      <c r="OAX4" s="66"/>
      <c r="OAY4" s="66"/>
      <c r="OAZ4" s="66"/>
      <c r="OBA4" s="66"/>
      <c r="OBB4" s="66"/>
      <c r="OBC4" s="66"/>
      <c r="OBD4" s="66"/>
      <c r="OBE4" s="66"/>
      <c r="OBF4" s="66"/>
      <c r="OBG4" s="66"/>
      <c r="OBH4" s="66"/>
      <c r="OBI4" s="66"/>
      <c r="OBJ4" s="66"/>
      <c r="OBK4" s="66"/>
      <c r="OBL4" s="66"/>
      <c r="OBM4" s="66"/>
      <c r="OBN4" s="66"/>
      <c r="OBO4" s="66"/>
      <c r="OBP4" s="66"/>
      <c r="OBQ4" s="66"/>
      <c r="OBR4" s="66"/>
      <c r="OBS4" s="66"/>
      <c r="OBT4" s="66"/>
      <c r="OBU4" s="66"/>
      <c r="OBV4" s="66"/>
      <c r="OBW4" s="66"/>
      <c r="OBX4" s="66"/>
      <c r="OBY4" s="66"/>
      <c r="OBZ4" s="66"/>
      <c r="OCA4" s="66"/>
      <c r="OCB4" s="66"/>
      <c r="OCC4" s="66"/>
      <c r="OCD4" s="66"/>
      <c r="OCE4" s="66"/>
      <c r="OCF4" s="66"/>
      <c r="OCG4" s="66"/>
      <c r="OCH4" s="66"/>
      <c r="OCI4" s="66"/>
      <c r="OCJ4" s="66"/>
      <c r="OCK4" s="66"/>
      <c r="OCL4" s="66"/>
      <c r="OCM4" s="66"/>
      <c r="OCN4" s="66"/>
      <c r="OCO4" s="66"/>
      <c r="OCP4" s="66"/>
      <c r="OCQ4" s="66"/>
      <c r="OCR4" s="66"/>
      <c r="OCS4" s="66"/>
      <c r="OCT4" s="66"/>
      <c r="OCU4" s="66"/>
      <c r="OCV4" s="66"/>
      <c r="OCW4" s="66"/>
      <c r="OCX4" s="66"/>
      <c r="OCY4" s="66"/>
      <c r="OCZ4" s="66"/>
      <c r="ODA4" s="66"/>
      <c r="ODB4" s="66"/>
      <c r="ODC4" s="66"/>
      <c r="ODD4" s="66"/>
      <c r="ODE4" s="66"/>
      <c r="ODF4" s="66"/>
      <c r="ODG4" s="66"/>
      <c r="ODH4" s="66"/>
      <c r="ODI4" s="66"/>
      <c r="ODJ4" s="66"/>
      <c r="ODK4" s="66"/>
      <c r="ODL4" s="66"/>
      <c r="ODM4" s="66"/>
      <c r="ODN4" s="66"/>
      <c r="ODO4" s="66"/>
      <c r="ODP4" s="66"/>
      <c r="ODQ4" s="66"/>
      <c r="ODR4" s="66"/>
      <c r="ODS4" s="66"/>
      <c r="ODT4" s="66"/>
      <c r="ODU4" s="66"/>
      <c r="ODV4" s="66"/>
      <c r="ODW4" s="66"/>
      <c r="ODX4" s="66"/>
      <c r="ODY4" s="66"/>
      <c r="ODZ4" s="66"/>
      <c r="OEA4" s="66"/>
      <c r="OEB4" s="66"/>
      <c r="OEC4" s="66"/>
      <c r="OED4" s="66"/>
      <c r="OEE4" s="66"/>
      <c r="OEF4" s="66"/>
      <c r="OEG4" s="66"/>
      <c r="OEH4" s="66"/>
      <c r="OEI4" s="66"/>
      <c r="OEJ4" s="66"/>
      <c r="OEK4" s="66"/>
      <c r="OEL4" s="66"/>
      <c r="OEM4" s="66"/>
      <c r="OEN4" s="66"/>
      <c r="OEO4" s="66"/>
      <c r="OEP4" s="66"/>
      <c r="OEQ4" s="66"/>
      <c r="OER4" s="66"/>
      <c r="OES4" s="66"/>
      <c r="OET4" s="66"/>
      <c r="OEU4" s="66"/>
      <c r="OEV4" s="66"/>
      <c r="OEW4" s="66"/>
      <c r="OEX4" s="66"/>
      <c r="OEY4" s="66"/>
      <c r="OEZ4" s="66"/>
      <c r="OFA4" s="66"/>
      <c r="OFB4" s="66"/>
      <c r="OFC4" s="66"/>
      <c r="OFD4" s="66"/>
      <c r="OFE4" s="66"/>
      <c r="OFF4" s="66"/>
      <c r="OFG4" s="66"/>
      <c r="OFH4" s="66"/>
      <c r="OFI4" s="66"/>
      <c r="OFJ4" s="66"/>
      <c r="OFK4" s="66"/>
      <c r="OFL4" s="66"/>
      <c r="OFM4" s="66"/>
      <c r="OFN4" s="66"/>
      <c r="OFO4" s="66"/>
      <c r="OFP4" s="66"/>
      <c r="OFQ4" s="66"/>
      <c r="OFR4" s="66"/>
      <c r="OFS4" s="66"/>
      <c r="OFT4" s="66"/>
      <c r="OFU4" s="66"/>
      <c r="OFV4" s="66"/>
      <c r="OFW4" s="66"/>
      <c r="OFX4" s="66"/>
      <c r="OFY4" s="66"/>
      <c r="OFZ4" s="66"/>
      <c r="OGA4" s="66"/>
      <c r="OGB4" s="66"/>
      <c r="OGC4" s="66"/>
      <c r="OGD4" s="66"/>
      <c r="OGE4" s="66"/>
      <c r="OGF4" s="66"/>
      <c r="OGG4" s="66"/>
      <c r="OGH4" s="66"/>
      <c r="OGI4" s="66"/>
      <c r="OGJ4" s="66"/>
      <c r="OGK4" s="66"/>
      <c r="OGL4" s="66"/>
      <c r="OGM4" s="66"/>
      <c r="OGN4" s="66"/>
      <c r="OGO4" s="66"/>
      <c r="OGP4" s="66"/>
      <c r="OGQ4" s="66"/>
      <c r="OGR4" s="66"/>
      <c r="OGS4" s="66"/>
      <c r="OGT4" s="66"/>
      <c r="OGU4" s="66"/>
      <c r="OGV4" s="66"/>
      <c r="OGW4" s="66"/>
      <c r="OGX4" s="66"/>
      <c r="OGY4" s="66"/>
      <c r="OGZ4" s="66"/>
      <c r="OHA4" s="66"/>
      <c r="OHB4" s="66"/>
      <c r="OHC4" s="66"/>
      <c r="OHD4" s="66"/>
      <c r="OHE4" s="66"/>
      <c r="OHF4" s="66"/>
      <c r="OHG4" s="66"/>
      <c r="OHH4" s="66"/>
      <c r="OHI4" s="66"/>
      <c r="OHJ4" s="66"/>
      <c r="OHK4" s="66"/>
      <c r="OHL4" s="66"/>
      <c r="OHM4" s="66"/>
      <c r="OHN4" s="66"/>
      <c r="OHO4" s="66"/>
      <c r="OHP4" s="66"/>
      <c r="OHQ4" s="66"/>
      <c r="OHR4" s="66"/>
      <c r="OHS4" s="66"/>
      <c r="OHT4" s="66"/>
      <c r="OHU4" s="66"/>
      <c r="OHV4" s="66"/>
      <c r="OHW4" s="66"/>
      <c r="OHX4" s="66"/>
      <c r="OHY4" s="66"/>
      <c r="OHZ4" s="66"/>
      <c r="OIA4" s="66"/>
      <c r="OIB4" s="66"/>
      <c r="OIC4" s="66"/>
      <c r="OID4" s="66"/>
      <c r="OIE4" s="66"/>
      <c r="OIF4" s="66"/>
      <c r="OIG4" s="66"/>
      <c r="OIH4" s="66"/>
      <c r="OII4" s="66"/>
      <c r="OIJ4" s="66"/>
      <c r="OIK4" s="66"/>
      <c r="OIL4" s="66"/>
      <c r="OIM4" s="66"/>
      <c r="OIN4" s="66"/>
      <c r="OIO4" s="66"/>
      <c r="OIP4" s="66"/>
      <c r="OIQ4" s="66"/>
      <c r="OIR4" s="66"/>
      <c r="OIS4" s="66"/>
      <c r="OIT4" s="66"/>
      <c r="OIU4" s="66"/>
      <c r="OIV4" s="66"/>
      <c r="OIW4" s="66"/>
      <c r="OIX4" s="66"/>
      <c r="OIY4" s="66"/>
      <c r="OIZ4" s="66"/>
      <c r="OJA4" s="66"/>
      <c r="OJB4" s="66"/>
      <c r="OJC4" s="66"/>
      <c r="OJD4" s="66"/>
      <c r="OJE4" s="66"/>
      <c r="OJF4" s="66"/>
      <c r="OJG4" s="66"/>
      <c r="OJH4" s="66"/>
      <c r="OJI4" s="66"/>
      <c r="OJJ4" s="66"/>
      <c r="OJK4" s="66"/>
      <c r="OJL4" s="66"/>
      <c r="OJM4" s="66"/>
      <c r="OJN4" s="66"/>
      <c r="OJO4" s="66"/>
      <c r="OJP4" s="66"/>
      <c r="OJQ4" s="66"/>
      <c r="OJR4" s="66"/>
      <c r="OJS4" s="66"/>
      <c r="OJT4" s="66"/>
      <c r="OJU4" s="66"/>
      <c r="OJV4" s="66"/>
      <c r="OJW4" s="66"/>
      <c r="OJX4" s="66"/>
      <c r="OJY4" s="66"/>
      <c r="OJZ4" s="66"/>
      <c r="OKA4" s="66"/>
      <c r="OKB4" s="66"/>
      <c r="OKC4" s="66"/>
      <c r="OKD4" s="66"/>
      <c r="OKE4" s="66"/>
      <c r="OKF4" s="66"/>
      <c r="OKG4" s="66"/>
      <c r="OKH4" s="66"/>
      <c r="OKI4" s="66"/>
      <c r="OKJ4" s="66"/>
      <c r="OKK4" s="66"/>
      <c r="OKL4" s="66"/>
      <c r="OKM4" s="66"/>
      <c r="OKN4" s="66"/>
      <c r="OKO4" s="66"/>
      <c r="OKP4" s="66"/>
      <c r="OKQ4" s="66"/>
      <c r="OKR4" s="66"/>
      <c r="OKS4" s="66"/>
      <c r="OKT4" s="66"/>
      <c r="OKU4" s="66"/>
      <c r="OKV4" s="66"/>
      <c r="OKW4" s="66"/>
      <c r="OKX4" s="66"/>
      <c r="OKY4" s="66"/>
      <c r="OKZ4" s="66"/>
      <c r="OLA4" s="66"/>
      <c r="OLB4" s="66"/>
      <c r="OLC4" s="66"/>
      <c r="OLD4" s="66"/>
      <c r="OLE4" s="66"/>
      <c r="OLF4" s="66"/>
      <c r="OLG4" s="66"/>
      <c r="OLH4" s="66"/>
      <c r="OLI4" s="66"/>
      <c r="OLJ4" s="66"/>
      <c r="OLK4" s="66"/>
      <c r="OLL4" s="66"/>
      <c r="OLM4" s="66"/>
      <c r="OLN4" s="66"/>
      <c r="OLO4" s="66"/>
      <c r="OLP4" s="66"/>
      <c r="OLQ4" s="66"/>
      <c r="OLR4" s="66"/>
      <c r="OLS4" s="66"/>
      <c r="OLT4" s="66"/>
      <c r="OLU4" s="66"/>
      <c r="OLV4" s="66"/>
      <c r="OLW4" s="66"/>
      <c r="OLX4" s="66"/>
      <c r="OLY4" s="66"/>
      <c r="OLZ4" s="66"/>
      <c r="OMA4" s="66"/>
      <c r="OMB4" s="66"/>
      <c r="OMC4" s="66"/>
      <c r="OMD4" s="66"/>
      <c r="OME4" s="66"/>
      <c r="OMF4" s="66"/>
      <c r="OMG4" s="66"/>
      <c r="OMH4" s="66"/>
      <c r="OMI4" s="66"/>
      <c r="OMJ4" s="66"/>
      <c r="OMK4" s="66"/>
      <c r="OML4" s="66"/>
      <c r="OMM4" s="66"/>
      <c r="OMN4" s="66"/>
      <c r="OMO4" s="66"/>
      <c r="OMP4" s="66"/>
      <c r="OMQ4" s="66"/>
      <c r="OMR4" s="66"/>
      <c r="OMS4" s="66"/>
      <c r="OMT4" s="66"/>
      <c r="OMU4" s="66"/>
      <c r="OMV4" s="66"/>
      <c r="OMW4" s="66"/>
      <c r="OMX4" s="66"/>
      <c r="OMY4" s="66"/>
      <c r="OMZ4" s="66"/>
      <c r="ONA4" s="66"/>
      <c r="ONB4" s="66"/>
      <c r="ONC4" s="66"/>
      <c r="OND4" s="66"/>
      <c r="ONE4" s="66"/>
      <c r="ONF4" s="66"/>
      <c r="ONG4" s="66"/>
      <c r="ONH4" s="66"/>
      <c r="ONI4" s="66"/>
      <c r="ONJ4" s="66"/>
      <c r="ONK4" s="66"/>
      <c r="ONL4" s="66"/>
      <c r="ONM4" s="66"/>
      <c r="ONN4" s="66"/>
      <c r="ONO4" s="66"/>
      <c r="ONP4" s="66"/>
      <c r="ONQ4" s="66"/>
      <c r="ONR4" s="66"/>
      <c r="ONS4" s="66"/>
      <c r="ONT4" s="66"/>
      <c r="ONU4" s="66"/>
      <c r="ONV4" s="66"/>
      <c r="ONW4" s="66"/>
      <c r="ONX4" s="66"/>
      <c r="ONY4" s="66"/>
      <c r="ONZ4" s="66"/>
      <c r="OOA4" s="66"/>
      <c r="OOB4" s="66"/>
      <c r="OOC4" s="66"/>
      <c r="OOD4" s="66"/>
      <c r="OOE4" s="66"/>
      <c r="OOF4" s="66"/>
      <c r="OOG4" s="66"/>
      <c r="OOH4" s="66"/>
      <c r="OOI4" s="66"/>
      <c r="OOJ4" s="66"/>
      <c r="OOK4" s="66"/>
      <c r="OOL4" s="66"/>
      <c r="OOM4" s="66"/>
      <c r="OON4" s="66"/>
      <c r="OOO4" s="66"/>
      <c r="OOP4" s="66"/>
      <c r="OOQ4" s="66"/>
      <c r="OOR4" s="66"/>
      <c r="OOS4" s="66"/>
      <c r="OOT4" s="66"/>
      <c r="OOU4" s="66"/>
      <c r="OOV4" s="66"/>
      <c r="OOW4" s="66"/>
      <c r="OOX4" s="66"/>
      <c r="OOY4" s="66"/>
      <c r="OOZ4" s="66"/>
      <c r="OPA4" s="66"/>
      <c r="OPB4" s="66"/>
      <c r="OPC4" s="66"/>
      <c r="OPD4" s="66"/>
      <c r="OPE4" s="66"/>
      <c r="OPF4" s="66"/>
      <c r="OPG4" s="66"/>
      <c r="OPH4" s="66"/>
      <c r="OPI4" s="66"/>
      <c r="OPJ4" s="66"/>
      <c r="OPK4" s="66"/>
      <c r="OPL4" s="66"/>
      <c r="OPM4" s="66"/>
      <c r="OPN4" s="66"/>
      <c r="OPO4" s="66"/>
      <c r="OPP4" s="66"/>
      <c r="OPQ4" s="66"/>
      <c r="OPR4" s="66"/>
      <c r="OPS4" s="66"/>
      <c r="OPT4" s="66"/>
      <c r="OPU4" s="66"/>
      <c r="OPV4" s="66"/>
      <c r="OPW4" s="66"/>
      <c r="OPX4" s="66"/>
      <c r="OPY4" s="66"/>
      <c r="OPZ4" s="66"/>
      <c r="OQA4" s="66"/>
      <c r="OQB4" s="66"/>
      <c r="OQC4" s="66"/>
      <c r="OQD4" s="66"/>
      <c r="OQE4" s="66"/>
      <c r="OQF4" s="66"/>
      <c r="OQG4" s="66"/>
      <c r="OQH4" s="66"/>
      <c r="OQI4" s="66"/>
      <c r="OQJ4" s="66"/>
      <c r="OQK4" s="66"/>
      <c r="OQL4" s="66"/>
      <c r="OQM4" s="66"/>
      <c r="OQN4" s="66"/>
      <c r="OQO4" s="66"/>
      <c r="OQP4" s="66"/>
      <c r="OQQ4" s="66"/>
      <c r="OQR4" s="66"/>
      <c r="OQS4" s="66"/>
      <c r="OQT4" s="66"/>
      <c r="OQU4" s="66"/>
      <c r="OQV4" s="66"/>
      <c r="OQW4" s="66"/>
      <c r="OQX4" s="66"/>
      <c r="OQY4" s="66"/>
      <c r="OQZ4" s="66"/>
      <c r="ORA4" s="66"/>
      <c r="ORB4" s="66"/>
      <c r="ORC4" s="66"/>
      <c r="ORD4" s="66"/>
      <c r="ORE4" s="66"/>
      <c r="ORF4" s="66"/>
      <c r="ORG4" s="66"/>
      <c r="ORH4" s="66"/>
      <c r="ORI4" s="66"/>
      <c r="ORJ4" s="66"/>
      <c r="ORK4" s="66"/>
      <c r="ORL4" s="66"/>
      <c r="ORM4" s="66"/>
      <c r="ORN4" s="66"/>
      <c r="ORO4" s="66"/>
      <c r="ORP4" s="66"/>
      <c r="ORQ4" s="66"/>
      <c r="ORR4" s="66"/>
      <c r="ORS4" s="66"/>
      <c r="ORT4" s="66"/>
      <c r="ORU4" s="66"/>
      <c r="ORV4" s="66"/>
      <c r="ORW4" s="66"/>
      <c r="ORX4" s="66"/>
      <c r="ORY4" s="66"/>
      <c r="ORZ4" s="66"/>
      <c r="OSA4" s="66"/>
      <c r="OSB4" s="66"/>
      <c r="OSC4" s="66"/>
      <c r="OSD4" s="66"/>
      <c r="OSE4" s="66"/>
      <c r="OSF4" s="66"/>
      <c r="OSG4" s="66"/>
      <c r="OSH4" s="66"/>
      <c r="OSI4" s="66"/>
      <c r="OSJ4" s="66"/>
      <c r="OSK4" s="66"/>
      <c r="OSL4" s="66"/>
      <c r="OSM4" s="66"/>
      <c r="OSN4" s="66"/>
      <c r="OSO4" s="66"/>
      <c r="OSP4" s="66"/>
      <c r="OSQ4" s="66"/>
      <c r="OSR4" s="66"/>
      <c r="OSS4" s="66"/>
      <c r="OST4" s="66"/>
      <c r="OSU4" s="66"/>
      <c r="OSV4" s="66"/>
      <c r="OSW4" s="66"/>
      <c r="OSX4" s="66"/>
      <c r="OSY4" s="66"/>
      <c r="OSZ4" s="66"/>
      <c r="OTA4" s="66"/>
      <c r="OTB4" s="66"/>
      <c r="OTC4" s="66"/>
      <c r="OTD4" s="66"/>
      <c r="OTE4" s="66"/>
      <c r="OTF4" s="66"/>
      <c r="OTG4" s="66"/>
      <c r="OTH4" s="66"/>
      <c r="OTI4" s="66"/>
      <c r="OTJ4" s="66"/>
      <c r="OTK4" s="66"/>
      <c r="OTL4" s="66"/>
      <c r="OTM4" s="66"/>
      <c r="OTN4" s="66"/>
      <c r="OTO4" s="66"/>
      <c r="OTP4" s="66"/>
      <c r="OTQ4" s="66"/>
      <c r="OTR4" s="66"/>
      <c r="OTS4" s="66"/>
      <c r="OTT4" s="66"/>
      <c r="OTU4" s="66"/>
      <c r="OTV4" s="66"/>
      <c r="OTW4" s="66"/>
      <c r="OTX4" s="66"/>
      <c r="OTY4" s="66"/>
      <c r="OTZ4" s="66"/>
      <c r="OUA4" s="66"/>
      <c r="OUB4" s="66"/>
      <c r="OUC4" s="66"/>
      <c r="OUD4" s="66"/>
      <c r="OUE4" s="66"/>
      <c r="OUF4" s="66"/>
      <c r="OUG4" s="66"/>
      <c r="OUH4" s="66"/>
      <c r="OUI4" s="66"/>
      <c r="OUJ4" s="66"/>
      <c r="OUK4" s="66"/>
      <c r="OUL4" s="66"/>
      <c r="OUM4" s="66"/>
      <c r="OUN4" s="66"/>
      <c r="OUO4" s="66"/>
      <c r="OUP4" s="66"/>
      <c r="OUQ4" s="66"/>
      <c r="OUR4" s="66"/>
      <c r="OUS4" s="66"/>
      <c r="OUT4" s="66"/>
      <c r="OUU4" s="66"/>
      <c r="OUV4" s="66"/>
      <c r="OUW4" s="66"/>
      <c r="OUX4" s="66"/>
      <c r="OUY4" s="66"/>
      <c r="OUZ4" s="66"/>
      <c r="OVA4" s="66"/>
      <c r="OVB4" s="66"/>
      <c r="OVC4" s="66"/>
      <c r="OVD4" s="66"/>
      <c r="OVE4" s="66"/>
      <c r="OVF4" s="66"/>
      <c r="OVG4" s="66"/>
      <c r="OVH4" s="66"/>
      <c r="OVI4" s="66"/>
      <c r="OVJ4" s="66"/>
      <c r="OVK4" s="66"/>
      <c r="OVL4" s="66"/>
      <c r="OVM4" s="66"/>
      <c r="OVN4" s="66"/>
      <c r="OVO4" s="66"/>
      <c r="OVP4" s="66"/>
      <c r="OVQ4" s="66"/>
      <c r="OVR4" s="66"/>
      <c r="OVS4" s="66"/>
      <c r="OVT4" s="66"/>
      <c r="OVU4" s="66"/>
      <c r="OVV4" s="66"/>
      <c r="OVW4" s="66"/>
      <c r="OVX4" s="66"/>
      <c r="OVY4" s="66"/>
      <c r="OVZ4" s="66"/>
      <c r="OWA4" s="66"/>
      <c r="OWB4" s="66"/>
      <c r="OWC4" s="66"/>
      <c r="OWD4" s="66"/>
      <c r="OWE4" s="66"/>
      <c r="OWF4" s="66"/>
      <c r="OWG4" s="66"/>
      <c r="OWH4" s="66"/>
      <c r="OWI4" s="66"/>
      <c r="OWJ4" s="66"/>
      <c r="OWK4" s="66"/>
      <c r="OWL4" s="66"/>
      <c r="OWM4" s="66"/>
      <c r="OWN4" s="66"/>
      <c r="OWO4" s="66"/>
      <c r="OWP4" s="66"/>
      <c r="OWQ4" s="66"/>
      <c r="OWR4" s="66"/>
      <c r="OWS4" s="66"/>
      <c r="OWT4" s="66"/>
      <c r="OWU4" s="66"/>
      <c r="OWV4" s="66"/>
      <c r="OWW4" s="66"/>
      <c r="OWX4" s="66"/>
      <c r="OWY4" s="66"/>
      <c r="OWZ4" s="66"/>
      <c r="OXA4" s="66"/>
      <c r="OXB4" s="66"/>
      <c r="OXC4" s="66"/>
      <c r="OXD4" s="66"/>
      <c r="OXE4" s="66"/>
      <c r="OXF4" s="66"/>
      <c r="OXG4" s="66"/>
      <c r="OXH4" s="66"/>
      <c r="OXI4" s="66"/>
      <c r="OXJ4" s="66"/>
      <c r="OXK4" s="66"/>
      <c r="OXL4" s="66"/>
      <c r="OXM4" s="66"/>
      <c r="OXN4" s="66"/>
      <c r="OXO4" s="66"/>
      <c r="OXP4" s="66"/>
      <c r="OXQ4" s="66"/>
      <c r="OXR4" s="66"/>
      <c r="OXS4" s="66"/>
      <c r="OXT4" s="66"/>
      <c r="OXU4" s="66"/>
      <c r="OXV4" s="66"/>
      <c r="OXW4" s="66"/>
      <c r="OXX4" s="66"/>
      <c r="OXY4" s="66"/>
      <c r="OXZ4" s="66"/>
      <c r="OYA4" s="66"/>
      <c r="OYB4" s="66"/>
      <c r="OYC4" s="66"/>
      <c r="OYD4" s="66"/>
      <c r="OYE4" s="66"/>
      <c r="OYF4" s="66"/>
      <c r="OYG4" s="66"/>
      <c r="OYH4" s="66"/>
      <c r="OYI4" s="66"/>
      <c r="OYJ4" s="66"/>
      <c r="OYK4" s="66"/>
      <c r="OYL4" s="66"/>
      <c r="OYM4" s="66"/>
      <c r="OYN4" s="66"/>
      <c r="OYO4" s="66"/>
      <c r="OYP4" s="66"/>
      <c r="OYQ4" s="66"/>
      <c r="OYR4" s="66"/>
      <c r="OYS4" s="66"/>
      <c r="OYT4" s="66"/>
      <c r="OYU4" s="66"/>
      <c r="OYV4" s="66"/>
      <c r="OYW4" s="66"/>
      <c r="OYX4" s="66"/>
      <c r="OYY4" s="66"/>
      <c r="OYZ4" s="66"/>
      <c r="OZA4" s="66"/>
      <c r="OZB4" s="66"/>
      <c r="OZC4" s="66"/>
      <c r="OZD4" s="66"/>
      <c r="OZE4" s="66"/>
      <c r="OZF4" s="66"/>
      <c r="OZG4" s="66"/>
      <c r="OZH4" s="66"/>
      <c r="OZI4" s="66"/>
      <c r="OZJ4" s="66"/>
      <c r="OZK4" s="66"/>
      <c r="OZL4" s="66"/>
      <c r="OZM4" s="66"/>
      <c r="OZN4" s="66"/>
      <c r="OZO4" s="66"/>
      <c r="OZP4" s="66"/>
      <c r="OZQ4" s="66"/>
      <c r="OZR4" s="66"/>
      <c r="OZS4" s="66"/>
      <c r="OZT4" s="66"/>
      <c r="OZU4" s="66"/>
      <c r="OZV4" s="66"/>
      <c r="OZW4" s="66"/>
      <c r="OZX4" s="66"/>
      <c r="OZY4" s="66"/>
      <c r="OZZ4" s="66"/>
      <c r="PAA4" s="66"/>
      <c r="PAB4" s="66"/>
      <c r="PAC4" s="66"/>
      <c r="PAD4" s="66"/>
      <c r="PAE4" s="66"/>
      <c r="PAF4" s="66"/>
      <c r="PAG4" s="66"/>
      <c r="PAH4" s="66"/>
      <c r="PAI4" s="66"/>
      <c r="PAJ4" s="66"/>
      <c r="PAK4" s="66"/>
      <c r="PAL4" s="66"/>
      <c r="PAM4" s="66"/>
      <c r="PAN4" s="66"/>
      <c r="PAO4" s="66"/>
      <c r="PAP4" s="66"/>
      <c r="PAQ4" s="66"/>
      <c r="PAR4" s="66"/>
      <c r="PAS4" s="66"/>
      <c r="PAT4" s="66"/>
      <c r="PAU4" s="66"/>
      <c r="PAV4" s="66"/>
      <c r="PAW4" s="66"/>
      <c r="PAX4" s="66"/>
      <c r="PAY4" s="66"/>
      <c r="PAZ4" s="66"/>
      <c r="PBA4" s="66"/>
      <c r="PBB4" s="66"/>
      <c r="PBC4" s="66"/>
      <c r="PBD4" s="66"/>
      <c r="PBE4" s="66"/>
      <c r="PBF4" s="66"/>
      <c r="PBG4" s="66"/>
      <c r="PBH4" s="66"/>
      <c r="PBI4" s="66"/>
      <c r="PBJ4" s="66"/>
      <c r="PBK4" s="66"/>
      <c r="PBL4" s="66"/>
      <c r="PBM4" s="66"/>
      <c r="PBN4" s="66"/>
      <c r="PBO4" s="66"/>
      <c r="PBP4" s="66"/>
      <c r="PBQ4" s="66"/>
      <c r="PBR4" s="66"/>
      <c r="PBS4" s="66"/>
      <c r="PBT4" s="66"/>
      <c r="PBU4" s="66"/>
      <c r="PBV4" s="66"/>
      <c r="PBW4" s="66"/>
      <c r="PBX4" s="66"/>
      <c r="PBY4" s="66"/>
      <c r="PBZ4" s="66"/>
      <c r="PCA4" s="66"/>
      <c r="PCB4" s="66"/>
      <c r="PCC4" s="66"/>
      <c r="PCD4" s="66"/>
      <c r="PCE4" s="66"/>
      <c r="PCF4" s="66"/>
      <c r="PCG4" s="66"/>
      <c r="PCH4" s="66"/>
      <c r="PCI4" s="66"/>
      <c r="PCJ4" s="66"/>
      <c r="PCK4" s="66"/>
      <c r="PCL4" s="66"/>
      <c r="PCM4" s="66"/>
      <c r="PCN4" s="66"/>
      <c r="PCO4" s="66"/>
      <c r="PCP4" s="66"/>
      <c r="PCQ4" s="66"/>
      <c r="PCR4" s="66"/>
      <c r="PCS4" s="66"/>
      <c r="PCT4" s="66"/>
      <c r="PCU4" s="66"/>
      <c r="PCV4" s="66"/>
      <c r="PCW4" s="66"/>
      <c r="PCX4" s="66"/>
      <c r="PCY4" s="66"/>
      <c r="PCZ4" s="66"/>
      <c r="PDA4" s="66"/>
      <c r="PDB4" s="66"/>
      <c r="PDC4" s="66"/>
      <c r="PDD4" s="66"/>
      <c r="PDE4" s="66"/>
      <c r="PDF4" s="66"/>
      <c r="PDG4" s="66"/>
      <c r="PDH4" s="66"/>
      <c r="PDI4" s="66"/>
      <c r="PDJ4" s="66"/>
      <c r="PDK4" s="66"/>
      <c r="PDL4" s="66"/>
      <c r="PDM4" s="66"/>
      <c r="PDN4" s="66"/>
      <c r="PDO4" s="66"/>
      <c r="PDP4" s="66"/>
      <c r="PDQ4" s="66"/>
      <c r="PDR4" s="66"/>
      <c r="PDS4" s="66"/>
      <c r="PDT4" s="66"/>
      <c r="PDU4" s="66"/>
      <c r="PDV4" s="66"/>
      <c r="PDW4" s="66"/>
      <c r="PDX4" s="66"/>
      <c r="PDY4" s="66"/>
      <c r="PDZ4" s="66"/>
      <c r="PEA4" s="66"/>
      <c r="PEB4" s="66"/>
      <c r="PEC4" s="66"/>
      <c r="PED4" s="66"/>
      <c r="PEE4" s="66"/>
      <c r="PEF4" s="66"/>
      <c r="PEG4" s="66"/>
      <c r="PEH4" s="66"/>
      <c r="PEI4" s="66"/>
      <c r="PEJ4" s="66"/>
      <c r="PEK4" s="66"/>
      <c r="PEL4" s="66"/>
      <c r="PEM4" s="66"/>
      <c r="PEN4" s="66"/>
      <c r="PEO4" s="66"/>
      <c r="PEP4" s="66"/>
      <c r="PEQ4" s="66"/>
      <c r="PER4" s="66"/>
      <c r="PES4" s="66"/>
      <c r="PET4" s="66"/>
      <c r="PEU4" s="66"/>
      <c r="PEV4" s="66"/>
      <c r="PEW4" s="66"/>
      <c r="PEX4" s="66"/>
      <c r="PEY4" s="66"/>
      <c r="PEZ4" s="66"/>
      <c r="PFA4" s="66"/>
      <c r="PFB4" s="66"/>
      <c r="PFC4" s="66"/>
      <c r="PFD4" s="66"/>
      <c r="PFE4" s="66"/>
      <c r="PFF4" s="66"/>
      <c r="PFG4" s="66"/>
      <c r="PFH4" s="66"/>
      <c r="PFI4" s="66"/>
      <c r="PFJ4" s="66"/>
      <c r="PFK4" s="66"/>
      <c r="PFL4" s="66"/>
      <c r="PFM4" s="66"/>
      <c r="PFN4" s="66"/>
      <c r="PFO4" s="66"/>
      <c r="PFP4" s="66"/>
      <c r="PFQ4" s="66"/>
      <c r="PFR4" s="66"/>
      <c r="PFS4" s="66"/>
      <c r="PFT4" s="66"/>
      <c r="PFU4" s="66"/>
      <c r="PFV4" s="66"/>
      <c r="PFW4" s="66"/>
      <c r="PFX4" s="66"/>
      <c r="PFY4" s="66"/>
      <c r="PFZ4" s="66"/>
      <c r="PGA4" s="66"/>
      <c r="PGB4" s="66"/>
      <c r="PGC4" s="66"/>
      <c r="PGD4" s="66"/>
      <c r="PGE4" s="66"/>
      <c r="PGF4" s="66"/>
      <c r="PGG4" s="66"/>
      <c r="PGH4" s="66"/>
      <c r="PGI4" s="66"/>
      <c r="PGJ4" s="66"/>
      <c r="PGK4" s="66"/>
      <c r="PGL4" s="66"/>
      <c r="PGM4" s="66"/>
      <c r="PGN4" s="66"/>
      <c r="PGO4" s="66"/>
      <c r="PGP4" s="66"/>
      <c r="PGQ4" s="66"/>
      <c r="PGR4" s="66"/>
      <c r="PGS4" s="66"/>
      <c r="PGT4" s="66"/>
      <c r="PGU4" s="66"/>
      <c r="PGV4" s="66"/>
      <c r="PGW4" s="66"/>
      <c r="PGX4" s="66"/>
      <c r="PGY4" s="66"/>
      <c r="PGZ4" s="66"/>
      <c r="PHA4" s="66"/>
      <c r="PHB4" s="66"/>
      <c r="PHC4" s="66"/>
      <c r="PHD4" s="66"/>
      <c r="PHE4" s="66"/>
      <c r="PHF4" s="66"/>
      <c r="PHG4" s="66"/>
      <c r="PHH4" s="66"/>
      <c r="PHI4" s="66"/>
      <c r="PHJ4" s="66"/>
      <c r="PHK4" s="66"/>
      <c r="PHL4" s="66"/>
      <c r="PHM4" s="66"/>
      <c r="PHN4" s="66"/>
      <c r="PHO4" s="66"/>
      <c r="PHP4" s="66"/>
      <c r="PHQ4" s="66"/>
      <c r="PHR4" s="66"/>
      <c r="PHS4" s="66"/>
      <c r="PHT4" s="66"/>
      <c r="PHU4" s="66"/>
      <c r="PHV4" s="66"/>
      <c r="PHW4" s="66"/>
      <c r="PHX4" s="66"/>
      <c r="PHY4" s="66"/>
      <c r="PHZ4" s="66"/>
      <c r="PIA4" s="66"/>
      <c r="PIB4" s="66"/>
      <c r="PIC4" s="66"/>
      <c r="PID4" s="66"/>
      <c r="PIE4" s="66"/>
      <c r="PIF4" s="66"/>
      <c r="PIG4" s="66"/>
      <c r="PIH4" s="66"/>
      <c r="PII4" s="66"/>
      <c r="PIJ4" s="66"/>
      <c r="PIK4" s="66"/>
      <c r="PIL4" s="66"/>
      <c r="PIM4" s="66"/>
      <c r="PIN4" s="66"/>
      <c r="PIO4" s="66"/>
      <c r="PIP4" s="66"/>
      <c r="PIQ4" s="66"/>
      <c r="PIR4" s="66"/>
      <c r="PIS4" s="66"/>
      <c r="PIT4" s="66"/>
      <c r="PIU4" s="66"/>
      <c r="PIV4" s="66"/>
      <c r="PIW4" s="66"/>
      <c r="PIX4" s="66"/>
      <c r="PIY4" s="66"/>
      <c r="PIZ4" s="66"/>
      <c r="PJA4" s="66"/>
      <c r="PJB4" s="66"/>
      <c r="PJC4" s="66"/>
      <c r="PJD4" s="66"/>
      <c r="PJE4" s="66"/>
      <c r="PJF4" s="66"/>
      <c r="PJG4" s="66"/>
      <c r="PJH4" s="66"/>
      <c r="PJI4" s="66"/>
      <c r="PJJ4" s="66"/>
      <c r="PJK4" s="66"/>
      <c r="PJL4" s="66"/>
      <c r="PJM4" s="66"/>
      <c r="PJN4" s="66"/>
      <c r="PJO4" s="66"/>
      <c r="PJP4" s="66"/>
      <c r="PJQ4" s="66"/>
      <c r="PJR4" s="66"/>
      <c r="PJS4" s="66"/>
      <c r="PJT4" s="66"/>
      <c r="PJU4" s="66"/>
      <c r="PJV4" s="66"/>
      <c r="PJW4" s="66"/>
      <c r="PJX4" s="66"/>
      <c r="PJY4" s="66"/>
      <c r="PJZ4" s="66"/>
      <c r="PKA4" s="66"/>
      <c r="PKB4" s="66"/>
      <c r="PKC4" s="66"/>
      <c r="PKD4" s="66"/>
      <c r="PKE4" s="66"/>
      <c r="PKF4" s="66"/>
      <c r="PKG4" s="66"/>
      <c r="PKH4" s="66"/>
      <c r="PKI4" s="66"/>
      <c r="PKJ4" s="66"/>
      <c r="PKK4" s="66"/>
      <c r="PKL4" s="66"/>
      <c r="PKM4" s="66"/>
      <c r="PKN4" s="66"/>
      <c r="PKO4" s="66"/>
      <c r="PKP4" s="66"/>
      <c r="PKQ4" s="66"/>
      <c r="PKR4" s="66"/>
      <c r="PKS4" s="66"/>
      <c r="PKT4" s="66"/>
      <c r="PKU4" s="66"/>
      <c r="PKV4" s="66"/>
      <c r="PKW4" s="66"/>
      <c r="PKX4" s="66"/>
      <c r="PKY4" s="66"/>
      <c r="PKZ4" s="66"/>
      <c r="PLA4" s="66"/>
      <c r="PLB4" s="66"/>
      <c r="PLC4" s="66"/>
      <c r="PLD4" s="66"/>
      <c r="PLE4" s="66"/>
      <c r="PLF4" s="66"/>
      <c r="PLG4" s="66"/>
      <c r="PLH4" s="66"/>
      <c r="PLI4" s="66"/>
      <c r="PLJ4" s="66"/>
      <c r="PLK4" s="66"/>
      <c r="PLL4" s="66"/>
      <c r="PLM4" s="66"/>
      <c r="PLN4" s="66"/>
      <c r="PLO4" s="66"/>
      <c r="PLP4" s="66"/>
      <c r="PLQ4" s="66"/>
      <c r="PLR4" s="66"/>
      <c r="PLS4" s="66"/>
      <c r="PLT4" s="66"/>
      <c r="PLU4" s="66"/>
      <c r="PLV4" s="66"/>
      <c r="PLW4" s="66"/>
      <c r="PLX4" s="66"/>
      <c r="PLY4" s="66"/>
      <c r="PLZ4" s="66"/>
      <c r="PMA4" s="66"/>
      <c r="PMB4" s="66"/>
      <c r="PMC4" s="66"/>
      <c r="PMD4" s="66"/>
      <c r="PME4" s="66"/>
      <c r="PMF4" s="66"/>
      <c r="PMG4" s="66"/>
      <c r="PMH4" s="66"/>
      <c r="PMI4" s="66"/>
      <c r="PMJ4" s="66"/>
      <c r="PMK4" s="66"/>
      <c r="PML4" s="66"/>
      <c r="PMM4" s="66"/>
      <c r="PMN4" s="66"/>
      <c r="PMO4" s="66"/>
      <c r="PMP4" s="66"/>
      <c r="PMQ4" s="66"/>
      <c r="PMR4" s="66"/>
      <c r="PMS4" s="66"/>
      <c r="PMT4" s="66"/>
      <c r="PMU4" s="66"/>
      <c r="PMV4" s="66"/>
      <c r="PMW4" s="66"/>
      <c r="PMX4" s="66"/>
      <c r="PMY4" s="66"/>
      <c r="PMZ4" s="66"/>
      <c r="PNA4" s="66"/>
      <c r="PNB4" s="66"/>
      <c r="PNC4" s="66"/>
      <c r="PND4" s="66"/>
      <c r="PNE4" s="66"/>
      <c r="PNF4" s="66"/>
      <c r="PNG4" s="66"/>
      <c r="PNH4" s="66"/>
      <c r="PNI4" s="66"/>
      <c r="PNJ4" s="66"/>
      <c r="PNK4" s="66"/>
      <c r="PNL4" s="66"/>
      <c r="PNM4" s="66"/>
      <c r="PNN4" s="66"/>
      <c r="PNO4" s="66"/>
      <c r="PNP4" s="66"/>
      <c r="PNQ4" s="66"/>
      <c r="PNR4" s="66"/>
      <c r="PNS4" s="66"/>
      <c r="PNT4" s="66"/>
      <c r="PNU4" s="66"/>
      <c r="PNV4" s="66"/>
      <c r="PNW4" s="66"/>
      <c r="PNX4" s="66"/>
      <c r="PNY4" s="66"/>
      <c r="PNZ4" s="66"/>
      <c r="POA4" s="66"/>
      <c r="POB4" s="66"/>
      <c r="POC4" s="66"/>
      <c r="POD4" s="66"/>
      <c r="POE4" s="66"/>
      <c r="POF4" s="66"/>
      <c r="POG4" s="66"/>
      <c r="POH4" s="66"/>
      <c r="POI4" s="66"/>
      <c r="POJ4" s="66"/>
      <c r="POK4" s="66"/>
      <c r="POL4" s="66"/>
      <c r="POM4" s="66"/>
      <c r="PON4" s="66"/>
      <c r="POO4" s="66"/>
      <c r="POP4" s="66"/>
      <c r="POQ4" s="66"/>
      <c r="POR4" s="66"/>
      <c r="POS4" s="66"/>
      <c r="POT4" s="66"/>
      <c r="POU4" s="66"/>
      <c r="POV4" s="66"/>
      <c r="POW4" s="66"/>
      <c r="POX4" s="66"/>
      <c r="POY4" s="66"/>
      <c r="POZ4" s="66"/>
      <c r="PPA4" s="66"/>
      <c r="PPB4" s="66"/>
      <c r="PPC4" s="66"/>
      <c r="PPD4" s="66"/>
      <c r="PPE4" s="66"/>
      <c r="PPF4" s="66"/>
      <c r="PPG4" s="66"/>
      <c r="PPH4" s="66"/>
      <c r="PPI4" s="66"/>
      <c r="PPJ4" s="66"/>
      <c r="PPK4" s="66"/>
      <c r="PPL4" s="66"/>
      <c r="PPM4" s="66"/>
      <c r="PPN4" s="66"/>
      <c r="PPO4" s="66"/>
      <c r="PPP4" s="66"/>
      <c r="PPQ4" s="66"/>
      <c r="PPR4" s="66"/>
      <c r="PPS4" s="66"/>
      <c r="PPT4" s="66"/>
      <c r="PPU4" s="66"/>
      <c r="PPV4" s="66"/>
      <c r="PPW4" s="66"/>
      <c r="PPX4" s="66"/>
      <c r="PPY4" s="66"/>
      <c r="PPZ4" s="66"/>
      <c r="PQA4" s="66"/>
      <c r="PQB4" s="66"/>
      <c r="PQC4" s="66"/>
      <c r="PQD4" s="66"/>
      <c r="PQE4" s="66"/>
      <c r="PQF4" s="66"/>
      <c r="PQG4" s="66"/>
      <c r="PQH4" s="66"/>
      <c r="PQI4" s="66"/>
      <c r="PQJ4" s="66"/>
      <c r="PQK4" s="66"/>
      <c r="PQL4" s="66"/>
      <c r="PQM4" s="66"/>
      <c r="PQN4" s="66"/>
      <c r="PQO4" s="66"/>
      <c r="PQP4" s="66"/>
      <c r="PQQ4" s="66"/>
      <c r="PQR4" s="66"/>
      <c r="PQS4" s="66"/>
      <c r="PQT4" s="66"/>
      <c r="PQU4" s="66"/>
      <c r="PQV4" s="66"/>
      <c r="PQW4" s="66"/>
      <c r="PQX4" s="66"/>
      <c r="PQY4" s="66"/>
      <c r="PQZ4" s="66"/>
      <c r="PRA4" s="66"/>
      <c r="PRB4" s="66"/>
      <c r="PRC4" s="66"/>
      <c r="PRD4" s="66"/>
      <c r="PRE4" s="66"/>
      <c r="PRF4" s="66"/>
      <c r="PRG4" s="66"/>
      <c r="PRH4" s="66"/>
      <c r="PRI4" s="66"/>
      <c r="PRJ4" s="66"/>
      <c r="PRK4" s="66"/>
      <c r="PRL4" s="66"/>
      <c r="PRM4" s="66"/>
      <c r="PRN4" s="66"/>
      <c r="PRO4" s="66"/>
      <c r="PRP4" s="66"/>
      <c r="PRQ4" s="66"/>
      <c r="PRR4" s="66"/>
      <c r="PRS4" s="66"/>
      <c r="PRT4" s="66"/>
      <c r="PRU4" s="66"/>
      <c r="PRV4" s="66"/>
      <c r="PRW4" s="66"/>
      <c r="PRX4" s="66"/>
      <c r="PRY4" s="66"/>
      <c r="PRZ4" s="66"/>
      <c r="PSA4" s="66"/>
      <c r="PSB4" s="66"/>
      <c r="PSC4" s="66"/>
      <c r="PSD4" s="66"/>
      <c r="PSE4" s="66"/>
      <c r="PSF4" s="66"/>
      <c r="PSG4" s="66"/>
      <c r="PSH4" s="66"/>
      <c r="PSI4" s="66"/>
      <c r="PSJ4" s="66"/>
      <c r="PSK4" s="66"/>
      <c r="PSL4" s="66"/>
      <c r="PSM4" s="66"/>
      <c r="PSN4" s="66"/>
      <c r="PSO4" s="66"/>
      <c r="PSP4" s="66"/>
      <c r="PSQ4" s="66"/>
      <c r="PSR4" s="66"/>
      <c r="PSS4" s="66"/>
      <c r="PST4" s="66"/>
      <c r="PSU4" s="66"/>
      <c r="PSV4" s="66"/>
      <c r="PSW4" s="66"/>
      <c r="PSX4" s="66"/>
      <c r="PSY4" s="66"/>
      <c r="PSZ4" s="66"/>
      <c r="PTA4" s="66"/>
      <c r="PTB4" s="66"/>
      <c r="PTC4" s="66"/>
      <c r="PTD4" s="66"/>
      <c r="PTE4" s="66"/>
      <c r="PTF4" s="66"/>
      <c r="PTG4" s="66"/>
      <c r="PTH4" s="66"/>
      <c r="PTI4" s="66"/>
      <c r="PTJ4" s="66"/>
      <c r="PTK4" s="66"/>
      <c r="PTL4" s="66"/>
      <c r="PTM4" s="66"/>
      <c r="PTN4" s="66"/>
      <c r="PTO4" s="66"/>
      <c r="PTP4" s="66"/>
      <c r="PTQ4" s="66"/>
      <c r="PTR4" s="66"/>
      <c r="PTS4" s="66"/>
      <c r="PTT4" s="66"/>
      <c r="PTU4" s="66"/>
      <c r="PTV4" s="66"/>
      <c r="PTW4" s="66"/>
      <c r="PTX4" s="66"/>
      <c r="PTY4" s="66"/>
      <c r="PTZ4" s="66"/>
      <c r="PUA4" s="66"/>
      <c r="PUB4" s="66"/>
      <c r="PUC4" s="66"/>
      <c r="PUD4" s="66"/>
      <c r="PUE4" s="66"/>
      <c r="PUF4" s="66"/>
      <c r="PUG4" s="66"/>
      <c r="PUH4" s="66"/>
      <c r="PUI4" s="66"/>
      <c r="PUJ4" s="66"/>
      <c r="PUK4" s="66"/>
      <c r="PUL4" s="66"/>
      <c r="PUM4" s="66"/>
      <c r="PUN4" s="66"/>
      <c r="PUO4" s="66"/>
      <c r="PUP4" s="66"/>
      <c r="PUQ4" s="66"/>
      <c r="PUR4" s="66"/>
      <c r="PUS4" s="66"/>
      <c r="PUT4" s="66"/>
      <c r="PUU4" s="66"/>
      <c r="PUV4" s="66"/>
      <c r="PUW4" s="66"/>
      <c r="PUX4" s="66"/>
      <c r="PUY4" s="66"/>
      <c r="PUZ4" s="66"/>
      <c r="PVA4" s="66"/>
      <c r="PVB4" s="66"/>
      <c r="PVC4" s="66"/>
      <c r="PVD4" s="66"/>
      <c r="PVE4" s="66"/>
      <c r="PVF4" s="66"/>
      <c r="PVG4" s="66"/>
      <c r="PVH4" s="66"/>
      <c r="PVI4" s="66"/>
      <c r="PVJ4" s="66"/>
      <c r="PVK4" s="66"/>
      <c r="PVL4" s="66"/>
      <c r="PVM4" s="66"/>
      <c r="PVN4" s="66"/>
      <c r="PVO4" s="66"/>
      <c r="PVP4" s="66"/>
      <c r="PVQ4" s="66"/>
      <c r="PVR4" s="66"/>
      <c r="PVS4" s="66"/>
      <c r="PVT4" s="66"/>
      <c r="PVU4" s="66"/>
      <c r="PVV4" s="66"/>
      <c r="PVW4" s="66"/>
      <c r="PVX4" s="66"/>
      <c r="PVY4" s="66"/>
      <c r="PVZ4" s="66"/>
      <c r="PWA4" s="66"/>
      <c r="PWB4" s="66"/>
      <c r="PWC4" s="66"/>
      <c r="PWD4" s="66"/>
      <c r="PWE4" s="66"/>
      <c r="PWF4" s="66"/>
      <c r="PWG4" s="66"/>
      <c r="PWH4" s="66"/>
      <c r="PWI4" s="66"/>
      <c r="PWJ4" s="66"/>
      <c r="PWK4" s="66"/>
      <c r="PWL4" s="66"/>
      <c r="PWM4" s="66"/>
      <c r="PWN4" s="66"/>
      <c r="PWO4" s="66"/>
      <c r="PWP4" s="66"/>
      <c r="PWQ4" s="66"/>
      <c r="PWR4" s="66"/>
      <c r="PWS4" s="66"/>
      <c r="PWT4" s="66"/>
      <c r="PWU4" s="66"/>
      <c r="PWV4" s="66"/>
      <c r="PWW4" s="66"/>
      <c r="PWX4" s="66"/>
      <c r="PWY4" s="66"/>
      <c r="PWZ4" s="66"/>
      <c r="PXA4" s="66"/>
      <c r="PXB4" s="66"/>
      <c r="PXC4" s="66"/>
      <c r="PXD4" s="66"/>
      <c r="PXE4" s="66"/>
      <c r="PXF4" s="66"/>
      <c r="PXG4" s="66"/>
      <c r="PXH4" s="66"/>
      <c r="PXI4" s="66"/>
      <c r="PXJ4" s="66"/>
      <c r="PXK4" s="66"/>
      <c r="PXL4" s="66"/>
      <c r="PXM4" s="66"/>
      <c r="PXN4" s="66"/>
      <c r="PXO4" s="66"/>
      <c r="PXP4" s="66"/>
      <c r="PXQ4" s="66"/>
      <c r="PXR4" s="66"/>
      <c r="PXS4" s="66"/>
      <c r="PXT4" s="66"/>
      <c r="PXU4" s="66"/>
      <c r="PXV4" s="66"/>
      <c r="PXW4" s="66"/>
      <c r="PXX4" s="66"/>
      <c r="PXY4" s="66"/>
      <c r="PXZ4" s="66"/>
      <c r="PYA4" s="66"/>
      <c r="PYB4" s="66"/>
      <c r="PYC4" s="66"/>
      <c r="PYD4" s="66"/>
      <c r="PYE4" s="66"/>
      <c r="PYF4" s="66"/>
      <c r="PYG4" s="66"/>
      <c r="PYH4" s="66"/>
      <c r="PYI4" s="66"/>
      <c r="PYJ4" s="66"/>
      <c r="PYK4" s="66"/>
      <c r="PYL4" s="66"/>
      <c r="PYM4" s="66"/>
      <c r="PYN4" s="66"/>
      <c r="PYO4" s="66"/>
      <c r="PYP4" s="66"/>
      <c r="PYQ4" s="66"/>
      <c r="PYR4" s="66"/>
      <c r="PYS4" s="66"/>
      <c r="PYT4" s="66"/>
      <c r="PYU4" s="66"/>
      <c r="PYV4" s="66"/>
      <c r="PYW4" s="66"/>
      <c r="PYX4" s="66"/>
      <c r="PYY4" s="66"/>
      <c r="PYZ4" s="66"/>
      <c r="PZA4" s="66"/>
      <c r="PZB4" s="66"/>
      <c r="PZC4" s="66"/>
      <c r="PZD4" s="66"/>
      <c r="PZE4" s="66"/>
      <c r="PZF4" s="66"/>
      <c r="PZG4" s="66"/>
      <c r="PZH4" s="66"/>
      <c r="PZI4" s="66"/>
      <c r="PZJ4" s="66"/>
      <c r="PZK4" s="66"/>
      <c r="PZL4" s="66"/>
      <c r="PZM4" s="66"/>
      <c r="PZN4" s="66"/>
      <c r="PZO4" s="66"/>
      <c r="PZP4" s="66"/>
      <c r="PZQ4" s="66"/>
      <c r="PZR4" s="66"/>
      <c r="PZS4" s="66"/>
      <c r="PZT4" s="66"/>
      <c r="PZU4" s="66"/>
      <c r="PZV4" s="66"/>
      <c r="PZW4" s="66"/>
      <c r="PZX4" s="66"/>
      <c r="PZY4" s="66"/>
      <c r="PZZ4" s="66"/>
      <c r="QAA4" s="66"/>
      <c r="QAB4" s="66"/>
      <c r="QAC4" s="66"/>
      <c r="QAD4" s="66"/>
      <c r="QAE4" s="66"/>
      <c r="QAF4" s="66"/>
      <c r="QAG4" s="66"/>
      <c r="QAH4" s="66"/>
      <c r="QAI4" s="66"/>
      <c r="QAJ4" s="66"/>
      <c r="QAK4" s="66"/>
      <c r="QAL4" s="66"/>
      <c r="QAM4" s="66"/>
      <c r="QAN4" s="66"/>
      <c r="QAO4" s="66"/>
      <c r="QAP4" s="66"/>
      <c r="QAQ4" s="66"/>
      <c r="QAR4" s="66"/>
      <c r="QAS4" s="66"/>
      <c r="QAT4" s="66"/>
      <c r="QAU4" s="66"/>
      <c r="QAV4" s="66"/>
      <c r="QAW4" s="66"/>
      <c r="QAX4" s="66"/>
      <c r="QAY4" s="66"/>
      <c r="QAZ4" s="66"/>
      <c r="QBA4" s="66"/>
      <c r="QBB4" s="66"/>
      <c r="QBC4" s="66"/>
      <c r="QBD4" s="66"/>
      <c r="QBE4" s="66"/>
      <c r="QBF4" s="66"/>
      <c r="QBG4" s="66"/>
      <c r="QBH4" s="66"/>
      <c r="QBI4" s="66"/>
      <c r="QBJ4" s="66"/>
      <c r="QBK4" s="66"/>
      <c r="QBL4" s="66"/>
      <c r="QBM4" s="66"/>
      <c r="QBN4" s="66"/>
      <c r="QBO4" s="66"/>
      <c r="QBP4" s="66"/>
      <c r="QBQ4" s="66"/>
      <c r="QBR4" s="66"/>
      <c r="QBS4" s="66"/>
      <c r="QBT4" s="66"/>
      <c r="QBU4" s="66"/>
      <c r="QBV4" s="66"/>
      <c r="QBW4" s="66"/>
      <c r="QBX4" s="66"/>
      <c r="QBY4" s="66"/>
      <c r="QBZ4" s="66"/>
      <c r="QCA4" s="66"/>
      <c r="QCB4" s="66"/>
      <c r="QCC4" s="66"/>
      <c r="QCD4" s="66"/>
      <c r="QCE4" s="66"/>
      <c r="QCF4" s="66"/>
      <c r="QCG4" s="66"/>
      <c r="QCH4" s="66"/>
      <c r="QCI4" s="66"/>
      <c r="QCJ4" s="66"/>
      <c r="QCK4" s="66"/>
      <c r="QCL4" s="66"/>
      <c r="QCM4" s="66"/>
      <c r="QCN4" s="66"/>
      <c r="QCO4" s="66"/>
      <c r="QCP4" s="66"/>
      <c r="QCQ4" s="66"/>
      <c r="QCR4" s="66"/>
      <c r="QCS4" s="66"/>
      <c r="QCT4" s="66"/>
      <c r="QCU4" s="66"/>
      <c r="QCV4" s="66"/>
      <c r="QCW4" s="66"/>
      <c r="QCX4" s="66"/>
      <c r="QCY4" s="66"/>
      <c r="QCZ4" s="66"/>
      <c r="QDA4" s="66"/>
      <c r="QDB4" s="66"/>
      <c r="QDC4" s="66"/>
      <c r="QDD4" s="66"/>
      <c r="QDE4" s="66"/>
      <c r="QDF4" s="66"/>
      <c r="QDG4" s="66"/>
      <c r="QDH4" s="66"/>
      <c r="QDI4" s="66"/>
      <c r="QDJ4" s="66"/>
      <c r="QDK4" s="66"/>
      <c r="QDL4" s="66"/>
      <c r="QDM4" s="66"/>
      <c r="QDN4" s="66"/>
      <c r="QDO4" s="66"/>
      <c r="QDP4" s="66"/>
      <c r="QDQ4" s="66"/>
      <c r="QDR4" s="66"/>
      <c r="QDS4" s="66"/>
      <c r="QDT4" s="66"/>
      <c r="QDU4" s="66"/>
      <c r="QDV4" s="66"/>
      <c r="QDW4" s="66"/>
      <c r="QDX4" s="66"/>
      <c r="QDY4" s="66"/>
      <c r="QDZ4" s="66"/>
      <c r="QEA4" s="66"/>
      <c r="QEB4" s="66"/>
      <c r="QEC4" s="66"/>
      <c r="QED4" s="66"/>
      <c r="QEE4" s="66"/>
      <c r="QEF4" s="66"/>
      <c r="QEG4" s="66"/>
      <c r="QEH4" s="66"/>
      <c r="QEI4" s="66"/>
      <c r="QEJ4" s="66"/>
      <c r="QEK4" s="66"/>
      <c r="QEL4" s="66"/>
      <c r="QEM4" s="66"/>
      <c r="QEN4" s="66"/>
      <c r="QEO4" s="66"/>
      <c r="QEP4" s="66"/>
      <c r="QEQ4" s="66"/>
      <c r="QER4" s="66"/>
      <c r="QES4" s="66"/>
      <c r="QET4" s="66"/>
      <c r="QEU4" s="66"/>
      <c r="QEV4" s="66"/>
      <c r="QEW4" s="66"/>
      <c r="QEX4" s="66"/>
      <c r="QEY4" s="66"/>
      <c r="QEZ4" s="66"/>
      <c r="QFA4" s="66"/>
      <c r="QFB4" s="66"/>
      <c r="QFC4" s="66"/>
      <c r="QFD4" s="66"/>
      <c r="QFE4" s="66"/>
      <c r="QFF4" s="66"/>
      <c r="QFG4" s="66"/>
      <c r="QFH4" s="66"/>
      <c r="QFI4" s="66"/>
      <c r="QFJ4" s="66"/>
      <c r="QFK4" s="66"/>
      <c r="QFL4" s="66"/>
      <c r="QFM4" s="66"/>
      <c r="QFN4" s="66"/>
      <c r="QFO4" s="66"/>
      <c r="QFP4" s="66"/>
      <c r="QFQ4" s="66"/>
      <c r="QFR4" s="66"/>
      <c r="QFS4" s="66"/>
      <c r="QFT4" s="66"/>
      <c r="QFU4" s="66"/>
      <c r="QFV4" s="66"/>
      <c r="QFW4" s="66"/>
      <c r="QFX4" s="66"/>
      <c r="QFY4" s="66"/>
      <c r="QFZ4" s="66"/>
      <c r="QGA4" s="66"/>
      <c r="QGB4" s="66"/>
      <c r="QGC4" s="66"/>
      <c r="QGD4" s="66"/>
      <c r="QGE4" s="66"/>
      <c r="QGF4" s="66"/>
      <c r="QGG4" s="66"/>
      <c r="QGH4" s="66"/>
      <c r="QGI4" s="66"/>
      <c r="QGJ4" s="66"/>
      <c r="QGK4" s="66"/>
      <c r="QGL4" s="66"/>
      <c r="QGM4" s="66"/>
      <c r="QGN4" s="66"/>
      <c r="QGO4" s="66"/>
      <c r="QGP4" s="66"/>
      <c r="QGQ4" s="66"/>
      <c r="QGR4" s="66"/>
      <c r="QGS4" s="66"/>
      <c r="QGT4" s="66"/>
      <c r="QGU4" s="66"/>
      <c r="QGV4" s="66"/>
      <c r="QGW4" s="66"/>
      <c r="QGX4" s="66"/>
      <c r="QGY4" s="66"/>
      <c r="QGZ4" s="66"/>
      <c r="QHA4" s="66"/>
      <c r="QHB4" s="66"/>
      <c r="QHC4" s="66"/>
      <c r="QHD4" s="66"/>
      <c r="QHE4" s="66"/>
      <c r="QHF4" s="66"/>
      <c r="QHG4" s="66"/>
      <c r="QHH4" s="66"/>
      <c r="QHI4" s="66"/>
      <c r="QHJ4" s="66"/>
      <c r="QHK4" s="66"/>
      <c r="QHL4" s="66"/>
      <c r="QHM4" s="66"/>
      <c r="QHN4" s="66"/>
      <c r="QHO4" s="66"/>
      <c r="QHP4" s="66"/>
      <c r="QHQ4" s="66"/>
      <c r="QHR4" s="66"/>
      <c r="QHS4" s="66"/>
      <c r="QHT4" s="66"/>
      <c r="QHU4" s="66"/>
      <c r="QHV4" s="66"/>
      <c r="QHW4" s="66"/>
      <c r="QHX4" s="66"/>
      <c r="QHY4" s="66"/>
      <c r="QHZ4" s="66"/>
      <c r="QIA4" s="66"/>
      <c r="QIB4" s="66"/>
      <c r="QIC4" s="66"/>
      <c r="QID4" s="66"/>
      <c r="QIE4" s="66"/>
      <c r="QIF4" s="66"/>
      <c r="QIG4" s="66"/>
      <c r="QIH4" s="66"/>
      <c r="QII4" s="66"/>
      <c r="QIJ4" s="66"/>
      <c r="QIK4" s="66"/>
      <c r="QIL4" s="66"/>
      <c r="QIM4" s="66"/>
      <c r="QIN4" s="66"/>
      <c r="QIO4" s="66"/>
      <c r="QIP4" s="66"/>
      <c r="QIQ4" s="66"/>
      <c r="QIR4" s="66"/>
      <c r="QIS4" s="66"/>
      <c r="QIT4" s="66"/>
      <c r="QIU4" s="66"/>
      <c r="QIV4" s="66"/>
      <c r="QIW4" s="66"/>
      <c r="QIX4" s="66"/>
      <c r="QIY4" s="66"/>
      <c r="QIZ4" s="66"/>
      <c r="QJA4" s="66"/>
      <c r="QJB4" s="66"/>
      <c r="QJC4" s="66"/>
      <c r="QJD4" s="66"/>
      <c r="QJE4" s="66"/>
      <c r="QJF4" s="66"/>
      <c r="QJG4" s="66"/>
      <c r="QJH4" s="66"/>
      <c r="QJI4" s="66"/>
      <c r="QJJ4" s="66"/>
      <c r="QJK4" s="66"/>
      <c r="QJL4" s="66"/>
      <c r="QJM4" s="66"/>
      <c r="QJN4" s="66"/>
      <c r="QJO4" s="66"/>
      <c r="QJP4" s="66"/>
      <c r="QJQ4" s="66"/>
      <c r="QJR4" s="66"/>
      <c r="QJS4" s="66"/>
      <c r="QJT4" s="66"/>
      <c r="QJU4" s="66"/>
      <c r="QJV4" s="66"/>
      <c r="QJW4" s="66"/>
      <c r="QJX4" s="66"/>
      <c r="QJY4" s="66"/>
      <c r="QJZ4" s="66"/>
      <c r="QKA4" s="66"/>
      <c r="QKB4" s="66"/>
      <c r="QKC4" s="66"/>
      <c r="QKD4" s="66"/>
      <c r="QKE4" s="66"/>
      <c r="QKF4" s="66"/>
      <c r="QKG4" s="66"/>
      <c r="QKH4" s="66"/>
      <c r="QKI4" s="66"/>
      <c r="QKJ4" s="66"/>
      <c r="QKK4" s="66"/>
      <c r="QKL4" s="66"/>
      <c r="QKM4" s="66"/>
      <c r="QKN4" s="66"/>
      <c r="QKO4" s="66"/>
      <c r="QKP4" s="66"/>
      <c r="QKQ4" s="66"/>
      <c r="QKR4" s="66"/>
      <c r="QKS4" s="66"/>
      <c r="QKT4" s="66"/>
      <c r="QKU4" s="66"/>
      <c r="QKV4" s="66"/>
      <c r="QKW4" s="66"/>
      <c r="QKX4" s="66"/>
      <c r="QKY4" s="66"/>
      <c r="QKZ4" s="66"/>
      <c r="QLA4" s="66"/>
      <c r="QLB4" s="66"/>
      <c r="QLC4" s="66"/>
      <c r="QLD4" s="66"/>
      <c r="QLE4" s="66"/>
      <c r="QLF4" s="66"/>
      <c r="QLG4" s="66"/>
      <c r="QLH4" s="66"/>
      <c r="QLI4" s="66"/>
      <c r="QLJ4" s="66"/>
      <c r="QLK4" s="66"/>
      <c r="QLL4" s="66"/>
      <c r="QLM4" s="66"/>
      <c r="QLN4" s="66"/>
      <c r="QLO4" s="66"/>
      <c r="QLP4" s="66"/>
      <c r="QLQ4" s="66"/>
      <c r="QLR4" s="66"/>
      <c r="QLS4" s="66"/>
      <c r="QLT4" s="66"/>
      <c r="QLU4" s="66"/>
      <c r="QLV4" s="66"/>
      <c r="QLW4" s="66"/>
      <c r="QLX4" s="66"/>
      <c r="QLY4" s="66"/>
      <c r="QLZ4" s="66"/>
      <c r="QMA4" s="66"/>
      <c r="QMB4" s="66"/>
      <c r="QMC4" s="66"/>
      <c r="QMD4" s="66"/>
      <c r="QME4" s="66"/>
      <c r="QMF4" s="66"/>
      <c r="QMG4" s="66"/>
      <c r="QMH4" s="66"/>
      <c r="QMI4" s="66"/>
      <c r="QMJ4" s="66"/>
      <c r="QMK4" s="66"/>
      <c r="QML4" s="66"/>
      <c r="QMM4" s="66"/>
      <c r="QMN4" s="66"/>
      <c r="QMO4" s="66"/>
      <c r="QMP4" s="66"/>
      <c r="QMQ4" s="66"/>
      <c r="QMR4" s="66"/>
      <c r="QMS4" s="66"/>
      <c r="QMT4" s="66"/>
      <c r="QMU4" s="66"/>
      <c r="QMV4" s="66"/>
      <c r="QMW4" s="66"/>
      <c r="QMX4" s="66"/>
      <c r="QMY4" s="66"/>
      <c r="QMZ4" s="66"/>
      <c r="QNA4" s="66"/>
      <c r="QNB4" s="66"/>
      <c r="QNC4" s="66"/>
      <c r="QND4" s="66"/>
      <c r="QNE4" s="66"/>
      <c r="QNF4" s="66"/>
      <c r="QNG4" s="66"/>
      <c r="QNH4" s="66"/>
      <c r="QNI4" s="66"/>
      <c r="QNJ4" s="66"/>
      <c r="QNK4" s="66"/>
      <c r="QNL4" s="66"/>
      <c r="QNM4" s="66"/>
      <c r="QNN4" s="66"/>
      <c r="QNO4" s="66"/>
      <c r="QNP4" s="66"/>
      <c r="QNQ4" s="66"/>
      <c r="QNR4" s="66"/>
      <c r="QNS4" s="66"/>
      <c r="QNT4" s="66"/>
      <c r="QNU4" s="66"/>
      <c r="QNV4" s="66"/>
      <c r="QNW4" s="66"/>
      <c r="QNX4" s="66"/>
      <c r="QNY4" s="66"/>
      <c r="QNZ4" s="66"/>
      <c r="QOA4" s="66"/>
      <c r="QOB4" s="66"/>
      <c r="QOC4" s="66"/>
      <c r="QOD4" s="66"/>
      <c r="QOE4" s="66"/>
      <c r="QOF4" s="66"/>
      <c r="QOG4" s="66"/>
      <c r="QOH4" s="66"/>
      <c r="QOI4" s="66"/>
      <c r="QOJ4" s="66"/>
      <c r="QOK4" s="66"/>
      <c r="QOL4" s="66"/>
      <c r="QOM4" s="66"/>
      <c r="QON4" s="66"/>
      <c r="QOO4" s="66"/>
      <c r="QOP4" s="66"/>
      <c r="QOQ4" s="66"/>
      <c r="QOR4" s="66"/>
      <c r="QOS4" s="66"/>
      <c r="QOT4" s="66"/>
      <c r="QOU4" s="66"/>
      <c r="QOV4" s="66"/>
      <c r="QOW4" s="66"/>
      <c r="QOX4" s="66"/>
      <c r="QOY4" s="66"/>
      <c r="QOZ4" s="66"/>
      <c r="QPA4" s="66"/>
      <c r="QPB4" s="66"/>
      <c r="QPC4" s="66"/>
      <c r="QPD4" s="66"/>
      <c r="QPE4" s="66"/>
      <c r="QPF4" s="66"/>
      <c r="QPG4" s="66"/>
      <c r="QPH4" s="66"/>
      <c r="QPI4" s="66"/>
      <c r="QPJ4" s="66"/>
      <c r="QPK4" s="66"/>
      <c r="QPL4" s="66"/>
      <c r="QPM4" s="66"/>
      <c r="QPN4" s="66"/>
      <c r="QPO4" s="66"/>
      <c r="QPP4" s="66"/>
      <c r="QPQ4" s="66"/>
      <c r="QPR4" s="66"/>
      <c r="QPS4" s="66"/>
      <c r="QPT4" s="66"/>
      <c r="QPU4" s="66"/>
      <c r="QPV4" s="66"/>
      <c r="QPW4" s="66"/>
      <c r="QPX4" s="66"/>
      <c r="QPY4" s="66"/>
      <c r="QPZ4" s="66"/>
      <c r="QQA4" s="66"/>
      <c r="QQB4" s="66"/>
      <c r="QQC4" s="66"/>
      <c r="QQD4" s="66"/>
      <c r="QQE4" s="66"/>
      <c r="QQF4" s="66"/>
      <c r="QQG4" s="66"/>
      <c r="QQH4" s="66"/>
      <c r="QQI4" s="66"/>
      <c r="QQJ4" s="66"/>
      <c r="QQK4" s="66"/>
      <c r="QQL4" s="66"/>
      <c r="QQM4" s="66"/>
      <c r="QQN4" s="66"/>
      <c r="QQO4" s="66"/>
      <c r="QQP4" s="66"/>
      <c r="QQQ4" s="66"/>
      <c r="QQR4" s="66"/>
      <c r="QQS4" s="66"/>
      <c r="QQT4" s="66"/>
      <c r="QQU4" s="66"/>
      <c r="QQV4" s="66"/>
      <c r="QQW4" s="66"/>
      <c r="QQX4" s="66"/>
      <c r="QQY4" s="66"/>
      <c r="QQZ4" s="66"/>
      <c r="QRA4" s="66"/>
      <c r="QRB4" s="66"/>
      <c r="QRC4" s="66"/>
      <c r="QRD4" s="66"/>
      <c r="QRE4" s="66"/>
      <c r="QRF4" s="66"/>
      <c r="QRG4" s="66"/>
      <c r="QRH4" s="66"/>
      <c r="QRI4" s="66"/>
      <c r="QRJ4" s="66"/>
      <c r="QRK4" s="66"/>
      <c r="QRL4" s="66"/>
      <c r="QRM4" s="66"/>
      <c r="QRN4" s="66"/>
      <c r="QRO4" s="66"/>
      <c r="QRP4" s="66"/>
      <c r="QRQ4" s="66"/>
      <c r="QRR4" s="66"/>
      <c r="QRS4" s="66"/>
      <c r="QRT4" s="66"/>
      <c r="QRU4" s="66"/>
      <c r="QRV4" s="66"/>
      <c r="QRW4" s="66"/>
      <c r="QRX4" s="66"/>
      <c r="QRY4" s="66"/>
      <c r="QRZ4" s="66"/>
      <c r="QSA4" s="66"/>
      <c r="QSB4" s="66"/>
      <c r="QSC4" s="66"/>
      <c r="QSD4" s="66"/>
      <c r="QSE4" s="66"/>
      <c r="QSF4" s="66"/>
      <c r="QSG4" s="66"/>
      <c r="QSH4" s="66"/>
      <c r="QSI4" s="66"/>
      <c r="QSJ4" s="66"/>
      <c r="QSK4" s="66"/>
      <c r="QSL4" s="66"/>
      <c r="QSM4" s="66"/>
      <c r="QSN4" s="66"/>
      <c r="QSO4" s="66"/>
      <c r="QSP4" s="66"/>
      <c r="QSQ4" s="66"/>
      <c r="QSR4" s="66"/>
      <c r="QSS4" s="66"/>
      <c r="QST4" s="66"/>
      <c r="QSU4" s="66"/>
      <c r="QSV4" s="66"/>
      <c r="QSW4" s="66"/>
      <c r="QSX4" s="66"/>
      <c r="QSY4" s="66"/>
      <c r="QSZ4" s="66"/>
      <c r="QTA4" s="66"/>
      <c r="QTB4" s="66"/>
      <c r="QTC4" s="66"/>
      <c r="QTD4" s="66"/>
      <c r="QTE4" s="66"/>
      <c r="QTF4" s="66"/>
      <c r="QTG4" s="66"/>
      <c r="QTH4" s="66"/>
      <c r="QTI4" s="66"/>
      <c r="QTJ4" s="66"/>
      <c r="QTK4" s="66"/>
      <c r="QTL4" s="66"/>
      <c r="QTM4" s="66"/>
      <c r="QTN4" s="66"/>
      <c r="QTO4" s="66"/>
      <c r="QTP4" s="66"/>
      <c r="QTQ4" s="66"/>
      <c r="QTR4" s="66"/>
      <c r="QTS4" s="66"/>
      <c r="QTT4" s="66"/>
      <c r="QTU4" s="66"/>
      <c r="QTV4" s="66"/>
      <c r="QTW4" s="66"/>
      <c r="QTX4" s="66"/>
      <c r="QTY4" s="66"/>
      <c r="QTZ4" s="66"/>
      <c r="QUA4" s="66"/>
      <c r="QUB4" s="66"/>
      <c r="QUC4" s="66"/>
      <c r="QUD4" s="66"/>
      <c r="QUE4" s="66"/>
      <c r="QUF4" s="66"/>
      <c r="QUG4" s="66"/>
      <c r="QUH4" s="66"/>
      <c r="QUI4" s="66"/>
      <c r="QUJ4" s="66"/>
      <c r="QUK4" s="66"/>
      <c r="QUL4" s="66"/>
      <c r="QUM4" s="66"/>
      <c r="QUN4" s="66"/>
      <c r="QUO4" s="66"/>
      <c r="QUP4" s="66"/>
      <c r="QUQ4" s="66"/>
      <c r="QUR4" s="66"/>
      <c r="QUS4" s="66"/>
      <c r="QUT4" s="66"/>
      <c r="QUU4" s="66"/>
      <c r="QUV4" s="66"/>
      <c r="QUW4" s="66"/>
      <c r="QUX4" s="66"/>
      <c r="QUY4" s="66"/>
      <c r="QUZ4" s="66"/>
      <c r="QVA4" s="66"/>
      <c r="QVB4" s="66"/>
      <c r="QVC4" s="66"/>
      <c r="QVD4" s="66"/>
      <c r="QVE4" s="66"/>
      <c r="QVF4" s="66"/>
      <c r="QVG4" s="66"/>
      <c r="QVH4" s="66"/>
      <c r="QVI4" s="66"/>
      <c r="QVJ4" s="66"/>
      <c r="QVK4" s="66"/>
      <c r="QVL4" s="66"/>
      <c r="QVM4" s="66"/>
      <c r="QVN4" s="66"/>
      <c r="QVO4" s="66"/>
      <c r="QVP4" s="66"/>
      <c r="QVQ4" s="66"/>
      <c r="QVR4" s="66"/>
      <c r="QVS4" s="66"/>
      <c r="QVT4" s="66"/>
      <c r="QVU4" s="66"/>
      <c r="QVV4" s="66"/>
      <c r="QVW4" s="66"/>
      <c r="QVX4" s="66"/>
      <c r="QVY4" s="66"/>
      <c r="QVZ4" s="66"/>
      <c r="QWA4" s="66"/>
      <c r="QWB4" s="66"/>
      <c r="QWC4" s="66"/>
      <c r="QWD4" s="66"/>
      <c r="QWE4" s="66"/>
      <c r="QWF4" s="66"/>
      <c r="QWG4" s="66"/>
      <c r="QWH4" s="66"/>
      <c r="QWI4" s="66"/>
      <c r="QWJ4" s="66"/>
      <c r="QWK4" s="66"/>
      <c r="QWL4" s="66"/>
      <c r="QWM4" s="66"/>
      <c r="QWN4" s="66"/>
      <c r="QWO4" s="66"/>
      <c r="QWP4" s="66"/>
      <c r="QWQ4" s="66"/>
      <c r="QWR4" s="66"/>
      <c r="QWS4" s="66"/>
      <c r="QWT4" s="66"/>
      <c r="QWU4" s="66"/>
      <c r="QWV4" s="66"/>
      <c r="QWW4" s="66"/>
      <c r="QWX4" s="66"/>
      <c r="QWY4" s="66"/>
      <c r="QWZ4" s="66"/>
      <c r="QXA4" s="66"/>
      <c r="QXB4" s="66"/>
      <c r="QXC4" s="66"/>
      <c r="QXD4" s="66"/>
      <c r="QXE4" s="66"/>
      <c r="QXF4" s="66"/>
      <c r="QXG4" s="66"/>
      <c r="QXH4" s="66"/>
      <c r="QXI4" s="66"/>
      <c r="QXJ4" s="66"/>
      <c r="QXK4" s="66"/>
      <c r="QXL4" s="66"/>
      <c r="QXM4" s="66"/>
      <c r="QXN4" s="66"/>
      <c r="QXO4" s="66"/>
      <c r="QXP4" s="66"/>
      <c r="QXQ4" s="66"/>
      <c r="QXR4" s="66"/>
      <c r="QXS4" s="66"/>
      <c r="QXT4" s="66"/>
      <c r="QXU4" s="66"/>
      <c r="QXV4" s="66"/>
      <c r="QXW4" s="66"/>
      <c r="QXX4" s="66"/>
      <c r="QXY4" s="66"/>
      <c r="QXZ4" s="66"/>
      <c r="QYA4" s="66"/>
      <c r="QYB4" s="66"/>
      <c r="QYC4" s="66"/>
      <c r="QYD4" s="66"/>
      <c r="QYE4" s="66"/>
      <c r="QYF4" s="66"/>
      <c r="QYG4" s="66"/>
      <c r="QYH4" s="66"/>
      <c r="QYI4" s="66"/>
      <c r="QYJ4" s="66"/>
      <c r="QYK4" s="66"/>
      <c r="QYL4" s="66"/>
      <c r="QYM4" s="66"/>
      <c r="QYN4" s="66"/>
      <c r="QYO4" s="66"/>
      <c r="QYP4" s="66"/>
      <c r="QYQ4" s="66"/>
      <c r="QYR4" s="66"/>
      <c r="QYS4" s="66"/>
      <c r="QYT4" s="66"/>
      <c r="QYU4" s="66"/>
      <c r="QYV4" s="66"/>
      <c r="QYW4" s="66"/>
      <c r="QYX4" s="66"/>
      <c r="QYY4" s="66"/>
      <c r="QYZ4" s="66"/>
      <c r="QZA4" s="66"/>
      <c r="QZB4" s="66"/>
      <c r="QZC4" s="66"/>
      <c r="QZD4" s="66"/>
      <c r="QZE4" s="66"/>
      <c r="QZF4" s="66"/>
      <c r="QZG4" s="66"/>
      <c r="QZH4" s="66"/>
      <c r="QZI4" s="66"/>
      <c r="QZJ4" s="66"/>
      <c r="QZK4" s="66"/>
      <c r="QZL4" s="66"/>
      <c r="QZM4" s="66"/>
      <c r="QZN4" s="66"/>
      <c r="QZO4" s="66"/>
      <c r="QZP4" s="66"/>
      <c r="QZQ4" s="66"/>
      <c r="QZR4" s="66"/>
      <c r="QZS4" s="66"/>
      <c r="QZT4" s="66"/>
      <c r="QZU4" s="66"/>
      <c r="QZV4" s="66"/>
      <c r="QZW4" s="66"/>
      <c r="QZX4" s="66"/>
      <c r="QZY4" s="66"/>
      <c r="QZZ4" s="66"/>
      <c r="RAA4" s="66"/>
      <c r="RAB4" s="66"/>
      <c r="RAC4" s="66"/>
      <c r="RAD4" s="66"/>
      <c r="RAE4" s="66"/>
      <c r="RAF4" s="66"/>
      <c r="RAG4" s="66"/>
      <c r="RAH4" s="66"/>
      <c r="RAI4" s="66"/>
      <c r="RAJ4" s="66"/>
      <c r="RAK4" s="66"/>
      <c r="RAL4" s="66"/>
      <c r="RAM4" s="66"/>
      <c r="RAN4" s="66"/>
      <c r="RAO4" s="66"/>
      <c r="RAP4" s="66"/>
      <c r="RAQ4" s="66"/>
      <c r="RAR4" s="66"/>
      <c r="RAS4" s="66"/>
      <c r="RAT4" s="66"/>
      <c r="RAU4" s="66"/>
      <c r="RAV4" s="66"/>
      <c r="RAW4" s="66"/>
      <c r="RAX4" s="66"/>
      <c r="RAY4" s="66"/>
      <c r="RAZ4" s="66"/>
      <c r="RBA4" s="66"/>
      <c r="RBB4" s="66"/>
      <c r="RBC4" s="66"/>
      <c r="RBD4" s="66"/>
      <c r="RBE4" s="66"/>
      <c r="RBF4" s="66"/>
      <c r="RBG4" s="66"/>
      <c r="RBH4" s="66"/>
      <c r="RBI4" s="66"/>
      <c r="RBJ4" s="66"/>
      <c r="RBK4" s="66"/>
      <c r="RBL4" s="66"/>
      <c r="RBM4" s="66"/>
      <c r="RBN4" s="66"/>
      <c r="RBO4" s="66"/>
      <c r="RBP4" s="66"/>
      <c r="RBQ4" s="66"/>
      <c r="RBR4" s="66"/>
      <c r="RBS4" s="66"/>
      <c r="RBT4" s="66"/>
      <c r="RBU4" s="66"/>
      <c r="RBV4" s="66"/>
      <c r="RBW4" s="66"/>
      <c r="RBX4" s="66"/>
      <c r="RBY4" s="66"/>
      <c r="RBZ4" s="66"/>
      <c r="RCA4" s="66"/>
      <c r="RCB4" s="66"/>
      <c r="RCC4" s="66"/>
      <c r="RCD4" s="66"/>
      <c r="RCE4" s="66"/>
      <c r="RCF4" s="66"/>
      <c r="RCG4" s="66"/>
      <c r="RCH4" s="66"/>
      <c r="RCI4" s="66"/>
      <c r="RCJ4" s="66"/>
      <c r="RCK4" s="66"/>
      <c r="RCL4" s="66"/>
      <c r="RCM4" s="66"/>
      <c r="RCN4" s="66"/>
      <c r="RCO4" s="66"/>
      <c r="RCP4" s="66"/>
      <c r="RCQ4" s="66"/>
      <c r="RCR4" s="66"/>
      <c r="RCS4" s="66"/>
      <c r="RCT4" s="66"/>
      <c r="RCU4" s="66"/>
      <c r="RCV4" s="66"/>
      <c r="RCW4" s="66"/>
      <c r="RCX4" s="66"/>
      <c r="RCY4" s="66"/>
      <c r="RCZ4" s="66"/>
      <c r="RDA4" s="66"/>
      <c r="RDB4" s="66"/>
      <c r="RDC4" s="66"/>
      <c r="RDD4" s="66"/>
      <c r="RDE4" s="66"/>
      <c r="RDF4" s="66"/>
      <c r="RDG4" s="66"/>
      <c r="RDH4" s="66"/>
      <c r="RDI4" s="66"/>
      <c r="RDJ4" s="66"/>
      <c r="RDK4" s="66"/>
      <c r="RDL4" s="66"/>
      <c r="RDM4" s="66"/>
      <c r="RDN4" s="66"/>
      <c r="RDO4" s="66"/>
      <c r="RDP4" s="66"/>
      <c r="RDQ4" s="66"/>
      <c r="RDR4" s="66"/>
      <c r="RDS4" s="66"/>
      <c r="RDT4" s="66"/>
      <c r="RDU4" s="66"/>
      <c r="RDV4" s="66"/>
      <c r="RDW4" s="66"/>
      <c r="RDX4" s="66"/>
      <c r="RDY4" s="66"/>
      <c r="RDZ4" s="66"/>
      <c r="REA4" s="66"/>
      <c r="REB4" s="66"/>
      <c r="REC4" s="66"/>
      <c r="RED4" s="66"/>
      <c r="REE4" s="66"/>
      <c r="REF4" s="66"/>
      <c r="REG4" s="66"/>
      <c r="REH4" s="66"/>
      <c r="REI4" s="66"/>
      <c r="REJ4" s="66"/>
      <c r="REK4" s="66"/>
      <c r="REL4" s="66"/>
      <c r="REM4" s="66"/>
      <c r="REN4" s="66"/>
      <c r="REO4" s="66"/>
      <c r="REP4" s="66"/>
      <c r="REQ4" s="66"/>
      <c r="RER4" s="66"/>
      <c r="RES4" s="66"/>
      <c r="RET4" s="66"/>
      <c r="REU4" s="66"/>
      <c r="REV4" s="66"/>
      <c r="REW4" s="66"/>
      <c r="REX4" s="66"/>
      <c r="REY4" s="66"/>
      <c r="REZ4" s="66"/>
      <c r="RFA4" s="66"/>
      <c r="RFB4" s="66"/>
      <c r="RFC4" s="66"/>
      <c r="RFD4" s="66"/>
      <c r="RFE4" s="66"/>
      <c r="RFF4" s="66"/>
      <c r="RFG4" s="66"/>
      <c r="RFH4" s="66"/>
      <c r="RFI4" s="66"/>
      <c r="RFJ4" s="66"/>
      <c r="RFK4" s="66"/>
      <c r="RFL4" s="66"/>
      <c r="RFM4" s="66"/>
      <c r="RFN4" s="66"/>
      <c r="RFO4" s="66"/>
      <c r="RFP4" s="66"/>
      <c r="RFQ4" s="66"/>
      <c r="RFR4" s="66"/>
      <c r="RFS4" s="66"/>
      <c r="RFT4" s="66"/>
      <c r="RFU4" s="66"/>
      <c r="RFV4" s="66"/>
      <c r="RFW4" s="66"/>
      <c r="RFX4" s="66"/>
      <c r="RFY4" s="66"/>
      <c r="RFZ4" s="66"/>
      <c r="RGA4" s="66"/>
      <c r="RGB4" s="66"/>
      <c r="RGC4" s="66"/>
      <c r="RGD4" s="66"/>
      <c r="RGE4" s="66"/>
      <c r="RGF4" s="66"/>
      <c r="RGG4" s="66"/>
      <c r="RGH4" s="66"/>
      <c r="RGI4" s="66"/>
      <c r="RGJ4" s="66"/>
      <c r="RGK4" s="66"/>
      <c r="RGL4" s="66"/>
      <c r="RGM4" s="66"/>
      <c r="RGN4" s="66"/>
      <c r="RGO4" s="66"/>
      <c r="RGP4" s="66"/>
      <c r="RGQ4" s="66"/>
      <c r="RGR4" s="66"/>
      <c r="RGS4" s="66"/>
      <c r="RGT4" s="66"/>
      <c r="RGU4" s="66"/>
      <c r="RGV4" s="66"/>
      <c r="RGW4" s="66"/>
      <c r="RGX4" s="66"/>
      <c r="RGY4" s="66"/>
      <c r="RGZ4" s="66"/>
      <c r="RHA4" s="66"/>
      <c r="RHB4" s="66"/>
      <c r="RHC4" s="66"/>
      <c r="RHD4" s="66"/>
      <c r="RHE4" s="66"/>
      <c r="RHF4" s="66"/>
      <c r="RHG4" s="66"/>
      <c r="RHH4" s="66"/>
      <c r="RHI4" s="66"/>
      <c r="RHJ4" s="66"/>
      <c r="RHK4" s="66"/>
      <c r="RHL4" s="66"/>
      <c r="RHM4" s="66"/>
      <c r="RHN4" s="66"/>
      <c r="RHO4" s="66"/>
      <c r="RHP4" s="66"/>
      <c r="RHQ4" s="66"/>
      <c r="RHR4" s="66"/>
      <c r="RHS4" s="66"/>
      <c r="RHT4" s="66"/>
      <c r="RHU4" s="66"/>
      <c r="RHV4" s="66"/>
      <c r="RHW4" s="66"/>
      <c r="RHX4" s="66"/>
      <c r="RHY4" s="66"/>
      <c r="RHZ4" s="66"/>
      <c r="RIA4" s="66"/>
      <c r="RIB4" s="66"/>
      <c r="RIC4" s="66"/>
      <c r="RID4" s="66"/>
      <c r="RIE4" s="66"/>
      <c r="RIF4" s="66"/>
      <c r="RIG4" s="66"/>
      <c r="RIH4" s="66"/>
      <c r="RII4" s="66"/>
      <c r="RIJ4" s="66"/>
      <c r="RIK4" s="66"/>
      <c r="RIL4" s="66"/>
      <c r="RIM4" s="66"/>
      <c r="RIN4" s="66"/>
      <c r="RIO4" s="66"/>
      <c r="RIP4" s="66"/>
      <c r="RIQ4" s="66"/>
      <c r="RIR4" s="66"/>
      <c r="RIS4" s="66"/>
      <c r="RIT4" s="66"/>
      <c r="RIU4" s="66"/>
      <c r="RIV4" s="66"/>
      <c r="RIW4" s="66"/>
      <c r="RIX4" s="66"/>
      <c r="RIY4" s="66"/>
      <c r="RIZ4" s="66"/>
      <c r="RJA4" s="66"/>
      <c r="RJB4" s="66"/>
      <c r="RJC4" s="66"/>
      <c r="RJD4" s="66"/>
      <c r="RJE4" s="66"/>
      <c r="RJF4" s="66"/>
      <c r="RJG4" s="66"/>
      <c r="RJH4" s="66"/>
      <c r="RJI4" s="66"/>
      <c r="RJJ4" s="66"/>
      <c r="RJK4" s="66"/>
      <c r="RJL4" s="66"/>
      <c r="RJM4" s="66"/>
      <c r="RJN4" s="66"/>
      <c r="RJO4" s="66"/>
      <c r="RJP4" s="66"/>
      <c r="RJQ4" s="66"/>
      <c r="RJR4" s="66"/>
      <c r="RJS4" s="66"/>
      <c r="RJT4" s="66"/>
      <c r="RJU4" s="66"/>
      <c r="RJV4" s="66"/>
      <c r="RJW4" s="66"/>
      <c r="RJX4" s="66"/>
      <c r="RJY4" s="66"/>
      <c r="RJZ4" s="66"/>
      <c r="RKA4" s="66"/>
      <c r="RKB4" s="66"/>
      <c r="RKC4" s="66"/>
      <c r="RKD4" s="66"/>
      <c r="RKE4" s="66"/>
      <c r="RKF4" s="66"/>
      <c r="RKG4" s="66"/>
      <c r="RKH4" s="66"/>
      <c r="RKI4" s="66"/>
      <c r="RKJ4" s="66"/>
      <c r="RKK4" s="66"/>
      <c r="RKL4" s="66"/>
      <c r="RKM4" s="66"/>
      <c r="RKN4" s="66"/>
      <c r="RKO4" s="66"/>
      <c r="RKP4" s="66"/>
      <c r="RKQ4" s="66"/>
      <c r="RKR4" s="66"/>
      <c r="RKS4" s="66"/>
      <c r="RKT4" s="66"/>
      <c r="RKU4" s="66"/>
      <c r="RKV4" s="66"/>
      <c r="RKW4" s="66"/>
      <c r="RKX4" s="66"/>
      <c r="RKY4" s="66"/>
      <c r="RKZ4" s="66"/>
      <c r="RLA4" s="66"/>
      <c r="RLB4" s="66"/>
      <c r="RLC4" s="66"/>
      <c r="RLD4" s="66"/>
      <c r="RLE4" s="66"/>
      <c r="RLF4" s="66"/>
      <c r="RLG4" s="66"/>
      <c r="RLH4" s="66"/>
      <c r="RLI4" s="66"/>
      <c r="RLJ4" s="66"/>
      <c r="RLK4" s="66"/>
      <c r="RLL4" s="66"/>
      <c r="RLM4" s="66"/>
      <c r="RLN4" s="66"/>
      <c r="RLO4" s="66"/>
      <c r="RLP4" s="66"/>
      <c r="RLQ4" s="66"/>
      <c r="RLR4" s="66"/>
      <c r="RLS4" s="66"/>
      <c r="RLT4" s="66"/>
      <c r="RLU4" s="66"/>
      <c r="RLV4" s="66"/>
      <c r="RLW4" s="66"/>
      <c r="RLX4" s="66"/>
      <c r="RLY4" s="66"/>
      <c r="RLZ4" s="66"/>
      <c r="RMA4" s="66"/>
      <c r="RMB4" s="66"/>
      <c r="RMC4" s="66"/>
      <c r="RMD4" s="66"/>
      <c r="RME4" s="66"/>
      <c r="RMF4" s="66"/>
      <c r="RMG4" s="66"/>
      <c r="RMH4" s="66"/>
      <c r="RMI4" s="66"/>
      <c r="RMJ4" s="66"/>
      <c r="RMK4" s="66"/>
      <c r="RML4" s="66"/>
      <c r="RMM4" s="66"/>
      <c r="RMN4" s="66"/>
      <c r="RMO4" s="66"/>
      <c r="RMP4" s="66"/>
      <c r="RMQ4" s="66"/>
      <c r="RMR4" s="66"/>
      <c r="RMS4" s="66"/>
      <c r="RMT4" s="66"/>
      <c r="RMU4" s="66"/>
      <c r="RMV4" s="66"/>
      <c r="RMW4" s="66"/>
      <c r="RMX4" s="66"/>
      <c r="RMY4" s="66"/>
      <c r="RMZ4" s="66"/>
      <c r="RNA4" s="66"/>
      <c r="RNB4" s="66"/>
      <c r="RNC4" s="66"/>
      <c r="RND4" s="66"/>
      <c r="RNE4" s="66"/>
      <c r="RNF4" s="66"/>
      <c r="RNG4" s="66"/>
      <c r="RNH4" s="66"/>
      <c r="RNI4" s="66"/>
      <c r="RNJ4" s="66"/>
      <c r="RNK4" s="66"/>
      <c r="RNL4" s="66"/>
      <c r="RNM4" s="66"/>
      <c r="RNN4" s="66"/>
      <c r="RNO4" s="66"/>
      <c r="RNP4" s="66"/>
      <c r="RNQ4" s="66"/>
      <c r="RNR4" s="66"/>
      <c r="RNS4" s="66"/>
      <c r="RNT4" s="66"/>
      <c r="RNU4" s="66"/>
      <c r="RNV4" s="66"/>
      <c r="RNW4" s="66"/>
      <c r="RNX4" s="66"/>
      <c r="RNY4" s="66"/>
      <c r="RNZ4" s="66"/>
      <c r="ROA4" s="66"/>
      <c r="ROB4" s="66"/>
      <c r="ROC4" s="66"/>
      <c r="ROD4" s="66"/>
      <c r="ROE4" s="66"/>
      <c r="ROF4" s="66"/>
      <c r="ROG4" s="66"/>
      <c r="ROH4" s="66"/>
      <c r="ROI4" s="66"/>
      <c r="ROJ4" s="66"/>
      <c r="ROK4" s="66"/>
      <c r="ROL4" s="66"/>
      <c r="ROM4" s="66"/>
      <c r="RON4" s="66"/>
      <c r="ROO4" s="66"/>
      <c r="ROP4" s="66"/>
      <c r="ROQ4" s="66"/>
      <c r="ROR4" s="66"/>
      <c r="ROS4" s="66"/>
      <c r="ROT4" s="66"/>
      <c r="ROU4" s="66"/>
      <c r="ROV4" s="66"/>
      <c r="ROW4" s="66"/>
      <c r="ROX4" s="66"/>
      <c r="ROY4" s="66"/>
      <c r="ROZ4" s="66"/>
      <c r="RPA4" s="66"/>
      <c r="RPB4" s="66"/>
      <c r="RPC4" s="66"/>
      <c r="RPD4" s="66"/>
      <c r="RPE4" s="66"/>
      <c r="RPF4" s="66"/>
      <c r="RPG4" s="66"/>
      <c r="RPH4" s="66"/>
      <c r="RPI4" s="66"/>
      <c r="RPJ4" s="66"/>
      <c r="RPK4" s="66"/>
      <c r="RPL4" s="66"/>
      <c r="RPM4" s="66"/>
      <c r="RPN4" s="66"/>
      <c r="RPO4" s="66"/>
      <c r="RPP4" s="66"/>
      <c r="RPQ4" s="66"/>
      <c r="RPR4" s="66"/>
      <c r="RPS4" s="66"/>
      <c r="RPT4" s="66"/>
      <c r="RPU4" s="66"/>
      <c r="RPV4" s="66"/>
      <c r="RPW4" s="66"/>
      <c r="RPX4" s="66"/>
      <c r="RPY4" s="66"/>
      <c r="RPZ4" s="66"/>
      <c r="RQA4" s="66"/>
      <c r="RQB4" s="66"/>
      <c r="RQC4" s="66"/>
      <c r="RQD4" s="66"/>
      <c r="RQE4" s="66"/>
      <c r="RQF4" s="66"/>
      <c r="RQG4" s="66"/>
      <c r="RQH4" s="66"/>
      <c r="RQI4" s="66"/>
      <c r="RQJ4" s="66"/>
      <c r="RQK4" s="66"/>
      <c r="RQL4" s="66"/>
      <c r="RQM4" s="66"/>
      <c r="RQN4" s="66"/>
      <c r="RQO4" s="66"/>
      <c r="RQP4" s="66"/>
      <c r="RQQ4" s="66"/>
      <c r="RQR4" s="66"/>
      <c r="RQS4" s="66"/>
      <c r="RQT4" s="66"/>
      <c r="RQU4" s="66"/>
      <c r="RQV4" s="66"/>
      <c r="RQW4" s="66"/>
      <c r="RQX4" s="66"/>
      <c r="RQY4" s="66"/>
      <c r="RQZ4" s="66"/>
      <c r="RRA4" s="66"/>
      <c r="RRB4" s="66"/>
      <c r="RRC4" s="66"/>
      <c r="RRD4" s="66"/>
      <c r="RRE4" s="66"/>
      <c r="RRF4" s="66"/>
      <c r="RRG4" s="66"/>
      <c r="RRH4" s="66"/>
      <c r="RRI4" s="66"/>
      <c r="RRJ4" s="66"/>
      <c r="RRK4" s="66"/>
      <c r="RRL4" s="66"/>
      <c r="RRM4" s="66"/>
      <c r="RRN4" s="66"/>
      <c r="RRO4" s="66"/>
      <c r="RRP4" s="66"/>
      <c r="RRQ4" s="66"/>
      <c r="RRR4" s="66"/>
      <c r="RRS4" s="66"/>
      <c r="RRT4" s="66"/>
      <c r="RRU4" s="66"/>
      <c r="RRV4" s="66"/>
      <c r="RRW4" s="66"/>
      <c r="RRX4" s="66"/>
      <c r="RRY4" s="66"/>
      <c r="RRZ4" s="66"/>
      <c r="RSA4" s="66"/>
      <c r="RSB4" s="66"/>
      <c r="RSC4" s="66"/>
      <c r="RSD4" s="66"/>
      <c r="RSE4" s="66"/>
      <c r="RSF4" s="66"/>
      <c r="RSG4" s="66"/>
      <c r="RSH4" s="66"/>
      <c r="RSI4" s="66"/>
      <c r="RSJ4" s="66"/>
      <c r="RSK4" s="66"/>
      <c r="RSL4" s="66"/>
      <c r="RSM4" s="66"/>
      <c r="RSN4" s="66"/>
      <c r="RSO4" s="66"/>
      <c r="RSP4" s="66"/>
      <c r="RSQ4" s="66"/>
      <c r="RSR4" s="66"/>
      <c r="RSS4" s="66"/>
      <c r="RST4" s="66"/>
      <c r="RSU4" s="66"/>
      <c r="RSV4" s="66"/>
      <c r="RSW4" s="66"/>
      <c r="RSX4" s="66"/>
      <c r="RSY4" s="66"/>
      <c r="RSZ4" s="66"/>
      <c r="RTA4" s="66"/>
      <c r="RTB4" s="66"/>
      <c r="RTC4" s="66"/>
      <c r="RTD4" s="66"/>
      <c r="RTE4" s="66"/>
      <c r="RTF4" s="66"/>
      <c r="RTG4" s="66"/>
      <c r="RTH4" s="66"/>
      <c r="RTI4" s="66"/>
      <c r="RTJ4" s="66"/>
      <c r="RTK4" s="66"/>
      <c r="RTL4" s="66"/>
      <c r="RTM4" s="66"/>
      <c r="RTN4" s="66"/>
      <c r="RTO4" s="66"/>
      <c r="RTP4" s="66"/>
      <c r="RTQ4" s="66"/>
      <c r="RTR4" s="66"/>
      <c r="RTS4" s="66"/>
      <c r="RTT4" s="66"/>
      <c r="RTU4" s="66"/>
      <c r="RTV4" s="66"/>
      <c r="RTW4" s="66"/>
      <c r="RTX4" s="66"/>
      <c r="RTY4" s="66"/>
      <c r="RTZ4" s="66"/>
      <c r="RUA4" s="66"/>
      <c r="RUB4" s="66"/>
      <c r="RUC4" s="66"/>
      <c r="RUD4" s="66"/>
      <c r="RUE4" s="66"/>
      <c r="RUF4" s="66"/>
      <c r="RUG4" s="66"/>
      <c r="RUH4" s="66"/>
      <c r="RUI4" s="66"/>
      <c r="RUJ4" s="66"/>
      <c r="RUK4" s="66"/>
      <c r="RUL4" s="66"/>
      <c r="RUM4" s="66"/>
      <c r="RUN4" s="66"/>
      <c r="RUO4" s="66"/>
      <c r="RUP4" s="66"/>
      <c r="RUQ4" s="66"/>
      <c r="RUR4" s="66"/>
      <c r="RUS4" s="66"/>
      <c r="RUT4" s="66"/>
      <c r="RUU4" s="66"/>
      <c r="RUV4" s="66"/>
      <c r="RUW4" s="66"/>
      <c r="RUX4" s="66"/>
      <c r="RUY4" s="66"/>
      <c r="RUZ4" s="66"/>
      <c r="RVA4" s="66"/>
      <c r="RVB4" s="66"/>
      <c r="RVC4" s="66"/>
      <c r="RVD4" s="66"/>
      <c r="RVE4" s="66"/>
      <c r="RVF4" s="66"/>
      <c r="RVG4" s="66"/>
      <c r="RVH4" s="66"/>
      <c r="RVI4" s="66"/>
      <c r="RVJ4" s="66"/>
      <c r="RVK4" s="66"/>
      <c r="RVL4" s="66"/>
      <c r="RVM4" s="66"/>
      <c r="RVN4" s="66"/>
      <c r="RVO4" s="66"/>
      <c r="RVP4" s="66"/>
      <c r="RVQ4" s="66"/>
      <c r="RVR4" s="66"/>
      <c r="RVS4" s="66"/>
      <c r="RVT4" s="66"/>
      <c r="RVU4" s="66"/>
      <c r="RVV4" s="66"/>
      <c r="RVW4" s="66"/>
      <c r="RVX4" s="66"/>
      <c r="RVY4" s="66"/>
      <c r="RVZ4" s="66"/>
      <c r="RWA4" s="66"/>
      <c r="RWB4" s="66"/>
      <c r="RWC4" s="66"/>
      <c r="RWD4" s="66"/>
      <c r="RWE4" s="66"/>
      <c r="RWF4" s="66"/>
      <c r="RWG4" s="66"/>
      <c r="RWH4" s="66"/>
      <c r="RWI4" s="66"/>
      <c r="RWJ4" s="66"/>
      <c r="RWK4" s="66"/>
      <c r="RWL4" s="66"/>
      <c r="RWM4" s="66"/>
      <c r="RWN4" s="66"/>
      <c r="RWO4" s="66"/>
      <c r="RWP4" s="66"/>
      <c r="RWQ4" s="66"/>
      <c r="RWR4" s="66"/>
      <c r="RWS4" s="66"/>
      <c r="RWT4" s="66"/>
      <c r="RWU4" s="66"/>
      <c r="RWV4" s="66"/>
      <c r="RWW4" s="66"/>
      <c r="RWX4" s="66"/>
      <c r="RWY4" s="66"/>
      <c r="RWZ4" s="66"/>
      <c r="RXA4" s="66"/>
      <c r="RXB4" s="66"/>
      <c r="RXC4" s="66"/>
      <c r="RXD4" s="66"/>
      <c r="RXE4" s="66"/>
      <c r="RXF4" s="66"/>
      <c r="RXG4" s="66"/>
      <c r="RXH4" s="66"/>
      <c r="RXI4" s="66"/>
      <c r="RXJ4" s="66"/>
      <c r="RXK4" s="66"/>
      <c r="RXL4" s="66"/>
      <c r="RXM4" s="66"/>
      <c r="RXN4" s="66"/>
      <c r="RXO4" s="66"/>
      <c r="RXP4" s="66"/>
      <c r="RXQ4" s="66"/>
      <c r="RXR4" s="66"/>
      <c r="RXS4" s="66"/>
      <c r="RXT4" s="66"/>
      <c r="RXU4" s="66"/>
      <c r="RXV4" s="66"/>
      <c r="RXW4" s="66"/>
      <c r="RXX4" s="66"/>
      <c r="RXY4" s="66"/>
      <c r="RXZ4" s="66"/>
      <c r="RYA4" s="66"/>
      <c r="RYB4" s="66"/>
      <c r="RYC4" s="66"/>
      <c r="RYD4" s="66"/>
      <c r="RYE4" s="66"/>
      <c r="RYF4" s="66"/>
      <c r="RYG4" s="66"/>
      <c r="RYH4" s="66"/>
      <c r="RYI4" s="66"/>
      <c r="RYJ4" s="66"/>
      <c r="RYK4" s="66"/>
      <c r="RYL4" s="66"/>
      <c r="RYM4" s="66"/>
      <c r="RYN4" s="66"/>
      <c r="RYO4" s="66"/>
      <c r="RYP4" s="66"/>
      <c r="RYQ4" s="66"/>
      <c r="RYR4" s="66"/>
      <c r="RYS4" s="66"/>
      <c r="RYT4" s="66"/>
      <c r="RYU4" s="66"/>
      <c r="RYV4" s="66"/>
      <c r="RYW4" s="66"/>
      <c r="RYX4" s="66"/>
      <c r="RYY4" s="66"/>
      <c r="RYZ4" s="66"/>
      <c r="RZA4" s="66"/>
      <c r="RZB4" s="66"/>
      <c r="RZC4" s="66"/>
      <c r="RZD4" s="66"/>
      <c r="RZE4" s="66"/>
      <c r="RZF4" s="66"/>
      <c r="RZG4" s="66"/>
      <c r="RZH4" s="66"/>
      <c r="RZI4" s="66"/>
      <c r="RZJ4" s="66"/>
      <c r="RZK4" s="66"/>
      <c r="RZL4" s="66"/>
      <c r="RZM4" s="66"/>
      <c r="RZN4" s="66"/>
      <c r="RZO4" s="66"/>
      <c r="RZP4" s="66"/>
      <c r="RZQ4" s="66"/>
      <c r="RZR4" s="66"/>
      <c r="RZS4" s="66"/>
      <c r="RZT4" s="66"/>
      <c r="RZU4" s="66"/>
      <c r="RZV4" s="66"/>
      <c r="RZW4" s="66"/>
      <c r="RZX4" s="66"/>
      <c r="RZY4" s="66"/>
      <c r="RZZ4" s="66"/>
      <c r="SAA4" s="66"/>
      <c r="SAB4" s="66"/>
      <c r="SAC4" s="66"/>
      <c r="SAD4" s="66"/>
      <c r="SAE4" s="66"/>
      <c r="SAF4" s="66"/>
      <c r="SAG4" s="66"/>
      <c r="SAH4" s="66"/>
      <c r="SAI4" s="66"/>
      <c r="SAJ4" s="66"/>
      <c r="SAK4" s="66"/>
      <c r="SAL4" s="66"/>
      <c r="SAM4" s="66"/>
      <c r="SAN4" s="66"/>
      <c r="SAO4" s="66"/>
      <c r="SAP4" s="66"/>
      <c r="SAQ4" s="66"/>
      <c r="SAR4" s="66"/>
      <c r="SAS4" s="66"/>
      <c r="SAT4" s="66"/>
      <c r="SAU4" s="66"/>
      <c r="SAV4" s="66"/>
      <c r="SAW4" s="66"/>
      <c r="SAX4" s="66"/>
      <c r="SAY4" s="66"/>
      <c r="SAZ4" s="66"/>
      <c r="SBA4" s="66"/>
      <c r="SBB4" s="66"/>
      <c r="SBC4" s="66"/>
      <c r="SBD4" s="66"/>
      <c r="SBE4" s="66"/>
      <c r="SBF4" s="66"/>
      <c r="SBG4" s="66"/>
      <c r="SBH4" s="66"/>
      <c r="SBI4" s="66"/>
      <c r="SBJ4" s="66"/>
      <c r="SBK4" s="66"/>
      <c r="SBL4" s="66"/>
      <c r="SBM4" s="66"/>
      <c r="SBN4" s="66"/>
      <c r="SBO4" s="66"/>
      <c r="SBP4" s="66"/>
      <c r="SBQ4" s="66"/>
      <c r="SBR4" s="66"/>
      <c r="SBS4" s="66"/>
      <c r="SBT4" s="66"/>
      <c r="SBU4" s="66"/>
      <c r="SBV4" s="66"/>
      <c r="SBW4" s="66"/>
      <c r="SBX4" s="66"/>
      <c r="SBY4" s="66"/>
      <c r="SBZ4" s="66"/>
      <c r="SCA4" s="66"/>
      <c r="SCB4" s="66"/>
      <c r="SCC4" s="66"/>
      <c r="SCD4" s="66"/>
      <c r="SCE4" s="66"/>
      <c r="SCF4" s="66"/>
      <c r="SCG4" s="66"/>
      <c r="SCH4" s="66"/>
      <c r="SCI4" s="66"/>
      <c r="SCJ4" s="66"/>
      <c r="SCK4" s="66"/>
      <c r="SCL4" s="66"/>
      <c r="SCM4" s="66"/>
      <c r="SCN4" s="66"/>
      <c r="SCO4" s="66"/>
      <c r="SCP4" s="66"/>
      <c r="SCQ4" s="66"/>
      <c r="SCR4" s="66"/>
      <c r="SCS4" s="66"/>
      <c r="SCT4" s="66"/>
      <c r="SCU4" s="66"/>
      <c r="SCV4" s="66"/>
      <c r="SCW4" s="66"/>
      <c r="SCX4" s="66"/>
      <c r="SCY4" s="66"/>
      <c r="SCZ4" s="66"/>
      <c r="SDA4" s="66"/>
      <c r="SDB4" s="66"/>
      <c r="SDC4" s="66"/>
      <c r="SDD4" s="66"/>
      <c r="SDE4" s="66"/>
      <c r="SDF4" s="66"/>
      <c r="SDG4" s="66"/>
      <c r="SDH4" s="66"/>
      <c r="SDI4" s="66"/>
      <c r="SDJ4" s="66"/>
      <c r="SDK4" s="66"/>
      <c r="SDL4" s="66"/>
      <c r="SDM4" s="66"/>
      <c r="SDN4" s="66"/>
      <c r="SDO4" s="66"/>
      <c r="SDP4" s="66"/>
      <c r="SDQ4" s="66"/>
      <c r="SDR4" s="66"/>
      <c r="SDS4" s="66"/>
      <c r="SDT4" s="66"/>
      <c r="SDU4" s="66"/>
      <c r="SDV4" s="66"/>
      <c r="SDW4" s="66"/>
      <c r="SDX4" s="66"/>
      <c r="SDY4" s="66"/>
      <c r="SDZ4" s="66"/>
      <c r="SEA4" s="66"/>
      <c r="SEB4" s="66"/>
      <c r="SEC4" s="66"/>
      <c r="SED4" s="66"/>
      <c r="SEE4" s="66"/>
      <c r="SEF4" s="66"/>
      <c r="SEG4" s="66"/>
      <c r="SEH4" s="66"/>
      <c r="SEI4" s="66"/>
      <c r="SEJ4" s="66"/>
      <c r="SEK4" s="66"/>
      <c r="SEL4" s="66"/>
      <c r="SEM4" s="66"/>
      <c r="SEN4" s="66"/>
      <c r="SEO4" s="66"/>
      <c r="SEP4" s="66"/>
      <c r="SEQ4" s="66"/>
      <c r="SER4" s="66"/>
      <c r="SES4" s="66"/>
      <c r="SET4" s="66"/>
      <c r="SEU4" s="66"/>
      <c r="SEV4" s="66"/>
      <c r="SEW4" s="66"/>
      <c r="SEX4" s="66"/>
      <c r="SEY4" s="66"/>
      <c r="SEZ4" s="66"/>
      <c r="SFA4" s="66"/>
      <c r="SFB4" s="66"/>
      <c r="SFC4" s="66"/>
      <c r="SFD4" s="66"/>
      <c r="SFE4" s="66"/>
      <c r="SFF4" s="66"/>
      <c r="SFG4" s="66"/>
      <c r="SFH4" s="66"/>
      <c r="SFI4" s="66"/>
      <c r="SFJ4" s="66"/>
      <c r="SFK4" s="66"/>
      <c r="SFL4" s="66"/>
      <c r="SFM4" s="66"/>
      <c r="SFN4" s="66"/>
      <c r="SFO4" s="66"/>
      <c r="SFP4" s="66"/>
      <c r="SFQ4" s="66"/>
      <c r="SFR4" s="66"/>
      <c r="SFS4" s="66"/>
      <c r="SFT4" s="66"/>
      <c r="SFU4" s="66"/>
      <c r="SFV4" s="66"/>
      <c r="SFW4" s="66"/>
      <c r="SFX4" s="66"/>
      <c r="SFY4" s="66"/>
      <c r="SFZ4" s="66"/>
      <c r="SGA4" s="66"/>
      <c r="SGB4" s="66"/>
      <c r="SGC4" s="66"/>
      <c r="SGD4" s="66"/>
      <c r="SGE4" s="66"/>
      <c r="SGF4" s="66"/>
      <c r="SGG4" s="66"/>
      <c r="SGH4" s="66"/>
      <c r="SGI4" s="66"/>
      <c r="SGJ4" s="66"/>
      <c r="SGK4" s="66"/>
      <c r="SGL4" s="66"/>
      <c r="SGM4" s="66"/>
      <c r="SGN4" s="66"/>
      <c r="SGO4" s="66"/>
      <c r="SGP4" s="66"/>
      <c r="SGQ4" s="66"/>
      <c r="SGR4" s="66"/>
      <c r="SGS4" s="66"/>
      <c r="SGT4" s="66"/>
      <c r="SGU4" s="66"/>
      <c r="SGV4" s="66"/>
      <c r="SGW4" s="66"/>
      <c r="SGX4" s="66"/>
      <c r="SGY4" s="66"/>
      <c r="SGZ4" s="66"/>
      <c r="SHA4" s="66"/>
      <c r="SHB4" s="66"/>
      <c r="SHC4" s="66"/>
      <c r="SHD4" s="66"/>
      <c r="SHE4" s="66"/>
      <c r="SHF4" s="66"/>
      <c r="SHG4" s="66"/>
      <c r="SHH4" s="66"/>
      <c r="SHI4" s="66"/>
      <c r="SHJ4" s="66"/>
      <c r="SHK4" s="66"/>
      <c r="SHL4" s="66"/>
      <c r="SHM4" s="66"/>
      <c r="SHN4" s="66"/>
      <c r="SHO4" s="66"/>
      <c r="SHP4" s="66"/>
      <c r="SHQ4" s="66"/>
      <c r="SHR4" s="66"/>
      <c r="SHS4" s="66"/>
      <c r="SHT4" s="66"/>
      <c r="SHU4" s="66"/>
      <c r="SHV4" s="66"/>
      <c r="SHW4" s="66"/>
      <c r="SHX4" s="66"/>
      <c r="SHY4" s="66"/>
      <c r="SHZ4" s="66"/>
      <c r="SIA4" s="66"/>
      <c r="SIB4" s="66"/>
      <c r="SIC4" s="66"/>
      <c r="SID4" s="66"/>
      <c r="SIE4" s="66"/>
      <c r="SIF4" s="66"/>
      <c r="SIG4" s="66"/>
      <c r="SIH4" s="66"/>
      <c r="SII4" s="66"/>
      <c r="SIJ4" s="66"/>
      <c r="SIK4" s="66"/>
      <c r="SIL4" s="66"/>
      <c r="SIM4" s="66"/>
      <c r="SIN4" s="66"/>
      <c r="SIO4" s="66"/>
      <c r="SIP4" s="66"/>
      <c r="SIQ4" s="66"/>
      <c r="SIR4" s="66"/>
      <c r="SIS4" s="66"/>
      <c r="SIT4" s="66"/>
      <c r="SIU4" s="66"/>
      <c r="SIV4" s="66"/>
      <c r="SIW4" s="66"/>
      <c r="SIX4" s="66"/>
      <c r="SIY4" s="66"/>
      <c r="SIZ4" s="66"/>
      <c r="SJA4" s="66"/>
      <c r="SJB4" s="66"/>
      <c r="SJC4" s="66"/>
      <c r="SJD4" s="66"/>
      <c r="SJE4" s="66"/>
      <c r="SJF4" s="66"/>
      <c r="SJG4" s="66"/>
      <c r="SJH4" s="66"/>
      <c r="SJI4" s="66"/>
      <c r="SJJ4" s="66"/>
      <c r="SJK4" s="66"/>
      <c r="SJL4" s="66"/>
      <c r="SJM4" s="66"/>
      <c r="SJN4" s="66"/>
      <c r="SJO4" s="66"/>
      <c r="SJP4" s="66"/>
      <c r="SJQ4" s="66"/>
      <c r="SJR4" s="66"/>
      <c r="SJS4" s="66"/>
      <c r="SJT4" s="66"/>
      <c r="SJU4" s="66"/>
      <c r="SJV4" s="66"/>
      <c r="SJW4" s="66"/>
      <c r="SJX4" s="66"/>
      <c r="SJY4" s="66"/>
      <c r="SJZ4" s="66"/>
      <c r="SKA4" s="66"/>
      <c r="SKB4" s="66"/>
      <c r="SKC4" s="66"/>
      <c r="SKD4" s="66"/>
      <c r="SKE4" s="66"/>
      <c r="SKF4" s="66"/>
      <c r="SKG4" s="66"/>
      <c r="SKH4" s="66"/>
      <c r="SKI4" s="66"/>
      <c r="SKJ4" s="66"/>
      <c r="SKK4" s="66"/>
      <c r="SKL4" s="66"/>
      <c r="SKM4" s="66"/>
      <c r="SKN4" s="66"/>
      <c r="SKO4" s="66"/>
      <c r="SKP4" s="66"/>
      <c r="SKQ4" s="66"/>
      <c r="SKR4" s="66"/>
      <c r="SKS4" s="66"/>
      <c r="SKT4" s="66"/>
      <c r="SKU4" s="66"/>
      <c r="SKV4" s="66"/>
      <c r="SKW4" s="66"/>
      <c r="SKX4" s="66"/>
      <c r="SKY4" s="66"/>
      <c r="SKZ4" s="66"/>
      <c r="SLA4" s="66"/>
      <c r="SLB4" s="66"/>
      <c r="SLC4" s="66"/>
      <c r="SLD4" s="66"/>
      <c r="SLE4" s="66"/>
      <c r="SLF4" s="66"/>
      <c r="SLG4" s="66"/>
      <c r="SLH4" s="66"/>
      <c r="SLI4" s="66"/>
      <c r="SLJ4" s="66"/>
      <c r="SLK4" s="66"/>
      <c r="SLL4" s="66"/>
      <c r="SLM4" s="66"/>
      <c r="SLN4" s="66"/>
      <c r="SLO4" s="66"/>
      <c r="SLP4" s="66"/>
      <c r="SLQ4" s="66"/>
      <c r="SLR4" s="66"/>
      <c r="SLS4" s="66"/>
      <c r="SLT4" s="66"/>
      <c r="SLU4" s="66"/>
      <c r="SLV4" s="66"/>
      <c r="SLW4" s="66"/>
      <c r="SLX4" s="66"/>
      <c r="SLY4" s="66"/>
      <c r="SLZ4" s="66"/>
      <c r="SMA4" s="66"/>
      <c r="SMB4" s="66"/>
      <c r="SMC4" s="66"/>
      <c r="SMD4" s="66"/>
      <c r="SME4" s="66"/>
      <c r="SMF4" s="66"/>
      <c r="SMG4" s="66"/>
      <c r="SMH4" s="66"/>
      <c r="SMI4" s="66"/>
      <c r="SMJ4" s="66"/>
      <c r="SMK4" s="66"/>
      <c r="SML4" s="66"/>
      <c r="SMM4" s="66"/>
      <c r="SMN4" s="66"/>
      <c r="SMO4" s="66"/>
      <c r="SMP4" s="66"/>
      <c r="SMQ4" s="66"/>
      <c r="SMR4" s="66"/>
      <c r="SMS4" s="66"/>
      <c r="SMT4" s="66"/>
      <c r="SMU4" s="66"/>
      <c r="SMV4" s="66"/>
      <c r="SMW4" s="66"/>
      <c r="SMX4" s="66"/>
      <c r="SMY4" s="66"/>
      <c r="SMZ4" s="66"/>
      <c r="SNA4" s="66"/>
      <c r="SNB4" s="66"/>
      <c r="SNC4" s="66"/>
      <c r="SND4" s="66"/>
      <c r="SNE4" s="66"/>
      <c r="SNF4" s="66"/>
      <c r="SNG4" s="66"/>
      <c r="SNH4" s="66"/>
      <c r="SNI4" s="66"/>
      <c r="SNJ4" s="66"/>
      <c r="SNK4" s="66"/>
      <c r="SNL4" s="66"/>
      <c r="SNM4" s="66"/>
      <c r="SNN4" s="66"/>
      <c r="SNO4" s="66"/>
      <c r="SNP4" s="66"/>
      <c r="SNQ4" s="66"/>
      <c r="SNR4" s="66"/>
      <c r="SNS4" s="66"/>
      <c r="SNT4" s="66"/>
      <c r="SNU4" s="66"/>
      <c r="SNV4" s="66"/>
      <c r="SNW4" s="66"/>
      <c r="SNX4" s="66"/>
      <c r="SNY4" s="66"/>
      <c r="SNZ4" s="66"/>
      <c r="SOA4" s="66"/>
      <c r="SOB4" s="66"/>
      <c r="SOC4" s="66"/>
      <c r="SOD4" s="66"/>
      <c r="SOE4" s="66"/>
      <c r="SOF4" s="66"/>
      <c r="SOG4" s="66"/>
      <c r="SOH4" s="66"/>
      <c r="SOI4" s="66"/>
      <c r="SOJ4" s="66"/>
      <c r="SOK4" s="66"/>
      <c r="SOL4" s="66"/>
      <c r="SOM4" s="66"/>
      <c r="SON4" s="66"/>
      <c r="SOO4" s="66"/>
      <c r="SOP4" s="66"/>
      <c r="SOQ4" s="66"/>
      <c r="SOR4" s="66"/>
      <c r="SOS4" s="66"/>
      <c r="SOT4" s="66"/>
      <c r="SOU4" s="66"/>
      <c r="SOV4" s="66"/>
      <c r="SOW4" s="66"/>
      <c r="SOX4" s="66"/>
      <c r="SOY4" s="66"/>
      <c r="SOZ4" s="66"/>
      <c r="SPA4" s="66"/>
      <c r="SPB4" s="66"/>
      <c r="SPC4" s="66"/>
      <c r="SPD4" s="66"/>
      <c r="SPE4" s="66"/>
      <c r="SPF4" s="66"/>
      <c r="SPG4" s="66"/>
      <c r="SPH4" s="66"/>
      <c r="SPI4" s="66"/>
      <c r="SPJ4" s="66"/>
      <c r="SPK4" s="66"/>
      <c r="SPL4" s="66"/>
      <c r="SPM4" s="66"/>
      <c r="SPN4" s="66"/>
      <c r="SPO4" s="66"/>
      <c r="SPP4" s="66"/>
      <c r="SPQ4" s="66"/>
      <c r="SPR4" s="66"/>
      <c r="SPS4" s="66"/>
      <c r="SPT4" s="66"/>
      <c r="SPU4" s="66"/>
      <c r="SPV4" s="66"/>
      <c r="SPW4" s="66"/>
      <c r="SPX4" s="66"/>
      <c r="SPY4" s="66"/>
      <c r="SPZ4" s="66"/>
      <c r="SQA4" s="66"/>
      <c r="SQB4" s="66"/>
      <c r="SQC4" s="66"/>
      <c r="SQD4" s="66"/>
      <c r="SQE4" s="66"/>
      <c r="SQF4" s="66"/>
      <c r="SQG4" s="66"/>
      <c r="SQH4" s="66"/>
      <c r="SQI4" s="66"/>
      <c r="SQJ4" s="66"/>
      <c r="SQK4" s="66"/>
      <c r="SQL4" s="66"/>
      <c r="SQM4" s="66"/>
      <c r="SQN4" s="66"/>
      <c r="SQO4" s="66"/>
      <c r="SQP4" s="66"/>
      <c r="SQQ4" s="66"/>
      <c r="SQR4" s="66"/>
      <c r="SQS4" s="66"/>
      <c r="SQT4" s="66"/>
      <c r="SQU4" s="66"/>
      <c r="SQV4" s="66"/>
      <c r="SQW4" s="66"/>
      <c r="SQX4" s="66"/>
      <c r="SQY4" s="66"/>
      <c r="SQZ4" s="66"/>
      <c r="SRA4" s="66"/>
      <c r="SRB4" s="66"/>
      <c r="SRC4" s="66"/>
      <c r="SRD4" s="66"/>
      <c r="SRE4" s="66"/>
      <c r="SRF4" s="66"/>
      <c r="SRG4" s="66"/>
      <c r="SRH4" s="66"/>
      <c r="SRI4" s="66"/>
      <c r="SRJ4" s="66"/>
      <c r="SRK4" s="66"/>
      <c r="SRL4" s="66"/>
      <c r="SRM4" s="66"/>
      <c r="SRN4" s="66"/>
      <c r="SRO4" s="66"/>
      <c r="SRP4" s="66"/>
      <c r="SRQ4" s="66"/>
      <c r="SRR4" s="66"/>
      <c r="SRS4" s="66"/>
      <c r="SRT4" s="66"/>
      <c r="SRU4" s="66"/>
      <c r="SRV4" s="66"/>
      <c r="SRW4" s="66"/>
      <c r="SRX4" s="66"/>
      <c r="SRY4" s="66"/>
      <c r="SRZ4" s="66"/>
      <c r="SSA4" s="66"/>
      <c r="SSB4" s="66"/>
      <c r="SSC4" s="66"/>
      <c r="SSD4" s="66"/>
      <c r="SSE4" s="66"/>
      <c r="SSF4" s="66"/>
      <c r="SSG4" s="66"/>
      <c r="SSH4" s="66"/>
      <c r="SSI4" s="66"/>
      <c r="SSJ4" s="66"/>
      <c r="SSK4" s="66"/>
      <c r="SSL4" s="66"/>
      <c r="SSM4" s="66"/>
      <c r="SSN4" s="66"/>
      <c r="SSO4" s="66"/>
      <c r="SSP4" s="66"/>
      <c r="SSQ4" s="66"/>
      <c r="SSR4" s="66"/>
      <c r="SSS4" s="66"/>
      <c r="SST4" s="66"/>
      <c r="SSU4" s="66"/>
      <c r="SSV4" s="66"/>
      <c r="SSW4" s="66"/>
      <c r="SSX4" s="66"/>
      <c r="SSY4" s="66"/>
      <c r="SSZ4" s="66"/>
      <c r="STA4" s="66"/>
      <c r="STB4" s="66"/>
      <c r="STC4" s="66"/>
      <c r="STD4" s="66"/>
      <c r="STE4" s="66"/>
      <c r="STF4" s="66"/>
      <c r="STG4" s="66"/>
      <c r="STH4" s="66"/>
      <c r="STI4" s="66"/>
      <c r="STJ4" s="66"/>
      <c r="STK4" s="66"/>
      <c r="STL4" s="66"/>
      <c r="STM4" s="66"/>
      <c r="STN4" s="66"/>
      <c r="STO4" s="66"/>
      <c r="STP4" s="66"/>
      <c r="STQ4" s="66"/>
      <c r="STR4" s="66"/>
      <c r="STS4" s="66"/>
      <c r="STT4" s="66"/>
      <c r="STU4" s="66"/>
      <c r="STV4" s="66"/>
      <c r="STW4" s="66"/>
      <c r="STX4" s="66"/>
      <c r="STY4" s="66"/>
      <c r="STZ4" s="66"/>
      <c r="SUA4" s="66"/>
      <c r="SUB4" s="66"/>
      <c r="SUC4" s="66"/>
      <c r="SUD4" s="66"/>
      <c r="SUE4" s="66"/>
      <c r="SUF4" s="66"/>
      <c r="SUG4" s="66"/>
      <c r="SUH4" s="66"/>
      <c r="SUI4" s="66"/>
      <c r="SUJ4" s="66"/>
      <c r="SUK4" s="66"/>
      <c r="SUL4" s="66"/>
      <c r="SUM4" s="66"/>
      <c r="SUN4" s="66"/>
      <c r="SUO4" s="66"/>
      <c r="SUP4" s="66"/>
      <c r="SUQ4" s="66"/>
      <c r="SUR4" s="66"/>
      <c r="SUS4" s="66"/>
      <c r="SUT4" s="66"/>
      <c r="SUU4" s="66"/>
      <c r="SUV4" s="66"/>
      <c r="SUW4" s="66"/>
      <c r="SUX4" s="66"/>
      <c r="SUY4" s="66"/>
      <c r="SUZ4" s="66"/>
      <c r="SVA4" s="66"/>
      <c r="SVB4" s="66"/>
      <c r="SVC4" s="66"/>
      <c r="SVD4" s="66"/>
      <c r="SVE4" s="66"/>
      <c r="SVF4" s="66"/>
      <c r="SVG4" s="66"/>
      <c r="SVH4" s="66"/>
      <c r="SVI4" s="66"/>
      <c r="SVJ4" s="66"/>
      <c r="SVK4" s="66"/>
      <c r="SVL4" s="66"/>
      <c r="SVM4" s="66"/>
      <c r="SVN4" s="66"/>
      <c r="SVO4" s="66"/>
      <c r="SVP4" s="66"/>
      <c r="SVQ4" s="66"/>
      <c r="SVR4" s="66"/>
      <c r="SVS4" s="66"/>
      <c r="SVT4" s="66"/>
      <c r="SVU4" s="66"/>
      <c r="SVV4" s="66"/>
      <c r="SVW4" s="66"/>
      <c r="SVX4" s="66"/>
      <c r="SVY4" s="66"/>
      <c r="SVZ4" s="66"/>
      <c r="SWA4" s="66"/>
      <c r="SWB4" s="66"/>
      <c r="SWC4" s="66"/>
      <c r="SWD4" s="66"/>
      <c r="SWE4" s="66"/>
      <c r="SWF4" s="66"/>
      <c r="SWG4" s="66"/>
      <c r="SWH4" s="66"/>
      <c r="SWI4" s="66"/>
      <c r="SWJ4" s="66"/>
      <c r="SWK4" s="66"/>
      <c r="SWL4" s="66"/>
      <c r="SWM4" s="66"/>
      <c r="SWN4" s="66"/>
      <c r="SWO4" s="66"/>
      <c r="SWP4" s="66"/>
      <c r="SWQ4" s="66"/>
      <c r="SWR4" s="66"/>
      <c r="SWS4" s="66"/>
      <c r="SWT4" s="66"/>
      <c r="SWU4" s="66"/>
      <c r="SWV4" s="66"/>
      <c r="SWW4" s="66"/>
      <c r="SWX4" s="66"/>
      <c r="SWY4" s="66"/>
      <c r="SWZ4" s="66"/>
      <c r="SXA4" s="66"/>
      <c r="SXB4" s="66"/>
      <c r="SXC4" s="66"/>
      <c r="SXD4" s="66"/>
      <c r="SXE4" s="66"/>
      <c r="SXF4" s="66"/>
      <c r="SXG4" s="66"/>
      <c r="SXH4" s="66"/>
      <c r="SXI4" s="66"/>
      <c r="SXJ4" s="66"/>
      <c r="SXK4" s="66"/>
      <c r="SXL4" s="66"/>
      <c r="SXM4" s="66"/>
      <c r="SXN4" s="66"/>
      <c r="SXO4" s="66"/>
      <c r="SXP4" s="66"/>
      <c r="SXQ4" s="66"/>
      <c r="SXR4" s="66"/>
      <c r="SXS4" s="66"/>
      <c r="SXT4" s="66"/>
      <c r="SXU4" s="66"/>
      <c r="SXV4" s="66"/>
      <c r="SXW4" s="66"/>
      <c r="SXX4" s="66"/>
      <c r="SXY4" s="66"/>
      <c r="SXZ4" s="66"/>
      <c r="SYA4" s="66"/>
      <c r="SYB4" s="66"/>
      <c r="SYC4" s="66"/>
      <c r="SYD4" s="66"/>
      <c r="SYE4" s="66"/>
      <c r="SYF4" s="66"/>
      <c r="SYG4" s="66"/>
      <c r="SYH4" s="66"/>
      <c r="SYI4" s="66"/>
      <c r="SYJ4" s="66"/>
      <c r="SYK4" s="66"/>
      <c r="SYL4" s="66"/>
      <c r="SYM4" s="66"/>
      <c r="SYN4" s="66"/>
      <c r="SYO4" s="66"/>
      <c r="SYP4" s="66"/>
      <c r="SYQ4" s="66"/>
      <c r="SYR4" s="66"/>
      <c r="SYS4" s="66"/>
      <c r="SYT4" s="66"/>
      <c r="SYU4" s="66"/>
      <c r="SYV4" s="66"/>
      <c r="SYW4" s="66"/>
      <c r="SYX4" s="66"/>
      <c r="SYY4" s="66"/>
      <c r="SYZ4" s="66"/>
      <c r="SZA4" s="66"/>
      <c r="SZB4" s="66"/>
      <c r="SZC4" s="66"/>
      <c r="SZD4" s="66"/>
      <c r="SZE4" s="66"/>
      <c r="SZF4" s="66"/>
      <c r="SZG4" s="66"/>
      <c r="SZH4" s="66"/>
      <c r="SZI4" s="66"/>
      <c r="SZJ4" s="66"/>
      <c r="SZK4" s="66"/>
      <c r="SZL4" s="66"/>
      <c r="SZM4" s="66"/>
      <c r="SZN4" s="66"/>
      <c r="SZO4" s="66"/>
      <c r="SZP4" s="66"/>
      <c r="SZQ4" s="66"/>
      <c r="SZR4" s="66"/>
      <c r="SZS4" s="66"/>
      <c r="SZT4" s="66"/>
      <c r="SZU4" s="66"/>
      <c r="SZV4" s="66"/>
      <c r="SZW4" s="66"/>
      <c r="SZX4" s="66"/>
      <c r="SZY4" s="66"/>
      <c r="SZZ4" s="66"/>
      <c r="TAA4" s="66"/>
      <c r="TAB4" s="66"/>
      <c r="TAC4" s="66"/>
      <c r="TAD4" s="66"/>
      <c r="TAE4" s="66"/>
      <c r="TAF4" s="66"/>
      <c r="TAG4" s="66"/>
      <c r="TAH4" s="66"/>
      <c r="TAI4" s="66"/>
      <c r="TAJ4" s="66"/>
      <c r="TAK4" s="66"/>
      <c r="TAL4" s="66"/>
      <c r="TAM4" s="66"/>
      <c r="TAN4" s="66"/>
      <c r="TAO4" s="66"/>
      <c r="TAP4" s="66"/>
      <c r="TAQ4" s="66"/>
      <c r="TAR4" s="66"/>
      <c r="TAS4" s="66"/>
      <c r="TAT4" s="66"/>
      <c r="TAU4" s="66"/>
      <c r="TAV4" s="66"/>
      <c r="TAW4" s="66"/>
      <c r="TAX4" s="66"/>
      <c r="TAY4" s="66"/>
      <c r="TAZ4" s="66"/>
      <c r="TBA4" s="66"/>
      <c r="TBB4" s="66"/>
      <c r="TBC4" s="66"/>
      <c r="TBD4" s="66"/>
      <c r="TBE4" s="66"/>
      <c r="TBF4" s="66"/>
      <c r="TBG4" s="66"/>
      <c r="TBH4" s="66"/>
      <c r="TBI4" s="66"/>
      <c r="TBJ4" s="66"/>
      <c r="TBK4" s="66"/>
      <c r="TBL4" s="66"/>
      <c r="TBM4" s="66"/>
      <c r="TBN4" s="66"/>
      <c r="TBO4" s="66"/>
      <c r="TBP4" s="66"/>
      <c r="TBQ4" s="66"/>
      <c r="TBR4" s="66"/>
      <c r="TBS4" s="66"/>
      <c r="TBT4" s="66"/>
      <c r="TBU4" s="66"/>
      <c r="TBV4" s="66"/>
      <c r="TBW4" s="66"/>
      <c r="TBX4" s="66"/>
      <c r="TBY4" s="66"/>
      <c r="TBZ4" s="66"/>
      <c r="TCA4" s="66"/>
      <c r="TCB4" s="66"/>
      <c r="TCC4" s="66"/>
      <c r="TCD4" s="66"/>
      <c r="TCE4" s="66"/>
      <c r="TCF4" s="66"/>
      <c r="TCG4" s="66"/>
      <c r="TCH4" s="66"/>
      <c r="TCI4" s="66"/>
      <c r="TCJ4" s="66"/>
      <c r="TCK4" s="66"/>
      <c r="TCL4" s="66"/>
      <c r="TCM4" s="66"/>
      <c r="TCN4" s="66"/>
      <c r="TCO4" s="66"/>
      <c r="TCP4" s="66"/>
      <c r="TCQ4" s="66"/>
      <c r="TCR4" s="66"/>
      <c r="TCS4" s="66"/>
      <c r="TCT4" s="66"/>
      <c r="TCU4" s="66"/>
      <c r="TCV4" s="66"/>
      <c r="TCW4" s="66"/>
      <c r="TCX4" s="66"/>
      <c r="TCY4" s="66"/>
      <c r="TCZ4" s="66"/>
      <c r="TDA4" s="66"/>
      <c r="TDB4" s="66"/>
      <c r="TDC4" s="66"/>
      <c r="TDD4" s="66"/>
      <c r="TDE4" s="66"/>
      <c r="TDF4" s="66"/>
      <c r="TDG4" s="66"/>
      <c r="TDH4" s="66"/>
      <c r="TDI4" s="66"/>
      <c r="TDJ4" s="66"/>
      <c r="TDK4" s="66"/>
      <c r="TDL4" s="66"/>
      <c r="TDM4" s="66"/>
      <c r="TDN4" s="66"/>
      <c r="TDO4" s="66"/>
      <c r="TDP4" s="66"/>
      <c r="TDQ4" s="66"/>
      <c r="TDR4" s="66"/>
      <c r="TDS4" s="66"/>
      <c r="TDT4" s="66"/>
      <c r="TDU4" s="66"/>
      <c r="TDV4" s="66"/>
      <c r="TDW4" s="66"/>
      <c r="TDX4" s="66"/>
      <c r="TDY4" s="66"/>
      <c r="TDZ4" s="66"/>
      <c r="TEA4" s="66"/>
      <c r="TEB4" s="66"/>
      <c r="TEC4" s="66"/>
      <c r="TED4" s="66"/>
      <c r="TEE4" s="66"/>
      <c r="TEF4" s="66"/>
      <c r="TEG4" s="66"/>
      <c r="TEH4" s="66"/>
      <c r="TEI4" s="66"/>
      <c r="TEJ4" s="66"/>
      <c r="TEK4" s="66"/>
      <c r="TEL4" s="66"/>
      <c r="TEM4" s="66"/>
      <c r="TEN4" s="66"/>
      <c r="TEO4" s="66"/>
      <c r="TEP4" s="66"/>
      <c r="TEQ4" s="66"/>
      <c r="TER4" s="66"/>
      <c r="TES4" s="66"/>
      <c r="TET4" s="66"/>
      <c r="TEU4" s="66"/>
      <c r="TEV4" s="66"/>
      <c r="TEW4" s="66"/>
      <c r="TEX4" s="66"/>
      <c r="TEY4" s="66"/>
      <c r="TEZ4" s="66"/>
      <c r="TFA4" s="66"/>
      <c r="TFB4" s="66"/>
      <c r="TFC4" s="66"/>
      <c r="TFD4" s="66"/>
      <c r="TFE4" s="66"/>
      <c r="TFF4" s="66"/>
      <c r="TFG4" s="66"/>
      <c r="TFH4" s="66"/>
      <c r="TFI4" s="66"/>
      <c r="TFJ4" s="66"/>
      <c r="TFK4" s="66"/>
      <c r="TFL4" s="66"/>
      <c r="TFM4" s="66"/>
      <c r="TFN4" s="66"/>
      <c r="TFO4" s="66"/>
      <c r="TFP4" s="66"/>
      <c r="TFQ4" s="66"/>
      <c r="TFR4" s="66"/>
      <c r="TFS4" s="66"/>
      <c r="TFT4" s="66"/>
      <c r="TFU4" s="66"/>
      <c r="TFV4" s="66"/>
      <c r="TFW4" s="66"/>
      <c r="TFX4" s="66"/>
      <c r="TFY4" s="66"/>
      <c r="TFZ4" s="66"/>
      <c r="TGA4" s="66"/>
      <c r="TGB4" s="66"/>
      <c r="TGC4" s="66"/>
      <c r="TGD4" s="66"/>
      <c r="TGE4" s="66"/>
      <c r="TGF4" s="66"/>
      <c r="TGG4" s="66"/>
      <c r="TGH4" s="66"/>
      <c r="TGI4" s="66"/>
      <c r="TGJ4" s="66"/>
      <c r="TGK4" s="66"/>
      <c r="TGL4" s="66"/>
      <c r="TGM4" s="66"/>
      <c r="TGN4" s="66"/>
      <c r="TGO4" s="66"/>
      <c r="TGP4" s="66"/>
      <c r="TGQ4" s="66"/>
      <c r="TGR4" s="66"/>
      <c r="TGS4" s="66"/>
      <c r="TGT4" s="66"/>
      <c r="TGU4" s="66"/>
      <c r="TGV4" s="66"/>
      <c r="TGW4" s="66"/>
      <c r="TGX4" s="66"/>
      <c r="TGY4" s="66"/>
      <c r="TGZ4" s="66"/>
      <c r="THA4" s="66"/>
      <c r="THB4" s="66"/>
      <c r="THC4" s="66"/>
      <c r="THD4" s="66"/>
      <c r="THE4" s="66"/>
      <c r="THF4" s="66"/>
      <c r="THG4" s="66"/>
      <c r="THH4" s="66"/>
      <c r="THI4" s="66"/>
      <c r="THJ4" s="66"/>
      <c r="THK4" s="66"/>
      <c r="THL4" s="66"/>
      <c r="THM4" s="66"/>
      <c r="THN4" s="66"/>
      <c r="THO4" s="66"/>
      <c r="THP4" s="66"/>
      <c r="THQ4" s="66"/>
      <c r="THR4" s="66"/>
      <c r="THS4" s="66"/>
      <c r="THT4" s="66"/>
      <c r="THU4" s="66"/>
      <c r="THV4" s="66"/>
      <c r="THW4" s="66"/>
      <c r="THX4" s="66"/>
      <c r="THY4" s="66"/>
      <c r="THZ4" s="66"/>
      <c r="TIA4" s="66"/>
      <c r="TIB4" s="66"/>
      <c r="TIC4" s="66"/>
      <c r="TID4" s="66"/>
      <c r="TIE4" s="66"/>
      <c r="TIF4" s="66"/>
      <c r="TIG4" s="66"/>
      <c r="TIH4" s="66"/>
      <c r="TII4" s="66"/>
      <c r="TIJ4" s="66"/>
      <c r="TIK4" s="66"/>
      <c r="TIL4" s="66"/>
      <c r="TIM4" s="66"/>
      <c r="TIN4" s="66"/>
      <c r="TIO4" s="66"/>
      <c r="TIP4" s="66"/>
      <c r="TIQ4" s="66"/>
      <c r="TIR4" s="66"/>
      <c r="TIS4" s="66"/>
      <c r="TIT4" s="66"/>
      <c r="TIU4" s="66"/>
      <c r="TIV4" s="66"/>
      <c r="TIW4" s="66"/>
      <c r="TIX4" s="66"/>
      <c r="TIY4" s="66"/>
      <c r="TIZ4" s="66"/>
      <c r="TJA4" s="66"/>
      <c r="TJB4" s="66"/>
      <c r="TJC4" s="66"/>
      <c r="TJD4" s="66"/>
      <c r="TJE4" s="66"/>
      <c r="TJF4" s="66"/>
      <c r="TJG4" s="66"/>
      <c r="TJH4" s="66"/>
      <c r="TJI4" s="66"/>
      <c r="TJJ4" s="66"/>
      <c r="TJK4" s="66"/>
      <c r="TJL4" s="66"/>
      <c r="TJM4" s="66"/>
      <c r="TJN4" s="66"/>
      <c r="TJO4" s="66"/>
      <c r="TJP4" s="66"/>
      <c r="TJQ4" s="66"/>
      <c r="TJR4" s="66"/>
      <c r="TJS4" s="66"/>
      <c r="TJT4" s="66"/>
      <c r="TJU4" s="66"/>
      <c r="TJV4" s="66"/>
      <c r="TJW4" s="66"/>
      <c r="TJX4" s="66"/>
      <c r="TJY4" s="66"/>
      <c r="TJZ4" s="66"/>
      <c r="TKA4" s="66"/>
      <c r="TKB4" s="66"/>
      <c r="TKC4" s="66"/>
      <c r="TKD4" s="66"/>
      <c r="TKE4" s="66"/>
      <c r="TKF4" s="66"/>
      <c r="TKG4" s="66"/>
      <c r="TKH4" s="66"/>
      <c r="TKI4" s="66"/>
      <c r="TKJ4" s="66"/>
      <c r="TKK4" s="66"/>
      <c r="TKL4" s="66"/>
      <c r="TKM4" s="66"/>
      <c r="TKN4" s="66"/>
      <c r="TKO4" s="66"/>
      <c r="TKP4" s="66"/>
      <c r="TKQ4" s="66"/>
      <c r="TKR4" s="66"/>
      <c r="TKS4" s="66"/>
      <c r="TKT4" s="66"/>
      <c r="TKU4" s="66"/>
      <c r="TKV4" s="66"/>
      <c r="TKW4" s="66"/>
      <c r="TKX4" s="66"/>
      <c r="TKY4" s="66"/>
      <c r="TKZ4" s="66"/>
      <c r="TLA4" s="66"/>
      <c r="TLB4" s="66"/>
      <c r="TLC4" s="66"/>
      <c r="TLD4" s="66"/>
      <c r="TLE4" s="66"/>
      <c r="TLF4" s="66"/>
      <c r="TLG4" s="66"/>
      <c r="TLH4" s="66"/>
      <c r="TLI4" s="66"/>
      <c r="TLJ4" s="66"/>
      <c r="TLK4" s="66"/>
      <c r="TLL4" s="66"/>
      <c r="TLM4" s="66"/>
      <c r="TLN4" s="66"/>
      <c r="TLO4" s="66"/>
      <c r="TLP4" s="66"/>
      <c r="TLQ4" s="66"/>
      <c r="TLR4" s="66"/>
      <c r="TLS4" s="66"/>
      <c r="TLT4" s="66"/>
      <c r="TLU4" s="66"/>
      <c r="TLV4" s="66"/>
      <c r="TLW4" s="66"/>
      <c r="TLX4" s="66"/>
      <c r="TLY4" s="66"/>
      <c r="TLZ4" s="66"/>
      <c r="TMA4" s="66"/>
      <c r="TMB4" s="66"/>
      <c r="TMC4" s="66"/>
      <c r="TMD4" s="66"/>
      <c r="TME4" s="66"/>
      <c r="TMF4" s="66"/>
      <c r="TMG4" s="66"/>
      <c r="TMH4" s="66"/>
      <c r="TMI4" s="66"/>
      <c r="TMJ4" s="66"/>
      <c r="TMK4" s="66"/>
      <c r="TML4" s="66"/>
      <c r="TMM4" s="66"/>
      <c r="TMN4" s="66"/>
      <c r="TMO4" s="66"/>
      <c r="TMP4" s="66"/>
      <c r="TMQ4" s="66"/>
      <c r="TMR4" s="66"/>
      <c r="TMS4" s="66"/>
      <c r="TMT4" s="66"/>
      <c r="TMU4" s="66"/>
      <c r="TMV4" s="66"/>
      <c r="TMW4" s="66"/>
      <c r="TMX4" s="66"/>
      <c r="TMY4" s="66"/>
      <c r="TMZ4" s="66"/>
      <c r="TNA4" s="66"/>
      <c r="TNB4" s="66"/>
      <c r="TNC4" s="66"/>
      <c r="TND4" s="66"/>
      <c r="TNE4" s="66"/>
      <c r="TNF4" s="66"/>
      <c r="TNG4" s="66"/>
      <c r="TNH4" s="66"/>
      <c r="TNI4" s="66"/>
      <c r="TNJ4" s="66"/>
      <c r="TNK4" s="66"/>
      <c r="TNL4" s="66"/>
      <c r="TNM4" s="66"/>
      <c r="TNN4" s="66"/>
      <c r="TNO4" s="66"/>
      <c r="TNP4" s="66"/>
      <c r="TNQ4" s="66"/>
      <c r="TNR4" s="66"/>
      <c r="TNS4" s="66"/>
      <c r="TNT4" s="66"/>
      <c r="TNU4" s="66"/>
      <c r="TNV4" s="66"/>
      <c r="TNW4" s="66"/>
      <c r="TNX4" s="66"/>
      <c r="TNY4" s="66"/>
      <c r="TNZ4" s="66"/>
      <c r="TOA4" s="66"/>
      <c r="TOB4" s="66"/>
      <c r="TOC4" s="66"/>
      <c r="TOD4" s="66"/>
      <c r="TOE4" s="66"/>
      <c r="TOF4" s="66"/>
      <c r="TOG4" s="66"/>
      <c r="TOH4" s="66"/>
      <c r="TOI4" s="66"/>
      <c r="TOJ4" s="66"/>
      <c r="TOK4" s="66"/>
      <c r="TOL4" s="66"/>
      <c r="TOM4" s="66"/>
      <c r="TON4" s="66"/>
      <c r="TOO4" s="66"/>
      <c r="TOP4" s="66"/>
      <c r="TOQ4" s="66"/>
      <c r="TOR4" s="66"/>
      <c r="TOS4" s="66"/>
      <c r="TOT4" s="66"/>
      <c r="TOU4" s="66"/>
      <c r="TOV4" s="66"/>
      <c r="TOW4" s="66"/>
      <c r="TOX4" s="66"/>
      <c r="TOY4" s="66"/>
      <c r="TOZ4" s="66"/>
      <c r="TPA4" s="66"/>
      <c r="TPB4" s="66"/>
      <c r="TPC4" s="66"/>
      <c r="TPD4" s="66"/>
      <c r="TPE4" s="66"/>
      <c r="TPF4" s="66"/>
      <c r="TPG4" s="66"/>
      <c r="TPH4" s="66"/>
      <c r="TPI4" s="66"/>
      <c r="TPJ4" s="66"/>
      <c r="TPK4" s="66"/>
      <c r="TPL4" s="66"/>
      <c r="TPM4" s="66"/>
      <c r="TPN4" s="66"/>
      <c r="TPO4" s="66"/>
      <c r="TPP4" s="66"/>
      <c r="TPQ4" s="66"/>
      <c r="TPR4" s="66"/>
      <c r="TPS4" s="66"/>
      <c r="TPT4" s="66"/>
      <c r="TPU4" s="66"/>
      <c r="TPV4" s="66"/>
      <c r="TPW4" s="66"/>
      <c r="TPX4" s="66"/>
      <c r="TPY4" s="66"/>
      <c r="TPZ4" s="66"/>
      <c r="TQA4" s="66"/>
      <c r="TQB4" s="66"/>
      <c r="TQC4" s="66"/>
      <c r="TQD4" s="66"/>
      <c r="TQE4" s="66"/>
      <c r="TQF4" s="66"/>
      <c r="TQG4" s="66"/>
      <c r="TQH4" s="66"/>
      <c r="TQI4" s="66"/>
      <c r="TQJ4" s="66"/>
      <c r="TQK4" s="66"/>
      <c r="TQL4" s="66"/>
      <c r="TQM4" s="66"/>
      <c r="TQN4" s="66"/>
      <c r="TQO4" s="66"/>
      <c r="TQP4" s="66"/>
      <c r="TQQ4" s="66"/>
      <c r="TQR4" s="66"/>
      <c r="TQS4" s="66"/>
      <c r="TQT4" s="66"/>
      <c r="TQU4" s="66"/>
      <c r="TQV4" s="66"/>
      <c r="TQW4" s="66"/>
      <c r="TQX4" s="66"/>
      <c r="TQY4" s="66"/>
      <c r="TQZ4" s="66"/>
      <c r="TRA4" s="66"/>
      <c r="TRB4" s="66"/>
      <c r="TRC4" s="66"/>
      <c r="TRD4" s="66"/>
      <c r="TRE4" s="66"/>
      <c r="TRF4" s="66"/>
      <c r="TRG4" s="66"/>
      <c r="TRH4" s="66"/>
      <c r="TRI4" s="66"/>
      <c r="TRJ4" s="66"/>
      <c r="TRK4" s="66"/>
      <c r="TRL4" s="66"/>
      <c r="TRM4" s="66"/>
      <c r="TRN4" s="66"/>
      <c r="TRO4" s="66"/>
      <c r="TRP4" s="66"/>
      <c r="TRQ4" s="66"/>
      <c r="TRR4" s="66"/>
      <c r="TRS4" s="66"/>
      <c r="TRT4" s="66"/>
      <c r="TRU4" s="66"/>
      <c r="TRV4" s="66"/>
      <c r="TRW4" s="66"/>
      <c r="TRX4" s="66"/>
      <c r="TRY4" s="66"/>
      <c r="TRZ4" s="66"/>
      <c r="TSA4" s="66"/>
      <c r="TSB4" s="66"/>
      <c r="TSC4" s="66"/>
      <c r="TSD4" s="66"/>
      <c r="TSE4" s="66"/>
      <c r="TSF4" s="66"/>
      <c r="TSG4" s="66"/>
      <c r="TSH4" s="66"/>
      <c r="TSI4" s="66"/>
      <c r="TSJ4" s="66"/>
      <c r="TSK4" s="66"/>
      <c r="TSL4" s="66"/>
      <c r="TSM4" s="66"/>
      <c r="TSN4" s="66"/>
      <c r="TSO4" s="66"/>
      <c r="TSP4" s="66"/>
      <c r="TSQ4" s="66"/>
      <c r="TSR4" s="66"/>
      <c r="TSS4" s="66"/>
      <c r="TST4" s="66"/>
      <c r="TSU4" s="66"/>
      <c r="TSV4" s="66"/>
      <c r="TSW4" s="66"/>
      <c r="TSX4" s="66"/>
      <c r="TSY4" s="66"/>
      <c r="TSZ4" s="66"/>
      <c r="TTA4" s="66"/>
      <c r="TTB4" s="66"/>
      <c r="TTC4" s="66"/>
      <c r="TTD4" s="66"/>
      <c r="TTE4" s="66"/>
      <c r="TTF4" s="66"/>
      <c r="TTG4" s="66"/>
      <c r="TTH4" s="66"/>
      <c r="TTI4" s="66"/>
      <c r="TTJ4" s="66"/>
      <c r="TTK4" s="66"/>
      <c r="TTL4" s="66"/>
      <c r="TTM4" s="66"/>
      <c r="TTN4" s="66"/>
      <c r="TTO4" s="66"/>
      <c r="TTP4" s="66"/>
      <c r="TTQ4" s="66"/>
      <c r="TTR4" s="66"/>
      <c r="TTS4" s="66"/>
      <c r="TTT4" s="66"/>
      <c r="TTU4" s="66"/>
      <c r="TTV4" s="66"/>
      <c r="TTW4" s="66"/>
      <c r="TTX4" s="66"/>
      <c r="TTY4" s="66"/>
      <c r="TTZ4" s="66"/>
      <c r="TUA4" s="66"/>
      <c r="TUB4" s="66"/>
      <c r="TUC4" s="66"/>
      <c r="TUD4" s="66"/>
      <c r="TUE4" s="66"/>
      <c r="TUF4" s="66"/>
      <c r="TUG4" s="66"/>
      <c r="TUH4" s="66"/>
      <c r="TUI4" s="66"/>
      <c r="TUJ4" s="66"/>
      <c r="TUK4" s="66"/>
      <c r="TUL4" s="66"/>
      <c r="TUM4" s="66"/>
      <c r="TUN4" s="66"/>
      <c r="TUO4" s="66"/>
      <c r="TUP4" s="66"/>
      <c r="TUQ4" s="66"/>
      <c r="TUR4" s="66"/>
      <c r="TUS4" s="66"/>
      <c r="TUT4" s="66"/>
      <c r="TUU4" s="66"/>
      <c r="TUV4" s="66"/>
      <c r="TUW4" s="66"/>
      <c r="TUX4" s="66"/>
      <c r="TUY4" s="66"/>
      <c r="TUZ4" s="66"/>
      <c r="TVA4" s="66"/>
      <c r="TVB4" s="66"/>
      <c r="TVC4" s="66"/>
      <c r="TVD4" s="66"/>
      <c r="TVE4" s="66"/>
      <c r="TVF4" s="66"/>
      <c r="TVG4" s="66"/>
      <c r="TVH4" s="66"/>
      <c r="TVI4" s="66"/>
      <c r="TVJ4" s="66"/>
      <c r="TVK4" s="66"/>
      <c r="TVL4" s="66"/>
      <c r="TVM4" s="66"/>
      <c r="TVN4" s="66"/>
      <c r="TVO4" s="66"/>
      <c r="TVP4" s="66"/>
      <c r="TVQ4" s="66"/>
      <c r="TVR4" s="66"/>
      <c r="TVS4" s="66"/>
      <c r="TVT4" s="66"/>
      <c r="TVU4" s="66"/>
      <c r="TVV4" s="66"/>
      <c r="TVW4" s="66"/>
      <c r="TVX4" s="66"/>
      <c r="TVY4" s="66"/>
      <c r="TVZ4" s="66"/>
      <c r="TWA4" s="66"/>
      <c r="TWB4" s="66"/>
      <c r="TWC4" s="66"/>
      <c r="TWD4" s="66"/>
      <c r="TWE4" s="66"/>
      <c r="TWF4" s="66"/>
      <c r="TWG4" s="66"/>
      <c r="TWH4" s="66"/>
      <c r="TWI4" s="66"/>
      <c r="TWJ4" s="66"/>
      <c r="TWK4" s="66"/>
      <c r="TWL4" s="66"/>
      <c r="TWM4" s="66"/>
      <c r="TWN4" s="66"/>
      <c r="TWO4" s="66"/>
      <c r="TWP4" s="66"/>
      <c r="TWQ4" s="66"/>
      <c r="TWR4" s="66"/>
      <c r="TWS4" s="66"/>
      <c r="TWT4" s="66"/>
      <c r="TWU4" s="66"/>
      <c r="TWV4" s="66"/>
      <c r="TWW4" s="66"/>
      <c r="TWX4" s="66"/>
      <c r="TWY4" s="66"/>
      <c r="TWZ4" s="66"/>
      <c r="TXA4" s="66"/>
      <c r="TXB4" s="66"/>
      <c r="TXC4" s="66"/>
      <c r="TXD4" s="66"/>
      <c r="TXE4" s="66"/>
      <c r="TXF4" s="66"/>
      <c r="TXG4" s="66"/>
      <c r="TXH4" s="66"/>
      <c r="TXI4" s="66"/>
      <c r="TXJ4" s="66"/>
      <c r="TXK4" s="66"/>
      <c r="TXL4" s="66"/>
      <c r="TXM4" s="66"/>
      <c r="TXN4" s="66"/>
      <c r="TXO4" s="66"/>
      <c r="TXP4" s="66"/>
      <c r="TXQ4" s="66"/>
      <c r="TXR4" s="66"/>
      <c r="TXS4" s="66"/>
      <c r="TXT4" s="66"/>
      <c r="TXU4" s="66"/>
      <c r="TXV4" s="66"/>
      <c r="TXW4" s="66"/>
      <c r="TXX4" s="66"/>
      <c r="TXY4" s="66"/>
      <c r="TXZ4" s="66"/>
      <c r="TYA4" s="66"/>
      <c r="TYB4" s="66"/>
      <c r="TYC4" s="66"/>
      <c r="TYD4" s="66"/>
      <c r="TYE4" s="66"/>
      <c r="TYF4" s="66"/>
      <c r="TYG4" s="66"/>
      <c r="TYH4" s="66"/>
      <c r="TYI4" s="66"/>
      <c r="TYJ4" s="66"/>
      <c r="TYK4" s="66"/>
      <c r="TYL4" s="66"/>
      <c r="TYM4" s="66"/>
      <c r="TYN4" s="66"/>
      <c r="TYO4" s="66"/>
      <c r="TYP4" s="66"/>
      <c r="TYQ4" s="66"/>
      <c r="TYR4" s="66"/>
      <c r="TYS4" s="66"/>
      <c r="TYT4" s="66"/>
      <c r="TYU4" s="66"/>
      <c r="TYV4" s="66"/>
      <c r="TYW4" s="66"/>
      <c r="TYX4" s="66"/>
      <c r="TYY4" s="66"/>
      <c r="TYZ4" s="66"/>
      <c r="TZA4" s="66"/>
      <c r="TZB4" s="66"/>
      <c r="TZC4" s="66"/>
      <c r="TZD4" s="66"/>
      <c r="TZE4" s="66"/>
      <c r="TZF4" s="66"/>
      <c r="TZG4" s="66"/>
      <c r="TZH4" s="66"/>
      <c r="TZI4" s="66"/>
      <c r="TZJ4" s="66"/>
      <c r="TZK4" s="66"/>
      <c r="TZL4" s="66"/>
      <c r="TZM4" s="66"/>
      <c r="TZN4" s="66"/>
      <c r="TZO4" s="66"/>
      <c r="TZP4" s="66"/>
      <c r="TZQ4" s="66"/>
      <c r="TZR4" s="66"/>
      <c r="TZS4" s="66"/>
      <c r="TZT4" s="66"/>
      <c r="TZU4" s="66"/>
      <c r="TZV4" s="66"/>
      <c r="TZW4" s="66"/>
      <c r="TZX4" s="66"/>
      <c r="TZY4" s="66"/>
      <c r="TZZ4" s="66"/>
      <c r="UAA4" s="66"/>
      <c r="UAB4" s="66"/>
      <c r="UAC4" s="66"/>
      <c r="UAD4" s="66"/>
      <c r="UAE4" s="66"/>
      <c r="UAF4" s="66"/>
      <c r="UAG4" s="66"/>
      <c r="UAH4" s="66"/>
      <c r="UAI4" s="66"/>
      <c r="UAJ4" s="66"/>
      <c r="UAK4" s="66"/>
      <c r="UAL4" s="66"/>
      <c r="UAM4" s="66"/>
      <c r="UAN4" s="66"/>
      <c r="UAO4" s="66"/>
      <c r="UAP4" s="66"/>
      <c r="UAQ4" s="66"/>
      <c r="UAR4" s="66"/>
      <c r="UAS4" s="66"/>
      <c r="UAT4" s="66"/>
      <c r="UAU4" s="66"/>
      <c r="UAV4" s="66"/>
      <c r="UAW4" s="66"/>
      <c r="UAX4" s="66"/>
      <c r="UAY4" s="66"/>
      <c r="UAZ4" s="66"/>
      <c r="UBA4" s="66"/>
      <c r="UBB4" s="66"/>
      <c r="UBC4" s="66"/>
      <c r="UBD4" s="66"/>
      <c r="UBE4" s="66"/>
      <c r="UBF4" s="66"/>
      <c r="UBG4" s="66"/>
      <c r="UBH4" s="66"/>
      <c r="UBI4" s="66"/>
      <c r="UBJ4" s="66"/>
      <c r="UBK4" s="66"/>
      <c r="UBL4" s="66"/>
      <c r="UBM4" s="66"/>
      <c r="UBN4" s="66"/>
      <c r="UBO4" s="66"/>
      <c r="UBP4" s="66"/>
      <c r="UBQ4" s="66"/>
      <c r="UBR4" s="66"/>
      <c r="UBS4" s="66"/>
      <c r="UBT4" s="66"/>
      <c r="UBU4" s="66"/>
      <c r="UBV4" s="66"/>
      <c r="UBW4" s="66"/>
      <c r="UBX4" s="66"/>
      <c r="UBY4" s="66"/>
      <c r="UBZ4" s="66"/>
      <c r="UCA4" s="66"/>
      <c r="UCB4" s="66"/>
      <c r="UCC4" s="66"/>
      <c r="UCD4" s="66"/>
      <c r="UCE4" s="66"/>
      <c r="UCF4" s="66"/>
      <c r="UCG4" s="66"/>
      <c r="UCH4" s="66"/>
      <c r="UCI4" s="66"/>
      <c r="UCJ4" s="66"/>
      <c r="UCK4" s="66"/>
      <c r="UCL4" s="66"/>
      <c r="UCM4" s="66"/>
      <c r="UCN4" s="66"/>
      <c r="UCO4" s="66"/>
      <c r="UCP4" s="66"/>
      <c r="UCQ4" s="66"/>
      <c r="UCR4" s="66"/>
      <c r="UCS4" s="66"/>
      <c r="UCT4" s="66"/>
      <c r="UCU4" s="66"/>
      <c r="UCV4" s="66"/>
      <c r="UCW4" s="66"/>
      <c r="UCX4" s="66"/>
      <c r="UCY4" s="66"/>
      <c r="UCZ4" s="66"/>
      <c r="UDA4" s="66"/>
      <c r="UDB4" s="66"/>
      <c r="UDC4" s="66"/>
      <c r="UDD4" s="66"/>
      <c r="UDE4" s="66"/>
      <c r="UDF4" s="66"/>
      <c r="UDG4" s="66"/>
      <c r="UDH4" s="66"/>
      <c r="UDI4" s="66"/>
      <c r="UDJ4" s="66"/>
      <c r="UDK4" s="66"/>
      <c r="UDL4" s="66"/>
      <c r="UDM4" s="66"/>
      <c r="UDN4" s="66"/>
      <c r="UDO4" s="66"/>
      <c r="UDP4" s="66"/>
      <c r="UDQ4" s="66"/>
      <c r="UDR4" s="66"/>
      <c r="UDS4" s="66"/>
      <c r="UDT4" s="66"/>
      <c r="UDU4" s="66"/>
      <c r="UDV4" s="66"/>
      <c r="UDW4" s="66"/>
      <c r="UDX4" s="66"/>
      <c r="UDY4" s="66"/>
      <c r="UDZ4" s="66"/>
      <c r="UEA4" s="66"/>
      <c r="UEB4" s="66"/>
      <c r="UEC4" s="66"/>
      <c r="UED4" s="66"/>
      <c r="UEE4" s="66"/>
      <c r="UEF4" s="66"/>
      <c r="UEG4" s="66"/>
      <c r="UEH4" s="66"/>
      <c r="UEI4" s="66"/>
      <c r="UEJ4" s="66"/>
      <c r="UEK4" s="66"/>
      <c r="UEL4" s="66"/>
      <c r="UEM4" s="66"/>
      <c r="UEN4" s="66"/>
      <c r="UEO4" s="66"/>
      <c r="UEP4" s="66"/>
      <c r="UEQ4" s="66"/>
      <c r="UER4" s="66"/>
      <c r="UES4" s="66"/>
      <c r="UET4" s="66"/>
      <c r="UEU4" s="66"/>
      <c r="UEV4" s="66"/>
      <c r="UEW4" s="66"/>
      <c r="UEX4" s="66"/>
      <c r="UEY4" s="66"/>
      <c r="UEZ4" s="66"/>
      <c r="UFA4" s="66"/>
      <c r="UFB4" s="66"/>
      <c r="UFC4" s="66"/>
      <c r="UFD4" s="66"/>
      <c r="UFE4" s="66"/>
      <c r="UFF4" s="66"/>
      <c r="UFG4" s="66"/>
      <c r="UFH4" s="66"/>
      <c r="UFI4" s="66"/>
      <c r="UFJ4" s="66"/>
      <c r="UFK4" s="66"/>
      <c r="UFL4" s="66"/>
      <c r="UFM4" s="66"/>
      <c r="UFN4" s="66"/>
      <c r="UFO4" s="66"/>
      <c r="UFP4" s="66"/>
      <c r="UFQ4" s="66"/>
      <c r="UFR4" s="66"/>
      <c r="UFS4" s="66"/>
      <c r="UFT4" s="66"/>
      <c r="UFU4" s="66"/>
      <c r="UFV4" s="66"/>
      <c r="UFW4" s="66"/>
      <c r="UFX4" s="66"/>
      <c r="UFY4" s="66"/>
      <c r="UFZ4" s="66"/>
      <c r="UGA4" s="66"/>
      <c r="UGB4" s="66"/>
      <c r="UGC4" s="66"/>
      <c r="UGD4" s="66"/>
      <c r="UGE4" s="66"/>
      <c r="UGF4" s="66"/>
      <c r="UGG4" s="66"/>
      <c r="UGH4" s="66"/>
      <c r="UGI4" s="66"/>
      <c r="UGJ4" s="66"/>
      <c r="UGK4" s="66"/>
      <c r="UGL4" s="66"/>
      <c r="UGM4" s="66"/>
      <c r="UGN4" s="66"/>
      <c r="UGO4" s="66"/>
      <c r="UGP4" s="66"/>
      <c r="UGQ4" s="66"/>
      <c r="UGR4" s="66"/>
      <c r="UGS4" s="66"/>
      <c r="UGT4" s="66"/>
      <c r="UGU4" s="66"/>
      <c r="UGV4" s="66"/>
      <c r="UGW4" s="66"/>
      <c r="UGX4" s="66"/>
      <c r="UGY4" s="66"/>
      <c r="UGZ4" s="66"/>
      <c r="UHA4" s="66"/>
      <c r="UHB4" s="66"/>
      <c r="UHC4" s="66"/>
      <c r="UHD4" s="66"/>
      <c r="UHE4" s="66"/>
      <c r="UHF4" s="66"/>
      <c r="UHG4" s="66"/>
      <c r="UHH4" s="66"/>
      <c r="UHI4" s="66"/>
      <c r="UHJ4" s="66"/>
      <c r="UHK4" s="66"/>
      <c r="UHL4" s="66"/>
      <c r="UHM4" s="66"/>
      <c r="UHN4" s="66"/>
      <c r="UHO4" s="66"/>
      <c r="UHP4" s="66"/>
      <c r="UHQ4" s="66"/>
      <c r="UHR4" s="66"/>
      <c r="UHS4" s="66"/>
      <c r="UHT4" s="66"/>
      <c r="UHU4" s="66"/>
      <c r="UHV4" s="66"/>
      <c r="UHW4" s="66"/>
      <c r="UHX4" s="66"/>
      <c r="UHY4" s="66"/>
      <c r="UHZ4" s="66"/>
      <c r="UIA4" s="66"/>
      <c r="UIB4" s="66"/>
      <c r="UIC4" s="66"/>
      <c r="UID4" s="66"/>
      <c r="UIE4" s="66"/>
      <c r="UIF4" s="66"/>
      <c r="UIG4" s="66"/>
      <c r="UIH4" s="66"/>
      <c r="UII4" s="66"/>
      <c r="UIJ4" s="66"/>
      <c r="UIK4" s="66"/>
      <c r="UIL4" s="66"/>
      <c r="UIM4" s="66"/>
      <c r="UIN4" s="66"/>
      <c r="UIO4" s="66"/>
      <c r="UIP4" s="66"/>
      <c r="UIQ4" s="66"/>
      <c r="UIR4" s="66"/>
      <c r="UIS4" s="66"/>
      <c r="UIT4" s="66"/>
      <c r="UIU4" s="66"/>
      <c r="UIV4" s="66"/>
      <c r="UIW4" s="66"/>
      <c r="UIX4" s="66"/>
      <c r="UIY4" s="66"/>
      <c r="UIZ4" s="66"/>
      <c r="UJA4" s="66"/>
      <c r="UJB4" s="66"/>
      <c r="UJC4" s="66"/>
      <c r="UJD4" s="66"/>
      <c r="UJE4" s="66"/>
      <c r="UJF4" s="66"/>
      <c r="UJG4" s="66"/>
      <c r="UJH4" s="66"/>
      <c r="UJI4" s="66"/>
      <c r="UJJ4" s="66"/>
      <c r="UJK4" s="66"/>
      <c r="UJL4" s="66"/>
      <c r="UJM4" s="66"/>
      <c r="UJN4" s="66"/>
      <c r="UJO4" s="66"/>
      <c r="UJP4" s="66"/>
      <c r="UJQ4" s="66"/>
      <c r="UJR4" s="66"/>
      <c r="UJS4" s="66"/>
      <c r="UJT4" s="66"/>
      <c r="UJU4" s="66"/>
      <c r="UJV4" s="66"/>
      <c r="UJW4" s="66"/>
      <c r="UJX4" s="66"/>
      <c r="UJY4" s="66"/>
      <c r="UJZ4" s="66"/>
      <c r="UKA4" s="66"/>
      <c r="UKB4" s="66"/>
      <c r="UKC4" s="66"/>
      <c r="UKD4" s="66"/>
      <c r="UKE4" s="66"/>
      <c r="UKF4" s="66"/>
      <c r="UKG4" s="66"/>
      <c r="UKH4" s="66"/>
      <c r="UKI4" s="66"/>
      <c r="UKJ4" s="66"/>
      <c r="UKK4" s="66"/>
      <c r="UKL4" s="66"/>
      <c r="UKM4" s="66"/>
      <c r="UKN4" s="66"/>
      <c r="UKO4" s="66"/>
      <c r="UKP4" s="66"/>
      <c r="UKQ4" s="66"/>
      <c r="UKR4" s="66"/>
      <c r="UKS4" s="66"/>
      <c r="UKT4" s="66"/>
      <c r="UKU4" s="66"/>
      <c r="UKV4" s="66"/>
      <c r="UKW4" s="66"/>
      <c r="UKX4" s="66"/>
      <c r="UKY4" s="66"/>
      <c r="UKZ4" s="66"/>
      <c r="ULA4" s="66"/>
      <c r="ULB4" s="66"/>
      <c r="ULC4" s="66"/>
      <c r="ULD4" s="66"/>
      <c r="ULE4" s="66"/>
      <c r="ULF4" s="66"/>
      <c r="ULG4" s="66"/>
      <c r="ULH4" s="66"/>
      <c r="ULI4" s="66"/>
      <c r="ULJ4" s="66"/>
      <c r="ULK4" s="66"/>
      <c r="ULL4" s="66"/>
      <c r="ULM4" s="66"/>
      <c r="ULN4" s="66"/>
      <c r="ULO4" s="66"/>
      <c r="ULP4" s="66"/>
      <c r="ULQ4" s="66"/>
      <c r="ULR4" s="66"/>
      <c r="ULS4" s="66"/>
      <c r="ULT4" s="66"/>
      <c r="ULU4" s="66"/>
      <c r="ULV4" s="66"/>
      <c r="ULW4" s="66"/>
      <c r="ULX4" s="66"/>
      <c r="ULY4" s="66"/>
      <c r="ULZ4" s="66"/>
      <c r="UMA4" s="66"/>
      <c r="UMB4" s="66"/>
      <c r="UMC4" s="66"/>
      <c r="UMD4" s="66"/>
      <c r="UME4" s="66"/>
      <c r="UMF4" s="66"/>
      <c r="UMG4" s="66"/>
      <c r="UMH4" s="66"/>
      <c r="UMI4" s="66"/>
      <c r="UMJ4" s="66"/>
      <c r="UMK4" s="66"/>
      <c r="UML4" s="66"/>
      <c r="UMM4" s="66"/>
      <c r="UMN4" s="66"/>
      <c r="UMO4" s="66"/>
      <c r="UMP4" s="66"/>
      <c r="UMQ4" s="66"/>
      <c r="UMR4" s="66"/>
      <c r="UMS4" s="66"/>
      <c r="UMT4" s="66"/>
      <c r="UMU4" s="66"/>
      <c r="UMV4" s="66"/>
      <c r="UMW4" s="66"/>
      <c r="UMX4" s="66"/>
      <c r="UMY4" s="66"/>
      <c r="UMZ4" s="66"/>
      <c r="UNA4" s="66"/>
      <c r="UNB4" s="66"/>
      <c r="UNC4" s="66"/>
      <c r="UND4" s="66"/>
      <c r="UNE4" s="66"/>
      <c r="UNF4" s="66"/>
      <c r="UNG4" s="66"/>
      <c r="UNH4" s="66"/>
      <c r="UNI4" s="66"/>
      <c r="UNJ4" s="66"/>
      <c r="UNK4" s="66"/>
      <c r="UNL4" s="66"/>
      <c r="UNM4" s="66"/>
      <c r="UNN4" s="66"/>
      <c r="UNO4" s="66"/>
      <c r="UNP4" s="66"/>
      <c r="UNQ4" s="66"/>
      <c r="UNR4" s="66"/>
      <c r="UNS4" s="66"/>
      <c r="UNT4" s="66"/>
      <c r="UNU4" s="66"/>
      <c r="UNV4" s="66"/>
      <c r="UNW4" s="66"/>
      <c r="UNX4" s="66"/>
      <c r="UNY4" s="66"/>
      <c r="UNZ4" s="66"/>
      <c r="UOA4" s="66"/>
      <c r="UOB4" s="66"/>
      <c r="UOC4" s="66"/>
      <c r="UOD4" s="66"/>
      <c r="UOE4" s="66"/>
      <c r="UOF4" s="66"/>
      <c r="UOG4" s="66"/>
      <c r="UOH4" s="66"/>
      <c r="UOI4" s="66"/>
      <c r="UOJ4" s="66"/>
      <c r="UOK4" s="66"/>
      <c r="UOL4" s="66"/>
      <c r="UOM4" s="66"/>
      <c r="UON4" s="66"/>
      <c r="UOO4" s="66"/>
      <c r="UOP4" s="66"/>
      <c r="UOQ4" s="66"/>
      <c r="UOR4" s="66"/>
      <c r="UOS4" s="66"/>
      <c r="UOT4" s="66"/>
      <c r="UOU4" s="66"/>
      <c r="UOV4" s="66"/>
      <c r="UOW4" s="66"/>
      <c r="UOX4" s="66"/>
      <c r="UOY4" s="66"/>
      <c r="UOZ4" s="66"/>
      <c r="UPA4" s="66"/>
      <c r="UPB4" s="66"/>
      <c r="UPC4" s="66"/>
      <c r="UPD4" s="66"/>
      <c r="UPE4" s="66"/>
      <c r="UPF4" s="66"/>
      <c r="UPG4" s="66"/>
      <c r="UPH4" s="66"/>
      <c r="UPI4" s="66"/>
      <c r="UPJ4" s="66"/>
      <c r="UPK4" s="66"/>
      <c r="UPL4" s="66"/>
      <c r="UPM4" s="66"/>
      <c r="UPN4" s="66"/>
      <c r="UPO4" s="66"/>
      <c r="UPP4" s="66"/>
      <c r="UPQ4" s="66"/>
      <c r="UPR4" s="66"/>
      <c r="UPS4" s="66"/>
      <c r="UPT4" s="66"/>
      <c r="UPU4" s="66"/>
      <c r="UPV4" s="66"/>
      <c r="UPW4" s="66"/>
      <c r="UPX4" s="66"/>
      <c r="UPY4" s="66"/>
      <c r="UPZ4" s="66"/>
      <c r="UQA4" s="66"/>
      <c r="UQB4" s="66"/>
      <c r="UQC4" s="66"/>
      <c r="UQD4" s="66"/>
      <c r="UQE4" s="66"/>
      <c r="UQF4" s="66"/>
      <c r="UQG4" s="66"/>
      <c r="UQH4" s="66"/>
      <c r="UQI4" s="66"/>
      <c r="UQJ4" s="66"/>
      <c r="UQK4" s="66"/>
      <c r="UQL4" s="66"/>
      <c r="UQM4" s="66"/>
      <c r="UQN4" s="66"/>
      <c r="UQO4" s="66"/>
      <c r="UQP4" s="66"/>
      <c r="UQQ4" s="66"/>
      <c r="UQR4" s="66"/>
      <c r="UQS4" s="66"/>
      <c r="UQT4" s="66"/>
      <c r="UQU4" s="66"/>
      <c r="UQV4" s="66"/>
      <c r="UQW4" s="66"/>
      <c r="UQX4" s="66"/>
      <c r="UQY4" s="66"/>
      <c r="UQZ4" s="66"/>
      <c r="URA4" s="66"/>
      <c r="URB4" s="66"/>
      <c r="URC4" s="66"/>
      <c r="URD4" s="66"/>
      <c r="URE4" s="66"/>
      <c r="URF4" s="66"/>
      <c r="URG4" s="66"/>
      <c r="URH4" s="66"/>
      <c r="URI4" s="66"/>
      <c r="URJ4" s="66"/>
      <c r="URK4" s="66"/>
      <c r="URL4" s="66"/>
      <c r="URM4" s="66"/>
      <c r="URN4" s="66"/>
      <c r="URO4" s="66"/>
      <c r="URP4" s="66"/>
      <c r="URQ4" s="66"/>
      <c r="URR4" s="66"/>
      <c r="URS4" s="66"/>
      <c r="URT4" s="66"/>
      <c r="URU4" s="66"/>
      <c r="URV4" s="66"/>
      <c r="URW4" s="66"/>
      <c r="URX4" s="66"/>
      <c r="URY4" s="66"/>
      <c r="URZ4" s="66"/>
      <c r="USA4" s="66"/>
      <c r="USB4" s="66"/>
      <c r="USC4" s="66"/>
      <c r="USD4" s="66"/>
      <c r="USE4" s="66"/>
      <c r="USF4" s="66"/>
      <c r="USG4" s="66"/>
      <c r="USH4" s="66"/>
      <c r="USI4" s="66"/>
      <c r="USJ4" s="66"/>
      <c r="USK4" s="66"/>
      <c r="USL4" s="66"/>
      <c r="USM4" s="66"/>
      <c r="USN4" s="66"/>
      <c r="USO4" s="66"/>
      <c r="USP4" s="66"/>
      <c r="USQ4" s="66"/>
      <c r="USR4" s="66"/>
      <c r="USS4" s="66"/>
      <c r="UST4" s="66"/>
      <c r="USU4" s="66"/>
      <c r="USV4" s="66"/>
      <c r="USW4" s="66"/>
      <c r="USX4" s="66"/>
      <c r="USY4" s="66"/>
      <c r="USZ4" s="66"/>
      <c r="UTA4" s="66"/>
      <c r="UTB4" s="66"/>
      <c r="UTC4" s="66"/>
      <c r="UTD4" s="66"/>
      <c r="UTE4" s="66"/>
      <c r="UTF4" s="66"/>
      <c r="UTG4" s="66"/>
      <c r="UTH4" s="66"/>
      <c r="UTI4" s="66"/>
      <c r="UTJ4" s="66"/>
      <c r="UTK4" s="66"/>
      <c r="UTL4" s="66"/>
      <c r="UTM4" s="66"/>
      <c r="UTN4" s="66"/>
      <c r="UTO4" s="66"/>
      <c r="UTP4" s="66"/>
      <c r="UTQ4" s="66"/>
      <c r="UTR4" s="66"/>
      <c r="UTS4" s="66"/>
      <c r="UTT4" s="66"/>
      <c r="UTU4" s="66"/>
      <c r="UTV4" s="66"/>
      <c r="UTW4" s="66"/>
      <c r="UTX4" s="66"/>
      <c r="UTY4" s="66"/>
      <c r="UTZ4" s="66"/>
      <c r="UUA4" s="66"/>
      <c r="UUB4" s="66"/>
      <c r="UUC4" s="66"/>
      <c r="UUD4" s="66"/>
      <c r="UUE4" s="66"/>
      <c r="UUF4" s="66"/>
      <c r="UUG4" s="66"/>
      <c r="UUH4" s="66"/>
      <c r="UUI4" s="66"/>
      <c r="UUJ4" s="66"/>
      <c r="UUK4" s="66"/>
      <c r="UUL4" s="66"/>
      <c r="UUM4" s="66"/>
      <c r="UUN4" s="66"/>
      <c r="UUO4" s="66"/>
      <c r="UUP4" s="66"/>
      <c r="UUQ4" s="66"/>
      <c r="UUR4" s="66"/>
      <c r="UUS4" s="66"/>
      <c r="UUT4" s="66"/>
      <c r="UUU4" s="66"/>
      <c r="UUV4" s="66"/>
      <c r="UUW4" s="66"/>
      <c r="UUX4" s="66"/>
      <c r="UUY4" s="66"/>
      <c r="UUZ4" s="66"/>
      <c r="UVA4" s="66"/>
      <c r="UVB4" s="66"/>
      <c r="UVC4" s="66"/>
      <c r="UVD4" s="66"/>
      <c r="UVE4" s="66"/>
      <c r="UVF4" s="66"/>
      <c r="UVG4" s="66"/>
      <c r="UVH4" s="66"/>
      <c r="UVI4" s="66"/>
      <c r="UVJ4" s="66"/>
      <c r="UVK4" s="66"/>
      <c r="UVL4" s="66"/>
      <c r="UVM4" s="66"/>
      <c r="UVN4" s="66"/>
      <c r="UVO4" s="66"/>
      <c r="UVP4" s="66"/>
      <c r="UVQ4" s="66"/>
      <c r="UVR4" s="66"/>
      <c r="UVS4" s="66"/>
      <c r="UVT4" s="66"/>
      <c r="UVU4" s="66"/>
      <c r="UVV4" s="66"/>
      <c r="UVW4" s="66"/>
      <c r="UVX4" s="66"/>
      <c r="UVY4" s="66"/>
      <c r="UVZ4" s="66"/>
      <c r="UWA4" s="66"/>
      <c r="UWB4" s="66"/>
      <c r="UWC4" s="66"/>
      <c r="UWD4" s="66"/>
      <c r="UWE4" s="66"/>
      <c r="UWF4" s="66"/>
      <c r="UWG4" s="66"/>
      <c r="UWH4" s="66"/>
      <c r="UWI4" s="66"/>
      <c r="UWJ4" s="66"/>
      <c r="UWK4" s="66"/>
      <c r="UWL4" s="66"/>
      <c r="UWM4" s="66"/>
      <c r="UWN4" s="66"/>
      <c r="UWO4" s="66"/>
      <c r="UWP4" s="66"/>
      <c r="UWQ4" s="66"/>
      <c r="UWR4" s="66"/>
      <c r="UWS4" s="66"/>
      <c r="UWT4" s="66"/>
      <c r="UWU4" s="66"/>
      <c r="UWV4" s="66"/>
      <c r="UWW4" s="66"/>
      <c r="UWX4" s="66"/>
      <c r="UWY4" s="66"/>
      <c r="UWZ4" s="66"/>
      <c r="UXA4" s="66"/>
      <c r="UXB4" s="66"/>
      <c r="UXC4" s="66"/>
      <c r="UXD4" s="66"/>
      <c r="UXE4" s="66"/>
      <c r="UXF4" s="66"/>
      <c r="UXG4" s="66"/>
      <c r="UXH4" s="66"/>
      <c r="UXI4" s="66"/>
      <c r="UXJ4" s="66"/>
      <c r="UXK4" s="66"/>
      <c r="UXL4" s="66"/>
      <c r="UXM4" s="66"/>
      <c r="UXN4" s="66"/>
      <c r="UXO4" s="66"/>
      <c r="UXP4" s="66"/>
      <c r="UXQ4" s="66"/>
      <c r="UXR4" s="66"/>
      <c r="UXS4" s="66"/>
      <c r="UXT4" s="66"/>
      <c r="UXU4" s="66"/>
      <c r="UXV4" s="66"/>
      <c r="UXW4" s="66"/>
      <c r="UXX4" s="66"/>
      <c r="UXY4" s="66"/>
      <c r="UXZ4" s="66"/>
      <c r="UYA4" s="66"/>
      <c r="UYB4" s="66"/>
      <c r="UYC4" s="66"/>
      <c r="UYD4" s="66"/>
      <c r="UYE4" s="66"/>
      <c r="UYF4" s="66"/>
      <c r="UYG4" s="66"/>
      <c r="UYH4" s="66"/>
      <c r="UYI4" s="66"/>
      <c r="UYJ4" s="66"/>
      <c r="UYK4" s="66"/>
      <c r="UYL4" s="66"/>
      <c r="UYM4" s="66"/>
      <c r="UYN4" s="66"/>
      <c r="UYO4" s="66"/>
      <c r="UYP4" s="66"/>
      <c r="UYQ4" s="66"/>
      <c r="UYR4" s="66"/>
      <c r="UYS4" s="66"/>
      <c r="UYT4" s="66"/>
      <c r="UYU4" s="66"/>
      <c r="UYV4" s="66"/>
      <c r="UYW4" s="66"/>
      <c r="UYX4" s="66"/>
      <c r="UYY4" s="66"/>
      <c r="UYZ4" s="66"/>
      <c r="UZA4" s="66"/>
      <c r="UZB4" s="66"/>
      <c r="UZC4" s="66"/>
      <c r="UZD4" s="66"/>
      <c r="UZE4" s="66"/>
      <c r="UZF4" s="66"/>
      <c r="UZG4" s="66"/>
      <c r="UZH4" s="66"/>
      <c r="UZI4" s="66"/>
      <c r="UZJ4" s="66"/>
      <c r="UZK4" s="66"/>
      <c r="UZL4" s="66"/>
      <c r="UZM4" s="66"/>
      <c r="UZN4" s="66"/>
      <c r="UZO4" s="66"/>
      <c r="UZP4" s="66"/>
      <c r="UZQ4" s="66"/>
      <c r="UZR4" s="66"/>
      <c r="UZS4" s="66"/>
      <c r="UZT4" s="66"/>
      <c r="UZU4" s="66"/>
      <c r="UZV4" s="66"/>
      <c r="UZW4" s="66"/>
      <c r="UZX4" s="66"/>
      <c r="UZY4" s="66"/>
      <c r="UZZ4" s="66"/>
      <c r="VAA4" s="66"/>
      <c r="VAB4" s="66"/>
      <c r="VAC4" s="66"/>
      <c r="VAD4" s="66"/>
      <c r="VAE4" s="66"/>
      <c r="VAF4" s="66"/>
      <c r="VAG4" s="66"/>
      <c r="VAH4" s="66"/>
      <c r="VAI4" s="66"/>
      <c r="VAJ4" s="66"/>
      <c r="VAK4" s="66"/>
      <c r="VAL4" s="66"/>
      <c r="VAM4" s="66"/>
      <c r="VAN4" s="66"/>
      <c r="VAO4" s="66"/>
      <c r="VAP4" s="66"/>
      <c r="VAQ4" s="66"/>
      <c r="VAR4" s="66"/>
      <c r="VAS4" s="66"/>
      <c r="VAT4" s="66"/>
      <c r="VAU4" s="66"/>
      <c r="VAV4" s="66"/>
      <c r="VAW4" s="66"/>
      <c r="VAX4" s="66"/>
      <c r="VAY4" s="66"/>
      <c r="VAZ4" s="66"/>
      <c r="VBA4" s="66"/>
      <c r="VBB4" s="66"/>
      <c r="VBC4" s="66"/>
      <c r="VBD4" s="66"/>
      <c r="VBE4" s="66"/>
      <c r="VBF4" s="66"/>
      <c r="VBG4" s="66"/>
      <c r="VBH4" s="66"/>
      <c r="VBI4" s="66"/>
      <c r="VBJ4" s="66"/>
      <c r="VBK4" s="66"/>
      <c r="VBL4" s="66"/>
      <c r="VBM4" s="66"/>
      <c r="VBN4" s="66"/>
      <c r="VBO4" s="66"/>
      <c r="VBP4" s="66"/>
      <c r="VBQ4" s="66"/>
      <c r="VBR4" s="66"/>
      <c r="VBS4" s="66"/>
      <c r="VBT4" s="66"/>
      <c r="VBU4" s="66"/>
      <c r="VBV4" s="66"/>
      <c r="VBW4" s="66"/>
      <c r="VBX4" s="66"/>
      <c r="VBY4" s="66"/>
      <c r="VBZ4" s="66"/>
      <c r="VCA4" s="66"/>
      <c r="VCB4" s="66"/>
      <c r="VCC4" s="66"/>
      <c r="VCD4" s="66"/>
      <c r="VCE4" s="66"/>
      <c r="VCF4" s="66"/>
      <c r="VCG4" s="66"/>
      <c r="VCH4" s="66"/>
      <c r="VCI4" s="66"/>
      <c r="VCJ4" s="66"/>
      <c r="VCK4" s="66"/>
      <c r="VCL4" s="66"/>
      <c r="VCM4" s="66"/>
      <c r="VCN4" s="66"/>
      <c r="VCO4" s="66"/>
      <c r="VCP4" s="66"/>
      <c r="VCQ4" s="66"/>
      <c r="VCR4" s="66"/>
      <c r="VCS4" s="66"/>
      <c r="VCT4" s="66"/>
      <c r="VCU4" s="66"/>
      <c r="VCV4" s="66"/>
      <c r="VCW4" s="66"/>
      <c r="VCX4" s="66"/>
      <c r="VCY4" s="66"/>
      <c r="VCZ4" s="66"/>
      <c r="VDA4" s="66"/>
      <c r="VDB4" s="66"/>
      <c r="VDC4" s="66"/>
      <c r="VDD4" s="66"/>
      <c r="VDE4" s="66"/>
      <c r="VDF4" s="66"/>
      <c r="VDG4" s="66"/>
      <c r="VDH4" s="66"/>
      <c r="VDI4" s="66"/>
      <c r="VDJ4" s="66"/>
      <c r="VDK4" s="66"/>
      <c r="VDL4" s="66"/>
      <c r="VDM4" s="66"/>
      <c r="VDN4" s="66"/>
      <c r="VDO4" s="66"/>
      <c r="VDP4" s="66"/>
      <c r="VDQ4" s="66"/>
      <c r="VDR4" s="66"/>
      <c r="VDS4" s="66"/>
      <c r="VDT4" s="66"/>
      <c r="VDU4" s="66"/>
      <c r="VDV4" s="66"/>
      <c r="VDW4" s="66"/>
      <c r="VDX4" s="66"/>
      <c r="VDY4" s="66"/>
      <c r="VDZ4" s="66"/>
      <c r="VEA4" s="66"/>
      <c r="VEB4" s="66"/>
      <c r="VEC4" s="66"/>
      <c r="VED4" s="66"/>
      <c r="VEE4" s="66"/>
      <c r="VEF4" s="66"/>
      <c r="VEG4" s="66"/>
      <c r="VEH4" s="66"/>
      <c r="VEI4" s="66"/>
      <c r="VEJ4" s="66"/>
      <c r="VEK4" s="66"/>
      <c r="VEL4" s="66"/>
      <c r="VEM4" s="66"/>
      <c r="VEN4" s="66"/>
      <c r="VEO4" s="66"/>
      <c r="VEP4" s="66"/>
      <c r="VEQ4" s="66"/>
      <c r="VER4" s="66"/>
      <c r="VES4" s="66"/>
      <c r="VET4" s="66"/>
      <c r="VEU4" s="66"/>
      <c r="VEV4" s="66"/>
      <c r="VEW4" s="66"/>
      <c r="VEX4" s="66"/>
      <c r="VEY4" s="66"/>
      <c r="VEZ4" s="66"/>
      <c r="VFA4" s="66"/>
      <c r="VFB4" s="66"/>
      <c r="VFC4" s="66"/>
      <c r="VFD4" s="66"/>
      <c r="VFE4" s="66"/>
      <c r="VFF4" s="66"/>
      <c r="VFG4" s="66"/>
      <c r="VFH4" s="66"/>
      <c r="VFI4" s="66"/>
      <c r="VFJ4" s="66"/>
      <c r="VFK4" s="66"/>
      <c r="VFL4" s="66"/>
      <c r="VFM4" s="66"/>
      <c r="VFN4" s="66"/>
      <c r="VFO4" s="66"/>
      <c r="VFP4" s="66"/>
      <c r="VFQ4" s="66"/>
      <c r="VFR4" s="66"/>
      <c r="VFS4" s="66"/>
      <c r="VFT4" s="66"/>
      <c r="VFU4" s="66"/>
      <c r="VFV4" s="66"/>
      <c r="VFW4" s="66"/>
      <c r="VFX4" s="66"/>
      <c r="VFY4" s="66"/>
      <c r="VFZ4" s="66"/>
      <c r="VGA4" s="66"/>
      <c r="VGB4" s="66"/>
      <c r="VGC4" s="66"/>
      <c r="VGD4" s="66"/>
      <c r="VGE4" s="66"/>
      <c r="VGF4" s="66"/>
      <c r="VGG4" s="66"/>
      <c r="VGH4" s="66"/>
      <c r="VGI4" s="66"/>
      <c r="VGJ4" s="66"/>
      <c r="VGK4" s="66"/>
      <c r="VGL4" s="66"/>
      <c r="VGM4" s="66"/>
      <c r="VGN4" s="66"/>
      <c r="VGO4" s="66"/>
      <c r="VGP4" s="66"/>
      <c r="VGQ4" s="66"/>
      <c r="VGR4" s="66"/>
      <c r="VGS4" s="66"/>
      <c r="VGT4" s="66"/>
      <c r="VGU4" s="66"/>
      <c r="VGV4" s="66"/>
      <c r="VGW4" s="66"/>
      <c r="VGX4" s="66"/>
      <c r="VGY4" s="66"/>
      <c r="VGZ4" s="66"/>
      <c r="VHA4" s="66"/>
      <c r="VHB4" s="66"/>
      <c r="VHC4" s="66"/>
      <c r="VHD4" s="66"/>
      <c r="VHE4" s="66"/>
      <c r="VHF4" s="66"/>
      <c r="VHG4" s="66"/>
      <c r="VHH4" s="66"/>
      <c r="VHI4" s="66"/>
      <c r="VHJ4" s="66"/>
      <c r="VHK4" s="66"/>
      <c r="VHL4" s="66"/>
      <c r="VHM4" s="66"/>
      <c r="VHN4" s="66"/>
      <c r="VHO4" s="66"/>
      <c r="VHP4" s="66"/>
      <c r="VHQ4" s="66"/>
      <c r="VHR4" s="66"/>
      <c r="VHS4" s="66"/>
      <c r="VHT4" s="66"/>
      <c r="VHU4" s="66"/>
      <c r="VHV4" s="66"/>
      <c r="VHW4" s="66"/>
      <c r="VHX4" s="66"/>
      <c r="VHY4" s="66"/>
      <c r="VHZ4" s="66"/>
      <c r="VIA4" s="66"/>
      <c r="VIB4" s="66"/>
      <c r="VIC4" s="66"/>
      <c r="VID4" s="66"/>
      <c r="VIE4" s="66"/>
      <c r="VIF4" s="66"/>
      <c r="VIG4" s="66"/>
      <c r="VIH4" s="66"/>
      <c r="VII4" s="66"/>
      <c r="VIJ4" s="66"/>
      <c r="VIK4" s="66"/>
      <c r="VIL4" s="66"/>
      <c r="VIM4" s="66"/>
      <c r="VIN4" s="66"/>
      <c r="VIO4" s="66"/>
      <c r="VIP4" s="66"/>
      <c r="VIQ4" s="66"/>
      <c r="VIR4" s="66"/>
      <c r="VIS4" s="66"/>
      <c r="VIT4" s="66"/>
      <c r="VIU4" s="66"/>
      <c r="VIV4" s="66"/>
      <c r="VIW4" s="66"/>
      <c r="VIX4" s="66"/>
      <c r="VIY4" s="66"/>
      <c r="VIZ4" s="66"/>
      <c r="VJA4" s="66"/>
      <c r="VJB4" s="66"/>
      <c r="VJC4" s="66"/>
      <c r="VJD4" s="66"/>
      <c r="VJE4" s="66"/>
      <c r="VJF4" s="66"/>
      <c r="VJG4" s="66"/>
      <c r="VJH4" s="66"/>
      <c r="VJI4" s="66"/>
      <c r="VJJ4" s="66"/>
      <c r="VJK4" s="66"/>
      <c r="VJL4" s="66"/>
      <c r="VJM4" s="66"/>
      <c r="VJN4" s="66"/>
      <c r="VJO4" s="66"/>
      <c r="VJP4" s="66"/>
      <c r="VJQ4" s="66"/>
      <c r="VJR4" s="66"/>
      <c r="VJS4" s="66"/>
      <c r="VJT4" s="66"/>
      <c r="VJU4" s="66"/>
      <c r="VJV4" s="66"/>
      <c r="VJW4" s="66"/>
      <c r="VJX4" s="66"/>
      <c r="VJY4" s="66"/>
      <c r="VJZ4" s="66"/>
      <c r="VKA4" s="66"/>
      <c r="VKB4" s="66"/>
      <c r="VKC4" s="66"/>
      <c r="VKD4" s="66"/>
      <c r="VKE4" s="66"/>
      <c r="VKF4" s="66"/>
      <c r="VKG4" s="66"/>
      <c r="VKH4" s="66"/>
      <c r="VKI4" s="66"/>
      <c r="VKJ4" s="66"/>
      <c r="VKK4" s="66"/>
      <c r="VKL4" s="66"/>
      <c r="VKM4" s="66"/>
      <c r="VKN4" s="66"/>
      <c r="VKO4" s="66"/>
      <c r="VKP4" s="66"/>
      <c r="VKQ4" s="66"/>
      <c r="VKR4" s="66"/>
      <c r="VKS4" s="66"/>
      <c r="VKT4" s="66"/>
      <c r="VKU4" s="66"/>
      <c r="VKV4" s="66"/>
      <c r="VKW4" s="66"/>
      <c r="VKX4" s="66"/>
      <c r="VKY4" s="66"/>
      <c r="VKZ4" s="66"/>
      <c r="VLA4" s="66"/>
      <c r="VLB4" s="66"/>
      <c r="VLC4" s="66"/>
      <c r="VLD4" s="66"/>
      <c r="VLE4" s="66"/>
      <c r="VLF4" s="66"/>
      <c r="VLG4" s="66"/>
      <c r="VLH4" s="66"/>
      <c r="VLI4" s="66"/>
      <c r="VLJ4" s="66"/>
      <c r="VLK4" s="66"/>
      <c r="VLL4" s="66"/>
      <c r="VLM4" s="66"/>
      <c r="VLN4" s="66"/>
      <c r="VLO4" s="66"/>
      <c r="VLP4" s="66"/>
      <c r="VLQ4" s="66"/>
      <c r="VLR4" s="66"/>
      <c r="VLS4" s="66"/>
      <c r="VLT4" s="66"/>
      <c r="VLU4" s="66"/>
      <c r="VLV4" s="66"/>
      <c r="VLW4" s="66"/>
      <c r="VLX4" s="66"/>
      <c r="VLY4" s="66"/>
      <c r="VLZ4" s="66"/>
      <c r="VMA4" s="66"/>
      <c r="VMB4" s="66"/>
      <c r="VMC4" s="66"/>
      <c r="VMD4" s="66"/>
      <c r="VME4" s="66"/>
      <c r="VMF4" s="66"/>
      <c r="VMG4" s="66"/>
      <c r="VMH4" s="66"/>
      <c r="VMI4" s="66"/>
      <c r="VMJ4" s="66"/>
      <c r="VMK4" s="66"/>
      <c r="VML4" s="66"/>
      <c r="VMM4" s="66"/>
      <c r="VMN4" s="66"/>
      <c r="VMO4" s="66"/>
      <c r="VMP4" s="66"/>
      <c r="VMQ4" s="66"/>
      <c r="VMR4" s="66"/>
      <c r="VMS4" s="66"/>
      <c r="VMT4" s="66"/>
      <c r="VMU4" s="66"/>
      <c r="VMV4" s="66"/>
      <c r="VMW4" s="66"/>
      <c r="VMX4" s="66"/>
      <c r="VMY4" s="66"/>
      <c r="VMZ4" s="66"/>
      <c r="VNA4" s="66"/>
      <c r="VNB4" s="66"/>
      <c r="VNC4" s="66"/>
      <c r="VND4" s="66"/>
      <c r="VNE4" s="66"/>
      <c r="VNF4" s="66"/>
      <c r="VNG4" s="66"/>
      <c r="VNH4" s="66"/>
      <c r="VNI4" s="66"/>
      <c r="VNJ4" s="66"/>
      <c r="VNK4" s="66"/>
      <c r="VNL4" s="66"/>
      <c r="VNM4" s="66"/>
      <c r="VNN4" s="66"/>
      <c r="VNO4" s="66"/>
      <c r="VNP4" s="66"/>
      <c r="VNQ4" s="66"/>
      <c r="VNR4" s="66"/>
      <c r="VNS4" s="66"/>
      <c r="VNT4" s="66"/>
      <c r="VNU4" s="66"/>
      <c r="VNV4" s="66"/>
      <c r="VNW4" s="66"/>
      <c r="VNX4" s="66"/>
      <c r="VNY4" s="66"/>
      <c r="VNZ4" s="66"/>
      <c r="VOA4" s="66"/>
      <c r="VOB4" s="66"/>
      <c r="VOC4" s="66"/>
      <c r="VOD4" s="66"/>
      <c r="VOE4" s="66"/>
      <c r="VOF4" s="66"/>
      <c r="VOG4" s="66"/>
      <c r="VOH4" s="66"/>
      <c r="VOI4" s="66"/>
      <c r="VOJ4" s="66"/>
      <c r="VOK4" s="66"/>
      <c r="VOL4" s="66"/>
      <c r="VOM4" s="66"/>
      <c r="VON4" s="66"/>
      <c r="VOO4" s="66"/>
      <c r="VOP4" s="66"/>
      <c r="VOQ4" s="66"/>
      <c r="VOR4" s="66"/>
      <c r="VOS4" s="66"/>
      <c r="VOT4" s="66"/>
      <c r="VOU4" s="66"/>
      <c r="VOV4" s="66"/>
      <c r="VOW4" s="66"/>
      <c r="VOX4" s="66"/>
      <c r="VOY4" s="66"/>
      <c r="VOZ4" s="66"/>
      <c r="VPA4" s="66"/>
      <c r="VPB4" s="66"/>
      <c r="VPC4" s="66"/>
      <c r="VPD4" s="66"/>
      <c r="VPE4" s="66"/>
      <c r="VPF4" s="66"/>
      <c r="VPG4" s="66"/>
      <c r="VPH4" s="66"/>
      <c r="VPI4" s="66"/>
      <c r="VPJ4" s="66"/>
      <c r="VPK4" s="66"/>
      <c r="VPL4" s="66"/>
      <c r="VPM4" s="66"/>
      <c r="VPN4" s="66"/>
      <c r="VPO4" s="66"/>
      <c r="VPP4" s="66"/>
      <c r="VPQ4" s="66"/>
      <c r="VPR4" s="66"/>
      <c r="VPS4" s="66"/>
      <c r="VPT4" s="66"/>
      <c r="VPU4" s="66"/>
      <c r="VPV4" s="66"/>
      <c r="VPW4" s="66"/>
      <c r="VPX4" s="66"/>
      <c r="VPY4" s="66"/>
      <c r="VPZ4" s="66"/>
      <c r="VQA4" s="66"/>
      <c r="VQB4" s="66"/>
      <c r="VQC4" s="66"/>
      <c r="VQD4" s="66"/>
      <c r="VQE4" s="66"/>
      <c r="VQF4" s="66"/>
      <c r="VQG4" s="66"/>
      <c r="VQH4" s="66"/>
      <c r="VQI4" s="66"/>
      <c r="VQJ4" s="66"/>
      <c r="VQK4" s="66"/>
      <c r="VQL4" s="66"/>
      <c r="VQM4" s="66"/>
      <c r="VQN4" s="66"/>
      <c r="VQO4" s="66"/>
      <c r="VQP4" s="66"/>
      <c r="VQQ4" s="66"/>
      <c r="VQR4" s="66"/>
      <c r="VQS4" s="66"/>
      <c r="VQT4" s="66"/>
      <c r="VQU4" s="66"/>
      <c r="VQV4" s="66"/>
      <c r="VQW4" s="66"/>
      <c r="VQX4" s="66"/>
      <c r="VQY4" s="66"/>
      <c r="VQZ4" s="66"/>
      <c r="VRA4" s="66"/>
      <c r="VRB4" s="66"/>
      <c r="VRC4" s="66"/>
      <c r="VRD4" s="66"/>
      <c r="VRE4" s="66"/>
      <c r="VRF4" s="66"/>
      <c r="VRG4" s="66"/>
      <c r="VRH4" s="66"/>
      <c r="VRI4" s="66"/>
      <c r="VRJ4" s="66"/>
      <c r="VRK4" s="66"/>
      <c r="VRL4" s="66"/>
      <c r="VRM4" s="66"/>
      <c r="VRN4" s="66"/>
      <c r="VRO4" s="66"/>
      <c r="VRP4" s="66"/>
      <c r="VRQ4" s="66"/>
      <c r="VRR4" s="66"/>
      <c r="VRS4" s="66"/>
      <c r="VRT4" s="66"/>
      <c r="VRU4" s="66"/>
      <c r="VRV4" s="66"/>
      <c r="VRW4" s="66"/>
      <c r="VRX4" s="66"/>
      <c r="VRY4" s="66"/>
      <c r="VRZ4" s="66"/>
      <c r="VSA4" s="66"/>
      <c r="VSB4" s="66"/>
      <c r="VSC4" s="66"/>
      <c r="VSD4" s="66"/>
      <c r="VSE4" s="66"/>
      <c r="VSF4" s="66"/>
      <c r="VSG4" s="66"/>
      <c r="VSH4" s="66"/>
      <c r="VSI4" s="66"/>
      <c r="VSJ4" s="66"/>
      <c r="VSK4" s="66"/>
      <c r="VSL4" s="66"/>
      <c r="VSM4" s="66"/>
      <c r="VSN4" s="66"/>
      <c r="VSO4" s="66"/>
      <c r="VSP4" s="66"/>
      <c r="VSQ4" s="66"/>
      <c r="VSR4" s="66"/>
      <c r="VSS4" s="66"/>
      <c r="VST4" s="66"/>
      <c r="VSU4" s="66"/>
      <c r="VSV4" s="66"/>
      <c r="VSW4" s="66"/>
      <c r="VSX4" s="66"/>
      <c r="VSY4" s="66"/>
      <c r="VSZ4" s="66"/>
      <c r="VTA4" s="66"/>
      <c r="VTB4" s="66"/>
      <c r="VTC4" s="66"/>
      <c r="VTD4" s="66"/>
      <c r="VTE4" s="66"/>
      <c r="VTF4" s="66"/>
      <c r="VTG4" s="66"/>
      <c r="VTH4" s="66"/>
      <c r="VTI4" s="66"/>
      <c r="VTJ4" s="66"/>
      <c r="VTK4" s="66"/>
      <c r="VTL4" s="66"/>
      <c r="VTM4" s="66"/>
      <c r="VTN4" s="66"/>
      <c r="VTO4" s="66"/>
      <c r="VTP4" s="66"/>
      <c r="VTQ4" s="66"/>
      <c r="VTR4" s="66"/>
      <c r="VTS4" s="66"/>
      <c r="VTT4" s="66"/>
      <c r="VTU4" s="66"/>
      <c r="VTV4" s="66"/>
      <c r="VTW4" s="66"/>
      <c r="VTX4" s="66"/>
      <c r="VTY4" s="66"/>
      <c r="VTZ4" s="66"/>
      <c r="VUA4" s="66"/>
      <c r="VUB4" s="66"/>
      <c r="VUC4" s="66"/>
      <c r="VUD4" s="66"/>
      <c r="VUE4" s="66"/>
      <c r="VUF4" s="66"/>
      <c r="VUG4" s="66"/>
      <c r="VUH4" s="66"/>
      <c r="VUI4" s="66"/>
      <c r="VUJ4" s="66"/>
      <c r="VUK4" s="66"/>
      <c r="VUL4" s="66"/>
      <c r="VUM4" s="66"/>
      <c r="VUN4" s="66"/>
      <c r="VUO4" s="66"/>
      <c r="VUP4" s="66"/>
      <c r="VUQ4" s="66"/>
      <c r="VUR4" s="66"/>
      <c r="VUS4" s="66"/>
      <c r="VUT4" s="66"/>
      <c r="VUU4" s="66"/>
      <c r="VUV4" s="66"/>
      <c r="VUW4" s="66"/>
      <c r="VUX4" s="66"/>
      <c r="VUY4" s="66"/>
      <c r="VUZ4" s="66"/>
      <c r="VVA4" s="66"/>
      <c r="VVB4" s="66"/>
      <c r="VVC4" s="66"/>
      <c r="VVD4" s="66"/>
      <c r="VVE4" s="66"/>
      <c r="VVF4" s="66"/>
      <c r="VVG4" s="66"/>
      <c r="VVH4" s="66"/>
      <c r="VVI4" s="66"/>
      <c r="VVJ4" s="66"/>
      <c r="VVK4" s="66"/>
      <c r="VVL4" s="66"/>
      <c r="VVM4" s="66"/>
      <c r="VVN4" s="66"/>
      <c r="VVO4" s="66"/>
      <c r="VVP4" s="66"/>
      <c r="VVQ4" s="66"/>
      <c r="VVR4" s="66"/>
      <c r="VVS4" s="66"/>
      <c r="VVT4" s="66"/>
      <c r="VVU4" s="66"/>
      <c r="VVV4" s="66"/>
      <c r="VVW4" s="66"/>
      <c r="VVX4" s="66"/>
      <c r="VVY4" s="66"/>
      <c r="VVZ4" s="66"/>
      <c r="VWA4" s="66"/>
      <c r="VWB4" s="66"/>
      <c r="VWC4" s="66"/>
      <c r="VWD4" s="66"/>
      <c r="VWE4" s="66"/>
      <c r="VWF4" s="66"/>
      <c r="VWG4" s="66"/>
      <c r="VWH4" s="66"/>
      <c r="VWI4" s="66"/>
      <c r="VWJ4" s="66"/>
      <c r="VWK4" s="66"/>
      <c r="VWL4" s="66"/>
      <c r="VWM4" s="66"/>
      <c r="VWN4" s="66"/>
      <c r="VWO4" s="66"/>
      <c r="VWP4" s="66"/>
      <c r="VWQ4" s="66"/>
      <c r="VWR4" s="66"/>
      <c r="VWS4" s="66"/>
      <c r="VWT4" s="66"/>
      <c r="VWU4" s="66"/>
      <c r="VWV4" s="66"/>
      <c r="VWW4" s="66"/>
      <c r="VWX4" s="66"/>
      <c r="VWY4" s="66"/>
      <c r="VWZ4" s="66"/>
      <c r="VXA4" s="66"/>
      <c r="VXB4" s="66"/>
      <c r="VXC4" s="66"/>
      <c r="VXD4" s="66"/>
      <c r="VXE4" s="66"/>
      <c r="VXF4" s="66"/>
      <c r="VXG4" s="66"/>
      <c r="VXH4" s="66"/>
      <c r="VXI4" s="66"/>
      <c r="VXJ4" s="66"/>
      <c r="VXK4" s="66"/>
      <c r="VXL4" s="66"/>
      <c r="VXM4" s="66"/>
      <c r="VXN4" s="66"/>
      <c r="VXO4" s="66"/>
      <c r="VXP4" s="66"/>
      <c r="VXQ4" s="66"/>
      <c r="VXR4" s="66"/>
      <c r="VXS4" s="66"/>
      <c r="VXT4" s="66"/>
      <c r="VXU4" s="66"/>
      <c r="VXV4" s="66"/>
      <c r="VXW4" s="66"/>
      <c r="VXX4" s="66"/>
      <c r="VXY4" s="66"/>
      <c r="VXZ4" s="66"/>
      <c r="VYA4" s="66"/>
      <c r="VYB4" s="66"/>
      <c r="VYC4" s="66"/>
      <c r="VYD4" s="66"/>
      <c r="VYE4" s="66"/>
      <c r="VYF4" s="66"/>
      <c r="VYG4" s="66"/>
      <c r="VYH4" s="66"/>
      <c r="VYI4" s="66"/>
      <c r="VYJ4" s="66"/>
      <c r="VYK4" s="66"/>
      <c r="VYL4" s="66"/>
      <c r="VYM4" s="66"/>
      <c r="VYN4" s="66"/>
      <c r="VYO4" s="66"/>
      <c r="VYP4" s="66"/>
      <c r="VYQ4" s="66"/>
      <c r="VYR4" s="66"/>
      <c r="VYS4" s="66"/>
      <c r="VYT4" s="66"/>
      <c r="VYU4" s="66"/>
      <c r="VYV4" s="66"/>
      <c r="VYW4" s="66"/>
      <c r="VYX4" s="66"/>
      <c r="VYY4" s="66"/>
      <c r="VYZ4" s="66"/>
      <c r="VZA4" s="66"/>
      <c r="VZB4" s="66"/>
      <c r="VZC4" s="66"/>
      <c r="VZD4" s="66"/>
      <c r="VZE4" s="66"/>
      <c r="VZF4" s="66"/>
      <c r="VZG4" s="66"/>
      <c r="VZH4" s="66"/>
      <c r="VZI4" s="66"/>
      <c r="VZJ4" s="66"/>
      <c r="VZK4" s="66"/>
      <c r="VZL4" s="66"/>
      <c r="VZM4" s="66"/>
      <c r="VZN4" s="66"/>
      <c r="VZO4" s="66"/>
      <c r="VZP4" s="66"/>
      <c r="VZQ4" s="66"/>
      <c r="VZR4" s="66"/>
      <c r="VZS4" s="66"/>
      <c r="VZT4" s="66"/>
      <c r="VZU4" s="66"/>
      <c r="VZV4" s="66"/>
      <c r="VZW4" s="66"/>
      <c r="VZX4" s="66"/>
      <c r="VZY4" s="66"/>
      <c r="VZZ4" s="66"/>
      <c r="WAA4" s="66"/>
      <c r="WAB4" s="66"/>
      <c r="WAC4" s="66"/>
      <c r="WAD4" s="66"/>
      <c r="WAE4" s="66"/>
      <c r="WAF4" s="66"/>
      <c r="WAG4" s="66"/>
      <c r="WAH4" s="66"/>
      <c r="WAI4" s="66"/>
      <c r="WAJ4" s="66"/>
      <c r="WAK4" s="66"/>
      <c r="WAL4" s="66"/>
      <c r="WAM4" s="66"/>
      <c r="WAN4" s="66"/>
      <c r="WAO4" s="66"/>
      <c r="WAP4" s="66"/>
      <c r="WAQ4" s="66"/>
      <c r="WAR4" s="66"/>
      <c r="WAS4" s="66"/>
      <c r="WAT4" s="66"/>
      <c r="WAU4" s="66"/>
      <c r="WAV4" s="66"/>
      <c r="WAW4" s="66"/>
      <c r="WAX4" s="66"/>
      <c r="WAY4" s="66"/>
      <c r="WAZ4" s="66"/>
      <c r="WBA4" s="66"/>
      <c r="WBB4" s="66"/>
      <c r="WBC4" s="66"/>
      <c r="WBD4" s="66"/>
      <c r="WBE4" s="66"/>
      <c r="WBF4" s="66"/>
      <c r="WBG4" s="66"/>
      <c r="WBH4" s="66"/>
      <c r="WBI4" s="66"/>
      <c r="WBJ4" s="66"/>
      <c r="WBK4" s="66"/>
      <c r="WBL4" s="66"/>
      <c r="WBM4" s="66"/>
      <c r="WBN4" s="66"/>
      <c r="WBO4" s="66"/>
      <c r="WBP4" s="66"/>
      <c r="WBQ4" s="66"/>
      <c r="WBR4" s="66"/>
      <c r="WBS4" s="66"/>
      <c r="WBT4" s="66"/>
      <c r="WBU4" s="66"/>
      <c r="WBV4" s="66"/>
      <c r="WBW4" s="66"/>
      <c r="WBX4" s="66"/>
      <c r="WBY4" s="66"/>
      <c r="WBZ4" s="66"/>
      <c r="WCA4" s="66"/>
      <c r="WCB4" s="66"/>
      <c r="WCC4" s="66"/>
      <c r="WCD4" s="66"/>
      <c r="WCE4" s="66"/>
      <c r="WCF4" s="66"/>
      <c r="WCG4" s="66"/>
      <c r="WCH4" s="66"/>
      <c r="WCI4" s="66"/>
      <c r="WCJ4" s="66"/>
      <c r="WCK4" s="66"/>
      <c r="WCL4" s="66"/>
      <c r="WCM4" s="66"/>
      <c r="WCN4" s="66"/>
      <c r="WCO4" s="66"/>
      <c r="WCP4" s="66"/>
      <c r="WCQ4" s="66"/>
      <c r="WCR4" s="66"/>
      <c r="WCS4" s="66"/>
      <c r="WCT4" s="66"/>
      <c r="WCU4" s="66"/>
      <c r="WCV4" s="66"/>
      <c r="WCW4" s="66"/>
      <c r="WCX4" s="66"/>
      <c r="WCY4" s="66"/>
      <c r="WCZ4" s="66"/>
      <c r="WDA4" s="66"/>
      <c r="WDB4" s="66"/>
      <c r="WDC4" s="66"/>
      <c r="WDD4" s="66"/>
      <c r="WDE4" s="66"/>
      <c r="WDF4" s="66"/>
      <c r="WDG4" s="66"/>
      <c r="WDH4" s="66"/>
      <c r="WDI4" s="66"/>
      <c r="WDJ4" s="66"/>
      <c r="WDK4" s="66"/>
      <c r="WDL4" s="66"/>
      <c r="WDM4" s="66"/>
      <c r="WDN4" s="66"/>
      <c r="WDO4" s="66"/>
      <c r="WDP4" s="66"/>
      <c r="WDQ4" s="66"/>
      <c r="WDR4" s="66"/>
      <c r="WDS4" s="66"/>
      <c r="WDT4" s="66"/>
      <c r="WDU4" s="66"/>
      <c r="WDV4" s="66"/>
      <c r="WDW4" s="66"/>
      <c r="WDX4" s="66"/>
      <c r="WDY4" s="66"/>
      <c r="WDZ4" s="66"/>
      <c r="WEA4" s="66"/>
      <c r="WEB4" s="66"/>
      <c r="WEC4" s="66"/>
      <c r="WED4" s="66"/>
      <c r="WEE4" s="66"/>
      <c r="WEF4" s="66"/>
      <c r="WEG4" s="66"/>
      <c r="WEH4" s="66"/>
      <c r="WEI4" s="66"/>
      <c r="WEJ4" s="66"/>
      <c r="WEK4" s="66"/>
      <c r="WEL4" s="66"/>
      <c r="WEM4" s="66"/>
      <c r="WEN4" s="66"/>
      <c r="WEO4" s="66"/>
      <c r="WEP4" s="66"/>
      <c r="WEQ4" s="66"/>
      <c r="WER4" s="66"/>
      <c r="WES4" s="66"/>
      <c r="WET4" s="66"/>
      <c r="WEU4" s="66"/>
      <c r="WEV4" s="66"/>
      <c r="WEW4" s="66"/>
      <c r="WEX4" s="66"/>
      <c r="WEY4" s="66"/>
      <c r="WEZ4" s="66"/>
      <c r="WFA4" s="66"/>
      <c r="WFB4" s="66"/>
      <c r="WFC4" s="66"/>
      <c r="WFD4" s="66"/>
      <c r="WFE4" s="66"/>
      <c r="WFF4" s="66"/>
      <c r="WFG4" s="66"/>
      <c r="WFH4" s="66"/>
      <c r="WFI4" s="66"/>
      <c r="WFJ4" s="66"/>
      <c r="WFK4" s="66"/>
      <c r="WFL4" s="66"/>
      <c r="WFM4" s="66"/>
      <c r="WFN4" s="66"/>
      <c r="WFO4" s="66"/>
      <c r="WFP4" s="66"/>
      <c r="WFQ4" s="66"/>
      <c r="WFR4" s="66"/>
      <c r="WFS4" s="66"/>
      <c r="WFT4" s="66"/>
      <c r="WFU4" s="66"/>
      <c r="WFV4" s="66"/>
      <c r="WFW4" s="66"/>
      <c r="WFX4" s="66"/>
      <c r="WFY4" s="66"/>
      <c r="WFZ4" s="66"/>
      <c r="WGA4" s="66"/>
      <c r="WGB4" s="66"/>
      <c r="WGC4" s="66"/>
      <c r="WGD4" s="66"/>
      <c r="WGE4" s="66"/>
      <c r="WGF4" s="66"/>
      <c r="WGG4" s="66"/>
      <c r="WGH4" s="66"/>
      <c r="WGI4" s="66"/>
      <c r="WGJ4" s="66"/>
      <c r="WGK4" s="66"/>
      <c r="WGL4" s="66"/>
      <c r="WGM4" s="66"/>
      <c r="WGN4" s="66"/>
      <c r="WGO4" s="66"/>
      <c r="WGP4" s="66"/>
      <c r="WGQ4" s="66"/>
      <c r="WGR4" s="66"/>
      <c r="WGS4" s="66"/>
      <c r="WGT4" s="66"/>
      <c r="WGU4" s="66"/>
      <c r="WGV4" s="66"/>
      <c r="WGW4" s="66"/>
      <c r="WGX4" s="66"/>
      <c r="WGY4" s="66"/>
      <c r="WGZ4" s="66"/>
      <c r="WHA4" s="66"/>
      <c r="WHB4" s="66"/>
      <c r="WHC4" s="66"/>
      <c r="WHD4" s="66"/>
      <c r="WHE4" s="66"/>
      <c r="WHF4" s="66"/>
      <c r="WHG4" s="66"/>
      <c r="WHH4" s="66"/>
      <c r="WHI4" s="66"/>
      <c r="WHJ4" s="66"/>
      <c r="WHK4" s="66"/>
      <c r="WHL4" s="66"/>
      <c r="WHM4" s="66"/>
      <c r="WHN4" s="66"/>
      <c r="WHO4" s="66"/>
      <c r="WHP4" s="66"/>
      <c r="WHQ4" s="66"/>
      <c r="WHR4" s="66"/>
      <c r="WHS4" s="66"/>
      <c r="WHT4" s="66"/>
      <c r="WHU4" s="66"/>
      <c r="WHV4" s="66"/>
      <c r="WHW4" s="66"/>
      <c r="WHX4" s="66"/>
      <c r="WHY4" s="66"/>
      <c r="WHZ4" s="66"/>
      <c r="WIA4" s="66"/>
      <c r="WIB4" s="66"/>
      <c r="WIC4" s="66"/>
      <c r="WID4" s="66"/>
      <c r="WIE4" s="66"/>
      <c r="WIF4" s="66"/>
      <c r="WIG4" s="66"/>
      <c r="WIH4" s="66"/>
      <c r="WII4" s="66"/>
      <c r="WIJ4" s="66"/>
      <c r="WIK4" s="66"/>
      <c r="WIL4" s="66"/>
      <c r="WIM4" s="66"/>
      <c r="WIN4" s="66"/>
      <c r="WIO4" s="66"/>
      <c r="WIP4" s="66"/>
      <c r="WIQ4" s="66"/>
      <c r="WIR4" s="66"/>
      <c r="WIS4" s="66"/>
      <c r="WIT4" s="66"/>
      <c r="WIU4" s="66"/>
      <c r="WIV4" s="66"/>
      <c r="WIW4" s="66"/>
      <c r="WIX4" s="66"/>
      <c r="WIY4" s="66"/>
      <c r="WIZ4" s="66"/>
      <c r="WJA4" s="66"/>
      <c r="WJB4" s="66"/>
      <c r="WJC4" s="66"/>
      <c r="WJD4" s="66"/>
      <c r="WJE4" s="66"/>
      <c r="WJF4" s="66"/>
      <c r="WJG4" s="66"/>
      <c r="WJH4" s="66"/>
      <c r="WJI4" s="66"/>
      <c r="WJJ4" s="66"/>
      <c r="WJK4" s="66"/>
      <c r="WJL4" s="66"/>
      <c r="WJM4" s="66"/>
      <c r="WJN4" s="66"/>
      <c r="WJO4" s="66"/>
      <c r="WJP4" s="66"/>
      <c r="WJQ4" s="66"/>
      <c r="WJR4" s="66"/>
      <c r="WJS4" s="66"/>
      <c r="WJT4" s="66"/>
      <c r="WJU4" s="66"/>
      <c r="WJV4" s="66"/>
      <c r="WJW4" s="66"/>
      <c r="WJX4" s="66"/>
      <c r="WJY4" s="66"/>
      <c r="WJZ4" s="66"/>
      <c r="WKA4" s="66"/>
      <c r="WKB4" s="66"/>
      <c r="WKC4" s="66"/>
      <c r="WKD4" s="66"/>
      <c r="WKE4" s="66"/>
      <c r="WKF4" s="66"/>
      <c r="WKG4" s="66"/>
      <c r="WKH4" s="66"/>
      <c r="WKI4" s="66"/>
      <c r="WKJ4" s="66"/>
      <c r="WKK4" s="66"/>
      <c r="WKL4" s="66"/>
      <c r="WKM4" s="66"/>
      <c r="WKN4" s="66"/>
      <c r="WKO4" s="66"/>
      <c r="WKP4" s="66"/>
      <c r="WKQ4" s="66"/>
      <c r="WKR4" s="66"/>
      <c r="WKS4" s="66"/>
      <c r="WKT4" s="66"/>
      <c r="WKU4" s="66"/>
      <c r="WKV4" s="66"/>
      <c r="WKW4" s="66"/>
      <c r="WKX4" s="66"/>
      <c r="WKY4" s="66"/>
      <c r="WKZ4" s="66"/>
      <c r="WLA4" s="66"/>
      <c r="WLB4" s="66"/>
      <c r="WLC4" s="66"/>
      <c r="WLD4" s="66"/>
      <c r="WLE4" s="66"/>
      <c r="WLF4" s="66"/>
      <c r="WLG4" s="66"/>
      <c r="WLH4" s="66"/>
      <c r="WLI4" s="66"/>
      <c r="WLJ4" s="66"/>
      <c r="WLK4" s="66"/>
      <c r="WLL4" s="66"/>
      <c r="WLM4" s="66"/>
      <c r="WLN4" s="66"/>
      <c r="WLO4" s="66"/>
      <c r="WLP4" s="66"/>
      <c r="WLQ4" s="66"/>
      <c r="WLR4" s="66"/>
      <c r="WLS4" s="66"/>
      <c r="WLT4" s="66"/>
      <c r="WLU4" s="66"/>
      <c r="WLV4" s="66"/>
      <c r="WLW4" s="66"/>
      <c r="WLX4" s="66"/>
      <c r="WLY4" s="66"/>
      <c r="WLZ4" s="66"/>
      <c r="WMA4" s="66"/>
      <c r="WMB4" s="66"/>
      <c r="WMC4" s="66"/>
      <c r="WMD4" s="66"/>
      <c r="WME4" s="66"/>
      <c r="WMF4" s="66"/>
      <c r="WMG4" s="66"/>
      <c r="WMH4" s="66"/>
      <c r="WMI4" s="66"/>
      <c r="WMJ4" s="66"/>
      <c r="WMK4" s="66"/>
      <c r="WML4" s="66"/>
      <c r="WMM4" s="66"/>
      <c r="WMN4" s="66"/>
      <c r="WMO4" s="66"/>
      <c r="WMP4" s="66"/>
      <c r="WMQ4" s="66"/>
      <c r="WMR4" s="66"/>
      <c r="WMS4" s="66"/>
      <c r="WMT4" s="66"/>
      <c r="WMU4" s="66"/>
      <c r="WMV4" s="66"/>
      <c r="WMW4" s="66"/>
      <c r="WMX4" s="66"/>
      <c r="WMY4" s="66"/>
      <c r="WMZ4" s="66"/>
      <c r="WNA4" s="66"/>
      <c r="WNB4" s="66"/>
      <c r="WNC4" s="66"/>
      <c r="WND4" s="66"/>
      <c r="WNE4" s="66"/>
      <c r="WNF4" s="66"/>
      <c r="WNG4" s="66"/>
      <c r="WNH4" s="66"/>
      <c r="WNI4" s="66"/>
      <c r="WNJ4" s="66"/>
      <c r="WNK4" s="66"/>
      <c r="WNL4" s="66"/>
      <c r="WNM4" s="66"/>
      <c r="WNN4" s="66"/>
      <c r="WNO4" s="66"/>
      <c r="WNP4" s="66"/>
      <c r="WNQ4" s="66"/>
      <c r="WNR4" s="66"/>
      <c r="WNS4" s="66"/>
      <c r="WNT4" s="66"/>
      <c r="WNU4" s="66"/>
      <c r="WNV4" s="66"/>
      <c r="WNW4" s="66"/>
      <c r="WNX4" s="66"/>
      <c r="WNY4" s="66"/>
      <c r="WNZ4" s="66"/>
      <c r="WOA4" s="66"/>
      <c r="WOB4" s="66"/>
      <c r="WOC4" s="66"/>
      <c r="WOD4" s="66"/>
      <c r="WOE4" s="66"/>
      <c r="WOF4" s="66"/>
      <c r="WOG4" s="66"/>
      <c r="WOH4" s="66"/>
      <c r="WOI4" s="66"/>
      <c r="WOJ4" s="66"/>
      <c r="WOK4" s="66"/>
      <c r="WOL4" s="66"/>
      <c r="WOM4" s="66"/>
      <c r="WON4" s="66"/>
      <c r="WOO4" s="66"/>
      <c r="WOP4" s="66"/>
      <c r="WOQ4" s="66"/>
      <c r="WOR4" s="66"/>
      <c r="WOS4" s="66"/>
      <c r="WOT4" s="66"/>
      <c r="WOU4" s="66"/>
      <c r="WOV4" s="66"/>
      <c r="WOW4" s="66"/>
      <c r="WOX4" s="66"/>
      <c r="WOY4" s="66"/>
      <c r="WOZ4" s="66"/>
      <c r="WPA4" s="66"/>
      <c r="WPB4" s="66"/>
      <c r="WPC4" s="66"/>
      <c r="WPD4" s="66"/>
      <c r="WPE4" s="66"/>
      <c r="WPF4" s="66"/>
      <c r="WPG4" s="66"/>
      <c r="WPH4" s="66"/>
      <c r="WPI4" s="66"/>
      <c r="WPJ4" s="66"/>
      <c r="WPK4" s="66"/>
      <c r="WPL4" s="66"/>
      <c r="WPM4" s="66"/>
      <c r="WPN4" s="66"/>
      <c r="WPO4" s="66"/>
      <c r="WPP4" s="66"/>
      <c r="WPQ4" s="66"/>
      <c r="WPR4" s="66"/>
      <c r="WPS4" s="66"/>
      <c r="WPT4" s="66"/>
      <c r="WPU4" s="66"/>
      <c r="WPV4" s="66"/>
      <c r="WPW4" s="66"/>
      <c r="WPX4" s="66"/>
      <c r="WPY4" s="66"/>
      <c r="WPZ4" s="66"/>
      <c r="WQA4" s="66"/>
      <c r="WQB4" s="66"/>
      <c r="WQC4" s="66"/>
      <c r="WQD4" s="66"/>
      <c r="WQE4" s="66"/>
      <c r="WQF4" s="66"/>
      <c r="WQG4" s="66"/>
      <c r="WQH4" s="66"/>
      <c r="WQI4" s="66"/>
      <c r="WQJ4" s="66"/>
      <c r="WQK4" s="66"/>
      <c r="WQL4" s="66"/>
      <c r="WQM4" s="66"/>
      <c r="WQN4" s="66"/>
      <c r="WQO4" s="66"/>
      <c r="WQP4" s="66"/>
      <c r="WQQ4" s="66"/>
      <c r="WQR4" s="66"/>
      <c r="WQS4" s="66"/>
      <c r="WQT4" s="66"/>
      <c r="WQU4" s="66"/>
      <c r="WQV4" s="66"/>
      <c r="WQW4" s="66"/>
      <c r="WQX4" s="66"/>
      <c r="WQY4" s="66"/>
      <c r="WQZ4" s="66"/>
      <c r="WRA4" s="66"/>
      <c r="WRB4" s="66"/>
      <c r="WRC4" s="66"/>
      <c r="WRD4" s="66"/>
      <c r="WRE4" s="66"/>
      <c r="WRF4" s="66"/>
      <c r="WRG4" s="66"/>
      <c r="WRH4" s="66"/>
      <c r="WRI4" s="66"/>
      <c r="WRJ4" s="66"/>
      <c r="WRK4" s="66"/>
      <c r="WRL4" s="66"/>
      <c r="WRM4" s="66"/>
      <c r="WRN4" s="66"/>
      <c r="WRO4" s="66"/>
      <c r="WRP4" s="66"/>
      <c r="WRQ4" s="66"/>
      <c r="WRR4" s="66"/>
      <c r="WRS4" s="66"/>
      <c r="WRT4" s="66"/>
      <c r="WRU4" s="66"/>
      <c r="WRV4" s="66"/>
      <c r="WRW4" s="66"/>
      <c r="WRX4" s="66"/>
      <c r="WRY4" s="66"/>
      <c r="WRZ4" s="66"/>
      <c r="WSA4" s="66"/>
      <c r="WSB4" s="66"/>
      <c r="WSC4" s="66"/>
      <c r="WSD4" s="66"/>
      <c r="WSE4" s="66"/>
      <c r="WSF4" s="66"/>
      <c r="WSG4" s="66"/>
      <c r="WSH4" s="66"/>
      <c r="WSI4" s="66"/>
      <c r="WSJ4" s="66"/>
      <c r="WSK4" s="66"/>
      <c r="WSL4" s="66"/>
      <c r="WSM4" s="66"/>
      <c r="WSN4" s="66"/>
      <c r="WSO4" s="66"/>
      <c r="WSP4" s="66"/>
      <c r="WSQ4" s="66"/>
      <c r="WSR4" s="66"/>
      <c r="WSS4" s="66"/>
      <c r="WST4" s="66"/>
      <c r="WSU4" s="66"/>
      <c r="WSV4" s="66"/>
      <c r="WSW4" s="66"/>
      <c r="WSX4" s="66"/>
      <c r="WSY4" s="66"/>
      <c r="WSZ4" s="66"/>
      <c r="WTA4" s="66"/>
      <c r="WTB4" s="66"/>
      <c r="WTC4" s="66"/>
      <c r="WTD4" s="66"/>
      <c r="WTE4" s="66"/>
      <c r="WTF4" s="66"/>
      <c r="WTG4" s="66"/>
      <c r="WTH4" s="66"/>
      <c r="WTI4" s="66"/>
      <c r="WTJ4" s="66"/>
      <c r="WTK4" s="66"/>
      <c r="WTL4" s="66"/>
      <c r="WTM4" s="66"/>
      <c r="WTN4" s="66"/>
      <c r="WTO4" s="66"/>
      <c r="WTP4" s="66"/>
      <c r="WTQ4" s="66"/>
      <c r="WTR4" s="66"/>
      <c r="WTS4" s="66"/>
      <c r="WTT4" s="66"/>
      <c r="WTU4" s="66"/>
      <c r="WTV4" s="66"/>
      <c r="WTW4" s="66"/>
      <c r="WTX4" s="66"/>
      <c r="WTY4" s="66"/>
      <c r="WTZ4" s="66"/>
      <c r="WUA4" s="66"/>
      <c r="WUB4" s="66"/>
      <c r="WUC4" s="66"/>
      <c r="WUD4" s="66"/>
      <c r="WUE4" s="66"/>
      <c r="WUF4" s="66"/>
      <c r="WUG4" s="66"/>
      <c r="WUH4" s="66"/>
      <c r="WUI4" s="66"/>
      <c r="WUJ4" s="66"/>
      <c r="WUK4" s="66"/>
      <c r="WUL4" s="66"/>
      <c r="WUM4" s="66"/>
      <c r="WUN4" s="66"/>
      <c r="WUO4" s="66"/>
      <c r="WUP4" s="66"/>
      <c r="WUQ4" s="66"/>
      <c r="WUR4" s="66"/>
      <c r="WUS4" s="66"/>
      <c r="WUT4" s="66"/>
      <c r="WUU4" s="66"/>
      <c r="WUV4" s="66"/>
      <c r="WUW4" s="66"/>
      <c r="WUX4" s="66"/>
      <c r="WUY4" s="66"/>
      <c r="WUZ4" s="66"/>
      <c r="WVA4" s="66"/>
      <c r="WVB4" s="66"/>
      <c r="WVC4" s="66"/>
      <c r="WVD4" s="66"/>
      <c r="WVE4" s="66"/>
      <c r="WVF4" s="66"/>
      <c r="WVG4" s="66"/>
      <c r="WVH4" s="66"/>
      <c r="WVI4" s="66"/>
      <c r="WVJ4" s="66"/>
      <c r="WVK4" s="66"/>
      <c r="WVL4" s="66"/>
      <c r="WVM4" s="66"/>
      <c r="WVN4" s="66"/>
      <c r="WVO4" s="66"/>
      <c r="WVP4" s="66"/>
      <c r="WVQ4" s="66"/>
      <c r="WVR4" s="66"/>
      <c r="WVS4" s="66"/>
      <c r="WVT4" s="66"/>
      <c r="WVU4" s="66"/>
      <c r="WVV4" s="66"/>
      <c r="WVW4" s="66"/>
      <c r="WVX4" s="66"/>
      <c r="WVY4" s="66"/>
      <c r="WVZ4" s="66"/>
      <c r="WWA4" s="66"/>
      <c r="WWB4" s="66"/>
      <c r="WWC4" s="66"/>
      <c r="WWD4" s="66"/>
      <c r="WWE4" s="66"/>
      <c r="WWF4" s="66"/>
      <c r="WWG4" s="66"/>
      <c r="WWH4" s="66"/>
      <c r="WWI4" s="66"/>
      <c r="WWJ4" s="66"/>
      <c r="WWK4" s="66"/>
      <c r="WWL4" s="66"/>
      <c r="WWM4" s="66"/>
      <c r="WWN4" s="66"/>
      <c r="WWO4" s="66"/>
      <c r="WWP4" s="66"/>
      <c r="WWQ4" s="66"/>
      <c r="WWR4" s="66"/>
      <c r="WWS4" s="66"/>
      <c r="WWT4" s="66"/>
      <c r="WWU4" s="66"/>
      <c r="WWV4" s="66"/>
      <c r="WWW4" s="66"/>
      <c r="WWX4" s="66"/>
      <c r="WWY4" s="66"/>
      <c r="WWZ4" s="66"/>
      <c r="WXA4" s="66"/>
      <c r="WXB4" s="66"/>
      <c r="WXC4" s="66"/>
      <c r="WXD4" s="66"/>
      <c r="WXE4" s="66"/>
      <c r="WXF4" s="66"/>
      <c r="WXG4" s="66"/>
      <c r="WXH4" s="66"/>
      <c r="WXI4" s="66"/>
      <c r="WXJ4" s="66"/>
      <c r="WXK4" s="66"/>
      <c r="WXL4" s="66"/>
      <c r="WXM4" s="66"/>
      <c r="WXN4" s="66"/>
      <c r="WXO4" s="66"/>
      <c r="WXP4" s="66"/>
      <c r="WXQ4" s="66"/>
      <c r="WXR4" s="66"/>
      <c r="WXS4" s="66"/>
      <c r="WXT4" s="66"/>
      <c r="WXU4" s="66"/>
      <c r="WXV4" s="66"/>
      <c r="WXW4" s="66"/>
      <c r="WXX4" s="66"/>
      <c r="WXY4" s="66"/>
      <c r="WXZ4" s="66"/>
      <c r="WYA4" s="66"/>
      <c r="WYB4" s="66"/>
      <c r="WYC4" s="66"/>
      <c r="WYD4" s="66"/>
      <c r="WYE4" s="66"/>
      <c r="WYF4" s="66"/>
      <c r="WYG4" s="66"/>
      <c r="WYH4" s="66"/>
      <c r="WYI4" s="66"/>
      <c r="WYJ4" s="66"/>
      <c r="WYK4" s="66"/>
      <c r="WYL4" s="66"/>
      <c r="WYM4" s="66"/>
      <c r="WYN4" s="66"/>
      <c r="WYO4" s="66"/>
      <c r="WYP4" s="66"/>
      <c r="WYQ4" s="66"/>
      <c r="WYR4" s="66"/>
      <c r="WYS4" s="66"/>
      <c r="WYT4" s="66"/>
      <c r="WYU4" s="66"/>
      <c r="WYV4" s="66"/>
      <c r="WYW4" s="66"/>
      <c r="WYX4" s="66"/>
      <c r="WYY4" s="66"/>
      <c r="WYZ4" s="66"/>
      <c r="WZA4" s="66"/>
      <c r="WZB4" s="66"/>
      <c r="WZC4" s="66"/>
      <c r="WZD4" s="66"/>
      <c r="WZE4" s="66"/>
      <c r="WZF4" s="66"/>
      <c r="WZG4" s="66"/>
      <c r="WZH4" s="66"/>
      <c r="WZI4" s="66"/>
      <c r="WZJ4" s="66"/>
      <c r="WZK4" s="66"/>
      <c r="WZL4" s="66"/>
      <c r="WZM4" s="66"/>
      <c r="WZN4" s="66"/>
      <c r="WZO4" s="66"/>
      <c r="WZP4" s="66"/>
      <c r="WZQ4" s="66"/>
      <c r="WZR4" s="66"/>
      <c r="WZS4" s="66"/>
      <c r="WZT4" s="66"/>
      <c r="WZU4" s="66"/>
      <c r="WZV4" s="66"/>
      <c r="WZW4" s="66"/>
      <c r="WZX4" s="66"/>
      <c r="WZY4" s="66"/>
      <c r="WZZ4" s="66"/>
      <c r="XAA4" s="66"/>
      <c r="XAB4" s="66"/>
      <c r="XAC4" s="66"/>
      <c r="XAD4" s="66"/>
      <c r="XAE4" s="66"/>
      <c r="XAF4" s="66"/>
      <c r="XAG4" s="66"/>
      <c r="XAH4" s="66"/>
      <c r="XAI4" s="66"/>
      <c r="XAJ4" s="66"/>
      <c r="XAK4" s="66"/>
      <c r="XAL4" s="66"/>
      <c r="XAM4" s="66"/>
      <c r="XAN4" s="66"/>
      <c r="XAO4" s="66"/>
      <c r="XAP4" s="66"/>
      <c r="XAQ4" s="66"/>
      <c r="XAR4" s="66"/>
      <c r="XAS4" s="66"/>
      <c r="XAT4" s="66"/>
      <c r="XAU4" s="66"/>
      <c r="XAV4" s="66"/>
      <c r="XAW4" s="66"/>
      <c r="XAX4" s="66"/>
      <c r="XAY4" s="66"/>
      <c r="XAZ4" s="66"/>
      <c r="XBA4" s="66"/>
      <c r="XBB4" s="66"/>
      <c r="XBC4" s="66"/>
      <c r="XBD4" s="66"/>
      <c r="XBE4" s="66"/>
      <c r="XBF4" s="66"/>
      <c r="XBG4" s="66"/>
      <c r="XBH4" s="66"/>
      <c r="XBI4" s="66"/>
      <c r="XBJ4" s="66"/>
      <c r="XBK4" s="66"/>
      <c r="XBL4" s="66"/>
      <c r="XBM4" s="66"/>
      <c r="XBN4" s="66"/>
      <c r="XBO4" s="66"/>
      <c r="XBP4" s="66"/>
      <c r="XBQ4" s="66"/>
      <c r="XBR4" s="66"/>
      <c r="XBS4" s="66"/>
      <c r="XBT4" s="66"/>
      <c r="XBU4" s="66"/>
      <c r="XBV4" s="66"/>
      <c r="XBW4" s="66"/>
      <c r="XBX4" s="66"/>
      <c r="XBY4" s="66"/>
      <c r="XBZ4" s="66"/>
      <c r="XCA4" s="66"/>
      <c r="XCB4" s="66"/>
      <c r="XCC4" s="66"/>
      <c r="XCD4" s="66"/>
      <c r="XCE4" s="66"/>
      <c r="XCF4" s="66"/>
      <c r="XCG4" s="66"/>
      <c r="XCH4" s="66"/>
      <c r="XCI4" s="66"/>
      <c r="XCJ4" s="66"/>
      <c r="XCK4" s="66"/>
      <c r="XCL4" s="66"/>
      <c r="XCM4" s="66"/>
      <c r="XCN4" s="66"/>
      <c r="XCO4" s="66"/>
      <c r="XCP4" s="66"/>
      <c r="XCQ4" s="66"/>
      <c r="XCR4" s="66"/>
      <c r="XCS4" s="66"/>
      <c r="XCT4" s="66"/>
      <c r="XCU4" s="66"/>
      <c r="XCV4" s="66"/>
      <c r="XCW4" s="66"/>
      <c r="XCX4" s="66"/>
    </row>
    <row r="5" spans="1:16326" ht="26.25" x14ac:dyDescent="0.4">
      <c r="A5" s="66"/>
      <c r="B5" s="66"/>
      <c r="C5" s="63" t="s">
        <v>4980</v>
      </c>
      <c r="D5" s="63"/>
      <c r="E5" s="63"/>
      <c r="F5" s="64"/>
      <c r="G5" s="63"/>
      <c r="H5" s="63"/>
      <c r="I5" s="66"/>
      <c r="J5" s="66"/>
      <c r="K5" s="85" t="s">
        <v>5080</v>
      </c>
      <c r="L5" s="85" t="s">
        <v>5080</v>
      </c>
      <c r="M5" s="85" t="s">
        <v>5115</v>
      </c>
      <c r="N5" s="595" t="s">
        <v>5099</v>
      </c>
      <c r="O5" s="595"/>
      <c r="P5" s="595" t="s">
        <v>5080</v>
      </c>
      <c r="Q5" s="76"/>
      <c r="R5" s="76"/>
      <c r="S5" s="595"/>
      <c r="T5" s="595"/>
      <c r="U5" s="595"/>
      <c r="V5" s="595"/>
      <c r="W5" s="595"/>
      <c r="X5" s="595"/>
      <c r="Y5" s="595"/>
      <c r="Z5" s="595"/>
      <c r="AA5" s="595"/>
      <c r="AB5" s="595"/>
      <c r="AC5" s="595"/>
      <c r="AD5" s="595"/>
      <c r="AE5" s="595"/>
      <c r="AF5" s="595" t="s">
        <v>5116</v>
      </c>
      <c r="AG5" s="595" t="s">
        <v>5117</v>
      </c>
      <c r="AH5" s="97" t="s">
        <v>5118</v>
      </c>
      <c r="AI5" s="97" t="s">
        <v>5119</v>
      </c>
      <c r="AJ5" s="85" t="s">
        <v>5080</v>
      </c>
      <c r="AK5" s="85" t="s">
        <v>5080</v>
      </c>
      <c r="AL5" s="85" t="s">
        <v>5115</v>
      </c>
      <c r="AM5" s="595" t="s">
        <v>5099</v>
      </c>
      <c r="AN5" s="595"/>
      <c r="AO5" s="595" t="s">
        <v>5080</v>
      </c>
      <c r="AP5" s="595"/>
      <c r="AQ5" s="595"/>
      <c r="AR5" s="595"/>
      <c r="AS5" s="595"/>
      <c r="AT5" s="595"/>
      <c r="AU5" s="595"/>
      <c r="AV5" s="595"/>
      <c r="AW5" s="595"/>
      <c r="AX5" s="595"/>
      <c r="AY5" s="595"/>
      <c r="AZ5" s="595"/>
      <c r="BA5" s="595"/>
      <c r="BB5" s="595"/>
      <c r="BC5" s="595"/>
      <c r="BD5" s="595"/>
      <c r="BE5" s="595" t="s">
        <v>5116</v>
      </c>
      <c r="BF5" s="595" t="s">
        <v>5117</v>
      </c>
      <c r="BG5" s="97" t="s">
        <v>5118</v>
      </c>
      <c r="BH5" s="97" t="s">
        <v>5119</v>
      </c>
      <c r="BI5" s="595" t="s">
        <v>5080</v>
      </c>
      <c r="BJ5" s="595" t="s">
        <v>5080</v>
      </c>
      <c r="BK5" s="595" t="s">
        <v>5115</v>
      </c>
      <c r="BL5" s="595" t="s">
        <v>5099</v>
      </c>
      <c r="BM5" s="595"/>
      <c r="BN5" s="85" t="s">
        <v>5080</v>
      </c>
      <c r="BO5" s="85"/>
      <c r="BP5" s="85"/>
      <c r="BQ5" s="595"/>
      <c r="BR5" s="595"/>
      <c r="BS5" s="595"/>
      <c r="BT5" s="595"/>
      <c r="BU5" s="595"/>
      <c r="BV5" s="595"/>
      <c r="BW5" s="595"/>
      <c r="BX5" s="595"/>
      <c r="BY5" s="595"/>
      <c r="BZ5" s="595"/>
      <c r="CA5" s="595"/>
      <c r="CB5" s="595"/>
      <c r="CC5" s="595"/>
      <c r="CD5" s="595" t="s">
        <v>5116</v>
      </c>
      <c r="CE5" s="595" t="s">
        <v>5117</v>
      </c>
      <c r="CF5" s="97" t="s">
        <v>5118</v>
      </c>
      <c r="CG5" s="97" t="s">
        <v>5119</v>
      </c>
      <c r="CH5" s="85" t="s">
        <v>5080</v>
      </c>
      <c r="CI5" s="85" t="s">
        <v>5080</v>
      </c>
      <c r="CJ5" s="85" t="s">
        <v>5115</v>
      </c>
      <c r="CK5" s="595" t="s">
        <v>5099</v>
      </c>
      <c r="CL5" s="595"/>
      <c r="CM5" s="85" t="s">
        <v>5080</v>
      </c>
      <c r="CN5" s="85"/>
      <c r="CO5" s="85"/>
      <c r="CP5" s="595"/>
      <c r="CQ5" s="595"/>
      <c r="CR5" s="595"/>
      <c r="CS5" s="595"/>
      <c r="CT5" s="595"/>
      <c r="CU5" s="595"/>
      <c r="CV5" s="595"/>
      <c r="CW5" s="595"/>
      <c r="CX5" s="595"/>
      <c r="CY5" s="595"/>
      <c r="CZ5" s="595"/>
      <c r="DA5" s="595"/>
      <c r="DB5" s="595"/>
      <c r="DC5" s="595" t="s">
        <v>5116</v>
      </c>
      <c r="DD5" s="595" t="s">
        <v>5117</v>
      </c>
      <c r="DE5" s="97" t="s">
        <v>5118</v>
      </c>
      <c r="DF5" s="97" t="s">
        <v>5119</v>
      </c>
      <c r="DG5" s="85" t="s">
        <v>5080</v>
      </c>
      <c r="DH5" s="85" t="s">
        <v>5080</v>
      </c>
      <c r="DI5" s="85" t="s">
        <v>5115</v>
      </c>
      <c r="DJ5" s="595" t="s">
        <v>5099</v>
      </c>
      <c r="DK5" s="595"/>
      <c r="DL5" s="85" t="s">
        <v>5080</v>
      </c>
      <c r="DM5" s="85"/>
      <c r="DN5" s="85"/>
      <c r="DO5" s="595" t="s">
        <v>5117</v>
      </c>
      <c r="DP5" s="97" t="s">
        <v>5118</v>
      </c>
      <c r="DQ5" s="97" t="s">
        <v>5119</v>
      </c>
      <c r="DR5" s="85" t="s">
        <v>5080</v>
      </c>
      <c r="DS5" s="85" t="s">
        <v>5080</v>
      </c>
      <c r="DT5" s="85" t="s">
        <v>5115</v>
      </c>
      <c r="DU5" s="595" t="s">
        <v>5099</v>
      </c>
      <c r="DV5" s="595"/>
      <c r="DW5" s="85" t="s">
        <v>5080</v>
      </c>
      <c r="DX5" s="85"/>
      <c r="DY5" s="85"/>
      <c r="DZ5" s="595" t="s">
        <v>5117</v>
      </c>
      <c r="EA5" s="97" t="s">
        <v>5118</v>
      </c>
      <c r="EB5" s="97" t="s">
        <v>5119</v>
      </c>
      <c r="EC5" s="85" t="s">
        <v>5080</v>
      </c>
      <c r="ED5" s="85" t="s">
        <v>5080</v>
      </c>
      <c r="EE5" s="85" t="s">
        <v>5115</v>
      </c>
      <c r="EF5" s="595" t="s">
        <v>5099</v>
      </c>
      <c r="EG5" s="105" t="s">
        <v>4994</v>
      </c>
      <c r="EH5" s="85" t="s">
        <v>5080</v>
      </c>
      <c r="EI5" s="85"/>
      <c r="EJ5" s="85"/>
      <c r="EK5" s="595"/>
      <c r="EL5" s="595"/>
      <c r="EM5" s="595"/>
      <c r="EN5" s="595"/>
      <c r="EO5" s="595"/>
      <c r="EP5" s="595"/>
      <c r="EQ5" s="595"/>
      <c r="ER5" s="595"/>
      <c r="ES5" s="595"/>
      <c r="ET5" s="595"/>
      <c r="EU5" s="595"/>
      <c r="EV5" s="595"/>
      <c r="EW5" s="595"/>
      <c r="EX5" s="595" t="s">
        <v>5116</v>
      </c>
      <c r="EY5" s="595" t="s">
        <v>5117</v>
      </c>
      <c r="EZ5" s="97" t="s">
        <v>5118</v>
      </c>
      <c r="FA5" s="97" t="s">
        <v>5119</v>
      </c>
      <c r="FB5" s="106" t="s">
        <v>4980</v>
      </c>
      <c r="FC5" s="84" t="s">
        <v>5120</v>
      </c>
      <c r="FD5" s="83" t="s">
        <v>5084</v>
      </c>
      <c r="FE5" s="105" t="s">
        <v>4980</v>
      </c>
      <c r="FF5" s="83" t="s">
        <v>5122</v>
      </c>
      <c r="FG5" s="83" t="s">
        <v>5128</v>
      </c>
      <c r="FH5" s="83" t="s">
        <v>5122</v>
      </c>
      <c r="FI5" s="62"/>
      <c r="FJ5" s="65"/>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c r="AMK5" s="66"/>
      <c r="AML5" s="66"/>
      <c r="AMM5" s="66"/>
      <c r="AMN5" s="66"/>
      <c r="AMO5" s="66"/>
      <c r="AMP5" s="66"/>
      <c r="AMQ5" s="66"/>
      <c r="AMR5" s="66"/>
      <c r="AMS5" s="66"/>
      <c r="AMT5" s="66"/>
      <c r="AMU5" s="66"/>
      <c r="AMV5" s="66"/>
      <c r="AMW5" s="66"/>
      <c r="AMX5" s="66"/>
      <c r="AMY5" s="66"/>
      <c r="AMZ5" s="66"/>
      <c r="ANA5" s="66"/>
      <c r="ANB5" s="66"/>
      <c r="ANC5" s="66"/>
      <c r="AND5" s="66"/>
      <c r="ANE5" s="66"/>
      <c r="ANF5" s="66"/>
      <c r="ANG5" s="66"/>
      <c r="ANH5" s="66"/>
      <c r="ANI5" s="66"/>
      <c r="ANJ5" s="66"/>
      <c r="ANK5" s="66"/>
      <c r="ANL5" s="66"/>
      <c r="ANM5" s="66"/>
      <c r="ANN5" s="66"/>
      <c r="ANO5" s="66"/>
      <c r="ANP5" s="66"/>
      <c r="ANQ5" s="66"/>
      <c r="ANR5" s="66"/>
      <c r="ANS5" s="66"/>
      <c r="ANT5" s="66"/>
      <c r="ANU5" s="66"/>
      <c r="ANV5" s="66"/>
      <c r="ANW5" s="66"/>
      <c r="ANX5" s="66"/>
      <c r="ANY5" s="66"/>
      <c r="ANZ5" s="66"/>
      <c r="AOA5" s="66"/>
      <c r="AOB5" s="66"/>
      <c r="AOC5" s="66"/>
      <c r="AOD5" s="66"/>
      <c r="AOE5" s="66"/>
      <c r="AOF5" s="66"/>
      <c r="AOG5" s="66"/>
      <c r="AOH5" s="66"/>
      <c r="AOI5" s="66"/>
      <c r="AOJ5" s="66"/>
      <c r="AOK5" s="66"/>
      <c r="AOL5" s="66"/>
      <c r="AOM5" s="66"/>
      <c r="AON5" s="66"/>
      <c r="AOO5" s="66"/>
      <c r="AOP5" s="66"/>
      <c r="AOQ5" s="66"/>
      <c r="AOR5" s="66"/>
      <c r="AOS5" s="66"/>
      <c r="AOT5" s="66"/>
      <c r="AOU5" s="66"/>
      <c r="AOV5" s="66"/>
      <c r="AOW5" s="66"/>
      <c r="AOX5" s="66"/>
      <c r="AOY5" s="66"/>
      <c r="AOZ5" s="66"/>
      <c r="APA5" s="66"/>
      <c r="APB5" s="66"/>
      <c r="APC5" s="66"/>
      <c r="APD5" s="66"/>
      <c r="APE5" s="66"/>
      <c r="APF5" s="66"/>
      <c r="APG5" s="66"/>
      <c r="APH5" s="66"/>
      <c r="API5" s="66"/>
      <c r="APJ5" s="66"/>
      <c r="APK5" s="66"/>
      <c r="APL5" s="66"/>
      <c r="APM5" s="66"/>
      <c r="APN5" s="66"/>
      <c r="APO5" s="66"/>
      <c r="APP5" s="66"/>
      <c r="APQ5" s="66"/>
      <c r="APR5" s="66"/>
      <c r="APS5" s="66"/>
      <c r="APT5" s="66"/>
      <c r="APU5" s="66"/>
      <c r="APV5" s="66"/>
      <c r="APW5" s="66"/>
      <c r="APX5" s="66"/>
      <c r="APY5" s="66"/>
      <c r="APZ5" s="66"/>
      <c r="AQA5" s="66"/>
      <c r="AQB5" s="66"/>
      <c r="AQC5" s="66"/>
      <c r="AQD5" s="66"/>
      <c r="AQE5" s="66"/>
      <c r="AQF5" s="66"/>
      <c r="AQG5" s="66"/>
      <c r="AQH5" s="66"/>
      <c r="AQI5" s="66"/>
      <c r="AQJ5" s="66"/>
      <c r="AQK5" s="66"/>
      <c r="AQL5" s="66"/>
      <c r="AQM5" s="66"/>
      <c r="AQN5" s="66"/>
      <c r="AQO5" s="66"/>
      <c r="AQP5" s="66"/>
      <c r="AQQ5" s="66"/>
      <c r="AQR5" s="66"/>
      <c r="AQS5" s="66"/>
      <c r="AQT5" s="66"/>
      <c r="AQU5" s="66"/>
      <c r="AQV5" s="66"/>
      <c r="AQW5" s="66"/>
      <c r="AQX5" s="66"/>
      <c r="AQY5" s="66"/>
      <c r="AQZ5" s="66"/>
      <c r="ARA5" s="66"/>
      <c r="ARB5" s="66"/>
      <c r="ARC5" s="66"/>
      <c r="ARD5" s="66"/>
      <c r="ARE5" s="66"/>
      <c r="ARF5" s="66"/>
      <c r="ARG5" s="66"/>
      <c r="ARH5" s="66"/>
      <c r="ARI5" s="66"/>
      <c r="ARJ5" s="66"/>
      <c r="ARK5" s="66"/>
      <c r="ARL5" s="66"/>
      <c r="ARM5" s="66"/>
      <c r="ARN5" s="66"/>
      <c r="ARO5" s="66"/>
      <c r="ARP5" s="66"/>
      <c r="ARQ5" s="66"/>
      <c r="ARR5" s="66"/>
      <c r="ARS5" s="66"/>
      <c r="ART5" s="66"/>
      <c r="ARU5" s="66"/>
      <c r="ARV5" s="66"/>
      <c r="ARW5" s="66"/>
      <c r="ARX5" s="66"/>
      <c r="ARY5" s="66"/>
      <c r="ARZ5" s="66"/>
      <c r="ASA5" s="66"/>
      <c r="ASB5" s="66"/>
      <c r="ASC5" s="66"/>
      <c r="ASD5" s="66"/>
      <c r="ASE5" s="66"/>
      <c r="ASF5" s="66"/>
      <c r="ASG5" s="66"/>
      <c r="ASH5" s="66"/>
      <c r="ASI5" s="66"/>
      <c r="ASJ5" s="66"/>
      <c r="ASK5" s="66"/>
      <c r="ASL5" s="66"/>
      <c r="ASM5" s="66"/>
      <c r="ASN5" s="66"/>
      <c r="ASO5" s="66"/>
      <c r="ASP5" s="66"/>
      <c r="ASQ5" s="66"/>
      <c r="ASR5" s="66"/>
      <c r="ASS5" s="66"/>
      <c r="AST5" s="66"/>
      <c r="ASU5" s="66"/>
      <c r="ASV5" s="66"/>
      <c r="ASW5" s="66"/>
      <c r="ASX5" s="66"/>
      <c r="ASY5" s="66"/>
      <c r="ASZ5" s="66"/>
      <c r="ATA5" s="66"/>
      <c r="ATB5" s="66"/>
      <c r="ATC5" s="66"/>
      <c r="ATD5" s="66"/>
      <c r="ATE5" s="66"/>
      <c r="ATF5" s="66"/>
      <c r="ATG5" s="66"/>
      <c r="ATH5" s="66"/>
      <c r="ATI5" s="66"/>
      <c r="ATJ5" s="66"/>
      <c r="ATK5" s="66"/>
      <c r="ATL5" s="66"/>
      <c r="ATM5" s="66"/>
      <c r="ATN5" s="66"/>
      <c r="ATO5" s="66"/>
      <c r="ATP5" s="66"/>
      <c r="ATQ5" s="66"/>
      <c r="ATR5" s="66"/>
      <c r="ATS5" s="66"/>
      <c r="ATT5" s="66"/>
      <c r="ATU5" s="66"/>
      <c r="ATV5" s="66"/>
      <c r="ATW5" s="66"/>
      <c r="ATX5" s="66"/>
      <c r="ATY5" s="66"/>
      <c r="ATZ5" s="66"/>
      <c r="AUA5" s="66"/>
      <c r="AUB5" s="66"/>
      <c r="AUC5" s="66"/>
      <c r="AUD5" s="66"/>
      <c r="AUE5" s="66"/>
      <c r="AUF5" s="66"/>
      <c r="AUG5" s="66"/>
      <c r="AUH5" s="66"/>
      <c r="AUI5" s="66"/>
      <c r="AUJ5" s="66"/>
      <c r="AUK5" s="66"/>
      <c r="AUL5" s="66"/>
      <c r="AUM5" s="66"/>
      <c r="AUN5" s="66"/>
      <c r="AUO5" s="66"/>
      <c r="AUP5" s="66"/>
      <c r="AUQ5" s="66"/>
      <c r="AUR5" s="66"/>
      <c r="AUS5" s="66"/>
      <c r="AUT5" s="66"/>
      <c r="AUU5" s="66"/>
      <c r="AUV5" s="66"/>
      <c r="AUW5" s="66"/>
      <c r="AUX5" s="66"/>
      <c r="AUY5" s="66"/>
      <c r="AUZ5" s="66"/>
      <c r="AVA5" s="66"/>
      <c r="AVB5" s="66"/>
      <c r="AVC5" s="66"/>
      <c r="AVD5" s="66"/>
      <c r="AVE5" s="66"/>
      <c r="AVF5" s="66"/>
      <c r="AVG5" s="66"/>
      <c r="AVH5" s="66"/>
      <c r="AVI5" s="66"/>
      <c r="AVJ5" s="66"/>
      <c r="AVK5" s="66"/>
      <c r="AVL5" s="66"/>
      <c r="AVM5" s="66"/>
      <c r="AVN5" s="66"/>
      <c r="AVO5" s="66"/>
      <c r="AVP5" s="66"/>
      <c r="AVQ5" s="66"/>
      <c r="AVR5" s="66"/>
      <c r="AVS5" s="66"/>
      <c r="AVT5" s="66"/>
      <c r="AVU5" s="66"/>
      <c r="AVV5" s="66"/>
      <c r="AVW5" s="66"/>
      <c r="AVX5" s="66"/>
      <c r="AVY5" s="66"/>
      <c r="AVZ5" s="66"/>
      <c r="AWA5" s="66"/>
      <c r="AWB5" s="66"/>
      <c r="AWC5" s="66"/>
      <c r="AWD5" s="66"/>
      <c r="AWE5" s="66"/>
      <c r="AWF5" s="66"/>
      <c r="AWG5" s="66"/>
      <c r="AWH5" s="66"/>
      <c r="AWI5" s="66"/>
      <c r="AWJ5" s="66"/>
      <c r="AWK5" s="66"/>
      <c r="AWL5" s="66"/>
      <c r="AWM5" s="66"/>
      <c r="AWN5" s="66"/>
      <c r="AWO5" s="66"/>
      <c r="AWP5" s="66"/>
      <c r="AWQ5" s="66"/>
      <c r="AWR5" s="66"/>
      <c r="AWS5" s="66"/>
      <c r="AWT5" s="66"/>
      <c r="AWU5" s="66"/>
      <c r="AWV5" s="66"/>
      <c r="AWW5" s="66"/>
      <c r="AWX5" s="66"/>
      <c r="AWY5" s="66"/>
      <c r="AWZ5" s="66"/>
      <c r="AXA5" s="66"/>
      <c r="AXB5" s="66"/>
      <c r="AXC5" s="66"/>
      <c r="AXD5" s="66"/>
      <c r="AXE5" s="66"/>
      <c r="AXF5" s="66"/>
      <c r="AXG5" s="66"/>
      <c r="AXH5" s="66"/>
      <c r="AXI5" s="66"/>
      <c r="AXJ5" s="66"/>
      <c r="AXK5" s="66"/>
      <c r="AXL5" s="66"/>
      <c r="AXM5" s="66"/>
      <c r="AXN5" s="66"/>
      <c r="AXO5" s="66"/>
      <c r="AXP5" s="66"/>
      <c r="AXQ5" s="66"/>
      <c r="AXR5" s="66"/>
      <c r="AXS5" s="66"/>
      <c r="AXT5" s="66"/>
      <c r="AXU5" s="66"/>
      <c r="AXV5" s="66"/>
      <c r="AXW5" s="66"/>
      <c r="AXX5" s="66"/>
      <c r="AXY5" s="66"/>
      <c r="AXZ5" s="66"/>
      <c r="AYA5" s="66"/>
      <c r="AYB5" s="66"/>
      <c r="AYC5" s="66"/>
      <c r="AYD5" s="66"/>
      <c r="AYE5" s="66"/>
      <c r="AYF5" s="66"/>
      <c r="AYG5" s="66"/>
      <c r="AYH5" s="66"/>
      <c r="AYI5" s="66"/>
      <c r="AYJ5" s="66"/>
      <c r="AYK5" s="66"/>
      <c r="AYL5" s="66"/>
      <c r="AYM5" s="66"/>
      <c r="AYN5" s="66"/>
      <c r="AYO5" s="66"/>
      <c r="AYP5" s="66"/>
      <c r="AYQ5" s="66"/>
      <c r="AYR5" s="66"/>
      <c r="AYS5" s="66"/>
      <c r="AYT5" s="66"/>
      <c r="AYU5" s="66"/>
      <c r="AYV5" s="66"/>
      <c r="AYW5" s="66"/>
      <c r="AYX5" s="66"/>
      <c r="AYY5" s="66"/>
      <c r="AYZ5" s="66"/>
      <c r="AZA5" s="66"/>
      <c r="AZB5" s="66"/>
      <c r="AZC5" s="66"/>
      <c r="AZD5" s="66"/>
      <c r="AZE5" s="66"/>
      <c r="AZF5" s="66"/>
      <c r="AZG5" s="66"/>
      <c r="AZH5" s="66"/>
      <c r="AZI5" s="66"/>
      <c r="AZJ5" s="66"/>
      <c r="AZK5" s="66"/>
      <c r="AZL5" s="66"/>
      <c r="AZM5" s="66"/>
      <c r="AZN5" s="66"/>
      <c r="AZO5" s="66"/>
      <c r="AZP5" s="66"/>
      <c r="AZQ5" s="66"/>
      <c r="AZR5" s="66"/>
      <c r="AZS5" s="66"/>
      <c r="AZT5" s="66"/>
      <c r="AZU5" s="66"/>
      <c r="AZV5" s="66"/>
      <c r="AZW5" s="66"/>
      <c r="AZX5" s="66"/>
      <c r="AZY5" s="66"/>
      <c r="AZZ5" s="66"/>
      <c r="BAA5" s="66"/>
      <c r="BAB5" s="66"/>
      <c r="BAC5" s="66"/>
      <c r="BAD5" s="66"/>
      <c r="BAE5" s="66"/>
      <c r="BAF5" s="66"/>
      <c r="BAG5" s="66"/>
      <c r="BAH5" s="66"/>
      <c r="BAI5" s="66"/>
      <c r="BAJ5" s="66"/>
      <c r="BAK5" s="66"/>
      <c r="BAL5" s="66"/>
      <c r="BAM5" s="66"/>
      <c r="BAN5" s="66"/>
      <c r="BAO5" s="66"/>
      <c r="BAP5" s="66"/>
      <c r="BAQ5" s="66"/>
      <c r="BAR5" s="66"/>
      <c r="BAS5" s="66"/>
      <c r="BAT5" s="66"/>
      <c r="BAU5" s="66"/>
      <c r="BAV5" s="66"/>
      <c r="BAW5" s="66"/>
      <c r="BAX5" s="66"/>
      <c r="BAY5" s="66"/>
      <c r="BAZ5" s="66"/>
      <c r="BBA5" s="66"/>
      <c r="BBB5" s="66"/>
      <c r="BBC5" s="66"/>
      <c r="BBD5" s="66"/>
      <c r="BBE5" s="66"/>
      <c r="BBF5" s="66"/>
      <c r="BBG5" s="66"/>
      <c r="BBH5" s="66"/>
      <c r="BBI5" s="66"/>
      <c r="BBJ5" s="66"/>
      <c r="BBK5" s="66"/>
      <c r="BBL5" s="66"/>
      <c r="BBM5" s="66"/>
      <c r="BBN5" s="66"/>
      <c r="BBO5" s="66"/>
      <c r="BBP5" s="66"/>
      <c r="BBQ5" s="66"/>
      <c r="BBR5" s="66"/>
      <c r="BBS5" s="66"/>
      <c r="BBT5" s="66"/>
      <c r="BBU5" s="66"/>
      <c r="BBV5" s="66"/>
      <c r="BBW5" s="66"/>
      <c r="BBX5" s="66"/>
      <c r="BBY5" s="66"/>
      <c r="BBZ5" s="66"/>
      <c r="BCA5" s="66"/>
      <c r="BCB5" s="66"/>
      <c r="BCC5" s="66"/>
      <c r="BCD5" s="66"/>
      <c r="BCE5" s="66"/>
      <c r="BCF5" s="66"/>
      <c r="BCG5" s="66"/>
      <c r="BCH5" s="66"/>
      <c r="BCI5" s="66"/>
      <c r="BCJ5" s="66"/>
      <c r="BCK5" s="66"/>
      <c r="BCL5" s="66"/>
      <c r="BCM5" s="66"/>
      <c r="BCN5" s="66"/>
      <c r="BCO5" s="66"/>
      <c r="BCP5" s="66"/>
      <c r="BCQ5" s="66"/>
      <c r="BCR5" s="66"/>
      <c r="BCS5" s="66"/>
      <c r="BCT5" s="66"/>
      <c r="BCU5" s="66"/>
      <c r="BCV5" s="66"/>
      <c r="BCW5" s="66"/>
      <c r="BCX5" s="66"/>
      <c r="BCY5" s="66"/>
      <c r="BCZ5" s="66"/>
      <c r="BDA5" s="66"/>
      <c r="BDB5" s="66"/>
      <c r="BDC5" s="66"/>
      <c r="BDD5" s="66"/>
      <c r="BDE5" s="66"/>
      <c r="BDF5" s="66"/>
      <c r="BDG5" s="66"/>
      <c r="BDH5" s="66"/>
      <c r="BDI5" s="66"/>
      <c r="BDJ5" s="66"/>
      <c r="BDK5" s="66"/>
      <c r="BDL5" s="66"/>
      <c r="BDM5" s="66"/>
      <c r="BDN5" s="66"/>
      <c r="BDO5" s="66"/>
      <c r="BDP5" s="66"/>
      <c r="BDQ5" s="66"/>
      <c r="BDR5" s="66"/>
      <c r="BDS5" s="66"/>
      <c r="BDT5" s="66"/>
      <c r="BDU5" s="66"/>
      <c r="BDV5" s="66"/>
      <c r="BDW5" s="66"/>
      <c r="BDX5" s="66"/>
      <c r="BDY5" s="66"/>
      <c r="BDZ5" s="66"/>
      <c r="BEA5" s="66"/>
      <c r="BEB5" s="66"/>
      <c r="BEC5" s="66"/>
      <c r="BED5" s="66"/>
      <c r="BEE5" s="66"/>
      <c r="BEF5" s="66"/>
      <c r="BEG5" s="66"/>
      <c r="BEH5" s="66"/>
      <c r="BEI5" s="66"/>
      <c r="BEJ5" s="66"/>
      <c r="BEK5" s="66"/>
      <c r="BEL5" s="66"/>
      <c r="BEM5" s="66"/>
      <c r="BEN5" s="66"/>
      <c r="BEO5" s="66"/>
      <c r="BEP5" s="66"/>
      <c r="BEQ5" s="66"/>
      <c r="BER5" s="66"/>
      <c r="BES5" s="66"/>
      <c r="BET5" s="66"/>
      <c r="BEU5" s="66"/>
      <c r="BEV5" s="66"/>
      <c r="BEW5" s="66"/>
      <c r="BEX5" s="66"/>
      <c r="BEY5" s="66"/>
      <c r="BEZ5" s="66"/>
      <c r="BFA5" s="66"/>
      <c r="BFB5" s="66"/>
      <c r="BFC5" s="66"/>
      <c r="BFD5" s="66"/>
      <c r="BFE5" s="66"/>
      <c r="BFF5" s="66"/>
      <c r="BFG5" s="66"/>
      <c r="BFH5" s="66"/>
      <c r="BFI5" s="66"/>
      <c r="BFJ5" s="66"/>
      <c r="BFK5" s="66"/>
      <c r="BFL5" s="66"/>
      <c r="BFM5" s="66"/>
      <c r="BFN5" s="66"/>
      <c r="BFO5" s="66"/>
      <c r="BFP5" s="66"/>
      <c r="BFQ5" s="66"/>
      <c r="BFR5" s="66"/>
      <c r="BFS5" s="66"/>
      <c r="BFT5" s="66"/>
      <c r="BFU5" s="66"/>
      <c r="BFV5" s="66"/>
      <c r="BFW5" s="66"/>
      <c r="BFX5" s="66"/>
      <c r="BFY5" s="66"/>
      <c r="BFZ5" s="66"/>
      <c r="BGA5" s="66"/>
      <c r="BGB5" s="66"/>
      <c r="BGC5" s="66"/>
      <c r="BGD5" s="66"/>
      <c r="BGE5" s="66"/>
      <c r="BGF5" s="66"/>
      <c r="BGG5" s="66"/>
      <c r="BGH5" s="66"/>
      <c r="BGI5" s="66"/>
      <c r="BGJ5" s="66"/>
      <c r="BGK5" s="66"/>
      <c r="BGL5" s="66"/>
      <c r="BGM5" s="66"/>
      <c r="BGN5" s="66"/>
      <c r="BGO5" s="66"/>
      <c r="BGP5" s="66"/>
      <c r="BGQ5" s="66"/>
      <c r="BGR5" s="66"/>
      <c r="BGS5" s="66"/>
      <c r="BGT5" s="66"/>
      <c r="BGU5" s="66"/>
      <c r="BGV5" s="66"/>
      <c r="BGW5" s="66"/>
      <c r="BGX5" s="66"/>
      <c r="BGY5" s="66"/>
      <c r="BGZ5" s="66"/>
      <c r="BHA5" s="66"/>
      <c r="BHB5" s="66"/>
      <c r="BHC5" s="66"/>
      <c r="BHD5" s="66"/>
      <c r="BHE5" s="66"/>
      <c r="BHF5" s="66"/>
      <c r="BHG5" s="66"/>
      <c r="BHH5" s="66"/>
      <c r="BHI5" s="66"/>
      <c r="BHJ5" s="66"/>
      <c r="BHK5" s="66"/>
      <c r="BHL5" s="66"/>
      <c r="BHM5" s="66"/>
      <c r="BHN5" s="66"/>
      <c r="BHO5" s="66"/>
      <c r="BHP5" s="66"/>
      <c r="BHQ5" s="66"/>
      <c r="BHR5" s="66"/>
      <c r="BHS5" s="66"/>
      <c r="BHT5" s="66"/>
      <c r="BHU5" s="66"/>
      <c r="BHV5" s="66"/>
      <c r="BHW5" s="66"/>
      <c r="BHX5" s="66"/>
      <c r="BHY5" s="66"/>
      <c r="BHZ5" s="66"/>
      <c r="BIA5" s="66"/>
      <c r="BIB5" s="66"/>
      <c r="BIC5" s="66"/>
      <c r="BID5" s="66"/>
      <c r="BIE5" s="66"/>
      <c r="BIF5" s="66"/>
      <c r="BIG5" s="66"/>
      <c r="BIH5" s="66"/>
      <c r="BII5" s="66"/>
      <c r="BIJ5" s="66"/>
      <c r="BIK5" s="66"/>
      <c r="BIL5" s="66"/>
      <c r="BIM5" s="66"/>
      <c r="BIN5" s="66"/>
      <c r="BIO5" s="66"/>
      <c r="BIP5" s="66"/>
      <c r="BIQ5" s="66"/>
      <c r="BIR5" s="66"/>
      <c r="BIS5" s="66"/>
      <c r="BIT5" s="66"/>
      <c r="BIU5" s="66"/>
      <c r="BIV5" s="66"/>
      <c r="BIW5" s="66"/>
      <c r="BIX5" s="66"/>
      <c r="BIY5" s="66"/>
      <c r="BIZ5" s="66"/>
      <c r="BJA5" s="66"/>
      <c r="BJB5" s="66"/>
      <c r="BJC5" s="66"/>
      <c r="BJD5" s="66"/>
      <c r="BJE5" s="66"/>
      <c r="BJF5" s="66"/>
      <c r="BJG5" s="66"/>
      <c r="BJH5" s="66"/>
      <c r="BJI5" s="66"/>
      <c r="BJJ5" s="66"/>
      <c r="BJK5" s="66"/>
      <c r="BJL5" s="66"/>
      <c r="BJM5" s="66"/>
      <c r="BJN5" s="66"/>
      <c r="BJO5" s="66"/>
      <c r="BJP5" s="66"/>
      <c r="BJQ5" s="66"/>
      <c r="BJR5" s="66"/>
      <c r="BJS5" s="66"/>
      <c r="BJT5" s="66"/>
      <c r="BJU5" s="66"/>
      <c r="BJV5" s="66"/>
      <c r="BJW5" s="66"/>
      <c r="BJX5" s="66"/>
      <c r="BJY5" s="66"/>
      <c r="BJZ5" s="66"/>
      <c r="BKA5" s="66"/>
      <c r="BKB5" s="66"/>
      <c r="BKC5" s="66"/>
      <c r="BKD5" s="66"/>
      <c r="BKE5" s="66"/>
      <c r="BKF5" s="66"/>
      <c r="BKG5" s="66"/>
      <c r="BKH5" s="66"/>
      <c r="BKI5" s="66"/>
      <c r="BKJ5" s="66"/>
      <c r="BKK5" s="66"/>
      <c r="BKL5" s="66"/>
      <c r="BKM5" s="66"/>
      <c r="BKN5" s="66"/>
      <c r="BKO5" s="66"/>
      <c r="BKP5" s="66"/>
      <c r="BKQ5" s="66"/>
      <c r="BKR5" s="66"/>
      <c r="BKS5" s="66"/>
      <c r="BKT5" s="66"/>
      <c r="BKU5" s="66"/>
      <c r="BKV5" s="66"/>
      <c r="BKW5" s="66"/>
      <c r="BKX5" s="66"/>
      <c r="BKY5" s="66"/>
      <c r="BKZ5" s="66"/>
      <c r="BLA5" s="66"/>
      <c r="BLB5" s="66"/>
      <c r="BLC5" s="66"/>
      <c r="BLD5" s="66"/>
      <c r="BLE5" s="66"/>
      <c r="BLF5" s="66"/>
      <c r="BLG5" s="66"/>
      <c r="BLH5" s="66"/>
      <c r="BLI5" s="66"/>
      <c r="BLJ5" s="66"/>
      <c r="BLK5" s="66"/>
      <c r="BLL5" s="66"/>
      <c r="BLM5" s="66"/>
      <c r="BLN5" s="66"/>
      <c r="BLO5" s="66"/>
      <c r="BLP5" s="66"/>
      <c r="BLQ5" s="66"/>
      <c r="BLR5" s="66"/>
      <c r="BLS5" s="66"/>
      <c r="BLT5" s="66"/>
      <c r="BLU5" s="66"/>
      <c r="BLV5" s="66"/>
      <c r="BLW5" s="66"/>
      <c r="BLX5" s="66"/>
      <c r="BLY5" s="66"/>
      <c r="BLZ5" s="66"/>
      <c r="BMA5" s="66"/>
      <c r="BMB5" s="66"/>
      <c r="BMC5" s="66"/>
      <c r="BMD5" s="66"/>
      <c r="BME5" s="66"/>
      <c r="BMF5" s="66"/>
      <c r="BMG5" s="66"/>
      <c r="BMH5" s="66"/>
      <c r="BMI5" s="66"/>
      <c r="BMJ5" s="66"/>
      <c r="BMK5" s="66"/>
      <c r="BML5" s="66"/>
      <c r="BMM5" s="66"/>
      <c r="BMN5" s="66"/>
      <c r="BMO5" s="66"/>
      <c r="BMP5" s="66"/>
      <c r="BMQ5" s="66"/>
      <c r="BMR5" s="66"/>
      <c r="BMS5" s="66"/>
      <c r="BMT5" s="66"/>
      <c r="BMU5" s="66"/>
      <c r="BMV5" s="66"/>
      <c r="BMW5" s="66"/>
      <c r="BMX5" s="66"/>
      <c r="BMY5" s="66"/>
      <c r="BMZ5" s="66"/>
      <c r="BNA5" s="66"/>
      <c r="BNB5" s="66"/>
      <c r="BNC5" s="66"/>
      <c r="BND5" s="66"/>
      <c r="BNE5" s="66"/>
      <c r="BNF5" s="66"/>
      <c r="BNG5" s="66"/>
      <c r="BNH5" s="66"/>
      <c r="BNI5" s="66"/>
      <c r="BNJ5" s="66"/>
      <c r="BNK5" s="66"/>
      <c r="BNL5" s="66"/>
      <c r="BNM5" s="66"/>
      <c r="BNN5" s="66"/>
      <c r="BNO5" s="66"/>
      <c r="BNP5" s="66"/>
      <c r="BNQ5" s="66"/>
      <c r="BNR5" s="66"/>
      <c r="BNS5" s="66"/>
      <c r="BNT5" s="66"/>
      <c r="BNU5" s="66"/>
      <c r="BNV5" s="66"/>
      <c r="BNW5" s="66"/>
      <c r="BNX5" s="66"/>
      <c r="BNY5" s="66"/>
      <c r="BNZ5" s="66"/>
      <c r="BOA5" s="66"/>
      <c r="BOB5" s="66"/>
      <c r="BOC5" s="66"/>
      <c r="BOD5" s="66"/>
      <c r="BOE5" s="66"/>
      <c r="BOF5" s="66"/>
      <c r="BOG5" s="66"/>
      <c r="BOH5" s="66"/>
      <c r="BOI5" s="66"/>
      <c r="BOJ5" s="66"/>
      <c r="BOK5" s="66"/>
      <c r="BOL5" s="66"/>
      <c r="BOM5" s="66"/>
      <c r="BON5" s="66"/>
      <c r="BOO5" s="66"/>
      <c r="BOP5" s="66"/>
      <c r="BOQ5" s="66"/>
      <c r="BOR5" s="66"/>
      <c r="BOS5" s="66"/>
      <c r="BOT5" s="66"/>
      <c r="BOU5" s="66"/>
      <c r="BOV5" s="66"/>
      <c r="BOW5" s="66"/>
      <c r="BOX5" s="66"/>
      <c r="BOY5" s="66"/>
      <c r="BOZ5" s="66"/>
      <c r="BPA5" s="66"/>
      <c r="BPB5" s="66"/>
      <c r="BPC5" s="66"/>
      <c r="BPD5" s="66"/>
      <c r="BPE5" s="66"/>
      <c r="BPF5" s="66"/>
      <c r="BPG5" s="66"/>
      <c r="BPH5" s="66"/>
      <c r="BPI5" s="66"/>
      <c r="BPJ5" s="66"/>
      <c r="BPK5" s="66"/>
      <c r="BPL5" s="66"/>
      <c r="BPM5" s="66"/>
      <c r="BPN5" s="66"/>
      <c r="BPO5" s="66"/>
      <c r="BPP5" s="66"/>
      <c r="BPQ5" s="66"/>
      <c r="BPR5" s="66"/>
      <c r="BPS5" s="66"/>
      <c r="BPT5" s="66"/>
      <c r="BPU5" s="66"/>
      <c r="BPV5" s="66"/>
      <c r="BPW5" s="66"/>
      <c r="BPX5" s="66"/>
      <c r="BPY5" s="66"/>
      <c r="BPZ5" s="66"/>
      <c r="BQA5" s="66"/>
      <c r="BQB5" s="66"/>
      <c r="BQC5" s="66"/>
      <c r="BQD5" s="66"/>
      <c r="BQE5" s="66"/>
      <c r="BQF5" s="66"/>
      <c r="BQG5" s="66"/>
      <c r="BQH5" s="66"/>
      <c r="BQI5" s="66"/>
      <c r="BQJ5" s="66"/>
      <c r="BQK5" s="66"/>
      <c r="BQL5" s="66"/>
      <c r="BQM5" s="66"/>
      <c r="BQN5" s="66"/>
      <c r="BQO5" s="66"/>
      <c r="BQP5" s="66"/>
      <c r="BQQ5" s="66"/>
      <c r="BQR5" s="66"/>
      <c r="BQS5" s="66"/>
      <c r="BQT5" s="66"/>
      <c r="BQU5" s="66"/>
      <c r="BQV5" s="66"/>
      <c r="BQW5" s="66"/>
      <c r="BQX5" s="66"/>
      <c r="BQY5" s="66"/>
      <c r="BQZ5" s="66"/>
      <c r="BRA5" s="66"/>
      <c r="BRB5" s="66"/>
      <c r="BRC5" s="66"/>
      <c r="BRD5" s="66"/>
      <c r="BRE5" s="66"/>
      <c r="BRF5" s="66"/>
      <c r="BRG5" s="66"/>
      <c r="BRH5" s="66"/>
      <c r="BRI5" s="66"/>
      <c r="BRJ5" s="66"/>
      <c r="BRK5" s="66"/>
      <c r="BRL5" s="66"/>
      <c r="BRM5" s="66"/>
      <c r="BRN5" s="66"/>
      <c r="BRO5" s="66"/>
      <c r="BRP5" s="66"/>
      <c r="BRQ5" s="66"/>
      <c r="BRR5" s="66"/>
      <c r="BRS5" s="66"/>
      <c r="BRT5" s="66"/>
      <c r="BRU5" s="66"/>
      <c r="BRV5" s="66"/>
      <c r="BRW5" s="66"/>
      <c r="BRX5" s="66"/>
      <c r="BRY5" s="66"/>
      <c r="BRZ5" s="66"/>
      <c r="BSA5" s="66"/>
      <c r="BSB5" s="66"/>
      <c r="BSC5" s="66"/>
      <c r="BSD5" s="66"/>
      <c r="BSE5" s="66"/>
      <c r="BSF5" s="66"/>
      <c r="BSG5" s="66"/>
      <c r="BSH5" s="66"/>
      <c r="BSI5" s="66"/>
      <c r="BSJ5" s="66"/>
      <c r="BSK5" s="66"/>
      <c r="BSL5" s="66"/>
      <c r="BSM5" s="66"/>
      <c r="BSN5" s="66"/>
      <c r="BSO5" s="66"/>
      <c r="BSP5" s="66"/>
      <c r="BSQ5" s="66"/>
      <c r="BSR5" s="66"/>
      <c r="BSS5" s="66"/>
      <c r="BST5" s="66"/>
      <c r="BSU5" s="66"/>
      <c r="BSV5" s="66"/>
      <c r="BSW5" s="66"/>
      <c r="BSX5" s="66"/>
      <c r="BSY5" s="66"/>
      <c r="BSZ5" s="66"/>
      <c r="BTA5" s="66"/>
      <c r="BTB5" s="66"/>
      <c r="BTC5" s="66"/>
      <c r="BTD5" s="66"/>
      <c r="BTE5" s="66"/>
      <c r="BTF5" s="66"/>
      <c r="BTG5" s="66"/>
      <c r="BTH5" s="66"/>
      <c r="BTI5" s="66"/>
      <c r="BTJ5" s="66"/>
      <c r="BTK5" s="66"/>
      <c r="BTL5" s="66"/>
      <c r="BTM5" s="66"/>
      <c r="BTN5" s="66"/>
      <c r="BTO5" s="66"/>
      <c r="BTP5" s="66"/>
      <c r="BTQ5" s="66"/>
      <c r="BTR5" s="66"/>
      <c r="BTS5" s="66"/>
      <c r="BTT5" s="66"/>
      <c r="BTU5" s="66"/>
      <c r="BTV5" s="66"/>
      <c r="BTW5" s="66"/>
      <c r="BTX5" s="66"/>
      <c r="BTY5" s="66"/>
      <c r="BTZ5" s="66"/>
      <c r="BUA5" s="66"/>
      <c r="BUB5" s="66"/>
      <c r="BUC5" s="66"/>
      <c r="BUD5" s="66"/>
      <c r="BUE5" s="66"/>
      <c r="BUF5" s="66"/>
      <c r="BUG5" s="66"/>
      <c r="BUH5" s="66"/>
      <c r="BUI5" s="66"/>
      <c r="BUJ5" s="66"/>
      <c r="BUK5" s="66"/>
      <c r="BUL5" s="66"/>
      <c r="BUM5" s="66"/>
      <c r="BUN5" s="66"/>
      <c r="BUO5" s="66"/>
      <c r="BUP5" s="66"/>
      <c r="BUQ5" s="66"/>
      <c r="BUR5" s="66"/>
      <c r="BUS5" s="66"/>
      <c r="BUT5" s="66"/>
      <c r="BUU5" s="66"/>
      <c r="BUV5" s="66"/>
      <c r="BUW5" s="66"/>
      <c r="BUX5" s="66"/>
      <c r="BUY5" s="66"/>
      <c r="BUZ5" s="66"/>
      <c r="BVA5" s="66"/>
      <c r="BVB5" s="66"/>
      <c r="BVC5" s="66"/>
      <c r="BVD5" s="66"/>
      <c r="BVE5" s="66"/>
      <c r="BVF5" s="66"/>
      <c r="BVG5" s="66"/>
      <c r="BVH5" s="66"/>
      <c r="BVI5" s="66"/>
      <c r="BVJ5" s="66"/>
      <c r="BVK5" s="66"/>
      <c r="BVL5" s="66"/>
      <c r="BVM5" s="66"/>
      <c r="BVN5" s="66"/>
      <c r="BVO5" s="66"/>
      <c r="BVP5" s="66"/>
      <c r="BVQ5" s="66"/>
      <c r="BVR5" s="66"/>
      <c r="BVS5" s="66"/>
      <c r="BVT5" s="66"/>
      <c r="BVU5" s="66"/>
      <c r="BVV5" s="66"/>
      <c r="BVW5" s="66"/>
      <c r="BVX5" s="66"/>
      <c r="BVY5" s="66"/>
      <c r="BVZ5" s="66"/>
      <c r="BWA5" s="66"/>
      <c r="BWB5" s="66"/>
      <c r="BWC5" s="66"/>
      <c r="BWD5" s="66"/>
      <c r="BWE5" s="66"/>
      <c r="BWF5" s="66"/>
      <c r="BWG5" s="66"/>
      <c r="BWH5" s="66"/>
      <c r="BWI5" s="66"/>
      <c r="BWJ5" s="66"/>
      <c r="BWK5" s="66"/>
      <c r="BWL5" s="66"/>
      <c r="BWM5" s="66"/>
      <c r="BWN5" s="66"/>
      <c r="BWO5" s="66"/>
      <c r="BWP5" s="66"/>
      <c r="BWQ5" s="66"/>
      <c r="BWR5" s="66"/>
      <c r="BWS5" s="66"/>
      <c r="BWT5" s="66"/>
      <c r="BWU5" s="66"/>
      <c r="BWV5" s="66"/>
      <c r="BWW5" s="66"/>
      <c r="BWX5" s="66"/>
      <c r="BWY5" s="66"/>
      <c r="BWZ5" s="66"/>
      <c r="BXA5" s="66"/>
      <c r="BXB5" s="66"/>
      <c r="BXC5" s="66"/>
      <c r="BXD5" s="66"/>
      <c r="BXE5" s="66"/>
      <c r="BXF5" s="66"/>
      <c r="BXG5" s="66"/>
      <c r="BXH5" s="66"/>
      <c r="BXI5" s="66"/>
      <c r="BXJ5" s="66"/>
      <c r="BXK5" s="66"/>
      <c r="BXL5" s="66"/>
      <c r="BXM5" s="66"/>
      <c r="BXN5" s="66"/>
      <c r="BXO5" s="66"/>
      <c r="BXP5" s="66"/>
      <c r="BXQ5" s="66"/>
      <c r="BXR5" s="66"/>
      <c r="BXS5" s="66"/>
      <c r="BXT5" s="66"/>
      <c r="BXU5" s="66"/>
      <c r="BXV5" s="66"/>
      <c r="BXW5" s="66"/>
      <c r="BXX5" s="66"/>
      <c r="BXY5" s="66"/>
      <c r="BXZ5" s="66"/>
      <c r="BYA5" s="66"/>
      <c r="BYB5" s="66"/>
      <c r="BYC5" s="66"/>
      <c r="BYD5" s="66"/>
      <c r="BYE5" s="66"/>
      <c r="BYF5" s="66"/>
      <c r="BYG5" s="66"/>
      <c r="BYH5" s="66"/>
      <c r="BYI5" s="66"/>
      <c r="BYJ5" s="66"/>
      <c r="BYK5" s="66"/>
      <c r="BYL5" s="66"/>
      <c r="BYM5" s="66"/>
      <c r="BYN5" s="66"/>
      <c r="BYO5" s="66"/>
      <c r="BYP5" s="66"/>
      <c r="BYQ5" s="66"/>
      <c r="BYR5" s="66"/>
      <c r="BYS5" s="66"/>
      <c r="BYT5" s="66"/>
      <c r="BYU5" s="66"/>
      <c r="BYV5" s="66"/>
      <c r="BYW5" s="66"/>
      <c r="BYX5" s="66"/>
      <c r="BYY5" s="66"/>
      <c r="BYZ5" s="66"/>
      <c r="BZA5" s="66"/>
      <c r="BZB5" s="66"/>
      <c r="BZC5" s="66"/>
      <c r="BZD5" s="66"/>
      <c r="BZE5" s="66"/>
      <c r="BZF5" s="66"/>
      <c r="BZG5" s="66"/>
      <c r="BZH5" s="66"/>
      <c r="BZI5" s="66"/>
      <c r="BZJ5" s="66"/>
      <c r="BZK5" s="66"/>
      <c r="BZL5" s="66"/>
      <c r="BZM5" s="66"/>
      <c r="BZN5" s="66"/>
      <c r="BZO5" s="66"/>
      <c r="BZP5" s="66"/>
      <c r="BZQ5" s="66"/>
      <c r="BZR5" s="66"/>
      <c r="BZS5" s="66"/>
      <c r="BZT5" s="66"/>
      <c r="BZU5" s="66"/>
      <c r="BZV5" s="66"/>
      <c r="BZW5" s="66"/>
      <c r="BZX5" s="66"/>
      <c r="BZY5" s="66"/>
      <c r="BZZ5" s="66"/>
      <c r="CAA5" s="66"/>
      <c r="CAB5" s="66"/>
      <c r="CAC5" s="66"/>
      <c r="CAD5" s="66"/>
      <c r="CAE5" s="66"/>
      <c r="CAF5" s="66"/>
      <c r="CAG5" s="66"/>
      <c r="CAH5" s="66"/>
      <c r="CAI5" s="66"/>
      <c r="CAJ5" s="66"/>
      <c r="CAK5" s="66"/>
      <c r="CAL5" s="66"/>
      <c r="CAM5" s="66"/>
      <c r="CAN5" s="66"/>
      <c r="CAO5" s="66"/>
      <c r="CAP5" s="66"/>
      <c r="CAQ5" s="66"/>
      <c r="CAR5" s="66"/>
      <c r="CAS5" s="66"/>
      <c r="CAT5" s="66"/>
      <c r="CAU5" s="66"/>
      <c r="CAV5" s="66"/>
      <c r="CAW5" s="66"/>
      <c r="CAX5" s="66"/>
      <c r="CAY5" s="66"/>
      <c r="CAZ5" s="66"/>
      <c r="CBA5" s="66"/>
      <c r="CBB5" s="66"/>
      <c r="CBC5" s="66"/>
      <c r="CBD5" s="66"/>
      <c r="CBE5" s="66"/>
      <c r="CBF5" s="66"/>
      <c r="CBG5" s="66"/>
      <c r="CBH5" s="66"/>
      <c r="CBI5" s="66"/>
      <c r="CBJ5" s="66"/>
      <c r="CBK5" s="66"/>
      <c r="CBL5" s="66"/>
      <c r="CBM5" s="66"/>
      <c r="CBN5" s="66"/>
      <c r="CBO5" s="66"/>
      <c r="CBP5" s="66"/>
      <c r="CBQ5" s="66"/>
      <c r="CBR5" s="66"/>
      <c r="CBS5" s="66"/>
      <c r="CBT5" s="66"/>
      <c r="CBU5" s="66"/>
      <c r="CBV5" s="66"/>
      <c r="CBW5" s="66"/>
      <c r="CBX5" s="66"/>
      <c r="CBY5" s="66"/>
      <c r="CBZ5" s="66"/>
      <c r="CCA5" s="66"/>
      <c r="CCB5" s="66"/>
      <c r="CCC5" s="66"/>
      <c r="CCD5" s="66"/>
      <c r="CCE5" s="66"/>
      <c r="CCF5" s="66"/>
      <c r="CCG5" s="66"/>
      <c r="CCH5" s="66"/>
      <c r="CCI5" s="66"/>
      <c r="CCJ5" s="66"/>
      <c r="CCK5" s="66"/>
      <c r="CCL5" s="66"/>
      <c r="CCM5" s="66"/>
      <c r="CCN5" s="66"/>
      <c r="CCO5" s="66"/>
      <c r="CCP5" s="66"/>
      <c r="CCQ5" s="66"/>
      <c r="CCR5" s="66"/>
      <c r="CCS5" s="66"/>
      <c r="CCT5" s="66"/>
      <c r="CCU5" s="66"/>
      <c r="CCV5" s="66"/>
      <c r="CCW5" s="66"/>
      <c r="CCX5" s="66"/>
      <c r="CCY5" s="66"/>
      <c r="CCZ5" s="66"/>
      <c r="CDA5" s="66"/>
      <c r="CDB5" s="66"/>
      <c r="CDC5" s="66"/>
      <c r="CDD5" s="66"/>
      <c r="CDE5" s="66"/>
      <c r="CDF5" s="66"/>
      <c r="CDG5" s="66"/>
      <c r="CDH5" s="66"/>
      <c r="CDI5" s="66"/>
      <c r="CDJ5" s="66"/>
      <c r="CDK5" s="66"/>
      <c r="CDL5" s="66"/>
      <c r="CDM5" s="66"/>
      <c r="CDN5" s="66"/>
      <c r="CDO5" s="66"/>
      <c r="CDP5" s="66"/>
      <c r="CDQ5" s="66"/>
      <c r="CDR5" s="66"/>
      <c r="CDS5" s="66"/>
      <c r="CDT5" s="66"/>
      <c r="CDU5" s="66"/>
      <c r="CDV5" s="66"/>
      <c r="CDW5" s="66"/>
      <c r="CDX5" s="66"/>
      <c r="CDY5" s="66"/>
      <c r="CDZ5" s="66"/>
      <c r="CEA5" s="66"/>
      <c r="CEB5" s="66"/>
      <c r="CEC5" s="66"/>
      <c r="CED5" s="66"/>
      <c r="CEE5" s="66"/>
      <c r="CEF5" s="66"/>
      <c r="CEG5" s="66"/>
      <c r="CEH5" s="66"/>
      <c r="CEI5" s="66"/>
      <c r="CEJ5" s="66"/>
      <c r="CEK5" s="66"/>
      <c r="CEL5" s="66"/>
      <c r="CEM5" s="66"/>
      <c r="CEN5" s="66"/>
      <c r="CEO5" s="66"/>
      <c r="CEP5" s="66"/>
      <c r="CEQ5" s="66"/>
      <c r="CER5" s="66"/>
      <c r="CES5" s="66"/>
      <c r="CET5" s="66"/>
      <c r="CEU5" s="66"/>
      <c r="CEV5" s="66"/>
      <c r="CEW5" s="66"/>
      <c r="CEX5" s="66"/>
      <c r="CEY5" s="66"/>
      <c r="CEZ5" s="66"/>
      <c r="CFA5" s="66"/>
      <c r="CFB5" s="66"/>
      <c r="CFC5" s="66"/>
      <c r="CFD5" s="66"/>
      <c r="CFE5" s="66"/>
      <c r="CFF5" s="66"/>
      <c r="CFG5" s="66"/>
      <c r="CFH5" s="66"/>
      <c r="CFI5" s="66"/>
      <c r="CFJ5" s="66"/>
      <c r="CFK5" s="66"/>
      <c r="CFL5" s="66"/>
      <c r="CFM5" s="66"/>
      <c r="CFN5" s="66"/>
      <c r="CFO5" s="66"/>
      <c r="CFP5" s="66"/>
      <c r="CFQ5" s="66"/>
      <c r="CFR5" s="66"/>
      <c r="CFS5" s="66"/>
      <c r="CFT5" s="66"/>
      <c r="CFU5" s="66"/>
      <c r="CFV5" s="66"/>
      <c r="CFW5" s="66"/>
      <c r="CFX5" s="66"/>
      <c r="CFY5" s="66"/>
      <c r="CFZ5" s="66"/>
      <c r="CGA5" s="66"/>
      <c r="CGB5" s="66"/>
      <c r="CGC5" s="66"/>
      <c r="CGD5" s="66"/>
      <c r="CGE5" s="66"/>
      <c r="CGF5" s="66"/>
      <c r="CGG5" s="66"/>
      <c r="CGH5" s="66"/>
      <c r="CGI5" s="66"/>
      <c r="CGJ5" s="66"/>
      <c r="CGK5" s="66"/>
      <c r="CGL5" s="66"/>
      <c r="CGM5" s="66"/>
      <c r="CGN5" s="66"/>
      <c r="CGO5" s="66"/>
      <c r="CGP5" s="66"/>
      <c r="CGQ5" s="66"/>
      <c r="CGR5" s="66"/>
      <c r="CGS5" s="66"/>
      <c r="CGT5" s="66"/>
      <c r="CGU5" s="66"/>
      <c r="CGV5" s="66"/>
      <c r="CGW5" s="66"/>
      <c r="CGX5" s="66"/>
      <c r="CGY5" s="66"/>
      <c r="CGZ5" s="66"/>
      <c r="CHA5" s="66"/>
      <c r="CHB5" s="66"/>
      <c r="CHC5" s="66"/>
      <c r="CHD5" s="66"/>
      <c r="CHE5" s="66"/>
      <c r="CHF5" s="66"/>
      <c r="CHG5" s="66"/>
      <c r="CHH5" s="66"/>
      <c r="CHI5" s="66"/>
      <c r="CHJ5" s="66"/>
      <c r="CHK5" s="66"/>
      <c r="CHL5" s="66"/>
      <c r="CHM5" s="66"/>
      <c r="CHN5" s="66"/>
      <c r="CHO5" s="66"/>
      <c r="CHP5" s="66"/>
      <c r="CHQ5" s="66"/>
      <c r="CHR5" s="66"/>
      <c r="CHS5" s="66"/>
      <c r="CHT5" s="66"/>
      <c r="CHU5" s="66"/>
      <c r="CHV5" s="66"/>
      <c r="CHW5" s="66"/>
      <c r="CHX5" s="66"/>
      <c r="CHY5" s="66"/>
      <c r="CHZ5" s="66"/>
      <c r="CIA5" s="66"/>
      <c r="CIB5" s="66"/>
      <c r="CIC5" s="66"/>
      <c r="CID5" s="66"/>
      <c r="CIE5" s="66"/>
      <c r="CIF5" s="66"/>
      <c r="CIG5" s="66"/>
      <c r="CIH5" s="66"/>
      <c r="CII5" s="66"/>
      <c r="CIJ5" s="66"/>
      <c r="CIK5" s="66"/>
      <c r="CIL5" s="66"/>
      <c r="CIM5" s="66"/>
      <c r="CIN5" s="66"/>
      <c r="CIO5" s="66"/>
      <c r="CIP5" s="66"/>
      <c r="CIQ5" s="66"/>
      <c r="CIR5" s="66"/>
      <c r="CIS5" s="66"/>
      <c r="CIT5" s="66"/>
      <c r="CIU5" s="66"/>
      <c r="CIV5" s="66"/>
      <c r="CIW5" s="66"/>
      <c r="CIX5" s="66"/>
      <c r="CIY5" s="66"/>
      <c r="CIZ5" s="66"/>
      <c r="CJA5" s="66"/>
      <c r="CJB5" s="66"/>
      <c r="CJC5" s="66"/>
      <c r="CJD5" s="66"/>
      <c r="CJE5" s="66"/>
      <c r="CJF5" s="66"/>
      <c r="CJG5" s="66"/>
      <c r="CJH5" s="66"/>
      <c r="CJI5" s="66"/>
      <c r="CJJ5" s="66"/>
      <c r="CJK5" s="66"/>
      <c r="CJL5" s="66"/>
      <c r="CJM5" s="66"/>
      <c r="CJN5" s="66"/>
      <c r="CJO5" s="66"/>
      <c r="CJP5" s="66"/>
      <c r="CJQ5" s="66"/>
      <c r="CJR5" s="66"/>
      <c r="CJS5" s="66"/>
      <c r="CJT5" s="66"/>
      <c r="CJU5" s="66"/>
      <c r="CJV5" s="66"/>
      <c r="CJW5" s="66"/>
      <c r="CJX5" s="66"/>
      <c r="CJY5" s="66"/>
      <c r="CJZ5" s="66"/>
      <c r="CKA5" s="66"/>
      <c r="CKB5" s="66"/>
      <c r="CKC5" s="66"/>
      <c r="CKD5" s="66"/>
      <c r="CKE5" s="66"/>
      <c r="CKF5" s="66"/>
      <c r="CKG5" s="66"/>
      <c r="CKH5" s="66"/>
      <c r="CKI5" s="66"/>
      <c r="CKJ5" s="66"/>
      <c r="CKK5" s="66"/>
      <c r="CKL5" s="66"/>
      <c r="CKM5" s="66"/>
      <c r="CKN5" s="66"/>
      <c r="CKO5" s="66"/>
      <c r="CKP5" s="66"/>
      <c r="CKQ5" s="66"/>
      <c r="CKR5" s="66"/>
      <c r="CKS5" s="66"/>
      <c r="CKT5" s="66"/>
      <c r="CKU5" s="66"/>
      <c r="CKV5" s="66"/>
      <c r="CKW5" s="66"/>
      <c r="CKX5" s="66"/>
      <c r="CKY5" s="66"/>
      <c r="CKZ5" s="66"/>
      <c r="CLA5" s="66"/>
      <c r="CLB5" s="66"/>
      <c r="CLC5" s="66"/>
      <c r="CLD5" s="66"/>
      <c r="CLE5" s="66"/>
      <c r="CLF5" s="66"/>
      <c r="CLG5" s="66"/>
      <c r="CLH5" s="66"/>
      <c r="CLI5" s="66"/>
      <c r="CLJ5" s="66"/>
      <c r="CLK5" s="66"/>
      <c r="CLL5" s="66"/>
      <c r="CLM5" s="66"/>
      <c r="CLN5" s="66"/>
      <c r="CLO5" s="66"/>
      <c r="CLP5" s="66"/>
      <c r="CLQ5" s="66"/>
      <c r="CLR5" s="66"/>
      <c r="CLS5" s="66"/>
      <c r="CLT5" s="66"/>
      <c r="CLU5" s="66"/>
      <c r="CLV5" s="66"/>
      <c r="CLW5" s="66"/>
      <c r="CLX5" s="66"/>
      <c r="CLY5" s="66"/>
      <c r="CLZ5" s="66"/>
      <c r="CMA5" s="66"/>
      <c r="CMB5" s="66"/>
      <c r="CMC5" s="66"/>
      <c r="CMD5" s="66"/>
      <c r="CME5" s="66"/>
      <c r="CMF5" s="66"/>
      <c r="CMG5" s="66"/>
      <c r="CMH5" s="66"/>
      <c r="CMI5" s="66"/>
      <c r="CMJ5" s="66"/>
      <c r="CMK5" s="66"/>
      <c r="CML5" s="66"/>
      <c r="CMM5" s="66"/>
      <c r="CMN5" s="66"/>
      <c r="CMO5" s="66"/>
      <c r="CMP5" s="66"/>
      <c r="CMQ5" s="66"/>
      <c r="CMR5" s="66"/>
      <c r="CMS5" s="66"/>
      <c r="CMT5" s="66"/>
      <c r="CMU5" s="66"/>
      <c r="CMV5" s="66"/>
      <c r="CMW5" s="66"/>
      <c r="CMX5" s="66"/>
      <c r="CMY5" s="66"/>
      <c r="CMZ5" s="66"/>
      <c r="CNA5" s="66"/>
      <c r="CNB5" s="66"/>
      <c r="CNC5" s="66"/>
      <c r="CND5" s="66"/>
      <c r="CNE5" s="66"/>
      <c r="CNF5" s="66"/>
      <c r="CNG5" s="66"/>
      <c r="CNH5" s="66"/>
      <c r="CNI5" s="66"/>
      <c r="CNJ5" s="66"/>
      <c r="CNK5" s="66"/>
      <c r="CNL5" s="66"/>
      <c r="CNM5" s="66"/>
      <c r="CNN5" s="66"/>
      <c r="CNO5" s="66"/>
      <c r="CNP5" s="66"/>
      <c r="CNQ5" s="66"/>
      <c r="CNR5" s="66"/>
      <c r="CNS5" s="66"/>
      <c r="CNT5" s="66"/>
      <c r="CNU5" s="66"/>
      <c r="CNV5" s="66"/>
      <c r="CNW5" s="66"/>
      <c r="CNX5" s="66"/>
      <c r="CNY5" s="66"/>
      <c r="CNZ5" s="66"/>
      <c r="COA5" s="66"/>
      <c r="COB5" s="66"/>
      <c r="COC5" s="66"/>
      <c r="COD5" s="66"/>
      <c r="COE5" s="66"/>
      <c r="COF5" s="66"/>
      <c r="COG5" s="66"/>
      <c r="COH5" s="66"/>
      <c r="COI5" s="66"/>
      <c r="COJ5" s="66"/>
      <c r="COK5" s="66"/>
      <c r="COL5" s="66"/>
      <c r="COM5" s="66"/>
      <c r="CON5" s="66"/>
      <c r="COO5" s="66"/>
      <c r="COP5" s="66"/>
      <c r="COQ5" s="66"/>
      <c r="COR5" s="66"/>
      <c r="COS5" s="66"/>
      <c r="COT5" s="66"/>
      <c r="COU5" s="66"/>
      <c r="COV5" s="66"/>
      <c r="COW5" s="66"/>
      <c r="COX5" s="66"/>
      <c r="COY5" s="66"/>
      <c r="COZ5" s="66"/>
      <c r="CPA5" s="66"/>
      <c r="CPB5" s="66"/>
      <c r="CPC5" s="66"/>
      <c r="CPD5" s="66"/>
      <c r="CPE5" s="66"/>
      <c r="CPF5" s="66"/>
      <c r="CPG5" s="66"/>
      <c r="CPH5" s="66"/>
      <c r="CPI5" s="66"/>
      <c r="CPJ5" s="66"/>
      <c r="CPK5" s="66"/>
      <c r="CPL5" s="66"/>
      <c r="CPM5" s="66"/>
      <c r="CPN5" s="66"/>
      <c r="CPO5" s="66"/>
      <c r="CPP5" s="66"/>
      <c r="CPQ5" s="66"/>
      <c r="CPR5" s="66"/>
      <c r="CPS5" s="66"/>
      <c r="CPT5" s="66"/>
      <c r="CPU5" s="66"/>
      <c r="CPV5" s="66"/>
      <c r="CPW5" s="66"/>
      <c r="CPX5" s="66"/>
      <c r="CPY5" s="66"/>
      <c r="CPZ5" s="66"/>
      <c r="CQA5" s="66"/>
      <c r="CQB5" s="66"/>
      <c r="CQC5" s="66"/>
      <c r="CQD5" s="66"/>
      <c r="CQE5" s="66"/>
      <c r="CQF5" s="66"/>
      <c r="CQG5" s="66"/>
      <c r="CQH5" s="66"/>
      <c r="CQI5" s="66"/>
      <c r="CQJ5" s="66"/>
      <c r="CQK5" s="66"/>
      <c r="CQL5" s="66"/>
      <c r="CQM5" s="66"/>
      <c r="CQN5" s="66"/>
      <c r="CQO5" s="66"/>
      <c r="CQP5" s="66"/>
      <c r="CQQ5" s="66"/>
      <c r="CQR5" s="66"/>
      <c r="CQS5" s="66"/>
      <c r="CQT5" s="66"/>
      <c r="CQU5" s="66"/>
      <c r="CQV5" s="66"/>
      <c r="CQW5" s="66"/>
      <c r="CQX5" s="66"/>
      <c r="CQY5" s="66"/>
      <c r="CQZ5" s="66"/>
      <c r="CRA5" s="66"/>
      <c r="CRB5" s="66"/>
      <c r="CRC5" s="66"/>
      <c r="CRD5" s="66"/>
      <c r="CRE5" s="66"/>
      <c r="CRF5" s="66"/>
      <c r="CRG5" s="66"/>
      <c r="CRH5" s="66"/>
      <c r="CRI5" s="66"/>
      <c r="CRJ5" s="66"/>
      <c r="CRK5" s="66"/>
      <c r="CRL5" s="66"/>
      <c r="CRM5" s="66"/>
      <c r="CRN5" s="66"/>
      <c r="CRO5" s="66"/>
      <c r="CRP5" s="66"/>
      <c r="CRQ5" s="66"/>
      <c r="CRR5" s="66"/>
      <c r="CRS5" s="66"/>
      <c r="CRT5" s="66"/>
      <c r="CRU5" s="66"/>
      <c r="CRV5" s="66"/>
      <c r="CRW5" s="66"/>
      <c r="CRX5" s="66"/>
      <c r="CRY5" s="66"/>
      <c r="CRZ5" s="66"/>
      <c r="CSA5" s="66"/>
      <c r="CSB5" s="66"/>
      <c r="CSC5" s="66"/>
      <c r="CSD5" s="66"/>
      <c r="CSE5" s="66"/>
      <c r="CSF5" s="66"/>
      <c r="CSG5" s="66"/>
      <c r="CSH5" s="66"/>
      <c r="CSI5" s="66"/>
      <c r="CSJ5" s="66"/>
      <c r="CSK5" s="66"/>
      <c r="CSL5" s="66"/>
      <c r="CSM5" s="66"/>
      <c r="CSN5" s="66"/>
      <c r="CSO5" s="66"/>
      <c r="CSP5" s="66"/>
      <c r="CSQ5" s="66"/>
      <c r="CSR5" s="66"/>
      <c r="CSS5" s="66"/>
      <c r="CST5" s="66"/>
      <c r="CSU5" s="66"/>
      <c r="CSV5" s="66"/>
      <c r="CSW5" s="66"/>
      <c r="CSX5" s="66"/>
      <c r="CSY5" s="66"/>
      <c r="CSZ5" s="66"/>
      <c r="CTA5" s="66"/>
      <c r="CTB5" s="66"/>
      <c r="CTC5" s="66"/>
      <c r="CTD5" s="66"/>
      <c r="CTE5" s="66"/>
      <c r="CTF5" s="66"/>
      <c r="CTG5" s="66"/>
      <c r="CTH5" s="66"/>
      <c r="CTI5" s="66"/>
      <c r="CTJ5" s="66"/>
      <c r="CTK5" s="66"/>
      <c r="CTL5" s="66"/>
      <c r="CTM5" s="66"/>
      <c r="CTN5" s="66"/>
      <c r="CTO5" s="66"/>
      <c r="CTP5" s="66"/>
      <c r="CTQ5" s="66"/>
      <c r="CTR5" s="66"/>
      <c r="CTS5" s="66"/>
      <c r="CTT5" s="66"/>
      <c r="CTU5" s="66"/>
      <c r="CTV5" s="66"/>
      <c r="CTW5" s="66"/>
      <c r="CTX5" s="66"/>
      <c r="CTY5" s="66"/>
      <c r="CTZ5" s="66"/>
      <c r="CUA5" s="66"/>
      <c r="CUB5" s="66"/>
      <c r="CUC5" s="66"/>
      <c r="CUD5" s="66"/>
      <c r="CUE5" s="66"/>
      <c r="CUF5" s="66"/>
      <c r="CUG5" s="66"/>
      <c r="CUH5" s="66"/>
      <c r="CUI5" s="66"/>
      <c r="CUJ5" s="66"/>
      <c r="CUK5" s="66"/>
      <c r="CUL5" s="66"/>
      <c r="CUM5" s="66"/>
      <c r="CUN5" s="66"/>
      <c r="CUO5" s="66"/>
      <c r="CUP5" s="66"/>
      <c r="CUQ5" s="66"/>
      <c r="CUR5" s="66"/>
      <c r="CUS5" s="66"/>
      <c r="CUT5" s="66"/>
      <c r="CUU5" s="66"/>
      <c r="CUV5" s="66"/>
      <c r="CUW5" s="66"/>
      <c r="CUX5" s="66"/>
      <c r="CUY5" s="66"/>
      <c r="CUZ5" s="66"/>
      <c r="CVA5" s="66"/>
      <c r="CVB5" s="66"/>
      <c r="CVC5" s="66"/>
      <c r="CVD5" s="66"/>
      <c r="CVE5" s="66"/>
      <c r="CVF5" s="66"/>
      <c r="CVG5" s="66"/>
      <c r="CVH5" s="66"/>
      <c r="CVI5" s="66"/>
      <c r="CVJ5" s="66"/>
      <c r="CVK5" s="66"/>
      <c r="CVL5" s="66"/>
      <c r="CVM5" s="66"/>
      <c r="CVN5" s="66"/>
      <c r="CVO5" s="66"/>
      <c r="CVP5" s="66"/>
      <c r="CVQ5" s="66"/>
      <c r="CVR5" s="66"/>
      <c r="CVS5" s="66"/>
      <c r="CVT5" s="66"/>
      <c r="CVU5" s="66"/>
      <c r="CVV5" s="66"/>
      <c r="CVW5" s="66"/>
      <c r="CVX5" s="66"/>
      <c r="CVY5" s="66"/>
      <c r="CVZ5" s="66"/>
      <c r="CWA5" s="66"/>
      <c r="CWB5" s="66"/>
      <c r="CWC5" s="66"/>
      <c r="CWD5" s="66"/>
      <c r="CWE5" s="66"/>
      <c r="CWF5" s="66"/>
      <c r="CWG5" s="66"/>
      <c r="CWH5" s="66"/>
      <c r="CWI5" s="66"/>
      <c r="CWJ5" s="66"/>
      <c r="CWK5" s="66"/>
      <c r="CWL5" s="66"/>
      <c r="CWM5" s="66"/>
      <c r="CWN5" s="66"/>
      <c r="CWO5" s="66"/>
      <c r="CWP5" s="66"/>
      <c r="CWQ5" s="66"/>
      <c r="CWR5" s="66"/>
      <c r="CWS5" s="66"/>
      <c r="CWT5" s="66"/>
      <c r="CWU5" s="66"/>
      <c r="CWV5" s="66"/>
      <c r="CWW5" s="66"/>
      <c r="CWX5" s="66"/>
      <c r="CWY5" s="66"/>
      <c r="CWZ5" s="66"/>
      <c r="CXA5" s="66"/>
      <c r="CXB5" s="66"/>
      <c r="CXC5" s="66"/>
      <c r="CXD5" s="66"/>
      <c r="CXE5" s="66"/>
      <c r="CXF5" s="66"/>
      <c r="CXG5" s="66"/>
      <c r="CXH5" s="66"/>
      <c r="CXI5" s="66"/>
      <c r="CXJ5" s="66"/>
      <c r="CXK5" s="66"/>
      <c r="CXL5" s="66"/>
      <c r="CXM5" s="66"/>
      <c r="CXN5" s="66"/>
      <c r="CXO5" s="66"/>
      <c r="CXP5" s="66"/>
      <c r="CXQ5" s="66"/>
      <c r="CXR5" s="66"/>
      <c r="CXS5" s="66"/>
      <c r="CXT5" s="66"/>
      <c r="CXU5" s="66"/>
      <c r="CXV5" s="66"/>
      <c r="CXW5" s="66"/>
      <c r="CXX5" s="66"/>
      <c r="CXY5" s="66"/>
      <c r="CXZ5" s="66"/>
      <c r="CYA5" s="66"/>
      <c r="CYB5" s="66"/>
      <c r="CYC5" s="66"/>
      <c r="CYD5" s="66"/>
      <c r="CYE5" s="66"/>
      <c r="CYF5" s="66"/>
      <c r="CYG5" s="66"/>
      <c r="CYH5" s="66"/>
      <c r="CYI5" s="66"/>
      <c r="CYJ5" s="66"/>
      <c r="CYK5" s="66"/>
      <c r="CYL5" s="66"/>
      <c r="CYM5" s="66"/>
      <c r="CYN5" s="66"/>
      <c r="CYO5" s="66"/>
      <c r="CYP5" s="66"/>
      <c r="CYQ5" s="66"/>
      <c r="CYR5" s="66"/>
      <c r="CYS5" s="66"/>
      <c r="CYT5" s="66"/>
      <c r="CYU5" s="66"/>
      <c r="CYV5" s="66"/>
      <c r="CYW5" s="66"/>
      <c r="CYX5" s="66"/>
      <c r="CYY5" s="66"/>
      <c r="CYZ5" s="66"/>
      <c r="CZA5" s="66"/>
      <c r="CZB5" s="66"/>
      <c r="CZC5" s="66"/>
      <c r="CZD5" s="66"/>
      <c r="CZE5" s="66"/>
      <c r="CZF5" s="66"/>
      <c r="CZG5" s="66"/>
      <c r="CZH5" s="66"/>
      <c r="CZI5" s="66"/>
      <c r="CZJ5" s="66"/>
      <c r="CZK5" s="66"/>
      <c r="CZL5" s="66"/>
      <c r="CZM5" s="66"/>
      <c r="CZN5" s="66"/>
      <c r="CZO5" s="66"/>
      <c r="CZP5" s="66"/>
      <c r="CZQ5" s="66"/>
      <c r="CZR5" s="66"/>
      <c r="CZS5" s="66"/>
      <c r="CZT5" s="66"/>
      <c r="CZU5" s="66"/>
      <c r="CZV5" s="66"/>
      <c r="CZW5" s="66"/>
      <c r="CZX5" s="66"/>
      <c r="CZY5" s="66"/>
      <c r="CZZ5" s="66"/>
      <c r="DAA5" s="66"/>
      <c r="DAB5" s="66"/>
      <c r="DAC5" s="66"/>
      <c r="DAD5" s="66"/>
      <c r="DAE5" s="66"/>
      <c r="DAF5" s="66"/>
      <c r="DAG5" s="66"/>
      <c r="DAH5" s="66"/>
      <c r="DAI5" s="66"/>
      <c r="DAJ5" s="66"/>
      <c r="DAK5" s="66"/>
      <c r="DAL5" s="66"/>
      <c r="DAM5" s="66"/>
      <c r="DAN5" s="66"/>
      <c r="DAO5" s="66"/>
      <c r="DAP5" s="66"/>
      <c r="DAQ5" s="66"/>
      <c r="DAR5" s="66"/>
      <c r="DAS5" s="66"/>
      <c r="DAT5" s="66"/>
      <c r="DAU5" s="66"/>
      <c r="DAV5" s="66"/>
      <c r="DAW5" s="66"/>
      <c r="DAX5" s="66"/>
      <c r="DAY5" s="66"/>
      <c r="DAZ5" s="66"/>
      <c r="DBA5" s="66"/>
      <c r="DBB5" s="66"/>
      <c r="DBC5" s="66"/>
      <c r="DBD5" s="66"/>
      <c r="DBE5" s="66"/>
      <c r="DBF5" s="66"/>
      <c r="DBG5" s="66"/>
      <c r="DBH5" s="66"/>
      <c r="DBI5" s="66"/>
      <c r="DBJ5" s="66"/>
      <c r="DBK5" s="66"/>
      <c r="DBL5" s="66"/>
      <c r="DBM5" s="66"/>
      <c r="DBN5" s="66"/>
      <c r="DBO5" s="66"/>
      <c r="DBP5" s="66"/>
      <c r="DBQ5" s="66"/>
      <c r="DBR5" s="66"/>
      <c r="DBS5" s="66"/>
      <c r="DBT5" s="66"/>
      <c r="DBU5" s="66"/>
      <c r="DBV5" s="66"/>
      <c r="DBW5" s="66"/>
      <c r="DBX5" s="66"/>
      <c r="DBY5" s="66"/>
      <c r="DBZ5" s="66"/>
      <c r="DCA5" s="66"/>
      <c r="DCB5" s="66"/>
      <c r="DCC5" s="66"/>
      <c r="DCD5" s="66"/>
      <c r="DCE5" s="66"/>
      <c r="DCF5" s="66"/>
      <c r="DCG5" s="66"/>
      <c r="DCH5" s="66"/>
      <c r="DCI5" s="66"/>
      <c r="DCJ5" s="66"/>
      <c r="DCK5" s="66"/>
      <c r="DCL5" s="66"/>
      <c r="DCM5" s="66"/>
      <c r="DCN5" s="66"/>
      <c r="DCO5" s="66"/>
      <c r="DCP5" s="66"/>
      <c r="DCQ5" s="66"/>
      <c r="DCR5" s="66"/>
      <c r="DCS5" s="66"/>
      <c r="DCT5" s="66"/>
      <c r="DCU5" s="66"/>
      <c r="DCV5" s="66"/>
      <c r="DCW5" s="66"/>
      <c r="DCX5" s="66"/>
      <c r="DCY5" s="66"/>
      <c r="DCZ5" s="66"/>
      <c r="DDA5" s="66"/>
      <c r="DDB5" s="66"/>
      <c r="DDC5" s="66"/>
      <c r="DDD5" s="66"/>
      <c r="DDE5" s="66"/>
      <c r="DDF5" s="66"/>
      <c r="DDG5" s="66"/>
      <c r="DDH5" s="66"/>
      <c r="DDI5" s="66"/>
      <c r="DDJ5" s="66"/>
      <c r="DDK5" s="66"/>
      <c r="DDL5" s="66"/>
      <c r="DDM5" s="66"/>
      <c r="DDN5" s="66"/>
      <c r="DDO5" s="66"/>
      <c r="DDP5" s="66"/>
      <c r="DDQ5" s="66"/>
      <c r="DDR5" s="66"/>
      <c r="DDS5" s="66"/>
      <c r="DDT5" s="66"/>
      <c r="DDU5" s="66"/>
      <c r="DDV5" s="66"/>
      <c r="DDW5" s="66"/>
      <c r="DDX5" s="66"/>
      <c r="DDY5" s="66"/>
      <c r="DDZ5" s="66"/>
      <c r="DEA5" s="66"/>
      <c r="DEB5" s="66"/>
      <c r="DEC5" s="66"/>
      <c r="DED5" s="66"/>
      <c r="DEE5" s="66"/>
      <c r="DEF5" s="66"/>
      <c r="DEG5" s="66"/>
      <c r="DEH5" s="66"/>
      <c r="DEI5" s="66"/>
      <c r="DEJ5" s="66"/>
      <c r="DEK5" s="66"/>
      <c r="DEL5" s="66"/>
      <c r="DEM5" s="66"/>
      <c r="DEN5" s="66"/>
      <c r="DEO5" s="66"/>
      <c r="DEP5" s="66"/>
      <c r="DEQ5" s="66"/>
      <c r="DER5" s="66"/>
      <c r="DES5" s="66"/>
      <c r="DET5" s="66"/>
      <c r="DEU5" s="66"/>
      <c r="DEV5" s="66"/>
      <c r="DEW5" s="66"/>
      <c r="DEX5" s="66"/>
      <c r="DEY5" s="66"/>
      <c r="DEZ5" s="66"/>
      <c r="DFA5" s="66"/>
      <c r="DFB5" s="66"/>
      <c r="DFC5" s="66"/>
      <c r="DFD5" s="66"/>
      <c r="DFE5" s="66"/>
      <c r="DFF5" s="66"/>
      <c r="DFG5" s="66"/>
      <c r="DFH5" s="66"/>
      <c r="DFI5" s="66"/>
      <c r="DFJ5" s="66"/>
      <c r="DFK5" s="66"/>
      <c r="DFL5" s="66"/>
      <c r="DFM5" s="66"/>
      <c r="DFN5" s="66"/>
      <c r="DFO5" s="66"/>
      <c r="DFP5" s="66"/>
      <c r="DFQ5" s="66"/>
      <c r="DFR5" s="66"/>
      <c r="DFS5" s="66"/>
      <c r="DFT5" s="66"/>
      <c r="DFU5" s="66"/>
      <c r="DFV5" s="66"/>
      <c r="DFW5" s="66"/>
      <c r="DFX5" s="66"/>
      <c r="DFY5" s="66"/>
      <c r="DFZ5" s="66"/>
      <c r="DGA5" s="66"/>
      <c r="DGB5" s="66"/>
      <c r="DGC5" s="66"/>
      <c r="DGD5" s="66"/>
      <c r="DGE5" s="66"/>
      <c r="DGF5" s="66"/>
      <c r="DGG5" s="66"/>
      <c r="DGH5" s="66"/>
      <c r="DGI5" s="66"/>
      <c r="DGJ5" s="66"/>
      <c r="DGK5" s="66"/>
      <c r="DGL5" s="66"/>
      <c r="DGM5" s="66"/>
      <c r="DGN5" s="66"/>
      <c r="DGO5" s="66"/>
      <c r="DGP5" s="66"/>
      <c r="DGQ5" s="66"/>
      <c r="DGR5" s="66"/>
      <c r="DGS5" s="66"/>
      <c r="DGT5" s="66"/>
      <c r="DGU5" s="66"/>
      <c r="DGV5" s="66"/>
      <c r="DGW5" s="66"/>
      <c r="DGX5" s="66"/>
      <c r="DGY5" s="66"/>
      <c r="DGZ5" s="66"/>
      <c r="DHA5" s="66"/>
      <c r="DHB5" s="66"/>
      <c r="DHC5" s="66"/>
      <c r="DHD5" s="66"/>
      <c r="DHE5" s="66"/>
      <c r="DHF5" s="66"/>
      <c r="DHG5" s="66"/>
      <c r="DHH5" s="66"/>
      <c r="DHI5" s="66"/>
      <c r="DHJ5" s="66"/>
      <c r="DHK5" s="66"/>
      <c r="DHL5" s="66"/>
      <c r="DHM5" s="66"/>
      <c r="DHN5" s="66"/>
      <c r="DHO5" s="66"/>
      <c r="DHP5" s="66"/>
      <c r="DHQ5" s="66"/>
      <c r="DHR5" s="66"/>
      <c r="DHS5" s="66"/>
      <c r="DHT5" s="66"/>
      <c r="DHU5" s="66"/>
      <c r="DHV5" s="66"/>
      <c r="DHW5" s="66"/>
      <c r="DHX5" s="66"/>
      <c r="DHY5" s="66"/>
      <c r="DHZ5" s="66"/>
      <c r="DIA5" s="66"/>
      <c r="DIB5" s="66"/>
      <c r="DIC5" s="66"/>
      <c r="DID5" s="66"/>
      <c r="DIE5" s="66"/>
      <c r="DIF5" s="66"/>
      <c r="DIG5" s="66"/>
      <c r="DIH5" s="66"/>
      <c r="DII5" s="66"/>
      <c r="DIJ5" s="66"/>
      <c r="DIK5" s="66"/>
      <c r="DIL5" s="66"/>
      <c r="DIM5" s="66"/>
      <c r="DIN5" s="66"/>
      <c r="DIO5" s="66"/>
      <c r="DIP5" s="66"/>
      <c r="DIQ5" s="66"/>
      <c r="DIR5" s="66"/>
      <c r="DIS5" s="66"/>
      <c r="DIT5" s="66"/>
      <c r="DIU5" s="66"/>
      <c r="DIV5" s="66"/>
      <c r="DIW5" s="66"/>
      <c r="DIX5" s="66"/>
      <c r="DIY5" s="66"/>
      <c r="DIZ5" s="66"/>
      <c r="DJA5" s="66"/>
      <c r="DJB5" s="66"/>
      <c r="DJC5" s="66"/>
      <c r="DJD5" s="66"/>
      <c r="DJE5" s="66"/>
      <c r="DJF5" s="66"/>
      <c r="DJG5" s="66"/>
      <c r="DJH5" s="66"/>
      <c r="DJI5" s="66"/>
      <c r="DJJ5" s="66"/>
      <c r="DJK5" s="66"/>
      <c r="DJL5" s="66"/>
      <c r="DJM5" s="66"/>
      <c r="DJN5" s="66"/>
      <c r="DJO5" s="66"/>
      <c r="DJP5" s="66"/>
      <c r="DJQ5" s="66"/>
      <c r="DJR5" s="66"/>
      <c r="DJS5" s="66"/>
      <c r="DJT5" s="66"/>
      <c r="DJU5" s="66"/>
      <c r="DJV5" s="66"/>
      <c r="DJW5" s="66"/>
      <c r="DJX5" s="66"/>
      <c r="DJY5" s="66"/>
      <c r="DJZ5" s="66"/>
      <c r="DKA5" s="66"/>
      <c r="DKB5" s="66"/>
      <c r="DKC5" s="66"/>
      <c r="DKD5" s="66"/>
      <c r="DKE5" s="66"/>
      <c r="DKF5" s="66"/>
      <c r="DKG5" s="66"/>
      <c r="DKH5" s="66"/>
      <c r="DKI5" s="66"/>
      <c r="DKJ5" s="66"/>
      <c r="DKK5" s="66"/>
      <c r="DKL5" s="66"/>
      <c r="DKM5" s="66"/>
      <c r="DKN5" s="66"/>
      <c r="DKO5" s="66"/>
      <c r="DKP5" s="66"/>
      <c r="DKQ5" s="66"/>
      <c r="DKR5" s="66"/>
      <c r="DKS5" s="66"/>
      <c r="DKT5" s="66"/>
      <c r="DKU5" s="66"/>
      <c r="DKV5" s="66"/>
      <c r="DKW5" s="66"/>
      <c r="DKX5" s="66"/>
      <c r="DKY5" s="66"/>
      <c r="DKZ5" s="66"/>
      <c r="DLA5" s="66"/>
      <c r="DLB5" s="66"/>
      <c r="DLC5" s="66"/>
      <c r="DLD5" s="66"/>
      <c r="DLE5" s="66"/>
      <c r="DLF5" s="66"/>
      <c r="DLG5" s="66"/>
      <c r="DLH5" s="66"/>
      <c r="DLI5" s="66"/>
      <c r="DLJ5" s="66"/>
      <c r="DLK5" s="66"/>
      <c r="DLL5" s="66"/>
      <c r="DLM5" s="66"/>
      <c r="DLN5" s="66"/>
      <c r="DLO5" s="66"/>
      <c r="DLP5" s="66"/>
      <c r="DLQ5" s="66"/>
      <c r="DLR5" s="66"/>
      <c r="DLS5" s="66"/>
      <c r="DLT5" s="66"/>
      <c r="DLU5" s="66"/>
      <c r="DLV5" s="66"/>
      <c r="DLW5" s="66"/>
      <c r="DLX5" s="66"/>
      <c r="DLY5" s="66"/>
      <c r="DLZ5" s="66"/>
      <c r="DMA5" s="66"/>
      <c r="DMB5" s="66"/>
      <c r="DMC5" s="66"/>
      <c r="DMD5" s="66"/>
      <c r="DME5" s="66"/>
      <c r="DMF5" s="66"/>
      <c r="DMG5" s="66"/>
      <c r="DMH5" s="66"/>
      <c r="DMI5" s="66"/>
      <c r="DMJ5" s="66"/>
      <c r="DMK5" s="66"/>
      <c r="DML5" s="66"/>
      <c r="DMM5" s="66"/>
      <c r="DMN5" s="66"/>
      <c r="DMO5" s="66"/>
      <c r="DMP5" s="66"/>
      <c r="DMQ5" s="66"/>
      <c r="DMR5" s="66"/>
      <c r="DMS5" s="66"/>
      <c r="DMT5" s="66"/>
      <c r="DMU5" s="66"/>
      <c r="DMV5" s="66"/>
      <c r="DMW5" s="66"/>
      <c r="DMX5" s="66"/>
      <c r="DMY5" s="66"/>
      <c r="DMZ5" s="66"/>
      <c r="DNA5" s="66"/>
      <c r="DNB5" s="66"/>
      <c r="DNC5" s="66"/>
      <c r="DND5" s="66"/>
      <c r="DNE5" s="66"/>
      <c r="DNF5" s="66"/>
      <c r="DNG5" s="66"/>
      <c r="DNH5" s="66"/>
      <c r="DNI5" s="66"/>
      <c r="DNJ5" s="66"/>
      <c r="DNK5" s="66"/>
      <c r="DNL5" s="66"/>
      <c r="DNM5" s="66"/>
      <c r="DNN5" s="66"/>
      <c r="DNO5" s="66"/>
      <c r="DNP5" s="66"/>
      <c r="DNQ5" s="66"/>
      <c r="DNR5" s="66"/>
      <c r="DNS5" s="66"/>
      <c r="DNT5" s="66"/>
      <c r="DNU5" s="66"/>
      <c r="DNV5" s="66"/>
      <c r="DNW5" s="66"/>
      <c r="DNX5" s="66"/>
      <c r="DNY5" s="66"/>
      <c r="DNZ5" s="66"/>
      <c r="DOA5" s="66"/>
      <c r="DOB5" s="66"/>
      <c r="DOC5" s="66"/>
      <c r="DOD5" s="66"/>
      <c r="DOE5" s="66"/>
      <c r="DOF5" s="66"/>
      <c r="DOG5" s="66"/>
      <c r="DOH5" s="66"/>
      <c r="DOI5" s="66"/>
      <c r="DOJ5" s="66"/>
      <c r="DOK5" s="66"/>
      <c r="DOL5" s="66"/>
      <c r="DOM5" s="66"/>
      <c r="DON5" s="66"/>
      <c r="DOO5" s="66"/>
      <c r="DOP5" s="66"/>
      <c r="DOQ5" s="66"/>
      <c r="DOR5" s="66"/>
      <c r="DOS5" s="66"/>
      <c r="DOT5" s="66"/>
      <c r="DOU5" s="66"/>
      <c r="DOV5" s="66"/>
      <c r="DOW5" s="66"/>
      <c r="DOX5" s="66"/>
      <c r="DOY5" s="66"/>
      <c r="DOZ5" s="66"/>
      <c r="DPA5" s="66"/>
      <c r="DPB5" s="66"/>
      <c r="DPC5" s="66"/>
      <c r="DPD5" s="66"/>
      <c r="DPE5" s="66"/>
      <c r="DPF5" s="66"/>
      <c r="DPG5" s="66"/>
      <c r="DPH5" s="66"/>
      <c r="DPI5" s="66"/>
      <c r="DPJ5" s="66"/>
      <c r="DPK5" s="66"/>
      <c r="DPL5" s="66"/>
      <c r="DPM5" s="66"/>
      <c r="DPN5" s="66"/>
      <c r="DPO5" s="66"/>
      <c r="DPP5" s="66"/>
      <c r="DPQ5" s="66"/>
      <c r="DPR5" s="66"/>
      <c r="DPS5" s="66"/>
      <c r="DPT5" s="66"/>
      <c r="DPU5" s="66"/>
      <c r="DPV5" s="66"/>
      <c r="DPW5" s="66"/>
      <c r="DPX5" s="66"/>
      <c r="DPY5" s="66"/>
      <c r="DPZ5" s="66"/>
      <c r="DQA5" s="66"/>
      <c r="DQB5" s="66"/>
      <c r="DQC5" s="66"/>
      <c r="DQD5" s="66"/>
      <c r="DQE5" s="66"/>
      <c r="DQF5" s="66"/>
      <c r="DQG5" s="66"/>
      <c r="DQH5" s="66"/>
      <c r="DQI5" s="66"/>
      <c r="DQJ5" s="66"/>
      <c r="DQK5" s="66"/>
      <c r="DQL5" s="66"/>
      <c r="DQM5" s="66"/>
      <c r="DQN5" s="66"/>
      <c r="DQO5" s="66"/>
      <c r="DQP5" s="66"/>
      <c r="DQQ5" s="66"/>
      <c r="DQR5" s="66"/>
      <c r="DQS5" s="66"/>
      <c r="DQT5" s="66"/>
      <c r="DQU5" s="66"/>
      <c r="DQV5" s="66"/>
      <c r="DQW5" s="66"/>
      <c r="DQX5" s="66"/>
      <c r="DQY5" s="66"/>
      <c r="DQZ5" s="66"/>
      <c r="DRA5" s="66"/>
      <c r="DRB5" s="66"/>
      <c r="DRC5" s="66"/>
      <c r="DRD5" s="66"/>
      <c r="DRE5" s="66"/>
      <c r="DRF5" s="66"/>
      <c r="DRG5" s="66"/>
      <c r="DRH5" s="66"/>
      <c r="DRI5" s="66"/>
      <c r="DRJ5" s="66"/>
      <c r="DRK5" s="66"/>
      <c r="DRL5" s="66"/>
      <c r="DRM5" s="66"/>
      <c r="DRN5" s="66"/>
      <c r="DRO5" s="66"/>
      <c r="DRP5" s="66"/>
      <c r="DRQ5" s="66"/>
      <c r="DRR5" s="66"/>
      <c r="DRS5" s="66"/>
      <c r="DRT5" s="66"/>
      <c r="DRU5" s="66"/>
      <c r="DRV5" s="66"/>
      <c r="DRW5" s="66"/>
      <c r="DRX5" s="66"/>
      <c r="DRY5" s="66"/>
      <c r="DRZ5" s="66"/>
      <c r="DSA5" s="66"/>
      <c r="DSB5" s="66"/>
      <c r="DSC5" s="66"/>
      <c r="DSD5" s="66"/>
      <c r="DSE5" s="66"/>
      <c r="DSF5" s="66"/>
      <c r="DSG5" s="66"/>
      <c r="DSH5" s="66"/>
      <c r="DSI5" s="66"/>
      <c r="DSJ5" s="66"/>
      <c r="DSK5" s="66"/>
      <c r="DSL5" s="66"/>
      <c r="DSM5" s="66"/>
      <c r="DSN5" s="66"/>
      <c r="DSO5" s="66"/>
      <c r="DSP5" s="66"/>
      <c r="DSQ5" s="66"/>
      <c r="DSR5" s="66"/>
      <c r="DSS5" s="66"/>
      <c r="DST5" s="66"/>
      <c r="DSU5" s="66"/>
      <c r="DSV5" s="66"/>
      <c r="DSW5" s="66"/>
      <c r="DSX5" s="66"/>
      <c r="DSY5" s="66"/>
      <c r="DSZ5" s="66"/>
      <c r="DTA5" s="66"/>
      <c r="DTB5" s="66"/>
      <c r="DTC5" s="66"/>
      <c r="DTD5" s="66"/>
      <c r="DTE5" s="66"/>
      <c r="DTF5" s="66"/>
      <c r="DTG5" s="66"/>
      <c r="DTH5" s="66"/>
      <c r="DTI5" s="66"/>
      <c r="DTJ5" s="66"/>
      <c r="DTK5" s="66"/>
      <c r="DTL5" s="66"/>
      <c r="DTM5" s="66"/>
      <c r="DTN5" s="66"/>
      <c r="DTO5" s="66"/>
      <c r="DTP5" s="66"/>
      <c r="DTQ5" s="66"/>
      <c r="DTR5" s="66"/>
      <c r="DTS5" s="66"/>
      <c r="DTT5" s="66"/>
      <c r="DTU5" s="66"/>
      <c r="DTV5" s="66"/>
      <c r="DTW5" s="66"/>
      <c r="DTX5" s="66"/>
      <c r="DTY5" s="66"/>
      <c r="DTZ5" s="66"/>
      <c r="DUA5" s="66"/>
      <c r="DUB5" s="66"/>
      <c r="DUC5" s="66"/>
      <c r="DUD5" s="66"/>
      <c r="DUE5" s="66"/>
      <c r="DUF5" s="66"/>
      <c r="DUG5" s="66"/>
      <c r="DUH5" s="66"/>
      <c r="DUI5" s="66"/>
      <c r="DUJ5" s="66"/>
      <c r="DUK5" s="66"/>
      <c r="DUL5" s="66"/>
      <c r="DUM5" s="66"/>
      <c r="DUN5" s="66"/>
      <c r="DUO5" s="66"/>
      <c r="DUP5" s="66"/>
      <c r="DUQ5" s="66"/>
      <c r="DUR5" s="66"/>
      <c r="DUS5" s="66"/>
      <c r="DUT5" s="66"/>
      <c r="DUU5" s="66"/>
      <c r="DUV5" s="66"/>
      <c r="DUW5" s="66"/>
      <c r="DUX5" s="66"/>
      <c r="DUY5" s="66"/>
      <c r="DUZ5" s="66"/>
      <c r="DVA5" s="66"/>
      <c r="DVB5" s="66"/>
      <c r="DVC5" s="66"/>
      <c r="DVD5" s="66"/>
      <c r="DVE5" s="66"/>
      <c r="DVF5" s="66"/>
      <c r="DVG5" s="66"/>
      <c r="DVH5" s="66"/>
      <c r="DVI5" s="66"/>
      <c r="DVJ5" s="66"/>
      <c r="DVK5" s="66"/>
      <c r="DVL5" s="66"/>
      <c r="DVM5" s="66"/>
      <c r="DVN5" s="66"/>
      <c r="DVO5" s="66"/>
      <c r="DVP5" s="66"/>
      <c r="DVQ5" s="66"/>
      <c r="DVR5" s="66"/>
      <c r="DVS5" s="66"/>
      <c r="DVT5" s="66"/>
      <c r="DVU5" s="66"/>
      <c r="DVV5" s="66"/>
      <c r="DVW5" s="66"/>
      <c r="DVX5" s="66"/>
      <c r="DVY5" s="66"/>
      <c r="DVZ5" s="66"/>
      <c r="DWA5" s="66"/>
      <c r="DWB5" s="66"/>
      <c r="DWC5" s="66"/>
      <c r="DWD5" s="66"/>
      <c r="DWE5" s="66"/>
      <c r="DWF5" s="66"/>
      <c r="DWG5" s="66"/>
      <c r="DWH5" s="66"/>
      <c r="DWI5" s="66"/>
      <c r="DWJ5" s="66"/>
      <c r="DWK5" s="66"/>
      <c r="DWL5" s="66"/>
      <c r="DWM5" s="66"/>
      <c r="DWN5" s="66"/>
      <c r="DWO5" s="66"/>
      <c r="DWP5" s="66"/>
      <c r="DWQ5" s="66"/>
      <c r="DWR5" s="66"/>
      <c r="DWS5" s="66"/>
      <c r="DWT5" s="66"/>
      <c r="DWU5" s="66"/>
      <c r="DWV5" s="66"/>
      <c r="DWW5" s="66"/>
      <c r="DWX5" s="66"/>
      <c r="DWY5" s="66"/>
      <c r="DWZ5" s="66"/>
      <c r="DXA5" s="66"/>
      <c r="DXB5" s="66"/>
      <c r="DXC5" s="66"/>
      <c r="DXD5" s="66"/>
      <c r="DXE5" s="66"/>
      <c r="DXF5" s="66"/>
      <c r="DXG5" s="66"/>
      <c r="DXH5" s="66"/>
      <c r="DXI5" s="66"/>
      <c r="DXJ5" s="66"/>
      <c r="DXK5" s="66"/>
      <c r="DXL5" s="66"/>
      <c r="DXM5" s="66"/>
      <c r="DXN5" s="66"/>
      <c r="DXO5" s="66"/>
      <c r="DXP5" s="66"/>
      <c r="DXQ5" s="66"/>
      <c r="DXR5" s="66"/>
      <c r="DXS5" s="66"/>
      <c r="DXT5" s="66"/>
      <c r="DXU5" s="66"/>
      <c r="DXV5" s="66"/>
      <c r="DXW5" s="66"/>
      <c r="DXX5" s="66"/>
      <c r="DXY5" s="66"/>
      <c r="DXZ5" s="66"/>
      <c r="DYA5" s="66"/>
      <c r="DYB5" s="66"/>
      <c r="DYC5" s="66"/>
      <c r="DYD5" s="66"/>
      <c r="DYE5" s="66"/>
      <c r="DYF5" s="66"/>
      <c r="DYG5" s="66"/>
      <c r="DYH5" s="66"/>
      <c r="DYI5" s="66"/>
      <c r="DYJ5" s="66"/>
      <c r="DYK5" s="66"/>
      <c r="DYL5" s="66"/>
      <c r="DYM5" s="66"/>
      <c r="DYN5" s="66"/>
      <c r="DYO5" s="66"/>
      <c r="DYP5" s="66"/>
      <c r="DYQ5" s="66"/>
      <c r="DYR5" s="66"/>
      <c r="DYS5" s="66"/>
      <c r="DYT5" s="66"/>
      <c r="DYU5" s="66"/>
      <c r="DYV5" s="66"/>
      <c r="DYW5" s="66"/>
      <c r="DYX5" s="66"/>
      <c r="DYY5" s="66"/>
      <c r="DYZ5" s="66"/>
      <c r="DZA5" s="66"/>
      <c r="DZB5" s="66"/>
      <c r="DZC5" s="66"/>
      <c r="DZD5" s="66"/>
      <c r="DZE5" s="66"/>
      <c r="DZF5" s="66"/>
      <c r="DZG5" s="66"/>
      <c r="DZH5" s="66"/>
      <c r="DZI5" s="66"/>
      <c r="DZJ5" s="66"/>
      <c r="DZK5" s="66"/>
      <c r="DZL5" s="66"/>
      <c r="DZM5" s="66"/>
      <c r="DZN5" s="66"/>
      <c r="DZO5" s="66"/>
      <c r="DZP5" s="66"/>
      <c r="DZQ5" s="66"/>
      <c r="DZR5" s="66"/>
      <c r="DZS5" s="66"/>
      <c r="DZT5" s="66"/>
      <c r="DZU5" s="66"/>
      <c r="DZV5" s="66"/>
      <c r="DZW5" s="66"/>
      <c r="DZX5" s="66"/>
      <c r="DZY5" s="66"/>
      <c r="DZZ5" s="66"/>
      <c r="EAA5" s="66"/>
      <c r="EAB5" s="66"/>
      <c r="EAC5" s="66"/>
      <c r="EAD5" s="66"/>
      <c r="EAE5" s="66"/>
      <c r="EAF5" s="66"/>
      <c r="EAG5" s="66"/>
      <c r="EAH5" s="66"/>
      <c r="EAI5" s="66"/>
      <c r="EAJ5" s="66"/>
      <c r="EAK5" s="66"/>
      <c r="EAL5" s="66"/>
      <c r="EAM5" s="66"/>
      <c r="EAN5" s="66"/>
      <c r="EAO5" s="66"/>
      <c r="EAP5" s="66"/>
      <c r="EAQ5" s="66"/>
      <c r="EAR5" s="66"/>
      <c r="EAS5" s="66"/>
      <c r="EAT5" s="66"/>
      <c r="EAU5" s="66"/>
      <c r="EAV5" s="66"/>
      <c r="EAW5" s="66"/>
      <c r="EAX5" s="66"/>
      <c r="EAY5" s="66"/>
      <c r="EAZ5" s="66"/>
      <c r="EBA5" s="66"/>
      <c r="EBB5" s="66"/>
      <c r="EBC5" s="66"/>
      <c r="EBD5" s="66"/>
      <c r="EBE5" s="66"/>
      <c r="EBF5" s="66"/>
      <c r="EBG5" s="66"/>
      <c r="EBH5" s="66"/>
      <c r="EBI5" s="66"/>
      <c r="EBJ5" s="66"/>
      <c r="EBK5" s="66"/>
      <c r="EBL5" s="66"/>
      <c r="EBM5" s="66"/>
      <c r="EBN5" s="66"/>
      <c r="EBO5" s="66"/>
      <c r="EBP5" s="66"/>
      <c r="EBQ5" s="66"/>
      <c r="EBR5" s="66"/>
      <c r="EBS5" s="66"/>
      <c r="EBT5" s="66"/>
      <c r="EBU5" s="66"/>
      <c r="EBV5" s="66"/>
      <c r="EBW5" s="66"/>
      <c r="EBX5" s="66"/>
      <c r="EBY5" s="66"/>
      <c r="EBZ5" s="66"/>
      <c r="ECA5" s="66"/>
      <c r="ECB5" s="66"/>
      <c r="ECC5" s="66"/>
      <c r="ECD5" s="66"/>
      <c r="ECE5" s="66"/>
      <c r="ECF5" s="66"/>
      <c r="ECG5" s="66"/>
      <c r="ECH5" s="66"/>
      <c r="ECI5" s="66"/>
      <c r="ECJ5" s="66"/>
      <c r="ECK5" s="66"/>
      <c r="ECL5" s="66"/>
      <c r="ECM5" s="66"/>
      <c r="ECN5" s="66"/>
      <c r="ECO5" s="66"/>
      <c r="ECP5" s="66"/>
      <c r="ECQ5" s="66"/>
      <c r="ECR5" s="66"/>
      <c r="ECS5" s="66"/>
      <c r="ECT5" s="66"/>
      <c r="ECU5" s="66"/>
      <c r="ECV5" s="66"/>
      <c r="ECW5" s="66"/>
      <c r="ECX5" s="66"/>
      <c r="ECY5" s="66"/>
      <c r="ECZ5" s="66"/>
      <c r="EDA5" s="66"/>
      <c r="EDB5" s="66"/>
      <c r="EDC5" s="66"/>
      <c r="EDD5" s="66"/>
      <c r="EDE5" s="66"/>
      <c r="EDF5" s="66"/>
      <c r="EDG5" s="66"/>
      <c r="EDH5" s="66"/>
      <c r="EDI5" s="66"/>
      <c r="EDJ5" s="66"/>
      <c r="EDK5" s="66"/>
      <c r="EDL5" s="66"/>
      <c r="EDM5" s="66"/>
      <c r="EDN5" s="66"/>
      <c r="EDO5" s="66"/>
      <c r="EDP5" s="66"/>
      <c r="EDQ5" s="66"/>
      <c r="EDR5" s="66"/>
      <c r="EDS5" s="66"/>
      <c r="EDT5" s="66"/>
      <c r="EDU5" s="66"/>
      <c r="EDV5" s="66"/>
      <c r="EDW5" s="66"/>
      <c r="EDX5" s="66"/>
      <c r="EDY5" s="66"/>
      <c r="EDZ5" s="66"/>
      <c r="EEA5" s="66"/>
      <c r="EEB5" s="66"/>
      <c r="EEC5" s="66"/>
      <c r="EED5" s="66"/>
      <c r="EEE5" s="66"/>
      <c r="EEF5" s="66"/>
      <c r="EEG5" s="66"/>
      <c r="EEH5" s="66"/>
      <c r="EEI5" s="66"/>
      <c r="EEJ5" s="66"/>
      <c r="EEK5" s="66"/>
      <c r="EEL5" s="66"/>
      <c r="EEM5" s="66"/>
      <c r="EEN5" s="66"/>
      <c r="EEO5" s="66"/>
      <c r="EEP5" s="66"/>
      <c r="EEQ5" s="66"/>
      <c r="EER5" s="66"/>
      <c r="EES5" s="66"/>
      <c r="EET5" s="66"/>
      <c r="EEU5" s="66"/>
      <c r="EEV5" s="66"/>
      <c r="EEW5" s="66"/>
      <c r="EEX5" s="66"/>
      <c r="EEY5" s="66"/>
      <c r="EEZ5" s="66"/>
      <c r="EFA5" s="66"/>
      <c r="EFB5" s="66"/>
      <c r="EFC5" s="66"/>
      <c r="EFD5" s="66"/>
      <c r="EFE5" s="66"/>
      <c r="EFF5" s="66"/>
      <c r="EFG5" s="66"/>
      <c r="EFH5" s="66"/>
      <c r="EFI5" s="66"/>
      <c r="EFJ5" s="66"/>
      <c r="EFK5" s="66"/>
      <c r="EFL5" s="66"/>
      <c r="EFM5" s="66"/>
      <c r="EFN5" s="66"/>
      <c r="EFO5" s="66"/>
      <c r="EFP5" s="66"/>
      <c r="EFQ5" s="66"/>
      <c r="EFR5" s="66"/>
      <c r="EFS5" s="66"/>
      <c r="EFT5" s="66"/>
      <c r="EFU5" s="66"/>
      <c r="EFV5" s="66"/>
      <c r="EFW5" s="66"/>
      <c r="EFX5" s="66"/>
      <c r="EFY5" s="66"/>
      <c r="EFZ5" s="66"/>
      <c r="EGA5" s="66"/>
      <c r="EGB5" s="66"/>
      <c r="EGC5" s="66"/>
      <c r="EGD5" s="66"/>
      <c r="EGE5" s="66"/>
      <c r="EGF5" s="66"/>
      <c r="EGG5" s="66"/>
      <c r="EGH5" s="66"/>
      <c r="EGI5" s="66"/>
      <c r="EGJ5" s="66"/>
      <c r="EGK5" s="66"/>
      <c r="EGL5" s="66"/>
      <c r="EGM5" s="66"/>
      <c r="EGN5" s="66"/>
      <c r="EGO5" s="66"/>
      <c r="EGP5" s="66"/>
      <c r="EGQ5" s="66"/>
      <c r="EGR5" s="66"/>
      <c r="EGS5" s="66"/>
      <c r="EGT5" s="66"/>
      <c r="EGU5" s="66"/>
      <c r="EGV5" s="66"/>
      <c r="EGW5" s="66"/>
      <c r="EGX5" s="66"/>
      <c r="EGY5" s="66"/>
      <c r="EGZ5" s="66"/>
      <c r="EHA5" s="66"/>
      <c r="EHB5" s="66"/>
      <c r="EHC5" s="66"/>
      <c r="EHD5" s="66"/>
      <c r="EHE5" s="66"/>
      <c r="EHF5" s="66"/>
      <c r="EHG5" s="66"/>
      <c r="EHH5" s="66"/>
      <c r="EHI5" s="66"/>
      <c r="EHJ5" s="66"/>
      <c r="EHK5" s="66"/>
      <c r="EHL5" s="66"/>
      <c r="EHM5" s="66"/>
      <c r="EHN5" s="66"/>
      <c r="EHO5" s="66"/>
      <c r="EHP5" s="66"/>
      <c r="EHQ5" s="66"/>
      <c r="EHR5" s="66"/>
      <c r="EHS5" s="66"/>
      <c r="EHT5" s="66"/>
      <c r="EHU5" s="66"/>
      <c r="EHV5" s="66"/>
      <c r="EHW5" s="66"/>
      <c r="EHX5" s="66"/>
      <c r="EHY5" s="66"/>
      <c r="EHZ5" s="66"/>
      <c r="EIA5" s="66"/>
      <c r="EIB5" s="66"/>
      <c r="EIC5" s="66"/>
      <c r="EID5" s="66"/>
      <c r="EIE5" s="66"/>
      <c r="EIF5" s="66"/>
      <c r="EIG5" s="66"/>
      <c r="EIH5" s="66"/>
      <c r="EII5" s="66"/>
      <c r="EIJ5" s="66"/>
      <c r="EIK5" s="66"/>
      <c r="EIL5" s="66"/>
      <c r="EIM5" s="66"/>
      <c r="EIN5" s="66"/>
      <c r="EIO5" s="66"/>
      <c r="EIP5" s="66"/>
      <c r="EIQ5" s="66"/>
      <c r="EIR5" s="66"/>
      <c r="EIS5" s="66"/>
      <c r="EIT5" s="66"/>
      <c r="EIU5" s="66"/>
      <c r="EIV5" s="66"/>
      <c r="EIW5" s="66"/>
      <c r="EIX5" s="66"/>
      <c r="EIY5" s="66"/>
      <c r="EIZ5" s="66"/>
      <c r="EJA5" s="66"/>
      <c r="EJB5" s="66"/>
      <c r="EJC5" s="66"/>
      <c r="EJD5" s="66"/>
      <c r="EJE5" s="66"/>
      <c r="EJF5" s="66"/>
      <c r="EJG5" s="66"/>
      <c r="EJH5" s="66"/>
      <c r="EJI5" s="66"/>
      <c r="EJJ5" s="66"/>
      <c r="EJK5" s="66"/>
      <c r="EJL5" s="66"/>
      <c r="EJM5" s="66"/>
      <c r="EJN5" s="66"/>
      <c r="EJO5" s="66"/>
      <c r="EJP5" s="66"/>
      <c r="EJQ5" s="66"/>
      <c r="EJR5" s="66"/>
      <c r="EJS5" s="66"/>
      <c r="EJT5" s="66"/>
      <c r="EJU5" s="66"/>
      <c r="EJV5" s="66"/>
      <c r="EJW5" s="66"/>
      <c r="EJX5" s="66"/>
      <c r="EJY5" s="66"/>
      <c r="EJZ5" s="66"/>
      <c r="EKA5" s="66"/>
      <c r="EKB5" s="66"/>
      <c r="EKC5" s="66"/>
      <c r="EKD5" s="66"/>
      <c r="EKE5" s="66"/>
      <c r="EKF5" s="66"/>
      <c r="EKG5" s="66"/>
      <c r="EKH5" s="66"/>
      <c r="EKI5" s="66"/>
      <c r="EKJ5" s="66"/>
      <c r="EKK5" s="66"/>
      <c r="EKL5" s="66"/>
      <c r="EKM5" s="66"/>
      <c r="EKN5" s="66"/>
      <c r="EKO5" s="66"/>
      <c r="EKP5" s="66"/>
      <c r="EKQ5" s="66"/>
      <c r="EKR5" s="66"/>
      <c r="EKS5" s="66"/>
      <c r="EKT5" s="66"/>
      <c r="EKU5" s="66"/>
      <c r="EKV5" s="66"/>
      <c r="EKW5" s="66"/>
      <c r="EKX5" s="66"/>
      <c r="EKY5" s="66"/>
      <c r="EKZ5" s="66"/>
      <c r="ELA5" s="66"/>
      <c r="ELB5" s="66"/>
      <c r="ELC5" s="66"/>
      <c r="ELD5" s="66"/>
      <c r="ELE5" s="66"/>
      <c r="ELF5" s="66"/>
      <c r="ELG5" s="66"/>
      <c r="ELH5" s="66"/>
      <c r="ELI5" s="66"/>
      <c r="ELJ5" s="66"/>
      <c r="ELK5" s="66"/>
      <c r="ELL5" s="66"/>
      <c r="ELM5" s="66"/>
      <c r="ELN5" s="66"/>
      <c r="ELO5" s="66"/>
      <c r="ELP5" s="66"/>
      <c r="ELQ5" s="66"/>
      <c r="ELR5" s="66"/>
      <c r="ELS5" s="66"/>
      <c r="ELT5" s="66"/>
      <c r="ELU5" s="66"/>
      <c r="ELV5" s="66"/>
      <c r="ELW5" s="66"/>
      <c r="ELX5" s="66"/>
      <c r="ELY5" s="66"/>
      <c r="ELZ5" s="66"/>
      <c r="EMA5" s="66"/>
      <c r="EMB5" s="66"/>
      <c r="EMC5" s="66"/>
      <c r="EMD5" s="66"/>
      <c r="EME5" s="66"/>
      <c r="EMF5" s="66"/>
      <c r="EMG5" s="66"/>
      <c r="EMH5" s="66"/>
      <c r="EMI5" s="66"/>
      <c r="EMJ5" s="66"/>
      <c r="EMK5" s="66"/>
      <c r="EML5" s="66"/>
      <c r="EMM5" s="66"/>
      <c r="EMN5" s="66"/>
      <c r="EMO5" s="66"/>
      <c r="EMP5" s="66"/>
      <c r="EMQ5" s="66"/>
      <c r="EMR5" s="66"/>
      <c r="EMS5" s="66"/>
      <c r="EMT5" s="66"/>
      <c r="EMU5" s="66"/>
      <c r="EMV5" s="66"/>
      <c r="EMW5" s="66"/>
      <c r="EMX5" s="66"/>
      <c r="EMY5" s="66"/>
      <c r="EMZ5" s="66"/>
      <c r="ENA5" s="66"/>
      <c r="ENB5" s="66"/>
      <c r="ENC5" s="66"/>
      <c r="END5" s="66"/>
      <c r="ENE5" s="66"/>
      <c r="ENF5" s="66"/>
      <c r="ENG5" s="66"/>
      <c r="ENH5" s="66"/>
      <c r="ENI5" s="66"/>
      <c r="ENJ5" s="66"/>
      <c r="ENK5" s="66"/>
      <c r="ENL5" s="66"/>
      <c r="ENM5" s="66"/>
      <c r="ENN5" s="66"/>
      <c r="ENO5" s="66"/>
      <c r="ENP5" s="66"/>
      <c r="ENQ5" s="66"/>
      <c r="ENR5" s="66"/>
      <c r="ENS5" s="66"/>
      <c r="ENT5" s="66"/>
      <c r="ENU5" s="66"/>
      <c r="ENV5" s="66"/>
      <c r="ENW5" s="66"/>
      <c r="ENX5" s="66"/>
      <c r="ENY5" s="66"/>
      <c r="ENZ5" s="66"/>
      <c r="EOA5" s="66"/>
      <c r="EOB5" s="66"/>
      <c r="EOC5" s="66"/>
      <c r="EOD5" s="66"/>
      <c r="EOE5" s="66"/>
      <c r="EOF5" s="66"/>
      <c r="EOG5" s="66"/>
      <c r="EOH5" s="66"/>
      <c r="EOI5" s="66"/>
      <c r="EOJ5" s="66"/>
      <c r="EOK5" s="66"/>
      <c r="EOL5" s="66"/>
      <c r="EOM5" s="66"/>
      <c r="EON5" s="66"/>
      <c r="EOO5" s="66"/>
      <c r="EOP5" s="66"/>
      <c r="EOQ5" s="66"/>
      <c r="EOR5" s="66"/>
      <c r="EOS5" s="66"/>
      <c r="EOT5" s="66"/>
      <c r="EOU5" s="66"/>
      <c r="EOV5" s="66"/>
      <c r="EOW5" s="66"/>
      <c r="EOX5" s="66"/>
      <c r="EOY5" s="66"/>
      <c r="EOZ5" s="66"/>
      <c r="EPA5" s="66"/>
      <c r="EPB5" s="66"/>
      <c r="EPC5" s="66"/>
      <c r="EPD5" s="66"/>
      <c r="EPE5" s="66"/>
      <c r="EPF5" s="66"/>
      <c r="EPG5" s="66"/>
      <c r="EPH5" s="66"/>
      <c r="EPI5" s="66"/>
      <c r="EPJ5" s="66"/>
      <c r="EPK5" s="66"/>
      <c r="EPL5" s="66"/>
      <c r="EPM5" s="66"/>
      <c r="EPN5" s="66"/>
      <c r="EPO5" s="66"/>
      <c r="EPP5" s="66"/>
      <c r="EPQ5" s="66"/>
      <c r="EPR5" s="66"/>
      <c r="EPS5" s="66"/>
      <c r="EPT5" s="66"/>
      <c r="EPU5" s="66"/>
      <c r="EPV5" s="66"/>
      <c r="EPW5" s="66"/>
      <c r="EPX5" s="66"/>
      <c r="EPY5" s="66"/>
      <c r="EPZ5" s="66"/>
      <c r="EQA5" s="66"/>
      <c r="EQB5" s="66"/>
      <c r="EQC5" s="66"/>
      <c r="EQD5" s="66"/>
      <c r="EQE5" s="66"/>
      <c r="EQF5" s="66"/>
      <c r="EQG5" s="66"/>
      <c r="EQH5" s="66"/>
      <c r="EQI5" s="66"/>
      <c r="EQJ5" s="66"/>
      <c r="EQK5" s="66"/>
      <c r="EQL5" s="66"/>
      <c r="EQM5" s="66"/>
      <c r="EQN5" s="66"/>
      <c r="EQO5" s="66"/>
      <c r="EQP5" s="66"/>
      <c r="EQQ5" s="66"/>
      <c r="EQR5" s="66"/>
      <c r="EQS5" s="66"/>
      <c r="EQT5" s="66"/>
      <c r="EQU5" s="66"/>
      <c r="EQV5" s="66"/>
      <c r="EQW5" s="66"/>
      <c r="EQX5" s="66"/>
      <c r="EQY5" s="66"/>
      <c r="EQZ5" s="66"/>
      <c r="ERA5" s="66"/>
      <c r="ERB5" s="66"/>
      <c r="ERC5" s="66"/>
      <c r="ERD5" s="66"/>
      <c r="ERE5" s="66"/>
      <c r="ERF5" s="66"/>
      <c r="ERG5" s="66"/>
      <c r="ERH5" s="66"/>
      <c r="ERI5" s="66"/>
      <c r="ERJ5" s="66"/>
      <c r="ERK5" s="66"/>
      <c r="ERL5" s="66"/>
      <c r="ERM5" s="66"/>
      <c r="ERN5" s="66"/>
      <c r="ERO5" s="66"/>
      <c r="ERP5" s="66"/>
      <c r="ERQ5" s="66"/>
      <c r="ERR5" s="66"/>
      <c r="ERS5" s="66"/>
      <c r="ERT5" s="66"/>
      <c r="ERU5" s="66"/>
      <c r="ERV5" s="66"/>
      <c r="ERW5" s="66"/>
      <c r="ERX5" s="66"/>
      <c r="ERY5" s="66"/>
      <c r="ERZ5" s="66"/>
      <c r="ESA5" s="66"/>
      <c r="ESB5" s="66"/>
      <c r="ESC5" s="66"/>
      <c r="ESD5" s="66"/>
      <c r="ESE5" s="66"/>
      <c r="ESF5" s="66"/>
      <c r="ESG5" s="66"/>
      <c r="ESH5" s="66"/>
      <c r="ESI5" s="66"/>
      <c r="ESJ5" s="66"/>
      <c r="ESK5" s="66"/>
      <c r="ESL5" s="66"/>
      <c r="ESM5" s="66"/>
      <c r="ESN5" s="66"/>
      <c r="ESO5" s="66"/>
      <c r="ESP5" s="66"/>
      <c r="ESQ5" s="66"/>
      <c r="ESR5" s="66"/>
      <c r="ESS5" s="66"/>
      <c r="EST5" s="66"/>
      <c r="ESU5" s="66"/>
      <c r="ESV5" s="66"/>
      <c r="ESW5" s="66"/>
      <c r="ESX5" s="66"/>
      <c r="ESY5" s="66"/>
      <c r="ESZ5" s="66"/>
      <c r="ETA5" s="66"/>
      <c r="ETB5" s="66"/>
      <c r="ETC5" s="66"/>
      <c r="ETD5" s="66"/>
      <c r="ETE5" s="66"/>
      <c r="ETF5" s="66"/>
      <c r="ETG5" s="66"/>
      <c r="ETH5" s="66"/>
      <c r="ETI5" s="66"/>
      <c r="ETJ5" s="66"/>
      <c r="ETK5" s="66"/>
      <c r="ETL5" s="66"/>
      <c r="ETM5" s="66"/>
      <c r="ETN5" s="66"/>
      <c r="ETO5" s="66"/>
      <c r="ETP5" s="66"/>
      <c r="ETQ5" s="66"/>
      <c r="ETR5" s="66"/>
      <c r="ETS5" s="66"/>
      <c r="ETT5" s="66"/>
      <c r="ETU5" s="66"/>
      <c r="ETV5" s="66"/>
      <c r="ETW5" s="66"/>
      <c r="ETX5" s="66"/>
      <c r="ETY5" s="66"/>
      <c r="ETZ5" s="66"/>
      <c r="EUA5" s="66"/>
      <c r="EUB5" s="66"/>
      <c r="EUC5" s="66"/>
      <c r="EUD5" s="66"/>
      <c r="EUE5" s="66"/>
      <c r="EUF5" s="66"/>
      <c r="EUG5" s="66"/>
      <c r="EUH5" s="66"/>
      <c r="EUI5" s="66"/>
      <c r="EUJ5" s="66"/>
      <c r="EUK5" s="66"/>
      <c r="EUL5" s="66"/>
      <c r="EUM5" s="66"/>
      <c r="EUN5" s="66"/>
      <c r="EUO5" s="66"/>
      <c r="EUP5" s="66"/>
      <c r="EUQ5" s="66"/>
      <c r="EUR5" s="66"/>
      <c r="EUS5" s="66"/>
      <c r="EUT5" s="66"/>
      <c r="EUU5" s="66"/>
      <c r="EUV5" s="66"/>
      <c r="EUW5" s="66"/>
      <c r="EUX5" s="66"/>
      <c r="EUY5" s="66"/>
      <c r="EUZ5" s="66"/>
      <c r="EVA5" s="66"/>
      <c r="EVB5" s="66"/>
      <c r="EVC5" s="66"/>
      <c r="EVD5" s="66"/>
      <c r="EVE5" s="66"/>
      <c r="EVF5" s="66"/>
      <c r="EVG5" s="66"/>
      <c r="EVH5" s="66"/>
      <c r="EVI5" s="66"/>
      <c r="EVJ5" s="66"/>
      <c r="EVK5" s="66"/>
      <c r="EVL5" s="66"/>
      <c r="EVM5" s="66"/>
      <c r="EVN5" s="66"/>
      <c r="EVO5" s="66"/>
      <c r="EVP5" s="66"/>
      <c r="EVQ5" s="66"/>
      <c r="EVR5" s="66"/>
      <c r="EVS5" s="66"/>
      <c r="EVT5" s="66"/>
      <c r="EVU5" s="66"/>
      <c r="EVV5" s="66"/>
      <c r="EVW5" s="66"/>
      <c r="EVX5" s="66"/>
      <c r="EVY5" s="66"/>
      <c r="EVZ5" s="66"/>
      <c r="EWA5" s="66"/>
      <c r="EWB5" s="66"/>
      <c r="EWC5" s="66"/>
      <c r="EWD5" s="66"/>
      <c r="EWE5" s="66"/>
      <c r="EWF5" s="66"/>
      <c r="EWG5" s="66"/>
      <c r="EWH5" s="66"/>
      <c r="EWI5" s="66"/>
      <c r="EWJ5" s="66"/>
      <c r="EWK5" s="66"/>
      <c r="EWL5" s="66"/>
      <c r="EWM5" s="66"/>
      <c r="EWN5" s="66"/>
      <c r="EWO5" s="66"/>
      <c r="EWP5" s="66"/>
      <c r="EWQ5" s="66"/>
      <c r="EWR5" s="66"/>
      <c r="EWS5" s="66"/>
      <c r="EWT5" s="66"/>
      <c r="EWU5" s="66"/>
      <c r="EWV5" s="66"/>
      <c r="EWW5" s="66"/>
      <c r="EWX5" s="66"/>
      <c r="EWY5" s="66"/>
      <c r="EWZ5" s="66"/>
      <c r="EXA5" s="66"/>
      <c r="EXB5" s="66"/>
      <c r="EXC5" s="66"/>
      <c r="EXD5" s="66"/>
      <c r="EXE5" s="66"/>
      <c r="EXF5" s="66"/>
      <c r="EXG5" s="66"/>
      <c r="EXH5" s="66"/>
      <c r="EXI5" s="66"/>
      <c r="EXJ5" s="66"/>
      <c r="EXK5" s="66"/>
      <c r="EXL5" s="66"/>
      <c r="EXM5" s="66"/>
      <c r="EXN5" s="66"/>
      <c r="EXO5" s="66"/>
      <c r="EXP5" s="66"/>
      <c r="EXQ5" s="66"/>
      <c r="EXR5" s="66"/>
      <c r="EXS5" s="66"/>
      <c r="EXT5" s="66"/>
      <c r="EXU5" s="66"/>
      <c r="EXV5" s="66"/>
      <c r="EXW5" s="66"/>
      <c r="EXX5" s="66"/>
      <c r="EXY5" s="66"/>
      <c r="EXZ5" s="66"/>
      <c r="EYA5" s="66"/>
      <c r="EYB5" s="66"/>
      <c r="EYC5" s="66"/>
      <c r="EYD5" s="66"/>
      <c r="EYE5" s="66"/>
      <c r="EYF5" s="66"/>
      <c r="EYG5" s="66"/>
      <c r="EYH5" s="66"/>
      <c r="EYI5" s="66"/>
      <c r="EYJ5" s="66"/>
      <c r="EYK5" s="66"/>
      <c r="EYL5" s="66"/>
      <c r="EYM5" s="66"/>
      <c r="EYN5" s="66"/>
      <c r="EYO5" s="66"/>
      <c r="EYP5" s="66"/>
      <c r="EYQ5" s="66"/>
      <c r="EYR5" s="66"/>
      <c r="EYS5" s="66"/>
      <c r="EYT5" s="66"/>
      <c r="EYU5" s="66"/>
      <c r="EYV5" s="66"/>
      <c r="EYW5" s="66"/>
      <c r="EYX5" s="66"/>
      <c r="EYY5" s="66"/>
      <c r="EYZ5" s="66"/>
      <c r="EZA5" s="66"/>
      <c r="EZB5" s="66"/>
      <c r="EZC5" s="66"/>
      <c r="EZD5" s="66"/>
      <c r="EZE5" s="66"/>
      <c r="EZF5" s="66"/>
      <c r="EZG5" s="66"/>
      <c r="EZH5" s="66"/>
      <c r="EZI5" s="66"/>
      <c r="EZJ5" s="66"/>
      <c r="EZK5" s="66"/>
      <c r="EZL5" s="66"/>
      <c r="EZM5" s="66"/>
      <c r="EZN5" s="66"/>
      <c r="EZO5" s="66"/>
      <c r="EZP5" s="66"/>
      <c r="EZQ5" s="66"/>
      <c r="EZR5" s="66"/>
      <c r="EZS5" s="66"/>
      <c r="EZT5" s="66"/>
      <c r="EZU5" s="66"/>
      <c r="EZV5" s="66"/>
      <c r="EZW5" s="66"/>
      <c r="EZX5" s="66"/>
      <c r="EZY5" s="66"/>
      <c r="EZZ5" s="66"/>
      <c r="FAA5" s="66"/>
      <c r="FAB5" s="66"/>
      <c r="FAC5" s="66"/>
      <c r="FAD5" s="66"/>
      <c r="FAE5" s="66"/>
      <c r="FAF5" s="66"/>
      <c r="FAG5" s="66"/>
      <c r="FAH5" s="66"/>
      <c r="FAI5" s="66"/>
      <c r="FAJ5" s="66"/>
      <c r="FAK5" s="66"/>
      <c r="FAL5" s="66"/>
      <c r="FAM5" s="66"/>
      <c r="FAN5" s="66"/>
      <c r="FAO5" s="66"/>
      <c r="FAP5" s="66"/>
      <c r="FAQ5" s="66"/>
      <c r="FAR5" s="66"/>
      <c r="FAS5" s="66"/>
      <c r="FAT5" s="66"/>
      <c r="FAU5" s="66"/>
      <c r="FAV5" s="66"/>
      <c r="FAW5" s="66"/>
      <c r="FAX5" s="66"/>
      <c r="FAY5" s="66"/>
      <c r="FAZ5" s="66"/>
      <c r="FBA5" s="66"/>
      <c r="FBB5" s="66"/>
      <c r="FBC5" s="66"/>
      <c r="FBD5" s="66"/>
      <c r="FBE5" s="66"/>
      <c r="FBF5" s="66"/>
      <c r="FBG5" s="66"/>
      <c r="FBH5" s="66"/>
      <c r="FBI5" s="66"/>
      <c r="FBJ5" s="66"/>
      <c r="FBK5" s="66"/>
      <c r="FBL5" s="66"/>
      <c r="FBM5" s="66"/>
      <c r="FBN5" s="66"/>
      <c r="FBO5" s="66"/>
      <c r="FBP5" s="66"/>
      <c r="FBQ5" s="66"/>
      <c r="FBR5" s="66"/>
      <c r="FBS5" s="66"/>
      <c r="FBT5" s="66"/>
      <c r="FBU5" s="66"/>
      <c r="FBV5" s="66"/>
      <c r="FBW5" s="66"/>
      <c r="FBX5" s="66"/>
      <c r="FBY5" s="66"/>
      <c r="FBZ5" s="66"/>
      <c r="FCA5" s="66"/>
      <c r="FCB5" s="66"/>
      <c r="FCC5" s="66"/>
      <c r="FCD5" s="66"/>
      <c r="FCE5" s="66"/>
      <c r="FCF5" s="66"/>
      <c r="FCG5" s="66"/>
      <c r="FCH5" s="66"/>
      <c r="FCI5" s="66"/>
      <c r="FCJ5" s="66"/>
      <c r="FCK5" s="66"/>
      <c r="FCL5" s="66"/>
      <c r="FCM5" s="66"/>
      <c r="FCN5" s="66"/>
      <c r="FCO5" s="66"/>
      <c r="FCP5" s="66"/>
      <c r="FCQ5" s="66"/>
      <c r="FCR5" s="66"/>
      <c r="FCS5" s="66"/>
      <c r="FCT5" s="66"/>
      <c r="FCU5" s="66"/>
      <c r="FCV5" s="66"/>
      <c r="FCW5" s="66"/>
      <c r="FCX5" s="66"/>
      <c r="FCY5" s="66"/>
      <c r="FCZ5" s="66"/>
      <c r="FDA5" s="66"/>
      <c r="FDB5" s="66"/>
      <c r="FDC5" s="66"/>
      <c r="FDD5" s="66"/>
      <c r="FDE5" s="66"/>
      <c r="FDF5" s="66"/>
      <c r="FDG5" s="66"/>
      <c r="FDH5" s="66"/>
      <c r="FDI5" s="66"/>
      <c r="FDJ5" s="66"/>
      <c r="FDK5" s="66"/>
      <c r="FDL5" s="66"/>
      <c r="FDM5" s="66"/>
      <c r="FDN5" s="66"/>
      <c r="FDO5" s="66"/>
      <c r="FDP5" s="66"/>
      <c r="FDQ5" s="66"/>
      <c r="FDR5" s="66"/>
      <c r="FDS5" s="66"/>
      <c r="FDT5" s="66"/>
      <c r="FDU5" s="66"/>
      <c r="FDV5" s="66"/>
      <c r="FDW5" s="66"/>
      <c r="FDX5" s="66"/>
      <c r="FDY5" s="66"/>
      <c r="FDZ5" s="66"/>
      <c r="FEA5" s="66"/>
      <c r="FEB5" s="66"/>
      <c r="FEC5" s="66"/>
      <c r="FED5" s="66"/>
      <c r="FEE5" s="66"/>
      <c r="FEF5" s="66"/>
      <c r="FEG5" s="66"/>
      <c r="FEH5" s="66"/>
      <c r="FEI5" s="66"/>
      <c r="FEJ5" s="66"/>
      <c r="FEK5" s="66"/>
      <c r="FEL5" s="66"/>
      <c r="FEM5" s="66"/>
      <c r="FEN5" s="66"/>
      <c r="FEO5" s="66"/>
      <c r="FEP5" s="66"/>
      <c r="FEQ5" s="66"/>
      <c r="FER5" s="66"/>
      <c r="FES5" s="66"/>
      <c r="FET5" s="66"/>
      <c r="FEU5" s="66"/>
      <c r="FEV5" s="66"/>
      <c r="FEW5" s="66"/>
      <c r="FEX5" s="66"/>
      <c r="FEY5" s="66"/>
      <c r="FEZ5" s="66"/>
      <c r="FFA5" s="66"/>
      <c r="FFB5" s="66"/>
      <c r="FFC5" s="66"/>
      <c r="FFD5" s="66"/>
      <c r="FFE5" s="66"/>
      <c r="FFF5" s="66"/>
      <c r="FFG5" s="66"/>
      <c r="FFH5" s="66"/>
      <c r="FFI5" s="66"/>
      <c r="FFJ5" s="66"/>
      <c r="FFK5" s="66"/>
      <c r="FFL5" s="66"/>
      <c r="FFM5" s="66"/>
      <c r="FFN5" s="66"/>
      <c r="FFO5" s="66"/>
      <c r="FFP5" s="66"/>
      <c r="FFQ5" s="66"/>
      <c r="FFR5" s="66"/>
      <c r="FFS5" s="66"/>
      <c r="FFT5" s="66"/>
      <c r="FFU5" s="66"/>
      <c r="FFV5" s="66"/>
      <c r="FFW5" s="66"/>
      <c r="FFX5" s="66"/>
      <c r="FFY5" s="66"/>
      <c r="FFZ5" s="66"/>
      <c r="FGA5" s="66"/>
      <c r="FGB5" s="66"/>
      <c r="FGC5" s="66"/>
      <c r="FGD5" s="66"/>
      <c r="FGE5" s="66"/>
      <c r="FGF5" s="66"/>
      <c r="FGG5" s="66"/>
      <c r="FGH5" s="66"/>
      <c r="FGI5" s="66"/>
      <c r="FGJ5" s="66"/>
      <c r="FGK5" s="66"/>
      <c r="FGL5" s="66"/>
      <c r="FGM5" s="66"/>
      <c r="FGN5" s="66"/>
      <c r="FGO5" s="66"/>
      <c r="FGP5" s="66"/>
      <c r="FGQ5" s="66"/>
      <c r="FGR5" s="66"/>
      <c r="FGS5" s="66"/>
      <c r="FGT5" s="66"/>
      <c r="FGU5" s="66"/>
      <c r="FGV5" s="66"/>
      <c r="FGW5" s="66"/>
      <c r="FGX5" s="66"/>
      <c r="FGY5" s="66"/>
      <c r="FGZ5" s="66"/>
      <c r="FHA5" s="66"/>
      <c r="FHB5" s="66"/>
      <c r="FHC5" s="66"/>
      <c r="FHD5" s="66"/>
      <c r="FHE5" s="66"/>
      <c r="FHF5" s="66"/>
      <c r="FHG5" s="66"/>
      <c r="FHH5" s="66"/>
      <c r="FHI5" s="66"/>
      <c r="FHJ5" s="66"/>
      <c r="FHK5" s="66"/>
      <c r="FHL5" s="66"/>
      <c r="FHM5" s="66"/>
      <c r="FHN5" s="66"/>
      <c r="FHO5" s="66"/>
      <c r="FHP5" s="66"/>
      <c r="FHQ5" s="66"/>
      <c r="FHR5" s="66"/>
      <c r="FHS5" s="66"/>
      <c r="FHT5" s="66"/>
      <c r="FHU5" s="66"/>
      <c r="FHV5" s="66"/>
      <c r="FHW5" s="66"/>
      <c r="FHX5" s="66"/>
      <c r="FHY5" s="66"/>
      <c r="FHZ5" s="66"/>
      <c r="FIA5" s="66"/>
      <c r="FIB5" s="66"/>
      <c r="FIC5" s="66"/>
      <c r="FID5" s="66"/>
      <c r="FIE5" s="66"/>
      <c r="FIF5" s="66"/>
      <c r="FIG5" s="66"/>
      <c r="FIH5" s="66"/>
      <c r="FII5" s="66"/>
      <c r="FIJ5" s="66"/>
      <c r="FIK5" s="66"/>
      <c r="FIL5" s="66"/>
      <c r="FIM5" s="66"/>
      <c r="FIN5" s="66"/>
      <c r="FIO5" s="66"/>
      <c r="FIP5" s="66"/>
      <c r="FIQ5" s="66"/>
      <c r="FIR5" s="66"/>
      <c r="FIS5" s="66"/>
      <c r="FIT5" s="66"/>
      <c r="FIU5" s="66"/>
      <c r="FIV5" s="66"/>
      <c r="FIW5" s="66"/>
      <c r="FIX5" s="66"/>
      <c r="FIY5" s="66"/>
      <c r="FIZ5" s="66"/>
      <c r="FJA5" s="66"/>
      <c r="FJB5" s="66"/>
      <c r="FJC5" s="66"/>
      <c r="FJD5" s="66"/>
      <c r="FJE5" s="66"/>
      <c r="FJF5" s="66"/>
      <c r="FJG5" s="66"/>
      <c r="FJH5" s="66"/>
      <c r="FJI5" s="66"/>
      <c r="FJJ5" s="66"/>
      <c r="FJK5" s="66"/>
      <c r="FJL5" s="66"/>
      <c r="FJM5" s="66"/>
      <c r="FJN5" s="66"/>
      <c r="FJO5" s="66"/>
      <c r="FJP5" s="66"/>
      <c r="FJQ5" s="66"/>
      <c r="FJR5" s="66"/>
      <c r="FJS5" s="66"/>
      <c r="FJT5" s="66"/>
      <c r="FJU5" s="66"/>
      <c r="FJV5" s="66"/>
      <c r="FJW5" s="66"/>
      <c r="FJX5" s="66"/>
      <c r="FJY5" s="66"/>
      <c r="FJZ5" s="66"/>
      <c r="FKA5" s="66"/>
      <c r="FKB5" s="66"/>
      <c r="FKC5" s="66"/>
      <c r="FKD5" s="66"/>
      <c r="FKE5" s="66"/>
      <c r="FKF5" s="66"/>
      <c r="FKG5" s="66"/>
      <c r="FKH5" s="66"/>
      <c r="FKI5" s="66"/>
      <c r="FKJ5" s="66"/>
      <c r="FKK5" s="66"/>
      <c r="FKL5" s="66"/>
      <c r="FKM5" s="66"/>
      <c r="FKN5" s="66"/>
      <c r="FKO5" s="66"/>
      <c r="FKP5" s="66"/>
      <c r="FKQ5" s="66"/>
      <c r="FKR5" s="66"/>
      <c r="FKS5" s="66"/>
      <c r="FKT5" s="66"/>
      <c r="FKU5" s="66"/>
      <c r="FKV5" s="66"/>
      <c r="FKW5" s="66"/>
      <c r="FKX5" s="66"/>
      <c r="FKY5" s="66"/>
      <c r="FKZ5" s="66"/>
      <c r="FLA5" s="66"/>
      <c r="FLB5" s="66"/>
      <c r="FLC5" s="66"/>
      <c r="FLD5" s="66"/>
      <c r="FLE5" s="66"/>
      <c r="FLF5" s="66"/>
      <c r="FLG5" s="66"/>
      <c r="FLH5" s="66"/>
      <c r="FLI5" s="66"/>
      <c r="FLJ5" s="66"/>
      <c r="FLK5" s="66"/>
      <c r="FLL5" s="66"/>
      <c r="FLM5" s="66"/>
      <c r="FLN5" s="66"/>
      <c r="FLO5" s="66"/>
      <c r="FLP5" s="66"/>
      <c r="FLQ5" s="66"/>
      <c r="FLR5" s="66"/>
      <c r="FLS5" s="66"/>
      <c r="FLT5" s="66"/>
      <c r="FLU5" s="66"/>
      <c r="FLV5" s="66"/>
      <c r="FLW5" s="66"/>
      <c r="FLX5" s="66"/>
      <c r="FLY5" s="66"/>
      <c r="FLZ5" s="66"/>
      <c r="FMA5" s="66"/>
      <c r="FMB5" s="66"/>
      <c r="FMC5" s="66"/>
      <c r="FMD5" s="66"/>
      <c r="FME5" s="66"/>
      <c r="FMF5" s="66"/>
      <c r="FMG5" s="66"/>
      <c r="FMH5" s="66"/>
      <c r="FMI5" s="66"/>
      <c r="FMJ5" s="66"/>
      <c r="FMK5" s="66"/>
      <c r="FML5" s="66"/>
      <c r="FMM5" s="66"/>
      <c r="FMN5" s="66"/>
      <c r="FMO5" s="66"/>
      <c r="FMP5" s="66"/>
      <c r="FMQ5" s="66"/>
      <c r="FMR5" s="66"/>
      <c r="FMS5" s="66"/>
      <c r="FMT5" s="66"/>
      <c r="FMU5" s="66"/>
      <c r="FMV5" s="66"/>
      <c r="FMW5" s="66"/>
      <c r="FMX5" s="66"/>
      <c r="FMY5" s="66"/>
      <c r="FMZ5" s="66"/>
      <c r="FNA5" s="66"/>
      <c r="FNB5" s="66"/>
      <c r="FNC5" s="66"/>
      <c r="FND5" s="66"/>
      <c r="FNE5" s="66"/>
      <c r="FNF5" s="66"/>
      <c r="FNG5" s="66"/>
      <c r="FNH5" s="66"/>
      <c r="FNI5" s="66"/>
      <c r="FNJ5" s="66"/>
      <c r="FNK5" s="66"/>
      <c r="FNL5" s="66"/>
      <c r="FNM5" s="66"/>
      <c r="FNN5" s="66"/>
      <c r="FNO5" s="66"/>
      <c r="FNP5" s="66"/>
      <c r="FNQ5" s="66"/>
      <c r="FNR5" s="66"/>
      <c r="FNS5" s="66"/>
      <c r="FNT5" s="66"/>
      <c r="FNU5" s="66"/>
      <c r="FNV5" s="66"/>
      <c r="FNW5" s="66"/>
      <c r="FNX5" s="66"/>
      <c r="FNY5" s="66"/>
      <c r="FNZ5" s="66"/>
      <c r="FOA5" s="66"/>
      <c r="FOB5" s="66"/>
      <c r="FOC5" s="66"/>
      <c r="FOD5" s="66"/>
      <c r="FOE5" s="66"/>
      <c r="FOF5" s="66"/>
      <c r="FOG5" s="66"/>
      <c r="FOH5" s="66"/>
      <c r="FOI5" s="66"/>
      <c r="FOJ5" s="66"/>
      <c r="FOK5" s="66"/>
      <c r="FOL5" s="66"/>
      <c r="FOM5" s="66"/>
      <c r="FON5" s="66"/>
      <c r="FOO5" s="66"/>
      <c r="FOP5" s="66"/>
      <c r="FOQ5" s="66"/>
      <c r="FOR5" s="66"/>
      <c r="FOS5" s="66"/>
      <c r="FOT5" s="66"/>
      <c r="FOU5" s="66"/>
      <c r="FOV5" s="66"/>
      <c r="FOW5" s="66"/>
      <c r="FOX5" s="66"/>
      <c r="FOY5" s="66"/>
      <c r="FOZ5" s="66"/>
      <c r="FPA5" s="66"/>
      <c r="FPB5" s="66"/>
      <c r="FPC5" s="66"/>
      <c r="FPD5" s="66"/>
      <c r="FPE5" s="66"/>
      <c r="FPF5" s="66"/>
      <c r="FPG5" s="66"/>
      <c r="FPH5" s="66"/>
      <c r="FPI5" s="66"/>
      <c r="FPJ5" s="66"/>
      <c r="FPK5" s="66"/>
      <c r="FPL5" s="66"/>
      <c r="FPM5" s="66"/>
      <c r="FPN5" s="66"/>
      <c r="FPO5" s="66"/>
      <c r="FPP5" s="66"/>
      <c r="FPQ5" s="66"/>
      <c r="FPR5" s="66"/>
      <c r="FPS5" s="66"/>
      <c r="FPT5" s="66"/>
      <c r="FPU5" s="66"/>
      <c r="FPV5" s="66"/>
      <c r="FPW5" s="66"/>
      <c r="FPX5" s="66"/>
      <c r="FPY5" s="66"/>
      <c r="FPZ5" s="66"/>
      <c r="FQA5" s="66"/>
      <c r="FQB5" s="66"/>
      <c r="FQC5" s="66"/>
      <c r="FQD5" s="66"/>
      <c r="FQE5" s="66"/>
      <c r="FQF5" s="66"/>
      <c r="FQG5" s="66"/>
      <c r="FQH5" s="66"/>
      <c r="FQI5" s="66"/>
      <c r="FQJ5" s="66"/>
      <c r="FQK5" s="66"/>
      <c r="FQL5" s="66"/>
      <c r="FQM5" s="66"/>
      <c r="FQN5" s="66"/>
      <c r="FQO5" s="66"/>
      <c r="FQP5" s="66"/>
      <c r="FQQ5" s="66"/>
      <c r="FQR5" s="66"/>
      <c r="FQS5" s="66"/>
      <c r="FQT5" s="66"/>
      <c r="FQU5" s="66"/>
      <c r="FQV5" s="66"/>
      <c r="FQW5" s="66"/>
      <c r="FQX5" s="66"/>
      <c r="FQY5" s="66"/>
      <c r="FQZ5" s="66"/>
      <c r="FRA5" s="66"/>
      <c r="FRB5" s="66"/>
      <c r="FRC5" s="66"/>
      <c r="FRD5" s="66"/>
      <c r="FRE5" s="66"/>
      <c r="FRF5" s="66"/>
      <c r="FRG5" s="66"/>
      <c r="FRH5" s="66"/>
      <c r="FRI5" s="66"/>
      <c r="FRJ5" s="66"/>
      <c r="FRK5" s="66"/>
      <c r="FRL5" s="66"/>
      <c r="FRM5" s="66"/>
      <c r="FRN5" s="66"/>
      <c r="FRO5" s="66"/>
      <c r="FRP5" s="66"/>
      <c r="FRQ5" s="66"/>
      <c r="FRR5" s="66"/>
      <c r="FRS5" s="66"/>
      <c r="FRT5" s="66"/>
      <c r="FRU5" s="66"/>
      <c r="FRV5" s="66"/>
      <c r="FRW5" s="66"/>
      <c r="FRX5" s="66"/>
      <c r="FRY5" s="66"/>
      <c r="FRZ5" s="66"/>
      <c r="FSA5" s="66"/>
      <c r="FSB5" s="66"/>
      <c r="FSC5" s="66"/>
      <c r="FSD5" s="66"/>
      <c r="FSE5" s="66"/>
      <c r="FSF5" s="66"/>
      <c r="FSG5" s="66"/>
      <c r="FSH5" s="66"/>
      <c r="FSI5" s="66"/>
      <c r="FSJ5" s="66"/>
      <c r="FSK5" s="66"/>
      <c r="FSL5" s="66"/>
      <c r="FSM5" s="66"/>
      <c r="FSN5" s="66"/>
      <c r="FSO5" s="66"/>
      <c r="FSP5" s="66"/>
      <c r="FSQ5" s="66"/>
      <c r="FSR5" s="66"/>
      <c r="FSS5" s="66"/>
      <c r="FST5" s="66"/>
      <c r="FSU5" s="66"/>
      <c r="FSV5" s="66"/>
      <c r="FSW5" s="66"/>
      <c r="FSX5" s="66"/>
      <c r="FSY5" s="66"/>
      <c r="FSZ5" s="66"/>
      <c r="FTA5" s="66"/>
      <c r="FTB5" s="66"/>
      <c r="FTC5" s="66"/>
      <c r="FTD5" s="66"/>
      <c r="FTE5" s="66"/>
      <c r="FTF5" s="66"/>
      <c r="FTG5" s="66"/>
      <c r="FTH5" s="66"/>
      <c r="FTI5" s="66"/>
      <c r="FTJ5" s="66"/>
      <c r="FTK5" s="66"/>
      <c r="FTL5" s="66"/>
      <c r="FTM5" s="66"/>
      <c r="FTN5" s="66"/>
      <c r="FTO5" s="66"/>
      <c r="FTP5" s="66"/>
      <c r="FTQ5" s="66"/>
      <c r="FTR5" s="66"/>
      <c r="FTS5" s="66"/>
      <c r="FTT5" s="66"/>
      <c r="FTU5" s="66"/>
      <c r="FTV5" s="66"/>
      <c r="FTW5" s="66"/>
      <c r="FTX5" s="66"/>
      <c r="FTY5" s="66"/>
      <c r="FTZ5" s="66"/>
      <c r="FUA5" s="66"/>
      <c r="FUB5" s="66"/>
      <c r="FUC5" s="66"/>
      <c r="FUD5" s="66"/>
      <c r="FUE5" s="66"/>
      <c r="FUF5" s="66"/>
      <c r="FUG5" s="66"/>
      <c r="FUH5" s="66"/>
      <c r="FUI5" s="66"/>
      <c r="FUJ5" s="66"/>
      <c r="FUK5" s="66"/>
      <c r="FUL5" s="66"/>
      <c r="FUM5" s="66"/>
      <c r="FUN5" s="66"/>
      <c r="FUO5" s="66"/>
      <c r="FUP5" s="66"/>
      <c r="FUQ5" s="66"/>
      <c r="FUR5" s="66"/>
      <c r="FUS5" s="66"/>
      <c r="FUT5" s="66"/>
      <c r="FUU5" s="66"/>
      <c r="FUV5" s="66"/>
      <c r="FUW5" s="66"/>
      <c r="FUX5" s="66"/>
      <c r="FUY5" s="66"/>
      <c r="FUZ5" s="66"/>
      <c r="FVA5" s="66"/>
      <c r="FVB5" s="66"/>
      <c r="FVC5" s="66"/>
      <c r="FVD5" s="66"/>
      <c r="FVE5" s="66"/>
      <c r="FVF5" s="66"/>
      <c r="FVG5" s="66"/>
      <c r="FVH5" s="66"/>
      <c r="FVI5" s="66"/>
      <c r="FVJ5" s="66"/>
      <c r="FVK5" s="66"/>
      <c r="FVL5" s="66"/>
      <c r="FVM5" s="66"/>
      <c r="FVN5" s="66"/>
      <c r="FVO5" s="66"/>
      <c r="FVP5" s="66"/>
      <c r="FVQ5" s="66"/>
      <c r="FVR5" s="66"/>
      <c r="FVS5" s="66"/>
      <c r="FVT5" s="66"/>
      <c r="FVU5" s="66"/>
      <c r="FVV5" s="66"/>
      <c r="FVW5" s="66"/>
      <c r="FVX5" s="66"/>
      <c r="FVY5" s="66"/>
      <c r="FVZ5" s="66"/>
      <c r="FWA5" s="66"/>
      <c r="FWB5" s="66"/>
      <c r="FWC5" s="66"/>
      <c r="FWD5" s="66"/>
      <c r="FWE5" s="66"/>
      <c r="FWF5" s="66"/>
      <c r="FWG5" s="66"/>
      <c r="FWH5" s="66"/>
      <c r="FWI5" s="66"/>
      <c r="FWJ5" s="66"/>
      <c r="FWK5" s="66"/>
      <c r="FWL5" s="66"/>
      <c r="FWM5" s="66"/>
      <c r="FWN5" s="66"/>
      <c r="FWO5" s="66"/>
      <c r="FWP5" s="66"/>
      <c r="FWQ5" s="66"/>
      <c r="FWR5" s="66"/>
      <c r="FWS5" s="66"/>
      <c r="FWT5" s="66"/>
      <c r="FWU5" s="66"/>
      <c r="FWV5" s="66"/>
      <c r="FWW5" s="66"/>
      <c r="FWX5" s="66"/>
      <c r="FWY5" s="66"/>
      <c r="FWZ5" s="66"/>
      <c r="FXA5" s="66"/>
      <c r="FXB5" s="66"/>
      <c r="FXC5" s="66"/>
      <c r="FXD5" s="66"/>
      <c r="FXE5" s="66"/>
      <c r="FXF5" s="66"/>
      <c r="FXG5" s="66"/>
      <c r="FXH5" s="66"/>
      <c r="FXI5" s="66"/>
      <c r="FXJ5" s="66"/>
      <c r="FXK5" s="66"/>
      <c r="FXL5" s="66"/>
      <c r="FXM5" s="66"/>
      <c r="FXN5" s="66"/>
      <c r="FXO5" s="66"/>
      <c r="FXP5" s="66"/>
      <c r="FXQ5" s="66"/>
      <c r="FXR5" s="66"/>
      <c r="FXS5" s="66"/>
      <c r="FXT5" s="66"/>
      <c r="FXU5" s="66"/>
      <c r="FXV5" s="66"/>
      <c r="FXW5" s="66"/>
      <c r="FXX5" s="66"/>
      <c r="FXY5" s="66"/>
      <c r="FXZ5" s="66"/>
      <c r="FYA5" s="66"/>
      <c r="FYB5" s="66"/>
      <c r="FYC5" s="66"/>
      <c r="FYD5" s="66"/>
      <c r="FYE5" s="66"/>
      <c r="FYF5" s="66"/>
      <c r="FYG5" s="66"/>
      <c r="FYH5" s="66"/>
      <c r="FYI5" s="66"/>
      <c r="FYJ5" s="66"/>
      <c r="FYK5" s="66"/>
      <c r="FYL5" s="66"/>
      <c r="FYM5" s="66"/>
      <c r="FYN5" s="66"/>
      <c r="FYO5" s="66"/>
      <c r="FYP5" s="66"/>
      <c r="FYQ5" s="66"/>
      <c r="FYR5" s="66"/>
      <c r="FYS5" s="66"/>
      <c r="FYT5" s="66"/>
      <c r="FYU5" s="66"/>
      <c r="FYV5" s="66"/>
      <c r="FYW5" s="66"/>
      <c r="FYX5" s="66"/>
      <c r="FYY5" s="66"/>
      <c r="FYZ5" s="66"/>
      <c r="FZA5" s="66"/>
      <c r="FZB5" s="66"/>
      <c r="FZC5" s="66"/>
      <c r="FZD5" s="66"/>
      <c r="FZE5" s="66"/>
      <c r="FZF5" s="66"/>
      <c r="FZG5" s="66"/>
      <c r="FZH5" s="66"/>
      <c r="FZI5" s="66"/>
      <c r="FZJ5" s="66"/>
      <c r="FZK5" s="66"/>
      <c r="FZL5" s="66"/>
      <c r="FZM5" s="66"/>
      <c r="FZN5" s="66"/>
      <c r="FZO5" s="66"/>
      <c r="FZP5" s="66"/>
      <c r="FZQ5" s="66"/>
      <c r="FZR5" s="66"/>
      <c r="FZS5" s="66"/>
      <c r="FZT5" s="66"/>
      <c r="FZU5" s="66"/>
      <c r="FZV5" s="66"/>
      <c r="FZW5" s="66"/>
      <c r="FZX5" s="66"/>
      <c r="FZY5" s="66"/>
      <c r="FZZ5" s="66"/>
      <c r="GAA5" s="66"/>
      <c r="GAB5" s="66"/>
      <c r="GAC5" s="66"/>
      <c r="GAD5" s="66"/>
      <c r="GAE5" s="66"/>
      <c r="GAF5" s="66"/>
      <c r="GAG5" s="66"/>
      <c r="GAH5" s="66"/>
      <c r="GAI5" s="66"/>
      <c r="GAJ5" s="66"/>
      <c r="GAK5" s="66"/>
      <c r="GAL5" s="66"/>
      <c r="GAM5" s="66"/>
      <c r="GAN5" s="66"/>
      <c r="GAO5" s="66"/>
      <c r="GAP5" s="66"/>
      <c r="GAQ5" s="66"/>
      <c r="GAR5" s="66"/>
      <c r="GAS5" s="66"/>
      <c r="GAT5" s="66"/>
      <c r="GAU5" s="66"/>
      <c r="GAV5" s="66"/>
      <c r="GAW5" s="66"/>
      <c r="GAX5" s="66"/>
      <c r="GAY5" s="66"/>
      <c r="GAZ5" s="66"/>
      <c r="GBA5" s="66"/>
      <c r="GBB5" s="66"/>
      <c r="GBC5" s="66"/>
      <c r="GBD5" s="66"/>
      <c r="GBE5" s="66"/>
      <c r="GBF5" s="66"/>
      <c r="GBG5" s="66"/>
      <c r="GBH5" s="66"/>
      <c r="GBI5" s="66"/>
      <c r="GBJ5" s="66"/>
      <c r="GBK5" s="66"/>
      <c r="GBL5" s="66"/>
      <c r="GBM5" s="66"/>
      <c r="GBN5" s="66"/>
      <c r="GBO5" s="66"/>
      <c r="GBP5" s="66"/>
      <c r="GBQ5" s="66"/>
      <c r="GBR5" s="66"/>
      <c r="GBS5" s="66"/>
      <c r="GBT5" s="66"/>
      <c r="GBU5" s="66"/>
      <c r="GBV5" s="66"/>
      <c r="GBW5" s="66"/>
      <c r="GBX5" s="66"/>
      <c r="GBY5" s="66"/>
      <c r="GBZ5" s="66"/>
      <c r="GCA5" s="66"/>
      <c r="GCB5" s="66"/>
      <c r="GCC5" s="66"/>
      <c r="GCD5" s="66"/>
      <c r="GCE5" s="66"/>
      <c r="GCF5" s="66"/>
      <c r="GCG5" s="66"/>
      <c r="GCH5" s="66"/>
      <c r="GCI5" s="66"/>
      <c r="GCJ5" s="66"/>
      <c r="GCK5" s="66"/>
      <c r="GCL5" s="66"/>
      <c r="GCM5" s="66"/>
      <c r="GCN5" s="66"/>
      <c r="GCO5" s="66"/>
      <c r="GCP5" s="66"/>
      <c r="GCQ5" s="66"/>
      <c r="GCR5" s="66"/>
      <c r="GCS5" s="66"/>
      <c r="GCT5" s="66"/>
      <c r="GCU5" s="66"/>
      <c r="GCV5" s="66"/>
      <c r="GCW5" s="66"/>
      <c r="GCX5" s="66"/>
      <c r="GCY5" s="66"/>
      <c r="GCZ5" s="66"/>
      <c r="GDA5" s="66"/>
      <c r="GDB5" s="66"/>
      <c r="GDC5" s="66"/>
      <c r="GDD5" s="66"/>
      <c r="GDE5" s="66"/>
      <c r="GDF5" s="66"/>
      <c r="GDG5" s="66"/>
      <c r="GDH5" s="66"/>
      <c r="GDI5" s="66"/>
      <c r="GDJ5" s="66"/>
      <c r="GDK5" s="66"/>
      <c r="GDL5" s="66"/>
      <c r="GDM5" s="66"/>
      <c r="GDN5" s="66"/>
      <c r="GDO5" s="66"/>
      <c r="GDP5" s="66"/>
      <c r="GDQ5" s="66"/>
      <c r="GDR5" s="66"/>
      <c r="GDS5" s="66"/>
      <c r="GDT5" s="66"/>
      <c r="GDU5" s="66"/>
      <c r="GDV5" s="66"/>
      <c r="GDW5" s="66"/>
      <c r="GDX5" s="66"/>
      <c r="GDY5" s="66"/>
      <c r="GDZ5" s="66"/>
      <c r="GEA5" s="66"/>
      <c r="GEB5" s="66"/>
      <c r="GEC5" s="66"/>
      <c r="GED5" s="66"/>
      <c r="GEE5" s="66"/>
      <c r="GEF5" s="66"/>
      <c r="GEG5" s="66"/>
      <c r="GEH5" s="66"/>
      <c r="GEI5" s="66"/>
      <c r="GEJ5" s="66"/>
      <c r="GEK5" s="66"/>
      <c r="GEL5" s="66"/>
      <c r="GEM5" s="66"/>
      <c r="GEN5" s="66"/>
      <c r="GEO5" s="66"/>
      <c r="GEP5" s="66"/>
      <c r="GEQ5" s="66"/>
      <c r="GER5" s="66"/>
      <c r="GES5" s="66"/>
      <c r="GET5" s="66"/>
      <c r="GEU5" s="66"/>
      <c r="GEV5" s="66"/>
      <c r="GEW5" s="66"/>
      <c r="GEX5" s="66"/>
      <c r="GEY5" s="66"/>
      <c r="GEZ5" s="66"/>
      <c r="GFA5" s="66"/>
      <c r="GFB5" s="66"/>
      <c r="GFC5" s="66"/>
      <c r="GFD5" s="66"/>
      <c r="GFE5" s="66"/>
      <c r="GFF5" s="66"/>
      <c r="GFG5" s="66"/>
      <c r="GFH5" s="66"/>
      <c r="GFI5" s="66"/>
      <c r="GFJ5" s="66"/>
      <c r="GFK5" s="66"/>
      <c r="GFL5" s="66"/>
      <c r="GFM5" s="66"/>
      <c r="GFN5" s="66"/>
      <c r="GFO5" s="66"/>
      <c r="GFP5" s="66"/>
      <c r="GFQ5" s="66"/>
      <c r="GFR5" s="66"/>
      <c r="GFS5" s="66"/>
      <c r="GFT5" s="66"/>
      <c r="GFU5" s="66"/>
      <c r="GFV5" s="66"/>
      <c r="GFW5" s="66"/>
      <c r="GFX5" s="66"/>
      <c r="GFY5" s="66"/>
      <c r="GFZ5" s="66"/>
      <c r="GGA5" s="66"/>
      <c r="GGB5" s="66"/>
      <c r="GGC5" s="66"/>
      <c r="GGD5" s="66"/>
      <c r="GGE5" s="66"/>
      <c r="GGF5" s="66"/>
      <c r="GGG5" s="66"/>
      <c r="GGH5" s="66"/>
      <c r="GGI5" s="66"/>
      <c r="GGJ5" s="66"/>
      <c r="GGK5" s="66"/>
      <c r="GGL5" s="66"/>
      <c r="GGM5" s="66"/>
      <c r="GGN5" s="66"/>
      <c r="GGO5" s="66"/>
      <c r="GGP5" s="66"/>
      <c r="GGQ5" s="66"/>
      <c r="GGR5" s="66"/>
      <c r="GGS5" s="66"/>
      <c r="GGT5" s="66"/>
      <c r="GGU5" s="66"/>
      <c r="GGV5" s="66"/>
      <c r="GGW5" s="66"/>
      <c r="GGX5" s="66"/>
      <c r="GGY5" s="66"/>
      <c r="GGZ5" s="66"/>
      <c r="GHA5" s="66"/>
      <c r="GHB5" s="66"/>
      <c r="GHC5" s="66"/>
      <c r="GHD5" s="66"/>
      <c r="GHE5" s="66"/>
      <c r="GHF5" s="66"/>
      <c r="GHG5" s="66"/>
      <c r="GHH5" s="66"/>
      <c r="GHI5" s="66"/>
      <c r="GHJ5" s="66"/>
      <c r="GHK5" s="66"/>
      <c r="GHL5" s="66"/>
      <c r="GHM5" s="66"/>
      <c r="GHN5" s="66"/>
      <c r="GHO5" s="66"/>
      <c r="GHP5" s="66"/>
      <c r="GHQ5" s="66"/>
      <c r="GHR5" s="66"/>
      <c r="GHS5" s="66"/>
      <c r="GHT5" s="66"/>
      <c r="GHU5" s="66"/>
      <c r="GHV5" s="66"/>
      <c r="GHW5" s="66"/>
      <c r="GHX5" s="66"/>
      <c r="GHY5" s="66"/>
      <c r="GHZ5" s="66"/>
      <c r="GIA5" s="66"/>
      <c r="GIB5" s="66"/>
      <c r="GIC5" s="66"/>
      <c r="GID5" s="66"/>
      <c r="GIE5" s="66"/>
      <c r="GIF5" s="66"/>
      <c r="GIG5" s="66"/>
      <c r="GIH5" s="66"/>
      <c r="GII5" s="66"/>
      <c r="GIJ5" s="66"/>
      <c r="GIK5" s="66"/>
      <c r="GIL5" s="66"/>
      <c r="GIM5" s="66"/>
      <c r="GIN5" s="66"/>
      <c r="GIO5" s="66"/>
      <c r="GIP5" s="66"/>
      <c r="GIQ5" s="66"/>
      <c r="GIR5" s="66"/>
      <c r="GIS5" s="66"/>
      <c r="GIT5" s="66"/>
      <c r="GIU5" s="66"/>
      <c r="GIV5" s="66"/>
      <c r="GIW5" s="66"/>
      <c r="GIX5" s="66"/>
      <c r="GIY5" s="66"/>
      <c r="GIZ5" s="66"/>
      <c r="GJA5" s="66"/>
      <c r="GJB5" s="66"/>
      <c r="GJC5" s="66"/>
      <c r="GJD5" s="66"/>
      <c r="GJE5" s="66"/>
      <c r="GJF5" s="66"/>
      <c r="GJG5" s="66"/>
      <c r="GJH5" s="66"/>
      <c r="GJI5" s="66"/>
      <c r="GJJ5" s="66"/>
      <c r="GJK5" s="66"/>
      <c r="GJL5" s="66"/>
      <c r="GJM5" s="66"/>
      <c r="GJN5" s="66"/>
      <c r="GJO5" s="66"/>
      <c r="GJP5" s="66"/>
      <c r="GJQ5" s="66"/>
      <c r="GJR5" s="66"/>
      <c r="GJS5" s="66"/>
      <c r="GJT5" s="66"/>
      <c r="GJU5" s="66"/>
      <c r="GJV5" s="66"/>
      <c r="GJW5" s="66"/>
      <c r="GJX5" s="66"/>
      <c r="GJY5" s="66"/>
      <c r="GJZ5" s="66"/>
      <c r="GKA5" s="66"/>
      <c r="GKB5" s="66"/>
      <c r="GKC5" s="66"/>
      <c r="GKD5" s="66"/>
      <c r="GKE5" s="66"/>
      <c r="GKF5" s="66"/>
      <c r="GKG5" s="66"/>
      <c r="GKH5" s="66"/>
      <c r="GKI5" s="66"/>
      <c r="GKJ5" s="66"/>
      <c r="GKK5" s="66"/>
      <c r="GKL5" s="66"/>
      <c r="GKM5" s="66"/>
      <c r="GKN5" s="66"/>
      <c r="GKO5" s="66"/>
      <c r="GKP5" s="66"/>
      <c r="GKQ5" s="66"/>
      <c r="GKR5" s="66"/>
      <c r="GKS5" s="66"/>
      <c r="GKT5" s="66"/>
      <c r="GKU5" s="66"/>
      <c r="GKV5" s="66"/>
      <c r="GKW5" s="66"/>
      <c r="GKX5" s="66"/>
      <c r="GKY5" s="66"/>
      <c r="GKZ5" s="66"/>
      <c r="GLA5" s="66"/>
      <c r="GLB5" s="66"/>
      <c r="GLC5" s="66"/>
      <c r="GLD5" s="66"/>
      <c r="GLE5" s="66"/>
      <c r="GLF5" s="66"/>
      <c r="GLG5" s="66"/>
      <c r="GLH5" s="66"/>
      <c r="GLI5" s="66"/>
      <c r="GLJ5" s="66"/>
      <c r="GLK5" s="66"/>
      <c r="GLL5" s="66"/>
      <c r="GLM5" s="66"/>
      <c r="GLN5" s="66"/>
      <c r="GLO5" s="66"/>
      <c r="GLP5" s="66"/>
      <c r="GLQ5" s="66"/>
      <c r="GLR5" s="66"/>
      <c r="GLS5" s="66"/>
      <c r="GLT5" s="66"/>
      <c r="GLU5" s="66"/>
      <c r="GLV5" s="66"/>
      <c r="GLW5" s="66"/>
      <c r="GLX5" s="66"/>
      <c r="GLY5" s="66"/>
      <c r="GLZ5" s="66"/>
      <c r="GMA5" s="66"/>
      <c r="GMB5" s="66"/>
      <c r="GMC5" s="66"/>
      <c r="GMD5" s="66"/>
      <c r="GME5" s="66"/>
      <c r="GMF5" s="66"/>
      <c r="GMG5" s="66"/>
      <c r="GMH5" s="66"/>
      <c r="GMI5" s="66"/>
      <c r="GMJ5" s="66"/>
      <c r="GMK5" s="66"/>
      <c r="GML5" s="66"/>
      <c r="GMM5" s="66"/>
      <c r="GMN5" s="66"/>
      <c r="GMO5" s="66"/>
      <c r="GMP5" s="66"/>
      <c r="GMQ5" s="66"/>
      <c r="GMR5" s="66"/>
      <c r="GMS5" s="66"/>
      <c r="GMT5" s="66"/>
      <c r="GMU5" s="66"/>
      <c r="GMV5" s="66"/>
      <c r="GMW5" s="66"/>
      <c r="GMX5" s="66"/>
      <c r="GMY5" s="66"/>
      <c r="GMZ5" s="66"/>
      <c r="GNA5" s="66"/>
      <c r="GNB5" s="66"/>
      <c r="GNC5" s="66"/>
      <c r="GND5" s="66"/>
      <c r="GNE5" s="66"/>
      <c r="GNF5" s="66"/>
      <c r="GNG5" s="66"/>
      <c r="GNH5" s="66"/>
      <c r="GNI5" s="66"/>
      <c r="GNJ5" s="66"/>
      <c r="GNK5" s="66"/>
      <c r="GNL5" s="66"/>
      <c r="GNM5" s="66"/>
      <c r="GNN5" s="66"/>
      <c r="GNO5" s="66"/>
      <c r="GNP5" s="66"/>
      <c r="GNQ5" s="66"/>
      <c r="GNR5" s="66"/>
      <c r="GNS5" s="66"/>
      <c r="GNT5" s="66"/>
      <c r="GNU5" s="66"/>
      <c r="GNV5" s="66"/>
      <c r="GNW5" s="66"/>
      <c r="GNX5" s="66"/>
      <c r="GNY5" s="66"/>
      <c r="GNZ5" s="66"/>
      <c r="GOA5" s="66"/>
      <c r="GOB5" s="66"/>
      <c r="GOC5" s="66"/>
      <c r="GOD5" s="66"/>
      <c r="GOE5" s="66"/>
      <c r="GOF5" s="66"/>
      <c r="GOG5" s="66"/>
      <c r="GOH5" s="66"/>
      <c r="GOI5" s="66"/>
      <c r="GOJ5" s="66"/>
      <c r="GOK5" s="66"/>
      <c r="GOL5" s="66"/>
      <c r="GOM5" s="66"/>
      <c r="GON5" s="66"/>
      <c r="GOO5" s="66"/>
      <c r="GOP5" s="66"/>
      <c r="GOQ5" s="66"/>
      <c r="GOR5" s="66"/>
      <c r="GOS5" s="66"/>
      <c r="GOT5" s="66"/>
      <c r="GOU5" s="66"/>
      <c r="GOV5" s="66"/>
      <c r="GOW5" s="66"/>
      <c r="GOX5" s="66"/>
      <c r="GOY5" s="66"/>
      <c r="GOZ5" s="66"/>
      <c r="GPA5" s="66"/>
      <c r="GPB5" s="66"/>
      <c r="GPC5" s="66"/>
      <c r="GPD5" s="66"/>
      <c r="GPE5" s="66"/>
      <c r="GPF5" s="66"/>
      <c r="GPG5" s="66"/>
      <c r="GPH5" s="66"/>
      <c r="GPI5" s="66"/>
      <c r="GPJ5" s="66"/>
      <c r="GPK5" s="66"/>
      <c r="GPL5" s="66"/>
      <c r="GPM5" s="66"/>
      <c r="GPN5" s="66"/>
      <c r="GPO5" s="66"/>
      <c r="GPP5" s="66"/>
      <c r="GPQ5" s="66"/>
      <c r="GPR5" s="66"/>
      <c r="GPS5" s="66"/>
      <c r="GPT5" s="66"/>
      <c r="GPU5" s="66"/>
      <c r="GPV5" s="66"/>
      <c r="GPW5" s="66"/>
      <c r="GPX5" s="66"/>
      <c r="GPY5" s="66"/>
      <c r="GPZ5" s="66"/>
      <c r="GQA5" s="66"/>
      <c r="GQB5" s="66"/>
      <c r="GQC5" s="66"/>
      <c r="GQD5" s="66"/>
      <c r="GQE5" s="66"/>
      <c r="GQF5" s="66"/>
      <c r="GQG5" s="66"/>
      <c r="GQH5" s="66"/>
      <c r="GQI5" s="66"/>
      <c r="GQJ5" s="66"/>
      <c r="GQK5" s="66"/>
      <c r="GQL5" s="66"/>
      <c r="GQM5" s="66"/>
      <c r="GQN5" s="66"/>
      <c r="GQO5" s="66"/>
      <c r="GQP5" s="66"/>
      <c r="GQQ5" s="66"/>
      <c r="GQR5" s="66"/>
      <c r="GQS5" s="66"/>
      <c r="GQT5" s="66"/>
      <c r="GQU5" s="66"/>
      <c r="GQV5" s="66"/>
      <c r="GQW5" s="66"/>
      <c r="GQX5" s="66"/>
      <c r="GQY5" s="66"/>
      <c r="GQZ5" s="66"/>
      <c r="GRA5" s="66"/>
      <c r="GRB5" s="66"/>
      <c r="GRC5" s="66"/>
      <c r="GRD5" s="66"/>
      <c r="GRE5" s="66"/>
      <c r="GRF5" s="66"/>
      <c r="GRG5" s="66"/>
      <c r="GRH5" s="66"/>
      <c r="GRI5" s="66"/>
      <c r="GRJ5" s="66"/>
      <c r="GRK5" s="66"/>
      <c r="GRL5" s="66"/>
      <c r="GRM5" s="66"/>
      <c r="GRN5" s="66"/>
      <c r="GRO5" s="66"/>
      <c r="GRP5" s="66"/>
      <c r="GRQ5" s="66"/>
      <c r="GRR5" s="66"/>
      <c r="GRS5" s="66"/>
      <c r="GRT5" s="66"/>
      <c r="GRU5" s="66"/>
      <c r="GRV5" s="66"/>
      <c r="GRW5" s="66"/>
      <c r="GRX5" s="66"/>
      <c r="GRY5" s="66"/>
      <c r="GRZ5" s="66"/>
      <c r="GSA5" s="66"/>
      <c r="GSB5" s="66"/>
      <c r="GSC5" s="66"/>
      <c r="GSD5" s="66"/>
      <c r="GSE5" s="66"/>
      <c r="GSF5" s="66"/>
      <c r="GSG5" s="66"/>
      <c r="GSH5" s="66"/>
      <c r="GSI5" s="66"/>
      <c r="GSJ5" s="66"/>
      <c r="GSK5" s="66"/>
      <c r="GSL5" s="66"/>
      <c r="GSM5" s="66"/>
      <c r="GSN5" s="66"/>
      <c r="GSO5" s="66"/>
      <c r="GSP5" s="66"/>
      <c r="GSQ5" s="66"/>
      <c r="GSR5" s="66"/>
      <c r="GSS5" s="66"/>
      <c r="GST5" s="66"/>
      <c r="GSU5" s="66"/>
      <c r="GSV5" s="66"/>
      <c r="GSW5" s="66"/>
      <c r="GSX5" s="66"/>
      <c r="GSY5" s="66"/>
      <c r="GSZ5" s="66"/>
      <c r="GTA5" s="66"/>
      <c r="GTB5" s="66"/>
      <c r="GTC5" s="66"/>
      <c r="GTD5" s="66"/>
      <c r="GTE5" s="66"/>
      <c r="GTF5" s="66"/>
      <c r="GTG5" s="66"/>
      <c r="GTH5" s="66"/>
      <c r="GTI5" s="66"/>
      <c r="GTJ5" s="66"/>
      <c r="GTK5" s="66"/>
      <c r="GTL5" s="66"/>
      <c r="GTM5" s="66"/>
      <c r="GTN5" s="66"/>
      <c r="GTO5" s="66"/>
      <c r="GTP5" s="66"/>
      <c r="GTQ5" s="66"/>
      <c r="GTR5" s="66"/>
      <c r="GTS5" s="66"/>
      <c r="GTT5" s="66"/>
      <c r="GTU5" s="66"/>
      <c r="GTV5" s="66"/>
      <c r="GTW5" s="66"/>
      <c r="GTX5" s="66"/>
      <c r="GTY5" s="66"/>
      <c r="GTZ5" s="66"/>
      <c r="GUA5" s="66"/>
      <c r="GUB5" s="66"/>
      <c r="GUC5" s="66"/>
      <c r="GUD5" s="66"/>
      <c r="GUE5" s="66"/>
      <c r="GUF5" s="66"/>
      <c r="GUG5" s="66"/>
      <c r="GUH5" s="66"/>
      <c r="GUI5" s="66"/>
      <c r="GUJ5" s="66"/>
      <c r="GUK5" s="66"/>
      <c r="GUL5" s="66"/>
      <c r="GUM5" s="66"/>
      <c r="GUN5" s="66"/>
      <c r="GUO5" s="66"/>
      <c r="GUP5" s="66"/>
      <c r="GUQ5" s="66"/>
      <c r="GUR5" s="66"/>
      <c r="GUS5" s="66"/>
      <c r="GUT5" s="66"/>
      <c r="GUU5" s="66"/>
      <c r="GUV5" s="66"/>
      <c r="GUW5" s="66"/>
      <c r="GUX5" s="66"/>
      <c r="GUY5" s="66"/>
      <c r="GUZ5" s="66"/>
      <c r="GVA5" s="66"/>
      <c r="GVB5" s="66"/>
      <c r="GVC5" s="66"/>
      <c r="GVD5" s="66"/>
      <c r="GVE5" s="66"/>
      <c r="GVF5" s="66"/>
      <c r="GVG5" s="66"/>
      <c r="GVH5" s="66"/>
      <c r="GVI5" s="66"/>
      <c r="GVJ5" s="66"/>
      <c r="GVK5" s="66"/>
      <c r="GVL5" s="66"/>
      <c r="GVM5" s="66"/>
      <c r="GVN5" s="66"/>
      <c r="GVO5" s="66"/>
      <c r="GVP5" s="66"/>
      <c r="GVQ5" s="66"/>
      <c r="GVR5" s="66"/>
      <c r="GVS5" s="66"/>
      <c r="GVT5" s="66"/>
      <c r="GVU5" s="66"/>
      <c r="GVV5" s="66"/>
      <c r="GVW5" s="66"/>
      <c r="GVX5" s="66"/>
      <c r="GVY5" s="66"/>
      <c r="GVZ5" s="66"/>
      <c r="GWA5" s="66"/>
      <c r="GWB5" s="66"/>
      <c r="GWC5" s="66"/>
      <c r="GWD5" s="66"/>
      <c r="GWE5" s="66"/>
      <c r="GWF5" s="66"/>
      <c r="GWG5" s="66"/>
      <c r="GWH5" s="66"/>
      <c r="GWI5" s="66"/>
      <c r="GWJ5" s="66"/>
      <c r="GWK5" s="66"/>
      <c r="GWL5" s="66"/>
      <c r="GWM5" s="66"/>
      <c r="GWN5" s="66"/>
      <c r="GWO5" s="66"/>
      <c r="GWP5" s="66"/>
      <c r="GWQ5" s="66"/>
      <c r="GWR5" s="66"/>
      <c r="GWS5" s="66"/>
      <c r="GWT5" s="66"/>
      <c r="GWU5" s="66"/>
      <c r="GWV5" s="66"/>
      <c r="GWW5" s="66"/>
      <c r="GWX5" s="66"/>
      <c r="GWY5" s="66"/>
      <c r="GWZ5" s="66"/>
      <c r="GXA5" s="66"/>
      <c r="GXB5" s="66"/>
      <c r="GXC5" s="66"/>
      <c r="GXD5" s="66"/>
      <c r="GXE5" s="66"/>
      <c r="GXF5" s="66"/>
      <c r="GXG5" s="66"/>
      <c r="GXH5" s="66"/>
      <c r="GXI5" s="66"/>
      <c r="GXJ5" s="66"/>
      <c r="GXK5" s="66"/>
      <c r="GXL5" s="66"/>
      <c r="GXM5" s="66"/>
      <c r="GXN5" s="66"/>
      <c r="GXO5" s="66"/>
      <c r="GXP5" s="66"/>
      <c r="GXQ5" s="66"/>
      <c r="GXR5" s="66"/>
      <c r="GXS5" s="66"/>
      <c r="GXT5" s="66"/>
      <c r="GXU5" s="66"/>
      <c r="GXV5" s="66"/>
      <c r="GXW5" s="66"/>
      <c r="GXX5" s="66"/>
      <c r="GXY5" s="66"/>
      <c r="GXZ5" s="66"/>
      <c r="GYA5" s="66"/>
      <c r="GYB5" s="66"/>
      <c r="GYC5" s="66"/>
      <c r="GYD5" s="66"/>
      <c r="GYE5" s="66"/>
      <c r="GYF5" s="66"/>
      <c r="GYG5" s="66"/>
      <c r="GYH5" s="66"/>
      <c r="GYI5" s="66"/>
      <c r="GYJ5" s="66"/>
      <c r="GYK5" s="66"/>
      <c r="GYL5" s="66"/>
      <c r="GYM5" s="66"/>
      <c r="GYN5" s="66"/>
      <c r="GYO5" s="66"/>
      <c r="GYP5" s="66"/>
      <c r="GYQ5" s="66"/>
      <c r="GYR5" s="66"/>
      <c r="GYS5" s="66"/>
      <c r="GYT5" s="66"/>
      <c r="GYU5" s="66"/>
      <c r="GYV5" s="66"/>
      <c r="GYW5" s="66"/>
      <c r="GYX5" s="66"/>
      <c r="GYY5" s="66"/>
      <c r="GYZ5" s="66"/>
      <c r="GZA5" s="66"/>
      <c r="GZB5" s="66"/>
      <c r="GZC5" s="66"/>
      <c r="GZD5" s="66"/>
      <c r="GZE5" s="66"/>
      <c r="GZF5" s="66"/>
      <c r="GZG5" s="66"/>
      <c r="GZH5" s="66"/>
      <c r="GZI5" s="66"/>
      <c r="GZJ5" s="66"/>
      <c r="GZK5" s="66"/>
      <c r="GZL5" s="66"/>
      <c r="GZM5" s="66"/>
      <c r="GZN5" s="66"/>
      <c r="GZO5" s="66"/>
      <c r="GZP5" s="66"/>
      <c r="GZQ5" s="66"/>
      <c r="GZR5" s="66"/>
      <c r="GZS5" s="66"/>
      <c r="GZT5" s="66"/>
      <c r="GZU5" s="66"/>
      <c r="GZV5" s="66"/>
      <c r="GZW5" s="66"/>
      <c r="GZX5" s="66"/>
      <c r="GZY5" s="66"/>
      <c r="GZZ5" s="66"/>
      <c r="HAA5" s="66"/>
      <c r="HAB5" s="66"/>
      <c r="HAC5" s="66"/>
      <c r="HAD5" s="66"/>
      <c r="HAE5" s="66"/>
      <c r="HAF5" s="66"/>
      <c r="HAG5" s="66"/>
      <c r="HAH5" s="66"/>
      <c r="HAI5" s="66"/>
      <c r="HAJ5" s="66"/>
      <c r="HAK5" s="66"/>
      <c r="HAL5" s="66"/>
      <c r="HAM5" s="66"/>
      <c r="HAN5" s="66"/>
      <c r="HAO5" s="66"/>
      <c r="HAP5" s="66"/>
      <c r="HAQ5" s="66"/>
      <c r="HAR5" s="66"/>
      <c r="HAS5" s="66"/>
      <c r="HAT5" s="66"/>
      <c r="HAU5" s="66"/>
      <c r="HAV5" s="66"/>
      <c r="HAW5" s="66"/>
      <c r="HAX5" s="66"/>
      <c r="HAY5" s="66"/>
      <c r="HAZ5" s="66"/>
      <c r="HBA5" s="66"/>
      <c r="HBB5" s="66"/>
      <c r="HBC5" s="66"/>
      <c r="HBD5" s="66"/>
      <c r="HBE5" s="66"/>
      <c r="HBF5" s="66"/>
      <c r="HBG5" s="66"/>
      <c r="HBH5" s="66"/>
      <c r="HBI5" s="66"/>
      <c r="HBJ5" s="66"/>
      <c r="HBK5" s="66"/>
      <c r="HBL5" s="66"/>
      <c r="HBM5" s="66"/>
      <c r="HBN5" s="66"/>
      <c r="HBO5" s="66"/>
      <c r="HBP5" s="66"/>
      <c r="HBQ5" s="66"/>
      <c r="HBR5" s="66"/>
      <c r="HBS5" s="66"/>
      <c r="HBT5" s="66"/>
      <c r="HBU5" s="66"/>
      <c r="HBV5" s="66"/>
      <c r="HBW5" s="66"/>
      <c r="HBX5" s="66"/>
      <c r="HBY5" s="66"/>
      <c r="HBZ5" s="66"/>
      <c r="HCA5" s="66"/>
      <c r="HCB5" s="66"/>
      <c r="HCC5" s="66"/>
      <c r="HCD5" s="66"/>
      <c r="HCE5" s="66"/>
      <c r="HCF5" s="66"/>
      <c r="HCG5" s="66"/>
      <c r="HCH5" s="66"/>
      <c r="HCI5" s="66"/>
      <c r="HCJ5" s="66"/>
      <c r="HCK5" s="66"/>
      <c r="HCL5" s="66"/>
      <c r="HCM5" s="66"/>
      <c r="HCN5" s="66"/>
      <c r="HCO5" s="66"/>
      <c r="HCP5" s="66"/>
      <c r="HCQ5" s="66"/>
      <c r="HCR5" s="66"/>
      <c r="HCS5" s="66"/>
      <c r="HCT5" s="66"/>
      <c r="HCU5" s="66"/>
      <c r="HCV5" s="66"/>
      <c r="HCW5" s="66"/>
      <c r="HCX5" s="66"/>
      <c r="HCY5" s="66"/>
      <c r="HCZ5" s="66"/>
      <c r="HDA5" s="66"/>
      <c r="HDB5" s="66"/>
      <c r="HDC5" s="66"/>
      <c r="HDD5" s="66"/>
      <c r="HDE5" s="66"/>
      <c r="HDF5" s="66"/>
      <c r="HDG5" s="66"/>
      <c r="HDH5" s="66"/>
      <c r="HDI5" s="66"/>
      <c r="HDJ5" s="66"/>
      <c r="HDK5" s="66"/>
      <c r="HDL5" s="66"/>
      <c r="HDM5" s="66"/>
      <c r="HDN5" s="66"/>
      <c r="HDO5" s="66"/>
      <c r="HDP5" s="66"/>
      <c r="HDQ5" s="66"/>
      <c r="HDR5" s="66"/>
      <c r="HDS5" s="66"/>
      <c r="HDT5" s="66"/>
      <c r="HDU5" s="66"/>
      <c r="HDV5" s="66"/>
      <c r="HDW5" s="66"/>
      <c r="HDX5" s="66"/>
      <c r="HDY5" s="66"/>
      <c r="HDZ5" s="66"/>
      <c r="HEA5" s="66"/>
      <c r="HEB5" s="66"/>
      <c r="HEC5" s="66"/>
      <c r="HED5" s="66"/>
      <c r="HEE5" s="66"/>
      <c r="HEF5" s="66"/>
      <c r="HEG5" s="66"/>
      <c r="HEH5" s="66"/>
      <c r="HEI5" s="66"/>
      <c r="HEJ5" s="66"/>
      <c r="HEK5" s="66"/>
      <c r="HEL5" s="66"/>
      <c r="HEM5" s="66"/>
      <c r="HEN5" s="66"/>
      <c r="HEO5" s="66"/>
      <c r="HEP5" s="66"/>
      <c r="HEQ5" s="66"/>
      <c r="HER5" s="66"/>
      <c r="HES5" s="66"/>
      <c r="HET5" s="66"/>
      <c r="HEU5" s="66"/>
      <c r="HEV5" s="66"/>
      <c r="HEW5" s="66"/>
      <c r="HEX5" s="66"/>
      <c r="HEY5" s="66"/>
      <c r="HEZ5" s="66"/>
      <c r="HFA5" s="66"/>
      <c r="HFB5" s="66"/>
      <c r="HFC5" s="66"/>
      <c r="HFD5" s="66"/>
      <c r="HFE5" s="66"/>
      <c r="HFF5" s="66"/>
      <c r="HFG5" s="66"/>
      <c r="HFH5" s="66"/>
      <c r="HFI5" s="66"/>
      <c r="HFJ5" s="66"/>
      <c r="HFK5" s="66"/>
      <c r="HFL5" s="66"/>
      <c r="HFM5" s="66"/>
      <c r="HFN5" s="66"/>
      <c r="HFO5" s="66"/>
      <c r="HFP5" s="66"/>
      <c r="HFQ5" s="66"/>
      <c r="HFR5" s="66"/>
      <c r="HFS5" s="66"/>
      <c r="HFT5" s="66"/>
      <c r="HFU5" s="66"/>
      <c r="HFV5" s="66"/>
      <c r="HFW5" s="66"/>
      <c r="HFX5" s="66"/>
      <c r="HFY5" s="66"/>
      <c r="HFZ5" s="66"/>
      <c r="HGA5" s="66"/>
      <c r="HGB5" s="66"/>
      <c r="HGC5" s="66"/>
      <c r="HGD5" s="66"/>
      <c r="HGE5" s="66"/>
      <c r="HGF5" s="66"/>
      <c r="HGG5" s="66"/>
      <c r="HGH5" s="66"/>
      <c r="HGI5" s="66"/>
      <c r="HGJ5" s="66"/>
      <c r="HGK5" s="66"/>
      <c r="HGL5" s="66"/>
      <c r="HGM5" s="66"/>
      <c r="HGN5" s="66"/>
      <c r="HGO5" s="66"/>
      <c r="HGP5" s="66"/>
      <c r="HGQ5" s="66"/>
      <c r="HGR5" s="66"/>
      <c r="HGS5" s="66"/>
      <c r="HGT5" s="66"/>
      <c r="HGU5" s="66"/>
      <c r="HGV5" s="66"/>
      <c r="HGW5" s="66"/>
      <c r="HGX5" s="66"/>
      <c r="HGY5" s="66"/>
      <c r="HGZ5" s="66"/>
      <c r="HHA5" s="66"/>
      <c r="HHB5" s="66"/>
      <c r="HHC5" s="66"/>
      <c r="HHD5" s="66"/>
      <c r="HHE5" s="66"/>
      <c r="HHF5" s="66"/>
      <c r="HHG5" s="66"/>
      <c r="HHH5" s="66"/>
      <c r="HHI5" s="66"/>
      <c r="HHJ5" s="66"/>
      <c r="HHK5" s="66"/>
      <c r="HHL5" s="66"/>
      <c r="HHM5" s="66"/>
      <c r="HHN5" s="66"/>
      <c r="HHO5" s="66"/>
      <c r="HHP5" s="66"/>
      <c r="HHQ5" s="66"/>
      <c r="HHR5" s="66"/>
      <c r="HHS5" s="66"/>
      <c r="HHT5" s="66"/>
      <c r="HHU5" s="66"/>
      <c r="HHV5" s="66"/>
      <c r="HHW5" s="66"/>
      <c r="HHX5" s="66"/>
      <c r="HHY5" s="66"/>
      <c r="HHZ5" s="66"/>
      <c r="HIA5" s="66"/>
      <c r="HIB5" s="66"/>
      <c r="HIC5" s="66"/>
      <c r="HID5" s="66"/>
      <c r="HIE5" s="66"/>
      <c r="HIF5" s="66"/>
      <c r="HIG5" s="66"/>
      <c r="HIH5" s="66"/>
      <c r="HII5" s="66"/>
      <c r="HIJ5" s="66"/>
      <c r="HIK5" s="66"/>
      <c r="HIL5" s="66"/>
      <c r="HIM5" s="66"/>
      <c r="HIN5" s="66"/>
      <c r="HIO5" s="66"/>
      <c r="HIP5" s="66"/>
      <c r="HIQ5" s="66"/>
      <c r="HIR5" s="66"/>
      <c r="HIS5" s="66"/>
      <c r="HIT5" s="66"/>
      <c r="HIU5" s="66"/>
      <c r="HIV5" s="66"/>
      <c r="HIW5" s="66"/>
      <c r="HIX5" s="66"/>
      <c r="HIY5" s="66"/>
      <c r="HIZ5" s="66"/>
      <c r="HJA5" s="66"/>
      <c r="HJB5" s="66"/>
      <c r="HJC5" s="66"/>
      <c r="HJD5" s="66"/>
      <c r="HJE5" s="66"/>
      <c r="HJF5" s="66"/>
      <c r="HJG5" s="66"/>
      <c r="HJH5" s="66"/>
      <c r="HJI5" s="66"/>
      <c r="HJJ5" s="66"/>
      <c r="HJK5" s="66"/>
      <c r="HJL5" s="66"/>
      <c r="HJM5" s="66"/>
      <c r="HJN5" s="66"/>
      <c r="HJO5" s="66"/>
      <c r="HJP5" s="66"/>
      <c r="HJQ5" s="66"/>
      <c r="HJR5" s="66"/>
      <c r="HJS5" s="66"/>
      <c r="HJT5" s="66"/>
      <c r="HJU5" s="66"/>
      <c r="HJV5" s="66"/>
      <c r="HJW5" s="66"/>
      <c r="HJX5" s="66"/>
      <c r="HJY5" s="66"/>
      <c r="HJZ5" s="66"/>
      <c r="HKA5" s="66"/>
      <c r="HKB5" s="66"/>
      <c r="HKC5" s="66"/>
      <c r="HKD5" s="66"/>
      <c r="HKE5" s="66"/>
      <c r="HKF5" s="66"/>
      <c r="HKG5" s="66"/>
      <c r="HKH5" s="66"/>
      <c r="HKI5" s="66"/>
      <c r="HKJ5" s="66"/>
      <c r="HKK5" s="66"/>
      <c r="HKL5" s="66"/>
      <c r="HKM5" s="66"/>
      <c r="HKN5" s="66"/>
      <c r="HKO5" s="66"/>
      <c r="HKP5" s="66"/>
      <c r="HKQ5" s="66"/>
      <c r="HKR5" s="66"/>
      <c r="HKS5" s="66"/>
      <c r="HKT5" s="66"/>
      <c r="HKU5" s="66"/>
      <c r="HKV5" s="66"/>
      <c r="HKW5" s="66"/>
      <c r="HKX5" s="66"/>
      <c r="HKY5" s="66"/>
      <c r="HKZ5" s="66"/>
      <c r="HLA5" s="66"/>
      <c r="HLB5" s="66"/>
      <c r="HLC5" s="66"/>
      <c r="HLD5" s="66"/>
      <c r="HLE5" s="66"/>
      <c r="HLF5" s="66"/>
      <c r="HLG5" s="66"/>
      <c r="HLH5" s="66"/>
      <c r="HLI5" s="66"/>
      <c r="HLJ5" s="66"/>
      <c r="HLK5" s="66"/>
      <c r="HLL5" s="66"/>
      <c r="HLM5" s="66"/>
      <c r="HLN5" s="66"/>
      <c r="HLO5" s="66"/>
      <c r="HLP5" s="66"/>
      <c r="HLQ5" s="66"/>
      <c r="HLR5" s="66"/>
      <c r="HLS5" s="66"/>
      <c r="HLT5" s="66"/>
      <c r="HLU5" s="66"/>
      <c r="HLV5" s="66"/>
      <c r="HLW5" s="66"/>
      <c r="HLX5" s="66"/>
      <c r="HLY5" s="66"/>
      <c r="HLZ5" s="66"/>
      <c r="HMA5" s="66"/>
      <c r="HMB5" s="66"/>
      <c r="HMC5" s="66"/>
      <c r="HMD5" s="66"/>
      <c r="HME5" s="66"/>
      <c r="HMF5" s="66"/>
      <c r="HMG5" s="66"/>
      <c r="HMH5" s="66"/>
      <c r="HMI5" s="66"/>
      <c r="HMJ5" s="66"/>
      <c r="HMK5" s="66"/>
      <c r="HML5" s="66"/>
      <c r="HMM5" s="66"/>
      <c r="HMN5" s="66"/>
      <c r="HMO5" s="66"/>
      <c r="HMP5" s="66"/>
      <c r="HMQ5" s="66"/>
      <c r="HMR5" s="66"/>
      <c r="HMS5" s="66"/>
      <c r="HMT5" s="66"/>
      <c r="HMU5" s="66"/>
      <c r="HMV5" s="66"/>
      <c r="HMW5" s="66"/>
      <c r="HMX5" s="66"/>
      <c r="HMY5" s="66"/>
      <c r="HMZ5" s="66"/>
      <c r="HNA5" s="66"/>
      <c r="HNB5" s="66"/>
      <c r="HNC5" s="66"/>
      <c r="HND5" s="66"/>
      <c r="HNE5" s="66"/>
      <c r="HNF5" s="66"/>
      <c r="HNG5" s="66"/>
      <c r="HNH5" s="66"/>
      <c r="HNI5" s="66"/>
      <c r="HNJ5" s="66"/>
      <c r="HNK5" s="66"/>
      <c r="HNL5" s="66"/>
      <c r="HNM5" s="66"/>
      <c r="HNN5" s="66"/>
      <c r="HNO5" s="66"/>
      <c r="HNP5" s="66"/>
      <c r="HNQ5" s="66"/>
      <c r="HNR5" s="66"/>
      <c r="HNS5" s="66"/>
      <c r="HNT5" s="66"/>
      <c r="HNU5" s="66"/>
      <c r="HNV5" s="66"/>
      <c r="HNW5" s="66"/>
      <c r="HNX5" s="66"/>
      <c r="HNY5" s="66"/>
      <c r="HNZ5" s="66"/>
      <c r="HOA5" s="66"/>
      <c r="HOB5" s="66"/>
      <c r="HOC5" s="66"/>
      <c r="HOD5" s="66"/>
      <c r="HOE5" s="66"/>
      <c r="HOF5" s="66"/>
      <c r="HOG5" s="66"/>
      <c r="HOH5" s="66"/>
      <c r="HOI5" s="66"/>
      <c r="HOJ5" s="66"/>
      <c r="HOK5" s="66"/>
      <c r="HOL5" s="66"/>
      <c r="HOM5" s="66"/>
      <c r="HON5" s="66"/>
      <c r="HOO5" s="66"/>
      <c r="HOP5" s="66"/>
      <c r="HOQ5" s="66"/>
      <c r="HOR5" s="66"/>
      <c r="HOS5" s="66"/>
      <c r="HOT5" s="66"/>
      <c r="HOU5" s="66"/>
      <c r="HOV5" s="66"/>
      <c r="HOW5" s="66"/>
      <c r="HOX5" s="66"/>
      <c r="HOY5" s="66"/>
      <c r="HOZ5" s="66"/>
      <c r="HPA5" s="66"/>
      <c r="HPB5" s="66"/>
      <c r="HPC5" s="66"/>
      <c r="HPD5" s="66"/>
      <c r="HPE5" s="66"/>
      <c r="HPF5" s="66"/>
      <c r="HPG5" s="66"/>
      <c r="HPH5" s="66"/>
      <c r="HPI5" s="66"/>
      <c r="HPJ5" s="66"/>
      <c r="HPK5" s="66"/>
      <c r="HPL5" s="66"/>
      <c r="HPM5" s="66"/>
      <c r="HPN5" s="66"/>
      <c r="HPO5" s="66"/>
      <c r="HPP5" s="66"/>
      <c r="HPQ5" s="66"/>
      <c r="HPR5" s="66"/>
      <c r="HPS5" s="66"/>
      <c r="HPT5" s="66"/>
      <c r="HPU5" s="66"/>
      <c r="HPV5" s="66"/>
      <c r="HPW5" s="66"/>
      <c r="HPX5" s="66"/>
      <c r="HPY5" s="66"/>
      <c r="HPZ5" s="66"/>
      <c r="HQA5" s="66"/>
      <c r="HQB5" s="66"/>
      <c r="HQC5" s="66"/>
      <c r="HQD5" s="66"/>
      <c r="HQE5" s="66"/>
      <c r="HQF5" s="66"/>
      <c r="HQG5" s="66"/>
      <c r="HQH5" s="66"/>
      <c r="HQI5" s="66"/>
      <c r="HQJ5" s="66"/>
      <c r="HQK5" s="66"/>
      <c r="HQL5" s="66"/>
      <c r="HQM5" s="66"/>
      <c r="HQN5" s="66"/>
      <c r="HQO5" s="66"/>
      <c r="HQP5" s="66"/>
      <c r="HQQ5" s="66"/>
      <c r="HQR5" s="66"/>
      <c r="HQS5" s="66"/>
      <c r="HQT5" s="66"/>
      <c r="HQU5" s="66"/>
      <c r="HQV5" s="66"/>
      <c r="HQW5" s="66"/>
      <c r="HQX5" s="66"/>
      <c r="HQY5" s="66"/>
      <c r="HQZ5" s="66"/>
      <c r="HRA5" s="66"/>
      <c r="HRB5" s="66"/>
      <c r="HRC5" s="66"/>
      <c r="HRD5" s="66"/>
      <c r="HRE5" s="66"/>
      <c r="HRF5" s="66"/>
      <c r="HRG5" s="66"/>
      <c r="HRH5" s="66"/>
      <c r="HRI5" s="66"/>
      <c r="HRJ5" s="66"/>
      <c r="HRK5" s="66"/>
      <c r="HRL5" s="66"/>
      <c r="HRM5" s="66"/>
      <c r="HRN5" s="66"/>
      <c r="HRO5" s="66"/>
      <c r="HRP5" s="66"/>
      <c r="HRQ5" s="66"/>
      <c r="HRR5" s="66"/>
      <c r="HRS5" s="66"/>
      <c r="HRT5" s="66"/>
      <c r="HRU5" s="66"/>
      <c r="HRV5" s="66"/>
      <c r="HRW5" s="66"/>
      <c r="HRX5" s="66"/>
      <c r="HRY5" s="66"/>
      <c r="HRZ5" s="66"/>
      <c r="HSA5" s="66"/>
      <c r="HSB5" s="66"/>
      <c r="HSC5" s="66"/>
      <c r="HSD5" s="66"/>
      <c r="HSE5" s="66"/>
      <c r="HSF5" s="66"/>
      <c r="HSG5" s="66"/>
      <c r="HSH5" s="66"/>
      <c r="HSI5" s="66"/>
      <c r="HSJ5" s="66"/>
      <c r="HSK5" s="66"/>
      <c r="HSL5" s="66"/>
      <c r="HSM5" s="66"/>
      <c r="HSN5" s="66"/>
      <c r="HSO5" s="66"/>
      <c r="HSP5" s="66"/>
      <c r="HSQ5" s="66"/>
      <c r="HSR5" s="66"/>
      <c r="HSS5" s="66"/>
      <c r="HST5" s="66"/>
      <c r="HSU5" s="66"/>
      <c r="HSV5" s="66"/>
      <c r="HSW5" s="66"/>
      <c r="HSX5" s="66"/>
      <c r="HSY5" s="66"/>
      <c r="HSZ5" s="66"/>
      <c r="HTA5" s="66"/>
      <c r="HTB5" s="66"/>
      <c r="HTC5" s="66"/>
      <c r="HTD5" s="66"/>
      <c r="HTE5" s="66"/>
      <c r="HTF5" s="66"/>
      <c r="HTG5" s="66"/>
      <c r="HTH5" s="66"/>
      <c r="HTI5" s="66"/>
      <c r="HTJ5" s="66"/>
      <c r="HTK5" s="66"/>
      <c r="HTL5" s="66"/>
      <c r="HTM5" s="66"/>
      <c r="HTN5" s="66"/>
      <c r="HTO5" s="66"/>
      <c r="HTP5" s="66"/>
      <c r="HTQ5" s="66"/>
      <c r="HTR5" s="66"/>
      <c r="HTS5" s="66"/>
      <c r="HTT5" s="66"/>
      <c r="HTU5" s="66"/>
      <c r="HTV5" s="66"/>
      <c r="HTW5" s="66"/>
      <c r="HTX5" s="66"/>
      <c r="HTY5" s="66"/>
      <c r="HTZ5" s="66"/>
      <c r="HUA5" s="66"/>
      <c r="HUB5" s="66"/>
      <c r="HUC5" s="66"/>
      <c r="HUD5" s="66"/>
      <c r="HUE5" s="66"/>
      <c r="HUF5" s="66"/>
      <c r="HUG5" s="66"/>
      <c r="HUH5" s="66"/>
      <c r="HUI5" s="66"/>
      <c r="HUJ5" s="66"/>
      <c r="HUK5" s="66"/>
      <c r="HUL5" s="66"/>
      <c r="HUM5" s="66"/>
      <c r="HUN5" s="66"/>
      <c r="HUO5" s="66"/>
      <c r="HUP5" s="66"/>
      <c r="HUQ5" s="66"/>
      <c r="HUR5" s="66"/>
      <c r="HUS5" s="66"/>
      <c r="HUT5" s="66"/>
      <c r="HUU5" s="66"/>
      <c r="HUV5" s="66"/>
      <c r="HUW5" s="66"/>
      <c r="HUX5" s="66"/>
      <c r="HUY5" s="66"/>
      <c r="HUZ5" s="66"/>
      <c r="HVA5" s="66"/>
      <c r="HVB5" s="66"/>
      <c r="HVC5" s="66"/>
      <c r="HVD5" s="66"/>
      <c r="HVE5" s="66"/>
      <c r="HVF5" s="66"/>
      <c r="HVG5" s="66"/>
      <c r="HVH5" s="66"/>
      <c r="HVI5" s="66"/>
      <c r="HVJ5" s="66"/>
      <c r="HVK5" s="66"/>
      <c r="HVL5" s="66"/>
      <c r="HVM5" s="66"/>
      <c r="HVN5" s="66"/>
      <c r="HVO5" s="66"/>
      <c r="HVP5" s="66"/>
      <c r="HVQ5" s="66"/>
      <c r="HVR5" s="66"/>
      <c r="HVS5" s="66"/>
      <c r="HVT5" s="66"/>
      <c r="HVU5" s="66"/>
      <c r="HVV5" s="66"/>
      <c r="HVW5" s="66"/>
      <c r="HVX5" s="66"/>
      <c r="HVY5" s="66"/>
      <c r="HVZ5" s="66"/>
      <c r="HWA5" s="66"/>
      <c r="HWB5" s="66"/>
      <c r="HWC5" s="66"/>
      <c r="HWD5" s="66"/>
      <c r="HWE5" s="66"/>
      <c r="HWF5" s="66"/>
      <c r="HWG5" s="66"/>
      <c r="HWH5" s="66"/>
      <c r="HWI5" s="66"/>
      <c r="HWJ5" s="66"/>
      <c r="HWK5" s="66"/>
      <c r="HWL5" s="66"/>
      <c r="HWM5" s="66"/>
      <c r="HWN5" s="66"/>
      <c r="HWO5" s="66"/>
      <c r="HWP5" s="66"/>
      <c r="HWQ5" s="66"/>
      <c r="HWR5" s="66"/>
      <c r="HWS5" s="66"/>
      <c r="HWT5" s="66"/>
      <c r="HWU5" s="66"/>
      <c r="HWV5" s="66"/>
      <c r="HWW5" s="66"/>
      <c r="HWX5" s="66"/>
      <c r="HWY5" s="66"/>
      <c r="HWZ5" s="66"/>
      <c r="HXA5" s="66"/>
      <c r="HXB5" s="66"/>
      <c r="HXC5" s="66"/>
      <c r="HXD5" s="66"/>
      <c r="HXE5" s="66"/>
      <c r="HXF5" s="66"/>
      <c r="HXG5" s="66"/>
      <c r="HXH5" s="66"/>
      <c r="HXI5" s="66"/>
      <c r="HXJ5" s="66"/>
      <c r="HXK5" s="66"/>
      <c r="HXL5" s="66"/>
      <c r="HXM5" s="66"/>
      <c r="HXN5" s="66"/>
      <c r="HXO5" s="66"/>
      <c r="HXP5" s="66"/>
      <c r="HXQ5" s="66"/>
      <c r="HXR5" s="66"/>
      <c r="HXS5" s="66"/>
      <c r="HXT5" s="66"/>
      <c r="HXU5" s="66"/>
      <c r="HXV5" s="66"/>
      <c r="HXW5" s="66"/>
      <c r="HXX5" s="66"/>
      <c r="HXY5" s="66"/>
      <c r="HXZ5" s="66"/>
      <c r="HYA5" s="66"/>
      <c r="HYB5" s="66"/>
      <c r="HYC5" s="66"/>
      <c r="HYD5" s="66"/>
      <c r="HYE5" s="66"/>
      <c r="HYF5" s="66"/>
      <c r="HYG5" s="66"/>
      <c r="HYH5" s="66"/>
      <c r="HYI5" s="66"/>
      <c r="HYJ5" s="66"/>
      <c r="HYK5" s="66"/>
      <c r="HYL5" s="66"/>
      <c r="HYM5" s="66"/>
      <c r="HYN5" s="66"/>
      <c r="HYO5" s="66"/>
      <c r="HYP5" s="66"/>
      <c r="HYQ5" s="66"/>
      <c r="HYR5" s="66"/>
      <c r="HYS5" s="66"/>
      <c r="HYT5" s="66"/>
      <c r="HYU5" s="66"/>
      <c r="HYV5" s="66"/>
      <c r="HYW5" s="66"/>
      <c r="HYX5" s="66"/>
      <c r="HYY5" s="66"/>
      <c r="HYZ5" s="66"/>
      <c r="HZA5" s="66"/>
      <c r="HZB5" s="66"/>
      <c r="HZC5" s="66"/>
      <c r="HZD5" s="66"/>
      <c r="HZE5" s="66"/>
      <c r="HZF5" s="66"/>
      <c r="HZG5" s="66"/>
      <c r="HZH5" s="66"/>
      <c r="HZI5" s="66"/>
      <c r="HZJ5" s="66"/>
      <c r="HZK5" s="66"/>
      <c r="HZL5" s="66"/>
      <c r="HZM5" s="66"/>
      <c r="HZN5" s="66"/>
      <c r="HZO5" s="66"/>
      <c r="HZP5" s="66"/>
      <c r="HZQ5" s="66"/>
      <c r="HZR5" s="66"/>
      <c r="HZS5" s="66"/>
      <c r="HZT5" s="66"/>
      <c r="HZU5" s="66"/>
      <c r="HZV5" s="66"/>
      <c r="HZW5" s="66"/>
      <c r="HZX5" s="66"/>
      <c r="HZY5" s="66"/>
      <c r="HZZ5" s="66"/>
      <c r="IAA5" s="66"/>
      <c r="IAB5" s="66"/>
      <c r="IAC5" s="66"/>
      <c r="IAD5" s="66"/>
      <c r="IAE5" s="66"/>
      <c r="IAF5" s="66"/>
      <c r="IAG5" s="66"/>
      <c r="IAH5" s="66"/>
      <c r="IAI5" s="66"/>
      <c r="IAJ5" s="66"/>
      <c r="IAK5" s="66"/>
      <c r="IAL5" s="66"/>
      <c r="IAM5" s="66"/>
      <c r="IAN5" s="66"/>
      <c r="IAO5" s="66"/>
      <c r="IAP5" s="66"/>
      <c r="IAQ5" s="66"/>
      <c r="IAR5" s="66"/>
      <c r="IAS5" s="66"/>
      <c r="IAT5" s="66"/>
      <c r="IAU5" s="66"/>
      <c r="IAV5" s="66"/>
      <c r="IAW5" s="66"/>
      <c r="IAX5" s="66"/>
      <c r="IAY5" s="66"/>
      <c r="IAZ5" s="66"/>
      <c r="IBA5" s="66"/>
      <c r="IBB5" s="66"/>
      <c r="IBC5" s="66"/>
      <c r="IBD5" s="66"/>
      <c r="IBE5" s="66"/>
      <c r="IBF5" s="66"/>
      <c r="IBG5" s="66"/>
      <c r="IBH5" s="66"/>
      <c r="IBI5" s="66"/>
      <c r="IBJ5" s="66"/>
      <c r="IBK5" s="66"/>
      <c r="IBL5" s="66"/>
      <c r="IBM5" s="66"/>
      <c r="IBN5" s="66"/>
      <c r="IBO5" s="66"/>
      <c r="IBP5" s="66"/>
      <c r="IBQ5" s="66"/>
      <c r="IBR5" s="66"/>
      <c r="IBS5" s="66"/>
      <c r="IBT5" s="66"/>
      <c r="IBU5" s="66"/>
      <c r="IBV5" s="66"/>
      <c r="IBW5" s="66"/>
      <c r="IBX5" s="66"/>
      <c r="IBY5" s="66"/>
      <c r="IBZ5" s="66"/>
      <c r="ICA5" s="66"/>
      <c r="ICB5" s="66"/>
      <c r="ICC5" s="66"/>
      <c r="ICD5" s="66"/>
      <c r="ICE5" s="66"/>
      <c r="ICF5" s="66"/>
      <c r="ICG5" s="66"/>
      <c r="ICH5" s="66"/>
      <c r="ICI5" s="66"/>
      <c r="ICJ5" s="66"/>
      <c r="ICK5" s="66"/>
      <c r="ICL5" s="66"/>
      <c r="ICM5" s="66"/>
      <c r="ICN5" s="66"/>
      <c r="ICO5" s="66"/>
      <c r="ICP5" s="66"/>
      <c r="ICQ5" s="66"/>
      <c r="ICR5" s="66"/>
      <c r="ICS5" s="66"/>
      <c r="ICT5" s="66"/>
      <c r="ICU5" s="66"/>
      <c r="ICV5" s="66"/>
      <c r="ICW5" s="66"/>
      <c r="ICX5" s="66"/>
      <c r="ICY5" s="66"/>
      <c r="ICZ5" s="66"/>
      <c r="IDA5" s="66"/>
      <c r="IDB5" s="66"/>
      <c r="IDC5" s="66"/>
      <c r="IDD5" s="66"/>
      <c r="IDE5" s="66"/>
      <c r="IDF5" s="66"/>
      <c r="IDG5" s="66"/>
      <c r="IDH5" s="66"/>
      <c r="IDI5" s="66"/>
      <c r="IDJ5" s="66"/>
      <c r="IDK5" s="66"/>
      <c r="IDL5" s="66"/>
      <c r="IDM5" s="66"/>
      <c r="IDN5" s="66"/>
      <c r="IDO5" s="66"/>
      <c r="IDP5" s="66"/>
      <c r="IDQ5" s="66"/>
      <c r="IDR5" s="66"/>
      <c r="IDS5" s="66"/>
      <c r="IDT5" s="66"/>
      <c r="IDU5" s="66"/>
      <c r="IDV5" s="66"/>
      <c r="IDW5" s="66"/>
      <c r="IDX5" s="66"/>
      <c r="IDY5" s="66"/>
      <c r="IDZ5" s="66"/>
      <c r="IEA5" s="66"/>
      <c r="IEB5" s="66"/>
      <c r="IEC5" s="66"/>
      <c r="IED5" s="66"/>
      <c r="IEE5" s="66"/>
      <c r="IEF5" s="66"/>
      <c r="IEG5" s="66"/>
      <c r="IEH5" s="66"/>
      <c r="IEI5" s="66"/>
      <c r="IEJ5" s="66"/>
      <c r="IEK5" s="66"/>
      <c r="IEL5" s="66"/>
      <c r="IEM5" s="66"/>
      <c r="IEN5" s="66"/>
      <c r="IEO5" s="66"/>
      <c r="IEP5" s="66"/>
      <c r="IEQ5" s="66"/>
      <c r="IER5" s="66"/>
      <c r="IES5" s="66"/>
      <c r="IET5" s="66"/>
      <c r="IEU5" s="66"/>
      <c r="IEV5" s="66"/>
      <c r="IEW5" s="66"/>
      <c r="IEX5" s="66"/>
      <c r="IEY5" s="66"/>
      <c r="IEZ5" s="66"/>
      <c r="IFA5" s="66"/>
      <c r="IFB5" s="66"/>
      <c r="IFC5" s="66"/>
      <c r="IFD5" s="66"/>
      <c r="IFE5" s="66"/>
      <c r="IFF5" s="66"/>
      <c r="IFG5" s="66"/>
      <c r="IFH5" s="66"/>
      <c r="IFI5" s="66"/>
      <c r="IFJ5" s="66"/>
      <c r="IFK5" s="66"/>
      <c r="IFL5" s="66"/>
      <c r="IFM5" s="66"/>
      <c r="IFN5" s="66"/>
      <c r="IFO5" s="66"/>
      <c r="IFP5" s="66"/>
      <c r="IFQ5" s="66"/>
      <c r="IFR5" s="66"/>
      <c r="IFS5" s="66"/>
      <c r="IFT5" s="66"/>
      <c r="IFU5" s="66"/>
      <c r="IFV5" s="66"/>
      <c r="IFW5" s="66"/>
      <c r="IFX5" s="66"/>
      <c r="IFY5" s="66"/>
      <c r="IFZ5" s="66"/>
      <c r="IGA5" s="66"/>
      <c r="IGB5" s="66"/>
      <c r="IGC5" s="66"/>
      <c r="IGD5" s="66"/>
      <c r="IGE5" s="66"/>
      <c r="IGF5" s="66"/>
      <c r="IGG5" s="66"/>
      <c r="IGH5" s="66"/>
      <c r="IGI5" s="66"/>
      <c r="IGJ5" s="66"/>
      <c r="IGK5" s="66"/>
      <c r="IGL5" s="66"/>
      <c r="IGM5" s="66"/>
      <c r="IGN5" s="66"/>
      <c r="IGO5" s="66"/>
      <c r="IGP5" s="66"/>
      <c r="IGQ5" s="66"/>
      <c r="IGR5" s="66"/>
      <c r="IGS5" s="66"/>
      <c r="IGT5" s="66"/>
      <c r="IGU5" s="66"/>
      <c r="IGV5" s="66"/>
      <c r="IGW5" s="66"/>
      <c r="IGX5" s="66"/>
      <c r="IGY5" s="66"/>
      <c r="IGZ5" s="66"/>
      <c r="IHA5" s="66"/>
      <c r="IHB5" s="66"/>
      <c r="IHC5" s="66"/>
      <c r="IHD5" s="66"/>
      <c r="IHE5" s="66"/>
      <c r="IHF5" s="66"/>
      <c r="IHG5" s="66"/>
      <c r="IHH5" s="66"/>
      <c r="IHI5" s="66"/>
      <c r="IHJ5" s="66"/>
      <c r="IHK5" s="66"/>
      <c r="IHL5" s="66"/>
      <c r="IHM5" s="66"/>
      <c r="IHN5" s="66"/>
      <c r="IHO5" s="66"/>
      <c r="IHP5" s="66"/>
      <c r="IHQ5" s="66"/>
      <c r="IHR5" s="66"/>
      <c r="IHS5" s="66"/>
      <c r="IHT5" s="66"/>
      <c r="IHU5" s="66"/>
      <c r="IHV5" s="66"/>
      <c r="IHW5" s="66"/>
      <c r="IHX5" s="66"/>
      <c r="IHY5" s="66"/>
      <c r="IHZ5" s="66"/>
      <c r="IIA5" s="66"/>
      <c r="IIB5" s="66"/>
      <c r="IIC5" s="66"/>
      <c r="IID5" s="66"/>
      <c r="IIE5" s="66"/>
      <c r="IIF5" s="66"/>
      <c r="IIG5" s="66"/>
      <c r="IIH5" s="66"/>
      <c r="III5" s="66"/>
      <c r="IIJ5" s="66"/>
      <c r="IIK5" s="66"/>
      <c r="IIL5" s="66"/>
      <c r="IIM5" s="66"/>
      <c r="IIN5" s="66"/>
      <c r="IIO5" s="66"/>
      <c r="IIP5" s="66"/>
      <c r="IIQ5" s="66"/>
      <c r="IIR5" s="66"/>
      <c r="IIS5" s="66"/>
      <c r="IIT5" s="66"/>
      <c r="IIU5" s="66"/>
      <c r="IIV5" s="66"/>
      <c r="IIW5" s="66"/>
      <c r="IIX5" s="66"/>
      <c r="IIY5" s="66"/>
      <c r="IIZ5" s="66"/>
      <c r="IJA5" s="66"/>
      <c r="IJB5" s="66"/>
      <c r="IJC5" s="66"/>
      <c r="IJD5" s="66"/>
      <c r="IJE5" s="66"/>
      <c r="IJF5" s="66"/>
      <c r="IJG5" s="66"/>
      <c r="IJH5" s="66"/>
      <c r="IJI5" s="66"/>
      <c r="IJJ5" s="66"/>
      <c r="IJK5" s="66"/>
      <c r="IJL5" s="66"/>
      <c r="IJM5" s="66"/>
      <c r="IJN5" s="66"/>
      <c r="IJO5" s="66"/>
      <c r="IJP5" s="66"/>
      <c r="IJQ5" s="66"/>
      <c r="IJR5" s="66"/>
      <c r="IJS5" s="66"/>
      <c r="IJT5" s="66"/>
      <c r="IJU5" s="66"/>
      <c r="IJV5" s="66"/>
      <c r="IJW5" s="66"/>
      <c r="IJX5" s="66"/>
      <c r="IJY5" s="66"/>
      <c r="IJZ5" s="66"/>
      <c r="IKA5" s="66"/>
      <c r="IKB5" s="66"/>
      <c r="IKC5" s="66"/>
      <c r="IKD5" s="66"/>
      <c r="IKE5" s="66"/>
      <c r="IKF5" s="66"/>
      <c r="IKG5" s="66"/>
      <c r="IKH5" s="66"/>
      <c r="IKI5" s="66"/>
      <c r="IKJ5" s="66"/>
      <c r="IKK5" s="66"/>
      <c r="IKL5" s="66"/>
      <c r="IKM5" s="66"/>
      <c r="IKN5" s="66"/>
      <c r="IKO5" s="66"/>
      <c r="IKP5" s="66"/>
      <c r="IKQ5" s="66"/>
      <c r="IKR5" s="66"/>
      <c r="IKS5" s="66"/>
      <c r="IKT5" s="66"/>
      <c r="IKU5" s="66"/>
      <c r="IKV5" s="66"/>
      <c r="IKW5" s="66"/>
      <c r="IKX5" s="66"/>
      <c r="IKY5" s="66"/>
      <c r="IKZ5" s="66"/>
      <c r="ILA5" s="66"/>
      <c r="ILB5" s="66"/>
      <c r="ILC5" s="66"/>
      <c r="ILD5" s="66"/>
      <c r="ILE5" s="66"/>
      <c r="ILF5" s="66"/>
      <c r="ILG5" s="66"/>
      <c r="ILH5" s="66"/>
      <c r="ILI5" s="66"/>
      <c r="ILJ5" s="66"/>
      <c r="ILK5" s="66"/>
      <c r="ILL5" s="66"/>
      <c r="ILM5" s="66"/>
      <c r="ILN5" s="66"/>
      <c r="ILO5" s="66"/>
      <c r="ILP5" s="66"/>
      <c r="ILQ5" s="66"/>
      <c r="ILR5" s="66"/>
      <c r="ILS5" s="66"/>
      <c r="ILT5" s="66"/>
      <c r="ILU5" s="66"/>
      <c r="ILV5" s="66"/>
      <c r="ILW5" s="66"/>
      <c r="ILX5" s="66"/>
      <c r="ILY5" s="66"/>
      <c r="ILZ5" s="66"/>
      <c r="IMA5" s="66"/>
      <c r="IMB5" s="66"/>
      <c r="IMC5" s="66"/>
      <c r="IMD5" s="66"/>
      <c r="IME5" s="66"/>
      <c r="IMF5" s="66"/>
      <c r="IMG5" s="66"/>
      <c r="IMH5" s="66"/>
      <c r="IMI5" s="66"/>
      <c r="IMJ5" s="66"/>
      <c r="IMK5" s="66"/>
      <c r="IML5" s="66"/>
      <c r="IMM5" s="66"/>
      <c r="IMN5" s="66"/>
      <c r="IMO5" s="66"/>
      <c r="IMP5" s="66"/>
      <c r="IMQ5" s="66"/>
      <c r="IMR5" s="66"/>
      <c r="IMS5" s="66"/>
      <c r="IMT5" s="66"/>
      <c r="IMU5" s="66"/>
      <c r="IMV5" s="66"/>
      <c r="IMW5" s="66"/>
      <c r="IMX5" s="66"/>
      <c r="IMY5" s="66"/>
      <c r="IMZ5" s="66"/>
      <c r="INA5" s="66"/>
      <c r="INB5" s="66"/>
      <c r="INC5" s="66"/>
      <c r="IND5" s="66"/>
      <c r="INE5" s="66"/>
      <c r="INF5" s="66"/>
      <c r="ING5" s="66"/>
      <c r="INH5" s="66"/>
      <c r="INI5" s="66"/>
      <c r="INJ5" s="66"/>
      <c r="INK5" s="66"/>
      <c r="INL5" s="66"/>
      <c r="INM5" s="66"/>
      <c r="INN5" s="66"/>
      <c r="INO5" s="66"/>
      <c r="INP5" s="66"/>
      <c r="INQ5" s="66"/>
      <c r="INR5" s="66"/>
      <c r="INS5" s="66"/>
      <c r="INT5" s="66"/>
      <c r="INU5" s="66"/>
      <c r="INV5" s="66"/>
      <c r="INW5" s="66"/>
      <c r="INX5" s="66"/>
      <c r="INY5" s="66"/>
      <c r="INZ5" s="66"/>
      <c r="IOA5" s="66"/>
      <c r="IOB5" s="66"/>
      <c r="IOC5" s="66"/>
      <c r="IOD5" s="66"/>
      <c r="IOE5" s="66"/>
      <c r="IOF5" s="66"/>
      <c r="IOG5" s="66"/>
      <c r="IOH5" s="66"/>
      <c r="IOI5" s="66"/>
      <c r="IOJ5" s="66"/>
      <c r="IOK5" s="66"/>
      <c r="IOL5" s="66"/>
      <c r="IOM5" s="66"/>
      <c r="ION5" s="66"/>
      <c r="IOO5" s="66"/>
      <c r="IOP5" s="66"/>
      <c r="IOQ5" s="66"/>
      <c r="IOR5" s="66"/>
      <c r="IOS5" s="66"/>
      <c r="IOT5" s="66"/>
      <c r="IOU5" s="66"/>
      <c r="IOV5" s="66"/>
      <c r="IOW5" s="66"/>
      <c r="IOX5" s="66"/>
      <c r="IOY5" s="66"/>
      <c r="IOZ5" s="66"/>
      <c r="IPA5" s="66"/>
      <c r="IPB5" s="66"/>
      <c r="IPC5" s="66"/>
      <c r="IPD5" s="66"/>
      <c r="IPE5" s="66"/>
      <c r="IPF5" s="66"/>
      <c r="IPG5" s="66"/>
      <c r="IPH5" s="66"/>
      <c r="IPI5" s="66"/>
      <c r="IPJ5" s="66"/>
      <c r="IPK5" s="66"/>
      <c r="IPL5" s="66"/>
      <c r="IPM5" s="66"/>
      <c r="IPN5" s="66"/>
      <c r="IPO5" s="66"/>
      <c r="IPP5" s="66"/>
      <c r="IPQ5" s="66"/>
      <c r="IPR5" s="66"/>
      <c r="IPS5" s="66"/>
      <c r="IPT5" s="66"/>
      <c r="IPU5" s="66"/>
      <c r="IPV5" s="66"/>
      <c r="IPW5" s="66"/>
      <c r="IPX5" s="66"/>
      <c r="IPY5" s="66"/>
      <c r="IPZ5" s="66"/>
      <c r="IQA5" s="66"/>
      <c r="IQB5" s="66"/>
      <c r="IQC5" s="66"/>
      <c r="IQD5" s="66"/>
      <c r="IQE5" s="66"/>
      <c r="IQF5" s="66"/>
      <c r="IQG5" s="66"/>
      <c r="IQH5" s="66"/>
      <c r="IQI5" s="66"/>
      <c r="IQJ5" s="66"/>
      <c r="IQK5" s="66"/>
      <c r="IQL5" s="66"/>
      <c r="IQM5" s="66"/>
      <c r="IQN5" s="66"/>
      <c r="IQO5" s="66"/>
      <c r="IQP5" s="66"/>
      <c r="IQQ5" s="66"/>
      <c r="IQR5" s="66"/>
      <c r="IQS5" s="66"/>
      <c r="IQT5" s="66"/>
      <c r="IQU5" s="66"/>
      <c r="IQV5" s="66"/>
      <c r="IQW5" s="66"/>
      <c r="IQX5" s="66"/>
      <c r="IQY5" s="66"/>
      <c r="IQZ5" s="66"/>
      <c r="IRA5" s="66"/>
      <c r="IRB5" s="66"/>
      <c r="IRC5" s="66"/>
      <c r="IRD5" s="66"/>
      <c r="IRE5" s="66"/>
      <c r="IRF5" s="66"/>
      <c r="IRG5" s="66"/>
      <c r="IRH5" s="66"/>
      <c r="IRI5" s="66"/>
      <c r="IRJ5" s="66"/>
      <c r="IRK5" s="66"/>
      <c r="IRL5" s="66"/>
      <c r="IRM5" s="66"/>
      <c r="IRN5" s="66"/>
      <c r="IRO5" s="66"/>
      <c r="IRP5" s="66"/>
      <c r="IRQ5" s="66"/>
      <c r="IRR5" s="66"/>
      <c r="IRS5" s="66"/>
      <c r="IRT5" s="66"/>
      <c r="IRU5" s="66"/>
      <c r="IRV5" s="66"/>
      <c r="IRW5" s="66"/>
      <c r="IRX5" s="66"/>
      <c r="IRY5" s="66"/>
      <c r="IRZ5" s="66"/>
      <c r="ISA5" s="66"/>
      <c r="ISB5" s="66"/>
      <c r="ISC5" s="66"/>
      <c r="ISD5" s="66"/>
      <c r="ISE5" s="66"/>
      <c r="ISF5" s="66"/>
      <c r="ISG5" s="66"/>
      <c r="ISH5" s="66"/>
      <c r="ISI5" s="66"/>
      <c r="ISJ5" s="66"/>
      <c r="ISK5" s="66"/>
      <c r="ISL5" s="66"/>
      <c r="ISM5" s="66"/>
      <c r="ISN5" s="66"/>
      <c r="ISO5" s="66"/>
      <c r="ISP5" s="66"/>
      <c r="ISQ5" s="66"/>
      <c r="ISR5" s="66"/>
      <c r="ISS5" s="66"/>
      <c r="IST5" s="66"/>
      <c r="ISU5" s="66"/>
      <c r="ISV5" s="66"/>
      <c r="ISW5" s="66"/>
      <c r="ISX5" s="66"/>
      <c r="ISY5" s="66"/>
      <c r="ISZ5" s="66"/>
      <c r="ITA5" s="66"/>
      <c r="ITB5" s="66"/>
      <c r="ITC5" s="66"/>
      <c r="ITD5" s="66"/>
      <c r="ITE5" s="66"/>
      <c r="ITF5" s="66"/>
      <c r="ITG5" s="66"/>
      <c r="ITH5" s="66"/>
      <c r="ITI5" s="66"/>
      <c r="ITJ5" s="66"/>
      <c r="ITK5" s="66"/>
      <c r="ITL5" s="66"/>
      <c r="ITM5" s="66"/>
      <c r="ITN5" s="66"/>
      <c r="ITO5" s="66"/>
      <c r="ITP5" s="66"/>
      <c r="ITQ5" s="66"/>
      <c r="ITR5" s="66"/>
      <c r="ITS5" s="66"/>
      <c r="ITT5" s="66"/>
      <c r="ITU5" s="66"/>
      <c r="ITV5" s="66"/>
      <c r="ITW5" s="66"/>
      <c r="ITX5" s="66"/>
      <c r="ITY5" s="66"/>
      <c r="ITZ5" s="66"/>
      <c r="IUA5" s="66"/>
      <c r="IUB5" s="66"/>
      <c r="IUC5" s="66"/>
      <c r="IUD5" s="66"/>
      <c r="IUE5" s="66"/>
      <c r="IUF5" s="66"/>
      <c r="IUG5" s="66"/>
      <c r="IUH5" s="66"/>
      <c r="IUI5" s="66"/>
      <c r="IUJ5" s="66"/>
      <c r="IUK5" s="66"/>
      <c r="IUL5" s="66"/>
      <c r="IUM5" s="66"/>
      <c r="IUN5" s="66"/>
      <c r="IUO5" s="66"/>
      <c r="IUP5" s="66"/>
      <c r="IUQ5" s="66"/>
      <c r="IUR5" s="66"/>
      <c r="IUS5" s="66"/>
      <c r="IUT5" s="66"/>
      <c r="IUU5" s="66"/>
      <c r="IUV5" s="66"/>
      <c r="IUW5" s="66"/>
      <c r="IUX5" s="66"/>
      <c r="IUY5" s="66"/>
      <c r="IUZ5" s="66"/>
      <c r="IVA5" s="66"/>
      <c r="IVB5" s="66"/>
      <c r="IVC5" s="66"/>
      <c r="IVD5" s="66"/>
      <c r="IVE5" s="66"/>
      <c r="IVF5" s="66"/>
      <c r="IVG5" s="66"/>
      <c r="IVH5" s="66"/>
      <c r="IVI5" s="66"/>
      <c r="IVJ5" s="66"/>
      <c r="IVK5" s="66"/>
      <c r="IVL5" s="66"/>
      <c r="IVM5" s="66"/>
      <c r="IVN5" s="66"/>
      <c r="IVO5" s="66"/>
      <c r="IVP5" s="66"/>
      <c r="IVQ5" s="66"/>
      <c r="IVR5" s="66"/>
      <c r="IVS5" s="66"/>
      <c r="IVT5" s="66"/>
      <c r="IVU5" s="66"/>
      <c r="IVV5" s="66"/>
      <c r="IVW5" s="66"/>
      <c r="IVX5" s="66"/>
      <c r="IVY5" s="66"/>
      <c r="IVZ5" s="66"/>
      <c r="IWA5" s="66"/>
      <c r="IWB5" s="66"/>
      <c r="IWC5" s="66"/>
      <c r="IWD5" s="66"/>
      <c r="IWE5" s="66"/>
      <c r="IWF5" s="66"/>
      <c r="IWG5" s="66"/>
      <c r="IWH5" s="66"/>
      <c r="IWI5" s="66"/>
      <c r="IWJ5" s="66"/>
      <c r="IWK5" s="66"/>
      <c r="IWL5" s="66"/>
      <c r="IWM5" s="66"/>
      <c r="IWN5" s="66"/>
      <c r="IWO5" s="66"/>
      <c r="IWP5" s="66"/>
      <c r="IWQ5" s="66"/>
      <c r="IWR5" s="66"/>
      <c r="IWS5" s="66"/>
      <c r="IWT5" s="66"/>
      <c r="IWU5" s="66"/>
      <c r="IWV5" s="66"/>
      <c r="IWW5" s="66"/>
      <c r="IWX5" s="66"/>
      <c r="IWY5" s="66"/>
      <c r="IWZ5" s="66"/>
      <c r="IXA5" s="66"/>
      <c r="IXB5" s="66"/>
      <c r="IXC5" s="66"/>
      <c r="IXD5" s="66"/>
      <c r="IXE5" s="66"/>
      <c r="IXF5" s="66"/>
      <c r="IXG5" s="66"/>
      <c r="IXH5" s="66"/>
      <c r="IXI5" s="66"/>
      <c r="IXJ5" s="66"/>
      <c r="IXK5" s="66"/>
      <c r="IXL5" s="66"/>
      <c r="IXM5" s="66"/>
      <c r="IXN5" s="66"/>
      <c r="IXO5" s="66"/>
      <c r="IXP5" s="66"/>
      <c r="IXQ5" s="66"/>
      <c r="IXR5" s="66"/>
      <c r="IXS5" s="66"/>
      <c r="IXT5" s="66"/>
      <c r="IXU5" s="66"/>
      <c r="IXV5" s="66"/>
      <c r="IXW5" s="66"/>
      <c r="IXX5" s="66"/>
      <c r="IXY5" s="66"/>
      <c r="IXZ5" s="66"/>
      <c r="IYA5" s="66"/>
      <c r="IYB5" s="66"/>
      <c r="IYC5" s="66"/>
      <c r="IYD5" s="66"/>
      <c r="IYE5" s="66"/>
      <c r="IYF5" s="66"/>
      <c r="IYG5" s="66"/>
      <c r="IYH5" s="66"/>
      <c r="IYI5" s="66"/>
      <c r="IYJ5" s="66"/>
      <c r="IYK5" s="66"/>
      <c r="IYL5" s="66"/>
      <c r="IYM5" s="66"/>
      <c r="IYN5" s="66"/>
      <c r="IYO5" s="66"/>
      <c r="IYP5" s="66"/>
      <c r="IYQ5" s="66"/>
      <c r="IYR5" s="66"/>
      <c r="IYS5" s="66"/>
      <c r="IYT5" s="66"/>
      <c r="IYU5" s="66"/>
      <c r="IYV5" s="66"/>
      <c r="IYW5" s="66"/>
      <c r="IYX5" s="66"/>
      <c r="IYY5" s="66"/>
      <c r="IYZ5" s="66"/>
      <c r="IZA5" s="66"/>
      <c r="IZB5" s="66"/>
      <c r="IZC5" s="66"/>
      <c r="IZD5" s="66"/>
      <c r="IZE5" s="66"/>
      <c r="IZF5" s="66"/>
      <c r="IZG5" s="66"/>
      <c r="IZH5" s="66"/>
      <c r="IZI5" s="66"/>
      <c r="IZJ5" s="66"/>
      <c r="IZK5" s="66"/>
      <c r="IZL5" s="66"/>
      <c r="IZM5" s="66"/>
      <c r="IZN5" s="66"/>
      <c r="IZO5" s="66"/>
      <c r="IZP5" s="66"/>
      <c r="IZQ5" s="66"/>
      <c r="IZR5" s="66"/>
      <c r="IZS5" s="66"/>
      <c r="IZT5" s="66"/>
      <c r="IZU5" s="66"/>
      <c r="IZV5" s="66"/>
      <c r="IZW5" s="66"/>
      <c r="IZX5" s="66"/>
      <c r="IZY5" s="66"/>
      <c r="IZZ5" s="66"/>
      <c r="JAA5" s="66"/>
      <c r="JAB5" s="66"/>
      <c r="JAC5" s="66"/>
      <c r="JAD5" s="66"/>
      <c r="JAE5" s="66"/>
      <c r="JAF5" s="66"/>
      <c r="JAG5" s="66"/>
      <c r="JAH5" s="66"/>
      <c r="JAI5" s="66"/>
      <c r="JAJ5" s="66"/>
      <c r="JAK5" s="66"/>
      <c r="JAL5" s="66"/>
      <c r="JAM5" s="66"/>
      <c r="JAN5" s="66"/>
      <c r="JAO5" s="66"/>
      <c r="JAP5" s="66"/>
      <c r="JAQ5" s="66"/>
      <c r="JAR5" s="66"/>
      <c r="JAS5" s="66"/>
      <c r="JAT5" s="66"/>
      <c r="JAU5" s="66"/>
      <c r="JAV5" s="66"/>
      <c r="JAW5" s="66"/>
      <c r="JAX5" s="66"/>
      <c r="JAY5" s="66"/>
      <c r="JAZ5" s="66"/>
      <c r="JBA5" s="66"/>
      <c r="JBB5" s="66"/>
      <c r="JBC5" s="66"/>
      <c r="JBD5" s="66"/>
      <c r="JBE5" s="66"/>
      <c r="JBF5" s="66"/>
      <c r="JBG5" s="66"/>
      <c r="JBH5" s="66"/>
      <c r="JBI5" s="66"/>
      <c r="JBJ5" s="66"/>
      <c r="JBK5" s="66"/>
      <c r="JBL5" s="66"/>
      <c r="JBM5" s="66"/>
      <c r="JBN5" s="66"/>
      <c r="JBO5" s="66"/>
      <c r="JBP5" s="66"/>
      <c r="JBQ5" s="66"/>
      <c r="JBR5" s="66"/>
      <c r="JBS5" s="66"/>
      <c r="JBT5" s="66"/>
      <c r="JBU5" s="66"/>
      <c r="JBV5" s="66"/>
      <c r="JBW5" s="66"/>
      <c r="JBX5" s="66"/>
      <c r="JBY5" s="66"/>
      <c r="JBZ5" s="66"/>
      <c r="JCA5" s="66"/>
      <c r="JCB5" s="66"/>
      <c r="JCC5" s="66"/>
      <c r="JCD5" s="66"/>
      <c r="JCE5" s="66"/>
      <c r="JCF5" s="66"/>
      <c r="JCG5" s="66"/>
      <c r="JCH5" s="66"/>
      <c r="JCI5" s="66"/>
      <c r="JCJ5" s="66"/>
      <c r="JCK5" s="66"/>
      <c r="JCL5" s="66"/>
      <c r="JCM5" s="66"/>
      <c r="JCN5" s="66"/>
      <c r="JCO5" s="66"/>
      <c r="JCP5" s="66"/>
      <c r="JCQ5" s="66"/>
      <c r="JCR5" s="66"/>
      <c r="JCS5" s="66"/>
      <c r="JCT5" s="66"/>
      <c r="JCU5" s="66"/>
      <c r="JCV5" s="66"/>
      <c r="JCW5" s="66"/>
      <c r="JCX5" s="66"/>
      <c r="JCY5" s="66"/>
      <c r="JCZ5" s="66"/>
      <c r="JDA5" s="66"/>
      <c r="JDB5" s="66"/>
      <c r="JDC5" s="66"/>
      <c r="JDD5" s="66"/>
      <c r="JDE5" s="66"/>
      <c r="JDF5" s="66"/>
      <c r="JDG5" s="66"/>
      <c r="JDH5" s="66"/>
      <c r="JDI5" s="66"/>
      <c r="JDJ5" s="66"/>
      <c r="JDK5" s="66"/>
      <c r="JDL5" s="66"/>
      <c r="JDM5" s="66"/>
      <c r="JDN5" s="66"/>
      <c r="JDO5" s="66"/>
      <c r="JDP5" s="66"/>
      <c r="JDQ5" s="66"/>
      <c r="JDR5" s="66"/>
      <c r="JDS5" s="66"/>
      <c r="JDT5" s="66"/>
      <c r="JDU5" s="66"/>
      <c r="JDV5" s="66"/>
      <c r="JDW5" s="66"/>
      <c r="JDX5" s="66"/>
      <c r="JDY5" s="66"/>
      <c r="JDZ5" s="66"/>
      <c r="JEA5" s="66"/>
      <c r="JEB5" s="66"/>
      <c r="JEC5" s="66"/>
      <c r="JED5" s="66"/>
      <c r="JEE5" s="66"/>
      <c r="JEF5" s="66"/>
      <c r="JEG5" s="66"/>
      <c r="JEH5" s="66"/>
      <c r="JEI5" s="66"/>
      <c r="JEJ5" s="66"/>
      <c r="JEK5" s="66"/>
      <c r="JEL5" s="66"/>
      <c r="JEM5" s="66"/>
      <c r="JEN5" s="66"/>
      <c r="JEO5" s="66"/>
      <c r="JEP5" s="66"/>
      <c r="JEQ5" s="66"/>
      <c r="JER5" s="66"/>
      <c r="JES5" s="66"/>
      <c r="JET5" s="66"/>
      <c r="JEU5" s="66"/>
      <c r="JEV5" s="66"/>
      <c r="JEW5" s="66"/>
      <c r="JEX5" s="66"/>
      <c r="JEY5" s="66"/>
      <c r="JEZ5" s="66"/>
      <c r="JFA5" s="66"/>
      <c r="JFB5" s="66"/>
      <c r="JFC5" s="66"/>
      <c r="JFD5" s="66"/>
      <c r="JFE5" s="66"/>
      <c r="JFF5" s="66"/>
      <c r="JFG5" s="66"/>
      <c r="JFH5" s="66"/>
      <c r="JFI5" s="66"/>
      <c r="JFJ5" s="66"/>
      <c r="JFK5" s="66"/>
      <c r="JFL5" s="66"/>
      <c r="JFM5" s="66"/>
      <c r="JFN5" s="66"/>
      <c r="JFO5" s="66"/>
      <c r="JFP5" s="66"/>
      <c r="JFQ5" s="66"/>
      <c r="JFR5" s="66"/>
      <c r="JFS5" s="66"/>
      <c r="JFT5" s="66"/>
      <c r="JFU5" s="66"/>
      <c r="JFV5" s="66"/>
      <c r="JFW5" s="66"/>
      <c r="JFX5" s="66"/>
      <c r="JFY5" s="66"/>
      <c r="JFZ5" s="66"/>
      <c r="JGA5" s="66"/>
      <c r="JGB5" s="66"/>
      <c r="JGC5" s="66"/>
      <c r="JGD5" s="66"/>
      <c r="JGE5" s="66"/>
      <c r="JGF5" s="66"/>
      <c r="JGG5" s="66"/>
      <c r="JGH5" s="66"/>
      <c r="JGI5" s="66"/>
      <c r="JGJ5" s="66"/>
      <c r="JGK5" s="66"/>
      <c r="JGL5" s="66"/>
      <c r="JGM5" s="66"/>
      <c r="JGN5" s="66"/>
      <c r="JGO5" s="66"/>
      <c r="JGP5" s="66"/>
      <c r="JGQ5" s="66"/>
      <c r="JGR5" s="66"/>
      <c r="JGS5" s="66"/>
      <c r="JGT5" s="66"/>
      <c r="JGU5" s="66"/>
      <c r="JGV5" s="66"/>
      <c r="JGW5" s="66"/>
      <c r="JGX5" s="66"/>
      <c r="JGY5" s="66"/>
      <c r="JGZ5" s="66"/>
      <c r="JHA5" s="66"/>
      <c r="JHB5" s="66"/>
      <c r="JHC5" s="66"/>
      <c r="JHD5" s="66"/>
      <c r="JHE5" s="66"/>
      <c r="JHF5" s="66"/>
      <c r="JHG5" s="66"/>
      <c r="JHH5" s="66"/>
      <c r="JHI5" s="66"/>
      <c r="JHJ5" s="66"/>
      <c r="JHK5" s="66"/>
      <c r="JHL5" s="66"/>
      <c r="JHM5" s="66"/>
      <c r="JHN5" s="66"/>
      <c r="JHO5" s="66"/>
      <c r="JHP5" s="66"/>
      <c r="JHQ5" s="66"/>
      <c r="JHR5" s="66"/>
      <c r="JHS5" s="66"/>
      <c r="JHT5" s="66"/>
      <c r="JHU5" s="66"/>
      <c r="JHV5" s="66"/>
      <c r="JHW5" s="66"/>
      <c r="JHX5" s="66"/>
      <c r="JHY5" s="66"/>
      <c r="JHZ5" s="66"/>
      <c r="JIA5" s="66"/>
      <c r="JIB5" s="66"/>
      <c r="JIC5" s="66"/>
      <c r="JID5" s="66"/>
      <c r="JIE5" s="66"/>
      <c r="JIF5" s="66"/>
      <c r="JIG5" s="66"/>
      <c r="JIH5" s="66"/>
      <c r="JII5" s="66"/>
      <c r="JIJ5" s="66"/>
      <c r="JIK5" s="66"/>
      <c r="JIL5" s="66"/>
      <c r="JIM5" s="66"/>
      <c r="JIN5" s="66"/>
      <c r="JIO5" s="66"/>
      <c r="JIP5" s="66"/>
      <c r="JIQ5" s="66"/>
      <c r="JIR5" s="66"/>
      <c r="JIS5" s="66"/>
      <c r="JIT5" s="66"/>
      <c r="JIU5" s="66"/>
      <c r="JIV5" s="66"/>
      <c r="JIW5" s="66"/>
      <c r="JIX5" s="66"/>
      <c r="JIY5" s="66"/>
      <c r="JIZ5" s="66"/>
      <c r="JJA5" s="66"/>
      <c r="JJB5" s="66"/>
      <c r="JJC5" s="66"/>
      <c r="JJD5" s="66"/>
      <c r="JJE5" s="66"/>
      <c r="JJF5" s="66"/>
      <c r="JJG5" s="66"/>
      <c r="JJH5" s="66"/>
      <c r="JJI5" s="66"/>
      <c r="JJJ5" s="66"/>
      <c r="JJK5" s="66"/>
      <c r="JJL5" s="66"/>
      <c r="JJM5" s="66"/>
      <c r="JJN5" s="66"/>
      <c r="JJO5" s="66"/>
      <c r="JJP5" s="66"/>
      <c r="JJQ5" s="66"/>
      <c r="JJR5" s="66"/>
      <c r="JJS5" s="66"/>
      <c r="JJT5" s="66"/>
      <c r="JJU5" s="66"/>
      <c r="JJV5" s="66"/>
      <c r="JJW5" s="66"/>
      <c r="JJX5" s="66"/>
      <c r="JJY5" s="66"/>
      <c r="JJZ5" s="66"/>
      <c r="JKA5" s="66"/>
      <c r="JKB5" s="66"/>
      <c r="JKC5" s="66"/>
      <c r="JKD5" s="66"/>
      <c r="JKE5" s="66"/>
      <c r="JKF5" s="66"/>
      <c r="JKG5" s="66"/>
      <c r="JKH5" s="66"/>
      <c r="JKI5" s="66"/>
      <c r="JKJ5" s="66"/>
      <c r="JKK5" s="66"/>
      <c r="JKL5" s="66"/>
      <c r="JKM5" s="66"/>
      <c r="JKN5" s="66"/>
      <c r="JKO5" s="66"/>
      <c r="JKP5" s="66"/>
      <c r="JKQ5" s="66"/>
      <c r="JKR5" s="66"/>
      <c r="JKS5" s="66"/>
      <c r="JKT5" s="66"/>
      <c r="JKU5" s="66"/>
      <c r="JKV5" s="66"/>
      <c r="JKW5" s="66"/>
      <c r="JKX5" s="66"/>
      <c r="JKY5" s="66"/>
      <c r="JKZ5" s="66"/>
      <c r="JLA5" s="66"/>
      <c r="JLB5" s="66"/>
      <c r="JLC5" s="66"/>
      <c r="JLD5" s="66"/>
      <c r="JLE5" s="66"/>
      <c r="JLF5" s="66"/>
      <c r="JLG5" s="66"/>
      <c r="JLH5" s="66"/>
      <c r="JLI5" s="66"/>
      <c r="JLJ5" s="66"/>
      <c r="JLK5" s="66"/>
      <c r="JLL5" s="66"/>
      <c r="JLM5" s="66"/>
      <c r="JLN5" s="66"/>
      <c r="JLO5" s="66"/>
      <c r="JLP5" s="66"/>
      <c r="JLQ5" s="66"/>
      <c r="JLR5" s="66"/>
      <c r="JLS5" s="66"/>
      <c r="JLT5" s="66"/>
      <c r="JLU5" s="66"/>
      <c r="JLV5" s="66"/>
      <c r="JLW5" s="66"/>
      <c r="JLX5" s="66"/>
      <c r="JLY5" s="66"/>
      <c r="JLZ5" s="66"/>
      <c r="JMA5" s="66"/>
      <c r="JMB5" s="66"/>
      <c r="JMC5" s="66"/>
      <c r="JMD5" s="66"/>
      <c r="JME5" s="66"/>
      <c r="JMF5" s="66"/>
      <c r="JMG5" s="66"/>
      <c r="JMH5" s="66"/>
      <c r="JMI5" s="66"/>
      <c r="JMJ5" s="66"/>
      <c r="JMK5" s="66"/>
      <c r="JML5" s="66"/>
      <c r="JMM5" s="66"/>
      <c r="JMN5" s="66"/>
      <c r="JMO5" s="66"/>
      <c r="JMP5" s="66"/>
      <c r="JMQ5" s="66"/>
      <c r="JMR5" s="66"/>
      <c r="JMS5" s="66"/>
      <c r="JMT5" s="66"/>
      <c r="JMU5" s="66"/>
      <c r="JMV5" s="66"/>
      <c r="JMW5" s="66"/>
      <c r="JMX5" s="66"/>
      <c r="JMY5" s="66"/>
      <c r="JMZ5" s="66"/>
      <c r="JNA5" s="66"/>
      <c r="JNB5" s="66"/>
      <c r="JNC5" s="66"/>
      <c r="JND5" s="66"/>
      <c r="JNE5" s="66"/>
      <c r="JNF5" s="66"/>
      <c r="JNG5" s="66"/>
      <c r="JNH5" s="66"/>
      <c r="JNI5" s="66"/>
      <c r="JNJ5" s="66"/>
      <c r="JNK5" s="66"/>
      <c r="JNL5" s="66"/>
      <c r="JNM5" s="66"/>
      <c r="JNN5" s="66"/>
      <c r="JNO5" s="66"/>
      <c r="JNP5" s="66"/>
      <c r="JNQ5" s="66"/>
      <c r="JNR5" s="66"/>
      <c r="JNS5" s="66"/>
      <c r="JNT5" s="66"/>
      <c r="JNU5" s="66"/>
      <c r="JNV5" s="66"/>
      <c r="JNW5" s="66"/>
      <c r="JNX5" s="66"/>
      <c r="JNY5" s="66"/>
      <c r="JNZ5" s="66"/>
      <c r="JOA5" s="66"/>
      <c r="JOB5" s="66"/>
      <c r="JOC5" s="66"/>
      <c r="JOD5" s="66"/>
      <c r="JOE5" s="66"/>
      <c r="JOF5" s="66"/>
      <c r="JOG5" s="66"/>
      <c r="JOH5" s="66"/>
      <c r="JOI5" s="66"/>
      <c r="JOJ5" s="66"/>
      <c r="JOK5" s="66"/>
      <c r="JOL5" s="66"/>
      <c r="JOM5" s="66"/>
      <c r="JON5" s="66"/>
      <c r="JOO5" s="66"/>
      <c r="JOP5" s="66"/>
      <c r="JOQ5" s="66"/>
      <c r="JOR5" s="66"/>
      <c r="JOS5" s="66"/>
      <c r="JOT5" s="66"/>
      <c r="JOU5" s="66"/>
      <c r="JOV5" s="66"/>
      <c r="JOW5" s="66"/>
      <c r="JOX5" s="66"/>
      <c r="JOY5" s="66"/>
      <c r="JOZ5" s="66"/>
      <c r="JPA5" s="66"/>
      <c r="JPB5" s="66"/>
      <c r="JPC5" s="66"/>
      <c r="JPD5" s="66"/>
      <c r="JPE5" s="66"/>
      <c r="JPF5" s="66"/>
      <c r="JPG5" s="66"/>
      <c r="JPH5" s="66"/>
      <c r="JPI5" s="66"/>
      <c r="JPJ5" s="66"/>
      <c r="JPK5" s="66"/>
      <c r="JPL5" s="66"/>
      <c r="JPM5" s="66"/>
      <c r="JPN5" s="66"/>
      <c r="JPO5" s="66"/>
      <c r="JPP5" s="66"/>
      <c r="JPQ5" s="66"/>
      <c r="JPR5" s="66"/>
      <c r="JPS5" s="66"/>
      <c r="JPT5" s="66"/>
      <c r="JPU5" s="66"/>
      <c r="JPV5" s="66"/>
      <c r="JPW5" s="66"/>
      <c r="JPX5" s="66"/>
      <c r="JPY5" s="66"/>
      <c r="JPZ5" s="66"/>
      <c r="JQA5" s="66"/>
      <c r="JQB5" s="66"/>
      <c r="JQC5" s="66"/>
      <c r="JQD5" s="66"/>
      <c r="JQE5" s="66"/>
      <c r="JQF5" s="66"/>
      <c r="JQG5" s="66"/>
      <c r="JQH5" s="66"/>
      <c r="JQI5" s="66"/>
      <c r="JQJ5" s="66"/>
      <c r="JQK5" s="66"/>
      <c r="JQL5" s="66"/>
      <c r="JQM5" s="66"/>
      <c r="JQN5" s="66"/>
      <c r="JQO5" s="66"/>
      <c r="JQP5" s="66"/>
      <c r="JQQ5" s="66"/>
      <c r="JQR5" s="66"/>
      <c r="JQS5" s="66"/>
      <c r="JQT5" s="66"/>
      <c r="JQU5" s="66"/>
      <c r="JQV5" s="66"/>
      <c r="JQW5" s="66"/>
      <c r="JQX5" s="66"/>
      <c r="JQY5" s="66"/>
      <c r="JQZ5" s="66"/>
      <c r="JRA5" s="66"/>
      <c r="JRB5" s="66"/>
      <c r="JRC5" s="66"/>
      <c r="JRD5" s="66"/>
      <c r="JRE5" s="66"/>
      <c r="JRF5" s="66"/>
      <c r="JRG5" s="66"/>
      <c r="JRH5" s="66"/>
      <c r="JRI5" s="66"/>
      <c r="JRJ5" s="66"/>
      <c r="JRK5" s="66"/>
      <c r="JRL5" s="66"/>
      <c r="JRM5" s="66"/>
      <c r="JRN5" s="66"/>
      <c r="JRO5" s="66"/>
      <c r="JRP5" s="66"/>
      <c r="JRQ5" s="66"/>
      <c r="JRR5" s="66"/>
      <c r="JRS5" s="66"/>
      <c r="JRT5" s="66"/>
      <c r="JRU5" s="66"/>
      <c r="JRV5" s="66"/>
      <c r="JRW5" s="66"/>
      <c r="JRX5" s="66"/>
      <c r="JRY5" s="66"/>
      <c r="JRZ5" s="66"/>
      <c r="JSA5" s="66"/>
      <c r="JSB5" s="66"/>
      <c r="JSC5" s="66"/>
      <c r="JSD5" s="66"/>
      <c r="JSE5" s="66"/>
      <c r="JSF5" s="66"/>
      <c r="JSG5" s="66"/>
      <c r="JSH5" s="66"/>
      <c r="JSI5" s="66"/>
      <c r="JSJ5" s="66"/>
      <c r="JSK5" s="66"/>
      <c r="JSL5" s="66"/>
      <c r="JSM5" s="66"/>
      <c r="JSN5" s="66"/>
      <c r="JSO5" s="66"/>
      <c r="JSP5" s="66"/>
      <c r="JSQ5" s="66"/>
      <c r="JSR5" s="66"/>
      <c r="JSS5" s="66"/>
      <c r="JST5" s="66"/>
      <c r="JSU5" s="66"/>
      <c r="JSV5" s="66"/>
      <c r="JSW5" s="66"/>
      <c r="JSX5" s="66"/>
      <c r="JSY5" s="66"/>
      <c r="JSZ5" s="66"/>
      <c r="JTA5" s="66"/>
      <c r="JTB5" s="66"/>
      <c r="JTC5" s="66"/>
      <c r="JTD5" s="66"/>
      <c r="JTE5" s="66"/>
      <c r="JTF5" s="66"/>
      <c r="JTG5" s="66"/>
      <c r="JTH5" s="66"/>
      <c r="JTI5" s="66"/>
      <c r="JTJ5" s="66"/>
      <c r="JTK5" s="66"/>
      <c r="JTL5" s="66"/>
      <c r="JTM5" s="66"/>
      <c r="JTN5" s="66"/>
      <c r="JTO5" s="66"/>
      <c r="JTP5" s="66"/>
      <c r="JTQ5" s="66"/>
      <c r="JTR5" s="66"/>
      <c r="JTS5" s="66"/>
      <c r="JTT5" s="66"/>
      <c r="JTU5" s="66"/>
      <c r="JTV5" s="66"/>
      <c r="JTW5" s="66"/>
      <c r="JTX5" s="66"/>
      <c r="JTY5" s="66"/>
      <c r="JTZ5" s="66"/>
      <c r="JUA5" s="66"/>
      <c r="JUB5" s="66"/>
      <c r="JUC5" s="66"/>
      <c r="JUD5" s="66"/>
      <c r="JUE5" s="66"/>
      <c r="JUF5" s="66"/>
      <c r="JUG5" s="66"/>
      <c r="JUH5" s="66"/>
      <c r="JUI5" s="66"/>
      <c r="JUJ5" s="66"/>
      <c r="JUK5" s="66"/>
      <c r="JUL5" s="66"/>
      <c r="JUM5" s="66"/>
      <c r="JUN5" s="66"/>
      <c r="JUO5" s="66"/>
      <c r="JUP5" s="66"/>
      <c r="JUQ5" s="66"/>
      <c r="JUR5" s="66"/>
      <c r="JUS5" s="66"/>
      <c r="JUT5" s="66"/>
      <c r="JUU5" s="66"/>
      <c r="JUV5" s="66"/>
      <c r="JUW5" s="66"/>
      <c r="JUX5" s="66"/>
      <c r="JUY5" s="66"/>
      <c r="JUZ5" s="66"/>
      <c r="JVA5" s="66"/>
      <c r="JVB5" s="66"/>
      <c r="JVC5" s="66"/>
      <c r="JVD5" s="66"/>
      <c r="JVE5" s="66"/>
      <c r="JVF5" s="66"/>
      <c r="JVG5" s="66"/>
      <c r="JVH5" s="66"/>
      <c r="JVI5" s="66"/>
      <c r="JVJ5" s="66"/>
      <c r="JVK5" s="66"/>
      <c r="JVL5" s="66"/>
      <c r="JVM5" s="66"/>
      <c r="JVN5" s="66"/>
      <c r="JVO5" s="66"/>
      <c r="JVP5" s="66"/>
      <c r="JVQ5" s="66"/>
      <c r="JVR5" s="66"/>
      <c r="JVS5" s="66"/>
      <c r="JVT5" s="66"/>
      <c r="JVU5" s="66"/>
      <c r="JVV5" s="66"/>
      <c r="JVW5" s="66"/>
      <c r="JVX5" s="66"/>
      <c r="JVY5" s="66"/>
      <c r="JVZ5" s="66"/>
      <c r="JWA5" s="66"/>
      <c r="JWB5" s="66"/>
      <c r="JWC5" s="66"/>
      <c r="JWD5" s="66"/>
      <c r="JWE5" s="66"/>
      <c r="JWF5" s="66"/>
      <c r="JWG5" s="66"/>
      <c r="JWH5" s="66"/>
      <c r="JWI5" s="66"/>
      <c r="JWJ5" s="66"/>
      <c r="JWK5" s="66"/>
      <c r="JWL5" s="66"/>
      <c r="JWM5" s="66"/>
      <c r="JWN5" s="66"/>
      <c r="JWO5" s="66"/>
      <c r="JWP5" s="66"/>
      <c r="JWQ5" s="66"/>
      <c r="JWR5" s="66"/>
      <c r="JWS5" s="66"/>
      <c r="JWT5" s="66"/>
      <c r="JWU5" s="66"/>
      <c r="JWV5" s="66"/>
      <c r="JWW5" s="66"/>
      <c r="JWX5" s="66"/>
      <c r="JWY5" s="66"/>
      <c r="JWZ5" s="66"/>
      <c r="JXA5" s="66"/>
      <c r="JXB5" s="66"/>
      <c r="JXC5" s="66"/>
      <c r="JXD5" s="66"/>
      <c r="JXE5" s="66"/>
      <c r="JXF5" s="66"/>
      <c r="JXG5" s="66"/>
      <c r="JXH5" s="66"/>
      <c r="JXI5" s="66"/>
      <c r="JXJ5" s="66"/>
      <c r="JXK5" s="66"/>
      <c r="JXL5" s="66"/>
      <c r="JXM5" s="66"/>
      <c r="JXN5" s="66"/>
      <c r="JXO5" s="66"/>
      <c r="JXP5" s="66"/>
      <c r="JXQ5" s="66"/>
      <c r="JXR5" s="66"/>
      <c r="JXS5" s="66"/>
      <c r="JXT5" s="66"/>
      <c r="JXU5" s="66"/>
      <c r="JXV5" s="66"/>
      <c r="JXW5" s="66"/>
      <c r="JXX5" s="66"/>
      <c r="JXY5" s="66"/>
      <c r="JXZ5" s="66"/>
      <c r="JYA5" s="66"/>
      <c r="JYB5" s="66"/>
      <c r="JYC5" s="66"/>
      <c r="JYD5" s="66"/>
      <c r="JYE5" s="66"/>
      <c r="JYF5" s="66"/>
      <c r="JYG5" s="66"/>
      <c r="JYH5" s="66"/>
      <c r="JYI5" s="66"/>
      <c r="JYJ5" s="66"/>
      <c r="JYK5" s="66"/>
      <c r="JYL5" s="66"/>
      <c r="JYM5" s="66"/>
      <c r="JYN5" s="66"/>
      <c r="JYO5" s="66"/>
      <c r="JYP5" s="66"/>
      <c r="JYQ5" s="66"/>
      <c r="JYR5" s="66"/>
      <c r="JYS5" s="66"/>
      <c r="JYT5" s="66"/>
      <c r="JYU5" s="66"/>
      <c r="JYV5" s="66"/>
      <c r="JYW5" s="66"/>
      <c r="JYX5" s="66"/>
      <c r="JYY5" s="66"/>
      <c r="JYZ5" s="66"/>
      <c r="JZA5" s="66"/>
      <c r="JZB5" s="66"/>
      <c r="JZC5" s="66"/>
      <c r="JZD5" s="66"/>
      <c r="JZE5" s="66"/>
      <c r="JZF5" s="66"/>
      <c r="JZG5" s="66"/>
      <c r="JZH5" s="66"/>
      <c r="JZI5" s="66"/>
      <c r="JZJ5" s="66"/>
      <c r="JZK5" s="66"/>
      <c r="JZL5" s="66"/>
      <c r="JZM5" s="66"/>
      <c r="JZN5" s="66"/>
      <c r="JZO5" s="66"/>
      <c r="JZP5" s="66"/>
      <c r="JZQ5" s="66"/>
      <c r="JZR5" s="66"/>
      <c r="JZS5" s="66"/>
      <c r="JZT5" s="66"/>
      <c r="JZU5" s="66"/>
      <c r="JZV5" s="66"/>
      <c r="JZW5" s="66"/>
      <c r="JZX5" s="66"/>
      <c r="JZY5" s="66"/>
      <c r="JZZ5" s="66"/>
      <c r="KAA5" s="66"/>
      <c r="KAB5" s="66"/>
      <c r="KAC5" s="66"/>
      <c r="KAD5" s="66"/>
      <c r="KAE5" s="66"/>
      <c r="KAF5" s="66"/>
      <c r="KAG5" s="66"/>
      <c r="KAH5" s="66"/>
      <c r="KAI5" s="66"/>
      <c r="KAJ5" s="66"/>
      <c r="KAK5" s="66"/>
      <c r="KAL5" s="66"/>
      <c r="KAM5" s="66"/>
      <c r="KAN5" s="66"/>
      <c r="KAO5" s="66"/>
      <c r="KAP5" s="66"/>
      <c r="KAQ5" s="66"/>
      <c r="KAR5" s="66"/>
      <c r="KAS5" s="66"/>
      <c r="KAT5" s="66"/>
      <c r="KAU5" s="66"/>
      <c r="KAV5" s="66"/>
      <c r="KAW5" s="66"/>
      <c r="KAX5" s="66"/>
      <c r="KAY5" s="66"/>
      <c r="KAZ5" s="66"/>
      <c r="KBA5" s="66"/>
      <c r="KBB5" s="66"/>
      <c r="KBC5" s="66"/>
      <c r="KBD5" s="66"/>
      <c r="KBE5" s="66"/>
      <c r="KBF5" s="66"/>
      <c r="KBG5" s="66"/>
      <c r="KBH5" s="66"/>
      <c r="KBI5" s="66"/>
      <c r="KBJ5" s="66"/>
      <c r="KBK5" s="66"/>
      <c r="KBL5" s="66"/>
      <c r="KBM5" s="66"/>
      <c r="KBN5" s="66"/>
      <c r="KBO5" s="66"/>
      <c r="KBP5" s="66"/>
      <c r="KBQ5" s="66"/>
      <c r="KBR5" s="66"/>
      <c r="KBS5" s="66"/>
      <c r="KBT5" s="66"/>
      <c r="KBU5" s="66"/>
      <c r="KBV5" s="66"/>
      <c r="KBW5" s="66"/>
      <c r="KBX5" s="66"/>
      <c r="KBY5" s="66"/>
      <c r="KBZ5" s="66"/>
      <c r="KCA5" s="66"/>
      <c r="KCB5" s="66"/>
      <c r="KCC5" s="66"/>
      <c r="KCD5" s="66"/>
      <c r="KCE5" s="66"/>
      <c r="KCF5" s="66"/>
      <c r="KCG5" s="66"/>
      <c r="KCH5" s="66"/>
      <c r="KCI5" s="66"/>
      <c r="KCJ5" s="66"/>
      <c r="KCK5" s="66"/>
      <c r="KCL5" s="66"/>
      <c r="KCM5" s="66"/>
      <c r="KCN5" s="66"/>
      <c r="KCO5" s="66"/>
      <c r="KCP5" s="66"/>
      <c r="KCQ5" s="66"/>
      <c r="KCR5" s="66"/>
      <c r="KCS5" s="66"/>
      <c r="KCT5" s="66"/>
      <c r="KCU5" s="66"/>
      <c r="KCV5" s="66"/>
      <c r="KCW5" s="66"/>
      <c r="KCX5" s="66"/>
      <c r="KCY5" s="66"/>
      <c r="KCZ5" s="66"/>
      <c r="KDA5" s="66"/>
      <c r="KDB5" s="66"/>
      <c r="KDC5" s="66"/>
      <c r="KDD5" s="66"/>
      <c r="KDE5" s="66"/>
      <c r="KDF5" s="66"/>
      <c r="KDG5" s="66"/>
      <c r="KDH5" s="66"/>
      <c r="KDI5" s="66"/>
      <c r="KDJ5" s="66"/>
      <c r="KDK5" s="66"/>
      <c r="KDL5" s="66"/>
      <c r="KDM5" s="66"/>
      <c r="KDN5" s="66"/>
      <c r="KDO5" s="66"/>
      <c r="KDP5" s="66"/>
      <c r="KDQ5" s="66"/>
      <c r="KDR5" s="66"/>
      <c r="KDS5" s="66"/>
      <c r="KDT5" s="66"/>
      <c r="KDU5" s="66"/>
      <c r="KDV5" s="66"/>
      <c r="KDW5" s="66"/>
      <c r="KDX5" s="66"/>
      <c r="KDY5" s="66"/>
      <c r="KDZ5" s="66"/>
      <c r="KEA5" s="66"/>
      <c r="KEB5" s="66"/>
      <c r="KEC5" s="66"/>
      <c r="KED5" s="66"/>
      <c r="KEE5" s="66"/>
      <c r="KEF5" s="66"/>
      <c r="KEG5" s="66"/>
      <c r="KEH5" s="66"/>
      <c r="KEI5" s="66"/>
      <c r="KEJ5" s="66"/>
      <c r="KEK5" s="66"/>
      <c r="KEL5" s="66"/>
      <c r="KEM5" s="66"/>
      <c r="KEN5" s="66"/>
      <c r="KEO5" s="66"/>
      <c r="KEP5" s="66"/>
      <c r="KEQ5" s="66"/>
      <c r="KER5" s="66"/>
      <c r="KES5" s="66"/>
      <c r="KET5" s="66"/>
      <c r="KEU5" s="66"/>
      <c r="KEV5" s="66"/>
      <c r="KEW5" s="66"/>
      <c r="KEX5" s="66"/>
      <c r="KEY5" s="66"/>
      <c r="KEZ5" s="66"/>
      <c r="KFA5" s="66"/>
      <c r="KFB5" s="66"/>
      <c r="KFC5" s="66"/>
      <c r="KFD5" s="66"/>
      <c r="KFE5" s="66"/>
      <c r="KFF5" s="66"/>
      <c r="KFG5" s="66"/>
      <c r="KFH5" s="66"/>
      <c r="KFI5" s="66"/>
      <c r="KFJ5" s="66"/>
      <c r="KFK5" s="66"/>
      <c r="KFL5" s="66"/>
      <c r="KFM5" s="66"/>
      <c r="KFN5" s="66"/>
      <c r="KFO5" s="66"/>
      <c r="KFP5" s="66"/>
      <c r="KFQ5" s="66"/>
      <c r="KFR5" s="66"/>
      <c r="KFS5" s="66"/>
      <c r="KFT5" s="66"/>
      <c r="KFU5" s="66"/>
      <c r="KFV5" s="66"/>
      <c r="KFW5" s="66"/>
      <c r="KFX5" s="66"/>
      <c r="KFY5" s="66"/>
      <c r="KFZ5" s="66"/>
      <c r="KGA5" s="66"/>
      <c r="KGB5" s="66"/>
      <c r="KGC5" s="66"/>
      <c r="KGD5" s="66"/>
      <c r="KGE5" s="66"/>
      <c r="KGF5" s="66"/>
      <c r="KGG5" s="66"/>
      <c r="KGH5" s="66"/>
      <c r="KGI5" s="66"/>
      <c r="KGJ5" s="66"/>
      <c r="KGK5" s="66"/>
      <c r="KGL5" s="66"/>
      <c r="KGM5" s="66"/>
      <c r="KGN5" s="66"/>
      <c r="KGO5" s="66"/>
      <c r="KGP5" s="66"/>
      <c r="KGQ5" s="66"/>
      <c r="KGR5" s="66"/>
      <c r="KGS5" s="66"/>
      <c r="KGT5" s="66"/>
      <c r="KGU5" s="66"/>
      <c r="KGV5" s="66"/>
      <c r="KGW5" s="66"/>
      <c r="KGX5" s="66"/>
      <c r="KGY5" s="66"/>
      <c r="KGZ5" s="66"/>
      <c r="KHA5" s="66"/>
      <c r="KHB5" s="66"/>
      <c r="KHC5" s="66"/>
      <c r="KHD5" s="66"/>
      <c r="KHE5" s="66"/>
      <c r="KHF5" s="66"/>
      <c r="KHG5" s="66"/>
      <c r="KHH5" s="66"/>
      <c r="KHI5" s="66"/>
      <c r="KHJ5" s="66"/>
      <c r="KHK5" s="66"/>
      <c r="KHL5" s="66"/>
      <c r="KHM5" s="66"/>
      <c r="KHN5" s="66"/>
      <c r="KHO5" s="66"/>
      <c r="KHP5" s="66"/>
      <c r="KHQ5" s="66"/>
      <c r="KHR5" s="66"/>
      <c r="KHS5" s="66"/>
      <c r="KHT5" s="66"/>
      <c r="KHU5" s="66"/>
      <c r="KHV5" s="66"/>
      <c r="KHW5" s="66"/>
      <c r="KHX5" s="66"/>
      <c r="KHY5" s="66"/>
      <c r="KHZ5" s="66"/>
      <c r="KIA5" s="66"/>
      <c r="KIB5" s="66"/>
      <c r="KIC5" s="66"/>
      <c r="KID5" s="66"/>
      <c r="KIE5" s="66"/>
      <c r="KIF5" s="66"/>
      <c r="KIG5" s="66"/>
      <c r="KIH5" s="66"/>
      <c r="KII5" s="66"/>
      <c r="KIJ5" s="66"/>
      <c r="KIK5" s="66"/>
      <c r="KIL5" s="66"/>
      <c r="KIM5" s="66"/>
      <c r="KIN5" s="66"/>
      <c r="KIO5" s="66"/>
      <c r="KIP5" s="66"/>
      <c r="KIQ5" s="66"/>
      <c r="KIR5" s="66"/>
      <c r="KIS5" s="66"/>
      <c r="KIT5" s="66"/>
      <c r="KIU5" s="66"/>
      <c r="KIV5" s="66"/>
      <c r="KIW5" s="66"/>
      <c r="KIX5" s="66"/>
      <c r="KIY5" s="66"/>
      <c r="KIZ5" s="66"/>
      <c r="KJA5" s="66"/>
      <c r="KJB5" s="66"/>
      <c r="KJC5" s="66"/>
      <c r="KJD5" s="66"/>
      <c r="KJE5" s="66"/>
      <c r="KJF5" s="66"/>
      <c r="KJG5" s="66"/>
      <c r="KJH5" s="66"/>
      <c r="KJI5" s="66"/>
      <c r="KJJ5" s="66"/>
      <c r="KJK5" s="66"/>
      <c r="KJL5" s="66"/>
      <c r="KJM5" s="66"/>
      <c r="KJN5" s="66"/>
      <c r="KJO5" s="66"/>
      <c r="KJP5" s="66"/>
      <c r="KJQ5" s="66"/>
      <c r="KJR5" s="66"/>
      <c r="KJS5" s="66"/>
      <c r="KJT5" s="66"/>
      <c r="KJU5" s="66"/>
      <c r="KJV5" s="66"/>
      <c r="KJW5" s="66"/>
      <c r="KJX5" s="66"/>
      <c r="KJY5" s="66"/>
      <c r="KJZ5" s="66"/>
      <c r="KKA5" s="66"/>
      <c r="KKB5" s="66"/>
      <c r="KKC5" s="66"/>
      <c r="KKD5" s="66"/>
      <c r="KKE5" s="66"/>
      <c r="KKF5" s="66"/>
      <c r="KKG5" s="66"/>
      <c r="KKH5" s="66"/>
      <c r="KKI5" s="66"/>
      <c r="KKJ5" s="66"/>
      <c r="KKK5" s="66"/>
      <c r="KKL5" s="66"/>
      <c r="KKM5" s="66"/>
      <c r="KKN5" s="66"/>
      <c r="KKO5" s="66"/>
      <c r="KKP5" s="66"/>
      <c r="KKQ5" s="66"/>
      <c r="KKR5" s="66"/>
      <c r="KKS5" s="66"/>
      <c r="KKT5" s="66"/>
      <c r="KKU5" s="66"/>
      <c r="KKV5" s="66"/>
      <c r="KKW5" s="66"/>
      <c r="KKX5" s="66"/>
      <c r="KKY5" s="66"/>
      <c r="KKZ5" s="66"/>
      <c r="KLA5" s="66"/>
      <c r="KLB5" s="66"/>
      <c r="KLC5" s="66"/>
      <c r="KLD5" s="66"/>
      <c r="KLE5" s="66"/>
      <c r="KLF5" s="66"/>
      <c r="KLG5" s="66"/>
      <c r="KLH5" s="66"/>
      <c r="KLI5" s="66"/>
      <c r="KLJ5" s="66"/>
      <c r="KLK5" s="66"/>
      <c r="KLL5" s="66"/>
      <c r="KLM5" s="66"/>
      <c r="KLN5" s="66"/>
      <c r="KLO5" s="66"/>
      <c r="KLP5" s="66"/>
      <c r="KLQ5" s="66"/>
      <c r="KLR5" s="66"/>
      <c r="KLS5" s="66"/>
      <c r="KLT5" s="66"/>
      <c r="KLU5" s="66"/>
      <c r="KLV5" s="66"/>
      <c r="KLW5" s="66"/>
      <c r="KLX5" s="66"/>
      <c r="KLY5" s="66"/>
      <c r="KLZ5" s="66"/>
      <c r="KMA5" s="66"/>
      <c r="KMB5" s="66"/>
      <c r="KMC5" s="66"/>
      <c r="KMD5" s="66"/>
      <c r="KME5" s="66"/>
      <c r="KMF5" s="66"/>
      <c r="KMG5" s="66"/>
      <c r="KMH5" s="66"/>
      <c r="KMI5" s="66"/>
      <c r="KMJ5" s="66"/>
      <c r="KMK5" s="66"/>
      <c r="KML5" s="66"/>
      <c r="KMM5" s="66"/>
      <c r="KMN5" s="66"/>
      <c r="KMO5" s="66"/>
      <c r="KMP5" s="66"/>
      <c r="KMQ5" s="66"/>
      <c r="KMR5" s="66"/>
      <c r="KMS5" s="66"/>
      <c r="KMT5" s="66"/>
      <c r="KMU5" s="66"/>
      <c r="KMV5" s="66"/>
      <c r="KMW5" s="66"/>
      <c r="KMX5" s="66"/>
      <c r="KMY5" s="66"/>
      <c r="KMZ5" s="66"/>
      <c r="KNA5" s="66"/>
      <c r="KNB5" s="66"/>
      <c r="KNC5" s="66"/>
      <c r="KND5" s="66"/>
      <c r="KNE5" s="66"/>
      <c r="KNF5" s="66"/>
      <c r="KNG5" s="66"/>
      <c r="KNH5" s="66"/>
      <c r="KNI5" s="66"/>
      <c r="KNJ5" s="66"/>
      <c r="KNK5" s="66"/>
      <c r="KNL5" s="66"/>
      <c r="KNM5" s="66"/>
      <c r="KNN5" s="66"/>
      <c r="KNO5" s="66"/>
      <c r="KNP5" s="66"/>
      <c r="KNQ5" s="66"/>
      <c r="KNR5" s="66"/>
      <c r="KNS5" s="66"/>
      <c r="KNT5" s="66"/>
      <c r="KNU5" s="66"/>
      <c r="KNV5" s="66"/>
      <c r="KNW5" s="66"/>
      <c r="KNX5" s="66"/>
      <c r="KNY5" s="66"/>
      <c r="KNZ5" s="66"/>
      <c r="KOA5" s="66"/>
      <c r="KOB5" s="66"/>
      <c r="KOC5" s="66"/>
      <c r="KOD5" s="66"/>
      <c r="KOE5" s="66"/>
      <c r="KOF5" s="66"/>
      <c r="KOG5" s="66"/>
      <c r="KOH5" s="66"/>
      <c r="KOI5" s="66"/>
      <c r="KOJ5" s="66"/>
      <c r="KOK5" s="66"/>
      <c r="KOL5" s="66"/>
      <c r="KOM5" s="66"/>
      <c r="KON5" s="66"/>
      <c r="KOO5" s="66"/>
      <c r="KOP5" s="66"/>
      <c r="KOQ5" s="66"/>
      <c r="KOR5" s="66"/>
      <c r="KOS5" s="66"/>
      <c r="KOT5" s="66"/>
      <c r="KOU5" s="66"/>
      <c r="KOV5" s="66"/>
      <c r="KOW5" s="66"/>
      <c r="KOX5" s="66"/>
      <c r="KOY5" s="66"/>
      <c r="KOZ5" s="66"/>
      <c r="KPA5" s="66"/>
      <c r="KPB5" s="66"/>
      <c r="KPC5" s="66"/>
      <c r="KPD5" s="66"/>
      <c r="KPE5" s="66"/>
      <c r="KPF5" s="66"/>
      <c r="KPG5" s="66"/>
      <c r="KPH5" s="66"/>
      <c r="KPI5" s="66"/>
      <c r="KPJ5" s="66"/>
      <c r="KPK5" s="66"/>
      <c r="KPL5" s="66"/>
      <c r="KPM5" s="66"/>
      <c r="KPN5" s="66"/>
      <c r="KPO5" s="66"/>
      <c r="KPP5" s="66"/>
      <c r="KPQ5" s="66"/>
      <c r="KPR5" s="66"/>
      <c r="KPS5" s="66"/>
      <c r="KPT5" s="66"/>
      <c r="KPU5" s="66"/>
      <c r="KPV5" s="66"/>
      <c r="KPW5" s="66"/>
      <c r="KPX5" s="66"/>
      <c r="KPY5" s="66"/>
      <c r="KPZ5" s="66"/>
      <c r="KQA5" s="66"/>
      <c r="KQB5" s="66"/>
      <c r="KQC5" s="66"/>
      <c r="KQD5" s="66"/>
      <c r="KQE5" s="66"/>
      <c r="KQF5" s="66"/>
      <c r="KQG5" s="66"/>
      <c r="KQH5" s="66"/>
      <c r="KQI5" s="66"/>
      <c r="KQJ5" s="66"/>
      <c r="KQK5" s="66"/>
      <c r="KQL5" s="66"/>
      <c r="KQM5" s="66"/>
      <c r="KQN5" s="66"/>
      <c r="KQO5" s="66"/>
      <c r="KQP5" s="66"/>
      <c r="KQQ5" s="66"/>
      <c r="KQR5" s="66"/>
      <c r="KQS5" s="66"/>
      <c r="KQT5" s="66"/>
      <c r="KQU5" s="66"/>
      <c r="KQV5" s="66"/>
      <c r="KQW5" s="66"/>
      <c r="KQX5" s="66"/>
      <c r="KQY5" s="66"/>
      <c r="KQZ5" s="66"/>
      <c r="KRA5" s="66"/>
      <c r="KRB5" s="66"/>
      <c r="KRC5" s="66"/>
      <c r="KRD5" s="66"/>
      <c r="KRE5" s="66"/>
      <c r="KRF5" s="66"/>
      <c r="KRG5" s="66"/>
      <c r="KRH5" s="66"/>
      <c r="KRI5" s="66"/>
      <c r="KRJ5" s="66"/>
      <c r="KRK5" s="66"/>
      <c r="KRL5" s="66"/>
      <c r="KRM5" s="66"/>
      <c r="KRN5" s="66"/>
      <c r="KRO5" s="66"/>
      <c r="KRP5" s="66"/>
      <c r="KRQ5" s="66"/>
      <c r="KRR5" s="66"/>
      <c r="KRS5" s="66"/>
      <c r="KRT5" s="66"/>
      <c r="KRU5" s="66"/>
      <c r="KRV5" s="66"/>
      <c r="KRW5" s="66"/>
      <c r="KRX5" s="66"/>
      <c r="KRY5" s="66"/>
      <c r="KRZ5" s="66"/>
      <c r="KSA5" s="66"/>
      <c r="KSB5" s="66"/>
      <c r="KSC5" s="66"/>
      <c r="KSD5" s="66"/>
      <c r="KSE5" s="66"/>
      <c r="KSF5" s="66"/>
      <c r="KSG5" s="66"/>
      <c r="KSH5" s="66"/>
      <c r="KSI5" s="66"/>
      <c r="KSJ5" s="66"/>
      <c r="KSK5" s="66"/>
      <c r="KSL5" s="66"/>
      <c r="KSM5" s="66"/>
      <c r="KSN5" s="66"/>
      <c r="KSO5" s="66"/>
      <c r="KSP5" s="66"/>
      <c r="KSQ5" s="66"/>
      <c r="KSR5" s="66"/>
      <c r="KSS5" s="66"/>
      <c r="KST5" s="66"/>
      <c r="KSU5" s="66"/>
      <c r="KSV5" s="66"/>
      <c r="KSW5" s="66"/>
      <c r="KSX5" s="66"/>
      <c r="KSY5" s="66"/>
      <c r="KSZ5" s="66"/>
      <c r="KTA5" s="66"/>
      <c r="KTB5" s="66"/>
      <c r="KTC5" s="66"/>
      <c r="KTD5" s="66"/>
      <c r="KTE5" s="66"/>
      <c r="KTF5" s="66"/>
      <c r="KTG5" s="66"/>
      <c r="KTH5" s="66"/>
      <c r="KTI5" s="66"/>
      <c r="KTJ5" s="66"/>
      <c r="KTK5" s="66"/>
      <c r="KTL5" s="66"/>
      <c r="KTM5" s="66"/>
      <c r="KTN5" s="66"/>
      <c r="KTO5" s="66"/>
      <c r="KTP5" s="66"/>
      <c r="KTQ5" s="66"/>
      <c r="KTR5" s="66"/>
      <c r="KTS5" s="66"/>
      <c r="KTT5" s="66"/>
      <c r="KTU5" s="66"/>
      <c r="KTV5" s="66"/>
      <c r="KTW5" s="66"/>
      <c r="KTX5" s="66"/>
      <c r="KTY5" s="66"/>
      <c r="KTZ5" s="66"/>
      <c r="KUA5" s="66"/>
      <c r="KUB5" s="66"/>
      <c r="KUC5" s="66"/>
      <c r="KUD5" s="66"/>
      <c r="KUE5" s="66"/>
      <c r="KUF5" s="66"/>
      <c r="KUG5" s="66"/>
      <c r="KUH5" s="66"/>
      <c r="KUI5" s="66"/>
      <c r="KUJ5" s="66"/>
      <c r="KUK5" s="66"/>
      <c r="KUL5" s="66"/>
      <c r="KUM5" s="66"/>
      <c r="KUN5" s="66"/>
      <c r="KUO5" s="66"/>
      <c r="KUP5" s="66"/>
      <c r="KUQ5" s="66"/>
      <c r="KUR5" s="66"/>
      <c r="KUS5" s="66"/>
      <c r="KUT5" s="66"/>
      <c r="KUU5" s="66"/>
      <c r="KUV5" s="66"/>
      <c r="KUW5" s="66"/>
      <c r="KUX5" s="66"/>
      <c r="KUY5" s="66"/>
      <c r="KUZ5" s="66"/>
      <c r="KVA5" s="66"/>
      <c r="KVB5" s="66"/>
      <c r="KVC5" s="66"/>
      <c r="KVD5" s="66"/>
      <c r="KVE5" s="66"/>
      <c r="KVF5" s="66"/>
      <c r="KVG5" s="66"/>
      <c r="KVH5" s="66"/>
      <c r="KVI5" s="66"/>
      <c r="KVJ5" s="66"/>
      <c r="KVK5" s="66"/>
      <c r="KVL5" s="66"/>
      <c r="KVM5" s="66"/>
      <c r="KVN5" s="66"/>
      <c r="KVO5" s="66"/>
      <c r="KVP5" s="66"/>
      <c r="KVQ5" s="66"/>
      <c r="KVR5" s="66"/>
      <c r="KVS5" s="66"/>
      <c r="KVT5" s="66"/>
      <c r="KVU5" s="66"/>
      <c r="KVV5" s="66"/>
      <c r="KVW5" s="66"/>
      <c r="KVX5" s="66"/>
      <c r="KVY5" s="66"/>
      <c r="KVZ5" s="66"/>
      <c r="KWA5" s="66"/>
      <c r="KWB5" s="66"/>
      <c r="KWC5" s="66"/>
      <c r="KWD5" s="66"/>
      <c r="KWE5" s="66"/>
      <c r="KWF5" s="66"/>
      <c r="KWG5" s="66"/>
      <c r="KWH5" s="66"/>
      <c r="KWI5" s="66"/>
      <c r="KWJ5" s="66"/>
      <c r="KWK5" s="66"/>
      <c r="KWL5" s="66"/>
      <c r="KWM5" s="66"/>
      <c r="KWN5" s="66"/>
      <c r="KWO5" s="66"/>
      <c r="KWP5" s="66"/>
      <c r="KWQ5" s="66"/>
      <c r="KWR5" s="66"/>
      <c r="KWS5" s="66"/>
      <c r="KWT5" s="66"/>
      <c r="KWU5" s="66"/>
      <c r="KWV5" s="66"/>
      <c r="KWW5" s="66"/>
      <c r="KWX5" s="66"/>
      <c r="KWY5" s="66"/>
      <c r="KWZ5" s="66"/>
      <c r="KXA5" s="66"/>
      <c r="KXB5" s="66"/>
      <c r="KXC5" s="66"/>
      <c r="KXD5" s="66"/>
      <c r="KXE5" s="66"/>
      <c r="KXF5" s="66"/>
      <c r="KXG5" s="66"/>
      <c r="KXH5" s="66"/>
      <c r="KXI5" s="66"/>
      <c r="KXJ5" s="66"/>
      <c r="KXK5" s="66"/>
      <c r="KXL5" s="66"/>
      <c r="KXM5" s="66"/>
      <c r="KXN5" s="66"/>
      <c r="KXO5" s="66"/>
      <c r="KXP5" s="66"/>
      <c r="KXQ5" s="66"/>
      <c r="KXR5" s="66"/>
      <c r="KXS5" s="66"/>
      <c r="KXT5" s="66"/>
      <c r="KXU5" s="66"/>
      <c r="KXV5" s="66"/>
      <c r="KXW5" s="66"/>
      <c r="KXX5" s="66"/>
      <c r="KXY5" s="66"/>
      <c r="KXZ5" s="66"/>
      <c r="KYA5" s="66"/>
      <c r="KYB5" s="66"/>
      <c r="KYC5" s="66"/>
      <c r="KYD5" s="66"/>
      <c r="KYE5" s="66"/>
      <c r="KYF5" s="66"/>
      <c r="KYG5" s="66"/>
      <c r="KYH5" s="66"/>
      <c r="KYI5" s="66"/>
      <c r="KYJ5" s="66"/>
      <c r="KYK5" s="66"/>
      <c r="KYL5" s="66"/>
      <c r="KYM5" s="66"/>
      <c r="KYN5" s="66"/>
      <c r="KYO5" s="66"/>
      <c r="KYP5" s="66"/>
      <c r="KYQ5" s="66"/>
      <c r="KYR5" s="66"/>
      <c r="KYS5" s="66"/>
      <c r="KYT5" s="66"/>
      <c r="KYU5" s="66"/>
      <c r="KYV5" s="66"/>
      <c r="KYW5" s="66"/>
      <c r="KYX5" s="66"/>
      <c r="KYY5" s="66"/>
      <c r="KYZ5" s="66"/>
      <c r="KZA5" s="66"/>
      <c r="KZB5" s="66"/>
      <c r="KZC5" s="66"/>
      <c r="KZD5" s="66"/>
      <c r="KZE5" s="66"/>
      <c r="KZF5" s="66"/>
      <c r="KZG5" s="66"/>
      <c r="KZH5" s="66"/>
      <c r="KZI5" s="66"/>
      <c r="KZJ5" s="66"/>
      <c r="KZK5" s="66"/>
      <c r="KZL5" s="66"/>
      <c r="KZM5" s="66"/>
      <c r="KZN5" s="66"/>
      <c r="KZO5" s="66"/>
      <c r="KZP5" s="66"/>
      <c r="KZQ5" s="66"/>
      <c r="KZR5" s="66"/>
      <c r="KZS5" s="66"/>
      <c r="KZT5" s="66"/>
      <c r="KZU5" s="66"/>
      <c r="KZV5" s="66"/>
      <c r="KZW5" s="66"/>
      <c r="KZX5" s="66"/>
      <c r="KZY5" s="66"/>
      <c r="KZZ5" s="66"/>
      <c r="LAA5" s="66"/>
      <c r="LAB5" s="66"/>
      <c r="LAC5" s="66"/>
      <c r="LAD5" s="66"/>
      <c r="LAE5" s="66"/>
      <c r="LAF5" s="66"/>
      <c r="LAG5" s="66"/>
      <c r="LAH5" s="66"/>
      <c r="LAI5" s="66"/>
      <c r="LAJ5" s="66"/>
      <c r="LAK5" s="66"/>
      <c r="LAL5" s="66"/>
      <c r="LAM5" s="66"/>
      <c r="LAN5" s="66"/>
      <c r="LAO5" s="66"/>
      <c r="LAP5" s="66"/>
      <c r="LAQ5" s="66"/>
      <c r="LAR5" s="66"/>
      <c r="LAS5" s="66"/>
      <c r="LAT5" s="66"/>
      <c r="LAU5" s="66"/>
      <c r="LAV5" s="66"/>
      <c r="LAW5" s="66"/>
      <c r="LAX5" s="66"/>
      <c r="LAY5" s="66"/>
      <c r="LAZ5" s="66"/>
      <c r="LBA5" s="66"/>
      <c r="LBB5" s="66"/>
      <c r="LBC5" s="66"/>
      <c r="LBD5" s="66"/>
      <c r="LBE5" s="66"/>
      <c r="LBF5" s="66"/>
      <c r="LBG5" s="66"/>
      <c r="LBH5" s="66"/>
      <c r="LBI5" s="66"/>
      <c r="LBJ5" s="66"/>
      <c r="LBK5" s="66"/>
      <c r="LBL5" s="66"/>
      <c r="LBM5" s="66"/>
      <c r="LBN5" s="66"/>
      <c r="LBO5" s="66"/>
      <c r="LBP5" s="66"/>
      <c r="LBQ5" s="66"/>
      <c r="LBR5" s="66"/>
      <c r="LBS5" s="66"/>
      <c r="LBT5" s="66"/>
      <c r="LBU5" s="66"/>
      <c r="LBV5" s="66"/>
      <c r="LBW5" s="66"/>
      <c r="LBX5" s="66"/>
      <c r="LBY5" s="66"/>
      <c r="LBZ5" s="66"/>
      <c r="LCA5" s="66"/>
      <c r="LCB5" s="66"/>
      <c r="LCC5" s="66"/>
      <c r="LCD5" s="66"/>
      <c r="LCE5" s="66"/>
      <c r="LCF5" s="66"/>
      <c r="LCG5" s="66"/>
      <c r="LCH5" s="66"/>
      <c r="LCI5" s="66"/>
      <c r="LCJ5" s="66"/>
      <c r="LCK5" s="66"/>
      <c r="LCL5" s="66"/>
      <c r="LCM5" s="66"/>
      <c r="LCN5" s="66"/>
      <c r="LCO5" s="66"/>
      <c r="LCP5" s="66"/>
      <c r="LCQ5" s="66"/>
      <c r="LCR5" s="66"/>
      <c r="LCS5" s="66"/>
      <c r="LCT5" s="66"/>
      <c r="LCU5" s="66"/>
      <c r="LCV5" s="66"/>
      <c r="LCW5" s="66"/>
      <c r="LCX5" s="66"/>
      <c r="LCY5" s="66"/>
      <c r="LCZ5" s="66"/>
      <c r="LDA5" s="66"/>
      <c r="LDB5" s="66"/>
      <c r="LDC5" s="66"/>
      <c r="LDD5" s="66"/>
      <c r="LDE5" s="66"/>
      <c r="LDF5" s="66"/>
      <c r="LDG5" s="66"/>
      <c r="LDH5" s="66"/>
      <c r="LDI5" s="66"/>
      <c r="LDJ5" s="66"/>
      <c r="LDK5" s="66"/>
      <c r="LDL5" s="66"/>
      <c r="LDM5" s="66"/>
      <c r="LDN5" s="66"/>
      <c r="LDO5" s="66"/>
      <c r="LDP5" s="66"/>
      <c r="LDQ5" s="66"/>
      <c r="LDR5" s="66"/>
      <c r="LDS5" s="66"/>
      <c r="LDT5" s="66"/>
      <c r="LDU5" s="66"/>
      <c r="LDV5" s="66"/>
      <c r="LDW5" s="66"/>
      <c r="LDX5" s="66"/>
      <c r="LDY5" s="66"/>
      <c r="LDZ5" s="66"/>
      <c r="LEA5" s="66"/>
      <c r="LEB5" s="66"/>
      <c r="LEC5" s="66"/>
      <c r="LED5" s="66"/>
      <c r="LEE5" s="66"/>
      <c r="LEF5" s="66"/>
      <c r="LEG5" s="66"/>
      <c r="LEH5" s="66"/>
      <c r="LEI5" s="66"/>
      <c r="LEJ5" s="66"/>
      <c r="LEK5" s="66"/>
      <c r="LEL5" s="66"/>
      <c r="LEM5" s="66"/>
      <c r="LEN5" s="66"/>
      <c r="LEO5" s="66"/>
      <c r="LEP5" s="66"/>
      <c r="LEQ5" s="66"/>
      <c r="LER5" s="66"/>
      <c r="LES5" s="66"/>
      <c r="LET5" s="66"/>
      <c r="LEU5" s="66"/>
      <c r="LEV5" s="66"/>
      <c r="LEW5" s="66"/>
      <c r="LEX5" s="66"/>
      <c r="LEY5" s="66"/>
      <c r="LEZ5" s="66"/>
      <c r="LFA5" s="66"/>
      <c r="LFB5" s="66"/>
      <c r="LFC5" s="66"/>
      <c r="LFD5" s="66"/>
      <c r="LFE5" s="66"/>
      <c r="LFF5" s="66"/>
      <c r="LFG5" s="66"/>
      <c r="LFH5" s="66"/>
      <c r="LFI5" s="66"/>
      <c r="LFJ5" s="66"/>
      <c r="LFK5" s="66"/>
      <c r="LFL5" s="66"/>
      <c r="LFM5" s="66"/>
      <c r="LFN5" s="66"/>
      <c r="LFO5" s="66"/>
      <c r="LFP5" s="66"/>
      <c r="LFQ5" s="66"/>
      <c r="LFR5" s="66"/>
      <c r="LFS5" s="66"/>
      <c r="LFT5" s="66"/>
      <c r="LFU5" s="66"/>
      <c r="LFV5" s="66"/>
      <c r="LFW5" s="66"/>
      <c r="LFX5" s="66"/>
      <c r="LFY5" s="66"/>
      <c r="LFZ5" s="66"/>
      <c r="LGA5" s="66"/>
      <c r="LGB5" s="66"/>
      <c r="LGC5" s="66"/>
      <c r="LGD5" s="66"/>
      <c r="LGE5" s="66"/>
      <c r="LGF5" s="66"/>
      <c r="LGG5" s="66"/>
      <c r="LGH5" s="66"/>
      <c r="LGI5" s="66"/>
      <c r="LGJ5" s="66"/>
      <c r="LGK5" s="66"/>
      <c r="LGL5" s="66"/>
      <c r="LGM5" s="66"/>
      <c r="LGN5" s="66"/>
      <c r="LGO5" s="66"/>
      <c r="LGP5" s="66"/>
      <c r="LGQ5" s="66"/>
      <c r="LGR5" s="66"/>
      <c r="LGS5" s="66"/>
      <c r="LGT5" s="66"/>
      <c r="LGU5" s="66"/>
      <c r="LGV5" s="66"/>
      <c r="LGW5" s="66"/>
      <c r="LGX5" s="66"/>
      <c r="LGY5" s="66"/>
      <c r="LGZ5" s="66"/>
      <c r="LHA5" s="66"/>
      <c r="LHB5" s="66"/>
      <c r="LHC5" s="66"/>
      <c r="LHD5" s="66"/>
      <c r="LHE5" s="66"/>
      <c r="LHF5" s="66"/>
      <c r="LHG5" s="66"/>
      <c r="LHH5" s="66"/>
      <c r="LHI5" s="66"/>
      <c r="LHJ5" s="66"/>
      <c r="LHK5" s="66"/>
      <c r="LHL5" s="66"/>
      <c r="LHM5" s="66"/>
      <c r="LHN5" s="66"/>
      <c r="LHO5" s="66"/>
      <c r="LHP5" s="66"/>
      <c r="LHQ5" s="66"/>
      <c r="LHR5" s="66"/>
      <c r="LHS5" s="66"/>
      <c r="LHT5" s="66"/>
      <c r="LHU5" s="66"/>
      <c r="LHV5" s="66"/>
      <c r="LHW5" s="66"/>
      <c r="LHX5" s="66"/>
      <c r="LHY5" s="66"/>
      <c r="LHZ5" s="66"/>
      <c r="LIA5" s="66"/>
      <c r="LIB5" s="66"/>
      <c r="LIC5" s="66"/>
      <c r="LID5" s="66"/>
      <c r="LIE5" s="66"/>
      <c r="LIF5" s="66"/>
      <c r="LIG5" s="66"/>
      <c r="LIH5" s="66"/>
      <c r="LII5" s="66"/>
      <c r="LIJ5" s="66"/>
      <c r="LIK5" s="66"/>
      <c r="LIL5" s="66"/>
      <c r="LIM5" s="66"/>
      <c r="LIN5" s="66"/>
      <c r="LIO5" s="66"/>
      <c r="LIP5" s="66"/>
      <c r="LIQ5" s="66"/>
      <c r="LIR5" s="66"/>
      <c r="LIS5" s="66"/>
      <c r="LIT5" s="66"/>
      <c r="LIU5" s="66"/>
      <c r="LIV5" s="66"/>
      <c r="LIW5" s="66"/>
      <c r="LIX5" s="66"/>
      <c r="LIY5" s="66"/>
      <c r="LIZ5" s="66"/>
      <c r="LJA5" s="66"/>
      <c r="LJB5" s="66"/>
      <c r="LJC5" s="66"/>
      <c r="LJD5" s="66"/>
      <c r="LJE5" s="66"/>
      <c r="LJF5" s="66"/>
      <c r="LJG5" s="66"/>
      <c r="LJH5" s="66"/>
      <c r="LJI5" s="66"/>
      <c r="LJJ5" s="66"/>
      <c r="LJK5" s="66"/>
      <c r="LJL5" s="66"/>
      <c r="LJM5" s="66"/>
      <c r="LJN5" s="66"/>
      <c r="LJO5" s="66"/>
      <c r="LJP5" s="66"/>
      <c r="LJQ5" s="66"/>
      <c r="LJR5" s="66"/>
      <c r="LJS5" s="66"/>
      <c r="LJT5" s="66"/>
      <c r="LJU5" s="66"/>
      <c r="LJV5" s="66"/>
      <c r="LJW5" s="66"/>
      <c r="LJX5" s="66"/>
      <c r="LJY5" s="66"/>
      <c r="LJZ5" s="66"/>
      <c r="LKA5" s="66"/>
      <c r="LKB5" s="66"/>
      <c r="LKC5" s="66"/>
      <c r="LKD5" s="66"/>
      <c r="LKE5" s="66"/>
      <c r="LKF5" s="66"/>
      <c r="LKG5" s="66"/>
      <c r="LKH5" s="66"/>
      <c r="LKI5" s="66"/>
      <c r="LKJ5" s="66"/>
      <c r="LKK5" s="66"/>
      <c r="LKL5" s="66"/>
      <c r="LKM5" s="66"/>
      <c r="LKN5" s="66"/>
      <c r="LKO5" s="66"/>
      <c r="LKP5" s="66"/>
      <c r="LKQ5" s="66"/>
      <c r="LKR5" s="66"/>
      <c r="LKS5" s="66"/>
      <c r="LKT5" s="66"/>
      <c r="LKU5" s="66"/>
      <c r="LKV5" s="66"/>
      <c r="LKW5" s="66"/>
      <c r="LKX5" s="66"/>
      <c r="LKY5" s="66"/>
      <c r="LKZ5" s="66"/>
      <c r="LLA5" s="66"/>
      <c r="LLB5" s="66"/>
      <c r="LLC5" s="66"/>
      <c r="LLD5" s="66"/>
      <c r="LLE5" s="66"/>
      <c r="LLF5" s="66"/>
      <c r="LLG5" s="66"/>
      <c r="LLH5" s="66"/>
      <c r="LLI5" s="66"/>
      <c r="LLJ5" s="66"/>
      <c r="LLK5" s="66"/>
      <c r="LLL5" s="66"/>
      <c r="LLM5" s="66"/>
      <c r="LLN5" s="66"/>
      <c r="LLO5" s="66"/>
      <c r="LLP5" s="66"/>
      <c r="LLQ5" s="66"/>
      <c r="LLR5" s="66"/>
      <c r="LLS5" s="66"/>
      <c r="LLT5" s="66"/>
      <c r="LLU5" s="66"/>
      <c r="LLV5" s="66"/>
      <c r="LLW5" s="66"/>
      <c r="LLX5" s="66"/>
      <c r="LLY5" s="66"/>
      <c r="LLZ5" s="66"/>
      <c r="LMA5" s="66"/>
      <c r="LMB5" s="66"/>
      <c r="LMC5" s="66"/>
      <c r="LMD5" s="66"/>
      <c r="LME5" s="66"/>
      <c r="LMF5" s="66"/>
      <c r="LMG5" s="66"/>
      <c r="LMH5" s="66"/>
      <c r="LMI5" s="66"/>
      <c r="LMJ5" s="66"/>
      <c r="LMK5" s="66"/>
      <c r="LML5" s="66"/>
      <c r="LMM5" s="66"/>
      <c r="LMN5" s="66"/>
      <c r="LMO5" s="66"/>
      <c r="LMP5" s="66"/>
      <c r="LMQ5" s="66"/>
      <c r="LMR5" s="66"/>
      <c r="LMS5" s="66"/>
      <c r="LMT5" s="66"/>
      <c r="LMU5" s="66"/>
      <c r="LMV5" s="66"/>
      <c r="LMW5" s="66"/>
      <c r="LMX5" s="66"/>
      <c r="LMY5" s="66"/>
      <c r="LMZ5" s="66"/>
      <c r="LNA5" s="66"/>
      <c r="LNB5" s="66"/>
      <c r="LNC5" s="66"/>
      <c r="LND5" s="66"/>
      <c r="LNE5" s="66"/>
      <c r="LNF5" s="66"/>
      <c r="LNG5" s="66"/>
      <c r="LNH5" s="66"/>
      <c r="LNI5" s="66"/>
      <c r="LNJ5" s="66"/>
      <c r="LNK5" s="66"/>
      <c r="LNL5" s="66"/>
      <c r="LNM5" s="66"/>
      <c r="LNN5" s="66"/>
      <c r="LNO5" s="66"/>
      <c r="LNP5" s="66"/>
      <c r="LNQ5" s="66"/>
      <c r="LNR5" s="66"/>
      <c r="LNS5" s="66"/>
      <c r="LNT5" s="66"/>
      <c r="LNU5" s="66"/>
      <c r="LNV5" s="66"/>
      <c r="LNW5" s="66"/>
      <c r="LNX5" s="66"/>
      <c r="LNY5" s="66"/>
      <c r="LNZ5" s="66"/>
      <c r="LOA5" s="66"/>
      <c r="LOB5" s="66"/>
      <c r="LOC5" s="66"/>
      <c r="LOD5" s="66"/>
      <c r="LOE5" s="66"/>
      <c r="LOF5" s="66"/>
      <c r="LOG5" s="66"/>
      <c r="LOH5" s="66"/>
      <c r="LOI5" s="66"/>
      <c r="LOJ5" s="66"/>
      <c r="LOK5" s="66"/>
      <c r="LOL5" s="66"/>
      <c r="LOM5" s="66"/>
      <c r="LON5" s="66"/>
      <c r="LOO5" s="66"/>
      <c r="LOP5" s="66"/>
      <c r="LOQ5" s="66"/>
      <c r="LOR5" s="66"/>
      <c r="LOS5" s="66"/>
      <c r="LOT5" s="66"/>
      <c r="LOU5" s="66"/>
      <c r="LOV5" s="66"/>
      <c r="LOW5" s="66"/>
      <c r="LOX5" s="66"/>
      <c r="LOY5" s="66"/>
      <c r="LOZ5" s="66"/>
      <c r="LPA5" s="66"/>
      <c r="LPB5" s="66"/>
      <c r="LPC5" s="66"/>
      <c r="LPD5" s="66"/>
      <c r="LPE5" s="66"/>
      <c r="LPF5" s="66"/>
      <c r="LPG5" s="66"/>
      <c r="LPH5" s="66"/>
      <c r="LPI5" s="66"/>
      <c r="LPJ5" s="66"/>
      <c r="LPK5" s="66"/>
      <c r="LPL5" s="66"/>
      <c r="LPM5" s="66"/>
      <c r="LPN5" s="66"/>
      <c r="LPO5" s="66"/>
      <c r="LPP5" s="66"/>
      <c r="LPQ5" s="66"/>
      <c r="LPR5" s="66"/>
      <c r="LPS5" s="66"/>
      <c r="LPT5" s="66"/>
      <c r="LPU5" s="66"/>
      <c r="LPV5" s="66"/>
      <c r="LPW5" s="66"/>
      <c r="LPX5" s="66"/>
      <c r="LPY5" s="66"/>
      <c r="LPZ5" s="66"/>
      <c r="LQA5" s="66"/>
      <c r="LQB5" s="66"/>
      <c r="LQC5" s="66"/>
      <c r="LQD5" s="66"/>
      <c r="LQE5" s="66"/>
      <c r="LQF5" s="66"/>
      <c r="LQG5" s="66"/>
      <c r="LQH5" s="66"/>
      <c r="LQI5" s="66"/>
      <c r="LQJ5" s="66"/>
      <c r="LQK5" s="66"/>
      <c r="LQL5" s="66"/>
      <c r="LQM5" s="66"/>
      <c r="LQN5" s="66"/>
      <c r="LQO5" s="66"/>
      <c r="LQP5" s="66"/>
      <c r="LQQ5" s="66"/>
      <c r="LQR5" s="66"/>
      <c r="LQS5" s="66"/>
      <c r="LQT5" s="66"/>
      <c r="LQU5" s="66"/>
      <c r="LQV5" s="66"/>
      <c r="LQW5" s="66"/>
      <c r="LQX5" s="66"/>
      <c r="LQY5" s="66"/>
      <c r="LQZ5" s="66"/>
      <c r="LRA5" s="66"/>
      <c r="LRB5" s="66"/>
      <c r="LRC5" s="66"/>
      <c r="LRD5" s="66"/>
      <c r="LRE5" s="66"/>
      <c r="LRF5" s="66"/>
      <c r="LRG5" s="66"/>
      <c r="LRH5" s="66"/>
      <c r="LRI5" s="66"/>
      <c r="LRJ5" s="66"/>
      <c r="LRK5" s="66"/>
      <c r="LRL5" s="66"/>
      <c r="LRM5" s="66"/>
      <c r="LRN5" s="66"/>
      <c r="LRO5" s="66"/>
      <c r="LRP5" s="66"/>
      <c r="LRQ5" s="66"/>
      <c r="LRR5" s="66"/>
      <c r="LRS5" s="66"/>
      <c r="LRT5" s="66"/>
      <c r="LRU5" s="66"/>
      <c r="LRV5" s="66"/>
      <c r="LRW5" s="66"/>
      <c r="LRX5" s="66"/>
      <c r="LRY5" s="66"/>
      <c r="LRZ5" s="66"/>
      <c r="LSA5" s="66"/>
      <c r="LSB5" s="66"/>
      <c r="LSC5" s="66"/>
      <c r="LSD5" s="66"/>
      <c r="LSE5" s="66"/>
      <c r="LSF5" s="66"/>
      <c r="LSG5" s="66"/>
      <c r="LSH5" s="66"/>
      <c r="LSI5" s="66"/>
      <c r="LSJ5" s="66"/>
      <c r="LSK5" s="66"/>
      <c r="LSL5" s="66"/>
      <c r="LSM5" s="66"/>
      <c r="LSN5" s="66"/>
      <c r="LSO5" s="66"/>
      <c r="LSP5" s="66"/>
      <c r="LSQ5" s="66"/>
      <c r="LSR5" s="66"/>
      <c r="LSS5" s="66"/>
      <c r="LST5" s="66"/>
      <c r="LSU5" s="66"/>
      <c r="LSV5" s="66"/>
      <c r="LSW5" s="66"/>
      <c r="LSX5" s="66"/>
      <c r="LSY5" s="66"/>
      <c r="LSZ5" s="66"/>
      <c r="LTA5" s="66"/>
      <c r="LTB5" s="66"/>
      <c r="LTC5" s="66"/>
      <c r="LTD5" s="66"/>
      <c r="LTE5" s="66"/>
      <c r="LTF5" s="66"/>
      <c r="LTG5" s="66"/>
      <c r="LTH5" s="66"/>
      <c r="LTI5" s="66"/>
      <c r="LTJ5" s="66"/>
      <c r="LTK5" s="66"/>
      <c r="LTL5" s="66"/>
      <c r="LTM5" s="66"/>
      <c r="LTN5" s="66"/>
      <c r="LTO5" s="66"/>
      <c r="LTP5" s="66"/>
      <c r="LTQ5" s="66"/>
      <c r="LTR5" s="66"/>
      <c r="LTS5" s="66"/>
      <c r="LTT5" s="66"/>
      <c r="LTU5" s="66"/>
      <c r="LTV5" s="66"/>
      <c r="LTW5" s="66"/>
      <c r="LTX5" s="66"/>
      <c r="LTY5" s="66"/>
      <c r="LTZ5" s="66"/>
      <c r="LUA5" s="66"/>
      <c r="LUB5" s="66"/>
      <c r="LUC5" s="66"/>
      <c r="LUD5" s="66"/>
      <c r="LUE5" s="66"/>
      <c r="LUF5" s="66"/>
      <c r="LUG5" s="66"/>
      <c r="LUH5" s="66"/>
      <c r="LUI5" s="66"/>
      <c r="LUJ5" s="66"/>
      <c r="LUK5" s="66"/>
      <c r="LUL5" s="66"/>
      <c r="LUM5" s="66"/>
      <c r="LUN5" s="66"/>
      <c r="LUO5" s="66"/>
      <c r="LUP5" s="66"/>
      <c r="LUQ5" s="66"/>
      <c r="LUR5" s="66"/>
      <c r="LUS5" s="66"/>
      <c r="LUT5" s="66"/>
      <c r="LUU5" s="66"/>
      <c r="LUV5" s="66"/>
      <c r="LUW5" s="66"/>
      <c r="LUX5" s="66"/>
      <c r="LUY5" s="66"/>
      <c r="LUZ5" s="66"/>
      <c r="LVA5" s="66"/>
      <c r="LVB5" s="66"/>
      <c r="LVC5" s="66"/>
      <c r="LVD5" s="66"/>
      <c r="LVE5" s="66"/>
      <c r="LVF5" s="66"/>
      <c r="LVG5" s="66"/>
      <c r="LVH5" s="66"/>
      <c r="LVI5" s="66"/>
      <c r="LVJ5" s="66"/>
      <c r="LVK5" s="66"/>
      <c r="LVL5" s="66"/>
      <c r="LVM5" s="66"/>
      <c r="LVN5" s="66"/>
      <c r="LVO5" s="66"/>
      <c r="LVP5" s="66"/>
      <c r="LVQ5" s="66"/>
      <c r="LVR5" s="66"/>
      <c r="LVS5" s="66"/>
      <c r="LVT5" s="66"/>
      <c r="LVU5" s="66"/>
      <c r="LVV5" s="66"/>
      <c r="LVW5" s="66"/>
      <c r="LVX5" s="66"/>
      <c r="LVY5" s="66"/>
      <c r="LVZ5" s="66"/>
      <c r="LWA5" s="66"/>
      <c r="LWB5" s="66"/>
      <c r="LWC5" s="66"/>
      <c r="LWD5" s="66"/>
      <c r="LWE5" s="66"/>
      <c r="LWF5" s="66"/>
      <c r="LWG5" s="66"/>
      <c r="LWH5" s="66"/>
      <c r="LWI5" s="66"/>
      <c r="LWJ5" s="66"/>
      <c r="LWK5" s="66"/>
      <c r="LWL5" s="66"/>
      <c r="LWM5" s="66"/>
      <c r="LWN5" s="66"/>
      <c r="LWO5" s="66"/>
      <c r="LWP5" s="66"/>
      <c r="LWQ5" s="66"/>
      <c r="LWR5" s="66"/>
      <c r="LWS5" s="66"/>
      <c r="LWT5" s="66"/>
      <c r="LWU5" s="66"/>
      <c r="LWV5" s="66"/>
      <c r="LWW5" s="66"/>
      <c r="LWX5" s="66"/>
      <c r="LWY5" s="66"/>
      <c r="LWZ5" s="66"/>
      <c r="LXA5" s="66"/>
      <c r="LXB5" s="66"/>
      <c r="LXC5" s="66"/>
      <c r="LXD5" s="66"/>
      <c r="LXE5" s="66"/>
      <c r="LXF5" s="66"/>
      <c r="LXG5" s="66"/>
      <c r="LXH5" s="66"/>
      <c r="LXI5" s="66"/>
      <c r="LXJ5" s="66"/>
      <c r="LXK5" s="66"/>
      <c r="LXL5" s="66"/>
      <c r="LXM5" s="66"/>
      <c r="LXN5" s="66"/>
      <c r="LXO5" s="66"/>
      <c r="LXP5" s="66"/>
      <c r="LXQ5" s="66"/>
      <c r="LXR5" s="66"/>
      <c r="LXS5" s="66"/>
      <c r="LXT5" s="66"/>
      <c r="LXU5" s="66"/>
      <c r="LXV5" s="66"/>
      <c r="LXW5" s="66"/>
      <c r="LXX5" s="66"/>
      <c r="LXY5" s="66"/>
      <c r="LXZ5" s="66"/>
      <c r="LYA5" s="66"/>
      <c r="LYB5" s="66"/>
      <c r="LYC5" s="66"/>
      <c r="LYD5" s="66"/>
      <c r="LYE5" s="66"/>
      <c r="LYF5" s="66"/>
      <c r="LYG5" s="66"/>
      <c r="LYH5" s="66"/>
      <c r="LYI5" s="66"/>
      <c r="LYJ5" s="66"/>
      <c r="LYK5" s="66"/>
      <c r="LYL5" s="66"/>
      <c r="LYM5" s="66"/>
      <c r="LYN5" s="66"/>
      <c r="LYO5" s="66"/>
      <c r="LYP5" s="66"/>
      <c r="LYQ5" s="66"/>
      <c r="LYR5" s="66"/>
      <c r="LYS5" s="66"/>
      <c r="LYT5" s="66"/>
      <c r="LYU5" s="66"/>
      <c r="LYV5" s="66"/>
      <c r="LYW5" s="66"/>
      <c r="LYX5" s="66"/>
      <c r="LYY5" s="66"/>
      <c r="LYZ5" s="66"/>
      <c r="LZA5" s="66"/>
      <c r="LZB5" s="66"/>
      <c r="LZC5" s="66"/>
      <c r="LZD5" s="66"/>
      <c r="LZE5" s="66"/>
      <c r="LZF5" s="66"/>
      <c r="LZG5" s="66"/>
      <c r="LZH5" s="66"/>
      <c r="LZI5" s="66"/>
      <c r="LZJ5" s="66"/>
      <c r="LZK5" s="66"/>
      <c r="LZL5" s="66"/>
      <c r="LZM5" s="66"/>
      <c r="LZN5" s="66"/>
      <c r="LZO5" s="66"/>
      <c r="LZP5" s="66"/>
      <c r="LZQ5" s="66"/>
      <c r="LZR5" s="66"/>
      <c r="LZS5" s="66"/>
      <c r="LZT5" s="66"/>
      <c r="LZU5" s="66"/>
      <c r="LZV5" s="66"/>
      <c r="LZW5" s="66"/>
      <c r="LZX5" s="66"/>
      <c r="LZY5" s="66"/>
      <c r="LZZ5" s="66"/>
      <c r="MAA5" s="66"/>
      <c r="MAB5" s="66"/>
      <c r="MAC5" s="66"/>
      <c r="MAD5" s="66"/>
      <c r="MAE5" s="66"/>
      <c r="MAF5" s="66"/>
      <c r="MAG5" s="66"/>
      <c r="MAH5" s="66"/>
      <c r="MAI5" s="66"/>
      <c r="MAJ5" s="66"/>
      <c r="MAK5" s="66"/>
      <c r="MAL5" s="66"/>
      <c r="MAM5" s="66"/>
      <c r="MAN5" s="66"/>
      <c r="MAO5" s="66"/>
      <c r="MAP5" s="66"/>
      <c r="MAQ5" s="66"/>
      <c r="MAR5" s="66"/>
      <c r="MAS5" s="66"/>
      <c r="MAT5" s="66"/>
      <c r="MAU5" s="66"/>
      <c r="MAV5" s="66"/>
      <c r="MAW5" s="66"/>
      <c r="MAX5" s="66"/>
      <c r="MAY5" s="66"/>
      <c r="MAZ5" s="66"/>
      <c r="MBA5" s="66"/>
      <c r="MBB5" s="66"/>
      <c r="MBC5" s="66"/>
      <c r="MBD5" s="66"/>
      <c r="MBE5" s="66"/>
      <c r="MBF5" s="66"/>
      <c r="MBG5" s="66"/>
      <c r="MBH5" s="66"/>
      <c r="MBI5" s="66"/>
      <c r="MBJ5" s="66"/>
      <c r="MBK5" s="66"/>
      <c r="MBL5" s="66"/>
      <c r="MBM5" s="66"/>
      <c r="MBN5" s="66"/>
      <c r="MBO5" s="66"/>
      <c r="MBP5" s="66"/>
      <c r="MBQ5" s="66"/>
      <c r="MBR5" s="66"/>
      <c r="MBS5" s="66"/>
      <c r="MBT5" s="66"/>
      <c r="MBU5" s="66"/>
      <c r="MBV5" s="66"/>
      <c r="MBW5" s="66"/>
      <c r="MBX5" s="66"/>
      <c r="MBY5" s="66"/>
      <c r="MBZ5" s="66"/>
      <c r="MCA5" s="66"/>
      <c r="MCB5" s="66"/>
      <c r="MCC5" s="66"/>
      <c r="MCD5" s="66"/>
      <c r="MCE5" s="66"/>
      <c r="MCF5" s="66"/>
      <c r="MCG5" s="66"/>
      <c r="MCH5" s="66"/>
      <c r="MCI5" s="66"/>
      <c r="MCJ5" s="66"/>
      <c r="MCK5" s="66"/>
      <c r="MCL5" s="66"/>
      <c r="MCM5" s="66"/>
      <c r="MCN5" s="66"/>
      <c r="MCO5" s="66"/>
      <c r="MCP5" s="66"/>
      <c r="MCQ5" s="66"/>
      <c r="MCR5" s="66"/>
      <c r="MCS5" s="66"/>
      <c r="MCT5" s="66"/>
      <c r="MCU5" s="66"/>
      <c r="MCV5" s="66"/>
      <c r="MCW5" s="66"/>
      <c r="MCX5" s="66"/>
      <c r="MCY5" s="66"/>
      <c r="MCZ5" s="66"/>
      <c r="MDA5" s="66"/>
      <c r="MDB5" s="66"/>
      <c r="MDC5" s="66"/>
      <c r="MDD5" s="66"/>
      <c r="MDE5" s="66"/>
      <c r="MDF5" s="66"/>
      <c r="MDG5" s="66"/>
      <c r="MDH5" s="66"/>
      <c r="MDI5" s="66"/>
      <c r="MDJ5" s="66"/>
      <c r="MDK5" s="66"/>
      <c r="MDL5" s="66"/>
      <c r="MDM5" s="66"/>
      <c r="MDN5" s="66"/>
      <c r="MDO5" s="66"/>
      <c r="MDP5" s="66"/>
      <c r="MDQ5" s="66"/>
      <c r="MDR5" s="66"/>
      <c r="MDS5" s="66"/>
      <c r="MDT5" s="66"/>
      <c r="MDU5" s="66"/>
      <c r="MDV5" s="66"/>
      <c r="MDW5" s="66"/>
      <c r="MDX5" s="66"/>
      <c r="MDY5" s="66"/>
      <c r="MDZ5" s="66"/>
      <c r="MEA5" s="66"/>
      <c r="MEB5" s="66"/>
      <c r="MEC5" s="66"/>
      <c r="MED5" s="66"/>
      <c r="MEE5" s="66"/>
      <c r="MEF5" s="66"/>
      <c r="MEG5" s="66"/>
      <c r="MEH5" s="66"/>
      <c r="MEI5" s="66"/>
      <c r="MEJ5" s="66"/>
      <c r="MEK5" s="66"/>
      <c r="MEL5" s="66"/>
      <c r="MEM5" s="66"/>
      <c r="MEN5" s="66"/>
      <c r="MEO5" s="66"/>
      <c r="MEP5" s="66"/>
      <c r="MEQ5" s="66"/>
      <c r="MER5" s="66"/>
      <c r="MES5" s="66"/>
      <c r="MET5" s="66"/>
      <c r="MEU5" s="66"/>
      <c r="MEV5" s="66"/>
      <c r="MEW5" s="66"/>
      <c r="MEX5" s="66"/>
      <c r="MEY5" s="66"/>
      <c r="MEZ5" s="66"/>
      <c r="MFA5" s="66"/>
      <c r="MFB5" s="66"/>
      <c r="MFC5" s="66"/>
      <c r="MFD5" s="66"/>
      <c r="MFE5" s="66"/>
      <c r="MFF5" s="66"/>
      <c r="MFG5" s="66"/>
      <c r="MFH5" s="66"/>
      <c r="MFI5" s="66"/>
      <c r="MFJ5" s="66"/>
      <c r="MFK5" s="66"/>
      <c r="MFL5" s="66"/>
      <c r="MFM5" s="66"/>
      <c r="MFN5" s="66"/>
      <c r="MFO5" s="66"/>
      <c r="MFP5" s="66"/>
      <c r="MFQ5" s="66"/>
      <c r="MFR5" s="66"/>
      <c r="MFS5" s="66"/>
      <c r="MFT5" s="66"/>
      <c r="MFU5" s="66"/>
      <c r="MFV5" s="66"/>
      <c r="MFW5" s="66"/>
      <c r="MFX5" s="66"/>
      <c r="MFY5" s="66"/>
      <c r="MFZ5" s="66"/>
      <c r="MGA5" s="66"/>
      <c r="MGB5" s="66"/>
      <c r="MGC5" s="66"/>
      <c r="MGD5" s="66"/>
      <c r="MGE5" s="66"/>
      <c r="MGF5" s="66"/>
      <c r="MGG5" s="66"/>
      <c r="MGH5" s="66"/>
      <c r="MGI5" s="66"/>
      <c r="MGJ5" s="66"/>
      <c r="MGK5" s="66"/>
      <c r="MGL5" s="66"/>
      <c r="MGM5" s="66"/>
      <c r="MGN5" s="66"/>
      <c r="MGO5" s="66"/>
      <c r="MGP5" s="66"/>
      <c r="MGQ5" s="66"/>
      <c r="MGR5" s="66"/>
      <c r="MGS5" s="66"/>
      <c r="MGT5" s="66"/>
      <c r="MGU5" s="66"/>
      <c r="MGV5" s="66"/>
      <c r="MGW5" s="66"/>
      <c r="MGX5" s="66"/>
      <c r="MGY5" s="66"/>
      <c r="MGZ5" s="66"/>
      <c r="MHA5" s="66"/>
      <c r="MHB5" s="66"/>
      <c r="MHC5" s="66"/>
      <c r="MHD5" s="66"/>
      <c r="MHE5" s="66"/>
      <c r="MHF5" s="66"/>
      <c r="MHG5" s="66"/>
      <c r="MHH5" s="66"/>
      <c r="MHI5" s="66"/>
      <c r="MHJ5" s="66"/>
      <c r="MHK5" s="66"/>
      <c r="MHL5" s="66"/>
      <c r="MHM5" s="66"/>
      <c r="MHN5" s="66"/>
      <c r="MHO5" s="66"/>
      <c r="MHP5" s="66"/>
      <c r="MHQ5" s="66"/>
      <c r="MHR5" s="66"/>
      <c r="MHS5" s="66"/>
      <c r="MHT5" s="66"/>
      <c r="MHU5" s="66"/>
      <c r="MHV5" s="66"/>
      <c r="MHW5" s="66"/>
      <c r="MHX5" s="66"/>
      <c r="MHY5" s="66"/>
      <c r="MHZ5" s="66"/>
      <c r="MIA5" s="66"/>
      <c r="MIB5" s="66"/>
      <c r="MIC5" s="66"/>
      <c r="MID5" s="66"/>
      <c r="MIE5" s="66"/>
      <c r="MIF5" s="66"/>
      <c r="MIG5" s="66"/>
      <c r="MIH5" s="66"/>
      <c r="MII5" s="66"/>
      <c r="MIJ5" s="66"/>
      <c r="MIK5" s="66"/>
      <c r="MIL5" s="66"/>
      <c r="MIM5" s="66"/>
      <c r="MIN5" s="66"/>
      <c r="MIO5" s="66"/>
      <c r="MIP5" s="66"/>
      <c r="MIQ5" s="66"/>
      <c r="MIR5" s="66"/>
      <c r="MIS5" s="66"/>
      <c r="MIT5" s="66"/>
      <c r="MIU5" s="66"/>
      <c r="MIV5" s="66"/>
      <c r="MIW5" s="66"/>
      <c r="MIX5" s="66"/>
      <c r="MIY5" s="66"/>
      <c r="MIZ5" s="66"/>
      <c r="MJA5" s="66"/>
      <c r="MJB5" s="66"/>
      <c r="MJC5" s="66"/>
      <c r="MJD5" s="66"/>
      <c r="MJE5" s="66"/>
      <c r="MJF5" s="66"/>
      <c r="MJG5" s="66"/>
      <c r="MJH5" s="66"/>
      <c r="MJI5" s="66"/>
      <c r="MJJ5" s="66"/>
      <c r="MJK5" s="66"/>
      <c r="MJL5" s="66"/>
      <c r="MJM5" s="66"/>
      <c r="MJN5" s="66"/>
      <c r="MJO5" s="66"/>
      <c r="MJP5" s="66"/>
      <c r="MJQ5" s="66"/>
      <c r="MJR5" s="66"/>
      <c r="MJS5" s="66"/>
      <c r="MJT5" s="66"/>
      <c r="MJU5" s="66"/>
      <c r="MJV5" s="66"/>
      <c r="MJW5" s="66"/>
      <c r="MJX5" s="66"/>
      <c r="MJY5" s="66"/>
      <c r="MJZ5" s="66"/>
      <c r="MKA5" s="66"/>
      <c r="MKB5" s="66"/>
      <c r="MKC5" s="66"/>
      <c r="MKD5" s="66"/>
      <c r="MKE5" s="66"/>
      <c r="MKF5" s="66"/>
      <c r="MKG5" s="66"/>
      <c r="MKH5" s="66"/>
      <c r="MKI5" s="66"/>
      <c r="MKJ5" s="66"/>
      <c r="MKK5" s="66"/>
      <c r="MKL5" s="66"/>
      <c r="MKM5" s="66"/>
      <c r="MKN5" s="66"/>
      <c r="MKO5" s="66"/>
      <c r="MKP5" s="66"/>
      <c r="MKQ5" s="66"/>
      <c r="MKR5" s="66"/>
      <c r="MKS5" s="66"/>
      <c r="MKT5" s="66"/>
      <c r="MKU5" s="66"/>
      <c r="MKV5" s="66"/>
      <c r="MKW5" s="66"/>
      <c r="MKX5" s="66"/>
      <c r="MKY5" s="66"/>
      <c r="MKZ5" s="66"/>
      <c r="MLA5" s="66"/>
      <c r="MLB5" s="66"/>
      <c r="MLC5" s="66"/>
      <c r="MLD5" s="66"/>
      <c r="MLE5" s="66"/>
      <c r="MLF5" s="66"/>
      <c r="MLG5" s="66"/>
      <c r="MLH5" s="66"/>
      <c r="MLI5" s="66"/>
      <c r="MLJ5" s="66"/>
      <c r="MLK5" s="66"/>
      <c r="MLL5" s="66"/>
      <c r="MLM5" s="66"/>
      <c r="MLN5" s="66"/>
      <c r="MLO5" s="66"/>
      <c r="MLP5" s="66"/>
      <c r="MLQ5" s="66"/>
      <c r="MLR5" s="66"/>
      <c r="MLS5" s="66"/>
      <c r="MLT5" s="66"/>
      <c r="MLU5" s="66"/>
      <c r="MLV5" s="66"/>
      <c r="MLW5" s="66"/>
      <c r="MLX5" s="66"/>
      <c r="MLY5" s="66"/>
      <c r="MLZ5" s="66"/>
      <c r="MMA5" s="66"/>
      <c r="MMB5" s="66"/>
      <c r="MMC5" s="66"/>
      <c r="MMD5" s="66"/>
      <c r="MME5" s="66"/>
      <c r="MMF5" s="66"/>
      <c r="MMG5" s="66"/>
      <c r="MMH5" s="66"/>
      <c r="MMI5" s="66"/>
      <c r="MMJ5" s="66"/>
      <c r="MMK5" s="66"/>
      <c r="MML5" s="66"/>
      <c r="MMM5" s="66"/>
      <c r="MMN5" s="66"/>
      <c r="MMO5" s="66"/>
      <c r="MMP5" s="66"/>
      <c r="MMQ5" s="66"/>
      <c r="MMR5" s="66"/>
      <c r="MMS5" s="66"/>
      <c r="MMT5" s="66"/>
      <c r="MMU5" s="66"/>
      <c r="MMV5" s="66"/>
      <c r="MMW5" s="66"/>
      <c r="MMX5" s="66"/>
      <c r="MMY5" s="66"/>
      <c r="MMZ5" s="66"/>
      <c r="MNA5" s="66"/>
      <c r="MNB5" s="66"/>
      <c r="MNC5" s="66"/>
      <c r="MND5" s="66"/>
      <c r="MNE5" s="66"/>
      <c r="MNF5" s="66"/>
      <c r="MNG5" s="66"/>
      <c r="MNH5" s="66"/>
      <c r="MNI5" s="66"/>
      <c r="MNJ5" s="66"/>
      <c r="MNK5" s="66"/>
      <c r="MNL5" s="66"/>
      <c r="MNM5" s="66"/>
      <c r="MNN5" s="66"/>
      <c r="MNO5" s="66"/>
      <c r="MNP5" s="66"/>
      <c r="MNQ5" s="66"/>
      <c r="MNR5" s="66"/>
      <c r="MNS5" s="66"/>
      <c r="MNT5" s="66"/>
      <c r="MNU5" s="66"/>
      <c r="MNV5" s="66"/>
      <c r="MNW5" s="66"/>
      <c r="MNX5" s="66"/>
      <c r="MNY5" s="66"/>
      <c r="MNZ5" s="66"/>
      <c r="MOA5" s="66"/>
      <c r="MOB5" s="66"/>
      <c r="MOC5" s="66"/>
      <c r="MOD5" s="66"/>
      <c r="MOE5" s="66"/>
      <c r="MOF5" s="66"/>
      <c r="MOG5" s="66"/>
      <c r="MOH5" s="66"/>
      <c r="MOI5" s="66"/>
      <c r="MOJ5" s="66"/>
      <c r="MOK5" s="66"/>
      <c r="MOL5" s="66"/>
      <c r="MOM5" s="66"/>
      <c r="MON5" s="66"/>
      <c r="MOO5" s="66"/>
      <c r="MOP5" s="66"/>
      <c r="MOQ5" s="66"/>
      <c r="MOR5" s="66"/>
      <c r="MOS5" s="66"/>
      <c r="MOT5" s="66"/>
      <c r="MOU5" s="66"/>
      <c r="MOV5" s="66"/>
      <c r="MOW5" s="66"/>
      <c r="MOX5" s="66"/>
      <c r="MOY5" s="66"/>
      <c r="MOZ5" s="66"/>
      <c r="MPA5" s="66"/>
      <c r="MPB5" s="66"/>
      <c r="MPC5" s="66"/>
      <c r="MPD5" s="66"/>
      <c r="MPE5" s="66"/>
      <c r="MPF5" s="66"/>
      <c r="MPG5" s="66"/>
      <c r="MPH5" s="66"/>
      <c r="MPI5" s="66"/>
      <c r="MPJ5" s="66"/>
      <c r="MPK5" s="66"/>
      <c r="MPL5" s="66"/>
      <c r="MPM5" s="66"/>
      <c r="MPN5" s="66"/>
      <c r="MPO5" s="66"/>
      <c r="MPP5" s="66"/>
      <c r="MPQ5" s="66"/>
      <c r="MPR5" s="66"/>
      <c r="MPS5" s="66"/>
      <c r="MPT5" s="66"/>
      <c r="MPU5" s="66"/>
      <c r="MPV5" s="66"/>
      <c r="MPW5" s="66"/>
      <c r="MPX5" s="66"/>
      <c r="MPY5" s="66"/>
      <c r="MPZ5" s="66"/>
      <c r="MQA5" s="66"/>
      <c r="MQB5" s="66"/>
      <c r="MQC5" s="66"/>
      <c r="MQD5" s="66"/>
      <c r="MQE5" s="66"/>
      <c r="MQF5" s="66"/>
      <c r="MQG5" s="66"/>
      <c r="MQH5" s="66"/>
      <c r="MQI5" s="66"/>
      <c r="MQJ5" s="66"/>
      <c r="MQK5" s="66"/>
      <c r="MQL5" s="66"/>
      <c r="MQM5" s="66"/>
      <c r="MQN5" s="66"/>
      <c r="MQO5" s="66"/>
      <c r="MQP5" s="66"/>
      <c r="MQQ5" s="66"/>
      <c r="MQR5" s="66"/>
      <c r="MQS5" s="66"/>
      <c r="MQT5" s="66"/>
      <c r="MQU5" s="66"/>
      <c r="MQV5" s="66"/>
      <c r="MQW5" s="66"/>
      <c r="MQX5" s="66"/>
      <c r="MQY5" s="66"/>
      <c r="MQZ5" s="66"/>
      <c r="MRA5" s="66"/>
      <c r="MRB5" s="66"/>
      <c r="MRC5" s="66"/>
      <c r="MRD5" s="66"/>
      <c r="MRE5" s="66"/>
      <c r="MRF5" s="66"/>
      <c r="MRG5" s="66"/>
      <c r="MRH5" s="66"/>
      <c r="MRI5" s="66"/>
      <c r="MRJ5" s="66"/>
      <c r="MRK5" s="66"/>
      <c r="MRL5" s="66"/>
      <c r="MRM5" s="66"/>
      <c r="MRN5" s="66"/>
      <c r="MRO5" s="66"/>
      <c r="MRP5" s="66"/>
      <c r="MRQ5" s="66"/>
      <c r="MRR5" s="66"/>
      <c r="MRS5" s="66"/>
      <c r="MRT5" s="66"/>
      <c r="MRU5" s="66"/>
      <c r="MRV5" s="66"/>
      <c r="MRW5" s="66"/>
      <c r="MRX5" s="66"/>
      <c r="MRY5" s="66"/>
      <c r="MRZ5" s="66"/>
      <c r="MSA5" s="66"/>
      <c r="MSB5" s="66"/>
      <c r="MSC5" s="66"/>
      <c r="MSD5" s="66"/>
      <c r="MSE5" s="66"/>
      <c r="MSF5" s="66"/>
      <c r="MSG5" s="66"/>
      <c r="MSH5" s="66"/>
      <c r="MSI5" s="66"/>
      <c r="MSJ5" s="66"/>
      <c r="MSK5" s="66"/>
      <c r="MSL5" s="66"/>
      <c r="MSM5" s="66"/>
      <c r="MSN5" s="66"/>
      <c r="MSO5" s="66"/>
      <c r="MSP5" s="66"/>
      <c r="MSQ5" s="66"/>
      <c r="MSR5" s="66"/>
      <c r="MSS5" s="66"/>
      <c r="MST5" s="66"/>
      <c r="MSU5" s="66"/>
      <c r="MSV5" s="66"/>
      <c r="MSW5" s="66"/>
      <c r="MSX5" s="66"/>
      <c r="MSY5" s="66"/>
      <c r="MSZ5" s="66"/>
      <c r="MTA5" s="66"/>
      <c r="MTB5" s="66"/>
      <c r="MTC5" s="66"/>
      <c r="MTD5" s="66"/>
      <c r="MTE5" s="66"/>
      <c r="MTF5" s="66"/>
      <c r="MTG5" s="66"/>
      <c r="MTH5" s="66"/>
      <c r="MTI5" s="66"/>
      <c r="MTJ5" s="66"/>
      <c r="MTK5" s="66"/>
      <c r="MTL5" s="66"/>
      <c r="MTM5" s="66"/>
      <c r="MTN5" s="66"/>
      <c r="MTO5" s="66"/>
      <c r="MTP5" s="66"/>
      <c r="MTQ5" s="66"/>
      <c r="MTR5" s="66"/>
      <c r="MTS5" s="66"/>
      <c r="MTT5" s="66"/>
      <c r="MTU5" s="66"/>
      <c r="MTV5" s="66"/>
      <c r="MTW5" s="66"/>
      <c r="MTX5" s="66"/>
      <c r="MTY5" s="66"/>
      <c r="MTZ5" s="66"/>
      <c r="MUA5" s="66"/>
      <c r="MUB5" s="66"/>
      <c r="MUC5" s="66"/>
      <c r="MUD5" s="66"/>
      <c r="MUE5" s="66"/>
      <c r="MUF5" s="66"/>
      <c r="MUG5" s="66"/>
      <c r="MUH5" s="66"/>
      <c r="MUI5" s="66"/>
      <c r="MUJ5" s="66"/>
      <c r="MUK5" s="66"/>
      <c r="MUL5" s="66"/>
      <c r="MUM5" s="66"/>
      <c r="MUN5" s="66"/>
      <c r="MUO5" s="66"/>
      <c r="MUP5" s="66"/>
      <c r="MUQ5" s="66"/>
      <c r="MUR5" s="66"/>
      <c r="MUS5" s="66"/>
      <c r="MUT5" s="66"/>
      <c r="MUU5" s="66"/>
      <c r="MUV5" s="66"/>
      <c r="MUW5" s="66"/>
      <c r="MUX5" s="66"/>
      <c r="MUY5" s="66"/>
      <c r="MUZ5" s="66"/>
      <c r="MVA5" s="66"/>
      <c r="MVB5" s="66"/>
      <c r="MVC5" s="66"/>
      <c r="MVD5" s="66"/>
      <c r="MVE5" s="66"/>
      <c r="MVF5" s="66"/>
      <c r="MVG5" s="66"/>
      <c r="MVH5" s="66"/>
      <c r="MVI5" s="66"/>
      <c r="MVJ5" s="66"/>
      <c r="MVK5" s="66"/>
      <c r="MVL5" s="66"/>
      <c r="MVM5" s="66"/>
      <c r="MVN5" s="66"/>
      <c r="MVO5" s="66"/>
      <c r="MVP5" s="66"/>
      <c r="MVQ5" s="66"/>
      <c r="MVR5" s="66"/>
      <c r="MVS5" s="66"/>
      <c r="MVT5" s="66"/>
      <c r="MVU5" s="66"/>
      <c r="MVV5" s="66"/>
      <c r="MVW5" s="66"/>
      <c r="MVX5" s="66"/>
      <c r="MVY5" s="66"/>
      <c r="MVZ5" s="66"/>
      <c r="MWA5" s="66"/>
      <c r="MWB5" s="66"/>
      <c r="MWC5" s="66"/>
      <c r="MWD5" s="66"/>
      <c r="MWE5" s="66"/>
      <c r="MWF5" s="66"/>
      <c r="MWG5" s="66"/>
      <c r="MWH5" s="66"/>
      <c r="MWI5" s="66"/>
      <c r="MWJ5" s="66"/>
      <c r="MWK5" s="66"/>
      <c r="MWL5" s="66"/>
      <c r="MWM5" s="66"/>
      <c r="MWN5" s="66"/>
      <c r="MWO5" s="66"/>
      <c r="MWP5" s="66"/>
      <c r="MWQ5" s="66"/>
      <c r="MWR5" s="66"/>
      <c r="MWS5" s="66"/>
      <c r="MWT5" s="66"/>
      <c r="MWU5" s="66"/>
      <c r="MWV5" s="66"/>
      <c r="MWW5" s="66"/>
      <c r="MWX5" s="66"/>
      <c r="MWY5" s="66"/>
      <c r="MWZ5" s="66"/>
      <c r="MXA5" s="66"/>
      <c r="MXB5" s="66"/>
      <c r="MXC5" s="66"/>
      <c r="MXD5" s="66"/>
      <c r="MXE5" s="66"/>
      <c r="MXF5" s="66"/>
      <c r="MXG5" s="66"/>
      <c r="MXH5" s="66"/>
      <c r="MXI5" s="66"/>
      <c r="MXJ5" s="66"/>
      <c r="MXK5" s="66"/>
      <c r="MXL5" s="66"/>
      <c r="MXM5" s="66"/>
      <c r="MXN5" s="66"/>
      <c r="MXO5" s="66"/>
      <c r="MXP5" s="66"/>
      <c r="MXQ5" s="66"/>
      <c r="MXR5" s="66"/>
      <c r="MXS5" s="66"/>
      <c r="MXT5" s="66"/>
      <c r="MXU5" s="66"/>
      <c r="MXV5" s="66"/>
      <c r="MXW5" s="66"/>
      <c r="MXX5" s="66"/>
      <c r="MXY5" s="66"/>
      <c r="MXZ5" s="66"/>
      <c r="MYA5" s="66"/>
      <c r="MYB5" s="66"/>
      <c r="MYC5" s="66"/>
      <c r="MYD5" s="66"/>
      <c r="MYE5" s="66"/>
      <c r="MYF5" s="66"/>
      <c r="MYG5" s="66"/>
      <c r="MYH5" s="66"/>
      <c r="MYI5" s="66"/>
      <c r="MYJ5" s="66"/>
      <c r="MYK5" s="66"/>
      <c r="MYL5" s="66"/>
      <c r="MYM5" s="66"/>
      <c r="MYN5" s="66"/>
      <c r="MYO5" s="66"/>
      <c r="MYP5" s="66"/>
      <c r="MYQ5" s="66"/>
      <c r="MYR5" s="66"/>
      <c r="MYS5" s="66"/>
      <c r="MYT5" s="66"/>
      <c r="MYU5" s="66"/>
      <c r="MYV5" s="66"/>
      <c r="MYW5" s="66"/>
      <c r="MYX5" s="66"/>
      <c r="MYY5" s="66"/>
      <c r="MYZ5" s="66"/>
      <c r="MZA5" s="66"/>
      <c r="MZB5" s="66"/>
      <c r="MZC5" s="66"/>
      <c r="MZD5" s="66"/>
      <c r="MZE5" s="66"/>
      <c r="MZF5" s="66"/>
      <c r="MZG5" s="66"/>
      <c r="MZH5" s="66"/>
      <c r="MZI5" s="66"/>
      <c r="MZJ5" s="66"/>
      <c r="MZK5" s="66"/>
      <c r="MZL5" s="66"/>
      <c r="MZM5" s="66"/>
      <c r="MZN5" s="66"/>
      <c r="MZO5" s="66"/>
      <c r="MZP5" s="66"/>
      <c r="MZQ5" s="66"/>
      <c r="MZR5" s="66"/>
      <c r="MZS5" s="66"/>
      <c r="MZT5" s="66"/>
      <c r="MZU5" s="66"/>
      <c r="MZV5" s="66"/>
      <c r="MZW5" s="66"/>
      <c r="MZX5" s="66"/>
      <c r="MZY5" s="66"/>
      <c r="MZZ5" s="66"/>
      <c r="NAA5" s="66"/>
      <c r="NAB5" s="66"/>
      <c r="NAC5" s="66"/>
      <c r="NAD5" s="66"/>
      <c r="NAE5" s="66"/>
      <c r="NAF5" s="66"/>
      <c r="NAG5" s="66"/>
      <c r="NAH5" s="66"/>
      <c r="NAI5" s="66"/>
      <c r="NAJ5" s="66"/>
      <c r="NAK5" s="66"/>
      <c r="NAL5" s="66"/>
      <c r="NAM5" s="66"/>
      <c r="NAN5" s="66"/>
      <c r="NAO5" s="66"/>
      <c r="NAP5" s="66"/>
      <c r="NAQ5" s="66"/>
      <c r="NAR5" s="66"/>
      <c r="NAS5" s="66"/>
      <c r="NAT5" s="66"/>
      <c r="NAU5" s="66"/>
      <c r="NAV5" s="66"/>
      <c r="NAW5" s="66"/>
      <c r="NAX5" s="66"/>
      <c r="NAY5" s="66"/>
      <c r="NAZ5" s="66"/>
      <c r="NBA5" s="66"/>
      <c r="NBB5" s="66"/>
      <c r="NBC5" s="66"/>
      <c r="NBD5" s="66"/>
      <c r="NBE5" s="66"/>
      <c r="NBF5" s="66"/>
      <c r="NBG5" s="66"/>
      <c r="NBH5" s="66"/>
      <c r="NBI5" s="66"/>
      <c r="NBJ5" s="66"/>
      <c r="NBK5" s="66"/>
      <c r="NBL5" s="66"/>
      <c r="NBM5" s="66"/>
      <c r="NBN5" s="66"/>
      <c r="NBO5" s="66"/>
      <c r="NBP5" s="66"/>
      <c r="NBQ5" s="66"/>
      <c r="NBR5" s="66"/>
      <c r="NBS5" s="66"/>
      <c r="NBT5" s="66"/>
      <c r="NBU5" s="66"/>
      <c r="NBV5" s="66"/>
      <c r="NBW5" s="66"/>
      <c r="NBX5" s="66"/>
      <c r="NBY5" s="66"/>
      <c r="NBZ5" s="66"/>
      <c r="NCA5" s="66"/>
      <c r="NCB5" s="66"/>
      <c r="NCC5" s="66"/>
      <c r="NCD5" s="66"/>
      <c r="NCE5" s="66"/>
      <c r="NCF5" s="66"/>
      <c r="NCG5" s="66"/>
      <c r="NCH5" s="66"/>
      <c r="NCI5" s="66"/>
      <c r="NCJ5" s="66"/>
      <c r="NCK5" s="66"/>
      <c r="NCL5" s="66"/>
      <c r="NCM5" s="66"/>
      <c r="NCN5" s="66"/>
      <c r="NCO5" s="66"/>
      <c r="NCP5" s="66"/>
      <c r="NCQ5" s="66"/>
      <c r="NCR5" s="66"/>
      <c r="NCS5" s="66"/>
      <c r="NCT5" s="66"/>
      <c r="NCU5" s="66"/>
      <c r="NCV5" s="66"/>
      <c r="NCW5" s="66"/>
      <c r="NCX5" s="66"/>
      <c r="NCY5" s="66"/>
      <c r="NCZ5" s="66"/>
      <c r="NDA5" s="66"/>
      <c r="NDB5" s="66"/>
      <c r="NDC5" s="66"/>
      <c r="NDD5" s="66"/>
      <c r="NDE5" s="66"/>
      <c r="NDF5" s="66"/>
      <c r="NDG5" s="66"/>
      <c r="NDH5" s="66"/>
      <c r="NDI5" s="66"/>
      <c r="NDJ5" s="66"/>
      <c r="NDK5" s="66"/>
      <c r="NDL5" s="66"/>
      <c r="NDM5" s="66"/>
      <c r="NDN5" s="66"/>
      <c r="NDO5" s="66"/>
      <c r="NDP5" s="66"/>
      <c r="NDQ5" s="66"/>
      <c r="NDR5" s="66"/>
      <c r="NDS5" s="66"/>
      <c r="NDT5" s="66"/>
      <c r="NDU5" s="66"/>
      <c r="NDV5" s="66"/>
      <c r="NDW5" s="66"/>
      <c r="NDX5" s="66"/>
      <c r="NDY5" s="66"/>
      <c r="NDZ5" s="66"/>
      <c r="NEA5" s="66"/>
      <c r="NEB5" s="66"/>
      <c r="NEC5" s="66"/>
      <c r="NED5" s="66"/>
      <c r="NEE5" s="66"/>
      <c r="NEF5" s="66"/>
      <c r="NEG5" s="66"/>
      <c r="NEH5" s="66"/>
      <c r="NEI5" s="66"/>
      <c r="NEJ5" s="66"/>
      <c r="NEK5" s="66"/>
      <c r="NEL5" s="66"/>
      <c r="NEM5" s="66"/>
      <c r="NEN5" s="66"/>
      <c r="NEO5" s="66"/>
      <c r="NEP5" s="66"/>
      <c r="NEQ5" s="66"/>
      <c r="NER5" s="66"/>
      <c r="NES5" s="66"/>
      <c r="NET5" s="66"/>
      <c r="NEU5" s="66"/>
      <c r="NEV5" s="66"/>
      <c r="NEW5" s="66"/>
      <c r="NEX5" s="66"/>
      <c r="NEY5" s="66"/>
      <c r="NEZ5" s="66"/>
      <c r="NFA5" s="66"/>
      <c r="NFB5" s="66"/>
      <c r="NFC5" s="66"/>
      <c r="NFD5" s="66"/>
      <c r="NFE5" s="66"/>
      <c r="NFF5" s="66"/>
      <c r="NFG5" s="66"/>
      <c r="NFH5" s="66"/>
      <c r="NFI5" s="66"/>
      <c r="NFJ5" s="66"/>
      <c r="NFK5" s="66"/>
      <c r="NFL5" s="66"/>
      <c r="NFM5" s="66"/>
      <c r="NFN5" s="66"/>
      <c r="NFO5" s="66"/>
      <c r="NFP5" s="66"/>
      <c r="NFQ5" s="66"/>
      <c r="NFR5" s="66"/>
      <c r="NFS5" s="66"/>
      <c r="NFT5" s="66"/>
      <c r="NFU5" s="66"/>
      <c r="NFV5" s="66"/>
      <c r="NFW5" s="66"/>
      <c r="NFX5" s="66"/>
      <c r="NFY5" s="66"/>
      <c r="NFZ5" s="66"/>
      <c r="NGA5" s="66"/>
      <c r="NGB5" s="66"/>
      <c r="NGC5" s="66"/>
      <c r="NGD5" s="66"/>
      <c r="NGE5" s="66"/>
      <c r="NGF5" s="66"/>
      <c r="NGG5" s="66"/>
      <c r="NGH5" s="66"/>
      <c r="NGI5" s="66"/>
      <c r="NGJ5" s="66"/>
      <c r="NGK5" s="66"/>
      <c r="NGL5" s="66"/>
      <c r="NGM5" s="66"/>
      <c r="NGN5" s="66"/>
      <c r="NGO5" s="66"/>
      <c r="NGP5" s="66"/>
      <c r="NGQ5" s="66"/>
      <c r="NGR5" s="66"/>
      <c r="NGS5" s="66"/>
      <c r="NGT5" s="66"/>
      <c r="NGU5" s="66"/>
      <c r="NGV5" s="66"/>
      <c r="NGW5" s="66"/>
      <c r="NGX5" s="66"/>
      <c r="NGY5" s="66"/>
      <c r="NGZ5" s="66"/>
      <c r="NHA5" s="66"/>
      <c r="NHB5" s="66"/>
      <c r="NHC5" s="66"/>
      <c r="NHD5" s="66"/>
      <c r="NHE5" s="66"/>
      <c r="NHF5" s="66"/>
      <c r="NHG5" s="66"/>
      <c r="NHH5" s="66"/>
      <c r="NHI5" s="66"/>
      <c r="NHJ5" s="66"/>
      <c r="NHK5" s="66"/>
      <c r="NHL5" s="66"/>
      <c r="NHM5" s="66"/>
      <c r="NHN5" s="66"/>
      <c r="NHO5" s="66"/>
      <c r="NHP5" s="66"/>
      <c r="NHQ5" s="66"/>
      <c r="NHR5" s="66"/>
      <c r="NHS5" s="66"/>
      <c r="NHT5" s="66"/>
      <c r="NHU5" s="66"/>
      <c r="NHV5" s="66"/>
      <c r="NHW5" s="66"/>
      <c r="NHX5" s="66"/>
      <c r="NHY5" s="66"/>
      <c r="NHZ5" s="66"/>
      <c r="NIA5" s="66"/>
      <c r="NIB5" s="66"/>
      <c r="NIC5" s="66"/>
      <c r="NID5" s="66"/>
      <c r="NIE5" s="66"/>
      <c r="NIF5" s="66"/>
      <c r="NIG5" s="66"/>
      <c r="NIH5" s="66"/>
      <c r="NII5" s="66"/>
      <c r="NIJ5" s="66"/>
      <c r="NIK5" s="66"/>
      <c r="NIL5" s="66"/>
      <c r="NIM5" s="66"/>
      <c r="NIN5" s="66"/>
      <c r="NIO5" s="66"/>
      <c r="NIP5" s="66"/>
      <c r="NIQ5" s="66"/>
      <c r="NIR5" s="66"/>
      <c r="NIS5" s="66"/>
      <c r="NIT5" s="66"/>
      <c r="NIU5" s="66"/>
      <c r="NIV5" s="66"/>
      <c r="NIW5" s="66"/>
      <c r="NIX5" s="66"/>
      <c r="NIY5" s="66"/>
      <c r="NIZ5" s="66"/>
      <c r="NJA5" s="66"/>
      <c r="NJB5" s="66"/>
      <c r="NJC5" s="66"/>
      <c r="NJD5" s="66"/>
      <c r="NJE5" s="66"/>
      <c r="NJF5" s="66"/>
      <c r="NJG5" s="66"/>
      <c r="NJH5" s="66"/>
      <c r="NJI5" s="66"/>
      <c r="NJJ5" s="66"/>
      <c r="NJK5" s="66"/>
      <c r="NJL5" s="66"/>
      <c r="NJM5" s="66"/>
      <c r="NJN5" s="66"/>
      <c r="NJO5" s="66"/>
      <c r="NJP5" s="66"/>
      <c r="NJQ5" s="66"/>
      <c r="NJR5" s="66"/>
      <c r="NJS5" s="66"/>
      <c r="NJT5" s="66"/>
      <c r="NJU5" s="66"/>
      <c r="NJV5" s="66"/>
      <c r="NJW5" s="66"/>
      <c r="NJX5" s="66"/>
      <c r="NJY5" s="66"/>
      <c r="NJZ5" s="66"/>
      <c r="NKA5" s="66"/>
      <c r="NKB5" s="66"/>
      <c r="NKC5" s="66"/>
      <c r="NKD5" s="66"/>
      <c r="NKE5" s="66"/>
      <c r="NKF5" s="66"/>
      <c r="NKG5" s="66"/>
      <c r="NKH5" s="66"/>
      <c r="NKI5" s="66"/>
      <c r="NKJ5" s="66"/>
      <c r="NKK5" s="66"/>
      <c r="NKL5" s="66"/>
      <c r="NKM5" s="66"/>
      <c r="NKN5" s="66"/>
      <c r="NKO5" s="66"/>
      <c r="NKP5" s="66"/>
      <c r="NKQ5" s="66"/>
      <c r="NKR5" s="66"/>
      <c r="NKS5" s="66"/>
      <c r="NKT5" s="66"/>
      <c r="NKU5" s="66"/>
      <c r="NKV5" s="66"/>
      <c r="NKW5" s="66"/>
      <c r="NKX5" s="66"/>
      <c r="NKY5" s="66"/>
      <c r="NKZ5" s="66"/>
      <c r="NLA5" s="66"/>
      <c r="NLB5" s="66"/>
      <c r="NLC5" s="66"/>
      <c r="NLD5" s="66"/>
      <c r="NLE5" s="66"/>
      <c r="NLF5" s="66"/>
      <c r="NLG5" s="66"/>
      <c r="NLH5" s="66"/>
      <c r="NLI5" s="66"/>
      <c r="NLJ5" s="66"/>
      <c r="NLK5" s="66"/>
      <c r="NLL5" s="66"/>
      <c r="NLM5" s="66"/>
      <c r="NLN5" s="66"/>
      <c r="NLO5" s="66"/>
      <c r="NLP5" s="66"/>
      <c r="NLQ5" s="66"/>
      <c r="NLR5" s="66"/>
      <c r="NLS5" s="66"/>
      <c r="NLT5" s="66"/>
      <c r="NLU5" s="66"/>
      <c r="NLV5" s="66"/>
      <c r="NLW5" s="66"/>
      <c r="NLX5" s="66"/>
      <c r="NLY5" s="66"/>
      <c r="NLZ5" s="66"/>
      <c r="NMA5" s="66"/>
      <c r="NMB5" s="66"/>
      <c r="NMC5" s="66"/>
      <c r="NMD5" s="66"/>
      <c r="NME5" s="66"/>
      <c r="NMF5" s="66"/>
      <c r="NMG5" s="66"/>
      <c r="NMH5" s="66"/>
      <c r="NMI5" s="66"/>
      <c r="NMJ5" s="66"/>
      <c r="NMK5" s="66"/>
      <c r="NML5" s="66"/>
      <c r="NMM5" s="66"/>
      <c r="NMN5" s="66"/>
      <c r="NMO5" s="66"/>
      <c r="NMP5" s="66"/>
      <c r="NMQ5" s="66"/>
      <c r="NMR5" s="66"/>
      <c r="NMS5" s="66"/>
      <c r="NMT5" s="66"/>
      <c r="NMU5" s="66"/>
      <c r="NMV5" s="66"/>
      <c r="NMW5" s="66"/>
      <c r="NMX5" s="66"/>
      <c r="NMY5" s="66"/>
      <c r="NMZ5" s="66"/>
      <c r="NNA5" s="66"/>
      <c r="NNB5" s="66"/>
      <c r="NNC5" s="66"/>
      <c r="NND5" s="66"/>
      <c r="NNE5" s="66"/>
      <c r="NNF5" s="66"/>
      <c r="NNG5" s="66"/>
      <c r="NNH5" s="66"/>
      <c r="NNI5" s="66"/>
      <c r="NNJ5" s="66"/>
      <c r="NNK5" s="66"/>
      <c r="NNL5" s="66"/>
      <c r="NNM5" s="66"/>
      <c r="NNN5" s="66"/>
      <c r="NNO5" s="66"/>
      <c r="NNP5" s="66"/>
      <c r="NNQ5" s="66"/>
      <c r="NNR5" s="66"/>
      <c r="NNS5" s="66"/>
      <c r="NNT5" s="66"/>
      <c r="NNU5" s="66"/>
      <c r="NNV5" s="66"/>
      <c r="NNW5" s="66"/>
      <c r="NNX5" s="66"/>
      <c r="NNY5" s="66"/>
      <c r="NNZ5" s="66"/>
      <c r="NOA5" s="66"/>
      <c r="NOB5" s="66"/>
      <c r="NOC5" s="66"/>
      <c r="NOD5" s="66"/>
      <c r="NOE5" s="66"/>
      <c r="NOF5" s="66"/>
      <c r="NOG5" s="66"/>
      <c r="NOH5" s="66"/>
      <c r="NOI5" s="66"/>
      <c r="NOJ5" s="66"/>
      <c r="NOK5" s="66"/>
      <c r="NOL5" s="66"/>
      <c r="NOM5" s="66"/>
      <c r="NON5" s="66"/>
      <c r="NOO5" s="66"/>
      <c r="NOP5" s="66"/>
      <c r="NOQ5" s="66"/>
      <c r="NOR5" s="66"/>
      <c r="NOS5" s="66"/>
      <c r="NOT5" s="66"/>
      <c r="NOU5" s="66"/>
      <c r="NOV5" s="66"/>
      <c r="NOW5" s="66"/>
      <c r="NOX5" s="66"/>
      <c r="NOY5" s="66"/>
      <c r="NOZ5" s="66"/>
      <c r="NPA5" s="66"/>
      <c r="NPB5" s="66"/>
      <c r="NPC5" s="66"/>
      <c r="NPD5" s="66"/>
      <c r="NPE5" s="66"/>
      <c r="NPF5" s="66"/>
      <c r="NPG5" s="66"/>
      <c r="NPH5" s="66"/>
      <c r="NPI5" s="66"/>
      <c r="NPJ5" s="66"/>
      <c r="NPK5" s="66"/>
      <c r="NPL5" s="66"/>
      <c r="NPM5" s="66"/>
      <c r="NPN5" s="66"/>
      <c r="NPO5" s="66"/>
      <c r="NPP5" s="66"/>
      <c r="NPQ5" s="66"/>
      <c r="NPR5" s="66"/>
      <c r="NPS5" s="66"/>
      <c r="NPT5" s="66"/>
      <c r="NPU5" s="66"/>
      <c r="NPV5" s="66"/>
      <c r="NPW5" s="66"/>
      <c r="NPX5" s="66"/>
      <c r="NPY5" s="66"/>
      <c r="NPZ5" s="66"/>
      <c r="NQA5" s="66"/>
      <c r="NQB5" s="66"/>
      <c r="NQC5" s="66"/>
      <c r="NQD5" s="66"/>
      <c r="NQE5" s="66"/>
      <c r="NQF5" s="66"/>
      <c r="NQG5" s="66"/>
      <c r="NQH5" s="66"/>
      <c r="NQI5" s="66"/>
      <c r="NQJ5" s="66"/>
      <c r="NQK5" s="66"/>
      <c r="NQL5" s="66"/>
      <c r="NQM5" s="66"/>
      <c r="NQN5" s="66"/>
      <c r="NQO5" s="66"/>
      <c r="NQP5" s="66"/>
      <c r="NQQ5" s="66"/>
      <c r="NQR5" s="66"/>
      <c r="NQS5" s="66"/>
      <c r="NQT5" s="66"/>
      <c r="NQU5" s="66"/>
      <c r="NQV5" s="66"/>
      <c r="NQW5" s="66"/>
      <c r="NQX5" s="66"/>
      <c r="NQY5" s="66"/>
      <c r="NQZ5" s="66"/>
      <c r="NRA5" s="66"/>
      <c r="NRB5" s="66"/>
      <c r="NRC5" s="66"/>
      <c r="NRD5" s="66"/>
      <c r="NRE5" s="66"/>
      <c r="NRF5" s="66"/>
      <c r="NRG5" s="66"/>
      <c r="NRH5" s="66"/>
      <c r="NRI5" s="66"/>
      <c r="NRJ5" s="66"/>
      <c r="NRK5" s="66"/>
      <c r="NRL5" s="66"/>
      <c r="NRM5" s="66"/>
      <c r="NRN5" s="66"/>
      <c r="NRO5" s="66"/>
      <c r="NRP5" s="66"/>
      <c r="NRQ5" s="66"/>
      <c r="NRR5" s="66"/>
      <c r="NRS5" s="66"/>
      <c r="NRT5" s="66"/>
      <c r="NRU5" s="66"/>
      <c r="NRV5" s="66"/>
      <c r="NRW5" s="66"/>
      <c r="NRX5" s="66"/>
      <c r="NRY5" s="66"/>
      <c r="NRZ5" s="66"/>
      <c r="NSA5" s="66"/>
      <c r="NSB5" s="66"/>
      <c r="NSC5" s="66"/>
      <c r="NSD5" s="66"/>
      <c r="NSE5" s="66"/>
      <c r="NSF5" s="66"/>
      <c r="NSG5" s="66"/>
      <c r="NSH5" s="66"/>
      <c r="NSI5" s="66"/>
      <c r="NSJ5" s="66"/>
      <c r="NSK5" s="66"/>
      <c r="NSL5" s="66"/>
      <c r="NSM5" s="66"/>
      <c r="NSN5" s="66"/>
      <c r="NSO5" s="66"/>
      <c r="NSP5" s="66"/>
      <c r="NSQ5" s="66"/>
      <c r="NSR5" s="66"/>
      <c r="NSS5" s="66"/>
      <c r="NST5" s="66"/>
      <c r="NSU5" s="66"/>
      <c r="NSV5" s="66"/>
      <c r="NSW5" s="66"/>
      <c r="NSX5" s="66"/>
      <c r="NSY5" s="66"/>
      <c r="NSZ5" s="66"/>
      <c r="NTA5" s="66"/>
      <c r="NTB5" s="66"/>
      <c r="NTC5" s="66"/>
      <c r="NTD5" s="66"/>
      <c r="NTE5" s="66"/>
      <c r="NTF5" s="66"/>
      <c r="NTG5" s="66"/>
      <c r="NTH5" s="66"/>
      <c r="NTI5" s="66"/>
      <c r="NTJ5" s="66"/>
      <c r="NTK5" s="66"/>
      <c r="NTL5" s="66"/>
      <c r="NTM5" s="66"/>
      <c r="NTN5" s="66"/>
      <c r="NTO5" s="66"/>
      <c r="NTP5" s="66"/>
      <c r="NTQ5" s="66"/>
      <c r="NTR5" s="66"/>
      <c r="NTS5" s="66"/>
      <c r="NTT5" s="66"/>
      <c r="NTU5" s="66"/>
      <c r="NTV5" s="66"/>
      <c r="NTW5" s="66"/>
      <c r="NTX5" s="66"/>
      <c r="NTY5" s="66"/>
      <c r="NTZ5" s="66"/>
      <c r="NUA5" s="66"/>
      <c r="NUB5" s="66"/>
      <c r="NUC5" s="66"/>
      <c r="NUD5" s="66"/>
      <c r="NUE5" s="66"/>
      <c r="NUF5" s="66"/>
      <c r="NUG5" s="66"/>
      <c r="NUH5" s="66"/>
      <c r="NUI5" s="66"/>
      <c r="NUJ5" s="66"/>
      <c r="NUK5" s="66"/>
      <c r="NUL5" s="66"/>
      <c r="NUM5" s="66"/>
      <c r="NUN5" s="66"/>
      <c r="NUO5" s="66"/>
      <c r="NUP5" s="66"/>
      <c r="NUQ5" s="66"/>
      <c r="NUR5" s="66"/>
      <c r="NUS5" s="66"/>
      <c r="NUT5" s="66"/>
      <c r="NUU5" s="66"/>
      <c r="NUV5" s="66"/>
      <c r="NUW5" s="66"/>
      <c r="NUX5" s="66"/>
      <c r="NUY5" s="66"/>
      <c r="NUZ5" s="66"/>
      <c r="NVA5" s="66"/>
      <c r="NVB5" s="66"/>
      <c r="NVC5" s="66"/>
      <c r="NVD5" s="66"/>
      <c r="NVE5" s="66"/>
      <c r="NVF5" s="66"/>
      <c r="NVG5" s="66"/>
      <c r="NVH5" s="66"/>
      <c r="NVI5" s="66"/>
      <c r="NVJ5" s="66"/>
      <c r="NVK5" s="66"/>
      <c r="NVL5" s="66"/>
      <c r="NVM5" s="66"/>
      <c r="NVN5" s="66"/>
      <c r="NVO5" s="66"/>
      <c r="NVP5" s="66"/>
      <c r="NVQ5" s="66"/>
      <c r="NVR5" s="66"/>
      <c r="NVS5" s="66"/>
      <c r="NVT5" s="66"/>
      <c r="NVU5" s="66"/>
      <c r="NVV5" s="66"/>
      <c r="NVW5" s="66"/>
      <c r="NVX5" s="66"/>
      <c r="NVY5" s="66"/>
      <c r="NVZ5" s="66"/>
      <c r="NWA5" s="66"/>
      <c r="NWB5" s="66"/>
      <c r="NWC5" s="66"/>
      <c r="NWD5" s="66"/>
      <c r="NWE5" s="66"/>
      <c r="NWF5" s="66"/>
      <c r="NWG5" s="66"/>
      <c r="NWH5" s="66"/>
      <c r="NWI5" s="66"/>
      <c r="NWJ5" s="66"/>
      <c r="NWK5" s="66"/>
      <c r="NWL5" s="66"/>
      <c r="NWM5" s="66"/>
      <c r="NWN5" s="66"/>
      <c r="NWO5" s="66"/>
      <c r="NWP5" s="66"/>
      <c r="NWQ5" s="66"/>
      <c r="NWR5" s="66"/>
      <c r="NWS5" s="66"/>
      <c r="NWT5" s="66"/>
      <c r="NWU5" s="66"/>
      <c r="NWV5" s="66"/>
      <c r="NWW5" s="66"/>
      <c r="NWX5" s="66"/>
      <c r="NWY5" s="66"/>
      <c r="NWZ5" s="66"/>
      <c r="NXA5" s="66"/>
      <c r="NXB5" s="66"/>
      <c r="NXC5" s="66"/>
      <c r="NXD5" s="66"/>
      <c r="NXE5" s="66"/>
      <c r="NXF5" s="66"/>
      <c r="NXG5" s="66"/>
      <c r="NXH5" s="66"/>
      <c r="NXI5" s="66"/>
      <c r="NXJ5" s="66"/>
      <c r="NXK5" s="66"/>
      <c r="NXL5" s="66"/>
      <c r="NXM5" s="66"/>
      <c r="NXN5" s="66"/>
      <c r="NXO5" s="66"/>
      <c r="NXP5" s="66"/>
      <c r="NXQ5" s="66"/>
      <c r="NXR5" s="66"/>
      <c r="NXS5" s="66"/>
      <c r="NXT5" s="66"/>
      <c r="NXU5" s="66"/>
      <c r="NXV5" s="66"/>
      <c r="NXW5" s="66"/>
      <c r="NXX5" s="66"/>
      <c r="NXY5" s="66"/>
      <c r="NXZ5" s="66"/>
      <c r="NYA5" s="66"/>
      <c r="NYB5" s="66"/>
      <c r="NYC5" s="66"/>
      <c r="NYD5" s="66"/>
      <c r="NYE5" s="66"/>
      <c r="NYF5" s="66"/>
      <c r="NYG5" s="66"/>
      <c r="NYH5" s="66"/>
      <c r="NYI5" s="66"/>
      <c r="NYJ5" s="66"/>
      <c r="NYK5" s="66"/>
      <c r="NYL5" s="66"/>
      <c r="NYM5" s="66"/>
      <c r="NYN5" s="66"/>
      <c r="NYO5" s="66"/>
      <c r="NYP5" s="66"/>
      <c r="NYQ5" s="66"/>
      <c r="NYR5" s="66"/>
      <c r="NYS5" s="66"/>
      <c r="NYT5" s="66"/>
      <c r="NYU5" s="66"/>
      <c r="NYV5" s="66"/>
      <c r="NYW5" s="66"/>
      <c r="NYX5" s="66"/>
      <c r="NYY5" s="66"/>
      <c r="NYZ5" s="66"/>
      <c r="NZA5" s="66"/>
      <c r="NZB5" s="66"/>
      <c r="NZC5" s="66"/>
      <c r="NZD5" s="66"/>
      <c r="NZE5" s="66"/>
      <c r="NZF5" s="66"/>
      <c r="NZG5" s="66"/>
      <c r="NZH5" s="66"/>
      <c r="NZI5" s="66"/>
      <c r="NZJ5" s="66"/>
      <c r="NZK5" s="66"/>
      <c r="NZL5" s="66"/>
      <c r="NZM5" s="66"/>
      <c r="NZN5" s="66"/>
      <c r="NZO5" s="66"/>
      <c r="NZP5" s="66"/>
      <c r="NZQ5" s="66"/>
      <c r="NZR5" s="66"/>
      <c r="NZS5" s="66"/>
      <c r="NZT5" s="66"/>
      <c r="NZU5" s="66"/>
      <c r="NZV5" s="66"/>
      <c r="NZW5" s="66"/>
      <c r="NZX5" s="66"/>
      <c r="NZY5" s="66"/>
      <c r="NZZ5" s="66"/>
      <c r="OAA5" s="66"/>
      <c r="OAB5" s="66"/>
      <c r="OAC5" s="66"/>
      <c r="OAD5" s="66"/>
      <c r="OAE5" s="66"/>
      <c r="OAF5" s="66"/>
      <c r="OAG5" s="66"/>
      <c r="OAH5" s="66"/>
      <c r="OAI5" s="66"/>
      <c r="OAJ5" s="66"/>
      <c r="OAK5" s="66"/>
      <c r="OAL5" s="66"/>
      <c r="OAM5" s="66"/>
      <c r="OAN5" s="66"/>
      <c r="OAO5" s="66"/>
      <c r="OAP5" s="66"/>
      <c r="OAQ5" s="66"/>
      <c r="OAR5" s="66"/>
      <c r="OAS5" s="66"/>
      <c r="OAT5" s="66"/>
      <c r="OAU5" s="66"/>
      <c r="OAV5" s="66"/>
      <c r="OAW5" s="66"/>
      <c r="OAX5" s="66"/>
      <c r="OAY5" s="66"/>
      <c r="OAZ5" s="66"/>
      <c r="OBA5" s="66"/>
      <c r="OBB5" s="66"/>
      <c r="OBC5" s="66"/>
      <c r="OBD5" s="66"/>
      <c r="OBE5" s="66"/>
      <c r="OBF5" s="66"/>
      <c r="OBG5" s="66"/>
      <c r="OBH5" s="66"/>
      <c r="OBI5" s="66"/>
      <c r="OBJ5" s="66"/>
      <c r="OBK5" s="66"/>
      <c r="OBL5" s="66"/>
      <c r="OBM5" s="66"/>
      <c r="OBN5" s="66"/>
      <c r="OBO5" s="66"/>
      <c r="OBP5" s="66"/>
      <c r="OBQ5" s="66"/>
      <c r="OBR5" s="66"/>
      <c r="OBS5" s="66"/>
      <c r="OBT5" s="66"/>
      <c r="OBU5" s="66"/>
      <c r="OBV5" s="66"/>
      <c r="OBW5" s="66"/>
      <c r="OBX5" s="66"/>
      <c r="OBY5" s="66"/>
      <c r="OBZ5" s="66"/>
      <c r="OCA5" s="66"/>
      <c r="OCB5" s="66"/>
      <c r="OCC5" s="66"/>
      <c r="OCD5" s="66"/>
      <c r="OCE5" s="66"/>
      <c r="OCF5" s="66"/>
      <c r="OCG5" s="66"/>
      <c r="OCH5" s="66"/>
      <c r="OCI5" s="66"/>
      <c r="OCJ5" s="66"/>
      <c r="OCK5" s="66"/>
      <c r="OCL5" s="66"/>
      <c r="OCM5" s="66"/>
      <c r="OCN5" s="66"/>
      <c r="OCO5" s="66"/>
      <c r="OCP5" s="66"/>
      <c r="OCQ5" s="66"/>
      <c r="OCR5" s="66"/>
      <c r="OCS5" s="66"/>
      <c r="OCT5" s="66"/>
      <c r="OCU5" s="66"/>
      <c r="OCV5" s="66"/>
      <c r="OCW5" s="66"/>
      <c r="OCX5" s="66"/>
      <c r="OCY5" s="66"/>
      <c r="OCZ5" s="66"/>
      <c r="ODA5" s="66"/>
      <c r="ODB5" s="66"/>
      <c r="ODC5" s="66"/>
      <c r="ODD5" s="66"/>
      <c r="ODE5" s="66"/>
      <c r="ODF5" s="66"/>
      <c r="ODG5" s="66"/>
      <c r="ODH5" s="66"/>
      <c r="ODI5" s="66"/>
      <c r="ODJ5" s="66"/>
      <c r="ODK5" s="66"/>
      <c r="ODL5" s="66"/>
      <c r="ODM5" s="66"/>
      <c r="ODN5" s="66"/>
      <c r="ODO5" s="66"/>
      <c r="ODP5" s="66"/>
      <c r="ODQ5" s="66"/>
      <c r="ODR5" s="66"/>
      <c r="ODS5" s="66"/>
      <c r="ODT5" s="66"/>
      <c r="ODU5" s="66"/>
      <c r="ODV5" s="66"/>
      <c r="ODW5" s="66"/>
      <c r="ODX5" s="66"/>
      <c r="ODY5" s="66"/>
      <c r="ODZ5" s="66"/>
      <c r="OEA5" s="66"/>
      <c r="OEB5" s="66"/>
      <c r="OEC5" s="66"/>
      <c r="OED5" s="66"/>
      <c r="OEE5" s="66"/>
      <c r="OEF5" s="66"/>
      <c r="OEG5" s="66"/>
      <c r="OEH5" s="66"/>
      <c r="OEI5" s="66"/>
      <c r="OEJ5" s="66"/>
      <c r="OEK5" s="66"/>
      <c r="OEL5" s="66"/>
      <c r="OEM5" s="66"/>
      <c r="OEN5" s="66"/>
      <c r="OEO5" s="66"/>
      <c r="OEP5" s="66"/>
      <c r="OEQ5" s="66"/>
      <c r="OER5" s="66"/>
      <c r="OES5" s="66"/>
      <c r="OET5" s="66"/>
      <c r="OEU5" s="66"/>
      <c r="OEV5" s="66"/>
      <c r="OEW5" s="66"/>
      <c r="OEX5" s="66"/>
      <c r="OEY5" s="66"/>
      <c r="OEZ5" s="66"/>
      <c r="OFA5" s="66"/>
      <c r="OFB5" s="66"/>
      <c r="OFC5" s="66"/>
      <c r="OFD5" s="66"/>
      <c r="OFE5" s="66"/>
      <c r="OFF5" s="66"/>
      <c r="OFG5" s="66"/>
      <c r="OFH5" s="66"/>
      <c r="OFI5" s="66"/>
      <c r="OFJ5" s="66"/>
      <c r="OFK5" s="66"/>
      <c r="OFL5" s="66"/>
      <c r="OFM5" s="66"/>
      <c r="OFN5" s="66"/>
      <c r="OFO5" s="66"/>
      <c r="OFP5" s="66"/>
      <c r="OFQ5" s="66"/>
      <c r="OFR5" s="66"/>
      <c r="OFS5" s="66"/>
      <c r="OFT5" s="66"/>
      <c r="OFU5" s="66"/>
      <c r="OFV5" s="66"/>
      <c r="OFW5" s="66"/>
      <c r="OFX5" s="66"/>
      <c r="OFY5" s="66"/>
      <c r="OFZ5" s="66"/>
      <c r="OGA5" s="66"/>
      <c r="OGB5" s="66"/>
      <c r="OGC5" s="66"/>
      <c r="OGD5" s="66"/>
      <c r="OGE5" s="66"/>
      <c r="OGF5" s="66"/>
      <c r="OGG5" s="66"/>
      <c r="OGH5" s="66"/>
      <c r="OGI5" s="66"/>
      <c r="OGJ5" s="66"/>
      <c r="OGK5" s="66"/>
      <c r="OGL5" s="66"/>
      <c r="OGM5" s="66"/>
      <c r="OGN5" s="66"/>
      <c r="OGO5" s="66"/>
      <c r="OGP5" s="66"/>
      <c r="OGQ5" s="66"/>
      <c r="OGR5" s="66"/>
      <c r="OGS5" s="66"/>
      <c r="OGT5" s="66"/>
      <c r="OGU5" s="66"/>
      <c r="OGV5" s="66"/>
      <c r="OGW5" s="66"/>
      <c r="OGX5" s="66"/>
      <c r="OGY5" s="66"/>
      <c r="OGZ5" s="66"/>
      <c r="OHA5" s="66"/>
      <c r="OHB5" s="66"/>
      <c r="OHC5" s="66"/>
      <c r="OHD5" s="66"/>
      <c r="OHE5" s="66"/>
      <c r="OHF5" s="66"/>
      <c r="OHG5" s="66"/>
      <c r="OHH5" s="66"/>
      <c r="OHI5" s="66"/>
      <c r="OHJ5" s="66"/>
      <c r="OHK5" s="66"/>
      <c r="OHL5" s="66"/>
      <c r="OHM5" s="66"/>
      <c r="OHN5" s="66"/>
      <c r="OHO5" s="66"/>
      <c r="OHP5" s="66"/>
      <c r="OHQ5" s="66"/>
      <c r="OHR5" s="66"/>
      <c r="OHS5" s="66"/>
      <c r="OHT5" s="66"/>
      <c r="OHU5" s="66"/>
      <c r="OHV5" s="66"/>
      <c r="OHW5" s="66"/>
      <c r="OHX5" s="66"/>
      <c r="OHY5" s="66"/>
      <c r="OHZ5" s="66"/>
      <c r="OIA5" s="66"/>
      <c r="OIB5" s="66"/>
      <c r="OIC5" s="66"/>
      <c r="OID5" s="66"/>
      <c r="OIE5" s="66"/>
      <c r="OIF5" s="66"/>
      <c r="OIG5" s="66"/>
      <c r="OIH5" s="66"/>
      <c r="OII5" s="66"/>
      <c r="OIJ5" s="66"/>
      <c r="OIK5" s="66"/>
      <c r="OIL5" s="66"/>
      <c r="OIM5" s="66"/>
      <c r="OIN5" s="66"/>
      <c r="OIO5" s="66"/>
      <c r="OIP5" s="66"/>
      <c r="OIQ5" s="66"/>
      <c r="OIR5" s="66"/>
      <c r="OIS5" s="66"/>
      <c r="OIT5" s="66"/>
      <c r="OIU5" s="66"/>
      <c r="OIV5" s="66"/>
      <c r="OIW5" s="66"/>
      <c r="OIX5" s="66"/>
      <c r="OIY5" s="66"/>
      <c r="OIZ5" s="66"/>
      <c r="OJA5" s="66"/>
      <c r="OJB5" s="66"/>
      <c r="OJC5" s="66"/>
      <c r="OJD5" s="66"/>
      <c r="OJE5" s="66"/>
      <c r="OJF5" s="66"/>
      <c r="OJG5" s="66"/>
      <c r="OJH5" s="66"/>
      <c r="OJI5" s="66"/>
      <c r="OJJ5" s="66"/>
      <c r="OJK5" s="66"/>
      <c r="OJL5" s="66"/>
      <c r="OJM5" s="66"/>
      <c r="OJN5" s="66"/>
      <c r="OJO5" s="66"/>
      <c r="OJP5" s="66"/>
      <c r="OJQ5" s="66"/>
      <c r="OJR5" s="66"/>
      <c r="OJS5" s="66"/>
      <c r="OJT5" s="66"/>
      <c r="OJU5" s="66"/>
      <c r="OJV5" s="66"/>
      <c r="OJW5" s="66"/>
      <c r="OJX5" s="66"/>
      <c r="OJY5" s="66"/>
      <c r="OJZ5" s="66"/>
      <c r="OKA5" s="66"/>
      <c r="OKB5" s="66"/>
      <c r="OKC5" s="66"/>
      <c r="OKD5" s="66"/>
      <c r="OKE5" s="66"/>
      <c r="OKF5" s="66"/>
      <c r="OKG5" s="66"/>
      <c r="OKH5" s="66"/>
      <c r="OKI5" s="66"/>
      <c r="OKJ5" s="66"/>
      <c r="OKK5" s="66"/>
      <c r="OKL5" s="66"/>
      <c r="OKM5" s="66"/>
      <c r="OKN5" s="66"/>
      <c r="OKO5" s="66"/>
      <c r="OKP5" s="66"/>
      <c r="OKQ5" s="66"/>
      <c r="OKR5" s="66"/>
      <c r="OKS5" s="66"/>
      <c r="OKT5" s="66"/>
      <c r="OKU5" s="66"/>
      <c r="OKV5" s="66"/>
      <c r="OKW5" s="66"/>
      <c r="OKX5" s="66"/>
      <c r="OKY5" s="66"/>
      <c r="OKZ5" s="66"/>
      <c r="OLA5" s="66"/>
      <c r="OLB5" s="66"/>
      <c r="OLC5" s="66"/>
      <c r="OLD5" s="66"/>
      <c r="OLE5" s="66"/>
      <c r="OLF5" s="66"/>
      <c r="OLG5" s="66"/>
      <c r="OLH5" s="66"/>
      <c r="OLI5" s="66"/>
      <c r="OLJ5" s="66"/>
      <c r="OLK5" s="66"/>
      <c r="OLL5" s="66"/>
      <c r="OLM5" s="66"/>
      <c r="OLN5" s="66"/>
      <c r="OLO5" s="66"/>
      <c r="OLP5" s="66"/>
      <c r="OLQ5" s="66"/>
      <c r="OLR5" s="66"/>
      <c r="OLS5" s="66"/>
      <c r="OLT5" s="66"/>
      <c r="OLU5" s="66"/>
      <c r="OLV5" s="66"/>
      <c r="OLW5" s="66"/>
      <c r="OLX5" s="66"/>
      <c r="OLY5" s="66"/>
      <c r="OLZ5" s="66"/>
      <c r="OMA5" s="66"/>
      <c r="OMB5" s="66"/>
      <c r="OMC5" s="66"/>
      <c r="OMD5" s="66"/>
      <c r="OME5" s="66"/>
      <c r="OMF5" s="66"/>
      <c r="OMG5" s="66"/>
      <c r="OMH5" s="66"/>
      <c r="OMI5" s="66"/>
      <c r="OMJ5" s="66"/>
      <c r="OMK5" s="66"/>
      <c r="OML5" s="66"/>
      <c r="OMM5" s="66"/>
      <c r="OMN5" s="66"/>
      <c r="OMO5" s="66"/>
      <c r="OMP5" s="66"/>
      <c r="OMQ5" s="66"/>
      <c r="OMR5" s="66"/>
      <c r="OMS5" s="66"/>
      <c r="OMT5" s="66"/>
      <c r="OMU5" s="66"/>
      <c r="OMV5" s="66"/>
      <c r="OMW5" s="66"/>
      <c r="OMX5" s="66"/>
      <c r="OMY5" s="66"/>
      <c r="OMZ5" s="66"/>
      <c r="ONA5" s="66"/>
      <c r="ONB5" s="66"/>
      <c r="ONC5" s="66"/>
      <c r="OND5" s="66"/>
      <c r="ONE5" s="66"/>
      <c r="ONF5" s="66"/>
      <c r="ONG5" s="66"/>
      <c r="ONH5" s="66"/>
      <c r="ONI5" s="66"/>
      <c r="ONJ5" s="66"/>
      <c r="ONK5" s="66"/>
      <c r="ONL5" s="66"/>
      <c r="ONM5" s="66"/>
      <c r="ONN5" s="66"/>
      <c r="ONO5" s="66"/>
      <c r="ONP5" s="66"/>
      <c r="ONQ5" s="66"/>
      <c r="ONR5" s="66"/>
      <c r="ONS5" s="66"/>
      <c r="ONT5" s="66"/>
      <c r="ONU5" s="66"/>
      <c r="ONV5" s="66"/>
      <c r="ONW5" s="66"/>
      <c r="ONX5" s="66"/>
      <c r="ONY5" s="66"/>
      <c r="ONZ5" s="66"/>
      <c r="OOA5" s="66"/>
      <c r="OOB5" s="66"/>
      <c r="OOC5" s="66"/>
      <c r="OOD5" s="66"/>
      <c r="OOE5" s="66"/>
      <c r="OOF5" s="66"/>
      <c r="OOG5" s="66"/>
      <c r="OOH5" s="66"/>
      <c r="OOI5" s="66"/>
      <c r="OOJ5" s="66"/>
      <c r="OOK5" s="66"/>
      <c r="OOL5" s="66"/>
      <c r="OOM5" s="66"/>
      <c r="OON5" s="66"/>
      <c r="OOO5" s="66"/>
      <c r="OOP5" s="66"/>
      <c r="OOQ5" s="66"/>
      <c r="OOR5" s="66"/>
      <c r="OOS5" s="66"/>
      <c r="OOT5" s="66"/>
      <c r="OOU5" s="66"/>
      <c r="OOV5" s="66"/>
      <c r="OOW5" s="66"/>
      <c r="OOX5" s="66"/>
      <c r="OOY5" s="66"/>
      <c r="OOZ5" s="66"/>
      <c r="OPA5" s="66"/>
      <c r="OPB5" s="66"/>
      <c r="OPC5" s="66"/>
      <c r="OPD5" s="66"/>
      <c r="OPE5" s="66"/>
      <c r="OPF5" s="66"/>
      <c r="OPG5" s="66"/>
      <c r="OPH5" s="66"/>
      <c r="OPI5" s="66"/>
      <c r="OPJ5" s="66"/>
      <c r="OPK5" s="66"/>
      <c r="OPL5" s="66"/>
      <c r="OPM5" s="66"/>
      <c r="OPN5" s="66"/>
      <c r="OPO5" s="66"/>
      <c r="OPP5" s="66"/>
      <c r="OPQ5" s="66"/>
      <c r="OPR5" s="66"/>
      <c r="OPS5" s="66"/>
      <c r="OPT5" s="66"/>
      <c r="OPU5" s="66"/>
      <c r="OPV5" s="66"/>
      <c r="OPW5" s="66"/>
      <c r="OPX5" s="66"/>
      <c r="OPY5" s="66"/>
      <c r="OPZ5" s="66"/>
      <c r="OQA5" s="66"/>
      <c r="OQB5" s="66"/>
      <c r="OQC5" s="66"/>
      <c r="OQD5" s="66"/>
      <c r="OQE5" s="66"/>
      <c r="OQF5" s="66"/>
      <c r="OQG5" s="66"/>
      <c r="OQH5" s="66"/>
      <c r="OQI5" s="66"/>
      <c r="OQJ5" s="66"/>
      <c r="OQK5" s="66"/>
      <c r="OQL5" s="66"/>
      <c r="OQM5" s="66"/>
      <c r="OQN5" s="66"/>
      <c r="OQO5" s="66"/>
      <c r="OQP5" s="66"/>
      <c r="OQQ5" s="66"/>
      <c r="OQR5" s="66"/>
      <c r="OQS5" s="66"/>
      <c r="OQT5" s="66"/>
      <c r="OQU5" s="66"/>
      <c r="OQV5" s="66"/>
      <c r="OQW5" s="66"/>
      <c r="OQX5" s="66"/>
      <c r="OQY5" s="66"/>
      <c r="OQZ5" s="66"/>
      <c r="ORA5" s="66"/>
      <c r="ORB5" s="66"/>
      <c r="ORC5" s="66"/>
      <c r="ORD5" s="66"/>
      <c r="ORE5" s="66"/>
      <c r="ORF5" s="66"/>
      <c r="ORG5" s="66"/>
      <c r="ORH5" s="66"/>
      <c r="ORI5" s="66"/>
      <c r="ORJ5" s="66"/>
      <c r="ORK5" s="66"/>
      <c r="ORL5" s="66"/>
      <c r="ORM5" s="66"/>
      <c r="ORN5" s="66"/>
      <c r="ORO5" s="66"/>
      <c r="ORP5" s="66"/>
      <c r="ORQ5" s="66"/>
      <c r="ORR5" s="66"/>
      <c r="ORS5" s="66"/>
      <c r="ORT5" s="66"/>
      <c r="ORU5" s="66"/>
      <c r="ORV5" s="66"/>
      <c r="ORW5" s="66"/>
      <c r="ORX5" s="66"/>
      <c r="ORY5" s="66"/>
      <c r="ORZ5" s="66"/>
      <c r="OSA5" s="66"/>
      <c r="OSB5" s="66"/>
      <c r="OSC5" s="66"/>
      <c r="OSD5" s="66"/>
      <c r="OSE5" s="66"/>
      <c r="OSF5" s="66"/>
      <c r="OSG5" s="66"/>
      <c r="OSH5" s="66"/>
      <c r="OSI5" s="66"/>
      <c r="OSJ5" s="66"/>
      <c r="OSK5" s="66"/>
      <c r="OSL5" s="66"/>
      <c r="OSM5" s="66"/>
      <c r="OSN5" s="66"/>
      <c r="OSO5" s="66"/>
      <c r="OSP5" s="66"/>
      <c r="OSQ5" s="66"/>
      <c r="OSR5" s="66"/>
      <c r="OSS5" s="66"/>
      <c r="OST5" s="66"/>
      <c r="OSU5" s="66"/>
      <c r="OSV5" s="66"/>
      <c r="OSW5" s="66"/>
      <c r="OSX5" s="66"/>
      <c r="OSY5" s="66"/>
      <c r="OSZ5" s="66"/>
      <c r="OTA5" s="66"/>
      <c r="OTB5" s="66"/>
      <c r="OTC5" s="66"/>
      <c r="OTD5" s="66"/>
      <c r="OTE5" s="66"/>
      <c r="OTF5" s="66"/>
      <c r="OTG5" s="66"/>
      <c r="OTH5" s="66"/>
      <c r="OTI5" s="66"/>
      <c r="OTJ5" s="66"/>
      <c r="OTK5" s="66"/>
      <c r="OTL5" s="66"/>
      <c r="OTM5" s="66"/>
      <c r="OTN5" s="66"/>
      <c r="OTO5" s="66"/>
      <c r="OTP5" s="66"/>
      <c r="OTQ5" s="66"/>
      <c r="OTR5" s="66"/>
      <c r="OTS5" s="66"/>
      <c r="OTT5" s="66"/>
      <c r="OTU5" s="66"/>
      <c r="OTV5" s="66"/>
      <c r="OTW5" s="66"/>
      <c r="OTX5" s="66"/>
      <c r="OTY5" s="66"/>
      <c r="OTZ5" s="66"/>
      <c r="OUA5" s="66"/>
      <c r="OUB5" s="66"/>
      <c r="OUC5" s="66"/>
      <c r="OUD5" s="66"/>
      <c r="OUE5" s="66"/>
      <c r="OUF5" s="66"/>
      <c r="OUG5" s="66"/>
      <c r="OUH5" s="66"/>
      <c r="OUI5" s="66"/>
      <c r="OUJ5" s="66"/>
      <c r="OUK5" s="66"/>
      <c r="OUL5" s="66"/>
      <c r="OUM5" s="66"/>
      <c r="OUN5" s="66"/>
      <c r="OUO5" s="66"/>
      <c r="OUP5" s="66"/>
      <c r="OUQ5" s="66"/>
      <c r="OUR5" s="66"/>
      <c r="OUS5" s="66"/>
      <c r="OUT5" s="66"/>
      <c r="OUU5" s="66"/>
      <c r="OUV5" s="66"/>
      <c r="OUW5" s="66"/>
      <c r="OUX5" s="66"/>
      <c r="OUY5" s="66"/>
      <c r="OUZ5" s="66"/>
      <c r="OVA5" s="66"/>
      <c r="OVB5" s="66"/>
      <c r="OVC5" s="66"/>
      <c r="OVD5" s="66"/>
      <c r="OVE5" s="66"/>
      <c r="OVF5" s="66"/>
      <c r="OVG5" s="66"/>
      <c r="OVH5" s="66"/>
      <c r="OVI5" s="66"/>
      <c r="OVJ5" s="66"/>
      <c r="OVK5" s="66"/>
      <c r="OVL5" s="66"/>
      <c r="OVM5" s="66"/>
      <c r="OVN5" s="66"/>
      <c r="OVO5" s="66"/>
      <c r="OVP5" s="66"/>
      <c r="OVQ5" s="66"/>
      <c r="OVR5" s="66"/>
      <c r="OVS5" s="66"/>
      <c r="OVT5" s="66"/>
      <c r="OVU5" s="66"/>
      <c r="OVV5" s="66"/>
      <c r="OVW5" s="66"/>
      <c r="OVX5" s="66"/>
      <c r="OVY5" s="66"/>
      <c r="OVZ5" s="66"/>
      <c r="OWA5" s="66"/>
      <c r="OWB5" s="66"/>
      <c r="OWC5" s="66"/>
      <c r="OWD5" s="66"/>
      <c r="OWE5" s="66"/>
      <c r="OWF5" s="66"/>
      <c r="OWG5" s="66"/>
      <c r="OWH5" s="66"/>
      <c r="OWI5" s="66"/>
      <c r="OWJ5" s="66"/>
      <c r="OWK5" s="66"/>
      <c r="OWL5" s="66"/>
      <c r="OWM5" s="66"/>
      <c r="OWN5" s="66"/>
      <c r="OWO5" s="66"/>
      <c r="OWP5" s="66"/>
      <c r="OWQ5" s="66"/>
      <c r="OWR5" s="66"/>
      <c r="OWS5" s="66"/>
      <c r="OWT5" s="66"/>
      <c r="OWU5" s="66"/>
      <c r="OWV5" s="66"/>
      <c r="OWW5" s="66"/>
      <c r="OWX5" s="66"/>
      <c r="OWY5" s="66"/>
      <c r="OWZ5" s="66"/>
      <c r="OXA5" s="66"/>
      <c r="OXB5" s="66"/>
      <c r="OXC5" s="66"/>
      <c r="OXD5" s="66"/>
      <c r="OXE5" s="66"/>
      <c r="OXF5" s="66"/>
      <c r="OXG5" s="66"/>
      <c r="OXH5" s="66"/>
      <c r="OXI5" s="66"/>
      <c r="OXJ5" s="66"/>
      <c r="OXK5" s="66"/>
      <c r="OXL5" s="66"/>
      <c r="OXM5" s="66"/>
      <c r="OXN5" s="66"/>
      <c r="OXO5" s="66"/>
      <c r="OXP5" s="66"/>
      <c r="OXQ5" s="66"/>
      <c r="OXR5" s="66"/>
      <c r="OXS5" s="66"/>
      <c r="OXT5" s="66"/>
      <c r="OXU5" s="66"/>
      <c r="OXV5" s="66"/>
      <c r="OXW5" s="66"/>
      <c r="OXX5" s="66"/>
      <c r="OXY5" s="66"/>
      <c r="OXZ5" s="66"/>
      <c r="OYA5" s="66"/>
      <c r="OYB5" s="66"/>
      <c r="OYC5" s="66"/>
      <c r="OYD5" s="66"/>
      <c r="OYE5" s="66"/>
      <c r="OYF5" s="66"/>
      <c r="OYG5" s="66"/>
      <c r="OYH5" s="66"/>
      <c r="OYI5" s="66"/>
      <c r="OYJ5" s="66"/>
      <c r="OYK5" s="66"/>
      <c r="OYL5" s="66"/>
      <c r="OYM5" s="66"/>
      <c r="OYN5" s="66"/>
      <c r="OYO5" s="66"/>
      <c r="OYP5" s="66"/>
      <c r="OYQ5" s="66"/>
      <c r="OYR5" s="66"/>
      <c r="OYS5" s="66"/>
      <c r="OYT5" s="66"/>
      <c r="OYU5" s="66"/>
      <c r="OYV5" s="66"/>
      <c r="OYW5" s="66"/>
      <c r="OYX5" s="66"/>
      <c r="OYY5" s="66"/>
      <c r="OYZ5" s="66"/>
      <c r="OZA5" s="66"/>
      <c r="OZB5" s="66"/>
      <c r="OZC5" s="66"/>
      <c r="OZD5" s="66"/>
      <c r="OZE5" s="66"/>
      <c r="OZF5" s="66"/>
      <c r="OZG5" s="66"/>
      <c r="OZH5" s="66"/>
      <c r="OZI5" s="66"/>
      <c r="OZJ5" s="66"/>
      <c r="OZK5" s="66"/>
      <c r="OZL5" s="66"/>
      <c r="OZM5" s="66"/>
      <c r="OZN5" s="66"/>
      <c r="OZO5" s="66"/>
      <c r="OZP5" s="66"/>
      <c r="OZQ5" s="66"/>
      <c r="OZR5" s="66"/>
      <c r="OZS5" s="66"/>
      <c r="OZT5" s="66"/>
      <c r="OZU5" s="66"/>
      <c r="OZV5" s="66"/>
      <c r="OZW5" s="66"/>
      <c r="OZX5" s="66"/>
      <c r="OZY5" s="66"/>
      <c r="OZZ5" s="66"/>
      <c r="PAA5" s="66"/>
      <c r="PAB5" s="66"/>
      <c r="PAC5" s="66"/>
      <c r="PAD5" s="66"/>
      <c r="PAE5" s="66"/>
      <c r="PAF5" s="66"/>
      <c r="PAG5" s="66"/>
      <c r="PAH5" s="66"/>
      <c r="PAI5" s="66"/>
      <c r="PAJ5" s="66"/>
      <c r="PAK5" s="66"/>
      <c r="PAL5" s="66"/>
      <c r="PAM5" s="66"/>
      <c r="PAN5" s="66"/>
      <c r="PAO5" s="66"/>
      <c r="PAP5" s="66"/>
      <c r="PAQ5" s="66"/>
      <c r="PAR5" s="66"/>
      <c r="PAS5" s="66"/>
      <c r="PAT5" s="66"/>
      <c r="PAU5" s="66"/>
      <c r="PAV5" s="66"/>
      <c r="PAW5" s="66"/>
      <c r="PAX5" s="66"/>
      <c r="PAY5" s="66"/>
      <c r="PAZ5" s="66"/>
      <c r="PBA5" s="66"/>
      <c r="PBB5" s="66"/>
      <c r="PBC5" s="66"/>
      <c r="PBD5" s="66"/>
      <c r="PBE5" s="66"/>
      <c r="PBF5" s="66"/>
      <c r="PBG5" s="66"/>
      <c r="PBH5" s="66"/>
      <c r="PBI5" s="66"/>
      <c r="PBJ5" s="66"/>
      <c r="PBK5" s="66"/>
      <c r="PBL5" s="66"/>
      <c r="PBM5" s="66"/>
      <c r="PBN5" s="66"/>
      <c r="PBO5" s="66"/>
      <c r="PBP5" s="66"/>
      <c r="PBQ5" s="66"/>
      <c r="PBR5" s="66"/>
      <c r="PBS5" s="66"/>
      <c r="PBT5" s="66"/>
      <c r="PBU5" s="66"/>
      <c r="PBV5" s="66"/>
      <c r="PBW5" s="66"/>
      <c r="PBX5" s="66"/>
      <c r="PBY5" s="66"/>
      <c r="PBZ5" s="66"/>
      <c r="PCA5" s="66"/>
      <c r="PCB5" s="66"/>
      <c r="PCC5" s="66"/>
      <c r="PCD5" s="66"/>
      <c r="PCE5" s="66"/>
      <c r="PCF5" s="66"/>
      <c r="PCG5" s="66"/>
      <c r="PCH5" s="66"/>
      <c r="PCI5" s="66"/>
      <c r="PCJ5" s="66"/>
      <c r="PCK5" s="66"/>
      <c r="PCL5" s="66"/>
      <c r="PCM5" s="66"/>
      <c r="PCN5" s="66"/>
      <c r="PCO5" s="66"/>
      <c r="PCP5" s="66"/>
      <c r="PCQ5" s="66"/>
      <c r="PCR5" s="66"/>
      <c r="PCS5" s="66"/>
      <c r="PCT5" s="66"/>
      <c r="PCU5" s="66"/>
      <c r="PCV5" s="66"/>
      <c r="PCW5" s="66"/>
      <c r="PCX5" s="66"/>
      <c r="PCY5" s="66"/>
      <c r="PCZ5" s="66"/>
      <c r="PDA5" s="66"/>
      <c r="PDB5" s="66"/>
      <c r="PDC5" s="66"/>
      <c r="PDD5" s="66"/>
      <c r="PDE5" s="66"/>
      <c r="PDF5" s="66"/>
      <c r="PDG5" s="66"/>
      <c r="PDH5" s="66"/>
      <c r="PDI5" s="66"/>
      <c r="PDJ5" s="66"/>
      <c r="PDK5" s="66"/>
      <c r="PDL5" s="66"/>
      <c r="PDM5" s="66"/>
      <c r="PDN5" s="66"/>
      <c r="PDO5" s="66"/>
      <c r="PDP5" s="66"/>
      <c r="PDQ5" s="66"/>
      <c r="PDR5" s="66"/>
      <c r="PDS5" s="66"/>
      <c r="PDT5" s="66"/>
      <c r="PDU5" s="66"/>
      <c r="PDV5" s="66"/>
      <c r="PDW5" s="66"/>
      <c r="PDX5" s="66"/>
      <c r="PDY5" s="66"/>
      <c r="PDZ5" s="66"/>
      <c r="PEA5" s="66"/>
      <c r="PEB5" s="66"/>
      <c r="PEC5" s="66"/>
      <c r="PED5" s="66"/>
      <c r="PEE5" s="66"/>
      <c r="PEF5" s="66"/>
      <c r="PEG5" s="66"/>
      <c r="PEH5" s="66"/>
      <c r="PEI5" s="66"/>
      <c r="PEJ5" s="66"/>
      <c r="PEK5" s="66"/>
      <c r="PEL5" s="66"/>
      <c r="PEM5" s="66"/>
      <c r="PEN5" s="66"/>
      <c r="PEO5" s="66"/>
      <c r="PEP5" s="66"/>
      <c r="PEQ5" s="66"/>
      <c r="PER5" s="66"/>
      <c r="PES5" s="66"/>
      <c r="PET5" s="66"/>
      <c r="PEU5" s="66"/>
      <c r="PEV5" s="66"/>
      <c r="PEW5" s="66"/>
      <c r="PEX5" s="66"/>
      <c r="PEY5" s="66"/>
      <c r="PEZ5" s="66"/>
      <c r="PFA5" s="66"/>
      <c r="PFB5" s="66"/>
      <c r="PFC5" s="66"/>
      <c r="PFD5" s="66"/>
      <c r="PFE5" s="66"/>
      <c r="PFF5" s="66"/>
      <c r="PFG5" s="66"/>
      <c r="PFH5" s="66"/>
      <c r="PFI5" s="66"/>
      <c r="PFJ5" s="66"/>
      <c r="PFK5" s="66"/>
      <c r="PFL5" s="66"/>
      <c r="PFM5" s="66"/>
      <c r="PFN5" s="66"/>
      <c r="PFO5" s="66"/>
      <c r="PFP5" s="66"/>
      <c r="PFQ5" s="66"/>
      <c r="PFR5" s="66"/>
      <c r="PFS5" s="66"/>
      <c r="PFT5" s="66"/>
      <c r="PFU5" s="66"/>
      <c r="PFV5" s="66"/>
      <c r="PFW5" s="66"/>
      <c r="PFX5" s="66"/>
      <c r="PFY5" s="66"/>
      <c r="PFZ5" s="66"/>
      <c r="PGA5" s="66"/>
      <c r="PGB5" s="66"/>
      <c r="PGC5" s="66"/>
      <c r="PGD5" s="66"/>
      <c r="PGE5" s="66"/>
      <c r="PGF5" s="66"/>
      <c r="PGG5" s="66"/>
      <c r="PGH5" s="66"/>
      <c r="PGI5" s="66"/>
      <c r="PGJ5" s="66"/>
      <c r="PGK5" s="66"/>
      <c r="PGL5" s="66"/>
      <c r="PGM5" s="66"/>
      <c r="PGN5" s="66"/>
      <c r="PGO5" s="66"/>
      <c r="PGP5" s="66"/>
      <c r="PGQ5" s="66"/>
      <c r="PGR5" s="66"/>
      <c r="PGS5" s="66"/>
      <c r="PGT5" s="66"/>
      <c r="PGU5" s="66"/>
      <c r="PGV5" s="66"/>
      <c r="PGW5" s="66"/>
      <c r="PGX5" s="66"/>
      <c r="PGY5" s="66"/>
      <c r="PGZ5" s="66"/>
      <c r="PHA5" s="66"/>
      <c r="PHB5" s="66"/>
      <c r="PHC5" s="66"/>
      <c r="PHD5" s="66"/>
      <c r="PHE5" s="66"/>
      <c r="PHF5" s="66"/>
      <c r="PHG5" s="66"/>
      <c r="PHH5" s="66"/>
      <c r="PHI5" s="66"/>
      <c r="PHJ5" s="66"/>
      <c r="PHK5" s="66"/>
      <c r="PHL5" s="66"/>
      <c r="PHM5" s="66"/>
      <c r="PHN5" s="66"/>
      <c r="PHO5" s="66"/>
      <c r="PHP5" s="66"/>
      <c r="PHQ5" s="66"/>
      <c r="PHR5" s="66"/>
      <c r="PHS5" s="66"/>
      <c r="PHT5" s="66"/>
      <c r="PHU5" s="66"/>
      <c r="PHV5" s="66"/>
      <c r="PHW5" s="66"/>
      <c r="PHX5" s="66"/>
      <c r="PHY5" s="66"/>
      <c r="PHZ5" s="66"/>
      <c r="PIA5" s="66"/>
      <c r="PIB5" s="66"/>
      <c r="PIC5" s="66"/>
      <c r="PID5" s="66"/>
      <c r="PIE5" s="66"/>
      <c r="PIF5" s="66"/>
      <c r="PIG5" s="66"/>
      <c r="PIH5" s="66"/>
      <c r="PII5" s="66"/>
      <c r="PIJ5" s="66"/>
      <c r="PIK5" s="66"/>
      <c r="PIL5" s="66"/>
      <c r="PIM5" s="66"/>
      <c r="PIN5" s="66"/>
      <c r="PIO5" s="66"/>
      <c r="PIP5" s="66"/>
      <c r="PIQ5" s="66"/>
      <c r="PIR5" s="66"/>
      <c r="PIS5" s="66"/>
      <c r="PIT5" s="66"/>
      <c r="PIU5" s="66"/>
      <c r="PIV5" s="66"/>
      <c r="PIW5" s="66"/>
      <c r="PIX5" s="66"/>
      <c r="PIY5" s="66"/>
      <c r="PIZ5" s="66"/>
      <c r="PJA5" s="66"/>
      <c r="PJB5" s="66"/>
      <c r="PJC5" s="66"/>
      <c r="PJD5" s="66"/>
      <c r="PJE5" s="66"/>
      <c r="PJF5" s="66"/>
      <c r="PJG5" s="66"/>
      <c r="PJH5" s="66"/>
      <c r="PJI5" s="66"/>
      <c r="PJJ5" s="66"/>
      <c r="PJK5" s="66"/>
      <c r="PJL5" s="66"/>
      <c r="PJM5" s="66"/>
      <c r="PJN5" s="66"/>
      <c r="PJO5" s="66"/>
      <c r="PJP5" s="66"/>
      <c r="PJQ5" s="66"/>
      <c r="PJR5" s="66"/>
      <c r="PJS5" s="66"/>
      <c r="PJT5" s="66"/>
      <c r="PJU5" s="66"/>
      <c r="PJV5" s="66"/>
      <c r="PJW5" s="66"/>
      <c r="PJX5" s="66"/>
      <c r="PJY5" s="66"/>
      <c r="PJZ5" s="66"/>
      <c r="PKA5" s="66"/>
      <c r="PKB5" s="66"/>
      <c r="PKC5" s="66"/>
      <c r="PKD5" s="66"/>
      <c r="PKE5" s="66"/>
      <c r="PKF5" s="66"/>
      <c r="PKG5" s="66"/>
      <c r="PKH5" s="66"/>
      <c r="PKI5" s="66"/>
      <c r="PKJ5" s="66"/>
      <c r="PKK5" s="66"/>
      <c r="PKL5" s="66"/>
      <c r="PKM5" s="66"/>
      <c r="PKN5" s="66"/>
      <c r="PKO5" s="66"/>
      <c r="PKP5" s="66"/>
      <c r="PKQ5" s="66"/>
      <c r="PKR5" s="66"/>
      <c r="PKS5" s="66"/>
      <c r="PKT5" s="66"/>
      <c r="PKU5" s="66"/>
      <c r="PKV5" s="66"/>
      <c r="PKW5" s="66"/>
      <c r="PKX5" s="66"/>
      <c r="PKY5" s="66"/>
      <c r="PKZ5" s="66"/>
      <c r="PLA5" s="66"/>
      <c r="PLB5" s="66"/>
      <c r="PLC5" s="66"/>
      <c r="PLD5" s="66"/>
      <c r="PLE5" s="66"/>
      <c r="PLF5" s="66"/>
      <c r="PLG5" s="66"/>
      <c r="PLH5" s="66"/>
      <c r="PLI5" s="66"/>
      <c r="PLJ5" s="66"/>
      <c r="PLK5" s="66"/>
      <c r="PLL5" s="66"/>
      <c r="PLM5" s="66"/>
      <c r="PLN5" s="66"/>
      <c r="PLO5" s="66"/>
      <c r="PLP5" s="66"/>
      <c r="PLQ5" s="66"/>
      <c r="PLR5" s="66"/>
      <c r="PLS5" s="66"/>
      <c r="PLT5" s="66"/>
      <c r="PLU5" s="66"/>
      <c r="PLV5" s="66"/>
      <c r="PLW5" s="66"/>
      <c r="PLX5" s="66"/>
      <c r="PLY5" s="66"/>
      <c r="PLZ5" s="66"/>
      <c r="PMA5" s="66"/>
      <c r="PMB5" s="66"/>
      <c r="PMC5" s="66"/>
      <c r="PMD5" s="66"/>
      <c r="PME5" s="66"/>
      <c r="PMF5" s="66"/>
      <c r="PMG5" s="66"/>
      <c r="PMH5" s="66"/>
      <c r="PMI5" s="66"/>
      <c r="PMJ5" s="66"/>
      <c r="PMK5" s="66"/>
      <c r="PML5" s="66"/>
      <c r="PMM5" s="66"/>
      <c r="PMN5" s="66"/>
      <c r="PMO5" s="66"/>
      <c r="PMP5" s="66"/>
      <c r="PMQ5" s="66"/>
      <c r="PMR5" s="66"/>
      <c r="PMS5" s="66"/>
      <c r="PMT5" s="66"/>
      <c r="PMU5" s="66"/>
      <c r="PMV5" s="66"/>
      <c r="PMW5" s="66"/>
      <c r="PMX5" s="66"/>
      <c r="PMY5" s="66"/>
      <c r="PMZ5" s="66"/>
      <c r="PNA5" s="66"/>
      <c r="PNB5" s="66"/>
      <c r="PNC5" s="66"/>
      <c r="PND5" s="66"/>
      <c r="PNE5" s="66"/>
      <c r="PNF5" s="66"/>
      <c r="PNG5" s="66"/>
      <c r="PNH5" s="66"/>
      <c r="PNI5" s="66"/>
      <c r="PNJ5" s="66"/>
      <c r="PNK5" s="66"/>
      <c r="PNL5" s="66"/>
      <c r="PNM5" s="66"/>
      <c r="PNN5" s="66"/>
      <c r="PNO5" s="66"/>
      <c r="PNP5" s="66"/>
      <c r="PNQ5" s="66"/>
      <c r="PNR5" s="66"/>
      <c r="PNS5" s="66"/>
      <c r="PNT5" s="66"/>
      <c r="PNU5" s="66"/>
      <c r="PNV5" s="66"/>
      <c r="PNW5" s="66"/>
      <c r="PNX5" s="66"/>
      <c r="PNY5" s="66"/>
      <c r="PNZ5" s="66"/>
      <c r="POA5" s="66"/>
      <c r="POB5" s="66"/>
      <c r="POC5" s="66"/>
      <c r="POD5" s="66"/>
      <c r="POE5" s="66"/>
      <c r="POF5" s="66"/>
      <c r="POG5" s="66"/>
      <c r="POH5" s="66"/>
      <c r="POI5" s="66"/>
      <c r="POJ5" s="66"/>
      <c r="POK5" s="66"/>
      <c r="POL5" s="66"/>
      <c r="POM5" s="66"/>
      <c r="PON5" s="66"/>
      <c r="POO5" s="66"/>
      <c r="POP5" s="66"/>
      <c r="POQ5" s="66"/>
      <c r="POR5" s="66"/>
      <c r="POS5" s="66"/>
      <c r="POT5" s="66"/>
      <c r="POU5" s="66"/>
      <c r="POV5" s="66"/>
      <c r="POW5" s="66"/>
      <c r="POX5" s="66"/>
      <c r="POY5" s="66"/>
      <c r="POZ5" s="66"/>
      <c r="PPA5" s="66"/>
      <c r="PPB5" s="66"/>
      <c r="PPC5" s="66"/>
      <c r="PPD5" s="66"/>
      <c r="PPE5" s="66"/>
      <c r="PPF5" s="66"/>
      <c r="PPG5" s="66"/>
      <c r="PPH5" s="66"/>
      <c r="PPI5" s="66"/>
      <c r="PPJ5" s="66"/>
      <c r="PPK5" s="66"/>
      <c r="PPL5" s="66"/>
      <c r="PPM5" s="66"/>
      <c r="PPN5" s="66"/>
      <c r="PPO5" s="66"/>
      <c r="PPP5" s="66"/>
      <c r="PPQ5" s="66"/>
      <c r="PPR5" s="66"/>
      <c r="PPS5" s="66"/>
      <c r="PPT5" s="66"/>
      <c r="PPU5" s="66"/>
      <c r="PPV5" s="66"/>
      <c r="PPW5" s="66"/>
      <c r="PPX5" s="66"/>
      <c r="PPY5" s="66"/>
      <c r="PPZ5" s="66"/>
      <c r="PQA5" s="66"/>
      <c r="PQB5" s="66"/>
      <c r="PQC5" s="66"/>
      <c r="PQD5" s="66"/>
      <c r="PQE5" s="66"/>
      <c r="PQF5" s="66"/>
      <c r="PQG5" s="66"/>
      <c r="PQH5" s="66"/>
      <c r="PQI5" s="66"/>
      <c r="PQJ5" s="66"/>
      <c r="PQK5" s="66"/>
      <c r="PQL5" s="66"/>
      <c r="PQM5" s="66"/>
      <c r="PQN5" s="66"/>
      <c r="PQO5" s="66"/>
      <c r="PQP5" s="66"/>
      <c r="PQQ5" s="66"/>
      <c r="PQR5" s="66"/>
      <c r="PQS5" s="66"/>
      <c r="PQT5" s="66"/>
      <c r="PQU5" s="66"/>
      <c r="PQV5" s="66"/>
      <c r="PQW5" s="66"/>
      <c r="PQX5" s="66"/>
      <c r="PQY5" s="66"/>
      <c r="PQZ5" s="66"/>
      <c r="PRA5" s="66"/>
      <c r="PRB5" s="66"/>
      <c r="PRC5" s="66"/>
      <c r="PRD5" s="66"/>
      <c r="PRE5" s="66"/>
      <c r="PRF5" s="66"/>
      <c r="PRG5" s="66"/>
      <c r="PRH5" s="66"/>
      <c r="PRI5" s="66"/>
      <c r="PRJ5" s="66"/>
      <c r="PRK5" s="66"/>
      <c r="PRL5" s="66"/>
      <c r="PRM5" s="66"/>
      <c r="PRN5" s="66"/>
      <c r="PRO5" s="66"/>
      <c r="PRP5" s="66"/>
      <c r="PRQ5" s="66"/>
      <c r="PRR5" s="66"/>
      <c r="PRS5" s="66"/>
      <c r="PRT5" s="66"/>
      <c r="PRU5" s="66"/>
      <c r="PRV5" s="66"/>
      <c r="PRW5" s="66"/>
      <c r="PRX5" s="66"/>
      <c r="PRY5" s="66"/>
      <c r="PRZ5" s="66"/>
      <c r="PSA5" s="66"/>
      <c r="PSB5" s="66"/>
      <c r="PSC5" s="66"/>
      <c r="PSD5" s="66"/>
      <c r="PSE5" s="66"/>
      <c r="PSF5" s="66"/>
      <c r="PSG5" s="66"/>
      <c r="PSH5" s="66"/>
      <c r="PSI5" s="66"/>
      <c r="PSJ5" s="66"/>
      <c r="PSK5" s="66"/>
      <c r="PSL5" s="66"/>
      <c r="PSM5" s="66"/>
      <c r="PSN5" s="66"/>
      <c r="PSO5" s="66"/>
      <c r="PSP5" s="66"/>
      <c r="PSQ5" s="66"/>
      <c r="PSR5" s="66"/>
      <c r="PSS5" s="66"/>
      <c r="PST5" s="66"/>
      <c r="PSU5" s="66"/>
      <c r="PSV5" s="66"/>
      <c r="PSW5" s="66"/>
      <c r="PSX5" s="66"/>
      <c r="PSY5" s="66"/>
      <c r="PSZ5" s="66"/>
      <c r="PTA5" s="66"/>
      <c r="PTB5" s="66"/>
      <c r="PTC5" s="66"/>
      <c r="PTD5" s="66"/>
      <c r="PTE5" s="66"/>
      <c r="PTF5" s="66"/>
      <c r="PTG5" s="66"/>
      <c r="PTH5" s="66"/>
      <c r="PTI5" s="66"/>
      <c r="PTJ5" s="66"/>
      <c r="PTK5" s="66"/>
      <c r="PTL5" s="66"/>
      <c r="PTM5" s="66"/>
      <c r="PTN5" s="66"/>
      <c r="PTO5" s="66"/>
      <c r="PTP5" s="66"/>
      <c r="PTQ5" s="66"/>
      <c r="PTR5" s="66"/>
      <c r="PTS5" s="66"/>
      <c r="PTT5" s="66"/>
      <c r="PTU5" s="66"/>
      <c r="PTV5" s="66"/>
      <c r="PTW5" s="66"/>
      <c r="PTX5" s="66"/>
      <c r="PTY5" s="66"/>
      <c r="PTZ5" s="66"/>
      <c r="PUA5" s="66"/>
      <c r="PUB5" s="66"/>
      <c r="PUC5" s="66"/>
      <c r="PUD5" s="66"/>
      <c r="PUE5" s="66"/>
      <c r="PUF5" s="66"/>
      <c r="PUG5" s="66"/>
      <c r="PUH5" s="66"/>
      <c r="PUI5" s="66"/>
      <c r="PUJ5" s="66"/>
      <c r="PUK5" s="66"/>
      <c r="PUL5" s="66"/>
      <c r="PUM5" s="66"/>
      <c r="PUN5" s="66"/>
      <c r="PUO5" s="66"/>
      <c r="PUP5" s="66"/>
      <c r="PUQ5" s="66"/>
      <c r="PUR5" s="66"/>
      <c r="PUS5" s="66"/>
      <c r="PUT5" s="66"/>
      <c r="PUU5" s="66"/>
      <c r="PUV5" s="66"/>
      <c r="PUW5" s="66"/>
      <c r="PUX5" s="66"/>
      <c r="PUY5" s="66"/>
      <c r="PUZ5" s="66"/>
      <c r="PVA5" s="66"/>
      <c r="PVB5" s="66"/>
      <c r="PVC5" s="66"/>
      <c r="PVD5" s="66"/>
      <c r="PVE5" s="66"/>
      <c r="PVF5" s="66"/>
      <c r="PVG5" s="66"/>
      <c r="PVH5" s="66"/>
      <c r="PVI5" s="66"/>
      <c r="PVJ5" s="66"/>
      <c r="PVK5" s="66"/>
      <c r="PVL5" s="66"/>
      <c r="PVM5" s="66"/>
      <c r="PVN5" s="66"/>
      <c r="PVO5" s="66"/>
      <c r="PVP5" s="66"/>
      <c r="PVQ5" s="66"/>
      <c r="PVR5" s="66"/>
      <c r="PVS5" s="66"/>
      <c r="PVT5" s="66"/>
      <c r="PVU5" s="66"/>
      <c r="PVV5" s="66"/>
      <c r="PVW5" s="66"/>
      <c r="PVX5" s="66"/>
      <c r="PVY5" s="66"/>
      <c r="PVZ5" s="66"/>
      <c r="PWA5" s="66"/>
      <c r="PWB5" s="66"/>
      <c r="PWC5" s="66"/>
      <c r="PWD5" s="66"/>
      <c r="PWE5" s="66"/>
      <c r="PWF5" s="66"/>
      <c r="PWG5" s="66"/>
      <c r="PWH5" s="66"/>
      <c r="PWI5" s="66"/>
      <c r="PWJ5" s="66"/>
      <c r="PWK5" s="66"/>
      <c r="PWL5" s="66"/>
      <c r="PWM5" s="66"/>
      <c r="PWN5" s="66"/>
      <c r="PWO5" s="66"/>
      <c r="PWP5" s="66"/>
      <c r="PWQ5" s="66"/>
      <c r="PWR5" s="66"/>
      <c r="PWS5" s="66"/>
      <c r="PWT5" s="66"/>
      <c r="PWU5" s="66"/>
      <c r="PWV5" s="66"/>
      <c r="PWW5" s="66"/>
      <c r="PWX5" s="66"/>
      <c r="PWY5" s="66"/>
      <c r="PWZ5" s="66"/>
      <c r="PXA5" s="66"/>
      <c r="PXB5" s="66"/>
      <c r="PXC5" s="66"/>
      <c r="PXD5" s="66"/>
      <c r="PXE5" s="66"/>
      <c r="PXF5" s="66"/>
      <c r="PXG5" s="66"/>
      <c r="PXH5" s="66"/>
      <c r="PXI5" s="66"/>
      <c r="PXJ5" s="66"/>
      <c r="PXK5" s="66"/>
      <c r="PXL5" s="66"/>
      <c r="PXM5" s="66"/>
      <c r="PXN5" s="66"/>
      <c r="PXO5" s="66"/>
      <c r="PXP5" s="66"/>
      <c r="PXQ5" s="66"/>
      <c r="PXR5" s="66"/>
      <c r="PXS5" s="66"/>
      <c r="PXT5" s="66"/>
      <c r="PXU5" s="66"/>
      <c r="PXV5" s="66"/>
      <c r="PXW5" s="66"/>
      <c r="PXX5" s="66"/>
      <c r="PXY5" s="66"/>
      <c r="PXZ5" s="66"/>
      <c r="PYA5" s="66"/>
      <c r="PYB5" s="66"/>
      <c r="PYC5" s="66"/>
      <c r="PYD5" s="66"/>
      <c r="PYE5" s="66"/>
      <c r="PYF5" s="66"/>
      <c r="PYG5" s="66"/>
      <c r="PYH5" s="66"/>
      <c r="PYI5" s="66"/>
      <c r="PYJ5" s="66"/>
      <c r="PYK5" s="66"/>
      <c r="PYL5" s="66"/>
      <c r="PYM5" s="66"/>
      <c r="PYN5" s="66"/>
      <c r="PYO5" s="66"/>
      <c r="PYP5" s="66"/>
      <c r="PYQ5" s="66"/>
      <c r="PYR5" s="66"/>
      <c r="PYS5" s="66"/>
      <c r="PYT5" s="66"/>
      <c r="PYU5" s="66"/>
      <c r="PYV5" s="66"/>
      <c r="PYW5" s="66"/>
      <c r="PYX5" s="66"/>
      <c r="PYY5" s="66"/>
      <c r="PYZ5" s="66"/>
      <c r="PZA5" s="66"/>
      <c r="PZB5" s="66"/>
      <c r="PZC5" s="66"/>
      <c r="PZD5" s="66"/>
      <c r="PZE5" s="66"/>
      <c r="PZF5" s="66"/>
      <c r="PZG5" s="66"/>
      <c r="PZH5" s="66"/>
      <c r="PZI5" s="66"/>
      <c r="PZJ5" s="66"/>
      <c r="PZK5" s="66"/>
      <c r="PZL5" s="66"/>
      <c r="PZM5" s="66"/>
      <c r="PZN5" s="66"/>
      <c r="PZO5" s="66"/>
      <c r="PZP5" s="66"/>
      <c r="PZQ5" s="66"/>
      <c r="PZR5" s="66"/>
      <c r="PZS5" s="66"/>
      <c r="PZT5" s="66"/>
      <c r="PZU5" s="66"/>
      <c r="PZV5" s="66"/>
      <c r="PZW5" s="66"/>
      <c r="PZX5" s="66"/>
      <c r="PZY5" s="66"/>
      <c r="PZZ5" s="66"/>
      <c r="QAA5" s="66"/>
      <c r="QAB5" s="66"/>
      <c r="QAC5" s="66"/>
      <c r="QAD5" s="66"/>
      <c r="QAE5" s="66"/>
      <c r="QAF5" s="66"/>
      <c r="QAG5" s="66"/>
      <c r="QAH5" s="66"/>
      <c r="QAI5" s="66"/>
      <c r="QAJ5" s="66"/>
      <c r="QAK5" s="66"/>
      <c r="QAL5" s="66"/>
      <c r="QAM5" s="66"/>
      <c r="QAN5" s="66"/>
      <c r="QAO5" s="66"/>
      <c r="QAP5" s="66"/>
      <c r="QAQ5" s="66"/>
      <c r="QAR5" s="66"/>
      <c r="QAS5" s="66"/>
      <c r="QAT5" s="66"/>
      <c r="QAU5" s="66"/>
      <c r="QAV5" s="66"/>
      <c r="QAW5" s="66"/>
      <c r="QAX5" s="66"/>
      <c r="QAY5" s="66"/>
      <c r="QAZ5" s="66"/>
      <c r="QBA5" s="66"/>
      <c r="QBB5" s="66"/>
      <c r="QBC5" s="66"/>
      <c r="QBD5" s="66"/>
      <c r="QBE5" s="66"/>
      <c r="QBF5" s="66"/>
      <c r="QBG5" s="66"/>
      <c r="QBH5" s="66"/>
      <c r="QBI5" s="66"/>
      <c r="QBJ5" s="66"/>
      <c r="QBK5" s="66"/>
      <c r="QBL5" s="66"/>
      <c r="QBM5" s="66"/>
      <c r="QBN5" s="66"/>
      <c r="QBO5" s="66"/>
      <c r="QBP5" s="66"/>
      <c r="QBQ5" s="66"/>
      <c r="QBR5" s="66"/>
      <c r="QBS5" s="66"/>
      <c r="QBT5" s="66"/>
      <c r="QBU5" s="66"/>
      <c r="QBV5" s="66"/>
      <c r="QBW5" s="66"/>
      <c r="QBX5" s="66"/>
      <c r="QBY5" s="66"/>
      <c r="QBZ5" s="66"/>
      <c r="QCA5" s="66"/>
      <c r="QCB5" s="66"/>
      <c r="QCC5" s="66"/>
      <c r="QCD5" s="66"/>
      <c r="QCE5" s="66"/>
      <c r="QCF5" s="66"/>
      <c r="QCG5" s="66"/>
      <c r="QCH5" s="66"/>
      <c r="QCI5" s="66"/>
      <c r="QCJ5" s="66"/>
      <c r="QCK5" s="66"/>
      <c r="QCL5" s="66"/>
      <c r="QCM5" s="66"/>
      <c r="QCN5" s="66"/>
      <c r="QCO5" s="66"/>
      <c r="QCP5" s="66"/>
      <c r="QCQ5" s="66"/>
      <c r="QCR5" s="66"/>
      <c r="QCS5" s="66"/>
      <c r="QCT5" s="66"/>
      <c r="QCU5" s="66"/>
      <c r="QCV5" s="66"/>
      <c r="QCW5" s="66"/>
      <c r="QCX5" s="66"/>
      <c r="QCY5" s="66"/>
      <c r="QCZ5" s="66"/>
      <c r="QDA5" s="66"/>
      <c r="QDB5" s="66"/>
      <c r="QDC5" s="66"/>
      <c r="QDD5" s="66"/>
      <c r="QDE5" s="66"/>
      <c r="QDF5" s="66"/>
      <c r="QDG5" s="66"/>
      <c r="QDH5" s="66"/>
      <c r="QDI5" s="66"/>
      <c r="QDJ5" s="66"/>
      <c r="QDK5" s="66"/>
      <c r="QDL5" s="66"/>
      <c r="QDM5" s="66"/>
      <c r="QDN5" s="66"/>
      <c r="QDO5" s="66"/>
      <c r="QDP5" s="66"/>
      <c r="QDQ5" s="66"/>
      <c r="QDR5" s="66"/>
      <c r="QDS5" s="66"/>
      <c r="QDT5" s="66"/>
      <c r="QDU5" s="66"/>
      <c r="QDV5" s="66"/>
      <c r="QDW5" s="66"/>
      <c r="QDX5" s="66"/>
      <c r="QDY5" s="66"/>
      <c r="QDZ5" s="66"/>
      <c r="QEA5" s="66"/>
      <c r="QEB5" s="66"/>
      <c r="QEC5" s="66"/>
      <c r="QED5" s="66"/>
      <c r="QEE5" s="66"/>
      <c r="QEF5" s="66"/>
      <c r="QEG5" s="66"/>
      <c r="QEH5" s="66"/>
      <c r="QEI5" s="66"/>
      <c r="QEJ5" s="66"/>
      <c r="QEK5" s="66"/>
      <c r="QEL5" s="66"/>
      <c r="QEM5" s="66"/>
      <c r="QEN5" s="66"/>
      <c r="QEO5" s="66"/>
      <c r="QEP5" s="66"/>
      <c r="QEQ5" s="66"/>
      <c r="QER5" s="66"/>
      <c r="QES5" s="66"/>
      <c r="QET5" s="66"/>
      <c r="QEU5" s="66"/>
      <c r="QEV5" s="66"/>
      <c r="QEW5" s="66"/>
      <c r="QEX5" s="66"/>
      <c r="QEY5" s="66"/>
      <c r="QEZ5" s="66"/>
      <c r="QFA5" s="66"/>
      <c r="QFB5" s="66"/>
      <c r="QFC5" s="66"/>
      <c r="QFD5" s="66"/>
      <c r="QFE5" s="66"/>
      <c r="QFF5" s="66"/>
      <c r="QFG5" s="66"/>
      <c r="QFH5" s="66"/>
      <c r="QFI5" s="66"/>
      <c r="QFJ5" s="66"/>
      <c r="QFK5" s="66"/>
      <c r="QFL5" s="66"/>
      <c r="QFM5" s="66"/>
      <c r="QFN5" s="66"/>
      <c r="QFO5" s="66"/>
      <c r="QFP5" s="66"/>
      <c r="QFQ5" s="66"/>
      <c r="QFR5" s="66"/>
      <c r="QFS5" s="66"/>
      <c r="QFT5" s="66"/>
      <c r="QFU5" s="66"/>
      <c r="QFV5" s="66"/>
      <c r="QFW5" s="66"/>
      <c r="QFX5" s="66"/>
      <c r="QFY5" s="66"/>
      <c r="QFZ5" s="66"/>
      <c r="QGA5" s="66"/>
      <c r="QGB5" s="66"/>
      <c r="QGC5" s="66"/>
      <c r="QGD5" s="66"/>
      <c r="QGE5" s="66"/>
      <c r="QGF5" s="66"/>
      <c r="QGG5" s="66"/>
      <c r="QGH5" s="66"/>
      <c r="QGI5" s="66"/>
      <c r="QGJ5" s="66"/>
      <c r="QGK5" s="66"/>
      <c r="QGL5" s="66"/>
      <c r="QGM5" s="66"/>
      <c r="QGN5" s="66"/>
      <c r="QGO5" s="66"/>
      <c r="QGP5" s="66"/>
      <c r="QGQ5" s="66"/>
      <c r="QGR5" s="66"/>
      <c r="QGS5" s="66"/>
      <c r="QGT5" s="66"/>
      <c r="QGU5" s="66"/>
      <c r="QGV5" s="66"/>
      <c r="QGW5" s="66"/>
      <c r="QGX5" s="66"/>
      <c r="QGY5" s="66"/>
      <c r="QGZ5" s="66"/>
      <c r="QHA5" s="66"/>
      <c r="QHB5" s="66"/>
      <c r="QHC5" s="66"/>
      <c r="QHD5" s="66"/>
      <c r="QHE5" s="66"/>
      <c r="QHF5" s="66"/>
      <c r="QHG5" s="66"/>
      <c r="QHH5" s="66"/>
      <c r="QHI5" s="66"/>
      <c r="QHJ5" s="66"/>
      <c r="QHK5" s="66"/>
      <c r="QHL5" s="66"/>
      <c r="QHM5" s="66"/>
      <c r="QHN5" s="66"/>
      <c r="QHO5" s="66"/>
      <c r="QHP5" s="66"/>
      <c r="QHQ5" s="66"/>
      <c r="QHR5" s="66"/>
      <c r="QHS5" s="66"/>
      <c r="QHT5" s="66"/>
      <c r="QHU5" s="66"/>
      <c r="QHV5" s="66"/>
      <c r="QHW5" s="66"/>
      <c r="QHX5" s="66"/>
      <c r="QHY5" s="66"/>
      <c r="QHZ5" s="66"/>
      <c r="QIA5" s="66"/>
      <c r="QIB5" s="66"/>
      <c r="QIC5" s="66"/>
      <c r="QID5" s="66"/>
      <c r="QIE5" s="66"/>
      <c r="QIF5" s="66"/>
      <c r="QIG5" s="66"/>
      <c r="QIH5" s="66"/>
      <c r="QII5" s="66"/>
      <c r="QIJ5" s="66"/>
      <c r="QIK5" s="66"/>
      <c r="QIL5" s="66"/>
      <c r="QIM5" s="66"/>
      <c r="QIN5" s="66"/>
      <c r="QIO5" s="66"/>
      <c r="QIP5" s="66"/>
      <c r="QIQ5" s="66"/>
      <c r="QIR5" s="66"/>
      <c r="QIS5" s="66"/>
      <c r="QIT5" s="66"/>
      <c r="QIU5" s="66"/>
      <c r="QIV5" s="66"/>
      <c r="QIW5" s="66"/>
      <c r="QIX5" s="66"/>
      <c r="QIY5" s="66"/>
      <c r="QIZ5" s="66"/>
      <c r="QJA5" s="66"/>
      <c r="QJB5" s="66"/>
      <c r="QJC5" s="66"/>
      <c r="QJD5" s="66"/>
      <c r="QJE5" s="66"/>
      <c r="QJF5" s="66"/>
      <c r="QJG5" s="66"/>
      <c r="QJH5" s="66"/>
      <c r="QJI5" s="66"/>
      <c r="QJJ5" s="66"/>
      <c r="QJK5" s="66"/>
      <c r="QJL5" s="66"/>
      <c r="QJM5" s="66"/>
      <c r="QJN5" s="66"/>
      <c r="QJO5" s="66"/>
      <c r="QJP5" s="66"/>
      <c r="QJQ5" s="66"/>
      <c r="QJR5" s="66"/>
      <c r="QJS5" s="66"/>
      <c r="QJT5" s="66"/>
      <c r="QJU5" s="66"/>
      <c r="QJV5" s="66"/>
      <c r="QJW5" s="66"/>
      <c r="QJX5" s="66"/>
      <c r="QJY5" s="66"/>
      <c r="QJZ5" s="66"/>
      <c r="QKA5" s="66"/>
      <c r="QKB5" s="66"/>
      <c r="QKC5" s="66"/>
      <c r="QKD5" s="66"/>
      <c r="QKE5" s="66"/>
      <c r="QKF5" s="66"/>
      <c r="QKG5" s="66"/>
      <c r="QKH5" s="66"/>
      <c r="QKI5" s="66"/>
      <c r="QKJ5" s="66"/>
      <c r="QKK5" s="66"/>
      <c r="QKL5" s="66"/>
      <c r="QKM5" s="66"/>
      <c r="QKN5" s="66"/>
      <c r="QKO5" s="66"/>
      <c r="QKP5" s="66"/>
      <c r="QKQ5" s="66"/>
      <c r="QKR5" s="66"/>
      <c r="QKS5" s="66"/>
      <c r="QKT5" s="66"/>
      <c r="QKU5" s="66"/>
      <c r="QKV5" s="66"/>
      <c r="QKW5" s="66"/>
      <c r="QKX5" s="66"/>
      <c r="QKY5" s="66"/>
      <c r="QKZ5" s="66"/>
      <c r="QLA5" s="66"/>
      <c r="QLB5" s="66"/>
      <c r="QLC5" s="66"/>
      <c r="QLD5" s="66"/>
      <c r="QLE5" s="66"/>
      <c r="QLF5" s="66"/>
      <c r="QLG5" s="66"/>
      <c r="QLH5" s="66"/>
      <c r="QLI5" s="66"/>
      <c r="QLJ5" s="66"/>
      <c r="QLK5" s="66"/>
      <c r="QLL5" s="66"/>
      <c r="QLM5" s="66"/>
      <c r="QLN5" s="66"/>
      <c r="QLO5" s="66"/>
      <c r="QLP5" s="66"/>
      <c r="QLQ5" s="66"/>
      <c r="QLR5" s="66"/>
      <c r="QLS5" s="66"/>
      <c r="QLT5" s="66"/>
      <c r="QLU5" s="66"/>
      <c r="QLV5" s="66"/>
      <c r="QLW5" s="66"/>
      <c r="QLX5" s="66"/>
      <c r="QLY5" s="66"/>
      <c r="QLZ5" s="66"/>
      <c r="QMA5" s="66"/>
      <c r="QMB5" s="66"/>
      <c r="QMC5" s="66"/>
      <c r="QMD5" s="66"/>
      <c r="QME5" s="66"/>
      <c r="QMF5" s="66"/>
      <c r="QMG5" s="66"/>
      <c r="QMH5" s="66"/>
      <c r="QMI5" s="66"/>
      <c r="QMJ5" s="66"/>
      <c r="QMK5" s="66"/>
      <c r="QML5" s="66"/>
      <c r="QMM5" s="66"/>
      <c r="QMN5" s="66"/>
      <c r="QMO5" s="66"/>
      <c r="QMP5" s="66"/>
      <c r="QMQ5" s="66"/>
      <c r="QMR5" s="66"/>
      <c r="QMS5" s="66"/>
      <c r="QMT5" s="66"/>
      <c r="QMU5" s="66"/>
      <c r="QMV5" s="66"/>
      <c r="QMW5" s="66"/>
      <c r="QMX5" s="66"/>
      <c r="QMY5" s="66"/>
      <c r="QMZ5" s="66"/>
      <c r="QNA5" s="66"/>
      <c r="QNB5" s="66"/>
      <c r="QNC5" s="66"/>
      <c r="QND5" s="66"/>
      <c r="QNE5" s="66"/>
      <c r="QNF5" s="66"/>
      <c r="QNG5" s="66"/>
      <c r="QNH5" s="66"/>
      <c r="QNI5" s="66"/>
      <c r="QNJ5" s="66"/>
      <c r="QNK5" s="66"/>
      <c r="QNL5" s="66"/>
      <c r="QNM5" s="66"/>
      <c r="QNN5" s="66"/>
      <c r="QNO5" s="66"/>
      <c r="QNP5" s="66"/>
      <c r="QNQ5" s="66"/>
      <c r="QNR5" s="66"/>
      <c r="QNS5" s="66"/>
      <c r="QNT5" s="66"/>
      <c r="QNU5" s="66"/>
      <c r="QNV5" s="66"/>
      <c r="QNW5" s="66"/>
      <c r="QNX5" s="66"/>
      <c r="QNY5" s="66"/>
      <c r="QNZ5" s="66"/>
      <c r="QOA5" s="66"/>
      <c r="QOB5" s="66"/>
      <c r="QOC5" s="66"/>
      <c r="QOD5" s="66"/>
      <c r="QOE5" s="66"/>
      <c r="QOF5" s="66"/>
      <c r="QOG5" s="66"/>
      <c r="QOH5" s="66"/>
      <c r="QOI5" s="66"/>
      <c r="QOJ5" s="66"/>
      <c r="QOK5" s="66"/>
      <c r="QOL5" s="66"/>
      <c r="QOM5" s="66"/>
      <c r="QON5" s="66"/>
      <c r="QOO5" s="66"/>
      <c r="QOP5" s="66"/>
      <c r="QOQ5" s="66"/>
      <c r="QOR5" s="66"/>
      <c r="QOS5" s="66"/>
      <c r="QOT5" s="66"/>
      <c r="QOU5" s="66"/>
      <c r="QOV5" s="66"/>
      <c r="QOW5" s="66"/>
      <c r="QOX5" s="66"/>
      <c r="QOY5" s="66"/>
      <c r="QOZ5" s="66"/>
      <c r="QPA5" s="66"/>
      <c r="QPB5" s="66"/>
      <c r="QPC5" s="66"/>
      <c r="QPD5" s="66"/>
      <c r="QPE5" s="66"/>
      <c r="QPF5" s="66"/>
      <c r="QPG5" s="66"/>
      <c r="QPH5" s="66"/>
      <c r="QPI5" s="66"/>
      <c r="QPJ5" s="66"/>
      <c r="QPK5" s="66"/>
      <c r="QPL5" s="66"/>
      <c r="QPM5" s="66"/>
      <c r="QPN5" s="66"/>
      <c r="QPO5" s="66"/>
      <c r="QPP5" s="66"/>
      <c r="QPQ5" s="66"/>
      <c r="QPR5" s="66"/>
      <c r="QPS5" s="66"/>
      <c r="QPT5" s="66"/>
      <c r="QPU5" s="66"/>
      <c r="QPV5" s="66"/>
      <c r="QPW5" s="66"/>
      <c r="QPX5" s="66"/>
      <c r="QPY5" s="66"/>
      <c r="QPZ5" s="66"/>
      <c r="QQA5" s="66"/>
      <c r="QQB5" s="66"/>
      <c r="QQC5" s="66"/>
      <c r="QQD5" s="66"/>
      <c r="QQE5" s="66"/>
      <c r="QQF5" s="66"/>
      <c r="QQG5" s="66"/>
      <c r="QQH5" s="66"/>
      <c r="QQI5" s="66"/>
      <c r="QQJ5" s="66"/>
      <c r="QQK5" s="66"/>
      <c r="QQL5" s="66"/>
      <c r="QQM5" s="66"/>
      <c r="QQN5" s="66"/>
      <c r="QQO5" s="66"/>
      <c r="QQP5" s="66"/>
      <c r="QQQ5" s="66"/>
      <c r="QQR5" s="66"/>
      <c r="QQS5" s="66"/>
      <c r="QQT5" s="66"/>
      <c r="QQU5" s="66"/>
      <c r="QQV5" s="66"/>
      <c r="QQW5" s="66"/>
      <c r="QQX5" s="66"/>
      <c r="QQY5" s="66"/>
      <c r="QQZ5" s="66"/>
      <c r="QRA5" s="66"/>
      <c r="QRB5" s="66"/>
      <c r="QRC5" s="66"/>
      <c r="QRD5" s="66"/>
      <c r="QRE5" s="66"/>
      <c r="QRF5" s="66"/>
      <c r="QRG5" s="66"/>
      <c r="QRH5" s="66"/>
      <c r="QRI5" s="66"/>
      <c r="QRJ5" s="66"/>
      <c r="QRK5" s="66"/>
      <c r="QRL5" s="66"/>
      <c r="QRM5" s="66"/>
      <c r="QRN5" s="66"/>
      <c r="QRO5" s="66"/>
      <c r="QRP5" s="66"/>
      <c r="QRQ5" s="66"/>
      <c r="QRR5" s="66"/>
      <c r="QRS5" s="66"/>
      <c r="QRT5" s="66"/>
      <c r="QRU5" s="66"/>
      <c r="QRV5" s="66"/>
      <c r="QRW5" s="66"/>
      <c r="QRX5" s="66"/>
      <c r="QRY5" s="66"/>
      <c r="QRZ5" s="66"/>
      <c r="QSA5" s="66"/>
      <c r="QSB5" s="66"/>
      <c r="QSC5" s="66"/>
      <c r="QSD5" s="66"/>
      <c r="QSE5" s="66"/>
      <c r="QSF5" s="66"/>
      <c r="QSG5" s="66"/>
      <c r="QSH5" s="66"/>
      <c r="QSI5" s="66"/>
      <c r="QSJ5" s="66"/>
      <c r="QSK5" s="66"/>
      <c r="QSL5" s="66"/>
      <c r="QSM5" s="66"/>
      <c r="QSN5" s="66"/>
      <c r="QSO5" s="66"/>
      <c r="QSP5" s="66"/>
      <c r="QSQ5" s="66"/>
      <c r="QSR5" s="66"/>
      <c r="QSS5" s="66"/>
      <c r="QST5" s="66"/>
      <c r="QSU5" s="66"/>
      <c r="QSV5" s="66"/>
      <c r="QSW5" s="66"/>
      <c r="QSX5" s="66"/>
      <c r="QSY5" s="66"/>
      <c r="QSZ5" s="66"/>
      <c r="QTA5" s="66"/>
      <c r="QTB5" s="66"/>
      <c r="QTC5" s="66"/>
      <c r="QTD5" s="66"/>
      <c r="QTE5" s="66"/>
      <c r="QTF5" s="66"/>
      <c r="QTG5" s="66"/>
      <c r="QTH5" s="66"/>
      <c r="QTI5" s="66"/>
      <c r="QTJ5" s="66"/>
      <c r="QTK5" s="66"/>
      <c r="QTL5" s="66"/>
      <c r="QTM5" s="66"/>
      <c r="QTN5" s="66"/>
      <c r="QTO5" s="66"/>
      <c r="QTP5" s="66"/>
      <c r="QTQ5" s="66"/>
      <c r="QTR5" s="66"/>
      <c r="QTS5" s="66"/>
      <c r="QTT5" s="66"/>
      <c r="QTU5" s="66"/>
      <c r="QTV5" s="66"/>
      <c r="QTW5" s="66"/>
      <c r="QTX5" s="66"/>
      <c r="QTY5" s="66"/>
      <c r="QTZ5" s="66"/>
      <c r="QUA5" s="66"/>
      <c r="QUB5" s="66"/>
      <c r="QUC5" s="66"/>
      <c r="QUD5" s="66"/>
      <c r="QUE5" s="66"/>
      <c r="QUF5" s="66"/>
      <c r="QUG5" s="66"/>
      <c r="QUH5" s="66"/>
      <c r="QUI5" s="66"/>
      <c r="QUJ5" s="66"/>
      <c r="QUK5" s="66"/>
      <c r="QUL5" s="66"/>
      <c r="QUM5" s="66"/>
      <c r="QUN5" s="66"/>
      <c r="QUO5" s="66"/>
      <c r="QUP5" s="66"/>
      <c r="QUQ5" s="66"/>
      <c r="QUR5" s="66"/>
      <c r="QUS5" s="66"/>
      <c r="QUT5" s="66"/>
      <c r="QUU5" s="66"/>
      <c r="QUV5" s="66"/>
      <c r="QUW5" s="66"/>
      <c r="QUX5" s="66"/>
      <c r="QUY5" s="66"/>
      <c r="QUZ5" s="66"/>
      <c r="QVA5" s="66"/>
      <c r="QVB5" s="66"/>
      <c r="QVC5" s="66"/>
      <c r="QVD5" s="66"/>
      <c r="QVE5" s="66"/>
      <c r="QVF5" s="66"/>
      <c r="QVG5" s="66"/>
      <c r="QVH5" s="66"/>
      <c r="QVI5" s="66"/>
      <c r="QVJ5" s="66"/>
      <c r="QVK5" s="66"/>
      <c r="QVL5" s="66"/>
      <c r="QVM5" s="66"/>
      <c r="QVN5" s="66"/>
      <c r="QVO5" s="66"/>
      <c r="QVP5" s="66"/>
      <c r="QVQ5" s="66"/>
      <c r="QVR5" s="66"/>
      <c r="QVS5" s="66"/>
      <c r="QVT5" s="66"/>
      <c r="QVU5" s="66"/>
      <c r="QVV5" s="66"/>
      <c r="QVW5" s="66"/>
      <c r="QVX5" s="66"/>
      <c r="QVY5" s="66"/>
      <c r="QVZ5" s="66"/>
      <c r="QWA5" s="66"/>
      <c r="QWB5" s="66"/>
      <c r="QWC5" s="66"/>
      <c r="QWD5" s="66"/>
      <c r="QWE5" s="66"/>
      <c r="QWF5" s="66"/>
      <c r="QWG5" s="66"/>
      <c r="QWH5" s="66"/>
      <c r="QWI5" s="66"/>
      <c r="QWJ5" s="66"/>
      <c r="QWK5" s="66"/>
      <c r="QWL5" s="66"/>
      <c r="QWM5" s="66"/>
      <c r="QWN5" s="66"/>
      <c r="QWO5" s="66"/>
      <c r="QWP5" s="66"/>
      <c r="QWQ5" s="66"/>
      <c r="QWR5" s="66"/>
      <c r="QWS5" s="66"/>
      <c r="QWT5" s="66"/>
      <c r="QWU5" s="66"/>
      <c r="QWV5" s="66"/>
      <c r="QWW5" s="66"/>
      <c r="QWX5" s="66"/>
      <c r="QWY5" s="66"/>
      <c r="QWZ5" s="66"/>
      <c r="QXA5" s="66"/>
      <c r="QXB5" s="66"/>
      <c r="QXC5" s="66"/>
      <c r="QXD5" s="66"/>
      <c r="QXE5" s="66"/>
      <c r="QXF5" s="66"/>
      <c r="QXG5" s="66"/>
      <c r="QXH5" s="66"/>
      <c r="QXI5" s="66"/>
      <c r="QXJ5" s="66"/>
      <c r="QXK5" s="66"/>
      <c r="QXL5" s="66"/>
      <c r="QXM5" s="66"/>
      <c r="QXN5" s="66"/>
      <c r="QXO5" s="66"/>
      <c r="QXP5" s="66"/>
      <c r="QXQ5" s="66"/>
      <c r="QXR5" s="66"/>
      <c r="QXS5" s="66"/>
      <c r="QXT5" s="66"/>
      <c r="QXU5" s="66"/>
      <c r="QXV5" s="66"/>
      <c r="QXW5" s="66"/>
      <c r="QXX5" s="66"/>
      <c r="QXY5" s="66"/>
      <c r="QXZ5" s="66"/>
      <c r="QYA5" s="66"/>
      <c r="QYB5" s="66"/>
      <c r="QYC5" s="66"/>
      <c r="QYD5" s="66"/>
      <c r="QYE5" s="66"/>
      <c r="QYF5" s="66"/>
      <c r="QYG5" s="66"/>
      <c r="QYH5" s="66"/>
      <c r="QYI5" s="66"/>
      <c r="QYJ5" s="66"/>
      <c r="QYK5" s="66"/>
      <c r="QYL5" s="66"/>
      <c r="QYM5" s="66"/>
      <c r="QYN5" s="66"/>
      <c r="QYO5" s="66"/>
      <c r="QYP5" s="66"/>
      <c r="QYQ5" s="66"/>
      <c r="QYR5" s="66"/>
      <c r="QYS5" s="66"/>
      <c r="QYT5" s="66"/>
      <c r="QYU5" s="66"/>
      <c r="QYV5" s="66"/>
      <c r="QYW5" s="66"/>
      <c r="QYX5" s="66"/>
      <c r="QYY5" s="66"/>
      <c r="QYZ5" s="66"/>
      <c r="QZA5" s="66"/>
      <c r="QZB5" s="66"/>
      <c r="QZC5" s="66"/>
      <c r="QZD5" s="66"/>
      <c r="QZE5" s="66"/>
      <c r="QZF5" s="66"/>
      <c r="QZG5" s="66"/>
      <c r="QZH5" s="66"/>
      <c r="QZI5" s="66"/>
      <c r="QZJ5" s="66"/>
      <c r="QZK5" s="66"/>
      <c r="QZL5" s="66"/>
      <c r="QZM5" s="66"/>
      <c r="QZN5" s="66"/>
      <c r="QZO5" s="66"/>
      <c r="QZP5" s="66"/>
      <c r="QZQ5" s="66"/>
      <c r="QZR5" s="66"/>
      <c r="QZS5" s="66"/>
      <c r="QZT5" s="66"/>
      <c r="QZU5" s="66"/>
      <c r="QZV5" s="66"/>
      <c r="QZW5" s="66"/>
      <c r="QZX5" s="66"/>
      <c r="QZY5" s="66"/>
      <c r="QZZ5" s="66"/>
      <c r="RAA5" s="66"/>
      <c r="RAB5" s="66"/>
      <c r="RAC5" s="66"/>
      <c r="RAD5" s="66"/>
      <c r="RAE5" s="66"/>
      <c r="RAF5" s="66"/>
      <c r="RAG5" s="66"/>
      <c r="RAH5" s="66"/>
      <c r="RAI5" s="66"/>
      <c r="RAJ5" s="66"/>
      <c r="RAK5" s="66"/>
      <c r="RAL5" s="66"/>
      <c r="RAM5" s="66"/>
      <c r="RAN5" s="66"/>
      <c r="RAO5" s="66"/>
      <c r="RAP5" s="66"/>
      <c r="RAQ5" s="66"/>
      <c r="RAR5" s="66"/>
      <c r="RAS5" s="66"/>
      <c r="RAT5" s="66"/>
      <c r="RAU5" s="66"/>
      <c r="RAV5" s="66"/>
      <c r="RAW5" s="66"/>
      <c r="RAX5" s="66"/>
      <c r="RAY5" s="66"/>
      <c r="RAZ5" s="66"/>
      <c r="RBA5" s="66"/>
      <c r="RBB5" s="66"/>
      <c r="RBC5" s="66"/>
      <c r="RBD5" s="66"/>
      <c r="RBE5" s="66"/>
      <c r="RBF5" s="66"/>
      <c r="RBG5" s="66"/>
      <c r="RBH5" s="66"/>
      <c r="RBI5" s="66"/>
      <c r="RBJ5" s="66"/>
      <c r="RBK5" s="66"/>
      <c r="RBL5" s="66"/>
      <c r="RBM5" s="66"/>
      <c r="RBN5" s="66"/>
      <c r="RBO5" s="66"/>
      <c r="RBP5" s="66"/>
      <c r="RBQ5" s="66"/>
      <c r="RBR5" s="66"/>
      <c r="RBS5" s="66"/>
      <c r="RBT5" s="66"/>
      <c r="RBU5" s="66"/>
      <c r="RBV5" s="66"/>
      <c r="RBW5" s="66"/>
      <c r="RBX5" s="66"/>
      <c r="RBY5" s="66"/>
      <c r="RBZ5" s="66"/>
      <c r="RCA5" s="66"/>
      <c r="RCB5" s="66"/>
      <c r="RCC5" s="66"/>
      <c r="RCD5" s="66"/>
      <c r="RCE5" s="66"/>
      <c r="RCF5" s="66"/>
      <c r="RCG5" s="66"/>
      <c r="RCH5" s="66"/>
      <c r="RCI5" s="66"/>
      <c r="RCJ5" s="66"/>
      <c r="RCK5" s="66"/>
      <c r="RCL5" s="66"/>
      <c r="RCM5" s="66"/>
      <c r="RCN5" s="66"/>
      <c r="RCO5" s="66"/>
      <c r="RCP5" s="66"/>
      <c r="RCQ5" s="66"/>
      <c r="RCR5" s="66"/>
      <c r="RCS5" s="66"/>
      <c r="RCT5" s="66"/>
      <c r="RCU5" s="66"/>
      <c r="RCV5" s="66"/>
      <c r="RCW5" s="66"/>
      <c r="RCX5" s="66"/>
      <c r="RCY5" s="66"/>
      <c r="RCZ5" s="66"/>
      <c r="RDA5" s="66"/>
      <c r="RDB5" s="66"/>
      <c r="RDC5" s="66"/>
      <c r="RDD5" s="66"/>
      <c r="RDE5" s="66"/>
      <c r="RDF5" s="66"/>
      <c r="RDG5" s="66"/>
      <c r="RDH5" s="66"/>
      <c r="RDI5" s="66"/>
      <c r="RDJ5" s="66"/>
      <c r="RDK5" s="66"/>
      <c r="RDL5" s="66"/>
      <c r="RDM5" s="66"/>
      <c r="RDN5" s="66"/>
      <c r="RDO5" s="66"/>
      <c r="RDP5" s="66"/>
      <c r="RDQ5" s="66"/>
      <c r="RDR5" s="66"/>
      <c r="RDS5" s="66"/>
      <c r="RDT5" s="66"/>
      <c r="RDU5" s="66"/>
      <c r="RDV5" s="66"/>
      <c r="RDW5" s="66"/>
      <c r="RDX5" s="66"/>
      <c r="RDY5" s="66"/>
      <c r="RDZ5" s="66"/>
      <c r="REA5" s="66"/>
      <c r="REB5" s="66"/>
      <c r="REC5" s="66"/>
      <c r="RED5" s="66"/>
      <c r="REE5" s="66"/>
      <c r="REF5" s="66"/>
      <c r="REG5" s="66"/>
      <c r="REH5" s="66"/>
      <c r="REI5" s="66"/>
      <c r="REJ5" s="66"/>
      <c r="REK5" s="66"/>
      <c r="REL5" s="66"/>
      <c r="REM5" s="66"/>
      <c r="REN5" s="66"/>
      <c r="REO5" s="66"/>
      <c r="REP5" s="66"/>
      <c r="REQ5" s="66"/>
      <c r="RER5" s="66"/>
      <c r="RES5" s="66"/>
      <c r="RET5" s="66"/>
      <c r="REU5" s="66"/>
      <c r="REV5" s="66"/>
      <c r="REW5" s="66"/>
      <c r="REX5" s="66"/>
      <c r="REY5" s="66"/>
      <c r="REZ5" s="66"/>
      <c r="RFA5" s="66"/>
      <c r="RFB5" s="66"/>
      <c r="RFC5" s="66"/>
      <c r="RFD5" s="66"/>
      <c r="RFE5" s="66"/>
      <c r="RFF5" s="66"/>
      <c r="RFG5" s="66"/>
      <c r="RFH5" s="66"/>
      <c r="RFI5" s="66"/>
      <c r="RFJ5" s="66"/>
      <c r="RFK5" s="66"/>
      <c r="RFL5" s="66"/>
      <c r="RFM5" s="66"/>
      <c r="RFN5" s="66"/>
      <c r="RFO5" s="66"/>
      <c r="RFP5" s="66"/>
      <c r="RFQ5" s="66"/>
      <c r="RFR5" s="66"/>
      <c r="RFS5" s="66"/>
      <c r="RFT5" s="66"/>
      <c r="RFU5" s="66"/>
      <c r="RFV5" s="66"/>
      <c r="RFW5" s="66"/>
      <c r="RFX5" s="66"/>
      <c r="RFY5" s="66"/>
      <c r="RFZ5" s="66"/>
      <c r="RGA5" s="66"/>
      <c r="RGB5" s="66"/>
      <c r="RGC5" s="66"/>
      <c r="RGD5" s="66"/>
      <c r="RGE5" s="66"/>
      <c r="RGF5" s="66"/>
      <c r="RGG5" s="66"/>
      <c r="RGH5" s="66"/>
      <c r="RGI5" s="66"/>
      <c r="RGJ5" s="66"/>
      <c r="RGK5" s="66"/>
      <c r="RGL5" s="66"/>
      <c r="RGM5" s="66"/>
      <c r="RGN5" s="66"/>
      <c r="RGO5" s="66"/>
      <c r="RGP5" s="66"/>
      <c r="RGQ5" s="66"/>
      <c r="RGR5" s="66"/>
      <c r="RGS5" s="66"/>
      <c r="RGT5" s="66"/>
      <c r="RGU5" s="66"/>
      <c r="RGV5" s="66"/>
      <c r="RGW5" s="66"/>
      <c r="RGX5" s="66"/>
      <c r="RGY5" s="66"/>
      <c r="RGZ5" s="66"/>
      <c r="RHA5" s="66"/>
      <c r="RHB5" s="66"/>
      <c r="RHC5" s="66"/>
      <c r="RHD5" s="66"/>
      <c r="RHE5" s="66"/>
      <c r="RHF5" s="66"/>
      <c r="RHG5" s="66"/>
      <c r="RHH5" s="66"/>
      <c r="RHI5" s="66"/>
      <c r="RHJ5" s="66"/>
      <c r="RHK5" s="66"/>
      <c r="RHL5" s="66"/>
      <c r="RHM5" s="66"/>
      <c r="RHN5" s="66"/>
      <c r="RHO5" s="66"/>
      <c r="RHP5" s="66"/>
      <c r="RHQ5" s="66"/>
      <c r="RHR5" s="66"/>
      <c r="RHS5" s="66"/>
      <c r="RHT5" s="66"/>
      <c r="RHU5" s="66"/>
      <c r="RHV5" s="66"/>
      <c r="RHW5" s="66"/>
      <c r="RHX5" s="66"/>
      <c r="RHY5" s="66"/>
      <c r="RHZ5" s="66"/>
      <c r="RIA5" s="66"/>
      <c r="RIB5" s="66"/>
      <c r="RIC5" s="66"/>
      <c r="RID5" s="66"/>
      <c r="RIE5" s="66"/>
      <c r="RIF5" s="66"/>
      <c r="RIG5" s="66"/>
      <c r="RIH5" s="66"/>
      <c r="RII5" s="66"/>
      <c r="RIJ5" s="66"/>
      <c r="RIK5" s="66"/>
      <c r="RIL5" s="66"/>
      <c r="RIM5" s="66"/>
      <c r="RIN5" s="66"/>
      <c r="RIO5" s="66"/>
      <c r="RIP5" s="66"/>
      <c r="RIQ5" s="66"/>
      <c r="RIR5" s="66"/>
      <c r="RIS5" s="66"/>
      <c r="RIT5" s="66"/>
      <c r="RIU5" s="66"/>
      <c r="RIV5" s="66"/>
      <c r="RIW5" s="66"/>
      <c r="RIX5" s="66"/>
      <c r="RIY5" s="66"/>
      <c r="RIZ5" s="66"/>
      <c r="RJA5" s="66"/>
      <c r="RJB5" s="66"/>
      <c r="RJC5" s="66"/>
      <c r="RJD5" s="66"/>
      <c r="RJE5" s="66"/>
      <c r="RJF5" s="66"/>
      <c r="RJG5" s="66"/>
      <c r="RJH5" s="66"/>
      <c r="RJI5" s="66"/>
      <c r="RJJ5" s="66"/>
      <c r="RJK5" s="66"/>
      <c r="RJL5" s="66"/>
      <c r="RJM5" s="66"/>
      <c r="RJN5" s="66"/>
      <c r="RJO5" s="66"/>
      <c r="RJP5" s="66"/>
      <c r="RJQ5" s="66"/>
      <c r="RJR5" s="66"/>
      <c r="RJS5" s="66"/>
      <c r="RJT5" s="66"/>
      <c r="RJU5" s="66"/>
      <c r="RJV5" s="66"/>
      <c r="RJW5" s="66"/>
      <c r="RJX5" s="66"/>
      <c r="RJY5" s="66"/>
      <c r="RJZ5" s="66"/>
      <c r="RKA5" s="66"/>
      <c r="RKB5" s="66"/>
      <c r="RKC5" s="66"/>
      <c r="RKD5" s="66"/>
      <c r="RKE5" s="66"/>
      <c r="RKF5" s="66"/>
      <c r="RKG5" s="66"/>
      <c r="RKH5" s="66"/>
      <c r="RKI5" s="66"/>
      <c r="RKJ5" s="66"/>
      <c r="RKK5" s="66"/>
      <c r="RKL5" s="66"/>
      <c r="RKM5" s="66"/>
      <c r="RKN5" s="66"/>
      <c r="RKO5" s="66"/>
      <c r="RKP5" s="66"/>
      <c r="RKQ5" s="66"/>
      <c r="RKR5" s="66"/>
      <c r="RKS5" s="66"/>
      <c r="RKT5" s="66"/>
      <c r="RKU5" s="66"/>
      <c r="RKV5" s="66"/>
      <c r="RKW5" s="66"/>
      <c r="RKX5" s="66"/>
      <c r="RKY5" s="66"/>
      <c r="RKZ5" s="66"/>
      <c r="RLA5" s="66"/>
      <c r="RLB5" s="66"/>
      <c r="RLC5" s="66"/>
      <c r="RLD5" s="66"/>
      <c r="RLE5" s="66"/>
      <c r="RLF5" s="66"/>
      <c r="RLG5" s="66"/>
      <c r="RLH5" s="66"/>
      <c r="RLI5" s="66"/>
      <c r="RLJ5" s="66"/>
      <c r="RLK5" s="66"/>
      <c r="RLL5" s="66"/>
      <c r="RLM5" s="66"/>
      <c r="RLN5" s="66"/>
      <c r="RLO5" s="66"/>
      <c r="RLP5" s="66"/>
      <c r="RLQ5" s="66"/>
      <c r="RLR5" s="66"/>
      <c r="RLS5" s="66"/>
      <c r="RLT5" s="66"/>
      <c r="RLU5" s="66"/>
      <c r="RLV5" s="66"/>
      <c r="RLW5" s="66"/>
      <c r="RLX5" s="66"/>
      <c r="RLY5" s="66"/>
      <c r="RLZ5" s="66"/>
      <c r="RMA5" s="66"/>
      <c r="RMB5" s="66"/>
      <c r="RMC5" s="66"/>
      <c r="RMD5" s="66"/>
      <c r="RME5" s="66"/>
      <c r="RMF5" s="66"/>
      <c r="RMG5" s="66"/>
      <c r="RMH5" s="66"/>
      <c r="RMI5" s="66"/>
      <c r="RMJ5" s="66"/>
      <c r="RMK5" s="66"/>
      <c r="RML5" s="66"/>
      <c r="RMM5" s="66"/>
      <c r="RMN5" s="66"/>
      <c r="RMO5" s="66"/>
      <c r="RMP5" s="66"/>
      <c r="RMQ5" s="66"/>
      <c r="RMR5" s="66"/>
      <c r="RMS5" s="66"/>
      <c r="RMT5" s="66"/>
      <c r="RMU5" s="66"/>
      <c r="RMV5" s="66"/>
      <c r="RMW5" s="66"/>
      <c r="RMX5" s="66"/>
      <c r="RMY5" s="66"/>
      <c r="RMZ5" s="66"/>
      <c r="RNA5" s="66"/>
      <c r="RNB5" s="66"/>
      <c r="RNC5" s="66"/>
      <c r="RND5" s="66"/>
      <c r="RNE5" s="66"/>
      <c r="RNF5" s="66"/>
      <c r="RNG5" s="66"/>
      <c r="RNH5" s="66"/>
      <c r="RNI5" s="66"/>
      <c r="RNJ5" s="66"/>
      <c r="RNK5" s="66"/>
      <c r="RNL5" s="66"/>
      <c r="RNM5" s="66"/>
      <c r="RNN5" s="66"/>
      <c r="RNO5" s="66"/>
      <c r="RNP5" s="66"/>
      <c r="RNQ5" s="66"/>
      <c r="RNR5" s="66"/>
      <c r="RNS5" s="66"/>
      <c r="RNT5" s="66"/>
      <c r="RNU5" s="66"/>
      <c r="RNV5" s="66"/>
      <c r="RNW5" s="66"/>
      <c r="RNX5" s="66"/>
      <c r="RNY5" s="66"/>
      <c r="RNZ5" s="66"/>
      <c r="ROA5" s="66"/>
      <c r="ROB5" s="66"/>
      <c r="ROC5" s="66"/>
      <c r="ROD5" s="66"/>
      <c r="ROE5" s="66"/>
      <c r="ROF5" s="66"/>
      <c r="ROG5" s="66"/>
      <c r="ROH5" s="66"/>
      <c r="ROI5" s="66"/>
      <c r="ROJ5" s="66"/>
      <c r="ROK5" s="66"/>
      <c r="ROL5" s="66"/>
      <c r="ROM5" s="66"/>
      <c r="RON5" s="66"/>
      <c r="ROO5" s="66"/>
      <c r="ROP5" s="66"/>
      <c r="ROQ5" s="66"/>
      <c r="ROR5" s="66"/>
      <c r="ROS5" s="66"/>
      <c r="ROT5" s="66"/>
      <c r="ROU5" s="66"/>
      <c r="ROV5" s="66"/>
      <c r="ROW5" s="66"/>
      <c r="ROX5" s="66"/>
      <c r="ROY5" s="66"/>
      <c r="ROZ5" s="66"/>
      <c r="RPA5" s="66"/>
      <c r="RPB5" s="66"/>
      <c r="RPC5" s="66"/>
      <c r="RPD5" s="66"/>
      <c r="RPE5" s="66"/>
      <c r="RPF5" s="66"/>
      <c r="RPG5" s="66"/>
      <c r="RPH5" s="66"/>
      <c r="RPI5" s="66"/>
      <c r="RPJ5" s="66"/>
      <c r="RPK5" s="66"/>
      <c r="RPL5" s="66"/>
      <c r="RPM5" s="66"/>
      <c r="RPN5" s="66"/>
      <c r="RPO5" s="66"/>
      <c r="RPP5" s="66"/>
      <c r="RPQ5" s="66"/>
      <c r="RPR5" s="66"/>
      <c r="RPS5" s="66"/>
      <c r="RPT5" s="66"/>
      <c r="RPU5" s="66"/>
      <c r="RPV5" s="66"/>
      <c r="RPW5" s="66"/>
      <c r="RPX5" s="66"/>
      <c r="RPY5" s="66"/>
      <c r="RPZ5" s="66"/>
      <c r="RQA5" s="66"/>
      <c r="RQB5" s="66"/>
      <c r="RQC5" s="66"/>
      <c r="RQD5" s="66"/>
      <c r="RQE5" s="66"/>
      <c r="RQF5" s="66"/>
      <c r="RQG5" s="66"/>
      <c r="RQH5" s="66"/>
      <c r="RQI5" s="66"/>
      <c r="RQJ5" s="66"/>
      <c r="RQK5" s="66"/>
      <c r="RQL5" s="66"/>
      <c r="RQM5" s="66"/>
      <c r="RQN5" s="66"/>
      <c r="RQO5" s="66"/>
      <c r="RQP5" s="66"/>
      <c r="RQQ5" s="66"/>
      <c r="RQR5" s="66"/>
      <c r="RQS5" s="66"/>
      <c r="RQT5" s="66"/>
      <c r="RQU5" s="66"/>
      <c r="RQV5" s="66"/>
      <c r="RQW5" s="66"/>
      <c r="RQX5" s="66"/>
      <c r="RQY5" s="66"/>
      <c r="RQZ5" s="66"/>
      <c r="RRA5" s="66"/>
      <c r="RRB5" s="66"/>
      <c r="RRC5" s="66"/>
      <c r="RRD5" s="66"/>
      <c r="RRE5" s="66"/>
      <c r="RRF5" s="66"/>
      <c r="RRG5" s="66"/>
      <c r="RRH5" s="66"/>
      <c r="RRI5" s="66"/>
      <c r="RRJ5" s="66"/>
      <c r="RRK5" s="66"/>
      <c r="RRL5" s="66"/>
      <c r="RRM5" s="66"/>
      <c r="RRN5" s="66"/>
      <c r="RRO5" s="66"/>
      <c r="RRP5" s="66"/>
      <c r="RRQ5" s="66"/>
      <c r="RRR5" s="66"/>
      <c r="RRS5" s="66"/>
      <c r="RRT5" s="66"/>
      <c r="RRU5" s="66"/>
      <c r="RRV5" s="66"/>
      <c r="RRW5" s="66"/>
      <c r="RRX5" s="66"/>
      <c r="RRY5" s="66"/>
      <c r="RRZ5" s="66"/>
      <c r="RSA5" s="66"/>
      <c r="RSB5" s="66"/>
      <c r="RSC5" s="66"/>
      <c r="RSD5" s="66"/>
      <c r="RSE5" s="66"/>
      <c r="RSF5" s="66"/>
      <c r="RSG5" s="66"/>
      <c r="RSH5" s="66"/>
      <c r="RSI5" s="66"/>
      <c r="RSJ5" s="66"/>
      <c r="RSK5" s="66"/>
      <c r="RSL5" s="66"/>
      <c r="RSM5" s="66"/>
      <c r="RSN5" s="66"/>
      <c r="RSO5" s="66"/>
      <c r="RSP5" s="66"/>
      <c r="RSQ5" s="66"/>
      <c r="RSR5" s="66"/>
      <c r="RSS5" s="66"/>
      <c r="RST5" s="66"/>
      <c r="RSU5" s="66"/>
      <c r="RSV5" s="66"/>
      <c r="RSW5" s="66"/>
      <c r="RSX5" s="66"/>
      <c r="RSY5" s="66"/>
      <c r="RSZ5" s="66"/>
      <c r="RTA5" s="66"/>
      <c r="RTB5" s="66"/>
      <c r="RTC5" s="66"/>
      <c r="RTD5" s="66"/>
      <c r="RTE5" s="66"/>
      <c r="RTF5" s="66"/>
      <c r="RTG5" s="66"/>
      <c r="RTH5" s="66"/>
      <c r="RTI5" s="66"/>
      <c r="RTJ5" s="66"/>
      <c r="RTK5" s="66"/>
      <c r="RTL5" s="66"/>
      <c r="RTM5" s="66"/>
      <c r="RTN5" s="66"/>
      <c r="RTO5" s="66"/>
      <c r="RTP5" s="66"/>
      <c r="RTQ5" s="66"/>
      <c r="RTR5" s="66"/>
      <c r="RTS5" s="66"/>
      <c r="RTT5" s="66"/>
      <c r="RTU5" s="66"/>
      <c r="RTV5" s="66"/>
      <c r="RTW5" s="66"/>
      <c r="RTX5" s="66"/>
      <c r="RTY5" s="66"/>
      <c r="RTZ5" s="66"/>
      <c r="RUA5" s="66"/>
      <c r="RUB5" s="66"/>
      <c r="RUC5" s="66"/>
      <c r="RUD5" s="66"/>
      <c r="RUE5" s="66"/>
      <c r="RUF5" s="66"/>
      <c r="RUG5" s="66"/>
      <c r="RUH5" s="66"/>
      <c r="RUI5" s="66"/>
      <c r="RUJ5" s="66"/>
      <c r="RUK5" s="66"/>
      <c r="RUL5" s="66"/>
      <c r="RUM5" s="66"/>
      <c r="RUN5" s="66"/>
      <c r="RUO5" s="66"/>
      <c r="RUP5" s="66"/>
      <c r="RUQ5" s="66"/>
      <c r="RUR5" s="66"/>
      <c r="RUS5" s="66"/>
      <c r="RUT5" s="66"/>
      <c r="RUU5" s="66"/>
      <c r="RUV5" s="66"/>
      <c r="RUW5" s="66"/>
      <c r="RUX5" s="66"/>
      <c r="RUY5" s="66"/>
      <c r="RUZ5" s="66"/>
      <c r="RVA5" s="66"/>
      <c r="RVB5" s="66"/>
      <c r="RVC5" s="66"/>
      <c r="RVD5" s="66"/>
      <c r="RVE5" s="66"/>
      <c r="RVF5" s="66"/>
      <c r="RVG5" s="66"/>
      <c r="RVH5" s="66"/>
      <c r="RVI5" s="66"/>
      <c r="RVJ5" s="66"/>
      <c r="RVK5" s="66"/>
      <c r="RVL5" s="66"/>
      <c r="RVM5" s="66"/>
      <c r="RVN5" s="66"/>
      <c r="RVO5" s="66"/>
      <c r="RVP5" s="66"/>
      <c r="RVQ5" s="66"/>
      <c r="RVR5" s="66"/>
      <c r="RVS5" s="66"/>
      <c r="RVT5" s="66"/>
      <c r="RVU5" s="66"/>
      <c r="RVV5" s="66"/>
      <c r="RVW5" s="66"/>
      <c r="RVX5" s="66"/>
      <c r="RVY5" s="66"/>
      <c r="RVZ5" s="66"/>
      <c r="RWA5" s="66"/>
      <c r="RWB5" s="66"/>
      <c r="RWC5" s="66"/>
      <c r="RWD5" s="66"/>
      <c r="RWE5" s="66"/>
      <c r="RWF5" s="66"/>
      <c r="RWG5" s="66"/>
      <c r="RWH5" s="66"/>
      <c r="RWI5" s="66"/>
      <c r="RWJ5" s="66"/>
      <c r="RWK5" s="66"/>
      <c r="RWL5" s="66"/>
      <c r="RWM5" s="66"/>
      <c r="RWN5" s="66"/>
      <c r="RWO5" s="66"/>
      <c r="RWP5" s="66"/>
      <c r="RWQ5" s="66"/>
      <c r="RWR5" s="66"/>
      <c r="RWS5" s="66"/>
      <c r="RWT5" s="66"/>
      <c r="RWU5" s="66"/>
      <c r="RWV5" s="66"/>
      <c r="RWW5" s="66"/>
      <c r="RWX5" s="66"/>
      <c r="RWY5" s="66"/>
      <c r="RWZ5" s="66"/>
      <c r="RXA5" s="66"/>
      <c r="RXB5" s="66"/>
      <c r="RXC5" s="66"/>
      <c r="RXD5" s="66"/>
      <c r="RXE5" s="66"/>
      <c r="RXF5" s="66"/>
      <c r="RXG5" s="66"/>
      <c r="RXH5" s="66"/>
      <c r="RXI5" s="66"/>
      <c r="RXJ5" s="66"/>
      <c r="RXK5" s="66"/>
      <c r="RXL5" s="66"/>
      <c r="RXM5" s="66"/>
      <c r="RXN5" s="66"/>
      <c r="RXO5" s="66"/>
      <c r="RXP5" s="66"/>
      <c r="RXQ5" s="66"/>
      <c r="RXR5" s="66"/>
      <c r="RXS5" s="66"/>
      <c r="RXT5" s="66"/>
      <c r="RXU5" s="66"/>
      <c r="RXV5" s="66"/>
      <c r="RXW5" s="66"/>
      <c r="RXX5" s="66"/>
      <c r="RXY5" s="66"/>
      <c r="RXZ5" s="66"/>
      <c r="RYA5" s="66"/>
      <c r="RYB5" s="66"/>
      <c r="RYC5" s="66"/>
      <c r="RYD5" s="66"/>
      <c r="RYE5" s="66"/>
      <c r="RYF5" s="66"/>
      <c r="RYG5" s="66"/>
      <c r="RYH5" s="66"/>
      <c r="RYI5" s="66"/>
      <c r="RYJ5" s="66"/>
      <c r="RYK5" s="66"/>
      <c r="RYL5" s="66"/>
      <c r="RYM5" s="66"/>
      <c r="RYN5" s="66"/>
      <c r="RYO5" s="66"/>
      <c r="RYP5" s="66"/>
      <c r="RYQ5" s="66"/>
      <c r="RYR5" s="66"/>
      <c r="RYS5" s="66"/>
      <c r="RYT5" s="66"/>
      <c r="RYU5" s="66"/>
      <c r="RYV5" s="66"/>
      <c r="RYW5" s="66"/>
      <c r="RYX5" s="66"/>
      <c r="RYY5" s="66"/>
      <c r="RYZ5" s="66"/>
      <c r="RZA5" s="66"/>
      <c r="RZB5" s="66"/>
      <c r="RZC5" s="66"/>
      <c r="RZD5" s="66"/>
      <c r="RZE5" s="66"/>
      <c r="RZF5" s="66"/>
      <c r="RZG5" s="66"/>
      <c r="RZH5" s="66"/>
      <c r="RZI5" s="66"/>
      <c r="RZJ5" s="66"/>
      <c r="RZK5" s="66"/>
      <c r="RZL5" s="66"/>
      <c r="RZM5" s="66"/>
      <c r="RZN5" s="66"/>
      <c r="RZO5" s="66"/>
      <c r="RZP5" s="66"/>
      <c r="RZQ5" s="66"/>
      <c r="RZR5" s="66"/>
      <c r="RZS5" s="66"/>
      <c r="RZT5" s="66"/>
      <c r="RZU5" s="66"/>
      <c r="RZV5" s="66"/>
      <c r="RZW5" s="66"/>
      <c r="RZX5" s="66"/>
      <c r="RZY5" s="66"/>
      <c r="RZZ5" s="66"/>
      <c r="SAA5" s="66"/>
      <c r="SAB5" s="66"/>
      <c r="SAC5" s="66"/>
      <c r="SAD5" s="66"/>
      <c r="SAE5" s="66"/>
      <c r="SAF5" s="66"/>
      <c r="SAG5" s="66"/>
      <c r="SAH5" s="66"/>
      <c r="SAI5" s="66"/>
      <c r="SAJ5" s="66"/>
      <c r="SAK5" s="66"/>
      <c r="SAL5" s="66"/>
      <c r="SAM5" s="66"/>
      <c r="SAN5" s="66"/>
      <c r="SAO5" s="66"/>
      <c r="SAP5" s="66"/>
      <c r="SAQ5" s="66"/>
      <c r="SAR5" s="66"/>
      <c r="SAS5" s="66"/>
      <c r="SAT5" s="66"/>
      <c r="SAU5" s="66"/>
      <c r="SAV5" s="66"/>
      <c r="SAW5" s="66"/>
      <c r="SAX5" s="66"/>
      <c r="SAY5" s="66"/>
      <c r="SAZ5" s="66"/>
      <c r="SBA5" s="66"/>
      <c r="SBB5" s="66"/>
      <c r="SBC5" s="66"/>
      <c r="SBD5" s="66"/>
      <c r="SBE5" s="66"/>
      <c r="SBF5" s="66"/>
      <c r="SBG5" s="66"/>
      <c r="SBH5" s="66"/>
      <c r="SBI5" s="66"/>
      <c r="SBJ5" s="66"/>
      <c r="SBK5" s="66"/>
      <c r="SBL5" s="66"/>
      <c r="SBM5" s="66"/>
      <c r="SBN5" s="66"/>
      <c r="SBO5" s="66"/>
      <c r="SBP5" s="66"/>
      <c r="SBQ5" s="66"/>
      <c r="SBR5" s="66"/>
      <c r="SBS5" s="66"/>
      <c r="SBT5" s="66"/>
      <c r="SBU5" s="66"/>
      <c r="SBV5" s="66"/>
      <c r="SBW5" s="66"/>
      <c r="SBX5" s="66"/>
      <c r="SBY5" s="66"/>
      <c r="SBZ5" s="66"/>
      <c r="SCA5" s="66"/>
      <c r="SCB5" s="66"/>
      <c r="SCC5" s="66"/>
      <c r="SCD5" s="66"/>
      <c r="SCE5" s="66"/>
      <c r="SCF5" s="66"/>
      <c r="SCG5" s="66"/>
      <c r="SCH5" s="66"/>
      <c r="SCI5" s="66"/>
      <c r="SCJ5" s="66"/>
      <c r="SCK5" s="66"/>
      <c r="SCL5" s="66"/>
      <c r="SCM5" s="66"/>
      <c r="SCN5" s="66"/>
      <c r="SCO5" s="66"/>
      <c r="SCP5" s="66"/>
      <c r="SCQ5" s="66"/>
      <c r="SCR5" s="66"/>
      <c r="SCS5" s="66"/>
      <c r="SCT5" s="66"/>
      <c r="SCU5" s="66"/>
      <c r="SCV5" s="66"/>
      <c r="SCW5" s="66"/>
      <c r="SCX5" s="66"/>
      <c r="SCY5" s="66"/>
      <c r="SCZ5" s="66"/>
      <c r="SDA5" s="66"/>
      <c r="SDB5" s="66"/>
      <c r="SDC5" s="66"/>
      <c r="SDD5" s="66"/>
      <c r="SDE5" s="66"/>
      <c r="SDF5" s="66"/>
      <c r="SDG5" s="66"/>
      <c r="SDH5" s="66"/>
      <c r="SDI5" s="66"/>
      <c r="SDJ5" s="66"/>
      <c r="SDK5" s="66"/>
      <c r="SDL5" s="66"/>
      <c r="SDM5" s="66"/>
      <c r="SDN5" s="66"/>
      <c r="SDO5" s="66"/>
      <c r="SDP5" s="66"/>
      <c r="SDQ5" s="66"/>
      <c r="SDR5" s="66"/>
      <c r="SDS5" s="66"/>
      <c r="SDT5" s="66"/>
      <c r="SDU5" s="66"/>
      <c r="SDV5" s="66"/>
      <c r="SDW5" s="66"/>
      <c r="SDX5" s="66"/>
      <c r="SDY5" s="66"/>
      <c r="SDZ5" s="66"/>
      <c r="SEA5" s="66"/>
      <c r="SEB5" s="66"/>
      <c r="SEC5" s="66"/>
      <c r="SED5" s="66"/>
      <c r="SEE5" s="66"/>
      <c r="SEF5" s="66"/>
      <c r="SEG5" s="66"/>
      <c r="SEH5" s="66"/>
      <c r="SEI5" s="66"/>
      <c r="SEJ5" s="66"/>
      <c r="SEK5" s="66"/>
      <c r="SEL5" s="66"/>
      <c r="SEM5" s="66"/>
      <c r="SEN5" s="66"/>
      <c r="SEO5" s="66"/>
      <c r="SEP5" s="66"/>
      <c r="SEQ5" s="66"/>
      <c r="SER5" s="66"/>
      <c r="SES5" s="66"/>
      <c r="SET5" s="66"/>
      <c r="SEU5" s="66"/>
      <c r="SEV5" s="66"/>
      <c r="SEW5" s="66"/>
      <c r="SEX5" s="66"/>
      <c r="SEY5" s="66"/>
      <c r="SEZ5" s="66"/>
      <c r="SFA5" s="66"/>
      <c r="SFB5" s="66"/>
      <c r="SFC5" s="66"/>
      <c r="SFD5" s="66"/>
      <c r="SFE5" s="66"/>
      <c r="SFF5" s="66"/>
      <c r="SFG5" s="66"/>
      <c r="SFH5" s="66"/>
      <c r="SFI5" s="66"/>
      <c r="SFJ5" s="66"/>
      <c r="SFK5" s="66"/>
      <c r="SFL5" s="66"/>
      <c r="SFM5" s="66"/>
      <c r="SFN5" s="66"/>
      <c r="SFO5" s="66"/>
      <c r="SFP5" s="66"/>
      <c r="SFQ5" s="66"/>
      <c r="SFR5" s="66"/>
      <c r="SFS5" s="66"/>
      <c r="SFT5" s="66"/>
      <c r="SFU5" s="66"/>
      <c r="SFV5" s="66"/>
      <c r="SFW5" s="66"/>
      <c r="SFX5" s="66"/>
      <c r="SFY5" s="66"/>
      <c r="SFZ5" s="66"/>
      <c r="SGA5" s="66"/>
      <c r="SGB5" s="66"/>
      <c r="SGC5" s="66"/>
      <c r="SGD5" s="66"/>
      <c r="SGE5" s="66"/>
      <c r="SGF5" s="66"/>
      <c r="SGG5" s="66"/>
      <c r="SGH5" s="66"/>
      <c r="SGI5" s="66"/>
      <c r="SGJ5" s="66"/>
      <c r="SGK5" s="66"/>
      <c r="SGL5" s="66"/>
      <c r="SGM5" s="66"/>
      <c r="SGN5" s="66"/>
      <c r="SGO5" s="66"/>
      <c r="SGP5" s="66"/>
      <c r="SGQ5" s="66"/>
      <c r="SGR5" s="66"/>
      <c r="SGS5" s="66"/>
      <c r="SGT5" s="66"/>
      <c r="SGU5" s="66"/>
      <c r="SGV5" s="66"/>
      <c r="SGW5" s="66"/>
      <c r="SGX5" s="66"/>
      <c r="SGY5" s="66"/>
      <c r="SGZ5" s="66"/>
      <c r="SHA5" s="66"/>
      <c r="SHB5" s="66"/>
      <c r="SHC5" s="66"/>
      <c r="SHD5" s="66"/>
      <c r="SHE5" s="66"/>
      <c r="SHF5" s="66"/>
      <c r="SHG5" s="66"/>
      <c r="SHH5" s="66"/>
      <c r="SHI5" s="66"/>
      <c r="SHJ5" s="66"/>
      <c r="SHK5" s="66"/>
      <c r="SHL5" s="66"/>
      <c r="SHM5" s="66"/>
      <c r="SHN5" s="66"/>
      <c r="SHO5" s="66"/>
      <c r="SHP5" s="66"/>
      <c r="SHQ5" s="66"/>
      <c r="SHR5" s="66"/>
      <c r="SHS5" s="66"/>
      <c r="SHT5" s="66"/>
      <c r="SHU5" s="66"/>
      <c r="SHV5" s="66"/>
      <c r="SHW5" s="66"/>
      <c r="SHX5" s="66"/>
      <c r="SHY5" s="66"/>
      <c r="SHZ5" s="66"/>
      <c r="SIA5" s="66"/>
      <c r="SIB5" s="66"/>
      <c r="SIC5" s="66"/>
      <c r="SID5" s="66"/>
      <c r="SIE5" s="66"/>
      <c r="SIF5" s="66"/>
      <c r="SIG5" s="66"/>
      <c r="SIH5" s="66"/>
      <c r="SII5" s="66"/>
      <c r="SIJ5" s="66"/>
      <c r="SIK5" s="66"/>
      <c r="SIL5" s="66"/>
      <c r="SIM5" s="66"/>
      <c r="SIN5" s="66"/>
      <c r="SIO5" s="66"/>
      <c r="SIP5" s="66"/>
      <c r="SIQ5" s="66"/>
      <c r="SIR5" s="66"/>
      <c r="SIS5" s="66"/>
      <c r="SIT5" s="66"/>
      <c r="SIU5" s="66"/>
      <c r="SIV5" s="66"/>
      <c r="SIW5" s="66"/>
      <c r="SIX5" s="66"/>
      <c r="SIY5" s="66"/>
      <c r="SIZ5" s="66"/>
      <c r="SJA5" s="66"/>
      <c r="SJB5" s="66"/>
      <c r="SJC5" s="66"/>
      <c r="SJD5" s="66"/>
      <c r="SJE5" s="66"/>
      <c r="SJF5" s="66"/>
      <c r="SJG5" s="66"/>
      <c r="SJH5" s="66"/>
      <c r="SJI5" s="66"/>
      <c r="SJJ5" s="66"/>
      <c r="SJK5" s="66"/>
      <c r="SJL5" s="66"/>
      <c r="SJM5" s="66"/>
      <c r="SJN5" s="66"/>
      <c r="SJO5" s="66"/>
      <c r="SJP5" s="66"/>
      <c r="SJQ5" s="66"/>
      <c r="SJR5" s="66"/>
      <c r="SJS5" s="66"/>
      <c r="SJT5" s="66"/>
      <c r="SJU5" s="66"/>
      <c r="SJV5" s="66"/>
      <c r="SJW5" s="66"/>
      <c r="SJX5" s="66"/>
      <c r="SJY5" s="66"/>
      <c r="SJZ5" s="66"/>
      <c r="SKA5" s="66"/>
      <c r="SKB5" s="66"/>
      <c r="SKC5" s="66"/>
      <c r="SKD5" s="66"/>
      <c r="SKE5" s="66"/>
      <c r="SKF5" s="66"/>
      <c r="SKG5" s="66"/>
      <c r="SKH5" s="66"/>
      <c r="SKI5" s="66"/>
      <c r="SKJ5" s="66"/>
      <c r="SKK5" s="66"/>
      <c r="SKL5" s="66"/>
      <c r="SKM5" s="66"/>
      <c r="SKN5" s="66"/>
      <c r="SKO5" s="66"/>
      <c r="SKP5" s="66"/>
      <c r="SKQ5" s="66"/>
      <c r="SKR5" s="66"/>
      <c r="SKS5" s="66"/>
      <c r="SKT5" s="66"/>
      <c r="SKU5" s="66"/>
      <c r="SKV5" s="66"/>
      <c r="SKW5" s="66"/>
      <c r="SKX5" s="66"/>
      <c r="SKY5" s="66"/>
      <c r="SKZ5" s="66"/>
      <c r="SLA5" s="66"/>
      <c r="SLB5" s="66"/>
      <c r="SLC5" s="66"/>
      <c r="SLD5" s="66"/>
      <c r="SLE5" s="66"/>
      <c r="SLF5" s="66"/>
      <c r="SLG5" s="66"/>
      <c r="SLH5" s="66"/>
      <c r="SLI5" s="66"/>
      <c r="SLJ5" s="66"/>
      <c r="SLK5" s="66"/>
      <c r="SLL5" s="66"/>
      <c r="SLM5" s="66"/>
      <c r="SLN5" s="66"/>
      <c r="SLO5" s="66"/>
      <c r="SLP5" s="66"/>
      <c r="SLQ5" s="66"/>
      <c r="SLR5" s="66"/>
      <c r="SLS5" s="66"/>
      <c r="SLT5" s="66"/>
      <c r="SLU5" s="66"/>
      <c r="SLV5" s="66"/>
      <c r="SLW5" s="66"/>
      <c r="SLX5" s="66"/>
      <c r="SLY5" s="66"/>
      <c r="SLZ5" s="66"/>
      <c r="SMA5" s="66"/>
      <c r="SMB5" s="66"/>
      <c r="SMC5" s="66"/>
      <c r="SMD5" s="66"/>
      <c r="SME5" s="66"/>
      <c r="SMF5" s="66"/>
      <c r="SMG5" s="66"/>
      <c r="SMH5" s="66"/>
      <c r="SMI5" s="66"/>
      <c r="SMJ5" s="66"/>
      <c r="SMK5" s="66"/>
      <c r="SML5" s="66"/>
      <c r="SMM5" s="66"/>
      <c r="SMN5" s="66"/>
      <c r="SMO5" s="66"/>
      <c r="SMP5" s="66"/>
      <c r="SMQ5" s="66"/>
      <c r="SMR5" s="66"/>
      <c r="SMS5" s="66"/>
      <c r="SMT5" s="66"/>
      <c r="SMU5" s="66"/>
      <c r="SMV5" s="66"/>
      <c r="SMW5" s="66"/>
      <c r="SMX5" s="66"/>
      <c r="SMY5" s="66"/>
      <c r="SMZ5" s="66"/>
      <c r="SNA5" s="66"/>
      <c r="SNB5" s="66"/>
      <c r="SNC5" s="66"/>
      <c r="SND5" s="66"/>
      <c r="SNE5" s="66"/>
      <c r="SNF5" s="66"/>
      <c r="SNG5" s="66"/>
      <c r="SNH5" s="66"/>
      <c r="SNI5" s="66"/>
      <c r="SNJ5" s="66"/>
      <c r="SNK5" s="66"/>
      <c r="SNL5" s="66"/>
      <c r="SNM5" s="66"/>
      <c r="SNN5" s="66"/>
      <c r="SNO5" s="66"/>
      <c r="SNP5" s="66"/>
      <c r="SNQ5" s="66"/>
      <c r="SNR5" s="66"/>
      <c r="SNS5" s="66"/>
      <c r="SNT5" s="66"/>
      <c r="SNU5" s="66"/>
      <c r="SNV5" s="66"/>
      <c r="SNW5" s="66"/>
      <c r="SNX5" s="66"/>
      <c r="SNY5" s="66"/>
      <c r="SNZ5" s="66"/>
      <c r="SOA5" s="66"/>
      <c r="SOB5" s="66"/>
      <c r="SOC5" s="66"/>
      <c r="SOD5" s="66"/>
      <c r="SOE5" s="66"/>
      <c r="SOF5" s="66"/>
      <c r="SOG5" s="66"/>
      <c r="SOH5" s="66"/>
      <c r="SOI5" s="66"/>
      <c r="SOJ5" s="66"/>
      <c r="SOK5" s="66"/>
      <c r="SOL5" s="66"/>
      <c r="SOM5" s="66"/>
      <c r="SON5" s="66"/>
      <c r="SOO5" s="66"/>
      <c r="SOP5" s="66"/>
      <c r="SOQ5" s="66"/>
      <c r="SOR5" s="66"/>
      <c r="SOS5" s="66"/>
      <c r="SOT5" s="66"/>
      <c r="SOU5" s="66"/>
      <c r="SOV5" s="66"/>
      <c r="SOW5" s="66"/>
      <c r="SOX5" s="66"/>
      <c r="SOY5" s="66"/>
      <c r="SOZ5" s="66"/>
      <c r="SPA5" s="66"/>
      <c r="SPB5" s="66"/>
      <c r="SPC5" s="66"/>
      <c r="SPD5" s="66"/>
      <c r="SPE5" s="66"/>
      <c r="SPF5" s="66"/>
      <c r="SPG5" s="66"/>
      <c r="SPH5" s="66"/>
      <c r="SPI5" s="66"/>
      <c r="SPJ5" s="66"/>
      <c r="SPK5" s="66"/>
      <c r="SPL5" s="66"/>
      <c r="SPM5" s="66"/>
      <c r="SPN5" s="66"/>
      <c r="SPO5" s="66"/>
      <c r="SPP5" s="66"/>
      <c r="SPQ5" s="66"/>
      <c r="SPR5" s="66"/>
      <c r="SPS5" s="66"/>
      <c r="SPT5" s="66"/>
      <c r="SPU5" s="66"/>
      <c r="SPV5" s="66"/>
      <c r="SPW5" s="66"/>
      <c r="SPX5" s="66"/>
      <c r="SPY5" s="66"/>
      <c r="SPZ5" s="66"/>
      <c r="SQA5" s="66"/>
      <c r="SQB5" s="66"/>
      <c r="SQC5" s="66"/>
      <c r="SQD5" s="66"/>
      <c r="SQE5" s="66"/>
      <c r="SQF5" s="66"/>
      <c r="SQG5" s="66"/>
      <c r="SQH5" s="66"/>
      <c r="SQI5" s="66"/>
      <c r="SQJ5" s="66"/>
      <c r="SQK5" s="66"/>
      <c r="SQL5" s="66"/>
      <c r="SQM5" s="66"/>
      <c r="SQN5" s="66"/>
      <c r="SQO5" s="66"/>
      <c r="SQP5" s="66"/>
      <c r="SQQ5" s="66"/>
      <c r="SQR5" s="66"/>
      <c r="SQS5" s="66"/>
      <c r="SQT5" s="66"/>
      <c r="SQU5" s="66"/>
      <c r="SQV5" s="66"/>
      <c r="SQW5" s="66"/>
      <c r="SQX5" s="66"/>
      <c r="SQY5" s="66"/>
      <c r="SQZ5" s="66"/>
      <c r="SRA5" s="66"/>
      <c r="SRB5" s="66"/>
      <c r="SRC5" s="66"/>
      <c r="SRD5" s="66"/>
      <c r="SRE5" s="66"/>
      <c r="SRF5" s="66"/>
      <c r="SRG5" s="66"/>
      <c r="SRH5" s="66"/>
      <c r="SRI5" s="66"/>
      <c r="SRJ5" s="66"/>
      <c r="SRK5" s="66"/>
      <c r="SRL5" s="66"/>
      <c r="SRM5" s="66"/>
      <c r="SRN5" s="66"/>
      <c r="SRO5" s="66"/>
      <c r="SRP5" s="66"/>
      <c r="SRQ5" s="66"/>
      <c r="SRR5" s="66"/>
      <c r="SRS5" s="66"/>
      <c r="SRT5" s="66"/>
      <c r="SRU5" s="66"/>
      <c r="SRV5" s="66"/>
      <c r="SRW5" s="66"/>
      <c r="SRX5" s="66"/>
      <c r="SRY5" s="66"/>
      <c r="SRZ5" s="66"/>
      <c r="SSA5" s="66"/>
      <c r="SSB5" s="66"/>
      <c r="SSC5" s="66"/>
      <c r="SSD5" s="66"/>
      <c r="SSE5" s="66"/>
      <c r="SSF5" s="66"/>
      <c r="SSG5" s="66"/>
      <c r="SSH5" s="66"/>
      <c r="SSI5" s="66"/>
      <c r="SSJ5" s="66"/>
      <c r="SSK5" s="66"/>
      <c r="SSL5" s="66"/>
      <c r="SSM5" s="66"/>
      <c r="SSN5" s="66"/>
      <c r="SSO5" s="66"/>
      <c r="SSP5" s="66"/>
      <c r="SSQ5" s="66"/>
      <c r="SSR5" s="66"/>
      <c r="SSS5" s="66"/>
      <c r="SST5" s="66"/>
      <c r="SSU5" s="66"/>
      <c r="SSV5" s="66"/>
      <c r="SSW5" s="66"/>
      <c r="SSX5" s="66"/>
      <c r="SSY5" s="66"/>
      <c r="SSZ5" s="66"/>
      <c r="STA5" s="66"/>
      <c r="STB5" s="66"/>
      <c r="STC5" s="66"/>
      <c r="STD5" s="66"/>
      <c r="STE5" s="66"/>
      <c r="STF5" s="66"/>
      <c r="STG5" s="66"/>
      <c r="STH5" s="66"/>
      <c r="STI5" s="66"/>
      <c r="STJ5" s="66"/>
      <c r="STK5" s="66"/>
      <c r="STL5" s="66"/>
      <c r="STM5" s="66"/>
      <c r="STN5" s="66"/>
      <c r="STO5" s="66"/>
      <c r="STP5" s="66"/>
      <c r="STQ5" s="66"/>
      <c r="STR5" s="66"/>
      <c r="STS5" s="66"/>
      <c r="STT5" s="66"/>
      <c r="STU5" s="66"/>
      <c r="STV5" s="66"/>
      <c r="STW5" s="66"/>
      <c r="STX5" s="66"/>
      <c r="STY5" s="66"/>
      <c r="STZ5" s="66"/>
      <c r="SUA5" s="66"/>
      <c r="SUB5" s="66"/>
      <c r="SUC5" s="66"/>
      <c r="SUD5" s="66"/>
      <c r="SUE5" s="66"/>
      <c r="SUF5" s="66"/>
      <c r="SUG5" s="66"/>
      <c r="SUH5" s="66"/>
      <c r="SUI5" s="66"/>
      <c r="SUJ5" s="66"/>
      <c r="SUK5" s="66"/>
      <c r="SUL5" s="66"/>
      <c r="SUM5" s="66"/>
      <c r="SUN5" s="66"/>
      <c r="SUO5" s="66"/>
      <c r="SUP5" s="66"/>
      <c r="SUQ5" s="66"/>
      <c r="SUR5" s="66"/>
      <c r="SUS5" s="66"/>
      <c r="SUT5" s="66"/>
      <c r="SUU5" s="66"/>
      <c r="SUV5" s="66"/>
      <c r="SUW5" s="66"/>
      <c r="SUX5" s="66"/>
      <c r="SUY5" s="66"/>
      <c r="SUZ5" s="66"/>
      <c r="SVA5" s="66"/>
      <c r="SVB5" s="66"/>
      <c r="SVC5" s="66"/>
      <c r="SVD5" s="66"/>
      <c r="SVE5" s="66"/>
      <c r="SVF5" s="66"/>
      <c r="SVG5" s="66"/>
      <c r="SVH5" s="66"/>
      <c r="SVI5" s="66"/>
      <c r="SVJ5" s="66"/>
      <c r="SVK5" s="66"/>
      <c r="SVL5" s="66"/>
      <c r="SVM5" s="66"/>
      <c r="SVN5" s="66"/>
      <c r="SVO5" s="66"/>
      <c r="SVP5" s="66"/>
      <c r="SVQ5" s="66"/>
      <c r="SVR5" s="66"/>
      <c r="SVS5" s="66"/>
      <c r="SVT5" s="66"/>
      <c r="SVU5" s="66"/>
      <c r="SVV5" s="66"/>
      <c r="SVW5" s="66"/>
      <c r="SVX5" s="66"/>
      <c r="SVY5" s="66"/>
      <c r="SVZ5" s="66"/>
      <c r="SWA5" s="66"/>
      <c r="SWB5" s="66"/>
      <c r="SWC5" s="66"/>
      <c r="SWD5" s="66"/>
      <c r="SWE5" s="66"/>
      <c r="SWF5" s="66"/>
      <c r="SWG5" s="66"/>
      <c r="SWH5" s="66"/>
      <c r="SWI5" s="66"/>
      <c r="SWJ5" s="66"/>
      <c r="SWK5" s="66"/>
      <c r="SWL5" s="66"/>
      <c r="SWM5" s="66"/>
      <c r="SWN5" s="66"/>
      <c r="SWO5" s="66"/>
      <c r="SWP5" s="66"/>
      <c r="SWQ5" s="66"/>
      <c r="SWR5" s="66"/>
      <c r="SWS5" s="66"/>
      <c r="SWT5" s="66"/>
      <c r="SWU5" s="66"/>
      <c r="SWV5" s="66"/>
      <c r="SWW5" s="66"/>
      <c r="SWX5" s="66"/>
      <c r="SWY5" s="66"/>
      <c r="SWZ5" s="66"/>
      <c r="SXA5" s="66"/>
      <c r="SXB5" s="66"/>
      <c r="SXC5" s="66"/>
      <c r="SXD5" s="66"/>
      <c r="SXE5" s="66"/>
      <c r="SXF5" s="66"/>
      <c r="SXG5" s="66"/>
      <c r="SXH5" s="66"/>
      <c r="SXI5" s="66"/>
      <c r="SXJ5" s="66"/>
      <c r="SXK5" s="66"/>
      <c r="SXL5" s="66"/>
      <c r="SXM5" s="66"/>
      <c r="SXN5" s="66"/>
      <c r="SXO5" s="66"/>
      <c r="SXP5" s="66"/>
      <c r="SXQ5" s="66"/>
      <c r="SXR5" s="66"/>
      <c r="SXS5" s="66"/>
      <c r="SXT5" s="66"/>
      <c r="SXU5" s="66"/>
      <c r="SXV5" s="66"/>
      <c r="SXW5" s="66"/>
      <c r="SXX5" s="66"/>
      <c r="SXY5" s="66"/>
      <c r="SXZ5" s="66"/>
      <c r="SYA5" s="66"/>
      <c r="SYB5" s="66"/>
      <c r="SYC5" s="66"/>
      <c r="SYD5" s="66"/>
      <c r="SYE5" s="66"/>
      <c r="SYF5" s="66"/>
      <c r="SYG5" s="66"/>
      <c r="SYH5" s="66"/>
      <c r="SYI5" s="66"/>
      <c r="SYJ5" s="66"/>
      <c r="SYK5" s="66"/>
      <c r="SYL5" s="66"/>
      <c r="SYM5" s="66"/>
      <c r="SYN5" s="66"/>
      <c r="SYO5" s="66"/>
      <c r="SYP5" s="66"/>
      <c r="SYQ5" s="66"/>
      <c r="SYR5" s="66"/>
      <c r="SYS5" s="66"/>
      <c r="SYT5" s="66"/>
      <c r="SYU5" s="66"/>
      <c r="SYV5" s="66"/>
      <c r="SYW5" s="66"/>
      <c r="SYX5" s="66"/>
      <c r="SYY5" s="66"/>
      <c r="SYZ5" s="66"/>
      <c r="SZA5" s="66"/>
      <c r="SZB5" s="66"/>
      <c r="SZC5" s="66"/>
      <c r="SZD5" s="66"/>
      <c r="SZE5" s="66"/>
      <c r="SZF5" s="66"/>
      <c r="SZG5" s="66"/>
      <c r="SZH5" s="66"/>
      <c r="SZI5" s="66"/>
      <c r="SZJ5" s="66"/>
      <c r="SZK5" s="66"/>
      <c r="SZL5" s="66"/>
      <c r="SZM5" s="66"/>
      <c r="SZN5" s="66"/>
      <c r="SZO5" s="66"/>
      <c r="SZP5" s="66"/>
      <c r="SZQ5" s="66"/>
      <c r="SZR5" s="66"/>
      <c r="SZS5" s="66"/>
      <c r="SZT5" s="66"/>
      <c r="SZU5" s="66"/>
      <c r="SZV5" s="66"/>
      <c r="SZW5" s="66"/>
      <c r="SZX5" s="66"/>
      <c r="SZY5" s="66"/>
      <c r="SZZ5" s="66"/>
      <c r="TAA5" s="66"/>
      <c r="TAB5" s="66"/>
      <c r="TAC5" s="66"/>
      <c r="TAD5" s="66"/>
      <c r="TAE5" s="66"/>
      <c r="TAF5" s="66"/>
      <c r="TAG5" s="66"/>
      <c r="TAH5" s="66"/>
      <c r="TAI5" s="66"/>
      <c r="TAJ5" s="66"/>
      <c r="TAK5" s="66"/>
      <c r="TAL5" s="66"/>
      <c r="TAM5" s="66"/>
      <c r="TAN5" s="66"/>
      <c r="TAO5" s="66"/>
      <c r="TAP5" s="66"/>
      <c r="TAQ5" s="66"/>
      <c r="TAR5" s="66"/>
      <c r="TAS5" s="66"/>
      <c r="TAT5" s="66"/>
      <c r="TAU5" s="66"/>
      <c r="TAV5" s="66"/>
      <c r="TAW5" s="66"/>
      <c r="TAX5" s="66"/>
      <c r="TAY5" s="66"/>
      <c r="TAZ5" s="66"/>
      <c r="TBA5" s="66"/>
      <c r="TBB5" s="66"/>
      <c r="TBC5" s="66"/>
      <c r="TBD5" s="66"/>
      <c r="TBE5" s="66"/>
      <c r="TBF5" s="66"/>
      <c r="TBG5" s="66"/>
      <c r="TBH5" s="66"/>
      <c r="TBI5" s="66"/>
      <c r="TBJ5" s="66"/>
      <c r="TBK5" s="66"/>
      <c r="TBL5" s="66"/>
      <c r="TBM5" s="66"/>
      <c r="TBN5" s="66"/>
      <c r="TBO5" s="66"/>
      <c r="TBP5" s="66"/>
      <c r="TBQ5" s="66"/>
      <c r="TBR5" s="66"/>
      <c r="TBS5" s="66"/>
      <c r="TBT5" s="66"/>
      <c r="TBU5" s="66"/>
      <c r="TBV5" s="66"/>
      <c r="TBW5" s="66"/>
      <c r="TBX5" s="66"/>
      <c r="TBY5" s="66"/>
      <c r="TBZ5" s="66"/>
      <c r="TCA5" s="66"/>
      <c r="TCB5" s="66"/>
      <c r="TCC5" s="66"/>
      <c r="TCD5" s="66"/>
      <c r="TCE5" s="66"/>
      <c r="TCF5" s="66"/>
      <c r="TCG5" s="66"/>
      <c r="TCH5" s="66"/>
      <c r="TCI5" s="66"/>
      <c r="TCJ5" s="66"/>
      <c r="TCK5" s="66"/>
      <c r="TCL5" s="66"/>
      <c r="TCM5" s="66"/>
      <c r="TCN5" s="66"/>
      <c r="TCO5" s="66"/>
      <c r="TCP5" s="66"/>
      <c r="TCQ5" s="66"/>
      <c r="TCR5" s="66"/>
      <c r="TCS5" s="66"/>
      <c r="TCT5" s="66"/>
      <c r="TCU5" s="66"/>
      <c r="TCV5" s="66"/>
      <c r="TCW5" s="66"/>
      <c r="TCX5" s="66"/>
      <c r="TCY5" s="66"/>
      <c r="TCZ5" s="66"/>
      <c r="TDA5" s="66"/>
      <c r="TDB5" s="66"/>
      <c r="TDC5" s="66"/>
      <c r="TDD5" s="66"/>
      <c r="TDE5" s="66"/>
      <c r="TDF5" s="66"/>
      <c r="TDG5" s="66"/>
      <c r="TDH5" s="66"/>
      <c r="TDI5" s="66"/>
      <c r="TDJ5" s="66"/>
      <c r="TDK5" s="66"/>
      <c r="TDL5" s="66"/>
      <c r="TDM5" s="66"/>
      <c r="TDN5" s="66"/>
      <c r="TDO5" s="66"/>
      <c r="TDP5" s="66"/>
      <c r="TDQ5" s="66"/>
      <c r="TDR5" s="66"/>
      <c r="TDS5" s="66"/>
      <c r="TDT5" s="66"/>
      <c r="TDU5" s="66"/>
      <c r="TDV5" s="66"/>
      <c r="TDW5" s="66"/>
      <c r="TDX5" s="66"/>
      <c r="TDY5" s="66"/>
      <c r="TDZ5" s="66"/>
      <c r="TEA5" s="66"/>
      <c r="TEB5" s="66"/>
      <c r="TEC5" s="66"/>
      <c r="TED5" s="66"/>
      <c r="TEE5" s="66"/>
      <c r="TEF5" s="66"/>
      <c r="TEG5" s="66"/>
      <c r="TEH5" s="66"/>
      <c r="TEI5" s="66"/>
      <c r="TEJ5" s="66"/>
      <c r="TEK5" s="66"/>
      <c r="TEL5" s="66"/>
      <c r="TEM5" s="66"/>
      <c r="TEN5" s="66"/>
      <c r="TEO5" s="66"/>
      <c r="TEP5" s="66"/>
      <c r="TEQ5" s="66"/>
      <c r="TER5" s="66"/>
      <c r="TES5" s="66"/>
      <c r="TET5" s="66"/>
      <c r="TEU5" s="66"/>
      <c r="TEV5" s="66"/>
      <c r="TEW5" s="66"/>
      <c r="TEX5" s="66"/>
      <c r="TEY5" s="66"/>
      <c r="TEZ5" s="66"/>
      <c r="TFA5" s="66"/>
      <c r="TFB5" s="66"/>
      <c r="TFC5" s="66"/>
      <c r="TFD5" s="66"/>
      <c r="TFE5" s="66"/>
      <c r="TFF5" s="66"/>
      <c r="TFG5" s="66"/>
      <c r="TFH5" s="66"/>
      <c r="TFI5" s="66"/>
      <c r="TFJ5" s="66"/>
      <c r="TFK5" s="66"/>
      <c r="TFL5" s="66"/>
      <c r="TFM5" s="66"/>
      <c r="TFN5" s="66"/>
      <c r="TFO5" s="66"/>
      <c r="TFP5" s="66"/>
      <c r="TFQ5" s="66"/>
      <c r="TFR5" s="66"/>
      <c r="TFS5" s="66"/>
      <c r="TFT5" s="66"/>
      <c r="TFU5" s="66"/>
      <c r="TFV5" s="66"/>
      <c r="TFW5" s="66"/>
      <c r="TFX5" s="66"/>
      <c r="TFY5" s="66"/>
      <c r="TFZ5" s="66"/>
      <c r="TGA5" s="66"/>
      <c r="TGB5" s="66"/>
      <c r="TGC5" s="66"/>
      <c r="TGD5" s="66"/>
      <c r="TGE5" s="66"/>
      <c r="TGF5" s="66"/>
      <c r="TGG5" s="66"/>
      <c r="TGH5" s="66"/>
      <c r="TGI5" s="66"/>
      <c r="TGJ5" s="66"/>
      <c r="TGK5" s="66"/>
      <c r="TGL5" s="66"/>
      <c r="TGM5" s="66"/>
      <c r="TGN5" s="66"/>
      <c r="TGO5" s="66"/>
      <c r="TGP5" s="66"/>
      <c r="TGQ5" s="66"/>
      <c r="TGR5" s="66"/>
      <c r="TGS5" s="66"/>
      <c r="TGT5" s="66"/>
      <c r="TGU5" s="66"/>
      <c r="TGV5" s="66"/>
      <c r="TGW5" s="66"/>
      <c r="TGX5" s="66"/>
      <c r="TGY5" s="66"/>
      <c r="TGZ5" s="66"/>
      <c r="THA5" s="66"/>
      <c r="THB5" s="66"/>
      <c r="THC5" s="66"/>
      <c r="THD5" s="66"/>
      <c r="THE5" s="66"/>
      <c r="THF5" s="66"/>
      <c r="THG5" s="66"/>
      <c r="THH5" s="66"/>
      <c r="THI5" s="66"/>
      <c r="THJ5" s="66"/>
      <c r="THK5" s="66"/>
      <c r="THL5" s="66"/>
      <c r="THM5" s="66"/>
      <c r="THN5" s="66"/>
      <c r="THO5" s="66"/>
      <c r="THP5" s="66"/>
      <c r="THQ5" s="66"/>
      <c r="THR5" s="66"/>
      <c r="THS5" s="66"/>
      <c r="THT5" s="66"/>
      <c r="THU5" s="66"/>
      <c r="THV5" s="66"/>
      <c r="THW5" s="66"/>
      <c r="THX5" s="66"/>
      <c r="THY5" s="66"/>
      <c r="THZ5" s="66"/>
      <c r="TIA5" s="66"/>
      <c r="TIB5" s="66"/>
      <c r="TIC5" s="66"/>
      <c r="TID5" s="66"/>
      <c r="TIE5" s="66"/>
      <c r="TIF5" s="66"/>
      <c r="TIG5" s="66"/>
      <c r="TIH5" s="66"/>
      <c r="TII5" s="66"/>
      <c r="TIJ5" s="66"/>
      <c r="TIK5" s="66"/>
      <c r="TIL5" s="66"/>
      <c r="TIM5" s="66"/>
      <c r="TIN5" s="66"/>
      <c r="TIO5" s="66"/>
      <c r="TIP5" s="66"/>
      <c r="TIQ5" s="66"/>
      <c r="TIR5" s="66"/>
      <c r="TIS5" s="66"/>
      <c r="TIT5" s="66"/>
      <c r="TIU5" s="66"/>
      <c r="TIV5" s="66"/>
      <c r="TIW5" s="66"/>
      <c r="TIX5" s="66"/>
      <c r="TIY5" s="66"/>
      <c r="TIZ5" s="66"/>
      <c r="TJA5" s="66"/>
      <c r="TJB5" s="66"/>
      <c r="TJC5" s="66"/>
      <c r="TJD5" s="66"/>
      <c r="TJE5" s="66"/>
      <c r="TJF5" s="66"/>
      <c r="TJG5" s="66"/>
      <c r="TJH5" s="66"/>
      <c r="TJI5" s="66"/>
      <c r="TJJ5" s="66"/>
      <c r="TJK5" s="66"/>
      <c r="TJL5" s="66"/>
      <c r="TJM5" s="66"/>
      <c r="TJN5" s="66"/>
      <c r="TJO5" s="66"/>
      <c r="TJP5" s="66"/>
      <c r="TJQ5" s="66"/>
      <c r="TJR5" s="66"/>
      <c r="TJS5" s="66"/>
      <c r="TJT5" s="66"/>
      <c r="TJU5" s="66"/>
      <c r="TJV5" s="66"/>
      <c r="TJW5" s="66"/>
      <c r="TJX5" s="66"/>
      <c r="TJY5" s="66"/>
      <c r="TJZ5" s="66"/>
      <c r="TKA5" s="66"/>
      <c r="TKB5" s="66"/>
      <c r="TKC5" s="66"/>
      <c r="TKD5" s="66"/>
      <c r="TKE5" s="66"/>
      <c r="TKF5" s="66"/>
      <c r="TKG5" s="66"/>
      <c r="TKH5" s="66"/>
      <c r="TKI5" s="66"/>
      <c r="TKJ5" s="66"/>
      <c r="TKK5" s="66"/>
      <c r="TKL5" s="66"/>
      <c r="TKM5" s="66"/>
      <c r="TKN5" s="66"/>
      <c r="TKO5" s="66"/>
      <c r="TKP5" s="66"/>
      <c r="TKQ5" s="66"/>
      <c r="TKR5" s="66"/>
      <c r="TKS5" s="66"/>
      <c r="TKT5" s="66"/>
      <c r="TKU5" s="66"/>
      <c r="TKV5" s="66"/>
      <c r="TKW5" s="66"/>
      <c r="TKX5" s="66"/>
      <c r="TKY5" s="66"/>
      <c r="TKZ5" s="66"/>
      <c r="TLA5" s="66"/>
      <c r="TLB5" s="66"/>
      <c r="TLC5" s="66"/>
      <c r="TLD5" s="66"/>
      <c r="TLE5" s="66"/>
      <c r="TLF5" s="66"/>
      <c r="TLG5" s="66"/>
      <c r="TLH5" s="66"/>
      <c r="TLI5" s="66"/>
      <c r="TLJ5" s="66"/>
      <c r="TLK5" s="66"/>
      <c r="TLL5" s="66"/>
      <c r="TLM5" s="66"/>
      <c r="TLN5" s="66"/>
      <c r="TLO5" s="66"/>
      <c r="TLP5" s="66"/>
      <c r="TLQ5" s="66"/>
      <c r="TLR5" s="66"/>
      <c r="TLS5" s="66"/>
      <c r="TLT5" s="66"/>
      <c r="TLU5" s="66"/>
      <c r="TLV5" s="66"/>
      <c r="TLW5" s="66"/>
      <c r="TLX5" s="66"/>
      <c r="TLY5" s="66"/>
      <c r="TLZ5" s="66"/>
      <c r="TMA5" s="66"/>
      <c r="TMB5" s="66"/>
      <c r="TMC5" s="66"/>
      <c r="TMD5" s="66"/>
      <c r="TME5" s="66"/>
      <c r="TMF5" s="66"/>
      <c r="TMG5" s="66"/>
      <c r="TMH5" s="66"/>
      <c r="TMI5" s="66"/>
      <c r="TMJ5" s="66"/>
      <c r="TMK5" s="66"/>
      <c r="TML5" s="66"/>
      <c r="TMM5" s="66"/>
      <c r="TMN5" s="66"/>
      <c r="TMO5" s="66"/>
      <c r="TMP5" s="66"/>
      <c r="TMQ5" s="66"/>
      <c r="TMR5" s="66"/>
      <c r="TMS5" s="66"/>
      <c r="TMT5" s="66"/>
      <c r="TMU5" s="66"/>
      <c r="TMV5" s="66"/>
      <c r="TMW5" s="66"/>
      <c r="TMX5" s="66"/>
      <c r="TMY5" s="66"/>
      <c r="TMZ5" s="66"/>
      <c r="TNA5" s="66"/>
      <c r="TNB5" s="66"/>
      <c r="TNC5" s="66"/>
      <c r="TND5" s="66"/>
      <c r="TNE5" s="66"/>
      <c r="TNF5" s="66"/>
      <c r="TNG5" s="66"/>
      <c r="TNH5" s="66"/>
      <c r="TNI5" s="66"/>
      <c r="TNJ5" s="66"/>
      <c r="TNK5" s="66"/>
      <c r="TNL5" s="66"/>
      <c r="TNM5" s="66"/>
      <c r="TNN5" s="66"/>
      <c r="TNO5" s="66"/>
      <c r="TNP5" s="66"/>
      <c r="TNQ5" s="66"/>
      <c r="TNR5" s="66"/>
      <c r="TNS5" s="66"/>
      <c r="TNT5" s="66"/>
      <c r="TNU5" s="66"/>
      <c r="TNV5" s="66"/>
      <c r="TNW5" s="66"/>
      <c r="TNX5" s="66"/>
      <c r="TNY5" s="66"/>
      <c r="TNZ5" s="66"/>
      <c r="TOA5" s="66"/>
      <c r="TOB5" s="66"/>
      <c r="TOC5" s="66"/>
      <c r="TOD5" s="66"/>
      <c r="TOE5" s="66"/>
      <c r="TOF5" s="66"/>
      <c r="TOG5" s="66"/>
      <c r="TOH5" s="66"/>
      <c r="TOI5" s="66"/>
      <c r="TOJ5" s="66"/>
      <c r="TOK5" s="66"/>
      <c r="TOL5" s="66"/>
      <c r="TOM5" s="66"/>
      <c r="TON5" s="66"/>
      <c r="TOO5" s="66"/>
      <c r="TOP5" s="66"/>
      <c r="TOQ5" s="66"/>
      <c r="TOR5" s="66"/>
      <c r="TOS5" s="66"/>
      <c r="TOT5" s="66"/>
      <c r="TOU5" s="66"/>
      <c r="TOV5" s="66"/>
      <c r="TOW5" s="66"/>
      <c r="TOX5" s="66"/>
      <c r="TOY5" s="66"/>
      <c r="TOZ5" s="66"/>
      <c r="TPA5" s="66"/>
      <c r="TPB5" s="66"/>
      <c r="TPC5" s="66"/>
      <c r="TPD5" s="66"/>
      <c r="TPE5" s="66"/>
      <c r="TPF5" s="66"/>
      <c r="TPG5" s="66"/>
      <c r="TPH5" s="66"/>
      <c r="TPI5" s="66"/>
      <c r="TPJ5" s="66"/>
      <c r="TPK5" s="66"/>
      <c r="TPL5" s="66"/>
      <c r="TPM5" s="66"/>
      <c r="TPN5" s="66"/>
      <c r="TPO5" s="66"/>
      <c r="TPP5" s="66"/>
      <c r="TPQ5" s="66"/>
      <c r="TPR5" s="66"/>
      <c r="TPS5" s="66"/>
      <c r="TPT5" s="66"/>
      <c r="TPU5" s="66"/>
      <c r="TPV5" s="66"/>
      <c r="TPW5" s="66"/>
      <c r="TPX5" s="66"/>
      <c r="TPY5" s="66"/>
      <c r="TPZ5" s="66"/>
      <c r="TQA5" s="66"/>
      <c r="TQB5" s="66"/>
      <c r="TQC5" s="66"/>
      <c r="TQD5" s="66"/>
      <c r="TQE5" s="66"/>
      <c r="TQF5" s="66"/>
      <c r="TQG5" s="66"/>
      <c r="TQH5" s="66"/>
      <c r="TQI5" s="66"/>
      <c r="TQJ5" s="66"/>
      <c r="TQK5" s="66"/>
      <c r="TQL5" s="66"/>
      <c r="TQM5" s="66"/>
      <c r="TQN5" s="66"/>
      <c r="TQO5" s="66"/>
      <c r="TQP5" s="66"/>
      <c r="TQQ5" s="66"/>
      <c r="TQR5" s="66"/>
      <c r="TQS5" s="66"/>
      <c r="TQT5" s="66"/>
      <c r="TQU5" s="66"/>
      <c r="TQV5" s="66"/>
      <c r="TQW5" s="66"/>
      <c r="TQX5" s="66"/>
      <c r="TQY5" s="66"/>
      <c r="TQZ5" s="66"/>
      <c r="TRA5" s="66"/>
      <c r="TRB5" s="66"/>
      <c r="TRC5" s="66"/>
      <c r="TRD5" s="66"/>
      <c r="TRE5" s="66"/>
      <c r="TRF5" s="66"/>
      <c r="TRG5" s="66"/>
      <c r="TRH5" s="66"/>
      <c r="TRI5" s="66"/>
      <c r="TRJ5" s="66"/>
      <c r="TRK5" s="66"/>
      <c r="TRL5" s="66"/>
      <c r="TRM5" s="66"/>
      <c r="TRN5" s="66"/>
      <c r="TRO5" s="66"/>
      <c r="TRP5" s="66"/>
      <c r="TRQ5" s="66"/>
      <c r="TRR5" s="66"/>
      <c r="TRS5" s="66"/>
      <c r="TRT5" s="66"/>
      <c r="TRU5" s="66"/>
      <c r="TRV5" s="66"/>
      <c r="TRW5" s="66"/>
      <c r="TRX5" s="66"/>
      <c r="TRY5" s="66"/>
      <c r="TRZ5" s="66"/>
      <c r="TSA5" s="66"/>
      <c r="TSB5" s="66"/>
      <c r="TSC5" s="66"/>
      <c r="TSD5" s="66"/>
      <c r="TSE5" s="66"/>
      <c r="TSF5" s="66"/>
      <c r="TSG5" s="66"/>
      <c r="TSH5" s="66"/>
      <c r="TSI5" s="66"/>
      <c r="TSJ5" s="66"/>
      <c r="TSK5" s="66"/>
      <c r="TSL5" s="66"/>
      <c r="TSM5" s="66"/>
      <c r="TSN5" s="66"/>
      <c r="TSO5" s="66"/>
      <c r="TSP5" s="66"/>
      <c r="TSQ5" s="66"/>
      <c r="TSR5" s="66"/>
      <c r="TSS5" s="66"/>
      <c r="TST5" s="66"/>
      <c r="TSU5" s="66"/>
      <c r="TSV5" s="66"/>
      <c r="TSW5" s="66"/>
      <c r="TSX5" s="66"/>
      <c r="TSY5" s="66"/>
      <c r="TSZ5" s="66"/>
      <c r="TTA5" s="66"/>
      <c r="TTB5" s="66"/>
      <c r="TTC5" s="66"/>
      <c r="TTD5" s="66"/>
      <c r="TTE5" s="66"/>
      <c r="TTF5" s="66"/>
      <c r="TTG5" s="66"/>
      <c r="TTH5" s="66"/>
      <c r="TTI5" s="66"/>
      <c r="TTJ5" s="66"/>
      <c r="TTK5" s="66"/>
      <c r="TTL5" s="66"/>
      <c r="TTM5" s="66"/>
      <c r="TTN5" s="66"/>
      <c r="TTO5" s="66"/>
      <c r="TTP5" s="66"/>
      <c r="TTQ5" s="66"/>
      <c r="TTR5" s="66"/>
      <c r="TTS5" s="66"/>
      <c r="TTT5" s="66"/>
      <c r="TTU5" s="66"/>
      <c r="TTV5" s="66"/>
      <c r="TTW5" s="66"/>
      <c r="TTX5" s="66"/>
      <c r="TTY5" s="66"/>
      <c r="TTZ5" s="66"/>
      <c r="TUA5" s="66"/>
      <c r="TUB5" s="66"/>
      <c r="TUC5" s="66"/>
      <c r="TUD5" s="66"/>
      <c r="TUE5" s="66"/>
      <c r="TUF5" s="66"/>
      <c r="TUG5" s="66"/>
      <c r="TUH5" s="66"/>
      <c r="TUI5" s="66"/>
      <c r="TUJ5" s="66"/>
      <c r="TUK5" s="66"/>
      <c r="TUL5" s="66"/>
      <c r="TUM5" s="66"/>
      <c r="TUN5" s="66"/>
      <c r="TUO5" s="66"/>
      <c r="TUP5" s="66"/>
      <c r="TUQ5" s="66"/>
      <c r="TUR5" s="66"/>
      <c r="TUS5" s="66"/>
      <c r="TUT5" s="66"/>
      <c r="TUU5" s="66"/>
      <c r="TUV5" s="66"/>
      <c r="TUW5" s="66"/>
      <c r="TUX5" s="66"/>
      <c r="TUY5" s="66"/>
      <c r="TUZ5" s="66"/>
      <c r="TVA5" s="66"/>
      <c r="TVB5" s="66"/>
      <c r="TVC5" s="66"/>
      <c r="TVD5" s="66"/>
      <c r="TVE5" s="66"/>
      <c r="TVF5" s="66"/>
      <c r="TVG5" s="66"/>
      <c r="TVH5" s="66"/>
      <c r="TVI5" s="66"/>
      <c r="TVJ5" s="66"/>
      <c r="TVK5" s="66"/>
      <c r="TVL5" s="66"/>
      <c r="TVM5" s="66"/>
      <c r="TVN5" s="66"/>
      <c r="TVO5" s="66"/>
      <c r="TVP5" s="66"/>
      <c r="TVQ5" s="66"/>
      <c r="TVR5" s="66"/>
      <c r="TVS5" s="66"/>
      <c r="TVT5" s="66"/>
      <c r="TVU5" s="66"/>
      <c r="TVV5" s="66"/>
      <c r="TVW5" s="66"/>
      <c r="TVX5" s="66"/>
      <c r="TVY5" s="66"/>
      <c r="TVZ5" s="66"/>
      <c r="TWA5" s="66"/>
      <c r="TWB5" s="66"/>
      <c r="TWC5" s="66"/>
      <c r="TWD5" s="66"/>
      <c r="TWE5" s="66"/>
      <c r="TWF5" s="66"/>
      <c r="TWG5" s="66"/>
      <c r="TWH5" s="66"/>
      <c r="TWI5" s="66"/>
      <c r="TWJ5" s="66"/>
      <c r="TWK5" s="66"/>
      <c r="TWL5" s="66"/>
      <c r="TWM5" s="66"/>
      <c r="TWN5" s="66"/>
      <c r="TWO5" s="66"/>
      <c r="TWP5" s="66"/>
      <c r="TWQ5" s="66"/>
      <c r="TWR5" s="66"/>
      <c r="TWS5" s="66"/>
      <c r="TWT5" s="66"/>
      <c r="TWU5" s="66"/>
      <c r="TWV5" s="66"/>
      <c r="TWW5" s="66"/>
      <c r="TWX5" s="66"/>
      <c r="TWY5" s="66"/>
      <c r="TWZ5" s="66"/>
      <c r="TXA5" s="66"/>
      <c r="TXB5" s="66"/>
      <c r="TXC5" s="66"/>
      <c r="TXD5" s="66"/>
      <c r="TXE5" s="66"/>
      <c r="TXF5" s="66"/>
      <c r="TXG5" s="66"/>
      <c r="TXH5" s="66"/>
      <c r="TXI5" s="66"/>
      <c r="TXJ5" s="66"/>
      <c r="TXK5" s="66"/>
      <c r="TXL5" s="66"/>
      <c r="TXM5" s="66"/>
      <c r="TXN5" s="66"/>
      <c r="TXO5" s="66"/>
      <c r="TXP5" s="66"/>
      <c r="TXQ5" s="66"/>
      <c r="TXR5" s="66"/>
      <c r="TXS5" s="66"/>
      <c r="TXT5" s="66"/>
      <c r="TXU5" s="66"/>
      <c r="TXV5" s="66"/>
      <c r="TXW5" s="66"/>
      <c r="TXX5" s="66"/>
      <c r="TXY5" s="66"/>
      <c r="TXZ5" s="66"/>
      <c r="TYA5" s="66"/>
      <c r="TYB5" s="66"/>
      <c r="TYC5" s="66"/>
      <c r="TYD5" s="66"/>
      <c r="TYE5" s="66"/>
      <c r="TYF5" s="66"/>
      <c r="TYG5" s="66"/>
      <c r="TYH5" s="66"/>
      <c r="TYI5" s="66"/>
      <c r="TYJ5" s="66"/>
      <c r="TYK5" s="66"/>
      <c r="TYL5" s="66"/>
      <c r="TYM5" s="66"/>
      <c r="TYN5" s="66"/>
      <c r="TYO5" s="66"/>
      <c r="TYP5" s="66"/>
      <c r="TYQ5" s="66"/>
      <c r="TYR5" s="66"/>
      <c r="TYS5" s="66"/>
      <c r="TYT5" s="66"/>
      <c r="TYU5" s="66"/>
      <c r="TYV5" s="66"/>
      <c r="TYW5" s="66"/>
      <c r="TYX5" s="66"/>
      <c r="TYY5" s="66"/>
      <c r="TYZ5" s="66"/>
      <c r="TZA5" s="66"/>
      <c r="TZB5" s="66"/>
      <c r="TZC5" s="66"/>
      <c r="TZD5" s="66"/>
      <c r="TZE5" s="66"/>
      <c r="TZF5" s="66"/>
      <c r="TZG5" s="66"/>
      <c r="TZH5" s="66"/>
      <c r="TZI5" s="66"/>
      <c r="TZJ5" s="66"/>
      <c r="TZK5" s="66"/>
      <c r="TZL5" s="66"/>
      <c r="TZM5" s="66"/>
      <c r="TZN5" s="66"/>
      <c r="TZO5" s="66"/>
      <c r="TZP5" s="66"/>
      <c r="TZQ5" s="66"/>
      <c r="TZR5" s="66"/>
      <c r="TZS5" s="66"/>
      <c r="TZT5" s="66"/>
      <c r="TZU5" s="66"/>
      <c r="TZV5" s="66"/>
      <c r="TZW5" s="66"/>
      <c r="TZX5" s="66"/>
      <c r="TZY5" s="66"/>
      <c r="TZZ5" s="66"/>
      <c r="UAA5" s="66"/>
      <c r="UAB5" s="66"/>
      <c r="UAC5" s="66"/>
      <c r="UAD5" s="66"/>
      <c r="UAE5" s="66"/>
      <c r="UAF5" s="66"/>
      <c r="UAG5" s="66"/>
      <c r="UAH5" s="66"/>
      <c r="UAI5" s="66"/>
      <c r="UAJ5" s="66"/>
      <c r="UAK5" s="66"/>
      <c r="UAL5" s="66"/>
      <c r="UAM5" s="66"/>
      <c r="UAN5" s="66"/>
      <c r="UAO5" s="66"/>
      <c r="UAP5" s="66"/>
      <c r="UAQ5" s="66"/>
      <c r="UAR5" s="66"/>
      <c r="UAS5" s="66"/>
      <c r="UAT5" s="66"/>
      <c r="UAU5" s="66"/>
      <c r="UAV5" s="66"/>
      <c r="UAW5" s="66"/>
      <c r="UAX5" s="66"/>
      <c r="UAY5" s="66"/>
      <c r="UAZ5" s="66"/>
      <c r="UBA5" s="66"/>
      <c r="UBB5" s="66"/>
      <c r="UBC5" s="66"/>
      <c r="UBD5" s="66"/>
      <c r="UBE5" s="66"/>
      <c r="UBF5" s="66"/>
      <c r="UBG5" s="66"/>
      <c r="UBH5" s="66"/>
      <c r="UBI5" s="66"/>
      <c r="UBJ5" s="66"/>
      <c r="UBK5" s="66"/>
      <c r="UBL5" s="66"/>
      <c r="UBM5" s="66"/>
      <c r="UBN5" s="66"/>
      <c r="UBO5" s="66"/>
      <c r="UBP5" s="66"/>
      <c r="UBQ5" s="66"/>
      <c r="UBR5" s="66"/>
      <c r="UBS5" s="66"/>
      <c r="UBT5" s="66"/>
      <c r="UBU5" s="66"/>
      <c r="UBV5" s="66"/>
      <c r="UBW5" s="66"/>
      <c r="UBX5" s="66"/>
      <c r="UBY5" s="66"/>
      <c r="UBZ5" s="66"/>
      <c r="UCA5" s="66"/>
      <c r="UCB5" s="66"/>
      <c r="UCC5" s="66"/>
      <c r="UCD5" s="66"/>
      <c r="UCE5" s="66"/>
      <c r="UCF5" s="66"/>
      <c r="UCG5" s="66"/>
      <c r="UCH5" s="66"/>
      <c r="UCI5" s="66"/>
      <c r="UCJ5" s="66"/>
      <c r="UCK5" s="66"/>
      <c r="UCL5" s="66"/>
      <c r="UCM5" s="66"/>
      <c r="UCN5" s="66"/>
      <c r="UCO5" s="66"/>
      <c r="UCP5" s="66"/>
      <c r="UCQ5" s="66"/>
      <c r="UCR5" s="66"/>
      <c r="UCS5" s="66"/>
      <c r="UCT5" s="66"/>
      <c r="UCU5" s="66"/>
      <c r="UCV5" s="66"/>
      <c r="UCW5" s="66"/>
      <c r="UCX5" s="66"/>
      <c r="UCY5" s="66"/>
      <c r="UCZ5" s="66"/>
      <c r="UDA5" s="66"/>
      <c r="UDB5" s="66"/>
      <c r="UDC5" s="66"/>
      <c r="UDD5" s="66"/>
      <c r="UDE5" s="66"/>
      <c r="UDF5" s="66"/>
      <c r="UDG5" s="66"/>
      <c r="UDH5" s="66"/>
      <c r="UDI5" s="66"/>
      <c r="UDJ5" s="66"/>
      <c r="UDK5" s="66"/>
      <c r="UDL5" s="66"/>
      <c r="UDM5" s="66"/>
      <c r="UDN5" s="66"/>
      <c r="UDO5" s="66"/>
      <c r="UDP5" s="66"/>
      <c r="UDQ5" s="66"/>
      <c r="UDR5" s="66"/>
      <c r="UDS5" s="66"/>
      <c r="UDT5" s="66"/>
      <c r="UDU5" s="66"/>
      <c r="UDV5" s="66"/>
      <c r="UDW5" s="66"/>
      <c r="UDX5" s="66"/>
      <c r="UDY5" s="66"/>
      <c r="UDZ5" s="66"/>
      <c r="UEA5" s="66"/>
      <c r="UEB5" s="66"/>
      <c r="UEC5" s="66"/>
      <c r="UED5" s="66"/>
      <c r="UEE5" s="66"/>
      <c r="UEF5" s="66"/>
      <c r="UEG5" s="66"/>
      <c r="UEH5" s="66"/>
      <c r="UEI5" s="66"/>
      <c r="UEJ5" s="66"/>
      <c r="UEK5" s="66"/>
      <c r="UEL5" s="66"/>
      <c r="UEM5" s="66"/>
      <c r="UEN5" s="66"/>
      <c r="UEO5" s="66"/>
      <c r="UEP5" s="66"/>
      <c r="UEQ5" s="66"/>
      <c r="UER5" s="66"/>
      <c r="UES5" s="66"/>
      <c r="UET5" s="66"/>
      <c r="UEU5" s="66"/>
      <c r="UEV5" s="66"/>
      <c r="UEW5" s="66"/>
      <c r="UEX5" s="66"/>
      <c r="UEY5" s="66"/>
      <c r="UEZ5" s="66"/>
      <c r="UFA5" s="66"/>
      <c r="UFB5" s="66"/>
      <c r="UFC5" s="66"/>
      <c r="UFD5" s="66"/>
      <c r="UFE5" s="66"/>
      <c r="UFF5" s="66"/>
      <c r="UFG5" s="66"/>
      <c r="UFH5" s="66"/>
      <c r="UFI5" s="66"/>
      <c r="UFJ5" s="66"/>
      <c r="UFK5" s="66"/>
      <c r="UFL5" s="66"/>
      <c r="UFM5" s="66"/>
      <c r="UFN5" s="66"/>
      <c r="UFO5" s="66"/>
      <c r="UFP5" s="66"/>
      <c r="UFQ5" s="66"/>
      <c r="UFR5" s="66"/>
      <c r="UFS5" s="66"/>
      <c r="UFT5" s="66"/>
      <c r="UFU5" s="66"/>
      <c r="UFV5" s="66"/>
      <c r="UFW5" s="66"/>
      <c r="UFX5" s="66"/>
      <c r="UFY5" s="66"/>
      <c r="UFZ5" s="66"/>
      <c r="UGA5" s="66"/>
      <c r="UGB5" s="66"/>
      <c r="UGC5" s="66"/>
      <c r="UGD5" s="66"/>
      <c r="UGE5" s="66"/>
      <c r="UGF5" s="66"/>
      <c r="UGG5" s="66"/>
      <c r="UGH5" s="66"/>
      <c r="UGI5" s="66"/>
      <c r="UGJ5" s="66"/>
      <c r="UGK5" s="66"/>
      <c r="UGL5" s="66"/>
      <c r="UGM5" s="66"/>
      <c r="UGN5" s="66"/>
      <c r="UGO5" s="66"/>
      <c r="UGP5" s="66"/>
      <c r="UGQ5" s="66"/>
      <c r="UGR5" s="66"/>
      <c r="UGS5" s="66"/>
      <c r="UGT5" s="66"/>
      <c r="UGU5" s="66"/>
      <c r="UGV5" s="66"/>
      <c r="UGW5" s="66"/>
      <c r="UGX5" s="66"/>
      <c r="UGY5" s="66"/>
      <c r="UGZ5" s="66"/>
      <c r="UHA5" s="66"/>
      <c r="UHB5" s="66"/>
      <c r="UHC5" s="66"/>
      <c r="UHD5" s="66"/>
      <c r="UHE5" s="66"/>
      <c r="UHF5" s="66"/>
      <c r="UHG5" s="66"/>
      <c r="UHH5" s="66"/>
      <c r="UHI5" s="66"/>
      <c r="UHJ5" s="66"/>
      <c r="UHK5" s="66"/>
      <c r="UHL5" s="66"/>
      <c r="UHM5" s="66"/>
      <c r="UHN5" s="66"/>
      <c r="UHO5" s="66"/>
      <c r="UHP5" s="66"/>
      <c r="UHQ5" s="66"/>
      <c r="UHR5" s="66"/>
      <c r="UHS5" s="66"/>
      <c r="UHT5" s="66"/>
      <c r="UHU5" s="66"/>
      <c r="UHV5" s="66"/>
      <c r="UHW5" s="66"/>
      <c r="UHX5" s="66"/>
      <c r="UHY5" s="66"/>
      <c r="UHZ5" s="66"/>
      <c r="UIA5" s="66"/>
      <c r="UIB5" s="66"/>
      <c r="UIC5" s="66"/>
      <c r="UID5" s="66"/>
      <c r="UIE5" s="66"/>
      <c r="UIF5" s="66"/>
      <c r="UIG5" s="66"/>
      <c r="UIH5" s="66"/>
      <c r="UII5" s="66"/>
      <c r="UIJ5" s="66"/>
      <c r="UIK5" s="66"/>
      <c r="UIL5" s="66"/>
      <c r="UIM5" s="66"/>
      <c r="UIN5" s="66"/>
      <c r="UIO5" s="66"/>
      <c r="UIP5" s="66"/>
      <c r="UIQ5" s="66"/>
      <c r="UIR5" s="66"/>
      <c r="UIS5" s="66"/>
      <c r="UIT5" s="66"/>
      <c r="UIU5" s="66"/>
      <c r="UIV5" s="66"/>
      <c r="UIW5" s="66"/>
      <c r="UIX5" s="66"/>
      <c r="UIY5" s="66"/>
      <c r="UIZ5" s="66"/>
      <c r="UJA5" s="66"/>
      <c r="UJB5" s="66"/>
      <c r="UJC5" s="66"/>
      <c r="UJD5" s="66"/>
      <c r="UJE5" s="66"/>
      <c r="UJF5" s="66"/>
      <c r="UJG5" s="66"/>
      <c r="UJH5" s="66"/>
      <c r="UJI5" s="66"/>
      <c r="UJJ5" s="66"/>
      <c r="UJK5" s="66"/>
      <c r="UJL5" s="66"/>
      <c r="UJM5" s="66"/>
      <c r="UJN5" s="66"/>
      <c r="UJO5" s="66"/>
      <c r="UJP5" s="66"/>
      <c r="UJQ5" s="66"/>
      <c r="UJR5" s="66"/>
      <c r="UJS5" s="66"/>
      <c r="UJT5" s="66"/>
      <c r="UJU5" s="66"/>
      <c r="UJV5" s="66"/>
      <c r="UJW5" s="66"/>
      <c r="UJX5" s="66"/>
      <c r="UJY5" s="66"/>
      <c r="UJZ5" s="66"/>
      <c r="UKA5" s="66"/>
      <c r="UKB5" s="66"/>
      <c r="UKC5" s="66"/>
      <c r="UKD5" s="66"/>
      <c r="UKE5" s="66"/>
      <c r="UKF5" s="66"/>
      <c r="UKG5" s="66"/>
      <c r="UKH5" s="66"/>
      <c r="UKI5" s="66"/>
      <c r="UKJ5" s="66"/>
      <c r="UKK5" s="66"/>
      <c r="UKL5" s="66"/>
      <c r="UKM5" s="66"/>
      <c r="UKN5" s="66"/>
      <c r="UKO5" s="66"/>
      <c r="UKP5" s="66"/>
      <c r="UKQ5" s="66"/>
      <c r="UKR5" s="66"/>
      <c r="UKS5" s="66"/>
      <c r="UKT5" s="66"/>
      <c r="UKU5" s="66"/>
      <c r="UKV5" s="66"/>
      <c r="UKW5" s="66"/>
      <c r="UKX5" s="66"/>
      <c r="UKY5" s="66"/>
      <c r="UKZ5" s="66"/>
      <c r="ULA5" s="66"/>
      <c r="ULB5" s="66"/>
      <c r="ULC5" s="66"/>
      <c r="ULD5" s="66"/>
      <c r="ULE5" s="66"/>
      <c r="ULF5" s="66"/>
      <c r="ULG5" s="66"/>
      <c r="ULH5" s="66"/>
      <c r="ULI5" s="66"/>
      <c r="ULJ5" s="66"/>
      <c r="ULK5" s="66"/>
      <c r="ULL5" s="66"/>
      <c r="ULM5" s="66"/>
      <c r="ULN5" s="66"/>
      <c r="ULO5" s="66"/>
      <c r="ULP5" s="66"/>
      <c r="ULQ5" s="66"/>
      <c r="ULR5" s="66"/>
      <c r="ULS5" s="66"/>
      <c r="ULT5" s="66"/>
      <c r="ULU5" s="66"/>
      <c r="ULV5" s="66"/>
      <c r="ULW5" s="66"/>
      <c r="ULX5" s="66"/>
      <c r="ULY5" s="66"/>
      <c r="ULZ5" s="66"/>
      <c r="UMA5" s="66"/>
      <c r="UMB5" s="66"/>
      <c r="UMC5" s="66"/>
      <c r="UMD5" s="66"/>
      <c r="UME5" s="66"/>
      <c r="UMF5" s="66"/>
      <c r="UMG5" s="66"/>
      <c r="UMH5" s="66"/>
      <c r="UMI5" s="66"/>
      <c r="UMJ5" s="66"/>
      <c r="UMK5" s="66"/>
      <c r="UML5" s="66"/>
      <c r="UMM5" s="66"/>
      <c r="UMN5" s="66"/>
      <c r="UMO5" s="66"/>
      <c r="UMP5" s="66"/>
      <c r="UMQ5" s="66"/>
      <c r="UMR5" s="66"/>
      <c r="UMS5" s="66"/>
      <c r="UMT5" s="66"/>
      <c r="UMU5" s="66"/>
      <c r="UMV5" s="66"/>
      <c r="UMW5" s="66"/>
      <c r="UMX5" s="66"/>
      <c r="UMY5" s="66"/>
      <c r="UMZ5" s="66"/>
      <c r="UNA5" s="66"/>
      <c r="UNB5" s="66"/>
      <c r="UNC5" s="66"/>
      <c r="UND5" s="66"/>
      <c r="UNE5" s="66"/>
      <c r="UNF5" s="66"/>
      <c r="UNG5" s="66"/>
      <c r="UNH5" s="66"/>
      <c r="UNI5" s="66"/>
      <c r="UNJ5" s="66"/>
      <c r="UNK5" s="66"/>
      <c r="UNL5" s="66"/>
      <c r="UNM5" s="66"/>
      <c r="UNN5" s="66"/>
      <c r="UNO5" s="66"/>
      <c r="UNP5" s="66"/>
      <c r="UNQ5" s="66"/>
      <c r="UNR5" s="66"/>
      <c r="UNS5" s="66"/>
      <c r="UNT5" s="66"/>
      <c r="UNU5" s="66"/>
      <c r="UNV5" s="66"/>
      <c r="UNW5" s="66"/>
      <c r="UNX5" s="66"/>
      <c r="UNY5" s="66"/>
      <c r="UNZ5" s="66"/>
      <c r="UOA5" s="66"/>
      <c r="UOB5" s="66"/>
      <c r="UOC5" s="66"/>
      <c r="UOD5" s="66"/>
      <c r="UOE5" s="66"/>
      <c r="UOF5" s="66"/>
      <c r="UOG5" s="66"/>
      <c r="UOH5" s="66"/>
      <c r="UOI5" s="66"/>
      <c r="UOJ5" s="66"/>
      <c r="UOK5" s="66"/>
      <c r="UOL5" s="66"/>
      <c r="UOM5" s="66"/>
      <c r="UON5" s="66"/>
      <c r="UOO5" s="66"/>
      <c r="UOP5" s="66"/>
      <c r="UOQ5" s="66"/>
      <c r="UOR5" s="66"/>
      <c r="UOS5" s="66"/>
      <c r="UOT5" s="66"/>
      <c r="UOU5" s="66"/>
      <c r="UOV5" s="66"/>
      <c r="UOW5" s="66"/>
      <c r="UOX5" s="66"/>
      <c r="UOY5" s="66"/>
      <c r="UOZ5" s="66"/>
      <c r="UPA5" s="66"/>
      <c r="UPB5" s="66"/>
      <c r="UPC5" s="66"/>
      <c r="UPD5" s="66"/>
      <c r="UPE5" s="66"/>
      <c r="UPF5" s="66"/>
      <c r="UPG5" s="66"/>
      <c r="UPH5" s="66"/>
      <c r="UPI5" s="66"/>
      <c r="UPJ5" s="66"/>
      <c r="UPK5" s="66"/>
      <c r="UPL5" s="66"/>
      <c r="UPM5" s="66"/>
      <c r="UPN5" s="66"/>
      <c r="UPO5" s="66"/>
      <c r="UPP5" s="66"/>
      <c r="UPQ5" s="66"/>
      <c r="UPR5" s="66"/>
      <c r="UPS5" s="66"/>
      <c r="UPT5" s="66"/>
      <c r="UPU5" s="66"/>
      <c r="UPV5" s="66"/>
      <c r="UPW5" s="66"/>
      <c r="UPX5" s="66"/>
      <c r="UPY5" s="66"/>
      <c r="UPZ5" s="66"/>
      <c r="UQA5" s="66"/>
      <c r="UQB5" s="66"/>
      <c r="UQC5" s="66"/>
      <c r="UQD5" s="66"/>
      <c r="UQE5" s="66"/>
      <c r="UQF5" s="66"/>
      <c r="UQG5" s="66"/>
      <c r="UQH5" s="66"/>
      <c r="UQI5" s="66"/>
      <c r="UQJ5" s="66"/>
      <c r="UQK5" s="66"/>
      <c r="UQL5" s="66"/>
      <c r="UQM5" s="66"/>
      <c r="UQN5" s="66"/>
      <c r="UQO5" s="66"/>
      <c r="UQP5" s="66"/>
      <c r="UQQ5" s="66"/>
      <c r="UQR5" s="66"/>
      <c r="UQS5" s="66"/>
      <c r="UQT5" s="66"/>
      <c r="UQU5" s="66"/>
      <c r="UQV5" s="66"/>
      <c r="UQW5" s="66"/>
      <c r="UQX5" s="66"/>
      <c r="UQY5" s="66"/>
      <c r="UQZ5" s="66"/>
      <c r="URA5" s="66"/>
      <c r="URB5" s="66"/>
      <c r="URC5" s="66"/>
      <c r="URD5" s="66"/>
      <c r="URE5" s="66"/>
      <c r="URF5" s="66"/>
      <c r="URG5" s="66"/>
      <c r="URH5" s="66"/>
      <c r="URI5" s="66"/>
      <c r="URJ5" s="66"/>
      <c r="URK5" s="66"/>
      <c r="URL5" s="66"/>
      <c r="URM5" s="66"/>
      <c r="URN5" s="66"/>
      <c r="URO5" s="66"/>
      <c r="URP5" s="66"/>
      <c r="URQ5" s="66"/>
      <c r="URR5" s="66"/>
      <c r="URS5" s="66"/>
      <c r="URT5" s="66"/>
      <c r="URU5" s="66"/>
      <c r="URV5" s="66"/>
      <c r="URW5" s="66"/>
      <c r="URX5" s="66"/>
      <c r="URY5" s="66"/>
      <c r="URZ5" s="66"/>
      <c r="USA5" s="66"/>
      <c r="USB5" s="66"/>
      <c r="USC5" s="66"/>
      <c r="USD5" s="66"/>
      <c r="USE5" s="66"/>
      <c r="USF5" s="66"/>
      <c r="USG5" s="66"/>
      <c r="USH5" s="66"/>
      <c r="USI5" s="66"/>
      <c r="USJ5" s="66"/>
      <c r="USK5" s="66"/>
      <c r="USL5" s="66"/>
      <c r="USM5" s="66"/>
      <c r="USN5" s="66"/>
      <c r="USO5" s="66"/>
      <c r="USP5" s="66"/>
      <c r="USQ5" s="66"/>
      <c r="USR5" s="66"/>
      <c r="USS5" s="66"/>
      <c r="UST5" s="66"/>
      <c r="USU5" s="66"/>
      <c r="USV5" s="66"/>
      <c r="USW5" s="66"/>
      <c r="USX5" s="66"/>
      <c r="USY5" s="66"/>
      <c r="USZ5" s="66"/>
      <c r="UTA5" s="66"/>
      <c r="UTB5" s="66"/>
      <c r="UTC5" s="66"/>
      <c r="UTD5" s="66"/>
      <c r="UTE5" s="66"/>
      <c r="UTF5" s="66"/>
      <c r="UTG5" s="66"/>
      <c r="UTH5" s="66"/>
      <c r="UTI5" s="66"/>
      <c r="UTJ5" s="66"/>
      <c r="UTK5" s="66"/>
      <c r="UTL5" s="66"/>
      <c r="UTM5" s="66"/>
      <c r="UTN5" s="66"/>
      <c r="UTO5" s="66"/>
      <c r="UTP5" s="66"/>
      <c r="UTQ5" s="66"/>
      <c r="UTR5" s="66"/>
      <c r="UTS5" s="66"/>
      <c r="UTT5" s="66"/>
      <c r="UTU5" s="66"/>
      <c r="UTV5" s="66"/>
      <c r="UTW5" s="66"/>
      <c r="UTX5" s="66"/>
      <c r="UTY5" s="66"/>
      <c r="UTZ5" s="66"/>
      <c r="UUA5" s="66"/>
      <c r="UUB5" s="66"/>
      <c r="UUC5" s="66"/>
      <c r="UUD5" s="66"/>
      <c r="UUE5" s="66"/>
      <c r="UUF5" s="66"/>
      <c r="UUG5" s="66"/>
      <c r="UUH5" s="66"/>
      <c r="UUI5" s="66"/>
      <c r="UUJ5" s="66"/>
      <c r="UUK5" s="66"/>
      <c r="UUL5" s="66"/>
      <c r="UUM5" s="66"/>
      <c r="UUN5" s="66"/>
      <c r="UUO5" s="66"/>
      <c r="UUP5" s="66"/>
      <c r="UUQ5" s="66"/>
      <c r="UUR5" s="66"/>
      <c r="UUS5" s="66"/>
      <c r="UUT5" s="66"/>
      <c r="UUU5" s="66"/>
      <c r="UUV5" s="66"/>
      <c r="UUW5" s="66"/>
      <c r="UUX5" s="66"/>
      <c r="UUY5" s="66"/>
      <c r="UUZ5" s="66"/>
      <c r="UVA5" s="66"/>
      <c r="UVB5" s="66"/>
      <c r="UVC5" s="66"/>
      <c r="UVD5" s="66"/>
      <c r="UVE5" s="66"/>
      <c r="UVF5" s="66"/>
      <c r="UVG5" s="66"/>
      <c r="UVH5" s="66"/>
      <c r="UVI5" s="66"/>
      <c r="UVJ5" s="66"/>
      <c r="UVK5" s="66"/>
      <c r="UVL5" s="66"/>
      <c r="UVM5" s="66"/>
      <c r="UVN5" s="66"/>
      <c r="UVO5" s="66"/>
      <c r="UVP5" s="66"/>
      <c r="UVQ5" s="66"/>
      <c r="UVR5" s="66"/>
      <c r="UVS5" s="66"/>
      <c r="UVT5" s="66"/>
      <c r="UVU5" s="66"/>
      <c r="UVV5" s="66"/>
      <c r="UVW5" s="66"/>
      <c r="UVX5" s="66"/>
      <c r="UVY5" s="66"/>
      <c r="UVZ5" s="66"/>
      <c r="UWA5" s="66"/>
      <c r="UWB5" s="66"/>
      <c r="UWC5" s="66"/>
      <c r="UWD5" s="66"/>
      <c r="UWE5" s="66"/>
      <c r="UWF5" s="66"/>
      <c r="UWG5" s="66"/>
      <c r="UWH5" s="66"/>
      <c r="UWI5" s="66"/>
      <c r="UWJ5" s="66"/>
      <c r="UWK5" s="66"/>
      <c r="UWL5" s="66"/>
      <c r="UWM5" s="66"/>
      <c r="UWN5" s="66"/>
      <c r="UWO5" s="66"/>
      <c r="UWP5" s="66"/>
      <c r="UWQ5" s="66"/>
      <c r="UWR5" s="66"/>
      <c r="UWS5" s="66"/>
      <c r="UWT5" s="66"/>
      <c r="UWU5" s="66"/>
      <c r="UWV5" s="66"/>
      <c r="UWW5" s="66"/>
      <c r="UWX5" s="66"/>
      <c r="UWY5" s="66"/>
      <c r="UWZ5" s="66"/>
      <c r="UXA5" s="66"/>
      <c r="UXB5" s="66"/>
      <c r="UXC5" s="66"/>
      <c r="UXD5" s="66"/>
      <c r="UXE5" s="66"/>
      <c r="UXF5" s="66"/>
      <c r="UXG5" s="66"/>
      <c r="UXH5" s="66"/>
      <c r="UXI5" s="66"/>
      <c r="UXJ5" s="66"/>
      <c r="UXK5" s="66"/>
      <c r="UXL5" s="66"/>
      <c r="UXM5" s="66"/>
      <c r="UXN5" s="66"/>
      <c r="UXO5" s="66"/>
      <c r="UXP5" s="66"/>
      <c r="UXQ5" s="66"/>
      <c r="UXR5" s="66"/>
      <c r="UXS5" s="66"/>
      <c r="UXT5" s="66"/>
      <c r="UXU5" s="66"/>
      <c r="UXV5" s="66"/>
      <c r="UXW5" s="66"/>
      <c r="UXX5" s="66"/>
      <c r="UXY5" s="66"/>
      <c r="UXZ5" s="66"/>
      <c r="UYA5" s="66"/>
      <c r="UYB5" s="66"/>
      <c r="UYC5" s="66"/>
      <c r="UYD5" s="66"/>
      <c r="UYE5" s="66"/>
      <c r="UYF5" s="66"/>
      <c r="UYG5" s="66"/>
      <c r="UYH5" s="66"/>
      <c r="UYI5" s="66"/>
      <c r="UYJ5" s="66"/>
      <c r="UYK5" s="66"/>
      <c r="UYL5" s="66"/>
      <c r="UYM5" s="66"/>
      <c r="UYN5" s="66"/>
      <c r="UYO5" s="66"/>
      <c r="UYP5" s="66"/>
      <c r="UYQ5" s="66"/>
      <c r="UYR5" s="66"/>
      <c r="UYS5" s="66"/>
      <c r="UYT5" s="66"/>
      <c r="UYU5" s="66"/>
      <c r="UYV5" s="66"/>
      <c r="UYW5" s="66"/>
      <c r="UYX5" s="66"/>
      <c r="UYY5" s="66"/>
      <c r="UYZ5" s="66"/>
      <c r="UZA5" s="66"/>
      <c r="UZB5" s="66"/>
      <c r="UZC5" s="66"/>
      <c r="UZD5" s="66"/>
      <c r="UZE5" s="66"/>
      <c r="UZF5" s="66"/>
      <c r="UZG5" s="66"/>
      <c r="UZH5" s="66"/>
      <c r="UZI5" s="66"/>
      <c r="UZJ5" s="66"/>
      <c r="UZK5" s="66"/>
      <c r="UZL5" s="66"/>
      <c r="UZM5" s="66"/>
      <c r="UZN5" s="66"/>
      <c r="UZO5" s="66"/>
      <c r="UZP5" s="66"/>
      <c r="UZQ5" s="66"/>
      <c r="UZR5" s="66"/>
      <c r="UZS5" s="66"/>
      <c r="UZT5" s="66"/>
      <c r="UZU5" s="66"/>
      <c r="UZV5" s="66"/>
      <c r="UZW5" s="66"/>
      <c r="UZX5" s="66"/>
      <c r="UZY5" s="66"/>
      <c r="UZZ5" s="66"/>
      <c r="VAA5" s="66"/>
      <c r="VAB5" s="66"/>
      <c r="VAC5" s="66"/>
      <c r="VAD5" s="66"/>
      <c r="VAE5" s="66"/>
      <c r="VAF5" s="66"/>
      <c r="VAG5" s="66"/>
      <c r="VAH5" s="66"/>
      <c r="VAI5" s="66"/>
      <c r="VAJ5" s="66"/>
      <c r="VAK5" s="66"/>
      <c r="VAL5" s="66"/>
      <c r="VAM5" s="66"/>
      <c r="VAN5" s="66"/>
      <c r="VAO5" s="66"/>
      <c r="VAP5" s="66"/>
      <c r="VAQ5" s="66"/>
      <c r="VAR5" s="66"/>
      <c r="VAS5" s="66"/>
      <c r="VAT5" s="66"/>
      <c r="VAU5" s="66"/>
      <c r="VAV5" s="66"/>
      <c r="VAW5" s="66"/>
      <c r="VAX5" s="66"/>
      <c r="VAY5" s="66"/>
      <c r="VAZ5" s="66"/>
      <c r="VBA5" s="66"/>
      <c r="VBB5" s="66"/>
      <c r="VBC5" s="66"/>
      <c r="VBD5" s="66"/>
      <c r="VBE5" s="66"/>
      <c r="VBF5" s="66"/>
      <c r="VBG5" s="66"/>
      <c r="VBH5" s="66"/>
      <c r="VBI5" s="66"/>
      <c r="VBJ5" s="66"/>
      <c r="VBK5" s="66"/>
      <c r="VBL5" s="66"/>
      <c r="VBM5" s="66"/>
      <c r="VBN5" s="66"/>
      <c r="VBO5" s="66"/>
      <c r="VBP5" s="66"/>
      <c r="VBQ5" s="66"/>
      <c r="VBR5" s="66"/>
      <c r="VBS5" s="66"/>
      <c r="VBT5" s="66"/>
      <c r="VBU5" s="66"/>
      <c r="VBV5" s="66"/>
      <c r="VBW5" s="66"/>
      <c r="VBX5" s="66"/>
      <c r="VBY5" s="66"/>
      <c r="VBZ5" s="66"/>
      <c r="VCA5" s="66"/>
      <c r="VCB5" s="66"/>
      <c r="VCC5" s="66"/>
      <c r="VCD5" s="66"/>
      <c r="VCE5" s="66"/>
      <c r="VCF5" s="66"/>
      <c r="VCG5" s="66"/>
      <c r="VCH5" s="66"/>
      <c r="VCI5" s="66"/>
      <c r="VCJ5" s="66"/>
      <c r="VCK5" s="66"/>
      <c r="VCL5" s="66"/>
      <c r="VCM5" s="66"/>
      <c r="VCN5" s="66"/>
      <c r="VCO5" s="66"/>
      <c r="VCP5" s="66"/>
      <c r="VCQ5" s="66"/>
      <c r="VCR5" s="66"/>
      <c r="VCS5" s="66"/>
      <c r="VCT5" s="66"/>
      <c r="VCU5" s="66"/>
      <c r="VCV5" s="66"/>
      <c r="VCW5" s="66"/>
      <c r="VCX5" s="66"/>
      <c r="VCY5" s="66"/>
      <c r="VCZ5" s="66"/>
      <c r="VDA5" s="66"/>
      <c r="VDB5" s="66"/>
      <c r="VDC5" s="66"/>
      <c r="VDD5" s="66"/>
      <c r="VDE5" s="66"/>
      <c r="VDF5" s="66"/>
      <c r="VDG5" s="66"/>
      <c r="VDH5" s="66"/>
      <c r="VDI5" s="66"/>
      <c r="VDJ5" s="66"/>
      <c r="VDK5" s="66"/>
      <c r="VDL5" s="66"/>
      <c r="VDM5" s="66"/>
      <c r="VDN5" s="66"/>
      <c r="VDO5" s="66"/>
      <c r="VDP5" s="66"/>
      <c r="VDQ5" s="66"/>
      <c r="VDR5" s="66"/>
      <c r="VDS5" s="66"/>
      <c r="VDT5" s="66"/>
      <c r="VDU5" s="66"/>
      <c r="VDV5" s="66"/>
      <c r="VDW5" s="66"/>
      <c r="VDX5" s="66"/>
      <c r="VDY5" s="66"/>
      <c r="VDZ5" s="66"/>
      <c r="VEA5" s="66"/>
      <c r="VEB5" s="66"/>
      <c r="VEC5" s="66"/>
      <c r="VED5" s="66"/>
      <c r="VEE5" s="66"/>
      <c r="VEF5" s="66"/>
      <c r="VEG5" s="66"/>
      <c r="VEH5" s="66"/>
      <c r="VEI5" s="66"/>
      <c r="VEJ5" s="66"/>
      <c r="VEK5" s="66"/>
      <c r="VEL5" s="66"/>
      <c r="VEM5" s="66"/>
      <c r="VEN5" s="66"/>
      <c r="VEO5" s="66"/>
      <c r="VEP5" s="66"/>
      <c r="VEQ5" s="66"/>
      <c r="VER5" s="66"/>
      <c r="VES5" s="66"/>
      <c r="VET5" s="66"/>
      <c r="VEU5" s="66"/>
      <c r="VEV5" s="66"/>
      <c r="VEW5" s="66"/>
      <c r="VEX5" s="66"/>
      <c r="VEY5" s="66"/>
      <c r="VEZ5" s="66"/>
      <c r="VFA5" s="66"/>
      <c r="VFB5" s="66"/>
      <c r="VFC5" s="66"/>
      <c r="VFD5" s="66"/>
      <c r="VFE5" s="66"/>
      <c r="VFF5" s="66"/>
      <c r="VFG5" s="66"/>
      <c r="VFH5" s="66"/>
      <c r="VFI5" s="66"/>
      <c r="VFJ5" s="66"/>
      <c r="VFK5" s="66"/>
      <c r="VFL5" s="66"/>
      <c r="VFM5" s="66"/>
      <c r="VFN5" s="66"/>
      <c r="VFO5" s="66"/>
      <c r="VFP5" s="66"/>
      <c r="VFQ5" s="66"/>
      <c r="VFR5" s="66"/>
      <c r="VFS5" s="66"/>
      <c r="VFT5" s="66"/>
      <c r="VFU5" s="66"/>
      <c r="VFV5" s="66"/>
      <c r="VFW5" s="66"/>
      <c r="VFX5" s="66"/>
      <c r="VFY5" s="66"/>
      <c r="VFZ5" s="66"/>
      <c r="VGA5" s="66"/>
      <c r="VGB5" s="66"/>
      <c r="VGC5" s="66"/>
      <c r="VGD5" s="66"/>
      <c r="VGE5" s="66"/>
      <c r="VGF5" s="66"/>
      <c r="VGG5" s="66"/>
      <c r="VGH5" s="66"/>
      <c r="VGI5" s="66"/>
      <c r="VGJ5" s="66"/>
      <c r="VGK5" s="66"/>
      <c r="VGL5" s="66"/>
      <c r="VGM5" s="66"/>
      <c r="VGN5" s="66"/>
      <c r="VGO5" s="66"/>
      <c r="VGP5" s="66"/>
      <c r="VGQ5" s="66"/>
      <c r="VGR5" s="66"/>
      <c r="VGS5" s="66"/>
      <c r="VGT5" s="66"/>
      <c r="VGU5" s="66"/>
      <c r="VGV5" s="66"/>
      <c r="VGW5" s="66"/>
      <c r="VGX5" s="66"/>
      <c r="VGY5" s="66"/>
      <c r="VGZ5" s="66"/>
      <c r="VHA5" s="66"/>
      <c r="VHB5" s="66"/>
      <c r="VHC5" s="66"/>
      <c r="VHD5" s="66"/>
      <c r="VHE5" s="66"/>
      <c r="VHF5" s="66"/>
      <c r="VHG5" s="66"/>
      <c r="VHH5" s="66"/>
      <c r="VHI5" s="66"/>
      <c r="VHJ5" s="66"/>
      <c r="VHK5" s="66"/>
      <c r="VHL5" s="66"/>
      <c r="VHM5" s="66"/>
      <c r="VHN5" s="66"/>
      <c r="VHO5" s="66"/>
      <c r="VHP5" s="66"/>
      <c r="VHQ5" s="66"/>
      <c r="VHR5" s="66"/>
      <c r="VHS5" s="66"/>
      <c r="VHT5" s="66"/>
      <c r="VHU5" s="66"/>
      <c r="VHV5" s="66"/>
      <c r="VHW5" s="66"/>
      <c r="VHX5" s="66"/>
      <c r="VHY5" s="66"/>
      <c r="VHZ5" s="66"/>
      <c r="VIA5" s="66"/>
      <c r="VIB5" s="66"/>
      <c r="VIC5" s="66"/>
      <c r="VID5" s="66"/>
      <c r="VIE5" s="66"/>
      <c r="VIF5" s="66"/>
      <c r="VIG5" s="66"/>
      <c r="VIH5" s="66"/>
      <c r="VII5" s="66"/>
      <c r="VIJ5" s="66"/>
      <c r="VIK5" s="66"/>
      <c r="VIL5" s="66"/>
      <c r="VIM5" s="66"/>
      <c r="VIN5" s="66"/>
      <c r="VIO5" s="66"/>
      <c r="VIP5" s="66"/>
      <c r="VIQ5" s="66"/>
      <c r="VIR5" s="66"/>
      <c r="VIS5" s="66"/>
      <c r="VIT5" s="66"/>
      <c r="VIU5" s="66"/>
      <c r="VIV5" s="66"/>
      <c r="VIW5" s="66"/>
      <c r="VIX5" s="66"/>
      <c r="VIY5" s="66"/>
      <c r="VIZ5" s="66"/>
      <c r="VJA5" s="66"/>
      <c r="VJB5" s="66"/>
      <c r="VJC5" s="66"/>
      <c r="VJD5" s="66"/>
      <c r="VJE5" s="66"/>
      <c r="VJF5" s="66"/>
      <c r="VJG5" s="66"/>
      <c r="VJH5" s="66"/>
      <c r="VJI5" s="66"/>
      <c r="VJJ5" s="66"/>
      <c r="VJK5" s="66"/>
      <c r="VJL5" s="66"/>
      <c r="VJM5" s="66"/>
      <c r="VJN5" s="66"/>
      <c r="VJO5" s="66"/>
      <c r="VJP5" s="66"/>
      <c r="VJQ5" s="66"/>
      <c r="VJR5" s="66"/>
      <c r="VJS5" s="66"/>
      <c r="VJT5" s="66"/>
      <c r="VJU5" s="66"/>
      <c r="VJV5" s="66"/>
      <c r="VJW5" s="66"/>
      <c r="VJX5" s="66"/>
      <c r="VJY5" s="66"/>
      <c r="VJZ5" s="66"/>
      <c r="VKA5" s="66"/>
      <c r="VKB5" s="66"/>
      <c r="VKC5" s="66"/>
      <c r="VKD5" s="66"/>
      <c r="VKE5" s="66"/>
      <c r="VKF5" s="66"/>
      <c r="VKG5" s="66"/>
      <c r="VKH5" s="66"/>
      <c r="VKI5" s="66"/>
      <c r="VKJ5" s="66"/>
      <c r="VKK5" s="66"/>
      <c r="VKL5" s="66"/>
      <c r="VKM5" s="66"/>
      <c r="VKN5" s="66"/>
      <c r="VKO5" s="66"/>
      <c r="VKP5" s="66"/>
      <c r="VKQ5" s="66"/>
      <c r="VKR5" s="66"/>
      <c r="VKS5" s="66"/>
      <c r="VKT5" s="66"/>
      <c r="VKU5" s="66"/>
      <c r="VKV5" s="66"/>
      <c r="VKW5" s="66"/>
      <c r="VKX5" s="66"/>
      <c r="VKY5" s="66"/>
      <c r="VKZ5" s="66"/>
      <c r="VLA5" s="66"/>
      <c r="VLB5" s="66"/>
      <c r="VLC5" s="66"/>
      <c r="VLD5" s="66"/>
      <c r="VLE5" s="66"/>
      <c r="VLF5" s="66"/>
      <c r="VLG5" s="66"/>
      <c r="VLH5" s="66"/>
      <c r="VLI5" s="66"/>
      <c r="VLJ5" s="66"/>
      <c r="VLK5" s="66"/>
      <c r="VLL5" s="66"/>
      <c r="VLM5" s="66"/>
      <c r="VLN5" s="66"/>
      <c r="VLO5" s="66"/>
      <c r="VLP5" s="66"/>
      <c r="VLQ5" s="66"/>
      <c r="VLR5" s="66"/>
      <c r="VLS5" s="66"/>
      <c r="VLT5" s="66"/>
      <c r="VLU5" s="66"/>
      <c r="VLV5" s="66"/>
      <c r="VLW5" s="66"/>
      <c r="VLX5" s="66"/>
      <c r="VLY5" s="66"/>
      <c r="VLZ5" s="66"/>
      <c r="VMA5" s="66"/>
      <c r="VMB5" s="66"/>
      <c r="VMC5" s="66"/>
      <c r="VMD5" s="66"/>
      <c r="VME5" s="66"/>
      <c r="VMF5" s="66"/>
      <c r="VMG5" s="66"/>
      <c r="VMH5" s="66"/>
      <c r="VMI5" s="66"/>
      <c r="VMJ5" s="66"/>
      <c r="VMK5" s="66"/>
      <c r="VML5" s="66"/>
      <c r="VMM5" s="66"/>
      <c r="VMN5" s="66"/>
      <c r="VMO5" s="66"/>
      <c r="VMP5" s="66"/>
      <c r="VMQ5" s="66"/>
      <c r="VMR5" s="66"/>
      <c r="VMS5" s="66"/>
      <c r="VMT5" s="66"/>
      <c r="VMU5" s="66"/>
      <c r="VMV5" s="66"/>
      <c r="VMW5" s="66"/>
      <c r="VMX5" s="66"/>
      <c r="VMY5" s="66"/>
      <c r="VMZ5" s="66"/>
      <c r="VNA5" s="66"/>
      <c r="VNB5" s="66"/>
      <c r="VNC5" s="66"/>
      <c r="VND5" s="66"/>
      <c r="VNE5" s="66"/>
      <c r="VNF5" s="66"/>
      <c r="VNG5" s="66"/>
      <c r="VNH5" s="66"/>
      <c r="VNI5" s="66"/>
      <c r="VNJ5" s="66"/>
      <c r="VNK5" s="66"/>
      <c r="VNL5" s="66"/>
      <c r="VNM5" s="66"/>
      <c r="VNN5" s="66"/>
      <c r="VNO5" s="66"/>
      <c r="VNP5" s="66"/>
      <c r="VNQ5" s="66"/>
      <c r="VNR5" s="66"/>
      <c r="VNS5" s="66"/>
      <c r="VNT5" s="66"/>
      <c r="VNU5" s="66"/>
      <c r="VNV5" s="66"/>
      <c r="VNW5" s="66"/>
      <c r="VNX5" s="66"/>
      <c r="VNY5" s="66"/>
      <c r="VNZ5" s="66"/>
      <c r="VOA5" s="66"/>
      <c r="VOB5" s="66"/>
      <c r="VOC5" s="66"/>
      <c r="VOD5" s="66"/>
      <c r="VOE5" s="66"/>
      <c r="VOF5" s="66"/>
      <c r="VOG5" s="66"/>
      <c r="VOH5" s="66"/>
      <c r="VOI5" s="66"/>
      <c r="VOJ5" s="66"/>
      <c r="VOK5" s="66"/>
      <c r="VOL5" s="66"/>
      <c r="VOM5" s="66"/>
      <c r="VON5" s="66"/>
      <c r="VOO5" s="66"/>
      <c r="VOP5" s="66"/>
      <c r="VOQ5" s="66"/>
      <c r="VOR5" s="66"/>
      <c r="VOS5" s="66"/>
      <c r="VOT5" s="66"/>
      <c r="VOU5" s="66"/>
      <c r="VOV5" s="66"/>
      <c r="VOW5" s="66"/>
      <c r="VOX5" s="66"/>
      <c r="VOY5" s="66"/>
      <c r="VOZ5" s="66"/>
      <c r="VPA5" s="66"/>
      <c r="VPB5" s="66"/>
      <c r="VPC5" s="66"/>
      <c r="VPD5" s="66"/>
      <c r="VPE5" s="66"/>
      <c r="VPF5" s="66"/>
      <c r="VPG5" s="66"/>
      <c r="VPH5" s="66"/>
      <c r="VPI5" s="66"/>
      <c r="VPJ5" s="66"/>
      <c r="VPK5" s="66"/>
      <c r="VPL5" s="66"/>
      <c r="VPM5" s="66"/>
      <c r="VPN5" s="66"/>
      <c r="VPO5" s="66"/>
      <c r="VPP5" s="66"/>
      <c r="VPQ5" s="66"/>
      <c r="VPR5" s="66"/>
      <c r="VPS5" s="66"/>
      <c r="VPT5" s="66"/>
      <c r="VPU5" s="66"/>
      <c r="VPV5" s="66"/>
      <c r="VPW5" s="66"/>
      <c r="VPX5" s="66"/>
      <c r="VPY5" s="66"/>
      <c r="VPZ5" s="66"/>
      <c r="VQA5" s="66"/>
      <c r="VQB5" s="66"/>
      <c r="VQC5" s="66"/>
      <c r="VQD5" s="66"/>
      <c r="VQE5" s="66"/>
      <c r="VQF5" s="66"/>
      <c r="VQG5" s="66"/>
      <c r="VQH5" s="66"/>
      <c r="VQI5" s="66"/>
      <c r="VQJ5" s="66"/>
      <c r="VQK5" s="66"/>
      <c r="VQL5" s="66"/>
      <c r="VQM5" s="66"/>
      <c r="VQN5" s="66"/>
      <c r="VQO5" s="66"/>
      <c r="VQP5" s="66"/>
      <c r="VQQ5" s="66"/>
      <c r="VQR5" s="66"/>
      <c r="VQS5" s="66"/>
      <c r="VQT5" s="66"/>
      <c r="VQU5" s="66"/>
      <c r="VQV5" s="66"/>
      <c r="VQW5" s="66"/>
      <c r="VQX5" s="66"/>
      <c r="VQY5" s="66"/>
      <c r="VQZ5" s="66"/>
      <c r="VRA5" s="66"/>
      <c r="VRB5" s="66"/>
      <c r="VRC5" s="66"/>
      <c r="VRD5" s="66"/>
      <c r="VRE5" s="66"/>
      <c r="VRF5" s="66"/>
      <c r="VRG5" s="66"/>
      <c r="VRH5" s="66"/>
      <c r="VRI5" s="66"/>
      <c r="VRJ5" s="66"/>
      <c r="VRK5" s="66"/>
      <c r="VRL5" s="66"/>
      <c r="VRM5" s="66"/>
      <c r="VRN5" s="66"/>
      <c r="VRO5" s="66"/>
      <c r="VRP5" s="66"/>
      <c r="VRQ5" s="66"/>
      <c r="VRR5" s="66"/>
      <c r="VRS5" s="66"/>
      <c r="VRT5" s="66"/>
      <c r="VRU5" s="66"/>
      <c r="VRV5" s="66"/>
      <c r="VRW5" s="66"/>
      <c r="VRX5" s="66"/>
      <c r="VRY5" s="66"/>
      <c r="VRZ5" s="66"/>
      <c r="VSA5" s="66"/>
      <c r="VSB5" s="66"/>
      <c r="VSC5" s="66"/>
      <c r="VSD5" s="66"/>
      <c r="VSE5" s="66"/>
      <c r="VSF5" s="66"/>
      <c r="VSG5" s="66"/>
      <c r="VSH5" s="66"/>
      <c r="VSI5" s="66"/>
      <c r="VSJ5" s="66"/>
      <c r="VSK5" s="66"/>
      <c r="VSL5" s="66"/>
      <c r="VSM5" s="66"/>
      <c r="VSN5" s="66"/>
      <c r="VSO5" s="66"/>
      <c r="VSP5" s="66"/>
      <c r="VSQ5" s="66"/>
      <c r="VSR5" s="66"/>
      <c r="VSS5" s="66"/>
      <c r="VST5" s="66"/>
      <c r="VSU5" s="66"/>
      <c r="VSV5" s="66"/>
      <c r="VSW5" s="66"/>
      <c r="VSX5" s="66"/>
      <c r="VSY5" s="66"/>
      <c r="VSZ5" s="66"/>
      <c r="VTA5" s="66"/>
      <c r="VTB5" s="66"/>
      <c r="VTC5" s="66"/>
      <c r="VTD5" s="66"/>
      <c r="VTE5" s="66"/>
      <c r="VTF5" s="66"/>
      <c r="VTG5" s="66"/>
      <c r="VTH5" s="66"/>
      <c r="VTI5" s="66"/>
      <c r="VTJ5" s="66"/>
      <c r="VTK5" s="66"/>
      <c r="VTL5" s="66"/>
      <c r="VTM5" s="66"/>
      <c r="VTN5" s="66"/>
      <c r="VTO5" s="66"/>
      <c r="VTP5" s="66"/>
      <c r="VTQ5" s="66"/>
      <c r="VTR5" s="66"/>
      <c r="VTS5" s="66"/>
      <c r="VTT5" s="66"/>
      <c r="VTU5" s="66"/>
      <c r="VTV5" s="66"/>
      <c r="VTW5" s="66"/>
      <c r="VTX5" s="66"/>
      <c r="VTY5" s="66"/>
      <c r="VTZ5" s="66"/>
      <c r="VUA5" s="66"/>
      <c r="VUB5" s="66"/>
      <c r="VUC5" s="66"/>
      <c r="VUD5" s="66"/>
      <c r="VUE5" s="66"/>
      <c r="VUF5" s="66"/>
      <c r="VUG5" s="66"/>
      <c r="VUH5" s="66"/>
      <c r="VUI5" s="66"/>
      <c r="VUJ5" s="66"/>
      <c r="VUK5" s="66"/>
      <c r="VUL5" s="66"/>
      <c r="VUM5" s="66"/>
      <c r="VUN5" s="66"/>
      <c r="VUO5" s="66"/>
      <c r="VUP5" s="66"/>
      <c r="VUQ5" s="66"/>
      <c r="VUR5" s="66"/>
      <c r="VUS5" s="66"/>
      <c r="VUT5" s="66"/>
      <c r="VUU5" s="66"/>
      <c r="VUV5" s="66"/>
      <c r="VUW5" s="66"/>
      <c r="VUX5" s="66"/>
      <c r="VUY5" s="66"/>
      <c r="VUZ5" s="66"/>
      <c r="VVA5" s="66"/>
      <c r="VVB5" s="66"/>
      <c r="VVC5" s="66"/>
      <c r="VVD5" s="66"/>
      <c r="VVE5" s="66"/>
      <c r="VVF5" s="66"/>
      <c r="VVG5" s="66"/>
      <c r="VVH5" s="66"/>
      <c r="VVI5" s="66"/>
      <c r="VVJ5" s="66"/>
      <c r="VVK5" s="66"/>
      <c r="VVL5" s="66"/>
      <c r="VVM5" s="66"/>
      <c r="VVN5" s="66"/>
      <c r="VVO5" s="66"/>
      <c r="VVP5" s="66"/>
      <c r="VVQ5" s="66"/>
      <c r="VVR5" s="66"/>
      <c r="VVS5" s="66"/>
      <c r="VVT5" s="66"/>
      <c r="VVU5" s="66"/>
      <c r="VVV5" s="66"/>
      <c r="VVW5" s="66"/>
      <c r="VVX5" s="66"/>
      <c r="VVY5" s="66"/>
      <c r="VVZ5" s="66"/>
      <c r="VWA5" s="66"/>
      <c r="VWB5" s="66"/>
      <c r="VWC5" s="66"/>
      <c r="VWD5" s="66"/>
      <c r="VWE5" s="66"/>
      <c r="VWF5" s="66"/>
      <c r="VWG5" s="66"/>
      <c r="VWH5" s="66"/>
      <c r="VWI5" s="66"/>
      <c r="VWJ5" s="66"/>
      <c r="VWK5" s="66"/>
      <c r="VWL5" s="66"/>
      <c r="VWM5" s="66"/>
      <c r="VWN5" s="66"/>
      <c r="VWO5" s="66"/>
      <c r="VWP5" s="66"/>
      <c r="VWQ5" s="66"/>
      <c r="VWR5" s="66"/>
      <c r="VWS5" s="66"/>
      <c r="VWT5" s="66"/>
      <c r="VWU5" s="66"/>
      <c r="VWV5" s="66"/>
      <c r="VWW5" s="66"/>
      <c r="VWX5" s="66"/>
      <c r="VWY5" s="66"/>
      <c r="VWZ5" s="66"/>
      <c r="VXA5" s="66"/>
      <c r="VXB5" s="66"/>
      <c r="VXC5" s="66"/>
      <c r="VXD5" s="66"/>
      <c r="VXE5" s="66"/>
      <c r="VXF5" s="66"/>
      <c r="VXG5" s="66"/>
      <c r="VXH5" s="66"/>
      <c r="VXI5" s="66"/>
      <c r="VXJ5" s="66"/>
      <c r="VXK5" s="66"/>
      <c r="VXL5" s="66"/>
      <c r="VXM5" s="66"/>
      <c r="VXN5" s="66"/>
      <c r="VXO5" s="66"/>
      <c r="VXP5" s="66"/>
      <c r="VXQ5" s="66"/>
      <c r="VXR5" s="66"/>
      <c r="VXS5" s="66"/>
      <c r="VXT5" s="66"/>
      <c r="VXU5" s="66"/>
      <c r="VXV5" s="66"/>
      <c r="VXW5" s="66"/>
      <c r="VXX5" s="66"/>
      <c r="VXY5" s="66"/>
      <c r="VXZ5" s="66"/>
      <c r="VYA5" s="66"/>
      <c r="VYB5" s="66"/>
      <c r="VYC5" s="66"/>
      <c r="VYD5" s="66"/>
      <c r="VYE5" s="66"/>
      <c r="VYF5" s="66"/>
      <c r="VYG5" s="66"/>
      <c r="VYH5" s="66"/>
      <c r="VYI5" s="66"/>
      <c r="VYJ5" s="66"/>
      <c r="VYK5" s="66"/>
      <c r="VYL5" s="66"/>
      <c r="VYM5" s="66"/>
      <c r="VYN5" s="66"/>
      <c r="VYO5" s="66"/>
      <c r="VYP5" s="66"/>
      <c r="VYQ5" s="66"/>
      <c r="VYR5" s="66"/>
      <c r="VYS5" s="66"/>
      <c r="VYT5" s="66"/>
      <c r="VYU5" s="66"/>
      <c r="VYV5" s="66"/>
      <c r="VYW5" s="66"/>
      <c r="VYX5" s="66"/>
      <c r="VYY5" s="66"/>
      <c r="VYZ5" s="66"/>
      <c r="VZA5" s="66"/>
      <c r="VZB5" s="66"/>
      <c r="VZC5" s="66"/>
      <c r="VZD5" s="66"/>
      <c r="VZE5" s="66"/>
      <c r="VZF5" s="66"/>
      <c r="VZG5" s="66"/>
      <c r="VZH5" s="66"/>
      <c r="VZI5" s="66"/>
      <c r="VZJ5" s="66"/>
      <c r="VZK5" s="66"/>
      <c r="VZL5" s="66"/>
      <c r="VZM5" s="66"/>
      <c r="VZN5" s="66"/>
      <c r="VZO5" s="66"/>
      <c r="VZP5" s="66"/>
      <c r="VZQ5" s="66"/>
      <c r="VZR5" s="66"/>
      <c r="VZS5" s="66"/>
      <c r="VZT5" s="66"/>
      <c r="VZU5" s="66"/>
      <c r="VZV5" s="66"/>
      <c r="VZW5" s="66"/>
      <c r="VZX5" s="66"/>
      <c r="VZY5" s="66"/>
      <c r="VZZ5" s="66"/>
      <c r="WAA5" s="66"/>
      <c r="WAB5" s="66"/>
      <c r="WAC5" s="66"/>
      <c r="WAD5" s="66"/>
      <c r="WAE5" s="66"/>
      <c r="WAF5" s="66"/>
      <c r="WAG5" s="66"/>
      <c r="WAH5" s="66"/>
      <c r="WAI5" s="66"/>
      <c r="WAJ5" s="66"/>
      <c r="WAK5" s="66"/>
      <c r="WAL5" s="66"/>
      <c r="WAM5" s="66"/>
      <c r="WAN5" s="66"/>
      <c r="WAO5" s="66"/>
      <c r="WAP5" s="66"/>
      <c r="WAQ5" s="66"/>
      <c r="WAR5" s="66"/>
      <c r="WAS5" s="66"/>
      <c r="WAT5" s="66"/>
      <c r="WAU5" s="66"/>
      <c r="WAV5" s="66"/>
      <c r="WAW5" s="66"/>
      <c r="WAX5" s="66"/>
      <c r="WAY5" s="66"/>
      <c r="WAZ5" s="66"/>
      <c r="WBA5" s="66"/>
      <c r="WBB5" s="66"/>
      <c r="WBC5" s="66"/>
      <c r="WBD5" s="66"/>
      <c r="WBE5" s="66"/>
      <c r="WBF5" s="66"/>
      <c r="WBG5" s="66"/>
      <c r="WBH5" s="66"/>
      <c r="WBI5" s="66"/>
      <c r="WBJ5" s="66"/>
      <c r="WBK5" s="66"/>
      <c r="WBL5" s="66"/>
      <c r="WBM5" s="66"/>
      <c r="WBN5" s="66"/>
      <c r="WBO5" s="66"/>
      <c r="WBP5" s="66"/>
      <c r="WBQ5" s="66"/>
      <c r="WBR5" s="66"/>
      <c r="WBS5" s="66"/>
      <c r="WBT5" s="66"/>
      <c r="WBU5" s="66"/>
      <c r="WBV5" s="66"/>
      <c r="WBW5" s="66"/>
      <c r="WBX5" s="66"/>
      <c r="WBY5" s="66"/>
      <c r="WBZ5" s="66"/>
      <c r="WCA5" s="66"/>
      <c r="WCB5" s="66"/>
      <c r="WCC5" s="66"/>
      <c r="WCD5" s="66"/>
      <c r="WCE5" s="66"/>
      <c r="WCF5" s="66"/>
      <c r="WCG5" s="66"/>
      <c r="WCH5" s="66"/>
      <c r="WCI5" s="66"/>
      <c r="WCJ5" s="66"/>
      <c r="WCK5" s="66"/>
      <c r="WCL5" s="66"/>
      <c r="WCM5" s="66"/>
      <c r="WCN5" s="66"/>
      <c r="WCO5" s="66"/>
      <c r="WCP5" s="66"/>
      <c r="WCQ5" s="66"/>
      <c r="WCR5" s="66"/>
      <c r="WCS5" s="66"/>
      <c r="WCT5" s="66"/>
      <c r="WCU5" s="66"/>
      <c r="WCV5" s="66"/>
      <c r="WCW5" s="66"/>
      <c r="WCX5" s="66"/>
      <c r="WCY5" s="66"/>
      <c r="WCZ5" s="66"/>
      <c r="WDA5" s="66"/>
      <c r="WDB5" s="66"/>
      <c r="WDC5" s="66"/>
      <c r="WDD5" s="66"/>
      <c r="WDE5" s="66"/>
      <c r="WDF5" s="66"/>
      <c r="WDG5" s="66"/>
      <c r="WDH5" s="66"/>
      <c r="WDI5" s="66"/>
      <c r="WDJ5" s="66"/>
      <c r="WDK5" s="66"/>
      <c r="WDL5" s="66"/>
      <c r="WDM5" s="66"/>
      <c r="WDN5" s="66"/>
      <c r="WDO5" s="66"/>
      <c r="WDP5" s="66"/>
      <c r="WDQ5" s="66"/>
      <c r="WDR5" s="66"/>
      <c r="WDS5" s="66"/>
      <c r="WDT5" s="66"/>
      <c r="WDU5" s="66"/>
      <c r="WDV5" s="66"/>
      <c r="WDW5" s="66"/>
      <c r="WDX5" s="66"/>
      <c r="WDY5" s="66"/>
      <c r="WDZ5" s="66"/>
      <c r="WEA5" s="66"/>
      <c r="WEB5" s="66"/>
      <c r="WEC5" s="66"/>
      <c r="WED5" s="66"/>
      <c r="WEE5" s="66"/>
      <c r="WEF5" s="66"/>
      <c r="WEG5" s="66"/>
      <c r="WEH5" s="66"/>
      <c r="WEI5" s="66"/>
      <c r="WEJ5" s="66"/>
      <c r="WEK5" s="66"/>
      <c r="WEL5" s="66"/>
      <c r="WEM5" s="66"/>
      <c r="WEN5" s="66"/>
      <c r="WEO5" s="66"/>
      <c r="WEP5" s="66"/>
      <c r="WEQ5" s="66"/>
      <c r="WER5" s="66"/>
      <c r="WES5" s="66"/>
      <c r="WET5" s="66"/>
      <c r="WEU5" s="66"/>
      <c r="WEV5" s="66"/>
      <c r="WEW5" s="66"/>
      <c r="WEX5" s="66"/>
      <c r="WEY5" s="66"/>
      <c r="WEZ5" s="66"/>
      <c r="WFA5" s="66"/>
      <c r="WFB5" s="66"/>
      <c r="WFC5" s="66"/>
      <c r="WFD5" s="66"/>
      <c r="WFE5" s="66"/>
      <c r="WFF5" s="66"/>
      <c r="WFG5" s="66"/>
      <c r="WFH5" s="66"/>
      <c r="WFI5" s="66"/>
      <c r="WFJ5" s="66"/>
      <c r="WFK5" s="66"/>
      <c r="WFL5" s="66"/>
      <c r="WFM5" s="66"/>
      <c r="WFN5" s="66"/>
      <c r="WFO5" s="66"/>
      <c r="WFP5" s="66"/>
      <c r="WFQ5" s="66"/>
      <c r="WFR5" s="66"/>
      <c r="WFS5" s="66"/>
      <c r="WFT5" s="66"/>
      <c r="WFU5" s="66"/>
      <c r="WFV5" s="66"/>
      <c r="WFW5" s="66"/>
      <c r="WFX5" s="66"/>
      <c r="WFY5" s="66"/>
      <c r="WFZ5" s="66"/>
      <c r="WGA5" s="66"/>
      <c r="WGB5" s="66"/>
      <c r="WGC5" s="66"/>
      <c r="WGD5" s="66"/>
      <c r="WGE5" s="66"/>
      <c r="WGF5" s="66"/>
      <c r="WGG5" s="66"/>
      <c r="WGH5" s="66"/>
      <c r="WGI5" s="66"/>
      <c r="WGJ5" s="66"/>
      <c r="WGK5" s="66"/>
      <c r="WGL5" s="66"/>
      <c r="WGM5" s="66"/>
      <c r="WGN5" s="66"/>
      <c r="WGO5" s="66"/>
      <c r="WGP5" s="66"/>
      <c r="WGQ5" s="66"/>
      <c r="WGR5" s="66"/>
      <c r="WGS5" s="66"/>
      <c r="WGT5" s="66"/>
      <c r="WGU5" s="66"/>
      <c r="WGV5" s="66"/>
      <c r="WGW5" s="66"/>
      <c r="WGX5" s="66"/>
      <c r="WGY5" s="66"/>
      <c r="WGZ5" s="66"/>
      <c r="WHA5" s="66"/>
      <c r="WHB5" s="66"/>
      <c r="WHC5" s="66"/>
      <c r="WHD5" s="66"/>
      <c r="WHE5" s="66"/>
      <c r="WHF5" s="66"/>
      <c r="WHG5" s="66"/>
      <c r="WHH5" s="66"/>
      <c r="WHI5" s="66"/>
      <c r="WHJ5" s="66"/>
      <c r="WHK5" s="66"/>
      <c r="WHL5" s="66"/>
      <c r="WHM5" s="66"/>
      <c r="WHN5" s="66"/>
      <c r="WHO5" s="66"/>
      <c r="WHP5" s="66"/>
      <c r="WHQ5" s="66"/>
      <c r="WHR5" s="66"/>
      <c r="WHS5" s="66"/>
      <c r="WHT5" s="66"/>
      <c r="WHU5" s="66"/>
      <c r="WHV5" s="66"/>
      <c r="WHW5" s="66"/>
      <c r="WHX5" s="66"/>
      <c r="WHY5" s="66"/>
      <c r="WHZ5" s="66"/>
      <c r="WIA5" s="66"/>
      <c r="WIB5" s="66"/>
      <c r="WIC5" s="66"/>
      <c r="WID5" s="66"/>
      <c r="WIE5" s="66"/>
      <c r="WIF5" s="66"/>
      <c r="WIG5" s="66"/>
      <c r="WIH5" s="66"/>
      <c r="WII5" s="66"/>
      <c r="WIJ5" s="66"/>
      <c r="WIK5" s="66"/>
      <c r="WIL5" s="66"/>
      <c r="WIM5" s="66"/>
      <c r="WIN5" s="66"/>
      <c r="WIO5" s="66"/>
      <c r="WIP5" s="66"/>
      <c r="WIQ5" s="66"/>
      <c r="WIR5" s="66"/>
      <c r="WIS5" s="66"/>
      <c r="WIT5" s="66"/>
      <c r="WIU5" s="66"/>
      <c r="WIV5" s="66"/>
      <c r="WIW5" s="66"/>
      <c r="WIX5" s="66"/>
      <c r="WIY5" s="66"/>
      <c r="WIZ5" s="66"/>
      <c r="WJA5" s="66"/>
      <c r="WJB5" s="66"/>
      <c r="WJC5" s="66"/>
      <c r="WJD5" s="66"/>
      <c r="WJE5" s="66"/>
      <c r="WJF5" s="66"/>
      <c r="WJG5" s="66"/>
      <c r="WJH5" s="66"/>
      <c r="WJI5" s="66"/>
      <c r="WJJ5" s="66"/>
      <c r="WJK5" s="66"/>
      <c r="WJL5" s="66"/>
      <c r="WJM5" s="66"/>
      <c r="WJN5" s="66"/>
      <c r="WJO5" s="66"/>
      <c r="WJP5" s="66"/>
      <c r="WJQ5" s="66"/>
      <c r="WJR5" s="66"/>
      <c r="WJS5" s="66"/>
      <c r="WJT5" s="66"/>
      <c r="WJU5" s="66"/>
      <c r="WJV5" s="66"/>
      <c r="WJW5" s="66"/>
      <c r="WJX5" s="66"/>
      <c r="WJY5" s="66"/>
      <c r="WJZ5" s="66"/>
      <c r="WKA5" s="66"/>
      <c r="WKB5" s="66"/>
      <c r="WKC5" s="66"/>
      <c r="WKD5" s="66"/>
      <c r="WKE5" s="66"/>
      <c r="WKF5" s="66"/>
      <c r="WKG5" s="66"/>
      <c r="WKH5" s="66"/>
      <c r="WKI5" s="66"/>
      <c r="WKJ5" s="66"/>
      <c r="WKK5" s="66"/>
      <c r="WKL5" s="66"/>
      <c r="WKM5" s="66"/>
      <c r="WKN5" s="66"/>
      <c r="WKO5" s="66"/>
      <c r="WKP5" s="66"/>
      <c r="WKQ5" s="66"/>
      <c r="WKR5" s="66"/>
      <c r="WKS5" s="66"/>
      <c r="WKT5" s="66"/>
      <c r="WKU5" s="66"/>
      <c r="WKV5" s="66"/>
      <c r="WKW5" s="66"/>
      <c r="WKX5" s="66"/>
      <c r="WKY5" s="66"/>
      <c r="WKZ5" s="66"/>
      <c r="WLA5" s="66"/>
      <c r="WLB5" s="66"/>
      <c r="WLC5" s="66"/>
      <c r="WLD5" s="66"/>
      <c r="WLE5" s="66"/>
      <c r="WLF5" s="66"/>
      <c r="WLG5" s="66"/>
      <c r="WLH5" s="66"/>
      <c r="WLI5" s="66"/>
      <c r="WLJ5" s="66"/>
      <c r="WLK5" s="66"/>
      <c r="WLL5" s="66"/>
      <c r="WLM5" s="66"/>
      <c r="WLN5" s="66"/>
      <c r="WLO5" s="66"/>
      <c r="WLP5" s="66"/>
      <c r="WLQ5" s="66"/>
      <c r="WLR5" s="66"/>
      <c r="WLS5" s="66"/>
      <c r="WLT5" s="66"/>
      <c r="WLU5" s="66"/>
      <c r="WLV5" s="66"/>
      <c r="WLW5" s="66"/>
      <c r="WLX5" s="66"/>
      <c r="WLY5" s="66"/>
      <c r="WLZ5" s="66"/>
      <c r="WMA5" s="66"/>
      <c r="WMB5" s="66"/>
      <c r="WMC5" s="66"/>
      <c r="WMD5" s="66"/>
      <c r="WME5" s="66"/>
      <c r="WMF5" s="66"/>
      <c r="WMG5" s="66"/>
      <c r="WMH5" s="66"/>
      <c r="WMI5" s="66"/>
      <c r="WMJ5" s="66"/>
      <c r="WMK5" s="66"/>
      <c r="WML5" s="66"/>
      <c r="WMM5" s="66"/>
      <c r="WMN5" s="66"/>
      <c r="WMO5" s="66"/>
      <c r="WMP5" s="66"/>
      <c r="WMQ5" s="66"/>
      <c r="WMR5" s="66"/>
      <c r="WMS5" s="66"/>
      <c r="WMT5" s="66"/>
      <c r="WMU5" s="66"/>
      <c r="WMV5" s="66"/>
      <c r="WMW5" s="66"/>
      <c r="WMX5" s="66"/>
      <c r="WMY5" s="66"/>
      <c r="WMZ5" s="66"/>
      <c r="WNA5" s="66"/>
      <c r="WNB5" s="66"/>
      <c r="WNC5" s="66"/>
      <c r="WND5" s="66"/>
      <c r="WNE5" s="66"/>
      <c r="WNF5" s="66"/>
      <c r="WNG5" s="66"/>
      <c r="WNH5" s="66"/>
      <c r="WNI5" s="66"/>
      <c r="WNJ5" s="66"/>
      <c r="WNK5" s="66"/>
      <c r="WNL5" s="66"/>
      <c r="WNM5" s="66"/>
      <c r="WNN5" s="66"/>
      <c r="WNO5" s="66"/>
      <c r="WNP5" s="66"/>
      <c r="WNQ5" s="66"/>
      <c r="WNR5" s="66"/>
      <c r="WNS5" s="66"/>
      <c r="WNT5" s="66"/>
      <c r="WNU5" s="66"/>
      <c r="WNV5" s="66"/>
      <c r="WNW5" s="66"/>
      <c r="WNX5" s="66"/>
      <c r="WNY5" s="66"/>
      <c r="WNZ5" s="66"/>
      <c r="WOA5" s="66"/>
      <c r="WOB5" s="66"/>
      <c r="WOC5" s="66"/>
      <c r="WOD5" s="66"/>
      <c r="WOE5" s="66"/>
      <c r="WOF5" s="66"/>
      <c r="WOG5" s="66"/>
      <c r="WOH5" s="66"/>
      <c r="WOI5" s="66"/>
      <c r="WOJ5" s="66"/>
      <c r="WOK5" s="66"/>
      <c r="WOL5" s="66"/>
      <c r="WOM5" s="66"/>
      <c r="WON5" s="66"/>
      <c r="WOO5" s="66"/>
      <c r="WOP5" s="66"/>
      <c r="WOQ5" s="66"/>
      <c r="WOR5" s="66"/>
      <c r="WOS5" s="66"/>
      <c r="WOT5" s="66"/>
      <c r="WOU5" s="66"/>
      <c r="WOV5" s="66"/>
      <c r="WOW5" s="66"/>
      <c r="WOX5" s="66"/>
      <c r="WOY5" s="66"/>
      <c r="WOZ5" s="66"/>
      <c r="WPA5" s="66"/>
      <c r="WPB5" s="66"/>
      <c r="WPC5" s="66"/>
      <c r="WPD5" s="66"/>
      <c r="WPE5" s="66"/>
      <c r="WPF5" s="66"/>
      <c r="WPG5" s="66"/>
      <c r="WPH5" s="66"/>
      <c r="WPI5" s="66"/>
      <c r="WPJ5" s="66"/>
      <c r="WPK5" s="66"/>
      <c r="WPL5" s="66"/>
      <c r="WPM5" s="66"/>
      <c r="WPN5" s="66"/>
      <c r="WPO5" s="66"/>
      <c r="WPP5" s="66"/>
      <c r="WPQ5" s="66"/>
      <c r="WPR5" s="66"/>
      <c r="WPS5" s="66"/>
      <c r="WPT5" s="66"/>
      <c r="WPU5" s="66"/>
      <c r="WPV5" s="66"/>
      <c r="WPW5" s="66"/>
      <c r="WPX5" s="66"/>
      <c r="WPY5" s="66"/>
      <c r="WPZ5" s="66"/>
      <c r="WQA5" s="66"/>
      <c r="WQB5" s="66"/>
      <c r="WQC5" s="66"/>
      <c r="WQD5" s="66"/>
      <c r="WQE5" s="66"/>
      <c r="WQF5" s="66"/>
      <c r="WQG5" s="66"/>
      <c r="WQH5" s="66"/>
      <c r="WQI5" s="66"/>
      <c r="WQJ5" s="66"/>
      <c r="WQK5" s="66"/>
      <c r="WQL5" s="66"/>
      <c r="WQM5" s="66"/>
      <c r="WQN5" s="66"/>
      <c r="WQO5" s="66"/>
      <c r="WQP5" s="66"/>
      <c r="WQQ5" s="66"/>
      <c r="WQR5" s="66"/>
      <c r="WQS5" s="66"/>
      <c r="WQT5" s="66"/>
      <c r="WQU5" s="66"/>
      <c r="WQV5" s="66"/>
      <c r="WQW5" s="66"/>
      <c r="WQX5" s="66"/>
      <c r="WQY5" s="66"/>
      <c r="WQZ5" s="66"/>
      <c r="WRA5" s="66"/>
      <c r="WRB5" s="66"/>
      <c r="WRC5" s="66"/>
      <c r="WRD5" s="66"/>
      <c r="WRE5" s="66"/>
      <c r="WRF5" s="66"/>
      <c r="WRG5" s="66"/>
      <c r="WRH5" s="66"/>
      <c r="WRI5" s="66"/>
      <c r="WRJ5" s="66"/>
      <c r="WRK5" s="66"/>
      <c r="WRL5" s="66"/>
      <c r="WRM5" s="66"/>
      <c r="WRN5" s="66"/>
      <c r="WRO5" s="66"/>
      <c r="WRP5" s="66"/>
      <c r="WRQ5" s="66"/>
      <c r="WRR5" s="66"/>
      <c r="WRS5" s="66"/>
      <c r="WRT5" s="66"/>
      <c r="WRU5" s="66"/>
      <c r="WRV5" s="66"/>
      <c r="WRW5" s="66"/>
      <c r="WRX5" s="66"/>
      <c r="WRY5" s="66"/>
      <c r="WRZ5" s="66"/>
      <c r="WSA5" s="66"/>
      <c r="WSB5" s="66"/>
      <c r="WSC5" s="66"/>
      <c r="WSD5" s="66"/>
      <c r="WSE5" s="66"/>
      <c r="WSF5" s="66"/>
      <c r="WSG5" s="66"/>
      <c r="WSH5" s="66"/>
      <c r="WSI5" s="66"/>
      <c r="WSJ5" s="66"/>
      <c r="WSK5" s="66"/>
      <c r="WSL5" s="66"/>
      <c r="WSM5" s="66"/>
      <c r="WSN5" s="66"/>
      <c r="WSO5" s="66"/>
      <c r="WSP5" s="66"/>
      <c r="WSQ5" s="66"/>
      <c r="WSR5" s="66"/>
      <c r="WSS5" s="66"/>
      <c r="WST5" s="66"/>
      <c r="WSU5" s="66"/>
      <c r="WSV5" s="66"/>
      <c r="WSW5" s="66"/>
      <c r="WSX5" s="66"/>
      <c r="WSY5" s="66"/>
      <c r="WSZ5" s="66"/>
      <c r="WTA5" s="66"/>
      <c r="WTB5" s="66"/>
      <c r="WTC5" s="66"/>
      <c r="WTD5" s="66"/>
      <c r="WTE5" s="66"/>
      <c r="WTF5" s="66"/>
      <c r="WTG5" s="66"/>
      <c r="WTH5" s="66"/>
      <c r="WTI5" s="66"/>
      <c r="WTJ5" s="66"/>
      <c r="WTK5" s="66"/>
      <c r="WTL5" s="66"/>
      <c r="WTM5" s="66"/>
      <c r="WTN5" s="66"/>
      <c r="WTO5" s="66"/>
      <c r="WTP5" s="66"/>
      <c r="WTQ5" s="66"/>
      <c r="WTR5" s="66"/>
      <c r="WTS5" s="66"/>
      <c r="WTT5" s="66"/>
      <c r="WTU5" s="66"/>
      <c r="WTV5" s="66"/>
      <c r="WTW5" s="66"/>
      <c r="WTX5" s="66"/>
      <c r="WTY5" s="66"/>
      <c r="WTZ5" s="66"/>
      <c r="WUA5" s="66"/>
      <c r="WUB5" s="66"/>
      <c r="WUC5" s="66"/>
      <c r="WUD5" s="66"/>
      <c r="WUE5" s="66"/>
      <c r="WUF5" s="66"/>
      <c r="WUG5" s="66"/>
      <c r="WUH5" s="66"/>
      <c r="WUI5" s="66"/>
      <c r="WUJ5" s="66"/>
      <c r="WUK5" s="66"/>
      <c r="WUL5" s="66"/>
      <c r="WUM5" s="66"/>
      <c r="WUN5" s="66"/>
      <c r="WUO5" s="66"/>
      <c r="WUP5" s="66"/>
      <c r="WUQ5" s="66"/>
      <c r="WUR5" s="66"/>
      <c r="WUS5" s="66"/>
      <c r="WUT5" s="66"/>
      <c r="WUU5" s="66"/>
      <c r="WUV5" s="66"/>
      <c r="WUW5" s="66"/>
      <c r="WUX5" s="66"/>
      <c r="WUY5" s="66"/>
      <c r="WUZ5" s="66"/>
      <c r="WVA5" s="66"/>
      <c r="WVB5" s="66"/>
      <c r="WVC5" s="66"/>
      <c r="WVD5" s="66"/>
      <c r="WVE5" s="66"/>
      <c r="WVF5" s="66"/>
      <c r="WVG5" s="66"/>
      <c r="WVH5" s="66"/>
      <c r="WVI5" s="66"/>
      <c r="WVJ5" s="66"/>
      <c r="WVK5" s="66"/>
      <c r="WVL5" s="66"/>
      <c r="WVM5" s="66"/>
      <c r="WVN5" s="66"/>
      <c r="WVO5" s="66"/>
      <c r="WVP5" s="66"/>
      <c r="WVQ5" s="66"/>
      <c r="WVR5" s="66"/>
      <c r="WVS5" s="66"/>
      <c r="WVT5" s="66"/>
      <c r="WVU5" s="66"/>
      <c r="WVV5" s="66"/>
      <c r="WVW5" s="66"/>
      <c r="WVX5" s="66"/>
      <c r="WVY5" s="66"/>
      <c r="WVZ5" s="66"/>
      <c r="WWA5" s="66"/>
      <c r="WWB5" s="66"/>
      <c r="WWC5" s="66"/>
      <c r="WWD5" s="66"/>
      <c r="WWE5" s="66"/>
      <c r="WWF5" s="66"/>
      <c r="WWG5" s="66"/>
      <c r="WWH5" s="66"/>
      <c r="WWI5" s="66"/>
      <c r="WWJ5" s="66"/>
      <c r="WWK5" s="66"/>
      <c r="WWL5" s="66"/>
      <c r="WWM5" s="66"/>
      <c r="WWN5" s="66"/>
      <c r="WWO5" s="66"/>
      <c r="WWP5" s="66"/>
      <c r="WWQ5" s="66"/>
      <c r="WWR5" s="66"/>
      <c r="WWS5" s="66"/>
      <c r="WWT5" s="66"/>
      <c r="WWU5" s="66"/>
      <c r="WWV5" s="66"/>
      <c r="WWW5" s="66"/>
      <c r="WWX5" s="66"/>
      <c r="WWY5" s="66"/>
      <c r="WWZ5" s="66"/>
      <c r="WXA5" s="66"/>
      <c r="WXB5" s="66"/>
      <c r="WXC5" s="66"/>
      <c r="WXD5" s="66"/>
      <c r="WXE5" s="66"/>
      <c r="WXF5" s="66"/>
      <c r="WXG5" s="66"/>
      <c r="WXH5" s="66"/>
      <c r="WXI5" s="66"/>
      <c r="WXJ5" s="66"/>
      <c r="WXK5" s="66"/>
      <c r="WXL5" s="66"/>
      <c r="WXM5" s="66"/>
      <c r="WXN5" s="66"/>
      <c r="WXO5" s="66"/>
      <c r="WXP5" s="66"/>
      <c r="WXQ5" s="66"/>
      <c r="WXR5" s="66"/>
      <c r="WXS5" s="66"/>
      <c r="WXT5" s="66"/>
      <c r="WXU5" s="66"/>
      <c r="WXV5" s="66"/>
      <c r="WXW5" s="66"/>
      <c r="WXX5" s="66"/>
      <c r="WXY5" s="66"/>
      <c r="WXZ5" s="66"/>
      <c r="WYA5" s="66"/>
      <c r="WYB5" s="66"/>
      <c r="WYC5" s="66"/>
      <c r="WYD5" s="66"/>
      <c r="WYE5" s="66"/>
      <c r="WYF5" s="66"/>
      <c r="WYG5" s="66"/>
      <c r="WYH5" s="66"/>
      <c r="WYI5" s="66"/>
      <c r="WYJ5" s="66"/>
      <c r="WYK5" s="66"/>
      <c r="WYL5" s="66"/>
      <c r="WYM5" s="66"/>
      <c r="WYN5" s="66"/>
      <c r="WYO5" s="66"/>
      <c r="WYP5" s="66"/>
      <c r="WYQ5" s="66"/>
      <c r="WYR5" s="66"/>
      <c r="WYS5" s="66"/>
      <c r="WYT5" s="66"/>
      <c r="WYU5" s="66"/>
      <c r="WYV5" s="66"/>
      <c r="WYW5" s="66"/>
      <c r="WYX5" s="66"/>
      <c r="WYY5" s="66"/>
      <c r="WYZ5" s="66"/>
      <c r="WZA5" s="66"/>
      <c r="WZB5" s="66"/>
      <c r="WZC5" s="66"/>
      <c r="WZD5" s="66"/>
      <c r="WZE5" s="66"/>
      <c r="WZF5" s="66"/>
      <c r="WZG5" s="66"/>
      <c r="WZH5" s="66"/>
      <c r="WZI5" s="66"/>
      <c r="WZJ5" s="66"/>
      <c r="WZK5" s="66"/>
      <c r="WZL5" s="66"/>
      <c r="WZM5" s="66"/>
      <c r="WZN5" s="66"/>
      <c r="WZO5" s="66"/>
      <c r="WZP5" s="66"/>
      <c r="WZQ5" s="66"/>
      <c r="WZR5" s="66"/>
      <c r="WZS5" s="66"/>
      <c r="WZT5" s="66"/>
      <c r="WZU5" s="66"/>
      <c r="WZV5" s="66"/>
      <c r="WZW5" s="66"/>
      <c r="WZX5" s="66"/>
      <c r="WZY5" s="66"/>
      <c r="WZZ5" s="66"/>
      <c r="XAA5" s="66"/>
      <c r="XAB5" s="66"/>
      <c r="XAC5" s="66"/>
      <c r="XAD5" s="66"/>
      <c r="XAE5" s="66"/>
      <c r="XAF5" s="66"/>
      <c r="XAG5" s="66"/>
      <c r="XAH5" s="66"/>
      <c r="XAI5" s="66"/>
      <c r="XAJ5" s="66"/>
      <c r="XAK5" s="66"/>
      <c r="XAL5" s="66"/>
      <c r="XAM5" s="66"/>
      <c r="XAN5" s="66"/>
      <c r="XAO5" s="66"/>
      <c r="XAP5" s="66"/>
      <c r="XAQ5" s="66"/>
      <c r="XAR5" s="66"/>
      <c r="XAS5" s="66"/>
      <c r="XAT5" s="66"/>
      <c r="XAU5" s="66"/>
      <c r="XAV5" s="66"/>
      <c r="XAW5" s="66"/>
      <c r="XAX5" s="66"/>
      <c r="XAY5" s="66"/>
      <c r="XAZ5" s="66"/>
      <c r="XBA5" s="66"/>
      <c r="XBB5" s="66"/>
      <c r="XBC5" s="66"/>
      <c r="XBD5" s="66"/>
      <c r="XBE5" s="66"/>
      <c r="XBF5" s="66"/>
      <c r="XBG5" s="66"/>
      <c r="XBH5" s="66"/>
      <c r="XBI5" s="66"/>
      <c r="XBJ5" s="66"/>
      <c r="XBK5" s="66"/>
      <c r="XBL5" s="66"/>
      <c r="XBM5" s="66"/>
      <c r="XBN5" s="66"/>
      <c r="XBO5" s="66"/>
      <c r="XBP5" s="66"/>
      <c r="XBQ5" s="66"/>
      <c r="XBR5" s="66"/>
      <c r="XBS5" s="66"/>
      <c r="XBT5" s="66"/>
      <c r="XBU5" s="66"/>
      <c r="XBV5" s="66"/>
      <c r="XBW5" s="66"/>
      <c r="XBX5" s="66"/>
      <c r="XBY5" s="66"/>
      <c r="XBZ5" s="66"/>
      <c r="XCA5" s="66"/>
      <c r="XCB5" s="66"/>
      <c r="XCC5" s="66"/>
      <c r="XCD5" s="66"/>
      <c r="XCE5" s="66"/>
      <c r="XCF5" s="66"/>
      <c r="XCG5" s="66"/>
      <c r="XCH5" s="66"/>
      <c r="XCI5" s="66"/>
      <c r="XCJ5" s="66"/>
      <c r="XCK5" s="66"/>
      <c r="XCL5" s="66"/>
      <c r="XCM5" s="66"/>
      <c r="XCN5" s="66"/>
      <c r="XCO5" s="66"/>
      <c r="XCP5" s="66"/>
      <c r="XCQ5" s="66"/>
      <c r="XCR5" s="66"/>
      <c r="XCS5" s="66"/>
      <c r="XCT5" s="66"/>
      <c r="XCU5" s="66"/>
      <c r="XCV5" s="66"/>
      <c r="XCW5" s="66"/>
      <c r="XCX5" s="66"/>
    </row>
    <row r="6" spans="1:16326" ht="26.25" x14ac:dyDescent="0.4">
      <c r="A6" s="66"/>
      <c r="B6" s="66"/>
      <c r="C6" s="83" t="s">
        <v>5129</v>
      </c>
      <c r="D6" s="63"/>
      <c r="E6" s="108"/>
      <c r="F6" s="109"/>
      <c r="G6" s="63"/>
      <c r="H6" s="63"/>
      <c r="I6" s="66"/>
      <c r="J6" s="66"/>
      <c r="K6" s="110" t="s">
        <v>4994</v>
      </c>
      <c r="L6" s="110" t="s">
        <v>4994</v>
      </c>
      <c r="M6" s="110" t="s">
        <v>4994</v>
      </c>
      <c r="N6" s="111" t="s">
        <v>4994</v>
      </c>
      <c r="O6" s="111" t="s">
        <v>4994</v>
      </c>
      <c r="P6" s="111" t="s">
        <v>4994</v>
      </c>
      <c r="Q6" s="111" t="s">
        <v>5137</v>
      </c>
      <c r="R6" s="111" t="s">
        <v>5138</v>
      </c>
      <c r="S6" s="111" t="s">
        <v>4994</v>
      </c>
      <c r="T6" s="111" t="s">
        <v>4994</v>
      </c>
      <c r="U6" s="111" t="s">
        <v>4994</v>
      </c>
      <c r="V6" s="111" t="s">
        <v>4994</v>
      </c>
      <c r="W6" s="111" t="s">
        <v>4994</v>
      </c>
      <c r="X6" s="111" t="s">
        <v>4994</v>
      </c>
      <c r="Y6" s="111" t="s">
        <v>4994</v>
      </c>
      <c r="Z6" s="111" t="s">
        <v>4994</v>
      </c>
      <c r="AA6" s="111" t="s">
        <v>4994</v>
      </c>
      <c r="AB6" s="111" t="s">
        <v>4994</v>
      </c>
      <c r="AC6" s="111" t="s">
        <v>4994</v>
      </c>
      <c r="AD6" s="111" t="s">
        <v>4994</v>
      </c>
      <c r="AE6" s="111" t="s">
        <v>4994</v>
      </c>
      <c r="AF6" s="111" t="s">
        <v>4994</v>
      </c>
      <c r="AG6" s="111" t="s">
        <v>4994</v>
      </c>
      <c r="AH6" s="111" t="s">
        <v>4994</v>
      </c>
      <c r="AI6" s="111" t="s">
        <v>4994</v>
      </c>
      <c r="AJ6" s="112" t="s">
        <v>4994</v>
      </c>
      <c r="AK6" s="112" t="s">
        <v>4994</v>
      </c>
      <c r="AL6" s="112" t="s">
        <v>4994</v>
      </c>
      <c r="AM6" s="107" t="s">
        <v>4994</v>
      </c>
      <c r="AN6" s="107" t="s">
        <v>4994</v>
      </c>
      <c r="AO6" s="107" t="s">
        <v>4994</v>
      </c>
      <c r="AP6" s="107" t="s">
        <v>5139</v>
      </c>
      <c r="AQ6" s="107" t="s">
        <v>5138</v>
      </c>
      <c r="AR6" s="107" t="s">
        <v>4994</v>
      </c>
      <c r="AS6" s="107" t="s">
        <v>4994</v>
      </c>
      <c r="AT6" s="107" t="s">
        <v>4994</v>
      </c>
      <c r="AU6" s="107" t="s">
        <v>4994</v>
      </c>
      <c r="AV6" s="107" t="s">
        <v>4994</v>
      </c>
      <c r="AW6" s="107" t="s">
        <v>4994</v>
      </c>
      <c r="AX6" s="107" t="s">
        <v>4994</v>
      </c>
      <c r="AY6" s="107" t="s">
        <v>4994</v>
      </c>
      <c r="AZ6" s="107" t="s">
        <v>4994</v>
      </c>
      <c r="BA6" s="107" t="s">
        <v>4994</v>
      </c>
      <c r="BB6" s="107" t="s">
        <v>4994</v>
      </c>
      <c r="BC6" s="107" t="s">
        <v>4994</v>
      </c>
      <c r="BD6" s="107" t="s">
        <v>4994</v>
      </c>
      <c r="BE6" s="107" t="s">
        <v>4994</v>
      </c>
      <c r="BF6" s="107" t="s">
        <v>4994</v>
      </c>
      <c r="BG6" s="107" t="s">
        <v>4994</v>
      </c>
      <c r="BH6" s="107" t="s">
        <v>4994</v>
      </c>
      <c r="BI6" s="113" t="s">
        <v>4994</v>
      </c>
      <c r="BJ6" s="113" t="s">
        <v>4994</v>
      </c>
      <c r="BK6" s="113" t="s">
        <v>4994</v>
      </c>
      <c r="BL6" s="113" t="s">
        <v>4994</v>
      </c>
      <c r="BM6" s="113" t="s">
        <v>4994</v>
      </c>
      <c r="BN6" s="114" t="s">
        <v>4994</v>
      </c>
      <c r="BO6" s="114"/>
      <c r="BP6" s="114"/>
      <c r="BQ6" s="113" t="s">
        <v>4994</v>
      </c>
      <c r="BR6" s="113" t="s">
        <v>4994</v>
      </c>
      <c r="BS6" s="113" t="s">
        <v>4994</v>
      </c>
      <c r="BT6" s="113" t="s">
        <v>4994</v>
      </c>
      <c r="BU6" s="113" t="s">
        <v>4994</v>
      </c>
      <c r="BV6" s="113" t="s">
        <v>4994</v>
      </c>
      <c r="BW6" s="113" t="s">
        <v>4994</v>
      </c>
      <c r="BX6" s="113" t="s">
        <v>4994</v>
      </c>
      <c r="BY6" s="113" t="s">
        <v>4994</v>
      </c>
      <c r="BZ6" s="113" t="s">
        <v>4994</v>
      </c>
      <c r="CA6" s="114" t="s">
        <v>4994</v>
      </c>
      <c r="CB6" s="114" t="s">
        <v>4994</v>
      </c>
      <c r="CC6" s="114" t="s">
        <v>4994</v>
      </c>
      <c r="CD6" s="114" t="s">
        <v>4994</v>
      </c>
      <c r="CE6" s="114" t="s">
        <v>4994</v>
      </c>
      <c r="CF6" s="114" t="s">
        <v>4994</v>
      </c>
      <c r="CG6" s="114" t="s">
        <v>4994</v>
      </c>
      <c r="CH6" s="115" t="s">
        <v>4994</v>
      </c>
      <c r="CI6" s="115" t="s">
        <v>4994</v>
      </c>
      <c r="CJ6" s="115" t="s">
        <v>4994</v>
      </c>
      <c r="CK6" s="116" t="s">
        <v>4994</v>
      </c>
      <c r="CL6" s="116" t="s">
        <v>4994</v>
      </c>
      <c r="CM6" s="115" t="s">
        <v>4994</v>
      </c>
      <c r="CN6" s="115"/>
      <c r="CO6" s="115"/>
      <c r="CP6" s="115" t="s">
        <v>4994</v>
      </c>
      <c r="CQ6" s="115" t="s">
        <v>4994</v>
      </c>
      <c r="CR6" s="115" t="s">
        <v>4994</v>
      </c>
      <c r="CS6" s="115" t="s">
        <v>4994</v>
      </c>
      <c r="CT6" s="115" t="s">
        <v>4994</v>
      </c>
      <c r="CU6" s="115" t="s">
        <v>4994</v>
      </c>
      <c r="CV6" s="115" t="s">
        <v>4994</v>
      </c>
      <c r="CW6" s="115" t="s">
        <v>4994</v>
      </c>
      <c r="CX6" s="115" t="s">
        <v>4994</v>
      </c>
      <c r="CY6" s="115" t="s">
        <v>4994</v>
      </c>
      <c r="CZ6" s="115" t="s">
        <v>4994</v>
      </c>
      <c r="DA6" s="115" t="s">
        <v>4994</v>
      </c>
      <c r="DB6" s="115" t="s">
        <v>4994</v>
      </c>
      <c r="DC6" s="115" t="s">
        <v>4994</v>
      </c>
      <c r="DD6" s="115" t="s">
        <v>4994</v>
      </c>
      <c r="DE6" s="115" t="s">
        <v>4994</v>
      </c>
      <c r="DF6" s="115" t="s">
        <v>4994</v>
      </c>
      <c r="DG6" s="117" t="s">
        <v>4994</v>
      </c>
      <c r="DH6" s="117" t="s">
        <v>4994</v>
      </c>
      <c r="DI6" s="117" t="s">
        <v>4994</v>
      </c>
      <c r="DJ6" s="118" t="s">
        <v>4994</v>
      </c>
      <c r="DK6" s="118" t="s">
        <v>4994</v>
      </c>
      <c r="DL6" s="117" t="s">
        <v>4994</v>
      </c>
      <c r="DM6" s="117"/>
      <c r="DN6" s="117"/>
      <c r="DO6" s="117" t="s">
        <v>4994</v>
      </c>
      <c r="DP6" s="117" t="s">
        <v>4994</v>
      </c>
      <c r="DQ6" s="117" t="s">
        <v>4994</v>
      </c>
      <c r="DR6" s="119" t="s">
        <v>4994</v>
      </c>
      <c r="DS6" s="119" t="s">
        <v>4994</v>
      </c>
      <c r="DT6" s="119" t="s">
        <v>4994</v>
      </c>
      <c r="DU6" s="120" t="s">
        <v>4994</v>
      </c>
      <c r="DV6" s="120" t="s">
        <v>4994</v>
      </c>
      <c r="DW6" s="119" t="s">
        <v>4994</v>
      </c>
      <c r="DX6" s="119"/>
      <c r="DY6" s="119"/>
      <c r="DZ6" s="119" t="s">
        <v>4994</v>
      </c>
      <c r="EA6" s="119" t="s">
        <v>4994</v>
      </c>
      <c r="EB6" s="119" t="s">
        <v>4994</v>
      </c>
      <c r="EC6" s="121" t="s">
        <v>4994</v>
      </c>
      <c r="ED6" s="121" t="s">
        <v>4994</v>
      </c>
      <c r="EE6" s="121" t="s">
        <v>4994</v>
      </c>
      <c r="EF6" s="122" t="s">
        <v>4994</v>
      </c>
      <c r="EG6" s="122" t="s">
        <v>4994</v>
      </c>
      <c r="EH6" s="121" t="s">
        <v>4994</v>
      </c>
      <c r="EI6" s="121"/>
      <c r="EJ6" s="121"/>
      <c r="EK6" s="122" t="s">
        <v>4994</v>
      </c>
      <c r="EL6" s="122" t="s">
        <v>4994</v>
      </c>
      <c r="EM6" s="122" t="s">
        <v>4994</v>
      </c>
      <c r="EN6" s="122" t="s">
        <v>4994</v>
      </c>
      <c r="EO6" s="122" t="s">
        <v>4994</v>
      </c>
      <c r="EP6" s="122" t="s">
        <v>4994</v>
      </c>
      <c r="EQ6" s="122" t="s">
        <v>4994</v>
      </c>
      <c r="ER6" s="122" t="s">
        <v>4994</v>
      </c>
      <c r="ES6" s="122" t="s">
        <v>4994</v>
      </c>
      <c r="ET6" s="122" t="s">
        <v>4994</v>
      </c>
      <c r="EU6" s="122" t="s">
        <v>4994</v>
      </c>
      <c r="EV6" s="122" t="s">
        <v>4994</v>
      </c>
      <c r="EW6" s="122" t="s">
        <v>4994</v>
      </c>
      <c r="EX6" s="122" t="s">
        <v>4994</v>
      </c>
      <c r="EY6" s="122" t="s">
        <v>4994</v>
      </c>
      <c r="EZ6" s="122" t="s">
        <v>4994</v>
      </c>
      <c r="FA6" s="122" t="s">
        <v>4994</v>
      </c>
      <c r="FB6" s="83" t="s">
        <v>5080</v>
      </c>
      <c r="FC6" s="84" t="s">
        <v>5140</v>
      </c>
      <c r="FD6" s="83" t="s">
        <v>5120</v>
      </c>
      <c r="FE6" s="595" t="s">
        <v>5080</v>
      </c>
      <c r="FF6" s="83" t="s">
        <v>5147</v>
      </c>
      <c r="FG6" s="83" t="s">
        <v>5148</v>
      </c>
      <c r="FH6" s="83" t="s">
        <v>5149</v>
      </c>
      <c r="FI6" s="83" t="s">
        <v>5150</v>
      </c>
      <c r="FJ6" s="123" t="s">
        <v>5151</v>
      </c>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c r="AMK6" s="66"/>
      <c r="AML6" s="66"/>
      <c r="AMM6" s="66"/>
      <c r="AMN6" s="66"/>
      <c r="AMO6" s="66"/>
      <c r="AMP6" s="66"/>
      <c r="AMQ6" s="66"/>
      <c r="AMR6" s="66"/>
      <c r="AMS6" s="66"/>
      <c r="AMT6" s="66"/>
      <c r="AMU6" s="66"/>
      <c r="AMV6" s="66"/>
      <c r="AMW6" s="66"/>
      <c r="AMX6" s="66"/>
      <c r="AMY6" s="66"/>
      <c r="AMZ6" s="66"/>
      <c r="ANA6" s="66"/>
      <c r="ANB6" s="66"/>
      <c r="ANC6" s="66"/>
      <c r="AND6" s="66"/>
      <c r="ANE6" s="66"/>
      <c r="ANF6" s="66"/>
      <c r="ANG6" s="66"/>
      <c r="ANH6" s="66"/>
      <c r="ANI6" s="66"/>
      <c r="ANJ6" s="66"/>
      <c r="ANK6" s="66"/>
      <c r="ANL6" s="66"/>
      <c r="ANM6" s="66"/>
      <c r="ANN6" s="66"/>
      <c r="ANO6" s="66"/>
      <c r="ANP6" s="66"/>
      <c r="ANQ6" s="66"/>
      <c r="ANR6" s="66"/>
      <c r="ANS6" s="66"/>
      <c r="ANT6" s="66"/>
      <c r="ANU6" s="66"/>
      <c r="ANV6" s="66"/>
      <c r="ANW6" s="66"/>
      <c r="ANX6" s="66"/>
      <c r="ANY6" s="66"/>
      <c r="ANZ6" s="66"/>
      <c r="AOA6" s="66"/>
      <c r="AOB6" s="66"/>
      <c r="AOC6" s="66"/>
      <c r="AOD6" s="66"/>
      <c r="AOE6" s="66"/>
      <c r="AOF6" s="66"/>
      <c r="AOG6" s="66"/>
      <c r="AOH6" s="66"/>
      <c r="AOI6" s="66"/>
      <c r="AOJ6" s="66"/>
      <c r="AOK6" s="66"/>
      <c r="AOL6" s="66"/>
      <c r="AOM6" s="66"/>
      <c r="AON6" s="66"/>
      <c r="AOO6" s="66"/>
      <c r="AOP6" s="66"/>
      <c r="AOQ6" s="66"/>
      <c r="AOR6" s="66"/>
      <c r="AOS6" s="66"/>
      <c r="AOT6" s="66"/>
      <c r="AOU6" s="66"/>
      <c r="AOV6" s="66"/>
      <c r="AOW6" s="66"/>
      <c r="AOX6" s="66"/>
      <c r="AOY6" s="66"/>
      <c r="AOZ6" s="66"/>
      <c r="APA6" s="66"/>
      <c r="APB6" s="66"/>
      <c r="APC6" s="66"/>
      <c r="APD6" s="66"/>
      <c r="APE6" s="66"/>
      <c r="APF6" s="66"/>
      <c r="APG6" s="66"/>
      <c r="APH6" s="66"/>
      <c r="API6" s="66"/>
      <c r="APJ6" s="66"/>
      <c r="APK6" s="66"/>
      <c r="APL6" s="66"/>
      <c r="APM6" s="66"/>
      <c r="APN6" s="66"/>
      <c r="APO6" s="66"/>
      <c r="APP6" s="66"/>
      <c r="APQ6" s="66"/>
      <c r="APR6" s="66"/>
      <c r="APS6" s="66"/>
      <c r="APT6" s="66"/>
      <c r="APU6" s="66"/>
      <c r="APV6" s="66"/>
      <c r="APW6" s="66"/>
      <c r="APX6" s="66"/>
      <c r="APY6" s="66"/>
      <c r="APZ6" s="66"/>
      <c r="AQA6" s="66"/>
      <c r="AQB6" s="66"/>
      <c r="AQC6" s="66"/>
      <c r="AQD6" s="66"/>
      <c r="AQE6" s="66"/>
      <c r="AQF6" s="66"/>
      <c r="AQG6" s="66"/>
      <c r="AQH6" s="66"/>
      <c r="AQI6" s="66"/>
      <c r="AQJ6" s="66"/>
      <c r="AQK6" s="66"/>
      <c r="AQL6" s="66"/>
      <c r="AQM6" s="66"/>
      <c r="AQN6" s="66"/>
      <c r="AQO6" s="66"/>
      <c r="AQP6" s="66"/>
      <c r="AQQ6" s="66"/>
      <c r="AQR6" s="66"/>
      <c r="AQS6" s="66"/>
      <c r="AQT6" s="66"/>
      <c r="AQU6" s="66"/>
      <c r="AQV6" s="66"/>
      <c r="AQW6" s="66"/>
      <c r="AQX6" s="66"/>
      <c r="AQY6" s="66"/>
      <c r="AQZ6" s="66"/>
      <c r="ARA6" s="66"/>
      <c r="ARB6" s="66"/>
      <c r="ARC6" s="66"/>
      <c r="ARD6" s="66"/>
      <c r="ARE6" s="66"/>
      <c r="ARF6" s="66"/>
      <c r="ARG6" s="66"/>
      <c r="ARH6" s="66"/>
      <c r="ARI6" s="66"/>
      <c r="ARJ6" s="66"/>
      <c r="ARK6" s="66"/>
      <c r="ARL6" s="66"/>
      <c r="ARM6" s="66"/>
      <c r="ARN6" s="66"/>
      <c r="ARO6" s="66"/>
      <c r="ARP6" s="66"/>
      <c r="ARQ6" s="66"/>
      <c r="ARR6" s="66"/>
      <c r="ARS6" s="66"/>
      <c r="ART6" s="66"/>
      <c r="ARU6" s="66"/>
      <c r="ARV6" s="66"/>
      <c r="ARW6" s="66"/>
      <c r="ARX6" s="66"/>
      <c r="ARY6" s="66"/>
      <c r="ARZ6" s="66"/>
      <c r="ASA6" s="66"/>
      <c r="ASB6" s="66"/>
      <c r="ASC6" s="66"/>
      <c r="ASD6" s="66"/>
      <c r="ASE6" s="66"/>
      <c r="ASF6" s="66"/>
      <c r="ASG6" s="66"/>
      <c r="ASH6" s="66"/>
      <c r="ASI6" s="66"/>
      <c r="ASJ6" s="66"/>
      <c r="ASK6" s="66"/>
      <c r="ASL6" s="66"/>
      <c r="ASM6" s="66"/>
      <c r="ASN6" s="66"/>
      <c r="ASO6" s="66"/>
      <c r="ASP6" s="66"/>
      <c r="ASQ6" s="66"/>
      <c r="ASR6" s="66"/>
      <c r="ASS6" s="66"/>
      <c r="AST6" s="66"/>
      <c r="ASU6" s="66"/>
      <c r="ASV6" s="66"/>
      <c r="ASW6" s="66"/>
      <c r="ASX6" s="66"/>
      <c r="ASY6" s="66"/>
      <c r="ASZ6" s="66"/>
      <c r="ATA6" s="66"/>
      <c r="ATB6" s="66"/>
      <c r="ATC6" s="66"/>
      <c r="ATD6" s="66"/>
      <c r="ATE6" s="66"/>
      <c r="ATF6" s="66"/>
      <c r="ATG6" s="66"/>
      <c r="ATH6" s="66"/>
      <c r="ATI6" s="66"/>
      <c r="ATJ6" s="66"/>
      <c r="ATK6" s="66"/>
      <c r="ATL6" s="66"/>
      <c r="ATM6" s="66"/>
      <c r="ATN6" s="66"/>
      <c r="ATO6" s="66"/>
      <c r="ATP6" s="66"/>
      <c r="ATQ6" s="66"/>
      <c r="ATR6" s="66"/>
      <c r="ATS6" s="66"/>
      <c r="ATT6" s="66"/>
      <c r="ATU6" s="66"/>
      <c r="ATV6" s="66"/>
      <c r="ATW6" s="66"/>
      <c r="ATX6" s="66"/>
      <c r="ATY6" s="66"/>
      <c r="ATZ6" s="66"/>
      <c r="AUA6" s="66"/>
      <c r="AUB6" s="66"/>
      <c r="AUC6" s="66"/>
      <c r="AUD6" s="66"/>
      <c r="AUE6" s="66"/>
      <c r="AUF6" s="66"/>
      <c r="AUG6" s="66"/>
      <c r="AUH6" s="66"/>
      <c r="AUI6" s="66"/>
      <c r="AUJ6" s="66"/>
      <c r="AUK6" s="66"/>
      <c r="AUL6" s="66"/>
      <c r="AUM6" s="66"/>
      <c r="AUN6" s="66"/>
      <c r="AUO6" s="66"/>
      <c r="AUP6" s="66"/>
      <c r="AUQ6" s="66"/>
      <c r="AUR6" s="66"/>
      <c r="AUS6" s="66"/>
      <c r="AUT6" s="66"/>
      <c r="AUU6" s="66"/>
      <c r="AUV6" s="66"/>
      <c r="AUW6" s="66"/>
      <c r="AUX6" s="66"/>
      <c r="AUY6" s="66"/>
      <c r="AUZ6" s="66"/>
      <c r="AVA6" s="66"/>
      <c r="AVB6" s="66"/>
      <c r="AVC6" s="66"/>
      <c r="AVD6" s="66"/>
      <c r="AVE6" s="66"/>
      <c r="AVF6" s="66"/>
      <c r="AVG6" s="66"/>
      <c r="AVH6" s="66"/>
      <c r="AVI6" s="66"/>
      <c r="AVJ6" s="66"/>
      <c r="AVK6" s="66"/>
      <c r="AVL6" s="66"/>
      <c r="AVM6" s="66"/>
      <c r="AVN6" s="66"/>
      <c r="AVO6" s="66"/>
      <c r="AVP6" s="66"/>
      <c r="AVQ6" s="66"/>
      <c r="AVR6" s="66"/>
      <c r="AVS6" s="66"/>
      <c r="AVT6" s="66"/>
      <c r="AVU6" s="66"/>
      <c r="AVV6" s="66"/>
      <c r="AVW6" s="66"/>
      <c r="AVX6" s="66"/>
      <c r="AVY6" s="66"/>
      <c r="AVZ6" s="66"/>
      <c r="AWA6" s="66"/>
      <c r="AWB6" s="66"/>
      <c r="AWC6" s="66"/>
      <c r="AWD6" s="66"/>
      <c r="AWE6" s="66"/>
      <c r="AWF6" s="66"/>
      <c r="AWG6" s="66"/>
      <c r="AWH6" s="66"/>
      <c r="AWI6" s="66"/>
      <c r="AWJ6" s="66"/>
      <c r="AWK6" s="66"/>
      <c r="AWL6" s="66"/>
      <c r="AWM6" s="66"/>
      <c r="AWN6" s="66"/>
      <c r="AWO6" s="66"/>
      <c r="AWP6" s="66"/>
      <c r="AWQ6" s="66"/>
      <c r="AWR6" s="66"/>
      <c r="AWS6" s="66"/>
      <c r="AWT6" s="66"/>
      <c r="AWU6" s="66"/>
      <c r="AWV6" s="66"/>
      <c r="AWW6" s="66"/>
      <c r="AWX6" s="66"/>
      <c r="AWY6" s="66"/>
      <c r="AWZ6" s="66"/>
      <c r="AXA6" s="66"/>
      <c r="AXB6" s="66"/>
      <c r="AXC6" s="66"/>
      <c r="AXD6" s="66"/>
      <c r="AXE6" s="66"/>
      <c r="AXF6" s="66"/>
      <c r="AXG6" s="66"/>
      <c r="AXH6" s="66"/>
      <c r="AXI6" s="66"/>
      <c r="AXJ6" s="66"/>
      <c r="AXK6" s="66"/>
      <c r="AXL6" s="66"/>
      <c r="AXM6" s="66"/>
      <c r="AXN6" s="66"/>
      <c r="AXO6" s="66"/>
      <c r="AXP6" s="66"/>
      <c r="AXQ6" s="66"/>
      <c r="AXR6" s="66"/>
      <c r="AXS6" s="66"/>
      <c r="AXT6" s="66"/>
      <c r="AXU6" s="66"/>
      <c r="AXV6" s="66"/>
      <c r="AXW6" s="66"/>
      <c r="AXX6" s="66"/>
      <c r="AXY6" s="66"/>
      <c r="AXZ6" s="66"/>
      <c r="AYA6" s="66"/>
      <c r="AYB6" s="66"/>
      <c r="AYC6" s="66"/>
      <c r="AYD6" s="66"/>
      <c r="AYE6" s="66"/>
      <c r="AYF6" s="66"/>
      <c r="AYG6" s="66"/>
      <c r="AYH6" s="66"/>
      <c r="AYI6" s="66"/>
      <c r="AYJ6" s="66"/>
      <c r="AYK6" s="66"/>
      <c r="AYL6" s="66"/>
      <c r="AYM6" s="66"/>
      <c r="AYN6" s="66"/>
      <c r="AYO6" s="66"/>
      <c r="AYP6" s="66"/>
      <c r="AYQ6" s="66"/>
      <c r="AYR6" s="66"/>
      <c r="AYS6" s="66"/>
      <c r="AYT6" s="66"/>
      <c r="AYU6" s="66"/>
      <c r="AYV6" s="66"/>
      <c r="AYW6" s="66"/>
      <c r="AYX6" s="66"/>
      <c r="AYY6" s="66"/>
      <c r="AYZ6" s="66"/>
      <c r="AZA6" s="66"/>
      <c r="AZB6" s="66"/>
      <c r="AZC6" s="66"/>
      <c r="AZD6" s="66"/>
      <c r="AZE6" s="66"/>
      <c r="AZF6" s="66"/>
      <c r="AZG6" s="66"/>
      <c r="AZH6" s="66"/>
      <c r="AZI6" s="66"/>
      <c r="AZJ6" s="66"/>
      <c r="AZK6" s="66"/>
      <c r="AZL6" s="66"/>
      <c r="AZM6" s="66"/>
      <c r="AZN6" s="66"/>
      <c r="AZO6" s="66"/>
      <c r="AZP6" s="66"/>
      <c r="AZQ6" s="66"/>
      <c r="AZR6" s="66"/>
      <c r="AZS6" s="66"/>
      <c r="AZT6" s="66"/>
      <c r="AZU6" s="66"/>
      <c r="AZV6" s="66"/>
      <c r="AZW6" s="66"/>
      <c r="AZX6" s="66"/>
      <c r="AZY6" s="66"/>
      <c r="AZZ6" s="66"/>
      <c r="BAA6" s="66"/>
      <c r="BAB6" s="66"/>
      <c r="BAC6" s="66"/>
      <c r="BAD6" s="66"/>
      <c r="BAE6" s="66"/>
      <c r="BAF6" s="66"/>
      <c r="BAG6" s="66"/>
      <c r="BAH6" s="66"/>
      <c r="BAI6" s="66"/>
      <c r="BAJ6" s="66"/>
      <c r="BAK6" s="66"/>
      <c r="BAL6" s="66"/>
      <c r="BAM6" s="66"/>
      <c r="BAN6" s="66"/>
      <c r="BAO6" s="66"/>
      <c r="BAP6" s="66"/>
      <c r="BAQ6" s="66"/>
      <c r="BAR6" s="66"/>
      <c r="BAS6" s="66"/>
      <c r="BAT6" s="66"/>
      <c r="BAU6" s="66"/>
      <c r="BAV6" s="66"/>
      <c r="BAW6" s="66"/>
      <c r="BAX6" s="66"/>
      <c r="BAY6" s="66"/>
      <c r="BAZ6" s="66"/>
      <c r="BBA6" s="66"/>
      <c r="BBB6" s="66"/>
      <c r="BBC6" s="66"/>
      <c r="BBD6" s="66"/>
      <c r="BBE6" s="66"/>
      <c r="BBF6" s="66"/>
      <c r="BBG6" s="66"/>
      <c r="BBH6" s="66"/>
      <c r="BBI6" s="66"/>
      <c r="BBJ6" s="66"/>
      <c r="BBK6" s="66"/>
      <c r="BBL6" s="66"/>
      <c r="BBM6" s="66"/>
      <c r="BBN6" s="66"/>
      <c r="BBO6" s="66"/>
      <c r="BBP6" s="66"/>
      <c r="BBQ6" s="66"/>
      <c r="BBR6" s="66"/>
      <c r="BBS6" s="66"/>
      <c r="BBT6" s="66"/>
      <c r="BBU6" s="66"/>
      <c r="BBV6" s="66"/>
      <c r="BBW6" s="66"/>
      <c r="BBX6" s="66"/>
      <c r="BBY6" s="66"/>
      <c r="BBZ6" s="66"/>
      <c r="BCA6" s="66"/>
      <c r="BCB6" s="66"/>
      <c r="BCC6" s="66"/>
      <c r="BCD6" s="66"/>
      <c r="BCE6" s="66"/>
      <c r="BCF6" s="66"/>
      <c r="BCG6" s="66"/>
      <c r="BCH6" s="66"/>
      <c r="BCI6" s="66"/>
      <c r="BCJ6" s="66"/>
      <c r="BCK6" s="66"/>
      <c r="BCL6" s="66"/>
      <c r="BCM6" s="66"/>
      <c r="BCN6" s="66"/>
      <c r="BCO6" s="66"/>
      <c r="BCP6" s="66"/>
      <c r="BCQ6" s="66"/>
      <c r="BCR6" s="66"/>
      <c r="BCS6" s="66"/>
      <c r="BCT6" s="66"/>
      <c r="BCU6" s="66"/>
      <c r="BCV6" s="66"/>
      <c r="BCW6" s="66"/>
      <c r="BCX6" s="66"/>
      <c r="BCY6" s="66"/>
      <c r="BCZ6" s="66"/>
      <c r="BDA6" s="66"/>
      <c r="BDB6" s="66"/>
      <c r="BDC6" s="66"/>
      <c r="BDD6" s="66"/>
      <c r="BDE6" s="66"/>
      <c r="BDF6" s="66"/>
      <c r="BDG6" s="66"/>
      <c r="BDH6" s="66"/>
      <c r="BDI6" s="66"/>
      <c r="BDJ6" s="66"/>
      <c r="BDK6" s="66"/>
      <c r="BDL6" s="66"/>
      <c r="BDM6" s="66"/>
      <c r="BDN6" s="66"/>
      <c r="BDO6" s="66"/>
      <c r="BDP6" s="66"/>
      <c r="BDQ6" s="66"/>
      <c r="BDR6" s="66"/>
      <c r="BDS6" s="66"/>
      <c r="BDT6" s="66"/>
      <c r="BDU6" s="66"/>
      <c r="BDV6" s="66"/>
      <c r="BDW6" s="66"/>
      <c r="BDX6" s="66"/>
      <c r="BDY6" s="66"/>
      <c r="BDZ6" s="66"/>
      <c r="BEA6" s="66"/>
      <c r="BEB6" s="66"/>
      <c r="BEC6" s="66"/>
      <c r="BED6" s="66"/>
      <c r="BEE6" s="66"/>
      <c r="BEF6" s="66"/>
      <c r="BEG6" s="66"/>
      <c r="BEH6" s="66"/>
      <c r="BEI6" s="66"/>
      <c r="BEJ6" s="66"/>
      <c r="BEK6" s="66"/>
      <c r="BEL6" s="66"/>
      <c r="BEM6" s="66"/>
      <c r="BEN6" s="66"/>
      <c r="BEO6" s="66"/>
      <c r="BEP6" s="66"/>
      <c r="BEQ6" s="66"/>
      <c r="BER6" s="66"/>
      <c r="BES6" s="66"/>
      <c r="BET6" s="66"/>
      <c r="BEU6" s="66"/>
      <c r="BEV6" s="66"/>
      <c r="BEW6" s="66"/>
      <c r="BEX6" s="66"/>
      <c r="BEY6" s="66"/>
      <c r="BEZ6" s="66"/>
      <c r="BFA6" s="66"/>
      <c r="BFB6" s="66"/>
      <c r="BFC6" s="66"/>
      <c r="BFD6" s="66"/>
      <c r="BFE6" s="66"/>
      <c r="BFF6" s="66"/>
      <c r="BFG6" s="66"/>
      <c r="BFH6" s="66"/>
      <c r="BFI6" s="66"/>
      <c r="BFJ6" s="66"/>
      <c r="BFK6" s="66"/>
      <c r="BFL6" s="66"/>
      <c r="BFM6" s="66"/>
      <c r="BFN6" s="66"/>
      <c r="BFO6" s="66"/>
      <c r="BFP6" s="66"/>
      <c r="BFQ6" s="66"/>
      <c r="BFR6" s="66"/>
      <c r="BFS6" s="66"/>
      <c r="BFT6" s="66"/>
      <c r="BFU6" s="66"/>
      <c r="BFV6" s="66"/>
      <c r="BFW6" s="66"/>
      <c r="BFX6" s="66"/>
      <c r="BFY6" s="66"/>
      <c r="BFZ6" s="66"/>
      <c r="BGA6" s="66"/>
      <c r="BGB6" s="66"/>
      <c r="BGC6" s="66"/>
      <c r="BGD6" s="66"/>
      <c r="BGE6" s="66"/>
      <c r="BGF6" s="66"/>
      <c r="BGG6" s="66"/>
      <c r="BGH6" s="66"/>
      <c r="BGI6" s="66"/>
      <c r="BGJ6" s="66"/>
      <c r="BGK6" s="66"/>
      <c r="BGL6" s="66"/>
      <c r="BGM6" s="66"/>
      <c r="BGN6" s="66"/>
      <c r="BGO6" s="66"/>
      <c r="BGP6" s="66"/>
      <c r="BGQ6" s="66"/>
      <c r="BGR6" s="66"/>
      <c r="BGS6" s="66"/>
      <c r="BGT6" s="66"/>
      <c r="BGU6" s="66"/>
      <c r="BGV6" s="66"/>
      <c r="BGW6" s="66"/>
      <c r="BGX6" s="66"/>
      <c r="BGY6" s="66"/>
      <c r="BGZ6" s="66"/>
      <c r="BHA6" s="66"/>
      <c r="BHB6" s="66"/>
      <c r="BHC6" s="66"/>
      <c r="BHD6" s="66"/>
      <c r="BHE6" s="66"/>
      <c r="BHF6" s="66"/>
      <c r="BHG6" s="66"/>
      <c r="BHH6" s="66"/>
      <c r="BHI6" s="66"/>
      <c r="BHJ6" s="66"/>
      <c r="BHK6" s="66"/>
      <c r="BHL6" s="66"/>
      <c r="BHM6" s="66"/>
      <c r="BHN6" s="66"/>
      <c r="BHO6" s="66"/>
      <c r="BHP6" s="66"/>
      <c r="BHQ6" s="66"/>
      <c r="BHR6" s="66"/>
      <c r="BHS6" s="66"/>
      <c r="BHT6" s="66"/>
      <c r="BHU6" s="66"/>
      <c r="BHV6" s="66"/>
      <c r="BHW6" s="66"/>
      <c r="BHX6" s="66"/>
      <c r="BHY6" s="66"/>
      <c r="BHZ6" s="66"/>
      <c r="BIA6" s="66"/>
      <c r="BIB6" s="66"/>
      <c r="BIC6" s="66"/>
      <c r="BID6" s="66"/>
      <c r="BIE6" s="66"/>
      <c r="BIF6" s="66"/>
      <c r="BIG6" s="66"/>
      <c r="BIH6" s="66"/>
      <c r="BII6" s="66"/>
      <c r="BIJ6" s="66"/>
      <c r="BIK6" s="66"/>
      <c r="BIL6" s="66"/>
      <c r="BIM6" s="66"/>
      <c r="BIN6" s="66"/>
      <c r="BIO6" s="66"/>
      <c r="BIP6" s="66"/>
      <c r="BIQ6" s="66"/>
      <c r="BIR6" s="66"/>
      <c r="BIS6" s="66"/>
      <c r="BIT6" s="66"/>
      <c r="BIU6" s="66"/>
      <c r="BIV6" s="66"/>
      <c r="BIW6" s="66"/>
      <c r="BIX6" s="66"/>
      <c r="BIY6" s="66"/>
      <c r="BIZ6" s="66"/>
      <c r="BJA6" s="66"/>
      <c r="BJB6" s="66"/>
      <c r="BJC6" s="66"/>
      <c r="BJD6" s="66"/>
      <c r="BJE6" s="66"/>
      <c r="BJF6" s="66"/>
      <c r="BJG6" s="66"/>
      <c r="BJH6" s="66"/>
      <c r="BJI6" s="66"/>
      <c r="BJJ6" s="66"/>
      <c r="BJK6" s="66"/>
      <c r="BJL6" s="66"/>
      <c r="BJM6" s="66"/>
      <c r="BJN6" s="66"/>
      <c r="BJO6" s="66"/>
      <c r="BJP6" s="66"/>
      <c r="BJQ6" s="66"/>
      <c r="BJR6" s="66"/>
      <c r="BJS6" s="66"/>
      <c r="BJT6" s="66"/>
      <c r="BJU6" s="66"/>
      <c r="BJV6" s="66"/>
      <c r="BJW6" s="66"/>
      <c r="BJX6" s="66"/>
      <c r="BJY6" s="66"/>
      <c r="BJZ6" s="66"/>
      <c r="BKA6" s="66"/>
      <c r="BKB6" s="66"/>
      <c r="BKC6" s="66"/>
      <c r="BKD6" s="66"/>
      <c r="BKE6" s="66"/>
      <c r="BKF6" s="66"/>
      <c r="BKG6" s="66"/>
      <c r="BKH6" s="66"/>
      <c r="BKI6" s="66"/>
      <c r="BKJ6" s="66"/>
      <c r="BKK6" s="66"/>
      <c r="BKL6" s="66"/>
      <c r="BKM6" s="66"/>
      <c r="BKN6" s="66"/>
      <c r="BKO6" s="66"/>
      <c r="BKP6" s="66"/>
      <c r="BKQ6" s="66"/>
      <c r="BKR6" s="66"/>
      <c r="BKS6" s="66"/>
      <c r="BKT6" s="66"/>
      <c r="BKU6" s="66"/>
      <c r="BKV6" s="66"/>
      <c r="BKW6" s="66"/>
      <c r="BKX6" s="66"/>
      <c r="BKY6" s="66"/>
      <c r="BKZ6" s="66"/>
      <c r="BLA6" s="66"/>
      <c r="BLB6" s="66"/>
      <c r="BLC6" s="66"/>
      <c r="BLD6" s="66"/>
      <c r="BLE6" s="66"/>
      <c r="BLF6" s="66"/>
      <c r="BLG6" s="66"/>
      <c r="BLH6" s="66"/>
      <c r="BLI6" s="66"/>
      <c r="BLJ6" s="66"/>
      <c r="BLK6" s="66"/>
      <c r="BLL6" s="66"/>
      <c r="BLM6" s="66"/>
      <c r="BLN6" s="66"/>
      <c r="BLO6" s="66"/>
      <c r="BLP6" s="66"/>
      <c r="BLQ6" s="66"/>
      <c r="BLR6" s="66"/>
      <c r="BLS6" s="66"/>
      <c r="BLT6" s="66"/>
      <c r="BLU6" s="66"/>
      <c r="BLV6" s="66"/>
      <c r="BLW6" s="66"/>
      <c r="BLX6" s="66"/>
      <c r="BLY6" s="66"/>
      <c r="BLZ6" s="66"/>
      <c r="BMA6" s="66"/>
      <c r="BMB6" s="66"/>
      <c r="BMC6" s="66"/>
      <c r="BMD6" s="66"/>
      <c r="BME6" s="66"/>
      <c r="BMF6" s="66"/>
      <c r="BMG6" s="66"/>
      <c r="BMH6" s="66"/>
      <c r="BMI6" s="66"/>
      <c r="BMJ6" s="66"/>
      <c r="BMK6" s="66"/>
      <c r="BML6" s="66"/>
      <c r="BMM6" s="66"/>
      <c r="BMN6" s="66"/>
      <c r="BMO6" s="66"/>
      <c r="BMP6" s="66"/>
      <c r="BMQ6" s="66"/>
      <c r="BMR6" s="66"/>
      <c r="BMS6" s="66"/>
      <c r="BMT6" s="66"/>
      <c r="BMU6" s="66"/>
      <c r="BMV6" s="66"/>
      <c r="BMW6" s="66"/>
      <c r="BMX6" s="66"/>
      <c r="BMY6" s="66"/>
      <c r="BMZ6" s="66"/>
      <c r="BNA6" s="66"/>
      <c r="BNB6" s="66"/>
      <c r="BNC6" s="66"/>
      <c r="BND6" s="66"/>
      <c r="BNE6" s="66"/>
      <c r="BNF6" s="66"/>
      <c r="BNG6" s="66"/>
      <c r="BNH6" s="66"/>
      <c r="BNI6" s="66"/>
      <c r="BNJ6" s="66"/>
      <c r="BNK6" s="66"/>
      <c r="BNL6" s="66"/>
      <c r="BNM6" s="66"/>
      <c r="BNN6" s="66"/>
      <c r="BNO6" s="66"/>
      <c r="BNP6" s="66"/>
      <c r="BNQ6" s="66"/>
      <c r="BNR6" s="66"/>
      <c r="BNS6" s="66"/>
      <c r="BNT6" s="66"/>
      <c r="BNU6" s="66"/>
      <c r="BNV6" s="66"/>
      <c r="BNW6" s="66"/>
      <c r="BNX6" s="66"/>
      <c r="BNY6" s="66"/>
      <c r="BNZ6" s="66"/>
      <c r="BOA6" s="66"/>
      <c r="BOB6" s="66"/>
      <c r="BOC6" s="66"/>
      <c r="BOD6" s="66"/>
      <c r="BOE6" s="66"/>
      <c r="BOF6" s="66"/>
      <c r="BOG6" s="66"/>
      <c r="BOH6" s="66"/>
      <c r="BOI6" s="66"/>
      <c r="BOJ6" s="66"/>
      <c r="BOK6" s="66"/>
      <c r="BOL6" s="66"/>
      <c r="BOM6" s="66"/>
      <c r="BON6" s="66"/>
      <c r="BOO6" s="66"/>
      <c r="BOP6" s="66"/>
      <c r="BOQ6" s="66"/>
      <c r="BOR6" s="66"/>
      <c r="BOS6" s="66"/>
      <c r="BOT6" s="66"/>
      <c r="BOU6" s="66"/>
      <c r="BOV6" s="66"/>
      <c r="BOW6" s="66"/>
      <c r="BOX6" s="66"/>
      <c r="BOY6" s="66"/>
      <c r="BOZ6" s="66"/>
      <c r="BPA6" s="66"/>
      <c r="BPB6" s="66"/>
      <c r="BPC6" s="66"/>
      <c r="BPD6" s="66"/>
      <c r="BPE6" s="66"/>
      <c r="BPF6" s="66"/>
      <c r="BPG6" s="66"/>
      <c r="BPH6" s="66"/>
      <c r="BPI6" s="66"/>
      <c r="BPJ6" s="66"/>
      <c r="BPK6" s="66"/>
      <c r="BPL6" s="66"/>
      <c r="BPM6" s="66"/>
      <c r="BPN6" s="66"/>
      <c r="BPO6" s="66"/>
      <c r="BPP6" s="66"/>
      <c r="BPQ6" s="66"/>
      <c r="BPR6" s="66"/>
      <c r="BPS6" s="66"/>
      <c r="BPT6" s="66"/>
      <c r="BPU6" s="66"/>
      <c r="BPV6" s="66"/>
      <c r="BPW6" s="66"/>
      <c r="BPX6" s="66"/>
      <c r="BPY6" s="66"/>
      <c r="BPZ6" s="66"/>
      <c r="BQA6" s="66"/>
      <c r="BQB6" s="66"/>
      <c r="BQC6" s="66"/>
      <c r="BQD6" s="66"/>
      <c r="BQE6" s="66"/>
      <c r="BQF6" s="66"/>
      <c r="BQG6" s="66"/>
      <c r="BQH6" s="66"/>
      <c r="BQI6" s="66"/>
      <c r="BQJ6" s="66"/>
      <c r="BQK6" s="66"/>
      <c r="BQL6" s="66"/>
      <c r="BQM6" s="66"/>
      <c r="BQN6" s="66"/>
      <c r="BQO6" s="66"/>
      <c r="BQP6" s="66"/>
      <c r="BQQ6" s="66"/>
      <c r="BQR6" s="66"/>
      <c r="BQS6" s="66"/>
      <c r="BQT6" s="66"/>
      <c r="BQU6" s="66"/>
      <c r="BQV6" s="66"/>
      <c r="BQW6" s="66"/>
      <c r="BQX6" s="66"/>
      <c r="BQY6" s="66"/>
      <c r="BQZ6" s="66"/>
      <c r="BRA6" s="66"/>
      <c r="BRB6" s="66"/>
      <c r="BRC6" s="66"/>
      <c r="BRD6" s="66"/>
      <c r="BRE6" s="66"/>
      <c r="BRF6" s="66"/>
      <c r="BRG6" s="66"/>
      <c r="BRH6" s="66"/>
      <c r="BRI6" s="66"/>
      <c r="BRJ6" s="66"/>
      <c r="BRK6" s="66"/>
      <c r="BRL6" s="66"/>
      <c r="BRM6" s="66"/>
      <c r="BRN6" s="66"/>
      <c r="BRO6" s="66"/>
      <c r="BRP6" s="66"/>
      <c r="BRQ6" s="66"/>
      <c r="BRR6" s="66"/>
      <c r="BRS6" s="66"/>
      <c r="BRT6" s="66"/>
      <c r="BRU6" s="66"/>
      <c r="BRV6" s="66"/>
      <c r="BRW6" s="66"/>
      <c r="BRX6" s="66"/>
      <c r="BRY6" s="66"/>
      <c r="BRZ6" s="66"/>
      <c r="BSA6" s="66"/>
      <c r="BSB6" s="66"/>
      <c r="BSC6" s="66"/>
      <c r="BSD6" s="66"/>
      <c r="BSE6" s="66"/>
      <c r="BSF6" s="66"/>
      <c r="BSG6" s="66"/>
      <c r="BSH6" s="66"/>
      <c r="BSI6" s="66"/>
      <c r="BSJ6" s="66"/>
      <c r="BSK6" s="66"/>
      <c r="BSL6" s="66"/>
      <c r="BSM6" s="66"/>
      <c r="BSN6" s="66"/>
      <c r="BSO6" s="66"/>
      <c r="BSP6" s="66"/>
      <c r="BSQ6" s="66"/>
      <c r="BSR6" s="66"/>
      <c r="BSS6" s="66"/>
      <c r="BST6" s="66"/>
      <c r="BSU6" s="66"/>
      <c r="BSV6" s="66"/>
      <c r="BSW6" s="66"/>
      <c r="BSX6" s="66"/>
      <c r="BSY6" s="66"/>
      <c r="BSZ6" s="66"/>
      <c r="BTA6" s="66"/>
      <c r="BTB6" s="66"/>
      <c r="BTC6" s="66"/>
      <c r="BTD6" s="66"/>
      <c r="BTE6" s="66"/>
      <c r="BTF6" s="66"/>
      <c r="BTG6" s="66"/>
      <c r="BTH6" s="66"/>
      <c r="BTI6" s="66"/>
      <c r="BTJ6" s="66"/>
      <c r="BTK6" s="66"/>
      <c r="BTL6" s="66"/>
      <c r="BTM6" s="66"/>
      <c r="BTN6" s="66"/>
      <c r="BTO6" s="66"/>
      <c r="BTP6" s="66"/>
      <c r="BTQ6" s="66"/>
      <c r="BTR6" s="66"/>
      <c r="BTS6" s="66"/>
      <c r="BTT6" s="66"/>
      <c r="BTU6" s="66"/>
      <c r="BTV6" s="66"/>
      <c r="BTW6" s="66"/>
      <c r="BTX6" s="66"/>
      <c r="BTY6" s="66"/>
      <c r="BTZ6" s="66"/>
      <c r="BUA6" s="66"/>
      <c r="BUB6" s="66"/>
      <c r="BUC6" s="66"/>
      <c r="BUD6" s="66"/>
      <c r="BUE6" s="66"/>
      <c r="BUF6" s="66"/>
      <c r="BUG6" s="66"/>
      <c r="BUH6" s="66"/>
      <c r="BUI6" s="66"/>
      <c r="BUJ6" s="66"/>
      <c r="BUK6" s="66"/>
      <c r="BUL6" s="66"/>
      <c r="BUM6" s="66"/>
      <c r="BUN6" s="66"/>
      <c r="BUO6" s="66"/>
      <c r="BUP6" s="66"/>
      <c r="BUQ6" s="66"/>
      <c r="BUR6" s="66"/>
      <c r="BUS6" s="66"/>
      <c r="BUT6" s="66"/>
      <c r="BUU6" s="66"/>
      <c r="BUV6" s="66"/>
      <c r="BUW6" s="66"/>
      <c r="BUX6" s="66"/>
      <c r="BUY6" s="66"/>
      <c r="BUZ6" s="66"/>
      <c r="BVA6" s="66"/>
      <c r="BVB6" s="66"/>
      <c r="BVC6" s="66"/>
      <c r="BVD6" s="66"/>
      <c r="BVE6" s="66"/>
      <c r="BVF6" s="66"/>
      <c r="BVG6" s="66"/>
      <c r="BVH6" s="66"/>
      <c r="BVI6" s="66"/>
      <c r="BVJ6" s="66"/>
      <c r="BVK6" s="66"/>
      <c r="BVL6" s="66"/>
      <c r="BVM6" s="66"/>
      <c r="BVN6" s="66"/>
      <c r="BVO6" s="66"/>
      <c r="BVP6" s="66"/>
      <c r="BVQ6" s="66"/>
      <c r="BVR6" s="66"/>
      <c r="BVS6" s="66"/>
      <c r="BVT6" s="66"/>
      <c r="BVU6" s="66"/>
      <c r="BVV6" s="66"/>
      <c r="BVW6" s="66"/>
      <c r="BVX6" s="66"/>
      <c r="BVY6" s="66"/>
      <c r="BVZ6" s="66"/>
      <c r="BWA6" s="66"/>
      <c r="BWB6" s="66"/>
      <c r="BWC6" s="66"/>
      <c r="BWD6" s="66"/>
      <c r="BWE6" s="66"/>
      <c r="BWF6" s="66"/>
      <c r="BWG6" s="66"/>
      <c r="BWH6" s="66"/>
      <c r="BWI6" s="66"/>
      <c r="BWJ6" s="66"/>
      <c r="BWK6" s="66"/>
      <c r="BWL6" s="66"/>
      <c r="BWM6" s="66"/>
      <c r="BWN6" s="66"/>
      <c r="BWO6" s="66"/>
      <c r="BWP6" s="66"/>
      <c r="BWQ6" s="66"/>
      <c r="BWR6" s="66"/>
      <c r="BWS6" s="66"/>
      <c r="BWT6" s="66"/>
      <c r="BWU6" s="66"/>
      <c r="BWV6" s="66"/>
      <c r="BWW6" s="66"/>
      <c r="BWX6" s="66"/>
      <c r="BWY6" s="66"/>
      <c r="BWZ6" s="66"/>
      <c r="BXA6" s="66"/>
      <c r="BXB6" s="66"/>
      <c r="BXC6" s="66"/>
      <c r="BXD6" s="66"/>
      <c r="BXE6" s="66"/>
      <c r="BXF6" s="66"/>
      <c r="BXG6" s="66"/>
      <c r="BXH6" s="66"/>
      <c r="BXI6" s="66"/>
      <c r="BXJ6" s="66"/>
      <c r="BXK6" s="66"/>
      <c r="BXL6" s="66"/>
      <c r="BXM6" s="66"/>
      <c r="BXN6" s="66"/>
      <c r="BXO6" s="66"/>
      <c r="BXP6" s="66"/>
      <c r="BXQ6" s="66"/>
      <c r="BXR6" s="66"/>
      <c r="BXS6" s="66"/>
      <c r="BXT6" s="66"/>
      <c r="BXU6" s="66"/>
      <c r="BXV6" s="66"/>
      <c r="BXW6" s="66"/>
      <c r="BXX6" s="66"/>
      <c r="BXY6" s="66"/>
      <c r="BXZ6" s="66"/>
      <c r="BYA6" s="66"/>
      <c r="BYB6" s="66"/>
      <c r="BYC6" s="66"/>
      <c r="BYD6" s="66"/>
      <c r="BYE6" s="66"/>
      <c r="BYF6" s="66"/>
      <c r="BYG6" s="66"/>
      <c r="BYH6" s="66"/>
      <c r="BYI6" s="66"/>
      <c r="BYJ6" s="66"/>
      <c r="BYK6" s="66"/>
      <c r="BYL6" s="66"/>
      <c r="BYM6" s="66"/>
      <c r="BYN6" s="66"/>
      <c r="BYO6" s="66"/>
      <c r="BYP6" s="66"/>
      <c r="BYQ6" s="66"/>
      <c r="BYR6" s="66"/>
      <c r="BYS6" s="66"/>
      <c r="BYT6" s="66"/>
      <c r="BYU6" s="66"/>
      <c r="BYV6" s="66"/>
      <c r="BYW6" s="66"/>
      <c r="BYX6" s="66"/>
      <c r="BYY6" s="66"/>
      <c r="BYZ6" s="66"/>
      <c r="BZA6" s="66"/>
      <c r="BZB6" s="66"/>
      <c r="BZC6" s="66"/>
      <c r="BZD6" s="66"/>
      <c r="BZE6" s="66"/>
      <c r="BZF6" s="66"/>
      <c r="BZG6" s="66"/>
      <c r="BZH6" s="66"/>
      <c r="BZI6" s="66"/>
      <c r="BZJ6" s="66"/>
      <c r="BZK6" s="66"/>
      <c r="BZL6" s="66"/>
      <c r="BZM6" s="66"/>
      <c r="BZN6" s="66"/>
      <c r="BZO6" s="66"/>
      <c r="BZP6" s="66"/>
      <c r="BZQ6" s="66"/>
      <c r="BZR6" s="66"/>
      <c r="BZS6" s="66"/>
      <c r="BZT6" s="66"/>
      <c r="BZU6" s="66"/>
      <c r="BZV6" s="66"/>
      <c r="BZW6" s="66"/>
      <c r="BZX6" s="66"/>
      <c r="BZY6" s="66"/>
      <c r="BZZ6" s="66"/>
      <c r="CAA6" s="66"/>
      <c r="CAB6" s="66"/>
      <c r="CAC6" s="66"/>
      <c r="CAD6" s="66"/>
      <c r="CAE6" s="66"/>
      <c r="CAF6" s="66"/>
      <c r="CAG6" s="66"/>
      <c r="CAH6" s="66"/>
      <c r="CAI6" s="66"/>
      <c r="CAJ6" s="66"/>
      <c r="CAK6" s="66"/>
      <c r="CAL6" s="66"/>
      <c r="CAM6" s="66"/>
      <c r="CAN6" s="66"/>
      <c r="CAO6" s="66"/>
      <c r="CAP6" s="66"/>
      <c r="CAQ6" s="66"/>
      <c r="CAR6" s="66"/>
      <c r="CAS6" s="66"/>
      <c r="CAT6" s="66"/>
      <c r="CAU6" s="66"/>
      <c r="CAV6" s="66"/>
      <c r="CAW6" s="66"/>
      <c r="CAX6" s="66"/>
      <c r="CAY6" s="66"/>
      <c r="CAZ6" s="66"/>
      <c r="CBA6" s="66"/>
      <c r="CBB6" s="66"/>
      <c r="CBC6" s="66"/>
      <c r="CBD6" s="66"/>
      <c r="CBE6" s="66"/>
      <c r="CBF6" s="66"/>
      <c r="CBG6" s="66"/>
      <c r="CBH6" s="66"/>
      <c r="CBI6" s="66"/>
      <c r="CBJ6" s="66"/>
      <c r="CBK6" s="66"/>
      <c r="CBL6" s="66"/>
      <c r="CBM6" s="66"/>
      <c r="CBN6" s="66"/>
      <c r="CBO6" s="66"/>
      <c r="CBP6" s="66"/>
      <c r="CBQ6" s="66"/>
      <c r="CBR6" s="66"/>
      <c r="CBS6" s="66"/>
      <c r="CBT6" s="66"/>
      <c r="CBU6" s="66"/>
      <c r="CBV6" s="66"/>
      <c r="CBW6" s="66"/>
      <c r="CBX6" s="66"/>
      <c r="CBY6" s="66"/>
      <c r="CBZ6" s="66"/>
      <c r="CCA6" s="66"/>
      <c r="CCB6" s="66"/>
      <c r="CCC6" s="66"/>
      <c r="CCD6" s="66"/>
      <c r="CCE6" s="66"/>
      <c r="CCF6" s="66"/>
      <c r="CCG6" s="66"/>
      <c r="CCH6" s="66"/>
      <c r="CCI6" s="66"/>
      <c r="CCJ6" s="66"/>
      <c r="CCK6" s="66"/>
      <c r="CCL6" s="66"/>
      <c r="CCM6" s="66"/>
      <c r="CCN6" s="66"/>
      <c r="CCO6" s="66"/>
      <c r="CCP6" s="66"/>
      <c r="CCQ6" s="66"/>
      <c r="CCR6" s="66"/>
      <c r="CCS6" s="66"/>
      <c r="CCT6" s="66"/>
      <c r="CCU6" s="66"/>
      <c r="CCV6" s="66"/>
      <c r="CCW6" s="66"/>
      <c r="CCX6" s="66"/>
      <c r="CCY6" s="66"/>
      <c r="CCZ6" s="66"/>
      <c r="CDA6" s="66"/>
      <c r="CDB6" s="66"/>
      <c r="CDC6" s="66"/>
      <c r="CDD6" s="66"/>
      <c r="CDE6" s="66"/>
      <c r="CDF6" s="66"/>
      <c r="CDG6" s="66"/>
      <c r="CDH6" s="66"/>
      <c r="CDI6" s="66"/>
      <c r="CDJ6" s="66"/>
      <c r="CDK6" s="66"/>
      <c r="CDL6" s="66"/>
      <c r="CDM6" s="66"/>
      <c r="CDN6" s="66"/>
      <c r="CDO6" s="66"/>
      <c r="CDP6" s="66"/>
      <c r="CDQ6" s="66"/>
      <c r="CDR6" s="66"/>
      <c r="CDS6" s="66"/>
      <c r="CDT6" s="66"/>
      <c r="CDU6" s="66"/>
      <c r="CDV6" s="66"/>
      <c r="CDW6" s="66"/>
      <c r="CDX6" s="66"/>
      <c r="CDY6" s="66"/>
      <c r="CDZ6" s="66"/>
      <c r="CEA6" s="66"/>
      <c r="CEB6" s="66"/>
      <c r="CEC6" s="66"/>
      <c r="CED6" s="66"/>
      <c r="CEE6" s="66"/>
      <c r="CEF6" s="66"/>
      <c r="CEG6" s="66"/>
      <c r="CEH6" s="66"/>
      <c r="CEI6" s="66"/>
      <c r="CEJ6" s="66"/>
      <c r="CEK6" s="66"/>
      <c r="CEL6" s="66"/>
      <c r="CEM6" s="66"/>
      <c r="CEN6" s="66"/>
      <c r="CEO6" s="66"/>
      <c r="CEP6" s="66"/>
      <c r="CEQ6" s="66"/>
      <c r="CER6" s="66"/>
      <c r="CES6" s="66"/>
      <c r="CET6" s="66"/>
      <c r="CEU6" s="66"/>
      <c r="CEV6" s="66"/>
      <c r="CEW6" s="66"/>
      <c r="CEX6" s="66"/>
      <c r="CEY6" s="66"/>
      <c r="CEZ6" s="66"/>
      <c r="CFA6" s="66"/>
      <c r="CFB6" s="66"/>
      <c r="CFC6" s="66"/>
      <c r="CFD6" s="66"/>
      <c r="CFE6" s="66"/>
      <c r="CFF6" s="66"/>
      <c r="CFG6" s="66"/>
      <c r="CFH6" s="66"/>
      <c r="CFI6" s="66"/>
      <c r="CFJ6" s="66"/>
      <c r="CFK6" s="66"/>
      <c r="CFL6" s="66"/>
      <c r="CFM6" s="66"/>
      <c r="CFN6" s="66"/>
      <c r="CFO6" s="66"/>
      <c r="CFP6" s="66"/>
      <c r="CFQ6" s="66"/>
      <c r="CFR6" s="66"/>
      <c r="CFS6" s="66"/>
      <c r="CFT6" s="66"/>
      <c r="CFU6" s="66"/>
      <c r="CFV6" s="66"/>
      <c r="CFW6" s="66"/>
      <c r="CFX6" s="66"/>
      <c r="CFY6" s="66"/>
      <c r="CFZ6" s="66"/>
      <c r="CGA6" s="66"/>
      <c r="CGB6" s="66"/>
      <c r="CGC6" s="66"/>
      <c r="CGD6" s="66"/>
      <c r="CGE6" s="66"/>
      <c r="CGF6" s="66"/>
      <c r="CGG6" s="66"/>
      <c r="CGH6" s="66"/>
      <c r="CGI6" s="66"/>
      <c r="CGJ6" s="66"/>
      <c r="CGK6" s="66"/>
      <c r="CGL6" s="66"/>
      <c r="CGM6" s="66"/>
      <c r="CGN6" s="66"/>
      <c r="CGO6" s="66"/>
      <c r="CGP6" s="66"/>
      <c r="CGQ6" s="66"/>
      <c r="CGR6" s="66"/>
      <c r="CGS6" s="66"/>
      <c r="CGT6" s="66"/>
      <c r="CGU6" s="66"/>
      <c r="CGV6" s="66"/>
      <c r="CGW6" s="66"/>
      <c r="CGX6" s="66"/>
      <c r="CGY6" s="66"/>
      <c r="CGZ6" s="66"/>
      <c r="CHA6" s="66"/>
      <c r="CHB6" s="66"/>
      <c r="CHC6" s="66"/>
      <c r="CHD6" s="66"/>
      <c r="CHE6" s="66"/>
      <c r="CHF6" s="66"/>
      <c r="CHG6" s="66"/>
      <c r="CHH6" s="66"/>
      <c r="CHI6" s="66"/>
      <c r="CHJ6" s="66"/>
      <c r="CHK6" s="66"/>
      <c r="CHL6" s="66"/>
      <c r="CHM6" s="66"/>
      <c r="CHN6" s="66"/>
      <c r="CHO6" s="66"/>
      <c r="CHP6" s="66"/>
      <c r="CHQ6" s="66"/>
      <c r="CHR6" s="66"/>
      <c r="CHS6" s="66"/>
      <c r="CHT6" s="66"/>
      <c r="CHU6" s="66"/>
      <c r="CHV6" s="66"/>
      <c r="CHW6" s="66"/>
      <c r="CHX6" s="66"/>
      <c r="CHY6" s="66"/>
      <c r="CHZ6" s="66"/>
      <c r="CIA6" s="66"/>
      <c r="CIB6" s="66"/>
      <c r="CIC6" s="66"/>
      <c r="CID6" s="66"/>
      <c r="CIE6" s="66"/>
      <c r="CIF6" s="66"/>
      <c r="CIG6" s="66"/>
      <c r="CIH6" s="66"/>
      <c r="CII6" s="66"/>
      <c r="CIJ6" s="66"/>
      <c r="CIK6" s="66"/>
      <c r="CIL6" s="66"/>
      <c r="CIM6" s="66"/>
      <c r="CIN6" s="66"/>
      <c r="CIO6" s="66"/>
      <c r="CIP6" s="66"/>
      <c r="CIQ6" s="66"/>
      <c r="CIR6" s="66"/>
      <c r="CIS6" s="66"/>
      <c r="CIT6" s="66"/>
      <c r="CIU6" s="66"/>
      <c r="CIV6" s="66"/>
      <c r="CIW6" s="66"/>
      <c r="CIX6" s="66"/>
      <c r="CIY6" s="66"/>
      <c r="CIZ6" s="66"/>
      <c r="CJA6" s="66"/>
      <c r="CJB6" s="66"/>
      <c r="CJC6" s="66"/>
      <c r="CJD6" s="66"/>
      <c r="CJE6" s="66"/>
      <c r="CJF6" s="66"/>
      <c r="CJG6" s="66"/>
      <c r="CJH6" s="66"/>
      <c r="CJI6" s="66"/>
      <c r="CJJ6" s="66"/>
      <c r="CJK6" s="66"/>
      <c r="CJL6" s="66"/>
      <c r="CJM6" s="66"/>
      <c r="CJN6" s="66"/>
      <c r="CJO6" s="66"/>
      <c r="CJP6" s="66"/>
      <c r="CJQ6" s="66"/>
      <c r="CJR6" s="66"/>
      <c r="CJS6" s="66"/>
      <c r="CJT6" s="66"/>
      <c r="CJU6" s="66"/>
      <c r="CJV6" s="66"/>
      <c r="CJW6" s="66"/>
      <c r="CJX6" s="66"/>
      <c r="CJY6" s="66"/>
      <c r="CJZ6" s="66"/>
      <c r="CKA6" s="66"/>
      <c r="CKB6" s="66"/>
      <c r="CKC6" s="66"/>
      <c r="CKD6" s="66"/>
      <c r="CKE6" s="66"/>
      <c r="CKF6" s="66"/>
      <c r="CKG6" s="66"/>
      <c r="CKH6" s="66"/>
      <c r="CKI6" s="66"/>
      <c r="CKJ6" s="66"/>
      <c r="CKK6" s="66"/>
      <c r="CKL6" s="66"/>
      <c r="CKM6" s="66"/>
      <c r="CKN6" s="66"/>
      <c r="CKO6" s="66"/>
      <c r="CKP6" s="66"/>
      <c r="CKQ6" s="66"/>
      <c r="CKR6" s="66"/>
      <c r="CKS6" s="66"/>
      <c r="CKT6" s="66"/>
      <c r="CKU6" s="66"/>
      <c r="CKV6" s="66"/>
      <c r="CKW6" s="66"/>
      <c r="CKX6" s="66"/>
      <c r="CKY6" s="66"/>
      <c r="CKZ6" s="66"/>
      <c r="CLA6" s="66"/>
      <c r="CLB6" s="66"/>
      <c r="CLC6" s="66"/>
      <c r="CLD6" s="66"/>
      <c r="CLE6" s="66"/>
      <c r="CLF6" s="66"/>
      <c r="CLG6" s="66"/>
      <c r="CLH6" s="66"/>
      <c r="CLI6" s="66"/>
      <c r="CLJ6" s="66"/>
      <c r="CLK6" s="66"/>
      <c r="CLL6" s="66"/>
      <c r="CLM6" s="66"/>
      <c r="CLN6" s="66"/>
      <c r="CLO6" s="66"/>
      <c r="CLP6" s="66"/>
      <c r="CLQ6" s="66"/>
      <c r="CLR6" s="66"/>
      <c r="CLS6" s="66"/>
      <c r="CLT6" s="66"/>
      <c r="CLU6" s="66"/>
      <c r="CLV6" s="66"/>
      <c r="CLW6" s="66"/>
      <c r="CLX6" s="66"/>
      <c r="CLY6" s="66"/>
      <c r="CLZ6" s="66"/>
      <c r="CMA6" s="66"/>
      <c r="CMB6" s="66"/>
      <c r="CMC6" s="66"/>
      <c r="CMD6" s="66"/>
      <c r="CME6" s="66"/>
      <c r="CMF6" s="66"/>
      <c r="CMG6" s="66"/>
      <c r="CMH6" s="66"/>
      <c r="CMI6" s="66"/>
      <c r="CMJ6" s="66"/>
      <c r="CMK6" s="66"/>
      <c r="CML6" s="66"/>
      <c r="CMM6" s="66"/>
      <c r="CMN6" s="66"/>
      <c r="CMO6" s="66"/>
      <c r="CMP6" s="66"/>
      <c r="CMQ6" s="66"/>
      <c r="CMR6" s="66"/>
      <c r="CMS6" s="66"/>
      <c r="CMT6" s="66"/>
      <c r="CMU6" s="66"/>
      <c r="CMV6" s="66"/>
      <c r="CMW6" s="66"/>
      <c r="CMX6" s="66"/>
      <c r="CMY6" s="66"/>
      <c r="CMZ6" s="66"/>
      <c r="CNA6" s="66"/>
      <c r="CNB6" s="66"/>
      <c r="CNC6" s="66"/>
      <c r="CND6" s="66"/>
      <c r="CNE6" s="66"/>
      <c r="CNF6" s="66"/>
      <c r="CNG6" s="66"/>
      <c r="CNH6" s="66"/>
      <c r="CNI6" s="66"/>
      <c r="CNJ6" s="66"/>
      <c r="CNK6" s="66"/>
      <c r="CNL6" s="66"/>
      <c r="CNM6" s="66"/>
      <c r="CNN6" s="66"/>
      <c r="CNO6" s="66"/>
      <c r="CNP6" s="66"/>
      <c r="CNQ6" s="66"/>
      <c r="CNR6" s="66"/>
      <c r="CNS6" s="66"/>
      <c r="CNT6" s="66"/>
      <c r="CNU6" s="66"/>
      <c r="CNV6" s="66"/>
      <c r="CNW6" s="66"/>
      <c r="CNX6" s="66"/>
      <c r="CNY6" s="66"/>
      <c r="CNZ6" s="66"/>
      <c r="COA6" s="66"/>
      <c r="COB6" s="66"/>
      <c r="COC6" s="66"/>
      <c r="COD6" s="66"/>
      <c r="COE6" s="66"/>
      <c r="COF6" s="66"/>
      <c r="COG6" s="66"/>
      <c r="COH6" s="66"/>
      <c r="COI6" s="66"/>
      <c r="COJ6" s="66"/>
      <c r="COK6" s="66"/>
      <c r="COL6" s="66"/>
      <c r="COM6" s="66"/>
      <c r="CON6" s="66"/>
      <c r="COO6" s="66"/>
      <c r="COP6" s="66"/>
      <c r="COQ6" s="66"/>
      <c r="COR6" s="66"/>
      <c r="COS6" s="66"/>
      <c r="COT6" s="66"/>
      <c r="COU6" s="66"/>
      <c r="COV6" s="66"/>
      <c r="COW6" s="66"/>
      <c r="COX6" s="66"/>
      <c r="COY6" s="66"/>
      <c r="COZ6" s="66"/>
      <c r="CPA6" s="66"/>
      <c r="CPB6" s="66"/>
      <c r="CPC6" s="66"/>
      <c r="CPD6" s="66"/>
      <c r="CPE6" s="66"/>
      <c r="CPF6" s="66"/>
      <c r="CPG6" s="66"/>
      <c r="CPH6" s="66"/>
      <c r="CPI6" s="66"/>
      <c r="CPJ6" s="66"/>
      <c r="CPK6" s="66"/>
      <c r="CPL6" s="66"/>
      <c r="CPM6" s="66"/>
      <c r="CPN6" s="66"/>
      <c r="CPO6" s="66"/>
      <c r="CPP6" s="66"/>
      <c r="CPQ6" s="66"/>
      <c r="CPR6" s="66"/>
      <c r="CPS6" s="66"/>
      <c r="CPT6" s="66"/>
      <c r="CPU6" s="66"/>
      <c r="CPV6" s="66"/>
      <c r="CPW6" s="66"/>
      <c r="CPX6" s="66"/>
      <c r="CPY6" s="66"/>
      <c r="CPZ6" s="66"/>
      <c r="CQA6" s="66"/>
      <c r="CQB6" s="66"/>
      <c r="CQC6" s="66"/>
      <c r="CQD6" s="66"/>
      <c r="CQE6" s="66"/>
      <c r="CQF6" s="66"/>
      <c r="CQG6" s="66"/>
      <c r="CQH6" s="66"/>
      <c r="CQI6" s="66"/>
      <c r="CQJ6" s="66"/>
      <c r="CQK6" s="66"/>
      <c r="CQL6" s="66"/>
      <c r="CQM6" s="66"/>
      <c r="CQN6" s="66"/>
      <c r="CQO6" s="66"/>
      <c r="CQP6" s="66"/>
      <c r="CQQ6" s="66"/>
      <c r="CQR6" s="66"/>
      <c r="CQS6" s="66"/>
      <c r="CQT6" s="66"/>
      <c r="CQU6" s="66"/>
      <c r="CQV6" s="66"/>
      <c r="CQW6" s="66"/>
      <c r="CQX6" s="66"/>
      <c r="CQY6" s="66"/>
      <c r="CQZ6" s="66"/>
      <c r="CRA6" s="66"/>
      <c r="CRB6" s="66"/>
      <c r="CRC6" s="66"/>
      <c r="CRD6" s="66"/>
      <c r="CRE6" s="66"/>
      <c r="CRF6" s="66"/>
      <c r="CRG6" s="66"/>
      <c r="CRH6" s="66"/>
      <c r="CRI6" s="66"/>
      <c r="CRJ6" s="66"/>
      <c r="CRK6" s="66"/>
      <c r="CRL6" s="66"/>
      <c r="CRM6" s="66"/>
      <c r="CRN6" s="66"/>
      <c r="CRO6" s="66"/>
      <c r="CRP6" s="66"/>
      <c r="CRQ6" s="66"/>
      <c r="CRR6" s="66"/>
      <c r="CRS6" s="66"/>
      <c r="CRT6" s="66"/>
      <c r="CRU6" s="66"/>
      <c r="CRV6" s="66"/>
      <c r="CRW6" s="66"/>
      <c r="CRX6" s="66"/>
      <c r="CRY6" s="66"/>
      <c r="CRZ6" s="66"/>
      <c r="CSA6" s="66"/>
      <c r="CSB6" s="66"/>
      <c r="CSC6" s="66"/>
      <c r="CSD6" s="66"/>
      <c r="CSE6" s="66"/>
      <c r="CSF6" s="66"/>
      <c r="CSG6" s="66"/>
      <c r="CSH6" s="66"/>
      <c r="CSI6" s="66"/>
      <c r="CSJ6" s="66"/>
      <c r="CSK6" s="66"/>
      <c r="CSL6" s="66"/>
      <c r="CSM6" s="66"/>
      <c r="CSN6" s="66"/>
      <c r="CSO6" s="66"/>
      <c r="CSP6" s="66"/>
      <c r="CSQ6" s="66"/>
      <c r="CSR6" s="66"/>
      <c r="CSS6" s="66"/>
      <c r="CST6" s="66"/>
      <c r="CSU6" s="66"/>
      <c r="CSV6" s="66"/>
      <c r="CSW6" s="66"/>
      <c r="CSX6" s="66"/>
      <c r="CSY6" s="66"/>
      <c r="CSZ6" s="66"/>
      <c r="CTA6" s="66"/>
      <c r="CTB6" s="66"/>
      <c r="CTC6" s="66"/>
      <c r="CTD6" s="66"/>
      <c r="CTE6" s="66"/>
      <c r="CTF6" s="66"/>
      <c r="CTG6" s="66"/>
      <c r="CTH6" s="66"/>
      <c r="CTI6" s="66"/>
      <c r="CTJ6" s="66"/>
      <c r="CTK6" s="66"/>
      <c r="CTL6" s="66"/>
      <c r="CTM6" s="66"/>
      <c r="CTN6" s="66"/>
      <c r="CTO6" s="66"/>
      <c r="CTP6" s="66"/>
      <c r="CTQ6" s="66"/>
      <c r="CTR6" s="66"/>
      <c r="CTS6" s="66"/>
      <c r="CTT6" s="66"/>
      <c r="CTU6" s="66"/>
      <c r="CTV6" s="66"/>
      <c r="CTW6" s="66"/>
      <c r="CTX6" s="66"/>
      <c r="CTY6" s="66"/>
      <c r="CTZ6" s="66"/>
      <c r="CUA6" s="66"/>
      <c r="CUB6" s="66"/>
      <c r="CUC6" s="66"/>
      <c r="CUD6" s="66"/>
      <c r="CUE6" s="66"/>
      <c r="CUF6" s="66"/>
      <c r="CUG6" s="66"/>
      <c r="CUH6" s="66"/>
      <c r="CUI6" s="66"/>
      <c r="CUJ6" s="66"/>
      <c r="CUK6" s="66"/>
      <c r="CUL6" s="66"/>
      <c r="CUM6" s="66"/>
      <c r="CUN6" s="66"/>
      <c r="CUO6" s="66"/>
      <c r="CUP6" s="66"/>
      <c r="CUQ6" s="66"/>
      <c r="CUR6" s="66"/>
      <c r="CUS6" s="66"/>
      <c r="CUT6" s="66"/>
      <c r="CUU6" s="66"/>
      <c r="CUV6" s="66"/>
      <c r="CUW6" s="66"/>
      <c r="CUX6" s="66"/>
      <c r="CUY6" s="66"/>
      <c r="CUZ6" s="66"/>
      <c r="CVA6" s="66"/>
      <c r="CVB6" s="66"/>
      <c r="CVC6" s="66"/>
      <c r="CVD6" s="66"/>
      <c r="CVE6" s="66"/>
      <c r="CVF6" s="66"/>
      <c r="CVG6" s="66"/>
      <c r="CVH6" s="66"/>
      <c r="CVI6" s="66"/>
      <c r="CVJ6" s="66"/>
      <c r="CVK6" s="66"/>
      <c r="CVL6" s="66"/>
      <c r="CVM6" s="66"/>
      <c r="CVN6" s="66"/>
      <c r="CVO6" s="66"/>
      <c r="CVP6" s="66"/>
      <c r="CVQ6" s="66"/>
      <c r="CVR6" s="66"/>
      <c r="CVS6" s="66"/>
      <c r="CVT6" s="66"/>
      <c r="CVU6" s="66"/>
      <c r="CVV6" s="66"/>
      <c r="CVW6" s="66"/>
      <c r="CVX6" s="66"/>
      <c r="CVY6" s="66"/>
      <c r="CVZ6" s="66"/>
      <c r="CWA6" s="66"/>
      <c r="CWB6" s="66"/>
      <c r="CWC6" s="66"/>
      <c r="CWD6" s="66"/>
      <c r="CWE6" s="66"/>
      <c r="CWF6" s="66"/>
      <c r="CWG6" s="66"/>
      <c r="CWH6" s="66"/>
      <c r="CWI6" s="66"/>
      <c r="CWJ6" s="66"/>
      <c r="CWK6" s="66"/>
      <c r="CWL6" s="66"/>
      <c r="CWM6" s="66"/>
      <c r="CWN6" s="66"/>
      <c r="CWO6" s="66"/>
      <c r="CWP6" s="66"/>
      <c r="CWQ6" s="66"/>
      <c r="CWR6" s="66"/>
      <c r="CWS6" s="66"/>
      <c r="CWT6" s="66"/>
      <c r="CWU6" s="66"/>
      <c r="CWV6" s="66"/>
      <c r="CWW6" s="66"/>
      <c r="CWX6" s="66"/>
      <c r="CWY6" s="66"/>
      <c r="CWZ6" s="66"/>
      <c r="CXA6" s="66"/>
      <c r="CXB6" s="66"/>
      <c r="CXC6" s="66"/>
      <c r="CXD6" s="66"/>
      <c r="CXE6" s="66"/>
      <c r="CXF6" s="66"/>
      <c r="CXG6" s="66"/>
      <c r="CXH6" s="66"/>
      <c r="CXI6" s="66"/>
      <c r="CXJ6" s="66"/>
      <c r="CXK6" s="66"/>
      <c r="CXL6" s="66"/>
      <c r="CXM6" s="66"/>
      <c r="CXN6" s="66"/>
      <c r="CXO6" s="66"/>
      <c r="CXP6" s="66"/>
      <c r="CXQ6" s="66"/>
      <c r="CXR6" s="66"/>
      <c r="CXS6" s="66"/>
      <c r="CXT6" s="66"/>
      <c r="CXU6" s="66"/>
      <c r="CXV6" s="66"/>
      <c r="CXW6" s="66"/>
      <c r="CXX6" s="66"/>
      <c r="CXY6" s="66"/>
      <c r="CXZ6" s="66"/>
      <c r="CYA6" s="66"/>
      <c r="CYB6" s="66"/>
      <c r="CYC6" s="66"/>
      <c r="CYD6" s="66"/>
      <c r="CYE6" s="66"/>
      <c r="CYF6" s="66"/>
      <c r="CYG6" s="66"/>
      <c r="CYH6" s="66"/>
      <c r="CYI6" s="66"/>
      <c r="CYJ6" s="66"/>
      <c r="CYK6" s="66"/>
      <c r="CYL6" s="66"/>
      <c r="CYM6" s="66"/>
      <c r="CYN6" s="66"/>
      <c r="CYO6" s="66"/>
      <c r="CYP6" s="66"/>
      <c r="CYQ6" s="66"/>
      <c r="CYR6" s="66"/>
      <c r="CYS6" s="66"/>
      <c r="CYT6" s="66"/>
      <c r="CYU6" s="66"/>
      <c r="CYV6" s="66"/>
      <c r="CYW6" s="66"/>
      <c r="CYX6" s="66"/>
      <c r="CYY6" s="66"/>
      <c r="CYZ6" s="66"/>
      <c r="CZA6" s="66"/>
      <c r="CZB6" s="66"/>
      <c r="CZC6" s="66"/>
      <c r="CZD6" s="66"/>
      <c r="CZE6" s="66"/>
      <c r="CZF6" s="66"/>
      <c r="CZG6" s="66"/>
      <c r="CZH6" s="66"/>
      <c r="CZI6" s="66"/>
      <c r="CZJ6" s="66"/>
      <c r="CZK6" s="66"/>
      <c r="CZL6" s="66"/>
      <c r="CZM6" s="66"/>
      <c r="CZN6" s="66"/>
      <c r="CZO6" s="66"/>
      <c r="CZP6" s="66"/>
      <c r="CZQ6" s="66"/>
      <c r="CZR6" s="66"/>
      <c r="CZS6" s="66"/>
      <c r="CZT6" s="66"/>
      <c r="CZU6" s="66"/>
      <c r="CZV6" s="66"/>
      <c r="CZW6" s="66"/>
      <c r="CZX6" s="66"/>
      <c r="CZY6" s="66"/>
      <c r="CZZ6" s="66"/>
      <c r="DAA6" s="66"/>
      <c r="DAB6" s="66"/>
      <c r="DAC6" s="66"/>
      <c r="DAD6" s="66"/>
      <c r="DAE6" s="66"/>
      <c r="DAF6" s="66"/>
      <c r="DAG6" s="66"/>
      <c r="DAH6" s="66"/>
      <c r="DAI6" s="66"/>
      <c r="DAJ6" s="66"/>
      <c r="DAK6" s="66"/>
      <c r="DAL6" s="66"/>
      <c r="DAM6" s="66"/>
      <c r="DAN6" s="66"/>
      <c r="DAO6" s="66"/>
      <c r="DAP6" s="66"/>
      <c r="DAQ6" s="66"/>
      <c r="DAR6" s="66"/>
      <c r="DAS6" s="66"/>
      <c r="DAT6" s="66"/>
      <c r="DAU6" s="66"/>
      <c r="DAV6" s="66"/>
      <c r="DAW6" s="66"/>
      <c r="DAX6" s="66"/>
      <c r="DAY6" s="66"/>
      <c r="DAZ6" s="66"/>
      <c r="DBA6" s="66"/>
      <c r="DBB6" s="66"/>
      <c r="DBC6" s="66"/>
      <c r="DBD6" s="66"/>
      <c r="DBE6" s="66"/>
      <c r="DBF6" s="66"/>
      <c r="DBG6" s="66"/>
      <c r="DBH6" s="66"/>
      <c r="DBI6" s="66"/>
      <c r="DBJ6" s="66"/>
      <c r="DBK6" s="66"/>
      <c r="DBL6" s="66"/>
      <c r="DBM6" s="66"/>
      <c r="DBN6" s="66"/>
      <c r="DBO6" s="66"/>
      <c r="DBP6" s="66"/>
      <c r="DBQ6" s="66"/>
      <c r="DBR6" s="66"/>
      <c r="DBS6" s="66"/>
      <c r="DBT6" s="66"/>
      <c r="DBU6" s="66"/>
      <c r="DBV6" s="66"/>
      <c r="DBW6" s="66"/>
      <c r="DBX6" s="66"/>
      <c r="DBY6" s="66"/>
      <c r="DBZ6" s="66"/>
      <c r="DCA6" s="66"/>
      <c r="DCB6" s="66"/>
      <c r="DCC6" s="66"/>
      <c r="DCD6" s="66"/>
      <c r="DCE6" s="66"/>
      <c r="DCF6" s="66"/>
      <c r="DCG6" s="66"/>
      <c r="DCH6" s="66"/>
      <c r="DCI6" s="66"/>
      <c r="DCJ6" s="66"/>
      <c r="DCK6" s="66"/>
      <c r="DCL6" s="66"/>
      <c r="DCM6" s="66"/>
      <c r="DCN6" s="66"/>
      <c r="DCO6" s="66"/>
      <c r="DCP6" s="66"/>
      <c r="DCQ6" s="66"/>
      <c r="DCR6" s="66"/>
      <c r="DCS6" s="66"/>
      <c r="DCT6" s="66"/>
      <c r="DCU6" s="66"/>
      <c r="DCV6" s="66"/>
      <c r="DCW6" s="66"/>
      <c r="DCX6" s="66"/>
      <c r="DCY6" s="66"/>
      <c r="DCZ6" s="66"/>
      <c r="DDA6" s="66"/>
      <c r="DDB6" s="66"/>
      <c r="DDC6" s="66"/>
      <c r="DDD6" s="66"/>
      <c r="DDE6" s="66"/>
      <c r="DDF6" s="66"/>
      <c r="DDG6" s="66"/>
      <c r="DDH6" s="66"/>
      <c r="DDI6" s="66"/>
      <c r="DDJ6" s="66"/>
      <c r="DDK6" s="66"/>
      <c r="DDL6" s="66"/>
      <c r="DDM6" s="66"/>
      <c r="DDN6" s="66"/>
      <c r="DDO6" s="66"/>
      <c r="DDP6" s="66"/>
      <c r="DDQ6" s="66"/>
      <c r="DDR6" s="66"/>
      <c r="DDS6" s="66"/>
      <c r="DDT6" s="66"/>
      <c r="DDU6" s="66"/>
      <c r="DDV6" s="66"/>
      <c r="DDW6" s="66"/>
      <c r="DDX6" s="66"/>
      <c r="DDY6" s="66"/>
      <c r="DDZ6" s="66"/>
      <c r="DEA6" s="66"/>
      <c r="DEB6" s="66"/>
      <c r="DEC6" s="66"/>
      <c r="DED6" s="66"/>
      <c r="DEE6" s="66"/>
      <c r="DEF6" s="66"/>
      <c r="DEG6" s="66"/>
      <c r="DEH6" s="66"/>
      <c r="DEI6" s="66"/>
      <c r="DEJ6" s="66"/>
      <c r="DEK6" s="66"/>
      <c r="DEL6" s="66"/>
      <c r="DEM6" s="66"/>
      <c r="DEN6" s="66"/>
      <c r="DEO6" s="66"/>
      <c r="DEP6" s="66"/>
      <c r="DEQ6" s="66"/>
      <c r="DER6" s="66"/>
      <c r="DES6" s="66"/>
      <c r="DET6" s="66"/>
      <c r="DEU6" s="66"/>
      <c r="DEV6" s="66"/>
      <c r="DEW6" s="66"/>
      <c r="DEX6" s="66"/>
      <c r="DEY6" s="66"/>
      <c r="DEZ6" s="66"/>
      <c r="DFA6" s="66"/>
      <c r="DFB6" s="66"/>
      <c r="DFC6" s="66"/>
      <c r="DFD6" s="66"/>
      <c r="DFE6" s="66"/>
      <c r="DFF6" s="66"/>
      <c r="DFG6" s="66"/>
      <c r="DFH6" s="66"/>
      <c r="DFI6" s="66"/>
      <c r="DFJ6" s="66"/>
      <c r="DFK6" s="66"/>
      <c r="DFL6" s="66"/>
      <c r="DFM6" s="66"/>
      <c r="DFN6" s="66"/>
      <c r="DFO6" s="66"/>
      <c r="DFP6" s="66"/>
      <c r="DFQ6" s="66"/>
      <c r="DFR6" s="66"/>
      <c r="DFS6" s="66"/>
      <c r="DFT6" s="66"/>
      <c r="DFU6" s="66"/>
      <c r="DFV6" s="66"/>
      <c r="DFW6" s="66"/>
      <c r="DFX6" s="66"/>
      <c r="DFY6" s="66"/>
      <c r="DFZ6" s="66"/>
      <c r="DGA6" s="66"/>
      <c r="DGB6" s="66"/>
      <c r="DGC6" s="66"/>
      <c r="DGD6" s="66"/>
      <c r="DGE6" s="66"/>
      <c r="DGF6" s="66"/>
      <c r="DGG6" s="66"/>
      <c r="DGH6" s="66"/>
      <c r="DGI6" s="66"/>
      <c r="DGJ6" s="66"/>
      <c r="DGK6" s="66"/>
      <c r="DGL6" s="66"/>
      <c r="DGM6" s="66"/>
      <c r="DGN6" s="66"/>
      <c r="DGO6" s="66"/>
      <c r="DGP6" s="66"/>
      <c r="DGQ6" s="66"/>
      <c r="DGR6" s="66"/>
      <c r="DGS6" s="66"/>
      <c r="DGT6" s="66"/>
      <c r="DGU6" s="66"/>
      <c r="DGV6" s="66"/>
      <c r="DGW6" s="66"/>
      <c r="DGX6" s="66"/>
      <c r="DGY6" s="66"/>
      <c r="DGZ6" s="66"/>
      <c r="DHA6" s="66"/>
      <c r="DHB6" s="66"/>
      <c r="DHC6" s="66"/>
      <c r="DHD6" s="66"/>
      <c r="DHE6" s="66"/>
      <c r="DHF6" s="66"/>
      <c r="DHG6" s="66"/>
      <c r="DHH6" s="66"/>
      <c r="DHI6" s="66"/>
      <c r="DHJ6" s="66"/>
      <c r="DHK6" s="66"/>
      <c r="DHL6" s="66"/>
      <c r="DHM6" s="66"/>
      <c r="DHN6" s="66"/>
      <c r="DHO6" s="66"/>
      <c r="DHP6" s="66"/>
      <c r="DHQ6" s="66"/>
      <c r="DHR6" s="66"/>
      <c r="DHS6" s="66"/>
      <c r="DHT6" s="66"/>
      <c r="DHU6" s="66"/>
      <c r="DHV6" s="66"/>
      <c r="DHW6" s="66"/>
      <c r="DHX6" s="66"/>
      <c r="DHY6" s="66"/>
      <c r="DHZ6" s="66"/>
      <c r="DIA6" s="66"/>
      <c r="DIB6" s="66"/>
      <c r="DIC6" s="66"/>
      <c r="DID6" s="66"/>
      <c r="DIE6" s="66"/>
      <c r="DIF6" s="66"/>
      <c r="DIG6" s="66"/>
      <c r="DIH6" s="66"/>
      <c r="DII6" s="66"/>
      <c r="DIJ6" s="66"/>
      <c r="DIK6" s="66"/>
      <c r="DIL6" s="66"/>
      <c r="DIM6" s="66"/>
      <c r="DIN6" s="66"/>
      <c r="DIO6" s="66"/>
      <c r="DIP6" s="66"/>
      <c r="DIQ6" s="66"/>
      <c r="DIR6" s="66"/>
      <c r="DIS6" s="66"/>
      <c r="DIT6" s="66"/>
      <c r="DIU6" s="66"/>
      <c r="DIV6" s="66"/>
      <c r="DIW6" s="66"/>
      <c r="DIX6" s="66"/>
      <c r="DIY6" s="66"/>
      <c r="DIZ6" s="66"/>
      <c r="DJA6" s="66"/>
      <c r="DJB6" s="66"/>
      <c r="DJC6" s="66"/>
      <c r="DJD6" s="66"/>
      <c r="DJE6" s="66"/>
      <c r="DJF6" s="66"/>
      <c r="DJG6" s="66"/>
      <c r="DJH6" s="66"/>
      <c r="DJI6" s="66"/>
      <c r="DJJ6" s="66"/>
      <c r="DJK6" s="66"/>
      <c r="DJL6" s="66"/>
      <c r="DJM6" s="66"/>
      <c r="DJN6" s="66"/>
      <c r="DJO6" s="66"/>
      <c r="DJP6" s="66"/>
      <c r="DJQ6" s="66"/>
      <c r="DJR6" s="66"/>
      <c r="DJS6" s="66"/>
      <c r="DJT6" s="66"/>
      <c r="DJU6" s="66"/>
      <c r="DJV6" s="66"/>
      <c r="DJW6" s="66"/>
      <c r="DJX6" s="66"/>
      <c r="DJY6" s="66"/>
      <c r="DJZ6" s="66"/>
      <c r="DKA6" s="66"/>
      <c r="DKB6" s="66"/>
      <c r="DKC6" s="66"/>
      <c r="DKD6" s="66"/>
      <c r="DKE6" s="66"/>
      <c r="DKF6" s="66"/>
      <c r="DKG6" s="66"/>
      <c r="DKH6" s="66"/>
      <c r="DKI6" s="66"/>
      <c r="DKJ6" s="66"/>
      <c r="DKK6" s="66"/>
      <c r="DKL6" s="66"/>
      <c r="DKM6" s="66"/>
      <c r="DKN6" s="66"/>
      <c r="DKO6" s="66"/>
      <c r="DKP6" s="66"/>
      <c r="DKQ6" s="66"/>
      <c r="DKR6" s="66"/>
      <c r="DKS6" s="66"/>
      <c r="DKT6" s="66"/>
      <c r="DKU6" s="66"/>
      <c r="DKV6" s="66"/>
      <c r="DKW6" s="66"/>
      <c r="DKX6" s="66"/>
      <c r="DKY6" s="66"/>
      <c r="DKZ6" s="66"/>
      <c r="DLA6" s="66"/>
      <c r="DLB6" s="66"/>
      <c r="DLC6" s="66"/>
      <c r="DLD6" s="66"/>
      <c r="DLE6" s="66"/>
      <c r="DLF6" s="66"/>
      <c r="DLG6" s="66"/>
      <c r="DLH6" s="66"/>
      <c r="DLI6" s="66"/>
      <c r="DLJ6" s="66"/>
      <c r="DLK6" s="66"/>
      <c r="DLL6" s="66"/>
      <c r="DLM6" s="66"/>
      <c r="DLN6" s="66"/>
      <c r="DLO6" s="66"/>
      <c r="DLP6" s="66"/>
      <c r="DLQ6" s="66"/>
      <c r="DLR6" s="66"/>
      <c r="DLS6" s="66"/>
      <c r="DLT6" s="66"/>
      <c r="DLU6" s="66"/>
      <c r="DLV6" s="66"/>
      <c r="DLW6" s="66"/>
      <c r="DLX6" s="66"/>
      <c r="DLY6" s="66"/>
      <c r="DLZ6" s="66"/>
      <c r="DMA6" s="66"/>
      <c r="DMB6" s="66"/>
      <c r="DMC6" s="66"/>
      <c r="DMD6" s="66"/>
      <c r="DME6" s="66"/>
      <c r="DMF6" s="66"/>
      <c r="DMG6" s="66"/>
      <c r="DMH6" s="66"/>
      <c r="DMI6" s="66"/>
      <c r="DMJ6" s="66"/>
      <c r="DMK6" s="66"/>
      <c r="DML6" s="66"/>
      <c r="DMM6" s="66"/>
      <c r="DMN6" s="66"/>
      <c r="DMO6" s="66"/>
      <c r="DMP6" s="66"/>
      <c r="DMQ6" s="66"/>
      <c r="DMR6" s="66"/>
      <c r="DMS6" s="66"/>
      <c r="DMT6" s="66"/>
      <c r="DMU6" s="66"/>
      <c r="DMV6" s="66"/>
      <c r="DMW6" s="66"/>
      <c r="DMX6" s="66"/>
      <c r="DMY6" s="66"/>
      <c r="DMZ6" s="66"/>
      <c r="DNA6" s="66"/>
      <c r="DNB6" s="66"/>
      <c r="DNC6" s="66"/>
      <c r="DND6" s="66"/>
      <c r="DNE6" s="66"/>
      <c r="DNF6" s="66"/>
      <c r="DNG6" s="66"/>
      <c r="DNH6" s="66"/>
      <c r="DNI6" s="66"/>
      <c r="DNJ6" s="66"/>
      <c r="DNK6" s="66"/>
      <c r="DNL6" s="66"/>
      <c r="DNM6" s="66"/>
      <c r="DNN6" s="66"/>
      <c r="DNO6" s="66"/>
      <c r="DNP6" s="66"/>
      <c r="DNQ6" s="66"/>
      <c r="DNR6" s="66"/>
      <c r="DNS6" s="66"/>
      <c r="DNT6" s="66"/>
      <c r="DNU6" s="66"/>
      <c r="DNV6" s="66"/>
      <c r="DNW6" s="66"/>
      <c r="DNX6" s="66"/>
      <c r="DNY6" s="66"/>
      <c r="DNZ6" s="66"/>
      <c r="DOA6" s="66"/>
      <c r="DOB6" s="66"/>
      <c r="DOC6" s="66"/>
      <c r="DOD6" s="66"/>
      <c r="DOE6" s="66"/>
      <c r="DOF6" s="66"/>
      <c r="DOG6" s="66"/>
      <c r="DOH6" s="66"/>
      <c r="DOI6" s="66"/>
      <c r="DOJ6" s="66"/>
      <c r="DOK6" s="66"/>
      <c r="DOL6" s="66"/>
      <c r="DOM6" s="66"/>
      <c r="DON6" s="66"/>
      <c r="DOO6" s="66"/>
      <c r="DOP6" s="66"/>
      <c r="DOQ6" s="66"/>
      <c r="DOR6" s="66"/>
      <c r="DOS6" s="66"/>
      <c r="DOT6" s="66"/>
      <c r="DOU6" s="66"/>
      <c r="DOV6" s="66"/>
      <c r="DOW6" s="66"/>
      <c r="DOX6" s="66"/>
      <c r="DOY6" s="66"/>
      <c r="DOZ6" s="66"/>
      <c r="DPA6" s="66"/>
      <c r="DPB6" s="66"/>
      <c r="DPC6" s="66"/>
      <c r="DPD6" s="66"/>
      <c r="DPE6" s="66"/>
      <c r="DPF6" s="66"/>
      <c r="DPG6" s="66"/>
      <c r="DPH6" s="66"/>
      <c r="DPI6" s="66"/>
      <c r="DPJ6" s="66"/>
      <c r="DPK6" s="66"/>
      <c r="DPL6" s="66"/>
      <c r="DPM6" s="66"/>
      <c r="DPN6" s="66"/>
      <c r="DPO6" s="66"/>
      <c r="DPP6" s="66"/>
      <c r="DPQ6" s="66"/>
      <c r="DPR6" s="66"/>
      <c r="DPS6" s="66"/>
      <c r="DPT6" s="66"/>
      <c r="DPU6" s="66"/>
      <c r="DPV6" s="66"/>
      <c r="DPW6" s="66"/>
      <c r="DPX6" s="66"/>
      <c r="DPY6" s="66"/>
      <c r="DPZ6" s="66"/>
      <c r="DQA6" s="66"/>
      <c r="DQB6" s="66"/>
      <c r="DQC6" s="66"/>
      <c r="DQD6" s="66"/>
      <c r="DQE6" s="66"/>
      <c r="DQF6" s="66"/>
      <c r="DQG6" s="66"/>
      <c r="DQH6" s="66"/>
      <c r="DQI6" s="66"/>
      <c r="DQJ6" s="66"/>
      <c r="DQK6" s="66"/>
      <c r="DQL6" s="66"/>
      <c r="DQM6" s="66"/>
      <c r="DQN6" s="66"/>
      <c r="DQO6" s="66"/>
      <c r="DQP6" s="66"/>
      <c r="DQQ6" s="66"/>
      <c r="DQR6" s="66"/>
      <c r="DQS6" s="66"/>
      <c r="DQT6" s="66"/>
      <c r="DQU6" s="66"/>
      <c r="DQV6" s="66"/>
      <c r="DQW6" s="66"/>
      <c r="DQX6" s="66"/>
      <c r="DQY6" s="66"/>
      <c r="DQZ6" s="66"/>
      <c r="DRA6" s="66"/>
      <c r="DRB6" s="66"/>
      <c r="DRC6" s="66"/>
      <c r="DRD6" s="66"/>
      <c r="DRE6" s="66"/>
      <c r="DRF6" s="66"/>
      <c r="DRG6" s="66"/>
      <c r="DRH6" s="66"/>
      <c r="DRI6" s="66"/>
      <c r="DRJ6" s="66"/>
      <c r="DRK6" s="66"/>
      <c r="DRL6" s="66"/>
      <c r="DRM6" s="66"/>
      <c r="DRN6" s="66"/>
      <c r="DRO6" s="66"/>
      <c r="DRP6" s="66"/>
      <c r="DRQ6" s="66"/>
      <c r="DRR6" s="66"/>
      <c r="DRS6" s="66"/>
      <c r="DRT6" s="66"/>
      <c r="DRU6" s="66"/>
      <c r="DRV6" s="66"/>
      <c r="DRW6" s="66"/>
      <c r="DRX6" s="66"/>
      <c r="DRY6" s="66"/>
      <c r="DRZ6" s="66"/>
      <c r="DSA6" s="66"/>
      <c r="DSB6" s="66"/>
      <c r="DSC6" s="66"/>
      <c r="DSD6" s="66"/>
      <c r="DSE6" s="66"/>
      <c r="DSF6" s="66"/>
      <c r="DSG6" s="66"/>
      <c r="DSH6" s="66"/>
      <c r="DSI6" s="66"/>
      <c r="DSJ6" s="66"/>
      <c r="DSK6" s="66"/>
      <c r="DSL6" s="66"/>
      <c r="DSM6" s="66"/>
      <c r="DSN6" s="66"/>
      <c r="DSO6" s="66"/>
      <c r="DSP6" s="66"/>
      <c r="DSQ6" s="66"/>
      <c r="DSR6" s="66"/>
      <c r="DSS6" s="66"/>
      <c r="DST6" s="66"/>
      <c r="DSU6" s="66"/>
      <c r="DSV6" s="66"/>
      <c r="DSW6" s="66"/>
      <c r="DSX6" s="66"/>
      <c r="DSY6" s="66"/>
      <c r="DSZ6" s="66"/>
      <c r="DTA6" s="66"/>
      <c r="DTB6" s="66"/>
      <c r="DTC6" s="66"/>
      <c r="DTD6" s="66"/>
      <c r="DTE6" s="66"/>
      <c r="DTF6" s="66"/>
      <c r="DTG6" s="66"/>
      <c r="DTH6" s="66"/>
      <c r="DTI6" s="66"/>
      <c r="DTJ6" s="66"/>
      <c r="DTK6" s="66"/>
      <c r="DTL6" s="66"/>
      <c r="DTM6" s="66"/>
      <c r="DTN6" s="66"/>
      <c r="DTO6" s="66"/>
      <c r="DTP6" s="66"/>
      <c r="DTQ6" s="66"/>
      <c r="DTR6" s="66"/>
      <c r="DTS6" s="66"/>
      <c r="DTT6" s="66"/>
      <c r="DTU6" s="66"/>
      <c r="DTV6" s="66"/>
      <c r="DTW6" s="66"/>
      <c r="DTX6" s="66"/>
      <c r="DTY6" s="66"/>
      <c r="DTZ6" s="66"/>
      <c r="DUA6" s="66"/>
      <c r="DUB6" s="66"/>
      <c r="DUC6" s="66"/>
      <c r="DUD6" s="66"/>
      <c r="DUE6" s="66"/>
      <c r="DUF6" s="66"/>
      <c r="DUG6" s="66"/>
      <c r="DUH6" s="66"/>
      <c r="DUI6" s="66"/>
      <c r="DUJ6" s="66"/>
      <c r="DUK6" s="66"/>
      <c r="DUL6" s="66"/>
      <c r="DUM6" s="66"/>
      <c r="DUN6" s="66"/>
      <c r="DUO6" s="66"/>
      <c r="DUP6" s="66"/>
      <c r="DUQ6" s="66"/>
      <c r="DUR6" s="66"/>
      <c r="DUS6" s="66"/>
      <c r="DUT6" s="66"/>
      <c r="DUU6" s="66"/>
      <c r="DUV6" s="66"/>
      <c r="DUW6" s="66"/>
      <c r="DUX6" s="66"/>
      <c r="DUY6" s="66"/>
      <c r="DUZ6" s="66"/>
      <c r="DVA6" s="66"/>
      <c r="DVB6" s="66"/>
      <c r="DVC6" s="66"/>
      <c r="DVD6" s="66"/>
      <c r="DVE6" s="66"/>
      <c r="DVF6" s="66"/>
      <c r="DVG6" s="66"/>
      <c r="DVH6" s="66"/>
      <c r="DVI6" s="66"/>
      <c r="DVJ6" s="66"/>
      <c r="DVK6" s="66"/>
      <c r="DVL6" s="66"/>
      <c r="DVM6" s="66"/>
      <c r="DVN6" s="66"/>
      <c r="DVO6" s="66"/>
      <c r="DVP6" s="66"/>
      <c r="DVQ6" s="66"/>
      <c r="DVR6" s="66"/>
      <c r="DVS6" s="66"/>
      <c r="DVT6" s="66"/>
      <c r="DVU6" s="66"/>
      <c r="DVV6" s="66"/>
      <c r="DVW6" s="66"/>
      <c r="DVX6" s="66"/>
      <c r="DVY6" s="66"/>
      <c r="DVZ6" s="66"/>
      <c r="DWA6" s="66"/>
      <c r="DWB6" s="66"/>
      <c r="DWC6" s="66"/>
      <c r="DWD6" s="66"/>
      <c r="DWE6" s="66"/>
      <c r="DWF6" s="66"/>
      <c r="DWG6" s="66"/>
      <c r="DWH6" s="66"/>
      <c r="DWI6" s="66"/>
      <c r="DWJ6" s="66"/>
      <c r="DWK6" s="66"/>
      <c r="DWL6" s="66"/>
      <c r="DWM6" s="66"/>
      <c r="DWN6" s="66"/>
      <c r="DWO6" s="66"/>
      <c r="DWP6" s="66"/>
      <c r="DWQ6" s="66"/>
      <c r="DWR6" s="66"/>
      <c r="DWS6" s="66"/>
      <c r="DWT6" s="66"/>
      <c r="DWU6" s="66"/>
      <c r="DWV6" s="66"/>
      <c r="DWW6" s="66"/>
      <c r="DWX6" s="66"/>
      <c r="DWY6" s="66"/>
      <c r="DWZ6" s="66"/>
      <c r="DXA6" s="66"/>
      <c r="DXB6" s="66"/>
      <c r="DXC6" s="66"/>
      <c r="DXD6" s="66"/>
      <c r="DXE6" s="66"/>
      <c r="DXF6" s="66"/>
      <c r="DXG6" s="66"/>
      <c r="DXH6" s="66"/>
      <c r="DXI6" s="66"/>
      <c r="DXJ6" s="66"/>
      <c r="DXK6" s="66"/>
      <c r="DXL6" s="66"/>
      <c r="DXM6" s="66"/>
      <c r="DXN6" s="66"/>
      <c r="DXO6" s="66"/>
      <c r="DXP6" s="66"/>
      <c r="DXQ6" s="66"/>
      <c r="DXR6" s="66"/>
      <c r="DXS6" s="66"/>
      <c r="DXT6" s="66"/>
      <c r="DXU6" s="66"/>
      <c r="DXV6" s="66"/>
      <c r="DXW6" s="66"/>
      <c r="DXX6" s="66"/>
      <c r="DXY6" s="66"/>
      <c r="DXZ6" s="66"/>
      <c r="DYA6" s="66"/>
      <c r="DYB6" s="66"/>
      <c r="DYC6" s="66"/>
      <c r="DYD6" s="66"/>
      <c r="DYE6" s="66"/>
      <c r="DYF6" s="66"/>
      <c r="DYG6" s="66"/>
      <c r="DYH6" s="66"/>
      <c r="DYI6" s="66"/>
      <c r="DYJ6" s="66"/>
      <c r="DYK6" s="66"/>
      <c r="DYL6" s="66"/>
      <c r="DYM6" s="66"/>
      <c r="DYN6" s="66"/>
      <c r="DYO6" s="66"/>
      <c r="DYP6" s="66"/>
      <c r="DYQ6" s="66"/>
      <c r="DYR6" s="66"/>
      <c r="DYS6" s="66"/>
      <c r="DYT6" s="66"/>
      <c r="DYU6" s="66"/>
      <c r="DYV6" s="66"/>
      <c r="DYW6" s="66"/>
      <c r="DYX6" s="66"/>
      <c r="DYY6" s="66"/>
      <c r="DYZ6" s="66"/>
      <c r="DZA6" s="66"/>
      <c r="DZB6" s="66"/>
      <c r="DZC6" s="66"/>
      <c r="DZD6" s="66"/>
      <c r="DZE6" s="66"/>
      <c r="DZF6" s="66"/>
      <c r="DZG6" s="66"/>
      <c r="DZH6" s="66"/>
      <c r="DZI6" s="66"/>
      <c r="DZJ6" s="66"/>
      <c r="DZK6" s="66"/>
      <c r="DZL6" s="66"/>
      <c r="DZM6" s="66"/>
      <c r="DZN6" s="66"/>
      <c r="DZO6" s="66"/>
      <c r="DZP6" s="66"/>
      <c r="DZQ6" s="66"/>
      <c r="DZR6" s="66"/>
      <c r="DZS6" s="66"/>
      <c r="DZT6" s="66"/>
      <c r="DZU6" s="66"/>
      <c r="DZV6" s="66"/>
      <c r="DZW6" s="66"/>
      <c r="DZX6" s="66"/>
      <c r="DZY6" s="66"/>
      <c r="DZZ6" s="66"/>
      <c r="EAA6" s="66"/>
      <c r="EAB6" s="66"/>
      <c r="EAC6" s="66"/>
      <c r="EAD6" s="66"/>
      <c r="EAE6" s="66"/>
      <c r="EAF6" s="66"/>
      <c r="EAG6" s="66"/>
      <c r="EAH6" s="66"/>
      <c r="EAI6" s="66"/>
      <c r="EAJ6" s="66"/>
      <c r="EAK6" s="66"/>
      <c r="EAL6" s="66"/>
      <c r="EAM6" s="66"/>
      <c r="EAN6" s="66"/>
      <c r="EAO6" s="66"/>
      <c r="EAP6" s="66"/>
      <c r="EAQ6" s="66"/>
      <c r="EAR6" s="66"/>
      <c r="EAS6" s="66"/>
      <c r="EAT6" s="66"/>
      <c r="EAU6" s="66"/>
      <c r="EAV6" s="66"/>
      <c r="EAW6" s="66"/>
      <c r="EAX6" s="66"/>
      <c r="EAY6" s="66"/>
      <c r="EAZ6" s="66"/>
      <c r="EBA6" s="66"/>
      <c r="EBB6" s="66"/>
      <c r="EBC6" s="66"/>
      <c r="EBD6" s="66"/>
      <c r="EBE6" s="66"/>
      <c r="EBF6" s="66"/>
      <c r="EBG6" s="66"/>
      <c r="EBH6" s="66"/>
      <c r="EBI6" s="66"/>
      <c r="EBJ6" s="66"/>
      <c r="EBK6" s="66"/>
      <c r="EBL6" s="66"/>
      <c r="EBM6" s="66"/>
      <c r="EBN6" s="66"/>
      <c r="EBO6" s="66"/>
      <c r="EBP6" s="66"/>
      <c r="EBQ6" s="66"/>
      <c r="EBR6" s="66"/>
      <c r="EBS6" s="66"/>
      <c r="EBT6" s="66"/>
      <c r="EBU6" s="66"/>
      <c r="EBV6" s="66"/>
      <c r="EBW6" s="66"/>
      <c r="EBX6" s="66"/>
      <c r="EBY6" s="66"/>
      <c r="EBZ6" s="66"/>
      <c r="ECA6" s="66"/>
      <c r="ECB6" s="66"/>
      <c r="ECC6" s="66"/>
      <c r="ECD6" s="66"/>
      <c r="ECE6" s="66"/>
      <c r="ECF6" s="66"/>
      <c r="ECG6" s="66"/>
      <c r="ECH6" s="66"/>
      <c r="ECI6" s="66"/>
      <c r="ECJ6" s="66"/>
      <c r="ECK6" s="66"/>
      <c r="ECL6" s="66"/>
      <c r="ECM6" s="66"/>
      <c r="ECN6" s="66"/>
      <c r="ECO6" s="66"/>
      <c r="ECP6" s="66"/>
      <c r="ECQ6" s="66"/>
      <c r="ECR6" s="66"/>
      <c r="ECS6" s="66"/>
      <c r="ECT6" s="66"/>
      <c r="ECU6" s="66"/>
      <c r="ECV6" s="66"/>
      <c r="ECW6" s="66"/>
      <c r="ECX6" s="66"/>
      <c r="ECY6" s="66"/>
      <c r="ECZ6" s="66"/>
      <c r="EDA6" s="66"/>
      <c r="EDB6" s="66"/>
      <c r="EDC6" s="66"/>
      <c r="EDD6" s="66"/>
      <c r="EDE6" s="66"/>
      <c r="EDF6" s="66"/>
      <c r="EDG6" s="66"/>
      <c r="EDH6" s="66"/>
      <c r="EDI6" s="66"/>
      <c r="EDJ6" s="66"/>
      <c r="EDK6" s="66"/>
      <c r="EDL6" s="66"/>
      <c r="EDM6" s="66"/>
      <c r="EDN6" s="66"/>
      <c r="EDO6" s="66"/>
      <c r="EDP6" s="66"/>
      <c r="EDQ6" s="66"/>
      <c r="EDR6" s="66"/>
      <c r="EDS6" s="66"/>
      <c r="EDT6" s="66"/>
      <c r="EDU6" s="66"/>
      <c r="EDV6" s="66"/>
      <c r="EDW6" s="66"/>
      <c r="EDX6" s="66"/>
      <c r="EDY6" s="66"/>
      <c r="EDZ6" s="66"/>
      <c r="EEA6" s="66"/>
      <c r="EEB6" s="66"/>
      <c r="EEC6" s="66"/>
      <c r="EED6" s="66"/>
      <c r="EEE6" s="66"/>
      <c r="EEF6" s="66"/>
      <c r="EEG6" s="66"/>
      <c r="EEH6" s="66"/>
      <c r="EEI6" s="66"/>
      <c r="EEJ6" s="66"/>
      <c r="EEK6" s="66"/>
      <c r="EEL6" s="66"/>
      <c r="EEM6" s="66"/>
      <c r="EEN6" s="66"/>
      <c r="EEO6" s="66"/>
      <c r="EEP6" s="66"/>
      <c r="EEQ6" s="66"/>
      <c r="EER6" s="66"/>
      <c r="EES6" s="66"/>
      <c r="EET6" s="66"/>
      <c r="EEU6" s="66"/>
      <c r="EEV6" s="66"/>
      <c r="EEW6" s="66"/>
      <c r="EEX6" s="66"/>
      <c r="EEY6" s="66"/>
      <c r="EEZ6" s="66"/>
      <c r="EFA6" s="66"/>
      <c r="EFB6" s="66"/>
      <c r="EFC6" s="66"/>
      <c r="EFD6" s="66"/>
      <c r="EFE6" s="66"/>
      <c r="EFF6" s="66"/>
      <c r="EFG6" s="66"/>
      <c r="EFH6" s="66"/>
      <c r="EFI6" s="66"/>
      <c r="EFJ6" s="66"/>
      <c r="EFK6" s="66"/>
      <c r="EFL6" s="66"/>
      <c r="EFM6" s="66"/>
      <c r="EFN6" s="66"/>
      <c r="EFO6" s="66"/>
      <c r="EFP6" s="66"/>
      <c r="EFQ6" s="66"/>
      <c r="EFR6" s="66"/>
      <c r="EFS6" s="66"/>
      <c r="EFT6" s="66"/>
      <c r="EFU6" s="66"/>
      <c r="EFV6" s="66"/>
      <c r="EFW6" s="66"/>
      <c r="EFX6" s="66"/>
      <c r="EFY6" s="66"/>
      <c r="EFZ6" s="66"/>
      <c r="EGA6" s="66"/>
      <c r="EGB6" s="66"/>
      <c r="EGC6" s="66"/>
      <c r="EGD6" s="66"/>
      <c r="EGE6" s="66"/>
      <c r="EGF6" s="66"/>
      <c r="EGG6" s="66"/>
      <c r="EGH6" s="66"/>
      <c r="EGI6" s="66"/>
      <c r="EGJ6" s="66"/>
      <c r="EGK6" s="66"/>
      <c r="EGL6" s="66"/>
      <c r="EGM6" s="66"/>
      <c r="EGN6" s="66"/>
      <c r="EGO6" s="66"/>
      <c r="EGP6" s="66"/>
      <c r="EGQ6" s="66"/>
      <c r="EGR6" s="66"/>
      <c r="EGS6" s="66"/>
      <c r="EGT6" s="66"/>
      <c r="EGU6" s="66"/>
      <c r="EGV6" s="66"/>
      <c r="EGW6" s="66"/>
      <c r="EGX6" s="66"/>
      <c r="EGY6" s="66"/>
      <c r="EGZ6" s="66"/>
      <c r="EHA6" s="66"/>
      <c r="EHB6" s="66"/>
      <c r="EHC6" s="66"/>
      <c r="EHD6" s="66"/>
      <c r="EHE6" s="66"/>
      <c r="EHF6" s="66"/>
      <c r="EHG6" s="66"/>
      <c r="EHH6" s="66"/>
      <c r="EHI6" s="66"/>
      <c r="EHJ6" s="66"/>
      <c r="EHK6" s="66"/>
      <c r="EHL6" s="66"/>
      <c r="EHM6" s="66"/>
      <c r="EHN6" s="66"/>
      <c r="EHO6" s="66"/>
      <c r="EHP6" s="66"/>
      <c r="EHQ6" s="66"/>
      <c r="EHR6" s="66"/>
      <c r="EHS6" s="66"/>
      <c r="EHT6" s="66"/>
      <c r="EHU6" s="66"/>
      <c r="EHV6" s="66"/>
      <c r="EHW6" s="66"/>
      <c r="EHX6" s="66"/>
      <c r="EHY6" s="66"/>
      <c r="EHZ6" s="66"/>
      <c r="EIA6" s="66"/>
      <c r="EIB6" s="66"/>
      <c r="EIC6" s="66"/>
      <c r="EID6" s="66"/>
      <c r="EIE6" s="66"/>
      <c r="EIF6" s="66"/>
      <c r="EIG6" s="66"/>
      <c r="EIH6" s="66"/>
      <c r="EII6" s="66"/>
      <c r="EIJ6" s="66"/>
      <c r="EIK6" s="66"/>
      <c r="EIL6" s="66"/>
      <c r="EIM6" s="66"/>
      <c r="EIN6" s="66"/>
      <c r="EIO6" s="66"/>
      <c r="EIP6" s="66"/>
      <c r="EIQ6" s="66"/>
      <c r="EIR6" s="66"/>
      <c r="EIS6" s="66"/>
      <c r="EIT6" s="66"/>
      <c r="EIU6" s="66"/>
      <c r="EIV6" s="66"/>
      <c r="EIW6" s="66"/>
      <c r="EIX6" s="66"/>
      <c r="EIY6" s="66"/>
      <c r="EIZ6" s="66"/>
      <c r="EJA6" s="66"/>
      <c r="EJB6" s="66"/>
      <c r="EJC6" s="66"/>
      <c r="EJD6" s="66"/>
      <c r="EJE6" s="66"/>
      <c r="EJF6" s="66"/>
      <c r="EJG6" s="66"/>
      <c r="EJH6" s="66"/>
      <c r="EJI6" s="66"/>
      <c r="EJJ6" s="66"/>
      <c r="EJK6" s="66"/>
      <c r="EJL6" s="66"/>
      <c r="EJM6" s="66"/>
      <c r="EJN6" s="66"/>
      <c r="EJO6" s="66"/>
      <c r="EJP6" s="66"/>
      <c r="EJQ6" s="66"/>
      <c r="EJR6" s="66"/>
      <c r="EJS6" s="66"/>
      <c r="EJT6" s="66"/>
      <c r="EJU6" s="66"/>
      <c r="EJV6" s="66"/>
      <c r="EJW6" s="66"/>
      <c r="EJX6" s="66"/>
      <c r="EJY6" s="66"/>
      <c r="EJZ6" s="66"/>
      <c r="EKA6" s="66"/>
      <c r="EKB6" s="66"/>
      <c r="EKC6" s="66"/>
      <c r="EKD6" s="66"/>
      <c r="EKE6" s="66"/>
      <c r="EKF6" s="66"/>
      <c r="EKG6" s="66"/>
      <c r="EKH6" s="66"/>
      <c r="EKI6" s="66"/>
      <c r="EKJ6" s="66"/>
      <c r="EKK6" s="66"/>
      <c r="EKL6" s="66"/>
      <c r="EKM6" s="66"/>
      <c r="EKN6" s="66"/>
      <c r="EKO6" s="66"/>
      <c r="EKP6" s="66"/>
      <c r="EKQ6" s="66"/>
      <c r="EKR6" s="66"/>
      <c r="EKS6" s="66"/>
      <c r="EKT6" s="66"/>
      <c r="EKU6" s="66"/>
      <c r="EKV6" s="66"/>
      <c r="EKW6" s="66"/>
      <c r="EKX6" s="66"/>
      <c r="EKY6" s="66"/>
      <c r="EKZ6" s="66"/>
      <c r="ELA6" s="66"/>
      <c r="ELB6" s="66"/>
      <c r="ELC6" s="66"/>
      <c r="ELD6" s="66"/>
      <c r="ELE6" s="66"/>
      <c r="ELF6" s="66"/>
      <c r="ELG6" s="66"/>
      <c r="ELH6" s="66"/>
      <c r="ELI6" s="66"/>
      <c r="ELJ6" s="66"/>
      <c r="ELK6" s="66"/>
      <c r="ELL6" s="66"/>
      <c r="ELM6" s="66"/>
      <c r="ELN6" s="66"/>
      <c r="ELO6" s="66"/>
      <c r="ELP6" s="66"/>
      <c r="ELQ6" s="66"/>
      <c r="ELR6" s="66"/>
      <c r="ELS6" s="66"/>
      <c r="ELT6" s="66"/>
      <c r="ELU6" s="66"/>
      <c r="ELV6" s="66"/>
      <c r="ELW6" s="66"/>
      <c r="ELX6" s="66"/>
      <c r="ELY6" s="66"/>
      <c r="ELZ6" s="66"/>
      <c r="EMA6" s="66"/>
      <c r="EMB6" s="66"/>
      <c r="EMC6" s="66"/>
      <c r="EMD6" s="66"/>
      <c r="EME6" s="66"/>
      <c r="EMF6" s="66"/>
      <c r="EMG6" s="66"/>
      <c r="EMH6" s="66"/>
      <c r="EMI6" s="66"/>
      <c r="EMJ6" s="66"/>
      <c r="EMK6" s="66"/>
      <c r="EML6" s="66"/>
      <c r="EMM6" s="66"/>
      <c r="EMN6" s="66"/>
      <c r="EMO6" s="66"/>
      <c r="EMP6" s="66"/>
      <c r="EMQ6" s="66"/>
      <c r="EMR6" s="66"/>
      <c r="EMS6" s="66"/>
      <c r="EMT6" s="66"/>
      <c r="EMU6" s="66"/>
      <c r="EMV6" s="66"/>
      <c r="EMW6" s="66"/>
      <c r="EMX6" s="66"/>
      <c r="EMY6" s="66"/>
      <c r="EMZ6" s="66"/>
      <c r="ENA6" s="66"/>
      <c r="ENB6" s="66"/>
      <c r="ENC6" s="66"/>
      <c r="END6" s="66"/>
      <c r="ENE6" s="66"/>
      <c r="ENF6" s="66"/>
      <c r="ENG6" s="66"/>
      <c r="ENH6" s="66"/>
      <c r="ENI6" s="66"/>
      <c r="ENJ6" s="66"/>
      <c r="ENK6" s="66"/>
      <c r="ENL6" s="66"/>
      <c r="ENM6" s="66"/>
      <c r="ENN6" s="66"/>
      <c r="ENO6" s="66"/>
      <c r="ENP6" s="66"/>
      <c r="ENQ6" s="66"/>
      <c r="ENR6" s="66"/>
      <c r="ENS6" s="66"/>
      <c r="ENT6" s="66"/>
      <c r="ENU6" s="66"/>
      <c r="ENV6" s="66"/>
      <c r="ENW6" s="66"/>
      <c r="ENX6" s="66"/>
      <c r="ENY6" s="66"/>
      <c r="ENZ6" s="66"/>
      <c r="EOA6" s="66"/>
      <c r="EOB6" s="66"/>
      <c r="EOC6" s="66"/>
      <c r="EOD6" s="66"/>
      <c r="EOE6" s="66"/>
      <c r="EOF6" s="66"/>
      <c r="EOG6" s="66"/>
      <c r="EOH6" s="66"/>
      <c r="EOI6" s="66"/>
      <c r="EOJ6" s="66"/>
      <c r="EOK6" s="66"/>
      <c r="EOL6" s="66"/>
      <c r="EOM6" s="66"/>
      <c r="EON6" s="66"/>
      <c r="EOO6" s="66"/>
      <c r="EOP6" s="66"/>
      <c r="EOQ6" s="66"/>
      <c r="EOR6" s="66"/>
      <c r="EOS6" s="66"/>
      <c r="EOT6" s="66"/>
      <c r="EOU6" s="66"/>
      <c r="EOV6" s="66"/>
      <c r="EOW6" s="66"/>
      <c r="EOX6" s="66"/>
      <c r="EOY6" s="66"/>
      <c r="EOZ6" s="66"/>
      <c r="EPA6" s="66"/>
      <c r="EPB6" s="66"/>
      <c r="EPC6" s="66"/>
      <c r="EPD6" s="66"/>
      <c r="EPE6" s="66"/>
      <c r="EPF6" s="66"/>
      <c r="EPG6" s="66"/>
      <c r="EPH6" s="66"/>
      <c r="EPI6" s="66"/>
      <c r="EPJ6" s="66"/>
      <c r="EPK6" s="66"/>
      <c r="EPL6" s="66"/>
      <c r="EPM6" s="66"/>
      <c r="EPN6" s="66"/>
      <c r="EPO6" s="66"/>
      <c r="EPP6" s="66"/>
      <c r="EPQ6" s="66"/>
      <c r="EPR6" s="66"/>
      <c r="EPS6" s="66"/>
      <c r="EPT6" s="66"/>
      <c r="EPU6" s="66"/>
      <c r="EPV6" s="66"/>
      <c r="EPW6" s="66"/>
      <c r="EPX6" s="66"/>
      <c r="EPY6" s="66"/>
      <c r="EPZ6" s="66"/>
      <c r="EQA6" s="66"/>
      <c r="EQB6" s="66"/>
      <c r="EQC6" s="66"/>
      <c r="EQD6" s="66"/>
      <c r="EQE6" s="66"/>
      <c r="EQF6" s="66"/>
      <c r="EQG6" s="66"/>
      <c r="EQH6" s="66"/>
      <c r="EQI6" s="66"/>
      <c r="EQJ6" s="66"/>
      <c r="EQK6" s="66"/>
      <c r="EQL6" s="66"/>
      <c r="EQM6" s="66"/>
      <c r="EQN6" s="66"/>
      <c r="EQO6" s="66"/>
      <c r="EQP6" s="66"/>
      <c r="EQQ6" s="66"/>
      <c r="EQR6" s="66"/>
      <c r="EQS6" s="66"/>
      <c r="EQT6" s="66"/>
      <c r="EQU6" s="66"/>
      <c r="EQV6" s="66"/>
      <c r="EQW6" s="66"/>
      <c r="EQX6" s="66"/>
      <c r="EQY6" s="66"/>
      <c r="EQZ6" s="66"/>
      <c r="ERA6" s="66"/>
      <c r="ERB6" s="66"/>
      <c r="ERC6" s="66"/>
      <c r="ERD6" s="66"/>
      <c r="ERE6" s="66"/>
      <c r="ERF6" s="66"/>
      <c r="ERG6" s="66"/>
      <c r="ERH6" s="66"/>
      <c r="ERI6" s="66"/>
      <c r="ERJ6" s="66"/>
      <c r="ERK6" s="66"/>
      <c r="ERL6" s="66"/>
      <c r="ERM6" s="66"/>
      <c r="ERN6" s="66"/>
      <c r="ERO6" s="66"/>
      <c r="ERP6" s="66"/>
      <c r="ERQ6" s="66"/>
      <c r="ERR6" s="66"/>
      <c r="ERS6" s="66"/>
      <c r="ERT6" s="66"/>
      <c r="ERU6" s="66"/>
      <c r="ERV6" s="66"/>
      <c r="ERW6" s="66"/>
      <c r="ERX6" s="66"/>
      <c r="ERY6" s="66"/>
      <c r="ERZ6" s="66"/>
      <c r="ESA6" s="66"/>
      <c r="ESB6" s="66"/>
      <c r="ESC6" s="66"/>
      <c r="ESD6" s="66"/>
      <c r="ESE6" s="66"/>
      <c r="ESF6" s="66"/>
      <c r="ESG6" s="66"/>
      <c r="ESH6" s="66"/>
      <c r="ESI6" s="66"/>
      <c r="ESJ6" s="66"/>
      <c r="ESK6" s="66"/>
      <c r="ESL6" s="66"/>
      <c r="ESM6" s="66"/>
      <c r="ESN6" s="66"/>
      <c r="ESO6" s="66"/>
      <c r="ESP6" s="66"/>
      <c r="ESQ6" s="66"/>
      <c r="ESR6" s="66"/>
      <c r="ESS6" s="66"/>
      <c r="EST6" s="66"/>
      <c r="ESU6" s="66"/>
      <c r="ESV6" s="66"/>
      <c r="ESW6" s="66"/>
      <c r="ESX6" s="66"/>
      <c r="ESY6" s="66"/>
      <c r="ESZ6" s="66"/>
      <c r="ETA6" s="66"/>
      <c r="ETB6" s="66"/>
      <c r="ETC6" s="66"/>
      <c r="ETD6" s="66"/>
      <c r="ETE6" s="66"/>
      <c r="ETF6" s="66"/>
      <c r="ETG6" s="66"/>
      <c r="ETH6" s="66"/>
      <c r="ETI6" s="66"/>
      <c r="ETJ6" s="66"/>
      <c r="ETK6" s="66"/>
      <c r="ETL6" s="66"/>
      <c r="ETM6" s="66"/>
      <c r="ETN6" s="66"/>
      <c r="ETO6" s="66"/>
      <c r="ETP6" s="66"/>
      <c r="ETQ6" s="66"/>
      <c r="ETR6" s="66"/>
      <c r="ETS6" s="66"/>
      <c r="ETT6" s="66"/>
      <c r="ETU6" s="66"/>
      <c r="ETV6" s="66"/>
      <c r="ETW6" s="66"/>
      <c r="ETX6" s="66"/>
      <c r="ETY6" s="66"/>
      <c r="ETZ6" s="66"/>
      <c r="EUA6" s="66"/>
      <c r="EUB6" s="66"/>
      <c r="EUC6" s="66"/>
      <c r="EUD6" s="66"/>
      <c r="EUE6" s="66"/>
      <c r="EUF6" s="66"/>
      <c r="EUG6" s="66"/>
      <c r="EUH6" s="66"/>
      <c r="EUI6" s="66"/>
      <c r="EUJ6" s="66"/>
      <c r="EUK6" s="66"/>
      <c r="EUL6" s="66"/>
      <c r="EUM6" s="66"/>
      <c r="EUN6" s="66"/>
      <c r="EUO6" s="66"/>
      <c r="EUP6" s="66"/>
      <c r="EUQ6" s="66"/>
      <c r="EUR6" s="66"/>
      <c r="EUS6" s="66"/>
      <c r="EUT6" s="66"/>
      <c r="EUU6" s="66"/>
      <c r="EUV6" s="66"/>
      <c r="EUW6" s="66"/>
      <c r="EUX6" s="66"/>
      <c r="EUY6" s="66"/>
      <c r="EUZ6" s="66"/>
      <c r="EVA6" s="66"/>
      <c r="EVB6" s="66"/>
      <c r="EVC6" s="66"/>
      <c r="EVD6" s="66"/>
      <c r="EVE6" s="66"/>
      <c r="EVF6" s="66"/>
      <c r="EVG6" s="66"/>
      <c r="EVH6" s="66"/>
      <c r="EVI6" s="66"/>
      <c r="EVJ6" s="66"/>
      <c r="EVK6" s="66"/>
      <c r="EVL6" s="66"/>
      <c r="EVM6" s="66"/>
      <c r="EVN6" s="66"/>
      <c r="EVO6" s="66"/>
      <c r="EVP6" s="66"/>
      <c r="EVQ6" s="66"/>
      <c r="EVR6" s="66"/>
      <c r="EVS6" s="66"/>
      <c r="EVT6" s="66"/>
      <c r="EVU6" s="66"/>
      <c r="EVV6" s="66"/>
      <c r="EVW6" s="66"/>
      <c r="EVX6" s="66"/>
      <c r="EVY6" s="66"/>
      <c r="EVZ6" s="66"/>
      <c r="EWA6" s="66"/>
      <c r="EWB6" s="66"/>
      <c r="EWC6" s="66"/>
      <c r="EWD6" s="66"/>
      <c r="EWE6" s="66"/>
      <c r="EWF6" s="66"/>
      <c r="EWG6" s="66"/>
      <c r="EWH6" s="66"/>
      <c r="EWI6" s="66"/>
      <c r="EWJ6" s="66"/>
      <c r="EWK6" s="66"/>
      <c r="EWL6" s="66"/>
      <c r="EWM6" s="66"/>
      <c r="EWN6" s="66"/>
      <c r="EWO6" s="66"/>
      <c r="EWP6" s="66"/>
      <c r="EWQ6" s="66"/>
      <c r="EWR6" s="66"/>
      <c r="EWS6" s="66"/>
      <c r="EWT6" s="66"/>
      <c r="EWU6" s="66"/>
      <c r="EWV6" s="66"/>
      <c r="EWW6" s="66"/>
      <c r="EWX6" s="66"/>
      <c r="EWY6" s="66"/>
      <c r="EWZ6" s="66"/>
      <c r="EXA6" s="66"/>
      <c r="EXB6" s="66"/>
      <c r="EXC6" s="66"/>
      <c r="EXD6" s="66"/>
      <c r="EXE6" s="66"/>
      <c r="EXF6" s="66"/>
      <c r="EXG6" s="66"/>
      <c r="EXH6" s="66"/>
      <c r="EXI6" s="66"/>
      <c r="EXJ6" s="66"/>
      <c r="EXK6" s="66"/>
      <c r="EXL6" s="66"/>
      <c r="EXM6" s="66"/>
      <c r="EXN6" s="66"/>
      <c r="EXO6" s="66"/>
      <c r="EXP6" s="66"/>
      <c r="EXQ6" s="66"/>
      <c r="EXR6" s="66"/>
      <c r="EXS6" s="66"/>
      <c r="EXT6" s="66"/>
      <c r="EXU6" s="66"/>
      <c r="EXV6" s="66"/>
      <c r="EXW6" s="66"/>
      <c r="EXX6" s="66"/>
      <c r="EXY6" s="66"/>
      <c r="EXZ6" s="66"/>
      <c r="EYA6" s="66"/>
      <c r="EYB6" s="66"/>
      <c r="EYC6" s="66"/>
      <c r="EYD6" s="66"/>
      <c r="EYE6" s="66"/>
      <c r="EYF6" s="66"/>
      <c r="EYG6" s="66"/>
      <c r="EYH6" s="66"/>
      <c r="EYI6" s="66"/>
      <c r="EYJ6" s="66"/>
      <c r="EYK6" s="66"/>
      <c r="EYL6" s="66"/>
      <c r="EYM6" s="66"/>
      <c r="EYN6" s="66"/>
      <c r="EYO6" s="66"/>
      <c r="EYP6" s="66"/>
      <c r="EYQ6" s="66"/>
      <c r="EYR6" s="66"/>
      <c r="EYS6" s="66"/>
      <c r="EYT6" s="66"/>
      <c r="EYU6" s="66"/>
      <c r="EYV6" s="66"/>
      <c r="EYW6" s="66"/>
      <c r="EYX6" s="66"/>
      <c r="EYY6" s="66"/>
      <c r="EYZ6" s="66"/>
      <c r="EZA6" s="66"/>
      <c r="EZB6" s="66"/>
      <c r="EZC6" s="66"/>
      <c r="EZD6" s="66"/>
      <c r="EZE6" s="66"/>
      <c r="EZF6" s="66"/>
      <c r="EZG6" s="66"/>
      <c r="EZH6" s="66"/>
      <c r="EZI6" s="66"/>
      <c r="EZJ6" s="66"/>
      <c r="EZK6" s="66"/>
      <c r="EZL6" s="66"/>
      <c r="EZM6" s="66"/>
      <c r="EZN6" s="66"/>
      <c r="EZO6" s="66"/>
      <c r="EZP6" s="66"/>
      <c r="EZQ6" s="66"/>
      <c r="EZR6" s="66"/>
      <c r="EZS6" s="66"/>
      <c r="EZT6" s="66"/>
      <c r="EZU6" s="66"/>
      <c r="EZV6" s="66"/>
      <c r="EZW6" s="66"/>
      <c r="EZX6" s="66"/>
      <c r="EZY6" s="66"/>
      <c r="EZZ6" s="66"/>
      <c r="FAA6" s="66"/>
      <c r="FAB6" s="66"/>
      <c r="FAC6" s="66"/>
      <c r="FAD6" s="66"/>
      <c r="FAE6" s="66"/>
      <c r="FAF6" s="66"/>
      <c r="FAG6" s="66"/>
      <c r="FAH6" s="66"/>
      <c r="FAI6" s="66"/>
      <c r="FAJ6" s="66"/>
      <c r="FAK6" s="66"/>
      <c r="FAL6" s="66"/>
      <c r="FAM6" s="66"/>
      <c r="FAN6" s="66"/>
      <c r="FAO6" s="66"/>
      <c r="FAP6" s="66"/>
      <c r="FAQ6" s="66"/>
      <c r="FAR6" s="66"/>
      <c r="FAS6" s="66"/>
      <c r="FAT6" s="66"/>
      <c r="FAU6" s="66"/>
      <c r="FAV6" s="66"/>
      <c r="FAW6" s="66"/>
      <c r="FAX6" s="66"/>
      <c r="FAY6" s="66"/>
      <c r="FAZ6" s="66"/>
      <c r="FBA6" s="66"/>
      <c r="FBB6" s="66"/>
      <c r="FBC6" s="66"/>
      <c r="FBD6" s="66"/>
      <c r="FBE6" s="66"/>
      <c r="FBF6" s="66"/>
      <c r="FBG6" s="66"/>
      <c r="FBH6" s="66"/>
      <c r="FBI6" s="66"/>
      <c r="FBJ6" s="66"/>
      <c r="FBK6" s="66"/>
      <c r="FBL6" s="66"/>
      <c r="FBM6" s="66"/>
      <c r="FBN6" s="66"/>
      <c r="FBO6" s="66"/>
      <c r="FBP6" s="66"/>
      <c r="FBQ6" s="66"/>
      <c r="FBR6" s="66"/>
      <c r="FBS6" s="66"/>
      <c r="FBT6" s="66"/>
      <c r="FBU6" s="66"/>
      <c r="FBV6" s="66"/>
      <c r="FBW6" s="66"/>
      <c r="FBX6" s="66"/>
      <c r="FBY6" s="66"/>
      <c r="FBZ6" s="66"/>
      <c r="FCA6" s="66"/>
      <c r="FCB6" s="66"/>
      <c r="FCC6" s="66"/>
      <c r="FCD6" s="66"/>
      <c r="FCE6" s="66"/>
      <c r="FCF6" s="66"/>
      <c r="FCG6" s="66"/>
      <c r="FCH6" s="66"/>
      <c r="FCI6" s="66"/>
      <c r="FCJ6" s="66"/>
      <c r="FCK6" s="66"/>
      <c r="FCL6" s="66"/>
      <c r="FCM6" s="66"/>
      <c r="FCN6" s="66"/>
      <c r="FCO6" s="66"/>
      <c r="FCP6" s="66"/>
      <c r="FCQ6" s="66"/>
      <c r="FCR6" s="66"/>
      <c r="FCS6" s="66"/>
      <c r="FCT6" s="66"/>
      <c r="FCU6" s="66"/>
      <c r="FCV6" s="66"/>
      <c r="FCW6" s="66"/>
      <c r="FCX6" s="66"/>
      <c r="FCY6" s="66"/>
      <c r="FCZ6" s="66"/>
      <c r="FDA6" s="66"/>
      <c r="FDB6" s="66"/>
      <c r="FDC6" s="66"/>
      <c r="FDD6" s="66"/>
      <c r="FDE6" s="66"/>
      <c r="FDF6" s="66"/>
      <c r="FDG6" s="66"/>
      <c r="FDH6" s="66"/>
      <c r="FDI6" s="66"/>
      <c r="FDJ6" s="66"/>
      <c r="FDK6" s="66"/>
      <c r="FDL6" s="66"/>
      <c r="FDM6" s="66"/>
      <c r="FDN6" s="66"/>
      <c r="FDO6" s="66"/>
      <c r="FDP6" s="66"/>
      <c r="FDQ6" s="66"/>
      <c r="FDR6" s="66"/>
      <c r="FDS6" s="66"/>
      <c r="FDT6" s="66"/>
      <c r="FDU6" s="66"/>
      <c r="FDV6" s="66"/>
      <c r="FDW6" s="66"/>
      <c r="FDX6" s="66"/>
      <c r="FDY6" s="66"/>
      <c r="FDZ6" s="66"/>
      <c r="FEA6" s="66"/>
      <c r="FEB6" s="66"/>
      <c r="FEC6" s="66"/>
      <c r="FED6" s="66"/>
      <c r="FEE6" s="66"/>
      <c r="FEF6" s="66"/>
      <c r="FEG6" s="66"/>
      <c r="FEH6" s="66"/>
      <c r="FEI6" s="66"/>
      <c r="FEJ6" s="66"/>
      <c r="FEK6" s="66"/>
      <c r="FEL6" s="66"/>
      <c r="FEM6" s="66"/>
      <c r="FEN6" s="66"/>
      <c r="FEO6" s="66"/>
      <c r="FEP6" s="66"/>
      <c r="FEQ6" s="66"/>
      <c r="FER6" s="66"/>
      <c r="FES6" s="66"/>
      <c r="FET6" s="66"/>
      <c r="FEU6" s="66"/>
      <c r="FEV6" s="66"/>
      <c r="FEW6" s="66"/>
      <c r="FEX6" s="66"/>
      <c r="FEY6" s="66"/>
      <c r="FEZ6" s="66"/>
      <c r="FFA6" s="66"/>
      <c r="FFB6" s="66"/>
      <c r="FFC6" s="66"/>
      <c r="FFD6" s="66"/>
      <c r="FFE6" s="66"/>
      <c r="FFF6" s="66"/>
      <c r="FFG6" s="66"/>
      <c r="FFH6" s="66"/>
      <c r="FFI6" s="66"/>
      <c r="FFJ6" s="66"/>
      <c r="FFK6" s="66"/>
      <c r="FFL6" s="66"/>
      <c r="FFM6" s="66"/>
      <c r="FFN6" s="66"/>
      <c r="FFO6" s="66"/>
      <c r="FFP6" s="66"/>
      <c r="FFQ6" s="66"/>
      <c r="FFR6" s="66"/>
      <c r="FFS6" s="66"/>
      <c r="FFT6" s="66"/>
      <c r="FFU6" s="66"/>
      <c r="FFV6" s="66"/>
      <c r="FFW6" s="66"/>
      <c r="FFX6" s="66"/>
      <c r="FFY6" s="66"/>
      <c r="FFZ6" s="66"/>
      <c r="FGA6" s="66"/>
      <c r="FGB6" s="66"/>
      <c r="FGC6" s="66"/>
      <c r="FGD6" s="66"/>
      <c r="FGE6" s="66"/>
      <c r="FGF6" s="66"/>
      <c r="FGG6" s="66"/>
      <c r="FGH6" s="66"/>
      <c r="FGI6" s="66"/>
      <c r="FGJ6" s="66"/>
      <c r="FGK6" s="66"/>
      <c r="FGL6" s="66"/>
      <c r="FGM6" s="66"/>
      <c r="FGN6" s="66"/>
      <c r="FGO6" s="66"/>
      <c r="FGP6" s="66"/>
      <c r="FGQ6" s="66"/>
      <c r="FGR6" s="66"/>
      <c r="FGS6" s="66"/>
      <c r="FGT6" s="66"/>
      <c r="FGU6" s="66"/>
      <c r="FGV6" s="66"/>
      <c r="FGW6" s="66"/>
      <c r="FGX6" s="66"/>
      <c r="FGY6" s="66"/>
      <c r="FGZ6" s="66"/>
      <c r="FHA6" s="66"/>
      <c r="FHB6" s="66"/>
      <c r="FHC6" s="66"/>
      <c r="FHD6" s="66"/>
      <c r="FHE6" s="66"/>
      <c r="FHF6" s="66"/>
      <c r="FHG6" s="66"/>
      <c r="FHH6" s="66"/>
      <c r="FHI6" s="66"/>
      <c r="FHJ6" s="66"/>
      <c r="FHK6" s="66"/>
      <c r="FHL6" s="66"/>
      <c r="FHM6" s="66"/>
      <c r="FHN6" s="66"/>
      <c r="FHO6" s="66"/>
      <c r="FHP6" s="66"/>
      <c r="FHQ6" s="66"/>
      <c r="FHR6" s="66"/>
      <c r="FHS6" s="66"/>
      <c r="FHT6" s="66"/>
      <c r="FHU6" s="66"/>
      <c r="FHV6" s="66"/>
      <c r="FHW6" s="66"/>
      <c r="FHX6" s="66"/>
      <c r="FHY6" s="66"/>
      <c r="FHZ6" s="66"/>
      <c r="FIA6" s="66"/>
      <c r="FIB6" s="66"/>
      <c r="FIC6" s="66"/>
      <c r="FID6" s="66"/>
      <c r="FIE6" s="66"/>
      <c r="FIF6" s="66"/>
      <c r="FIG6" s="66"/>
      <c r="FIH6" s="66"/>
      <c r="FII6" s="66"/>
      <c r="FIJ6" s="66"/>
      <c r="FIK6" s="66"/>
      <c r="FIL6" s="66"/>
      <c r="FIM6" s="66"/>
      <c r="FIN6" s="66"/>
      <c r="FIO6" s="66"/>
      <c r="FIP6" s="66"/>
      <c r="FIQ6" s="66"/>
      <c r="FIR6" s="66"/>
      <c r="FIS6" s="66"/>
      <c r="FIT6" s="66"/>
      <c r="FIU6" s="66"/>
      <c r="FIV6" s="66"/>
      <c r="FIW6" s="66"/>
      <c r="FIX6" s="66"/>
      <c r="FIY6" s="66"/>
      <c r="FIZ6" s="66"/>
      <c r="FJA6" s="66"/>
      <c r="FJB6" s="66"/>
      <c r="FJC6" s="66"/>
      <c r="FJD6" s="66"/>
      <c r="FJE6" s="66"/>
      <c r="FJF6" s="66"/>
      <c r="FJG6" s="66"/>
      <c r="FJH6" s="66"/>
      <c r="FJI6" s="66"/>
      <c r="FJJ6" s="66"/>
      <c r="FJK6" s="66"/>
      <c r="FJL6" s="66"/>
      <c r="FJM6" s="66"/>
      <c r="FJN6" s="66"/>
      <c r="FJO6" s="66"/>
      <c r="FJP6" s="66"/>
      <c r="FJQ6" s="66"/>
      <c r="FJR6" s="66"/>
      <c r="FJS6" s="66"/>
      <c r="FJT6" s="66"/>
      <c r="FJU6" s="66"/>
      <c r="FJV6" s="66"/>
      <c r="FJW6" s="66"/>
      <c r="FJX6" s="66"/>
      <c r="FJY6" s="66"/>
      <c r="FJZ6" s="66"/>
      <c r="FKA6" s="66"/>
      <c r="FKB6" s="66"/>
      <c r="FKC6" s="66"/>
      <c r="FKD6" s="66"/>
      <c r="FKE6" s="66"/>
      <c r="FKF6" s="66"/>
      <c r="FKG6" s="66"/>
      <c r="FKH6" s="66"/>
      <c r="FKI6" s="66"/>
      <c r="FKJ6" s="66"/>
      <c r="FKK6" s="66"/>
      <c r="FKL6" s="66"/>
      <c r="FKM6" s="66"/>
      <c r="FKN6" s="66"/>
      <c r="FKO6" s="66"/>
      <c r="FKP6" s="66"/>
      <c r="FKQ6" s="66"/>
      <c r="FKR6" s="66"/>
      <c r="FKS6" s="66"/>
      <c r="FKT6" s="66"/>
      <c r="FKU6" s="66"/>
      <c r="FKV6" s="66"/>
      <c r="FKW6" s="66"/>
      <c r="FKX6" s="66"/>
      <c r="FKY6" s="66"/>
      <c r="FKZ6" s="66"/>
      <c r="FLA6" s="66"/>
      <c r="FLB6" s="66"/>
      <c r="FLC6" s="66"/>
      <c r="FLD6" s="66"/>
      <c r="FLE6" s="66"/>
      <c r="FLF6" s="66"/>
      <c r="FLG6" s="66"/>
      <c r="FLH6" s="66"/>
      <c r="FLI6" s="66"/>
      <c r="FLJ6" s="66"/>
      <c r="FLK6" s="66"/>
      <c r="FLL6" s="66"/>
      <c r="FLM6" s="66"/>
      <c r="FLN6" s="66"/>
      <c r="FLO6" s="66"/>
      <c r="FLP6" s="66"/>
      <c r="FLQ6" s="66"/>
      <c r="FLR6" s="66"/>
      <c r="FLS6" s="66"/>
      <c r="FLT6" s="66"/>
      <c r="FLU6" s="66"/>
      <c r="FLV6" s="66"/>
      <c r="FLW6" s="66"/>
      <c r="FLX6" s="66"/>
      <c r="FLY6" s="66"/>
      <c r="FLZ6" s="66"/>
      <c r="FMA6" s="66"/>
      <c r="FMB6" s="66"/>
      <c r="FMC6" s="66"/>
      <c r="FMD6" s="66"/>
      <c r="FME6" s="66"/>
      <c r="FMF6" s="66"/>
      <c r="FMG6" s="66"/>
      <c r="FMH6" s="66"/>
      <c r="FMI6" s="66"/>
      <c r="FMJ6" s="66"/>
      <c r="FMK6" s="66"/>
      <c r="FML6" s="66"/>
      <c r="FMM6" s="66"/>
      <c r="FMN6" s="66"/>
      <c r="FMO6" s="66"/>
      <c r="FMP6" s="66"/>
      <c r="FMQ6" s="66"/>
      <c r="FMR6" s="66"/>
      <c r="FMS6" s="66"/>
      <c r="FMT6" s="66"/>
      <c r="FMU6" s="66"/>
      <c r="FMV6" s="66"/>
      <c r="FMW6" s="66"/>
      <c r="FMX6" s="66"/>
      <c r="FMY6" s="66"/>
      <c r="FMZ6" s="66"/>
      <c r="FNA6" s="66"/>
      <c r="FNB6" s="66"/>
      <c r="FNC6" s="66"/>
      <c r="FND6" s="66"/>
      <c r="FNE6" s="66"/>
      <c r="FNF6" s="66"/>
      <c r="FNG6" s="66"/>
      <c r="FNH6" s="66"/>
      <c r="FNI6" s="66"/>
      <c r="FNJ6" s="66"/>
      <c r="FNK6" s="66"/>
      <c r="FNL6" s="66"/>
      <c r="FNM6" s="66"/>
      <c r="FNN6" s="66"/>
      <c r="FNO6" s="66"/>
      <c r="FNP6" s="66"/>
      <c r="FNQ6" s="66"/>
      <c r="FNR6" s="66"/>
      <c r="FNS6" s="66"/>
      <c r="FNT6" s="66"/>
      <c r="FNU6" s="66"/>
      <c r="FNV6" s="66"/>
      <c r="FNW6" s="66"/>
      <c r="FNX6" s="66"/>
      <c r="FNY6" s="66"/>
      <c r="FNZ6" s="66"/>
      <c r="FOA6" s="66"/>
      <c r="FOB6" s="66"/>
      <c r="FOC6" s="66"/>
      <c r="FOD6" s="66"/>
      <c r="FOE6" s="66"/>
      <c r="FOF6" s="66"/>
      <c r="FOG6" s="66"/>
      <c r="FOH6" s="66"/>
      <c r="FOI6" s="66"/>
      <c r="FOJ6" s="66"/>
      <c r="FOK6" s="66"/>
      <c r="FOL6" s="66"/>
      <c r="FOM6" s="66"/>
      <c r="FON6" s="66"/>
      <c r="FOO6" s="66"/>
      <c r="FOP6" s="66"/>
      <c r="FOQ6" s="66"/>
      <c r="FOR6" s="66"/>
      <c r="FOS6" s="66"/>
      <c r="FOT6" s="66"/>
      <c r="FOU6" s="66"/>
      <c r="FOV6" s="66"/>
      <c r="FOW6" s="66"/>
      <c r="FOX6" s="66"/>
      <c r="FOY6" s="66"/>
      <c r="FOZ6" s="66"/>
      <c r="FPA6" s="66"/>
      <c r="FPB6" s="66"/>
      <c r="FPC6" s="66"/>
      <c r="FPD6" s="66"/>
      <c r="FPE6" s="66"/>
      <c r="FPF6" s="66"/>
      <c r="FPG6" s="66"/>
      <c r="FPH6" s="66"/>
      <c r="FPI6" s="66"/>
      <c r="FPJ6" s="66"/>
      <c r="FPK6" s="66"/>
      <c r="FPL6" s="66"/>
      <c r="FPM6" s="66"/>
      <c r="FPN6" s="66"/>
      <c r="FPO6" s="66"/>
      <c r="FPP6" s="66"/>
      <c r="FPQ6" s="66"/>
      <c r="FPR6" s="66"/>
      <c r="FPS6" s="66"/>
      <c r="FPT6" s="66"/>
      <c r="FPU6" s="66"/>
      <c r="FPV6" s="66"/>
      <c r="FPW6" s="66"/>
      <c r="FPX6" s="66"/>
      <c r="FPY6" s="66"/>
      <c r="FPZ6" s="66"/>
      <c r="FQA6" s="66"/>
      <c r="FQB6" s="66"/>
      <c r="FQC6" s="66"/>
      <c r="FQD6" s="66"/>
      <c r="FQE6" s="66"/>
      <c r="FQF6" s="66"/>
      <c r="FQG6" s="66"/>
      <c r="FQH6" s="66"/>
      <c r="FQI6" s="66"/>
      <c r="FQJ6" s="66"/>
      <c r="FQK6" s="66"/>
      <c r="FQL6" s="66"/>
      <c r="FQM6" s="66"/>
      <c r="FQN6" s="66"/>
      <c r="FQO6" s="66"/>
      <c r="FQP6" s="66"/>
      <c r="FQQ6" s="66"/>
      <c r="FQR6" s="66"/>
      <c r="FQS6" s="66"/>
      <c r="FQT6" s="66"/>
      <c r="FQU6" s="66"/>
      <c r="FQV6" s="66"/>
      <c r="FQW6" s="66"/>
      <c r="FQX6" s="66"/>
      <c r="FQY6" s="66"/>
      <c r="FQZ6" s="66"/>
      <c r="FRA6" s="66"/>
      <c r="FRB6" s="66"/>
      <c r="FRC6" s="66"/>
      <c r="FRD6" s="66"/>
      <c r="FRE6" s="66"/>
      <c r="FRF6" s="66"/>
      <c r="FRG6" s="66"/>
      <c r="FRH6" s="66"/>
      <c r="FRI6" s="66"/>
      <c r="FRJ6" s="66"/>
      <c r="FRK6" s="66"/>
      <c r="FRL6" s="66"/>
      <c r="FRM6" s="66"/>
      <c r="FRN6" s="66"/>
      <c r="FRO6" s="66"/>
      <c r="FRP6" s="66"/>
      <c r="FRQ6" s="66"/>
      <c r="FRR6" s="66"/>
      <c r="FRS6" s="66"/>
      <c r="FRT6" s="66"/>
      <c r="FRU6" s="66"/>
      <c r="FRV6" s="66"/>
      <c r="FRW6" s="66"/>
      <c r="FRX6" s="66"/>
      <c r="FRY6" s="66"/>
      <c r="FRZ6" s="66"/>
      <c r="FSA6" s="66"/>
      <c r="FSB6" s="66"/>
      <c r="FSC6" s="66"/>
      <c r="FSD6" s="66"/>
      <c r="FSE6" s="66"/>
      <c r="FSF6" s="66"/>
      <c r="FSG6" s="66"/>
      <c r="FSH6" s="66"/>
      <c r="FSI6" s="66"/>
      <c r="FSJ6" s="66"/>
      <c r="FSK6" s="66"/>
      <c r="FSL6" s="66"/>
      <c r="FSM6" s="66"/>
      <c r="FSN6" s="66"/>
      <c r="FSO6" s="66"/>
      <c r="FSP6" s="66"/>
      <c r="FSQ6" s="66"/>
      <c r="FSR6" s="66"/>
      <c r="FSS6" s="66"/>
      <c r="FST6" s="66"/>
      <c r="FSU6" s="66"/>
      <c r="FSV6" s="66"/>
      <c r="FSW6" s="66"/>
      <c r="FSX6" s="66"/>
      <c r="FSY6" s="66"/>
      <c r="FSZ6" s="66"/>
      <c r="FTA6" s="66"/>
      <c r="FTB6" s="66"/>
      <c r="FTC6" s="66"/>
      <c r="FTD6" s="66"/>
      <c r="FTE6" s="66"/>
      <c r="FTF6" s="66"/>
      <c r="FTG6" s="66"/>
      <c r="FTH6" s="66"/>
      <c r="FTI6" s="66"/>
      <c r="FTJ6" s="66"/>
      <c r="FTK6" s="66"/>
      <c r="FTL6" s="66"/>
      <c r="FTM6" s="66"/>
      <c r="FTN6" s="66"/>
      <c r="FTO6" s="66"/>
      <c r="FTP6" s="66"/>
      <c r="FTQ6" s="66"/>
      <c r="FTR6" s="66"/>
      <c r="FTS6" s="66"/>
      <c r="FTT6" s="66"/>
      <c r="FTU6" s="66"/>
      <c r="FTV6" s="66"/>
      <c r="FTW6" s="66"/>
      <c r="FTX6" s="66"/>
      <c r="FTY6" s="66"/>
      <c r="FTZ6" s="66"/>
      <c r="FUA6" s="66"/>
      <c r="FUB6" s="66"/>
      <c r="FUC6" s="66"/>
      <c r="FUD6" s="66"/>
      <c r="FUE6" s="66"/>
      <c r="FUF6" s="66"/>
      <c r="FUG6" s="66"/>
      <c r="FUH6" s="66"/>
      <c r="FUI6" s="66"/>
      <c r="FUJ6" s="66"/>
      <c r="FUK6" s="66"/>
      <c r="FUL6" s="66"/>
      <c r="FUM6" s="66"/>
      <c r="FUN6" s="66"/>
      <c r="FUO6" s="66"/>
      <c r="FUP6" s="66"/>
      <c r="FUQ6" s="66"/>
      <c r="FUR6" s="66"/>
      <c r="FUS6" s="66"/>
      <c r="FUT6" s="66"/>
      <c r="FUU6" s="66"/>
      <c r="FUV6" s="66"/>
      <c r="FUW6" s="66"/>
      <c r="FUX6" s="66"/>
      <c r="FUY6" s="66"/>
      <c r="FUZ6" s="66"/>
      <c r="FVA6" s="66"/>
      <c r="FVB6" s="66"/>
      <c r="FVC6" s="66"/>
      <c r="FVD6" s="66"/>
      <c r="FVE6" s="66"/>
      <c r="FVF6" s="66"/>
      <c r="FVG6" s="66"/>
      <c r="FVH6" s="66"/>
      <c r="FVI6" s="66"/>
      <c r="FVJ6" s="66"/>
      <c r="FVK6" s="66"/>
      <c r="FVL6" s="66"/>
      <c r="FVM6" s="66"/>
      <c r="FVN6" s="66"/>
      <c r="FVO6" s="66"/>
      <c r="FVP6" s="66"/>
      <c r="FVQ6" s="66"/>
      <c r="FVR6" s="66"/>
      <c r="FVS6" s="66"/>
      <c r="FVT6" s="66"/>
      <c r="FVU6" s="66"/>
      <c r="FVV6" s="66"/>
      <c r="FVW6" s="66"/>
      <c r="FVX6" s="66"/>
      <c r="FVY6" s="66"/>
      <c r="FVZ6" s="66"/>
      <c r="FWA6" s="66"/>
      <c r="FWB6" s="66"/>
      <c r="FWC6" s="66"/>
      <c r="FWD6" s="66"/>
      <c r="FWE6" s="66"/>
      <c r="FWF6" s="66"/>
      <c r="FWG6" s="66"/>
      <c r="FWH6" s="66"/>
      <c r="FWI6" s="66"/>
      <c r="FWJ6" s="66"/>
      <c r="FWK6" s="66"/>
      <c r="FWL6" s="66"/>
      <c r="FWM6" s="66"/>
      <c r="FWN6" s="66"/>
      <c r="FWO6" s="66"/>
      <c r="FWP6" s="66"/>
      <c r="FWQ6" s="66"/>
      <c r="FWR6" s="66"/>
      <c r="FWS6" s="66"/>
      <c r="FWT6" s="66"/>
      <c r="FWU6" s="66"/>
      <c r="FWV6" s="66"/>
      <c r="FWW6" s="66"/>
      <c r="FWX6" s="66"/>
      <c r="FWY6" s="66"/>
      <c r="FWZ6" s="66"/>
      <c r="FXA6" s="66"/>
      <c r="FXB6" s="66"/>
      <c r="FXC6" s="66"/>
      <c r="FXD6" s="66"/>
      <c r="FXE6" s="66"/>
      <c r="FXF6" s="66"/>
      <c r="FXG6" s="66"/>
      <c r="FXH6" s="66"/>
      <c r="FXI6" s="66"/>
      <c r="FXJ6" s="66"/>
      <c r="FXK6" s="66"/>
      <c r="FXL6" s="66"/>
      <c r="FXM6" s="66"/>
      <c r="FXN6" s="66"/>
      <c r="FXO6" s="66"/>
      <c r="FXP6" s="66"/>
      <c r="FXQ6" s="66"/>
      <c r="FXR6" s="66"/>
      <c r="FXS6" s="66"/>
      <c r="FXT6" s="66"/>
      <c r="FXU6" s="66"/>
      <c r="FXV6" s="66"/>
      <c r="FXW6" s="66"/>
      <c r="FXX6" s="66"/>
      <c r="FXY6" s="66"/>
      <c r="FXZ6" s="66"/>
      <c r="FYA6" s="66"/>
      <c r="FYB6" s="66"/>
      <c r="FYC6" s="66"/>
      <c r="FYD6" s="66"/>
      <c r="FYE6" s="66"/>
      <c r="FYF6" s="66"/>
      <c r="FYG6" s="66"/>
      <c r="FYH6" s="66"/>
      <c r="FYI6" s="66"/>
      <c r="FYJ6" s="66"/>
      <c r="FYK6" s="66"/>
      <c r="FYL6" s="66"/>
      <c r="FYM6" s="66"/>
      <c r="FYN6" s="66"/>
      <c r="FYO6" s="66"/>
      <c r="FYP6" s="66"/>
      <c r="FYQ6" s="66"/>
      <c r="FYR6" s="66"/>
      <c r="FYS6" s="66"/>
      <c r="FYT6" s="66"/>
      <c r="FYU6" s="66"/>
      <c r="FYV6" s="66"/>
      <c r="FYW6" s="66"/>
      <c r="FYX6" s="66"/>
      <c r="FYY6" s="66"/>
      <c r="FYZ6" s="66"/>
      <c r="FZA6" s="66"/>
      <c r="FZB6" s="66"/>
      <c r="FZC6" s="66"/>
      <c r="FZD6" s="66"/>
      <c r="FZE6" s="66"/>
      <c r="FZF6" s="66"/>
      <c r="FZG6" s="66"/>
      <c r="FZH6" s="66"/>
      <c r="FZI6" s="66"/>
      <c r="FZJ6" s="66"/>
      <c r="FZK6" s="66"/>
      <c r="FZL6" s="66"/>
      <c r="FZM6" s="66"/>
      <c r="FZN6" s="66"/>
      <c r="FZO6" s="66"/>
      <c r="FZP6" s="66"/>
      <c r="FZQ6" s="66"/>
      <c r="FZR6" s="66"/>
      <c r="FZS6" s="66"/>
      <c r="FZT6" s="66"/>
      <c r="FZU6" s="66"/>
      <c r="FZV6" s="66"/>
      <c r="FZW6" s="66"/>
      <c r="FZX6" s="66"/>
      <c r="FZY6" s="66"/>
      <c r="FZZ6" s="66"/>
      <c r="GAA6" s="66"/>
      <c r="GAB6" s="66"/>
      <c r="GAC6" s="66"/>
      <c r="GAD6" s="66"/>
      <c r="GAE6" s="66"/>
      <c r="GAF6" s="66"/>
      <c r="GAG6" s="66"/>
      <c r="GAH6" s="66"/>
      <c r="GAI6" s="66"/>
      <c r="GAJ6" s="66"/>
      <c r="GAK6" s="66"/>
      <c r="GAL6" s="66"/>
      <c r="GAM6" s="66"/>
      <c r="GAN6" s="66"/>
      <c r="GAO6" s="66"/>
      <c r="GAP6" s="66"/>
      <c r="GAQ6" s="66"/>
      <c r="GAR6" s="66"/>
      <c r="GAS6" s="66"/>
      <c r="GAT6" s="66"/>
      <c r="GAU6" s="66"/>
      <c r="GAV6" s="66"/>
      <c r="GAW6" s="66"/>
      <c r="GAX6" s="66"/>
      <c r="GAY6" s="66"/>
      <c r="GAZ6" s="66"/>
      <c r="GBA6" s="66"/>
      <c r="GBB6" s="66"/>
      <c r="GBC6" s="66"/>
      <c r="GBD6" s="66"/>
      <c r="GBE6" s="66"/>
      <c r="GBF6" s="66"/>
      <c r="GBG6" s="66"/>
      <c r="GBH6" s="66"/>
      <c r="GBI6" s="66"/>
      <c r="GBJ6" s="66"/>
      <c r="GBK6" s="66"/>
      <c r="GBL6" s="66"/>
      <c r="GBM6" s="66"/>
      <c r="GBN6" s="66"/>
      <c r="GBO6" s="66"/>
      <c r="GBP6" s="66"/>
      <c r="GBQ6" s="66"/>
      <c r="GBR6" s="66"/>
      <c r="GBS6" s="66"/>
      <c r="GBT6" s="66"/>
      <c r="GBU6" s="66"/>
      <c r="GBV6" s="66"/>
      <c r="GBW6" s="66"/>
      <c r="GBX6" s="66"/>
      <c r="GBY6" s="66"/>
      <c r="GBZ6" s="66"/>
      <c r="GCA6" s="66"/>
      <c r="GCB6" s="66"/>
      <c r="GCC6" s="66"/>
      <c r="GCD6" s="66"/>
      <c r="GCE6" s="66"/>
      <c r="GCF6" s="66"/>
      <c r="GCG6" s="66"/>
      <c r="GCH6" s="66"/>
      <c r="GCI6" s="66"/>
      <c r="GCJ6" s="66"/>
      <c r="GCK6" s="66"/>
      <c r="GCL6" s="66"/>
      <c r="GCM6" s="66"/>
      <c r="GCN6" s="66"/>
      <c r="GCO6" s="66"/>
      <c r="GCP6" s="66"/>
      <c r="GCQ6" s="66"/>
      <c r="GCR6" s="66"/>
      <c r="GCS6" s="66"/>
      <c r="GCT6" s="66"/>
      <c r="GCU6" s="66"/>
      <c r="GCV6" s="66"/>
      <c r="GCW6" s="66"/>
      <c r="GCX6" s="66"/>
      <c r="GCY6" s="66"/>
      <c r="GCZ6" s="66"/>
      <c r="GDA6" s="66"/>
      <c r="GDB6" s="66"/>
      <c r="GDC6" s="66"/>
      <c r="GDD6" s="66"/>
      <c r="GDE6" s="66"/>
      <c r="GDF6" s="66"/>
      <c r="GDG6" s="66"/>
      <c r="GDH6" s="66"/>
      <c r="GDI6" s="66"/>
      <c r="GDJ6" s="66"/>
      <c r="GDK6" s="66"/>
      <c r="GDL6" s="66"/>
      <c r="GDM6" s="66"/>
      <c r="GDN6" s="66"/>
      <c r="GDO6" s="66"/>
      <c r="GDP6" s="66"/>
      <c r="GDQ6" s="66"/>
      <c r="GDR6" s="66"/>
      <c r="GDS6" s="66"/>
      <c r="GDT6" s="66"/>
      <c r="GDU6" s="66"/>
      <c r="GDV6" s="66"/>
      <c r="GDW6" s="66"/>
      <c r="GDX6" s="66"/>
      <c r="GDY6" s="66"/>
      <c r="GDZ6" s="66"/>
      <c r="GEA6" s="66"/>
      <c r="GEB6" s="66"/>
      <c r="GEC6" s="66"/>
      <c r="GED6" s="66"/>
      <c r="GEE6" s="66"/>
      <c r="GEF6" s="66"/>
      <c r="GEG6" s="66"/>
      <c r="GEH6" s="66"/>
      <c r="GEI6" s="66"/>
      <c r="GEJ6" s="66"/>
      <c r="GEK6" s="66"/>
      <c r="GEL6" s="66"/>
      <c r="GEM6" s="66"/>
      <c r="GEN6" s="66"/>
      <c r="GEO6" s="66"/>
      <c r="GEP6" s="66"/>
      <c r="GEQ6" s="66"/>
      <c r="GER6" s="66"/>
      <c r="GES6" s="66"/>
      <c r="GET6" s="66"/>
      <c r="GEU6" s="66"/>
      <c r="GEV6" s="66"/>
      <c r="GEW6" s="66"/>
      <c r="GEX6" s="66"/>
      <c r="GEY6" s="66"/>
      <c r="GEZ6" s="66"/>
      <c r="GFA6" s="66"/>
      <c r="GFB6" s="66"/>
      <c r="GFC6" s="66"/>
      <c r="GFD6" s="66"/>
      <c r="GFE6" s="66"/>
      <c r="GFF6" s="66"/>
      <c r="GFG6" s="66"/>
      <c r="GFH6" s="66"/>
      <c r="GFI6" s="66"/>
      <c r="GFJ6" s="66"/>
      <c r="GFK6" s="66"/>
      <c r="GFL6" s="66"/>
      <c r="GFM6" s="66"/>
      <c r="GFN6" s="66"/>
      <c r="GFO6" s="66"/>
      <c r="GFP6" s="66"/>
      <c r="GFQ6" s="66"/>
      <c r="GFR6" s="66"/>
      <c r="GFS6" s="66"/>
      <c r="GFT6" s="66"/>
      <c r="GFU6" s="66"/>
      <c r="GFV6" s="66"/>
      <c r="GFW6" s="66"/>
      <c r="GFX6" s="66"/>
      <c r="GFY6" s="66"/>
      <c r="GFZ6" s="66"/>
      <c r="GGA6" s="66"/>
      <c r="GGB6" s="66"/>
      <c r="GGC6" s="66"/>
      <c r="GGD6" s="66"/>
      <c r="GGE6" s="66"/>
      <c r="GGF6" s="66"/>
      <c r="GGG6" s="66"/>
      <c r="GGH6" s="66"/>
      <c r="GGI6" s="66"/>
      <c r="GGJ6" s="66"/>
      <c r="GGK6" s="66"/>
      <c r="GGL6" s="66"/>
      <c r="GGM6" s="66"/>
      <c r="GGN6" s="66"/>
      <c r="GGO6" s="66"/>
      <c r="GGP6" s="66"/>
      <c r="GGQ6" s="66"/>
      <c r="GGR6" s="66"/>
      <c r="GGS6" s="66"/>
      <c r="GGT6" s="66"/>
      <c r="GGU6" s="66"/>
      <c r="GGV6" s="66"/>
      <c r="GGW6" s="66"/>
      <c r="GGX6" s="66"/>
      <c r="GGY6" s="66"/>
      <c r="GGZ6" s="66"/>
      <c r="GHA6" s="66"/>
      <c r="GHB6" s="66"/>
      <c r="GHC6" s="66"/>
      <c r="GHD6" s="66"/>
      <c r="GHE6" s="66"/>
      <c r="GHF6" s="66"/>
      <c r="GHG6" s="66"/>
      <c r="GHH6" s="66"/>
      <c r="GHI6" s="66"/>
      <c r="GHJ6" s="66"/>
      <c r="GHK6" s="66"/>
      <c r="GHL6" s="66"/>
      <c r="GHM6" s="66"/>
      <c r="GHN6" s="66"/>
      <c r="GHO6" s="66"/>
      <c r="GHP6" s="66"/>
      <c r="GHQ6" s="66"/>
      <c r="GHR6" s="66"/>
      <c r="GHS6" s="66"/>
      <c r="GHT6" s="66"/>
      <c r="GHU6" s="66"/>
      <c r="GHV6" s="66"/>
      <c r="GHW6" s="66"/>
      <c r="GHX6" s="66"/>
      <c r="GHY6" s="66"/>
      <c r="GHZ6" s="66"/>
      <c r="GIA6" s="66"/>
      <c r="GIB6" s="66"/>
      <c r="GIC6" s="66"/>
      <c r="GID6" s="66"/>
      <c r="GIE6" s="66"/>
      <c r="GIF6" s="66"/>
      <c r="GIG6" s="66"/>
      <c r="GIH6" s="66"/>
      <c r="GII6" s="66"/>
      <c r="GIJ6" s="66"/>
      <c r="GIK6" s="66"/>
      <c r="GIL6" s="66"/>
      <c r="GIM6" s="66"/>
      <c r="GIN6" s="66"/>
      <c r="GIO6" s="66"/>
      <c r="GIP6" s="66"/>
      <c r="GIQ6" s="66"/>
      <c r="GIR6" s="66"/>
      <c r="GIS6" s="66"/>
      <c r="GIT6" s="66"/>
      <c r="GIU6" s="66"/>
      <c r="GIV6" s="66"/>
      <c r="GIW6" s="66"/>
      <c r="GIX6" s="66"/>
      <c r="GIY6" s="66"/>
      <c r="GIZ6" s="66"/>
      <c r="GJA6" s="66"/>
      <c r="GJB6" s="66"/>
      <c r="GJC6" s="66"/>
      <c r="GJD6" s="66"/>
      <c r="GJE6" s="66"/>
      <c r="GJF6" s="66"/>
      <c r="GJG6" s="66"/>
      <c r="GJH6" s="66"/>
      <c r="GJI6" s="66"/>
      <c r="GJJ6" s="66"/>
      <c r="GJK6" s="66"/>
      <c r="GJL6" s="66"/>
      <c r="GJM6" s="66"/>
      <c r="GJN6" s="66"/>
      <c r="GJO6" s="66"/>
      <c r="GJP6" s="66"/>
      <c r="GJQ6" s="66"/>
      <c r="GJR6" s="66"/>
      <c r="GJS6" s="66"/>
      <c r="GJT6" s="66"/>
      <c r="GJU6" s="66"/>
      <c r="GJV6" s="66"/>
      <c r="GJW6" s="66"/>
      <c r="GJX6" s="66"/>
      <c r="GJY6" s="66"/>
      <c r="GJZ6" s="66"/>
      <c r="GKA6" s="66"/>
      <c r="GKB6" s="66"/>
      <c r="GKC6" s="66"/>
      <c r="GKD6" s="66"/>
      <c r="GKE6" s="66"/>
      <c r="GKF6" s="66"/>
      <c r="GKG6" s="66"/>
      <c r="GKH6" s="66"/>
      <c r="GKI6" s="66"/>
      <c r="GKJ6" s="66"/>
      <c r="GKK6" s="66"/>
      <c r="GKL6" s="66"/>
      <c r="GKM6" s="66"/>
      <c r="GKN6" s="66"/>
      <c r="GKO6" s="66"/>
      <c r="GKP6" s="66"/>
      <c r="GKQ6" s="66"/>
      <c r="GKR6" s="66"/>
      <c r="GKS6" s="66"/>
      <c r="GKT6" s="66"/>
      <c r="GKU6" s="66"/>
      <c r="GKV6" s="66"/>
      <c r="GKW6" s="66"/>
      <c r="GKX6" s="66"/>
      <c r="GKY6" s="66"/>
      <c r="GKZ6" s="66"/>
      <c r="GLA6" s="66"/>
      <c r="GLB6" s="66"/>
      <c r="GLC6" s="66"/>
      <c r="GLD6" s="66"/>
      <c r="GLE6" s="66"/>
      <c r="GLF6" s="66"/>
      <c r="GLG6" s="66"/>
      <c r="GLH6" s="66"/>
      <c r="GLI6" s="66"/>
      <c r="GLJ6" s="66"/>
      <c r="GLK6" s="66"/>
      <c r="GLL6" s="66"/>
      <c r="GLM6" s="66"/>
      <c r="GLN6" s="66"/>
      <c r="GLO6" s="66"/>
      <c r="GLP6" s="66"/>
      <c r="GLQ6" s="66"/>
      <c r="GLR6" s="66"/>
      <c r="GLS6" s="66"/>
      <c r="GLT6" s="66"/>
      <c r="GLU6" s="66"/>
      <c r="GLV6" s="66"/>
      <c r="GLW6" s="66"/>
      <c r="GLX6" s="66"/>
      <c r="GLY6" s="66"/>
      <c r="GLZ6" s="66"/>
      <c r="GMA6" s="66"/>
      <c r="GMB6" s="66"/>
      <c r="GMC6" s="66"/>
      <c r="GMD6" s="66"/>
      <c r="GME6" s="66"/>
      <c r="GMF6" s="66"/>
      <c r="GMG6" s="66"/>
      <c r="GMH6" s="66"/>
      <c r="GMI6" s="66"/>
      <c r="GMJ6" s="66"/>
      <c r="GMK6" s="66"/>
      <c r="GML6" s="66"/>
      <c r="GMM6" s="66"/>
      <c r="GMN6" s="66"/>
      <c r="GMO6" s="66"/>
      <c r="GMP6" s="66"/>
      <c r="GMQ6" s="66"/>
      <c r="GMR6" s="66"/>
      <c r="GMS6" s="66"/>
      <c r="GMT6" s="66"/>
      <c r="GMU6" s="66"/>
      <c r="GMV6" s="66"/>
      <c r="GMW6" s="66"/>
      <c r="GMX6" s="66"/>
      <c r="GMY6" s="66"/>
      <c r="GMZ6" s="66"/>
      <c r="GNA6" s="66"/>
      <c r="GNB6" s="66"/>
      <c r="GNC6" s="66"/>
      <c r="GND6" s="66"/>
      <c r="GNE6" s="66"/>
      <c r="GNF6" s="66"/>
      <c r="GNG6" s="66"/>
      <c r="GNH6" s="66"/>
      <c r="GNI6" s="66"/>
      <c r="GNJ6" s="66"/>
      <c r="GNK6" s="66"/>
      <c r="GNL6" s="66"/>
      <c r="GNM6" s="66"/>
      <c r="GNN6" s="66"/>
      <c r="GNO6" s="66"/>
      <c r="GNP6" s="66"/>
      <c r="GNQ6" s="66"/>
      <c r="GNR6" s="66"/>
      <c r="GNS6" s="66"/>
      <c r="GNT6" s="66"/>
      <c r="GNU6" s="66"/>
      <c r="GNV6" s="66"/>
      <c r="GNW6" s="66"/>
      <c r="GNX6" s="66"/>
      <c r="GNY6" s="66"/>
      <c r="GNZ6" s="66"/>
      <c r="GOA6" s="66"/>
      <c r="GOB6" s="66"/>
      <c r="GOC6" s="66"/>
      <c r="GOD6" s="66"/>
      <c r="GOE6" s="66"/>
      <c r="GOF6" s="66"/>
      <c r="GOG6" s="66"/>
      <c r="GOH6" s="66"/>
      <c r="GOI6" s="66"/>
      <c r="GOJ6" s="66"/>
      <c r="GOK6" s="66"/>
      <c r="GOL6" s="66"/>
      <c r="GOM6" s="66"/>
      <c r="GON6" s="66"/>
      <c r="GOO6" s="66"/>
      <c r="GOP6" s="66"/>
      <c r="GOQ6" s="66"/>
      <c r="GOR6" s="66"/>
      <c r="GOS6" s="66"/>
      <c r="GOT6" s="66"/>
      <c r="GOU6" s="66"/>
      <c r="GOV6" s="66"/>
      <c r="GOW6" s="66"/>
      <c r="GOX6" s="66"/>
      <c r="GOY6" s="66"/>
      <c r="GOZ6" s="66"/>
      <c r="GPA6" s="66"/>
      <c r="GPB6" s="66"/>
      <c r="GPC6" s="66"/>
      <c r="GPD6" s="66"/>
      <c r="GPE6" s="66"/>
      <c r="GPF6" s="66"/>
      <c r="GPG6" s="66"/>
      <c r="GPH6" s="66"/>
      <c r="GPI6" s="66"/>
      <c r="GPJ6" s="66"/>
      <c r="GPK6" s="66"/>
      <c r="GPL6" s="66"/>
      <c r="GPM6" s="66"/>
      <c r="GPN6" s="66"/>
      <c r="GPO6" s="66"/>
      <c r="GPP6" s="66"/>
      <c r="GPQ6" s="66"/>
      <c r="GPR6" s="66"/>
      <c r="GPS6" s="66"/>
      <c r="GPT6" s="66"/>
      <c r="GPU6" s="66"/>
      <c r="GPV6" s="66"/>
      <c r="GPW6" s="66"/>
      <c r="GPX6" s="66"/>
      <c r="GPY6" s="66"/>
      <c r="GPZ6" s="66"/>
      <c r="GQA6" s="66"/>
      <c r="GQB6" s="66"/>
      <c r="GQC6" s="66"/>
      <c r="GQD6" s="66"/>
      <c r="GQE6" s="66"/>
      <c r="GQF6" s="66"/>
      <c r="GQG6" s="66"/>
      <c r="GQH6" s="66"/>
      <c r="GQI6" s="66"/>
      <c r="GQJ6" s="66"/>
      <c r="GQK6" s="66"/>
      <c r="GQL6" s="66"/>
      <c r="GQM6" s="66"/>
      <c r="GQN6" s="66"/>
      <c r="GQO6" s="66"/>
      <c r="GQP6" s="66"/>
      <c r="GQQ6" s="66"/>
      <c r="GQR6" s="66"/>
      <c r="GQS6" s="66"/>
      <c r="GQT6" s="66"/>
      <c r="GQU6" s="66"/>
      <c r="GQV6" s="66"/>
      <c r="GQW6" s="66"/>
      <c r="GQX6" s="66"/>
      <c r="GQY6" s="66"/>
      <c r="GQZ6" s="66"/>
      <c r="GRA6" s="66"/>
      <c r="GRB6" s="66"/>
      <c r="GRC6" s="66"/>
      <c r="GRD6" s="66"/>
      <c r="GRE6" s="66"/>
      <c r="GRF6" s="66"/>
      <c r="GRG6" s="66"/>
      <c r="GRH6" s="66"/>
      <c r="GRI6" s="66"/>
      <c r="GRJ6" s="66"/>
      <c r="GRK6" s="66"/>
      <c r="GRL6" s="66"/>
      <c r="GRM6" s="66"/>
      <c r="GRN6" s="66"/>
      <c r="GRO6" s="66"/>
      <c r="GRP6" s="66"/>
      <c r="GRQ6" s="66"/>
      <c r="GRR6" s="66"/>
      <c r="GRS6" s="66"/>
      <c r="GRT6" s="66"/>
      <c r="GRU6" s="66"/>
      <c r="GRV6" s="66"/>
      <c r="GRW6" s="66"/>
      <c r="GRX6" s="66"/>
      <c r="GRY6" s="66"/>
      <c r="GRZ6" s="66"/>
      <c r="GSA6" s="66"/>
      <c r="GSB6" s="66"/>
      <c r="GSC6" s="66"/>
      <c r="GSD6" s="66"/>
      <c r="GSE6" s="66"/>
      <c r="GSF6" s="66"/>
      <c r="GSG6" s="66"/>
      <c r="GSH6" s="66"/>
      <c r="GSI6" s="66"/>
      <c r="GSJ6" s="66"/>
      <c r="GSK6" s="66"/>
      <c r="GSL6" s="66"/>
      <c r="GSM6" s="66"/>
      <c r="GSN6" s="66"/>
      <c r="GSO6" s="66"/>
      <c r="GSP6" s="66"/>
      <c r="GSQ6" s="66"/>
      <c r="GSR6" s="66"/>
      <c r="GSS6" s="66"/>
      <c r="GST6" s="66"/>
      <c r="GSU6" s="66"/>
      <c r="GSV6" s="66"/>
      <c r="GSW6" s="66"/>
      <c r="GSX6" s="66"/>
      <c r="GSY6" s="66"/>
      <c r="GSZ6" s="66"/>
      <c r="GTA6" s="66"/>
      <c r="GTB6" s="66"/>
      <c r="GTC6" s="66"/>
      <c r="GTD6" s="66"/>
      <c r="GTE6" s="66"/>
      <c r="GTF6" s="66"/>
      <c r="GTG6" s="66"/>
      <c r="GTH6" s="66"/>
      <c r="GTI6" s="66"/>
      <c r="GTJ6" s="66"/>
      <c r="GTK6" s="66"/>
      <c r="GTL6" s="66"/>
      <c r="GTM6" s="66"/>
      <c r="GTN6" s="66"/>
      <c r="GTO6" s="66"/>
      <c r="GTP6" s="66"/>
      <c r="GTQ6" s="66"/>
      <c r="GTR6" s="66"/>
      <c r="GTS6" s="66"/>
      <c r="GTT6" s="66"/>
      <c r="GTU6" s="66"/>
      <c r="GTV6" s="66"/>
      <c r="GTW6" s="66"/>
      <c r="GTX6" s="66"/>
      <c r="GTY6" s="66"/>
      <c r="GTZ6" s="66"/>
      <c r="GUA6" s="66"/>
      <c r="GUB6" s="66"/>
      <c r="GUC6" s="66"/>
      <c r="GUD6" s="66"/>
      <c r="GUE6" s="66"/>
      <c r="GUF6" s="66"/>
      <c r="GUG6" s="66"/>
      <c r="GUH6" s="66"/>
      <c r="GUI6" s="66"/>
      <c r="GUJ6" s="66"/>
      <c r="GUK6" s="66"/>
      <c r="GUL6" s="66"/>
      <c r="GUM6" s="66"/>
      <c r="GUN6" s="66"/>
      <c r="GUO6" s="66"/>
      <c r="GUP6" s="66"/>
      <c r="GUQ6" s="66"/>
      <c r="GUR6" s="66"/>
      <c r="GUS6" s="66"/>
      <c r="GUT6" s="66"/>
      <c r="GUU6" s="66"/>
      <c r="GUV6" s="66"/>
      <c r="GUW6" s="66"/>
      <c r="GUX6" s="66"/>
      <c r="GUY6" s="66"/>
      <c r="GUZ6" s="66"/>
      <c r="GVA6" s="66"/>
      <c r="GVB6" s="66"/>
      <c r="GVC6" s="66"/>
      <c r="GVD6" s="66"/>
      <c r="GVE6" s="66"/>
      <c r="GVF6" s="66"/>
      <c r="GVG6" s="66"/>
      <c r="GVH6" s="66"/>
      <c r="GVI6" s="66"/>
      <c r="GVJ6" s="66"/>
      <c r="GVK6" s="66"/>
      <c r="GVL6" s="66"/>
      <c r="GVM6" s="66"/>
      <c r="GVN6" s="66"/>
      <c r="GVO6" s="66"/>
      <c r="GVP6" s="66"/>
      <c r="GVQ6" s="66"/>
      <c r="GVR6" s="66"/>
      <c r="GVS6" s="66"/>
      <c r="GVT6" s="66"/>
      <c r="GVU6" s="66"/>
      <c r="GVV6" s="66"/>
      <c r="GVW6" s="66"/>
      <c r="GVX6" s="66"/>
      <c r="GVY6" s="66"/>
      <c r="GVZ6" s="66"/>
      <c r="GWA6" s="66"/>
      <c r="GWB6" s="66"/>
      <c r="GWC6" s="66"/>
      <c r="GWD6" s="66"/>
      <c r="GWE6" s="66"/>
      <c r="GWF6" s="66"/>
      <c r="GWG6" s="66"/>
      <c r="GWH6" s="66"/>
      <c r="GWI6" s="66"/>
      <c r="GWJ6" s="66"/>
      <c r="GWK6" s="66"/>
      <c r="GWL6" s="66"/>
      <c r="GWM6" s="66"/>
      <c r="GWN6" s="66"/>
      <c r="GWO6" s="66"/>
      <c r="GWP6" s="66"/>
      <c r="GWQ6" s="66"/>
      <c r="GWR6" s="66"/>
      <c r="GWS6" s="66"/>
      <c r="GWT6" s="66"/>
      <c r="GWU6" s="66"/>
      <c r="GWV6" s="66"/>
      <c r="GWW6" s="66"/>
      <c r="GWX6" s="66"/>
      <c r="GWY6" s="66"/>
      <c r="GWZ6" s="66"/>
      <c r="GXA6" s="66"/>
      <c r="GXB6" s="66"/>
      <c r="GXC6" s="66"/>
      <c r="GXD6" s="66"/>
      <c r="GXE6" s="66"/>
      <c r="GXF6" s="66"/>
      <c r="GXG6" s="66"/>
      <c r="GXH6" s="66"/>
      <c r="GXI6" s="66"/>
      <c r="GXJ6" s="66"/>
      <c r="GXK6" s="66"/>
      <c r="GXL6" s="66"/>
      <c r="GXM6" s="66"/>
      <c r="GXN6" s="66"/>
      <c r="GXO6" s="66"/>
      <c r="GXP6" s="66"/>
      <c r="GXQ6" s="66"/>
      <c r="GXR6" s="66"/>
      <c r="GXS6" s="66"/>
      <c r="GXT6" s="66"/>
      <c r="GXU6" s="66"/>
      <c r="GXV6" s="66"/>
      <c r="GXW6" s="66"/>
      <c r="GXX6" s="66"/>
      <c r="GXY6" s="66"/>
      <c r="GXZ6" s="66"/>
      <c r="GYA6" s="66"/>
      <c r="GYB6" s="66"/>
      <c r="GYC6" s="66"/>
      <c r="GYD6" s="66"/>
      <c r="GYE6" s="66"/>
      <c r="GYF6" s="66"/>
      <c r="GYG6" s="66"/>
      <c r="GYH6" s="66"/>
      <c r="GYI6" s="66"/>
      <c r="GYJ6" s="66"/>
      <c r="GYK6" s="66"/>
      <c r="GYL6" s="66"/>
      <c r="GYM6" s="66"/>
      <c r="GYN6" s="66"/>
      <c r="GYO6" s="66"/>
      <c r="GYP6" s="66"/>
      <c r="GYQ6" s="66"/>
      <c r="GYR6" s="66"/>
      <c r="GYS6" s="66"/>
      <c r="GYT6" s="66"/>
      <c r="GYU6" s="66"/>
      <c r="GYV6" s="66"/>
      <c r="GYW6" s="66"/>
      <c r="GYX6" s="66"/>
      <c r="GYY6" s="66"/>
      <c r="GYZ6" s="66"/>
      <c r="GZA6" s="66"/>
      <c r="GZB6" s="66"/>
      <c r="GZC6" s="66"/>
      <c r="GZD6" s="66"/>
      <c r="GZE6" s="66"/>
      <c r="GZF6" s="66"/>
      <c r="GZG6" s="66"/>
      <c r="GZH6" s="66"/>
      <c r="GZI6" s="66"/>
      <c r="GZJ6" s="66"/>
      <c r="GZK6" s="66"/>
      <c r="GZL6" s="66"/>
      <c r="GZM6" s="66"/>
      <c r="GZN6" s="66"/>
      <c r="GZO6" s="66"/>
      <c r="GZP6" s="66"/>
      <c r="GZQ6" s="66"/>
      <c r="GZR6" s="66"/>
      <c r="GZS6" s="66"/>
      <c r="GZT6" s="66"/>
      <c r="GZU6" s="66"/>
      <c r="GZV6" s="66"/>
      <c r="GZW6" s="66"/>
      <c r="GZX6" s="66"/>
      <c r="GZY6" s="66"/>
      <c r="GZZ6" s="66"/>
      <c r="HAA6" s="66"/>
      <c r="HAB6" s="66"/>
      <c r="HAC6" s="66"/>
      <c r="HAD6" s="66"/>
      <c r="HAE6" s="66"/>
      <c r="HAF6" s="66"/>
      <c r="HAG6" s="66"/>
      <c r="HAH6" s="66"/>
      <c r="HAI6" s="66"/>
      <c r="HAJ6" s="66"/>
      <c r="HAK6" s="66"/>
      <c r="HAL6" s="66"/>
      <c r="HAM6" s="66"/>
      <c r="HAN6" s="66"/>
      <c r="HAO6" s="66"/>
      <c r="HAP6" s="66"/>
      <c r="HAQ6" s="66"/>
      <c r="HAR6" s="66"/>
      <c r="HAS6" s="66"/>
      <c r="HAT6" s="66"/>
      <c r="HAU6" s="66"/>
      <c r="HAV6" s="66"/>
      <c r="HAW6" s="66"/>
      <c r="HAX6" s="66"/>
      <c r="HAY6" s="66"/>
      <c r="HAZ6" s="66"/>
      <c r="HBA6" s="66"/>
      <c r="HBB6" s="66"/>
      <c r="HBC6" s="66"/>
      <c r="HBD6" s="66"/>
      <c r="HBE6" s="66"/>
      <c r="HBF6" s="66"/>
      <c r="HBG6" s="66"/>
      <c r="HBH6" s="66"/>
      <c r="HBI6" s="66"/>
      <c r="HBJ6" s="66"/>
      <c r="HBK6" s="66"/>
      <c r="HBL6" s="66"/>
      <c r="HBM6" s="66"/>
      <c r="HBN6" s="66"/>
      <c r="HBO6" s="66"/>
      <c r="HBP6" s="66"/>
      <c r="HBQ6" s="66"/>
      <c r="HBR6" s="66"/>
      <c r="HBS6" s="66"/>
      <c r="HBT6" s="66"/>
      <c r="HBU6" s="66"/>
      <c r="HBV6" s="66"/>
      <c r="HBW6" s="66"/>
      <c r="HBX6" s="66"/>
      <c r="HBY6" s="66"/>
      <c r="HBZ6" s="66"/>
      <c r="HCA6" s="66"/>
      <c r="HCB6" s="66"/>
      <c r="HCC6" s="66"/>
      <c r="HCD6" s="66"/>
      <c r="HCE6" s="66"/>
      <c r="HCF6" s="66"/>
      <c r="HCG6" s="66"/>
      <c r="HCH6" s="66"/>
      <c r="HCI6" s="66"/>
      <c r="HCJ6" s="66"/>
      <c r="HCK6" s="66"/>
      <c r="HCL6" s="66"/>
      <c r="HCM6" s="66"/>
      <c r="HCN6" s="66"/>
      <c r="HCO6" s="66"/>
      <c r="HCP6" s="66"/>
      <c r="HCQ6" s="66"/>
      <c r="HCR6" s="66"/>
      <c r="HCS6" s="66"/>
      <c r="HCT6" s="66"/>
      <c r="HCU6" s="66"/>
      <c r="HCV6" s="66"/>
      <c r="HCW6" s="66"/>
      <c r="HCX6" s="66"/>
      <c r="HCY6" s="66"/>
      <c r="HCZ6" s="66"/>
      <c r="HDA6" s="66"/>
      <c r="HDB6" s="66"/>
      <c r="HDC6" s="66"/>
      <c r="HDD6" s="66"/>
      <c r="HDE6" s="66"/>
      <c r="HDF6" s="66"/>
      <c r="HDG6" s="66"/>
      <c r="HDH6" s="66"/>
      <c r="HDI6" s="66"/>
      <c r="HDJ6" s="66"/>
      <c r="HDK6" s="66"/>
      <c r="HDL6" s="66"/>
      <c r="HDM6" s="66"/>
      <c r="HDN6" s="66"/>
      <c r="HDO6" s="66"/>
      <c r="HDP6" s="66"/>
      <c r="HDQ6" s="66"/>
      <c r="HDR6" s="66"/>
      <c r="HDS6" s="66"/>
      <c r="HDT6" s="66"/>
      <c r="HDU6" s="66"/>
      <c r="HDV6" s="66"/>
      <c r="HDW6" s="66"/>
      <c r="HDX6" s="66"/>
      <c r="HDY6" s="66"/>
      <c r="HDZ6" s="66"/>
      <c r="HEA6" s="66"/>
      <c r="HEB6" s="66"/>
      <c r="HEC6" s="66"/>
      <c r="HED6" s="66"/>
      <c r="HEE6" s="66"/>
      <c r="HEF6" s="66"/>
      <c r="HEG6" s="66"/>
      <c r="HEH6" s="66"/>
      <c r="HEI6" s="66"/>
      <c r="HEJ6" s="66"/>
      <c r="HEK6" s="66"/>
      <c r="HEL6" s="66"/>
      <c r="HEM6" s="66"/>
      <c r="HEN6" s="66"/>
      <c r="HEO6" s="66"/>
      <c r="HEP6" s="66"/>
      <c r="HEQ6" s="66"/>
      <c r="HER6" s="66"/>
      <c r="HES6" s="66"/>
      <c r="HET6" s="66"/>
      <c r="HEU6" s="66"/>
      <c r="HEV6" s="66"/>
      <c r="HEW6" s="66"/>
      <c r="HEX6" s="66"/>
      <c r="HEY6" s="66"/>
      <c r="HEZ6" s="66"/>
      <c r="HFA6" s="66"/>
      <c r="HFB6" s="66"/>
      <c r="HFC6" s="66"/>
      <c r="HFD6" s="66"/>
      <c r="HFE6" s="66"/>
      <c r="HFF6" s="66"/>
      <c r="HFG6" s="66"/>
      <c r="HFH6" s="66"/>
      <c r="HFI6" s="66"/>
      <c r="HFJ6" s="66"/>
      <c r="HFK6" s="66"/>
      <c r="HFL6" s="66"/>
      <c r="HFM6" s="66"/>
      <c r="HFN6" s="66"/>
      <c r="HFO6" s="66"/>
      <c r="HFP6" s="66"/>
      <c r="HFQ6" s="66"/>
      <c r="HFR6" s="66"/>
      <c r="HFS6" s="66"/>
      <c r="HFT6" s="66"/>
      <c r="HFU6" s="66"/>
      <c r="HFV6" s="66"/>
      <c r="HFW6" s="66"/>
      <c r="HFX6" s="66"/>
      <c r="HFY6" s="66"/>
      <c r="HFZ6" s="66"/>
      <c r="HGA6" s="66"/>
      <c r="HGB6" s="66"/>
      <c r="HGC6" s="66"/>
      <c r="HGD6" s="66"/>
      <c r="HGE6" s="66"/>
      <c r="HGF6" s="66"/>
      <c r="HGG6" s="66"/>
      <c r="HGH6" s="66"/>
      <c r="HGI6" s="66"/>
      <c r="HGJ6" s="66"/>
      <c r="HGK6" s="66"/>
      <c r="HGL6" s="66"/>
      <c r="HGM6" s="66"/>
      <c r="HGN6" s="66"/>
      <c r="HGO6" s="66"/>
      <c r="HGP6" s="66"/>
      <c r="HGQ6" s="66"/>
      <c r="HGR6" s="66"/>
      <c r="HGS6" s="66"/>
      <c r="HGT6" s="66"/>
      <c r="HGU6" s="66"/>
      <c r="HGV6" s="66"/>
      <c r="HGW6" s="66"/>
      <c r="HGX6" s="66"/>
      <c r="HGY6" s="66"/>
      <c r="HGZ6" s="66"/>
      <c r="HHA6" s="66"/>
      <c r="HHB6" s="66"/>
      <c r="HHC6" s="66"/>
      <c r="HHD6" s="66"/>
      <c r="HHE6" s="66"/>
      <c r="HHF6" s="66"/>
      <c r="HHG6" s="66"/>
      <c r="HHH6" s="66"/>
      <c r="HHI6" s="66"/>
      <c r="HHJ6" s="66"/>
      <c r="HHK6" s="66"/>
      <c r="HHL6" s="66"/>
      <c r="HHM6" s="66"/>
      <c r="HHN6" s="66"/>
      <c r="HHO6" s="66"/>
      <c r="HHP6" s="66"/>
      <c r="HHQ6" s="66"/>
      <c r="HHR6" s="66"/>
      <c r="HHS6" s="66"/>
      <c r="HHT6" s="66"/>
      <c r="HHU6" s="66"/>
      <c r="HHV6" s="66"/>
      <c r="HHW6" s="66"/>
      <c r="HHX6" s="66"/>
      <c r="HHY6" s="66"/>
      <c r="HHZ6" s="66"/>
      <c r="HIA6" s="66"/>
      <c r="HIB6" s="66"/>
      <c r="HIC6" s="66"/>
      <c r="HID6" s="66"/>
      <c r="HIE6" s="66"/>
      <c r="HIF6" s="66"/>
      <c r="HIG6" s="66"/>
      <c r="HIH6" s="66"/>
      <c r="HII6" s="66"/>
      <c r="HIJ6" s="66"/>
      <c r="HIK6" s="66"/>
      <c r="HIL6" s="66"/>
      <c r="HIM6" s="66"/>
      <c r="HIN6" s="66"/>
      <c r="HIO6" s="66"/>
      <c r="HIP6" s="66"/>
      <c r="HIQ6" s="66"/>
      <c r="HIR6" s="66"/>
      <c r="HIS6" s="66"/>
      <c r="HIT6" s="66"/>
      <c r="HIU6" s="66"/>
      <c r="HIV6" s="66"/>
      <c r="HIW6" s="66"/>
      <c r="HIX6" s="66"/>
      <c r="HIY6" s="66"/>
      <c r="HIZ6" s="66"/>
      <c r="HJA6" s="66"/>
      <c r="HJB6" s="66"/>
      <c r="HJC6" s="66"/>
      <c r="HJD6" s="66"/>
      <c r="HJE6" s="66"/>
      <c r="HJF6" s="66"/>
      <c r="HJG6" s="66"/>
      <c r="HJH6" s="66"/>
      <c r="HJI6" s="66"/>
      <c r="HJJ6" s="66"/>
      <c r="HJK6" s="66"/>
      <c r="HJL6" s="66"/>
      <c r="HJM6" s="66"/>
      <c r="HJN6" s="66"/>
      <c r="HJO6" s="66"/>
      <c r="HJP6" s="66"/>
      <c r="HJQ6" s="66"/>
      <c r="HJR6" s="66"/>
      <c r="HJS6" s="66"/>
      <c r="HJT6" s="66"/>
      <c r="HJU6" s="66"/>
      <c r="HJV6" s="66"/>
      <c r="HJW6" s="66"/>
      <c r="HJX6" s="66"/>
      <c r="HJY6" s="66"/>
      <c r="HJZ6" s="66"/>
      <c r="HKA6" s="66"/>
      <c r="HKB6" s="66"/>
      <c r="HKC6" s="66"/>
      <c r="HKD6" s="66"/>
      <c r="HKE6" s="66"/>
      <c r="HKF6" s="66"/>
      <c r="HKG6" s="66"/>
      <c r="HKH6" s="66"/>
      <c r="HKI6" s="66"/>
      <c r="HKJ6" s="66"/>
      <c r="HKK6" s="66"/>
      <c r="HKL6" s="66"/>
      <c r="HKM6" s="66"/>
      <c r="HKN6" s="66"/>
      <c r="HKO6" s="66"/>
      <c r="HKP6" s="66"/>
      <c r="HKQ6" s="66"/>
      <c r="HKR6" s="66"/>
      <c r="HKS6" s="66"/>
      <c r="HKT6" s="66"/>
      <c r="HKU6" s="66"/>
      <c r="HKV6" s="66"/>
      <c r="HKW6" s="66"/>
      <c r="HKX6" s="66"/>
      <c r="HKY6" s="66"/>
      <c r="HKZ6" s="66"/>
      <c r="HLA6" s="66"/>
      <c r="HLB6" s="66"/>
      <c r="HLC6" s="66"/>
      <c r="HLD6" s="66"/>
      <c r="HLE6" s="66"/>
      <c r="HLF6" s="66"/>
      <c r="HLG6" s="66"/>
      <c r="HLH6" s="66"/>
      <c r="HLI6" s="66"/>
      <c r="HLJ6" s="66"/>
      <c r="HLK6" s="66"/>
      <c r="HLL6" s="66"/>
      <c r="HLM6" s="66"/>
      <c r="HLN6" s="66"/>
      <c r="HLO6" s="66"/>
      <c r="HLP6" s="66"/>
      <c r="HLQ6" s="66"/>
      <c r="HLR6" s="66"/>
      <c r="HLS6" s="66"/>
      <c r="HLT6" s="66"/>
      <c r="HLU6" s="66"/>
      <c r="HLV6" s="66"/>
      <c r="HLW6" s="66"/>
      <c r="HLX6" s="66"/>
      <c r="HLY6" s="66"/>
      <c r="HLZ6" s="66"/>
      <c r="HMA6" s="66"/>
      <c r="HMB6" s="66"/>
      <c r="HMC6" s="66"/>
      <c r="HMD6" s="66"/>
      <c r="HME6" s="66"/>
      <c r="HMF6" s="66"/>
      <c r="HMG6" s="66"/>
      <c r="HMH6" s="66"/>
      <c r="HMI6" s="66"/>
      <c r="HMJ6" s="66"/>
      <c r="HMK6" s="66"/>
      <c r="HML6" s="66"/>
      <c r="HMM6" s="66"/>
      <c r="HMN6" s="66"/>
      <c r="HMO6" s="66"/>
      <c r="HMP6" s="66"/>
      <c r="HMQ6" s="66"/>
      <c r="HMR6" s="66"/>
      <c r="HMS6" s="66"/>
      <c r="HMT6" s="66"/>
      <c r="HMU6" s="66"/>
      <c r="HMV6" s="66"/>
      <c r="HMW6" s="66"/>
      <c r="HMX6" s="66"/>
      <c r="HMY6" s="66"/>
      <c r="HMZ6" s="66"/>
      <c r="HNA6" s="66"/>
      <c r="HNB6" s="66"/>
      <c r="HNC6" s="66"/>
      <c r="HND6" s="66"/>
      <c r="HNE6" s="66"/>
      <c r="HNF6" s="66"/>
      <c r="HNG6" s="66"/>
      <c r="HNH6" s="66"/>
      <c r="HNI6" s="66"/>
      <c r="HNJ6" s="66"/>
      <c r="HNK6" s="66"/>
      <c r="HNL6" s="66"/>
      <c r="HNM6" s="66"/>
      <c r="HNN6" s="66"/>
      <c r="HNO6" s="66"/>
      <c r="HNP6" s="66"/>
      <c r="HNQ6" s="66"/>
      <c r="HNR6" s="66"/>
      <c r="HNS6" s="66"/>
      <c r="HNT6" s="66"/>
      <c r="HNU6" s="66"/>
      <c r="HNV6" s="66"/>
      <c r="HNW6" s="66"/>
      <c r="HNX6" s="66"/>
      <c r="HNY6" s="66"/>
      <c r="HNZ6" s="66"/>
      <c r="HOA6" s="66"/>
      <c r="HOB6" s="66"/>
      <c r="HOC6" s="66"/>
      <c r="HOD6" s="66"/>
      <c r="HOE6" s="66"/>
      <c r="HOF6" s="66"/>
      <c r="HOG6" s="66"/>
      <c r="HOH6" s="66"/>
      <c r="HOI6" s="66"/>
      <c r="HOJ6" s="66"/>
      <c r="HOK6" s="66"/>
      <c r="HOL6" s="66"/>
      <c r="HOM6" s="66"/>
      <c r="HON6" s="66"/>
      <c r="HOO6" s="66"/>
      <c r="HOP6" s="66"/>
      <c r="HOQ6" s="66"/>
      <c r="HOR6" s="66"/>
      <c r="HOS6" s="66"/>
      <c r="HOT6" s="66"/>
      <c r="HOU6" s="66"/>
      <c r="HOV6" s="66"/>
      <c r="HOW6" s="66"/>
      <c r="HOX6" s="66"/>
      <c r="HOY6" s="66"/>
      <c r="HOZ6" s="66"/>
      <c r="HPA6" s="66"/>
      <c r="HPB6" s="66"/>
      <c r="HPC6" s="66"/>
      <c r="HPD6" s="66"/>
      <c r="HPE6" s="66"/>
      <c r="HPF6" s="66"/>
      <c r="HPG6" s="66"/>
      <c r="HPH6" s="66"/>
      <c r="HPI6" s="66"/>
      <c r="HPJ6" s="66"/>
      <c r="HPK6" s="66"/>
      <c r="HPL6" s="66"/>
      <c r="HPM6" s="66"/>
      <c r="HPN6" s="66"/>
      <c r="HPO6" s="66"/>
      <c r="HPP6" s="66"/>
      <c r="HPQ6" s="66"/>
      <c r="HPR6" s="66"/>
      <c r="HPS6" s="66"/>
      <c r="HPT6" s="66"/>
      <c r="HPU6" s="66"/>
      <c r="HPV6" s="66"/>
      <c r="HPW6" s="66"/>
      <c r="HPX6" s="66"/>
      <c r="HPY6" s="66"/>
      <c r="HPZ6" s="66"/>
      <c r="HQA6" s="66"/>
      <c r="HQB6" s="66"/>
      <c r="HQC6" s="66"/>
      <c r="HQD6" s="66"/>
      <c r="HQE6" s="66"/>
      <c r="HQF6" s="66"/>
      <c r="HQG6" s="66"/>
      <c r="HQH6" s="66"/>
      <c r="HQI6" s="66"/>
      <c r="HQJ6" s="66"/>
      <c r="HQK6" s="66"/>
      <c r="HQL6" s="66"/>
      <c r="HQM6" s="66"/>
      <c r="HQN6" s="66"/>
      <c r="HQO6" s="66"/>
      <c r="HQP6" s="66"/>
      <c r="HQQ6" s="66"/>
      <c r="HQR6" s="66"/>
      <c r="HQS6" s="66"/>
      <c r="HQT6" s="66"/>
      <c r="HQU6" s="66"/>
      <c r="HQV6" s="66"/>
      <c r="HQW6" s="66"/>
      <c r="HQX6" s="66"/>
      <c r="HQY6" s="66"/>
      <c r="HQZ6" s="66"/>
      <c r="HRA6" s="66"/>
      <c r="HRB6" s="66"/>
      <c r="HRC6" s="66"/>
      <c r="HRD6" s="66"/>
      <c r="HRE6" s="66"/>
      <c r="HRF6" s="66"/>
      <c r="HRG6" s="66"/>
      <c r="HRH6" s="66"/>
      <c r="HRI6" s="66"/>
      <c r="HRJ6" s="66"/>
      <c r="HRK6" s="66"/>
      <c r="HRL6" s="66"/>
      <c r="HRM6" s="66"/>
      <c r="HRN6" s="66"/>
      <c r="HRO6" s="66"/>
      <c r="HRP6" s="66"/>
      <c r="HRQ6" s="66"/>
      <c r="HRR6" s="66"/>
      <c r="HRS6" s="66"/>
      <c r="HRT6" s="66"/>
      <c r="HRU6" s="66"/>
      <c r="HRV6" s="66"/>
      <c r="HRW6" s="66"/>
      <c r="HRX6" s="66"/>
      <c r="HRY6" s="66"/>
      <c r="HRZ6" s="66"/>
      <c r="HSA6" s="66"/>
      <c r="HSB6" s="66"/>
      <c r="HSC6" s="66"/>
      <c r="HSD6" s="66"/>
      <c r="HSE6" s="66"/>
      <c r="HSF6" s="66"/>
      <c r="HSG6" s="66"/>
      <c r="HSH6" s="66"/>
      <c r="HSI6" s="66"/>
      <c r="HSJ6" s="66"/>
      <c r="HSK6" s="66"/>
      <c r="HSL6" s="66"/>
      <c r="HSM6" s="66"/>
      <c r="HSN6" s="66"/>
      <c r="HSO6" s="66"/>
      <c r="HSP6" s="66"/>
      <c r="HSQ6" s="66"/>
      <c r="HSR6" s="66"/>
      <c r="HSS6" s="66"/>
      <c r="HST6" s="66"/>
      <c r="HSU6" s="66"/>
      <c r="HSV6" s="66"/>
      <c r="HSW6" s="66"/>
      <c r="HSX6" s="66"/>
      <c r="HSY6" s="66"/>
      <c r="HSZ6" s="66"/>
      <c r="HTA6" s="66"/>
      <c r="HTB6" s="66"/>
      <c r="HTC6" s="66"/>
      <c r="HTD6" s="66"/>
      <c r="HTE6" s="66"/>
      <c r="HTF6" s="66"/>
      <c r="HTG6" s="66"/>
      <c r="HTH6" s="66"/>
      <c r="HTI6" s="66"/>
      <c r="HTJ6" s="66"/>
      <c r="HTK6" s="66"/>
      <c r="HTL6" s="66"/>
      <c r="HTM6" s="66"/>
      <c r="HTN6" s="66"/>
      <c r="HTO6" s="66"/>
      <c r="HTP6" s="66"/>
      <c r="HTQ6" s="66"/>
      <c r="HTR6" s="66"/>
      <c r="HTS6" s="66"/>
      <c r="HTT6" s="66"/>
      <c r="HTU6" s="66"/>
      <c r="HTV6" s="66"/>
      <c r="HTW6" s="66"/>
      <c r="HTX6" s="66"/>
      <c r="HTY6" s="66"/>
      <c r="HTZ6" s="66"/>
      <c r="HUA6" s="66"/>
      <c r="HUB6" s="66"/>
      <c r="HUC6" s="66"/>
      <c r="HUD6" s="66"/>
      <c r="HUE6" s="66"/>
      <c r="HUF6" s="66"/>
      <c r="HUG6" s="66"/>
      <c r="HUH6" s="66"/>
      <c r="HUI6" s="66"/>
      <c r="HUJ6" s="66"/>
      <c r="HUK6" s="66"/>
      <c r="HUL6" s="66"/>
      <c r="HUM6" s="66"/>
      <c r="HUN6" s="66"/>
      <c r="HUO6" s="66"/>
      <c r="HUP6" s="66"/>
      <c r="HUQ6" s="66"/>
      <c r="HUR6" s="66"/>
      <c r="HUS6" s="66"/>
      <c r="HUT6" s="66"/>
      <c r="HUU6" s="66"/>
      <c r="HUV6" s="66"/>
      <c r="HUW6" s="66"/>
      <c r="HUX6" s="66"/>
      <c r="HUY6" s="66"/>
      <c r="HUZ6" s="66"/>
      <c r="HVA6" s="66"/>
      <c r="HVB6" s="66"/>
      <c r="HVC6" s="66"/>
      <c r="HVD6" s="66"/>
      <c r="HVE6" s="66"/>
      <c r="HVF6" s="66"/>
      <c r="HVG6" s="66"/>
      <c r="HVH6" s="66"/>
      <c r="HVI6" s="66"/>
      <c r="HVJ6" s="66"/>
      <c r="HVK6" s="66"/>
      <c r="HVL6" s="66"/>
      <c r="HVM6" s="66"/>
      <c r="HVN6" s="66"/>
      <c r="HVO6" s="66"/>
      <c r="HVP6" s="66"/>
      <c r="HVQ6" s="66"/>
      <c r="HVR6" s="66"/>
      <c r="HVS6" s="66"/>
      <c r="HVT6" s="66"/>
      <c r="HVU6" s="66"/>
      <c r="HVV6" s="66"/>
      <c r="HVW6" s="66"/>
      <c r="HVX6" s="66"/>
      <c r="HVY6" s="66"/>
      <c r="HVZ6" s="66"/>
      <c r="HWA6" s="66"/>
      <c r="HWB6" s="66"/>
      <c r="HWC6" s="66"/>
      <c r="HWD6" s="66"/>
      <c r="HWE6" s="66"/>
      <c r="HWF6" s="66"/>
      <c r="HWG6" s="66"/>
      <c r="HWH6" s="66"/>
      <c r="HWI6" s="66"/>
      <c r="HWJ6" s="66"/>
      <c r="HWK6" s="66"/>
      <c r="HWL6" s="66"/>
      <c r="HWM6" s="66"/>
      <c r="HWN6" s="66"/>
      <c r="HWO6" s="66"/>
      <c r="HWP6" s="66"/>
      <c r="HWQ6" s="66"/>
      <c r="HWR6" s="66"/>
      <c r="HWS6" s="66"/>
      <c r="HWT6" s="66"/>
      <c r="HWU6" s="66"/>
      <c r="HWV6" s="66"/>
      <c r="HWW6" s="66"/>
      <c r="HWX6" s="66"/>
      <c r="HWY6" s="66"/>
      <c r="HWZ6" s="66"/>
      <c r="HXA6" s="66"/>
      <c r="HXB6" s="66"/>
      <c r="HXC6" s="66"/>
      <c r="HXD6" s="66"/>
      <c r="HXE6" s="66"/>
      <c r="HXF6" s="66"/>
      <c r="HXG6" s="66"/>
      <c r="HXH6" s="66"/>
      <c r="HXI6" s="66"/>
      <c r="HXJ6" s="66"/>
      <c r="HXK6" s="66"/>
      <c r="HXL6" s="66"/>
      <c r="HXM6" s="66"/>
      <c r="HXN6" s="66"/>
      <c r="HXO6" s="66"/>
      <c r="HXP6" s="66"/>
      <c r="HXQ6" s="66"/>
      <c r="HXR6" s="66"/>
      <c r="HXS6" s="66"/>
      <c r="HXT6" s="66"/>
      <c r="HXU6" s="66"/>
      <c r="HXV6" s="66"/>
      <c r="HXW6" s="66"/>
      <c r="HXX6" s="66"/>
      <c r="HXY6" s="66"/>
      <c r="HXZ6" s="66"/>
      <c r="HYA6" s="66"/>
      <c r="HYB6" s="66"/>
      <c r="HYC6" s="66"/>
      <c r="HYD6" s="66"/>
      <c r="HYE6" s="66"/>
      <c r="HYF6" s="66"/>
      <c r="HYG6" s="66"/>
      <c r="HYH6" s="66"/>
      <c r="HYI6" s="66"/>
      <c r="HYJ6" s="66"/>
      <c r="HYK6" s="66"/>
      <c r="HYL6" s="66"/>
      <c r="HYM6" s="66"/>
      <c r="HYN6" s="66"/>
      <c r="HYO6" s="66"/>
      <c r="HYP6" s="66"/>
      <c r="HYQ6" s="66"/>
      <c r="HYR6" s="66"/>
      <c r="HYS6" s="66"/>
      <c r="HYT6" s="66"/>
      <c r="HYU6" s="66"/>
      <c r="HYV6" s="66"/>
      <c r="HYW6" s="66"/>
      <c r="HYX6" s="66"/>
      <c r="HYY6" s="66"/>
      <c r="HYZ6" s="66"/>
      <c r="HZA6" s="66"/>
      <c r="HZB6" s="66"/>
      <c r="HZC6" s="66"/>
      <c r="HZD6" s="66"/>
      <c r="HZE6" s="66"/>
      <c r="HZF6" s="66"/>
      <c r="HZG6" s="66"/>
      <c r="HZH6" s="66"/>
      <c r="HZI6" s="66"/>
      <c r="HZJ6" s="66"/>
      <c r="HZK6" s="66"/>
      <c r="HZL6" s="66"/>
      <c r="HZM6" s="66"/>
      <c r="HZN6" s="66"/>
      <c r="HZO6" s="66"/>
      <c r="HZP6" s="66"/>
      <c r="HZQ6" s="66"/>
      <c r="HZR6" s="66"/>
      <c r="HZS6" s="66"/>
      <c r="HZT6" s="66"/>
      <c r="HZU6" s="66"/>
      <c r="HZV6" s="66"/>
      <c r="HZW6" s="66"/>
      <c r="HZX6" s="66"/>
      <c r="HZY6" s="66"/>
      <c r="HZZ6" s="66"/>
      <c r="IAA6" s="66"/>
      <c r="IAB6" s="66"/>
      <c r="IAC6" s="66"/>
      <c r="IAD6" s="66"/>
      <c r="IAE6" s="66"/>
      <c r="IAF6" s="66"/>
      <c r="IAG6" s="66"/>
      <c r="IAH6" s="66"/>
      <c r="IAI6" s="66"/>
      <c r="IAJ6" s="66"/>
      <c r="IAK6" s="66"/>
      <c r="IAL6" s="66"/>
      <c r="IAM6" s="66"/>
      <c r="IAN6" s="66"/>
      <c r="IAO6" s="66"/>
      <c r="IAP6" s="66"/>
      <c r="IAQ6" s="66"/>
      <c r="IAR6" s="66"/>
      <c r="IAS6" s="66"/>
      <c r="IAT6" s="66"/>
      <c r="IAU6" s="66"/>
      <c r="IAV6" s="66"/>
      <c r="IAW6" s="66"/>
      <c r="IAX6" s="66"/>
      <c r="IAY6" s="66"/>
      <c r="IAZ6" s="66"/>
      <c r="IBA6" s="66"/>
      <c r="IBB6" s="66"/>
      <c r="IBC6" s="66"/>
      <c r="IBD6" s="66"/>
      <c r="IBE6" s="66"/>
      <c r="IBF6" s="66"/>
      <c r="IBG6" s="66"/>
      <c r="IBH6" s="66"/>
      <c r="IBI6" s="66"/>
      <c r="IBJ6" s="66"/>
      <c r="IBK6" s="66"/>
      <c r="IBL6" s="66"/>
      <c r="IBM6" s="66"/>
      <c r="IBN6" s="66"/>
      <c r="IBO6" s="66"/>
      <c r="IBP6" s="66"/>
      <c r="IBQ6" s="66"/>
      <c r="IBR6" s="66"/>
      <c r="IBS6" s="66"/>
      <c r="IBT6" s="66"/>
      <c r="IBU6" s="66"/>
      <c r="IBV6" s="66"/>
      <c r="IBW6" s="66"/>
      <c r="IBX6" s="66"/>
      <c r="IBY6" s="66"/>
      <c r="IBZ6" s="66"/>
      <c r="ICA6" s="66"/>
      <c r="ICB6" s="66"/>
      <c r="ICC6" s="66"/>
      <c r="ICD6" s="66"/>
      <c r="ICE6" s="66"/>
      <c r="ICF6" s="66"/>
      <c r="ICG6" s="66"/>
      <c r="ICH6" s="66"/>
      <c r="ICI6" s="66"/>
      <c r="ICJ6" s="66"/>
      <c r="ICK6" s="66"/>
      <c r="ICL6" s="66"/>
      <c r="ICM6" s="66"/>
      <c r="ICN6" s="66"/>
      <c r="ICO6" s="66"/>
      <c r="ICP6" s="66"/>
      <c r="ICQ6" s="66"/>
      <c r="ICR6" s="66"/>
      <c r="ICS6" s="66"/>
      <c r="ICT6" s="66"/>
      <c r="ICU6" s="66"/>
      <c r="ICV6" s="66"/>
      <c r="ICW6" s="66"/>
      <c r="ICX6" s="66"/>
      <c r="ICY6" s="66"/>
      <c r="ICZ6" s="66"/>
      <c r="IDA6" s="66"/>
      <c r="IDB6" s="66"/>
      <c r="IDC6" s="66"/>
      <c r="IDD6" s="66"/>
      <c r="IDE6" s="66"/>
      <c r="IDF6" s="66"/>
      <c r="IDG6" s="66"/>
      <c r="IDH6" s="66"/>
      <c r="IDI6" s="66"/>
      <c r="IDJ6" s="66"/>
      <c r="IDK6" s="66"/>
      <c r="IDL6" s="66"/>
      <c r="IDM6" s="66"/>
      <c r="IDN6" s="66"/>
      <c r="IDO6" s="66"/>
      <c r="IDP6" s="66"/>
      <c r="IDQ6" s="66"/>
      <c r="IDR6" s="66"/>
      <c r="IDS6" s="66"/>
      <c r="IDT6" s="66"/>
      <c r="IDU6" s="66"/>
      <c r="IDV6" s="66"/>
      <c r="IDW6" s="66"/>
      <c r="IDX6" s="66"/>
      <c r="IDY6" s="66"/>
      <c r="IDZ6" s="66"/>
      <c r="IEA6" s="66"/>
      <c r="IEB6" s="66"/>
      <c r="IEC6" s="66"/>
      <c r="IED6" s="66"/>
      <c r="IEE6" s="66"/>
      <c r="IEF6" s="66"/>
      <c r="IEG6" s="66"/>
      <c r="IEH6" s="66"/>
      <c r="IEI6" s="66"/>
      <c r="IEJ6" s="66"/>
      <c r="IEK6" s="66"/>
      <c r="IEL6" s="66"/>
      <c r="IEM6" s="66"/>
      <c r="IEN6" s="66"/>
      <c r="IEO6" s="66"/>
      <c r="IEP6" s="66"/>
      <c r="IEQ6" s="66"/>
      <c r="IER6" s="66"/>
      <c r="IES6" s="66"/>
      <c r="IET6" s="66"/>
      <c r="IEU6" s="66"/>
      <c r="IEV6" s="66"/>
      <c r="IEW6" s="66"/>
      <c r="IEX6" s="66"/>
      <c r="IEY6" s="66"/>
      <c r="IEZ6" s="66"/>
      <c r="IFA6" s="66"/>
      <c r="IFB6" s="66"/>
      <c r="IFC6" s="66"/>
      <c r="IFD6" s="66"/>
      <c r="IFE6" s="66"/>
      <c r="IFF6" s="66"/>
      <c r="IFG6" s="66"/>
      <c r="IFH6" s="66"/>
      <c r="IFI6" s="66"/>
      <c r="IFJ6" s="66"/>
      <c r="IFK6" s="66"/>
      <c r="IFL6" s="66"/>
      <c r="IFM6" s="66"/>
      <c r="IFN6" s="66"/>
      <c r="IFO6" s="66"/>
      <c r="IFP6" s="66"/>
      <c r="IFQ6" s="66"/>
      <c r="IFR6" s="66"/>
      <c r="IFS6" s="66"/>
      <c r="IFT6" s="66"/>
      <c r="IFU6" s="66"/>
      <c r="IFV6" s="66"/>
      <c r="IFW6" s="66"/>
      <c r="IFX6" s="66"/>
      <c r="IFY6" s="66"/>
      <c r="IFZ6" s="66"/>
      <c r="IGA6" s="66"/>
      <c r="IGB6" s="66"/>
      <c r="IGC6" s="66"/>
      <c r="IGD6" s="66"/>
      <c r="IGE6" s="66"/>
      <c r="IGF6" s="66"/>
      <c r="IGG6" s="66"/>
      <c r="IGH6" s="66"/>
      <c r="IGI6" s="66"/>
      <c r="IGJ6" s="66"/>
      <c r="IGK6" s="66"/>
      <c r="IGL6" s="66"/>
      <c r="IGM6" s="66"/>
      <c r="IGN6" s="66"/>
      <c r="IGO6" s="66"/>
      <c r="IGP6" s="66"/>
      <c r="IGQ6" s="66"/>
      <c r="IGR6" s="66"/>
      <c r="IGS6" s="66"/>
      <c r="IGT6" s="66"/>
      <c r="IGU6" s="66"/>
      <c r="IGV6" s="66"/>
      <c r="IGW6" s="66"/>
      <c r="IGX6" s="66"/>
      <c r="IGY6" s="66"/>
      <c r="IGZ6" s="66"/>
      <c r="IHA6" s="66"/>
      <c r="IHB6" s="66"/>
      <c r="IHC6" s="66"/>
      <c r="IHD6" s="66"/>
      <c r="IHE6" s="66"/>
      <c r="IHF6" s="66"/>
      <c r="IHG6" s="66"/>
      <c r="IHH6" s="66"/>
      <c r="IHI6" s="66"/>
      <c r="IHJ6" s="66"/>
      <c r="IHK6" s="66"/>
      <c r="IHL6" s="66"/>
      <c r="IHM6" s="66"/>
      <c r="IHN6" s="66"/>
      <c r="IHO6" s="66"/>
      <c r="IHP6" s="66"/>
      <c r="IHQ6" s="66"/>
      <c r="IHR6" s="66"/>
      <c r="IHS6" s="66"/>
      <c r="IHT6" s="66"/>
      <c r="IHU6" s="66"/>
      <c r="IHV6" s="66"/>
      <c r="IHW6" s="66"/>
      <c r="IHX6" s="66"/>
      <c r="IHY6" s="66"/>
      <c r="IHZ6" s="66"/>
      <c r="IIA6" s="66"/>
      <c r="IIB6" s="66"/>
      <c r="IIC6" s="66"/>
      <c r="IID6" s="66"/>
      <c r="IIE6" s="66"/>
      <c r="IIF6" s="66"/>
      <c r="IIG6" s="66"/>
      <c r="IIH6" s="66"/>
      <c r="III6" s="66"/>
      <c r="IIJ6" s="66"/>
      <c r="IIK6" s="66"/>
      <c r="IIL6" s="66"/>
      <c r="IIM6" s="66"/>
      <c r="IIN6" s="66"/>
      <c r="IIO6" s="66"/>
      <c r="IIP6" s="66"/>
      <c r="IIQ6" s="66"/>
      <c r="IIR6" s="66"/>
      <c r="IIS6" s="66"/>
      <c r="IIT6" s="66"/>
      <c r="IIU6" s="66"/>
      <c r="IIV6" s="66"/>
      <c r="IIW6" s="66"/>
      <c r="IIX6" s="66"/>
      <c r="IIY6" s="66"/>
      <c r="IIZ6" s="66"/>
      <c r="IJA6" s="66"/>
      <c r="IJB6" s="66"/>
      <c r="IJC6" s="66"/>
      <c r="IJD6" s="66"/>
      <c r="IJE6" s="66"/>
      <c r="IJF6" s="66"/>
      <c r="IJG6" s="66"/>
      <c r="IJH6" s="66"/>
      <c r="IJI6" s="66"/>
      <c r="IJJ6" s="66"/>
      <c r="IJK6" s="66"/>
      <c r="IJL6" s="66"/>
      <c r="IJM6" s="66"/>
      <c r="IJN6" s="66"/>
      <c r="IJO6" s="66"/>
      <c r="IJP6" s="66"/>
      <c r="IJQ6" s="66"/>
      <c r="IJR6" s="66"/>
      <c r="IJS6" s="66"/>
      <c r="IJT6" s="66"/>
      <c r="IJU6" s="66"/>
      <c r="IJV6" s="66"/>
      <c r="IJW6" s="66"/>
      <c r="IJX6" s="66"/>
      <c r="IJY6" s="66"/>
      <c r="IJZ6" s="66"/>
      <c r="IKA6" s="66"/>
      <c r="IKB6" s="66"/>
      <c r="IKC6" s="66"/>
      <c r="IKD6" s="66"/>
      <c r="IKE6" s="66"/>
      <c r="IKF6" s="66"/>
      <c r="IKG6" s="66"/>
      <c r="IKH6" s="66"/>
      <c r="IKI6" s="66"/>
      <c r="IKJ6" s="66"/>
      <c r="IKK6" s="66"/>
      <c r="IKL6" s="66"/>
      <c r="IKM6" s="66"/>
      <c r="IKN6" s="66"/>
      <c r="IKO6" s="66"/>
      <c r="IKP6" s="66"/>
      <c r="IKQ6" s="66"/>
      <c r="IKR6" s="66"/>
      <c r="IKS6" s="66"/>
      <c r="IKT6" s="66"/>
      <c r="IKU6" s="66"/>
      <c r="IKV6" s="66"/>
      <c r="IKW6" s="66"/>
      <c r="IKX6" s="66"/>
      <c r="IKY6" s="66"/>
      <c r="IKZ6" s="66"/>
      <c r="ILA6" s="66"/>
      <c r="ILB6" s="66"/>
      <c r="ILC6" s="66"/>
      <c r="ILD6" s="66"/>
      <c r="ILE6" s="66"/>
      <c r="ILF6" s="66"/>
      <c r="ILG6" s="66"/>
      <c r="ILH6" s="66"/>
      <c r="ILI6" s="66"/>
      <c r="ILJ6" s="66"/>
      <c r="ILK6" s="66"/>
      <c r="ILL6" s="66"/>
      <c r="ILM6" s="66"/>
      <c r="ILN6" s="66"/>
      <c r="ILO6" s="66"/>
      <c r="ILP6" s="66"/>
      <c r="ILQ6" s="66"/>
      <c r="ILR6" s="66"/>
      <c r="ILS6" s="66"/>
      <c r="ILT6" s="66"/>
      <c r="ILU6" s="66"/>
      <c r="ILV6" s="66"/>
      <c r="ILW6" s="66"/>
      <c r="ILX6" s="66"/>
      <c r="ILY6" s="66"/>
      <c r="ILZ6" s="66"/>
      <c r="IMA6" s="66"/>
      <c r="IMB6" s="66"/>
      <c r="IMC6" s="66"/>
      <c r="IMD6" s="66"/>
      <c r="IME6" s="66"/>
      <c r="IMF6" s="66"/>
      <c r="IMG6" s="66"/>
      <c r="IMH6" s="66"/>
      <c r="IMI6" s="66"/>
      <c r="IMJ6" s="66"/>
      <c r="IMK6" s="66"/>
      <c r="IML6" s="66"/>
      <c r="IMM6" s="66"/>
      <c r="IMN6" s="66"/>
      <c r="IMO6" s="66"/>
      <c r="IMP6" s="66"/>
      <c r="IMQ6" s="66"/>
      <c r="IMR6" s="66"/>
      <c r="IMS6" s="66"/>
      <c r="IMT6" s="66"/>
      <c r="IMU6" s="66"/>
      <c r="IMV6" s="66"/>
      <c r="IMW6" s="66"/>
      <c r="IMX6" s="66"/>
      <c r="IMY6" s="66"/>
      <c r="IMZ6" s="66"/>
      <c r="INA6" s="66"/>
      <c r="INB6" s="66"/>
      <c r="INC6" s="66"/>
      <c r="IND6" s="66"/>
      <c r="INE6" s="66"/>
      <c r="INF6" s="66"/>
      <c r="ING6" s="66"/>
      <c r="INH6" s="66"/>
      <c r="INI6" s="66"/>
      <c r="INJ6" s="66"/>
      <c r="INK6" s="66"/>
      <c r="INL6" s="66"/>
      <c r="INM6" s="66"/>
      <c r="INN6" s="66"/>
      <c r="INO6" s="66"/>
      <c r="INP6" s="66"/>
      <c r="INQ6" s="66"/>
      <c r="INR6" s="66"/>
      <c r="INS6" s="66"/>
      <c r="INT6" s="66"/>
      <c r="INU6" s="66"/>
      <c r="INV6" s="66"/>
      <c r="INW6" s="66"/>
      <c r="INX6" s="66"/>
      <c r="INY6" s="66"/>
      <c r="INZ6" s="66"/>
      <c r="IOA6" s="66"/>
      <c r="IOB6" s="66"/>
      <c r="IOC6" s="66"/>
      <c r="IOD6" s="66"/>
      <c r="IOE6" s="66"/>
      <c r="IOF6" s="66"/>
      <c r="IOG6" s="66"/>
      <c r="IOH6" s="66"/>
      <c r="IOI6" s="66"/>
      <c r="IOJ6" s="66"/>
      <c r="IOK6" s="66"/>
      <c r="IOL6" s="66"/>
      <c r="IOM6" s="66"/>
      <c r="ION6" s="66"/>
      <c r="IOO6" s="66"/>
      <c r="IOP6" s="66"/>
      <c r="IOQ6" s="66"/>
      <c r="IOR6" s="66"/>
      <c r="IOS6" s="66"/>
      <c r="IOT6" s="66"/>
      <c r="IOU6" s="66"/>
      <c r="IOV6" s="66"/>
      <c r="IOW6" s="66"/>
      <c r="IOX6" s="66"/>
      <c r="IOY6" s="66"/>
      <c r="IOZ6" s="66"/>
      <c r="IPA6" s="66"/>
      <c r="IPB6" s="66"/>
      <c r="IPC6" s="66"/>
      <c r="IPD6" s="66"/>
      <c r="IPE6" s="66"/>
      <c r="IPF6" s="66"/>
      <c r="IPG6" s="66"/>
      <c r="IPH6" s="66"/>
      <c r="IPI6" s="66"/>
      <c r="IPJ6" s="66"/>
      <c r="IPK6" s="66"/>
      <c r="IPL6" s="66"/>
      <c r="IPM6" s="66"/>
      <c r="IPN6" s="66"/>
      <c r="IPO6" s="66"/>
      <c r="IPP6" s="66"/>
      <c r="IPQ6" s="66"/>
      <c r="IPR6" s="66"/>
      <c r="IPS6" s="66"/>
      <c r="IPT6" s="66"/>
      <c r="IPU6" s="66"/>
      <c r="IPV6" s="66"/>
      <c r="IPW6" s="66"/>
      <c r="IPX6" s="66"/>
      <c r="IPY6" s="66"/>
      <c r="IPZ6" s="66"/>
      <c r="IQA6" s="66"/>
      <c r="IQB6" s="66"/>
      <c r="IQC6" s="66"/>
      <c r="IQD6" s="66"/>
      <c r="IQE6" s="66"/>
      <c r="IQF6" s="66"/>
      <c r="IQG6" s="66"/>
      <c r="IQH6" s="66"/>
      <c r="IQI6" s="66"/>
      <c r="IQJ6" s="66"/>
      <c r="IQK6" s="66"/>
      <c r="IQL6" s="66"/>
      <c r="IQM6" s="66"/>
      <c r="IQN6" s="66"/>
      <c r="IQO6" s="66"/>
      <c r="IQP6" s="66"/>
      <c r="IQQ6" s="66"/>
      <c r="IQR6" s="66"/>
      <c r="IQS6" s="66"/>
      <c r="IQT6" s="66"/>
      <c r="IQU6" s="66"/>
      <c r="IQV6" s="66"/>
      <c r="IQW6" s="66"/>
      <c r="IQX6" s="66"/>
      <c r="IQY6" s="66"/>
      <c r="IQZ6" s="66"/>
      <c r="IRA6" s="66"/>
      <c r="IRB6" s="66"/>
      <c r="IRC6" s="66"/>
      <c r="IRD6" s="66"/>
      <c r="IRE6" s="66"/>
      <c r="IRF6" s="66"/>
      <c r="IRG6" s="66"/>
      <c r="IRH6" s="66"/>
      <c r="IRI6" s="66"/>
      <c r="IRJ6" s="66"/>
      <c r="IRK6" s="66"/>
      <c r="IRL6" s="66"/>
      <c r="IRM6" s="66"/>
      <c r="IRN6" s="66"/>
      <c r="IRO6" s="66"/>
      <c r="IRP6" s="66"/>
      <c r="IRQ6" s="66"/>
      <c r="IRR6" s="66"/>
      <c r="IRS6" s="66"/>
      <c r="IRT6" s="66"/>
      <c r="IRU6" s="66"/>
      <c r="IRV6" s="66"/>
      <c r="IRW6" s="66"/>
      <c r="IRX6" s="66"/>
      <c r="IRY6" s="66"/>
      <c r="IRZ6" s="66"/>
      <c r="ISA6" s="66"/>
      <c r="ISB6" s="66"/>
      <c r="ISC6" s="66"/>
      <c r="ISD6" s="66"/>
      <c r="ISE6" s="66"/>
      <c r="ISF6" s="66"/>
      <c r="ISG6" s="66"/>
      <c r="ISH6" s="66"/>
      <c r="ISI6" s="66"/>
      <c r="ISJ6" s="66"/>
      <c r="ISK6" s="66"/>
      <c r="ISL6" s="66"/>
      <c r="ISM6" s="66"/>
      <c r="ISN6" s="66"/>
      <c r="ISO6" s="66"/>
      <c r="ISP6" s="66"/>
      <c r="ISQ6" s="66"/>
      <c r="ISR6" s="66"/>
      <c r="ISS6" s="66"/>
      <c r="IST6" s="66"/>
      <c r="ISU6" s="66"/>
      <c r="ISV6" s="66"/>
      <c r="ISW6" s="66"/>
      <c r="ISX6" s="66"/>
      <c r="ISY6" s="66"/>
      <c r="ISZ6" s="66"/>
      <c r="ITA6" s="66"/>
      <c r="ITB6" s="66"/>
      <c r="ITC6" s="66"/>
      <c r="ITD6" s="66"/>
      <c r="ITE6" s="66"/>
      <c r="ITF6" s="66"/>
      <c r="ITG6" s="66"/>
      <c r="ITH6" s="66"/>
      <c r="ITI6" s="66"/>
      <c r="ITJ6" s="66"/>
      <c r="ITK6" s="66"/>
      <c r="ITL6" s="66"/>
      <c r="ITM6" s="66"/>
      <c r="ITN6" s="66"/>
      <c r="ITO6" s="66"/>
      <c r="ITP6" s="66"/>
      <c r="ITQ6" s="66"/>
      <c r="ITR6" s="66"/>
      <c r="ITS6" s="66"/>
      <c r="ITT6" s="66"/>
      <c r="ITU6" s="66"/>
      <c r="ITV6" s="66"/>
      <c r="ITW6" s="66"/>
      <c r="ITX6" s="66"/>
      <c r="ITY6" s="66"/>
      <c r="ITZ6" s="66"/>
      <c r="IUA6" s="66"/>
      <c r="IUB6" s="66"/>
      <c r="IUC6" s="66"/>
      <c r="IUD6" s="66"/>
      <c r="IUE6" s="66"/>
      <c r="IUF6" s="66"/>
      <c r="IUG6" s="66"/>
      <c r="IUH6" s="66"/>
      <c r="IUI6" s="66"/>
      <c r="IUJ6" s="66"/>
      <c r="IUK6" s="66"/>
      <c r="IUL6" s="66"/>
      <c r="IUM6" s="66"/>
      <c r="IUN6" s="66"/>
      <c r="IUO6" s="66"/>
      <c r="IUP6" s="66"/>
      <c r="IUQ6" s="66"/>
      <c r="IUR6" s="66"/>
      <c r="IUS6" s="66"/>
      <c r="IUT6" s="66"/>
      <c r="IUU6" s="66"/>
      <c r="IUV6" s="66"/>
      <c r="IUW6" s="66"/>
      <c r="IUX6" s="66"/>
      <c r="IUY6" s="66"/>
      <c r="IUZ6" s="66"/>
      <c r="IVA6" s="66"/>
      <c r="IVB6" s="66"/>
      <c r="IVC6" s="66"/>
      <c r="IVD6" s="66"/>
      <c r="IVE6" s="66"/>
      <c r="IVF6" s="66"/>
      <c r="IVG6" s="66"/>
      <c r="IVH6" s="66"/>
      <c r="IVI6" s="66"/>
      <c r="IVJ6" s="66"/>
      <c r="IVK6" s="66"/>
      <c r="IVL6" s="66"/>
      <c r="IVM6" s="66"/>
      <c r="IVN6" s="66"/>
      <c r="IVO6" s="66"/>
      <c r="IVP6" s="66"/>
      <c r="IVQ6" s="66"/>
      <c r="IVR6" s="66"/>
      <c r="IVS6" s="66"/>
      <c r="IVT6" s="66"/>
      <c r="IVU6" s="66"/>
      <c r="IVV6" s="66"/>
      <c r="IVW6" s="66"/>
      <c r="IVX6" s="66"/>
      <c r="IVY6" s="66"/>
      <c r="IVZ6" s="66"/>
      <c r="IWA6" s="66"/>
      <c r="IWB6" s="66"/>
      <c r="IWC6" s="66"/>
      <c r="IWD6" s="66"/>
      <c r="IWE6" s="66"/>
      <c r="IWF6" s="66"/>
      <c r="IWG6" s="66"/>
      <c r="IWH6" s="66"/>
      <c r="IWI6" s="66"/>
      <c r="IWJ6" s="66"/>
      <c r="IWK6" s="66"/>
      <c r="IWL6" s="66"/>
      <c r="IWM6" s="66"/>
      <c r="IWN6" s="66"/>
      <c r="IWO6" s="66"/>
      <c r="IWP6" s="66"/>
      <c r="IWQ6" s="66"/>
      <c r="IWR6" s="66"/>
      <c r="IWS6" s="66"/>
      <c r="IWT6" s="66"/>
      <c r="IWU6" s="66"/>
      <c r="IWV6" s="66"/>
      <c r="IWW6" s="66"/>
      <c r="IWX6" s="66"/>
      <c r="IWY6" s="66"/>
      <c r="IWZ6" s="66"/>
      <c r="IXA6" s="66"/>
      <c r="IXB6" s="66"/>
      <c r="IXC6" s="66"/>
      <c r="IXD6" s="66"/>
      <c r="IXE6" s="66"/>
      <c r="IXF6" s="66"/>
      <c r="IXG6" s="66"/>
      <c r="IXH6" s="66"/>
      <c r="IXI6" s="66"/>
      <c r="IXJ6" s="66"/>
      <c r="IXK6" s="66"/>
      <c r="IXL6" s="66"/>
      <c r="IXM6" s="66"/>
      <c r="IXN6" s="66"/>
      <c r="IXO6" s="66"/>
      <c r="IXP6" s="66"/>
      <c r="IXQ6" s="66"/>
      <c r="IXR6" s="66"/>
      <c r="IXS6" s="66"/>
      <c r="IXT6" s="66"/>
      <c r="IXU6" s="66"/>
      <c r="IXV6" s="66"/>
      <c r="IXW6" s="66"/>
      <c r="IXX6" s="66"/>
      <c r="IXY6" s="66"/>
      <c r="IXZ6" s="66"/>
      <c r="IYA6" s="66"/>
      <c r="IYB6" s="66"/>
      <c r="IYC6" s="66"/>
      <c r="IYD6" s="66"/>
      <c r="IYE6" s="66"/>
      <c r="IYF6" s="66"/>
      <c r="IYG6" s="66"/>
      <c r="IYH6" s="66"/>
      <c r="IYI6" s="66"/>
      <c r="IYJ6" s="66"/>
      <c r="IYK6" s="66"/>
      <c r="IYL6" s="66"/>
      <c r="IYM6" s="66"/>
      <c r="IYN6" s="66"/>
      <c r="IYO6" s="66"/>
      <c r="IYP6" s="66"/>
      <c r="IYQ6" s="66"/>
      <c r="IYR6" s="66"/>
      <c r="IYS6" s="66"/>
      <c r="IYT6" s="66"/>
      <c r="IYU6" s="66"/>
      <c r="IYV6" s="66"/>
      <c r="IYW6" s="66"/>
      <c r="IYX6" s="66"/>
      <c r="IYY6" s="66"/>
      <c r="IYZ6" s="66"/>
      <c r="IZA6" s="66"/>
      <c r="IZB6" s="66"/>
      <c r="IZC6" s="66"/>
      <c r="IZD6" s="66"/>
      <c r="IZE6" s="66"/>
      <c r="IZF6" s="66"/>
      <c r="IZG6" s="66"/>
      <c r="IZH6" s="66"/>
      <c r="IZI6" s="66"/>
      <c r="IZJ6" s="66"/>
      <c r="IZK6" s="66"/>
      <c r="IZL6" s="66"/>
      <c r="IZM6" s="66"/>
      <c r="IZN6" s="66"/>
      <c r="IZO6" s="66"/>
      <c r="IZP6" s="66"/>
      <c r="IZQ6" s="66"/>
      <c r="IZR6" s="66"/>
      <c r="IZS6" s="66"/>
      <c r="IZT6" s="66"/>
      <c r="IZU6" s="66"/>
      <c r="IZV6" s="66"/>
      <c r="IZW6" s="66"/>
      <c r="IZX6" s="66"/>
      <c r="IZY6" s="66"/>
      <c r="IZZ6" s="66"/>
      <c r="JAA6" s="66"/>
      <c r="JAB6" s="66"/>
      <c r="JAC6" s="66"/>
      <c r="JAD6" s="66"/>
      <c r="JAE6" s="66"/>
      <c r="JAF6" s="66"/>
      <c r="JAG6" s="66"/>
      <c r="JAH6" s="66"/>
      <c r="JAI6" s="66"/>
      <c r="JAJ6" s="66"/>
      <c r="JAK6" s="66"/>
      <c r="JAL6" s="66"/>
      <c r="JAM6" s="66"/>
      <c r="JAN6" s="66"/>
      <c r="JAO6" s="66"/>
      <c r="JAP6" s="66"/>
      <c r="JAQ6" s="66"/>
      <c r="JAR6" s="66"/>
      <c r="JAS6" s="66"/>
      <c r="JAT6" s="66"/>
      <c r="JAU6" s="66"/>
      <c r="JAV6" s="66"/>
      <c r="JAW6" s="66"/>
      <c r="JAX6" s="66"/>
      <c r="JAY6" s="66"/>
      <c r="JAZ6" s="66"/>
      <c r="JBA6" s="66"/>
      <c r="JBB6" s="66"/>
      <c r="JBC6" s="66"/>
      <c r="JBD6" s="66"/>
      <c r="JBE6" s="66"/>
      <c r="JBF6" s="66"/>
      <c r="JBG6" s="66"/>
      <c r="JBH6" s="66"/>
      <c r="JBI6" s="66"/>
      <c r="JBJ6" s="66"/>
      <c r="JBK6" s="66"/>
      <c r="JBL6" s="66"/>
      <c r="JBM6" s="66"/>
      <c r="JBN6" s="66"/>
      <c r="JBO6" s="66"/>
      <c r="JBP6" s="66"/>
      <c r="JBQ6" s="66"/>
      <c r="JBR6" s="66"/>
      <c r="JBS6" s="66"/>
      <c r="JBT6" s="66"/>
      <c r="JBU6" s="66"/>
      <c r="JBV6" s="66"/>
      <c r="JBW6" s="66"/>
      <c r="JBX6" s="66"/>
      <c r="JBY6" s="66"/>
      <c r="JBZ6" s="66"/>
      <c r="JCA6" s="66"/>
      <c r="JCB6" s="66"/>
      <c r="JCC6" s="66"/>
      <c r="JCD6" s="66"/>
      <c r="JCE6" s="66"/>
      <c r="JCF6" s="66"/>
      <c r="JCG6" s="66"/>
      <c r="JCH6" s="66"/>
      <c r="JCI6" s="66"/>
      <c r="JCJ6" s="66"/>
      <c r="JCK6" s="66"/>
      <c r="JCL6" s="66"/>
      <c r="JCM6" s="66"/>
      <c r="JCN6" s="66"/>
      <c r="JCO6" s="66"/>
      <c r="JCP6" s="66"/>
      <c r="JCQ6" s="66"/>
      <c r="JCR6" s="66"/>
      <c r="JCS6" s="66"/>
      <c r="JCT6" s="66"/>
      <c r="JCU6" s="66"/>
      <c r="JCV6" s="66"/>
      <c r="JCW6" s="66"/>
      <c r="JCX6" s="66"/>
      <c r="JCY6" s="66"/>
      <c r="JCZ6" s="66"/>
      <c r="JDA6" s="66"/>
      <c r="JDB6" s="66"/>
      <c r="JDC6" s="66"/>
      <c r="JDD6" s="66"/>
      <c r="JDE6" s="66"/>
      <c r="JDF6" s="66"/>
      <c r="JDG6" s="66"/>
      <c r="JDH6" s="66"/>
      <c r="JDI6" s="66"/>
      <c r="JDJ6" s="66"/>
      <c r="JDK6" s="66"/>
      <c r="JDL6" s="66"/>
      <c r="JDM6" s="66"/>
      <c r="JDN6" s="66"/>
      <c r="JDO6" s="66"/>
      <c r="JDP6" s="66"/>
      <c r="JDQ6" s="66"/>
      <c r="JDR6" s="66"/>
      <c r="JDS6" s="66"/>
      <c r="JDT6" s="66"/>
      <c r="JDU6" s="66"/>
      <c r="JDV6" s="66"/>
      <c r="JDW6" s="66"/>
      <c r="JDX6" s="66"/>
      <c r="JDY6" s="66"/>
      <c r="JDZ6" s="66"/>
      <c r="JEA6" s="66"/>
      <c r="JEB6" s="66"/>
      <c r="JEC6" s="66"/>
      <c r="JED6" s="66"/>
      <c r="JEE6" s="66"/>
      <c r="JEF6" s="66"/>
      <c r="JEG6" s="66"/>
      <c r="JEH6" s="66"/>
      <c r="JEI6" s="66"/>
      <c r="JEJ6" s="66"/>
      <c r="JEK6" s="66"/>
      <c r="JEL6" s="66"/>
      <c r="JEM6" s="66"/>
      <c r="JEN6" s="66"/>
      <c r="JEO6" s="66"/>
      <c r="JEP6" s="66"/>
      <c r="JEQ6" s="66"/>
      <c r="JER6" s="66"/>
      <c r="JES6" s="66"/>
      <c r="JET6" s="66"/>
      <c r="JEU6" s="66"/>
      <c r="JEV6" s="66"/>
      <c r="JEW6" s="66"/>
      <c r="JEX6" s="66"/>
      <c r="JEY6" s="66"/>
      <c r="JEZ6" s="66"/>
      <c r="JFA6" s="66"/>
      <c r="JFB6" s="66"/>
      <c r="JFC6" s="66"/>
      <c r="JFD6" s="66"/>
      <c r="JFE6" s="66"/>
      <c r="JFF6" s="66"/>
      <c r="JFG6" s="66"/>
      <c r="JFH6" s="66"/>
      <c r="JFI6" s="66"/>
      <c r="JFJ6" s="66"/>
      <c r="JFK6" s="66"/>
      <c r="JFL6" s="66"/>
      <c r="JFM6" s="66"/>
      <c r="JFN6" s="66"/>
      <c r="JFO6" s="66"/>
      <c r="JFP6" s="66"/>
      <c r="JFQ6" s="66"/>
      <c r="JFR6" s="66"/>
      <c r="JFS6" s="66"/>
      <c r="JFT6" s="66"/>
      <c r="JFU6" s="66"/>
      <c r="JFV6" s="66"/>
      <c r="JFW6" s="66"/>
      <c r="JFX6" s="66"/>
      <c r="JFY6" s="66"/>
      <c r="JFZ6" s="66"/>
      <c r="JGA6" s="66"/>
      <c r="JGB6" s="66"/>
      <c r="JGC6" s="66"/>
      <c r="JGD6" s="66"/>
      <c r="JGE6" s="66"/>
      <c r="JGF6" s="66"/>
      <c r="JGG6" s="66"/>
      <c r="JGH6" s="66"/>
      <c r="JGI6" s="66"/>
      <c r="JGJ6" s="66"/>
      <c r="JGK6" s="66"/>
      <c r="JGL6" s="66"/>
      <c r="JGM6" s="66"/>
      <c r="JGN6" s="66"/>
      <c r="JGO6" s="66"/>
      <c r="JGP6" s="66"/>
      <c r="JGQ6" s="66"/>
      <c r="JGR6" s="66"/>
      <c r="JGS6" s="66"/>
      <c r="JGT6" s="66"/>
      <c r="JGU6" s="66"/>
      <c r="JGV6" s="66"/>
      <c r="JGW6" s="66"/>
      <c r="JGX6" s="66"/>
      <c r="JGY6" s="66"/>
      <c r="JGZ6" s="66"/>
      <c r="JHA6" s="66"/>
      <c r="JHB6" s="66"/>
      <c r="JHC6" s="66"/>
      <c r="JHD6" s="66"/>
      <c r="JHE6" s="66"/>
      <c r="JHF6" s="66"/>
      <c r="JHG6" s="66"/>
      <c r="JHH6" s="66"/>
      <c r="JHI6" s="66"/>
      <c r="JHJ6" s="66"/>
      <c r="JHK6" s="66"/>
      <c r="JHL6" s="66"/>
      <c r="JHM6" s="66"/>
      <c r="JHN6" s="66"/>
      <c r="JHO6" s="66"/>
      <c r="JHP6" s="66"/>
      <c r="JHQ6" s="66"/>
      <c r="JHR6" s="66"/>
      <c r="JHS6" s="66"/>
      <c r="JHT6" s="66"/>
      <c r="JHU6" s="66"/>
      <c r="JHV6" s="66"/>
      <c r="JHW6" s="66"/>
      <c r="JHX6" s="66"/>
      <c r="JHY6" s="66"/>
      <c r="JHZ6" s="66"/>
      <c r="JIA6" s="66"/>
      <c r="JIB6" s="66"/>
      <c r="JIC6" s="66"/>
      <c r="JID6" s="66"/>
      <c r="JIE6" s="66"/>
      <c r="JIF6" s="66"/>
      <c r="JIG6" s="66"/>
      <c r="JIH6" s="66"/>
      <c r="JII6" s="66"/>
      <c r="JIJ6" s="66"/>
      <c r="JIK6" s="66"/>
      <c r="JIL6" s="66"/>
      <c r="JIM6" s="66"/>
      <c r="JIN6" s="66"/>
      <c r="JIO6" s="66"/>
      <c r="JIP6" s="66"/>
      <c r="JIQ6" s="66"/>
      <c r="JIR6" s="66"/>
      <c r="JIS6" s="66"/>
      <c r="JIT6" s="66"/>
      <c r="JIU6" s="66"/>
      <c r="JIV6" s="66"/>
      <c r="JIW6" s="66"/>
      <c r="JIX6" s="66"/>
      <c r="JIY6" s="66"/>
      <c r="JIZ6" s="66"/>
      <c r="JJA6" s="66"/>
      <c r="JJB6" s="66"/>
      <c r="JJC6" s="66"/>
      <c r="JJD6" s="66"/>
      <c r="JJE6" s="66"/>
      <c r="JJF6" s="66"/>
      <c r="JJG6" s="66"/>
      <c r="JJH6" s="66"/>
      <c r="JJI6" s="66"/>
      <c r="JJJ6" s="66"/>
      <c r="JJK6" s="66"/>
      <c r="JJL6" s="66"/>
      <c r="JJM6" s="66"/>
      <c r="JJN6" s="66"/>
      <c r="JJO6" s="66"/>
      <c r="JJP6" s="66"/>
      <c r="JJQ6" s="66"/>
      <c r="JJR6" s="66"/>
      <c r="JJS6" s="66"/>
      <c r="JJT6" s="66"/>
      <c r="JJU6" s="66"/>
      <c r="JJV6" s="66"/>
      <c r="JJW6" s="66"/>
      <c r="JJX6" s="66"/>
      <c r="JJY6" s="66"/>
      <c r="JJZ6" s="66"/>
      <c r="JKA6" s="66"/>
      <c r="JKB6" s="66"/>
      <c r="JKC6" s="66"/>
      <c r="JKD6" s="66"/>
      <c r="JKE6" s="66"/>
      <c r="JKF6" s="66"/>
      <c r="JKG6" s="66"/>
      <c r="JKH6" s="66"/>
      <c r="JKI6" s="66"/>
      <c r="JKJ6" s="66"/>
      <c r="JKK6" s="66"/>
      <c r="JKL6" s="66"/>
      <c r="JKM6" s="66"/>
      <c r="JKN6" s="66"/>
      <c r="JKO6" s="66"/>
      <c r="JKP6" s="66"/>
      <c r="JKQ6" s="66"/>
      <c r="JKR6" s="66"/>
      <c r="JKS6" s="66"/>
      <c r="JKT6" s="66"/>
      <c r="JKU6" s="66"/>
      <c r="JKV6" s="66"/>
      <c r="JKW6" s="66"/>
      <c r="JKX6" s="66"/>
      <c r="JKY6" s="66"/>
      <c r="JKZ6" s="66"/>
      <c r="JLA6" s="66"/>
      <c r="JLB6" s="66"/>
      <c r="JLC6" s="66"/>
      <c r="JLD6" s="66"/>
      <c r="JLE6" s="66"/>
      <c r="JLF6" s="66"/>
      <c r="JLG6" s="66"/>
      <c r="JLH6" s="66"/>
      <c r="JLI6" s="66"/>
      <c r="JLJ6" s="66"/>
      <c r="JLK6" s="66"/>
      <c r="JLL6" s="66"/>
      <c r="JLM6" s="66"/>
      <c r="JLN6" s="66"/>
      <c r="JLO6" s="66"/>
      <c r="JLP6" s="66"/>
      <c r="JLQ6" s="66"/>
      <c r="JLR6" s="66"/>
      <c r="JLS6" s="66"/>
      <c r="JLT6" s="66"/>
      <c r="JLU6" s="66"/>
      <c r="JLV6" s="66"/>
      <c r="JLW6" s="66"/>
      <c r="JLX6" s="66"/>
      <c r="JLY6" s="66"/>
      <c r="JLZ6" s="66"/>
      <c r="JMA6" s="66"/>
      <c r="JMB6" s="66"/>
      <c r="JMC6" s="66"/>
      <c r="JMD6" s="66"/>
      <c r="JME6" s="66"/>
      <c r="JMF6" s="66"/>
      <c r="JMG6" s="66"/>
      <c r="JMH6" s="66"/>
      <c r="JMI6" s="66"/>
      <c r="JMJ6" s="66"/>
      <c r="JMK6" s="66"/>
      <c r="JML6" s="66"/>
      <c r="JMM6" s="66"/>
      <c r="JMN6" s="66"/>
      <c r="JMO6" s="66"/>
      <c r="JMP6" s="66"/>
      <c r="JMQ6" s="66"/>
      <c r="JMR6" s="66"/>
      <c r="JMS6" s="66"/>
      <c r="JMT6" s="66"/>
      <c r="JMU6" s="66"/>
      <c r="JMV6" s="66"/>
      <c r="JMW6" s="66"/>
      <c r="JMX6" s="66"/>
      <c r="JMY6" s="66"/>
      <c r="JMZ6" s="66"/>
      <c r="JNA6" s="66"/>
      <c r="JNB6" s="66"/>
      <c r="JNC6" s="66"/>
      <c r="JND6" s="66"/>
      <c r="JNE6" s="66"/>
      <c r="JNF6" s="66"/>
      <c r="JNG6" s="66"/>
      <c r="JNH6" s="66"/>
      <c r="JNI6" s="66"/>
      <c r="JNJ6" s="66"/>
      <c r="JNK6" s="66"/>
      <c r="JNL6" s="66"/>
      <c r="JNM6" s="66"/>
      <c r="JNN6" s="66"/>
      <c r="JNO6" s="66"/>
      <c r="JNP6" s="66"/>
      <c r="JNQ6" s="66"/>
      <c r="JNR6" s="66"/>
      <c r="JNS6" s="66"/>
      <c r="JNT6" s="66"/>
      <c r="JNU6" s="66"/>
      <c r="JNV6" s="66"/>
      <c r="JNW6" s="66"/>
      <c r="JNX6" s="66"/>
      <c r="JNY6" s="66"/>
      <c r="JNZ6" s="66"/>
      <c r="JOA6" s="66"/>
      <c r="JOB6" s="66"/>
      <c r="JOC6" s="66"/>
      <c r="JOD6" s="66"/>
      <c r="JOE6" s="66"/>
      <c r="JOF6" s="66"/>
      <c r="JOG6" s="66"/>
      <c r="JOH6" s="66"/>
      <c r="JOI6" s="66"/>
      <c r="JOJ6" s="66"/>
      <c r="JOK6" s="66"/>
      <c r="JOL6" s="66"/>
      <c r="JOM6" s="66"/>
      <c r="JON6" s="66"/>
      <c r="JOO6" s="66"/>
      <c r="JOP6" s="66"/>
      <c r="JOQ6" s="66"/>
      <c r="JOR6" s="66"/>
      <c r="JOS6" s="66"/>
      <c r="JOT6" s="66"/>
      <c r="JOU6" s="66"/>
      <c r="JOV6" s="66"/>
      <c r="JOW6" s="66"/>
      <c r="JOX6" s="66"/>
      <c r="JOY6" s="66"/>
      <c r="JOZ6" s="66"/>
      <c r="JPA6" s="66"/>
      <c r="JPB6" s="66"/>
      <c r="JPC6" s="66"/>
      <c r="JPD6" s="66"/>
      <c r="JPE6" s="66"/>
      <c r="JPF6" s="66"/>
      <c r="JPG6" s="66"/>
      <c r="JPH6" s="66"/>
      <c r="JPI6" s="66"/>
      <c r="JPJ6" s="66"/>
      <c r="JPK6" s="66"/>
      <c r="JPL6" s="66"/>
      <c r="JPM6" s="66"/>
      <c r="JPN6" s="66"/>
      <c r="JPO6" s="66"/>
      <c r="JPP6" s="66"/>
      <c r="JPQ6" s="66"/>
      <c r="JPR6" s="66"/>
      <c r="JPS6" s="66"/>
      <c r="JPT6" s="66"/>
      <c r="JPU6" s="66"/>
      <c r="JPV6" s="66"/>
      <c r="JPW6" s="66"/>
      <c r="JPX6" s="66"/>
      <c r="JPY6" s="66"/>
      <c r="JPZ6" s="66"/>
      <c r="JQA6" s="66"/>
      <c r="JQB6" s="66"/>
      <c r="JQC6" s="66"/>
      <c r="JQD6" s="66"/>
      <c r="JQE6" s="66"/>
      <c r="JQF6" s="66"/>
      <c r="JQG6" s="66"/>
      <c r="JQH6" s="66"/>
      <c r="JQI6" s="66"/>
      <c r="JQJ6" s="66"/>
      <c r="JQK6" s="66"/>
      <c r="JQL6" s="66"/>
      <c r="JQM6" s="66"/>
      <c r="JQN6" s="66"/>
      <c r="JQO6" s="66"/>
      <c r="JQP6" s="66"/>
      <c r="JQQ6" s="66"/>
      <c r="JQR6" s="66"/>
      <c r="JQS6" s="66"/>
      <c r="JQT6" s="66"/>
      <c r="JQU6" s="66"/>
      <c r="JQV6" s="66"/>
      <c r="JQW6" s="66"/>
      <c r="JQX6" s="66"/>
      <c r="JQY6" s="66"/>
      <c r="JQZ6" s="66"/>
      <c r="JRA6" s="66"/>
      <c r="JRB6" s="66"/>
      <c r="JRC6" s="66"/>
      <c r="JRD6" s="66"/>
      <c r="JRE6" s="66"/>
      <c r="JRF6" s="66"/>
      <c r="JRG6" s="66"/>
      <c r="JRH6" s="66"/>
      <c r="JRI6" s="66"/>
      <c r="JRJ6" s="66"/>
      <c r="JRK6" s="66"/>
      <c r="JRL6" s="66"/>
      <c r="JRM6" s="66"/>
      <c r="JRN6" s="66"/>
      <c r="JRO6" s="66"/>
      <c r="JRP6" s="66"/>
      <c r="JRQ6" s="66"/>
      <c r="JRR6" s="66"/>
      <c r="JRS6" s="66"/>
      <c r="JRT6" s="66"/>
      <c r="JRU6" s="66"/>
      <c r="JRV6" s="66"/>
      <c r="JRW6" s="66"/>
      <c r="JRX6" s="66"/>
      <c r="JRY6" s="66"/>
      <c r="JRZ6" s="66"/>
      <c r="JSA6" s="66"/>
      <c r="JSB6" s="66"/>
      <c r="JSC6" s="66"/>
      <c r="JSD6" s="66"/>
      <c r="JSE6" s="66"/>
      <c r="JSF6" s="66"/>
      <c r="JSG6" s="66"/>
      <c r="JSH6" s="66"/>
      <c r="JSI6" s="66"/>
      <c r="JSJ6" s="66"/>
      <c r="JSK6" s="66"/>
      <c r="JSL6" s="66"/>
      <c r="JSM6" s="66"/>
      <c r="JSN6" s="66"/>
      <c r="JSO6" s="66"/>
      <c r="JSP6" s="66"/>
      <c r="JSQ6" s="66"/>
      <c r="JSR6" s="66"/>
      <c r="JSS6" s="66"/>
      <c r="JST6" s="66"/>
      <c r="JSU6" s="66"/>
      <c r="JSV6" s="66"/>
      <c r="JSW6" s="66"/>
      <c r="JSX6" s="66"/>
      <c r="JSY6" s="66"/>
      <c r="JSZ6" s="66"/>
      <c r="JTA6" s="66"/>
      <c r="JTB6" s="66"/>
      <c r="JTC6" s="66"/>
      <c r="JTD6" s="66"/>
      <c r="JTE6" s="66"/>
      <c r="JTF6" s="66"/>
      <c r="JTG6" s="66"/>
      <c r="JTH6" s="66"/>
      <c r="JTI6" s="66"/>
      <c r="JTJ6" s="66"/>
      <c r="JTK6" s="66"/>
      <c r="JTL6" s="66"/>
      <c r="JTM6" s="66"/>
      <c r="JTN6" s="66"/>
      <c r="JTO6" s="66"/>
      <c r="JTP6" s="66"/>
      <c r="JTQ6" s="66"/>
      <c r="JTR6" s="66"/>
      <c r="JTS6" s="66"/>
      <c r="JTT6" s="66"/>
      <c r="JTU6" s="66"/>
      <c r="JTV6" s="66"/>
      <c r="JTW6" s="66"/>
      <c r="JTX6" s="66"/>
      <c r="JTY6" s="66"/>
      <c r="JTZ6" s="66"/>
      <c r="JUA6" s="66"/>
      <c r="JUB6" s="66"/>
      <c r="JUC6" s="66"/>
      <c r="JUD6" s="66"/>
      <c r="JUE6" s="66"/>
      <c r="JUF6" s="66"/>
      <c r="JUG6" s="66"/>
      <c r="JUH6" s="66"/>
      <c r="JUI6" s="66"/>
      <c r="JUJ6" s="66"/>
      <c r="JUK6" s="66"/>
      <c r="JUL6" s="66"/>
      <c r="JUM6" s="66"/>
      <c r="JUN6" s="66"/>
      <c r="JUO6" s="66"/>
      <c r="JUP6" s="66"/>
      <c r="JUQ6" s="66"/>
      <c r="JUR6" s="66"/>
      <c r="JUS6" s="66"/>
      <c r="JUT6" s="66"/>
      <c r="JUU6" s="66"/>
      <c r="JUV6" s="66"/>
      <c r="JUW6" s="66"/>
      <c r="JUX6" s="66"/>
      <c r="JUY6" s="66"/>
      <c r="JUZ6" s="66"/>
      <c r="JVA6" s="66"/>
      <c r="JVB6" s="66"/>
      <c r="JVC6" s="66"/>
      <c r="JVD6" s="66"/>
      <c r="JVE6" s="66"/>
      <c r="JVF6" s="66"/>
      <c r="JVG6" s="66"/>
      <c r="JVH6" s="66"/>
      <c r="JVI6" s="66"/>
      <c r="JVJ6" s="66"/>
      <c r="JVK6" s="66"/>
      <c r="JVL6" s="66"/>
      <c r="JVM6" s="66"/>
      <c r="JVN6" s="66"/>
      <c r="JVO6" s="66"/>
      <c r="JVP6" s="66"/>
      <c r="JVQ6" s="66"/>
      <c r="JVR6" s="66"/>
      <c r="JVS6" s="66"/>
      <c r="JVT6" s="66"/>
      <c r="JVU6" s="66"/>
      <c r="JVV6" s="66"/>
      <c r="JVW6" s="66"/>
      <c r="JVX6" s="66"/>
      <c r="JVY6" s="66"/>
      <c r="JVZ6" s="66"/>
      <c r="JWA6" s="66"/>
      <c r="JWB6" s="66"/>
      <c r="JWC6" s="66"/>
      <c r="JWD6" s="66"/>
      <c r="JWE6" s="66"/>
      <c r="JWF6" s="66"/>
      <c r="JWG6" s="66"/>
      <c r="JWH6" s="66"/>
      <c r="JWI6" s="66"/>
      <c r="JWJ6" s="66"/>
      <c r="JWK6" s="66"/>
      <c r="JWL6" s="66"/>
      <c r="JWM6" s="66"/>
      <c r="JWN6" s="66"/>
      <c r="JWO6" s="66"/>
      <c r="JWP6" s="66"/>
      <c r="JWQ6" s="66"/>
      <c r="JWR6" s="66"/>
      <c r="JWS6" s="66"/>
      <c r="JWT6" s="66"/>
      <c r="JWU6" s="66"/>
      <c r="JWV6" s="66"/>
      <c r="JWW6" s="66"/>
      <c r="JWX6" s="66"/>
      <c r="JWY6" s="66"/>
      <c r="JWZ6" s="66"/>
      <c r="JXA6" s="66"/>
      <c r="JXB6" s="66"/>
      <c r="JXC6" s="66"/>
      <c r="JXD6" s="66"/>
      <c r="JXE6" s="66"/>
      <c r="JXF6" s="66"/>
      <c r="JXG6" s="66"/>
      <c r="JXH6" s="66"/>
      <c r="JXI6" s="66"/>
      <c r="JXJ6" s="66"/>
      <c r="JXK6" s="66"/>
      <c r="JXL6" s="66"/>
      <c r="JXM6" s="66"/>
      <c r="JXN6" s="66"/>
      <c r="JXO6" s="66"/>
      <c r="JXP6" s="66"/>
      <c r="JXQ6" s="66"/>
      <c r="JXR6" s="66"/>
      <c r="JXS6" s="66"/>
      <c r="JXT6" s="66"/>
      <c r="JXU6" s="66"/>
      <c r="JXV6" s="66"/>
      <c r="JXW6" s="66"/>
      <c r="JXX6" s="66"/>
      <c r="JXY6" s="66"/>
      <c r="JXZ6" s="66"/>
      <c r="JYA6" s="66"/>
      <c r="JYB6" s="66"/>
      <c r="JYC6" s="66"/>
      <c r="JYD6" s="66"/>
      <c r="JYE6" s="66"/>
      <c r="JYF6" s="66"/>
      <c r="JYG6" s="66"/>
      <c r="JYH6" s="66"/>
      <c r="JYI6" s="66"/>
      <c r="JYJ6" s="66"/>
      <c r="JYK6" s="66"/>
      <c r="JYL6" s="66"/>
      <c r="JYM6" s="66"/>
      <c r="JYN6" s="66"/>
      <c r="JYO6" s="66"/>
      <c r="JYP6" s="66"/>
      <c r="JYQ6" s="66"/>
      <c r="JYR6" s="66"/>
      <c r="JYS6" s="66"/>
      <c r="JYT6" s="66"/>
      <c r="JYU6" s="66"/>
      <c r="JYV6" s="66"/>
      <c r="JYW6" s="66"/>
      <c r="JYX6" s="66"/>
      <c r="JYY6" s="66"/>
      <c r="JYZ6" s="66"/>
      <c r="JZA6" s="66"/>
      <c r="JZB6" s="66"/>
      <c r="JZC6" s="66"/>
      <c r="JZD6" s="66"/>
      <c r="JZE6" s="66"/>
      <c r="JZF6" s="66"/>
      <c r="JZG6" s="66"/>
      <c r="JZH6" s="66"/>
      <c r="JZI6" s="66"/>
      <c r="JZJ6" s="66"/>
      <c r="JZK6" s="66"/>
      <c r="JZL6" s="66"/>
      <c r="JZM6" s="66"/>
      <c r="JZN6" s="66"/>
      <c r="JZO6" s="66"/>
      <c r="JZP6" s="66"/>
      <c r="JZQ6" s="66"/>
      <c r="JZR6" s="66"/>
      <c r="JZS6" s="66"/>
      <c r="JZT6" s="66"/>
      <c r="JZU6" s="66"/>
      <c r="JZV6" s="66"/>
      <c r="JZW6" s="66"/>
      <c r="JZX6" s="66"/>
      <c r="JZY6" s="66"/>
      <c r="JZZ6" s="66"/>
      <c r="KAA6" s="66"/>
      <c r="KAB6" s="66"/>
      <c r="KAC6" s="66"/>
      <c r="KAD6" s="66"/>
      <c r="KAE6" s="66"/>
      <c r="KAF6" s="66"/>
      <c r="KAG6" s="66"/>
      <c r="KAH6" s="66"/>
      <c r="KAI6" s="66"/>
      <c r="KAJ6" s="66"/>
      <c r="KAK6" s="66"/>
      <c r="KAL6" s="66"/>
      <c r="KAM6" s="66"/>
      <c r="KAN6" s="66"/>
      <c r="KAO6" s="66"/>
      <c r="KAP6" s="66"/>
      <c r="KAQ6" s="66"/>
      <c r="KAR6" s="66"/>
      <c r="KAS6" s="66"/>
      <c r="KAT6" s="66"/>
      <c r="KAU6" s="66"/>
      <c r="KAV6" s="66"/>
      <c r="KAW6" s="66"/>
      <c r="KAX6" s="66"/>
      <c r="KAY6" s="66"/>
      <c r="KAZ6" s="66"/>
      <c r="KBA6" s="66"/>
      <c r="KBB6" s="66"/>
      <c r="KBC6" s="66"/>
      <c r="KBD6" s="66"/>
      <c r="KBE6" s="66"/>
      <c r="KBF6" s="66"/>
      <c r="KBG6" s="66"/>
      <c r="KBH6" s="66"/>
      <c r="KBI6" s="66"/>
      <c r="KBJ6" s="66"/>
      <c r="KBK6" s="66"/>
      <c r="KBL6" s="66"/>
      <c r="KBM6" s="66"/>
      <c r="KBN6" s="66"/>
      <c r="KBO6" s="66"/>
      <c r="KBP6" s="66"/>
      <c r="KBQ6" s="66"/>
      <c r="KBR6" s="66"/>
      <c r="KBS6" s="66"/>
      <c r="KBT6" s="66"/>
      <c r="KBU6" s="66"/>
      <c r="KBV6" s="66"/>
      <c r="KBW6" s="66"/>
      <c r="KBX6" s="66"/>
      <c r="KBY6" s="66"/>
      <c r="KBZ6" s="66"/>
      <c r="KCA6" s="66"/>
      <c r="KCB6" s="66"/>
      <c r="KCC6" s="66"/>
      <c r="KCD6" s="66"/>
      <c r="KCE6" s="66"/>
      <c r="KCF6" s="66"/>
      <c r="KCG6" s="66"/>
      <c r="KCH6" s="66"/>
      <c r="KCI6" s="66"/>
      <c r="KCJ6" s="66"/>
      <c r="KCK6" s="66"/>
      <c r="KCL6" s="66"/>
      <c r="KCM6" s="66"/>
      <c r="KCN6" s="66"/>
      <c r="KCO6" s="66"/>
      <c r="KCP6" s="66"/>
      <c r="KCQ6" s="66"/>
      <c r="KCR6" s="66"/>
      <c r="KCS6" s="66"/>
      <c r="KCT6" s="66"/>
      <c r="KCU6" s="66"/>
      <c r="KCV6" s="66"/>
      <c r="KCW6" s="66"/>
      <c r="KCX6" s="66"/>
      <c r="KCY6" s="66"/>
      <c r="KCZ6" s="66"/>
      <c r="KDA6" s="66"/>
      <c r="KDB6" s="66"/>
      <c r="KDC6" s="66"/>
      <c r="KDD6" s="66"/>
      <c r="KDE6" s="66"/>
      <c r="KDF6" s="66"/>
      <c r="KDG6" s="66"/>
      <c r="KDH6" s="66"/>
      <c r="KDI6" s="66"/>
      <c r="KDJ6" s="66"/>
      <c r="KDK6" s="66"/>
      <c r="KDL6" s="66"/>
      <c r="KDM6" s="66"/>
      <c r="KDN6" s="66"/>
      <c r="KDO6" s="66"/>
      <c r="KDP6" s="66"/>
      <c r="KDQ6" s="66"/>
      <c r="KDR6" s="66"/>
      <c r="KDS6" s="66"/>
      <c r="KDT6" s="66"/>
      <c r="KDU6" s="66"/>
      <c r="KDV6" s="66"/>
      <c r="KDW6" s="66"/>
      <c r="KDX6" s="66"/>
      <c r="KDY6" s="66"/>
      <c r="KDZ6" s="66"/>
      <c r="KEA6" s="66"/>
      <c r="KEB6" s="66"/>
      <c r="KEC6" s="66"/>
      <c r="KED6" s="66"/>
      <c r="KEE6" s="66"/>
      <c r="KEF6" s="66"/>
      <c r="KEG6" s="66"/>
      <c r="KEH6" s="66"/>
      <c r="KEI6" s="66"/>
      <c r="KEJ6" s="66"/>
      <c r="KEK6" s="66"/>
      <c r="KEL6" s="66"/>
      <c r="KEM6" s="66"/>
      <c r="KEN6" s="66"/>
      <c r="KEO6" s="66"/>
      <c r="KEP6" s="66"/>
      <c r="KEQ6" s="66"/>
      <c r="KER6" s="66"/>
      <c r="KES6" s="66"/>
      <c r="KET6" s="66"/>
      <c r="KEU6" s="66"/>
      <c r="KEV6" s="66"/>
      <c r="KEW6" s="66"/>
      <c r="KEX6" s="66"/>
      <c r="KEY6" s="66"/>
      <c r="KEZ6" s="66"/>
      <c r="KFA6" s="66"/>
      <c r="KFB6" s="66"/>
      <c r="KFC6" s="66"/>
      <c r="KFD6" s="66"/>
      <c r="KFE6" s="66"/>
      <c r="KFF6" s="66"/>
      <c r="KFG6" s="66"/>
      <c r="KFH6" s="66"/>
      <c r="KFI6" s="66"/>
      <c r="KFJ6" s="66"/>
      <c r="KFK6" s="66"/>
      <c r="KFL6" s="66"/>
      <c r="KFM6" s="66"/>
      <c r="KFN6" s="66"/>
      <c r="KFO6" s="66"/>
      <c r="KFP6" s="66"/>
      <c r="KFQ6" s="66"/>
      <c r="KFR6" s="66"/>
      <c r="KFS6" s="66"/>
      <c r="KFT6" s="66"/>
      <c r="KFU6" s="66"/>
      <c r="KFV6" s="66"/>
      <c r="KFW6" s="66"/>
      <c r="KFX6" s="66"/>
      <c r="KFY6" s="66"/>
      <c r="KFZ6" s="66"/>
      <c r="KGA6" s="66"/>
      <c r="KGB6" s="66"/>
      <c r="KGC6" s="66"/>
      <c r="KGD6" s="66"/>
      <c r="KGE6" s="66"/>
      <c r="KGF6" s="66"/>
      <c r="KGG6" s="66"/>
      <c r="KGH6" s="66"/>
      <c r="KGI6" s="66"/>
      <c r="KGJ6" s="66"/>
      <c r="KGK6" s="66"/>
      <c r="KGL6" s="66"/>
      <c r="KGM6" s="66"/>
      <c r="KGN6" s="66"/>
      <c r="KGO6" s="66"/>
      <c r="KGP6" s="66"/>
      <c r="KGQ6" s="66"/>
      <c r="KGR6" s="66"/>
      <c r="KGS6" s="66"/>
      <c r="KGT6" s="66"/>
      <c r="KGU6" s="66"/>
      <c r="KGV6" s="66"/>
      <c r="KGW6" s="66"/>
      <c r="KGX6" s="66"/>
      <c r="KGY6" s="66"/>
      <c r="KGZ6" s="66"/>
      <c r="KHA6" s="66"/>
      <c r="KHB6" s="66"/>
      <c r="KHC6" s="66"/>
      <c r="KHD6" s="66"/>
      <c r="KHE6" s="66"/>
      <c r="KHF6" s="66"/>
      <c r="KHG6" s="66"/>
      <c r="KHH6" s="66"/>
      <c r="KHI6" s="66"/>
      <c r="KHJ6" s="66"/>
      <c r="KHK6" s="66"/>
      <c r="KHL6" s="66"/>
      <c r="KHM6" s="66"/>
      <c r="KHN6" s="66"/>
      <c r="KHO6" s="66"/>
      <c r="KHP6" s="66"/>
      <c r="KHQ6" s="66"/>
      <c r="KHR6" s="66"/>
      <c r="KHS6" s="66"/>
      <c r="KHT6" s="66"/>
      <c r="KHU6" s="66"/>
      <c r="KHV6" s="66"/>
      <c r="KHW6" s="66"/>
      <c r="KHX6" s="66"/>
      <c r="KHY6" s="66"/>
      <c r="KHZ6" s="66"/>
      <c r="KIA6" s="66"/>
      <c r="KIB6" s="66"/>
      <c r="KIC6" s="66"/>
      <c r="KID6" s="66"/>
      <c r="KIE6" s="66"/>
      <c r="KIF6" s="66"/>
      <c r="KIG6" s="66"/>
      <c r="KIH6" s="66"/>
      <c r="KII6" s="66"/>
      <c r="KIJ6" s="66"/>
      <c r="KIK6" s="66"/>
      <c r="KIL6" s="66"/>
      <c r="KIM6" s="66"/>
      <c r="KIN6" s="66"/>
      <c r="KIO6" s="66"/>
      <c r="KIP6" s="66"/>
      <c r="KIQ6" s="66"/>
      <c r="KIR6" s="66"/>
      <c r="KIS6" s="66"/>
      <c r="KIT6" s="66"/>
      <c r="KIU6" s="66"/>
      <c r="KIV6" s="66"/>
      <c r="KIW6" s="66"/>
      <c r="KIX6" s="66"/>
      <c r="KIY6" s="66"/>
      <c r="KIZ6" s="66"/>
      <c r="KJA6" s="66"/>
      <c r="KJB6" s="66"/>
      <c r="KJC6" s="66"/>
      <c r="KJD6" s="66"/>
      <c r="KJE6" s="66"/>
      <c r="KJF6" s="66"/>
      <c r="KJG6" s="66"/>
      <c r="KJH6" s="66"/>
      <c r="KJI6" s="66"/>
      <c r="KJJ6" s="66"/>
      <c r="KJK6" s="66"/>
      <c r="KJL6" s="66"/>
      <c r="KJM6" s="66"/>
      <c r="KJN6" s="66"/>
      <c r="KJO6" s="66"/>
      <c r="KJP6" s="66"/>
      <c r="KJQ6" s="66"/>
      <c r="KJR6" s="66"/>
      <c r="KJS6" s="66"/>
      <c r="KJT6" s="66"/>
      <c r="KJU6" s="66"/>
      <c r="KJV6" s="66"/>
      <c r="KJW6" s="66"/>
      <c r="KJX6" s="66"/>
      <c r="KJY6" s="66"/>
      <c r="KJZ6" s="66"/>
      <c r="KKA6" s="66"/>
      <c r="KKB6" s="66"/>
      <c r="KKC6" s="66"/>
      <c r="KKD6" s="66"/>
      <c r="KKE6" s="66"/>
      <c r="KKF6" s="66"/>
      <c r="KKG6" s="66"/>
      <c r="KKH6" s="66"/>
      <c r="KKI6" s="66"/>
      <c r="KKJ6" s="66"/>
      <c r="KKK6" s="66"/>
      <c r="KKL6" s="66"/>
      <c r="KKM6" s="66"/>
      <c r="KKN6" s="66"/>
      <c r="KKO6" s="66"/>
      <c r="KKP6" s="66"/>
      <c r="KKQ6" s="66"/>
      <c r="KKR6" s="66"/>
      <c r="KKS6" s="66"/>
      <c r="KKT6" s="66"/>
      <c r="KKU6" s="66"/>
      <c r="KKV6" s="66"/>
      <c r="KKW6" s="66"/>
      <c r="KKX6" s="66"/>
      <c r="KKY6" s="66"/>
      <c r="KKZ6" s="66"/>
      <c r="KLA6" s="66"/>
      <c r="KLB6" s="66"/>
      <c r="KLC6" s="66"/>
      <c r="KLD6" s="66"/>
      <c r="KLE6" s="66"/>
      <c r="KLF6" s="66"/>
      <c r="KLG6" s="66"/>
      <c r="KLH6" s="66"/>
      <c r="KLI6" s="66"/>
      <c r="KLJ6" s="66"/>
      <c r="KLK6" s="66"/>
      <c r="KLL6" s="66"/>
      <c r="KLM6" s="66"/>
      <c r="KLN6" s="66"/>
      <c r="KLO6" s="66"/>
      <c r="KLP6" s="66"/>
      <c r="KLQ6" s="66"/>
      <c r="KLR6" s="66"/>
      <c r="KLS6" s="66"/>
      <c r="KLT6" s="66"/>
      <c r="KLU6" s="66"/>
      <c r="KLV6" s="66"/>
      <c r="KLW6" s="66"/>
      <c r="KLX6" s="66"/>
      <c r="KLY6" s="66"/>
      <c r="KLZ6" s="66"/>
      <c r="KMA6" s="66"/>
      <c r="KMB6" s="66"/>
      <c r="KMC6" s="66"/>
      <c r="KMD6" s="66"/>
      <c r="KME6" s="66"/>
      <c r="KMF6" s="66"/>
      <c r="KMG6" s="66"/>
      <c r="KMH6" s="66"/>
      <c r="KMI6" s="66"/>
      <c r="KMJ6" s="66"/>
      <c r="KMK6" s="66"/>
      <c r="KML6" s="66"/>
      <c r="KMM6" s="66"/>
      <c r="KMN6" s="66"/>
      <c r="KMO6" s="66"/>
      <c r="KMP6" s="66"/>
      <c r="KMQ6" s="66"/>
      <c r="KMR6" s="66"/>
      <c r="KMS6" s="66"/>
      <c r="KMT6" s="66"/>
      <c r="KMU6" s="66"/>
      <c r="KMV6" s="66"/>
      <c r="KMW6" s="66"/>
      <c r="KMX6" s="66"/>
      <c r="KMY6" s="66"/>
      <c r="KMZ6" s="66"/>
      <c r="KNA6" s="66"/>
      <c r="KNB6" s="66"/>
      <c r="KNC6" s="66"/>
      <c r="KND6" s="66"/>
      <c r="KNE6" s="66"/>
      <c r="KNF6" s="66"/>
      <c r="KNG6" s="66"/>
      <c r="KNH6" s="66"/>
      <c r="KNI6" s="66"/>
      <c r="KNJ6" s="66"/>
      <c r="KNK6" s="66"/>
      <c r="KNL6" s="66"/>
      <c r="KNM6" s="66"/>
      <c r="KNN6" s="66"/>
      <c r="KNO6" s="66"/>
      <c r="KNP6" s="66"/>
      <c r="KNQ6" s="66"/>
      <c r="KNR6" s="66"/>
      <c r="KNS6" s="66"/>
      <c r="KNT6" s="66"/>
      <c r="KNU6" s="66"/>
      <c r="KNV6" s="66"/>
      <c r="KNW6" s="66"/>
      <c r="KNX6" s="66"/>
      <c r="KNY6" s="66"/>
      <c r="KNZ6" s="66"/>
      <c r="KOA6" s="66"/>
      <c r="KOB6" s="66"/>
      <c r="KOC6" s="66"/>
      <c r="KOD6" s="66"/>
      <c r="KOE6" s="66"/>
      <c r="KOF6" s="66"/>
      <c r="KOG6" s="66"/>
      <c r="KOH6" s="66"/>
      <c r="KOI6" s="66"/>
      <c r="KOJ6" s="66"/>
      <c r="KOK6" s="66"/>
      <c r="KOL6" s="66"/>
      <c r="KOM6" s="66"/>
      <c r="KON6" s="66"/>
      <c r="KOO6" s="66"/>
      <c r="KOP6" s="66"/>
      <c r="KOQ6" s="66"/>
      <c r="KOR6" s="66"/>
      <c r="KOS6" s="66"/>
      <c r="KOT6" s="66"/>
      <c r="KOU6" s="66"/>
      <c r="KOV6" s="66"/>
      <c r="KOW6" s="66"/>
      <c r="KOX6" s="66"/>
      <c r="KOY6" s="66"/>
      <c r="KOZ6" s="66"/>
      <c r="KPA6" s="66"/>
      <c r="KPB6" s="66"/>
      <c r="KPC6" s="66"/>
      <c r="KPD6" s="66"/>
      <c r="KPE6" s="66"/>
      <c r="KPF6" s="66"/>
      <c r="KPG6" s="66"/>
      <c r="KPH6" s="66"/>
      <c r="KPI6" s="66"/>
      <c r="KPJ6" s="66"/>
      <c r="KPK6" s="66"/>
      <c r="KPL6" s="66"/>
      <c r="KPM6" s="66"/>
      <c r="KPN6" s="66"/>
      <c r="KPO6" s="66"/>
      <c r="KPP6" s="66"/>
      <c r="KPQ6" s="66"/>
      <c r="KPR6" s="66"/>
      <c r="KPS6" s="66"/>
      <c r="KPT6" s="66"/>
      <c r="KPU6" s="66"/>
      <c r="KPV6" s="66"/>
      <c r="KPW6" s="66"/>
      <c r="KPX6" s="66"/>
      <c r="KPY6" s="66"/>
      <c r="KPZ6" s="66"/>
      <c r="KQA6" s="66"/>
      <c r="KQB6" s="66"/>
      <c r="KQC6" s="66"/>
      <c r="KQD6" s="66"/>
      <c r="KQE6" s="66"/>
      <c r="KQF6" s="66"/>
      <c r="KQG6" s="66"/>
      <c r="KQH6" s="66"/>
      <c r="KQI6" s="66"/>
      <c r="KQJ6" s="66"/>
      <c r="KQK6" s="66"/>
      <c r="KQL6" s="66"/>
      <c r="KQM6" s="66"/>
      <c r="KQN6" s="66"/>
      <c r="KQO6" s="66"/>
      <c r="KQP6" s="66"/>
      <c r="KQQ6" s="66"/>
      <c r="KQR6" s="66"/>
      <c r="KQS6" s="66"/>
      <c r="KQT6" s="66"/>
      <c r="KQU6" s="66"/>
      <c r="KQV6" s="66"/>
      <c r="KQW6" s="66"/>
      <c r="KQX6" s="66"/>
      <c r="KQY6" s="66"/>
      <c r="KQZ6" s="66"/>
      <c r="KRA6" s="66"/>
      <c r="KRB6" s="66"/>
      <c r="KRC6" s="66"/>
      <c r="KRD6" s="66"/>
      <c r="KRE6" s="66"/>
      <c r="KRF6" s="66"/>
      <c r="KRG6" s="66"/>
      <c r="KRH6" s="66"/>
      <c r="KRI6" s="66"/>
      <c r="KRJ6" s="66"/>
      <c r="KRK6" s="66"/>
      <c r="KRL6" s="66"/>
      <c r="KRM6" s="66"/>
      <c r="KRN6" s="66"/>
      <c r="KRO6" s="66"/>
      <c r="KRP6" s="66"/>
      <c r="KRQ6" s="66"/>
      <c r="KRR6" s="66"/>
      <c r="KRS6" s="66"/>
      <c r="KRT6" s="66"/>
      <c r="KRU6" s="66"/>
      <c r="KRV6" s="66"/>
      <c r="KRW6" s="66"/>
      <c r="KRX6" s="66"/>
      <c r="KRY6" s="66"/>
      <c r="KRZ6" s="66"/>
      <c r="KSA6" s="66"/>
      <c r="KSB6" s="66"/>
      <c r="KSC6" s="66"/>
      <c r="KSD6" s="66"/>
      <c r="KSE6" s="66"/>
      <c r="KSF6" s="66"/>
      <c r="KSG6" s="66"/>
      <c r="KSH6" s="66"/>
      <c r="KSI6" s="66"/>
      <c r="KSJ6" s="66"/>
      <c r="KSK6" s="66"/>
      <c r="KSL6" s="66"/>
      <c r="KSM6" s="66"/>
      <c r="KSN6" s="66"/>
      <c r="KSO6" s="66"/>
      <c r="KSP6" s="66"/>
      <c r="KSQ6" s="66"/>
      <c r="KSR6" s="66"/>
      <c r="KSS6" s="66"/>
      <c r="KST6" s="66"/>
      <c r="KSU6" s="66"/>
      <c r="KSV6" s="66"/>
      <c r="KSW6" s="66"/>
      <c r="KSX6" s="66"/>
      <c r="KSY6" s="66"/>
      <c r="KSZ6" s="66"/>
      <c r="KTA6" s="66"/>
      <c r="KTB6" s="66"/>
      <c r="KTC6" s="66"/>
      <c r="KTD6" s="66"/>
      <c r="KTE6" s="66"/>
      <c r="KTF6" s="66"/>
      <c r="KTG6" s="66"/>
      <c r="KTH6" s="66"/>
      <c r="KTI6" s="66"/>
      <c r="KTJ6" s="66"/>
      <c r="KTK6" s="66"/>
      <c r="KTL6" s="66"/>
      <c r="KTM6" s="66"/>
      <c r="KTN6" s="66"/>
      <c r="KTO6" s="66"/>
      <c r="KTP6" s="66"/>
      <c r="KTQ6" s="66"/>
      <c r="KTR6" s="66"/>
      <c r="KTS6" s="66"/>
      <c r="KTT6" s="66"/>
      <c r="KTU6" s="66"/>
      <c r="KTV6" s="66"/>
      <c r="KTW6" s="66"/>
      <c r="KTX6" s="66"/>
      <c r="KTY6" s="66"/>
      <c r="KTZ6" s="66"/>
      <c r="KUA6" s="66"/>
      <c r="KUB6" s="66"/>
      <c r="KUC6" s="66"/>
      <c r="KUD6" s="66"/>
      <c r="KUE6" s="66"/>
      <c r="KUF6" s="66"/>
      <c r="KUG6" s="66"/>
      <c r="KUH6" s="66"/>
      <c r="KUI6" s="66"/>
      <c r="KUJ6" s="66"/>
      <c r="KUK6" s="66"/>
      <c r="KUL6" s="66"/>
      <c r="KUM6" s="66"/>
      <c r="KUN6" s="66"/>
      <c r="KUO6" s="66"/>
      <c r="KUP6" s="66"/>
      <c r="KUQ6" s="66"/>
      <c r="KUR6" s="66"/>
      <c r="KUS6" s="66"/>
      <c r="KUT6" s="66"/>
      <c r="KUU6" s="66"/>
      <c r="KUV6" s="66"/>
      <c r="KUW6" s="66"/>
      <c r="KUX6" s="66"/>
      <c r="KUY6" s="66"/>
      <c r="KUZ6" s="66"/>
      <c r="KVA6" s="66"/>
      <c r="KVB6" s="66"/>
      <c r="KVC6" s="66"/>
      <c r="KVD6" s="66"/>
      <c r="KVE6" s="66"/>
      <c r="KVF6" s="66"/>
      <c r="KVG6" s="66"/>
      <c r="KVH6" s="66"/>
      <c r="KVI6" s="66"/>
      <c r="KVJ6" s="66"/>
      <c r="KVK6" s="66"/>
      <c r="KVL6" s="66"/>
      <c r="KVM6" s="66"/>
      <c r="KVN6" s="66"/>
      <c r="KVO6" s="66"/>
      <c r="KVP6" s="66"/>
      <c r="KVQ6" s="66"/>
      <c r="KVR6" s="66"/>
      <c r="KVS6" s="66"/>
      <c r="KVT6" s="66"/>
      <c r="KVU6" s="66"/>
      <c r="KVV6" s="66"/>
      <c r="KVW6" s="66"/>
      <c r="KVX6" s="66"/>
      <c r="KVY6" s="66"/>
      <c r="KVZ6" s="66"/>
      <c r="KWA6" s="66"/>
      <c r="KWB6" s="66"/>
      <c r="KWC6" s="66"/>
      <c r="KWD6" s="66"/>
      <c r="KWE6" s="66"/>
      <c r="KWF6" s="66"/>
      <c r="KWG6" s="66"/>
      <c r="KWH6" s="66"/>
      <c r="KWI6" s="66"/>
      <c r="KWJ6" s="66"/>
      <c r="KWK6" s="66"/>
      <c r="KWL6" s="66"/>
      <c r="KWM6" s="66"/>
      <c r="KWN6" s="66"/>
      <c r="KWO6" s="66"/>
      <c r="KWP6" s="66"/>
      <c r="KWQ6" s="66"/>
      <c r="KWR6" s="66"/>
      <c r="KWS6" s="66"/>
      <c r="KWT6" s="66"/>
      <c r="KWU6" s="66"/>
      <c r="KWV6" s="66"/>
      <c r="KWW6" s="66"/>
      <c r="KWX6" s="66"/>
      <c r="KWY6" s="66"/>
      <c r="KWZ6" s="66"/>
      <c r="KXA6" s="66"/>
      <c r="KXB6" s="66"/>
      <c r="KXC6" s="66"/>
      <c r="KXD6" s="66"/>
      <c r="KXE6" s="66"/>
      <c r="KXF6" s="66"/>
      <c r="KXG6" s="66"/>
      <c r="KXH6" s="66"/>
      <c r="KXI6" s="66"/>
      <c r="KXJ6" s="66"/>
      <c r="KXK6" s="66"/>
      <c r="KXL6" s="66"/>
      <c r="KXM6" s="66"/>
      <c r="KXN6" s="66"/>
      <c r="KXO6" s="66"/>
      <c r="KXP6" s="66"/>
      <c r="KXQ6" s="66"/>
      <c r="KXR6" s="66"/>
      <c r="KXS6" s="66"/>
      <c r="KXT6" s="66"/>
      <c r="KXU6" s="66"/>
      <c r="KXV6" s="66"/>
      <c r="KXW6" s="66"/>
      <c r="KXX6" s="66"/>
      <c r="KXY6" s="66"/>
      <c r="KXZ6" s="66"/>
      <c r="KYA6" s="66"/>
      <c r="KYB6" s="66"/>
      <c r="KYC6" s="66"/>
      <c r="KYD6" s="66"/>
      <c r="KYE6" s="66"/>
      <c r="KYF6" s="66"/>
      <c r="KYG6" s="66"/>
      <c r="KYH6" s="66"/>
      <c r="KYI6" s="66"/>
      <c r="KYJ6" s="66"/>
      <c r="KYK6" s="66"/>
      <c r="KYL6" s="66"/>
      <c r="KYM6" s="66"/>
      <c r="KYN6" s="66"/>
      <c r="KYO6" s="66"/>
      <c r="KYP6" s="66"/>
      <c r="KYQ6" s="66"/>
      <c r="KYR6" s="66"/>
      <c r="KYS6" s="66"/>
      <c r="KYT6" s="66"/>
      <c r="KYU6" s="66"/>
      <c r="KYV6" s="66"/>
      <c r="KYW6" s="66"/>
      <c r="KYX6" s="66"/>
      <c r="KYY6" s="66"/>
      <c r="KYZ6" s="66"/>
      <c r="KZA6" s="66"/>
      <c r="KZB6" s="66"/>
      <c r="KZC6" s="66"/>
      <c r="KZD6" s="66"/>
      <c r="KZE6" s="66"/>
      <c r="KZF6" s="66"/>
      <c r="KZG6" s="66"/>
      <c r="KZH6" s="66"/>
      <c r="KZI6" s="66"/>
      <c r="KZJ6" s="66"/>
      <c r="KZK6" s="66"/>
      <c r="KZL6" s="66"/>
      <c r="KZM6" s="66"/>
      <c r="KZN6" s="66"/>
      <c r="KZO6" s="66"/>
      <c r="KZP6" s="66"/>
      <c r="KZQ6" s="66"/>
      <c r="KZR6" s="66"/>
      <c r="KZS6" s="66"/>
      <c r="KZT6" s="66"/>
      <c r="KZU6" s="66"/>
      <c r="KZV6" s="66"/>
      <c r="KZW6" s="66"/>
      <c r="KZX6" s="66"/>
      <c r="KZY6" s="66"/>
      <c r="KZZ6" s="66"/>
      <c r="LAA6" s="66"/>
      <c r="LAB6" s="66"/>
      <c r="LAC6" s="66"/>
      <c r="LAD6" s="66"/>
      <c r="LAE6" s="66"/>
      <c r="LAF6" s="66"/>
      <c r="LAG6" s="66"/>
      <c r="LAH6" s="66"/>
      <c r="LAI6" s="66"/>
      <c r="LAJ6" s="66"/>
      <c r="LAK6" s="66"/>
      <c r="LAL6" s="66"/>
      <c r="LAM6" s="66"/>
      <c r="LAN6" s="66"/>
      <c r="LAO6" s="66"/>
      <c r="LAP6" s="66"/>
      <c r="LAQ6" s="66"/>
      <c r="LAR6" s="66"/>
      <c r="LAS6" s="66"/>
      <c r="LAT6" s="66"/>
      <c r="LAU6" s="66"/>
      <c r="LAV6" s="66"/>
      <c r="LAW6" s="66"/>
      <c r="LAX6" s="66"/>
      <c r="LAY6" s="66"/>
      <c r="LAZ6" s="66"/>
      <c r="LBA6" s="66"/>
      <c r="LBB6" s="66"/>
      <c r="LBC6" s="66"/>
      <c r="LBD6" s="66"/>
      <c r="LBE6" s="66"/>
      <c r="LBF6" s="66"/>
      <c r="LBG6" s="66"/>
      <c r="LBH6" s="66"/>
      <c r="LBI6" s="66"/>
      <c r="LBJ6" s="66"/>
      <c r="LBK6" s="66"/>
      <c r="LBL6" s="66"/>
      <c r="LBM6" s="66"/>
      <c r="LBN6" s="66"/>
      <c r="LBO6" s="66"/>
      <c r="LBP6" s="66"/>
      <c r="LBQ6" s="66"/>
      <c r="LBR6" s="66"/>
      <c r="LBS6" s="66"/>
      <c r="LBT6" s="66"/>
      <c r="LBU6" s="66"/>
      <c r="LBV6" s="66"/>
      <c r="LBW6" s="66"/>
      <c r="LBX6" s="66"/>
      <c r="LBY6" s="66"/>
      <c r="LBZ6" s="66"/>
      <c r="LCA6" s="66"/>
      <c r="LCB6" s="66"/>
      <c r="LCC6" s="66"/>
      <c r="LCD6" s="66"/>
      <c r="LCE6" s="66"/>
      <c r="LCF6" s="66"/>
      <c r="LCG6" s="66"/>
      <c r="LCH6" s="66"/>
      <c r="LCI6" s="66"/>
      <c r="LCJ6" s="66"/>
      <c r="LCK6" s="66"/>
      <c r="LCL6" s="66"/>
      <c r="LCM6" s="66"/>
      <c r="LCN6" s="66"/>
      <c r="LCO6" s="66"/>
      <c r="LCP6" s="66"/>
      <c r="LCQ6" s="66"/>
      <c r="LCR6" s="66"/>
      <c r="LCS6" s="66"/>
      <c r="LCT6" s="66"/>
      <c r="LCU6" s="66"/>
      <c r="LCV6" s="66"/>
      <c r="LCW6" s="66"/>
      <c r="LCX6" s="66"/>
      <c r="LCY6" s="66"/>
      <c r="LCZ6" s="66"/>
      <c r="LDA6" s="66"/>
      <c r="LDB6" s="66"/>
      <c r="LDC6" s="66"/>
      <c r="LDD6" s="66"/>
      <c r="LDE6" s="66"/>
      <c r="LDF6" s="66"/>
      <c r="LDG6" s="66"/>
      <c r="LDH6" s="66"/>
      <c r="LDI6" s="66"/>
      <c r="LDJ6" s="66"/>
      <c r="LDK6" s="66"/>
      <c r="LDL6" s="66"/>
      <c r="LDM6" s="66"/>
      <c r="LDN6" s="66"/>
      <c r="LDO6" s="66"/>
      <c r="LDP6" s="66"/>
      <c r="LDQ6" s="66"/>
      <c r="LDR6" s="66"/>
      <c r="LDS6" s="66"/>
      <c r="LDT6" s="66"/>
      <c r="LDU6" s="66"/>
      <c r="LDV6" s="66"/>
      <c r="LDW6" s="66"/>
      <c r="LDX6" s="66"/>
      <c r="LDY6" s="66"/>
      <c r="LDZ6" s="66"/>
      <c r="LEA6" s="66"/>
      <c r="LEB6" s="66"/>
      <c r="LEC6" s="66"/>
      <c r="LED6" s="66"/>
      <c r="LEE6" s="66"/>
      <c r="LEF6" s="66"/>
      <c r="LEG6" s="66"/>
      <c r="LEH6" s="66"/>
      <c r="LEI6" s="66"/>
      <c r="LEJ6" s="66"/>
      <c r="LEK6" s="66"/>
      <c r="LEL6" s="66"/>
      <c r="LEM6" s="66"/>
      <c r="LEN6" s="66"/>
      <c r="LEO6" s="66"/>
      <c r="LEP6" s="66"/>
      <c r="LEQ6" s="66"/>
      <c r="LER6" s="66"/>
      <c r="LES6" s="66"/>
      <c r="LET6" s="66"/>
      <c r="LEU6" s="66"/>
      <c r="LEV6" s="66"/>
      <c r="LEW6" s="66"/>
      <c r="LEX6" s="66"/>
      <c r="LEY6" s="66"/>
      <c r="LEZ6" s="66"/>
      <c r="LFA6" s="66"/>
      <c r="LFB6" s="66"/>
      <c r="LFC6" s="66"/>
      <c r="LFD6" s="66"/>
      <c r="LFE6" s="66"/>
      <c r="LFF6" s="66"/>
      <c r="LFG6" s="66"/>
      <c r="LFH6" s="66"/>
      <c r="LFI6" s="66"/>
      <c r="LFJ6" s="66"/>
      <c r="LFK6" s="66"/>
      <c r="LFL6" s="66"/>
      <c r="LFM6" s="66"/>
      <c r="LFN6" s="66"/>
      <c r="LFO6" s="66"/>
      <c r="LFP6" s="66"/>
      <c r="LFQ6" s="66"/>
      <c r="LFR6" s="66"/>
      <c r="LFS6" s="66"/>
      <c r="LFT6" s="66"/>
      <c r="LFU6" s="66"/>
      <c r="LFV6" s="66"/>
      <c r="LFW6" s="66"/>
      <c r="LFX6" s="66"/>
      <c r="LFY6" s="66"/>
      <c r="LFZ6" s="66"/>
      <c r="LGA6" s="66"/>
      <c r="LGB6" s="66"/>
      <c r="LGC6" s="66"/>
      <c r="LGD6" s="66"/>
      <c r="LGE6" s="66"/>
      <c r="LGF6" s="66"/>
      <c r="LGG6" s="66"/>
      <c r="LGH6" s="66"/>
      <c r="LGI6" s="66"/>
      <c r="LGJ6" s="66"/>
      <c r="LGK6" s="66"/>
      <c r="LGL6" s="66"/>
      <c r="LGM6" s="66"/>
      <c r="LGN6" s="66"/>
      <c r="LGO6" s="66"/>
      <c r="LGP6" s="66"/>
      <c r="LGQ6" s="66"/>
      <c r="LGR6" s="66"/>
      <c r="LGS6" s="66"/>
      <c r="LGT6" s="66"/>
      <c r="LGU6" s="66"/>
      <c r="LGV6" s="66"/>
      <c r="LGW6" s="66"/>
      <c r="LGX6" s="66"/>
      <c r="LGY6" s="66"/>
      <c r="LGZ6" s="66"/>
      <c r="LHA6" s="66"/>
      <c r="LHB6" s="66"/>
      <c r="LHC6" s="66"/>
      <c r="LHD6" s="66"/>
      <c r="LHE6" s="66"/>
      <c r="LHF6" s="66"/>
      <c r="LHG6" s="66"/>
      <c r="LHH6" s="66"/>
      <c r="LHI6" s="66"/>
      <c r="LHJ6" s="66"/>
      <c r="LHK6" s="66"/>
      <c r="LHL6" s="66"/>
      <c r="LHM6" s="66"/>
      <c r="LHN6" s="66"/>
      <c r="LHO6" s="66"/>
      <c r="LHP6" s="66"/>
      <c r="LHQ6" s="66"/>
      <c r="LHR6" s="66"/>
      <c r="LHS6" s="66"/>
      <c r="LHT6" s="66"/>
      <c r="LHU6" s="66"/>
      <c r="LHV6" s="66"/>
      <c r="LHW6" s="66"/>
      <c r="LHX6" s="66"/>
      <c r="LHY6" s="66"/>
      <c r="LHZ6" s="66"/>
      <c r="LIA6" s="66"/>
      <c r="LIB6" s="66"/>
      <c r="LIC6" s="66"/>
      <c r="LID6" s="66"/>
      <c r="LIE6" s="66"/>
      <c r="LIF6" s="66"/>
      <c r="LIG6" s="66"/>
      <c r="LIH6" s="66"/>
      <c r="LII6" s="66"/>
      <c r="LIJ6" s="66"/>
      <c r="LIK6" s="66"/>
      <c r="LIL6" s="66"/>
      <c r="LIM6" s="66"/>
      <c r="LIN6" s="66"/>
      <c r="LIO6" s="66"/>
      <c r="LIP6" s="66"/>
      <c r="LIQ6" s="66"/>
      <c r="LIR6" s="66"/>
      <c r="LIS6" s="66"/>
      <c r="LIT6" s="66"/>
      <c r="LIU6" s="66"/>
      <c r="LIV6" s="66"/>
      <c r="LIW6" s="66"/>
      <c r="LIX6" s="66"/>
      <c r="LIY6" s="66"/>
      <c r="LIZ6" s="66"/>
      <c r="LJA6" s="66"/>
      <c r="LJB6" s="66"/>
      <c r="LJC6" s="66"/>
      <c r="LJD6" s="66"/>
      <c r="LJE6" s="66"/>
      <c r="LJF6" s="66"/>
      <c r="LJG6" s="66"/>
      <c r="LJH6" s="66"/>
      <c r="LJI6" s="66"/>
      <c r="LJJ6" s="66"/>
      <c r="LJK6" s="66"/>
      <c r="LJL6" s="66"/>
      <c r="LJM6" s="66"/>
      <c r="LJN6" s="66"/>
      <c r="LJO6" s="66"/>
      <c r="LJP6" s="66"/>
      <c r="LJQ6" s="66"/>
      <c r="LJR6" s="66"/>
      <c r="LJS6" s="66"/>
      <c r="LJT6" s="66"/>
      <c r="LJU6" s="66"/>
      <c r="LJV6" s="66"/>
      <c r="LJW6" s="66"/>
      <c r="LJX6" s="66"/>
      <c r="LJY6" s="66"/>
      <c r="LJZ6" s="66"/>
      <c r="LKA6" s="66"/>
      <c r="LKB6" s="66"/>
      <c r="LKC6" s="66"/>
      <c r="LKD6" s="66"/>
      <c r="LKE6" s="66"/>
      <c r="LKF6" s="66"/>
      <c r="LKG6" s="66"/>
      <c r="LKH6" s="66"/>
      <c r="LKI6" s="66"/>
      <c r="LKJ6" s="66"/>
      <c r="LKK6" s="66"/>
      <c r="LKL6" s="66"/>
      <c r="LKM6" s="66"/>
      <c r="LKN6" s="66"/>
      <c r="LKO6" s="66"/>
      <c r="LKP6" s="66"/>
      <c r="LKQ6" s="66"/>
      <c r="LKR6" s="66"/>
      <c r="LKS6" s="66"/>
      <c r="LKT6" s="66"/>
      <c r="LKU6" s="66"/>
      <c r="LKV6" s="66"/>
      <c r="LKW6" s="66"/>
      <c r="LKX6" s="66"/>
      <c r="LKY6" s="66"/>
      <c r="LKZ6" s="66"/>
      <c r="LLA6" s="66"/>
      <c r="LLB6" s="66"/>
      <c r="LLC6" s="66"/>
      <c r="LLD6" s="66"/>
      <c r="LLE6" s="66"/>
      <c r="LLF6" s="66"/>
      <c r="LLG6" s="66"/>
      <c r="LLH6" s="66"/>
      <c r="LLI6" s="66"/>
      <c r="LLJ6" s="66"/>
      <c r="LLK6" s="66"/>
      <c r="LLL6" s="66"/>
      <c r="LLM6" s="66"/>
      <c r="LLN6" s="66"/>
      <c r="LLO6" s="66"/>
      <c r="LLP6" s="66"/>
      <c r="LLQ6" s="66"/>
      <c r="LLR6" s="66"/>
      <c r="LLS6" s="66"/>
      <c r="LLT6" s="66"/>
      <c r="LLU6" s="66"/>
      <c r="LLV6" s="66"/>
      <c r="LLW6" s="66"/>
      <c r="LLX6" s="66"/>
      <c r="LLY6" s="66"/>
      <c r="LLZ6" s="66"/>
      <c r="LMA6" s="66"/>
      <c r="LMB6" s="66"/>
      <c r="LMC6" s="66"/>
      <c r="LMD6" s="66"/>
      <c r="LME6" s="66"/>
      <c r="LMF6" s="66"/>
      <c r="LMG6" s="66"/>
      <c r="LMH6" s="66"/>
      <c r="LMI6" s="66"/>
      <c r="LMJ6" s="66"/>
      <c r="LMK6" s="66"/>
      <c r="LML6" s="66"/>
      <c r="LMM6" s="66"/>
      <c r="LMN6" s="66"/>
      <c r="LMO6" s="66"/>
      <c r="LMP6" s="66"/>
      <c r="LMQ6" s="66"/>
      <c r="LMR6" s="66"/>
      <c r="LMS6" s="66"/>
      <c r="LMT6" s="66"/>
      <c r="LMU6" s="66"/>
      <c r="LMV6" s="66"/>
      <c r="LMW6" s="66"/>
      <c r="LMX6" s="66"/>
      <c r="LMY6" s="66"/>
      <c r="LMZ6" s="66"/>
      <c r="LNA6" s="66"/>
      <c r="LNB6" s="66"/>
      <c r="LNC6" s="66"/>
      <c r="LND6" s="66"/>
      <c r="LNE6" s="66"/>
      <c r="LNF6" s="66"/>
      <c r="LNG6" s="66"/>
      <c r="LNH6" s="66"/>
      <c r="LNI6" s="66"/>
      <c r="LNJ6" s="66"/>
      <c r="LNK6" s="66"/>
      <c r="LNL6" s="66"/>
      <c r="LNM6" s="66"/>
      <c r="LNN6" s="66"/>
      <c r="LNO6" s="66"/>
      <c r="LNP6" s="66"/>
      <c r="LNQ6" s="66"/>
      <c r="LNR6" s="66"/>
      <c r="LNS6" s="66"/>
      <c r="LNT6" s="66"/>
      <c r="LNU6" s="66"/>
      <c r="LNV6" s="66"/>
      <c r="LNW6" s="66"/>
      <c r="LNX6" s="66"/>
      <c r="LNY6" s="66"/>
      <c r="LNZ6" s="66"/>
      <c r="LOA6" s="66"/>
      <c r="LOB6" s="66"/>
      <c r="LOC6" s="66"/>
      <c r="LOD6" s="66"/>
      <c r="LOE6" s="66"/>
      <c r="LOF6" s="66"/>
      <c r="LOG6" s="66"/>
      <c r="LOH6" s="66"/>
      <c r="LOI6" s="66"/>
      <c r="LOJ6" s="66"/>
      <c r="LOK6" s="66"/>
      <c r="LOL6" s="66"/>
      <c r="LOM6" s="66"/>
      <c r="LON6" s="66"/>
      <c r="LOO6" s="66"/>
      <c r="LOP6" s="66"/>
      <c r="LOQ6" s="66"/>
      <c r="LOR6" s="66"/>
      <c r="LOS6" s="66"/>
      <c r="LOT6" s="66"/>
      <c r="LOU6" s="66"/>
      <c r="LOV6" s="66"/>
      <c r="LOW6" s="66"/>
      <c r="LOX6" s="66"/>
      <c r="LOY6" s="66"/>
      <c r="LOZ6" s="66"/>
      <c r="LPA6" s="66"/>
      <c r="LPB6" s="66"/>
      <c r="LPC6" s="66"/>
      <c r="LPD6" s="66"/>
      <c r="LPE6" s="66"/>
      <c r="LPF6" s="66"/>
      <c r="LPG6" s="66"/>
      <c r="LPH6" s="66"/>
      <c r="LPI6" s="66"/>
      <c r="LPJ6" s="66"/>
      <c r="LPK6" s="66"/>
      <c r="LPL6" s="66"/>
      <c r="LPM6" s="66"/>
      <c r="LPN6" s="66"/>
      <c r="LPO6" s="66"/>
      <c r="LPP6" s="66"/>
      <c r="LPQ6" s="66"/>
      <c r="LPR6" s="66"/>
      <c r="LPS6" s="66"/>
      <c r="LPT6" s="66"/>
      <c r="LPU6" s="66"/>
      <c r="LPV6" s="66"/>
      <c r="LPW6" s="66"/>
      <c r="LPX6" s="66"/>
      <c r="LPY6" s="66"/>
      <c r="LPZ6" s="66"/>
      <c r="LQA6" s="66"/>
      <c r="LQB6" s="66"/>
      <c r="LQC6" s="66"/>
      <c r="LQD6" s="66"/>
      <c r="LQE6" s="66"/>
      <c r="LQF6" s="66"/>
      <c r="LQG6" s="66"/>
      <c r="LQH6" s="66"/>
      <c r="LQI6" s="66"/>
      <c r="LQJ6" s="66"/>
      <c r="LQK6" s="66"/>
      <c r="LQL6" s="66"/>
      <c r="LQM6" s="66"/>
      <c r="LQN6" s="66"/>
      <c r="LQO6" s="66"/>
      <c r="LQP6" s="66"/>
      <c r="LQQ6" s="66"/>
      <c r="LQR6" s="66"/>
      <c r="LQS6" s="66"/>
      <c r="LQT6" s="66"/>
      <c r="LQU6" s="66"/>
      <c r="LQV6" s="66"/>
      <c r="LQW6" s="66"/>
      <c r="LQX6" s="66"/>
      <c r="LQY6" s="66"/>
      <c r="LQZ6" s="66"/>
      <c r="LRA6" s="66"/>
      <c r="LRB6" s="66"/>
      <c r="LRC6" s="66"/>
      <c r="LRD6" s="66"/>
      <c r="LRE6" s="66"/>
      <c r="LRF6" s="66"/>
      <c r="LRG6" s="66"/>
      <c r="LRH6" s="66"/>
      <c r="LRI6" s="66"/>
      <c r="LRJ6" s="66"/>
      <c r="LRK6" s="66"/>
      <c r="LRL6" s="66"/>
      <c r="LRM6" s="66"/>
      <c r="LRN6" s="66"/>
      <c r="LRO6" s="66"/>
      <c r="LRP6" s="66"/>
      <c r="LRQ6" s="66"/>
      <c r="LRR6" s="66"/>
      <c r="LRS6" s="66"/>
      <c r="LRT6" s="66"/>
      <c r="LRU6" s="66"/>
      <c r="LRV6" s="66"/>
      <c r="LRW6" s="66"/>
      <c r="LRX6" s="66"/>
      <c r="LRY6" s="66"/>
      <c r="LRZ6" s="66"/>
      <c r="LSA6" s="66"/>
      <c r="LSB6" s="66"/>
      <c r="LSC6" s="66"/>
      <c r="LSD6" s="66"/>
      <c r="LSE6" s="66"/>
      <c r="LSF6" s="66"/>
      <c r="LSG6" s="66"/>
      <c r="LSH6" s="66"/>
      <c r="LSI6" s="66"/>
      <c r="LSJ6" s="66"/>
      <c r="LSK6" s="66"/>
      <c r="LSL6" s="66"/>
      <c r="LSM6" s="66"/>
      <c r="LSN6" s="66"/>
      <c r="LSO6" s="66"/>
      <c r="LSP6" s="66"/>
      <c r="LSQ6" s="66"/>
      <c r="LSR6" s="66"/>
      <c r="LSS6" s="66"/>
      <c r="LST6" s="66"/>
      <c r="LSU6" s="66"/>
      <c r="LSV6" s="66"/>
      <c r="LSW6" s="66"/>
      <c r="LSX6" s="66"/>
      <c r="LSY6" s="66"/>
      <c r="LSZ6" s="66"/>
      <c r="LTA6" s="66"/>
      <c r="LTB6" s="66"/>
      <c r="LTC6" s="66"/>
      <c r="LTD6" s="66"/>
      <c r="LTE6" s="66"/>
      <c r="LTF6" s="66"/>
      <c r="LTG6" s="66"/>
      <c r="LTH6" s="66"/>
      <c r="LTI6" s="66"/>
      <c r="LTJ6" s="66"/>
      <c r="LTK6" s="66"/>
      <c r="LTL6" s="66"/>
      <c r="LTM6" s="66"/>
      <c r="LTN6" s="66"/>
      <c r="LTO6" s="66"/>
      <c r="LTP6" s="66"/>
      <c r="LTQ6" s="66"/>
      <c r="LTR6" s="66"/>
      <c r="LTS6" s="66"/>
      <c r="LTT6" s="66"/>
      <c r="LTU6" s="66"/>
      <c r="LTV6" s="66"/>
      <c r="LTW6" s="66"/>
      <c r="LTX6" s="66"/>
      <c r="LTY6" s="66"/>
      <c r="LTZ6" s="66"/>
      <c r="LUA6" s="66"/>
      <c r="LUB6" s="66"/>
      <c r="LUC6" s="66"/>
      <c r="LUD6" s="66"/>
      <c r="LUE6" s="66"/>
      <c r="LUF6" s="66"/>
      <c r="LUG6" s="66"/>
      <c r="LUH6" s="66"/>
      <c r="LUI6" s="66"/>
      <c r="LUJ6" s="66"/>
      <c r="LUK6" s="66"/>
      <c r="LUL6" s="66"/>
      <c r="LUM6" s="66"/>
      <c r="LUN6" s="66"/>
      <c r="LUO6" s="66"/>
      <c r="LUP6" s="66"/>
      <c r="LUQ6" s="66"/>
      <c r="LUR6" s="66"/>
      <c r="LUS6" s="66"/>
      <c r="LUT6" s="66"/>
      <c r="LUU6" s="66"/>
      <c r="LUV6" s="66"/>
      <c r="LUW6" s="66"/>
      <c r="LUX6" s="66"/>
      <c r="LUY6" s="66"/>
      <c r="LUZ6" s="66"/>
      <c r="LVA6" s="66"/>
      <c r="LVB6" s="66"/>
      <c r="LVC6" s="66"/>
      <c r="LVD6" s="66"/>
      <c r="LVE6" s="66"/>
      <c r="LVF6" s="66"/>
      <c r="LVG6" s="66"/>
      <c r="LVH6" s="66"/>
      <c r="LVI6" s="66"/>
      <c r="LVJ6" s="66"/>
      <c r="LVK6" s="66"/>
      <c r="LVL6" s="66"/>
      <c r="LVM6" s="66"/>
      <c r="LVN6" s="66"/>
      <c r="LVO6" s="66"/>
      <c r="LVP6" s="66"/>
      <c r="LVQ6" s="66"/>
      <c r="LVR6" s="66"/>
      <c r="LVS6" s="66"/>
      <c r="LVT6" s="66"/>
      <c r="LVU6" s="66"/>
      <c r="LVV6" s="66"/>
      <c r="LVW6" s="66"/>
      <c r="LVX6" s="66"/>
      <c r="LVY6" s="66"/>
      <c r="LVZ6" s="66"/>
      <c r="LWA6" s="66"/>
      <c r="LWB6" s="66"/>
      <c r="LWC6" s="66"/>
      <c r="LWD6" s="66"/>
      <c r="LWE6" s="66"/>
      <c r="LWF6" s="66"/>
      <c r="LWG6" s="66"/>
      <c r="LWH6" s="66"/>
      <c r="LWI6" s="66"/>
      <c r="LWJ6" s="66"/>
      <c r="LWK6" s="66"/>
      <c r="LWL6" s="66"/>
      <c r="LWM6" s="66"/>
      <c r="LWN6" s="66"/>
      <c r="LWO6" s="66"/>
      <c r="LWP6" s="66"/>
      <c r="LWQ6" s="66"/>
      <c r="LWR6" s="66"/>
      <c r="LWS6" s="66"/>
      <c r="LWT6" s="66"/>
      <c r="LWU6" s="66"/>
      <c r="LWV6" s="66"/>
      <c r="LWW6" s="66"/>
      <c r="LWX6" s="66"/>
      <c r="LWY6" s="66"/>
      <c r="LWZ6" s="66"/>
      <c r="LXA6" s="66"/>
      <c r="LXB6" s="66"/>
      <c r="LXC6" s="66"/>
      <c r="LXD6" s="66"/>
      <c r="LXE6" s="66"/>
      <c r="LXF6" s="66"/>
      <c r="LXG6" s="66"/>
      <c r="LXH6" s="66"/>
      <c r="LXI6" s="66"/>
      <c r="LXJ6" s="66"/>
      <c r="LXK6" s="66"/>
      <c r="LXL6" s="66"/>
      <c r="LXM6" s="66"/>
      <c r="LXN6" s="66"/>
      <c r="LXO6" s="66"/>
      <c r="LXP6" s="66"/>
      <c r="LXQ6" s="66"/>
      <c r="LXR6" s="66"/>
      <c r="LXS6" s="66"/>
      <c r="LXT6" s="66"/>
      <c r="LXU6" s="66"/>
      <c r="LXV6" s="66"/>
      <c r="LXW6" s="66"/>
      <c r="LXX6" s="66"/>
      <c r="LXY6" s="66"/>
      <c r="LXZ6" s="66"/>
      <c r="LYA6" s="66"/>
      <c r="LYB6" s="66"/>
      <c r="LYC6" s="66"/>
      <c r="LYD6" s="66"/>
      <c r="LYE6" s="66"/>
      <c r="LYF6" s="66"/>
      <c r="LYG6" s="66"/>
      <c r="LYH6" s="66"/>
      <c r="LYI6" s="66"/>
      <c r="LYJ6" s="66"/>
      <c r="LYK6" s="66"/>
      <c r="LYL6" s="66"/>
      <c r="LYM6" s="66"/>
      <c r="LYN6" s="66"/>
      <c r="LYO6" s="66"/>
      <c r="LYP6" s="66"/>
      <c r="LYQ6" s="66"/>
      <c r="LYR6" s="66"/>
      <c r="LYS6" s="66"/>
      <c r="LYT6" s="66"/>
      <c r="LYU6" s="66"/>
      <c r="LYV6" s="66"/>
      <c r="LYW6" s="66"/>
      <c r="LYX6" s="66"/>
      <c r="LYY6" s="66"/>
      <c r="LYZ6" s="66"/>
      <c r="LZA6" s="66"/>
      <c r="LZB6" s="66"/>
      <c r="LZC6" s="66"/>
      <c r="LZD6" s="66"/>
      <c r="LZE6" s="66"/>
      <c r="LZF6" s="66"/>
      <c r="LZG6" s="66"/>
      <c r="LZH6" s="66"/>
      <c r="LZI6" s="66"/>
      <c r="LZJ6" s="66"/>
      <c r="LZK6" s="66"/>
      <c r="LZL6" s="66"/>
      <c r="LZM6" s="66"/>
      <c r="LZN6" s="66"/>
      <c r="LZO6" s="66"/>
      <c r="LZP6" s="66"/>
      <c r="LZQ6" s="66"/>
      <c r="LZR6" s="66"/>
      <c r="LZS6" s="66"/>
      <c r="LZT6" s="66"/>
      <c r="LZU6" s="66"/>
      <c r="LZV6" s="66"/>
      <c r="LZW6" s="66"/>
      <c r="LZX6" s="66"/>
      <c r="LZY6" s="66"/>
      <c r="LZZ6" s="66"/>
      <c r="MAA6" s="66"/>
      <c r="MAB6" s="66"/>
      <c r="MAC6" s="66"/>
      <c r="MAD6" s="66"/>
      <c r="MAE6" s="66"/>
      <c r="MAF6" s="66"/>
      <c r="MAG6" s="66"/>
      <c r="MAH6" s="66"/>
      <c r="MAI6" s="66"/>
      <c r="MAJ6" s="66"/>
      <c r="MAK6" s="66"/>
      <c r="MAL6" s="66"/>
      <c r="MAM6" s="66"/>
      <c r="MAN6" s="66"/>
      <c r="MAO6" s="66"/>
      <c r="MAP6" s="66"/>
      <c r="MAQ6" s="66"/>
      <c r="MAR6" s="66"/>
      <c r="MAS6" s="66"/>
      <c r="MAT6" s="66"/>
      <c r="MAU6" s="66"/>
      <c r="MAV6" s="66"/>
      <c r="MAW6" s="66"/>
      <c r="MAX6" s="66"/>
      <c r="MAY6" s="66"/>
      <c r="MAZ6" s="66"/>
      <c r="MBA6" s="66"/>
      <c r="MBB6" s="66"/>
      <c r="MBC6" s="66"/>
      <c r="MBD6" s="66"/>
      <c r="MBE6" s="66"/>
      <c r="MBF6" s="66"/>
      <c r="MBG6" s="66"/>
      <c r="MBH6" s="66"/>
      <c r="MBI6" s="66"/>
      <c r="MBJ6" s="66"/>
      <c r="MBK6" s="66"/>
      <c r="MBL6" s="66"/>
      <c r="MBM6" s="66"/>
      <c r="MBN6" s="66"/>
      <c r="MBO6" s="66"/>
      <c r="MBP6" s="66"/>
      <c r="MBQ6" s="66"/>
      <c r="MBR6" s="66"/>
      <c r="MBS6" s="66"/>
      <c r="MBT6" s="66"/>
      <c r="MBU6" s="66"/>
      <c r="MBV6" s="66"/>
      <c r="MBW6" s="66"/>
      <c r="MBX6" s="66"/>
      <c r="MBY6" s="66"/>
      <c r="MBZ6" s="66"/>
      <c r="MCA6" s="66"/>
      <c r="MCB6" s="66"/>
      <c r="MCC6" s="66"/>
      <c r="MCD6" s="66"/>
      <c r="MCE6" s="66"/>
      <c r="MCF6" s="66"/>
      <c r="MCG6" s="66"/>
      <c r="MCH6" s="66"/>
      <c r="MCI6" s="66"/>
      <c r="MCJ6" s="66"/>
      <c r="MCK6" s="66"/>
      <c r="MCL6" s="66"/>
      <c r="MCM6" s="66"/>
      <c r="MCN6" s="66"/>
      <c r="MCO6" s="66"/>
      <c r="MCP6" s="66"/>
      <c r="MCQ6" s="66"/>
      <c r="MCR6" s="66"/>
      <c r="MCS6" s="66"/>
      <c r="MCT6" s="66"/>
      <c r="MCU6" s="66"/>
      <c r="MCV6" s="66"/>
      <c r="MCW6" s="66"/>
      <c r="MCX6" s="66"/>
      <c r="MCY6" s="66"/>
      <c r="MCZ6" s="66"/>
      <c r="MDA6" s="66"/>
      <c r="MDB6" s="66"/>
      <c r="MDC6" s="66"/>
      <c r="MDD6" s="66"/>
      <c r="MDE6" s="66"/>
      <c r="MDF6" s="66"/>
      <c r="MDG6" s="66"/>
      <c r="MDH6" s="66"/>
      <c r="MDI6" s="66"/>
      <c r="MDJ6" s="66"/>
      <c r="MDK6" s="66"/>
      <c r="MDL6" s="66"/>
      <c r="MDM6" s="66"/>
      <c r="MDN6" s="66"/>
      <c r="MDO6" s="66"/>
      <c r="MDP6" s="66"/>
      <c r="MDQ6" s="66"/>
      <c r="MDR6" s="66"/>
      <c r="MDS6" s="66"/>
      <c r="MDT6" s="66"/>
      <c r="MDU6" s="66"/>
      <c r="MDV6" s="66"/>
      <c r="MDW6" s="66"/>
      <c r="MDX6" s="66"/>
      <c r="MDY6" s="66"/>
      <c r="MDZ6" s="66"/>
      <c r="MEA6" s="66"/>
      <c r="MEB6" s="66"/>
      <c r="MEC6" s="66"/>
      <c r="MED6" s="66"/>
      <c r="MEE6" s="66"/>
      <c r="MEF6" s="66"/>
      <c r="MEG6" s="66"/>
      <c r="MEH6" s="66"/>
      <c r="MEI6" s="66"/>
      <c r="MEJ6" s="66"/>
      <c r="MEK6" s="66"/>
      <c r="MEL6" s="66"/>
      <c r="MEM6" s="66"/>
      <c r="MEN6" s="66"/>
      <c r="MEO6" s="66"/>
      <c r="MEP6" s="66"/>
      <c r="MEQ6" s="66"/>
      <c r="MER6" s="66"/>
      <c r="MES6" s="66"/>
      <c r="MET6" s="66"/>
      <c r="MEU6" s="66"/>
      <c r="MEV6" s="66"/>
      <c r="MEW6" s="66"/>
      <c r="MEX6" s="66"/>
      <c r="MEY6" s="66"/>
      <c r="MEZ6" s="66"/>
      <c r="MFA6" s="66"/>
      <c r="MFB6" s="66"/>
      <c r="MFC6" s="66"/>
      <c r="MFD6" s="66"/>
      <c r="MFE6" s="66"/>
      <c r="MFF6" s="66"/>
      <c r="MFG6" s="66"/>
      <c r="MFH6" s="66"/>
      <c r="MFI6" s="66"/>
      <c r="MFJ6" s="66"/>
      <c r="MFK6" s="66"/>
      <c r="MFL6" s="66"/>
      <c r="MFM6" s="66"/>
      <c r="MFN6" s="66"/>
      <c r="MFO6" s="66"/>
      <c r="MFP6" s="66"/>
      <c r="MFQ6" s="66"/>
      <c r="MFR6" s="66"/>
      <c r="MFS6" s="66"/>
      <c r="MFT6" s="66"/>
      <c r="MFU6" s="66"/>
      <c r="MFV6" s="66"/>
      <c r="MFW6" s="66"/>
      <c r="MFX6" s="66"/>
      <c r="MFY6" s="66"/>
      <c r="MFZ6" s="66"/>
      <c r="MGA6" s="66"/>
      <c r="MGB6" s="66"/>
      <c r="MGC6" s="66"/>
      <c r="MGD6" s="66"/>
      <c r="MGE6" s="66"/>
      <c r="MGF6" s="66"/>
      <c r="MGG6" s="66"/>
      <c r="MGH6" s="66"/>
      <c r="MGI6" s="66"/>
      <c r="MGJ6" s="66"/>
      <c r="MGK6" s="66"/>
      <c r="MGL6" s="66"/>
      <c r="MGM6" s="66"/>
      <c r="MGN6" s="66"/>
      <c r="MGO6" s="66"/>
      <c r="MGP6" s="66"/>
      <c r="MGQ6" s="66"/>
      <c r="MGR6" s="66"/>
      <c r="MGS6" s="66"/>
      <c r="MGT6" s="66"/>
      <c r="MGU6" s="66"/>
      <c r="MGV6" s="66"/>
      <c r="MGW6" s="66"/>
      <c r="MGX6" s="66"/>
      <c r="MGY6" s="66"/>
      <c r="MGZ6" s="66"/>
      <c r="MHA6" s="66"/>
      <c r="MHB6" s="66"/>
      <c r="MHC6" s="66"/>
      <c r="MHD6" s="66"/>
      <c r="MHE6" s="66"/>
      <c r="MHF6" s="66"/>
      <c r="MHG6" s="66"/>
      <c r="MHH6" s="66"/>
      <c r="MHI6" s="66"/>
      <c r="MHJ6" s="66"/>
      <c r="MHK6" s="66"/>
      <c r="MHL6" s="66"/>
      <c r="MHM6" s="66"/>
      <c r="MHN6" s="66"/>
      <c r="MHO6" s="66"/>
      <c r="MHP6" s="66"/>
      <c r="MHQ6" s="66"/>
      <c r="MHR6" s="66"/>
      <c r="MHS6" s="66"/>
      <c r="MHT6" s="66"/>
      <c r="MHU6" s="66"/>
      <c r="MHV6" s="66"/>
      <c r="MHW6" s="66"/>
      <c r="MHX6" s="66"/>
      <c r="MHY6" s="66"/>
      <c r="MHZ6" s="66"/>
      <c r="MIA6" s="66"/>
      <c r="MIB6" s="66"/>
      <c r="MIC6" s="66"/>
      <c r="MID6" s="66"/>
      <c r="MIE6" s="66"/>
      <c r="MIF6" s="66"/>
      <c r="MIG6" s="66"/>
      <c r="MIH6" s="66"/>
      <c r="MII6" s="66"/>
      <c r="MIJ6" s="66"/>
      <c r="MIK6" s="66"/>
      <c r="MIL6" s="66"/>
      <c r="MIM6" s="66"/>
      <c r="MIN6" s="66"/>
      <c r="MIO6" s="66"/>
      <c r="MIP6" s="66"/>
      <c r="MIQ6" s="66"/>
      <c r="MIR6" s="66"/>
      <c r="MIS6" s="66"/>
      <c r="MIT6" s="66"/>
      <c r="MIU6" s="66"/>
      <c r="MIV6" s="66"/>
      <c r="MIW6" s="66"/>
      <c r="MIX6" s="66"/>
      <c r="MIY6" s="66"/>
      <c r="MIZ6" s="66"/>
      <c r="MJA6" s="66"/>
      <c r="MJB6" s="66"/>
      <c r="MJC6" s="66"/>
      <c r="MJD6" s="66"/>
      <c r="MJE6" s="66"/>
      <c r="MJF6" s="66"/>
      <c r="MJG6" s="66"/>
      <c r="MJH6" s="66"/>
      <c r="MJI6" s="66"/>
      <c r="MJJ6" s="66"/>
      <c r="MJK6" s="66"/>
      <c r="MJL6" s="66"/>
      <c r="MJM6" s="66"/>
      <c r="MJN6" s="66"/>
      <c r="MJO6" s="66"/>
      <c r="MJP6" s="66"/>
      <c r="MJQ6" s="66"/>
      <c r="MJR6" s="66"/>
      <c r="MJS6" s="66"/>
      <c r="MJT6" s="66"/>
      <c r="MJU6" s="66"/>
      <c r="MJV6" s="66"/>
      <c r="MJW6" s="66"/>
      <c r="MJX6" s="66"/>
      <c r="MJY6" s="66"/>
      <c r="MJZ6" s="66"/>
      <c r="MKA6" s="66"/>
      <c r="MKB6" s="66"/>
      <c r="MKC6" s="66"/>
      <c r="MKD6" s="66"/>
      <c r="MKE6" s="66"/>
      <c r="MKF6" s="66"/>
      <c r="MKG6" s="66"/>
      <c r="MKH6" s="66"/>
      <c r="MKI6" s="66"/>
      <c r="MKJ6" s="66"/>
      <c r="MKK6" s="66"/>
      <c r="MKL6" s="66"/>
      <c r="MKM6" s="66"/>
      <c r="MKN6" s="66"/>
      <c r="MKO6" s="66"/>
      <c r="MKP6" s="66"/>
      <c r="MKQ6" s="66"/>
      <c r="MKR6" s="66"/>
      <c r="MKS6" s="66"/>
      <c r="MKT6" s="66"/>
      <c r="MKU6" s="66"/>
      <c r="MKV6" s="66"/>
      <c r="MKW6" s="66"/>
      <c r="MKX6" s="66"/>
      <c r="MKY6" s="66"/>
      <c r="MKZ6" s="66"/>
      <c r="MLA6" s="66"/>
      <c r="MLB6" s="66"/>
      <c r="MLC6" s="66"/>
      <c r="MLD6" s="66"/>
      <c r="MLE6" s="66"/>
      <c r="MLF6" s="66"/>
      <c r="MLG6" s="66"/>
      <c r="MLH6" s="66"/>
      <c r="MLI6" s="66"/>
      <c r="MLJ6" s="66"/>
      <c r="MLK6" s="66"/>
      <c r="MLL6" s="66"/>
      <c r="MLM6" s="66"/>
      <c r="MLN6" s="66"/>
      <c r="MLO6" s="66"/>
      <c r="MLP6" s="66"/>
      <c r="MLQ6" s="66"/>
      <c r="MLR6" s="66"/>
      <c r="MLS6" s="66"/>
      <c r="MLT6" s="66"/>
      <c r="MLU6" s="66"/>
      <c r="MLV6" s="66"/>
      <c r="MLW6" s="66"/>
      <c r="MLX6" s="66"/>
      <c r="MLY6" s="66"/>
      <c r="MLZ6" s="66"/>
      <c r="MMA6" s="66"/>
      <c r="MMB6" s="66"/>
      <c r="MMC6" s="66"/>
      <c r="MMD6" s="66"/>
      <c r="MME6" s="66"/>
      <c r="MMF6" s="66"/>
      <c r="MMG6" s="66"/>
      <c r="MMH6" s="66"/>
      <c r="MMI6" s="66"/>
      <c r="MMJ6" s="66"/>
      <c r="MMK6" s="66"/>
      <c r="MML6" s="66"/>
      <c r="MMM6" s="66"/>
      <c r="MMN6" s="66"/>
      <c r="MMO6" s="66"/>
      <c r="MMP6" s="66"/>
      <c r="MMQ6" s="66"/>
      <c r="MMR6" s="66"/>
      <c r="MMS6" s="66"/>
      <c r="MMT6" s="66"/>
      <c r="MMU6" s="66"/>
      <c r="MMV6" s="66"/>
      <c r="MMW6" s="66"/>
      <c r="MMX6" s="66"/>
      <c r="MMY6" s="66"/>
      <c r="MMZ6" s="66"/>
      <c r="MNA6" s="66"/>
      <c r="MNB6" s="66"/>
      <c r="MNC6" s="66"/>
      <c r="MND6" s="66"/>
      <c r="MNE6" s="66"/>
      <c r="MNF6" s="66"/>
      <c r="MNG6" s="66"/>
      <c r="MNH6" s="66"/>
      <c r="MNI6" s="66"/>
      <c r="MNJ6" s="66"/>
      <c r="MNK6" s="66"/>
      <c r="MNL6" s="66"/>
      <c r="MNM6" s="66"/>
      <c r="MNN6" s="66"/>
      <c r="MNO6" s="66"/>
      <c r="MNP6" s="66"/>
      <c r="MNQ6" s="66"/>
      <c r="MNR6" s="66"/>
      <c r="MNS6" s="66"/>
      <c r="MNT6" s="66"/>
      <c r="MNU6" s="66"/>
      <c r="MNV6" s="66"/>
      <c r="MNW6" s="66"/>
      <c r="MNX6" s="66"/>
      <c r="MNY6" s="66"/>
      <c r="MNZ6" s="66"/>
      <c r="MOA6" s="66"/>
      <c r="MOB6" s="66"/>
      <c r="MOC6" s="66"/>
      <c r="MOD6" s="66"/>
      <c r="MOE6" s="66"/>
      <c r="MOF6" s="66"/>
      <c r="MOG6" s="66"/>
      <c r="MOH6" s="66"/>
      <c r="MOI6" s="66"/>
      <c r="MOJ6" s="66"/>
      <c r="MOK6" s="66"/>
      <c r="MOL6" s="66"/>
      <c r="MOM6" s="66"/>
      <c r="MON6" s="66"/>
      <c r="MOO6" s="66"/>
      <c r="MOP6" s="66"/>
      <c r="MOQ6" s="66"/>
      <c r="MOR6" s="66"/>
      <c r="MOS6" s="66"/>
      <c r="MOT6" s="66"/>
      <c r="MOU6" s="66"/>
      <c r="MOV6" s="66"/>
      <c r="MOW6" s="66"/>
      <c r="MOX6" s="66"/>
      <c r="MOY6" s="66"/>
      <c r="MOZ6" s="66"/>
      <c r="MPA6" s="66"/>
      <c r="MPB6" s="66"/>
      <c r="MPC6" s="66"/>
      <c r="MPD6" s="66"/>
      <c r="MPE6" s="66"/>
      <c r="MPF6" s="66"/>
      <c r="MPG6" s="66"/>
      <c r="MPH6" s="66"/>
      <c r="MPI6" s="66"/>
      <c r="MPJ6" s="66"/>
      <c r="MPK6" s="66"/>
      <c r="MPL6" s="66"/>
      <c r="MPM6" s="66"/>
      <c r="MPN6" s="66"/>
      <c r="MPO6" s="66"/>
      <c r="MPP6" s="66"/>
      <c r="MPQ6" s="66"/>
      <c r="MPR6" s="66"/>
      <c r="MPS6" s="66"/>
      <c r="MPT6" s="66"/>
      <c r="MPU6" s="66"/>
      <c r="MPV6" s="66"/>
      <c r="MPW6" s="66"/>
      <c r="MPX6" s="66"/>
      <c r="MPY6" s="66"/>
      <c r="MPZ6" s="66"/>
      <c r="MQA6" s="66"/>
      <c r="MQB6" s="66"/>
      <c r="MQC6" s="66"/>
      <c r="MQD6" s="66"/>
      <c r="MQE6" s="66"/>
      <c r="MQF6" s="66"/>
      <c r="MQG6" s="66"/>
      <c r="MQH6" s="66"/>
      <c r="MQI6" s="66"/>
      <c r="MQJ6" s="66"/>
      <c r="MQK6" s="66"/>
      <c r="MQL6" s="66"/>
      <c r="MQM6" s="66"/>
      <c r="MQN6" s="66"/>
      <c r="MQO6" s="66"/>
      <c r="MQP6" s="66"/>
      <c r="MQQ6" s="66"/>
      <c r="MQR6" s="66"/>
      <c r="MQS6" s="66"/>
      <c r="MQT6" s="66"/>
      <c r="MQU6" s="66"/>
      <c r="MQV6" s="66"/>
      <c r="MQW6" s="66"/>
      <c r="MQX6" s="66"/>
      <c r="MQY6" s="66"/>
      <c r="MQZ6" s="66"/>
      <c r="MRA6" s="66"/>
      <c r="MRB6" s="66"/>
      <c r="MRC6" s="66"/>
      <c r="MRD6" s="66"/>
      <c r="MRE6" s="66"/>
      <c r="MRF6" s="66"/>
      <c r="MRG6" s="66"/>
      <c r="MRH6" s="66"/>
      <c r="MRI6" s="66"/>
      <c r="MRJ6" s="66"/>
      <c r="MRK6" s="66"/>
      <c r="MRL6" s="66"/>
      <c r="MRM6" s="66"/>
      <c r="MRN6" s="66"/>
      <c r="MRO6" s="66"/>
      <c r="MRP6" s="66"/>
      <c r="MRQ6" s="66"/>
      <c r="MRR6" s="66"/>
      <c r="MRS6" s="66"/>
      <c r="MRT6" s="66"/>
      <c r="MRU6" s="66"/>
      <c r="MRV6" s="66"/>
      <c r="MRW6" s="66"/>
      <c r="MRX6" s="66"/>
      <c r="MRY6" s="66"/>
      <c r="MRZ6" s="66"/>
      <c r="MSA6" s="66"/>
      <c r="MSB6" s="66"/>
      <c r="MSC6" s="66"/>
      <c r="MSD6" s="66"/>
      <c r="MSE6" s="66"/>
      <c r="MSF6" s="66"/>
      <c r="MSG6" s="66"/>
      <c r="MSH6" s="66"/>
      <c r="MSI6" s="66"/>
      <c r="MSJ6" s="66"/>
      <c r="MSK6" s="66"/>
      <c r="MSL6" s="66"/>
      <c r="MSM6" s="66"/>
      <c r="MSN6" s="66"/>
      <c r="MSO6" s="66"/>
      <c r="MSP6" s="66"/>
      <c r="MSQ6" s="66"/>
      <c r="MSR6" s="66"/>
      <c r="MSS6" s="66"/>
      <c r="MST6" s="66"/>
      <c r="MSU6" s="66"/>
      <c r="MSV6" s="66"/>
      <c r="MSW6" s="66"/>
      <c r="MSX6" s="66"/>
      <c r="MSY6" s="66"/>
      <c r="MSZ6" s="66"/>
      <c r="MTA6" s="66"/>
      <c r="MTB6" s="66"/>
      <c r="MTC6" s="66"/>
      <c r="MTD6" s="66"/>
      <c r="MTE6" s="66"/>
      <c r="MTF6" s="66"/>
      <c r="MTG6" s="66"/>
      <c r="MTH6" s="66"/>
      <c r="MTI6" s="66"/>
      <c r="MTJ6" s="66"/>
      <c r="MTK6" s="66"/>
      <c r="MTL6" s="66"/>
      <c r="MTM6" s="66"/>
      <c r="MTN6" s="66"/>
      <c r="MTO6" s="66"/>
      <c r="MTP6" s="66"/>
      <c r="MTQ6" s="66"/>
      <c r="MTR6" s="66"/>
      <c r="MTS6" s="66"/>
      <c r="MTT6" s="66"/>
      <c r="MTU6" s="66"/>
      <c r="MTV6" s="66"/>
      <c r="MTW6" s="66"/>
      <c r="MTX6" s="66"/>
      <c r="MTY6" s="66"/>
      <c r="MTZ6" s="66"/>
      <c r="MUA6" s="66"/>
      <c r="MUB6" s="66"/>
      <c r="MUC6" s="66"/>
      <c r="MUD6" s="66"/>
      <c r="MUE6" s="66"/>
      <c r="MUF6" s="66"/>
      <c r="MUG6" s="66"/>
      <c r="MUH6" s="66"/>
      <c r="MUI6" s="66"/>
      <c r="MUJ6" s="66"/>
      <c r="MUK6" s="66"/>
      <c r="MUL6" s="66"/>
      <c r="MUM6" s="66"/>
      <c r="MUN6" s="66"/>
      <c r="MUO6" s="66"/>
      <c r="MUP6" s="66"/>
      <c r="MUQ6" s="66"/>
      <c r="MUR6" s="66"/>
      <c r="MUS6" s="66"/>
      <c r="MUT6" s="66"/>
      <c r="MUU6" s="66"/>
      <c r="MUV6" s="66"/>
      <c r="MUW6" s="66"/>
      <c r="MUX6" s="66"/>
      <c r="MUY6" s="66"/>
      <c r="MUZ6" s="66"/>
      <c r="MVA6" s="66"/>
      <c r="MVB6" s="66"/>
      <c r="MVC6" s="66"/>
      <c r="MVD6" s="66"/>
      <c r="MVE6" s="66"/>
      <c r="MVF6" s="66"/>
      <c r="MVG6" s="66"/>
      <c r="MVH6" s="66"/>
      <c r="MVI6" s="66"/>
      <c r="MVJ6" s="66"/>
      <c r="MVK6" s="66"/>
      <c r="MVL6" s="66"/>
      <c r="MVM6" s="66"/>
      <c r="MVN6" s="66"/>
      <c r="MVO6" s="66"/>
      <c r="MVP6" s="66"/>
      <c r="MVQ6" s="66"/>
      <c r="MVR6" s="66"/>
      <c r="MVS6" s="66"/>
      <c r="MVT6" s="66"/>
      <c r="MVU6" s="66"/>
      <c r="MVV6" s="66"/>
      <c r="MVW6" s="66"/>
      <c r="MVX6" s="66"/>
      <c r="MVY6" s="66"/>
      <c r="MVZ6" s="66"/>
      <c r="MWA6" s="66"/>
      <c r="MWB6" s="66"/>
      <c r="MWC6" s="66"/>
      <c r="MWD6" s="66"/>
      <c r="MWE6" s="66"/>
      <c r="MWF6" s="66"/>
      <c r="MWG6" s="66"/>
      <c r="MWH6" s="66"/>
      <c r="MWI6" s="66"/>
      <c r="MWJ6" s="66"/>
      <c r="MWK6" s="66"/>
      <c r="MWL6" s="66"/>
      <c r="MWM6" s="66"/>
      <c r="MWN6" s="66"/>
      <c r="MWO6" s="66"/>
      <c r="MWP6" s="66"/>
      <c r="MWQ6" s="66"/>
      <c r="MWR6" s="66"/>
      <c r="MWS6" s="66"/>
      <c r="MWT6" s="66"/>
      <c r="MWU6" s="66"/>
      <c r="MWV6" s="66"/>
      <c r="MWW6" s="66"/>
      <c r="MWX6" s="66"/>
      <c r="MWY6" s="66"/>
      <c r="MWZ6" s="66"/>
      <c r="MXA6" s="66"/>
      <c r="MXB6" s="66"/>
      <c r="MXC6" s="66"/>
      <c r="MXD6" s="66"/>
      <c r="MXE6" s="66"/>
      <c r="MXF6" s="66"/>
      <c r="MXG6" s="66"/>
      <c r="MXH6" s="66"/>
      <c r="MXI6" s="66"/>
      <c r="MXJ6" s="66"/>
      <c r="MXK6" s="66"/>
      <c r="MXL6" s="66"/>
      <c r="MXM6" s="66"/>
      <c r="MXN6" s="66"/>
      <c r="MXO6" s="66"/>
      <c r="MXP6" s="66"/>
      <c r="MXQ6" s="66"/>
      <c r="MXR6" s="66"/>
      <c r="MXS6" s="66"/>
      <c r="MXT6" s="66"/>
      <c r="MXU6" s="66"/>
      <c r="MXV6" s="66"/>
      <c r="MXW6" s="66"/>
      <c r="MXX6" s="66"/>
      <c r="MXY6" s="66"/>
      <c r="MXZ6" s="66"/>
      <c r="MYA6" s="66"/>
      <c r="MYB6" s="66"/>
      <c r="MYC6" s="66"/>
      <c r="MYD6" s="66"/>
      <c r="MYE6" s="66"/>
      <c r="MYF6" s="66"/>
      <c r="MYG6" s="66"/>
      <c r="MYH6" s="66"/>
      <c r="MYI6" s="66"/>
      <c r="MYJ6" s="66"/>
      <c r="MYK6" s="66"/>
      <c r="MYL6" s="66"/>
      <c r="MYM6" s="66"/>
      <c r="MYN6" s="66"/>
      <c r="MYO6" s="66"/>
      <c r="MYP6" s="66"/>
      <c r="MYQ6" s="66"/>
      <c r="MYR6" s="66"/>
      <c r="MYS6" s="66"/>
      <c r="MYT6" s="66"/>
      <c r="MYU6" s="66"/>
      <c r="MYV6" s="66"/>
      <c r="MYW6" s="66"/>
      <c r="MYX6" s="66"/>
      <c r="MYY6" s="66"/>
      <c r="MYZ6" s="66"/>
      <c r="MZA6" s="66"/>
      <c r="MZB6" s="66"/>
      <c r="MZC6" s="66"/>
      <c r="MZD6" s="66"/>
      <c r="MZE6" s="66"/>
      <c r="MZF6" s="66"/>
      <c r="MZG6" s="66"/>
      <c r="MZH6" s="66"/>
      <c r="MZI6" s="66"/>
      <c r="MZJ6" s="66"/>
      <c r="MZK6" s="66"/>
      <c r="MZL6" s="66"/>
      <c r="MZM6" s="66"/>
      <c r="MZN6" s="66"/>
      <c r="MZO6" s="66"/>
      <c r="MZP6" s="66"/>
      <c r="MZQ6" s="66"/>
      <c r="MZR6" s="66"/>
      <c r="MZS6" s="66"/>
      <c r="MZT6" s="66"/>
      <c r="MZU6" s="66"/>
      <c r="MZV6" s="66"/>
      <c r="MZW6" s="66"/>
      <c r="MZX6" s="66"/>
      <c r="MZY6" s="66"/>
      <c r="MZZ6" s="66"/>
      <c r="NAA6" s="66"/>
      <c r="NAB6" s="66"/>
      <c r="NAC6" s="66"/>
      <c r="NAD6" s="66"/>
      <c r="NAE6" s="66"/>
      <c r="NAF6" s="66"/>
      <c r="NAG6" s="66"/>
      <c r="NAH6" s="66"/>
      <c r="NAI6" s="66"/>
      <c r="NAJ6" s="66"/>
      <c r="NAK6" s="66"/>
      <c r="NAL6" s="66"/>
      <c r="NAM6" s="66"/>
      <c r="NAN6" s="66"/>
      <c r="NAO6" s="66"/>
      <c r="NAP6" s="66"/>
      <c r="NAQ6" s="66"/>
      <c r="NAR6" s="66"/>
      <c r="NAS6" s="66"/>
      <c r="NAT6" s="66"/>
      <c r="NAU6" s="66"/>
      <c r="NAV6" s="66"/>
      <c r="NAW6" s="66"/>
      <c r="NAX6" s="66"/>
      <c r="NAY6" s="66"/>
      <c r="NAZ6" s="66"/>
      <c r="NBA6" s="66"/>
      <c r="NBB6" s="66"/>
      <c r="NBC6" s="66"/>
      <c r="NBD6" s="66"/>
      <c r="NBE6" s="66"/>
      <c r="NBF6" s="66"/>
      <c r="NBG6" s="66"/>
      <c r="NBH6" s="66"/>
      <c r="NBI6" s="66"/>
      <c r="NBJ6" s="66"/>
      <c r="NBK6" s="66"/>
      <c r="NBL6" s="66"/>
      <c r="NBM6" s="66"/>
      <c r="NBN6" s="66"/>
      <c r="NBO6" s="66"/>
      <c r="NBP6" s="66"/>
      <c r="NBQ6" s="66"/>
      <c r="NBR6" s="66"/>
      <c r="NBS6" s="66"/>
      <c r="NBT6" s="66"/>
      <c r="NBU6" s="66"/>
      <c r="NBV6" s="66"/>
      <c r="NBW6" s="66"/>
      <c r="NBX6" s="66"/>
      <c r="NBY6" s="66"/>
      <c r="NBZ6" s="66"/>
      <c r="NCA6" s="66"/>
      <c r="NCB6" s="66"/>
      <c r="NCC6" s="66"/>
      <c r="NCD6" s="66"/>
      <c r="NCE6" s="66"/>
      <c r="NCF6" s="66"/>
      <c r="NCG6" s="66"/>
      <c r="NCH6" s="66"/>
      <c r="NCI6" s="66"/>
      <c r="NCJ6" s="66"/>
      <c r="NCK6" s="66"/>
      <c r="NCL6" s="66"/>
      <c r="NCM6" s="66"/>
      <c r="NCN6" s="66"/>
      <c r="NCO6" s="66"/>
      <c r="NCP6" s="66"/>
      <c r="NCQ6" s="66"/>
      <c r="NCR6" s="66"/>
      <c r="NCS6" s="66"/>
      <c r="NCT6" s="66"/>
      <c r="NCU6" s="66"/>
      <c r="NCV6" s="66"/>
      <c r="NCW6" s="66"/>
      <c r="NCX6" s="66"/>
      <c r="NCY6" s="66"/>
      <c r="NCZ6" s="66"/>
      <c r="NDA6" s="66"/>
      <c r="NDB6" s="66"/>
      <c r="NDC6" s="66"/>
      <c r="NDD6" s="66"/>
      <c r="NDE6" s="66"/>
      <c r="NDF6" s="66"/>
      <c r="NDG6" s="66"/>
      <c r="NDH6" s="66"/>
      <c r="NDI6" s="66"/>
      <c r="NDJ6" s="66"/>
      <c r="NDK6" s="66"/>
      <c r="NDL6" s="66"/>
      <c r="NDM6" s="66"/>
      <c r="NDN6" s="66"/>
      <c r="NDO6" s="66"/>
      <c r="NDP6" s="66"/>
      <c r="NDQ6" s="66"/>
      <c r="NDR6" s="66"/>
      <c r="NDS6" s="66"/>
      <c r="NDT6" s="66"/>
      <c r="NDU6" s="66"/>
      <c r="NDV6" s="66"/>
      <c r="NDW6" s="66"/>
      <c r="NDX6" s="66"/>
      <c r="NDY6" s="66"/>
      <c r="NDZ6" s="66"/>
      <c r="NEA6" s="66"/>
      <c r="NEB6" s="66"/>
      <c r="NEC6" s="66"/>
      <c r="NED6" s="66"/>
      <c r="NEE6" s="66"/>
      <c r="NEF6" s="66"/>
      <c r="NEG6" s="66"/>
      <c r="NEH6" s="66"/>
      <c r="NEI6" s="66"/>
      <c r="NEJ6" s="66"/>
      <c r="NEK6" s="66"/>
      <c r="NEL6" s="66"/>
      <c r="NEM6" s="66"/>
      <c r="NEN6" s="66"/>
      <c r="NEO6" s="66"/>
      <c r="NEP6" s="66"/>
      <c r="NEQ6" s="66"/>
      <c r="NER6" s="66"/>
      <c r="NES6" s="66"/>
      <c r="NET6" s="66"/>
      <c r="NEU6" s="66"/>
      <c r="NEV6" s="66"/>
      <c r="NEW6" s="66"/>
      <c r="NEX6" s="66"/>
      <c r="NEY6" s="66"/>
      <c r="NEZ6" s="66"/>
      <c r="NFA6" s="66"/>
      <c r="NFB6" s="66"/>
      <c r="NFC6" s="66"/>
      <c r="NFD6" s="66"/>
      <c r="NFE6" s="66"/>
      <c r="NFF6" s="66"/>
      <c r="NFG6" s="66"/>
      <c r="NFH6" s="66"/>
      <c r="NFI6" s="66"/>
      <c r="NFJ6" s="66"/>
      <c r="NFK6" s="66"/>
      <c r="NFL6" s="66"/>
      <c r="NFM6" s="66"/>
      <c r="NFN6" s="66"/>
      <c r="NFO6" s="66"/>
      <c r="NFP6" s="66"/>
      <c r="NFQ6" s="66"/>
      <c r="NFR6" s="66"/>
      <c r="NFS6" s="66"/>
      <c r="NFT6" s="66"/>
      <c r="NFU6" s="66"/>
      <c r="NFV6" s="66"/>
      <c r="NFW6" s="66"/>
      <c r="NFX6" s="66"/>
      <c r="NFY6" s="66"/>
      <c r="NFZ6" s="66"/>
      <c r="NGA6" s="66"/>
      <c r="NGB6" s="66"/>
      <c r="NGC6" s="66"/>
      <c r="NGD6" s="66"/>
      <c r="NGE6" s="66"/>
      <c r="NGF6" s="66"/>
      <c r="NGG6" s="66"/>
      <c r="NGH6" s="66"/>
      <c r="NGI6" s="66"/>
      <c r="NGJ6" s="66"/>
      <c r="NGK6" s="66"/>
      <c r="NGL6" s="66"/>
      <c r="NGM6" s="66"/>
      <c r="NGN6" s="66"/>
      <c r="NGO6" s="66"/>
      <c r="NGP6" s="66"/>
      <c r="NGQ6" s="66"/>
      <c r="NGR6" s="66"/>
      <c r="NGS6" s="66"/>
      <c r="NGT6" s="66"/>
      <c r="NGU6" s="66"/>
      <c r="NGV6" s="66"/>
      <c r="NGW6" s="66"/>
      <c r="NGX6" s="66"/>
      <c r="NGY6" s="66"/>
      <c r="NGZ6" s="66"/>
      <c r="NHA6" s="66"/>
      <c r="NHB6" s="66"/>
      <c r="NHC6" s="66"/>
      <c r="NHD6" s="66"/>
      <c r="NHE6" s="66"/>
      <c r="NHF6" s="66"/>
      <c r="NHG6" s="66"/>
      <c r="NHH6" s="66"/>
      <c r="NHI6" s="66"/>
      <c r="NHJ6" s="66"/>
      <c r="NHK6" s="66"/>
      <c r="NHL6" s="66"/>
      <c r="NHM6" s="66"/>
      <c r="NHN6" s="66"/>
      <c r="NHO6" s="66"/>
      <c r="NHP6" s="66"/>
      <c r="NHQ6" s="66"/>
      <c r="NHR6" s="66"/>
      <c r="NHS6" s="66"/>
      <c r="NHT6" s="66"/>
      <c r="NHU6" s="66"/>
      <c r="NHV6" s="66"/>
      <c r="NHW6" s="66"/>
      <c r="NHX6" s="66"/>
      <c r="NHY6" s="66"/>
      <c r="NHZ6" s="66"/>
      <c r="NIA6" s="66"/>
      <c r="NIB6" s="66"/>
      <c r="NIC6" s="66"/>
      <c r="NID6" s="66"/>
      <c r="NIE6" s="66"/>
      <c r="NIF6" s="66"/>
      <c r="NIG6" s="66"/>
      <c r="NIH6" s="66"/>
      <c r="NII6" s="66"/>
      <c r="NIJ6" s="66"/>
      <c r="NIK6" s="66"/>
      <c r="NIL6" s="66"/>
      <c r="NIM6" s="66"/>
      <c r="NIN6" s="66"/>
      <c r="NIO6" s="66"/>
      <c r="NIP6" s="66"/>
      <c r="NIQ6" s="66"/>
      <c r="NIR6" s="66"/>
      <c r="NIS6" s="66"/>
      <c r="NIT6" s="66"/>
      <c r="NIU6" s="66"/>
      <c r="NIV6" s="66"/>
      <c r="NIW6" s="66"/>
      <c r="NIX6" s="66"/>
      <c r="NIY6" s="66"/>
      <c r="NIZ6" s="66"/>
      <c r="NJA6" s="66"/>
      <c r="NJB6" s="66"/>
      <c r="NJC6" s="66"/>
      <c r="NJD6" s="66"/>
      <c r="NJE6" s="66"/>
      <c r="NJF6" s="66"/>
      <c r="NJG6" s="66"/>
      <c r="NJH6" s="66"/>
      <c r="NJI6" s="66"/>
      <c r="NJJ6" s="66"/>
      <c r="NJK6" s="66"/>
      <c r="NJL6" s="66"/>
      <c r="NJM6" s="66"/>
      <c r="NJN6" s="66"/>
      <c r="NJO6" s="66"/>
      <c r="NJP6" s="66"/>
      <c r="NJQ6" s="66"/>
      <c r="NJR6" s="66"/>
      <c r="NJS6" s="66"/>
      <c r="NJT6" s="66"/>
      <c r="NJU6" s="66"/>
      <c r="NJV6" s="66"/>
      <c r="NJW6" s="66"/>
      <c r="NJX6" s="66"/>
      <c r="NJY6" s="66"/>
      <c r="NJZ6" s="66"/>
      <c r="NKA6" s="66"/>
      <c r="NKB6" s="66"/>
      <c r="NKC6" s="66"/>
      <c r="NKD6" s="66"/>
      <c r="NKE6" s="66"/>
      <c r="NKF6" s="66"/>
      <c r="NKG6" s="66"/>
      <c r="NKH6" s="66"/>
      <c r="NKI6" s="66"/>
      <c r="NKJ6" s="66"/>
      <c r="NKK6" s="66"/>
      <c r="NKL6" s="66"/>
      <c r="NKM6" s="66"/>
      <c r="NKN6" s="66"/>
      <c r="NKO6" s="66"/>
      <c r="NKP6" s="66"/>
      <c r="NKQ6" s="66"/>
      <c r="NKR6" s="66"/>
      <c r="NKS6" s="66"/>
      <c r="NKT6" s="66"/>
      <c r="NKU6" s="66"/>
      <c r="NKV6" s="66"/>
      <c r="NKW6" s="66"/>
      <c r="NKX6" s="66"/>
      <c r="NKY6" s="66"/>
      <c r="NKZ6" s="66"/>
      <c r="NLA6" s="66"/>
      <c r="NLB6" s="66"/>
      <c r="NLC6" s="66"/>
      <c r="NLD6" s="66"/>
      <c r="NLE6" s="66"/>
      <c r="NLF6" s="66"/>
      <c r="NLG6" s="66"/>
      <c r="NLH6" s="66"/>
      <c r="NLI6" s="66"/>
      <c r="NLJ6" s="66"/>
      <c r="NLK6" s="66"/>
      <c r="NLL6" s="66"/>
      <c r="NLM6" s="66"/>
      <c r="NLN6" s="66"/>
      <c r="NLO6" s="66"/>
      <c r="NLP6" s="66"/>
      <c r="NLQ6" s="66"/>
      <c r="NLR6" s="66"/>
      <c r="NLS6" s="66"/>
      <c r="NLT6" s="66"/>
      <c r="NLU6" s="66"/>
      <c r="NLV6" s="66"/>
      <c r="NLW6" s="66"/>
      <c r="NLX6" s="66"/>
      <c r="NLY6" s="66"/>
      <c r="NLZ6" s="66"/>
      <c r="NMA6" s="66"/>
      <c r="NMB6" s="66"/>
      <c r="NMC6" s="66"/>
      <c r="NMD6" s="66"/>
      <c r="NME6" s="66"/>
      <c r="NMF6" s="66"/>
      <c r="NMG6" s="66"/>
      <c r="NMH6" s="66"/>
      <c r="NMI6" s="66"/>
      <c r="NMJ6" s="66"/>
      <c r="NMK6" s="66"/>
      <c r="NML6" s="66"/>
      <c r="NMM6" s="66"/>
      <c r="NMN6" s="66"/>
      <c r="NMO6" s="66"/>
      <c r="NMP6" s="66"/>
      <c r="NMQ6" s="66"/>
      <c r="NMR6" s="66"/>
      <c r="NMS6" s="66"/>
      <c r="NMT6" s="66"/>
      <c r="NMU6" s="66"/>
      <c r="NMV6" s="66"/>
      <c r="NMW6" s="66"/>
      <c r="NMX6" s="66"/>
      <c r="NMY6" s="66"/>
      <c r="NMZ6" s="66"/>
      <c r="NNA6" s="66"/>
      <c r="NNB6" s="66"/>
      <c r="NNC6" s="66"/>
      <c r="NND6" s="66"/>
      <c r="NNE6" s="66"/>
      <c r="NNF6" s="66"/>
      <c r="NNG6" s="66"/>
      <c r="NNH6" s="66"/>
      <c r="NNI6" s="66"/>
      <c r="NNJ6" s="66"/>
      <c r="NNK6" s="66"/>
      <c r="NNL6" s="66"/>
      <c r="NNM6" s="66"/>
      <c r="NNN6" s="66"/>
      <c r="NNO6" s="66"/>
      <c r="NNP6" s="66"/>
      <c r="NNQ6" s="66"/>
      <c r="NNR6" s="66"/>
      <c r="NNS6" s="66"/>
      <c r="NNT6" s="66"/>
      <c r="NNU6" s="66"/>
      <c r="NNV6" s="66"/>
      <c r="NNW6" s="66"/>
      <c r="NNX6" s="66"/>
      <c r="NNY6" s="66"/>
      <c r="NNZ6" s="66"/>
      <c r="NOA6" s="66"/>
      <c r="NOB6" s="66"/>
      <c r="NOC6" s="66"/>
      <c r="NOD6" s="66"/>
      <c r="NOE6" s="66"/>
      <c r="NOF6" s="66"/>
      <c r="NOG6" s="66"/>
      <c r="NOH6" s="66"/>
      <c r="NOI6" s="66"/>
      <c r="NOJ6" s="66"/>
      <c r="NOK6" s="66"/>
      <c r="NOL6" s="66"/>
      <c r="NOM6" s="66"/>
      <c r="NON6" s="66"/>
      <c r="NOO6" s="66"/>
      <c r="NOP6" s="66"/>
      <c r="NOQ6" s="66"/>
      <c r="NOR6" s="66"/>
      <c r="NOS6" s="66"/>
      <c r="NOT6" s="66"/>
      <c r="NOU6" s="66"/>
      <c r="NOV6" s="66"/>
      <c r="NOW6" s="66"/>
      <c r="NOX6" s="66"/>
      <c r="NOY6" s="66"/>
      <c r="NOZ6" s="66"/>
      <c r="NPA6" s="66"/>
      <c r="NPB6" s="66"/>
      <c r="NPC6" s="66"/>
      <c r="NPD6" s="66"/>
      <c r="NPE6" s="66"/>
      <c r="NPF6" s="66"/>
      <c r="NPG6" s="66"/>
      <c r="NPH6" s="66"/>
      <c r="NPI6" s="66"/>
      <c r="NPJ6" s="66"/>
      <c r="NPK6" s="66"/>
      <c r="NPL6" s="66"/>
      <c r="NPM6" s="66"/>
      <c r="NPN6" s="66"/>
      <c r="NPO6" s="66"/>
      <c r="NPP6" s="66"/>
      <c r="NPQ6" s="66"/>
      <c r="NPR6" s="66"/>
      <c r="NPS6" s="66"/>
      <c r="NPT6" s="66"/>
      <c r="NPU6" s="66"/>
      <c r="NPV6" s="66"/>
      <c r="NPW6" s="66"/>
      <c r="NPX6" s="66"/>
      <c r="NPY6" s="66"/>
      <c r="NPZ6" s="66"/>
      <c r="NQA6" s="66"/>
      <c r="NQB6" s="66"/>
      <c r="NQC6" s="66"/>
      <c r="NQD6" s="66"/>
      <c r="NQE6" s="66"/>
      <c r="NQF6" s="66"/>
      <c r="NQG6" s="66"/>
      <c r="NQH6" s="66"/>
      <c r="NQI6" s="66"/>
      <c r="NQJ6" s="66"/>
      <c r="NQK6" s="66"/>
      <c r="NQL6" s="66"/>
      <c r="NQM6" s="66"/>
      <c r="NQN6" s="66"/>
      <c r="NQO6" s="66"/>
      <c r="NQP6" s="66"/>
      <c r="NQQ6" s="66"/>
      <c r="NQR6" s="66"/>
      <c r="NQS6" s="66"/>
      <c r="NQT6" s="66"/>
      <c r="NQU6" s="66"/>
      <c r="NQV6" s="66"/>
      <c r="NQW6" s="66"/>
      <c r="NQX6" s="66"/>
      <c r="NQY6" s="66"/>
      <c r="NQZ6" s="66"/>
      <c r="NRA6" s="66"/>
      <c r="NRB6" s="66"/>
      <c r="NRC6" s="66"/>
      <c r="NRD6" s="66"/>
      <c r="NRE6" s="66"/>
      <c r="NRF6" s="66"/>
      <c r="NRG6" s="66"/>
      <c r="NRH6" s="66"/>
      <c r="NRI6" s="66"/>
      <c r="NRJ6" s="66"/>
      <c r="NRK6" s="66"/>
      <c r="NRL6" s="66"/>
      <c r="NRM6" s="66"/>
      <c r="NRN6" s="66"/>
      <c r="NRO6" s="66"/>
      <c r="NRP6" s="66"/>
      <c r="NRQ6" s="66"/>
      <c r="NRR6" s="66"/>
      <c r="NRS6" s="66"/>
      <c r="NRT6" s="66"/>
      <c r="NRU6" s="66"/>
      <c r="NRV6" s="66"/>
      <c r="NRW6" s="66"/>
      <c r="NRX6" s="66"/>
      <c r="NRY6" s="66"/>
      <c r="NRZ6" s="66"/>
      <c r="NSA6" s="66"/>
      <c r="NSB6" s="66"/>
      <c r="NSC6" s="66"/>
      <c r="NSD6" s="66"/>
      <c r="NSE6" s="66"/>
      <c r="NSF6" s="66"/>
      <c r="NSG6" s="66"/>
      <c r="NSH6" s="66"/>
      <c r="NSI6" s="66"/>
      <c r="NSJ6" s="66"/>
      <c r="NSK6" s="66"/>
      <c r="NSL6" s="66"/>
      <c r="NSM6" s="66"/>
      <c r="NSN6" s="66"/>
      <c r="NSO6" s="66"/>
      <c r="NSP6" s="66"/>
      <c r="NSQ6" s="66"/>
      <c r="NSR6" s="66"/>
      <c r="NSS6" s="66"/>
      <c r="NST6" s="66"/>
      <c r="NSU6" s="66"/>
      <c r="NSV6" s="66"/>
      <c r="NSW6" s="66"/>
      <c r="NSX6" s="66"/>
      <c r="NSY6" s="66"/>
      <c r="NSZ6" s="66"/>
      <c r="NTA6" s="66"/>
      <c r="NTB6" s="66"/>
      <c r="NTC6" s="66"/>
      <c r="NTD6" s="66"/>
      <c r="NTE6" s="66"/>
      <c r="NTF6" s="66"/>
      <c r="NTG6" s="66"/>
      <c r="NTH6" s="66"/>
      <c r="NTI6" s="66"/>
      <c r="NTJ6" s="66"/>
      <c r="NTK6" s="66"/>
      <c r="NTL6" s="66"/>
      <c r="NTM6" s="66"/>
      <c r="NTN6" s="66"/>
      <c r="NTO6" s="66"/>
      <c r="NTP6" s="66"/>
      <c r="NTQ6" s="66"/>
      <c r="NTR6" s="66"/>
      <c r="NTS6" s="66"/>
      <c r="NTT6" s="66"/>
      <c r="NTU6" s="66"/>
      <c r="NTV6" s="66"/>
      <c r="NTW6" s="66"/>
      <c r="NTX6" s="66"/>
      <c r="NTY6" s="66"/>
      <c r="NTZ6" s="66"/>
      <c r="NUA6" s="66"/>
      <c r="NUB6" s="66"/>
      <c r="NUC6" s="66"/>
      <c r="NUD6" s="66"/>
      <c r="NUE6" s="66"/>
      <c r="NUF6" s="66"/>
      <c r="NUG6" s="66"/>
      <c r="NUH6" s="66"/>
      <c r="NUI6" s="66"/>
      <c r="NUJ6" s="66"/>
      <c r="NUK6" s="66"/>
      <c r="NUL6" s="66"/>
      <c r="NUM6" s="66"/>
      <c r="NUN6" s="66"/>
      <c r="NUO6" s="66"/>
      <c r="NUP6" s="66"/>
      <c r="NUQ6" s="66"/>
      <c r="NUR6" s="66"/>
      <c r="NUS6" s="66"/>
      <c r="NUT6" s="66"/>
      <c r="NUU6" s="66"/>
      <c r="NUV6" s="66"/>
      <c r="NUW6" s="66"/>
      <c r="NUX6" s="66"/>
      <c r="NUY6" s="66"/>
      <c r="NUZ6" s="66"/>
      <c r="NVA6" s="66"/>
      <c r="NVB6" s="66"/>
      <c r="NVC6" s="66"/>
      <c r="NVD6" s="66"/>
      <c r="NVE6" s="66"/>
      <c r="NVF6" s="66"/>
      <c r="NVG6" s="66"/>
      <c r="NVH6" s="66"/>
      <c r="NVI6" s="66"/>
      <c r="NVJ6" s="66"/>
      <c r="NVK6" s="66"/>
      <c r="NVL6" s="66"/>
      <c r="NVM6" s="66"/>
      <c r="NVN6" s="66"/>
      <c r="NVO6" s="66"/>
      <c r="NVP6" s="66"/>
      <c r="NVQ6" s="66"/>
      <c r="NVR6" s="66"/>
      <c r="NVS6" s="66"/>
      <c r="NVT6" s="66"/>
      <c r="NVU6" s="66"/>
      <c r="NVV6" s="66"/>
      <c r="NVW6" s="66"/>
      <c r="NVX6" s="66"/>
      <c r="NVY6" s="66"/>
      <c r="NVZ6" s="66"/>
      <c r="NWA6" s="66"/>
      <c r="NWB6" s="66"/>
      <c r="NWC6" s="66"/>
      <c r="NWD6" s="66"/>
      <c r="NWE6" s="66"/>
      <c r="NWF6" s="66"/>
      <c r="NWG6" s="66"/>
      <c r="NWH6" s="66"/>
      <c r="NWI6" s="66"/>
      <c r="NWJ6" s="66"/>
      <c r="NWK6" s="66"/>
      <c r="NWL6" s="66"/>
      <c r="NWM6" s="66"/>
      <c r="NWN6" s="66"/>
      <c r="NWO6" s="66"/>
      <c r="NWP6" s="66"/>
      <c r="NWQ6" s="66"/>
      <c r="NWR6" s="66"/>
      <c r="NWS6" s="66"/>
      <c r="NWT6" s="66"/>
      <c r="NWU6" s="66"/>
      <c r="NWV6" s="66"/>
      <c r="NWW6" s="66"/>
      <c r="NWX6" s="66"/>
      <c r="NWY6" s="66"/>
      <c r="NWZ6" s="66"/>
      <c r="NXA6" s="66"/>
      <c r="NXB6" s="66"/>
      <c r="NXC6" s="66"/>
      <c r="NXD6" s="66"/>
      <c r="NXE6" s="66"/>
      <c r="NXF6" s="66"/>
      <c r="NXG6" s="66"/>
      <c r="NXH6" s="66"/>
      <c r="NXI6" s="66"/>
      <c r="NXJ6" s="66"/>
      <c r="NXK6" s="66"/>
      <c r="NXL6" s="66"/>
      <c r="NXM6" s="66"/>
      <c r="NXN6" s="66"/>
      <c r="NXO6" s="66"/>
      <c r="NXP6" s="66"/>
      <c r="NXQ6" s="66"/>
      <c r="NXR6" s="66"/>
      <c r="NXS6" s="66"/>
      <c r="NXT6" s="66"/>
      <c r="NXU6" s="66"/>
      <c r="NXV6" s="66"/>
      <c r="NXW6" s="66"/>
      <c r="NXX6" s="66"/>
      <c r="NXY6" s="66"/>
      <c r="NXZ6" s="66"/>
      <c r="NYA6" s="66"/>
      <c r="NYB6" s="66"/>
      <c r="NYC6" s="66"/>
      <c r="NYD6" s="66"/>
      <c r="NYE6" s="66"/>
      <c r="NYF6" s="66"/>
      <c r="NYG6" s="66"/>
      <c r="NYH6" s="66"/>
      <c r="NYI6" s="66"/>
      <c r="NYJ6" s="66"/>
      <c r="NYK6" s="66"/>
      <c r="NYL6" s="66"/>
      <c r="NYM6" s="66"/>
      <c r="NYN6" s="66"/>
      <c r="NYO6" s="66"/>
      <c r="NYP6" s="66"/>
      <c r="NYQ6" s="66"/>
      <c r="NYR6" s="66"/>
      <c r="NYS6" s="66"/>
      <c r="NYT6" s="66"/>
      <c r="NYU6" s="66"/>
      <c r="NYV6" s="66"/>
      <c r="NYW6" s="66"/>
      <c r="NYX6" s="66"/>
      <c r="NYY6" s="66"/>
      <c r="NYZ6" s="66"/>
      <c r="NZA6" s="66"/>
      <c r="NZB6" s="66"/>
      <c r="NZC6" s="66"/>
      <c r="NZD6" s="66"/>
      <c r="NZE6" s="66"/>
      <c r="NZF6" s="66"/>
      <c r="NZG6" s="66"/>
      <c r="NZH6" s="66"/>
      <c r="NZI6" s="66"/>
      <c r="NZJ6" s="66"/>
      <c r="NZK6" s="66"/>
      <c r="NZL6" s="66"/>
      <c r="NZM6" s="66"/>
      <c r="NZN6" s="66"/>
      <c r="NZO6" s="66"/>
      <c r="NZP6" s="66"/>
      <c r="NZQ6" s="66"/>
      <c r="NZR6" s="66"/>
      <c r="NZS6" s="66"/>
      <c r="NZT6" s="66"/>
      <c r="NZU6" s="66"/>
      <c r="NZV6" s="66"/>
      <c r="NZW6" s="66"/>
      <c r="NZX6" s="66"/>
      <c r="NZY6" s="66"/>
      <c r="NZZ6" s="66"/>
      <c r="OAA6" s="66"/>
      <c r="OAB6" s="66"/>
      <c r="OAC6" s="66"/>
      <c r="OAD6" s="66"/>
      <c r="OAE6" s="66"/>
      <c r="OAF6" s="66"/>
      <c r="OAG6" s="66"/>
      <c r="OAH6" s="66"/>
      <c r="OAI6" s="66"/>
      <c r="OAJ6" s="66"/>
      <c r="OAK6" s="66"/>
      <c r="OAL6" s="66"/>
      <c r="OAM6" s="66"/>
      <c r="OAN6" s="66"/>
      <c r="OAO6" s="66"/>
      <c r="OAP6" s="66"/>
      <c r="OAQ6" s="66"/>
      <c r="OAR6" s="66"/>
      <c r="OAS6" s="66"/>
      <c r="OAT6" s="66"/>
      <c r="OAU6" s="66"/>
      <c r="OAV6" s="66"/>
      <c r="OAW6" s="66"/>
      <c r="OAX6" s="66"/>
      <c r="OAY6" s="66"/>
      <c r="OAZ6" s="66"/>
      <c r="OBA6" s="66"/>
      <c r="OBB6" s="66"/>
      <c r="OBC6" s="66"/>
      <c r="OBD6" s="66"/>
      <c r="OBE6" s="66"/>
      <c r="OBF6" s="66"/>
      <c r="OBG6" s="66"/>
      <c r="OBH6" s="66"/>
      <c r="OBI6" s="66"/>
      <c r="OBJ6" s="66"/>
      <c r="OBK6" s="66"/>
      <c r="OBL6" s="66"/>
      <c r="OBM6" s="66"/>
      <c r="OBN6" s="66"/>
      <c r="OBO6" s="66"/>
      <c r="OBP6" s="66"/>
      <c r="OBQ6" s="66"/>
      <c r="OBR6" s="66"/>
      <c r="OBS6" s="66"/>
      <c r="OBT6" s="66"/>
      <c r="OBU6" s="66"/>
      <c r="OBV6" s="66"/>
      <c r="OBW6" s="66"/>
      <c r="OBX6" s="66"/>
      <c r="OBY6" s="66"/>
      <c r="OBZ6" s="66"/>
      <c r="OCA6" s="66"/>
      <c r="OCB6" s="66"/>
      <c r="OCC6" s="66"/>
      <c r="OCD6" s="66"/>
      <c r="OCE6" s="66"/>
      <c r="OCF6" s="66"/>
      <c r="OCG6" s="66"/>
      <c r="OCH6" s="66"/>
      <c r="OCI6" s="66"/>
      <c r="OCJ6" s="66"/>
      <c r="OCK6" s="66"/>
      <c r="OCL6" s="66"/>
      <c r="OCM6" s="66"/>
      <c r="OCN6" s="66"/>
      <c r="OCO6" s="66"/>
      <c r="OCP6" s="66"/>
      <c r="OCQ6" s="66"/>
      <c r="OCR6" s="66"/>
      <c r="OCS6" s="66"/>
      <c r="OCT6" s="66"/>
      <c r="OCU6" s="66"/>
      <c r="OCV6" s="66"/>
      <c r="OCW6" s="66"/>
      <c r="OCX6" s="66"/>
      <c r="OCY6" s="66"/>
      <c r="OCZ6" s="66"/>
      <c r="ODA6" s="66"/>
      <c r="ODB6" s="66"/>
      <c r="ODC6" s="66"/>
      <c r="ODD6" s="66"/>
      <c r="ODE6" s="66"/>
      <c r="ODF6" s="66"/>
      <c r="ODG6" s="66"/>
      <c r="ODH6" s="66"/>
      <c r="ODI6" s="66"/>
      <c r="ODJ6" s="66"/>
      <c r="ODK6" s="66"/>
      <c r="ODL6" s="66"/>
      <c r="ODM6" s="66"/>
      <c r="ODN6" s="66"/>
      <c r="ODO6" s="66"/>
      <c r="ODP6" s="66"/>
      <c r="ODQ6" s="66"/>
      <c r="ODR6" s="66"/>
      <c r="ODS6" s="66"/>
      <c r="ODT6" s="66"/>
      <c r="ODU6" s="66"/>
      <c r="ODV6" s="66"/>
      <c r="ODW6" s="66"/>
      <c r="ODX6" s="66"/>
      <c r="ODY6" s="66"/>
      <c r="ODZ6" s="66"/>
      <c r="OEA6" s="66"/>
      <c r="OEB6" s="66"/>
      <c r="OEC6" s="66"/>
      <c r="OED6" s="66"/>
      <c r="OEE6" s="66"/>
      <c r="OEF6" s="66"/>
      <c r="OEG6" s="66"/>
      <c r="OEH6" s="66"/>
      <c r="OEI6" s="66"/>
      <c r="OEJ6" s="66"/>
      <c r="OEK6" s="66"/>
      <c r="OEL6" s="66"/>
      <c r="OEM6" s="66"/>
      <c r="OEN6" s="66"/>
      <c r="OEO6" s="66"/>
      <c r="OEP6" s="66"/>
      <c r="OEQ6" s="66"/>
      <c r="OER6" s="66"/>
      <c r="OES6" s="66"/>
      <c r="OET6" s="66"/>
      <c r="OEU6" s="66"/>
      <c r="OEV6" s="66"/>
      <c r="OEW6" s="66"/>
      <c r="OEX6" s="66"/>
      <c r="OEY6" s="66"/>
      <c r="OEZ6" s="66"/>
      <c r="OFA6" s="66"/>
      <c r="OFB6" s="66"/>
      <c r="OFC6" s="66"/>
      <c r="OFD6" s="66"/>
      <c r="OFE6" s="66"/>
      <c r="OFF6" s="66"/>
      <c r="OFG6" s="66"/>
      <c r="OFH6" s="66"/>
      <c r="OFI6" s="66"/>
      <c r="OFJ6" s="66"/>
      <c r="OFK6" s="66"/>
      <c r="OFL6" s="66"/>
      <c r="OFM6" s="66"/>
      <c r="OFN6" s="66"/>
      <c r="OFO6" s="66"/>
      <c r="OFP6" s="66"/>
      <c r="OFQ6" s="66"/>
      <c r="OFR6" s="66"/>
      <c r="OFS6" s="66"/>
      <c r="OFT6" s="66"/>
      <c r="OFU6" s="66"/>
      <c r="OFV6" s="66"/>
      <c r="OFW6" s="66"/>
      <c r="OFX6" s="66"/>
      <c r="OFY6" s="66"/>
      <c r="OFZ6" s="66"/>
      <c r="OGA6" s="66"/>
      <c r="OGB6" s="66"/>
      <c r="OGC6" s="66"/>
      <c r="OGD6" s="66"/>
      <c r="OGE6" s="66"/>
      <c r="OGF6" s="66"/>
      <c r="OGG6" s="66"/>
      <c r="OGH6" s="66"/>
      <c r="OGI6" s="66"/>
      <c r="OGJ6" s="66"/>
      <c r="OGK6" s="66"/>
      <c r="OGL6" s="66"/>
      <c r="OGM6" s="66"/>
      <c r="OGN6" s="66"/>
      <c r="OGO6" s="66"/>
      <c r="OGP6" s="66"/>
      <c r="OGQ6" s="66"/>
      <c r="OGR6" s="66"/>
      <c r="OGS6" s="66"/>
      <c r="OGT6" s="66"/>
      <c r="OGU6" s="66"/>
      <c r="OGV6" s="66"/>
      <c r="OGW6" s="66"/>
      <c r="OGX6" s="66"/>
      <c r="OGY6" s="66"/>
      <c r="OGZ6" s="66"/>
      <c r="OHA6" s="66"/>
      <c r="OHB6" s="66"/>
      <c r="OHC6" s="66"/>
      <c r="OHD6" s="66"/>
      <c r="OHE6" s="66"/>
      <c r="OHF6" s="66"/>
      <c r="OHG6" s="66"/>
      <c r="OHH6" s="66"/>
      <c r="OHI6" s="66"/>
      <c r="OHJ6" s="66"/>
      <c r="OHK6" s="66"/>
      <c r="OHL6" s="66"/>
      <c r="OHM6" s="66"/>
      <c r="OHN6" s="66"/>
      <c r="OHO6" s="66"/>
      <c r="OHP6" s="66"/>
      <c r="OHQ6" s="66"/>
      <c r="OHR6" s="66"/>
      <c r="OHS6" s="66"/>
      <c r="OHT6" s="66"/>
      <c r="OHU6" s="66"/>
      <c r="OHV6" s="66"/>
      <c r="OHW6" s="66"/>
      <c r="OHX6" s="66"/>
      <c r="OHY6" s="66"/>
      <c r="OHZ6" s="66"/>
      <c r="OIA6" s="66"/>
      <c r="OIB6" s="66"/>
      <c r="OIC6" s="66"/>
      <c r="OID6" s="66"/>
      <c r="OIE6" s="66"/>
      <c r="OIF6" s="66"/>
      <c r="OIG6" s="66"/>
      <c r="OIH6" s="66"/>
      <c r="OII6" s="66"/>
      <c r="OIJ6" s="66"/>
      <c r="OIK6" s="66"/>
      <c r="OIL6" s="66"/>
      <c r="OIM6" s="66"/>
      <c r="OIN6" s="66"/>
      <c r="OIO6" s="66"/>
      <c r="OIP6" s="66"/>
      <c r="OIQ6" s="66"/>
      <c r="OIR6" s="66"/>
      <c r="OIS6" s="66"/>
      <c r="OIT6" s="66"/>
      <c r="OIU6" s="66"/>
      <c r="OIV6" s="66"/>
      <c r="OIW6" s="66"/>
      <c r="OIX6" s="66"/>
      <c r="OIY6" s="66"/>
      <c r="OIZ6" s="66"/>
      <c r="OJA6" s="66"/>
      <c r="OJB6" s="66"/>
      <c r="OJC6" s="66"/>
      <c r="OJD6" s="66"/>
      <c r="OJE6" s="66"/>
      <c r="OJF6" s="66"/>
      <c r="OJG6" s="66"/>
      <c r="OJH6" s="66"/>
      <c r="OJI6" s="66"/>
      <c r="OJJ6" s="66"/>
      <c r="OJK6" s="66"/>
      <c r="OJL6" s="66"/>
      <c r="OJM6" s="66"/>
      <c r="OJN6" s="66"/>
      <c r="OJO6" s="66"/>
      <c r="OJP6" s="66"/>
      <c r="OJQ6" s="66"/>
      <c r="OJR6" s="66"/>
      <c r="OJS6" s="66"/>
      <c r="OJT6" s="66"/>
      <c r="OJU6" s="66"/>
      <c r="OJV6" s="66"/>
      <c r="OJW6" s="66"/>
      <c r="OJX6" s="66"/>
      <c r="OJY6" s="66"/>
      <c r="OJZ6" s="66"/>
      <c r="OKA6" s="66"/>
      <c r="OKB6" s="66"/>
      <c r="OKC6" s="66"/>
      <c r="OKD6" s="66"/>
      <c r="OKE6" s="66"/>
      <c r="OKF6" s="66"/>
      <c r="OKG6" s="66"/>
      <c r="OKH6" s="66"/>
      <c r="OKI6" s="66"/>
      <c r="OKJ6" s="66"/>
      <c r="OKK6" s="66"/>
      <c r="OKL6" s="66"/>
      <c r="OKM6" s="66"/>
      <c r="OKN6" s="66"/>
      <c r="OKO6" s="66"/>
      <c r="OKP6" s="66"/>
      <c r="OKQ6" s="66"/>
      <c r="OKR6" s="66"/>
      <c r="OKS6" s="66"/>
      <c r="OKT6" s="66"/>
      <c r="OKU6" s="66"/>
      <c r="OKV6" s="66"/>
      <c r="OKW6" s="66"/>
      <c r="OKX6" s="66"/>
      <c r="OKY6" s="66"/>
      <c r="OKZ6" s="66"/>
      <c r="OLA6" s="66"/>
      <c r="OLB6" s="66"/>
      <c r="OLC6" s="66"/>
      <c r="OLD6" s="66"/>
      <c r="OLE6" s="66"/>
      <c r="OLF6" s="66"/>
      <c r="OLG6" s="66"/>
      <c r="OLH6" s="66"/>
      <c r="OLI6" s="66"/>
      <c r="OLJ6" s="66"/>
      <c r="OLK6" s="66"/>
      <c r="OLL6" s="66"/>
      <c r="OLM6" s="66"/>
      <c r="OLN6" s="66"/>
      <c r="OLO6" s="66"/>
      <c r="OLP6" s="66"/>
      <c r="OLQ6" s="66"/>
      <c r="OLR6" s="66"/>
      <c r="OLS6" s="66"/>
      <c r="OLT6" s="66"/>
      <c r="OLU6" s="66"/>
      <c r="OLV6" s="66"/>
      <c r="OLW6" s="66"/>
      <c r="OLX6" s="66"/>
      <c r="OLY6" s="66"/>
      <c r="OLZ6" s="66"/>
      <c r="OMA6" s="66"/>
      <c r="OMB6" s="66"/>
      <c r="OMC6" s="66"/>
      <c r="OMD6" s="66"/>
      <c r="OME6" s="66"/>
      <c r="OMF6" s="66"/>
      <c r="OMG6" s="66"/>
      <c r="OMH6" s="66"/>
      <c r="OMI6" s="66"/>
      <c r="OMJ6" s="66"/>
      <c r="OMK6" s="66"/>
      <c r="OML6" s="66"/>
      <c r="OMM6" s="66"/>
      <c r="OMN6" s="66"/>
      <c r="OMO6" s="66"/>
      <c r="OMP6" s="66"/>
      <c r="OMQ6" s="66"/>
      <c r="OMR6" s="66"/>
      <c r="OMS6" s="66"/>
      <c r="OMT6" s="66"/>
      <c r="OMU6" s="66"/>
      <c r="OMV6" s="66"/>
      <c r="OMW6" s="66"/>
      <c r="OMX6" s="66"/>
      <c r="OMY6" s="66"/>
      <c r="OMZ6" s="66"/>
      <c r="ONA6" s="66"/>
      <c r="ONB6" s="66"/>
      <c r="ONC6" s="66"/>
      <c r="OND6" s="66"/>
      <c r="ONE6" s="66"/>
      <c r="ONF6" s="66"/>
      <c r="ONG6" s="66"/>
      <c r="ONH6" s="66"/>
      <c r="ONI6" s="66"/>
      <c r="ONJ6" s="66"/>
      <c r="ONK6" s="66"/>
      <c r="ONL6" s="66"/>
      <c r="ONM6" s="66"/>
      <c r="ONN6" s="66"/>
      <c r="ONO6" s="66"/>
      <c r="ONP6" s="66"/>
      <c r="ONQ6" s="66"/>
      <c r="ONR6" s="66"/>
      <c r="ONS6" s="66"/>
      <c r="ONT6" s="66"/>
      <c r="ONU6" s="66"/>
      <c r="ONV6" s="66"/>
      <c r="ONW6" s="66"/>
      <c r="ONX6" s="66"/>
      <c r="ONY6" s="66"/>
      <c r="ONZ6" s="66"/>
      <c r="OOA6" s="66"/>
      <c r="OOB6" s="66"/>
      <c r="OOC6" s="66"/>
      <c r="OOD6" s="66"/>
      <c r="OOE6" s="66"/>
      <c r="OOF6" s="66"/>
      <c r="OOG6" s="66"/>
      <c r="OOH6" s="66"/>
      <c r="OOI6" s="66"/>
      <c r="OOJ6" s="66"/>
      <c r="OOK6" s="66"/>
      <c r="OOL6" s="66"/>
      <c r="OOM6" s="66"/>
      <c r="OON6" s="66"/>
      <c r="OOO6" s="66"/>
      <c r="OOP6" s="66"/>
      <c r="OOQ6" s="66"/>
      <c r="OOR6" s="66"/>
      <c r="OOS6" s="66"/>
      <c r="OOT6" s="66"/>
      <c r="OOU6" s="66"/>
      <c r="OOV6" s="66"/>
      <c r="OOW6" s="66"/>
      <c r="OOX6" s="66"/>
      <c r="OOY6" s="66"/>
      <c r="OOZ6" s="66"/>
      <c r="OPA6" s="66"/>
      <c r="OPB6" s="66"/>
      <c r="OPC6" s="66"/>
      <c r="OPD6" s="66"/>
      <c r="OPE6" s="66"/>
      <c r="OPF6" s="66"/>
      <c r="OPG6" s="66"/>
      <c r="OPH6" s="66"/>
      <c r="OPI6" s="66"/>
      <c r="OPJ6" s="66"/>
      <c r="OPK6" s="66"/>
      <c r="OPL6" s="66"/>
      <c r="OPM6" s="66"/>
      <c r="OPN6" s="66"/>
      <c r="OPO6" s="66"/>
      <c r="OPP6" s="66"/>
      <c r="OPQ6" s="66"/>
      <c r="OPR6" s="66"/>
      <c r="OPS6" s="66"/>
      <c r="OPT6" s="66"/>
      <c r="OPU6" s="66"/>
      <c r="OPV6" s="66"/>
      <c r="OPW6" s="66"/>
      <c r="OPX6" s="66"/>
      <c r="OPY6" s="66"/>
      <c r="OPZ6" s="66"/>
      <c r="OQA6" s="66"/>
      <c r="OQB6" s="66"/>
      <c r="OQC6" s="66"/>
      <c r="OQD6" s="66"/>
      <c r="OQE6" s="66"/>
      <c r="OQF6" s="66"/>
      <c r="OQG6" s="66"/>
      <c r="OQH6" s="66"/>
      <c r="OQI6" s="66"/>
      <c r="OQJ6" s="66"/>
      <c r="OQK6" s="66"/>
      <c r="OQL6" s="66"/>
      <c r="OQM6" s="66"/>
      <c r="OQN6" s="66"/>
      <c r="OQO6" s="66"/>
      <c r="OQP6" s="66"/>
      <c r="OQQ6" s="66"/>
      <c r="OQR6" s="66"/>
      <c r="OQS6" s="66"/>
      <c r="OQT6" s="66"/>
      <c r="OQU6" s="66"/>
      <c r="OQV6" s="66"/>
      <c r="OQW6" s="66"/>
      <c r="OQX6" s="66"/>
      <c r="OQY6" s="66"/>
      <c r="OQZ6" s="66"/>
      <c r="ORA6" s="66"/>
      <c r="ORB6" s="66"/>
      <c r="ORC6" s="66"/>
      <c r="ORD6" s="66"/>
      <c r="ORE6" s="66"/>
      <c r="ORF6" s="66"/>
      <c r="ORG6" s="66"/>
      <c r="ORH6" s="66"/>
      <c r="ORI6" s="66"/>
      <c r="ORJ6" s="66"/>
      <c r="ORK6" s="66"/>
      <c r="ORL6" s="66"/>
      <c r="ORM6" s="66"/>
      <c r="ORN6" s="66"/>
      <c r="ORO6" s="66"/>
      <c r="ORP6" s="66"/>
      <c r="ORQ6" s="66"/>
      <c r="ORR6" s="66"/>
      <c r="ORS6" s="66"/>
      <c r="ORT6" s="66"/>
      <c r="ORU6" s="66"/>
      <c r="ORV6" s="66"/>
      <c r="ORW6" s="66"/>
      <c r="ORX6" s="66"/>
      <c r="ORY6" s="66"/>
      <c r="ORZ6" s="66"/>
      <c r="OSA6" s="66"/>
      <c r="OSB6" s="66"/>
      <c r="OSC6" s="66"/>
      <c r="OSD6" s="66"/>
      <c r="OSE6" s="66"/>
      <c r="OSF6" s="66"/>
      <c r="OSG6" s="66"/>
      <c r="OSH6" s="66"/>
      <c r="OSI6" s="66"/>
      <c r="OSJ6" s="66"/>
      <c r="OSK6" s="66"/>
      <c r="OSL6" s="66"/>
      <c r="OSM6" s="66"/>
      <c r="OSN6" s="66"/>
      <c r="OSO6" s="66"/>
      <c r="OSP6" s="66"/>
      <c r="OSQ6" s="66"/>
      <c r="OSR6" s="66"/>
      <c r="OSS6" s="66"/>
      <c r="OST6" s="66"/>
      <c r="OSU6" s="66"/>
      <c r="OSV6" s="66"/>
      <c r="OSW6" s="66"/>
      <c r="OSX6" s="66"/>
      <c r="OSY6" s="66"/>
      <c r="OSZ6" s="66"/>
      <c r="OTA6" s="66"/>
      <c r="OTB6" s="66"/>
      <c r="OTC6" s="66"/>
      <c r="OTD6" s="66"/>
      <c r="OTE6" s="66"/>
      <c r="OTF6" s="66"/>
      <c r="OTG6" s="66"/>
      <c r="OTH6" s="66"/>
      <c r="OTI6" s="66"/>
      <c r="OTJ6" s="66"/>
      <c r="OTK6" s="66"/>
      <c r="OTL6" s="66"/>
      <c r="OTM6" s="66"/>
      <c r="OTN6" s="66"/>
      <c r="OTO6" s="66"/>
      <c r="OTP6" s="66"/>
      <c r="OTQ6" s="66"/>
      <c r="OTR6" s="66"/>
      <c r="OTS6" s="66"/>
      <c r="OTT6" s="66"/>
      <c r="OTU6" s="66"/>
      <c r="OTV6" s="66"/>
      <c r="OTW6" s="66"/>
      <c r="OTX6" s="66"/>
      <c r="OTY6" s="66"/>
      <c r="OTZ6" s="66"/>
      <c r="OUA6" s="66"/>
      <c r="OUB6" s="66"/>
      <c r="OUC6" s="66"/>
      <c r="OUD6" s="66"/>
      <c r="OUE6" s="66"/>
      <c r="OUF6" s="66"/>
      <c r="OUG6" s="66"/>
      <c r="OUH6" s="66"/>
      <c r="OUI6" s="66"/>
      <c r="OUJ6" s="66"/>
      <c r="OUK6" s="66"/>
      <c r="OUL6" s="66"/>
      <c r="OUM6" s="66"/>
      <c r="OUN6" s="66"/>
      <c r="OUO6" s="66"/>
      <c r="OUP6" s="66"/>
      <c r="OUQ6" s="66"/>
      <c r="OUR6" s="66"/>
      <c r="OUS6" s="66"/>
      <c r="OUT6" s="66"/>
      <c r="OUU6" s="66"/>
      <c r="OUV6" s="66"/>
      <c r="OUW6" s="66"/>
      <c r="OUX6" s="66"/>
      <c r="OUY6" s="66"/>
      <c r="OUZ6" s="66"/>
      <c r="OVA6" s="66"/>
      <c r="OVB6" s="66"/>
      <c r="OVC6" s="66"/>
      <c r="OVD6" s="66"/>
      <c r="OVE6" s="66"/>
      <c r="OVF6" s="66"/>
      <c r="OVG6" s="66"/>
      <c r="OVH6" s="66"/>
      <c r="OVI6" s="66"/>
      <c r="OVJ6" s="66"/>
      <c r="OVK6" s="66"/>
      <c r="OVL6" s="66"/>
      <c r="OVM6" s="66"/>
      <c r="OVN6" s="66"/>
      <c r="OVO6" s="66"/>
      <c r="OVP6" s="66"/>
      <c r="OVQ6" s="66"/>
      <c r="OVR6" s="66"/>
      <c r="OVS6" s="66"/>
      <c r="OVT6" s="66"/>
      <c r="OVU6" s="66"/>
      <c r="OVV6" s="66"/>
      <c r="OVW6" s="66"/>
      <c r="OVX6" s="66"/>
      <c r="OVY6" s="66"/>
      <c r="OVZ6" s="66"/>
      <c r="OWA6" s="66"/>
      <c r="OWB6" s="66"/>
      <c r="OWC6" s="66"/>
      <c r="OWD6" s="66"/>
      <c r="OWE6" s="66"/>
      <c r="OWF6" s="66"/>
      <c r="OWG6" s="66"/>
      <c r="OWH6" s="66"/>
      <c r="OWI6" s="66"/>
      <c r="OWJ6" s="66"/>
      <c r="OWK6" s="66"/>
      <c r="OWL6" s="66"/>
      <c r="OWM6" s="66"/>
      <c r="OWN6" s="66"/>
      <c r="OWO6" s="66"/>
      <c r="OWP6" s="66"/>
      <c r="OWQ6" s="66"/>
      <c r="OWR6" s="66"/>
      <c r="OWS6" s="66"/>
      <c r="OWT6" s="66"/>
      <c r="OWU6" s="66"/>
      <c r="OWV6" s="66"/>
      <c r="OWW6" s="66"/>
      <c r="OWX6" s="66"/>
      <c r="OWY6" s="66"/>
      <c r="OWZ6" s="66"/>
      <c r="OXA6" s="66"/>
      <c r="OXB6" s="66"/>
      <c r="OXC6" s="66"/>
      <c r="OXD6" s="66"/>
      <c r="OXE6" s="66"/>
      <c r="OXF6" s="66"/>
      <c r="OXG6" s="66"/>
      <c r="OXH6" s="66"/>
      <c r="OXI6" s="66"/>
      <c r="OXJ6" s="66"/>
      <c r="OXK6" s="66"/>
      <c r="OXL6" s="66"/>
      <c r="OXM6" s="66"/>
      <c r="OXN6" s="66"/>
      <c r="OXO6" s="66"/>
      <c r="OXP6" s="66"/>
      <c r="OXQ6" s="66"/>
      <c r="OXR6" s="66"/>
      <c r="OXS6" s="66"/>
      <c r="OXT6" s="66"/>
      <c r="OXU6" s="66"/>
      <c r="OXV6" s="66"/>
      <c r="OXW6" s="66"/>
      <c r="OXX6" s="66"/>
      <c r="OXY6" s="66"/>
      <c r="OXZ6" s="66"/>
      <c r="OYA6" s="66"/>
      <c r="OYB6" s="66"/>
      <c r="OYC6" s="66"/>
      <c r="OYD6" s="66"/>
      <c r="OYE6" s="66"/>
      <c r="OYF6" s="66"/>
      <c r="OYG6" s="66"/>
      <c r="OYH6" s="66"/>
      <c r="OYI6" s="66"/>
      <c r="OYJ6" s="66"/>
      <c r="OYK6" s="66"/>
      <c r="OYL6" s="66"/>
      <c r="OYM6" s="66"/>
      <c r="OYN6" s="66"/>
      <c r="OYO6" s="66"/>
      <c r="OYP6" s="66"/>
      <c r="OYQ6" s="66"/>
      <c r="OYR6" s="66"/>
      <c r="OYS6" s="66"/>
      <c r="OYT6" s="66"/>
      <c r="OYU6" s="66"/>
      <c r="OYV6" s="66"/>
      <c r="OYW6" s="66"/>
      <c r="OYX6" s="66"/>
      <c r="OYY6" s="66"/>
      <c r="OYZ6" s="66"/>
      <c r="OZA6" s="66"/>
      <c r="OZB6" s="66"/>
      <c r="OZC6" s="66"/>
      <c r="OZD6" s="66"/>
      <c r="OZE6" s="66"/>
      <c r="OZF6" s="66"/>
      <c r="OZG6" s="66"/>
      <c r="OZH6" s="66"/>
      <c r="OZI6" s="66"/>
      <c r="OZJ6" s="66"/>
      <c r="OZK6" s="66"/>
      <c r="OZL6" s="66"/>
      <c r="OZM6" s="66"/>
      <c r="OZN6" s="66"/>
      <c r="OZO6" s="66"/>
      <c r="OZP6" s="66"/>
      <c r="OZQ6" s="66"/>
      <c r="OZR6" s="66"/>
      <c r="OZS6" s="66"/>
      <c r="OZT6" s="66"/>
      <c r="OZU6" s="66"/>
      <c r="OZV6" s="66"/>
      <c r="OZW6" s="66"/>
      <c r="OZX6" s="66"/>
      <c r="OZY6" s="66"/>
      <c r="OZZ6" s="66"/>
      <c r="PAA6" s="66"/>
      <c r="PAB6" s="66"/>
      <c r="PAC6" s="66"/>
      <c r="PAD6" s="66"/>
      <c r="PAE6" s="66"/>
      <c r="PAF6" s="66"/>
      <c r="PAG6" s="66"/>
      <c r="PAH6" s="66"/>
      <c r="PAI6" s="66"/>
      <c r="PAJ6" s="66"/>
      <c r="PAK6" s="66"/>
      <c r="PAL6" s="66"/>
      <c r="PAM6" s="66"/>
      <c r="PAN6" s="66"/>
      <c r="PAO6" s="66"/>
      <c r="PAP6" s="66"/>
      <c r="PAQ6" s="66"/>
      <c r="PAR6" s="66"/>
      <c r="PAS6" s="66"/>
      <c r="PAT6" s="66"/>
      <c r="PAU6" s="66"/>
      <c r="PAV6" s="66"/>
      <c r="PAW6" s="66"/>
      <c r="PAX6" s="66"/>
      <c r="PAY6" s="66"/>
      <c r="PAZ6" s="66"/>
      <c r="PBA6" s="66"/>
      <c r="PBB6" s="66"/>
      <c r="PBC6" s="66"/>
      <c r="PBD6" s="66"/>
      <c r="PBE6" s="66"/>
      <c r="PBF6" s="66"/>
      <c r="PBG6" s="66"/>
      <c r="PBH6" s="66"/>
      <c r="PBI6" s="66"/>
      <c r="PBJ6" s="66"/>
      <c r="PBK6" s="66"/>
      <c r="PBL6" s="66"/>
      <c r="PBM6" s="66"/>
      <c r="PBN6" s="66"/>
      <c r="PBO6" s="66"/>
      <c r="PBP6" s="66"/>
      <c r="PBQ6" s="66"/>
      <c r="PBR6" s="66"/>
      <c r="PBS6" s="66"/>
      <c r="PBT6" s="66"/>
      <c r="PBU6" s="66"/>
      <c r="PBV6" s="66"/>
      <c r="PBW6" s="66"/>
      <c r="PBX6" s="66"/>
      <c r="PBY6" s="66"/>
      <c r="PBZ6" s="66"/>
      <c r="PCA6" s="66"/>
      <c r="PCB6" s="66"/>
      <c r="PCC6" s="66"/>
      <c r="PCD6" s="66"/>
      <c r="PCE6" s="66"/>
      <c r="PCF6" s="66"/>
      <c r="PCG6" s="66"/>
      <c r="PCH6" s="66"/>
      <c r="PCI6" s="66"/>
      <c r="PCJ6" s="66"/>
      <c r="PCK6" s="66"/>
      <c r="PCL6" s="66"/>
      <c r="PCM6" s="66"/>
      <c r="PCN6" s="66"/>
      <c r="PCO6" s="66"/>
      <c r="PCP6" s="66"/>
      <c r="PCQ6" s="66"/>
      <c r="PCR6" s="66"/>
      <c r="PCS6" s="66"/>
      <c r="PCT6" s="66"/>
      <c r="PCU6" s="66"/>
      <c r="PCV6" s="66"/>
      <c r="PCW6" s="66"/>
      <c r="PCX6" s="66"/>
      <c r="PCY6" s="66"/>
      <c r="PCZ6" s="66"/>
      <c r="PDA6" s="66"/>
      <c r="PDB6" s="66"/>
      <c r="PDC6" s="66"/>
      <c r="PDD6" s="66"/>
      <c r="PDE6" s="66"/>
      <c r="PDF6" s="66"/>
      <c r="PDG6" s="66"/>
      <c r="PDH6" s="66"/>
      <c r="PDI6" s="66"/>
      <c r="PDJ6" s="66"/>
      <c r="PDK6" s="66"/>
      <c r="PDL6" s="66"/>
      <c r="PDM6" s="66"/>
      <c r="PDN6" s="66"/>
      <c r="PDO6" s="66"/>
      <c r="PDP6" s="66"/>
      <c r="PDQ6" s="66"/>
      <c r="PDR6" s="66"/>
      <c r="PDS6" s="66"/>
      <c r="PDT6" s="66"/>
      <c r="PDU6" s="66"/>
      <c r="PDV6" s="66"/>
      <c r="PDW6" s="66"/>
      <c r="PDX6" s="66"/>
      <c r="PDY6" s="66"/>
      <c r="PDZ6" s="66"/>
      <c r="PEA6" s="66"/>
      <c r="PEB6" s="66"/>
      <c r="PEC6" s="66"/>
      <c r="PED6" s="66"/>
      <c r="PEE6" s="66"/>
      <c r="PEF6" s="66"/>
      <c r="PEG6" s="66"/>
      <c r="PEH6" s="66"/>
      <c r="PEI6" s="66"/>
      <c r="PEJ6" s="66"/>
      <c r="PEK6" s="66"/>
      <c r="PEL6" s="66"/>
      <c r="PEM6" s="66"/>
      <c r="PEN6" s="66"/>
      <c r="PEO6" s="66"/>
      <c r="PEP6" s="66"/>
      <c r="PEQ6" s="66"/>
      <c r="PER6" s="66"/>
      <c r="PES6" s="66"/>
      <c r="PET6" s="66"/>
      <c r="PEU6" s="66"/>
      <c r="PEV6" s="66"/>
      <c r="PEW6" s="66"/>
      <c r="PEX6" s="66"/>
      <c r="PEY6" s="66"/>
      <c r="PEZ6" s="66"/>
      <c r="PFA6" s="66"/>
      <c r="PFB6" s="66"/>
      <c r="PFC6" s="66"/>
      <c r="PFD6" s="66"/>
      <c r="PFE6" s="66"/>
      <c r="PFF6" s="66"/>
      <c r="PFG6" s="66"/>
      <c r="PFH6" s="66"/>
      <c r="PFI6" s="66"/>
      <c r="PFJ6" s="66"/>
      <c r="PFK6" s="66"/>
      <c r="PFL6" s="66"/>
      <c r="PFM6" s="66"/>
      <c r="PFN6" s="66"/>
      <c r="PFO6" s="66"/>
      <c r="PFP6" s="66"/>
      <c r="PFQ6" s="66"/>
      <c r="PFR6" s="66"/>
      <c r="PFS6" s="66"/>
      <c r="PFT6" s="66"/>
      <c r="PFU6" s="66"/>
      <c r="PFV6" s="66"/>
      <c r="PFW6" s="66"/>
      <c r="PFX6" s="66"/>
      <c r="PFY6" s="66"/>
      <c r="PFZ6" s="66"/>
      <c r="PGA6" s="66"/>
      <c r="PGB6" s="66"/>
      <c r="PGC6" s="66"/>
      <c r="PGD6" s="66"/>
      <c r="PGE6" s="66"/>
      <c r="PGF6" s="66"/>
      <c r="PGG6" s="66"/>
      <c r="PGH6" s="66"/>
      <c r="PGI6" s="66"/>
      <c r="PGJ6" s="66"/>
      <c r="PGK6" s="66"/>
      <c r="PGL6" s="66"/>
      <c r="PGM6" s="66"/>
      <c r="PGN6" s="66"/>
      <c r="PGO6" s="66"/>
      <c r="PGP6" s="66"/>
      <c r="PGQ6" s="66"/>
      <c r="PGR6" s="66"/>
      <c r="PGS6" s="66"/>
      <c r="PGT6" s="66"/>
      <c r="PGU6" s="66"/>
      <c r="PGV6" s="66"/>
      <c r="PGW6" s="66"/>
      <c r="PGX6" s="66"/>
      <c r="PGY6" s="66"/>
      <c r="PGZ6" s="66"/>
      <c r="PHA6" s="66"/>
      <c r="PHB6" s="66"/>
      <c r="PHC6" s="66"/>
      <c r="PHD6" s="66"/>
      <c r="PHE6" s="66"/>
      <c r="PHF6" s="66"/>
      <c r="PHG6" s="66"/>
      <c r="PHH6" s="66"/>
      <c r="PHI6" s="66"/>
      <c r="PHJ6" s="66"/>
      <c r="PHK6" s="66"/>
      <c r="PHL6" s="66"/>
      <c r="PHM6" s="66"/>
      <c r="PHN6" s="66"/>
      <c r="PHO6" s="66"/>
      <c r="PHP6" s="66"/>
      <c r="PHQ6" s="66"/>
      <c r="PHR6" s="66"/>
      <c r="PHS6" s="66"/>
      <c r="PHT6" s="66"/>
      <c r="PHU6" s="66"/>
      <c r="PHV6" s="66"/>
      <c r="PHW6" s="66"/>
      <c r="PHX6" s="66"/>
      <c r="PHY6" s="66"/>
      <c r="PHZ6" s="66"/>
      <c r="PIA6" s="66"/>
      <c r="PIB6" s="66"/>
      <c r="PIC6" s="66"/>
      <c r="PID6" s="66"/>
      <c r="PIE6" s="66"/>
      <c r="PIF6" s="66"/>
      <c r="PIG6" s="66"/>
      <c r="PIH6" s="66"/>
      <c r="PII6" s="66"/>
      <c r="PIJ6" s="66"/>
      <c r="PIK6" s="66"/>
      <c r="PIL6" s="66"/>
      <c r="PIM6" s="66"/>
      <c r="PIN6" s="66"/>
      <c r="PIO6" s="66"/>
      <c r="PIP6" s="66"/>
      <c r="PIQ6" s="66"/>
      <c r="PIR6" s="66"/>
      <c r="PIS6" s="66"/>
      <c r="PIT6" s="66"/>
      <c r="PIU6" s="66"/>
      <c r="PIV6" s="66"/>
      <c r="PIW6" s="66"/>
      <c r="PIX6" s="66"/>
      <c r="PIY6" s="66"/>
      <c r="PIZ6" s="66"/>
      <c r="PJA6" s="66"/>
      <c r="PJB6" s="66"/>
      <c r="PJC6" s="66"/>
      <c r="PJD6" s="66"/>
      <c r="PJE6" s="66"/>
      <c r="PJF6" s="66"/>
      <c r="PJG6" s="66"/>
      <c r="PJH6" s="66"/>
      <c r="PJI6" s="66"/>
      <c r="PJJ6" s="66"/>
      <c r="PJK6" s="66"/>
      <c r="PJL6" s="66"/>
      <c r="PJM6" s="66"/>
      <c r="PJN6" s="66"/>
      <c r="PJO6" s="66"/>
      <c r="PJP6" s="66"/>
      <c r="PJQ6" s="66"/>
      <c r="PJR6" s="66"/>
      <c r="PJS6" s="66"/>
      <c r="PJT6" s="66"/>
      <c r="PJU6" s="66"/>
      <c r="PJV6" s="66"/>
      <c r="PJW6" s="66"/>
      <c r="PJX6" s="66"/>
      <c r="PJY6" s="66"/>
      <c r="PJZ6" s="66"/>
      <c r="PKA6" s="66"/>
      <c r="PKB6" s="66"/>
      <c r="PKC6" s="66"/>
      <c r="PKD6" s="66"/>
      <c r="PKE6" s="66"/>
      <c r="PKF6" s="66"/>
      <c r="PKG6" s="66"/>
      <c r="PKH6" s="66"/>
      <c r="PKI6" s="66"/>
      <c r="PKJ6" s="66"/>
      <c r="PKK6" s="66"/>
      <c r="PKL6" s="66"/>
      <c r="PKM6" s="66"/>
      <c r="PKN6" s="66"/>
      <c r="PKO6" s="66"/>
      <c r="PKP6" s="66"/>
      <c r="PKQ6" s="66"/>
      <c r="PKR6" s="66"/>
      <c r="PKS6" s="66"/>
      <c r="PKT6" s="66"/>
      <c r="PKU6" s="66"/>
      <c r="PKV6" s="66"/>
      <c r="PKW6" s="66"/>
      <c r="PKX6" s="66"/>
      <c r="PKY6" s="66"/>
      <c r="PKZ6" s="66"/>
      <c r="PLA6" s="66"/>
      <c r="PLB6" s="66"/>
      <c r="PLC6" s="66"/>
      <c r="PLD6" s="66"/>
      <c r="PLE6" s="66"/>
      <c r="PLF6" s="66"/>
      <c r="PLG6" s="66"/>
      <c r="PLH6" s="66"/>
      <c r="PLI6" s="66"/>
      <c r="PLJ6" s="66"/>
      <c r="PLK6" s="66"/>
      <c r="PLL6" s="66"/>
      <c r="PLM6" s="66"/>
      <c r="PLN6" s="66"/>
      <c r="PLO6" s="66"/>
      <c r="PLP6" s="66"/>
      <c r="PLQ6" s="66"/>
      <c r="PLR6" s="66"/>
      <c r="PLS6" s="66"/>
      <c r="PLT6" s="66"/>
      <c r="PLU6" s="66"/>
      <c r="PLV6" s="66"/>
      <c r="PLW6" s="66"/>
      <c r="PLX6" s="66"/>
      <c r="PLY6" s="66"/>
      <c r="PLZ6" s="66"/>
      <c r="PMA6" s="66"/>
      <c r="PMB6" s="66"/>
      <c r="PMC6" s="66"/>
      <c r="PMD6" s="66"/>
      <c r="PME6" s="66"/>
      <c r="PMF6" s="66"/>
      <c r="PMG6" s="66"/>
      <c r="PMH6" s="66"/>
      <c r="PMI6" s="66"/>
      <c r="PMJ6" s="66"/>
      <c r="PMK6" s="66"/>
      <c r="PML6" s="66"/>
      <c r="PMM6" s="66"/>
      <c r="PMN6" s="66"/>
      <c r="PMO6" s="66"/>
      <c r="PMP6" s="66"/>
      <c r="PMQ6" s="66"/>
      <c r="PMR6" s="66"/>
      <c r="PMS6" s="66"/>
      <c r="PMT6" s="66"/>
      <c r="PMU6" s="66"/>
      <c r="PMV6" s="66"/>
      <c r="PMW6" s="66"/>
      <c r="PMX6" s="66"/>
      <c r="PMY6" s="66"/>
      <c r="PMZ6" s="66"/>
      <c r="PNA6" s="66"/>
      <c r="PNB6" s="66"/>
      <c r="PNC6" s="66"/>
      <c r="PND6" s="66"/>
      <c r="PNE6" s="66"/>
      <c r="PNF6" s="66"/>
      <c r="PNG6" s="66"/>
      <c r="PNH6" s="66"/>
      <c r="PNI6" s="66"/>
      <c r="PNJ6" s="66"/>
      <c r="PNK6" s="66"/>
      <c r="PNL6" s="66"/>
      <c r="PNM6" s="66"/>
      <c r="PNN6" s="66"/>
      <c r="PNO6" s="66"/>
      <c r="PNP6" s="66"/>
      <c r="PNQ6" s="66"/>
      <c r="PNR6" s="66"/>
      <c r="PNS6" s="66"/>
      <c r="PNT6" s="66"/>
      <c r="PNU6" s="66"/>
      <c r="PNV6" s="66"/>
      <c r="PNW6" s="66"/>
      <c r="PNX6" s="66"/>
      <c r="PNY6" s="66"/>
      <c r="PNZ6" s="66"/>
      <c r="POA6" s="66"/>
      <c r="POB6" s="66"/>
      <c r="POC6" s="66"/>
      <c r="POD6" s="66"/>
      <c r="POE6" s="66"/>
      <c r="POF6" s="66"/>
      <c r="POG6" s="66"/>
      <c r="POH6" s="66"/>
      <c r="POI6" s="66"/>
      <c r="POJ6" s="66"/>
      <c r="POK6" s="66"/>
      <c r="POL6" s="66"/>
      <c r="POM6" s="66"/>
      <c r="PON6" s="66"/>
      <c r="POO6" s="66"/>
      <c r="POP6" s="66"/>
      <c r="POQ6" s="66"/>
      <c r="POR6" s="66"/>
      <c r="POS6" s="66"/>
      <c r="POT6" s="66"/>
      <c r="POU6" s="66"/>
      <c r="POV6" s="66"/>
      <c r="POW6" s="66"/>
      <c r="POX6" s="66"/>
      <c r="POY6" s="66"/>
      <c r="POZ6" s="66"/>
      <c r="PPA6" s="66"/>
      <c r="PPB6" s="66"/>
      <c r="PPC6" s="66"/>
      <c r="PPD6" s="66"/>
      <c r="PPE6" s="66"/>
      <c r="PPF6" s="66"/>
      <c r="PPG6" s="66"/>
      <c r="PPH6" s="66"/>
      <c r="PPI6" s="66"/>
      <c r="PPJ6" s="66"/>
      <c r="PPK6" s="66"/>
      <c r="PPL6" s="66"/>
      <c r="PPM6" s="66"/>
      <c r="PPN6" s="66"/>
      <c r="PPO6" s="66"/>
      <c r="PPP6" s="66"/>
      <c r="PPQ6" s="66"/>
      <c r="PPR6" s="66"/>
      <c r="PPS6" s="66"/>
      <c r="PPT6" s="66"/>
      <c r="PPU6" s="66"/>
      <c r="PPV6" s="66"/>
      <c r="PPW6" s="66"/>
      <c r="PPX6" s="66"/>
      <c r="PPY6" s="66"/>
      <c r="PPZ6" s="66"/>
      <c r="PQA6" s="66"/>
      <c r="PQB6" s="66"/>
      <c r="PQC6" s="66"/>
      <c r="PQD6" s="66"/>
      <c r="PQE6" s="66"/>
      <c r="PQF6" s="66"/>
      <c r="PQG6" s="66"/>
      <c r="PQH6" s="66"/>
      <c r="PQI6" s="66"/>
      <c r="PQJ6" s="66"/>
      <c r="PQK6" s="66"/>
      <c r="PQL6" s="66"/>
      <c r="PQM6" s="66"/>
      <c r="PQN6" s="66"/>
      <c r="PQO6" s="66"/>
      <c r="PQP6" s="66"/>
      <c r="PQQ6" s="66"/>
      <c r="PQR6" s="66"/>
      <c r="PQS6" s="66"/>
      <c r="PQT6" s="66"/>
      <c r="PQU6" s="66"/>
      <c r="PQV6" s="66"/>
      <c r="PQW6" s="66"/>
      <c r="PQX6" s="66"/>
      <c r="PQY6" s="66"/>
      <c r="PQZ6" s="66"/>
      <c r="PRA6" s="66"/>
      <c r="PRB6" s="66"/>
      <c r="PRC6" s="66"/>
      <c r="PRD6" s="66"/>
      <c r="PRE6" s="66"/>
      <c r="PRF6" s="66"/>
      <c r="PRG6" s="66"/>
      <c r="PRH6" s="66"/>
      <c r="PRI6" s="66"/>
      <c r="PRJ6" s="66"/>
      <c r="PRK6" s="66"/>
      <c r="PRL6" s="66"/>
      <c r="PRM6" s="66"/>
      <c r="PRN6" s="66"/>
      <c r="PRO6" s="66"/>
      <c r="PRP6" s="66"/>
      <c r="PRQ6" s="66"/>
      <c r="PRR6" s="66"/>
      <c r="PRS6" s="66"/>
      <c r="PRT6" s="66"/>
      <c r="PRU6" s="66"/>
      <c r="PRV6" s="66"/>
      <c r="PRW6" s="66"/>
      <c r="PRX6" s="66"/>
      <c r="PRY6" s="66"/>
      <c r="PRZ6" s="66"/>
      <c r="PSA6" s="66"/>
      <c r="PSB6" s="66"/>
      <c r="PSC6" s="66"/>
      <c r="PSD6" s="66"/>
      <c r="PSE6" s="66"/>
      <c r="PSF6" s="66"/>
      <c r="PSG6" s="66"/>
      <c r="PSH6" s="66"/>
      <c r="PSI6" s="66"/>
      <c r="PSJ6" s="66"/>
      <c r="PSK6" s="66"/>
      <c r="PSL6" s="66"/>
      <c r="PSM6" s="66"/>
      <c r="PSN6" s="66"/>
      <c r="PSO6" s="66"/>
      <c r="PSP6" s="66"/>
      <c r="PSQ6" s="66"/>
      <c r="PSR6" s="66"/>
      <c r="PSS6" s="66"/>
      <c r="PST6" s="66"/>
      <c r="PSU6" s="66"/>
      <c r="PSV6" s="66"/>
      <c r="PSW6" s="66"/>
      <c r="PSX6" s="66"/>
      <c r="PSY6" s="66"/>
      <c r="PSZ6" s="66"/>
      <c r="PTA6" s="66"/>
      <c r="PTB6" s="66"/>
      <c r="PTC6" s="66"/>
      <c r="PTD6" s="66"/>
      <c r="PTE6" s="66"/>
      <c r="PTF6" s="66"/>
      <c r="PTG6" s="66"/>
      <c r="PTH6" s="66"/>
      <c r="PTI6" s="66"/>
      <c r="PTJ6" s="66"/>
      <c r="PTK6" s="66"/>
      <c r="PTL6" s="66"/>
      <c r="PTM6" s="66"/>
      <c r="PTN6" s="66"/>
      <c r="PTO6" s="66"/>
      <c r="PTP6" s="66"/>
      <c r="PTQ6" s="66"/>
      <c r="PTR6" s="66"/>
      <c r="PTS6" s="66"/>
      <c r="PTT6" s="66"/>
      <c r="PTU6" s="66"/>
      <c r="PTV6" s="66"/>
      <c r="PTW6" s="66"/>
      <c r="PTX6" s="66"/>
      <c r="PTY6" s="66"/>
      <c r="PTZ6" s="66"/>
      <c r="PUA6" s="66"/>
      <c r="PUB6" s="66"/>
      <c r="PUC6" s="66"/>
      <c r="PUD6" s="66"/>
      <c r="PUE6" s="66"/>
      <c r="PUF6" s="66"/>
      <c r="PUG6" s="66"/>
      <c r="PUH6" s="66"/>
      <c r="PUI6" s="66"/>
      <c r="PUJ6" s="66"/>
      <c r="PUK6" s="66"/>
      <c r="PUL6" s="66"/>
      <c r="PUM6" s="66"/>
      <c r="PUN6" s="66"/>
      <c r="PUO6" s="66"/>
      <c r="PUP6" s="66"/>
      <c r="PUQ6" s="66"/>
      <c r="PUR6" s="66"/>
      <c r="PUS6" s="66"/>
      <c r="PUT6" s="66"/>
      <c r="PUU6" s="66"/>
      <c r="PUV6" s="66"/>
      <c r="PUW6" s="66"/>
      <c r="PUX6" s="66"/>
      <c r="PUY6" s="66"/>
      <c r="PUZ6" s="66"/>
      <c r="PVA6" s="66"/>
      <c r="PVB6" s="66"/>
      <c r="PVC6" s="66"/>
      <c r="PVD6" s="66"/>
      <c r="PVE6" s="66"/>
      <c r="PVF6" s="66"/>
      <c r="PVG6" s="66"/>
      <c r="PVH6" s="66"/>
      <c r="PVI6" s="66"/>
      <c r="PVJ6" s="66"/>
      <c r="PVK6" s="66"/>
      <c r="PVL6" s="66"/>
      <c r="PVM6" s="66"/>
      <c r="PVN6" s="66"/>
      <c r="PVO6" s="66"/>
      <c r="PVP6" s="66"/>
      <c r="PVQ6" s="66"/>
      <c r="PVR6" s="66"/>
      <c r="PVS6" s="66"/>
      <c r="PVT6" s="66"/>
      <c r="PVU6" s="66"/>
      <c r="PVV6" s="66"/>
      <c r="PVW6" s="66"/>
      <c r="PVX6" s="66"/>
      <c r="PVY6" s="66"/>
      <c r="PVZ6" s="66"/>
      <c r="PWA6" s="66"/>
      <c r="PWB6" s="66"/>
      <c r="PWC6" s="66"/>
      <c r="PWD6" s="66"/>
      <c r="PWE6" s="66"/>
      <c r="PWF6" s="66"/>
      <c r="PWG6" s="66"/>
      <c r="PWH6" s="66"/>
      <c r="PWI6" s="66"/>
      <c r="PWJ6" s="66"/>
      <c r="PWK6" s="66"/>
      <c r="PWL6" s="66"/>
      <c r="PWM6" s="66"/>
      <c r="PWN6" s="66"/>
      <c r="PWO6" s="66"/>
      <c r="PWP6" s="66"/>
      <c r="PWQ6" s="66"/>
      <c r="PWR6" s="66"/>
      <c r="PWS6" s="66"/>
      <c r="PWT6" s="66"/>
      <c r="PWU6" s="66"/>
      <c r="PWV6" s="66"/>
      <c r="PWW6" s="66"/>
      <c r="PWX6" s="66"/>
      <c r="PWY6" s="66"/>
      <c r="PWZ6" s="66"/>
      <c r="PXA6" s="66"/>
      <c r="PXB6" s="66"/>
      <c r="PXC6" s="66"/>
      <c r="PXD6" s="66"/>
      <c r="PXE6" s="66"/>
      <c r="PXF6" s="66"/>
      <c r="PXG6" s="66"/>
      <c r="PXH6" s="66"/>
      <c r="PXI6" s="66"/>
      <c r="PXJ6" s="66"/>
      <c r="PXK6" s="66"/>
      <c r="PXL6" s="66"/>
      <c r="PXM6" s="66"/>
      <c r="PXN6" s="66"/>
      <c r="PXO6" s="66"/>
      <c r="PXP6" s="66"/>
      <c r="PXQ6" s="66"/>
      <c r="PXR6" s="66"/>
      <c r="PXS6" s="66"/>
      <c r="PXT6" s="66"/>
      <c r="PXU6" s="66"/>
      <c r="PXV6" s="66"/>
      <c r="PXW6" s="66"/>
      <c r="PXX6" s="66"/>
      <c r="PXY6" s="66"/>
      <c r="PXZ6" s="66"/>
      <c r="PYA6" s="66"/>
      <c r="PYB6" s="66"/>
      <c r="PYC6" s="66"/>
      <c r="PYD6" s="66"/>
      <c r="PYE6" s="66"/>
      <c r="PYF6" s="66"/>
      <c r="PYG6" s="66"/>
      <c r="PYH6" s="66"/>
      <c r="PYI6" s="66"/>
      <c r="PYJ6" s="66"/>
      <c r="PYK6" s="66"/>
      <c r="PYL6" s="66"/>
      <c r="PYM6" s="66"/>
      <c r="PYN6" s="66"/>
      <c r="PYO6" s="66"/>
      <c r="PYP6" s="66"/>
      <c r="PYQ6" s="66"/>
      <c r="PYR6" s="66"/>
      <c r="PYS6" s="66"/>
      <c r="PYT6" s="66"/>
      <c r="PYU6" s="66"/>
      <c r="PYV6" s="66"/>
      <c r="PYW6" s="66"/>
      <c r="PYX6" s="66"/>
      <c r="PYY6" s="66"/>
      <c r="PYZ6" s="66"/>
      <c r="PZA6" s="66"/>
      <c r="PZB6" s="66"/>
      <c r="PZC6" s="66"/>
      <c r="PZD6" s="66"/>
      <c r="PZE6" s="66"/>
      <c r="PZF6" s="66"/>
      <c r="PZG6" s="66"/>
      <c r="PZH6" s="66"/>
      <c r="PZI6" s="66"/>
      <c r="PZJ6" s="66"/>
      <c r="PZK6" s="66"/>
      <c r="PZL6" s="66"/>
      <c r="PZM6" s="66"/>
      <c r="PZN6" s="66"/>
      <c r="PZO6" s="66"/>
      <c r="PZP6" s="66"/>
      <c r="PZQ6" s="66"/>
      <c r="PZR6" s="66"/>
      <c r="PZS6" s="66"/>
      <c r="PZT6" s="66"/>
      <c r="PZU6" s="66"/>
      <c r="PZV6" s="66"/>
      <c r="PZW6" s="66"/>
      <c r="PZX6" s="66"/>
      <c r="PZY6" s="66"/>
      <c r="PZZ6" s="66"/>
      <c r="QAA6" s="66"/>
      <c r="QAB6" s="66"/>
      <c r="QAC6" s="66"/>
      <c r="QAD6" s="66"/>
      <c r="QAE6" s="66"/>
      <c r="QAF6" s="66"/>
      <c r="QAG6" s="66"/>
      <c r="QAH6" s="66"/>
      <c r="QAI6" s="66"/>
      <c r="QAJ6" s="66"/>
      <c r="QAK6" s="66"/>
      <c r="QAL6" s="66"/>
      <c r="QAM6" s="66"/>
      <c r="QAN6" s="66"/>
      <c r="QAO6" s="66"/>
      <c r="QAP6" s="66"/>
      <c r="QAQ6" s="66"/>
      <c r="QAR6" s="66"/>
      <c r="QAS6" s="66"/>
      <c r="QAT6" s="66"/>
      <c r="QAU6" s="66"/>
      <c r="QAV6" s="66"/>
      <c r="QAW6" s="66"/>
      <c r="QAX6" s="66"/>
      <c r="QAY6" s="66"/>
      <c r="QAZ6" s="66"/>
      <c r="QBA6" s="66"/>
      <c r="QBB6" s="66"/>
      <c r="QBC6" s="66"/>
      <c r="QBD6" s="66"/>
      <c r="QBE6" s="66"/>
      <c r="QBF6" s="66"/>
      <c r="QBG6" s="66"/>
      <c r="QBH6" s="66"/>
      <c r="QBI6" s="66"/>
      <c r="QBJ6" s="66"/>
      <c r="QBK6" s="66"/>
      <c r="QBL6" s="66"/>
      <c r="QBM6" s="66"/>
      <c r="QBN6" s="66"/>
      <c r="QBO6" s="66"/>
      <c r="QBP6" s="66"/>
      <c r="QBQ6" s="66"/>
      <c r="QBR6" s="66"/>
      <c r="QBS6" s="66"/>
      <c r="QBT6" s="66"/>
      <c r="QBU6" s="66"/>
      <c r="QBV6" s="66"/>
      <c r="QBW6" s="66"/>
      <c r="QBX6" s="66"/>
      <c r="QBY6" s="66"/>
      <c r="QBZ6" s="66"/>
      <c r="QCA6" s="66"/>
      <c r="QCB6" s="66"/>
      <c r="QCC6" s="66"/>
      <c r="QCD6" s="66"/>
      <c r="QCE6" s="66"/>
      <c r="QCF6" s="66"/>
      <c r="QCG6" s="66"/>
      <c r="QCH6" s="66"/>
      <c r="QCI6" s="66"/>
      <c r="QCJ6" s="66"/>
      <c r="QCK6" s="66"/>
      <c r="QCL6" s="66"/>
      <c r="QCM6" s="66"/>
      <c r="QCN6" s="66"/>
      <c r="QCO6" s="66"/>
      <c r="QCP6" s="66"/>
      <c r="QCQ6" s="66"/>
      <c r="QCR6" s="66"/>
      <c r="QCS6" s="66"/>
      <c r="QCT6" s="66"/>
      <c r="QCU6" s="66"/>
      <c r="QCV6" s="66"/>
      <c r="QCW6" s="66"/>
      <c r="QCX6" s="66"/>
      <c r="QCY6" s="66"/>
      <c r="QCZ6" s="66"/>
      <c r="QDA6" s="66"/>
      <c r="QDB6" s="66"/>
      <c r="QDC6" s="66"/>
      <c r="QDD6" s="66"/>
      <c r="QDE6" s="66"/>
      <c r="QDF6" s="66"/>
      <c r="QDG6" s="66"/>
      <c r="QDH6" s="66"/>
      <c r="QDI6" s="66"/>
      <c r="QDJ6" s="66"/>
      <c r="QDK6" s="66"/>
      <c r="QDL6" s="66"/>
      <c r="QDM6" s="66"/>
      <c r="QDN6" s="66"/>
      <c r="QDO6" s="66"/>
      <c r="QDP6" s="66"/>
      <c r="QDQ6" s="66"/>
      <c r="QDR6" s="66"/>
      <c r="QDS6" s="66"/>
      <c r="QDT6" s="66"/>
      <c r="QDU6" s="66"/>
      <c r="QDV6" s="66"/>
      <c r="QDW6" s="66"/>
      <c r="QDX6" s="66"/>
      <c r="QDY6" s="66"/>
      <c r="QDZ6" s="66"/>
      <c r="QEA6" s="66"/>
      <c r="QEB6" s="66"/>
      <c r="QEC6" s="66"/>
      <c r="QED6" s="66"/>
      <c r="QEE6" s="66"/>
      <c r="QEF6" s="66"/>
      <c r="QEG6" s="66"/>
      <c r="QEH6" s="66"/>
      <c r="QEI6" s="66"/>
      <c r="QEJ6" s="66"/>
      <c r="QEK6" s="66"/>
      <c r="QEL6" s="66"/>
      <c r="QEM6" s="66"/>
      <c r="QEN6" s="66"/>
      <c r="QEO6" s="66"/>
      <c r="QEP6" s="66"/>
      <c r="QEQ6" s="66"/>
      <c r="QER6" s="66"/>
      <c r="QES6" s="66"/>
      <c r="QET6" s="66"/>
      <c r="QEU6" s="66"/>
      <c r="QEV6" s="66"/>
      <c r="QEW6" s="66"/>
      <c r="QEX6" s="66"/>
      <c r="QEY6" s="66"/>
      <c r="QEZ6" s="66"/>
      <c r="QFA6" s="66"/>
      <c r="QFB6" s="66"/>
      <c r="QFC6" s="66"/>
      <c r="QFD6" s="66"/>
      <c r="QFE6" s="66"/>
      <c r="QFF6" s="66"/>
      <c r="QFG6" s="66"/>
      <c r="QFH6" s="66"/>
      <c r="QFI6" s="66"/>
      <c r="QFJ6" s="66"/>
      <c r="QFK6" s="66"/>
      <c r="QFL6" s="66"/>
      <c r="QFM6" s="66"/>
      <c r="QFN6" s="66"/>
      <c r="QFO6" s="66"/>
      <c r="QFP6" s="66"/>
      <c r="QFQ6" s="66"/>
      <c r="QFR6" s="66"/>
      <c r="QFS6" s="66"/>
      <c r="QFT6" s="66"/>
      <c r="QFU6" s="66"/>
      <c r="QFV6" s="66"/>
      <c r="QFW6" s="66"/>
      <c r="QFX6" s="66"/>
      <c r="QFY6" s="66"/>
      <c r="QFZ6" s="66"/>
      <c r="QGA6" s="66"/>
      <c r="QGB6" s="66"/>
      <c r="QGC6" s="66"/>
      <c r="QGD6" s="66"/>
      <c r="QGE6" s="66"/>
      <c r="QGF6" s="66"/>
      <c r="QGG6" s="66"/>
      <c r="QGH6" s="66"/>
      <c r="QGI6" s="66"/>
      <c r="QGJ6" s="66"/>
      <c r="QGK6" s="66"/>
      <c r="QGL6" s="66"/>
      <c r="QGM6" s="66"/>
      <c r="QGN6" s="66"/>
      <c r="QGO6" s="66"/>
      <c r="QGP6" s="66"/>
      <c r="QGQ6" s="66"/>
      <c r="QGR6" s="66"/>
      <c r="QGS6" s="66"/>
      <c r="QGT6" s="66"/>
      <c r="QGU6" s="66"/>
      <c r="QGV6" s="66"/>
      <c r="QGW6" s="66"/>
      <c r="QGX6" s="66"/>
      <c r="QGY6" s="66"/>
      <c r="QGZ6" s="66"/>
      <c r="QHA6" s="66"/>
      <c r="QHB6" s="66"/>
      <c r="QHC6" s="66"/>
      <c r="QHD6" s="66"/>
      <c r="QHE6" s="66"/>
      <c r="QHF6" s="66"/>
      <c r="QHG6" s="66"/>
      <c r="QHH6" s="66"/>
      <c r="QHI6" s="66"/>
      <c r="QHJ6" s="66"/>
      <c r="QHK6" s="66"/>
      <c r="QHL6" s="66"/>
      <c r="QHM6" s="66"/>
      <c r="QHN6" s="66"/>
      <c r="QHO6" s="66"/>
      <c r="QHP6" s="66"/>
      <c r="QHQ6" s="66"/>
      <c r="QHR6" s="66"/>
      <c r="QHS6" s="66"/>
      <c r="QHT6" s="66"/>
      <c r="QHU6" s="66"/>
      <c r="QHV6" s="66"/>
      <c r="QHW6" s="66"/>
      <c r="QHX6" s="66"/>
      <c r="QHY6" s="66"/>
      <c r="QHZ6" s="66"/>
      <c r="QIA6" s="66"/>
      <c r="QIB6" s="66"/>
      <c r="QIC6" s="66"/>
      <c r="QID6" s="66"/>
      <c r="QIE6" s="66"/>
      <c r="QIF6" s="66"/>
      <c r="QIG6" s="66"/>
      <c r="QIH6" s="66"/>
      <c r="QII6" s="66"/>
      <c r="QIJ6" s="66"/>
      <c r="QIK6" s="66"/>
      <c r="QIL6" s="66"/>
      <c r="QIM6" s="66"/>
      <c r="QIN6" s="66"/>
      <c r="QIO6" s="66"/>
      <c r="QIP6" s="66"/>
      <c r="QIQ6" s="66"/>
      <c r="QIR6" s="66"/>
      <c r="QIS6" s="66"/>
      <c r="QIT6" s="66"/>
      <c r="QIU6" s="66"/>
      <c r="QIV6" s="66"/>
      <c r="QIW6" s="66"/>
      <c r="QIX6" s="66"/>
      <c r="QIY6" s="66"/>
      <c r="QIZ6" s="66"/>
      <c r="QJA6" s="66"/>
      <c r="QJB6" s="66"/>
      <c r="QJC6" s="66"/>
      <c r="QJD6" s="66"/>
      <c r="QJE6" s="66"/>
      <c r="QJF6" s="66"/>
      <c r="QJG6" s="66"/>
      <c r="QJH6" s="66"/>
      <c r="QJI6" s="66"/>
      <c r="QJJ6" s="66"/>
      <c r="QJK6" s="66"/>
      <c r="QJL6" s="66"/>
      <c r="QJM6" s="66"/>
      <c r="QJN6" s="66"/>
      <c r="QJO6" s="66"/>
      <c r="QJP6" s="66"/>
      <c r="QJQ6" s="66"/>
      <c r="QJR6" s="66"/>
      <c r="QJS6" s="66"/>
      <c r="QJT6" s="66"/>
      <c r="QJU6" s="66"/>
      <c r="QJV6" s="66"/>
      <c r="QJW6" s="66"/>
      <c r="QJX6" s="66"/>
      <c r="QJY6" s="66"/>
      <c r="QJZ6" s="66"/>
      <c r="QKA6" s="66"/>
      <c r="QKB6" s="66"/>
      <c r="QKC6" s="66"/>
      <c r="QKD6" s="66"/>
      <c r="QKE6" s="66"/>
      <c r="QKF6" s="66"/>
      <c r="QKG6" s="66"/>
      <c r="QKH6" s="66"/>
      <c r="QKI6" s="66"/>
      <c r="QKJ6" s="66"/>
      <c r="QKK6" s="66"/>
      <c r="QKL6" s="66"/>
      <c r="QKM6" s="66"/>
      <c r="QKN6" s="66"/>
      <c r="QKO6" s="66"/>
      <c r="QKP6" s="66"/>
      <c r="QKQ6" s="66"/>
      <c r="QKR6" s="66"/>
      <c r="QKS6" s="66"/>
      <c r="QKT6" s="66"/>
      <c r="QKU6" s="66"/>
      <c r="QKV6" s="66"/>
      <c r="QKW6" s="66"/>
      <c r="QKX6" s="66"/>
      <c r="QKY6" s="66"/>
      <c r="QKZ6" s="66"/>
      <c r="QLA6" s="66"/>
      <c r="QLB6" s="66"/>
      <c r="QLC6" s="66"/>
      <c r="QLD6" s="66"/>
      <c r="QLE6" s="66"/>
      <c r="QLF6" s="66"/>
      <c r="QLG6" s="66"/>
      <c r="QLH6" s="66"/>
      <c r="QLI6" s="66"/>
      <c r="QLJ6" s="66"/>
      <c r="QLK6" s="66"/>
      <c r="QLL6" s="66"/>
      <c r="QLM6" s="66"/>
      <c r="QLN6" s="66"/>
      <c r="QLO6" s="66"/>
      <c r="QLP6" s="66"/>
      <c r="QLQ6" s="66"/>
      <c r="QLR6" s="66"/>
      <c r="QLS6" s="66"/>
      <c r="QLT6" s="66"/>
      <c r="QLU6" s="66"/>
      <c r="QLV6" s="66"/>
      <c r="QLW6" s="66"/>
      <c r="QLX6" s="66"/>
      <c r="QLY6" s="66"/>
      <c r="QLZ6" s="66"/>
      <c r="QMA6" s="66"/>
      <c r="QMB6" s="66"/>
      <c r="QMC6" s="66"/>
      <c r="QMD6" s="66"/>
      <c r="QME6" s="66"/>
      <c r="QMF6" s="66"/>
      <c r="QMG6" s="66"/>
      <c r="QMH6" s="66"/>
      <c r="QMI6" s="66"/>
      <c r="QMJ6" s="66"/>
      <c r="QMK6" s="66"/>
      <c r="QML6" s="66"/>
      <c r="QMM6" s="66"/>
      <c r="QMN6" s="66"/>
      <c r="QMO6" s="66"/>
      <c r="QMP6" s="66"/>
      <c r="QMQ6" s="66"/>
      <c r="QMR6" s="66"/>
      <c r="QMS6" s="66"/>
      <c r="QMT6" s="66"/>
      <c r="QMU6" s="66"/>
      <c r="QMV6" s="66"/>
      <c r="QMW6" s="66"/>
      <c r="QMX6" s="66"/>
      <c r="QMY6" s="66"/>
      <c r="QMZ6" s="66"/>
      <c r="QNA6" s="66"/>
      <c r="QNB6" s="66"/>
      <c r="QNC6" s="66"/>
      <c r="QND6" s="66"/>
      <c r="QNE6" s="66"/>
      <c r="QNF6" s="66"/>
      <c r="QNG6" s="66"/>
      <c r="QNH6" s="66"/>
      <c r="QNI6" s="66"/>
      <c r="QNJ6" s="66"/>
      <c r="QNK6" s="66"/>
      <c r="QNL6" s="66"/>
      <c r="QNM6" s="66"/>
      <c r="QNN6" s="66"/>
      <c r="QNO6" s="66"/>
      <c r="QNP6" s="66"/>
      <c r="QNQ6" s="66"/>
      <c r="QNR6" s="66"/>
      <c r="QNS6" s="66"/>
      <c r="QNT6" s="66"/>
      <c r="QNU6" s="66"/>
      <c r="QNV6" s="66"/>
      <c r="QNW6" s="66"/>
      <c r="QNX6" s="66"/>
      <c r="QNY6" s="66"/>
      <c r="QNZ6" s="66"/>
      <c r="QOA6" s="66"/>
      <c r="QOB6" s="66"/>
      <c r="QOC6" s="66"/>
      <c r="QOD6" s="66"/>
      <c r="QOE6" s="66"/>
      <c r="QOF6" s="66"/>
      <c r="QOG6" s="66"/>
      <c r="QOH6" s="66"/>
      <c r="QOI6" s="66"/>
      <c r="QOJ6" s="66"/>
      <c r="QOK6" s="66"/>
      <c r="QOL6" s="66"/>
      <c r="QOM6" s="66"/>
      <c r="QON6" s="66"/>
      <c r="QOO6" s="66"/>
      <c r="QOP6" s="66"/>
      <c r="QOQ6" s="66"/>
      <c r="QOR6" s="66"/>
      <c r="QOS6" s="66"/>
      <c r="QOT6" s="66"/>
      <c r="QOU6" s="66"/>
      <c r="QOV6" s="66"/>
      <c r="QOW6" s="66"/>
      <c r="QOX6" s="66"/>
      <c r="QOY6" s="66"/>
      <c r="QOZ6" s="66"/>
      <c r="QPA6" s="66"/>
      <c r="QPB6" s="66"/>
      <c r="QPC6" s="66"/>
      <c r="QPD6" s="66"/>
      <c r="QPE6" s="66"/>
      <c r="QPF6" s="66"/>
      <c r="QPG6" s="66"/>
      <c r="QPH6" s="66"/>
      <c r="QPI6" s="66"/>
      <c r="QPJ6" s="66"/>
      <c r="QPK6" s="66"/>
      <c r="QPL6" s="66"/>
      <c r="QPM6" s="66"/>
      <c r="QPN6" s="66"/>
      <c r="QPO6" s="66"/>
      <c r="QPP6" s="66"/>
      <c r="QPQ6" s="66"/>
      <c r="QPR6" s="66"/>
      <c r="QPS6" s="66"/>
      <c r="QPT6" s="66"/>
      <c r="QPU6" s="66"/>
      <c r="QPV6" s="66"/>
      <c r="QPW6" s="66"/>
      <c r="QPX6" s="66"/>
      <c r="QPY6" s="66"/>
      <c r="QPZ6" s="66"/>
      <c r="QQA6" s="66"/>
      <c r="QQB6" s="66"/>
      <c r="QQC6" s="66"/>
      <c r="QQD6" s="66"/>
      <c r="QQE6" s="66"/>
      <c r="QQF6" s="66"/>
      <c r="QQG6" s="66"/>
      <c r="QQH6" s="66"/>
      <c r="QQI6" s="66"/>
      <c r="QQJ6" s="66"/>
      <c r="QQK6" s="66"/>
      <c r="QQL6" s="66"/>
      <c r="QQM6" s="66"/>
      <c r="QQN6" s="66"/>
      <c r="QQO6" s="66"/>
      <c r="QQP6" s="66"/>
      <c r="QQQ6" s="66"/>
      <c r="QQR6" s="66"/>
      <c r="QQS6" s="66"/>
      <c r="QQT6" s="66"/>
      <c r="QQU6" s="66"/>
      <c r="QQV6" s="66"/>
      <c r="QQW6" s="66"/>
      <c r="QQX6" s="66"/>
      <c r="QQY6" s="66"/>
      <c r="QQZ6" s="66"/>
      <c r="QRA6" s="66"/>
      <c r="QRB6" s="66"/>
      <c r="QRC6" s="66"/>
      <c r="QRD6" s="66"/>
      <c r="QRE6" s="66"/>
      <c r="QRF6" s="66"/>
      <c r="QRG6" s="66"/>
      <c r="QRH6" s="66"/>
      <c r="QRI6" s="66"/>
      <c r="QRJ6" s="66"/>
      <c r="QRK6" s="66"/>
      <c r="QRL6" s="66"/>
      <c r="QRM6" s="66"/>
      <c r="QRN6" s="66"/>
      <c r="QRO6" s="66"/>
      <c r="QRP6" s="66"/>
      <c r="QRQ6" s="66"/>
      <c r="QRR6" s="66"/>
      <c r="QRS6" s="66"/>
      <c r="QRT6" s="66"/>
      <c r="QRU6" s="66"/>
      <c r="QRV6" s="66"/>
      <c r="QRW6" s="66"/>
      <c r="QRX6" s="66"/>
      <c r="QRY6" s="66"/>
      <c r="QRZ6" s="66"/>
      <c r="QSA6" s="66"/>
      <c r="QSB6" s="66"/>
      <c r="QSC6" s="66"/>
      <c r="QSD6" s="66"/>
      <c r="QSE6" s="66"/>
      <c r="QSF6" s="66"/>
      <c r="QSG6" s="66"/>
      <c r="QSH6" s="66"/>
      <c r="QSI6" s="66"/>
      <c r="QSJ6" s="66"/>
      <c r="QSK6" s="66"/>
      <c r="QSL6" s="66"/>
      <c r="QSM6" s="66"/>
      <c r="QSN6" s="66"/>
      <c r="QSO6" s="66"/>
      <c r="QSP6" s="66"/>
      <c r="QSQ6" s="66"/>
      <c r="QSR6" s="66"/>
      <c r="QSS6" s="66"/>
      <c r="QST6" s="66"/>
      <c r="QSU6" s="66"/>
      <c r="QSV6" s="66"/>
      <c r="QSW6" s="66"/>
      <c r="QSX6" s="66"/>
      <c r="QSY6" s="66"/>
      <c r="QSZ6" s="66"/>
      <c r="QTA6" s="66"/>
      <c r="QTB6" s="66"/>
      <c r="QTC6" s="66"/>
      <c r="QTD6" s="66"/>
      <c r="QTE6" s="66"/>
      <c r="QTF6" s="66"/>
      <c r="QTG6" s="66"/>
      <c r="QTH6" s="66"/>
      <c r="QTI6" s="66"/>
      <c r="QTJ6" s="66"/>
      <c r="QTK6" s="66"/>
      <c r="QTL6" s="66"/>
      <c r="QTM6" s="66"/>
      <c r="QTN6" s="66"/>
      <c r="QTO6" s="66"/>
      <c r="QTP6" s="66"/>
      <c r="QTQ6" s="66"/>
      <c r="QTR6" s="66"/>
      <c r="QTS6" s="66"/>
      <c r="QTT6" s="66"/>
      <c r="QTU6" s="66"/>
      <c r="QTV6" s="66"/>
      <c r="QTW6" s="66"/>
      <c r="QTX6" s="66"/>
      <c r="QTY6" s="66"/>
      <c r="QTZ6" s="66"/>
      <c r="QUA6" s="66"/>
      <c r="QUB6" s="66"/>
      <c r="QUC6" s="66"/>
      <c r="QUD6" s="66"/>
      <c r="QUE6" s="66"/>
      <c r="QUF6" s="66"/>
      <c r="QUG6" s="66"/>
      <c r="QUH6" s="66"/>
      <c r="QUI6" s="66"/>
      <c r="QUJ6" s="66"/>
      <c r="QUK6" s="66"/>
      <c r="QUL6" s="66"/>
      <c r="QUM6" s="66"/>
      <c r="QUN6" s="66"/>
      <c r="QUO6" s="66"/>
      <c r="QUP6" s="66"/>
      <c r="QUQ6" s="66"/>
      <c r="QUR6" s="66"/>
      <c r="QUS6" s="66"/>
      <c r="QUT6" s="66"/>
      <c r="QUU6" s="66"/>
      <c r="QUV6" s="66"/>
      <c r="QUW6" s="66"/>
      <c r="QUX6" s="66"/>
      <c r="QUY6" s="66"/>
      <c r="QUZ6" s="66"/>
      <c r="QVA6" s="66"/>
      <c r="QVB6" s="66"/>
      <c r="QVC6" s="66"/>
      <c r="QVD6" s="66"/>
      <c r="QVE6" s="66"/>
      <c r="QVF6" s="66"/>
      <c r="QVG6" s="66"/>
      <c r="QVH6" s="66"/>
      <c r="QVI6" s="66"/>
      <c r="QVJ6" s="66"/>
      <c r="QVK6" s="66"/>
      <c r="QVL6" s="66"/>
      <c r="QVM6" s="66"/>
      <c r="QVN6" s="66"/>
      <c r="QVO6" s="66"/>
      <c r="QVP6" s="66"/>
      <c r="QVQ6" s="66"/>
      <c r="QVR6" s="66"/>
      <c r="QVS6" s="66"/>
      <c r="QVT6" s="66"/>
      <c r="QVU6" s="66"/>
      <c r="QVV6" s="66"/>
      <c r="QVW6" s="66"/>
      <c r="QVX6" s="66"/>
      <c r="QVY6" s="66"/>
      <c r="QVZ6" s="66"/>
      <c r="QWA6" s="66"/>
      <c r="QWB6" s="66"/>
      <c r="QWC6" s="66"/>
      <c r="QWD6" s="66"/>
      <c r="QWE6" s="66"/>
      <c r="QWF6" s="66"/>
      <c r="QWG6" s="66"/>
      <c r="QWH6" s="66"/>
      <c r="QWI6" s="66"/>
      <c r="QWJ6" s="66"/>
      <c r="QWK6" s="66"/>
      <c r="QWL6" s="66"/>
      <c r="QWM6" s="66"/>
      <c r="QWN6" s="66"/>
      <c r="QWO6" s="66"/>
      <c r="QWP6" s="66"/>
      <c r="QWQ6" s="66"/>
      <c r="QWR6" s="66"/>
      <c r="QWS6" s="66"/>
      <c r="QWT6" s="66"/>
      <c r="QWU6" s="66"/>
      <c r="QWV6" s="66"/>
      <c r="QWW6" s="66"/>
      <c r="QWX6" s="66"/>
      <c r="QWY6" s="66"/>
      <c r="QWZ6" s="66"/>
      <c r="QXA6" s="66"/>
      <c r="QXB6" s="66"/>
      <c r="QXC6" s="66"/>
      <c r="QXD6" s="66"/>
      <c r="QXE6" s="66"/>
      <c r="QXF6" s="66"/>
      <c r="QXG6" s="66"/>
      <c r="QXH6" s="66"/>
      <c r="QXI6" s="66"/>
      <c r="QXJ6" s="66"/>
      <c r="QXK6" s="66"/>
      <c r="QXL6" s="66"/>
      <c r="QXM6" s="66"/>
      <c r="QXN6" s="66"/>
      <c r="QXO6" s="66"/>
      <c r="QXP6" s="66"/>
      <c r="QXQ6" s="66"/>
      <c r="QXR6" s="66"/>
      <c r="QXS6" s="66"/>
      <c r="QXT6" s="66"/>
      <c r="QXU6" s="66"/>
      <c r="QXV6" s="66"/>
      <c r="QXW6" s="66"/>
      <c r="QXX6" s="66"/>
      <c r="QXY6" s="66"/>
      <c r="QXZ6" s="66"/>
      <c r="QYA6" s="66"/>
      <c r="QYB6" s="66"/>
      <c r="QYC6" s="66"/>
      <c r="QYD6" s="66"/>
      <c r="QYE6" s="66"/>
      <c r="QYF6" s="66"/>
      <c r="QYG6" s="66"/>
      <c r="QYH6" s="66"/>
      <c r="QYI6" s="66"/>
      <c r="QYJ6" s="66"/>
      <c r="QYK6" s="66"/>
      <c r="QYL6" s="66"/>
      <c r="QYM6" s="66"/>
      <c r="QYN6" s="66"/>
      <c r="QYO6" s="66"/>
      <c r="QYP6" s="66"/>
      <c r="QYQ6" s="66"/>
      <c r="QYR6" s="66"/>
      <c r="QYS6" s="66"/>
      <c r="QYT6" s="66"/>
      <c r="QYU6" s="66"/>
      <c r="QYV6" s="66"/>
      <c r="QYW6" s="66"/>
      <c r="QYX6" s="66"/>
      <c r="QYY6" s="66"/>
      <c r="QYZ6" s="66"/>
      <c r="QZA6" s="66"/>
      <c r="QZB6" s="66"/>
      <c r="QZC6" s="66"/>
      <c r="QZD6" s="66"/>
      <c r="QZE6" s="66"/>
      <c r="QZF6" s="66"/>
      <c r="QZG6" s="66"/>
      <c r="QZH6" s="66"/>
      <c r="QZI6" s="66"/>
      <c r="QZJ6" s="66"/>
      <c r="QZK6" s="66"/>
      <c r="QZL6" s="66"/>
      <c r="QZM6" s="66"/>
      <c r="QZN6" s="66"/>
      <c r="QZO6" s="66"/>
      <c r="QZP6" s="66"/>
      <c r="QZQ6" s="66"/>
      <c r="QZR6" s="66"/>
      <c r="QZS6" s="66"/>
      <c r="QZT6" s="66"/>
      <c r="QZU6" s="66"/>
      <c r="QZV6" s="66"/>
      <c r="QZW6" s="66"/>
      <c r="QZX6" s="66"/>
      <c r="QZY6" s="66"/>
      <c r="QZZ6" s="66"/>
      <c r="RAA6" s="66"/>
      <c r="RAB6" s="66"/>
      <c r="RAC6" s="66"/>
      <c r="RAD6" s="66"/>
      <c r="RAE6" s="66"/>
      <c r="RAF6" s="66"/>
      <c r="RAG6" s="66"/>
      <c r="RAH6" s="66"/>
      <c r="RAI6" s="66"/>
      <c r="RAJ6" s="66"/>
      <c r="RAK6" s="66"/>
      <c r="RAL6" s="66"/>
      <c r="RAM6" s="66"/>
      <c r="RAN6" s="66"/>
      <c r="RAO6" s="66"/>
      <c r="RAP6" s="66"/>
      <c r="RAQ6" s="66"/>
      <c r="RAR6" s="66"/>
      <c r="RAS6" s="66"/>
      <c r="RAT6" s="66"/>
      <c r="RAU6" s="66"/>
      <c r="RAV6" s="66"/>
      <c r="RAW6" s="66"/>
      <c r="RAX6" s="66"/>
      <c r="RAY6" s="66"/>
      <c r="RAZ6" s="66"/>
      <c r="RBA6" s="66"/>
      <c r="RBB6" s="66"/>
      <c r="RBC6" s="66"/>
      <c r="RBD6" s="66"/>
      <c r="RBE6" s="66"/>
      <c r="RBF6" s="66"/>
      <c r="RBG6" s="66"/>
      <c r="RBH6" s="66"/>
      <c r="RBI6" s="66"/>
      <c r="RBJ6" s="66"/>
      <c r="RBK6" s="66"/>
      <c r="RBL6" s="66"/>
      <c r="RBM6" s="66"/>
      <c r="RBN6" s="66"/>
      <c r="RBO6" s="66"/>
      <c r="RBP6" s="66"/>
      <c r="RBQ6" s="66"/>
      <c r="RBR6" s="66"/>
      <c r="RBS6" s="66"/>
      <c r="RBT6" s="66"/>
      <c r="RBU6" s="66"/>
      <c r="RBV6" s="66"/>
      <c r="RBW6" s="66"/>
      <c r="RBX6" s="66"/>
      <c r="RBY6" s="66"/>
      <c r="RBZ6" s="66"/>
      <c r="RCA6" s="66"/>
      <c r="RCB6" s="66"/>
      <c r="RCC6" s="66"/>
      <c r="RCD6" s="66"/>
      <c r="RCE6" s="66"/>
      <c r="RCF6" s="66"/>
      <c r="RCG6" s="66"/>
      <c r="RCH6" s="66"/>
      <c r="RCI6" s="66"/>
      <c r="RCJ6" s="66"/>
      <c r="RCK6" s="66"/>
      <c r="RCL6" s="66"/>
      <c r="RCM6" s="66"/>
      <c r="RCN6" s="66"/>
      <c r="RCO6" s="66"/>
      <c r="RCP6" s="66"/>
      <c r="RCQ6" s="66"/>
      <c r="RCR6" s="66"/>
      <c r="RCS6" s="66"/>
      <c r="RCT6" s="66"/>
      <c r="RCU6" s="66"/>
      <c r="RCV6" s="66"/>
      <c r="RCW6" s="66"/>
      <c r="RCX6" s="66"/>
      <c r="RCY6" s="66"/>
      <c r="RCZ6" s="66"/>
      <c r="RDA6" s="66"/>
      <c r="RDB6" s="66"/>
      <c r="RDC6" s="66"/>
      <c r="RDD6" s="66"/>
      <c r="RDE6" s="66"/>
      <c r="RDF6" s="66"/>
      <c r="RDG6" s="66"/>
      <c r="RDH6" s="66"/>
      <c r="RDI6" s="66"/>
      <c r="RDJ6" s="66"/>
      <c r="RDK6" s="66"/>
      <c r="RDL6" s="66"/>
      <c r="RDM6" s="66"/>
      <c r="RDN6" s="66"/>
      <c r="RDO6" s="66"/>
      <c r="RDP6" s="66"/>
      <c r="RDQ6" s="66"/>
      <c r="RDR6" s="66"/>
      <c r="RDS6" s="66"/>
      <c r="RDT6" s="66"/>
      <c r="RDU6" s="66"/>
      <c r="RDV6" s="66"/>
      <c r="RDW6" s="66"/>
      <c r="RDX6" s="66"/>
      <c r="RDY6" s="66"/>
      <c r="RDZ6" s="66"/>
      <c r="REA6" s="66"/>
      <c r="REB6" s="66"/>
      <c r="REC6" s="66"/>
      <c r="RED6" s="66"/>
      <c r="REE6" s="66"/>
      <c r="REF6" s="66"/>
      <c r="REG6" s="66"/>
      <c r="REH6" s="66"/>
      <c r="REI6" s="66"/>
      <c r="REJ6" s="66"/>
      <c r="REK6" s="66"/>
      <c r="REL6" s="66"/>
      <c r="REM6" s="66"/>
      <c r="REN6" s="66"/>
      <c r="REO6" s="66"/>
      <c r="REP6" s="66"/>
      <c r="REQ6" s="66"/>
      <c r="RER6" s="66"/>
      <c r="RES6" s="66"/>
      <c r="RET6" s="66"/>
      <c r="REU6" s="66"/>
      <c r="REV6" s="66"/>
      <c r="REW6" s="66"/>
      <c r="REX6" s="66"/>
      <c r="REY6" s="66"/>
      <c r="REZ6" s="66"/>
      <c r="RFA6" s="66"/>
      <c r="RFB6" s="66"/>
      <c r="RFC6" s="66"/>
      <c r="RFD6" s="66"/>
      <c r="RFE6" s="66"/>
      <c r="RFF6" s="66"/>
      <c r="RFG6" s="66"/>
      <c r="RFH6" s="66"/>
      <c r="RFI6" s="66"/>
      <c r="RFJ6" s="66"/>
      <c r="RFK6" s="66"/>
      <c r="RFL6" s="66"/>
      <c r="RFM6" s="66"/>
      <c r="RFN6" s="66"/>
      <c r="RFO6" s="66"/>
      <c r="RFP6" s="66"/>
      <c r="RFQ6" s="66"/>
      <c r="RFR6" s="66"/>
      <c r="RFS6" s="66"/>
      <c r="RFT6" s="66"/>
      <c r="RFU6" s="66"/>
      <c r="RFV6" s="66"/>
      <c r="RFW6" s="66"/>
      <c r="RFX6" s="66"/>
      <c r="RFY6" s="66"/>
      <c r="RFZ6" s="66"/>
      <c r="RGA6" s="66"/>
      <c r="RGB6" s="66"/>
      <c r="RGC6" s="66"/>
      <c r="RGD6" s="66"/>
      <c r="RGE6" s="66"/>
      <c r="RGF6" s="66"/>
      <c r="RGG6" s="66"/>
      <c r="RGH6" s="66"/>
      <c r="RGI6" s="66"/>
      <c r="RGJ6" s="66"/>
      <c r="RGK6" s="66"/>
      <c r="RGL6" s="66"/>
      <c r="RGM6" s="66"/>
      <c r="RGN6" s="66"/>
      <c r="RGO6" s="66"/>
      <c r="RGP6" s="66"/>
      <c r="RGQ6" s="66"/>
      <c r="RGR6" s="66"/>
      <c r="RGS6" s="66"/>
      <c r="RGT6" s="66"/>
      <c r="RGU6" s="66"/>
      <c r="RGV6" s="66"/>
      <c r="RGW6" s="66"/>
      <c r="RGX6" s="66"/>
      <c r="RGY6" s="66"/>
      <c r="RGZ6" s="66"/>
      <c r="RHA6" s="66"/>
      <c r="RHB6" s="66"/>
      <c r="RHC6" s="66"/>
      <c r="RHD6" s="66"/>
      <c r="RHE6" s="66"/>
      <c r="RHF6" s="66"/>
      <c r="RHG6" s="66"/>
      <c r="RHH6" s="66"/>
      <c r="RHI6" s="66"/>
      <c r="RHJ6" s="66"/>
      <c r="RHK6" s="66"/>
      <c r="RHL6" s="66"/>
      <c r="RHM6" s="66"/>
      <c r="RHN6" s="66"/>
      <c r="RHO6" s="66"/>
      <c r="RHP6" s="66"/>
      <c r="RHQ6" s="66"/>
      <c r="RHR6" s="66"/>
      <c r="RHS6" s="66"/>
      <c r="RHT6" s="66"/>
      <c r="RHU6" s="66"/>
      <c r="RHV6" s="66"/>
      <c r="RHW6" s="66"/>
      <c r="RHX6" s="66"/>
      <c r="RHY6" s="66"/>
      <c r="RHZ6" s="66"/>
      <c r="RIA6" s="66"/>
      <c r="RIB6" s="66"/>
      <c r="RIC6" s="66"/>
      <c r="RID6" s="66"/>
      <c r="RIE6" s="66"/>
      <c r="RIF6" s="66"/>
      <c r="RIG6" s="66"/>
      <c r="RIH6" s="66"/>
      <c r="RII6" s="66"/>
      <c r="RIJ6" s="66"/>
      <c r="RIK6" s="66"/>
      <c r="RIL6" s="66"/>
      <c r="RIM6" s="66"/>
      <c r="RIN6" s="66"/>
      <c r="RIO6" s="66"/>
      <c r="RIP6" s="66"/>
      <c r="RIQ6" s="66"/>
      <c r="RIR6" s="66"/>
      <c r="RIS6" s="66"/>
      <c r="RIT6" s="66"/>
      <c r="RIU6" s="66"/>
      <c r="RIV6" s="66"/>
      <c r="RIW6" s="66"/>
      <c r="RIX6" s="66"/>
      <c r="RIY6" s="66"/>
      <c r="RIZ6" s="66"/>
      <c r="RJA6" s="66"/>
      <c r="RJB6" s="66"/>
      <c r="RJC6" s="66"/>
      <c r="RJD6" s="66"/>
      <c r="RJE6" s="66"/>
      <c r="RJF6" s="66"/>
      <c r="RJG6" s="66"/>
      <c r="RJH6" s="66"/>
      <c r="RJI6" s="66"/>
      <c r="RJJ6" s="66"/>
      <c r="RJK6" s="66"/>
      <c r="RJL6" s="66"/>
      <c r="RJM6" s="66"/>
      <c r="RJN6" s="66"/>
      <c r="RJO6" s="66"/>
      <c r="RJP6" s="66"/>
      <c r="RJQ6" s="66"/>
      <c r="RJR6" s="66"/>
      <c r="RJS6" s="66"/>
      <c r="RJT6" s="66"/>
      <c r="RJU6" s="66"/>
      <c r="RJV6" s="66"/>
      <c r="RJW6" s="66"/>
      <c r="RJX6" s="66"/>
      <c r="RJY6" s="66"/>
      <c r="RJZ6" s="66"/>
      <c r="RKA6" s="66"/>
      <c r="RKB6" s="66"/>
      <c r="RKC6" s="66"/>
      <c r="RKD6" s="66"/>
      <c r="RKE6" s="66"/>
      <c r="RKF6" s="66"/>
      <c r="RKG6" s="66"/>
      <c r="RKH6" s="66"/>
      <c r="RKI6" s="66"/>
      <c r="RKJ6" s="66"/>
      <c r="RKK6" s="66"/>
      <c r="RKL6" s="66"/>
      <c r="RKM6" s="66"/>
      <c r="RKN6" s="66"/>
      <c r="RKO6" s="66"/>
      <c r="RKP6" s="66"/>
      <c r="RKQ6" s="66"/>
      <c r="RKR6" s="66"/>
      <c r="RKS6" s="66"/>
      <c r="RKT6" s="66"/>
      <c r="RKU6" s="66"/>
      <c r="RKV6" s="66"/>
      <c r="RKW6" s="66"/>
      <c r="RKX6" s="66"/>
      <c r="RKY6" s="66"/>
      <c r="RKZ6" s="66"/>
      <c r="RLA6" s="66"/>
      <c r="RLB6" s="66"/>
      <c r="RLC6" s="66"/>
      <c r="RLD6" s="66"/>
      <c r="RLE6" s="66"/>
      <c r="RLF6" s="66"/>
      <c r="RLG6" s="66"/>
      <c r="RLH6" s="66"/>
      <c r="RLI6" s="66"/>
      <c r="RLJ6" s="66"/>
      <c r="RLK6" s="66"/>
      <c r="RLL6" s="66"/>
      <c r="RLM6" s="66"/>
      <c r="RLN6" s="66"/>
      <c r="RLO6" s="66"/>
      <c r="RLP6" s="66"/>
      <c r="RLQ6" s="66"/>
      <c r="RLR6" s="66"/>
      <c r="RLS6" s="66"/>
      <c r="RLT6" s="66"/>
      <c r="RLU6" s="66"/>
      <c r="RLV6" s="66"/>
      <c r="RLW6" s="66"/>
      <c r="RLX6" s="66"/>
      <c r="RLY6" s="66"/>
      <c r="RLZ6" s="66"/>
      <c r="RMA6" s="66"/>
      <c r="RMB6" s="66"/>
      <c r="RMC6" s="66"/>
      <c r="RMD6" s="66"/>
      <c r="RME6" s="66"/>
      <c r="RMF6" s="66"/>
      <c r="RMG6" s="66"/>
      <c r="RMH6" s="66"/>
      <c r="RMI6" s="66"/>
      <c r="RMJ6" s="66"/>
      <c r="RMK6" s="66"/>
      <c r="RML6" s="66"/>
      <c r="RMM6" s="66"/>
      <c r="RMN6" s="66"/>
      <c r="RMO6" s="66"/>
      <c r="RMP6" s="66"/>
      <c r="RMQ6" s="66"/>
      <c r="RMR6" s="66"/>
      <c r="RMS6" s="66"/>
      <c r="RMT6" s="66"/>
      <c r="RMU6" s="66"/>
      <c r="RMV6" s="66"/>
      <c r="RMW6" s="66"/>
      <c r="RMX6" s="66"/>
      <c r="RMY6" s="66"/>
      <c r="RMZ6" s="66"/>
      <c r="RNA6" s="66"/>
      <c r="RNB6" s="66"/>
      <c r="RNC6" s="66"/>
      <c r="RND6" s="66"/>
      <c r="RNE6" s="66"/>
      <c r="RNF6" s="66"/>
      <c r="RNG6" s="66"/>
      <c r="RNH6" s="66"/>
      <c r="RNI6" s="66"/>
      <c r="RNJ6" s="66"/>
      <c r="RNK6" s="66"/>
      <c r="RNL6" s="66"/>
      <c r="RNM6" s="66"/>
      <c r="RNN6" s="66"/>
      <c r="RNO6" s="66"/>
      <c r="RNP6" s="66"/>
      <c r="RNQ6" s="66"/>
      <c r="RNR6" s="66"/>
      <c r="RNS6" s="66"/>
      <c r="RNT6" s="66"/>
      <c r="RNU6" s="66"/>
      <c r="RNV6" s="66"/>
      <c r="RNW6" s="66"/>
      <c r="RNX6" s="66"/>
      <c r="RNY6" s="66"/>
      <c r="RNZ6" s="66"/>
      <c r="ROA6" s="66"/>
      <c r="ROB6" s="66"/>
      <c r="ROC6" s="66"/>
      <c r="ROD6" s="66"/>
      <c r="ROE6" s="66"/>
      <c r="ROF6" s="66"/>
      <c r="ROG6" s="66"/>
      <c r="ROH6" s="66"/>
      <c r="ROI6" s="66"/>
      <c r="ROJ6" s="66"/>
      <c r="ROK6" s="66"/>
      <c r="ROL6" s="66"/>
      <c r="ROM6" s="66"/>
      <c r="RON6" s="66"/>
      <c r="ROO6" s="66"/>
      <c r="ROP6" s="66"/>
      <c r="ROQ6" s="66"/>
      <c r="ROR6" s="66"/>
      <c r="ROS6" s="66"/>
      <c r="ROT6" s="66"/>
      <c r="ROU6" s="66"/>
      <c r="ROV6" s="66"/>
      <c r="ROW6" s="66"/>
      <c r="ROX6" s="66"/>
      <c r="ROY6" s="66"/>
      <c r="ROZ6" s="66"/>
      <c r="RPA6" s="66"/>
      <c r="RPB6" s="66"/>
      <c r="RPC6" s="66"/>
      <c r="RPD6" s="66"/>
      <c r="RPE6" s="66"/>
      <c r="RPF6" s="66"/>
      <c r="RPG6" s="66"/>
      <c r="RPH6" s="66"/>
      <c r="RPI6" s="66"/>
      <c r="RPJ6" s="66"/>
      <c r="RPK6" s="66"/>
      <c r="RPL6" s="66"/>
      <c r="RPM6" s="66"/>
      <c r="RPN6" s="66"/>
      <c r="RPO6" s="66"/>
      <c r="RPP6" s="66"/>
      <c r="RPQ6" s="66"/>
      <c r="RPR6" s="66"/>
      <c r="RPS6" s="66"/>
      <c r="RPT6" s="66"/>
      <c r="RPU6" s="66"/>
      <c r="RPV6" s="66"/>
      <c r="RPW6" s="66"/>
      <c r="RPX6" s="66"/>
      <c r="RPY6" s="66"/>
      <c r="RPZ6" s="66"/>
      <c r="RQA6" s="66"/>
      <c r="RQB6" s="66"/>
      <c r="RQC6" s="66"/>
      <c r="RQD6" s="66"/>
      <c r="RQE6" s="66"/>
      <c r="RQF6" s="66"/>
      <c r="RQG6" s="66"/>
      <c r="RQH6" s="66"/>
      <c r="RQI6" s="66"/>
      <c r="RQJ6" s="66"/>
      <c r="RQK6" s="66"/>
      <c r="RQL6" s="66"/>
      <c r="RQM6" s="66"/>
      <c r="RQN6" s="66"/>
      <c r="RQO6" s="66"/>
      <c r="RQP6" s="66"/>
      <c r="RQQ6" s="66"/>
      <c r="RQR6" s="66"/>
      <c r="RQS6" s="66"/>
      <c r="RQT6" s="66"/>
      <c r="RQU6" s="66"/>
      <c r="RQV6" s="66"/>
      <c r="RQW6" s="66"/>
      <c r="RQX6" s="66"/>
      <c r="RQY6" s="66"/>
      <c r="RQZ6" s="66"/>
      <c r="RRA6" s="66"/>
      <c r="RRB6" s="66"/>
      <c r="RRC6" s="66"/>
      <c r="RRD6" s="66"/>
      <c r="RRE6" s="66"/>
      <c r="RRF6" s="66"/>
      <c r="RRG6" s="66"/>
      <c r="RRH6" s="66"/>
      <c r="RRI6" s="66"/>
      <c r="RRJ6" s="66"/>
      <c r="RRK6" s="66"/>
      <c r="RRL6" s="66"/>
      <c r="RRM6" s="66"/>
      <c r="RRN6" s="66"/>
      <c r="RRO6" s="66"/>
      <c r="RRP6" s="66"/>
      <c r="RRQ6" s="66"/>
      <c r="RRR6" s="66"/>
      <c r="RRS6" s="66"/>
      <c r="RRT6" s="66"/>
      <c r="RRU6" s="66"/>
      <c r="RRV6" s="66"/>
      <c r="RRW6" s="66"/>
      <c r="RRX6" s="66"/>
      <c r="RRY6" s="66"/>
      <c r="RRZ6" s="66"/>
      <c r="RSA6" s="66"/>
      <c r="RSB6" s="66"/>
      <c r="RSC6" s="66"/>
      <c r="RSD6" s="66"/>
      <c r="RSE6" s="66"/>
      <c r="RSF6" s="66"/>
      <c r="RSG6" s="66"/>
      <c r="RSH6" s="66"/>
      <c r="RSI6" s="66"/>
      <c r="RSJ6" s="66"/>
      <c r="RSK6" s="66"/>
      <c r="RSL6" s="66"/>
      <c r="RSM6" s="66"/>
      <c r="RSN6" s="66"/>
      <c r="RSO6" s="66"/>
      <c r="RSP6" s="66"/>
      <c r="RSQ6" s="66"/>
      <c r="RSR6" s="66"/>
      <c r="RSS6" s="66"/>
      <c r="RST6" s="66"/>
      <c r="RSU6" s="66"/>
      <c r="RSV6" s="66"/>
      <c r="RSW6" s="66"/>
      <c r="RSX6" s="66"/>
      <c r="RSY6" s="66"/>
      <c r="RSZ6" s="66"/>
      <c r="RTA6" s="66"/>
      <c r="RTB6" s="66"/>
      <c r="RTC6" s="66"/>
      <c r="RTD6" s="66"/>
      <c r="RTE6" s="66"/>
      <c r="RTF6" s="66"/>
      <c r="RTG6" s="66"/>
      <c r="RTH6" s="66"/>
      <c r="RTI6" s="66"/>
      <c r="RTJ6" s="66"/>
      <c r="RTK6" s="66"/>
      <c r="RTL6" s="66"/>
      <c r="RTM6" s="66"/>
      <c r="RTN6" s="66"/>
      <c r="RTO6" s="66"/>
      <c r="RTP6" s="66"/>
      <c r="RTQ6" s="66"/>
      <c r="RTR6" s="66"/>
      <c r="RTS6" s="66"/>
      <c r="RTT6" s="66"/>
      <c r="RTU6" s="66"/>
      <c r="RTV6" s="66"/>
      <c r="RTW6" s="66"/>
      <c r="RTX6" s="66"/>
      <c r="RTY6" s="66"/>
      <c r="RTZ6" s="66"/>
      <c r="RUA6" s="66"/>
      <c r="RUB6" s="66"/>
      <c r="RUC6" s="66"/>
      <c r="RUD6" s="66"/>
      <c r="RUE6" s="66"/>
      <c r="RUF6" s="66"/>
      <c r="RUG6" s="66"/>
      <c r="RUH6" s="66"/>
      <c r="RUI6" s="66"/>
      <c r="RUJ6" s="66"/>
      <c r="RUK6" s="66"/>
      <c r="RUL6" s="66"/>
      <c r="RUM6" s="66"/>
      <c r="RUN6" s="66"/>
      <c r="RUO6" s="66"/>
      <c r="RUP6" s="66"/>
      <c r="RUQ6" s="66"/>
      <c r="RUR6" s="66"/>
      <c r="RUS6" s="66"/>
      <c r="RUT6" s="66"/>
      <c r="RUU6" s="66"/>
      <c r="RUV6" s="66"/>
      <c r="RUW6" s="66"/>
      <c r="RUX6" s="66"/>
      <c r="RUY6" s="66"/>
      <c r="RUZ6" s="66"/>
      <c r="RVA6" s="66"/>
      <c r="RVB6" s="66"/>
      <c r="RVC6" s="66"/>
      <c r="RVD6" s="66"/>
      <c r="RVE6" s="66"/>
      <c r="RVF6" s="66"/>
      <c r="RVG6" s="66"/>
      <c r="RVH6" s="66"/>
      <c r="RVI6" s="66"/>
      <c r="RVJ6" s="66"/>
      <c r="RVK6" s="66"/>
      <c r="RVL6" s="66"/>
      <c r="RVM6" s="66"/>
      <c r="RVN6" s="66"/>
      <c r="RVO6" s="66"/>
      <c r="RVP6" s="66"/>
      <c r="RVQ6" s="66"/>
      <c r="RVR6" s="66"/>
      <c r="RVS6" s="66"/>
      <c r="RVT6" s="66"/>
      <c r="RVU6" s="66"/>
      <c r="RVV6" s="66"/>
      <c r="RVW6" s="66"/>
      <c r="RVX6" s="66"/>
      <c r="RVY6" s="66"/>
      <c r="RVZ6" s="66"/>
      <c r="RWA6" s="66"/>
      <c r="RWB6" s="66"/>
      <c r="RWC6" s="66"/>
      <c r="RWD6" s="66"/>
      <c r="RWE6" s="66"/>
      <c r="RWF6" s="66"/>
      <c r="RWG6" s="66"/>
      <c r="RWH6" s="66"/>
      <c r="RWI6" s="66"/>
      <c r="RWJ6" s="66"/>
      <c r="RWK6" s="66"/>
      <c r="RWL6" s="66"/>
      <c r="RWM6" s="66"/>
      <c r="RWN6" s="66"/>
      <c r="RWO6" s="66"/>
      <c r="RWP6" s="66"/>
      <c r="RWQ6" s="66"/>
      <c r="RWR6" s="66"/>
      <c r="RWS6" s="66"/>
      <c r="RWT6" s="66"/>
      <c r="RWU6" s="66"/>
      <c r="RWV6" s="66"/>
      <c r="RWW6" s="66"/>
      <c r="RWX6" s="66"/>
      <c r="RWY6" s="66"/>
      <c r="RWZ6" s="66"/>
      <c r="RXA6" s="66"/>
      <c r="RXB6" s="66"/>
      <c r="RXC6" s="66"/>
      <c r="RXD6" s="66"/>
      <c r="RXE6" s="66"/>
      <c r="RXF6" s="66"/>
      <c r="RXG6" s="66"/>
      <c r="RXH6" s="66"/>
      <c r="RXI6" s="66"/>
      <c r="RXJ6" s="66"/>
      <c r="RXK6" s="66"/>
      <c r="RXL6" s="66"/>
      <c r="RXM6" s="66"/>
      <c r="RXN6" s="66"/>
      <c r="RXO6" s="66"/>
      <c r="RXP6" s="66"/>
      <c r="RXQ6" s="66"/>
      <c r="RXR6" s="66"/>
      <c r="RXS6" s="66"/>
      <c r="RXT6" s="66"/>
      <c r="RXU6" s="66"/>
      <c r="RXV6" s="66"/>
      <c r="RXW6" s="66"/>
      <c r="RXX6" s="66"/>
      <c r="RXY6" s="66"/>
      <c r="RXZ6" s="66"/>
      <c r="RYA6" s="66"/>
      <c r="RYB6" s="66"/>
      <c r="RYC6" s="66"/>
      <c r="RYD6" s="66"/>
      <c r="RYE6" s="66"/>
      <c r="RYF6" s="66"/>
      <c r="RYG6" s="66"/>
      <c r="RYH6" s="66"/>
      <c r="RYI6" s="66"/>
      <c r="RYJ6" s="66"/>
      <c r="RYK6" s="66"/>
      <c r="RYL6" s="66"/>
      <c r="RYM6" s="66"/>
      <c r="RYN6" s="66"/>
      <c r="RYO6" s="66"/>
      <c r="RYP6" s="66"/>
      <c r="RYQ6" s="66"/>
      <c r="RYR6" s="66"/>
      <c r="RYS6" s="66"/>
      <c r="RYT6" s="66"/>
      <c r="RYU6" s="66"/>
      <c r="RYV6" s="66"/>
      <c r="RYW6" s="66"/>
      <c r="RYX6" s="66"/>
      <c r="RYY6" s="66"/>
      <c r="RYZ6" s="66"/>
      <c r="RZA6" s="66"/>
      <c r="RZB6" s="66"/>
      <c r="RZC6" s="66"/>
      <c r="RZD6" s="66"/>
      <c r="RZE6" s="66"/>
      <c r="RZF6" s="66"/>
      <c r="RZG6" s="66"/>
      <c r="RZH6" s="66"/>
      <c r="RZI6" s="66"/>
      <c r="RZJ6" s="66"/>
      <c r="RZK6" s="66"/>
      <c r="RZL6" s="66"/>
      <c r="RZM6" s="66"/>
      <c r="RZN6" s="66"/>
      <c r="RZO6" s="66"/>
      <c r="RZP6" s="66"/>
      <c r="RZQ6" s="66"/>
      <c r="RZR6" s="66"/>
      <c r="RZS6" s="66"/>
      <c r="RZT6" s="66"/>
      <c r="RZU6" s="66"/>
      <c r="RZV6" s="66"/>
      <c r="RZW6" s="66"/>
      <c r="RZX6" s="66"/>
      <c r="RZY6" s="66"/>
      <c r="RZZ6" s="66"/>
      <c r="SAA6" s="66"/>
      <c r="SAB6" s="66"/>
      <c r="SAC6" s="66"/>
      <c r="SAD6" s="66"/>
      <c r="SAE6" s="66"/>
      <c r="SAF6" s="66"/>
      <c r="SAG6" s="66"/>
      <c r="SAH6" s="66"/>
      <c r="SAI6" s="66"/>
      <c r="SAJ6" s="66"/>
      <c r="SAK6" s="66"/>
      <c r="SAL6" s="66"/>
      <c r="SAM6" s="66"/>
      <c r="SAN6" s="66"/>
      <c r="SAO6" s="66"/>
      <c r="SAP6" s="66"/>
      <c r="SAQ6" s="66"/>
      <c r="SAR6" s="66"/>
      <c r="SAS6" s="66"/>
      <c r="SAT6" s="66"/>
      <c r="SAU6" s="66"/>
      <c r="SAV6" s="66"/>
      <c r="SAW6" s="66"/>
      <c r="SAX6" s="66"/>
      <c r="SAY6" s="66"/>
      <c r="SAZ6" s="66"/>
      <c r="SBA6" s="66"/>
      <c r="SBB6" s="66"/>
      <c r="SBC6" s="66"/>
      <c r="SBD6" s="66"/>
      <c r="SBE6" s="66"/>
      <c r="SBF6" s="66"/>
      <c r="SBG6" s="66"/>
      <c r="SBH6" s="66"/>
      <c r="SBI6" s="66"/>
      <c r="SBJ6" s="66"/>
      <c r="SBK6" s="66"/>
      <c r="SBL6" s="66"/>
      <c r="SBM6" s="66"/>
      <c r="SBN6" s="66"/>
      <c r="SBO6" s="66"/>
      <c r="SBP6" s="66"/>
      <c r="SBQ6" s="66"/>
      <c r="SBR6" s="66"/>
      <c r="SBS6" s="66"/>
      <c r="SBT6" s="66"/>
      <c r="SBU6" s="66"/>
      <c r="SBV6" s="66"/>
      <c r="SBW6" s="66"/>
      <c r="SBX6" s="66"/>
      <c r="SBY6" s="66"/>
      <c r="SBZ6" s="66"/>
      <c r="SCA6" s="66"/>
      <c r="SCB6" s="66"/>
      <c r="SCC6" s="66"/>
      <c r="SCD6" s="66"/>
      <c r="SCE6" s="66"/>
      <c r="SCF6" s="66"/>
      <c r="SCG6" s="66"/>
      <c r="SCH6" s="66"/>
      <c r="SCI6" s="66"/>
      <c r="SCJ6" s="66"/>
      <c r="SCK6" s="66"/>
      <c r="SCL6" s="66"/>
      <c r="SCM6" s="66"/>
      <c r="SCN6" s="66"/>
      <c r="SCO6" s="66"/>
      <c r="SCP6" s="66"/>
      <c r="SCQ6" s="66"/>
      <c r="SCR6" s="66"/>
      <c r="SCS6" s="66"/>
      <c r="SCT6" s="66"/>
      <c r="SCU6" s="66"/>
      <c r="SCV6" s="66"/>
      <c r="SCW6" s="66"/>
      <c r="SCX6" s="66"/>
      <c r="SCY6" s="66"/>
      <c r="SCZ6" s="66"/>
      <c r="SDA6" s="66"/>
      <c r="SDB6" s="66"/>
      <c r="SDC6" s="66"/>
      <c r="SDD6" s="66"/>
      <c r="SDE6" s="66"/>
      <c r="SDF6" s="66"/>
      <c r="SDG6" s="66"/>
      <c r="SDH6" s="66"/>
      <c r="SDI6" s="66"/>
      <c r="SDJ6" s="66"/>
      <c r="SDK6" s="66"/>
      <c r="SDL6" s="66"/>
      <c r="SDM6" s="66"/>
      <c r="SDN6" s="66"/>
      <c r="SDO6" s="66"/>
      <c r="SDP6" s="66"/>
      <c r="SDQ6" s="66"/>
      <c r="SDR6" s="66"/>
      <c r="SDS6" s="66"/>
      <c r="SDT6" s="66"/>
      <c r="SDU6" s="66"/>
      <c r="SDV6" s="66"/>
      <c r="SDW6" s="66"/>
      <c r="SDX6" s="66"/>
      <c r="SDY6" s="66"/>
      <c r="SDZ6" s="66"/>
      <c r="SEA6" s="66"/>
      <c r="SEB6" s="66"/>
      <c r="SEC6" s="66"/>
      <c r="SED6" s="66"/>
      <c r="SEE6" s="66"/>
      <c r="SEF6" s="66"/>
      <c r="SEG6" s="66"/>
      <c r="SEH6" s="66"/>
      <c r="SEI6" s="66"/>
      <c r="SEJ6" s="66"/>
      <c r="SEK6" s="66"/>
      <c r="SEL6" s="66"/>
      <c r="SEM6" s="66"/>
      <c r="SEN6" s="66"/>
      <c r="SEO6" s="66"/>
      <c r="SEP6" s="66"/>
      <c r="SEQ6" s="66"/>
      <c r="SER6" s="66"/>
      <c r="SES6" s="66"/>
      <c r="SET6" s="66"/>
      <c r="SEU6" s="66"/>
      <c r="SEV6" s="66"/>
      <c r="SEW6" s="66"/>
      <c r="SEX6" s="66"/>
      <c r="SEY6" s="66"/>
      <c r="SEZ6" s="66"/>
      <c r="SFA6" s="66"/>
      <c r="SFB6" s="66"/>
      <c r="SFC6" s="66"/>
      <c r="SFD6" s="66"/>
      <c r="SFE6" s="66"/>
      <c r="SFF6" s="66"/>
      <c r="SFG6" s="66"/>
      <c r="SFH6" s="66"/>
      <c r="SFI6" s="66"/>
      <c r="SFJ6" s="66"/>
      <c r="SFK6" s="66"/>
      <c r="SFL6" s="66"/>
      <c r="SFM6" s="66"/>
      <c r="SFN6" s="66"/>
      <c r="SFO6" s="66"/>
      <c r="SFP6" s="66"/>
      <c r="SFQ6" s="66"/>
      <c r="SFR6" s="66"/>
      <c r="SFS6" s="66"/>
      <c r="SFT6" s="66"/>
      <c r="SFU6" s="66"/>
      <c r="SFV6" s="66"/>
      <c r="SFW6" s="66"/>
      <c r="SFX6" s="66"/>
      <c r="SFY6" s="66"/>
      <c r="SFZ6" s="66"/>
      <c r="SGA6" s="66"/>
      <c r="SGB6" s="66"/>
      <c r="SGC6" s="66"/>
      <c r="SGD6" s="66"/>
      <c r="SGE6" s="66"/>
      <c r="SGF6" s="66"/>
      <c r="SGG6" s="66"/>
      <c r="SGH6" s="66"/>
      <c r="SGI6" s="66"/>
      <c r="SGJ6" s="66"/>
      <c r="SGK6" s="66"/>
      <c r="SGL6" s="66"/>
      <c r="SGM6" s="66"/>
      <c r="SGN6" s="66"/>
      <c r="SGO6" s="66"/>
      <c r="SGP6" s="66"/>
      <c r="SGQ6" s="66"/>
      <c r="SGR6" s="66"/>
      <c r="SGS6" s="66"/>
      <c r="SGT6" s="66"/>
      <c r="SGU6" s="66"/>
      <c r="SGV6" s="66"/>
      <c r="SGW6" s="66"/>
      <c r="SGX6" s="66"/>
      <c r="SGY6" s="66"/>
      <c r="SGZ6" s="66"/>
      <c r="SHA6" s="66"/>
      <c r="SHB6" s="66"/>
      <c r="SHC6" s="66"/>
      <c r="SHD6" s="66"/>
      <c r="SHE6" s="66"/>
      <c r="SHF6" s="66"/>
      <c r="SHG6" s="66"/>
      <c r="SHH6" s="66"/>
      <c r="SHI6" s="66"/>
      <c r="SHJ6" s="66"/>
      <c r="SHK6" s="66"/>
      <c r="SHL6" s="66"/>
      <c r="SHM6" s="66"/>
      <c r="SHN6" s="66"/>
      <c r="SHO6" s="66"/>
      <c r="SHP6" s="66"/>
      <c r="SHQ6" s="66"/>
      <c r="SHR6" s="66"/>
      <c r="SHS6" s="66"/>
      <c r="SHT6" s="66"/>
      <c r="SHU6" s="66"/>
      <c r="SHV6" s="66"/>
      <c r="SHW6" s="66"/>
      <c r="SHX6" s="66"/>
      <c r="SHY6" s="66"/>
      <c r="SHZ6" s="66"/>
      <c r="SIA6" s="66"/>
      <c r="SIB6" s="66"/>
      <c r="SIC6" s="66"/>
      <c r="SID6" s="66"/>
      <c r="SIE6" s="66"/>
      <c r="SIF6" s="66"/>
      <c r="SIG6" s="66"/>
      <c r="SIH6" s="66"/>
      <c r="SII6" s="66"/>
      <c r="SIJ6" s="66"/>
      <c r="SIK6" s="66"/>
      <c r="SIL6" s="66"/>
      <c r="SIM6" s="66"/>
      <c r="SIN6" s="66"/>
      <c r="SIO6" s="66"/>
      <c r="SIP6" s="66"/>
      <c r="SIQ6" s="66"/>
      <c r="SIR6" s="66"/>
      <c r="SIS6" s="66"/>
      <c r="SIT6" s="66"/>
      <c r="SIU6" s="66"/>
      <c r="SIV6" s="66"/>
      <c r="SIW6" s="66"/>
      <c r="SIX6" s="66"/>
      <c r="SIY6" s="66"/>
      <c r="SIZ6" s="66"/>
      <c r="SJA6" s="66"/>
      <c r="SJB6" s="66"/>
      <c r="SJC6" s="66"/>
      <c r="SJD6" s="66"/>
      <c r="SJE6" s="66"/>
      <c r="SJF6" s="66"/>
      <c r="SJG6" s="66"/>
      <c r="SJH6" s="66"/>
      <c r="SJI6" s="66"/>
      <c r="SJJ6" s="66"/>
      <c r="SJK6" s="66"/>
      <c r="SJL6" s="66"/>
      <c r="SJM6" s="66"/>
      <c r="SJN6" s="66"/>
      <c r="SJO6" s="66"/>
      <c r="SJP6" s="66"/>
      <c r="SJQ6" s="66"/>
      <c r="SJR6" s="66"/>
      <c r="SJS6" s="66"/>
      <c r="SJT6" s="66"/>
      <c r="SJU6" s="66"/>
      <c r="SJV6" s="66"/>
      <c r="SJW6" s="66"/>
      <c r="SJX6" s="66"/>
      <c r="SJY6" s="66"/>
      <c r="SJZ6" s="66"/>
      <c r="SKA6" s="66"/>
      <c r="SKB6" s="66"/>
      <c r="SKC6" s="66"/>
      <c r="SKD6" s="66"/>
      <c r="SKE6" s="66"/>
      <c r="SKF6" s="66"/>
      <c r="SKG6" s="66"/>
      <c r="SKH6" s="66"/>
      <c r="SKI6" s="66"/>
      <c r="SKJ6" s="66"/>
      <c r="SKK6" s="66"/>
      <c r="SKL6" s="66"/>
      <c r="SKM6" s="66"/>
      <c r="SKN6" s="66"/>
      <c r="SKO6" s="66"/>
      <c r="SKP6" s="66"/>
      <c r="SKQ6" s="66"/>
      <c r="SKR6" s="66"/>
      <c r="SKS6" s="66"/>
      <c r="SKT6" s="66"/>
      <c r="SKU6" s="66"/>
      <c r="SKV6" s="66"/>
      <c r="SKW6" s="66"/>
      <c r="SKX6" s="66"/>
      <c r="SKY6" s="66"/>
      <c r="SKZ6" s="66"/>
      <c r="SLA6" s="66"/>
      <c r="SLB6" s="66"/>
      <c r="SLC6" s="66"/>
      <c r="SLD6" s="66"/>
      <c r="SLE6" s="66"/>
      <c r="SLF6" s="66"/>
      <c r="SLG6" s="66"/>
      <c r="SLH6" s="66"/>
      <c r="SLI6" s="66"/>
      <c r="SLJ6" s="66"/>
      <c r="SLK6" s="66"/>
      <c r="SLL6" s="66"/>
      <c r="SLM6" s="66"/>
      <c r="SLN6" s="66"/>
      <c r="SLO6" s="66"/>
      <c r="SLP6" s="66"/>
      <c r="SLQ6" s="66"/>
      <c r="SLR6" s="66"/>
      <c r="SLS6" s="66"/>
      <c r="SLT6" s="66"/>
      <c r="SLU6" s="66"/>
      <c r="SLV6" s="66"/>
      <c r="SLW6" s="66"/>
      <c r="SLX6" s="66"/>
      <c r="SLY6" s="66"/>
      <c r="SLZ6" s="66"/>
      <c r="SMA6" s="66"/>
      <c r="SMB6" s="66"/>
      <c r="SMC6" s="66"/>
      <c r="SMD6" s="66"/>
      <c r="SME6" s="66"/>
      <c r="SMF6" s="66"/>
      <c r="SMG6" s="66"/>
      <c r="SMH6" s="66"/>
      <c r="SMI6" s="66"/>
      <c r="SMJ6" s="66"/>
      <c r="SMK6" s="66"/>
      <c r="SML6" s="66"/>
      <c r="SMM6" s="66"/>
      <c r="SMN6" s="66"/>
      <c r="SMO6" s="66"/>
      <c r="SMP6" s="66"/>
      <c r="SMQ6" s="66"/>
      <c r="SMR6" s="66"/>
      <c r="SMS6" s="66"/>
      <c r="SMT6" s="66"/>
      <c r="SMU6" s="66"/>
      <c r="SMV6" s="66"/>
      <c r="SMW6" s="66"/>
      <c r="SMX6" s="66"/>
      <c r="SMY6" s="66"/>
      <c r="SMZ6" s="66"/>
      <c r="SNA6" s="66"/>
      <c r="SNB6" s="66"/>
      <c r="SNC6" s="66"/>
      <c r="SND6" s="66"/>
      <c r="SNE6" s="66"/>
      <c r="SNF6" s="66"/>
      <c r="SNG6" s="66"/>
      <c r="SNH6" s="66"/>
      <c r="SNI6" s="66"/>
      <c r="SNJ6" s="66"/>
      <c r="SNK6" s="66"/>
      <c r="SNL6" s="66"/>
      <c r="SNM6" s="66"/>
      <c r="SNN6" s="66"/>
      <c r="SNO6" s="66"/>
      <c r="SNP6" s="66"/>
      <c r="SNQ6" s="66"/>
      <c r="SNR6" s="66"/>
      <c r="SNS6" s="66"/>
      <c r="SNT6" s="66"/>
      <c r="SNU6" s="66"/>
      <c r="SNV6" s="66"/>
      <c r="SNW6" s="66"/>
      <c r="SNX6" s="66"/>
      <c r="SNY6" s="66"/>
      <c r="SNZ6" s="66"/>
      <c r="SOA6" s="66"/>
      <c r="SOB6" s="66"/>
      <c r="SOC6" s="66"/>
      <c r="SOD6" s="66"/>
      <c r="SOE6" s="66"/>
      <c r="SOF6" s="66"/>
      <c r="SOG6" s="66"/>
      <c r="SOH6" s="66"/>
      <c r="SOI6" s="66"/>
      <c r="SOJ6" s="66"/>
      <c r="SOK6" s="66"/>
      <c r="SOL6" s="66"/>
      <c r="SOM6" s="66"/>
      <c r="SON6" s="66"/>
      <c r="SOO6" s="66"/>
      <c r="SOP6" s="66"/>
      <c r="SOQ6" s="66"/>
      <c r="SOR6" s="66"/>
      <c r="SOS6" s="66"/>
      <c r="SOT6" s="66"/>
      <c r="SOU6" s="66"/>
      <c r="SOV6" s="66"/>
      <c r="SOW6" s="66"/>
      <c r="SOX6" s="66"/>
      <c r="SOY6" s="66"/>
      <c r="SOZ6" s="66"/>
      <c r="SPA6" s="66"/>
      <c r="SPB6" s="66"/>
      <c r="SPC6" s="66"/>
      <c r="SPD6" s="66"/>
      <c r="SPE6" s="66"/>
      <c r="SPF6" s="66"/>
      <c r="SPG6" s="66"/>
      <c r="SPH6" s="66"/>
      <c r="SPI6" s="66"/>
      <c r="SPJ6" s="66"/>
      <c r="SPK6" s="66"/>
      <c r="SPL6" s="66"/>
      <c r="SPM6" s="66"/>
      <c r="SPN6" s="66"/>
      <c r="SPO6" s="66"/>
      <c r="SPP6" s="66"/>
      <c r="SPQ6" s="66"/>
      <c r="SPR6" s="66"/>
      <c r="SPS6" s="66"/>
      <c r="SPT6" s="66"/>
      <c r="SPU6" s="66"/>
      <c r="SPV6" s="66"/>
      <c r="SPW6" s="66"/>
      <c r="SPX6" s="66"/>
      <c r="SPY6" s="66"/>
      <c r="SPZ6" s="66"/>
      <c r="SQA6" s="66"/>
      <c r="SQB6" s="66"/>
      <c r="SQC6" s="66"/>
      <c r="SQD6" s="66"/>
      <c r="SQE6" s="66"/>
      <c r="SQF6" s="66"/>
      <c r="SQG6" s="66"/>
      <c r="SQH6" s="66"/>
      <c r="SQI6" s="66"/>
      <c r="SQJ6" s="66"/>
      <c r="SQK6" s="66"/>
      <c r="SQL6" s="66"/>
      <c r="SQM6" s="66"/>
      <c r="SQN6" s="66"/>
      <c r="SQO6" s="66"/>
      <c r="SQP6" s="66"/>
      <c r="SQQ6" s="66"/>
      <c r="SQR6" s="66"/>
      <c r="SQS6" s="66"/>
      <c r="SQT6" s="66"/>
      <c r="SQU6" s="66"/>
      <c r="SQV6" s="66"/>
      <c r="SQW6" s="66"/>
      <c r="SQX6" s="66"/>
      <c r="SQY6" s="66"/>
      <c r="SQZ6" s="66"/>
      <c r="SRA6" s="66"/>
      <c r="SRB6" s="66"/>
      <c r="SRC6" s="66"/>
      <c r="SRD6" s="66"/>
      <c r="SRE6" s="66"/>
      <c r="SRF6" s="66"/>
      <c r="SRG6" s="66"/>
      <c r="SRH6" s="66"/>
      <c r="SRI6" s="66"/>
      <c r="SRJ6" s="66"/>
      <c r="SRK6" s="66"/>
      <c r="SRL6" s="66"/>
      <c r="SRM6" s="66"/>
      <c r="SRN6" s="66"/>
      <c r="SRO6" s="66"/>
      <c r="SRP6" s="66"/>
      <c r="SRQ6" s="66"/>
      <c r="SRR6" s="66"/>
      <c r="SRS6" s="66"/>
      <c r="SRT6" s="66"/>
      <c r="SRU6" s="66"/>
      <c r="SRV6" s="66"/>
      <c r="SRW6" s="66"/>
      <c r="SRX6" s="66"/>
      <c r="SRY6" s="66"/>
      <c r="SRZ6" s="66"/>
      <c r="SSA6" s="66"/>
      <c r="SSB6" s="66"/>
      <c r="SSC6" s="66"/>
      <c r="SSD6" s="66"/>
      <c r="SSE6" s="66"/>
      <c r="SSF6" s="66"/>
      <c r="SSG6" s="66"/>
      <c r="SSH6" s="66"/>
      <c r="SSI6" s="66"/>
      <c r="SSJ6" s="66"/>
      <c r="SSK6" s="66"/>
      <c r="SSL6" s="66"/>
      <c r="SSM6" s="66"/>
      <c r="SSN6" s="66"/>
      <c r="SSO6" s="66"/>
      <c r="SSP6" s="66"/>
      <c r="SSQ6" s="66"/>
      <c r="SSR6" s="66"/>
      <c r="SSS6" s="66"/>
      <c r="SST6" s="66"/>
      <c r="SSU6" s="66"/>
      <c r="SSV6" s="66"/>
      <c r="SSW6" s="66"/>
      <c r="SSX6" s="66"/>
      <c r="SSY6" s="66"/>
      <c r="SSZ6" s="66"/>
      <c r="STA6" s="66"/>
      <c r="STB6" s="66"/>
      <c r="STC6" s="66"/>
      <c r="STD6" s="66"/>
      <c r="STE6" s="66"/>
      <c r="STF6" s="66"/>
      <c r="STG6" s="66"/>
      <c r="STH6" s="66"/>
      <c r="STI6" s="66"/>
      <c r="STJ6" s="66"/>
      <c r="STK6" s="66"/>
      <c r="STL6" s="66"/>
      <c r="STM6" s="66"/>
      <c r="STN6" s="66"/>
      <c r="STO6" s="66"/>
      <c r="STP6" s="66"/>
      <c r="STQ6" s="66"/>
      <c r="STR6" s="66"/>
      <c r="STS6" s="66"/>
      <c r="STT6" s="66"/>
      <c r="STU6" s="66"/>
      <c r="STV6" s="66"/>
      <c r="STW6" s="66"/>
      <c r="STX6" s="66"/>
      <c r="STY6" s="66"/>
      <c r="STZ6" s="66"/>
      <c r="SUA6" s="66"/>
      <c r="SUB6" s="66"/>
      <c r="SUC6" s="66"/>
      <c r="SUD6" s="66"/>
      <c r="SUE6" s="66"/>
      <c r="SUF6" s="66"/>
      <c r="SUG6" s="66"/>
      <c r="SUH6" s="66"/>
      <c r="SUI6" s="66"/>
      <c r="SUJ6" s="66"/>
      <c r="SUK6" s="66"/>
      <c r="SUL6" s="66"/>
      <c r="SUM6" s="66"/>
      <c r="SUN6" s="66"/>
      <c r="SUO6" s="66"/>
      <c r="SUP6" s="66"/>
      <c r="SUQ6" s="66"/>
      <c r="SUR6" s="66"/>
      <c r="SUS6" s="66"/>
      <c r="SUT6" s="66"/>
      <c r="SUU6" s="66"/>
      <c r="SUV6" s="66"/>
      <c r="SUW6" s="66"/>
      <c r="SUX6" s="66"/>
      <c r="SUY6" s="66"/>
      <c r="SUZ6" s="66"/>
      <c r="SVA6" s="66"/>
      <c r="SVB6" s="66"/>
      <c r="SVC6" s="66"/>
      <c r="SVD6" s="66"/>
      <c r="SVE6" s="66"/>
      <c r="SVF6" s="66"/>
      <c r="SVG6" s="66"/>
      <c r="SVH6" s="66"/>
      <c r="SVI6" s="66"/>
      <c r="SVJ6" s="66"/>
      <c r="SVK6" s="66"/>
      <c r="SVL6" s="66"/>
      <c r="SVM6" s="66"/>
      <c r="SVN6" s="66"/>
      <c r="SVO6" s="66"/>
      <c r="SVP6" s="66"/>
      <c r="SVQ6" s="66"/>
      <c r="SVR6" s="66"/>
      <c r="SVS6" s="66"/>
      <c r="SVT6" s="66"/>
      <c r="SVU6" s="66"/>
      <c r="SVV6" s="66"/>
      <c r="SVW6" s="66"/>
      <c r="SVX6" s="66"/>
      <c r="SVY6" s="66"/>
      <c r="SVZ6" s="66"/>
      <c r="SWA6" s="66"/>
      <c r="SWB6" s="66"/>
      <c r="SWC6" s="66"/>
      <c r="SWD6" s="66"/>
      <c r="SWE6" s="66"/>
      <c r="SWF6" s="66"/>
      <c r="SWG6" s="66"/>
      <c r="SWH6" s="66"/>
      <c r="SWI6" s="66"/>
      <c r="SWJ6" s="66"/>
      <c r="SWK6" s="66"/>
      <c r="SWL6" s="66"/>
      <c r="SWM6" s="66"/>
      <c r="SWN6" s="66"/>
      <c r="SWO6" s="66"/>
      <c r="SWP6" s="66"/>
      <c r="SWQ6" s="66"/>
      <c r="SWR6" s="66"/>
      <c r="SWS6" s="66"/>
      <c r="SWT6" s="66"/>
      <c r="SWU6" s="66"/>
      <c r="SWV6" s="66"/>
      <c r="SWW6" s="66"/>
      <c r="SWX6" s="66"/>
      <c r="SWY6" s="66"/>
      <c r="SWZ6" s="66"/>
      <c r="SXA6" s="66"/>
      <c r="SXB6" s="66"/>
      <c r="SXC6" s="66"/>
      <c r="SXD6" s="66"/>
      <c r="SXE6" s="66"/>
      <c r="SXF6" s="66"/>
      <c r="SXG6" s="66"/>
      <c r="SXH6" s="66"/>
      <c r="SXI6" s="66"/>
      <c r="SXJ6" s="66"/>
      <c r="SXK6" s="66"/>
      <c r="SXL6" s="66"/>
      <c r="SXM6" s="66"/>
      <c r="SXN6" s="66"/>
      <c r="SXO6" s="66"/>
      <c r="SXP6" s="66"/>
      <c r="SXQ6" s="66"/>
      <c r="SXR6" s="66"/>
      <c r="SXS6" s="66"/>
      <c r="SXT6" s="66"/>
      <c r="SXU6" s="66"/>
      <c r="SXV6" s="66"/>
      <c r="SXW6" s="66"/>
      <c r="SXX6" s="66"/>
      <c r="SXY6" s="66"/>
      <c r="SXZ6" s="66"/>
      <c r="SYA6" s="66"/>
      <c r="SYB6" s="66"/>
      <c r="SYC6" s="66"/>
      <c r="SYD6" s="66"/>
      <c r="SYE6" s="66"/>
      <c r="SYF6" s="66"/>
      <c r="SYG6" s="66"/>
      <c r="SYH6" s="66"/>
      <c r="SYI6" s="66"/>
      <c r="SYJ6" s="66"/>
      <c r="SYK6" s="66"/>
      <c r="SYL6" s="66"/>
      <c r="SYM6" s="66"/>
      <c r="SYN6" s="66"/>
      <c r="SYO6" s="66"/>
      <c r="SYP6" s="66"/>
      <c r="SYQ6" s="66"/>
      <c r="SYR6" s="66"/>
      <c r="SYS6" s="66"/>
      <c r="SYT6" s="66"/>
      <c r="SYU6" s="66"/>
      <c r="SYV6" s="66"/>
      <c r="SYW6" s="66"/>
      <c r="SYX6" s="66"/>
      <c r="SYY6" s="66"/>
      <c r="SYZ6" s="66"/>
      <c r="SZA6" s="66"/>
      <c r="SZB6" s="66"/>
      <c r="SZC6" s="66"/>
      <c r="SZD6" s="66"/>
      <c r="SZE6" s="66"/>
      <c r="SZF6" s="66"/>
      <c r="SZG6" s="66"/>
      <c r="SZH6" s="66"/>
      <c r="SZI6" s="66"/>
      <c r="SZJ6" s="66"/>
      <c r="SZK6" s="66"/>
      <c r="SZL6" s="66"/>
      <c r="SZM6" s="66"/>
      <c r="SZN6" s="66"/>
      <c r="SZO6" s="66"/>
      <c r="SZP6" s="66"/>
      <c r="SZQ6" s="66"/>
      <c r="SZR6" s="66"/>
      <c r="SZS6" s="66"/>
      <c r="SZT6" s="66"/>
      <c r="SZU6" s="66"/>
      <c r="SZV6" s="66"/>
      <c r="SZW6" s="66"/>
      <c r="SZX6" s="66"/>
      <c r="SZY6" s="66"/>
      <c r="SZZ6" s="66"/>
      <c r="TAA6" s="66"/>
      <c r="TAB6" s="66"/>
      <c r="TAC6" s="66"/>
      <c r="TAD6" s="66"/>
      <c r="TAE6" s="66"/>
      <c r="TAF6" s="66"/>
      <c r="TAG6" s="66"/>
      <c r="TAH6" s="66"/>
      <c r="TAI6" s="66"/>
      <c r="TAJ6" s="66"/>
      <c r="TAK6" s="66"/>
      <c r="TAL6" s="66"/>
      <c r="TAM6" s="66"/>
      <c r="TAN6" s="66"/>
      <c r="TAO6" s="66"/>
      <c r="TAP6" s="66"/>
      <c r="TAQ6" s="66"/>
      <c r="TAR6" s="66"/>
      <c r="TAS6" s="66"/>
      <c r="TAT6" s="66"/>
      <c r="TAU6" s="66"/>
      <c r="TAV6" s="66"/>
      <c r="TAW6" s="66"/>
      <c r="TAX6" s="66"/>
      <c r="TAY6" s="66"/>
      <c r="TAZ6" s="66"/>
      <c r="TBA6" s="66"/>
      <c r="TBB6" s="66"/>
      <c r="TBC6" s="66"/>
      <c r="TBD6" s="66"/>
      <c r="TBE6" s="66"/>
      <c r="TBF6" s="66"/>
      <c r="TBG6" s="66"/>
      <c r="TBH6" s="66"/>
      <c r="TBI6" s="66"/>
      <c r="TBJ6" s="66"/>
      <c r="TBK6" s="66"/>
      <c r="TBL6" s="66"/>
      <c r="TBM6" s="66"/>
      <c r="TBN6" s="66"/>
      <c r="TBO6" s="66"/>
      <c r="TBP6" s="66"/>
      <c r="TBQ6" s="66"/>
      <c r="TBR6" s="66"/>
      <c r="TBS6" s="66"/>
      <c r="TBT6" s="66"/>
      <c r="TBU6" s="66"/>
      <c r="TBV6" s="66"/>
      <c r="TBW6" s="66"/>
      <c r="TBX6" s="66"/>
      <c r="TBY6" s="66"/>
      <c r="TBZ6" s="66"/>
      <c r="TCA6" s="66"/>
      <c r="TCB6" s="66"/>
      <c r="TCC6" s="66"/>
      <c r="TCD6" s="66"/>
      <c r="TCE6" s="66"/>
      <c r="TCF6" s="66"/>
      <c r="TCG6" s="66"/>
      <c r="TCH6" s="66"/>
      <c r="TCI6" s="66"/>
      <c r="TCJ6" s="66"/>
      <c r="TCK6" s="66"/>
      <c r="TCL6" s="66"/>
      <c r="TCM6" s="66"/>
      <c r="TCN6" s="66"/>
      <c r="TCO6" s="66"/>
      <c r="TCP6" s="66"/>
      <c r="TCQ6" s="66"/>
      <c r="TCR6" s="66"/>
      <c r="TCS6" s="66"/>
      <c r="TCT6" s="66"/>
      <c r="TCU6" s="66"/>
      <c r="TCV6" s="66"/>
      <c r="TCW6" s="66"/>
      <c r="TCX6" s="66"/>
      <c r="TCY6" s="66"/>
      <c r="TCZ6" s="66"/>
      <c r="TDA6" s="66"/>
      <c r="TDB6" s="66"/>
      <c r="TDC6" s="66"/>
      <c r="TDD6" s="66"/>
      <c r="TDE6" s="66"/>
      <c r="TDF6" s="66"/>
      <c r="TDG6" s="66"/>
      <c r="TDH6" s="66"/>
      <c r="TDI6" s="66"/>
      <c r="TDJ6" s="66"/>
      <c r="TDK6" s="66"/>
      <c r="TDL6" s="66"/>
      <c r="TDM6" s="66"/>
      <c r="TDN6" s="66"/>
      <c r="TDO6" s="66"/>
      <c r="TDP6" s="66"/>
      <c r="TDQ6" s="66"/>
      <c r="TDR6" s="66"/>
      <c r="TDS6" s="66"/>
      <c r="TDT6" s="66"/>
      <c r="TDU6" s="66"/>
      <c r="TDV6" s="66"/>
      <c r="TDW6" s="66"/>
      <c r="TDX6" s="66"/>
      <c r="TDY6" s="66"/>
      <c r="TDZ6" s="66"/>
      <c r="TEA6" s="66"/>
      <c r="TEB6" s="66"/>
      <c r="TEC6" s="66"/>
      <c r="TED6" s="66"/>
      <c r="TEE6" s="66"/>
      <c r="TEF6" s="66"/>
      <c r="TEG6" s="66"/>
      <c r="TEH6" s="66"/>
      <c r="TEI6" s="66"/>
      <c r="TEJ6" s="66"/>
      <c r="TEK6" s="66"/>
      <c r="TEL6" s="66"/>
      <c r="TEM6" s="66"/>
      <c r="TEN6" s="66"/>
      <c r="TEO6" s="66"/>
      <c r="TEP6" s="66"/>
      <c r="TEQ6" s="66"/>
      <c r="TER6" s="66"/>
      <c r="TES6" s="66"/>
      <c r="TET6" s="66"/>
      <c r="TEU6" s="66"/>
      <c r="TEV6" s="66"/>
      <c r="TEW6" s="66"/>
      <c r="TEX6" s="66"/>
      <c r="TEY6" s="66"/>
      <c r="TEZ6" s="66"/>
      <c r="TFA6" s="66"/>
      <c r="TFB6" s="66"/>
      <c r="TFC6" s="66"/>
      <c r="TFD6" s="66"/>
      <c r="TFE6" s="66"/>
      <c r="TFF6" s="66"/>
      <c r="TFG6" s="66"/>
      <c r="TFH6" s="66"/>
      <c r="TFI6" s="66"/>
      <c r="TFJ6" s="66"/>
      <c r="TFK6" s="66"/>
      <c r="TFL6" s="66"/>
      <c r="TFM6" s="66"/>
      <c r="TFN6" s="66"/>
      <c r="TFO6" s="66"/>
      <c r="TFP6" s="66"/>
      <c r="TFQ6" s="66"/>
      <c r="TFR6" s="66"/>
      <c r="TFS6" s="66"/>
      <c r="TFT6" s="66"/>
      <c r="TFU6" s="66"/>
      <c r="TFV6" s="66"/>
      <c r="TFW6" s="66"/>
      <c r="TFX6" s="66"/>
      <c r="TFY6" s="66"/>
      <c r="TFZ6" s="66"/>
      <c r="TGA6" s="66"/>
      <c r="TGB6" s="66"/>
      <c r="TGC6" s="66"/>
      <c r="TGD6" s="66"/>
      <c r="TGE6" s="66"/>
      <c r="TGF6" s="66"/>
      <c r="TGG6" s="66"/>
      <c r="TGH6" s="66"/>
      <c r="TGI6" s="66"/>
      <c r="TGJ6" s="66"/>
      <c r="TGK6" s="66"/>
      <c r="TGL6" s="66"/>
      <c r="TGM6" s="66"/>
      <c r="TGN6" s="66"/>
      <c r="TGO6" s="66"/>
      <c r="TGP6" s="66"/>
      <c r="TGQ6" s="66"/>
      <c r="TGR6" s="66"/>
      <c r="TGS6" s="66"/>
      <c r="TGT6" s="66"/>
      <c r="TGU6" s="66"/>
      <c r="TGV6" s="66"/>
      <c r="TGW6" s="66"/>
      <c r="TGX6" s="66"/>
      <c r="TGY6" s="66"/>
      <c r="TGZ6" s="66"/>
      <c r="THA6" s="66"/>
      <c r="THB6" s="66"/>
      <c r="THC6" s="66"/>
      <c r="THD6" s="66"/>
      <c r="THE6" s="66"/>
      <c r="THF6" s="66"/>
      <c r="THG6" s="66"/>
      <c r="THH6" s="66"/>
      <c r="THI6" s="66"/>
      <c r="THJ6" s="66"/>
      <c r="THK6" s="66"/>
      <c r="THL6" s="66"/>
      <c r="THM6" s="66"/>
      <c r="THN6" s="66"/>
      <c r="THO6" s="66"/>
      <c r="THP6" s="66"/>
      <c r="THQ6" s="66"/>
      <c r="THR6" s="66"/>
      <c r="THS6" s="66"/>
      <c r="THT6" s="66"/>
      <c r="THU6" s="66"/>
      <c r="THV6" s="66"/>
      <c r="THW6" s="66"/>
      <c r="THX6" s="66"/>
      <c r="THY6" s="66"/>
      <c r="THZ6" s="66"/>
      <c r="TIA6" s="66"/>
      <c r="TIB6" s="66"/>
      <c r="TIC6" s="66"/>
      <c r="TID6" s="66"/>
      <c r="TIE6" s="66"/>
      <c r="TIF6" s="66"/>
      <c r="TIG6" s="66"/>
      <c r="TIH6" s="66"/>
      <c r="TII6" s="66"/>
      <c r="TIJ6" s="66"/>
      <c r="TIK6" s="66"/>
      <c r="TIL6" s="66"/>
      <c r="TIM6" s="66"/>
      <c r="TIN6" s="66"/>
      <c r="TIO6" s="66"/>
      <c r="TIP6" s="66"/>
      <c r="TIQ6" s="66"/>
      <c r="TIR6" s="66"/>
      <c r="TIS6" s="66"/>
      <c r="TIT6" s="66"/>
      <c r="TIU6" s="66"/>
      <c r="TIV6" s="66"/>
      <c r="TIW6" s="66"/>
      <c r="TIX6" s="66"/>
      <c r="TIY6" s="66"/>
      <c r="TIZ6" s="66"/>
      <c r="TJA6" s="66"/>
      <c r="TJB6" s="66"/>
      <c r="TJC6" s="66"/>
      <c r="TJD6" s="66"/>
      <c r="TJE6" s="66"/>
      <c r="TJF6" s="66"/>
      <c r="TJG6" s="66"/>
      <c r="TJH6" s="66"/>
      <c r="TJI6" s="66"/>
      <c r="TJJ6" s="66"/>
      <c r="TJK6" s="66"/>
      <c r="TJL6" s="66"/>
      <c r="TJM6" s="66"/>
      <c r="TJN6" s="66"/>
      <c r="TJO6" s="66"/>
      <c r="TJP6" s="66"/>
      <c r="TJQ6" s="66"/>
      <c r="TJR6" s="66"/>
      <c r="TJS6" s="66"/>
      <c r="TJT6" s="66"/>
      <c r="TJU6" s="66"/>
      <c r="TJV6" s="66"/>
      <c r="TJW6" s="66"/>
      <c r="TJX6" s="66"/>
      <c r="TJY6" s="66"/>
      <c r="TJZ6" s="66"/>
      <c r="TKA6" s="66"/>
      <c r="TKB6" s="66"/>
      <c r="TKC6" s="66"/>
      <c r="TKD6" s="66"/>
      <c r="TKE6" s="66"/>
      <c r="TKF6" s="66"/>
      <c r="TKG6" s="66"/>
      <c r="TKH6" s="66"/>
      <c r="TKI6" s="66"/>
      <c r="TKJ6" s="66"/>
      <c r="TKK6" s="66"/>
      <c r="TKL6" s="66"/>
      <c r="TKM6" s="66"/>
      <c r="TKN6" s="66"/>
      <c r="TKO6" s="66"/>
      <c r="TKP6" s="66"/>
      <c r="TKQ6" s="66"/>
      <c r="TKR6" s="66"/>
      <c r="TKS6" s="66"/>
      <c r="TKT6" s="66"/>
      <c r="TKU6" s="66"/>
      <c r="TKV6" s="66"/>
      <c r="TKW6" s="66"/>
      <c r="TKX6" s="66"/>
      <c r="TKY6" s="66"/>
      <c r="TKZ6" s="66"/>
      <c r="TLA6" s="66"/>
      <c r="TLB6" s="66"/>
      <c r="TLC6" s="66"/>
      <c r="TLD6" s="66"/>
      <c r="TLE6" s="66"/>
      <c r="TLF6" s="66"/>
      <c r="TLG6" s="66"/>
      <c r="TLH6" s="66"/>
      <c r="TLI6" s="66"/>
      <c r="TLJ6" s="66"/>
      <c r="TLK6" s="66"/>
      <c r="TLL6" s="66"/>
      <c r="TLM6" s="66"/>
      <c r="TLN6" s="66"/>
      <c r="TLO6" s="66"/>
      <c r="TLP6" s="66"/>
      <c r="TLQ6" s="66"/>
      <c r="TLR6" s="66"/>
      <c r="TLS6" s="66"/>
      <c r="TLT6" s="66"/>
      <c r="TLU6" s="66"/>
      <c r="TLV6" s="66"/>
      <c r="TLW6" s="66"/>
      <c r="TLX6" s="66"/>
      <c r="TLY6" s="66"/>
      <c r="TLZ6" s="66"/>
      <c r="TMA6" s="66"/>
      <c r="TMB6" s="66"/>
      <c r="TMC6" s="66"/>
      <c r="TMD6" s="66"/>
      <c r="TME6" s="66"/>
      <c r="TMF6" s="66"/>
      <c r="TMG6" s="66"/>
      <c r="TMH6" s="66"/>
      <c r="TMI6" s="66"/>
      <c r="TMJ6" s="66"/>
      <c r="TMK6" s="66"/>
      <c r="TML6" s="66"/>
      <c r="TMM6" s="66"/>
      <c r="TMN6" s="66"/>
      <c r="TMO6" s="66"/>
      <c r="TMP6" s="66"/>
      <c r="TMQ6" s="66"/>
      <c r="TMR6" s="66"/>
      <c r="TMS6" s="66"/>
      <c r="TMT6" s="66"/>
      <c r="TMU6" s="66"/>
      <c r="TMV6" s="66"/>
      <c r="TMW6" s="66"/>
      <c r="TMX6" s="66"/>
      <c r="TMY6" s="66"/>
      <c r="TMZ6" s="66"/>
      <c r="TNA6" s="66"/>
      <c r="TNB6" s="66"/>
      <c r="TNC6" s="66"/>
      <c r="TND6" s="66"/>
      <c r="TNE6" s="66"/>
      <c r="TNF6" s="66"/>
      <c r="TNG6" s="66"/>
      <c r="TNH6" s="66"/>
      <c r="TNI6" s="66"/>
      <c r="TNJ6" s="66"/>
      <c r="TNK6" s="66"/>
      <c r="TNL6" s="66"/>
      <c r="TNM6" s="66"/>
      <c r="TNN6" s="66"/>
      <c r="TNO6" s="66"/>
      <c r="TNP6" s="66"/>
      <c r="TNQ6" s="66"/>
      <c r="TNR6" s="66"/>
      <c r="TNS6" s="66"/>
      <c r="TNT6" s="66"/>
      <c r="TNU6" s="66"/>
      <c r="TNV6" s="66"/>
      <c r="TNW6" s="66"/>
      <c r="TNX6" s="66"/>
      <c r="TNY6" s="66"/>
      <c r="TNZ6" s="66"/>
      <c r="TOA6" s="66"/>
      <c r="TOB6" s="66"/>
      <c r="TOC6" s="66"/>
      <c r="TOD6" s="66"/>
      <c r="TOE6" s="66"/>
      <c r="TOF6" s="66"/>
      <c r="TOG6" s="66"/>
      <c r="TOH6" s="66"/>
      <c r="TOI6" s="66"/>
      <c r="TOJ6" s="66"/>
      <c r="TOK6" s="66"/>
      <c r="TOL6" s="66"/>
      <c r="TOM6" s="66"/>
      <c r="TON6" s="66"/>
      <c r="TOO6" s="66"/>
      <c r="TOP6" s="66"/>
      <c r="TOQ6" s="66"/>
      <c r="TOR6" s="66"/>
      <c r="TOS6" s="66"/>
      <c r="TOT6" s="66"/>
      <c r="TOU6" s="66"/>
      <c r="TOV6" s="66"/>
      <c r="TOW6" s="66"/>
      <c r="TOX6" s="66"/>
      <c r="TOY6" s="66"/>
      <c r="TOZ6" s="66"/>
      <c r="TPA6" s="66"/>
      <c r="TPB6" s="66"/>
      <c r="TPC6" s="66"/>
      <c r="TPD6" s="66"/>
      <c r="TPE6" s="66"/>
      <c r="TPF6" s="66"/>
      <c r="TPG6" s="66"/>
      <c r="TPH6" s="66"/>
      <c r="TPI6" s="66"/>
      <c r="TPJ6" s="66"/>
      <c r="TPK6" s="66"/>
      <c r="TPL6" s="66"/>
      <c r="TPM6" s="66"/>
      <c r="TPN6" s="66"/>
      <c r="TPO6" s="66"/>
      <c r="TPP6" s="66"/>
      <c r="TPQ6" s="66"/>
      <c r="TPR6" s="66"/>
      <c r="TPS6" s="66"/>
      <c r="TPT6" s="66"/>
      <c r="TPU6" s="66"/>
      <c r="TPV6" s="66"/>
      <c r="TPW6" s="66"/>
      <c r="TPX6" s="66"/>
      <c r="TPY6" s="66"/>
      <c r="TPZ6" s="66"/>
      <c r="TQA6" s="66"/>
      <c r="TQB6" s="66"/>
      <c r="TQC6" s="66"/>
      <c r="TQD6" s="66"/>
      <c r="TQE6" s="66"/>
      <c r="TQF6" s="66"/>
      <c r="TQG6" s="66"/>
      <c r="TQH6" s="66"/>
      <c r="TQI6" s="66"/>
      <c r="TQJ6" s="66"/>
      <c r="TQK6" s="66"/>
      <c r="TQL6" s="66"/>
      <c r="TQM6" s="66"/>
      <c r="TQN6" s="66"/>
      <c r="TQO6" s="66"/>
      <c r="TQP6" s="66"/>
      <c r="TQQ6" s="66"/>
      <c r="TQR6" s="66"/>
      <c r="TQS6" s="66"/>
      <c r="TQT6" s="66"/>
      <c r="TQU6" s="66"/>
      <c r="TQV6" s="66"/>
      <c r="TQW6" s="66"/>
      <c r="TQX6" s="66"/>
      <c r="TQY6" s="66"/>
      <c r="TQZ6" s="66"/>
      <c r="TRA6" s="66"/>
      <c r="TRB6" s="66"/>
      <c r="TRC6" s="66"/>
      <c r="TRD6" s="66"/>
      <c r="TRE6" s="66"/>
      <c r="TRF6" s="66"/>
      <c r="TRG6" s="66"/>
      <c r="TRH6" s="66"/>
      <c r="TRI6" s="66"/>
      <c r="TRJ6" s="66"/>
      <c r="TRK6" s="66"/>
      <c r="TRL6" s="66"/>
      <c r="TRM6" s="66"/>
      <c r="TRN6" s="66"/>
      <c r="TRO6" s="66"/>
      <c r="TRP6" s="66"/>
      <c r="TRQ6" s="66"/>
      <c r="TRR6" s="66"/>
      <c r="TRS6" s="66"/>
      <c r="TRT6" s="66"/>
      <c r="TRU6" s="66"/>
      <c r="TRV6" s="66"/>
      <c r="TRW6" s="66"/>
      <c r="TRX6" s="66"/>
      <c r="TRY6" s="66"/>
      <c r="TRZ6" s="66"/>
      <c r="TSA6" s="66"/>
      <c r="TSB6" s="66"/>
      <c r="TSC6" s="66"/>
      <c r="TSD6" s="66"/>
      <c r="TSE6" s="66"/>
      <c r="TSF6" s="66"/>
      <c r="TSG6" s="66"/>
      <c r="TSH6" s="66"/>
      <c r="TSI6" s="66"/>
      <c r="TSJ6" s="66"/>
      <c r="TSK6" s="66"/>
      <c r="TSL6" s="66"/>
      <c r="TSM6" s="66"/>
      <c r="TSN6" s="66"/>
      <c r="TSO6" s="66"/>
      <c r="TSP6" s="66"/>
      <c r="TSQ6" s="66"/>
      <c r="TSR6" s="66"/>
      <c r="TSS6" s="66"/>
      <c r="TST6" s="66"/>
      <c r="TSU6" s="66"/>
      <c r="TSV6" s="66"/>
      <c r="TSW6" s="66"/>
      <c r="TSX6" s="66"/>
      <c r="TSY6" s="66"/>
      <c r="TSZ6" s="66"/>
      <c r="TTA6" s="66"/>
      <c r="TTB6" s="66"/>
      <c r="TTC6" s="66"/>
      <c r="TTD6" s="66"/>
      <c r="TTE6" s="66"/>
      <c r="TTF6" s="66"/>
      <c r="TTG6" s="66"/>
      <c r="TTH6" s="66"/>
      <c r="TTI6" s="66"/>
      <c r="TTJ6" s="66"/>
      <c r="TTK6" s="66"/>
      <c r="TTL6" s="66"/>
      <c r="TTM6" s="66"/>
      <c r="TTN6" s="66"/>
      <c r="TTO6" s="66"/>
      <c r="TTP6" s="66"/>
      <c r="TTQ6" s="66"/>
      <c r="TTR6" s="66"/>
      <c r="TTS6" s="66"/>
      <c r="TTT6" s="66"/>
      <c r="TTU6" s="66"/>
      <c r="TTV6" s="66"/>
      <c r="TTW6" s="66"/>
      <c r="TTX6" s="66"/>
      <c r="TTY6" s="66"/>
      <c r="TTZ6" s="66"/>
      <c r="TUA6" s="66"/>
      <c r="TUB6" s="66"/>
      <c r="TUC6" s="66"/>
      <c r="TUD6" s="66"/>
      <c r="TUE6" s="66"/>
      <c r="TUF6" s="66"/>
      <c r="TUG6" s="66"/>
      <c r="TUH6" s="66"/>
      <c r="TUI6" s="66"/>
      <c r="TUJ6" s="66"/>
      <c r="TUK6" s="66"/>
      <c r="TUL6" s="66"/>
      <c r="TUM6" s="66"/>
      <c r="TUN6" s="66"/>
      <c r="TUO6" s="66"/>
      <c r="TUP6" s="66"/>
      <c r="TUQ6" s="66"/>
      <c r="TUR6" s="66"/>
      <c r="TUS6" s="66"/>
      <c r="TUT6" s="66"/>
      <c r="TUU6" s="66"/>
      <c r="TUV6" s="66"/>
      <c r="TUW6" s="66"/>
      <c r="TUX6" s="66"/>
      <c r="TUY6" s="66"/>
      <c r="TUZ6" s="66"/>
      <c r="TVA6" s="66"/>
      <c r="TVB6" s="66"/>
      <c r="TVC6" s="66"/>
      <c r="TVD6" s="66"/>
      <c r="TVE6" s="66"/>
      <c r="TVF6" s="66"/>
      <c r="TVG6" s="66"/>
      <c r="TVH6" s="66"/>
      <c r="TVI6" s="66"/>
      <c r="TVJ6" s="66"/>
      <c r="TVK6" s="66"/>
      <c r="TVL6" s="66"/>
      <c r="TVM6" s="66"/>
      <c r="TVN6" s="66"/>
      <c r="TVO6" s="66"/>
      <c r="TVP6" s="66"/>
      <c r="TVQ6" s="66"/>
      <c r="TVR6" s="66"/>
      <c r="TVS6" s="66"/>
      <c r="TVT6" s="66"/>
      <c r="TVU6" s="66"/>
      <c r="TVV6" s="66"/>
      <c r="TVW6" s="66"/>
      <c r="TVX6" s="66"/>
      <c r="TVY6" s="66"/>
      <c r="TVZ6" s="66"/>
      <c r="TWA6" s="66"/>
      <c r="TWB6" s="66"/>
      <c r="TWC6" s="66"/>
      <c r="TWD6" s="66"/>
      <c r="TWE6" s="66"/>
      <c r="TWF6" s="66"/>
      <c r="TWG6" s="66"/>
      <c r="TWH6" s="66"/>
      <c r="TWI6" s="66"/>
      <c r="TWJ6" s="66"/>
      <c r="TWK6" s="66"/>
      <c r="TWL6" s="66"/>
      <c r="TWM6" s="66"/>
      <c r="TWN6" s="66"/>
      <c r="TWO6" s="66"/>
      <c r="TWP6" s="66"/>
      <c r="TWQ6" s="66"/>
      <c r="TWR6" s="66"/>
      <c r="TWS6" s="66"/>
      <c r="TWT6" s="66"/>
      <c r="TWU6" s="66"/>
      <c r="TWV6" s="66"/>
      <c r="TWW6" s="66"/>
      <c r="TWX6" s="66"/>
      <c r="TWY6" s="66"/>
      <c r="TWZ6" s="66"/>
      <c r="TXA6" s="66"/>
      <c r="TXB6" s="66"/>
      <c r="TXC6" s="66"/>
      <c r="TXD6" s="66"/>
      <c r="TXE6" s="66"/>
      <c r="TXF6" s="66"/>
      <c r="TXG6" s="66"/>
      <c r="TXH6" s="66"/>
      <c r="TXI6" s="66"/>
      <c r="TXJ6" s="66"/>
      <c r="TXK6" s="66"/>
      <c r="TXL6" s="66"/>
      <c r="TXM6" s="66"/>
      <c r="TXN6" s="66"/>
      <c r="TXO6" s="66"/>
      <c r="TXP6" s="66"/>
      <c r="TXQ6" s="66"/>
      <c r="TXR6" s="66"/>
      <c r="TXS6" s="66"/>
      <c r="TXT6" s="66"/>
      <c r="TXU6" s="66"/>
      <c r="TXV6" s="66"/>
      <c r="TXW6" s="66"/>
      <c r="TXX6" s="66"/>
      <c r="TXY6" s="66"/>
      <c r="TXZ6" s="66"/>
      <c r="TYA6" s="66"/>
      <c r="TYB6" s="66"/>
      <c r="TYC6" s="66"/>
      <c r="TYD6" s="66"/>
      <c r="TYE6" s="66"/>
      <c r="TYF6" s="66"/>
      <c r="TYG6" s="66"/>
      <c r="TYH6" s="66"/>
      <c r="TYI6" s="66"/>
      <c r="TYJ6" s="66"/>
      <c r="TYK6" s="66"/>
      <c r="TYL6" s="66"/>
      <c r="TYM6" s="66"/>
      <c r="TYN6" s="66"/>
      <c r="TYO6" s="66"/>
      <c r="TYP6" s="66"/>
      <c r="TYQ6" s="66"/>
      <c r="TYR6" s="66"/>
      <c r="TYS6" s="66"/>
      <c r="TYT6" s="66"/>
      <c r="TYU6" s="66"/>
      <c r="TYV6" s="66"/>
      <c r="TYW6" s="66"/>
      <c r="TYX6" s="66"/>
      <c r="TYY6" s="66"/>
      <c r="TYZ6" s="66"/>
      <c r="TZA6" s="66"/>
      <c r="TZB6" s="66"/>
      <c r="TZC6" s="66"/>
      <c r="TZD6" s="66"/>
      <c r="TZE6" s="66"/>
      <c r="TZF6" s="66"/>
      <c r="TZG6" s="66"/>
      <c r="TZH6" s="66"/>
      <c r="TZI6" s="66"/>
      <c r="TZJ6" s="66"/>
      <c r="TZK6" s="66"/>
      <c r="TZL6" s="66"/>
      <c r="TZM6" s="66"/>
      <c r="TZN6" s="66"/>
      <c r="TZO6" s="66"/>
      <c r="TZP6" s="66"/>
      <c r="TZQ6" s="66"/>
      <c r="TZR6" s="66"/>
      <c r="TZS6" s="66"/>
      <c r="TZT6" s="66"/>
      <c r="TZU6" s="66"/>
      <c r="TZV6" s="66"/>
      <c r="TZW6" s="66"/>
      <c r="TZX6" s="66"/>
      <c r="TZY6" s="66"/>
      <c r="TZZ6" s="66"/>
      <c r="UAA6" s="66"/>
      <c r="UAB6" s="66"/>
      <c r="UAC6" s="66"/>
      <c r="UAD6" s="66"/>
      <c r="UAE6" s="66"/>
      <c r="UAF6" s="66"/>
      <c r="UAG6" s="66"/>
      <c r="UAH6" s="66"/>
      <c r="UAI6" s="66"/>
      <c r="UAJ6" s="66"/>
      <c r="UAK6" s="66"/>
      <c r="UAL6" s="66"/>
      <c r="UAM6" s="66"/>
      <c r="UAN6" s="66"/>
      <c r="UAO6" s="66"/>
      <c r="UAP6" s="66"/>
      <c r="UAQ6" s="66"/>
      <c r="UAR6" s="66"/>
      <c r="UAS6" s="66"/>
      <c r="UAT6" s="66"/>
      <c r="UAU6" s="66"/>
      <c r="UAV6" s="66"/>
      <c r="UAW6" s="66"/>
      <c r="UAX6" s="66"/>
      <c r="UAY6" s="66"/>
      <c r="UAZ6" s="66"/>
      <c r="UBA6" s="66"/>
      <c r="UBB6" s="66"/>
      <c r="UBC6" s="66"/>
      <c r="UBD6" s="66"/>
      <c r="UBE6" s="66"/>
      <c r="UBF6" s="66"/>
      <c r="UBG6" s="66"/>
      <c r="UBH6" s="66"/>
      <c r="UBI6" s="66"/>
      <c r="UBJ6" s="66"/>
      <c r="UBK6" s="66"/>
      <c r="UBL6" s="66"/>
      <c r="UBM6" s="66"/>
      <c r="UBN6" s="66"/>
      <c r="UBO6" s="66"/>
      <c r="UBP6" s="66"/>
      <c r="UBQ6" s="66"/>
      <c r="UBR6" s="66"/>
      <c r="UBS6" s="66"/>
      <c r="UBT6" s="66"/>
      <c r="UBU6" s="66"/>
      <c r="UBV6" s="66"/>
      <c r="UBW6" s="66"/>
      <c r="UBX6" s="66"/>
      <c r="UBY6" s="66"/>
      <c r="UBZ6" s="66"/>
      <c r="UCA6" s="66"/>
      <c r="UCB6" s="66"/>
      <c r="UCC6" s="66"/>
      <c r="UCD6" s="66"/>
      <c r="UCE6" s="66"/>
      <c r="UCF6" s="66"/>
      <c r="UCG6" s="66"/>
      <c r="UCH6" s="66"/>
      <c r="UCI6" s="66"/>
      <c r="UCJ6" s="66"/>
      <c r="UCK6" s="66"/>
      <c r="UCL6" s="66"/>
      <c r="UCM6" s="66"/>
      <c r="UCN6" s="66"/>
      <c r="UCO6" s="66"/>
      <c r="UCP6" s="66"/>
      <c r="UCQ6" s="66"/>
      <c r="UCR6" s="66"/>
      <c r="UCS6" s="66"/>
      <c r="UCT6" s="66"/>
      <c r="UCU6" s="66"/>
      <c r="UCV6" s="66"/>
      <c r="UCW6" s="66"/>
      <c r="UCX6" s="66"/>
      <c r="UCY6" s="66"/>
      <c r="UCZ6" s="66"/>
      <c r="UDA6" s="66"/>
      <c r="UDB6" s="66"/>
      <c r="UDC6" s="66"/>
      <c r="UDD6" s="66"/>
      <c r="UDE6" s="66"/>
      <c r="UDF6" s="66"/>
      <c r="UDG6" s="66"/>
      <c r="UDH6" s="66"/>
      <c r="UDI6" s="66"/>
      <c r="UDJ6" s="66"/>
      <c r="UDK6" s="66"/>
      <c r="UDL6" s="66"/>
      <c r="UDM6" s="66"/>
      <c r="UDN6" s="66"/>
      <c r="UDO6" s="66"/>
      <c r="UDP6" s="66"/>
      <c r="UDQ6" s="66"/>
      <c r="UDR6" s="66"/>
      <c r="UDS6" s="66"/>
      <c r="UDT6" s="66"/>
      <c r="UDU6" s="66"/>
      <c r="UDV6" s="66"/>
      <c r="UDW6" s="66"/>
      <c r="UDX6" s="66"/>
      <c r="UDY6" s="66"/>
      <c r="UDZ6" s="66"/>
      <c r="UEA6" s="66"/>
      <c r="UEB6" s="66"/>
      <c r="UEC6" s="66"/>
      <c r="UED6" s="66"/>
      <c r="UEE6" s="66"/>
      <c r="UEF6" s="66"/>
      <c r="UEG6" s="66"/>
      <c r="UEH6" s="66"/>
      <c r="UEI6" s="66"/>
      <c r="UEJ6" s="66"/>
      <c r="UEK6" s="66"/>
      <c r="UEL6" s="66"/>
      <c r="UEM6" s="66"/>
      <c r="UEN6" s="66"/>
      <c r="UEO6" s="66"/>
      <c r="UEP6" s="66"/>
      <c r="UEQ6" s="66"/>
      <c r="UER6" s="66"/>
      <c r="UES6" s="66"/>
      <c r="UET6" s="66"/>
      <c r="UEU6" s="66"/>
      <c r="UEV6" s="66"/>
      <c r="UEW6" s="66"/>
      <c r="UEX6" s="66"/>
      <c r="UEY6" s="66"/>
      <c r="UEZ6" s="66"/>
      <c r="UFA6" s="66"/>
      <c r="UFB6" s="66"/>
      <c r="UFC6" s="66"/>
      <c r="UFD6" s="66"/>
      <c r="UFE6" s="66"/>
      <c r="UFF6" s="66"/>
      <c r="UFG6" s="66"/>
      <c r="UFH6" s="66"/>
      <c r="UFI6" s="66"/>
      <c r="UFJ6" s="66"/>
      <c r="UFK6" s="66"/>
      <c r="UFL6" s="66"/>
      <c r="UFM6" s="66"/>
      <c r="UFN6" s="66"/>
      <c r="UFO6" s="66"/>
      <c r="UFP6" s="66"/>
      <c r="UFQ6" s="66"/>
      <c r="UFR6" s="66"/>
      <c r="UFS6" s="66"/>
      <c r="UFT6" s="66"/>
      <c r="UFU6" s="66"/>
      <c r="UFV6" s="66"/>
      <c r="UFW6" s="66"/>
      <c r="UFX6" s="66"/>
      <c r="UFY6" s="66"/>
      <c r="UFZ6" s="66"/>
      <c r="UGA6" s="66"/>
      <c r="UGB6" s="66"/>
      <c r="UGC6" s="66"/>
      <c r="UGD6" s="66"/>
      <c r="UGE6" s="66"/>
      <c r="UGF6" s="66"/>
      <c r="UGG6" s="66"/>
      <c r="UGH6" s="66"/>
      <c r="UGI6" s="66"/>
      <c r="UGJ6" s="66"/>
      <c r="UGK6" s="66"/>
      <c r="UGL6" s="66"/>
      <c r="UGM6" s="66"/>
      <c r="UGN6" s="66"/>
      <c r="UGO6" s="66"/>
      <c r="UGP6" s="66"/>
      <c r="UGQ6" s="66"/>
      <c r="UGR6" s="66"/>
      <c r="UGS6" s="66"/>
      <c r="UGT6" s="66"/>
      <c r="UGU6" s="66"/>
      <c r="UGV6" s="66"/>
      <c r="UGW6" s="66"/>
      <c r="UGX6" s="66"/>
      <c r="UGY6" s="66"/>
      <c r="UGZ6" s="66"/>
      <c r="UHA6" s="66"/>
      <c r="UHB6" s="66"/>
      <c r="UHC6" s="66"/>
      <c r="UHD6" s="66"/>
      <c r="UHE6" s="66"/>
      <c r="UHF6" s="66"/>
      <c r="UHG6" s="66"/>
      <c r="UHH6" s="66"/>
      <c r="UHI6" s="66"/>
      <c r="UHJ6" s="66"/>
      <c r="UHK6" s="66"/>
      <c r="UHL6" s="66"/>
      <c r="UHM6" s="66"/>
      <c r="UHN6" s="66"/>
      <c r="UHO6" s="66"/>
      <c r="UHP6" s="66"/>
      <c r="UHQ6" s="66"/>
      <c r="UHR6" s="66"/>
      <c r="UHS6" s="66"/>
      <c r="UHT6" s="66"/>
      <c r="UHU6" s="66"/>
      <c r="UHV6" s="66"/>
      <c r="UHW6" s="66"/>
      <c r="UHX6" s="66"/>
      <c r="UHY6" s="66"/>
      <c r="UHZ6" s="66"/>
      <c r="UIA6" s="66"/>
      <c r="UIB6" s="66"/>
      <c r="UIC6" s="66"/>
      <c r="UID6" s="66"/>
      <c r="UIE6" s="66"/>
      <c r="UIF6" s="66"/>
      <c r="UIG6" s="66"/>
      <c r="UIH6" s="66"/>
      <c r="UII6" s="66"/>
      <c r="UIJ6" s="66"/>
      <c r="UIK6" s="66"/>
      <c r="UIL6" s="66"/>
      <c r="UIM6" s="66"/>
      <c r="UIN6" s="66"/>
      <c r="UIO6" s="66"/>
      <c r="UIP6" s="66"/>
      <c r="UIQ6" s="66"/>
      <c r="UIR6" s="66"/>
      <c r="UIS6" s="66"/>
      <c r="UIT6" s="66"/>
      <c r="UIU6" s="66"/>
      <c r="UIV6" s="66"/>
      <c r="UIW6" s="66"/>
      <c r="UIX6" s="66"/>
      <c r="UIY6" s="66"/>
      <c r="UIZ6" s="66"/>
      <c r="UJA6" s="66"/>
      <c r="UJB6" s="66"/>
      <c r="UJC6" s="66"/>
      <c r="UJD6" s="66"/>
      <c r="UJE6" s="66"/>
      <c r="UJF6" s="66"/>
      <c r="UJG6" s="66"/>
      <c r="UJH6" s="66"/>
      <c r="UJI6" s="66"/>
      <c r="UJJ6" s="66"/>
      <c r="UJK6" s="66"/>
      <c r="UJL6" s="66"/>
      <c r="UJM6" s="66"/>
      <c r="UJN6" s="66"/>
      <c r="UJO6" s="66"/>
      <c r="UJP6" s="66"/>
      <c r="UJQ6" s="66"/>
      <c r="UJR6" s="66"/>
      <c r="UJS6" s="66"/>
      <c r="UJT6" s="66"/>
      <c r="UJU6" s="66"/>
      <c r="UJV6" s="66"/>
      <c r="UJW6" s="66"/>
      <c r="UJX6" s="66"/>
      <c r="UJY6" s="66"/>
      <c r="UJZ6" s="66"/>
      <c r="UKA6" s="66"/>
      <c r="UKB6" s="66"/>
      <c r="UKC6" s="66"/>
      <c r="UKD6" s="66"/>
      <c r="UKE6" s="66"/>
      <c r="UKF6" s="66"/>
      <c r="UKG6" s="66"/>
      <c r="UKH6" s="66"/>
      <c r="UKI6" s="66"/>
      <c r="UKJ6" s="66"/>
      <c r="UKK6" s="66"/>
      <c r="UKL6" s="66"/>
      <c r="UKM6" s="66"/>
      <c r="UKN6" s="66"/>
      <c r="UKO6" s="66"/>
      <c r="UKP6" s="66"/>
      <c r="UKQ6" s="66"/>
      <c r="UKR6" s="66"/>
      <c r="UKS6" s="66"/>
      <c r="UKT6" s="66"/>
      <c r="UKU6" s="66"/>
      <c r="UKV6" s="66"/>
      <c r="UKW6" s="66"/>
      <c r="UKX6" s="66"/>
      <c r="UKY6" s="66"/>
      <c r="UKZ6" s="66"/>
      <c r="ULA6" s="66"/>
      <c r="ULB6" s="66"/>
      <c r="ULC6" s="66"/>
      <c r="ULD6" s="66"/>
      <c r="ULE6" s="66"/>
      <c r="ULF6" s="66"/>
      <c r="ULG6" s="66"/>
      <c r="ULH6" s="66"/>
      <c r="ULI6" s="66"/>
      <c r="ULJ6" s="66"/>
      <c r="ULK6" s="66"/>
      <c r="ULL6" s="66"/>
      <c r="ULM6" s="66"/>
      <c r="ULN6" s="66"/>
      <c r="ULO6" s="66"/>
      <c r="ULP6" s="66"/>
      <c r="ULQ6" s="66"/>
      <c r="ULR6" s="66"/>
      <c r="ULS6" s="66"/>
      <c r="ULT6" s="66"/>
      <c r="ULU6" s="66"/>
      <c r="ULV6" s="66"/>
      <c r="ULW6" s="66"/>
      <c r="ULX6" s="66"/>
      <c r="ULY6" s="66"/>
      <c r="ULZ6" s="66"/>
      <c r="UMA6" s="66"/>
      <c r="UMB6" s="66"/>
      <c r="UMC6" s="66"/>
      <c r="UMD6" s="66"/>
      <c r="UME6" s="66"/>
      <c r="UMF6" s="66"/>
      <c r="UMG6" s="66"/>
      <c r="UMH6" s="66"/>
      <c r="UMI6" s="66"/>
      <c r="UMJ6" s="66"/>
      <c r="UMK6" s="66"/>
      <c r="UML6" s="66"/>
      <c r="UMM6" s="66"/>
      <c r="UMN6" s="66"/>
      <c r="UMO6" s="66"/>
      <c r="UMP6" s="66"/>
      <c r="UMQ6" s="66"/>
      <c r="UMR6" s="66"/>
      <c r="UMS6" s="66"/>
      <c r="UMT6" s="66"/>
      <c r="UMU6" s="66"/>
      <c r="UMV6" s="66"/>
      <c r="UMW6" s="66"/>
      <c r="UMX6" s="66"/>
      <c r="UMY6" s="66"/>
      <c r="UMZ6" s="66"/>
      <c r="UNA6" s="66"/>
      <c r="UNB6" s="66"/>
      <c r="UNC6" s="66"/>
      <c r="UND6" s="66"/>
      <c r="UNE6" s="66"/>
      <c r="UNF6" s="66"/>
      <c r="UNG6" s="66"/>
      <c r="UNH6" s="66"/>
      <c r="UNI6" s="66"/>
      <c r="UNJ6" s="66"/>
      <c r="UNK6" s="66"/>
      <c r="UNL6" s="66"/>
      <c r="UNM6" s="66"/>
      <c r="UNN6" s="66"/>
      <c r="UNO6" s="66"/>
      <c r="UNP6" s="66"/>
      <c r="UNQ6" s="66"/>
      <c r="UNR6" s="66"/>
      <c r="UNS6" s="66"/>
      <c r="UNT6" s="66"/>
      <c r="UNU6" s="66"/>
      <c r="UNV6" s="66"/>
      <c r="UNW6" s="66"/>
      <c r="UNX6" s="66"/>
      <c r="UNY6" s="66"/>
      <c r="UNZ6" s="66"/>
      <c r="UOA6" s="66"/>
      <c r="UOB6" s="66"/>
      <c r="UOC6" s="66"/>
      <c r="UOD6" s="66"/>
      <c r="UOE6" s="66"/>
      <c r="UOF6" s="66"/>
      <c r="UOG6" s="66"/>
      <c r="UOH6" s="66"/>
      <c r="UOI6" s="66"/>
      <c r="UOJ6" s="66"/>
      <c r="UOK6" s="66"/>
      <c r="UOL6" s="66"/>
      <c r="UOM6" s="66"/>
      <c r="UON6" s="66"/>
      <c r="UOO6" s="66"/>
      <c r="UOP6" s="66"/>
      <c r="UOQ6" s="66"/>
      <c r="UOR6" s="66"/>
      <c r="UOS6" s="66"/>
      <c r="UOT6" s="66"/>
      <c r="UOU6" s="66"/>
      <c r="UOV6" s="66"/>
      <c r="UOW6" s="66"/>
      <c r="UOX6" s="66"/>
      <c r="UOY6" s="66"/>
      <c r="UOZ6" s="66"/>
      <c r="UPA6" s="66"/>
      <c r="UPB6" s="66"/>
      <c r="UPC6" s="66"/>
      <c r="UPD6" s="66"/>
      <c r="UPE6" s="66"/>
      <c r="UPF6" s="66"/>
      <c r="UPG6" s="66"/>
      <c r="UPH6" s="66"/>
      <c r="UPI6" s="66"/>
      <c r="UPJ6" s="66"/>
      <c r="UPK6" s="66"/>
      <c r="UPL6" s="66"/>
      <c r="UPM6" s="66"/>
      <c r="UPN6" s="66"/>
      <c r="UPO6" s="66"/>
      <c r="UPP6" s="66"/>
      <c r="UPQ6" s="66"/>
      <c r="UPR6" s="66"/>
      <c r="UPS6" s="66"/>
      <c r="UPT6" s="66"/>
      <c r="UPU6" s="66"/>
      <c r="UPV6" s="66"/>
      <c r="UPW6" s="66"/>
      <c r="UPX6" s="66"/>
      <c r="UPY6" s="66"/>
      <c r="UPZ6" s="66"/>
      <c r="UQA6" s="66"/>
      <c r="UQB6" s="66"/>
      <c r="UQC6" s="66"/>
      <c r="UQD6" s="66"/>
      <c r="UQE6" s="66"/>
      <c r="UQF6" s="66"/>
      <c r="UQG6" s="66"/>
      <c r="UQH6" s="66"/>
      <c r="UQI6" s="66"/>
      <c r="UQJ6" s="66"/>
      <c r="UQK6" s="66"/>
      <c r="UQL6" s="66"/>
      <c r="UQM6" s="66"/>
      <c r="UQN6" s="66"/>
      <c r="UQO6" s="66"/>
      <c r="UQP6" s="66"/>
      <c r="UQQ6" s="66"/>
      <c r="UQR6" s="66"/>
      <c r="UQS6" s="66"/>
      <c r="UQT6" s="66"/>
      <c r="UQU6" s="66"/>
      <c r="UQV6" s="66"/>
      <c r="UQW6" s="66"/>
      <c r="UQX6" s="66"/>
      <c r="UQY6" s="66"/>
      <c r="UQZ6" s="66"/>
      <c r="URA6" s="66"/>
      <c r="URB6" s="66"/>
      <c r="URC6" s="66"/>
      <c r="URD6" s="66"/>
      <c r="URE6" s="66"/>
      <c r="URF6" s="66"/>
      <c r="URG6" s="66"/>
      <c r="URH6" s="66"/>
      <c r="URI6" s="66"/>
      <c r="URJ6" s="66"/>
      <c r="URK6" s="66"/>
      <c r="URL6" s="66"/>
      <c r="URM6" s="66"/>
      <c r="URN6" s="66"/>
      <c r="URO6" s="66"/>
      <c r="URP6" s="66"/>
      <c r="URQ6" s="66"/>
      <c r="URR6" s="66"/>
      <c r="URS6" s="66"/>
      <c r="URT6" s="66"/>
      <c r="URU6" s="66"/>
      <c r="URV6" s="66"/>
      <c r="URW6" s="66"/>
      <c r="URX6" s="66"/>
      <c r="URY6" s="66"/>
      <c r="URZ6" s="66"/>
      <c r="USA6" s="66"/>
      <c r="USB6" s="66"/>
      <c r="USC6" s="66"/>
      <c r="USD6" s="66"/>
      <c r="USE6" s="66"/>
      <c r="USF6" s="66"/>
      <c r="USG6" s="66"/>
      <c r="USH6" s="66"/>
      <c r="USI6" s="66"/>
      <c r="USJ6" s="66"/>
      <c r="USK6" s="66"/>
      <c r="USL6" s="66"/>
      <c r="USM6" s="66"/>
      <c r="USN6" s="66"/>
      <c r="USO6" s="66"/>
      <c r="USP6" s="66"/>
      <c r="USQ6" s="66"/>
      <c r="USR6" s="66"/>
      <c r="USS6" s="66"/>
      <c r="UST6" s="66"/>
      <c r="USU6" s="66"/>
      <c r="USV6" s="66"/>
      <c r="USW6" s="66"/>
      <c r="USX6" s="66"/>
      <c r="USY6" s="66"/>
      <c r="USZ6" s="66"/>
      <c r="UTA6" s="66"/>
      <c r="UTB6" s="66"/>
      <c r="UTC6" s="66"/>
      <c r="UTD6" s="66"/>
      <c r="UTE6" s="66"/>
      <c r="UTF6" s="66"/>
      <c r="UTG6" s="66"/>
      <c r="UTH6" s="66"/>
      <c r="UTI6" s="66"/>
      <c r="UTJ6" s="66"/>
      <c r="UTK6" s="66"/>
      <c r="UTL6" s="66"/>
      <c r="UTM6" s="66"/>
      <c r="UTN6" s="66"/>
      <c r="UTO6" s="66"/>
      <c r="UTP6" s="66"/>
      <c r="UTQ6" s="66"/>
      <c r="UTR6" s="66"/>
      <c r="UTS6" s="66"/>
      <c r="UTT6" s="66"/>
      <c r="UTU6" s="66"/>
      <c r="UTV6" s="66"/>
      <c r="UTW6" s="66"/>
      <c r="UTX6" s="66"/>
      <c r="UTY6" s="66"/>
      <c r="UTZ6" s="66"/>
      <c r="UUA6" s="66"/>
      <c r="UUB6" s="66"/>
      <c r="UUC6" s="66"/>
      <c r="UUD6" s="66"/>
      <c r="UUE6" s="66"/>
      <c r="UUF6" s="66"/>
      <c r="UUG6" s="66"/>
      <c r="UUH6" s="66"/>
      <c r="UUI6" s="66"/>
      <c r="UUJ6" s="66"/>
      <c r="UUK6" s="66"/>
      <c r="UUL6" s="66"/>
      <c r="UUM6" s="66"/>
      <c r="UUN6" s="66"/>
      <c r="UUO6" s="66"/>
      <c r="UUP6" s="66"/>
      <c r="UUQ6" s="66"/>
      <c r="UUR6" s="66"/>
      <c r="UUS6" s="66"/>
      <c r="UUT6" s="66"/>
      <c r="UUU6" s="66"/>
      <c r="UUV6" s="66"/>
      <c r="UUW6" s="66"/>
      <c r="UUX6" s="66"/>
      <c r="UUY6" s="66"/>
      <c r="UUZ6" s="66"/>
      <c r="UVA6" s="66"/>
      <c r="UVB6" s="66"/>
      <c r="UVC6" s="66"/>
      <c r="UVD6" s="66"/>
      <c r="UVE6" s="66"/>
      <c r="UVF6" s="66"/>
      <c r="UVG6" s="66"/>
      <c r="UVH6" s="66"/>
      <c r="UVI6" s="66"/>
      <c r="UVJ6" s="66"/>
      <c r="UVK6" s="66"/>
      <c r="UVL6" s="66"/>
      <c r="UVM6" s="66"/>
      <c r="UVN6" s="66"/>
      <c r="UVO6" s="66"/>
      <c r="UVP6" s="66"/>
      <c r="UVQ6" s="66"/>
      <c r="UVR6" s="66"/>
      <c r="UVS6" s="66"/>
      <c r="UVT6" s="66"/>
      <c r="UVU6" s="66"/>
      <c r="UVV6" s="66"/>
      <c r="UVW6" s="66"/>
      <c r="UVX6" s="66"/>
      <c r="UVY6" s="66"/>
      <c r="UVZ6" s="66"/>
      <c r="UWA6" s="66"/>
      <c r="UWB6" s="66"/>
      <c r="UWC6" s="66"/>
      <c r="UWD6" s="66"/>
      <c r="UWE6" s="66"/>
      <c r="UWF6" s="66"/>
      <c r="UWG6" s="66"/>
      <c r="UWH6" s="66"/>
      <c r="UWI6" s="66"/>
      <c r="UWJ6" s="66"/>
      <c r="UWK6" s="66"/>
      <c r="UWL6" s="66"/>
      <c r="UWM6" s="66"/>
      <c r="UWN6" s="66"/>
      <c r="UWO6" s="66"/>
      <c r="UWP6" s="66"/>
      <c r="UWQ6" s="66"/>
      <c r="UWR6" s="66"/>
      <c r="UWS6" s="66"/>
      <c r="UWT6" s="66"/>
      <c r="UWU6" s="66"/>
      <c r="UWV6" s="66"/>
      <c r="UWW6" s="66"/>
      <c r="UWX6" s="66"/>
      <c r="UWY6" s="66"/>
      <c r="UWZ6" s="66"/>
      <c r="UXA6" s="66"/>
      <c r="UXB6" s="66"/>
      <c r="UXC6" s="66"/>
      <c r="UXD6" s="66"/>
      <c r="UXE6" s="66"/>
      <c r="UXF6" s="66"/>
      <c r="UXG6" s="66"/>
      <c r="UXH6" s="66"/>
      <c r="UXI6" s="66"/>
      <c r="UXJ6" s="66"/>
      <c r="UXK6" s="66"/>
      <c r="UXL6" s="66"/>
      <c r="UXM6" s="66"/>
      <c r="UXN6" s="66"/>
      <c r="UXO6" s="66"/>
      <c r="UXP6" s="66"/>
      <c r="UXQ6" s="66"/>
      <c r="UXR6" s="66"/>
      <c r="UXS6" s="66"/>
      <c r="UXT6" s="66"/>
      <c r="UXU6" s="66"/>
      <c r="UXV6" s="66"/>
      <c r="UXW6" s="66"/>
      <c r="UXX6" s="66"/>
      <c r="UXY6" s="66"/>
      <c r="UXZ6" s="66"/>
      <c r="UYA6" s="66"/>
      <c r="UYB6" s="66"/>
      <c r="UYC6" s="66"/>
      <c r="UYD6" s="66"/>
      <c r="UYE6" s="66"/>
      <c r="UYF6" s="66"/>
      <c r="UYG6" s="66"/>
      <c r="UYH6" s="66"/>
      <c r="UYI6" s="66"/>
      <c r="UYJ6" s="66"/>
      <c r="UYK6" s="66"/>
      <c r="UYL6" s="66"/>
      <c r="UYM6" s="66"/>
      <c r="UYN6" s="66"/>
      <c r="UYO6" s="66"/>
      <c r="UYP6" s="66"/>
      <c r="UYQ6" s="66"/>
      <c r="UYR6" s="66"/>
      <c r="UYS6" s="66"/>
      <c r="UYT6" s="66"/>
      <c r="UYU6" s="66"/>
      <c r="UYV6" s="66"/>
      <c r="UYW6" s="66"/>
      <c r="UYX6" s="66"/>
      <c r="UYY6" s="66"/>
      <c r="UYZ6" s="66"/>
      <c r="UZA6" s="66"/>
      <c r="UZB6" s="66"/>
      <c r="UZC6" s="66"/>
      <c r="UZD6" s="66"/>
      <c r="UZE6" s="66"/>
      <c r="UZF6" s="66"/>
      <c r="UZG6" s="66"/>
      <c r="UZH6" s="66"/>
      <c r="UZI6" s="66"/>
      <c r="UZJ6" s="66"/>
      <c r="UZK6" s="66"/>
      <c r="UZL6" s="66"/>
      <c r="UZM6" s="66"/>
      <c r="UZN6" s="66"/>
      <c r="UZO6" s="66"/>
      <c r="UZP6" s="66"/>
      <c r="UZQ6" s="66"/>
      <c r="UZR6" s="66"/>
      <c r="UZS6" s="66"/>
      <c r="UZT6" s="66"/>
      <c r="UZU6" s="66"/>
      <c r="UZV6" s="66"/>
      <c r="UZW6" s="66"/>
      <c r="UZX6" s="66"/>
      <c r="UZY6" s="66"/>
      <c r="UZZ6" s="66"/>
      <c r="VAA6" s="66"/>
      <c r="VAB6" s="66"/>
      <c r="VAC6" s="66"/>
      <c r="VAD6" s="66"/>
      <c r="VAE6" s="66"/>
      <c r="VAF6" s="66"/>
      <c r="VAG6" s="66"/>
      <c r="VAH6" s="66"/>
      <c r="VAI6" s="66"/>
      <c r="VAJ6" s="66"/>
      <c r="VAK6" s="66"/>
      <c r="VAL6" s="66"/>
      <c r="VAM6" s="66"/>
      <c r="VAN6" s="66"/>
      <c r="VAO6" s="66"/>
      <c r="VAP6" s="66"/>
      <c r="VAQ6" s="66"/>
      <c r="VAR6" s="66"/>
      <c r="VAS6" s="66"/>
      <c r="VAT6" s="66"/>
      <c r="VAU6" s="66"/>
      <c r="VAV6" s="66"/>
      <c r="VAW6" s="66"/>
      <c r="VAX6" s="66"/>
      <c r="VAY6" s="66"/>
      <c r="VAZ6" s="66"/>
      <c r="VBA6" s="66"/>
      <c r="VBB6" s="66"/>
      <c r="VBC6" s="66"/>
      <c r="VBD6" s="66"/>
      <c r="VBE6" s="66"/>
      <c r="VBF6" s="66"/>
      <c r="VBG6" s="66"/>
      <c r="VBH6" s="66"/>
      <c r="VBI6" s="66"/>
      <c r="VBJ6" s="66"/>
      <c r="VBK6" s="66"/>
      <c r="VBL6" s="66"/>
      <c r="VBM6" s="66"/>
      <c r="VBN6" s="66"/>
      <c r="VBO6" s="66"/>
      <c r="VBP6" s="66"/>
      <c r="VBQ6" s="66"/>
      <c r="VBR6" s="66"/>
      <c r="VBS6" s="66"/>
      <c r="VBT6" s="66"/>
      <c r="VBU6" s="66"/>
      <c r="VBV6" s="66"/>
      <c r="VBW6" s="66"/>
      <c r="VBX6" s="66"/>
      <c r="VBY6" s="66"/>
      <c r="VBZ6" s="66"/>
      <c r="VCA6" s="66"/>
      <c r="VCB6" s="66"/>
      <c r="VCC6" s="66"/>
      <c r="VCD6" s="66"/>
      <c r="VCE6" s="66"/>
      <c r="VCF6" s="66"/>
      <c r="VCG6" s="66"/>
      <c r="VCH6" s="66"/>
      <c r="VCI6" s="66"/>
      <c r="VCJ6" s="66"/>
      <c r="VCK6" s="66"/>
      <c r="VCL6" s="66"/>
      <c r="VCM6" s="66"/>
      <c r="VCN6" s="66"/>
      <c r="VCO6" s="66"/>
      <c r="VCP6" s="66"/>
      <c r="VCQ6" s="66"/>
      <c r="VCR6" s="66"/>
      <c r="VCS6" s="66"/>
      <c r="VCT6" s="66"/>
      <c r="VCU6" s="66"/>
      <c r="VCV6" s="66"/>
      <c r="VCW6" s="66"/>
      <c r="VCX6" s="66"/>
      <c r="VCY6" s="66"/>
      <c r="VCZ6" s="66"/>
      <c r="VDA6" s="66"/>
      <c r="VDB6" s="66"/>
      <c r="VDC6" s="66"/>
      <c r="VDD6" s="66"/>
      <c r="VDE6" s="66"/>
      <c r="VDF6" s="66"/>
      <c r="VDG6" s="66"/>
      <c r="VDH6" s="66"/>
      <c r="VDI6" s="66"/>
      <c r="VDJ6" s="66"/>
      <c r="VDK6" s="66"/>
      <c r="VDL6" s="66"/>
      <c r="VDM6" s="66"/>
      <c r="VDN6" s="66"/>
      <c r="VDO6" s="66"/>
      <c r="VDP6" s="66"/>
      <c r="VDQ6" s="66"/>
      <c r="VDR6" s="66"/>
      <c r="VDS6" s="66"/>
      <c r="VDT6" s="66"/>
      <c r="VDU6" s="66"/>
      <c r="VDV6" s="66"/>
      <c r="VDW6" s="66"/>
      <c r="VDX6" s="66"/>
      <c r="VDY6" s="66"/>
      <c r="VDZ6" s="66"/>
      <c r="VEA6" s="66"/>
      <c r="VEB6" s="66"/>
      <c r="VEC6" s="66"/>
      <c r="VED6" s="66"/>
      <c r="VEE6" s="66"/>
      <c r="VEF6" s="66"/>
      <c r="VEG6" s="66"/>
      <c r="VEH6" s="66"/>
      <c r="VEI6" s="66"/>
      <c r="VEJ6" s="66"/>
      <c r="VEK6" s="66"/>
      <c r="VEL6" s="66"/>
      <c r="VEM6" s="66"/>
      <c r="VEN6" s="66"/>
      <c r="VEO6" s="66"/>
      <c r="VEP6" s="66"/>
      <c r="VEQ6" s="66"/>
      <c r="VER6" s="66"/>
      <c r="VES6" s="66"/>
      <c r="VET6" s="66"/>
      <c r="VEU6" s="66"/>
      <c r="VEV6" s="66"/>
      <c r="VEW6" s="66"/>
      <c r="VEX6" s="66"/>
      <c r="VEY6" s="66"/>
      <c r="VEZ6" s="66"/>
      <c r="VFA6" s="66"/>
      <c r="VFB6" s="66"/>
      <c r="VFC6" s="66"/>
      <c r="VFD6" s="66"/>
      <c r="VFE6" s="66"/>
      <c r="VFF6" s="66"/>
      <c r="VFG6" s="66"/>
      <c r="VFH6" s="66"/>
      <c r="VFI6" s="66"/>
      <c r="VFJ6" s="66"/>
      <c r="VFK6" s="66"/>
      <c r="VFL6" s="66"/>
      <c r="VFM6" s="66"/>
      <c r="VFN6" s="66"/>
      <c r="VFO6" s="66"/>
      <c r="VFP6" s="66"/>
      <c r="VFQ6" s="66"/>
      <c r="VFR6" s="66"/>
      <c r="VFS6" s="66"/>
      <c r="VFT6" s="66"/>
      <c r="VFU6" s="66"/>
      <c r="VFV6" s="66"/>
      <c r="VFW6" s="66"/>
      <c r="VFX6" s="66"/>
      <c r="VFY6" s="66"/>
      <c r="VFZ6" s="66"/>
      <c r="VGA6" s="66"/>
      <c r="VGB6" s="66"/>
      <c r="VGC6" s="66"/>
      <c r="VGD6" s="66"/>
      <c r="VGE6" s="66"/>
      <c r="VGF6" s="66"/>
      <c r="VGG6" s="66"/>
      <c r="VGH6" s="66"/>
      <c r="VGI6" s="66"/>
      <c r="VGJ6" s="66"/>
      <c r="VGK6" s="66"/>
      <c r="VGL6" s="66"/>
      <c r="VGM6" s="66"/>
      <c r="VGN6" s="66"/>
      <c r="VGO6" s="66"/>
      <c r="VGP6" s="66"/>
      <c r="VGQ6" s="66"/>
      <c r="VGR6" s="66"/>
      <c r="VGS6" s="66"/>
      <c r="VGT6" s="66"/>
      <c r="VGU6" s="66"/>
      <c r="VGV6" s="66"/>
      <c r="VGW6" s="66"/>
      <c r="VGX6" s="66"/>
      <c r="VGY6" s="66"/>
      <c r="VGZ6" s="66"/>
      <c r="VHA6" s="66"/>
      <c r="VHB6" s="66"/>
      <c r="VHC6" s="66"/>
      <c r="VHD6" s="66"/>
      <c r="VHE6" s="66"/>
      <c r="VHF6" s="66"/>
      <c r="VHG6" s="66"/>
      <c r="VHH6" s="66"/>
      <c r="VHI6" s="66"/>
      <c r="VHJ6" s="66"/>
      <c r="VHK6" s="66"/>
      <c r="VHL6" s="66"/>
      <c r="VHM6" s="66"/>
      <c r="VHN6" s="66"/>
      <c r="VHO6" s="66"/>
      <c r="VHP6" s="66"/>
      <c r="VHQ6" s="66"/>
      <c r="VHR6" s="66"/>
      <c r="VHS6" s="66"/>
      <c r="VHT6" s="66"/>
      <c r="VHU6" s="66"/>
      <c r="VHV6" s="66"/>
      <c r="VHW6" s="66"/>
      <c r="VHX6" s="66"/>
      <c r="VHY6" s="66"/>
      <c r="VHZ6" s="66"/>
      <c r="VIA6" s="66"/>
      <c r="VIB6" s="66"/>
      <c r="VIC6" s="66"/>
      <c r="VID6" s="66"/>
      <c r="VIE6" s="66"/>
      <c r="VIF6" s="66"/>
      <c r="VIG6" s="66"/>
      <c r="VIH6" s="66"/>
      <c r="VII6" s="66"/>
      <c r="VIJ6" s="66"/>
      <c r="VIK6" s="66"/>
      <c r="VIL6" s="66"/>
      <c r="VIM6" s="66"/>
      <c r="VIN6" s="66"/>
      <c r="VIO6" s="66"/>
      <c r="VIP6" s="66"/>
      <c r="VIQ6" s="66"/>
      <c r="VIR6" s="66"/>
      <c r="VIS6" s="66"/>
      <c r="VIT6" s="66"/>
      <c r="VIU6" s="66"/>
      <c r="VIV6" s="66"/>
      <c r="VIW6" s="66"/>
      <c r="VIX6" s="66"/>
      <c r="VIY6" s="66"/>
      <c r="VIZ6" s="66"/>
      <c r="VJA6" s="66"/>
      <c r="VJB6" s="66"/>
      <c r="VJC6" s="66"/>
      <c r="VJD6" s="66"/>
      <c r="VJE6" s="66"/>
      <c r="VJF6" s="66"/>
      <c r="VJG6" s="66"/>
      <c r="VJH6" s="66"/>
      <c r="VJI6" s="66"/>
      <c r="VJJ6" s="66"/>
      <c r="VJK6" s="66"/>
      <c r="VJL6" s="66"/>
      <c r="VJM6" s="66"/>
      <c r="VJN6" s="66"/>
      <c r="VJO6" s="66"/>
      <c r="VJP6" s="66"/>
      <c r="VJQ6" s="66"/>
      <c r="VJR6" s="66"/>
      <c r="VJS6" s="66"/>
      <c r="VJT6" s="66"/>
      <c r="VJU6" s="66"/>
      <c r="VJV6" s="66"/>
      <c r="VJW6" s="66"/>
      <c r="VJX6" s="66"/>
      <c r="VJY6" s="66"/>
      <c r="VJZ6" s="66"/>
      <c r="VKA6" s="66"/>
      <c r="VKB6" s="66"/>
      <c r="VKC6" s="66"/>
      <c r="VKD6" s="66"/>
      <c r="VKE6" s="66"/>
      <c r="VKF6" s="66"/>
      <c r="VKG6" s="66"/>
      <c r="VKH6" s="66"/>
      <c r="VKI6" s="66"/>
      <c r="VKJ6" s="66"/>
      <c r="VKK6" s="66"/>
      <c r="VKL6" s="66"/>
      <c r="VKM6" s="66"/>
      <c r="VKN6" s="66"/>
      <c r="VKO6" s="66"/>
      <c r="VKP6" s="66"/>
      <c r="VKQ6" s="66"/>
      <c r="VKR6" s="66"/>
      <c r="VKS6" s="66"/>
      <c r="VKT6" s="66"/>
      <c r="VKU6" s="66"/>
      <c r="VKV6" s="66"/>
      <c r="VKW6" s="66"/>
      <c r="VKX6" s="66"/>
      <c r="VKY6" s="66"/>
      <c r="VKZ6" s="66"/>
      <c r="VLA6" s="66"/>
      <c r="VLB6" s="66"/>
      <c r="VLC6" s="66"/>
      <c r="VLD6" s="66"/>
      <c r="VLE6" s="66"/>
      <c r="VLF6" s="66"/>
      <c r="VLG6" s="66"/>
      <c r="VLH6" s="66"/>
      <c r="VLI6" s="66"/>
      <c r="VLJ6" s="66"/>
      <c r="VLK6" s="66"/>
      <c r="VLL6" s="66"/>
      <c r="VLM6" s="66"/>
      <c r="VLN6" s="66"/>
      <c r="VLO6" s="66"/>
      <c r="VLP6" s="66"/>
      <c r="VLQ6" s="66"/>
      <c r="VLR6" s="66"/>
      <c r="VLS6" s="66"/>
      <c r="VLT6" s="66"/>
      <c r="VLU6" s="66"/>
      <c r="VLV6" s="66"/>
      <c r="VLW6" s="66"/>
      <c r="VLX6" s="66"/>
      <c r="VLY6" s="66"/>
      <c r="VLZ6" s="66"/>
      <c r="VMA6" s="66"/>
      <c r="VMB6" s="66"/>
      <c r="VMC6" s="66"/>
      <c r="VMD6" s="66"/>
      <c r="VME6" s="66"/>
      <c r="VMF6" s="66"/>
      <c r="VMG6" s="66"/>
      <c r="VMH6" s="66"/>
      <c r="VMI6" s="66"/>
      <c r="VMJ6" s="66"/>
      <c r="VMK6" s="66"/>
      <c r="VML6" s="66"/>
      <c r="VMM6" s="66"/>
      <c r="VMN6" s="66"/>
      <c r="VMO6" s="66"/>
      <c r="VMP6" s="66"/>
      <c r="VMQ6" s="66"/>
      <c r="VMR6" s="66"/>
      <c r="VMS6" s="66"/>
      <c r="VMT6" s="66"/>
      <c r="VMU6" s="66"/>
      <c r="VMV6" s="66"/>
      <c r="VMW6" s="66"/>
      <c r="VMX6" s="66"/>
      <c r="VMY6" s="66"/>
      <c r="VMZ6" s="66"/>
      <c r="VNA6" s="66"/>
      <c r="VNB6" s="66"/>
      <c r="VNC6" s="66"/>
      <c r="VND6" s="66"/>
      <c r="VNE6" s="66"/>
      <c r="VNF6" s="66"/>
      <c r="VNG6" s="66"/>
      <c r="VNH6" s="66"/>
      <c r="VNI6" s="66"/>
      <c r="VNJ6" s="66"/>
      <c r="VNK6" s="66"/>
      <c r="VNL6" s="66"/>
      <c r="VNM6" s="66"/>
      <c r="VNN6" s="66"/>
      <c r="VNO6" s="66"/>
      <c r="VNP6" s="66"/>
      <c r="VNQ6" s="66"/>
      <c r="VNR6" s="66"/>
      <c r="VNS6" s="66"/>
      <c r="VNT6" s="66"/>
      <c r="VNU6" s="66"/>
      <c r="VNV6" s="66"/>
      <c r="VNW6" s="66"/>
      <c r="VNX6" s="66"/>
      <c r="VNY6" s="66"/>
      <c r="VNZ6" s="66"/>
      <c r="VOA6" s="66"/>
      <c r="VOB6" s="66"/>
      <c r="VOC6" s="66"/>
      <c r="VOD6" s="66"/>
      <c r="VOE6" s="66"/>
      <c r="VOF6" s="66"/>
      <c r="VOG6" s="66"/>
      <c r="VOH6" s="66"/>
      <c r="VOI6" s="66"/>
      <c r="VOJ6" s="66"/>
      <c r="VOK6" s="66"/>
      <c r="VOL6" s="66"/>
      <c r="VOM6" s="66"/>
      <c r="VON6" s="66"/>
      <c r="VOO6" s="66"/>
      <c r="VOP6" s="66"/>
      <c r="VOQ6" s="66"/>
      <c r="VOR6" s="66"/>
      <c r="VOS6" s="66"/>
      <c r="VOT6" s="66"/>
      <c r="VOU6" s="66"/>
      <c r="VOV6" s="66"/>
      <c r="VOW6" s="66"/>
      <c r="VOX6" s="66"/>
      <c r="VOY6" s="66"/>
      <c r="VOZ6" s="66"/>
      <c r="VPA6" s="66"/>
      <c r="VPB6" s="66"/>
      <c r="VPC6" s="66"/>
      <c r="VPD6" s="66"/>
      <c r="VPE6" s="66"/>
      <c r="VPF6" s="66"/>
      <c r="VPG6" s="66"/>
      <c r="VPH6" s="66"/>
      <c r="VPI6" s="66"/>
      <c r="VPJ6" s="66"/>
      <c r="VPK6" s="66"/>
      <c r="VPL6" s="66"/>
      <c r="VPM6" s="66"/>
      <c r="VPN6" s="66"/>
      <c r="VPO6" s="66"/>
      <c r="VPP6" s="66"/>
      <c r="VPQ6" s="66"/>
      <c r="VPR6" s="66"/>
      <c r="VPS6" s="66"/>
      <c r="VPT6" s="66"/>
      <c r="VPU6" s="66"/>
      <c r="VPV6" s="66"/>
      <c r="VPW6" s="66"/>
      <c r="VPX6" s="66"/>
      <c r="VPY6" s="66"/>
      <c r="VPZ6" s="66"/>
      <c r="VQA6" s="66"/>
      <c r="VQB6" s="66"/>
      <c r="VQC6" s="66"/>
      <c r="VQD6" s="66"/>
      <c r="VQE6" s="66"/>
      <c r="VQF6" s="66"/>
      <c r="VQG6" s="66"/>
      <c r="VQH6" s="66"/>
      <c r="VQI6" s="66"/>
      <c r="VQJ6" s="66"/>
      <c r="VQK6" s="66"/>
      <c r="VQL6" s="66"/>
      <c r="VQM6" s="66"/>
      <c r="VQN6" s="66"/>
      <c r="VQO6" s="66"/>
      <c r="VQP6" s="66"/>
      <c r="VQQ6" s="66"/>
      <c r="VQR6" s="66"/>
      <c r="VQS6" s="66"/>
      <c r="VQT6" s="66"/>
      <c r="VQU6" s="66"/>
      <c r="VQV6" s="66"/>
      <c r="VQW6" s="66"/>
      <c r="VQX6" s="66"/>
      <c r="VQY6" s="66"/>
      <c r="VQZ6" s="66"/>
      <c r="VRA6" s="66"/>
      <c r="VRB6" s="66"/>
      <c r="VRC6" s="66"/>
      <c r="VRD6" s="66"/>
      <c r="VRE6" s="66"/>
      <c r="VRF6" s="66"/>
      <c r="VRG6" s="66"/>
      <c r="VRH6" s="66"/>
      <c r="VRI6" s="66"/>
      <c r="VRJ6" s="66"/>
      <c r="VRK6" s="66"/>
      <c r="VRL6" s="66"/>
      <c r="VRM6" s="66"/>
      <c r="VRN6" s="66"/>
      <c r="VRO6" s="66"/>
      <c r="VRP6" s="66"/>
      <c r="VRQ6" s="66"/>
      <c r="VRR6" s="66"/>
      <c r="VRS6" s="66"/>
      <c r="VRT6" s="66"/>
      <c r="VRU6" s="66"/>
      <c r="VRV6" s="66"/>
      <c r="VRW6" s="66"/>
      <c r="VRX6" s="66"/>
      <c r="VRY6" s="66"/>
      <c r="VRZ6" s="66"/>
      <c r="VSA6" s="66"/>
      <c r="VSB6" s="66"/>
      <c r="VSC6" s="66"/>
      <c r="VSD6" s="66"/>
      <c r="VSE6" s="66"/>
      <c r="VSF6" s="66"/>
      <c r="VSG6" s="66"/>
      <c r="VSH6" s="66"/>
      <c r="VSI6" s="66"/>
      <c r="VSJ6" s="66"/>
      <c r="VSK6" s="66"/>
      <c r="VSL6" s="66"/>
      <c r="VSM6" s="66"/>
      <c r="VSN6" s="66"/>
      <c r="VSO6" s="66"/>
      <c r="VSP6" s="66"/>
      <c r="VSQ6" s="66"/>
      <c r="VSR6" s="66"/>
      <c r="VSS6" s="66"/>
      <c r="VST6" s="66"/>
      <c r="VSU6" s="66"/>
      <c r="VSV6" s="66"/>
      <c r="VSW6" s="66"/>
      <c r="VSX6" s="66"/>
      <c r="VSY6" s="66"/>
      <c r="VSZ6" s="66"/>
      <c r="VTA6" s="66"/>
      <c r="VTB6" s="66"/>
      <c r="VTC6" s="66"/>
      <c r="VTD6" s="66"/>
      <c r="VTE6" s="66"/>
      <c r="VTF6" s="66"/>
      <c r="VTG6" s="66"/>
      <c r="VTH6" s="66"/>
      <c r="VTI6" s="66"/>
      <c r="VTJ6" s="66"/>
      <c r="VTK6" s="66"/>
      <c r="VTL6" s="66"/>
      <c r="VTM6" s="66"/>
      <c r="VTN6" s="66"/>
      <c r="VTO6" s="66"/>
      <c r="VTP6" s="66"/>
      <c r="VTQ6" s="66"/>
      <c r="VTR6" s="66"/>
      <c r="VTS6" s="66"/>
      <c r="VTT6" s="66"/>
      <c r="VTU6" s="66"/>
      <c r="VTV6" s="66"/>
      <c r="VTW6" s="66"/>
      <c r="VTX6" s="66"/>
      <c r="VTY6" s="66"/>
      <c r="VTZ6" s="66"/>
      <c r="VUA6" s="66"/>
      <c r="VUB6" s="66"/>
      <c r="VUC6" s="66"/>
      <c r="VUD6" s="66"/>
      <c r="VUE6" s="66"/>
      <c r="VUF6" s="66"/>
      <c r="VUG6" s="66"/>
      <c r="VUH6" s="66"/>
      <c r="VUI6" s="66"/>
      <c r="VUJ6" s="66"/>
      <c r="VUK6" s="66"/>
      <c r="VUL6" s="66"/>
      <c r="VUM6" s="66"/>
      <c r="VUN6" s="66"/>
      <c r="VUO6" s="66"/>
      <c r="VUP6" s="66"/>
      <c r="VUQ6" s="66"/>
      <c r="VUR6" s="66"/>
      <c r="VUS6" s="66"/>
      <c r="VUT6" s="66"/>
      <c r="VUU6" s="66"/>
      <c r="VUV6" s="66"/>
      <c r="VUW6" s="66"/>
      <c r="VUX6" s="66"/>
      <c r="VUY6" s="66"/>
      <c r="VUZ6" s="66"/>
      <c r="VVA6" s="66"/>
      <c r="VVB6" s="66"/>
      <c r="VVC6" s="66"/>
      <c r="VVD6" s="66"/>
      <c r="VVE6" s="66"/>
      <c r="VVF6" s="66"/>
      <c r="VVG6" s="66"/>
      <c r="VVH6" s="66"/>
      <c r="VVI6" s="66"/>
      <c r="VVJ6" s="66"/>
      <c r="VVK6" s="66"/>
      <c r="VVL6" s="66"/>
      <c r="VVM6" s="66"/>
      <c r="VVN6" s="66"/>
      <c r="VVO6" s="66"/>
      <c r="VVP6" s="66"/>
      <c r="VVQ6" s="66"/>
      <c r="VVR6" s="66"/>
      <c r="VVS6" s="66"/>
      <c r="VVT6" s="66"/>
      <c r="VVU6" s="66"/>
      <c r="VVV6" s="66"/>
      <c r="VVW6" s="66"/>
      <c r="VVX6" s="66"/>
      <c r="VVY6" s="66"/>
      <c r="VVZ6" s="66"/>
      <c r="VWA6" s="66"/>
      <c r="VWB6" s="66"/>
      <c r="VWC6" s="66"/>
      <c r="VWD6" s="66"/>
      <c r="VWE6" s="66"/>
      <c r="VWF6" s="66"/>
      <c r="VWG6" s="66"/>
      <c r="VWH6" s="66"/>
      <c r="VWI6" s="66"/>
      <c r="VWJ6" s="66"/>
      <c r="VWK6" s="66"/>
      <c r="VWL6" s="66"/>
      <c r="VWM6" s="66"/>
      <c r="VWN6" s="66"/>
      <c r="VWO6" s="66"/>
      <c r="VWP6" s="66"/>
      <c r="VWQ6" s="66"/>
      <c r="VWR6" s="66"/>
      <c r="VWS6" s="66"/>
      <c r="VWT6" s="66"/>
      <c r="VWU6" s="66"/>
      <c r="VWV6" s="66"/>
      <c r="VWW6" s="66"/>
      <c r="VWX6" s="66"/>
      <c r="VWY6" s="66"/>
      <c r="VWZ6" s="66"/>
      <c r="VXA6" s="66"/>
      <c r="VXB6" s="66"/>
      <c r="VXC6" s="66"/>
      <c r="VXD6" s="66"/>
      <c r="VXE6" s="66"/>
      <c r="VXF6" s="66"/>
      <c r="VXG6" s="66"/>
      <c r="VXH6" s="66"/>
      <c r="VXI6" s="66"/>
      <c r="VXJ6" s="66"/>
      <c r="VXK6" s="66"/>
      <c r="VXL6" s="66"/>
      <c r="VXM6" s="66"/>
      <c r="VXN6" s="66"/>
      <c r="VXO6" s="66"/>
      <c r="VXP6" s="66"/>
      <c r="VXQ6" s="66"/>
      <c r="VXR6" s="66"/>
      <c r="VXS6" s="66"/>
      <c r="VXT6" s="66"/>
      <c r="VXU6" s="66"/>
      <c r="VXV6" s="66"/>
      <c r="VXW6" s="66"/>
      <c r="VXX6" s="66"/>
      <c r="VXY6" s="66"/>
      <c r="VXZ6" s="66"/>
      <c r="VYA6" s="66"/>
      <c r="VYB6" s="66"/>
      <c r="VYC6" s="66"/>
      <c r="VYD6" s="66"/>
      <c r="VYE6" s="66"/>
      <c r="VYF6" s="66"/>
      <c r="VYG6" s="66"/>
      <c r="VYH6" s="66"/>
      <c r="VYI6" s="66"/>
      <c r="VYJ6" s="66"/>
      <c r="VYK6" s="66"/>
      <c r="VYL6" s="66"/>
      <c r="VYM6" s="66"/>
      <c r="VYN6" s="66"/>
      <c r="VYO6" s="66"/>
      <c r="VYP6" s="66"/>
      <c r="VYQ6" s="66"/>
      <c r="VYR6" s="66"/>
      <c r="VYS6" s="66"/>
      <c r="VYT6" s="66"/>
      <c r="VYU6" s="66"/>
      <c r="VYV6" s="66"/>
      <c r="VYW6" s="66"/>
      <c r="VYX6" s="66"/>
      <c r="VYY6" s="66"/>
      <c r="VYZ6" s="66"/>
      <c r="VZA6" s="66"/>
      <c r="VZB6" s="66"/>
      <c r="VZC6" s="66"/>
      <c r="VZD6" s="66"/>
      <c r="VZE6" s="66"/>
      <c r="VZF6" s="66"/>
      <c r="VZG6" s="66"/>
      <c r="VZH6" s="66"/>
      <c r="VZI6" s="66"/>
      <c r="VZJ6" s="66"/>
      <c r="VZK6" s="66"/>
      <c r="VZL6" s="66"/>
      <c r="VZM6" s="66"/>
      <c r="VZN6" s="66"/>
      <c r="VZO6" s="66"/>
      <c r="VZP6" s="66"/>
      <c r="VZQ6" s="66"/>
      <c r="VZR6" s="66"/>
      <c r="VZS6" s="66"/>
      <c r="VZT6" s="66"/>
      <c r="VZU6" s="66"/>
      <c r="VZV6" s="66"/>
      <c r="VZW6" s="66"/>
      <c r="VZX6" s="66"/>
      <c r="VZY6" s="66"/>
      <c r="VZZ6" s="66"/>
      <c r="WAA6" s="66"/>
      <c r="WAB6" s="66"/>
      <c r="WAC6" s="66"/>
      <c r="WAD6" s="66"/>
      <c r="WAE6" s="66"/>
      <c r="WAF6" s="66"/>
      <c r="WAG6" s="66"/>
      <c r="WAH6" s="66"/>
      <c r="WAI6" s="66"/>
      <c r="WAJ6" s="66"/>
      <c r="WAK6" s="66"/>
      <c r="WAL6" s="66"/>
      <c r="WAM6" s="66"/>
      <c r="WAN6" s="66"/>
      <c r="WAO6" s="66"/>
      <c r="WAP6" s="66"/>
      <c r="WAQ6" s="66"/>
      <c r="WAR6" s="66"/>
      <c r="WAS6" s="66"/>
      <c r="WAT6" s="66"/>
      <c r="WAU6" s="66"/>
      <c r="WAV6" s="66"/>
      <c r="WAW6" s="66"/>
      <c r="WAX6" s="66"/>
      <c r="WAY6" s="66"/>
      <c r="WAZ6" s="66"/>
      <c r="WBA6" s="66"/>
      <c r="WBB6" s="66"/>
      <c r="WBC6" s="66"/>
      <c r="WBD6" s="66"/>
      <c r="WBE6" s="66"/>
      <c r="WBF6" s="66"/>
      <c r="WBG6" s="66"/>
      <c r="WBH6" s="66"/>
      <c r="WBI6" s="66"/>
      <c r="WBJ6" s="66"/>
      <c r="WBK6" s="66"/>
      <c r="WBL6" s="66"/>
      <c r="WBM6" s="66"/>
      <c r="WBN6" s="66"/>
      <c r="WBO6" s="66"/>
      <c r="WBP6" s="66"/>
      <c r="WBQ6" s="66"/>
      <c r="WBR6" s="66"/>
      <c r="WBS6" s="66"/>
      <c r="WBT6" s="66"/>
      <c r="WBU6" s="66"/>
      <c r="WBV6" s="66"/>
      <c r="WBW6" s="66"/>
      <c r="WBX6" s="66"/>
      <c r="WBY6" s="66"/>
      <c r="WBZ6" s="66"/>
      <c r="WCA6" s="66"/>
      <c r="WCB6" s="66"/>
      <c r="WCC6" s="66"/>
      <c r="WCD6" s="66"/>
      <c r="WCE6" s="66"/>
      <c r="WCF6" s="66"/>
      <c r="WCG6" s="66"/>
      <c r="WCH6" s="66"/>
      <c r="WCI6" s="66"/>
      <c r="WCJ6" s="66"/>
      <c r="WCK6" s="66"/>
      <c r="WCL6" s="66"/>
      <c r="WCM6" s="66"/>
      <c r="WCN6" s="66"/>
      <c r="WCO6" s="66"/>
      <c r="WCP6" s="66"/>
      <c r="WCQ6" s="66"/>
      <c r="WCR6" s="66"/>
      <c r="WCS6" s="66"/>
      <c r="WCT6" s="66"/>
      <c r="WCU6" s="66"/>
      <c r="WCV6" s="66"/>
      <c r="WCW6" s="66"/>
      <c r="WCX6" s="66"/>
      <c r="WCY6" s="66"/>
      <c r="WCZ6" s="66"/>
      <c r="WDA6" s="66"/>
      <c r="WDB6" s="66"/>
      <c r="WDC6" s="66"/>
      <c r="WDD6" s="66"/>
      <c r="WDE6" s="66"/>
      <c r="WDF6" s="66"/>
      <c r="WDG6" s="66"/>
      <c r="WDH6" s="66"/>
      <c r="WDI6" s="66"/>
      <c r="WDJ6" s="66"/>
      <c r="WDK6" s="66"/>
      <c r="WDL6" s="66"/>
      <c r="WDM6" s="66"/>
      <c r="WDN6" s="66"/>
      <c r="WDO6" s="66"/>
      <c r="WDP6" s="66"/>
      <c r="WDQ6" s="66"/>
      <c r="WDR6" s="66"/>
      <c r="WDS6" s="66"/>
      <c r="WDT6" s="66"/>
      <c r="WDU6" s="66"/>
      <c r="WDV6" s="66"/>
      <c r="WDW6" s="66"/>
      <c r="WDX6" s="66"/>
      <c r="WDY6" s="66"/>
      <c r="WDZ6" s="66"/>
      <c r="WEA6" s="66"/>
      <c r="WEB6" s="66"/>
      <c r="WEC6" s="66"/>
      <c r="WED6" s="66"/>
      <c r="WEE6" s="66"/>
      <c r="WEF6" s="66"/>
      <c r="WEG6" s="66"/>
      <c r="WEH6" s="66"/>
      <c r="WEI6" s="66"/>
      <c r="WEJ6" s="66"/>
      <c r="WEK6" s="66"/>
      <c r="WEL6" s="66"/>
      <c r="WEM6" s="66"/>
      <c r="WEN6" s="66"/>
      <c r="WEO6" s="66"/>
      <c r="WEP6" s="66"/>
      <c r="WEQ6" s="66"/>
      <c r="WER6" s="66"/>
      <c r="WES6" s="66"/>
      <c r="WET6" s="66"/>
      <c r="WEU6" s="66"/>
      <c r="WEV6" s="66"/>
      <c r="WEW6" s="66"/>
      <c r="WEX6" s="66"/>
      <c r="WEY6" s="66"/>
      <c r="WEZ6" s="66"/>
      <c r="WFA6" s="66"/>
      <c r="WFB6" s="66"/>
      <c r="WFC6" s="66"/>
      <c r="WFD6" s="66"/>
      <c r="WFE6" s="66"/>
      <c r="WFF6" s="66"/>
      <c r="WFG6" s="66"/>
      <c r="WFH6" s="66"/>
      <c r="WFI6" s="66"/>
      <c r="WFJ6" s="66"/>
      <c r="WFK6" s="66"/>
      <c r="WFL6" s="66"/>
      <c r="WFM6" s="66"/>
      <c r="WFN6" s="66"/>
      <c r="WFO6" s="66"/>
      <c r="WFP6" s="66"/>
      <c r="WFQ6" s="66"/>
      <c r="WFR6" s="66"/>
      <c r="WFS6" s="66"/>
      <c r="WFT6" s="66"/>
      <c r="WFU6" s="66"/>
      <c r="WFV6" s="66"/>
      <c r="WFW6" s="66"/>
      <c r="WFX6" s="66"/>
      <c r="WFY6" s="66"/>
      <c r="WFZ6" s="66"/>
      <c r="WGA6" s="66"/>
      <c r="WGB6" s="66"/>
      <c r="WGC6" s="66"/>
      <c r="WGD6" s="66"/>
      <c r="WGE6" s="66"/>
      <c r="WGF6" s="66"/>
      <c r="WGG6" s="66"/>
      <c r="WGH6" s="66"/>
      <c r="WGI6" s="66"/>
      <c r="WGJ6" s="66"/>
      <c r="WGK6" s="66"/>
      <c r="WGL6" s="66"/>
      <c r="WGM6" s="66"/>
      <c r="WGN6" s="66"/>
      <c r="WGO6" s="66"/>
      <c r="WGP6" s="66"/>
      <c r="WGQ6" s="66"/>
      <c r="WGR6" s="66"/>
      <c r="WGS6" s="66"/>
      <c r="WGT6" s="66"/>
      <c r="WGU6" s="66"/>
      <c r="WGV6" s="66"/>
      <c r="WGW6" s="66"/>
      <c r="WGX6" s="66"/>
      <c r="WGY6" s="66"/>
      <c r="WGZ6" s="66"/>
      <c r="WHA6" s="66"/>
      <c r="WHB6" s="66"/>
      <c r="WHC6" s="66"/>
      <c r="WHD6" s="66"/>
      <c r="WHE6" s="66"/>
      <c r="WHF6" s="66"/>
      <c r="WHG6" s="66"/>
      <c r="WHH6" s="66"/>
      <c r="WHI6" s="66"/>
      <c r="WHJ6" s="66"/>
      <c r="WHK6" s="66"/>
      <c r="WHL6" s="66"/>
      <c r="WHM6" s="66"/>
      <c r="WHN6" s="66"/>
      <c r="WHO6" s="66"/>
      <c r="WHP6" s="66"/>
      <c r="WHQ6" s="66"/>
      <c r="WHR6" s="66"/>
      <c r="WHS6" s="66"/>
      <c r="WHT6" s="66"/>
      <c r="WHU6" s="66"/>
      <c r="WHV6" s="66"/>
      <c r="WHW6" s="66"/>
      <c r="WHX6" s="66"/>
      <c r="WHY6" s="66"/>
      <c r="WHZ6" s="66"/>
      <c r="WIA6" s="66"/>
      <c r="WIB6" s="66"/>
      <c r="WIC6" s="66"/>
      <c r="WID6" s="66"/>
      <c r="WIE6" s="66"/>
      <c r="WIF6" s="66"/>
      <c r="WIG6" s="66"/>
      <c r="WIH6" s="66"/>
      <c r="WII6" s="66"/>
      <c r="WIJ6" s="66"/>
      <c r="WIK6" s="66"/>
      <c r="WIL6" s="66"/>
      <c r="WIM6" s="66"/>
      <c r="WIN6" s="66"/>
      <c r="WIO6" s="66"/>
      <c r="WIP6" s="66"/>
      <c r="WIQ6" s="66"/>
      <c r="WIR6" s="66"/>
      <c r="WIS6" s="66"/>
      <c r="WIT6" s="66"/>
      <c r="WIU6" s="66"/>
      <c r="WIV6" s="66"/>
      <c r="WIW6" s="66"/>
      <c r="WIX6" s="66"/>
      <c r="WIY6" s="66"/>
      <c r="WIZ6" s="66"/>
      <c r="WJA6" s="66"/>
      <c r="WJB6" s="66"/>
      <c r="WJC6" s="66"/>
      <c r="WJD6" s="66"/>
      <c r="WJE6" s="66"/>
      <c r="WJF6" s="66"/>
      <c r="WJG6" s="66"/>
      <c r="WJH6" s="66"/>
      <c r="WJI6" s="66"/>
      <c r="WJJ6" s="66"/>
      <c r="WJK6" s="66"/>
      <c r="WJL6" s="66"/>
      <c r="WJM6" s="66"/>
      <c r="WJN6" s="66"/>
      <c r="WJO6" s="66"/>
      <c r="WJP6" s="66"/>
      <c r="WJQ6" s="66"/>
      <c r="WJR6" s="66"/>
      <c r="WJS6" s="66"/>
      <c r="WJT6" s="66"/>
      <c r="WJU6" s="66"/>
      <c r="WJV6" s="66"/>
      <c r="WJW6" s="66"/>
      <c r="WJX6" s="66"/>
      <c r="WJY6" s="66"/>
      <c r="WJZ6" s="66"/>
      <c r="WKA6" s="66"/>
      <c r="WKB6" s="66"/>
      <c r="WKC6" s="66"/>
      <c r="WKD6" s="66"/>
      <c r="WKE6" s="66"/>
      <c r="WKF6" s="66"/>
      <c r="WKG6" s="66"/>
      <c r="WKH6" s="66"/>
      <c r="WKI6" s="66"/>
      <c r="WKJ6" s="66"/>
      <c r="WKK6" s="66"/>
      <c r="WKL6" s="66"/>
      <c r="WKM6" s="66"/>
      <c r="WKN6" s="66"/>
      <c r="WKO6" s="66"/>
      <c r="WKP6" s="66"/>
      <c r="WKQ6" s="66"/>
      <c r="WKR6" s="66"/>
      <c r="WKS6" s="66"/>
      <c r="WKT6" s="66"/>
      <c r="WKU6" s="66"/>
      <c r="WKV6" s="66"/>
      <c r="WKW6" s="66"/>
      <c r="WKX6" s="66"/>
      <c r="WKY6" s="66"/>
      <c r="WKZ6" s="66"/>
      <c r="WLA6" s="66"/>
      <c r="WLB6" s="66"/>
      <c r="WLC6" s="66"/>
      <c r="WLD6" s="66"/>
      <c r="WLE6" s="66"/>
      <c r="WLF6" s="66"/>
      <c r="WLG6" s="66"/>
      <c r="WLH6" s="66"/>
      <c r="WLI6" s="66"/>
      <c r="WLJ6" s="66"/>
      <c r="WLK6" s="66"/>
      <c r="WLL6" s="66"/>
      <c r="WLM6" s="66"/>
      <c r="WLN6" s="66"/>
      <c r="WLO6" s="66"/>
      <c r="WLP6" s="66"/>
      <c r="WLQ6" s="66"/>
      <c r="WLR6" s="66"/>
      <c r="WLS6" s="66"/>
      <c r="WLT6" s="66"/>
      <c r="WLU6" s="66"/>
      <c r="WLV6" s="66"/>
      <c r="WLW6" s="66"/>
      <c r="WLX6" s="66"/>
      <c r="WLY6" s="66"/>
      <c r="WLZ6" s="66"/>
      <c r="WMA6" s="66"/>
      <c r="WMB6" s="66"/>
      <c r="WMC6" s="66"/>
      <c r="WMD6" s="66"/>
      <c r="WME6" s="66"/>
      <c r="WMF6" s="66"/>
      <c r="WMG6" s="66"/>
      <c r="WMH6" s="66"/>
      <c r="WMI6" s="66"/>
      <c r="WMJ6" s="66"/>
      <c r="WMK6" s="66"/>
      <c r="WML6" s="66"/>
      <c r="WMM6" s="66"/>
      <c r="WMN6" s="66"/>
      <c r="WMO6" s="66"/>
      <c r="WMP6" s="66"/>
      <c r="WMQ6" s="66"/>
      <c r="WMR6" s="66"/>
      <c r="WMS6" s="66"/>
      <c r="WMT6" s="66"/>
      <c r="WMU6" s="66"/>
      <c r="WMV6" s="66"/>
      <c r="WMW6" s="66"/>
      <c r="WMX6" s="66"/>
      <c r="WMY6" s="66"/>
      <c r="WMZ6" s="66"/>
      <c r="WNA6" s="66"/>
      <c r="WNB6" s="66"/>
      <c r="WNC6" s="66"/>
      <c r="WND6" s="66"/>
      <c r="WNE6" s="66"/>
      <c r="WNF6" s="66"/>
      <c r="WNG6" s="66"/>
      <c r="WNH6" s="66"/>
      <c r="WNI6" s="66"/>
      <c r="WNJ6" s="66"/>
      <c r="WNK6" s="66"/>
      <c r="WNL6" s="66"/>
      <c r="WNM6" s="66"/>
      <c r="WNN6" s="66"/>
      <c r="WNO6" s="66"/>
      <c r="WNP6" s="66"/>
      <c r="WNQ6" s="66"/>
      <c r="WNR6" s="66"/>
      <c r="WNS6" s="66"/>
      <c r="WNT6" s="66"/>
      <c r="WNU6" s="66"/>
      <c r="WNV6" s="66"/>
      <c r="WNW6" s="66"/>
      <c r="WNX6" s="66"/>
      <c r="WNY6" s="66"/>
      <c r="WNZ6" s="66"/>
      <c r="WOA6" s="66"/>
      <c r="WOB6" s="66"/>
      <c r="WOC6" s="66"/>
      <c r="WOD6" s="66"/>
      <c r="WOE6" s="66"/>
      <c r="WOF6" s="66"/>
      <c r="WOG6" s="66"/>
      <c r="WOH6" s="66"/>
      <c r="WOI6" s="66"/>
      <c r="WOJ6" s="66"/>
      <c r="WOK6" s="66"/>
      <c r="WOL6" s="66"/>
      <c r="WOM6" s="66"/>
      <c r="WON6" s="66"/>
      <c r="WOO6" s="66"/>
      <c r="WOP6" s="66"/>
      <c r="WOQ6" s="66"/>
      <c r="WOR6" s="66"/>
      <c r="WOS6" s="66"/>
      <c r="WOT6" s="66"/>
      <c r="WOU6" s="66"/>
      <c r="WOV6" s="66"/>
      <c r="WOW6" s="66"/>
      <c r="WOX6" s="66"/>
      <c r="WOY6" s="66"/>
      <c r="WOZ6" s="66"/>
      <c r="WPA6" s="66"/>
      <c r="WPB6" s="66"/>
      <c r="WPC6" s="66"/>
      <c r="WPD6" s="66"/>
      <c r="WPE6" s="66"/>
      <c r="WPF6" s="66"/>
      <c r="WPG6" s="66"/>
      <c r="WPH6" s="66"/>
      <c r="WPI6" s="66"/>
      <c r="WPJ6" s="66"/>
      <c r="WPK6" s="66"/>
      <c r="WPL6" s="66"/>
      <c r="WPM6" s="66"/>
      <c r="WPN6" s="66"/>
      <c r="WPO6" s="66"/>
      <c r="WPP6" s="66"/>
      <c r="WPQ6" s="66"/>
      <c r="WPR6" s="66"/>
      <c r="WPS6" s="66"/>
      <c r="WPT6" s="66"/>
      <c r="WPU6" s="66"/>
      <c r="WPV6" s="66"/>
      <c r="WPW6" s="66"/>
      <c r="WPX6" s="66"/>
      <c r="WPY6" s="66"/>
      <c r="WPZ6" s="66"/>
      <c r="WQA6" s="66"/>
      <c r="WQB6" s="66"/>
      <c r="WQC6" s="66"/>
      <c r="WQD6" s="66"/>
      <c r="WQE6" s="66"/>
      <c r="WQF6" s="66"/>
      <c r="WQG6" s="66"/>
      <c r="WQH6" s="66"/>
      <c r="WQI6" s="66"/>
      <c r="WQJ6" s="66"/>
      <c r="WQK6" s="66"/>
      <c r="WQL6" s="66"/>
      <c r="WQM6" s="66"/>
      <c r="WQN6" s="66"/>
      <c r="WQO6" s="66"/>
      <c r="WQP6" s="66"/>
      <c r="WQQ6" s="66"/>
      <c r="WQR6" s="66"/>
      <c r="WQS6" s="66"/>
      <c r="WQT6" s="66"/>
      <c r="WQU6" s="66"/>
      <c r="WQV6" s="66"/>
      <c r="WQW6" s="66"/>
      <c r="WQX6" s="66"/>
      <c r="WQY6" s="66"/>
      <c r="WQZ6" s="66"/>
      <c r="WRA6" s="66"/>
      <c r="WRB6" s="66"/>
      <c r="WRC6" s="66"/>
      <c r="WRD6" s="66"/>
      <c r="WRE6" s="66"/>
      <c r="WRF6" s="66"/>
      <c r="WRG6" s="66"/>
      <c r="WRH6" s="66"/>
      <c r="WRI6" s="66"/>
      <c r="WRJ6" s="66"/>
      <c r="WRK6" s="66"/>
      <c r="WRL6" s="66"/>
      <c r="WRM6" s="66"/>
      <c r="WRN6" s="66"/>
      <c r="WRO6" s="66"/>
      <c r="WRP6" s="66"/>
      <c r="WRQ6" s="66"/>
      <c r="WRR6" s="66"/>
      <c r="WRS6" s="66"/>
      <c r="WRT6" s="66"/>
      <c r="WRU6" s="66"/>
      <c r="WRV6" s="66"/>
      <c r="WRW6" s="66"/>
      <c r="WRX6" s="66"/>
      <c r="WRY6" s="66"/>
      <c r="WRZ6" s="66"/>
      <c r="WSA6" s="66"/>
      <c r="WSB6" s="66"/>
      <c r="WSC6" s="66"/>
      <c r="WSD6" s="66"/>
      <c r="WSE6" s="66"/>
      <c r="WSF6" s="66"/>
      <c r="WSG6" s="66"/>
      <c r="WSH6" s="66"/>
      <c r="WSI6" s="66"/>
      <c r="WSJ6" s="66"/>
      <c r="WSK6" s="66"/>
      <c r="WSL6" s="66"/>
      <c r="WSM6" s="66"/>
      <c r="WSN6" s="66"/>
      <c r="WSO6" s="66"/>
      <c r="WSP6" s="66"/>
      <c r="WSQ6" s="66"/>
      <c r="WSR6" s="66"/>
      <c r="WSS6" s="66"/>
      <c r="WST6" s="66"/>
      <c r="WSU6" s="66"/>
      <c r="WSV6" s="66"/>
      <c r="WSW6" s="66"/>
      <c r="WSX6" s="66"/>
      <c r="WSY6" s="66"/>
      <c r="WSZ6" s="66"/>
      <c r="WTA6" s="66"/>
      <c r="WTB6" s="66"/>
      <c r="WTC6" s="66"/>
      <c r="WTD6" s="66"/>
      <c r="WTE6" s="66"/>
      <c r="WTF6" s="66"/>
      <c r="WTG6" s="66"/>
      <c r="WTH6" s="66"/>
      <c r="WTI6" s="66"/>
      <c r="WTJ6" s="66"/>
      <c r="WTK6" s="66"/>
      <c r="WTL6" s="66"/>
      <c r="WTM6" s="66"/>
      <c r="WTN6" s="66"/>
      <c r="WTO6" s="66"/>
      <c r="WTP6" s="66"/>
      <c r="WTQ6" s="66"/>
      <c r="WTR6" s="66"/>
      <c r="WTS6" s="66"/>
      <c r="WTT6" s="66"/>
      <c r="WTU6" s="66"/>
      <c r="WTV6" s="66"/>
      <c r="WTW6" s="66"/>
      <c r="WTX6" s="66"/>
      <c r="WTY6" s="66"/>
      <c r="WTZ6" s="66"/>
      <c r="WUA6" s="66"/>
      <c r="WUB6" s="66"/>
      <c r="WUC6" s="66"/>
      <c r="WUD6" s="66"/>
      <c r="WUE6" s="66"/>
      <c r="WUF6" s="66"/>
      <c r="WUG6" s="66"/>
      <c r="WUH6" s="66"/>
      <c r="WUI6" s="66"/>
      <c r="WUJ6" s="66"/>
      <c r="WUK6" s="66"/>
      <c r="WUL6" s="66"/>
      <c r="WUM6" s="66"/>
      <c r="WUN6" s="66"/>
      <c r="WUO6" s="66"/>
      <c r="WUP6" s="66"/>
      <c r="WUQ6" s="66"/>
      <c r="WUR6" s="66"/>
      <c r="WUS6" s="66"/>
      <c r="WUT6" s="66"/>
      <c r="WUU6" s="66"/>
      <c r="WUV6" s="66"/>
      <c r="WUW6" s="66"/>
      <c r="WUX6" s="66"/>
      <c r="WUY6" s="66"/>
      <c r="WUZ6" s="66"/>
      <c r="WVA6" s="66"/>
      <c r="WVB6" s="66"/>
      <c r="WVC6" s="66"/>
      <c r="WVD6" s="66"/>
      <c r="WVE6" s="66"/>
      <c r="WVF6" s="66"/>
      <c r="WVG6" s="66"/>
      <c r="WVH6" s="66"/>
      <c r="WVI6" s="66"/>
      <c r="WVJ6" s="66"/>
      <c r="WVK6" s="66"/>
      <c r="WVL6" s="66"/>
      <c r="WVM6" s="66"/>
      <c r="WVN6" s="66"/>
      <c r="WVO6" s="66"/>
      <c r="WVP6" s="66"/>
      <c r="WVQ6" s="66"/>
      <c r="WVR6" s="66"/>
      <c r="WVS6" s="66"/>
      <c r="WVT6" s="66"/>
      <c r="WVU6" s="66"/>
      <c r="WVV6" s="66"/>
      <c r="WVW6" s="66"/>
      <c r="WVX6" s="66"/>
      <c r="WVY6" s="66"/>
      <c r="WVZ6" s="66"/>
      <c r="WWA6" s="66"/>
      <c r="WWB6" s="66"/>
      <c r="WWC6" s="66"/>
      <c r="WWD6" s="66"/>
      <c r="WWE6" s="66"/>
      <c r="WWF6" s="66"/>
      <c r="WWG6" s="66"/>
      <c r="WWH6" s="66"/>
      <c r="WWI6" s="66"/>
      <c r="WWJ6" s="66"/>
      <c r="WWK6" s="66"/>
      <c r="WWL6" s="66"/>
      <c r="WWM6" s="66"/>
      <c r="WWN6" s="66"/>
      <c r="WWO6" s="66"/>
      <c r="WWP6" s="66"/>
      <c r="WWQ6" s="66"/>
      <c r="WWR6" s="66"/>
      <c r="WWS6" s="66"/>
      <c r="WWT6" s="66"/>
      <c r="WWU6" s="66"/>
      <c r="WWV6" s="66"/>
      <c r="WWW6" s="66"/>
      <c r="WWX6" s="66"/>
      <c r="WWY6" s="66"/>
      <c r="WWZ6" s="66"/>
      <c r="WXA6" s="66"/>
      <c r="WXB6" s="66"/>
      <c r="WXC6" s="66"/>
      <c r="WXD6" s="66"/>
      <c r="WXE6" s="66"/>
      <c r="WXF6" s="66"/>
      <c r="WXG6" s="66"/>
      <c r="WXH6" s="66"/>
      <c r="WXI6" s="66"/>
      <c r="WXJ6" s="66"/>
      <c r="WXK6" s="66"/>
      <c r="WXL6" s="66"/>
      <c r="WXM6" s="66"/>
      <c r="WXN6" s="66"/>
      <c r="WXO6" s="66"/>
      <c r="WXP6" s="66"/>
      <c r="WXQ6" s="66"/>
      <c r="WXR6" s="66"/>
      <c r="WXS6" s="66"/>
      <c r="WXT6" s="66"/>
      <c r="WXU6" s="66"/>
      <c r="WXV6" s="66"/>
      <c r="WXW6" s="66"/>
      <c r="WXX6" s="66"/>
      <c r="WXY6" s="66"/>
      <c r="WXZ6" s="66"/>
      <c r="WYA6" s="66"/>
      <c r="WYB6" s="66"/>
      <c r="WYC6" s="66"/>
      <c r="WYD6" s="66"/>
      <c r="WYE6" s="66"/>
      <c r="WYF6" s="66"/>
      <c r="WYG6" s="66"/>
      <c r="WYH6" s="66"/>
      <c r="WYI6" s="66"/>
      <c r="WYJ6" s="66"/>
      <c r="WYK6" s="66"/>
      <c r="WYL6" s="66"/>
      <c r="WYM6" s="66"/>
      <c r="WYN6" s="66"/>
      <c r="WYO6" s="66"/>
      <c r="WYP6" s="66"/>
      <c r="WYQ6" s="66"/>
      <c r="WYR6" s="66"/>
      <c r="WYS6" s="66"/>
      <c r="WYT6" s="66"/>
      <c r="WYU6" s="66"/>
      <c r="WYV6" s="66"/>
      <c r="WYW6" s="66"/>
      <c r="WYX6" s="66"/>
      <c r="WYY6" s="66"/>
      <c r="WYZ6" s="66"/>
      <c r="WZA6" s="66"/>
      <c r="WZB6" s="66"/>
      <c r="WZC6" s="66"/>
      <c r="WZD6" s="66"/>
      <c r="WZE6" s="66"/>
      <c r="WZF6" s="66"/>
      <c r="WZG6" s="66"/>
      <c r="WZH6" s="66"/>
      <c r="WZI6" s="66"/>
      <c r="WZJ6" s="66"/>
      <c r="WZK6" s="66"/>
      <c r="WZL6" s="66"/>
      <c r="WZM6" s="66"/>
      <c r="WZN6" s="66"/>
      <c r="WZO6" s="66"/>
      <c r="WZP6" s="66"/>
      <c r="WZQ6" s="66"/>
      <c r="WZR6" s="66"/>
      <c r="WZS6" s="66"/>
      <c r="WZT6" s="66"/>
      <c r="WZU6" s="66"/>
      <c r="WZV6" s="66"/>
      <c r="WZW6" s="66"/>
      <c r="WZX6" s="66"/>
      <c r="WZY6" s="66"/>
      <c r="WZZ6" s="66"/>
      <c r="XAA6" s="66"/>
      <c r="XAB6" s="66"/>
      <c r="XAC6" s="66"/>
      <c r="XAD6" s="66"/>
      <c r="XAE6" s="66"/>
      <c r="XAF6" s="66"/>
      <c r="XAG6" s="66"/>
      <c r="XAH6" s="66"/>
      <c r="XAI6" s="66"/>
      <c r="XAJ6" s="66"/>
      <c r="XAK6" s="66"/>
      <c r="XAL6" s="66"/>
      <c r="XAM6" s="66"/>
      <c r="XAN6" s="66"/>
      <c r="XAO6" s="66"/>
      <c r="XAP6" s="66"/>
      <c r="XAQ6" s="66"/>
      <c r="XAR6" s="66"/>
      <c r="XAS6" s="66"/>
      <c r="XAT6" s="66"/>
      <c r="XAU6" s="66"/>
      <c r="XAV6" s="66"/>
      <c r="XAW6" s="66"/>
      <c r="XAX6" s="66"/>
      <c r="XAY6" s="66"/>
      <c r="XAZ6" s="66"/>
      <c r="XBA6" s="66"/>
      <c r="XBB6" s="66"/>
      <c r="XBC6" s="66"/>
      <c r="XBD6" s="66"/>
      <c r="XBE6" s="66"/>
      <c r="XBF6" s="66"/>
      <c r="XBG6" s="66"/>
      <c r="XBH6" s="66"/>
      <c r="XBI6" s="66"/>
      <c r="XBJ6" s="66"/>
      <c r="XBK6" s="66"/>
      <c r="XBL6" s="66"/>
      <c r="XBM6" s="66"/>
      <c r="XBN6" s="66"/>
      <c r="XBO6" s="66"/>
      <c r="XBP6" s="66"/>
      <c r="XBQ6" s="66"/>
      <c r="XBR6" s="66"/>
      <c r="XBS6" s="66"/>
      <c r="XBT6" s="66"/>
      <c r="XBU6" s="66"/>
      <c r="XBV6" s="66"/>
      <c r="XBW6" s="66"/>
      <c r="XBX6" s="66"/>
      <c r="XBY6" s="66"/>
      <c r="XBZ6" s="66"/>
      <c r="XCA6" s="66"/>
      <c r="XCB6" s="66"/>
      <c r="XCC6" s="66"/>
      <c r="XCD6" s="66"/>
      <c r="XCE6" s="66"/>
      <c r="XCF6" s="66"/>
      <c r="XCG6" s="66"/>
      <c r="XCH6" s="66"/>
      <c r="XCI6" s="66"/>
      <c r="XCJ6" s="66"/>
      <c r="XCK6" s="66"/>
      <c r="XCL6" s="66"/>
      <c r="XCM6" s="66"/>
      <c r="XCN6" s="66"/>
      <c r="XCO6" s="66"/>
      <c r="XCP6" s="66"/>
      <c r="XCQ6" s="66"/>
      <c r="XCR6" s="66"/>
      <c r="XCS6" s="66"/>
      <c r="XCT6" s="66"/>
      <c r="XCU6" s="66"/>
      <c r="XCV6" s="66"/>
      <c r="XCW6" s="66"/>
      <c r="XCX6" s="66"/>
    </row>
    <row r="7" spans="1:16326" ht="26.25" x14ac:dyDescent="0.4">
      <c r="A7" s="66" t="s">
        <v>7546</v>
      </c>
      <c r="B7" s="66"/>
      <c r="C7" s="83" t="s">
        <v>5153</v>
      </c>
      <c r="D7" s="63" t="s">
        <v>4980</v>
      </c>
      <c r="E7" s="83" t="s">
        <v>5130</v>
      </c>
      <c r="F7" s="64" t="s">
        <v>4980</v>
      </c>
      <c r="G7" s="63" t="s">
        <v>4980</v>
      </c>
      <c r="H7" s="63" t="s">
        <v>4980</v>
      </c>
      <c r="I7" s="66" t="s">
        <v>4980</v>
      </c>
      <c r="J7" s="66" t="s">
        <v>4980</v>
      </c>
      <c r="K7" s="110" t="s">
        <v>964</v>
      </c>
      <c r="L7" s="110" t="s">
        <v>964</v>
      </c>
      <c r="M7" s="110" t="s">
        <v>964</v>
      </c>
      <c r="N7" s="111" t="s">
        <v>964</v>
      </c>
      <c r="O7" s="111" t="s">
        <v>964</v>
      </c>
      <c r="P7" s="111" t="s">
        <v>964</v>
      </c>
      <c r="Q7" s="111"/>
      <c r="R7" s="111"/>
      <c r="S7" s="111" t="s">
        <v>964</v>
      </c>
      <c r="T7" s="111" t="s">
        <v>964</v>
      </c>
      <c r="U7" s="111" t="s">
        <v>964</v>
      </c>
      <c r="V7" s="111" t="s">
        <v>964</v>
      </c>
      <c r="W7" s="111" t="s">
        <v>964</v>
      </c>
      <c r="X7" s="111" t="s">
        <v>964</v>
      </c>
      <c r="Y7" s="111" t="s">
        <v>964</v>
      </c>
      <c r="Z7" s="111" t="s">
        <v>964</v>
      </c>
      <c r="AA7" s="111" t="s">
        <v>964</v>
      </c>
      <c r="AB7" s="111" t="s">
        <v>964</v>
      </c>
      <c r="AC7" s="111" t="s">
        <v>964</v>
      </c>
      <c r="AD7" s="111" t="s">
        <v>964</v>
      </c>
      <c r="AE7" s="111" t="s">
        <v>964</v>
      </c>
      <c r="AF7" s="111" t="s">
        <v>964</v>
      </c>
      <c r="AG7" s="111" t="s">
        <v>964</v>
      </c>
      <c r="AH7" s="111" t="s">
        <v>964</v>
      </c>
      <c r="AI7" s="111" t="s">
        <v>964</v>
      </c>
      <c r="AJ7" s="112" t="s">
        <v>1614</v>
      </c>
      <c r="AK7" s="112" t="s">
        <v>1614</v>
      </c>
      <c r="AL7" s="112" t="s">
        <v>1614</v>
      </c>
      <c r="AM7" s="107" t="s">
        <v>1614</v>
      </c>
      <c r="AN7" s="107" t="s">
        <v>1614</v>
      </c>
      <c r="AO7" s="107" t="s">
        <v>1614</v>
      </c>
      <c r="AP7" s="107"/>
      <c r="AQ7" s="107"/>
      <c r="AR7" s="107" t="s">
        <v>1614</v>
      </c>
      <c r="AS7" s="107" t="s">
        <v>1614</v>
      </c>
      <c r="AT7" s="107" t="s">
        <v>1614</v>
      </c>
      <c r="AU7" s="107" t="s">
        <v>1614</v>
      </c>
      <c r="AV7" s="107" t="s">
        <v>1614</v>
      </c>
      <c r="AW7" s="107" t="s">
        <v>1614</v>
      </c>
      <c r="AX7" s="107" t="s">
        <v>1614</v>
      </c>
      <c r="AY7" s="107" t="s">
        <v>1614</v>
      </c>
      <c r="AZ7" s="107" t="s">
        <v>1614</v>
      </c>
      <c r="BA7" s="107" t="s">
        <v>1614</v>
      </c>
      <c r="BB7" s="107" t="s">
        <v>1614</v>
      </c>
      <c r="BC7" s="107" t="s">
        <v>1614</v>
      </c>
      <c r="BD7" s="107" t="s">
        <v>1614</v>
      </c>
      <c r="BE7" s="107" t="s">
        <v>1614</v>
      </c>
      <c r="BF7" s="107" t="s">
        <v>1614</v>
      </c>
      <c r="BG7" s="107" t="s">
        <v>1614</v>
      </c>
      <c r="BH7" s="107" t="s">
        <v>1614</v>
      </c>
      <c r="BI7" s="113" t="s">
        <v>41</v>
      </c>
      <c r="BJ7" s="113" t="s">
        <v>41</v>
      </c>
      <c r="BK7" s="113" t="s">
        <v>41</v>
      </c>
      <c r="BL7" s="113" t="s">
        <v>41</v>
      </c>
      <c r="BM7" s="113" t="s">
        <v>41</v>
      </c>
      <c r="BN7" s="114" t="s">
        <v>41</v>
      </c>
      <c r="BO7" s="114" t="s">
        <v>5139</v>
      </c>
      <c r="BP7" s="114" t="s">
        <v>5138</v>
      </c>
      <c r="BQ7" s="113" t="s">
        <v>41</v>
      </c>
      <c r="BR7" s="113" t="s">
        <v>41</v>
      </c>
      <c r="BS7" s="113" t="s">
        <v>41</v>
      </c>
      <c r="BT7" s="113" t="s">
        <v>41</v>
      </c>
      <c r="BU7" s="113" t="s">
        <v>41</v>
      </c>
      <c r="BV7" s="113" t="s">
        <v>41</v>
      </c>
      <c r="BW7" s="113" t="s">
        <v>41</v>
      </c>
      <c r="BX7" s="113" t="s">
        <v>41</v>
      </c>
      <c r="BY7" s="113" t="s">
        <v>41</v>
      </c>
      <c r="BZ7" s="113" t="s">
        <v>41</v>
      </c>
      <c r="CA7" s="114" t="s">
        <v>41</v>
      </c>
      <c r="CB7" s="114" t="s">
        <v>41</v>
      </c>
      <c r="CC7" s="114" t="s">
        <v>41</v>
      </c>
      <c r="CD7" s="114" t="s">
        <v>41</v>
      </c>
      <c r="CE7" s="114" t="s">
        <v>41</v>
      </c>
      <c r="CF7" s="114" t="s">
        <v>41</v>
      </c>
      <c r="CG7" s="114" t="s">
        <v>41</v>
      </c>
      <c r="CH7" s="115" t="s">
        <v>5181</v>
      </c>
      <c r="CI7" s="115" t="s">
        <v>5181</v>
      </c>
      <c r="CJ7" s="115" t="s">
        <v>5181</v>
      </c>
      <c r="CK7" s="116" t="s">
        <v>5181</v>
      </c>
      <c r="CL7" s="116" t="s">
        <v>5181</v>
      </c>
      <c r="CM7" s="115" t="s">
        <v>5181</v>
      </c>
      <c r="CN7" s="115" t="s">
        <v>5139</v>
      </c>
      <c r="CO7" s="115" t="s">
        <v>5138</v>
      </c>
      <c r="CP7" s="115" t="s">
        <v>5181</v>
      </c>
      <c r="CQ7" s="115" t="s">
        <v>5181</v>
      </c>
      <c r="CR7" s="115" t="s">
        <v>5181</v>
      </c>
      <c r="CS7" s="115" t="s">
        <v>5181</v>
      </c>
      <c r="CT7" s="115" t="s">
        <v>5181</v>
      </c>
      <c r="CU7" s="115" t="s">
        <v>5181</v>
      </c>
      <c r="CV7" s="115" t="s">
        <v>5181</v>
      </c>
      <c r="CW7" s="115" t="s">
        <v>5181</v>
      </c>
      <c r="CX7" s="115" t="s">
        <v>5181</v>
      </c>
      <c r="CY7" s="115" t="s">
        <v>5181</v>
      </c>
      <c r="CZ7" s="115" t="s">
        <v>5181</v>
      </c>
      <c r="DA7" s="115" t="s">
        <v>5181</v>
      </c>
      <c r="DB7" s="115" t="s">
        <v>5181</v>
      </c>
      <c r="DC7" s="115" t="s">
        <v>5181</v>
      </c>
      <c r="DD7" s="115" t="s">
        <v>5181</v>
      </c>
      <c r="DE7" s="115" t="s">
        <v>5181</v>
      </c>
      <c r="DF7" s="115" t="s">
        <v>5181</v>
      </c>
      <c r="DG7" s="117" t="s">
        <v>5143</v>
      </c>
      <c r="DH7" s="117" t="s">
        <v>5143</v>
      </c>
      <c r="DI7" s="117" t="s">
        <v>5143</v>
      </c>
      <c r="DJ7" s="118" t="s">
        <v>5143</v>
      </c>
      <c r="DK7" s="118" t="s">
        <v>5143</v>
      </c>
      <c r="DL7" s="117" t="s">
        <v>5143</v>
      </c>
      <c r="DM7" s="117" t="s">
        <v>5139</v>
      </c>
      <c r="DN7" s="117" t="s">
        <v>5138</v>
      </c>
      <c r="DO7" s="117" t="s">
        <v>5143</v>
      </c>
      <c r="DP7" s="117" t="s">
        <v>5143</v>
      </c>
      <c r="DQ7" s="117" t="s">
        <v>5143</v>
      </c>
      <c r="DR7" s="119" t="s">
        <v>5141</v>
      </c>
      <c r="DS7" s="119" t="s">
        <v>5141</v>
      </c>
      <c r="DT7" s="119" t="s">
        <v>5141</v>
      </c>
      <c r="DU7" s="120" t="s">
        <v>5141</v>
      </c>
      <c r="DV7" s="120" t="s">
        <v>5141</v>
      </c>
      <c r="DW7" s="119" t="s">
        <v>5141</v>
      </c>
      <c r="DX7" s="119" t="s">
        <v>5139</v>
      </c>
      <c r="DY7" s="119" t="s">
        <v>5138</v>
      </c>
      <c r="DZ7" s="119" t="s">
        <v>5141</v>
      </c>
      <c r="EA7" s="119" t="s">
        <v>5141</v>
      </c>
      <c r="EB7" s="119" t="s">
        <v>5141</v>
      </c>
      <c r="EC7" s="121" t="s">
        <v>938</v>
      </c>
      <c r="ED7" s="121" t="s">
        <v>938</v>
      </c>
      <c r="EE7" s="121" t="s">
        <v>938</v>
      </c>
      <c r="EF7" s="122" t="s">
        <v>938</v>
      </c>
      <c r="EG7" s="122" t="s">
        <v>938</v>
      </c>
      <c r="EH7" s="121" t="s">
        <v>938</v>
      </c>
      <c r="EI7" s="121" t="s">
        <v>5139</v>
      </c>
      <c r="EJ7" s="121" t="s">
        <v>5138</v>
      </c>
      <c r="EK7" s="122" t="s">
        <v>938</v>
      </c>
      <c r="EL7" s="122" t="s">
        <v>938</v>
      </c>
      <c r="EM7" s="122" t="s">
        <v>938</v>
      </c>
      <c r="EN7" s="122" t="s">
        <v>938</v>
      </c>
      <c r="EO7" s="122" t="s">
        <v>938</v>
      </c>
      <c r="EP7" s="122" t="s">
        <v>938</v>
      </c>
      <c r="EQ7" s="122" t="s">
        <v>938</v>
      </c>
      <c r="ER7" s="122" t="s">
        <v>938</v>
      </c>
      <c r="ES7" s="122" t="s">
        <v>938</v>
      </c>
      <c r="ET7" s="122" t="s">
        <v>938</v>
      </c>
      <c r="EU7" s="122" t="s">
        <v>938</v>
      </c>
      <c r="EV7" s="122" t="s">
        <v>938</v>
      </c>
      <c r="EW7" s="122" t="s">
        <v>938</v>
      </c>
      <c r="EX7" s="122" t="s">
        <v>938</v>
      </c>
      <c r="EY7" s="122" t="s">
        <v>938</v>
      </c>
      <c r="EZ7" s="122" t="s">
        <v>938</v>
      </c>
      <c r="FA7" s="122" t="s">
        <v>938</v>
      </c>
      <c r="FB7" s="83" t="s">
        <v>5182</v>
      </c>
      <c r="FC7" s="84" t="s">
        <v>5183</v>
      </c>
      <c r="FD7" s="83" t="s">
        <v>4980</v>
      </c>
      <c r="FE7" s="595" t="s">
        <v>5182</v>
      </c>
      <c r="FF7" s="595"/>
      <c r="FG7" s="595"/>
      <c r="FH7" s="595"/>
      <c r="FI7" s="62"/>
      <c r="FJ7" s="123" t="s">
        <v>5186</v>
      </c>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c r="CIO7" s="66"/>
      <c r="CIP7" s="66"/>
      <c r="CIQ7" s="66"/>
      <c r="CIR7" s="66"/>
      <c r="CIS7" s="66"/>
      <c r="CIT7" s="66"/>
      <c r="CIU7" s="66"/>
      <c r="CIV7" s="66"/>
      <c r="CIW7" s="66"/>
      <c r="CIX7" s="66"/>
      <c r="CIY7" s="66"/>
      <c r="CIZ7" s="66"/>
      <c r="CJA7" s="66"/>
      <c r="CJB7" s="66"/>
      <c r="CJC7" s="66"/>
      <c r="CJD7" s="66"/>
      <c r="CJE7" s="66"/>
      <c r="CJF7" s="66"/>
      <c r="CJG7" s="66"/>
      <c r="CJH7" s="66"/>
      <c r="CJI7" s="66"/>
      <c r="CJJ7" s="66"/>
      <c r="CJK7" s="66"/>
      <c r="CJL7" s="66"/>
      <c r="CJM7" s="66"/>
      <c r="CJN7" s="66"/>
      <c r="CJO7" s="66"/>
      <c r="CJP7" s="66"/>
      <c r="CJQ7" s="66"/>
      <c r="CJR7" s="66"/>
      <c r="CJS7" s="66"/>
      <c r="CJT7" s="66"/>
      <c r="CJU7" s="66"/>
      <c r="CJV7" s="66"/>
      <c r="CJW7" s="66"/>
      <c r="CJX7" s="66"/>
      <c r="CJY7" s="66"/>
      <c r="CJZ7" s="66"/>
      <c r="CKA7" s="66"/>
      <c r="CKB7" s="66"/>
      <c r="CKC7" s="66"/>
      <c r="CKD7" s="66"/>
      <c r="CKE7" s="66"/>
      <c r="CKF7" s="66"/>
      <c r="CKG7" s="66"/>
      <c r="CKH7" s="66"/>
      <c r="CKI7" s="66"/>
      <c r="CKJ7" s="66"/>
      <c r="CKK7" s="66"/>
      <c r="CKL7" s="66"/>
      <c r="CKM7" s="66"/>
      <c r="CKN7" s="66"/>
      <c r="CKO7" s="66"/>
      <c r="CKP7" s="66"/>
      <c r="CKQ7" s="66"/>
      <c r="CKR7" s="66"/>
      <c r="CKS7" s="66"/>
      <c r="CKT7" s="66"/>
      <c r="CKU7" s="66"/>
      <c r="CKV7" s="66"/>
      <c r="CKW7" s="66"/>
      <c r="CKX7" s="66"/>
      <c r="CKY7" s="66"/>
      <c r="CKZ7" s="66"/>
      <c r="CLA7" s="66"/>
      <c r="CLB7" s="66"/>
      <c r="CLC7" s="66"/>
      <c r="CLD7" s="66"/>
      <c r="CLE7" s="66"/>
      <c r="CLF7" s="66"/>
      <c r="CLG7" s="66"/>
      <c r="CLH7" s="66"/>
      <c r="CLI7" s="66"/>
      <c r="CLJ7" s="66"/>
      <c r="CLK7" s="66"/>
      <c r="CLL7" s="66"/>
      <c r="CLM7" s="66"/>
      <c r="CLN7" s="66"/>
      <c r="CLO7" s="66"/>
      <c r="CLP7" s="66"/>
      <c r="CLQ7" s="66"/>
      <c r="CLR7" s="66"/>
      <c r="CLS7" s="66"/>
      <c r="CLT7" s="66"/>
      <c r="CLU7" s="66"/>
      <c r="CLV7" s="66"/>
      <c r="CLW7" s="66"/>
      <c r="CLX7" s="66"/>
      <c r="CLY7" s="66"/>
      <c r="CLZ7" s="66"/>
      <c r="CMA7" s="66"/>
      <c r="CMB7" s="66"/>
      <c r="CMC7" s="66"/>
      <c r="CMD7" s="66"/>
      <c r="CME7" s="66"/>
      <c r="CMF7" s="66"/>
      <c r="CMG7" s="66"/>
      <c r="CMH7" s="66"/>
      <c r="CMI7" s="66"/>
      <c r="CMJ7" s="66"/>
      <c r="CMK7" s="66"/>
      <c r="CML7" s="66"/>
      <c r="CMM7" s="66"/>
      <c r="CMN7" s="66"/>
      <c r="CMO7" s="66"/>
      <c r="CMP7" s="66"/>
      <c r="CMQ7" s="66"/>
      <c r="CMR7" s="66"/>
      <c r="CMS7" s="66"/>
      <c r="CMT7" s="66"/>
      <c r="CMU7" s="66"/>
      <c r="CMV7" s="66"/>
      <c r="CMW7" s="66"/>
      <c r="CMX7" s="66"/>
      <c r="CMY7" s="66"/>
      <c r="CMZ7" s="66"/>
      <c r="CNA7" s="66"/>
      <c r="CNB7" s="66"/>
      <c r="CNC7" s="66"/>
      <c r="CND7" s="66"/>
      <c r="CNE7" s="66"/>
      <c r="CNF7" s="66"/>
      <c r="CNG7" s="66"/>
      <c r="CNH7" s="66"/>
      <c r="CNI7" s="66"/>
      <c r="CNJ7" s="66"/>
      <c r="CNK7" s="66"/>
      <c r="CNL7" s="66"/>
      <c r="CNM7" s="66"/>
      <c r="CNN7" s="66"/>
      <c r="CNO7" s="66"/>
      <c r="CNP7" s="66"/>
      <c r="CNQ7" s="66"/>
      <c r="CNR7" s="66"/>
      <c r="CNS7" s="66"/>
      <c r="CNT7" s="66"/>
      <c r="CNU7" s="66"/>
      <c r="CNV7" s="66"/>
      <c r="CNW7" s="66"/>
      <c r="CNX7" s="66"/>
      <c r="CNY7" s="66"/>
      <c r="CNZ7" s="66"/>
      <c r="COA7" s="66"/>
      <c r="COB7" s="66"/>
      <c r="COC7" s="66"/>
      <c r="COD7" s="66"/>
      <c r="COE7" s="66"/>
      <c r="COF7" s="66"/>
      <c r="COG7" s="66"/>
      <c r="COH7" s="66"/>
      <c r="COI7" s="66"/>
      <c r="COJ7" s="66"/>
      <c r="COK7" s="66"/>
      <c r="COL7" s="66"/>
      <c r="COM7" s="66"/>
      <c r="CON7" s="66"/>
      <c r="COO7" s="66"/>
      <c r="COP7" s="66"/>
      <c r="COQ7" s="66"/>
      <c r="COR7" s="66"/>
      <c r="COS7" s="66"/>
      <c r="COT7" s="66"/>
      <c r="COU7" s="66"/>
      <c r="COV7" s="66"/>
      <c r="COW7" s="66"/>
      <c r="COX7" s="66"/>
      <c r="COY7" s="66"/>
      <c r="COZ7" s="66"/>
      <c r="CPA7" s="66"/>
      <c r="CPB7" s="66"/>
      <c r="CPC7" s="66"/>
      <c r="CPD7" s="66"/>
      <c r="CPE7" s="66"/>
      <c r="CPF7" s="66"/>
      <c r="CPG7" s="66"/>
      <c r="CPH7" s="66"/>
      <c r="CPI7" s="66"/>
      <c r="CPJ7" s="66"/>
      <c r="CPK7" s="66"/>
      <c r="CPL7" s="66"/>
      <c r="CPM7" s="66"/>
      <c r="CPN7" s="66"/>
      <c r="CPO7" s="66"/>
      <c r="CPP7" s="66"/>
      <c r="CPQ7" s="66"/>
      <c r="CPR7" s="66"/>
      <c r="CPS7" s="66"/>
      <c r="CPT7" s="66"/>
      <c r="CPU7" s="66"/>
      <c r="CPV7" s="66"/>
      <c r="CPW7" s="66"/>
      <c r="CPX7" s="66"/>
      <c r="CPY7" s="66"/>
      <c r="CPZ7" s="66"/>
      <c r="CQA7" s="66"/>
      <c r="CQB7" s="66"/>
      <c r="CQC7" s="66"/>
      <c r="CQD7" s="66"/>
      <c r="CQE7" s="66"/>
      <c r="CQF7" s="66"/>
      <c r="CQG7" s="66"/>
      <c r="CQH7" s="66"/>
      <c r="CQI7" s="66"/>
      <c r="CQJ7" s="66"/>
      <c r="CQK7" s="66"/>
      <c r="CQL7" s="66"/>
      <c r="CQM7" s="66"/>
      <c r="CQN7" s="66"/>
      <c r="CQO7" s="66"/>
      <c r="CQP7" s="66"/>
      <c r="CQQ7" s="66"/>
      <c r="CQR7" s="66"/>
      <c r="CQS7" s="66"/>
      <c r="CQT7" s="66"/>
      <c r="CQU7" s="66"/>
      <c r="CQV7" s="66"/>
      <c r="CQW7" s="66"/>
      <c r="CQX7" s="66"/>
      <c r="CQY7" s="66"/>
      <c r="CQZ7" s="66"/>
      <c r="CRA7" s="66"/>
      <c r="CRB7" s="66"/>
      <c r="CRC7" s="66"/>
      <c r="CRD7" s="66"/>
      <c r="CRE7" s="66"/>
      <c r="CRF7" s="66"/>
      <c r="CRG7" s="66"/>
      <c r="CRH7" s="66"/>
      <c r="CRI7" s="66"/>
      <c r="CRJ7" s="66"/>
      <c r="CRK7" s="66"/>
      <c r="CRL7" s="66"/>
      <c r="CRM7" s="66"/>
      <c r="CRN7" s="66"/>
      <c r="CRO7" s="66"/>
      <c r="CRP7" s="66"/>
      <c r="CRQ7" s="66"/>
      <c r="CRR7" s="66"/>
      <c r="CRS7" s="66"/>
      <c r="CRT7" s="66"/>
      <c r="CRU7" s="66"/>
      <c r="CRV7" s="66"/>
      <c r="CRW7" s="66"/>
      <c r="CRX7" s="66"/>
      <c r="CRY7" s="66"/>
      <c r="CRZ7" s="66"/>
      <c r="CSA7" s="66"/>
      <c r="CSB7" s="66"/>
      <c r="CSC7" s="66"/>
      <c r="CSD7" s="66"/>
      <c r="CSE7" s="66"/>
      <c r="CSF7" s="66"/>
      <c r="CSG7" s="66"/>
      <c r="CSH7" s="66"/>
      <c r="CSI7" s="66"/>
      <c r="CSJ7" s="66"/>
      <c r="CSK7" s="66"/>
      <c r="CSL7" s="66"/>
      <c r="CSM7" s="66"/>
      <c r="CSN7" s="66"/>
      <c r="CSO7" s="66"/>
      <c r="CSP7" s="66"/>
      <c r="CSQ7" s="66"/>
      <c r="CSR7" s="66"/>
      <c r="CSS7" s="66"/>
      <c r="CST7" s="66"/>
      <c r="CSU7" s="66"/>
      <c r="CSV7" s="66"/>
      <c r="CSW7" s="66"/>
      <c r="CSX7" s="66"/>
      <c r="CSY7" s="66"/>
      <c r="CSZ7" s="66"/>
      <c r="CTA7" s="66"/>
      <c r="CTB7" s="66"/>
      <c r="CTC7" s="66"/>
      <c r="CTD7" s="66"/>
      <c r="CTE7" s="66"/>
      <c r="CTF7" s="66"/>
      <c r="CTG7" s="66"/>
      <c r="CTH7" s="66"/>
      <c r="CTI7" s="66"/>
      <c r="CTJ7" s="66"/>
      <c r="CTK7" s="66"/>
      <c r="CTL7" s="66"/>
      <c r="CTM7" s="66"/>
      <c r="CTN7" s="66"/>
      <c r="CTO7" s="66"/>
      <c r="CTP7" s="66"/>
      <c r="CTQ7" s="66"/>
      <c r="CTR7" s="66"/>
      <c r="CTS7" s="66"/>
      <c r="CTT7" s="66"/>
      <c r="CTU7" s="66"/>
      <c r="CTV7" s="66"/>
      <c r="CTW7" s="66"/>
      <c r="CTX7" s="66"/>
      <c r="CTY7" s="66"/>
      <c r="CTZ7" s="66"/>
      <c r="CUA7" s="66"/>
      <c r="CUB7" s="66"/>
      <c r="CUC7" s="66"/>
      <c r="CUD7" s="66"/>
      <c r="CUE7" s="66"/>
      <c r="CUF7" s="66"/>
      <c r="CUG7" s="66"/>
      <c r="CUH7" s="66"/>
      <c r="CUI7" s="66"/>
      <c r="CUJ7" s="66"/>
      <c r="CUK7" s="66"/>
      <c r="CUL7" s="66"/>
      <c r="CUM7" s="66"/>
      <c r="CUN7" s="66"/>
      <c r="CUO7" s="66"/>
      <c r="CUP7" s="66"/>
      <c r="CUQ7" s="66"/>
      <c r="CUR7" s="66"/>
      <c r="CUS7" s="66"/>
      <c r="CUT7" s="66"/>
      <c r="CUU7" s="66"/>
      <c r="CUV7" s="66"/>
      <c r="CUW7" s="66"/>
      <c r="CUX7" s="66"/>
      <c r="CUY7" s="66"/>
      <c r="CUZ7" s="66"/>
      <c r="CVA7" s="66"/>
      <c r="CVB7" s="66"/>
      <c r="CVC7" s="66"/>
      <c r="CVD7" s="66"/>
      <c r="CVE7" s="66"/>
      <c r="CVF7" s="66"/>
      <c r="CVG7" s="66"/>
      <c r="CVH7" s="66"/>
      <c r="CVI7" s="66"/>
      <c r="CVJ7" s="66"/>
      <c r="CVK7" s="66"/>
      <c r="CVL7" s="66"/>
      <c r="CVM7" s="66"/>
      <c r="CVN7" s="66"/>
      <c r="CVO7" s="66"/>
      <c r="CVP7" s="66"/>
      <c r="CVQ7" s="66"/>
      <c r="CVR7" s="66"/>
      <c r="CVS7" s="66"/>
      <c r="CVT7" s="66"/>
      <c r="CVU7" s="66"/>
      <c r="CVV7" s="66"/>
      <c r="CVW7" s="66"/>
      <c r="CVX7" s="66"/>
      <c r="CVY7" s="66"/>
      <c r="CVZ7" s="66"/>
      <c r="CWA7" s="66"/>
      <c r="CWB7" s="66"/>
      <c r="CWC7" s="66"/>
      <c r="CWD7" s="66"/>
      <c r="CWE7" s="66"/>
      <c r="CWF7" s="66"/>
      <c r="CWG7" s="66"/>
      <c r="CWH7" s="66"/>
      <c r="CWI7" s="66"/>
      <c r="CWJ7" s="66"/>
      <c r="CWK7" s="66"/>
      <c r="CWL7" s="66"/>
      <c r="CWM7" s="66"/>
      <c r="CWN7" s="66"/>
      <c r="CWO7" s="66"/>
      <c r="CWP7" s="66"/>
      <c r="CWQ7" s="66"/>
      <c r="CWR7" s="66"/>
      <c r="CWS7" s="66"/>
      <c r="CWT7" s="66"/>
      <c r="CWU7" s="66"/>
      <c r="CWV7" s="66"/>
      <c r="CWW7" s="66"/>
      <c r="CWX7" s="66"/>
      <c r="CWY7" s="66"/>
      <c r="CWZ7" s="66"/>
      <c r="CXA7" s="66"/>
      <c r="CXB7" s="66"/>
      <c r="CXC7" s="66"/>
      <c r="CXD7" s="66"/>
      <c r="CXE7" s="66"/>
      <c r="CXF7" s="66"/>
      <c r="CXG7" s="66"/>
      <c r="CXH7" s="66"/>
      <c r="CXI7" s="66"/>
      <c r="CXJ7" s="66"/>
      <c r="CXK7" s="66"/>
      <c r="CXL7" s="66"/>
      <c r="CXM7" s="66"/>
      <c r="CXN7" s="66"/>
      <c r="CXO7" s="66"/>
      <c r="CXP7" s="66"/>
      <c r="CXQ7" s="66"/>
      <c r="CXR7" s="66"/>
      <c r="CXS7" s="66"/>
      <c r="CXT7" s="66"/>
      <c r="CXU7" s="66"/>
      <c r="CXV7" s="66"/>
      <c r="CXW7" s="66"/>
      <c r="CXX7" s="66"/>
      <c r="CXY7" s="66"/>
      <c r="CXZ7" s="66"/>
      <c r="CYA7" s="66"/>
      <c r="CYB7" s="66"/>
      <c r="CYC7" s="66"/>
      <c r="CYD7" s="66"/>
      <c r="CYE7" s="66"/>
      <c r="CYF7" s="66"/>
      <c r="CYG7" s="66"/>
      <c r="CYH7" s="66"/>
      <c r="CYI7" s="66"/>
      <c r="CYJ7" s="66"/>
      <c r="CYK7" s="66"/>
      <c r="CYL7" s="66"/>
      <c r="CYM7" s="66"/>
      <c r="CYN7" s="66"/>
      <c r="CYO7" s="66"/>
      <c r="CYP7" s="66"/>
      <c r="CYQ7" s="66"/>
      <c r="CYR7" s="66"/>
      <c r="CYS7" s="66"/>
      <c r="CYT7" s="66"/>
      <c r="CYU7" s="66"/>
      <c r="CYV7" s="66"/>
      <c r="CYW7" s="66"/>
      <c r="CYX7" s="66"/>
      <c r="CYY7" s="66"/>
      <c r="CYZ7" s="66"/>
      <c r="CZA7" s="66"/>
      <c r="CZB7" s="66"/>
      <c r="CZC7" s="66"/>
      <c r="CZD7" s="66"/>
      <c r="CZE7" s="66"/>
      <c r="CZF7" s="66"/>
      <c r="CZG7" s="66"/>
      <c r="CZH7" s="66"/>
      <c r="CZI7" s="66"/>
      <c r="CZJ7" s="66"/>
      <c r="CZK7" s="66"/>
      <c r="CZL7" s="66"/>
      <c r="CZM7" s="66"/>
      <c r="CZN7" s="66"/>
      <c r="CZO7" s="66"/>
      <c r="CZP7" s="66"/>
      <c r="CZQ7" s="66"/>
      <c r="CZR7" s="66"/>
      <c r="CZS7" s="66"/>
      <c r="CZT7" s="66"/>
      <c r="CZU7" s="66"/>
      <c r="CZV7" s="66"/>
      <c r="CZW7" s="66"/>
      <c r="CZX7" s="66"/>
      <c r="CZY7" s="66"/>
      <c r="CZZ7" s="66"/>
      <c r="DAA7" s="66"/>
      <c r="DAB7" s="66"/>
      <c r="DAC7" s="66"/>
      <c r="DAD7" s="66"/>
      <c r="DAE7" s="66"/>
      <c r="DAF7" s="66"/>
      <c r="DAG7" s="66"/>
      <c r="DAH7" s="66"/>
      <c r="DAI7" s="66"/>
      <c r="DAJ7" s="66"/>
      <c r="DAK7" s="66"/>
      <c r="DAL7" s="66"/>
      <c r="DAM7" s="66"/>
      <c r="DAN7" s="66"/>
      <c r="DAO7" s="66"/>
      <c r="DAP7" s="66"/>
      <c r="DAQ7" s="66"/>
      <c r="DAR7" s="66"/>
      <c r="DAS7" s="66"/>
      <c r="DAT7" s="66"/>
      <c r="DAU7" s="66"/>
      <c r="DAV7" s="66"/>
      <c r="DAW7" s="66"/>
      <c r="DAX7" s="66"/>
      <c r="DAY7" s="66"/>
      <c r="DAZ7" s="66"/>
      <c r="DBA7" s="66"/>
      <c r="DBB7" s="66"/>
      <c r="DBC7" s="66"/>
      <c r="DBD7" s="66"/>
      <c r="DBE7" s="66"/>
      <c r="DBF7" s="66"/>
      <c r="DBG7" s="66"/>
      <c r="DBH7" s="66"/>
      <c r="DBI7" s="66"/>
      <c r="DBJ7" s="66"/>
      <c r="DBK7" s="66"/>
      <c r="DBL7" s="66"/>
      <c r="DBM7" s="66"/>
      <c r="DBN7" s="66"/>
      <c r="DBO7" s="66"/>
      <c r="DBP7" s="66"/>
      <c r="DBQ7" s="66"/>
      <c r="DBR7" s="66"/>
      <c r="DBS7" s="66"/>
      <c r="DBT7" s="66"/>
      <c r="DBU7" s="66"/>
      <c r="DBV7" s="66"/>
      <c r="DBW7" s="66"/>
      <c r="DBX7" s="66"/>
      <c r="DBY7" s="66"/>
      <c r="DBZ7" s="66"/>
      <c r="DCA7" s="66"/>
      <c r="DCB7" s="66"/>
      <c r="DCC7" s="66"/>
      <c r="DCD7" s="66"/>
      <c r="DCE7" s="66"/>
      <c r="DCF7" s="66"/>
      <c r="DCG7" s="66"/>
      <c r="DCH7" s="66"/>
      <c r="DCI7" s="66"/>
      <c r="DCJ7" s="66"/>
      <c r="DCK7" s="66"/>
      <c r="DCL7" s="66"/>
      <c r="DCM7" s="66"/>
      <c r="DCN7" s="66"/>
      <c r="DCO7" s="66"/>
      <c r="DCP7" s="66"/>
      <c r="DCQ7" s="66"/>
      <c r="DCR7" s="66"/>
      <c r="DCS7" s="66"/>
      <c r="DCT7" s="66"/>
      <c r="DCU7" s="66"/>
      <c r="DCV7" s="66"/>
      <c r="DCW7" s="66"/>
      <c r="DCX7" s="66"/>
      <c r="DCY7" s="66"/>
      <c r="DCZ7" s="66"/>
      <c r="DDA7" s="66"/>
      <c r="DDB7" s="66"/>
      <c r="DDC7" s="66"/>
      <c r="DDD7" s="66"/>
      <c r="DDE7" s="66"/>
      <c r="DDF7" s="66"/>
      <c r="DDG7" s="66"/>
      <c r="DDH7" s="66"/>
      <c r="DDI7" s="66"/>
      <c r="DDJ7" s="66"/>
      <c r="DDK7" s="66"/>
      <c r="DDL7" s="66"/>
      <c r="DDM7" s="66"/>
      <c r="DDN7" s="66"/>
      <c r="DDO7" s="66"/>
      <c r="DDP7" s="66"/>
      <c r="DDQ7" s="66"/>
      <c r="DDR7" s="66"/>
      <c r="DDS7" s="66"/>
      <c r="DDT7" s="66"/>
      <c r="DDU7" s="66"/>
      <c r="DDV7" s="66"/>
      <c r="DDW7" s="66"/>
      <c r="DDX7" s="66"/>
      <c r="DDY7" s="66"/>
      <c r="DDZ7" s="66"/>
      <c r="DEA7" s="66"/>
      <c r="DEB7" s="66"/>
      <c r="DEC7" s="66"/>
      <c r="DED7" s="66"/>
      <c r="DEE7" s="66"/>
      <c r="DEF7" s="66"/>
      <c r="DEG7" s="66"/>
      <c r="DEH7" s="66"/>
      <c r="DEI7" s="66"/>
      <c r="DEJ7" s="66"/>
      <c r="DEK7" s="66"/>
      <c r="DEL7" s="66"/>
      <c r="DEM7" s="66"/>
      <c r="DEN7" s="66"/>
      <c r="DEO7" s="66"/>
      <c r="DEP7" s="66"/>
      <c r="DEQ7" s="66"/>
      <c r="DER7" s="66"/>
      <c r="DES7" s="66"/>
      <c r="DET7" s="66"/>
      <c r="DEU7" s="66"/>
      <c r="DEV7" s="66"/>
      <c r="DEW7" s="66"/>
      <c r="DEX7" s="66"/>
      <c r="DEY7" s="66"/>
      <c r="DEZ7" s="66"/>
      <c r="DFA7" s="66"/>
      <c r="DFB7" s="66"/>
      <c r="DFC7" s="66"/>
      <c r="DFD7" s="66"/>
      <c r="DFE7" s="66"/>
      <c r="DFF7" s="66"/>
      <c r="DFG7" s="66"/>
      <c r="DFH7" s="66"/>
      <c r="DFI7" s="66"/>
      <c r="DFJ7" s="66"/>
      <c r="DFK7" s="66"/>
      <c r="DFL7" s="66"/>
      <c r="DFM7" s="66"/>
      <c r="DFN7" s="66"/>
      <c r="DFO7" s="66"/>
      <c r="DFP7" s="66"/>
      <c r="DFQ7" s="66"/>
      <c r="DFR7" s="66"/>
      <c r="DFS7" s="66"/>
      <c r="DFT7" s="66"/>
      <c r="DFU7" s="66"/>
      <c r="DFV7" s="66"/>
      <c r="DFW7" s="66"/>
      <c r="DFX7" s="66"/>
      <c r="DFY7" s="66"/>
      <c r="DFZ7" s="66"/>
      <c r="DGA7" s="66"/>
      <c r="DGB7" s="66"/>
      <c r="DGC7" s="66"/>
      <c r="DGD7" s="66"/>
      <c r="DGE7" s="66"/>
      <c r="DGF7" s="66"/>
      <c r="DGG7" s="66"/>
      <c r="DGH7" s="66"/>
      <c r="DGI7" s="66"/>
      <c r="DGJ7" s="66"/>
      <c r="DGK7" s="66"/>
      <c r="DGL7" s="66"/>
      <c r="DGM7" s="66"/>
      <c r="DGN7" s="66"/>
      <c r="DGO7" s="66"/>
      <c r="DGP7" s="66"/>
      <c r="DGQ7" s="66"/>
      <c r="DGR7" s="66"/>
      <c r="DGS7" s="66"/>
      <c r="DGT7" s="66"/>
      <c r="DGU7" s="66"/>
      <c r="DGV7" s="66"/>
      <c r="DGW7" s="66"/>
      <c r="DGX7" s="66"/>
      <c r="DGY7" s="66"/>
      <c r="DGZ7" s="66"/>
      <c r="DHA7" s="66"/>
      <c r="DHB7" s="66"/>
      <c r="DHC7" s="66"/>
      <c r="DHD7" s="66"/>
      <c r="DHE7" s="66"/>
      <c r="DHF7" s="66"/>
      <c r="DHG7" s="66"/>
      <c r="DHH7" s="66"/>
      <c r="DHI7" s="66"/>
      <c r="DHJ7" s="66"/>
      <c r="DHK7" s="66"/>
      <c r="DHL7" s="66"/>
      <c r="DHM7" s="66"/>
      <c r="DHN7" s="66"/>
      <c r="DHO7" s="66"/>
      <c r="DHP7" s="66"/>
      <c r="DHQ7" s="66"/>
      <c r="DHR7" s="66"/>
      <c r="DHS7" s="66"/>
      <c r="DHT7" s="66"/>
      <c r="DHU7" s="66"/>
      <c r="DHV7" s="66"/>
      <c r="DHW7" s="66"/>
      <c r="DHX7" s="66"/>
      <c r="DHY7" s="66"/>
      <c r="DHZ7" s="66"/>
      <c r="DIA7" s="66"/>
      <c r="DIB7" s="66"/>
      <c r="DIC7" s="66"/>
      <c r="DID7" s="66"/>
      <c r="DIE7" s="66"/>
      <c r="DIF7" s="66"/>
      <c r="DIG7" s="66"/>
      <c r="DIH7" s="66"/>
      <c r="DII7" s="66"/>
      <c r="DIJ7" s="66"/>
      <c r="DIK7" s="66"/>
      <c r="DIL7" s="66"/>
      <c r="DIM7" s="66"/>
      <c r="DIN7" s="66"/>
      <c r="DIO7" s="66"/>
      <c r="DIP7" s="66"/>
      <c r="DIQ7" s="66"/>
      <c r="DIR7" s="66"/>
      <c r="DIS7" s="66"/>
      <c r="DIT7" s="66"/>
      <c r="DIU7" s="66"/>
      <c r="DIV7" s="66"/>
      <c r="DIW7" s="66"/>
      <c r="DIX7" s="66"/>
      <c r="DIY7" s="66"/>
      <c r="DIZ7" s="66"/>
      <c r="DJA7" s="66"/>
      <c r="DJB7" s="66"/>
      <c r="DJC7" s="66"/>
      <c r="DJD7" s="66"/>
      <c r="DJE7" s="66"/>
      <c r="DJF7" s="66"/>
      <c r="DJG7" s="66"/>
      <c r="DJH7" s="66"/>
      <c r="DJI7" s="66"/>
      <c r="DJJ7" s="66"/>
      <c r="DJK7" s="66"/>
      <c r="DJL7" s="66"/>
      <c r="DJM7" s="66"/>
      <c r="DJN7" s="66"/>
      <c r="DJO7" s="66"/>
      <c r="DJP7" s="66"/>
      <c r="DJQ7" s="66"/>
      <c r="DJR7" s="66"/>
      <c r="DJS7" s="66"/>
      <c r="DJT7" s="66"/>
      <c r="DJU7" s="66"/>
      <c r="DJV7" s="66"/>
      <c r="DJW7" s="66"/>
      <c r="DJX7" s="66"/>
      <c r="DJY7" s="66"/>
      <c r="DJZ7" s="66"/>
      <c r="DKA7" s="66"/>
      <c r="DKB7" s="66"/>
      <c r="DKC7" s="66"/>
      <c r="DKD7" s="66"/>
      <c r="DKE7" s="66"/>
      <c r="DKF7" s="66"/>
      <c r="DKG7" s="66"/>
      <c r="DKH7" s="66"/>
      <c r="DKI7" s="66"/>
      <c r="DKJ7" s="66"/>
      <c r="DKK7" s="66"/>
      <c r="DKL7" s="66"/>
      <c r="DKM7" s="66"/>
      <c r="DKN7" s="66"/>
      <c r="DKO7" s="66"/>
      <c r="DKP7" s="66"/>
      <c r="DKQ7" s="66"/>
      <c r="DKR7" s="66"/>
      <c r="DKS7" s="66"/>
      <c r="DKT7" s="66"/>
      <c r="DKU7" s="66"/>
      <c r="DKV7" s="66"/>
      <c r="DKW7" s="66"/>
      <c r="DKX7" s="66"/>
      <c r="DKY7" s="66"/>
      <c r="DKZ7" s="66"/>
      <c r="DLA7" s="66"/>
      <c r="DLB7" s="66"/>
      <c r="DLC7" s="66"/>
      <c r="DLD7" s="66"/>
      <c r="DLE7" s="66"/>
      <c r="DLF7" s="66"/>
      <c r="DLG7" s="66"/>
      <c r="DLH7" s="66"/>
      <c r="DLI7" s="66"/>
      <c r="DLJ7" s="66"/>
      <c r="DLK7" s="66"/>
      <c r="DLL7" s="66"/>
      <c r="DLM7" s="66"/>
      <c r="DLN7" s="66"/>
      <c r="DLO7" s="66"/>
      <c r="DLP7" s="66"/>
      <c r="DLQ7" s="66"/>
      <c r="DLR7" s="66"/>
      <c r="DLS7" s="66"/>
      <c r="DLT7" s="66"/>
      <c r="DLU7" s="66"/>
      <c r="DLV7" s="66"/>
      <c r="DLW7" s="66"/>
      <c r="DLX7" s="66"/>
      <c r="DLY7" s="66"/>
      <c r="DLZ7" s="66"/>
      <c r="DMA7" s="66"/>
      <c r="DMB7" s="66"/>
      <c r="DMC7" s="66"/>
      <c r="DMD7" s="66"/>
      <c r="DME7" s="66"/>
      <c r="DMF7" s="66"/>
      <c r="DMG7" s="66"/>
      <c r="DMH7" s="66"/>
      <c r="DMI7" s="66"/>
      <c r="DMJ7" s="66"/>
      <c r="DMK7" s="66"/>
      <c r="DML7" s="66"/>
      <c r="DMM7" s="66"/>
      <c r="DMN7" s="66"/>
      <c r="DMO7" s="66"/>
      <c r="DMP7" s="66"/>
      <c r="DMQ7" s="66"/>
      <c r="DMR7" s="66"/>
      <c r="DMS7" s="66"/>
      <c r="DMT7" s="66"/>
      <c r="DMU7" s="66"/>
      <c r="DMV7" s="66"/>
      <c r="DMW7" s="66"/>
      <c r="DMX7" s="66"/>
      <c r="DMY7" s="66"/>
      <c r="DMZ7" s="66"/>
      <c r="DNA7" s="66"/>
      <c r="DNB7" s="66"/>
      <c r="DNC7" s="66"/>
      <c r="DND7" s="66"/>
      <c r="DNE7" s="66"/>
      <c r="DNF7" s="66"/>
      <c r="DNG7" s="66"/>
      <c r="DNH7" s="66"/>
      <c r="DNI7" s="66"/>
      <c r="DNJ7" s="66"/>
      <c r="DNK7" s="66"/>
      <c r="DNL7" s="66"/>
      <c r="DNM7" s="66"/>
      <c r="DNN7" s="66"/>
      <c r="DNO7" s="66"/>
      <c r="DNP7" s="66"/>
      <c r="DNQ7" s="66"/>
      <c r="DNR7" s="66"/>
      <c r="DNS7" s="66"/>
      <c r="DNT7" s="66"/>
      <c r="DNU7" s="66"/>
      <c r="DNV7" s="66"/>
      <c r="DNW7" s="66"/>
      <c r="DNX7" s="66"/>
      <c r="DNY7" s="66"/>
      <c r="DNZ7" s="66"/>
      <c r="DOA7" s="66"/>
      <c r="DOB7" s="66"/>
      <c r="DOC7" s="66"/>
      <c r="DOD7" s="66"/>
      <c r="DOE7" s="66"/>
      <c r="DOF7" s="66"/>
      <c r="DOG7" s="66"/>
      <c r="DOH7" s="66"/>
      <c r="DOI7" s="66"/>
      <c r="DOJ7" s="66"/>
      <c r="DOK7" s="66"/>
      <c r="DOL7" s="66"/>
      <c r="DOM7" s="66"/>
      <c r="DON7" s="66"/>
      <c r="DOO7" s="66"/>
      <c r="DOP7" s="66"/>
      <c r="DOQ7" s="66"/>
      <c r="DOR7" s="66"/>
      <c r="DOS7" s="66"/>
      <c r="DOT7" s="66"/>
      <c r="DOU7" s="66"/>
      <c r="DOV7" s="66"/>
      <c r="DOW7" s="66"/>
      <c r="DOX7" s="66"/>
      <c r="DOY7" s="66"/>
      <c r="DOZ7" s="66"/>
      <c r="DPA7" s="66"/>
      <c r="DPB7" s="66"/>
      <c r="DPC7" s="66"/>
      <c r="DPD7" s="66"/>
      <c r="DPE7" s="66"/>
      <c r="DPF7" s="66"/>
      <c r="DPG7" s="66"/>
      <c r="DPH7" s="66"/>
      <c r="DPI7" s="66"/>
      <c r="DPJ7" s="66"/>
      <c r="DPK7" s="66"/>
      <c r="DPL7" s="66"/>
      <c r="DPM7" s="66"/>
      <c r="DPN7" s="66"/>
      <c r="DPO7" s="66"/>
      <c r="DPP7" s="66"/>
      <c r="DPQ7" s="66"/>
      <c r="DPR7" s="66"/>
      <c r="DPS7" s="66"/>
      <c r="DPT7" s="66"/>
      <c r="DPU7" s="66"/>
      <c r="DPV7" s="66"/>
      <c r="DPW7" s="66"/>
      <c r="DPX7" s="66"/>
      <c r="DPY7" s="66"/>
      <c r="DPZ7" s="66"/>
      <c r="DQA7" s="66"/>
      <c r="DQB7" s="66"/>
      <c r="DQC7" s="66"/>
      <c r="DQD7" s="66"/>
      <c r="DQE7" s="66"/>
      <c r="DQF7" s="66"/>
      <c r="DQG7" s="66"/>
      <c r="DQH7" s="66"/>
      <c r="DQI7" s="66"/>
      <c r="DQJ7" s="66"/>
      <c r="DQK7" s="66"/>
      <c r="DQL7" s="66"/>
      <c r="DQM7" s="66"/>
      <c r="DQN7" s="66"/>
      <c r="DQO7" s="66"/>
      <c r="DQP7" s="66"/>
      <c r="DQQ7" s="66"/>
      <c r="DQR7" s="66"/>
      <c r="DQS7" s="66"/>
      <c r="DQT7" s="66"/>
      <c r="DQU7" s="66"/>
      <c r="DQV7" s="66"/>
      <c r="DQW7" s="66"/>
      <c r="DQX7" s="66"/>
      <c r="DQY7" s="66"/>
      <c r="DQZ7" s="66"/>
      <c r="DRA7" s="66"/>
      <c r="DRB7" s="66"/>
      <c r="DRC7" s="66"/>
      <c r="DRD7" s="66"/>
      <c r="DRE7" s="66"/>
      <c r="DRF7" s="66"/>
      <c r="DRG7" s="66"/>
      <c r="DRH7" s="66"/>
      <c r="DRI7" s="66"/>
      <c r="DRJ7" s="66"/>
      <c r="DRK7" s="66"/>
      <c r="DRL7" s="66"/>
      <c r="DRM7" s="66"/>
      <c r="DRN7" s="66"/>
      <c r="DRO7" s="66"/>
      <c r="DRP7" s="66"/>
      <c r="DRQ7" s="66"/>
      <c r="DRR7" s="66"/>
      <c r="DRS7" s="66"/>
      <c r="DRT7" s="66"/>
      <c r="DRU7" s="66"/>
      <c r="DRV7" s="66"/>
      <c r="DRW7" s="66"/>
      <c r="DRX7" s="66"/>
      <c r="DRY7" s="66"/>
      <c r="DRZ7" s="66"/>
      <c r="DSA7" s="66"/>
      <c r="DSB7" s="66"/>
      <c r="DSC7" s="66"/>
      <c r="DSD7" s="66"/>
      <c r="DSE7" s="66"/>
      <c r="DSF7" s="66"/>
      <c r="DSG7" s="66"/>
      <c r="DSH7" s="66"/>
      <c r="DSI7" s="66"/>
      <c r="DSJ7" s="66"/>
      <c r="DSK7" s="66"/>
      <c r="DSL7" s="66"/>
      <c r="DSM7" s="66"/>
      <c r="DSN7" s="66"/>
      <c r="DSO7" s="66"/>
      <c r="DSP7" s="66"/>
      <c r="DSQ7" s="66"/>
      <c r="DSR7" s="66"/>
      <c r="DSS7" s="66"/>
      <c r="DST7" s="66"/>
      <c r="DSU7" s="66"/>
      <c r="DSV7" s="66"/>
      <c r="DSW7" s="66"/>
      <c r="DSX7" s="66"/>
      <c r="DSY7" s="66"/>
      <c r="DSZ7" s="66"/>
      <c r="DTA7" s="66"/>
      <c r="DTB7" s="66"/>
      <c r="DTC7" s="66"/>
      <c r="DTD7" s="66"/>
      <c r="DTE7" s="66"/>
      <c r="DTF7" s="66"/>
      <c r="DTG7" s="66"/>
      <c r="DTH7" s="66"/>
      <c r="DTI7" s="66"/>
      <c r="DTJ7" s="66"/>
      <c r="DTK7" s="66"/>
      <c r="DTL7" s="66"/>
      <c r="DTM7" s="66"/>
      <c r="DTN7" s="66"/>
      <c r="DTO7" s="66"/>
      <c r="DTP7" s="66"/>
      <c r="DTQ7" s="66"/>
      <c r="DTR7" s="66"/>
      <c r="DTS7" s="66"/>
      <c r="DTT7" s="66"/>
      <c r="DTU7" s="66"/>
      <c r="DTV7" s="66"/>
      <c r="DTW7" s="66"/>
      <c r="DTX7" s="66"/>
      <c r="DTY7" s="66"/>
      <c r="DTZ7" s="66"/>
      <c r="DUA7" s="66"/>
      <c r="DUB7" s="66"/>
      <c r="DUC7" s="66"/>
      <c r="DUD7" s="66"/>
      <c r="DUE7" s="66"/>
      <c r="DUF7" s="66"/>
      <c r="DUG7" s="66"/>
      <c r="DUH7" s="66"/>
      <c r="DUI7" s="66"/>
      <c r="DUJ7" s="66"/>
      <c r="DUK7" s="66"/>
      <c r="DUL7" s="66"/>
      <c r="DUM7" s="66"/>
      <c r="DUN7" s="66"/>
      <c r="DUO7" s="66"/>
      <c r="DUP7" s="66"/>
      <c r="DUQ7" s="66"/>
      <c r="DUR7" s="66"/>
      <c r="DUS7" s="66"/>
      <c r="DUT7" s="66"/>
      <c r="DUU7" s="66"/>
      <c r="DUV7" s="66"/>
      <c r="DUW7" s="66"/>
      <c r="DUX7" s="66"/>
      <c r="DUY7" s="66"/>
      <c r="DUZ7" s="66"/>
      <c r="DVA7" s="66"/>
      <c r="DVB7" s="66"/>
      <c r="DVC7" s="66"/>
      <c r="DVD7" s="66"/>
      <c r="DVE7" s="66"/>
      <c r="DVF7" s="66"/>
      <c r="DVG7" s="66"/>
      <c r="DVH7" s="66"/>
      <c r="DVI7" s="66"/>
      <c r="DVJ7" s="66"/>
      <c r="DVK7" s="66"/>
      <c r="DVL7" s="66"/>
      <c r="DVM7" s="66"/>
      <c r="DVN7" s="66"/>
      <c r="DVO7" s="66"/>
      <c r="DVP7" s="66"/>
      <c r="DVQ7" s="66"/>
      <c r="DVR7" s="66"/>
      <c r="DVS7" s="66"/>
      <c r="DVT7" s="66"/>
      <c r="DVU7" s="66"/>
      <c r="DVV7" s="66"/>
      <c r="DVW7" s="66"/>
      <c r="DVX7" s="66"/>
      <c r="DVY7" s="66"/>
      <c r="DVZ7" s="66"/>
      <c r="DWA7" s="66"/>
      <c r="DWB7" s="66"/>
      <c r="DWC7" s="66"/>
      <c r="DWD7" s="66"/>
      <c r="DWE7" s="66"/>
      <c r="DWF7" s="66"/>
      <c r="DWG7" s="66"/>
      <c r="DWH7" s="66"/>
      <c r="DWI7" s="66"/>
      <c r="DWJ7" s="66"/>
      <c r="DWK7" s="66"/>
      <c r="DWL7" s="66"/>
      <c r="DWM7" s="66"/>
      <c r="DWN7" s="66"/>
      <c r="DWO7" s="66"/>
      <c r="DWP7" s="66"/>
      <c r="DWQ7" s="66"/>
      <c r="DWR7" s="66"/>
      <c r="DWS7" s="66"/>
      <c r="DWT7" s="66"/>
      <c r="DWU7" s="66"/>
      <c r="DWV7" s="66"/>
      <c r="DWW7" s="66"/>
      <c r="DWX7" s="66"/>
      <c r="DWY7" s="66"/>
      <c r="DWZ7" s="66"/>
      <c r="DXA7" s="66"/>
      <c r="DXB7" s="66"/>
      <c r="DXC7" s="66"/>
      <c r="DXD7" s="66"/>
      <c r="DXE7" s="66"/>
      <c r="DXF7" s="66"/>
      <c r="DXG7" s="66"/>
      <c r="DXH7" s="66"/>
      <c r="DXI7" s="66"/>
      <c r="DXJ7" s="66"/>
      <c r="DXK7" s="66"/>
      <c r="DXL7" s="66"/>
      <c r="DXM7" s="66"/>
      <c r="DXN7" s="66"/>
      <c r="DXO7" s="66"/>
      <c r="DXP7" s="66"/>
      <c r="DXQ7" s="66"/>
      <c r="DXR7" s="66"/>
      <c r="DXS7" s="66"/>
      <c r="DXT7" s="66"/>
      <c r="DXU7" s="66"/>
      <c r="DXV7" s="66"/>
      <c r="DXW7" s="66"/>
      <c r="DXX7" s="66"/>
      <c r="DXY7" s="66"/>
      <c r="DXZ7" s="66"/>
      <c r="DYA7" s="66"/>
      <c r="DYB7" s="66"/>
      <c r="DYC7" s="66"/>
      <c r="DYD7" s="66"/>
      <c r="DYE7" s="66"/>
      <c r="DYF7" s="66"/>
      <c r="DYG7" s="66"/>
      <c r="DYH7" s="66"/>
      <c r="DYI7" s="66"/>
      <c r="DYJ7" s="66"/>
      <c r="DYK7" s="66"/>
      <c r="DYL7" s="66"/>
      <c r="DYM7" s="66"/>
      <c r="DYN7" s="66"/>
      <c r="DYO7" s="66"/>
      <c r="DYP7" s="66"/>
      <c r="DYQ7" s="66"/>
      <c r="DYR7" s="66"/>
      <c r="DYS7" s="66"/>
      <c r="DYT7" s="66"/>
      <c r="DYU7" s="66"/>
      <c r="DYV7" s="66"/>
      <c r="DYW7" s="66"/>
      <c r="DYX7" s="66"/>
      <c r="DYY7" s="66"/>
      <c r="DYZ7" s="66"/>
      <c r="DZA7" s="66"/>
      <c r="DZB7" s="66"/>
      <c r="DZC7" s="66"/>
      <c r="DZD7" s="66"/>
      <c r="DZE7" s="66"/>
      <c r="DZF7" s="66"/>
      <c r="DZG7" s="66"/>
      <c r="DZH7" s="66"/>
      <c r="DZI7" s="66"/>
      <c r="DZJ7" s="66"/>
      <c r="DZK7" s="66"/>
      <c r="DZL7" s="66"/>
      <c r="DZM7" s="66"/>
      <c r="DZN7" s="66"/>
      <c r="DZO7" s="66"/>
      <c r="DZP7" s="66"/>
      <c r="DZQ7" s="66"/>
      <c r="DZR7" s="66"/>
      <c r="DZS7" s="66"/>
      <c r="DZT7" s="66"/>
      <c r="DZU7" s="66"/>
      <c r="DZV7" s="66"/>
      <c r="DZW7" s="66"/>
      <c r="DZX7" s="66"/>
      <c r="DZY7" s="66"/>
      <c r="DZZ7" s="66"/>
      <c r="EAA7" s="66"/>
      <c r="EAB7" s="66"/>
      <c r="EAC7" s="66"/>
      <c r="EAD7" s="66"/>
      <c r="EAE7" s="66"/>
      <c r="EAF7" s="66"/>
      <c r="EAG7" s="66"/>
      <c r="EAH7" s="66"/>
      <c r="EAI7" s="66"/>
      <c r="EAJ7" s="66"/>
      <c r="EAK7" s="66"/>
      <c r="EAL7" s="66"/>
      <c r="EAM7" s="66"/>
      <c r="EAN7" s="66"/>
      <c r="EAO7" s="66"/>
      <c r="EAP7" s="66"/>
      <c r="EAQ7" s="66"/>
      <c r="EAR7" s="66"/>
      <c r="EAS7" s="66"/>
      <c r="EAT7" s="66"/>
      <c r="EAU7" s="66"/>
      <c r="EAV7" s="66"/>
      <c r="EAW7" s="66"/>
      <c r="EAX7" s="66"/>
      <c r="EAY7" s="66"/>
      <c r="EAZ7" s="66"/>
      <c r="EBA7" s="66"/>
      <c r="EBB7" s="66"/>
      <c r="EBC7" s="66"/>
      <c r="EBD7" s="66"/>
      <c r="EBE7" s="66"/>
      <c r="EBF7" s="66"/>
      <c r="EBG7" s="66"/>
      <c r="EBH7" s="66"/>
      <c r="EBI7" s="66"/>
      <c r="EBJ7" s="66"/>
      <c r="EBK7" s="66"/>
      <c r="EBL7" s="66"/>
      <c r="EBM7" s="66"/>
      <c r="EBN7" s="66"/>
      <c r="EBO7" s="66"/>
      <c r="EBP7" s="66"/>
      <c r="EBQ7" s="66"/>
      <c r="EBR7" s="66"/>
      <c r="EBS7" s="66"/>
      <c r="EBT7" s="66"/>
      <c r="EBU7" s="66"/>
      <c r="EBV7" s="66"/>
      <c r="EBW7" s="66"/>
      <c r="EBX7" s="66"/>
      <c r="EBY7" s="66"/>
      <c r="EBZ7" s="66"/>
      <c r="ECA7" s="66"/>
      <c r="ECB7" s="66"/>
      <c r="ECC7" s="66"/>
      <c r="ECD7" s="66"/>
      <c r="ECE7" s="66"/>
      <c r="ECF7" s="66"/>
      <c r="ECG7" s="66"/>
      <c r="ECH7" s="66"/>
      <c r="ECI7" s="66"/>
      <c r="ECJ7" s="66"/>
      <c r="ECK7" s="66"/>
      <c r="ECL7" s="66"/>
      <c r="ECM7" s="66"/>
      <c r="ECN7" s="66"/>
      <c r="ECO7" s="66"/>
      <c r="ECP7" s="66"/>
      <c r="ECQ7" s="66"/>
      <c r="ECR7" s="66"/>
      <c r="ECS7" s="66"/>
      <c r="ECT7" s="66"/>
      <c r="ECU7" s="66"/>
      <c r="ECV7" s="66"/>
      <c r="ECW7" s="66"/>
      <c r="ECX7" s="66"/>
      <c r="ECY7" s="66"/>
      <c r="ECZ7" s="66"/>
      <c r="EDA7" s="66"/>
      <c r="EDB7" s="66"/>
      <c r="EDC7" s="66"/>
      <c r="EDD7" s="66"/>
      <c r="EDE7" s="66"/>
      <c r="EDF7" s="66"/>
      <c r="EDG7" s="66"/>
      <c r="EDH7" s="66"/>
      <c r="EDI7" s="66"/>
      <c r="EDJ7" s="66"/>
      <c r="EDK7" s="66"/>
      <c r="EDL7" s="66"/>
      <c r="EDM7" s="66"/>
      <c r="EDN7" s="66"/>
      <c r="EDO7" s="66"/>
      <c r="EDP7" s="66"/>
      <c r="EDQ7" s="66"/>
      <c r="EDR7" s="66"/>
      <c r="EDS7" s="66"/>
      <c r="EDT7" s="66"/>
      <c r="EDU7" s="66"/>
      <c r="EDV7" s="66"/>
      <c r="EDW7" s="66"/>
      <c r="EDX7" s="66"/>
      <c r="EDY7" s="66"/>
      <c r="EDZ7" s="66"/>
      <c r="EEA7" s="66"/>
      <c r="EEB7" s="66"/>
      <c r="EEC7" s="66"/>
      <c r="EED7" s="66"/>
      <c r="EEE7" s="66"/>
      <c r="EEF7" s="66"/>
      <c r="EEG7" s="66"/>
      <c r="EEH7" s="66"/>
      <c r="EEI7" s="66"/>
      <c r="EEJ7" s="66"/>
      <c r="EEK7" s="66"/>
      <c r="EEL7" s="66"/>
      <c r="EEM7" s="66"/>
      <c r="EEN7" s="66"/>
      <c r="EEO7" s="66"/>
      <c r="EEP7" s="66"/>
      <c r="EEQ7" s="66"/>
      <c r="EER7" s="66"/>
      <c r="EES7" s="66"/>
      <c r="EET7" s="66"/>
      <c r="EEU7" s="66"/>
      <c r="EEV7" s="66"/>
      <c r="EEW7" s="66"/>
      <c r="EEX7" s="66"/>
      <c r="EEY7" s="66"/>
      <c r="EEZ7" s="66"/>
      <c r="EFA7" s="66"/>
      <c r="EFB7" s="66"/>
      <c r="EFC7" s="66"/>
      <c r="EFD7" s="66"/>
      <c r="EFE7" s="66"/>
      <c r="EFF7" s="66"/>
      <c r="EFG7" s="66"/>
      <c r="EFH7" s="66"/>
      <c r="EFI7" s="66"/>
      <c r="EFJ7" s="66"/>
      <c r="EFK7" s="66"/>
      <c r="EFL7" s="66"/>
      <c r="EFM7" s="66"/>
      <c r="EFN7" s="66"/>
      <c r="EFO7" s="66"/>
      <c r="EFP7" s="66"/>
      <c r="EFQ7" s="66"/>
      <c r="EFR7" s="66"/>
      <c r="EFS7" s="66"/>
      <c r="EFT7" s="66"/>
      <c r="EFU7" s="66"/>
      <c r="EFV7" s="66"/>
      <c r="EFW7" s="66"/>
      <c r="EFX7" s="66"/>
      <c r="EFY7" s="66"/>
      <c r="EFZ7" s="66"/>
      <c r="EGA7" s="66"/>
      <c r="EGB7" s="66"/>
      <c r="EGC7" s="66"/>
      <c r="EGD7" s="66"/>
      <c r="EGE7" s="66"/>
      <c r="EGF7" s="66"/>
      <c r="EGG7" s="66"/>
      <c r="EGH7" s="66"/>
      <c r="EGI7" s="66"/>
      <c r="EGJ7" s="66"/>
      <c r="EGK7" s="66"/>
      <c r="EGL7" s="66"/>
      <c r="EGM7" s="66"/>
      <c r="EGN7" s="66"/>
      <c r="EGO7" s="66"/>
      <c r="EGP7" s="66"/>
      <c r="EGQ7" s="66"/>
      <c r="EGR7" s="66"/>
      <c r="EGS7" s="66"/>
      <c r="EGT7" s="66"/>
      <c r="EGU7" s="66"/>
      <c r="EGV7" s="66"/>
      <c r="EGW7" s="66"/>
      <c r="EGX7" s="66"/>
      <c r="EGY7" s="66"/>
      <c r="EGZ7" s="66"/>
      <c r="EHA7" s="66"/>
      <c r="EHB7" s="66"/>
      <c r="EHC7" s="66"/>
      <c r="EHD7" s="66"/>
      <c r="EHE7" s="66"/>
      <c r="EHF7" s="66"/>
      <c r="EHG7" s="66"/>
      <c r="EHH7" s="66"/>
      <c r="EHI7" s="66"/>
      <c r="EHJ7" s="66"/>
      <c r="EHK7" s="66"/>
      <c r="EHL7" s="66"/>
      <c r="EHM7" s="66"/>
      <c r="EHN7" s="66"/>
      <c r="EHO7" s="66"/>
      <c r="EHP7" s="66"/>
      <c r="EHQ7" s="66"/>
      <c r="EHR7" s="66"/>
      <c r="EHS7" s="66"/>
      <c r="EHT7" s="66"/>
      <c r="EHU7" s="66"/>
      <c r="EHV7" s="66"/>
      <c r="EHW7" s="66"/>
      <c r="EHX7" s="66"/>
      <c r="EHY7" s="66"/>
      <c r="EHZ7" s="66"/>
      <c r="EIA7" s="66"/>
      <c r="EIB7" s="66"/>
      <c r="EIC7" s="66"/>
      <c r="EID7" s="66"/>
      <c r="EIE7" s="66"/>
      <c r="EIF7" s="66"/>
      <c r="EIG7" s="66"/>
      <c r="EIH7" s="66"/>
      <c r="EII7" s="66"/>
      <c r="EIJ7" s="66"/>
      <c r="EIK7" s="66"/>
      <c r="EIL7" s="66"/>
      <c r="EIM7" s="66"/>
      <c r="EIN7" s="66"/>
      <c r="EIO7" s="66"/>
      <c r="EIP7" s="66"/>
      <c r="EIQ7" s="66"/>
      <c r="EIR7" s="66"/>
      <c r="EIS7" s="66"/>
      <c r="EIT7" s="66"/>
      <c r="EIU7" s="66"/>
      <c r="EIV7" s="66"/>
      <c r="EIW7" s="66"/>
      <c r="EIX7" s="66"/>
      <c r="EIY7" s="66"/>
      <c r="EIZ7" s="66"/>
      <c r="EJA7" s="66"/>
      <c r="EJB7" s="66"/>
      <c r="EJC7" s="66"/>
      <c r="EJD7" s="66"/>
      <c r="EJE7" s="66"/>
      <c r="EJF7" s="66"/>
      <c r="EJG7" s="66"/>
      <c r="EJH7" s="66"/>
      <c r="EJI7" s="66"/>
      <c r="EJJ7" s="66"/>
      <c r="EJK7" s="66"/>
      <c r="EJL7" s="66"/>
      <c r="EJM7" s="66"/>
      <c r="EJN7" s="66"/>
      <c r="EJO7" s="66"/>
      <c r="EJP7" s="66"/>
      <c r="EJQ7" s="66"/>
      <c r="EJR7" s="66"/>
      <c r="EJS7" s="66"/>
      <c r="EJT7" s="66"/>
      <c r="EJU7" s="66"/>
      <c r="EJV7" s="66"/>
      <c r="EJW7" s="66"/>
      <c r="EJX7" s="66"/>
      <c r="EJY7" s="66"/>
      <c r="EJZ7" s="66"/>
      <c r="EKA7" s="66"/>
      <c r="EKB7" s="66"/>
      <c r="EKC7" s="66"/>
      <c r="EKD7" s="66"/>
      <c r="EKE7" s="66"/>
      <c r="EKF7" s="66"/>
      <c r="EKG7" s="66"/>
      <c r="EKH7" s="66"/>
      <c r="EKI7" s="66"/>
      <c r="EKJ7" s="66"/>
      <c r="EKK7" s="66"/>
      <c r="EKL7" s="66"/>
      <c r="EKM7" s="66"/>
      <c r="EKN7" s="66"/>
      <c r="EKO7" s="66"/>
      <c r="EKP7" s="66"/>
      <c r="EKQ7" s="66"/>
      <c r="EKR7" s="66"/>
      <c r="EKS7" s="66"/>
      <c r="EKT7" s="66"/>
      <c r="EKU7" s="66"/>
      <c r="EKV7" s="66"/>
      <c r="EKW7" s="66"/>
      <c r="EKX7" s="66"/>
      <c r="EKY7" s="66"/>
      <c r="EKZ7" s="66"/>
      <c r="ELA7" s="66"/>
      <c r="ELB7" s="66"/>
      <c r="ELC7" s="66"/>
      <c r="ELD7" s="66"/>
      <c r="ELE7" s="66"/>
      <c r="ELF7" s="66"/>
      <c r="ELG7" s="66"/>
      <c r="ELH7" s="66"/>
      <c r="ELI7" s="66"/>
      <c r="ELJ7" s="66"/>
      <c r="ELK7" s="66"/>
      <c r="ELL7" s="66"/>
      <c r="ELM7" s="66"/>
      <c r="ELN7" s="66"/>
      <c r="ELO7" s="66"/>
      <c r="ELP7" s="66"/>
      <c r="ELQ7" s="66"/>
      <c r="ELR7" s="66"/>
      <c r="ELS7" s="66"/>
      <c r="ELT7" s="66"/>
      <c r="ELU7" s="66"/>
      <c r="ELV7" s="66"/>
      <c r="ELW7" s="66"/>
      <c r="ELX7" s="66"/>
      <c r="ELY7" s="66"/>
      <c r="ELZ7" s="66"/>
      <c r="EMA7" s="66"/>
      <c r="EMB7" s="66"/>
      <c r="EMC7" s="66"/>
      <c r="EMD7" s="66"/>
      <c r="EME7" s="66"/>
      <c r="EMF7" s="66"/>
      <c r="EMG7" s="66"/>
      <c r="EMH7" s="66"/>
      <c r="EMI7" s="66"/>
      <c r="EMJ7" s="66"/>
      <c r="EMK7" s="66"/>
      <c r="EML7" s="66"/>
      <c r="EMM7" s="66"/>
      <c r="EMN7" s="66"/>
      <c r="EMO7" s="66"/>
      <c r="EMP7" s="66"/>
      <c r="EMQ7" s="66"/>
      <c r="EMR7" s="66"/>
      <c r="EMS7" s="66"/>
      <c r="EMT7" s="66"/>
      <c r="EMU7" s="66"/>
      <c r="EMV7" s="66"/>
      <c r="EMW7" s="66"/>
      <c r="EMX7" s="66"/>
      <c r="EMY7" s="66"/>
      <c r="EMZ7" s="66"/>
      <c r="ENA7" s="66"/>
      <c r="ENB7" s="66"/>
      <c r="ENC7" s="66"/>
      <c r="END7" s="66"/>
      <c r="ENE7" s="66"/>
      <c r="ENF7" s="66"/>
      <c r="ENG7" s="66"/>
      <c r="ENH7" s="66"/>
      <c r="ENI7" s="66"/>
      <c r="ENJ7" s="66"/>
      <c r="ENK7" s="66"/>
      <c r="ENL7" s="66"/>
      <c r="ENM7" s="66"/>
      <c r="ENN7" s="66"/>
      <c r="ENO7" s="66"/>
      <c r="ENP7" s="66"/>
      <c r="ENQ7" s="66"/>
      <c r="ENR7" s="66"/>
      <c r="ENS7" s="66"/>
      <c r="ENT7" s="66"/>
      <c r="ENU7" s="66"/>
      <c r="ENV7" s="66"/>
      <c r="ENW7" s="66"/>
      <c r="ENX7" s="66"/>
      <c r="ENY7" s="66"/>
      <c r="ENZ7" s="66"/>
      <c r="EOA7" s="66"/>
      <c r="EOB7" s="66"/>
      <c r="EOC7" s="66"/>
      <c r="EOD7" s="66"/>
      <c r="EOE7" s="66"/>
      <c r="EOF7" s="66"/>
      <c r="EOG7" s="66"/>
      <c r="EOH7" s="66"/>
      <c r="EOI7" s="66"/>
      <c r="EOJ7" s="66"/>
      <c r="EOK7" s="66"/>
      <c r="EOL7" s="66"/>
      <c r="EOM7" s="66"/>
      <c r="EON7" s="66"/>
      <c r="EOO7" s="66"/>
      <c r="EOP7" s="66"/>
      <c r="EOQ7" s="66"/>
      <c r="EOR7" s="66"/>
      <c r="EOS7" s="66"/>
      <c r="EOT7" s="66"/>
      <c r="EOU7" s="66"/>
      <c r="EOV7" s="66"/>
      <c r="EOW7" s="66"/>
      <c r="EOX7" s="66"/>
      <c r="EOY7" s="66"/>
      <c r="EOZ7" s="66"/>
      <c r="EPA7" s="66"/>
      <c r="EPB7" s="66"/>
      <c r="EPC7" s="66"/>
      <c r="EPD7" s="66"/>
      <c r="EPE7" s="66"/>
      <c r="EPF7" s="66"/>
      <c r="EPG7" s="66"/>
      <c r="EPH7" s="66"/>
      <c r="EPI7" s="66"/>
      <c r="EPJ7" s="66"/>
      <c r="EPK7" s="66"/>
      <c r="EPL7" s="66"/>
      <c r="EPM7" s="66"/>
      <c r="EPN7" s="66"/>
      <c r="EPO7" s="66"/>
      <c r="EPP7" s="66"/>
      <c r="EPQ7" s="66"/>
      <c r="EPR7" s="66"/>
      <c r="EPS7" s="66"/>
      <c r="EPT7" s="66"/>
      <c r="EPU7" s="66"/>
      <c r="EPV7" s="66"/>
      <c r="EPW7" s="66"/>
      <c r="EPX7" s="66"/>
      <c r="EPY7" s="66"/>
      <c r="EPZ7" s="66"/>
      <c r="EQA7" s="66"/>
      <c r="EQB7" s="66"/>
      <c r="EQC7" s="66"/>
      <c r="EQD7" s="66"/>
      <c r="EQE7" s="66"/>
      <c r="EQF7" s="66"/>
      <c r="EQG7" s="66"/>
      <c r="EQH7" s="66"/>
      <c r="EQI7" s="66"/>
      <c r="EQJ7" s="66"/>
      <c r="EQK7" s="66"/>
      <c r="EQL7" s="66"/>
      <c r="EQM7" s="66"/>
      <c r="EQN7" s="66"/>
      <c r="EQO7" s="66"/>
      <c r="EQP7" s="66"/>
      <c r="EQQ7" s="66"/>
      <c r="EQR7" s="66"/>
      <c r="EQS7" s="66"/>
      <c r="EQT7" s="66"/>
      <c r="EQU7" s="66"/>
      <c r="EQV7" s="66"/>
      <c r="EQW7" s="66"/>
      <c r="EQX7" s="66"/>
      <c r="EQY7" s="66"/>
      <c r="EQZ7" s="66"/>
      <c r="ERA7" s="66"/>
      <c r="ERB7" s="66"/>
      <c r="ERC7" s="66"/>
      <c r="ERD7" s="66"/>
      <c r="ERE7" s="66"/>
      <c r="ERF7" s="66"/>
      <c r="ERG7" s="66"/>
      <c r="ERH7" s="66"/>
      <c r="ERI7" s="66"/>
      <c r="ERJ7" s="66"/>
      <c r="ERK7" s="66"/>
      <c r="ERL7" s="66"/>
      <c r="ERM7" s="66"/>
      <c r="ERN7" s="66"/>
      <c r="ERO7" s="66"/>
      <c r="ERP7" s="66"/>
      <c r="ERQ7" s="66"/>
      <c r="ERR7" s="66"/>
      <c r="ERS7" s="66"/>
      <c r="ERT7" s="66"/>
      <c r="ERU7" s="66"/>
      <c r="ERV7" s="66"/>
      <c r="ERW7" s="66"/>
      <c r="ERX7" s="66"/>
      <c r="ERY7" s="66"/>
      <c r="ERZ7" s="66"/>
      <c r="ESA7" s="66"/>
      <c r="ESB7" s="66"/>
      <c r="ESC7" s="66"/>
      <c r="ESD7" s="66"/>
      <c r="ESE7" s="66"/>
      <c r="ESF7" s="66"/>
      <c r="ESG7" s="66"/>
      <c r="ESH7" s="66"/>
      <c r="ESI7" s="66"/>
      <c r="ESJ7" s="66"/>
      <c r="ESK7" s="66"/>
      <c r="ESL7" s="66"/>
      <c r="ESM7" s="66"/>
      <c r="ESN7" s="66"/>
      <c r="ESO7" s="66"/>
      <c r="ESP7" s="66"/>
      <c r="ESQ7" s="66"/>
      <c r="ESR7" s="66"/>
      <c r="ESS7" s="66"/>
      <c r="EST7" s="66"/>
      <c r="ESU7" s="66"/>
      <c r="ESV7" s="66"/>
      <c r="ESW7" s="66"/>
      <c r="ESX7" s="66"/>
      <c r="ESY7" s="66"/>
      <c r="ESZ7" s="66"/>
      <c r="ETA7" s="66"/>
      <c r="ETB7" s="66"/>
      <c r="ETC7" s="66"/>
      <c r="ETD7" s="66"/>
      <c r="ETE7" s="66"/>
      <c r="ETF7" s="66"/>
      <c r="ETG7" s="66"/>
      <c r="ETH7" s="66"/>
      <c r="ETI7" s="66"/>
      <c r="ETJ7" s="66"/>
      <c r="ETK7" s="66"/>
      <c r="ETL7" s="66"/>
      <c r="ETM7" s="66"/>
      <c r="ETN7" s="66"/>
      <c r="ETO7" s="66"/>
      <c r="ETP7" s="66"/>
      <c r="ETQ7" s="66"/>
      <c r="ETR7" s="66"/>
      <c r="ETS7" s="66"/>
      <c r="ETT7" s="66"/>
      <c r="ETU7" s="66"/>
      <c r="ETV7" s="66"/>
      <c r="ETW7" s="66"/>
      <c r="ETX7" s="66"/>
      <c r="ETY7" s="66"/>
      <c r="ETZ7" s="66"/>
      <c r="EUA7" s="66"/>
      <c r="EUB7" s="66"/>
      <c r="EUC7" s="66"/>
      <c r="EUD7" s="66"/>
      <c r="EUE7" s="66"/>
      <c r="EUF7" s="66"/>
      <c r="EUG7" s="66"/>
      <c r="EUH7" s="66"/>
      <c r="EUI7" s="66"/>
      <c r="EUJ7" s="66"/>
      <c r="EUK7" s="66"/>
      <c r="EUL7" s="66"/>
      <c r="EUM7" s="66"/>
      <c r="EUN7" s="66"/>
      <c r="EUO7" s="66"/>
      <c r="EUP7" s="66"/>
      <c r="EUQ7" s="66"/>
      <c r="EUR7" s="66"/>
      <c r="EUS7" s="66"/>
      <c r="EUT7" s="66"/>
      <c r="EUU7" s="66"/>
      <c r="EUV7" s="66"/>
      <c r="EUW7" s="66"/>
      <c r="EUX7" s="66"/>
      <c r="EUY7" s="66"/>
      <c r="EUZ7" s="66"/>
      <c r="EVA7" s="66"/>
      <c r="EVB7" s="66"/>
      <c r="EVC7" s="66"/>
      <c r="EVD7" s="66"/>
      <c r="EVE7" s="66"/>
      <c r="EVF7" s="66"/>
      <c r="EVG7" s="66"/>
      <c r="EVH7" s="66"/>
      <c r="EVI7" s="66"/>
      <c r="EVJ7" s="66"/>
      <c r="EVK7" s="66"/>
      <c r="EVL7" s="66"/>
      <c r="EVM7" s="66"/>
      <c r="EVN7" s="66"/>
      <c r="EVO7" s="66"/>
      <c r="EVP7" s="66"/>
      <c r="EVQ7" s="66"/>
      <c r="EVR7" s="66"/>
      <c r="EVS7" s="66"/>
      <c r="EVT7" s="66"/>
      <c r="EVU7" s="66"/>
      <c r="EVV7" s="66"/>
      <c r="EVW7" s="66"/>
      <c r="EVX7" s="66"/>
      <c r="EVY7" s="66"/>
      <c r="EVZ7" s="66"/>
      <c r="EWA7" s="66"/>
      <c r="EWB7" s="66"/>
      <c r="EWC7" s="66"/>
      <c r="EWD7" s="66"/>
      <c r="EWE7" s="66"/>
      <c r="EWF7" s="66"/>
      <c r="EWG7" s="66"/>
      <c r="EWH7" s="66"/>
      <c r="EWI7" s="66"/>
      <c r="EWJ7" s="66"/>
      <c r="EWK7" s="66"/>
      <c r="EWL7" s="66"/>
      <c r="EWM7" s="66"/>
      <c r="EWN7" s="66"/>
      <c r="EWO7" s="66"/>
      <c r="EWP7" s="66"/>
      <c r="EWQ7" s="66"/>
      <c r="EWR7" s="66"/>
      <c r="EWS7" s="66"/>
      <c r="EWT7" s="66"/>
      <c r="EWU7" s="66"/>
      <c r="EWV7" s="66"/>
      <c r="EWW7" s="66"/>
      <c r="EWX7" s="66"/>
      <c r="EWY7" s="66"/>
      <c r="EWZ7" s="66"/>
      <c r="EXA7" s="66"/>
      <c r="EXB7" s="66"/>
      <c r="EXC7" s="66"/>
      <c r="EXD7" s="66"/>
      <c r="EXE7" s="66"/>
      <c r="EXF7" s="66"/>
      <c r="EXG7" s="66"/>
      <c r="EXH7" s="66"/>
      <c r="EXI7" s="66"/>
      <c r="EXJ7" s="66"/>
      <c r="EXK7" s="66"/>
      <c r="EXL7" s="66"/>
      <c r="EXM7" s="66"/>
      <c r="EXN7" s="66"/>
      <c r="EXO7" s="66"/>
      <c r="EXP7" s="66"/>
      <c r="EXQ7" s="66"/>
      <c r="EXR7" s="66"/>
      <c r="EXS7" s="66"/>
      <c r="EXT7" s="66"/>
      <c r="EXU7" s="66"/>
      <c r="EXV7" s="66"/>
      <c r="EXW7" s="66"/>
      <c r="EXX7" s="66"/>
      <c r="EXY7" s="66"/>
      <c r="EXZ7" s="66"/>
      <c r="EYA7" s="66"/>
      <c r="EYB7" s="66"/>
      <c r="EYC7" s="66"/>
      <c r="EYD7" s="66"/>
      <c r="EYE7" s="66"/>
      <c r="EYF7" s="66"/>
      <c r="EYG7" s="66"/>
      <c r="EYH7" s="66"/>
      <c r="EYI7" s="66"/>
      <c r="EYJ7" s="66"/>
      <c r="EYK7" s="66"/>
      <c r="EYL7" s="66"/>
      <c r="EYM7" s="66"/>
      <c r="EYN7" s="66"/>
      <c r="EYO7" s="66"/>
      <c r="EYP7" s="66"/>
      <c r="EYQ7" s="66"/>
      <c r="EYR7" s="66"/>
      <c r="EYS7" s="66"/>
      <c r="EYT7" s="66"/>
      <c r="EYU7" s="66"/>
      <c r="EYV7" s="66"/>
      <c r="EYW7" s="66"/>
      <c r="EYX7" s="66"/>
      <c r="EYY7" s="66"/>
      <c r="EYZ7" s="66"/>
      <c r="EZA7" s="66"/>
      <c r="EZB7" s="66"/>
      <c r="EZC7" s="66"/>
      <c r="EZD7" s="66"/>
      <c r="EZE7" s="66"/>
      <c r="EZF7" s="66"/>
      <c r="EZG7" s="66"/>
      <c r="EZH7" s="66"/>
      <c r="EZI7" s="66"/>
      <c r="EZJ7" s="66"/>
      <c r="EZK7" s="66"/>
      <c r="EZL7" s="66"/>
      <c r="EZM7" s="66"/>
      <c r="EZN7" s="66"/>
      <c r="EZO7" s="66"/>
      <c r="EZP7" s="66"/>
      <c r="EZQ7" s="66"/>
      <c r="EZR7" s="66"/>
      <c r="EZS7" s="66"/>
      <c r="EZT7" s="66"/>
      <c r="EZU7" s="66"/>
      <c r="EZV7" s="66"/>
      <c r="EZW7" s="66"/>
      <c r="EZX7" s="66"/>
      <c r="EZY7" s="66"/>
      <c r="EZZ7" s="66"/>
      <c r="FAA7" s="66"/>
      <c r="FAB7" s="66"/>
      <c r="FAC7" s="66"/>
      <c r="FAD7" s="66"/>
      <c r="FAE7" s="66"/>
      <c r="FAF7" s="66"/>
      <c r="FAG7" s="66"/>
      <c r="FAH7" s="66"/>
      <c r="FAI7" s="66"/>
      <c r="FAJ7" s="66"/>
      <c r="FAK7" s="66"/>
      <c r="FAL7" s="66"/>
      <c r="FAM7" s="66"/>
      <c r="FAN7" s="66"/>
      <c r="FAO7" s="66"/>
      <c r="FAP7" s="66"/>
      <c r="FAQ7" s="66"/>
      <c r="FAR7" s="66"/>
      <c r="FAS7" s="66"/>
      <c r="FAT7" s="66"/>
      <c r="FAU7" s="66"/>
      <c r="FAV7" s="66"/>
      <c r="FAW7" s="66"/>
      <c r="FAX7" s="66"/>
      <c r="FAY7" s="66"/>
      <c r="FAZ7" s="66"/>
      <c r="FBA7" s="66"/>
      <c r="FBB7" s="66"/>
      <c r="FBC7" s="66"/>
      <c r="FBD7" s="66"/>
      <c r="FBE7" s="66"/>
      <c r="FBF7" s="66"/>
      <c r="FBG7" s="66"/>
      <c r="FBH7" s="66"/>
      <c r="FBI7" s="66"/>
      <c r="FBJ7" s="66"/>
      <c r="FBK7" s="66"/>
      <c r="FBL7" s="66"/>
      <c r="FBM7" s="66"/>
      <c r="FBN7" s="66"/>
      <c r="FBO7" s="66"/>
      <c r="FBP7" s="66"/>
      <c r="FBQ7" s="66"/>
      <c r="FBR7" s="66"/>
      <c r="FBS7" s="66"/>
      <c r="FBT7" s="66"/>
      <c r="FBU7" s="66"/>
      <c r="FBV7" s="66"/>
      <c r="FBW7" s="66"/>
      <c r="FBX7" s="66"/>
      <c r="FBY7" s="66"/>
      <c r="FBZ7" s="66"/>
      <c r="FCA7" s="66"/>
      <c r="FCB7" s="66"/>
      <c r="FCC7" s="66"/>
      <c r="FCD7" s="66"/>
      <c r="FCE7" s="66"/>
      <c r="FCF7" s="66"/>
      <c r="FCG7" s="66"/>
      <c r="FCH7" s="66"/>
      <c r="FCI7" s="66"/>
      <c r="FCJ7" s="66"/>
      <c r="FCK7" s="66"/>
      <c r="FCL7" s="66"/>
      <c r="FCM7" s="66"/>
      <c r="FCN7" s="66"/>
      <c r="FCO7" s="66"/>
      <c r="FCP7" s="66"/>
      <c r="FCQ7" s="66"/>
      <c r="FCR7" s="66"/>
      <c r="FCS7" s="66"/>
      <c r="FCT7" s="66"/>
      <c r="FCU7" s="66"/>
      <c r="FCV7" s="66"/>
      <c r="FCW7" s="66"/>
      <c r="FCX7" s="66"/>
      <c r="FCY7" s="66"/>
      <c r="FCZ7" s="66"/>
      <c r="FDA7" s="66"/>
      <c r="FDB7" s="66"/>
      <c r="FDC7" s="66"/>
      <c r="FDD7" s="66"/>
      <c r="FDE7" s="66"/>
      <c r="FDF7" s="66"/>
      <c r="FDG7" s="66"/>
      <c r="FDH7" s="66"/>
      <c r="FDI7" s="66"/>
      <c r="FDJ7" s="66"/>
      <c r="FDK7" s="66"/>
      <c r="FDL7" s="66"/>
      <c r="FDM7" s="66"/>
      <c r="FDN7" s="66"/>
      <c r="FDO7" s="66"/>
      <c r="FDP7" s="66"/>
      <c r="FDQ7" s="66"/>
      <c r="FDR7" s="66"/>
      <c r="FDS7" s="66"/>
      <c r="FDT7" s="66"/>
      <c r="FDU7" s="66"/>
      <c r="FDV7" s="66"/>
      <c r="FDW7" s="66"/>
      <c r="FDX7" s="66"/>
      <c r="FDY7" s="66"/>
      <c r="FDZ7" s="66"/>
      <c r="FEA7" s="66"/>
      <c r="FEB7" s="66"/>
      <c r="FEC7" s="66"/>
      <c r="FED7" s="66"/>
      <c r="FEE7" s="66"/>
      <c r="FEF7" s="66"/>
      <c r="FEG7" s="66"/>
      <c r="FEH7" s="66"/>
      <c r="FEI7" s="66"/>
      <c r="FEJ7" s="66"/>
      <c r="FEK7" s="66"/>
      <c r="FEL7" s="66"/>
      <c r="FEM7" s="66"/>
      <c r="FEN7" s="66"/>
      <c r="FEO7" s="66"/>
      <c r="FEP7" s="66"/>
      <c r="FEQ7" s="66"/>
      <c r="FER7" s="66"/>
      <c r="FES7" s="66"/>
      <c r="FET7" s="66"/>
      <c r="FEU7" s="66"/>
      <c r="FEV7" s="66"/>
      <c r="FEW7" s="66"/>
      <c r="FEX7" s="66"/>
      <c r="FEY7" s="66"/>
      <c r="FEZ7" s="66"/>
      <c r="FFA7" s="66"/>
      <c r="FFB7" s="66"/>
      <c r="FFC7" s="66"/>
      <c r="FFD7" s="66"/>
      <c r="FFE7" s="66"/>
      <c r="FFF7" s="66"/>
      <c r="FFG7" s="66"/>
      <c r="FFH7" s="66"/>
      <c r="FFI7" s="66"/>
      <c r="FFJ7" s="66"/>
      <c r="FFK7" s="66"/>
      <c r="FFL7" s="66"/>
      <c r="FFM7" s="66"/>
      <c r="FFN7" s="66"/>
      <c r="FFO7" s="66"/>
      <c r="FFP7" s="66"/>
      <c r="FFQ7" s="66"/>
      <c r="FFR7" s="66"/>
      <c r="FFS7" s="66"/>
      <c r="FFT7" s="66"/>
      <c r="FFU7" s="66"/>
      <c r="FFV7" s="66"/>
      <c r="FFW7" s="66"/>
      <c r="FFX7" s="66"/>
      <c r="FFY7" s="66"/>
      <c r="FFZ7" s="66"/>
      <c r="FGA7" s="66"/>
      <c r="FGB7" s="66"/>
      <c r="FGC7" s="66"/>
      <c r="FGD7" s="66"/>
      <c r="FGE7" s="66"/>
      <c r="FGF7" s="66"/>
      <c r="FGG7" s="66"/>
      <c r="FGH7" s="66"/>
      <c r="FGI7" s="66"/>
      <c r="FGJ7" s="66"/>
      <c r="FGK7" s="66"/>
      <c r="FGL7" s="66"/>
      <c r="FGM7" s="66"/>
      <c r="FGN7" s="66"/>
      <c r="FGO7" s="66"/>
      <c r="FGP7" s="66"/>
      <c r="FGQ7" s="66"/>
      <c r="FGR7" s="66"/>
      <c r="FGS7" s="66"/>
      <c r="FGT7" s="66"/>
      <c r="FGU7" s="66"/>
      <c r="FGV7" s="66"/>
      <c r="FGW7" s="66"/>
      <c r="FGX7" s="66"/>
      <c r="FGY7" s="66"/>
      <c r="FGZ7" s="66"/>
      <c r="FHA7" s="66"/>
      <c r="FHB7" s="66"/>
      <c r="FHC7" s="66"/>
      <c r="FHD7" s="66"/>
      <c r="FHE7" s="66"/>
      <c r="FHF7" s="66"/>
      <c r="FHG7" s="66"/>
      <c r="FHH7" s="66"/>
      <c r="FHI7" s="66"/>
      <c r="FHJ7" s="66"/>
      <c r="FHK7" s="66"/>
      <c r="FHL7" s="66"/>
      <c r="FHM7" s="66"/>
      <c r="FHN7" s="66"/>
      <c r="FHO7" s="66"/>
      <c r="FHP7" s="66"/>
      <c r="FHQ7" s="66"/>
      <c r="FHR7" s="66"/>
      <c r="FHS7" s="66"/>
      <c r="FHT7" s="66"/>
      <c r="FHU7" s="66"/>
      <c r="FHV7" s="66"/>
      <c r="FHW7" s="66"/>
      <c r="FHX7" s="66"/>
      <c r="FHY7" s="66"/>
      <c r="FHZ7" s="66"/>
      <c r="FIA7" s="66"/>
      <c r="FIB7" s="66"/>
      <c r="FIC7" s="66"/>
      <c r="FID7" s="66"/>
      <c r="FIE7" s="66"/>
      <c r="FIF7" s="66"/>
      <c r="FIG7" s="66"/>
      <c r="FIH7" s="66"/>
      <c r="FII7" s="66"/>
      <c r="FIJ7" s="66"/>
      <c r="FIK7" s="66"/>
      <c r="FIL7" s="66"/>
      <c r="FIM7" s="66"/>
      <c r="FIN7" s="66"/>
      <c r="FIO7" s="66"/>
      <c r="FIP7" s="66"/>
      <c r="FIQ7" s="66"/>
      <c r="FIR7" s="66"/>
      <c r="FIS7" s="66"/>
      <c r="FIT7" s="66"/>
      <c r="FIU7" s="66"/>
      <c r="FIV7" s="66"/>
      <c r="FIW7" s="66"/>
      <c r="FIX7" s="66"/>
      <c r="FIY7" s="66"/>
      <c r="FIZ7" s="66"/>
      <c r="FJA7" s="66"/>
      <c r="FJB7" s="66"/>
      <c r="FJC7" s="66"/>
      <c r="FJD7" s="66"/>
      <c r="FJE7" s="66"/>
      <c r="FJF7" s="66"/>
      <c r="FJG7" s="66"/>
      <c r="FJH7" s="66"/>
      <c r="FJI7" s="66"/>
      <c r="FJJ7" s="66"/>
      <c r="FJK7" s="66"/>
      <c r="FJL7" s="66"/>
      <c r="FJM7" s="66"/>
      <c r="FJN7" s="66"/>
      <c r="FJO7" s="66"/>
      <c r="FJP7" s="66"/>
      <c r="FJQ7" s="66"/>
      <c r="FJR7" s="66"/>
      <c r="FJS7" s="66"/>
      <c r="FJT7" s="66"/>
      <c r="FJU7" s="66"/>
      <c r="FJV7" s="66"/>
      <c r="FJW7" s="66"/>
      <c r="FJX7" s="66"/>
      <c r="FJY7" s="66"/>
      <c r="FJZ7" s="66"/>
      <c r="FKA7" s="66"/>
      <c r="FKB7" s="66"/>
      <c r="FKC7" s="66"/>
      <c r="FKD7" s="66"/>
      <c r="FKE7" s="66"/>
      <c r="FKF7" s="66"/>
      <c r="FKG7" s="66"/>
      <c r="FKH7" s="66"/>
      <c r="FKI7" s="66"/>
      <c r="FKJ7" s="66"/>
      <c r="FKK7" s="66"/>
      <c r="FKL7" s="66"/>
      <c r="FKM7" s="66"/>
      <c r="FKN7" s="66"/>
      <c r="FKO7" s="66"/>
      <c r="FKP7" s="66"/>
      <c r="FKQ7" s="66"/>
      <c r="FKR7" s="66"/>
      <c r="FKS7" s="66"/>
      <c r="FKT7" s="66"/>
      <c r="FKU7" s="66"/>
      <c r="FKV7" s="66"/>
      <c r="FKW7" s="66"/>
      <c r="FKX7" s="66"/>
      <c r="FKY7" s="66"/>
      <c r="FKZ7" s="66"/>
      <c r="FLA7" s="66"/>
      <c r="FLB7" s="66"/>
      <c r="FLC7" s="66"/>
      <c r="FLD7" s="66"/>
      <c r="FLE7" s="66"/>
      <c r="FLF7" s="66"/>
      <c r="FLG7" s="66"/>
      <c r="FLH7" s="66"/>
      <c r="FLI7" s="66"/>
      <c r="FLJ7" s="66"/>
      <c r="FLK7" s="66"/>
      <c r="FLL7" s="66"/>
      <c r="FLM7" s="66"/>
      <c r="FLN7" s="66"/>
      <c r="FLO7" s="66"/>
      <c r="FLP7" s="66"/>
      <c r="FLQ7" s="66"/>
      <c r="FLR7" s="66"/>
      <c r="FLS7" s="66"/>
      <c r="FLT7" s="66"/>
      <c r="FLU7" s="66"/>
      <c r="FLV7" s="66"/>
      <c r="FLW7" s="66"/>
      <c r="FLX7" s="66"/>
      <c r="FLY7" s="66"/>
      <c r="FLZ7" s="66"/>
      <c r="FMA7" s="66"/>
      <c r="FMB7" s="66"/>
      <c r="FMC7" s="66"/>
      <c r="FMD7" s="66"/>
      <c r="FME7" s="66"/>
      <c r="FMF7" s="66"/>
      <c r="FMG7" s="66"/>
      <c r="FMH7" s="66"/>
      <c r="FMI7" s="66"/>
      <c r="FMJ7" s="66"/>
      <c r="FMK7" s="66"/>
      <c r="FML7" s="66"/>
      <c r="FMM7" s="66"/>
      <c r="FMN7" s="66"/>
      <c r="FMO7" s="66"/>
      <c r="FMP7" s="66"/>
      <c r="FMQ7" s="66"/>
      <c r="FMR7" s="66"/>
      <c r="FMS7" s="66"/>
      <c r="FMT7" s="66"/>
      <c r="FMU7" s="66"/>
      <c r="FMV7" s="66"/>
      <c r="FMW7" s="66"/>
      <c r="FMX7" s="66"/>
      <c r="FMY7" s="66"/>
      <c r="FMZ7" s="66"/>
      <c r="FNA7" s="66"/>
      <c r="FNB7" s="66"/>
      <c r="FNC7" s="66"/>
      <c r="FND7" s="66"/>
      <c r="FNE7" s="66"/>
      <c r="FNF7" s="66"/>
      <c r="FNG7" s="66"/>
      <c r="FNH7" s="66"/>
      <c r="FNI7" s="66"/>
      <c r="FNJ7" s="66"/>
      <c r="FNK7" s="66"/>
      <c r="FNL7" s="66"/>
      <c r="FNM7" s="66"/>
      <c r="FNN7" s="66"/>
      <c r="FNO7" s="66"/>
      <c r="FNP7" s="66"/>
      <c r="FNQ7" s="66"/>
      <c r="FNR7" s="66"/>
      <c r="FNS7" s="66"/>
      <c r="FNT7" s="66"/>
      <c r="FNU7" s="66"/>
      <c r="FNV7" s="66"/>
      <c r="FNW7" s="66"/>
      <c r="FNX7" s="66"/>
      <c r="FNY7" s="66"/>
      <c r="FNZ7" s="66"/>
      <c r="FOA7" s="66"/>
      <c r="FOB7" s="66"/>
      <c r="FOC7" s="66"/>
      <c r="FOD7" s="66"/>
      <c r="FOE7" s="66"/>
      <c r="FOF7" s="66"/>
      <c r="FOG7" s="66"/>
      <c r="FOH7" s="66"/>
      <c r="FOI7" s="66"/>
      <c r="FOJ7" s="66"/>
      <c r="FOK7" s="66"/>
      <c r="FOL7" s="66"/>
      <c r="FOM7" s="66"/>
      <c r="FON7" s="66"/>
      <c r="FOO7" s="66"/>
      <c r="FOP7" s="66"/>
      <c r="FOQ7" s="66"/>
      <c r="FOR7" s="66"/>
      <c r="FOS7" s="66"/>
      <c r="FOT7" s="66"/>
      <c r="FOU7" s="66"/>
      <c r="FOV7" s="66"/>
      <c r="FOW7" s="66"/>
      <c r="FOX7" s="66"/>
      <c r="FOY7" s="66"/>
      <c r="FOZ7" s="66"/>
      <c r="FPA7" s="66"/>
      <c r="FPB7" s="66"/>
      <c r="FPC7" s="66"/>
      <c r="FPD7" s="66"/>
      <c r="FPE7" s="66"/>
      <c r="FPF7" s="66"/>
      <c r="FPG7" s="66"/>
      <c r="FPH7" s="66"/>
      <c r="FPI7" s="66"/>
      <c r="FPJ7" s="66"/>
      <c r="FPK7" s="66"/>
      <c r="FPL7" s="66"/>
      <c r="FPM7" s="66"/>
      <c r="FPN7" s="66"/>
      <c r="FPO7" s="66"/>
      <c r="FPP7" s="66"/>
      <c r="FPQ7" s="66"/>
      <c r="FPR7" s="66"/>
      <c r="FPS7" s="66"/>
      <c r="FPT7" s="66"/>
      <c r="FPU7" s="66"/>
      <c r="FPV7" s="66"/>
      <c r="FPW7" s="66"/>
      <c r="FPX7" s="66"/>
      <c r="FPY7" s="66"/>
      <c r="FPZ7" s="66"/>
      <c r="FQA7" s="66"/>
      <c r="FQB7" s="66"/>
      <c r="FQC7" s="66"/>
      <c r="FQD7" s="66"/>
      <c r="FQE7" s="66"/>
      <c r="FQF7" s="66"/>
      <c r="FQG7" s="66"/>
      <c r="FQH7" s="66"/>
      <c r="FQI7" s="66"/>
      <c r="FQJ7" s="66"/>
      <c r="FQK7" s="66"/>
      <c r="FQL7" s="66"/>
      <c r="FQM7" s="66"/>
      <c r="FQN7" s="66"/>
      <c r="FQO7" s="66"/>
      <c r="FQP7" s="66"/>
      <c r="FQQ7" s="66"/>
      <c r="FQR7" s="66"/>
      <c r="FQS7" s="66"/>
      <c r="FQT7" s="66"/>
      <c r="FQU7" s="66"/>
      <c r="FQV7" s="66"/>
      <c r="FQW7" s="66"/>
      <c r="FQX7" s="66"/>
      <c r="FQY7" s="66"/>
      <c r="FQZ7" s="66"/>
      <c r="FRA7" s="66"/>
      <c r="FRB7" s="66"/>
      <c r="FRC7" s="66"/>
      <c r="FRD7" s="66"/>
      <c r="FRE7" s="66"/>
      <c r="FRF7" s="66"/>
      <c r="FRG7" s="66"/>
      <c r="FRH7" s="66"/>
      <c r="FRI7" s="66"/>
      <c r="FRJ7" s="66"/>
      <c r="FRK7" s="66"/>
      <c r="FRL7" s="66"/>
      <c r="FRM7" s="66"/>
      <c r="FRN7" s="66"/>
      <c r="FRO7" s="66"/>
      <c r="FRP7" s="66"/>
      <c r="FRQ7" s="66"/>
      <c r="FRR7" s="66"/>
      <c r="FRS7" s="66"/>
      <c r="FRT7" s="66"/>
      <c r="FRU7" s="66"/>
      <c r="FRV7" s="66"/>
      <c r="FRW7" s="66"/>
      <c r="FRX7" s="66"/>
      <c r="FRY7" s="66"/>
      <c r="FRZ7" s="66"/>
      <c r="FSA7" s="66"/>
      <c r="FSB7" s="66"/>
      <c r="FSC7" s="66"/>
      <c r="FSD7" s="66"/>
      <c r="FSE7" s="66"/>
      <c r="FSF7" s="66"/>
      <c r="FSG7" s="66"/>
      <c r="FSH7" s="66"/>
      <c r="FSI7" s="66"/>
      <c r="FSJ7" s="66"/>
      <c r="FSK7" s="66"/>
      <c r="FSL7" s="66"/>
      <c r="FSM7" s="66"/>
      <c r="FSN7" s="66"/>
      <c r="FSO7" s="66"/>
      <c r="FSP7" s="66"/>
      <c r="FSQ7" s="66"/>
      <c r="FSR7" s="66"/>
      <c r="FSS7" s="66"/>
      <c r="FST7" s="66"/>
      <c r="FSU7" s="66"/>
      <c r="FSV7" s="66"/>
      <c r="FSW7" s="66"/>
      <c r="FSX7" s="66"/>
      <c r="FSY7" s="66"/>
      <c r="FSZ7" s="66"/>
      <c r="FTA7" s="66"/>
      <c r="FTB7" s="66"/>
      <c r="FTC7" s="66"/>
      <c r="FTD7" s="66"/>
      <c r="FTE7" s="66"/>
      <c r="FTF7" s="66"/>
      <c r="FTG7" s="66"/>
      <c r="FTH7" s="66"/>
      <c r="FTI7" s="66"/>
      <c r="FTJ7" s="66"/>
      <c r="FTK7" s="66"/>
      <c r="FTL7" s="66"/>
      <c r="FTM7" s="66"/>
      <c r="FTN7" s="66"/>
      <c r="FTO7" s="66"/>
      <c r="FTP7" s="66"/>
      <c r="FTQ7" s="66"/>
      <c r="FTR7" s="66"/>
      <c r="FTS7" s="66"/>
      <c r="FTT7" s="66"/>
      <c r="FTU7" s="66"/>
      <c r="FTV7" s="66"/>
      <c r="FTW7" s="66"/>
      <c r="FTX7" s="66"/>
      <c r="FTY7" s="66"/>
      <c r="FTZ7" s="66"/>
      <c r="FUA7" s="66"/>
      <c r="FUB7" s="66"/>
      <c r="FUC7" s="66"/>
      <c r="FUD7" s="66"/>
      <c r="FUE7" s="66"/>
      <c r="FUF7" s="66"/>
      <c r="FUG7" s="66"/>
      <c r="FUH7" s="66"/>
      <c r="FUI7" s="66"/>
      <c r="FUJ7" s="66"/>
      <c r="FUK7" s="66"/>
      <c r="FUL7" s="66"/>
      <c r="FUM7" s="66"/>
      <c r="FUN7" s="66"/>
      <c r="FUO7" s="66"/>
      <c r="FUP7" s="66"/>
      <c r="FUQ7" s="66"/>
      <c r="FUR7" s="66"/>
      <c r="FUS7" s="66"/>
      <c r="FUT7" s="66"/>
      <c r="FUU7" s="66"/>
      <c r="FUV7" s="66"/>
      <c r="FUW7" s="66"/>
      <c r="FUX7" s="66"/>
      <c r="FUY7" s="66"/>
      <c r="FUZ7" s="66"/>
      <c r="FVA7" s="66"/>
      <c r="FVB7" s="66"/>
      <c r="FVC7" s="66"/>
      <c r="FVD7" s="66"/>
      <c r="FVE7" s="66"/>
      <c r="FVF7" s="66"/>
      <c r="FVG7" s="66"/>
      <c r="FVH7" s="66"/>
      <c r="FVI7" s="66"/>
      <c r="FVJ7" s="66"/>
      <c r="FVK7" s="66"/>
      <c r="FVL7" s="66"/>
      <c r="FVM7" s="66"/>
      <c r="FVN7" s="66"/>
      <c r="FVO7" s="66"/>
      <c r="FVP7" s="66"/>
      <c r="FVQ7" s="66"/>
      <c r="FVR7" s="66"/>
      <c r="FVS7" s="66"/>
      <c r="FVT7" s="66"/>
      <c r="FVU7" s="66"/>
      <c r="FVV7" s="66"/>
      <c r="FVW7" s="66"/>
      <c r="FVX7" s="66"/>
      <c r="FVY7" s="66"/>
      <c r="FVZ7" s="66"/>
      <c r="FWA7" s="66"/>
      <c r="FWB7" s="66"/>
      <c r="FWC7" s="66"/>
      <c r="FWD7" s="66"/>
      <c r="FWE7" s="66"/>
      <c r="FWF7" s="66"/>
      <c r="FWG7" s="66"/>
      <c r="FWH7" s="66"/>
      <c r="FWI7" s="66"/>
      <c r="FWJ7" s="66"/>
      <c r="FWK7" s="66"/>
      <c r="FWL7" s="66"/>
      <c r="FWM7" s="66"/>
      <c r="FWN7" s="66"/>
      <c r="FWO7" s="66"/>
      <c r="FWP7" s="66"/>
      <c r="FWQ7" s="66"/>
      <c r="FWR7" s="66"/>
      <c r="FWS7" s="66"/>
      <c r="FWT7" s="66"/>
      <c r="FWU7" s="66"/>
      <c r="FWV7" s="66"/>
      <c r="FWW7" s="66"/>
      <c r="FWX7" s="66"/>
      <c r="FWY7" s="66"/>
      <c r="FWZ7" s="66"/>
      <c r="FXA7" s="66"/>
      <c r="FXB7" s="66"/>
      <c r="FXC7" s="66"/>
      <c r="FXD7" s="66"/>
      <c r="FXE7" s="66"/>
      <c r="FXF7" s="66"/>
      <c r="FXG7" s="66"/>
      <c r="FXH7" s="66"/>
      <c r="FXI7" s="66"/>
      <c r="FXJ7" s="66"/>
      <c r="FXK7" s="66"/>
      <c r="FXL7" s="66"/>
      <c r="FXM7" s="66"/>
      <c r="FXN7" s="66"/>
      <c r="FXO7" s="66"/>
      <c r="FXP7" s="66"/>
      <c r="FXQ7" s="66"/>
      <c r="FXR7" s="66"/>
      <c r="FXS7" s="66"/>
      <c r="FXT7" s="66"/>
      <c r="FXU7" s="66"/>
      <c r="FXV7" s="66"/>
      <c r="FXW7" s="66"/>
      <c r="FXX7" s="66"/>
      <c r="FXY7" s="66"/>
      <c r="FXZ7" s="66"/>
      <c r="FYA7" s="66"/>
      <c r="FYB7" s="66"/>
      <c r="FYC7" s="66"/>
      <c r="FYD7" s="66"/>
      <c r="FYE7" s="66"/>
      <c r="FYF7" s="66"/>
      <c r="FYG7" s="66"/>
      <c r="FYH7" s="66"/>
      <c r="FYI7" s="66"/>
      <c r="FYJ7" s="66"/>
      <c r="FYK7" s="66"/>
      <c r="FYL7" s="66"/>
      <c r="FYM7" s="66"/>
      <c r="FYN7" s="66"/>
      <c r="FYO7" s="66"/>
      <c r="FYP7" s="66"/>
      <c r="FYQ7" s="66"/>
      <c r="FYR7" s="66"/>
      <c r="FYS7" s="66"/>
      <c r="FYT7" s="66"/>
      <c r="FYU7" s="66"/>
      <c r="FYV7" s="66"/>
      <c r="FYW7" s="66"/>
      <c r="FYX7" s="66"/>
      <c r="FYY7" s="66"/>
      <c r="FYZ7" s="66"/>
      <c r="FZA7" s="66"/>
      <c r="FZB7" s="66"/>
      <c r="FZC7" s="66"/>
      <c r="FZD7" s="66"/>
      <c r="FZE7" s="66"/>
      <c r="FZF7" s="66"/>
      <c r="FZG7" s="66"/>
      <c r="FZH7" s="66"/>
      <c r="FZI7" s="66"/>
      <c r="FZJ7" s="66"/>
      <c r="FZK7" s="66"/>
      <c r="FZL7" s="66"/>
      <c r="FZM7" s="66"/>
      <c r="FZN7" s="66"/>
      <c r="FZO7" s="66"/>
      <c r="FZP7" s="66"/>
      <c r="FZQ7" s="66"/>
      <c r="FZR7" s="66"/>
      <c r="FZS7" s="66"/>
      <c r="FZT7" s="66"/>
      <c r="FZU7" s="66"/>
      <c r="FZV7" s="66"/>
      <c r="FZW7" s="66"/>
      <c r="FZX7" s="66"/>
      <c r="FZY7" s="66"/>
      <c r="FZZ7" s="66"/>
      <c r="GAA7" s="66"/>
      <c r="GAB7" s="66"/>
      <c r="GAC7" s="66"/>
      <c r="GAD7" s="66"/>
      <c r="GAE7" s="66"/>
      <c r="GAF7" s="66"/>
      <c r="GAG7" s="66"/>
      <c r="GAH7" s="66"/>
      <c r="GAI7" s="66"/>
      <c r="GAJ7" s="66"/>
      <c r="GAK7" s="66"/>
      <c r="GAL7" s="66"/>
      <c r="GAM7" s="66"/>
      <c r="GAN7" s="66"/>
      <c r="GAO7" s="66"/>
      <c r="GAP7" s="66"/>
      <c r="GAQ7" s="66"/>
      <c r="GAR7" s="66"/>
      <c r="GAS7" s="66"/>
      <c r="GAT7" s="66"/>
      <c r="GAU7" s="66"/>
      <c r="GAV7" s="66"/>
      <c r="GAW7" s="66"/>
      <c r="GAX7" s="66"/>
      <c r="GAY7" s="66"/>
      <c r="GAZ7" s="66"/>
      <c r="GBA7" s="66"/>
      <c r="GBB7" s="66"/>
      <c r="GBC7" s="66"/>
      <c r="GBD7" s="66"/>
      <c r="GBE7" s="66"/>
      <c r="GBF7" s="66"/>
      <c r="GBG7" s="66"/>
      <c r="GBH7" s="66"/>
      <c r="GBI7" s="66"/>
      <c r="GBJ7" s="66"/>
      <c r="GBK7" s="66"/>
      <c r="GBL7" s="66"/>
      <c r="GBM7" s="66"/>
      <c r="GBN7" s="66"/>
      <c r="GBO7" s="66"/>
      <c r="GBP7" s="66"/>
      <c r="GBQ7" s="66"/>
      <c r="GBR7" s="66"/>
      <c r="GBS7" s="66"/>
      <c r="GBT7" s="66"/>
      <c r="GBU7" s="66"/>
      <c r="GBV7" s="66"/>
      <c r="GBW7" s="66"/>
      <c r="GBX7" s="66"/>
      <c r="GBY7" s="66"/>
      <c r="GBZ7" s="66"/>
      <c r="GCA7" s="66"/>
      <c r="GCB7" s="66"/>
      <c r="GCC7" s="66"/>
      <c r="GCD7" s="66"/>
      <c r="GCE7" s="66"/>
      <c r="GCF7" s="66"/>
      <c r="GCG7" s="66"/>
      <c r="GCH7" s="66"/>
      <c r="GCI7" s="66"/>
      <c r="GCJ7" s="66"/>
      <c r="GCK7" s="66"/>
      <c r="GCL7" s="66"/>
      <c r="GCM7" s="66"/>
      <c r="GCN7" s="66"/>
      <c r="GCO7" s="66"/>
      <c r="GCP7" s="66"/>
      <c r="GCQ7" s="66"/>
      <c r="GCR7" s="66"/>
      <c r="GCS7" s="66"/>
      <c r="GCT7" s="66"/>
      <c r="GCU7" s="66"/>
      <c r="GCV7" s="66"/>
      <c r="GCW7" s="66"/>
      <c r="GCX7" s="66"/>
      <c r="GCY7" s="66"/>
      <c r="GCZ7" s="66"/>
      <c r="GDA7" s="66"/>
      <c r="GDB7" s="66"/>
      <c r="GDC7" s="66"/>
      <c r="GDD7" s="66"/>
      <c r="GDE7" s="66"/>
      <c r="GDF7" s="66"/>
      <c r="GDG7" s="66"/>
      <c r="GDH7" s="66"/>
      <c r="GDI7" s="66"/>
      <c r="GDJ7" s="66"/>
      <c r="GDK7" s="66"/>
      <c r="GDL7" s="66"/>
      <c r="GDM7" s="66"/>
      <c r="GDN7" s="66"/>
      <c r="GDO7" s="66"/>
      <c r="GDP7" s="66"/>
      <c r="GDQ7" s="66"/>
      <c r="GDR7" s="66"/>
      <c r="GDS7" s="66"/>
      <c r="GDT7" s="66"/>
      <c r="GDU7" s="66"/>
      <c r="GDV7" s="66"/>
      <c r="GDW7" s="66"/>
      <c r="GDX7" s="66"/>
      <c r="GDY7" s="66"/>
      <c r="GDZ7" s="66"/>
      <c r="GEA7" s="66"/>
      <c r="GEB7" s="66"/>
      <c r="GEC7" s="66"/>
      <c r="GED7" s="66"/>
      <c r="GEE7" s="66"/>
      <c r="GEF7" s="66"/>
      <c r="GEG7" s="66"/>
      <c r="GEH7" s="66"/>
      <c r="GEI7" s="66"/>
      <c r="GEJ7" s="66"/>
      <c r="GEK7" s="66"/>
      <c r="GEL7" s="66"/>
      <c r="GEM7" s="66"/>
      <c r="GEN7" s="66"/>
      <c r="GEO7" s="66"/>
      <c r="GEP7" s="66"/>
      <c r="GEQ7" s="66"/>
      <c r="GER7" s="66"/>
      <c r="GES7" s="66"/>
      <c r="GET7" s="66"/>
      <c r="GEU7" s="66"/>
      <c r="GEV7" s="66"/>
      <c r="GEW7" s="66"/>
      <c r="GEX7" s="66"/>
      <c r="GEY7" s="66"/>
      <c r="GEZ7" s="66"/>
      <c r="GFA7" s="66"/>
      <c r="GFB7" s="66"/>
      <c r="GFC7" s="66"/>
      <c r="GFD7" s="66"/>
      <c r="GFE7" s="66"/>
      <c r="GFF7" s="66"/>
      <c r="GFG7" s="66"/>
      <c r="GFH7" s="66"/>
      <c r="GFI7" s="66"/>
      <c r="GFJ7" s="66"/>
      <c r="GFK7" s="66"/>
      <c r="GFL7" s="66"/>
      <c r="GFM7" s="66"/>
      <c r="GFN7" s="66"/>
      <c r="GFO7" s="66"/>
      <c r="GFP7" s="66"/>
      <c r="GFQ7" s="66"/>
      <c r="GFR7" s="66"/>
      <c r="GFS7" s="66"/>
      <c r="GFT7" s="66"/>
      <c r="GFU7" s="66"/>
      <c r="GFV7" s="66"/>
      <c r="GFW7" s="66"/>
      <c r="GFX7" s="66"/>
      <c r="GFY7" s="66"/>
      <c r="GFZ7" s="66"/>
      <c r="GGA7" s="66"/>
      <c r="GGB7" s="66"/>
      <c r="GGC7" s="66"/>
      <c r="GGD7" s="66"/>
      <c r="GGE7" s="66"/>
      <c r="GGF7" s="66"/>
      <c r="GGG7" s="66"/>
      <c r="GGH7" s="66"/>
      <c r="GGI7" s="66"/>
      <c r="GGJ7" s="66"/>
      <c r="GGK7" s="66"/>
      <c r="GGL7" s="66"/>
      <c r="GGM7" s="66"/>
      <c r="GGN7" s="66"/>
      <c r="GGO7" s="66"/>
      <c r="GGP7" s="66"/>
      <c r="GGQ7" s="66"/>
      <c r="GGR7" s="66"/>
      <c r="GGS7" s="66"/>
      <c r="GGT7" s="66"/>
      <c r="GGU7" s="66"/>
      <c r="GGV7" s="66"/>
      <c r="GGW7" s="66"/>
      <c r="GGX7" s="66"/>
      <c r="GGY7" s="66"/>
      <c r="GGZ7" s="66"/>
      <c r="GHA7" s="66"/>
      <c r="GHB7" s="66"/>
      <c r="GHC7" s="66"/>
      <c r="GHD7" s="66"/>
      <c r="GHE7" s="66"/>
      <c r="GHF7" s="66"/>
      <c r="GHG7" s="66"/>
      <c r="GHH7" s="66"/>
      <c r="GHI7" s="66"/>
      <c r="GHJ7" s="66"/>
      <c r="GHK7" s="66"/>
      <c r="GHL7" s="66"/>
      <c r="GHM7" s="66"/>
      <c r="GHN7" s="66"/>
      <c r="GHO7" s="66"/>
      <c r="GHP7" s="66"/>
      <c r="GHQ7" s="66"/>
      <c r="GHR7" s="66"/>
      <c r="GHS7" s="66"/>
      <c r="GHT7" s="66"/>
      <c r="GHU7" s="66"/>
      <c r="GHV7" s="66"/>
      <c r="GHW7" s="66"/>
      <c r="GHX7" s="66"/>
      <c r="GHY7" s="66"/>
      <c r="GHZ7" s="66"/>
      <c r="GIA7" s="66"/>
      <c r="GIB7" s="66"/>
      <c r="GIC7" s="66"/>
      <c r="GID7" s="66"/>
      <c r="GIE7" s="66"/>
      <c r="GIF7" s="66"/>
      <c r="GIG7" s="66"/>
      <c r="GIH7" s="66"/>
      <c r="GII7" s="66"/>
      <c r="GIJ7" s="66"/>
      <c r="GIK7" s="66"/>
      <c r="GIL7" s="66"/>
      <c r="GIM7" s="66"/>
      <c r="GIN7" s="66"/>
      <c r="GIO7" s="66"/>
      <c r="GIP7" s="66"/>
      <c r="GIQ7" s="66"/>
      <c r="GIR7" s="66"/>
      <c r="GIS7" s="66"/>
      <c r="GIT7" s="66"/>
      <c r="GIU7" s="66"/>
      <c r="GIV7" s="66"/>
      <c r="GIW7" s="66"/>
      <c r="GIX7" s="66"/>
      <c r="GIY7" s="66"/>
      <c r="GIZ7" s="66"/>
      <c r="GJA7" s="66"/>
      <c r="GJB7" s="66"/>
      <c r="GJC7" s="66"/>
      <c r="GJD7" s="66"/>
      <c r="GJE7" s="66"/>
      <c r="GJF7" s="66"/>
      <c r="GJG7" s="66"/>
      <c r="GJH7" s="66"/>
      <c r="GJI7" s="66"/>
      <c r="GJJ7" s="66"/>
      <c r="GJK7" s="66"/>
      <c r="GJL7" s="66"/>
      <c r="GJM7" s="66"/>
      <c r="GJN7" s="66"/>
      <c r="GJO7" s="66"/>
      <c r="GJP7" s="66"/>
      <c r="GJQ7" s="66"/>
      <c r="GJR7" s="66"/>
      <c r="GJS7" s="66"/>
      <c r="GJT7" s="66"/>
      <c r="GJU7" s="66"/>
      <c r="GJV7" s="66"/>
      <c r="GJW7" s="66"/>
      <c r="GJX7" s="66"/>
      <c r="GJY7" s="66"/>
      <c r="GJZ7" s="66"/>
      <c r="GKA7" s="66"/>
      <c r="GKB7" s="66"/>
      <c r="GKC7" s="66"/>
      <c r="GKD7" s="66"/>
      <c r="GKE7" s="66"/>
      <c r="GKF7" s="66"/>
      <c r="GKG7" s="66"/>
      <c r="GKH7" s="66"/>
      <c r="GKI7" s="66"/>
      <c r="GKJ7" s="66"/>
      <c r="GKK7" s="66"/>
      <c r="GKL7" s="66"/>
      <c r="GKM7" s="66"/>
      <c r="GKN7" s="66"/>
      <c r="GKO7" s="66"/>
      <c r="GKP7" s="66"/>
      <c r="GKQ7" s="66"/>
      <c r="GKR7" s="66"/>
      <c r="GKS7" s="66"/>
      <c r="GKT7" s="66"/>
      <c r="GKU7" s="66"/>
      <c r="GKV7" s="66"/>
      <c r="GKW7" s="66"/>
      <c r="GKX7" s="66"/>
      <c r="GKY7" s="66"/>
      <c r="GKZ7" s="66"/>
      <c r="GLA7" s="66"/>
      <c r="GLB7" s="66"/>
      <c r="GLC7" s="66"/>
      <c r="GLD7" s="66"/>
      <c r="GLE7" s="66"/>
      <c r="GLF7" s="66"/>
      <c r="GLG7" s="66"/>
      <c r="GLH7" s="66"/>
      <c r="GLI7" s="66"/>
      <c r="GLJ7" s="66"/>
      <c r="GLK7" s="66"/>
      <c r="GLL7" s="66"/>
      <c r="GLM7" s="66"/>
      <c r="GLN7" s="66"/>
      <c r="GLO7" s="66"/>
      <c r="GLP7" s="66"/>
      <c r="GLQ7" s="66"/>
      <c r="GLR7" s="66"/>
      <c r="GLS7" s="66"/>
      <c r="GLT7" s="66"/>
      <c r="GLU7" s="66"/>
      <c r="GLV7" s="66"/>
      <c r="GLW7" s="66"/>
      <c r="GLX7" s="66"/>
      <c r="GLY7" s="66"/>
      <c r="GLZ7" s="66"/>
      <c r="GMA7" s="66"/>
      <c r="GMB7" s="66"/>
      <c r="GMC7" s="66"/>
      <c r="GMD7" s="66"/>
      <c r="GME7" s="66"/>
      <c r="GMF7" s="66"/>
      <c r="GMG7" s="66"/>
      <c r="GMH7" s="66"/>
      <c r="GMI7" s="66"/>
      <c r="GMJ7" s="66"/>
      <c r="GMK7" s="66"/>
      <c r="GML7" s="66"/>
      <c r="GMM7" s="66"/>
      <c r="GMN7" s="66"/>
      <c r="GMO7" s="66"/>
      <c r="GMP7" s="66"/>
      <c r="GMQ7" s="66"/>
      <c r="GMR7" s="66"/>
      <c r="GMS7" s="66"/>
      <c r="GMT7" s="66"/>
      <c r="GMU7" s="66"/>
      <c r="GMV7" s="66"/>
      <c r="GMW7" s="66"/>
      <c r="GMX7" s="66"/>
      <c r="GMY7" s="66"/>
      <c r="GMZ7" s="66"/>
      <c r="GNA7" s="66"/>
      <c r="GNB7" s="66"/>
      <c r="GNC7" s="66"/>
      <c r="GND7" s="66"/>
      <c r="GNE7" s="66"/>
      <c r="GNF7" s="66"/>
      <c r="GNG7" s="66"/>
      <c r="GNH7" s="66"/>
      <c r="GNI7" s="66"/>
      <c r="GNJ7" s="66"/>
      <c r="GNK7" s="66"/>
      <c r="GNL7" s="66"/>
      <c r="GNM7" s="66"/>
      <c r="GNN7" s="66"/>
      <c r="GNO7" s="66"/>
      <c r="GNP7" s="66"/>
      <c r="GNQ7" s="66"/>
      <c r="GNR7" s="66"/>
      <c r="GNS7" s="66"/>
      <c r="GNT7" s="66"/>
      <c r="GNU7" s="66"/>
      <c r="GNV7" s="66"/>
      <c r="GNW7" s="66"/>
      <c r="GNX7" s="66"/>
      <c r="GNY7" s="66"/>
      <c r="GNZ7" s="66"/>
      <c r="GOA7" s="66"/>
      <c r="GOB7" s="66"/>
      <c r="GOC7" s="66"/>
      <c r="GOD7" s="66"/>
      <c r="GOE7" s="66"/>
      <c r="GOF7" s="66"/>
      <c r="GOG7" s="66"/>
      <c r="GOH7" s="66"/>
      <c r="GOI7" s="66"/>
      <c r="GOJ7" s="66"/>
      <c r="GOK7" s="66"/>
      <c r="GOL7" s="66"/>
      <c r="GOM7" s="66"/>
      <c r="GON7" s="66"/>
      <c r="GOO7" s="66"/>
      <c r="GOP7" s="66"/>
      <c r="GOQ7" s="66"/>
      <c r="GOR7" s="66"/>
      <c r="GOS7" s="66"/>
      <c r="GOT7" s="66"/>
      <c r="GOU7" s="66"/>
      <c r="GOV7" s="66"/>
      <c r="GOW7" s="66"/>
      <c r="GOX7" s="66"/>
      <c r="GOY7" s="66"/>
      <c r="GOZ7" s="66"/>
      <c r="GPA7" s="66"/>
      <c r="GPB7" s="66"/>
      <c r="GPC7" s="66"/>
      <c r="GPD7" s="66"/>
      <c r="GPE7" s="66"/>
      <c r="GPF7" s="66"/>
      <c r="GPG7" s="66"/>
      <c r="GPH7" s="66"/>
      <c r="GPI7" s="66"/>
      <c r="GPJ7" s="66"/>
      <c r="GPK7" s="66"/>
      <c r="GPL7" s="66"/>
      <c r="GPM7" s="66"/>
      <c r="GPN7" s="66"/>
      <c r="GPO7" s="66"/>
      <c r="GPP7" s="66"/>
      <c r="GPQ7" s="66"/>
      <c r="GPR7" s="66"/>
      <c r="GPS7" s="66"/>
      <c r="GPT7" s="66"/>
      <c r="GPU7" s="66"/>
      <c r="GPV7" s="66"/>
      <c r="GPW7" s="66"/>
      <c r="GPX7" s="66"/>
      <c r="GPY7" s="66"/>
      <c r="GPZ7" s="66"/>
      <c r="GQA7" s="66"/>
      <c r="GQB7" s="66"/>
      <c r="GQC7" s="66"/>
      <c r="GQD7" s="66"/>
      <c r="GQE7" s="66"/>
      <c r="GQF7" s="66"/>
      <c r="GQG7" s="66"/>
      <c r="GQH7" s="66"/>
      <c r="GQI7" s="66"/>
      <c r="GQJ7" s="66"/>
      <c r="GQK7" s="66"/>
      <c r="GQL7" s="66"/>
      <c r="GQM7" s="66"/>
      <c r="GQN7" s="66"/>
      <c r="GQO7" s="66"/>
      <c r="GQP7" s="66"/>
      <c r="GQQ7" s="66"/>
      <c r="GQR7" s="66"/>
      <c r="GQS7" s="66"/>
      <c r="GQT7" s="66"/>
      <c r="GQU7" s="66"/>
      <c r="GQV7" s="66"/>
      <c r="GQW7" s="66"/>
      <c r="GQX7" s="66"/>
      <c r="GQY7" s="66"/>
      <c r="GQZ7" s="66"/>
      <c r="GRA7" s="66"/>
      <c r="GRB7" s="66"/>
      <c r="GRC7" s="66"/>
      <c r="GRD7" s="66"/>
      <c r="GRE7" s="66"/>
      <c r="GRF7" s="66"/>
      <c r="GRG7" s="66"/>
      <c r="GRH7" s="66"/>
      <c r="GRI7" s="66"/>
      <c r="GRJ7" s="66"/>
      <c r="GRK7" s="66"/>
      <c r="GRL7" s="66"/>
      <c r="GRM7" s="66"/>
      <c r="GRN7" s="66"/>
      <c r="GRO7" s="66"/>
      <c r="GRP7" s="66"/>
      <c r="GRQ7" s="66"/>
      <c r="GRR7" s="66"/>
      <c r="GRS7" s="66"/>
      <c r="GRT7" s="66"/>
      <c r="GRU7" s="66"/>
      <c r="GRV7" s="66"/>
      <c r="GRW7" s="66"/>
      <c r="GRX7" s="66"/>
      <c r="GRY7" s="66"/>
      <c r="GRZ7" s="66"/>
      <c r="GSA7" s="66"/>
      <c r="GSB7" s="66"/>
      <c r="GSC7" s="66"/>
      <c r="GSD7" s="66"/>
      <c r="GSE7" s="66"/>
      <c r="GSF7" s="66"/>
      <c r="GSG7" s="66"/>
      <c r="GSH7" s="66"/>
      <c r="GSI7" s="66"/>
      <c r="GSJ7" s="66"/>
      <c r="GSK7" s="66"/>
      <c r="GSL7" s="66"/>
      <c r="GSM7" s="66"/>
      <c r="GSN7" s="66"/>
      <c r="GSO7" s="66"/>
      <c r="GSP7" s="66"/>
      <c r="GSQ7" s="66"/>
      <c r="GSR7" s="66"/>
      <c r="GSS7" s="66"/>
      <c r="GST7" s="66"/>
      <c r="GSU7" s="66"/>
      <c r="GSV7" s="66"/>
      <c r="GSW7" s="66"/>
      <c r="GSX7" s="66"/>
      <c r="GSY7" s="66"/>
      <c r="GSZ7" s="66"/>
      <c r="GTA7" s="66"/>
      <c r="GTB7" s="66"/>
      <c r="GTC7" s="66"/>
      <c r="GTD7" s="66"/>
      <c r="GTE7" s="66"/>
      <c r="GTF7" s="66"/>
      <c r="GTG7" s="66"/>
      <c r="GTH7" s="66"/>
      <c r="GTI7" s="66"/>
      <c r="GTJ7" s="66"/>
      <c r="GTK7" s="66"/>
      <c r="GTL7" s="66"/>
      <c r="GTM7" s="66"/>
      <c r="GTN7" s="66"/>
      <c r="GTO7" s="66"/>
      <c r="GTP7" s="66"/>
      <c r="GTQ7" s="66"/>
      <c r="GTR7" s="66"/>
      <c r="GTS7" s="66"/>
      <c r="GTT7" s="66"/>
      <c r="GTU7" s="66"/>
      <c r="GTV7" s="66"/>
      <c r="GTW7" s="66"/>
      <c r="GTX7" s="66"/>
      <c r="GTY7" s="66"/>
      <c r="GTZ7" s="66"/>
      <c r="GUA7" s="66"/>
      <c r="GUB7" s="66"/>
      <c r="GUC7" s="66"/>
      <c r="GUD7" s="66"/>
      <c r="GUE7" s="66"/>
      <c r="GUF7" s="66"/>
      <c r="GUG7" s="66"/>
      <c r="GUH7" s="66"/>
      <c r="GUI7" s="66"/>
      <c r="GUJ7" s="66"/>
      <c r="GUK7" s="66"/>
      <c r="GUL7" s="66"/>
      <c r="GUM7" s="66"/>
      <c r="GUN7" s="66"/>
      <c r="GUO7" s="66"/>
      <c r="GUP7" s="66"/>
      <c r="GUQ7" s="66"/>
      <c r="GUR7" s="66"/>
      <c r="GUS7" s="66"/>
      <c r="GUT7" s="66"/>
      <c r="GUU7" s="66"/>
      <c r="GUV7" s="66"/>
      <c r="GUW7" s="66"/>
      <c r="GUX7" s="66"/>
      <c r="GUY7" s="66"/>
      <c r="GUZ7" s="66"/>
      <c r="GVA7" s="66"/>
      <c r="GVB7" s="66"/>
      <c r="GVC7" s="66"/>
      <c r="GVD7" s="66"/>
      <c r="GVE7" s="66"/>
      <c r="GVF7" s="66"/>
      <c r="GVG7" s="66"/>
      <c r="GVH7" s="66"/>
      <c r="GVI7" s="66"/>
      <c r="GVJ7" s="66"/>
      <c r="GVK7" s="66"/>
      <c r="GVL7" s="66"/>
      <c r="GVM7" s="66"/>
      <c r="GVN7" s="66"/>
      <c r="GVO7" s="66"/>
      <c r="GVP7" s="66"/>
      <c r="GVQ7" s="66"/>
      <c r="GVR7" s="66"/>
      <c r="GVS7" s="66"/>
      <c r="GVT7" s="66"/>
      <c r="GVU7" s="66"/>
      <c r="GVV7" s="66"/>
      <c r="GVW7" s="66"/>
      <c r="GVX7" s="66"/>
      <c r="GVY7" s="66"/>
      <c r="GVZ7" s="66"/>
      <c r="GWA7" s="66"/>
      <c r="GWB7" s="66"/>
      <c r="GWC7" s="66"/>
      <c r="GWD7" s="66"/>
      <c r="GWE7" s="66"/>
      <c r="GWF7" s="66"/>
      <c r="GWG7" s="66"/>
      <c r="GWH7" s="66"/>
      <c r="GWI7" s="66"/>
      <c r="GWJ7" s="66"/>
      <c r="GWK7" s="66"/>
      <c r="GWL7" s="66"/>
      <c r="GWM7" s="66"/>
      <c r="GWN7" s="66"/>
      <c r="GWO7" s="66"/>
      <c r="GWP7" s="66"/>
      <c r="GWQ7" s="66"/>
      <c r="GWR7" s="66"/>
      <c r="GWS7" s="66"/>
      <c r="GWT7" s="66"/>
      <c r="GWU7" s="66"/>
      <c r="GWV7" s="66"/>
      <c r="GWW7" s="66"/>
      <c r="GWX7" s="66"/>
      <c r="GWY7" s="66"/>
      <c r="GWZ7" s="66"/>
      <c r="GXA7" s="66"/>
      <c r="GXB7" s="66"/>
      <c r="GXC7" s="66"/>
      <c r="GXD7" s="66"/>
      <c r="GXE7" s="66"/>
      <c r="GXF7" s="66"/>
      <c r="GXG7" s="66"/>
      <c r="GXH7" s="66"/>
      <c r="GXI7" s="66"/>
      <c r="GXJ7" s="66"/>
      <c r="GXK7" s="66"/>
      <c r="GXL7" s="66"/>
      <c r="GXM7" s="66"/>
      <c r="GXN7" s="66"/>
      <c r="GXO7" s="66"/>
      <c r="GXP7" s="66"/>
      <c r="GXQ7" s="66"/>
      <c r="GXR7" s="66"/>
      <c r="GXS7" s="66"/>
      <c r="GXT7" s="66"/>
      <c r="GXU7" s="66"/>
      <c r="GXV7" s="66"/>
      <c r="GXW7" s="66"/>
      <c r="GXX7" s="66"/>
      <c r="GXY7" s="66"/>
      <c r="GXZ7" s="66"/>
      <c r="GYA7" s="66"/>
      <c r="GYB7" s="66"/>
      <c r="GYC7" s="66"/>
      <c r="GYD7" s="66"/>
      <c r="GYE7" s="66"/>
      <c r="GYF7" s="66"/>
      <c r="GYG7" s="66"/>
      <c r="GYH7" s="66"/>
      <c r="GYI7" s="66"/>
      <c r="GYJ7" s="66"/>
      <c r="GYK7" s="66"/>
      <c r="GYL7" s="66"/>
      <c r="GYM7" s="66"/>
      <c r="GYN7" s="66"/>
      <c r="GYO7" s="66"/>
      <c r="GYP7" s="66"/>
      <c r="GYQ7" s="66"/>
      <c r="GYR7" s="66"/>
      <c r="GYS7" s="66"/>
      <c r="GYT7" s="66"/>
      <c r="GYU7" s="66"/>
      <c r="GYV7" s="66"/>
      <c r="GYW7" s="66"/>
      <c r="GYX7" s="66"/>
      <c r="GYY7" s="66"/>
      <c r="GYZ7" s="66"/>
      <c r="GZA7" s="66"/>
      <c r="GZB7" s="66"/>
      <c r="GZC7" s="66"/>
      <c r="GZD7" s="66"/>
      <c r="GZE7" s="66"/>
      <c r="GZF7" s="66"/>
      <c r="GZG7" s="66"/>
      <c r="GZH7" s="66"/>
      <c r="GZI7" s="66"/>
      <c r="GZJ7" s="66"/>
      <c r="GZK7" s="66"/>
      <c r="GZL7" s="66"/>
      <c r="GZM7" s="66"/>
      <c r="GZN7" s="66"/>
      <c r="GZO7" s="66"/>
      <c r="GZP7" s="66"/>
      <c r="GZQ7" s="66"/>
      <c r="GZR7" s="66"/>
      <c r="GZS7" s="66"/>
      <c r="GZT7" s="66"/>
      <c r="GZU7" s="66"/>
      <c r="GZV7" s="66"/>
      <c r="GZW7" s="66"/>
      <c r="GZX7" s="66"/>
      <c r="GZY7" s="66"/>
      <c r="GZZ7" s="66"/>
      <c r="HAA7" s="66"/>
      <c r="HAB7" s="66"/>
      <c r="HAC7" s="66"/>
      <c r="HAD7" s="66"/>
      <c r="HAE7" s="66"/>
      <c r="HAF7" s="66"/>
      <c r="HAG7" s="66"/>
      <c r="HAH7" s="66"/>
      <c r="HAI7" s="66"/>
      <c r="HAJ7" s="66"/>
      <c r="HAK7" s="66"/>
      <c r="HAL7" s="66"/>
      <c r="HAM7" s="66"/>
      <c r="HAN7" s="66"/>
      <c r="HAO7" s="66"/>
      <c r="HAP7" s="66"/>
      <c r="HAQ7" s="66"/>
      <c r="HAR7" s="66"/>
      <c r="HAS7" s="66"/>
      <c r="HAT7" s="66"/>
      <c r="HAU7" s="66"/>
      <c r="HAV7" s="66"/>
      <c r="HAW7" s="66"/>
      <c r="HAX7" s="66"/>
      <c r="HAY7" s="66"/>
      <c r="HAZ7" s="66"/>
      <c r="HBA7" s="66"/>
      <c r="HBB7" s="66"/>
      <c r="HBC7" s="66"/>
      <c r="HBD7" s="66"/>
      <c r="HBE7" s="66"/>
      <c r="HBF7" s="66"/>
      <c r="HBG7" s="66"/>
      <c r="HBH7" s="66"/>
      <c r="HBI7" s="66"/>
      <c r="HBJ7" s="66"/>
      <c r="HBK7" s="66"/>
      <c r="HBL7" s="66"/>
      <c r="HBM7" s="66"/>
      <c r="HBN7" s="66"/>
      <c r="HBO7" s="66"/>
      <c r="HBP7" s="66"/>
      <c r="HBQ7" s="66"/>
      <c r="HBR7" s="66"/>
      <c r="HBS7" s="66"/>
      <c r="HBT7" s="66"/>
      <c r="HBU7" s="66"/>
      <c r="HBV7" s="66"/>
      <c r="HBW7" s="66"/>
      <c r="HBX7" s="66"/>
      <c r="HBY7" s="66"/>
      <c r="HBZ7" s="66"/>
      <c r="HCA7" s="66"/>
      <c r="HCB7" s="66"/>
      <c r="HCC7" s="66"/>
      <c r="HCD7" s="66"/>
      <c r="HCE7" s="66"/>
      <c r="HCF7" s="66"/>
      <c r="HCG7" s="66"/>
      <c r="HCH7" s="66"/>
      <c r="HCI7" s="66"/>
      <c r="HCJ7" s="66"/>
      <c r="HCK7" s="66"/>
      <c r="HCL7" s="66"/>
      <c r="HCM7" s="66"/>
      <c r="HCN7" s="66"/>
      <c r="HCO7" s="66"/>
      <c r="HCP7" s="66"/>
      <c r="HCQ7" s="66"/>
      <c r="HCR7" s="66"/>
      <c r="HCS7" s="66"/>
      <c r="HCT7" s="66"/>
      <c r="HCU7" s="66"/>
      <c r="HCV7" s="66"/>
      <c r="HCW7" s="66"/>
      <c r="HCX7" s="66"/>
      <c r="HCY7" s="66"/>
      <c r="HCZ7" s="66"/>
      <c r="HDA7" s="66"/>
      <c r="HDB7" s="66"/>
      <c r="HDC7" s="66"/>
      <c r="HDD7" s="66"/>
      <c r="HDE7" s="66"/>
      <c r="HDF7" s="66"/>
      <c r="HDG7" s="66"/>
      <c r="HDH7" s="66"/>
      <c r="HDI7" s="66"/>
      <c r="HDJ7" s="66"/>
      <c r="HDK7" s="66"/>
      <c r="HDL7" s="66"/>
      <c r="HDM7" s="66"/>
      <c r="HDN7" s="66"/>
      <c r="HDO7" s="66"/>
      <c r="HDP7" s="66"/>
      <c r="HDQ7" s="66"/>
      <c r="HDR7" s="66"/>
      <c r="HDS7" s="66"/>
      <c r="HDT7" s="66"/>
      <c r="HDU7" s="66"/>
      <c r="HDV7" s="66"/>
      <c r="HDW7" s="66"/>
      <c r="HDX7" s="66"/>
      <c r="HDY7" s="66"/>
      <c r="HDZ7" s="66"/>
      <c r="HEA7" s="66"/>
      <c r="HEB7" s="66"/>
      <c r="HEC7" s="66"/>
      <c r="HED7" s="66"/>
      <c r="HEE7" s="66"/>
      <c r="HEF7" s="66"/>
      <c r="HEG7" s="66"/>
      <c r="HEH7" s="66"/>
      <c r="HEI7" s="66"/>
      <c r="HEJ7" s="66"/>
      <c r="HEK7" s="66"/>
      <c r="HEL7" s="66"/>
      <c r="HEM7" s="66"/>
      <c r="HEN7" s="66"/>
      <c r="HEO7" s="66"/>
      <c r="HEP7" s="66"/>
      <c r="HEQ7" s="66"/>
      <c r="HER7" s="66"/>
      <c r="HES7" s="66"/>
      <c r="HET7" s="66"/>
      <c r="HEU7" s="66"/>
      <c r="HEV7" s="66"/>
      <c r="HEW7" s="66"/>
      <c r="HEX7" s="66"/>
      <c r="HEY7" s="66"/>
      <c r="HEZ7" s="66"/>
      <c r="HFA7" s="66"/>
      <c r="HFB7" s="66"/>
      <c r="HFC7" s="66"/>
      <c r="HFD7" s="66"/>
      <c r="HFE7" s="66"/>
      <c r="HFF7" s="66"/>
      <c r="HFG7" s="66"/>
      <c r="HFH7" s="66"/>
      <c r="HFI7" s="66"/>
      <c r="HFJ7" s="66"/>
      <c r="HFK7" s="66"/>
      <c r="HFL7" s="66"/>
      <c r="HFM7" s="66"/>
      <c r="HFN7" s="66"/>
      <c r="HFO7" s="66"/>
      <c r="HFP7" s="66"/>
      <c r="HFQ7" s="66"/>
      <c r="HFR7" s="66"/>
      <c r="HFS7" s="66"/>
      <c r="HFT7" s="66"/>
      <c r="HFU7" s="66"/>
      <c r="HFV7" s="66"/>
      <c r="HFW7" s="66"/>
      <c r="HFX7" s="66"/>
      <c r="HFY7" s="66"/>
      <c r="HFZ7" s="66"/>
      <c r="HGA7" s="66"/>
      <c r="HGB7" s="66"/>
      <c r="HGC7" s="66"/>
      <c r="HGD7" s="66"/>
      <c r="HGE7" s="66"/>
      <c r="HGF7" s="66"/>
      <c r="HGG7" s="66"/>
      <c r="HGH7" s="66"/>
      <c r="HGI7" s="66"/>
      <c r="HGJ7" s="66"/>
      <c r="HGK7" s="66"/>
      <c r="HGL7" s="66"/>
      <c r="HGM7" s="66"/>
      <c r="HGN7" s="66"/>
      <c r="HGO7" s="66"/>
      <c r="HGP7" s="66"/>
      <c r="HGQ7" s="66"/>
      <c r="HGR7" s="66"/>
      <c r="HGS7" s="66"/>
      <c r="HGT7" s="66"/>
      <c r="HGU7" s="66"/>
      <c r="HGV7" s="66"/>
      <c r="HGW7" s="66"/>
      <c r="HGX7" s="66"/>
      <c r="HGY7" s="66"/>
      <c r="HGZ7" s="66"/>
      <c r="HHA7" s="66"/>
      <c r="HHB7" s="66"/>
      <c r="HHC7" s="66"/>
      <c r="HHD7" s="66"/>
      <c r="HHE7" s="66"/>
      <c r="HHF7" s="66"/>
      <c r="HHG7" s="66"/>
      <c r="HHH7" s="66"/>
      <c r="HHI7" s="66"/>
      <c r="HHJ7" s="66"/>
      <c r="HHK7" s="66"/>
      <c r="HHL7" s="66"/>
      <c r="HHM7" s="66"/>
      <c r="HHN7" s="66"/>
      <c r="HHO7" s="66"/>
      <c r="HHP7" s="66"/>
      <c r="HHQ7" s="66"/>
      <c r="HHR7" s="66"/>
      <c r="HHS7" s="66"/>
      <c r="HHT7" s="66"/>
      <c r="HHU7" s="66"/>
      <c r="HHV7" s="66"/>
      <c r="HHW7" s="66"/>
      <c r="HHX7" s="66"/>
      <c r="HHY7" s="66"/>
      <c r="HHZ7" s="66"/>
      <c r="HIA7" s="66"/>
      <c r="HIB7" s="66"/>
      <c r="HIC7" s="66"/>
      <c r="HID7" s="66"/>
      <c r="HIE7" s="66"/>
      <c r="HIF7" s="66"/>
      <c r="HIG7" s="66"/>
      <c r="HIH7" s="66"/>
      <c r="HII7" s="66"/>
      <c r="HIJ7" s="66"/>
      <c r="HIK7" s="66"/>
      <c r="HIL7" s="66"/>
      <c r="HIM7" s="66"/>
      <c r="HIN7" s="66"/>
      <c r="HIO7" s="66"/>
      <c r="HIP7" s="66"/>
      <c r="HIQ7" s="66"/>
      <c r="HIR7" s="66"/>
      <c r="HIS7" s="66"/>
      <c r="HIT7" s="66"/>
      <c r="HIU7" s="66"/>
      <c r="HIV7" s="66"/>
      <c r="HIW7" s="66"/>
      <c r="HIX7" s="66"/>
      <c r="HIY7" s="66"/>
      <c r="HIZ7" s="66"/>
      <c r="HJA7" s="66"/>
      <c r="HJB7" s="66"/>
      <c r="HJC7" s="66"/>
      <c r="HJD7" s="66"/>
      <c r="HJE7" s="66"/>
      <c r="HJF7" s="66"/>
      <c r="HJG7" s="66"/>
      <c r="HJH7" s="66"/>
      <c r="HJI7" s="66"/>
      <c r="HJJ7" s="66"/>
      <c r="HJK7" s="66"/>
      <c r="HJL7" s="66"/>
      <c r="HJM7" s="66"/>
      <c r="HJN7" s="66"/>
      <c r="HJO7" s="66"/>
      <c r="HJP7" s="66"/>
      <c r="HJQ7" s="66"/>
      <c r="HJR7" s="66"/>
      <c r="HJS7" s="66"/>
      <c r="HJT7" s="66"/>
      <c r="HJU7" s="66"/>
      <c r="HJV7" s="66"/>
      <c r="HJW7" s="66"/>
      <c r="HJX7" s="66"/>
      <c r="HJY7" s="66"/>
      <c r="HJZ7" s="66"/>
      <c r="HKA7" s="66"/>
      <c r="HKB7" s="66"/>
      <c r="HKC7" s="66"/>
      <c r="HKD7" s="66"/>
      <c r="HKE7" s="66"/>
      <c r="HKF7" s="66"/>
      <c r="HKG7" s="66"/>
      <c r="HKH7" s="66"/>
      <c r="HKI7" s="66"/>
      <c r="HKJ7" s="66"/>
      <c r="HKK7" s="66"/>
      <c r="HKL7" s="66"/>
      <c r="HKM7" s="66"/>
      <c r="HKN7" s="66"/>
      <c r="HKO7" s="66"/>
      <c r="HKP7" s="66"/>
      <c r="HKQ7" s="66"/>
      <c r="HKR7" s="66"/>
      <c r="HKS7" s="66"/>
      <c r="HKT7" s="66"/>
      <c r="HKU7" s="66"/>
      <c r="HKV7" s="66"/>
      <c r="HKW7" s="66"/>
      <c r="HKX7" s="66"/>
      <c r="HKY7" s="66"/>
      <c r="HKZ7" s="66"/>
      <c r="HLA7" s="66"/>
      <c r="HLB7" s="66"/>
      <c r="HLC7" s="66"/>
      <c r="HLD7" s="66"/>
      <c r="HLE7" s="66"/>
      <c r="HLF7" s="66"/>
      <c r="HLG7" s="66"/>
      <c r="HLH7" s="66"/>
      <c r="HLI7" s="66"/>
      <c r="HLJ7" s="66"/>
      <c r="HLK7" s="66"/>
      <c r="HLL7" s="66"/>
      <c r="HLM7" s="66"/>
      <c r="HLN7" s="66"/>
      <c r="HLO7" s="66"/>
      <c r="HLP7" s="66"/>
      <c r="HLQ7" s="66"/>
      <c r="HLR7" s="66"/>
      <c r="HLS7" s="66"/>
      <c r="HLT7" s="66"/>
      <c r="HLU7" s="66"/>
      <c r="HLV7" s="66"/>
      <c r="HLW7" s="66"/>
      <c r="HLX7" s="66"/>
      <c r="HLY7" s="66"/>
      <c r="HLZ7" s="66"/>
      <c r="HMA7" s="66"/>
      <c r="HMB7" s="66"/>
      <c r="HMC7" s="66"/>
      <c r="HMD7" s="66"/>
      <c r="HME7" s="66"/>
      <c r="HMF7" s="66"/>
      <c r="HMG7" s="66"/>
      <c r="HMH7" s="66"/>
      <c r="HMI7" s="66"/>
      <c r="HMJ7" s="66"/>
      <c r="HMK7" s="66"/>
      <c r="HML7" s="66"/>
      <c r="HMM7" s="66"/>
      <c r="HMN7" s="66"/>
      <c r="HMO7" s="66"/>
      <c r="HMP7" s="66"/>
      <c r="HMQ7" s="66"/>
      <c r="HMR7" s="66"/>
      <c r="HMS7" s="66"/>
      <c r="HMT7" s="66"/>
      <c r="HMU7" s="66"/>
      <c r="HMV7" s="66"/>
      <c r="HMW7" s="66"/>
      <c r="HMX7" s="66"/>
      <c r="HMY7" s="66"/>
      <c r="HMZ7" s="66"/>
      <c r="HNA7" s="66"/>
      <c r="HNB7" s="66"/>
      <c r="HNC7" s="66"/>
      <c r="HND7" s="66"/>
      <c r="HNE7" s="66"/>
      <c r="HNF7" s="66"/>
      <c r="HNG7" s="66"/>
      <c r="HNH7" s="66"/>
      <c r="HNI7" s="66"/>
      <c r="HNJ7" s="66"/>
      <c r="HNK7" s="66"/>
      <c r="HNL7" s="66"/>
      <c r="HNM7" s="66"/>
      <c r="HNN7" s="66"/>
      <c r="HNO7" s="66"/>
      <c r="HNP7" s="66"/>
      <c r="HNQ7" s="66"/>
      <c r="HNR7" s="66"/>
      <c r="HNS7" s="66"/>
      <c r="HNT7" s="66"/>
      <c r="HNU7" s="66"/>
      <c r="HNV7" s="66"/>
      <c r="HNW7" s="66"/>
      <c r="HNX7" s="66"/>
      <c r="HNY7" s="66"/>
      <c r="HNZ7" s="66"/>
      <c r="HOA7" s="66"/>
      <c r="HOB7" s="66"/>
      <c r="HOC7" s="66"/>
      <c r="HOD7" s="66"/>
      <c r="HOE7" s="66"/>
      <c r="HOF7" s="66"/>
      <c r="HOG7" s="66"/>
      <c r="HOH7" s="66"/>
      <c r="HOI7" s="66"/>
      <c r="HOJ7" s="66"/>
      <c r="HOK7" s="66"/>
      <c r="HOL7" s="66"/>
      <c r="HOM7" s="66"/>
      <c r="HON7" s="66"/>
      <c r="HOO7" s="66"/>
      <c r="HOP7" s="66"/>
      <c r="HOQ7" s="66"/>
      <c r="HOR7" s="66"/>
      <c r="HOS7" s="66"/>
      <c r="HOT7" s="66"/>
      <c r="HOU7" s="66"/>
      <c r="HOV7" s="66"/>
      <c r="HOW7" s="66"/>
      <c r="HOX7" s="66"/>
      <c r="HOY7" s="66"/>
      <c r="HOZ7" s="66"/>
      <c r="HPA7" s="66"/>
      <c r="HPB7" s="66"/>
      <c r="HPC7" s="66"/>
      <c r="HPD7" s="66"/>
      <c r="HPE7" s="66"/>
      <c r="HPF7" s="66"/>
      <c r="HPG7" s="66"/>
      <c r="HPH7" s="66"/>
      <c r="HPI7" s="66"/>
      <c r="HPJ7" s="66"/>
      <c r="HPK7" s="66"/>
      <c r="HPL7" s="66"/>
      <c r="HPM7" s="66"/>
      <c r="HPN7" s="66"/>
      <c r="HPO7" s="66"/>
      <c r="HPP7" s="66"/>
      <c r="HPQ7" s="66"/>
      <c r="HPR7" s="66"/>
      <c r="HPS7" s="66"/>
      <c r="HPT7" s="66"/>
      <c r="HPU7" s="66"/>
      <c r="HPV7" s="66"/>
      <c r="HPW7" s="66"/>
      <c r="HPX7" s="66"/>
      <c r="HPY7" s="66"/>
      <c r="HPZ7" s="66"/>
      <c r="HQA7" s="66"/>
      <c r="HQB7" s="66"/>
      <c r="HQC7" s="66"/>
      <c r="HQD7" s="66"/>
      <c r="HQE7" s="66"/>
      <c r="HQF7" s="66"/>
      <c r="HQG7" s="66"/>
      <c r="HQH7" s="66"/>
      <c r="HQI7" s="66"/>
      <c r="HQJ7" s="66"/>
      <c r="HQK7" s="66"/>
      <c r="HQL7" s="66"/>
      <c r="HQM7" s="66"/>
      <c r="HQN7" s="66"/>
      <c r="HQO7" s="66"/>
      <c r="HQP7" s="66"/>
      <c r="HQQ7" s="66"/>
      <c r="HQR7" s="66"/>
      <c r="HQS7" s="66"/>
      <c r="HQT7" s="66"/>
      <c r="HQU7" s="66"/>
      <c r="HQV7" s="66"/>
      <c r="HQW7" s="66"/>
      <c r="HQX7" s="66"/>
      <c r="HQY7" s="66"/>
      <c r="HQZ7" s="66"/>
      <c r="HRA7" s="66"/>
      <c r="HRB7" s="66"/>
      <c r="HRC7" s="66"/>
      <c r="HRD7" s="66"/>
      <c r="HRE7" s="66"/>
      <c r="HRF7" s="66"/>
      <c r="HRG7" s="66"/>
      <c r="HRH7" s="66"/>
      <c r="HRI7" s="66"/>
      <c r="HRJ7" s="66"/>
      <c r="HRK7" s="66"/>
      <c r="HRL7" s="66"/>
      <c r="HRM7" s="66"/>
      <c r="HRN7" s="66"/>
      <c r="HRO7" s="66"/>
      <c r="HRP7" s="66"/>
      <c r="HRQ7" s="66"/>
      <c r="HRR7" s="66"/>
      <c r="HRS7" s="66"/>
      <c r="HRT7" s="66"/>
      <c r="HRU7" s="66"/>
      <c r="HRV7" s="66"/>
      <c r="HRW7" s="66"/>
      <c r="HRX7" s="66"/>
      <c r="HRY7" s="66"/>
      <c r="HRZ7" s="66"/>
      <c r="HSA7" s="66"/>
      <c r="HSB7" s="66"/>
      <c r="HSC7" s="66"/>
      <c r="HSD7" s="66"/>
      <c r="HSE7" s="66"/>
      <c r="HSF7" s="66"/>
      <c r="HSG7" s="66"/>
      <c r="HSH7" s="66"/>
      <c r="HSI7" s="66"/>
      <c r="HSJ7" s="66"/>
      <c r="HSK7" s="66"/>
      <c r="HSL7" s="66"/>
      <c r="HSM7" s="66"/>
      <c r="HSN7" s="66"/>
      <c r="HSO7" s="66"/>
      <c r="HSP7" s="66"/>
      <c r="HSQ7" s="66"/>
      <c r="HSR7" s="66"/>
      <c r="HSS7" s="66"/>
      <c r="HST7" s="66"/>
      <c r="HSU7" s="66"/>
      <c r="HSV7" s="66"/>
      <c r="HSW7" s="66"/>
      <c r="HSX7" s="66"/>
      <c r="HSY7" s="66"/>
      <c r="HSZ7" s="66"/>
      <c r="HTA7" s="66"/>
      <c r="HTB7" s="66"/>
      <c r="HTC7" s="66"/>
      <c r="HTD7" s="66"/>
      <c r="HTE7" s="66"/>
      <c r="HTF7" s="66"/>
      <c r="HTG7" s="66"/>
      <c r="HTH7" s="66"/>
      <c r="HTI7" s="66"/>
      <c r="HTJ7" s="66"/>
      <c r="HTK7" s="66"/>
      <c r="HTL7" s="66"/>
      <c r="HTM7" s="66"/>
      <c r="HTN7" s="66"/>
      <c r="HTO7" s="66"/>
      <c r="HTP7" s="66"/>
      <c r="HTQ7" s="66"/>
      <c r="HTR7" s="66"/>
      <c r="HTS7" s="66"/>
      <c r="HTT7" s="66"/>
      <c r="HTU7" s="66"/>
      <c r="HTV7" s="66"/>
      <c r="HTW7" s="66"/>
      <c r="HTX7" s="66"/>
      <c r="HTY7" s="66"/>
      <c r="HTZ7" s="66"/>
      <c r="HUA7" s="66"/>
      <c r="HUB7" s="66"/>
      <c r="HUC7" s="66"/>
      <c r="HUD7" s="66"/>
      <c r="HUE7" s="66"/>
      <c r="HUF7" s="66"/>
      <c r="HUG7" s="66"/>
      <c r="HUH7" s="66"/>
      <c r="HUI7" s="66"/>
      <c r="HUJ7" s="66"/>
      <c r="HUK7" s="66"/>
      <c r="HUL7" s="66"/>
      <c r="HUM7" s="66"/>
      <c r="HUN7" s="66"/>
      <c r="HUO7" s="66"/>
      <c r="HUP7" s="66"/>
      <c r="HUQ7" s="66"/>
      <c r="HUR7" s="66"/>
      <c r="HUS7" s="66"/>
      <c r="HUT7" s="66"/>
      <c r="HUU7" s="66"/>
      <c r="HUV7" s="66"/>
      <c r="HUW7" s="66"/>
      <c r="HUX7" s="66"/>
      <c r="HUY7" s="66"/>
      <c r="HUZ7" s="66"/>
      <c r="HVA7" s="66"/>
      <c r="HVB7" s="66"/>
      <c r="HVC7" s="66"/>
      <c r="HVD7" s="66"/>
      <c r="HVE7" s="66"/>
      <c r="HVF7" s="66"/>
      <c r="HVG7" s="66"/>
      <c r="HVH7" s="66"/>
      <c r="HVI7" s="66"/>
      <c r="HVJ7" s="66"/>
      <c r="HVK7" s="66"/>
      <c r="HVL7" s="66"/>
      <c r="HVM7" s="66"/>
      <c r="HVN7" s="66"/>
      <c r="HVO7" s="66"/>
      <c r="HVP7" s="66"/>
      <c r="HVQ7" s="66"/>
      <c r="HVR7" s="66"/>
      <c r="HVS7" s="66"/>
      <c r="HVT7" s="66"/>
      <c r="HVU7" s="66"/>
      <c r="HVV7" s="66"/>
      <c r="HVW7" s="66"/>
      <c r="HVX7" s="66"/>
      <c r="HVY7" s="66"/>
      <c r="HVZ7" s="66"/>
      <c r="HWA7" s="66"/>
      <c r="HWB7" s="66"/>
      <c r="HWC7" s="66"/>
      <c r="HWD7" s="66"/>
      <c r="HWE7" s="66"/>
      <c r="HWF7" s="66"/>
      <c r="HWG7" s="66"/>
      <c r="HWH7" s="66"/>
      <c r="HWI7" s="66"/>
      <c r="HWJ7" s="66"/>
      <c r="HWK7" s="66"/>
      <c r="HWL7" s="66"/>
      <c r="HWM7" s="66"/>
      <c r="HWN7" s="66"/>
      <c r="HWO7" s="66"/>
      <c r="HWP7" s="66"/>
      <c r="HWQ7" s="66"/>
      <c r="HWR7" s="66"/>
      <c r="HWS7" s="66"/>
      <c r="HWT7" s="66"/>
      <c r="HWU7" s="66"/>
      <c r="HWV7" s="66"/>
      <c r="HWW7" s="66"/>
      <c r="HWX7" s="66"/>
      <c r="HWY7" s="66"/>
      <c r="HWZ7" s="66"/>
      <c r="HXA7" s="66"/>
      <c r="HXB7" s="66"/>
      <c r="HXC7" s="66"/>
      <c r="HXD7" s="66"/>
      <c r="HXE7" s="66"/>
      <c r="HXF7" s="66"/>
      <c r="HXG7" s="66"/>
      <c r="HXH7" s="66"/>
      <c r="HXI7" s="66"/>
      <c r="HXJ7" s="66"/>
      <c r="HXK7" s="66"/>
      <c r="HXL7" s="66"/>
      <c r="HXM7" s="66"/>
      <c r="HXN7" s="66"/>
      <c r="HXO7" s="66"/>
      <c r="HXP7" s="66"/>
      <c r="HXQ7" s="66"/>
      <c r="HXR7" s="66"/>
      <c r="HXS7" s="66"/>
      <c r="HXT7" s="66"/>
      <c r="HXU7" s="66"/>
      <c r="HXV7" s="66"/>
      <c r="HXW7" s="66"/>
      <c r="HXX7" s="66"/>
      <c r="HXY7" s="66"/>
      <c r="HXZ7" s="66"/>
      <c r="HYA7" s="66"/>
      <c r="HYB7" s="66"/>
      <c r="HYC7" s="66"/>
      <c r="HYD7" s="66"/>
      <c r="HYE7" s="66"/>
      <c r="HYF7" s="66"/>
      <c r="HYG7" s="66"/>
      <c r="HYH7" s="66"/>
      <c r="HYI7" s="66"/>
      <c r="HYJ7" s="66"/>
      <c r="HYK7" s="66"/>
      <c r="HYL7" s="66"/>
      <c r="HYM7" s="66"/>
      <c r="HYN7" s="66"/>
      <c r="HYO7" s="66"/>
      <c r="HYP7" s="66"/>
      <c r="HYQ7" s="66"/>
      <c r="HYR7" s="66"/>
      <c r="HYS7" s="66"/>
      <c r="HYT7" s="66"/>
      <c r="HYU7" s="66"/>
      <c r="HYV7" s="66"/>
      <c r="HYW7" s="66"/>
      <c r="HYX7" s="66"/>
      <c r="HYY7" s="66"/>
      <c r="HYZ7" s="66"/>
      <c r="HZA7" s="66"/>
      <c r="HZB7" s="66"/>
      <c r="HZC7" s="66"/>
      <c r="HZD7" s="66"/>
      <c r="HZE7" s="66"/>
      <c r="HZF7" s="66"/>
      <c r="HZG7" s="66"/>
      <c r="HZH7" s="66"/>
      <c r="HZI7" s="66"/>
      <c r="HZJ7" s="66"/>
      <c r="HZK7" s="66"/>
      <c r="HZL7" s="66"/>
      <c r="HZM7" s="66"/>
      <c r="HZN7" s="66"/>
      <c r="HZO7" s="66"/>
      <c r="HZP7" s="66"/>
      <c r="HZQ7" s="66"/>
      <c r="HZR7" s="66"/>
      <c r="HZS7" s="66"/>
      <c r="HZT7" s="66"/>
      <c r="HZU7" s="66"/>
      <c r="HZV7" s="66"/>
      <c r="HZW7" s="66"/>
      <c r="HZX7" s="66"/>
      <c r="HZY7" s="66"/>
      <c r="HZZ7" s="66"/>
      <c r="IAA7" s="66"/>
      <c r="IAB7" s="66"/>
      <c r="IAC7" s="66"/>
      <c r="IAD7" s="66"/>
      <c r="IAE7" s="66"/>
      <c r="IAF7" s="66"/>
      <c r="IAG7" s="66"/>
      <c r="IAH7" s="66"/>
      <c r="IAI7" s="66"/>
      <c r="IAJ7" s="66"/>
      <c r="IAK7" s="66"/>
      <c r="IAL7" s="66"/>
      <c r="IAM7" s="66"/>
      <c r="IAN7" s="66"/>
      <c r="IAO7" s="66"/>
      <c r="IAP7" s="66"/>
      <c r="IAQ7" s="66"/>
      <c r="IAR7" s="66"/>
      <c r="IAS7" s="66"/>
      <c r="IAT7" s="66"/>
      <c r="IAU7" s="66"/>
      <c r="IAV7" s="66"/>
      <c r="IAW7" s="66"/>
      <c r="IAX7" s="66"/>
      <c r="IAY7" s="66"/>
      <c r="IAZ7" s="66"/>
      <c r="IBA7" s="66"/>
      <c r="IBB7" s="66"/>
      <c r="IBC7" s="66"/>
      <c r="IBD7" s="66"/>
      <c r="IBE7" s="66"/>
      <c r="IBF7" s="66"/>
      <c r="IBG7" s="66"/>
      <c r="IBH7" s="66"/>
      <c r="IBI7" s="66"/>
      <c r="IBJ7" s="66"/>
      <c r="IBK7" s="66"/>
      <c r="IBL7" s="66"/>
      <c r="IBM7" s="66"/>
      <c r="IBN7" s="66"/>
      <c r="IBO7" s="66"/>
      <c r="IBP7" s="66"/>
      <c r="IBQ7" s="66"/>
      <c r="IBR7" s="66"/>
      <c r="IBS7" s="66"/>
      <c r="IBT7" s="66"/>
      <c r="IBU7" s="66"/>
      <c r="IBV7" s="66"/>
      <c r="IBW7" s="66"/>
      <c r="IBX7" s="66"/>
      <c r="IBY7" s="66"/>
      <c r="IBZ7" s="66"/>
      <c r="ICA7" s="66"/>
      <c r="ICB7" s="66"/>
      <c r="ICC7" s="66"/>
      <c r="ICD7" s="66"/>
      <c r="ICE7" s="66"/>
      <c r="ICF7" s="66"/>
      <c r="ICG7" s="66"/>
      <c r="ICH7" s="66"/>
      <c r="ICI7" s="66"/>
      <c r="ICJ7" s="66"/>
      <c r="ICK7" s="66"/>
      <c r="ICL7" s="66"/>
      <c r="ICM7" s="66"/>
      <c r="ICN7" s="66"/>
      <c r="ICO7" s="66"/>
      <c r="ICP7" s="66"/>
      <c r="ICQ7" s="66"/>
      <c r="ICR7" s="66"/>
      <c r="ICS7" s="66"/>
      <c r="ICT7" s="66"/>
      <c r="ICU7" s="66"/>
      <c r="ICV7" s="66"/>
      <c r="ICW7" s="66"/>
      <c r="ICX7" s="66"/>
      <c r="ICY7" s="66"/>
      <c r="ICZ7" s="66"/>
      <c r="IDA7" s="66"/>
      <c r="IDB7" s="66"/>
      <c r="IDC7" s="66"/>
      <c r="IDD7" s="66"/>
      <c r="IDE7" s="66"/>
      <c r="IDF7" s="66"/>
      <c r="IDG7" s="66"/>
      <c r="IDH7" s="66"/>
      <c r="IDI7" s="66"/>
      <c r="IDJ7" s="66"/>
      <c r="IDK7" s="66"/>
      <c r="IDL7" s="66"/>
      <c r="IDM7" s="66"/>
      <c r="IDN7" s="66"/>
      <c r="IDO7" s="66"/>
      <c r="IDP7" s="66"/>
      <c r="IDQ7" s="66"/>
      <c r="IDR7" s="66"/>
      <c r="IDS7" s="66"/>
      <c r="IDT7" s="66"/>
      <c r="IDU7" s="66"/>
      <c r="IDV7" s="66"/>
      <c r="IDW7" s="66"/>
      <c r="IDX7" s="66"/>
      <c r="IDY7" s="66"/>
      <c r="IDZ7" s="66"/>
      <c r="IEA7" s="66"/>
      <c r="IEB7" s="66"/>
      <c r="IEC7" s="66"/>
      <c r="IED7" s="66"/>
      <c r="IEE7" s="66"/>
      <c r="IEF7" s="66"/>
      <c r="IEG7" s="66"/>
      <c r="IEH7" s="66"/>
      <c r="IEI7" s="66"/>
      <c r="IEJ7" s="66"/>
      <c r="IEK7" s="66"/>
      <c r="IEL7" s="66"/>
      <c r="IEM7" s="66"/>
      <c r="IEN7" s="66"/>
      <c r="IEO7" s="66"/>
      <c r="IEP7" s="66"/>
      <c r="IEQ7" s="66"/>
      <c r="IER7" s="66"/>
      <c r="IES7" s="66"/>
      <c r="IET7" s="66"/>
      <c r="IEU7" s="66"/>
      <c r="IEV7" s="66"/>
      <c r="IEW7" s="66"/>
      <c r="IEX7" s="66"/>
      <c r="IEY7" s="66"/>
      <c r="IEZ7" s="66"/>
      <c r="IFA7" s="66"/>
      <c r="IFB7" s="66"/>
      <c r="IFC7" s="66"/>
      <c r="IFD7" s="66"/>
      <c r="IFE7" s="66"/>
      <c r="IFF7" s="66"/>
      <c r="IFG7" s="66"/>
      <c r="IFH7" s="66"/>
      <c r="IFI7" s="66"/>
      <c r="IFJ7" s="66"/>
      <c r="IFK7" s="66"/>
      <c r="IFL7" s="66"/>
      <c r="IFM7" s="66"/>
      <c r="IFN7" s="66"/>
      <c r="IFO7" s="66"/>
      <c r="IFP7" s="66"/>
      <c r="IFQ7" s="66"/>
      <c r="IFR7" s="66"/>
      <c r="IFS7" s="66"/>
      <c r="IFT7" s="66"/>
      <c r="IFU7" s="66"/>
      <c r="IFV7" s="66"/>
      <c r="IFW7" s="66"/>
      <c r="IFX7" s="66"/>
      <c r="IFY7" s="66"/>
      <c r="IFZ7" s="66"/>
      <c r="IGA7" s="66"/>
      <c r="IGB7" s="66"/>
      <c r="IGC7" s="66"/>
      <c r="IGD7" s="66"/>
      <c r="IGE7" s="66"/>
      <c r="IGF7" s="66"/>
      <c r="IGG7" s="66"/>
      <c r="IGH7" s="66"/>
      <c r="IGI7" s="66"/>
      <c r="IGJ7" s="66"/>
      <c r="IGK7" s="66"/>
      <c r="IGL7" s="66"/>
      <c r="IGM7" s="66"/>
      <c r="IGN7" s="66"/>
      <c r="IGO7" s="66"/>
      <c r="IGP7" s="66"/>
      <c r="IGQ7" s="66"/>
      <c r="IGR7" s="66"/>
      <c r="IGS7" s="66"/>
      <c r="IGT7" s="66"/>
      <c r="IGU7" s="66"/>
      <c r="IGV7" s="66"/>
      <c r="IGW7" s="66"/>
      <c r="IGX7" s="66"/>
      <c r="IGY7" s="66"/>
      <c r="IGZ7" s="66"/>
      <c r="IHA7" s="66"/>
      <c r="IHB7" s="66"/>
      <c r="IHC7" s="66"/>
      <c r="IHD7" s="66"/>
      <c r="IHE7" s="66"/>
      <c r="IHF7" s="66"/>
      <c r="IHG7" s="66"/>
      <c r="IHH7" s="66"/>
      <c r="IHI7" s="66"/>
      <c r="IHJ7" s="66"/>
      <c r="IHK7" s="66"/>
      <c r="IHL7" s="66"/>
      <c r="IHM7" s="66"/>
      <c r="IHN7" s="66"/>
      <c r="IHO7" s="66"/>
      <c r="IHP7" s="66"/>
      <c r="IHQ7" s="66"/>
      <c r="IHR7" s="66"/>
      <c r="IHS7" s="66"/>
      <c r="IHT7" s="66"/>
      <c r="IHU7" s="66"/>
      <c r="IHV7" s="66"/>
      <c r="IHW7" s="66"/>
      <c r="IHX7" s="66"/>
      <c r="IHY7" s="66"/>
      <c r="IHZ7" s="66"/>
      <c r="IIA7" s="66"/>
      <c r="IIB7" s="66"/>
      <c r="IIC7" s="66"/>
      <c r="IID7" s="66"/>
      <c r="IIE7" s="66"/>
      <c r="IIF7" s="66"/>
      <c r="IIG7" s="66"/>
      <c r="IIH7" s="66"/>
      <c r="III7" s="66"/>
      <c r="IIJ7" s="66"/>
      <c r="IIK7" s="66"/>
      <c r="IIL7" s="66"/>
      <c r="IIM7" s="66"/>
      <c r="IIN7" s="66"/>
      <c r="IIO7" s="66"/>
      <c r="IIP7" s="66"/>
      <c r="IIQ7" s="66"/>
      <c r="IIR7" s="66"/>
      <c r="IIS7" s="66"/>
      <c r="IIT7" s="66"/>
      <c r="IIU7" s="66"/>
      <c r="IIV7" s="66"/>
      <c r="IIW7" s="66"/>
      <c r="IIX7" s="66"/>
      <c r="IIY7" s="66"/>
      <c r="IIZ7" s="66"/>
      <c r="IJA7" s="66"/>
      <c r="IJB7" s="66"/>
      <c r="IJC7" s="66"/>
      <c r="IJD7" s="66"/>
      <c r="IJE7" s="66"/>
      <c r="IJF7" s="66"/>
      <c r="IJG7" s="66"/>
      <c r="IJH7" s="66"/>
      <c r="IJI7" s="66"/>
      <c r="IJJ7" s="66"/>
      <c r="IJK7" s="66"/>
      <c r="IJL7" s="66"/>
      <c r="IJM7" s="66"/>
      <c r="IJN7" s="66"/>
      <c r="IJO7" s="66"/>
      <c r="IJP7" s="66"/>
      <c r="IJQ7" s="66"/>
      <c r="IJR7" s="66"/>
      <c r="IJS7" s="66"/>
      <c r="IJT7" s="66"/>
      <c r="IJU7" s="66"/>
      <c r="IJV7" s="66"/>
      <c r="IJW7" s="66"/>
      <c r="IJX7" s="66"/>
      <c r="IJY7" s="66"/>
      <c r="IJZ7" s="66"/>
      <c r="IKA7" s="66"/>
      <c r="IKB7" s="66"/>
      <c r="IKC7" s="66"/>
      <c r="IKD7" s="66"/>
      <c r="IKE7" s="66"/>
      <c r="IKF7" s="66"/>
      <c r="IKG7" s="66"/>
      <c r="IKH7" s="66"/>
      <c r="IKI7" s="66"/>
      <c r="IKJ7" s="66"/>
      <c r="IKK7" s="66"/>
      <c r="IKL7" s="66"/>
      <c r="IKM7" s="66"/>
      <c r="IKN7" s="66"/>
      <c r="IKO7" s="66"/>
      <c r="IKP7" s="66"/>
      <c r="IKQ7" s="66"/>
      <c r="IKR7" s="66"/>
      <c r="IKS7" s="66"/>
      <c r="IKT7" s="66"/>
      <c r="IKU7" s="66"/>
      <c r="IKV7" s="66"/>
      <c r="IKW7" s="66"/>
      <c r="IKX7" s="66"/>
      <c r="IKY7" s="66"/>
      <c r="IKZ7" s="66"/>
      <c r="ILA7" s="66"/>
      <c r="ILB7" s="66"/>
      <c r="ILC7" s="66"/>
      <c r="ILD7" s="66"/>
      <c r="ILE7" s="66"/>
      <c r="ILF7" s="66"/>
      <c r="ILG7" s="66"/>
      <c r="ILH7" s="66"/>
      <c r="ILI7" s="66"/>
      <c r="ILJ7" s="66"/>
      <c r="ILK7" s="66"/>
      <c r="ILL7" s="66"/>
      <c r="ILM7" s="66"/>
      <c r="ILN7" s="66"/>
      <c r="ILO7" s="66"/>
      <c r="ILP7" s="66"/>
      <c r="ILQ7" s="66"/>
      <c r="ILR7" s="66"/>
      <c r="ILS7" s="66"/>
      <c r="ILT7" s="66"/>
      <c r="ILU7" s="66"/>
      <c r="ILV7" s="66"/>
      <c r="ILW7" s="66"/>
      <c r="ILX7" s="66"/>
      <c r="ILY7" s="66"/>
      <c r="ILZ7" s="66"/>
      <c r="IMA7" s="66"/>
      <c r="IMB7" s="66"/>
      <c r="IMC7" s="66"/>
      <c r="IMD7" s="66"/>
      <c r="IME7" s="66"/>
      <c r="IMF7" s="66"/>
      <c r="IMG7" s="66"/>
      <c r="IMH7" s="66"/>
      <c r="IMI7" s="66"/>
      <c r="IMJ7" s="66"/>
      <c r="IMK7" s="66"/>
      <c r="IML7" s="66"/>
      <c r="IMM7" s="66"/>
      <c r="IMN7" s="66"/>
      <c r="IMO7" s="66"/>
      <c r="IMP7" s="66"/>
      <c r="IMQ7" s="66"/>
      <c r="IMR7" s="66"/>
      <c r="IMS7" s="66"/>
      <c r="IMT7" s="66"/>
      <c r="IMU7" s="66"/>
      <c r="IMV7" s="66"/>
      <c r="IMW7" s="66"/>
      <c r="IMX7" s="66"/>
      <c r="IMY7" s="66"/>
      <c r="IMZ7" s="66"/>
      <c r="INA7" s="66"/>
      <c r="INB7" s="66"/>
      <c r="INC7" s="66"/>
      <c r="IND7" s="66"/>
      <c r="INE7" s="66"/>
      <c r="INF7" s="66"/>
      <c r="ING7" s="66"/>
      <c r="INH7" s="66"/>
      <c r="INI7" s="66"/>
      <c r="INJ7" s="66"/>
      <c r="INK7" s="66"/>
      <c r="INL7" s="66"/>
      <c r="INM7" s="66"/>
      <c r="INN7" s="66"/>
      <c r="INO7" s="66"/>
      <c r="INP7" s="66"/>
      <c r="INQ7" s="66"/>
      <c r="INR7" s="66"/>
      <c r="INS7" s="66"/>
      <c r="INT7" s="66"/>
      <c r="INU7" s="66"/>
      <c r="INV7" s="66"/>
      <c r="INW7" s="66"/>
      <c r="INX7" s="66"/>
      <c r="INY7" s="66"/>
      <c r="INZ7" s="66"/>
      <c r="IOA7" s="66"/>
      <c r="IOB7" s="66"/>
      <c r="IOC7" s="66"/>
      <c r="IOD7" s="66"/>
      <c r="IOE7" s="66"/>
      <c r="IOF7" s="66"/>
      <c r="IOG7" s="66"/>
      <c r="IOH7" s="66"/>
      <c r="IOI7" s="66"/>
      <c r="IOJ7" s="66"/>
      <c r="IOK7" s="66"/>
      <c r="IOL7" s="66"/>
      <c r="IOM7" s="66"/>
      <c r="ION7" s="66"/>
      <c r="IOO7" s="66"/>
      <c r="IOP7" s="66"/>
      <c r="IOQ7" s="66"/>
      <c r="IOR7" s="66"/>
      <c r="IOS7" s="66"/>
      <c r="IOT7" s="66"/>
      <c r="IOU7" s="66"/>
      <c r="IOV7" s="66"/>
      <c r="IOW7" s="66"/>
      <c r="IOX7" s="66"/>
      <c r="IOY7" s="66"/>
      <c r="IOZ7" s="66"/>
      <c r="IPA7" s="66"/>
      <c r="IPB7" s="66"/>
      <c r="IPC7" s="66"/>
      <c r="IPD7" s="66"/>
      <c r="IPE7" s="66"/>
      <c r="IPF7" s="66"/>
      <c r="IPG7" s="66"/>
      <c r="IPH7" s="66"/>
      <c r="IPI7" s="66"/>
      <c r="IPJ7" s="66"/>
      <c r="IPK7" s="66"/>
      <c r="IPL7" s="66"/>
      <c r="IPM7" s="66"/>
      <c r="IPN7" s="66"/>
      <c r="IPO7" s="66"/>
      <c r="IPP7" s="66"/>
      <c r="IPQ7" s="66"/>
      <c r="IPR7" s="66"/>
      <c r="IPS7" s="66"/>
      <c r="IPT7" s="66"/>
      <c r="IPU7" s="66"/>
      <c r="IPV7" s="66"/>
      <c r="IPW7" s="66"/>
      <c r="IPX7" s="66"/>
      <c r="IPY7" s="66"/>
      <c r="IPZ7" s="66"/>
      <c r="IQA7" s="66"/>
      <c r="IQB7" s="66"/>
      <c r="IQC7" s="66"/>
      <c r="IQD7" s="66"/>
      <c r="IQE7" s="66"/>
      <c r="IQF7" s="66"/>
      <c r="IQG7" s="66"/>
      <c r="IQH7" s="66"/>
      <c r="IQI7" s="66"/>
      <c r="IQJ7" s="66"/>
      <c r="IQK7" s="66"/>
      <c r="IQL7" s="66"/>
      <c r="IQM7" s="66"/>
      <c r="IQN7" s="66"/>
      <c r="IQO7" s="66"/>
      <c r="IQP7" s="66"/>
      <c r="IQQ7" s="66"/>
      <c r="IQR7" s="66"/>
      <c r="IQS7" s="66"/>
      <c r="IQT7" s="66"/>
      <c r="IQU7" s="66"/>
      <c r="IQV7" s="66"/>
      <c r="IQW7" s="66"/>
      <c r="IQX7" s="66"/>
      <c r="IQY7" s="66"/>
      <c r="IQZ7" s="66"/>
      <c r="IRA7" s="66"/>
      <c r="IRB7" s="66"/>
      <c r="IRC7" s="66"/>
      <c r="IRD7" s="66"/>
      <c r="IRE7" s="66"/>
      <c r="IRF7" s="66"/>
      <c r="IRG7" s="66"/>
      <c r="IRH7" s="66"/>
      <c r="IRI7" s="66"/>
      <c r="IRJ7" s="66"/>
      <c r="IRK7" s="66"/>
      <c r="IRL7" s="66"/>
      <c r="IRM7" s="66"/>
      <c r="IRN7" s="66"/>
      <c r="IRO7" s="66"/>
      <c r="IRP7" s="66"/>
      <c r="IRQ7" s="66"/>
      <c r="IRR7" s="66"/>
      <c r="IRS7" s="66"/>
      <c r="IRT7" s="66"/>
      <c r="IRU7" s="66"/>
      <c r="IRV7" s="66"/>
      <c r="IRW7" s="66"/>
      <c r="IRX7" s="66"/>
      <c r="IRY7" s="66"/>
      <c r="IRZ7" s="66"/>
      <c r="ISA7" s="66"/>
      <c r="ISB7" s="66"/>
      <c r="ISC7" s="66"/>
      <c r="ISD7" s="66"/>
      <c r="ISE7" s="66"/>
      <c r="ISF7" s="66"/>
      <c r="ISG7" s="66"/>
      <c r="ISH7" s="66"/>
      <c r="ISI7" s="66"/>
      <c r="ISJ7" s="66"/>
      <c r="ISK7" s="66"/>
      <c r="ISL7" s="66"/>
      <c r="ISM7" s="66"/>
      <c r="ISN7" s="66"/>
      <c r="ISO7" s="66"/>
      <c r="ISP7" s="66"/>
      <c r="ISQ7" s="66"/>
      <c r="ISR7" s="66"/>
      <c r="ISS7" s="66"/>
      <c r="IST7" s="66"/>
      <c r="ISU7" s="66"/>
      <c r="ISV7" s="66"/>
      <c r="ISW7" s="66"/>
      <c r="ISX7" s="66"/>
      <c r="ISY7" s="66"/>
      <c r="ISZ7" s="66"/>
      <c r="ITA7" s="66"/>
      <c r="ITB7" s="66"/>
      <c r="ITC7" s="66"/>
      <c r="ITD7" s="66"/>
      <c r="ITE7" s="66"/>
      <c r="ITF7" s="66"/>
      <c r="ITG7" s="66"/>
      <c r="ITH7" s="66"/>
      <c r="ITI7" s="66"/>
      <c r="ITJ7" s="66"/>
      <c r="ITK7" s="66"/>
      <c r="ITL7" s="66"/>
      <c r="ITM7" s="66"/>
      <c r="ITN7" s="66"/>
      <c r="ITO7" s="66"/>
      <c r="ITP7" s="66"/>
      <c r="ITQ7" s="66"/>
      <c r="ITR7" s="66"/>
      <c r="ITS7" s="66"/>
      <c r="ITT7" s="66"/>
      <c r="ITU7" s="66"/>
      <c r="ITV7" s="66"/>
      <c r="ITW7" s="66"/>
      <c r="ITX7" s="66"/>
      <c r="ITY7" s="66"/>
      <c r="ITZ7" s="66"/>
      <c r="IUA7" s="66"/>
      <c r="IUB7" s="66"/>
      <c r="IUC7" s="66"/>
      <c r="IUD7" s="66"/>
      <c r="IUE7" s="66"/>
      <c r="IUF7" s="66"/>
      <c r="IUG7" s="66"/>
      <c r="IUH7" s="66"/>
      <c r="IUI7" s="66"/>
      <c r="IUJ7" s="66"/>
      <c r="IUK7" s="66"/>
      <c r="IUL7" s="66"/>
      <c r="IUM7" s="66"/>
      <c r="IUN7" s="66"/>
      <c r="IUO7" s="66"/>
      <c r="IUP7" s="66"/>
      <c r="IUQ7" s="66"/>
      <c r="IUR7" s="66"/>
      <c r="IUS7" s="66"/>
      <c r="IUT7" s="66"/>
      <c r="IUU7" s="66"/>
      <c r="IUV7" s="66"/>
      <c r="IUW7" s="66"/>
      <c r="IUX7" s="66"/>
      <c r="IUY7" s="66"/>
      <c r="IUZ7" s="66"/>
      <c r="IVA7" s="66"/>
      <c r="IVB7" s="66"/>
      <c r="IVC7" s="66"/>
      <c r="IVD7" s="66"/>
      <c r="IVE7" s="66"/>
      <c r="IVF7" s="66"/>
      <c r="IVG7" s="66"/>
      <c r="IVH7" s="66"/>
      <c r="IVI7" s="66"/>
      <c r="IVJ7" s="66"/>
      <c r="IVK7" s="66"/>
      <c r="IVL7" s="66"/>
      <c r="IVM7" s="66"/>
      <c r="IVN7" s="66"/>
      <c r="IVO7" s="66"/>
      <c r="IVP7" s="66"/>
      <c r="IVQ7" s="66"/>
      <c r="IVR7" s="66"/>
      <c r="IVS7" s="66"/>
      <c r="IVT7" s="66"/>
      <c r="IVU7" s="66"/>
      <c r="IVV7" s="66"/>
      <c r="IVW7" s="66"/>
      <c r="IVX7" s="66"/>
      <c r="IVY7" s="66"/>
      <c r="IVZ7" s="66"/>
      <c r="IWA7" s="66"/>
      <c r="IWB7" s="66"/>
      <c r="IWC7" s="66"/>
      <c r="IWD7" s="66"/>
      <c r="IWE7" s="66"/>
      <c r="IWF7" s="66"/>
      <c r="IWG7" s="66"/>
      <c r="IWH7" s="66"/>
      <c r="IWI7" s="66"/>
      <c r="IWJ7" s="66"/>
      <c r="IWK7" s="66"/>
      <c r="IWL7" s="66"/>
      <c r="IWM7" s="66"/>
      <c r="IWN7" s="66"/>
      <c r="IWO7" s="66"/>
      <c r="IWP7" s="66"/>
      <c r="IWQ7" s="66"/>
      <c r="IWR7" s="66"/>
      <c r="IWS7" s="66"/>
      <c r="IWT7" s="66"/>
      <c r="IWU7" s="66"/>
      <c r="IWV7" s="66"/>
      <c r="IWW7" s="66"/>
      <c r="IWX7" s="66"/>
      <c r="IWY7" s="66"/>
      <c r="IWZ7" s="66"/>
      <c r="IXA7" s="66"/>
      <c r="IXB7" s="66"/>
      <c r="IXC7" s="66"/>
      <c r="IXD7" s="66"/>
      <c r="IXE7" s="66"/>
      <c r="IXF7" s="66"/>
      <c r="IXG7" s="66"/>
      <c r="IXH7" s="66"/>
      <c r="IXI7" s="66"/>
      <c r="IXJ7" s="66"/>
      <c r="IXK7" s="66"/>
      <c r="IXL7" s="66"/>
      <c r="IXM7" s="66"/>
      <c r="IXN7" s="66"/>
      <c r="IXO7" s="66"/>
      <c r="IXP7" s="66"/>
      <c r="IXQ7" s="66"/>
      <c r="IXR7" s="66"/>
      <c r="IXS7" s="66"/>
      <c r="IXT7" s="66"/>
      <c r="IXU7" s="66"/>
      <c r="IXV7" s="66"/>
      <c r="IXW7" s="66"/>
      <c r="IXX7" s="66"/>
      <c r="IXY7" s="66"/>
      <c r="IXZ7" s="66"/>
      <c r="IYA7" s="66"/>
      <c r="IYB7" s="66"/>
      <c r="IYC7" s="66"/>
      <c r="IYD7" s="66"/>
      <c r="IYE7" s="66"/>
      <c r="IYF7" s="66"/>
      <c r="IYG7" s="66"/>
      <c r="IYH7" s="66"/>
      <c r="IYI7" s="66"/>
      <c r="IYJ7" s="66"/>
      <c r="IYK7" s="66"/>
      <c r="IYL7" s="66"/>
      <c r="IYM7" s="66"/>
      <c r="IYN7" s="66"/>
      <c r="IYO7" s="66"/>
      <c r="IYP7" s="66"/>
      <c r="IYQ7" s="66"/>
      <c r="IYR7" s="66"/>
      <c r="IYS7" s="66"/>
      <c r="IYT7" s="66"/>
      <c r="IYU7" s="66"/>
      <c r="IYV7" s="66"/>
      <c r="IYW7" s="66"/>
      <c r="IYX7" s="66"/>
      <c r="IYY7" s="66"/>
      <c r="IYZ7" s="66"/>
      <c r="IZA7" s="66"/>
      <c r="IZB7" s="66"/>
      <c r="IZC7" s="66"/>
      <c r="IZD7" s="66"/>
      <c r="IZE7" s="66"/>
      <c r="IZF7" s="66"/>
      <c r="IZG7" s="66"/>
      <c r="IZH7" s="66"/>
      <c r="IZI7" s="66"/>
      <c r="IZJ7" s="66"/>
      <c r="IZK7" s="66"/>
      <c r="IZL7" s="66"/>
      <c r="IZM7" s="66"/>
      <c r="IZN7" s="66"/>
      <c r="IZO7" s="66"/>
      <c r="IZP7" s="66"/>
      <c r="IZQ7" s="66"/>
      <c r="IZR7" s="66"/>
      <c r="IZS7" s="66"/>
      <c r="IZT7" s="66"/>
      <c r="IZU7" s="66"/>
      <c r="IZV7" s="66"/>
      <c r="IZW7" s="66"/>
      <c r="IZX7" s="66"/>
      <c r="IZY7" s="66"/>
      <c r="IZZ7" s="66"/>
      <c r="JAA7" s="66"/>
      <c r="JAB7" s="66"/>
      <c r="JAC7" s="66"/>
      <c r="JAD7" s="66"/>
      <c r="JAE7" s="66"/>
      <c r="JAF7" s="66"/>
      <c r="JAG7" s="66"/>
      <c r="JAH7" s="66"/>
      <c r="JAI7" s="66"/>
      <c r="JAJ7" s="66"/>
      <c r="JAK7" s="66"/>
      <c r="JAL7" s="66"/>
      <c r="JAM7" s="66"/>
      <c r="JAN7" s="66"/>
      <c r="JAO7" s="66"/>
      <c r="JAP7" s="66"/>
      <c r="JAQ7" s="66"/>
      <c r="JAR7" s="66"/>
      <c r="JAS7" s="66"/>
      <c r="JAT7" s="66"/>
      <c r="JAU7" s="66"/>
      <c r="JAV7" s="66"/>
      <c r="JAW7" s="66"/>
      <c r="JAX7" s="66"/>
      <c r="JAY7" s="66"/>
      <c r="JAZ7" s="66"/>
      <c r="JBA7" s="66"/>
      <c r="JBB7" s="66"/>
      <c r="JBC7" s="66"/>
      <c r="JBD7" s="66"/>
      <c r="JBE7" s="66"/>
      <c r="JBF7" s="66"/>
      <c r="JBG7" s="66"/>
      <c r="JBH7" s="66"/>
      <c r="JBI7" s="66"/>
      <c r="JBJ7" s="66"/>
      <c r="JBK7" s="66"/>
      <c r="JBL7" s="66"/>
      <c r="JBM7" s="66"/>
      <c r="JBN7" s="66"/>
      <c r="JBO7" s="66"/>
      <c r="JBP7" s="66"/>
      <c r="JBQ7" s="66"/>
      <c r="JBR7" s="66"/>
      <c r="JBS7" s="66"/>
      <c r="JBT7" s="66"/>
      <c r="JBU7" s="66"/>
      <c r="JBV7" s="66"/>
      <c r="JBW7" s="66"/>
      <c r="JBX7" s="66"/>
      <c r="JBY7" s="66"/>
      <c r="JBZ7" s="66"/>
      <c r="JCA7" s="66"/>
      <c r="JCB7" s="66"/>
      <c r="JCC7" s="66"/>
      <c r="JCD7" s="66"/>
      <c r="JCE7" s="66"/>
      <c r="JCF7" s="66"/>
      <c r="JCG7" s="66"/>
      <c r="JCH7" s="66"/>
      <c r="JCI7" s="66"/>
      <c r="JCJ7" s="66"/>
      <c r="JCK7" s="66"/>
      <c r="JCL7" s="66"/>
      <c r="JCM7" s="66"/>
      <c r="JCN7" s="66"/>
      <c r="JCO7" s="66"/>
      <c r="JCP7" s="66"/>
      <c r="JCQ7" s="66"/>
      <c r="JCR7" s="66"/>
      <c r="JCS7" s="66"/>
      <c r="JCT7" s="66"/>
      <c r="JCU7" s="66"/>
      <c r="JCV7" s="66"/>
      <c r="JCW7" s="66"/>
      <c r="JCX7" s="66"/>
      <c r="JCY7" s="66"/>
      <c r="JCZ7" s="66"/>
      <c r="JDA7" s="66"/>
      <c r="JDB7" s="66"/>
      <c r="JDC7" s="66"/>
      <c r="JDD7" s="66"/>
      <c r="JDE7" s="66"/>
      <c r="JDF7" s="66"/>
      <c r="JDG7" s="66"/>
      <c r="JDH7" s="66"/>
      <c r="JDI7" s="66"/>
      <c r="JDJ7" s="66"/>
      <c r="JDK7" s="66"/>
      <c r="JDL7" s="66"/>
      <c r="JDM7" s="66"/>
      <c r="JDN7" s="66"/>
      <c r="JDO7" s="66"/>
      <c r="JDP7" s="66"/>
      <c r="JDQ7" s="66"/>
      <c r="JDR7" s="66"/>
      <c r="JDS7" s="66"/>
      <c r="JDT7" s="66"/>
      <c r="JDU7" s="66"/>
      <c r="JDV7" s="66"/>
      <c r="JDW7" s="66"/>
      <c r="JDX7" s="66"/>
      <c r="JDY7" s="66"/>
      <c r="JDZ7" s="66"/>
      <c r="JEA7" s="66"/>
      <c r="JEB7" s="66"/>
      <c r="JEC7" s="66"/>
      <c r="JED7" s="66"/>
      <c r="JEE7" s="66"/>
      <c r="JEF7" s="66"/>
      <c r="JEG7" s="66"/>
      <c r="JEH7" s="66"/>
      <c r="JEI7" s="66"/>
      <c r="JEJ7" s="66"/>
      <c r="JEK7" s="66"/>
      <c r="JEL7" s="66"/>
      <c r="JEM7" s="66"/>
      <c r="JEN7" s="66"/>
      <c r="JEO7" s="66"/>
      <c r="JEP7" s="66"/>
      <c r="JEQ7" s="66"/>
      <c r="JER7" s="66"/>
      <c r="JES7" s="66"/>
      <c r="JET7" s="66"/>
      <c r="JEU7" s="66"/>
      <c r="JEV7" s="66"/>
      <c r="JEW7" s="66"/>
      <c r="JEX7" s="66"/>
      <c r="JEY7" s="66"/>
      <c r="JEZ7" s="66"/>
      <c r="JFA7" s="66"/>
      <c r="JFB7" s="66"/>
      <c r="JFC7" s="66"/>
      <c r="JFD7" s="66"/>
      <c r="JFE7" s="66"/>
      <c r="JFF7" s="66"/>
      <c r="JFG7" s="66"/>
      <c r="JFH7" s="66"/>
      <c r="JFI7" s="66"/>
      <c r="JFJ7" s="66"/>
      <c r="JFK7" s="66"/>
      <c r="JFL7" s="66"/>
      <c r="JFM7" s="66"/>
      <c r="JFN7" s="66"/>
      <c r="JFO7" s="66"/>
      <c r="JFP7" s="66"/>
      <c r="JFQ7" s="66"/>
      <c r="JFR7" s="66"/>
      <c r="JFS7" s="66"/>
      <c r="JFT7" s="66"/>
      <c r="JFU7" s="66"/>
      <c r="JFV7" s="66"/>
      <c r="JFW7" s="66"/>
      <c r="JFX7" s="66"/>
      <c r="JFY7" s="66"/>
      <c r="JFZ7" s="66"/>
      <c r="JGA7" s="66"/>
      <c r="JGB7" s="66"/>
      <c r="JGC7" s="66"/>
      <c r="JGD7" s="66"/>
      <c r="JGE7" s="66"/>
      <c r="JGF7" s="66"/>
      <c r="JGG7" s="66"/>
      <c r="JGH7" s="66"/>
      <c r="JGI7" s="66"/>
      <c r="JGJ7" s="66"/>
      <c r="JGK7" s="66"/>
      <c r="JGL7" s="66"/>
      <c r="JGM7" s="66"/>
      <c r="JGN7" s="66"/>
      <c r="JGO7" s="66"/>
      <c r="JGP7" s="66"/>
      <c r="JGQ7" s="66"/>
      <c r="JGR7" s="66"/>
      <c r="JGS7" s="66"/>
      <c r="JGT7" s="66"/>
      <c r="JGU7" s="66"/>
      <c r="JGV7" s="66"/>
      <c r="JGW7" s="66"/>
      <c r="JGX7" s="66"/>
      <c r="JGY7" s="66"/>
      <c r="JGZ7" s="66"/>
      <c r="JHA7" s="66"/>
      <c r="JHB7" s="66"/>
      <c r="JHC7" s="66"/>
      <c r="JHD7" s="66"/>
      <c r="JHE7" s="66"/>
      <c r="JHF7" s="66"/>
      <c r="JHG7" s="66"/>
      <c r="JHH7" s="66"/>
      <c r="JHI7" s="66"/>
      <c r="JHJ7" s="66"/>
      <c r="JHK7" s="66"/>
      <c r="JHL7" s="66"/>
      <c r="JHM7" s="66"/>
      <c r="JHN7" s="66"/>
      <c r="JHO7" s="66"/>
      <c r="JHP7" s="66"/>
      <c r="JHQ7" s="66"/>
      <c r="JHR7" s="66"/>
      <c r="JHS7" s="66"/>
      <c r="JHT7" s="66"/>
      <c r="JHU7" s="66"/>
      <c r="JHV7" s="66"/>
      <c r="JHW7" s="66"/>
      <c r="JHX7" s="66"/>
      <c r="JHY7" s="66"/>
      <c r="JHZ7" s="66"/>
      <c r="JIA7" s="66"/>
      <c r="JIB7" s="66"/>
      <c r="JIC7" s="66"/>
      <c r="JID7" s="66"/>
      <c r="JIE7" s="66"/>
      <c r="JIF7" s="66"/>
      <c r="JIG7" s="66"/>
      <c r="JIH7" s="66"/>
      <c r="JII7" s="66"/>
      <c r="JIJ7" s="66"/>
      <c r="JIK7" s="66"/>
      <c r="JIL7" s="66"/>
      <c r="JIM7" s="66"/>
      <c r="JIN7" s="66"/>
      <c r="JIO7" s="66"/>
      <c r="JIP7" s="66"/>
      <c r="JIQ7" s="66"/>
      <c r="JIR7" s="66"/>
      <c r="JIS7" s="66"/>
      <c r="JIT7" s="66"/>
      <c r="JIU7" s="66"/>
      <c r="JIV7" s="66"/>
      <c r="JIW7" s="66"/>
      <c r="JIX7" s="66"/>
      <c r="JIY7" s="66"/>
      <c r="JIZ7" s="66"/>
      <c r="JJA7" s="66"/>
      <c r="JJB7" s="66"/>
      <c r="JJC7" s="66"/>
      <c r="JJD7" s="66"/>
      <c r="JJE7" s="66"/>
      <c r="JJF7" s="66"/>
      <c r="JJG7" s="66"/>
      <c r="JJH7" s="66"/>
      <c r="JJI7" s="66"/>
      <c r="JJJ7" s="66"/>
      <c r="JJK7" s="66"/>
      <c r="JJL7" s="66"/>
      <c r="JJM7" s="66"/>
      <c r="JJN7" s="66"/>
      <c r="JJO7" s="66"/>
      <c r="JJP7" s="66"/>
      <c r="JJQ7" s="66"/>
      <c r="JJR7" s="66"/>
      <c r="JJS7" s="66"/>
      <c r="JJT7" s="66"/>
      <c r="JJU7" s="66"/>
      <c r="JJV7" s="66"/>
      <c r="JJW7" s="66"/>
      <c r="JJX7" s="66"/>
      <c r="JJY7" s="66"/>
      <c r="JJZ7" s="66"/>
      <c r="JKA7" s="66"/>
      <c r="JKB7" s="66"/>
      <c r="JKC7" s="66"/>
      <c r="JKD7" s="66"/>
      <c r="JKE7" s="66"/>
      <c r="JKF7" s="66"/>
      <c r="JKG7" s="66"/>
      <c r="JKH7" s="66"/>
      <c r="JKI7" s="66"/>
      <c r="JKJ7" s="66"/>
      <c r="JKK7" s="66"/>
      <c r="JKL7" s="66"/>
      <c r="JKM7" s="66"/>
      <c r="JKN7" s="66"/>
      <c r="JKO7" s="66"/>
      <c r="JKP7" s="66"/>
      <c r="JKQ7" s="66"/>
      <c r="JKR7" s="66"/>
      <c r="JKS7" s="66"/>
      <c r="JKT7" s="66"/>
      <c r="JKU7" s="66"/>
      <c r="JKV7" s="66"/>
      <c r="JKW7" s="66"/>
      <c r="JKX7" s="66"/>
      <c r="JKY7" s="66"/>
      <c r="JKZ7" s="66"/>
      <c r="JLA7" s="66"/>
      <c r="JLB7" s="66"/>
      <c r="JLC7" s="66"/>
      <c r="JLD7" s="66"/>
      <c r="JLE7" s="66"/>
      <c r="JLF7" s="66"/>
      <c r="JLG7" s="66"/>
      <c r="JLH7" s="66"/>
      <c r="JLI7" s="66"/>
      <c r="JLJ7" s="66"/>
      <c r="JLK7" s="66"/>
      <c r="JLL7" s="66"/>
      <c r="JLM7" s="66"/>
      <c r="JLN7" s="66"/>
      <c r="JLO7" s="66"/>
      <c r="JLP7" s="66"/>
      <c r="JLQ7" s="66"/>
      <c r="JLR7" s="66"/>
      <c r="JLS7" s="66"/>
      <c r="JLT7" s="66"/>
      <c r="JLU7" s="66"/>
      <c r="JLV7" s="66"/>
      <c r="JLW7" s="66"/>
      <c r="JLX7" s="66"/>
      <c r="JLY7" s="66"/>
      <c r="JLZ7" s="66"/>
      <c r="JMA7" s="66"/>
      <c r="JMB7" s="66"/>
      <c r="JMC7" s="66"/>
      <c r="JMD7" s="66"/>
      <c r="JME7" s="66"/>
      <c r="JMF7" s="66"/>
      <c r="JMG7" s="66"/>
      <c r="JMH7" s="66"/>
      <c r="JMI7" s="66"/>
      <c r="JMJ7" s="66"/>
      <c r="JMK7" s="66"/>
      <c r="JML7" s="66"/>
      <c r="JMM7" s="66"/>
      <c r="JMN7" s="66"/>
      <c r="JMO7" s="66"/>
      <c r="JMP7" s="66"/>
      <c r="JMQ7" s="66"/>
      <c r="JMR7" s="66"/>
      <c r="JMS7" s="66"/>
      <c r="JMT7" s="66"/>
      <c r="JMU7" s="66"/>
      <c r="JMV7" s="66"/>
      <c r="JMW7" s="66"/>
      <c r="JMX7" s="66"/>
      <c r="JMY7" s="66"/>
      <c r="JMZ7" s="66"/>
      <c r="JNA7" s="66"/>
      <c r="JNB7" s="66"/>
      <c r="JNC7" s="66"/>
      <c r="JND7" s="66"/>
      <c r="JNE7" s="66"/>
      <c r="JNF7" s="66"/>
      <c r="JNG7" s="66"/>
      <c r="JNH7" s="66"/>
      <c r="JNI7" s="66"/>
      <c r="JNJ7" s="66"/>
      <c r="JNK7" s="66"/>
      <c r="JNL7" s="66"/>
      <c r="JNM7" s="66"/>
      <c r="JNN7" s="66"/>
      <c r="JNO7" s="66"/>
      <c r="JNP7" s="66"/>
      <c r="JNQ7" s="66"/>
      <c r="JNR7" s="66"/>
      <c r="JNS7" s="66"/>
      <c r="JNT7" s="66"/>
      <c r="JNU7" s="66"/>
      <c r="JNV7" s="66"/>
      <c r="JNW7" s="66"/>
      <c r="JNX7" s="66"/>
      <c r="JNY7" s="66"/>
      <c r="JNZ7" s="66"/>
      <c r="JOA7" s="66"/>
      <c r="JOB7" s="66"/>
      <c r="JOC7" s="66"/>
      <c r="JOD7" s="66"/>
      <c r="JOE7" s="66"/>
      <c r="JOF7" s="66"/>
      <c r="JOG7" s="66"/>
      <c r="JOH7" s="66"/>
      <c r="JOI7" s="66"/>
      <c r="JOJ7" s="66"/>
      <c r="JOK7" s="66"/>
      <c r="JOL7" s="66"/>
      <c r="JOM7" s="66"/>
      <c r="JON7" s="66"/>
      <c r="JOO7" s="66"/>
      <c r="JOP7" s="66"/>
      <c r="JOQ7" s="66"/>
      <c r="JOR7" s="66"/>
      <c r="JOS7" s="66"/>
      <c r="JOT7" s="66"/>
      <c r="JOU7" s="66"/>
      <c r="JOV7" s="66"/>
      <c r="JOW7" s="66"/>
      <c r="JOX7" s="66"/>
      <c r="JOY7" s="66"/>
      <c r="JOZ7" s="66"/>
      <c r="JPA7" s="66"/>
      <c r="JPB7" s="66"/>
      <c r="JPC7" s="66"/>
      <c r="JPD7" s="66"/>
      <c r="JPE7" s="66"/>
      <c r="JPF7" s="66"/>
      <c r="JPG7" s="66"/>
      <c r="JPH7" s="66"/>
      <c r="JPI7" s="66"/>
      <c r="JPJ7" s="66"/>
      <c r="JPK7" s="66"/>
      <c r="JPL7" s="66"/>
      <c r="JPM7" s="66"/>
      <c r="JPN7" s="66"/>
      <c r="JPO7" s="66"/>
      <c r="JPP7" s="66"/>
      <c r="JPQ7" s="66"/>
      <c r="JPR7" s="66"/>
      <c r="JPS7" s="66"/>
      <c r="JPT7" s="66"/>
      <c r="JPU7" s="66"/>
      <c r="JPV7" s="66"/>
      <c r="JPW7" s="66"/>
      <c r="JPX7" s="66"/>
      <c r="JPY7" s="66"/>
      <c r="JPZ7" s="66"/>
      <c r="JQA7" s="66"/>
      <c r="JQB7" s="66"/>
      <c r="JQC7" s="66"/>
      <c r="JQD7" s="66"/>
      <c r="JQE7" s="66"/>
      <c r="JQF7" s="66"/>
      <c r="JQG7" s="66"/>
      <c r="JQH7" s="66"/>
      <c r="JQI7" s="66"/>
      <c r="JQJ7" s="66"/>
      <c r="JQK7" s="66"/>
      <c r="JQL7" s="66"/>
      <c r="JQM7" s="66"/>
      <c r="JQN7" s="66"/>
      <c r="JQO7" s="66"/>
      <c r="JQP7" s="66"/>
      <c r="JQQ7" s="66"/>
      <c r="JQR7" s="66"/>
      <c r="JQS7" s="66"/>
      <c r="JQT7" s="66"/>
      <c r="JQU7" s="66"/>
      <c r="JQV7" s="66"/>
      <c r="JQW7" s="66"/>
      <c r="JQX7" s="66"/>
      <c r="JQY7" s="66"/>
      <c r="JQZ7" s="66"/>
      <c r="JRA7" s="66"/>
      <c r="JRB7" s="66"/>
      <c r="JRC7" s="66"/>
      <c r="JRD7" s="66"/>
      <c r="JRE7" s="66"/>
      <c r="JRF7" s="66"/>
      <c r="JRG7" s="66"/>
      <c r="JRH7" s="66"/>
      <c r="JRI7" s="66"/>
      <c r="JRJ7" s="66"/>
      <c r="JRK7" s="66"/>
      <c r="JRL7" s="66"/>
      <c r="JRM7" s="66"/>
      <c r="JRN7" s="66"/>
      <c r="JRO7" s="66"/>
      <c r="JRP7" s="66"/>
      <c r="JRQ7" s="66"/>
      <c r="JRR7" s="66"/>
      <c r="JRS7" s="66"/>
      <c r="JRT7" s="66"/>
      <c r="JRU7" s="66"/>
      <c r="JRV7" s="66"/>
      <c r="JRW7" s="66"/>
      <c r="JRX7" s="66"/>
      <c r="JRY7" s="66"/>
      <c r="JRZ7" s="66"/>
      <c r="JSA7" s="66"/>
      <c r="JSB7" s="66"/>
      <c r="JSC7" s="66"/>
      <c r="JSD7" s="66"/>
      <c r="JSE7" s="66"/>
      <c r="JSF7" s="66"/>
      <c r="JSG7" s="66"/>
      <c r="JSH7" s="66"/>
      <c r="JSI7" s="66"/>
      <c r="JSJ7" s="66"/>
      <c r="JSK7" s="66"/>
      <c r="JSL7" s="66"/>
      <c r="JSM7" s="66"/>
      <c r="JSN7" s="66"/>
      <c r="JSO7" s="66"/>
      <c r="JSP7" s="66"/>
      <c r="JSQ7" s="66"/>
      <c r="JSR7" s="66"/>
      <c r="JSS7" s="66"/>
      <c r="JST7" s="66"/>
      <c r="JSU7" s="66"/>
      <c r="JSV7" s="66"/>
      <c r="JSW7" s="66"/>
      <c r="JSX7" s="66"/>
      <c r="JSY7" s="66"/>
      <c r="JSZ7" s="66"/>
      <c r="JTA7" s="66"/>
      <c r="JTB7" s="66"/>
      <c r="JTC7" s="66"/>
      <c r="JTD7" s="66"/>
      <c r="JTE7" s="66"/>
      <c r="JTF7" s="66"/>
      <c r="JTG7" s="66"/>
      <c r="JTH7" s="66"/>
      <c r="JTI7" s="66"/>
      <c r="JTJ7" s="66"/>
      <c r="JTK7" s="66"/>
      <c r="JTL7" s="66"/>
      <c r="JTM7" s="66"/>
      <c r="JTN7" s="66"/>
      <c r="JTO7" s="66"/>
      <c r="JTP7" s="66"/>
      <c r="JTQ7" s="66"/>
      <c r="JTR7" s="66"/>
      <c r="JTS7" s="66"/>
      <c r="JTT7" s="66"/>
      <c r="JTU7" s="66"/>
      <c r="JTV7" s="66"/>
      <c r="JTW7" s="66"/>
      <c r="JTX7" s="66"/>
      <c r="JTY7" s="66"/>
      <c r="JTZ7" s="66"/>
      <c r="JUA7" s="66"/>
      <c r="JUB7" s="66"/>
      <c r="JUC7" s="66"/>
      <c r="JUD7" s="66"/>
      <c r="JUE7" s="66"/>
      <c r="JUF7" s="66"/>
      <c r="JUG7" s="66"/>
      <c r="JUH7" s="66"/>
      <c r="JUI7" s="66"/>
      <c r="JUJ7" s="66"/>
      <c r="JUK7" s="66"/>
      <c r="JUL7" s="66"/>
      <c r="JUM7" s="66"/>
      <c r="JUN7" s="66"/>
      <c r="JUO7" s="66"/>
      <c r="JUP7" s="66"/>
      <c r="JUQ7" s="66"/>
      <c r="JUR7" s="66"/>
      <c r="JUS7" s="66"/>
      <c r="JUT7" s="66"/>
      <c r="JUU7" s="66"/>
      <c r="JUV7" s="66"/>
      <c r="JUW7" s="66"/>
      <c r="JUX7" s="66"/>
      <c r="JUY7" s="66"/>
      <c r="JUZ7" s="66"/>
      <c r="JVA7" s="66"/>
      <c r="JVB7" s="66"/>
      <c r="JVC7" s="66"/>
      <c r="JVD7" s="66"/>
      <c r="JVE7" s="66"/>
      <c r="JVF7" s="66"/>
      <c r="JVG7" s="66"/>
      <c r="JVH7" s="66"/>
      <c r="JVI7" s="66"/>
      <c r="JVJ7" s="66"/>
      <c r="JVK7" s="66"/>
      <c r="JVL7" s="66"/>
      <c r="JVM7" s="66"/>
      <c r="JVN7" s="66"/>
      <c r="JVO7" s="66"/>
      <c r="JVP7" s="66"/>
      <c r="JVQ7" s="66"/>
      <c r="JVR7" s="66"/>
      <c r="JVS7" s="66"/>
      <c r="JVT7" s="66"/>
      <c r="JVU7" s="66"/>
      <c r="JVV7" s="66"/>
      <c r="JVW7" s="66"/>
      <c r="JVX7" s="66"/>
      <c r="JVY7" s="66"/>
      <c r="JVZ7" s="66"/>
      <c r="JWA7" s="66"/>
      <c r="JWB7" s="66"/>
      <c r="JWC7" s="66"/>
      <c r="JWD7" s="66"/>
      <c r="JWE7" s="66"/>
      <c r="JWF7" s="66"/>
      <c r="JWG7" s="66"/>
      <c r="JWH7" s="66"/>
      <c r="JWI7" s="66"/>
      <c r="JWJ7" s="66"/>
      <c r="JWK7" s="66"/>
      <c r="JWL7" s="66"/>
      <c r="JWM7" s="66"/>
      <c r="JWN7" s="66"/>
      <c r="JWO7" s="66"/>
      <c r="JWP7" s="66"/>
      <c r="JWQ7" s="66"/>
      <c r="JWR7" s="66"/>
      <c r="JWS7" s="66"/>
      <c r="JWT7" s="66"/>
      <c r="JWU7" s="66"/>
      <c r="JWV7" s="66"/>
      <c r="JWW7" s="66"/>
      <c r="JWX7" s="66"/>
      <c r="JWY7" s="66"/>
      <c r="JWZ7" s="66"/>
      <c r="JXA7" s="66"/>
      <c r="JXB7" s="66"/>
      <c r="JXC7" s="66"/>
      <c r="JXD7" s="66"/>
      <c r="JXE7" s="66"/>
      <c r="JXF7" s="66"/>
      <c r="JXG7" s="66"/>
      <c r="JXH7" s="66"/>
      <c r="JXI7" s="66"/>
      <c r="JXJ7" s="66"/>
      <c r="JXK7" s="66"/>
      <c r="JXL7" s="66"/>
      <c r="JXM7" s="66"/>
      <c r="JXN7" s="66"/>
      <c r="JXO7" s="66"/>
      <c r="JXP7" s="66"/>
      <c r="JXQ7" s="66"/>
      <c r="JXR7" s="66"/>
      <c r="JXS7" s="66"/>
      <c r="JXT7" s="66"/>
      <c r="JXU7" s="66"/>
      <c r="JXV7" s="66"/>
      <c r="JXW7" s="66"/>
      <c r="JXX7" s="66"/>
      <c r="JXY7" s="66"/>
      <c r="JXZ7" s="66"/>
      <c r="JYA7" s="66"/>
      <c r="JYB7" s="66"/>
      <c r="JYC7" s="66"/>
      <c r="JYD7" s="66"/>
      <c r="JYE7" s="66"/>
      <c r="JYF7" s="66"/>
      <c r="JYG7" s="66"/>
      <c r="JYH7" s="66"/>
      <c r="JYI7" s="66"/>
      <c r="JYJ7" s="66"/>
      <c r="JYK7" s="66"/>
      <c r="JYL7" s="66"/>
      <c r="JYM7" s="66"/>
      <c r="JYN7" s="66"/>
      <c r="JYO7" s="66"/>
      <c r="JYP7" s="66"/>
      <c r="JYQ7" s="66"/>
      <c r="JYR7" s="66"/>
      <c r="JYS7" s="66"/>
      <c r="JYT7" s="66"/>
      <c r="JYU7" s="66"/>
      <c r="JYV7" s="66"/>
      <c r="JYW7" s="66"/>
      <c r="JYX7" s="66"/>
      <c r="JYY7" s="66"/>
      <c r="JYZ7" s="66"/>
      <c r="JZA7" s="66"/>
      <c r="JZB7" s="66"/>
      <c r="JZC7" s="66"/>
      <c r="JZD7" s="66"/>
      <c r="JZE7" s="66"/>
      <c r="JZF7" s="66"/>
      <c r="JZG7" s="66"/>
      <c r="JZH7" s="66"/>
      <c r="JZI7" s="66"/>
      <c r="JZJ7" s="66"/>
      <c r="JZK7" s="66"/>
      <c r="JZL7" s="66"/>
      <c r="JZM7" s="66"/>
      <c r="JZN7" s="66"/>
      <c r="JZO7" s="66"/>
      <c r="JZP7" s="66"/>
      <c r="JZQ7" s="66"/>
      <c r="JZR7" s="66"/>
      <c r="JZS7" s="66"/>
      <c r="JZT7" s="66"/>
      <c r="JZU7" s="66"/>
      <c r="JZV7" s="66"/>
      <c r="JZW7" s="66"/>
      <c r="JZX7" s="66"/>
      <c r="JZY7" s="66"/>
      <c r="JZZ7" s="66"/>
      <c r="KAA7" s="66"/>
      <c r="KAB7" s="66"/>
      <c r="KAC7" s="66"/>
      <c r="KAD7" s="66"/>
      <c r="KAE7" s="66"/>
      <c r="KAF7" s="66"/>
      <c r="KAG7" s="66"/>
      <c r="KAH7" s="66"/>
      <c r="KAI7" s="66"/>
      <c r="KAJ7" s="66"/>
      <c r="KAK7" s="66"/>
      <c r="KAL7" s="66"/>
      <c r="KAM7" s="66"/>
      <c r="KAN7" s="66"/>
      <c r="KAO7" s="66"/>
      <c r="KAP7" s="66"/>
      <c r="KAQ7" s="66"/>
      <c r="KAR7" s="66"/>
      <c r="KAS7" s="66"/>
      <c r="KAT7" s="66"/>
      <c r="KAU7" s="66"/>
      <c r="KAV7" s="66"/>
      <c r="KAW7" s="66"/>
      <c r="KAX7" s="66"/>
      <c r="KAY7" s="66"/>
      <c r="KAZ7" s="66"/>
      <c r="KBA7" s="66"/>
      <c r="KBB7" s="66"/>
      <c r="KBC7" s="66"/>
      <c r="KBD7" s="66"/>
      <c r="KBE7" s="66"/>
      <c r="KBF7" s="66"/>
      <c r="KBG7" s="66"/>
      <c r="KBH7" s="66"/>
      <c r="KBI7" s="66"/>
      <c r="KBJ7" s="66"/>
      <c r="KBK7" s="66"/>
      <c r="KBL7" s="66"/>
      <c r="KBM7" s="66"/>
      <c r="KBN7" s="66"/>
      <c r="KBO7" s="66"/>
      <c r="KBP7" s="66"/>
      <c r="KBQ7" s="66"/>
      <c r="KBR7" s="66"/>
      <c r="KBS7" s="66"/>
      <c r="KBT7" s="66"/>
      <c r="KBU7" s="66"/>
      <c r="KBV7" s="66"/>
      <c r="KBW7" s="66"/>
      <c r="KBX7" s="66"/>
      <c r="KBY7" s="66"/>
      <c r="KBZ7" s="66"/>
      <c r="KCA7" s="66"/>
      <c r="KCB7" s="66"/>
      <c r="KCC7" s="66"/>
      <c r="KCD7" s="66"/>
      <c r="KCE7" s="66"/>
      <c r="KCF7" s="66"/>
      <c r="KCG7" s="66"/>
      <c r="KCH7" s="66"/>
      <c r="KCI7" s="66"/>
      <c r="KCJ7" s="66"/>
      <c r="KCK7" s="66"/>
      <c r="KCL7" s="66"/>
      <c r="KCM7" s="66"/>
      <c r="KCN7" s="66"/>
      <c r="KCO7" s="66"/>
      <c r="KCP7" s="66"/>
      <c r="KCQ7" s="66"/>
      <c r="KCR7" s="66"/>
      <c r="KCS7" s="66"/>
      <c r="KCT7" s="66"/>
      <c r="KCU7" s="66"/>
      <c r="KCV7" s="66"/>
      <c r="KCW7" s="66"/>
      <c r="KCX7" s="66"/>
      <c r="KCY7" s="66"/>
      <c r="KCZ7" s="66"/>
      <c r="KDA7" s="66"/>
      <c r="KDB7" s="66"/>
      <c r="KDC7" s="66"/>
      <c r="KDD7" s="66"/>
      <c r="KDE7" s="66"/>
      <c r="KDF7" s="66"/>
      <c r="KDG7" s="66"/>
      <c r="KDH7" s="66"/>
      <c r="KDI7" s="66"/>
      <c r="KDJ7" s="66"/>
      <c r="KDK7" s="66"/>
      <c r="KDL7" s="66"/>
      <c r="KDM7" s="66"/>
      <c r="KDN7" s="66"/>
      <c r="KDO7" s="66"/>
      <c r="KDP7" s="66"/>
      <c r="KDQ7" s="66"/>
      <c r="KDR7" s="66"/>
      <c r="KDS7" s="66"/>
      <c r="KDT7" s="66"/>
      <c r="KDU7" s="66"/>
      <c r="KDV7" s="66"/>
      <c r="KDW7" s="66"/>
      <c r="KDX7" s="66"/>
      <c r="KDY7" s="66"/>
      <c r="KDZ7" s="66"/>
      <c r="KEA7" s="66"/>
      <c r="KEB7" s="66"/>
      <c r="KEC7" s="66"/>
      <c r="KED7" s="66"/>
      <c r="KEE7" s="66"/>
      <c r="KEF7" s="66"/>
      <c r="KEG7" s="66"/>
      <c r="KEH7" s="66"/>
      <c r="KEI7" s="66"/>
      <c r="KEJ7" s="66"/>
      <c r="KEK7" s="66"/>
      <c r="KEL7" s="66"/>
      <c r="KEM7" s="66"/>
      <c r="KEN7" s="66"/>
      <c r="KEO7" s="66"/>
      <c r="KEP7" s="66"/>
      <c r="KEQ7" s="66"/>
      <c r="KER7" s="66"/>
      <c r="KES7" s="66"/>
      <c r="KET7" s="66"/>
      <c r="KEU7" s="66"/>
      <c r="KEV7" s="66"/>
      <c r="KEW7" s="66"/>
      <c r="KEX7" s="66"/>
      <c r="KEY7" s="66"/>
      <c r="KEZ7" s="66"/>
      <c r="KFA7" s="66"/>
      <c r="KFB7" s="66"/>
      <c r="KFC7" s="66"/>
      <c r="KFD7" s="66"/>
      <c r="KFE7" s="66"/>
      <c r="KFF7" s="66"/>
      <c r="KFG7" s="66"/>
      <c r="KFH7" s="66"/>
      <c r="KFI7" s="66"/>
      <c r="KFJ7" s="66"/>
      <c r="KFK7" s="66"/>
      <c r="KFL7" s="66"/>
      <c r="KFM7" s="66"/>
      <c r="KFN7" s="66"/>
      <c r="KFO7" s="66"/>
      <c r="KFP7" s="66"/>
      <c r="KFQ7" s="66"/>
      <c r="KFR7" s="66"/>
      <c r="KFS7" s="66"/>
      <c r="KFT7" s="66"/>
      <c r="KFU7" s="66"/>
      <c r="KFV7" s="66"/>
      <c r="KFW7" s="66"/>
      <c r="KFX7" s="66"/>
      <c r="KFY7" s="66"/>
      <c r="KFZ7" s="66"/>
      <c r="KGA7" s="66"/>
      <c r="KGB7" s="66"/>
      <c r="KGC7" s="66"/>
      <c r="KGD7" s="66"/>
      <c r="KGE7" s="66"/>
      <c r="KGF7" s="66"/>
      <c r="KGG7" s="66"/>
      <c r="KGH7" s="66"/>
      <c r="KGI7" s="66"/>
      <c r="KGJ7" s="66"/>
      <c r="KGK7" s="66"/>
      <c r="KGL7" s="66"/>
      <c r="KGM7" s="66"/>
      <c r="KGN7" s="66"/>
      <c r="KGO7" s="66"/>
      <c r="KGP7" s="66"/>
      <c r="KGQ7" s="66"/>
      <c r="KGR7" s="66"/>
      <c r="KGS7" s="66"/>
      <c r="KGT7" s="66"/>
      <c r="KGU7" s="66"/>
      <c r="KGV7" s="66"/>
      <c r="KGW7" s="66"/>
      <c r="KGX7" s="66"/>
      <c r="KGY7" s="66"/>
      <c r="KGZ7" s="66"/>
      <c r="KHA7" s="66"/>
      <c r="KHB7" s="66"/>
      <c r="KHC7" s="66"/>
      <c r="KHD7" s="66"/>
      <c r="KHE7" s="66"/>
      <c r="KHF7" s="66"/>
      <c r="KHG7" s="66"/>
      <c r="KHH7" s="66"/>
      <c r="KHI7" s="66"/>
      <c r="KHJ7" s="66"/>
      <c r="KHK7" s="66"/>
      <c r="KHL7" s="66"/>
      <c r="KHM7" s="66"/>
      <c r="KHN7" s="66"/>
      <c r="KHO7" s="66"/>
      <c r="KHP7" s="66"/>
      <c r="KHQ7" s="66"/>
      <c r="KHR7" s="66"/>
      <c r="KHS7" s="66"/>
      <c r="KHT7" s="66"/>
      <c r="KHU7" s="66"/>
      <c r="KHV7" s="66"/>
      <c r="KHW7" s="66"/>
      <c r="KHX7" s="66"/>
      <c r="KHY7" s="66"/>
      <c r="KHZ7" s="66"/>
      <c r="KIA7" s="66"/>
      <c r="KIB7" s="66"/>
      <c r="KIC7" s="66"/>
      <c r="KID7" s="66"/>
      <c r="KIE7" s="66"/>
      <c r="KIF7" s="66"/>
      <c r="KIG7" s="66"/>
      <c r="KIH7" s="66"/>
      <c r="KII7" s="66"/>
      <c r="KIJ7" s="66"/>
      <c r="KIK7" s="66"/>
      <c r="KIL7" s="66"/>
      <c r="KIM7" s="66"/>
      <c r="KIN7" s="66"/>
      <c r="KIO7" s="66"/>
      <c r="KIP7" s="66"/>
      <c r="KIQ7" s="66"/>
      <c r="KIR7" s="66"/>
      <c r="KIS7" s="66"/>
      <c r="KIT7" s="66"/>
      <c r="KIU7" s="66"/>
      <c r="KIV7" s="66"/>
      <c r="KIW7" s="66"/>
      <c r="KIX7" s="66"/>
      <c r="KIY7" s="66"/>
      <c r="KIZ7" s="66"/>
      <c r="KJA7" s="66"/>
      <c r="KJB7" s="66"/>
      <c r="KJC7" s="66"/>
      <c r="KJD7" s="66"/>
      <c r="KJE7" s="66"/>
      <c r="KJF7" s="66"/>
      <c r="KJG7" s="66"/>
      <c r="KJH7" s="66"/>
      <c r="KJI7" s="66"/>
      <c r="KJJ7" s="66"/>
      <c r="KJK7" s="66"/>
      <c r="KJL7" s="66"/>
      <c r="KJM7" s="66"/>
      <c r="KJN7" s="66"/>
      <c r="KJO7" s="66"/>
      <c r="KJP7" s="66"/>
      <c r="KJQ7" s="66"/>
      <c r="KJR7" s="66"/>
      <c r="KJS7" s="66"/>
      <c r="KJT7" s="66"/>
      <c r="KJU7" s="66"/>
      <c r="KJV7" s="66"/>
      <c r="KJW7" s="66"/>
      <c r="KJX7" s="66"/>
      <c r="KJY7" s="66"/>
      <c r="KJZ7" s="66"/>
      <c r="KKA7" s="66"/>
      <c r="KKB7" s="66"/>
      <c r="KKC7" s="66"/>
      <c r="KKD7" s="66"/>
      <c r="KKE7" s="66"/>
      <c r="KKF7" s="66"/>
      <c r="KKG7" s="66"/>
      <c r="KKH7" s="66"/>
      <c r="KKI7" s="66"/>
      <c r="KKJ7" s="66"/>
      <c r="KKK7" s="66"/>
      <c r="KKL7" s="66"/>
      <c r="KKM7" s="66"/>
      <c r="KKN7" s="66"/>
      <c r="KKO7" s="66"/>
      <c r="KKP7" s="66"/>
      <c r="KKQ7" s="66"/>
      <c r="KKR7" s="66"/>
      <c r="KKS7" s="66"/>
      <c r="KKT7" s="66"/>
      <c r="KKU7" s="66"/>
      <c r="KKV7" s="66"/>
      <c r="KKW7" s="66"/>
      <c r="KKX7" s="66"/>
      <c r="KKY7" s="66"/>
      <c r="KKZ7" s="66"/>
      <c r="KLA7" s="66"/>
      <c r="KLB7" s="66"/>
      <c r="KLC7" s="66"/>
      <c r="KLD7" s="66"/>
      <c r="KLE7" s="66"/>
      <c r="KLF7" s="66"/>
      <c r="KLG7" s="66"/>
      <c r="KLH7" s="66"/>
      <c r="KLI7" s="66"/>
      <c r="KLJ7" s="66"/>
      <c r="KLK7" s="66"/>
      <c r="KLL7" s="66"/>
      <c r="KLM7" s="66"/>
      <c r="KLN7" s="66"/>
      <c r="KLO7" s="66"/>
      <c r="KLP7" s="66"/>
      <c r="KLQ7" s="66"/>
      <c r="KLR7" s="66"/>
      <c r="KLS7" s="66"/>
      <c r="KLT7" s="66"/>
      <c r="KLU7" s="66"/>
      <c r="KLV7" s="66"/>
      <c r="KLW7" s="66"/>
      <c r="KLX7" s="66"/>
      <c r="KLY7" s="66"/>
      <c r="KLZ7" s="66"/>
      <c r="KMA7" s="66"/>
      <c r="KMB7" s="66"/>
      <c r="KMC7" s="66"/>
      <c r="KMD7" s="66"/>
      <c r="KME7" s="66"/>
      <c r="KMF7" s="66"/>
      <c r="KMG7" s="66"/>
      <c r="KMH7" s="66"/>
      <c r="KMI7" s="66"/>
      <c r="KMJ7" s="66"/>
      <c r="KMK7" s="66"/>
      <c r="KML7" s="66"/>
      <c r="KMM7" s="66"/>
      <c r="KMN7" s="66"/>
      <c r="KMO7" s="66"/>
      <c r="KMP7" s="66"/>
      <c r="KMQ7" s="66"/>
      <c r="KMR7" s="66"/>
      <c r="KMS7" s="66"/>
      <c r="KMT7" s="66"/>
      <c r="KMU7" s="66"/>
      <c r="KMV7" s="66"/>
      <c r="KMW7" s="66"/>
      <c r="KMX7" s="66"/>
      <c r="KMY7" s="66"/>
      <c r="KMZ7" s="66"/>
      <c r="KNA7" s="66"/>
      <c r="KNB7" s="66"/>
      <c r="KNC7" s="66"/>
      <c r="KND7" s="66"/>
      <c r="KNE7" s="66"/>
      <c r="KNF7" s="66"/>
      <c r="KNG7" s="66"/>
      <c r="KNH7" s="66"/>
      <c r="KNI7" s="66"/>
      <c r="KNJ7" s="66"/>
      <c r="KNK7" s="66"/>
      <c r="KNL7" s="66"/>
      <c r="KNM7" s="66"/>
      <c r="KNN7" s="66"/>
      <c r="KNO7" s="66"/>
      <c r="KNP7" s="66"/>
      <c r="KNQ7" s="66"/>
      <c r="KNR7" s="66"/>
      <c r="KNS7" s="66"/>
      <c r="KNT7" s="66"/>
      <c r="KNU7" s="66"/>
      <c r="KNV7" s="66"/>
      <c r="KNW7" s="66"/>
      <c r="KNX7" s="66"/>
      <c r="KNY7" s="66"/>
      <c r="KNZ7" s="66"/>
      <c r="KOA7" s="66"/>
      <c r="KOB7" s="66"/>
      <c r="KOC7" s="66"/>
      <c r="KOD7" s="66"/>
      <c r="KOE7" s="66"/>
      <c r="KOF7" s="66"/>
      <c r="KOG7" s="66"/>
      <c r="KOH7" s="66"/>
      <c r="KOI7" s="66"/>
      <c r="KOJ7" s="66"/>
      <c r="KOK7" s="66"/>
      <c r="KOL7" s="66"/>
      <c r="KOM7" s="66"/>
      <c r="KON7" s="66"/>
      <c r="KOO7" s="66"/>
      <c r="KOP7" s="66"/>
      <c r="KOQ7" s="66"/>
      <c r="KOR7" s="66"/>
      <c r="KOS7" s="66"/>
      <c r="KOT7" s="66"/>
      <c r="KOU7" s="66"/>
      <c r="KOV7" s="66"/>
      <c r="KOW7" s="66"/>
      <c r="KOX7" s="66"/>
      <c r="KOY7" s="66"/>
      <c r="KOZ7" s="66"/>
      <c r="KPA7" s="66"/>
      <c r="KPB7" s="66"/>
      <c r="KPC7" s="66"/>
      <c r="KPD7" s="66"/>
      <c r="KPE7" s="66"/>
      <c r="KPF7" s="66"/>
      <c r="KPG7" s="66"/>
      <c r="KPH7" s="66"/>
      <c r="KPI7" s="66"/>
      <c r="KPJ7" s="66"/>
      <c r="KPK7" s="66"/>
      <c r="KPL7" s="66"/>
      <c r="KPM7" s="66"/>
      <c r="KPN7" s="66"/>
      <c r="KPO7" s="66"/>
      <c r="KPP7" s="66"/>
      <c r="KPQ7" s="66"/>
      <c r="KPR7" s="66"/>
      <c r="KPS7" s="66"/>
      <c r="KPT7" s="66"/>
      <c r="KPU7" s="66"/>
      <c r="KPV7" s="66"/>
      <c r="KPW7" s="66"/>
      <c r="KPX7" s="66"/>
      <c r="KPY7" s="66"/>
      <c r="KPZ7" s="66"/>
      <c r="KQA7" s="66"/>
      <c r="KQB7" s="66"/>
      <c r="KQC7" s="66"/>
      <c r="KQD7" s="66"/>
      <c r="KQE7" s="66"/>
      <c r="KQF7" s="66"/>
      <c r="KQG7" s="66"/>
      <c r="KQH7" s="66"/>
      <c r="KQI7" s="66"/>
      <c r="KQJ7" s="66"/>
      <c r="KQK7" s="66"/>
      <c r="KQL7" s="66"/>
      <c r="KQM7" s="66"/>
      <c r="KQN7" s="66"/>
      <c r="KQO7" s="66"/>
      <c r="KQP7" s="66"/>
      <c r="KQQ7" s="66"/>
      <c r="KQR7" s="66"/>
      <c r="KQS7" s="66"/>
      <c r="KQT7" s="66"/>
      <c r="KQU7" s="66"/>
      <c r="KQV7" s="66"/>
      <c r="KQW7" s="66"/>
      <c r="KQX7" s="66"/>
      <c r="KQY7" s="66"/>
      <c r="KQZ7" s="66"/>
      <c r="KRA7" s="66"/>
      <c r="KRB7" s="66"/>
      <c r="KRC7" s="66"/>
      <c r="KRD7" s="66"/>
      <c r="KRE7" s="66"/>
      <c r="KRF7" s="66"/>
      <c r="KRG7" s="66"/>
      <c r="KRH7" s="66"/>
      <c r="KRI7" s="66"/>
      <c r="KRJ7" s="66"/>
      <c r="KRK7" s="66"/>
      <c r="KRL7" s="66"/>
      <c r="KRM7" s="66"/>
      <c r="KRN7" s="66"/>
      <c r="KRO7" s="66"/>
      <c r="KRP7" s="66"/>
      <c r="KRQ7" s="66"/>
      <c r="KRR7" s="66"/>
      <c r="KRS7" s="66"/>
      <c r="KRT7" s="66"/>
      <c r="KRU7" s="66"/>
      <c r="KRV7" s="66"/>
      <c r="KRW7" s="66"/>
      <c r="KRX7" s="66"/>
      <c r="KRY7" s="66"/>
      <c r="KRZ7" s="66"/>
      <c r="KSA7" s="66"/>
      <c r="KSB7" s="66"/>
      <c r="KSC7" s="66"/>
      <c r="KSD7" s="66"/>
      <c r="KSE7" s="66"/>
      <c r="KSF7" s="66"/>
      <c r="KSG7" s="66"/>
      <c r="KSH7" s="66"/>
      <c r="KSI7" s="66"/>
      <c r="KSJ7" s="66"/>
      <c r="KSK7" s="66"/>
      <c r="KSL7" s="66"/>
      <c r="KSM7" s="66"/>
      <c r="KSN7" s="66"/>
      <c r="KSO7" s="66"/>
      <c r="KSP7" s="66"/>
      <c r="KSQ7" s="66"/>
      <c r="KSR7" s="66"/>
      <c r="KSS7" s="66"/>
      <c r="KST7" s="66"/>
      <c r="KSU7" s="66"/>
      <c r="KSV7" s="66"/>
      <c r="KSW7" s="66"/>
      <c r="KSX7" s="66"/>
      <c r="KSY7" s="66"/>
      <c r="KSZ7" s="66"/>
      <c r="KTA7" s="66"/>
      <c r="KTB7" s="66"/>
      <c r="KTC7" s="66"/>
      <c r="KTD7" s="66"/>
      <c r="KTE7" s="66"/>
      <c r="KTF7" s="66"/>
      <c r="KTG7" s="66"/>
      <c r="KTH7" s="66"/>
      <c r="KTI7" s="66"/>
      <c r="KTJ7" s="66"/>
      <c r="KTK7" s="66"/>
      <c r="KTL7" s="66"/>
      <c r="KTM7" s="66"/>
      <c r="KTN7" s="66"/>
      <c r="KTO7" s="66"/>
      <c r="KTP7" s="66"/>
      <c r="KTQ7" s="66"/>
      <c r="KTR7" s="66"/>
      <c r="KTS7" s="66"/>
      <c r="KTT7" s="66"/>
      <c r="KTU7" s="66"/>
      <c r="KTV7" s="66"/>
      <c r="KTW7" s="66"/>
      <c r="KTX7" s="66"/>
      <c r="KTY7" s="66"/>
      <c r="KTZ7" s="66"/>
      <c r="KUA7" s="66"/>
      <c r="KUB7" s="66"/>
      <c r="KUC7" s="66"/>
      <c r="KUD7" s="66"/>
      <c r="KUE7" s="66"/>
      <c r="KUF7" s="66"/>
      <c r="KUG7" s="66"/>
      <c r="KUH7" s="66"/>
      <c r="KUI7" s="66"/>
      <c r="KUJ7" s="66"/>
      <c r="KUK7" s="66"/>
      <c r="KUL7" s="66"/>
      <c r="KUM7" s="66"/>
      <c r="KUN7" s="66"/>
      <c r="KUO7" s="66"/>
      <c r="KUP7" s="66"/>
      <c r="KUQ7" s="66"/>
      <c r="KUR7" s="66"/>
      <c r="KUS7" s="66"/>
      <c r="KUT7" s="66"/>
      <c r="KUU7" s="66"/>
      <c r="KUV7" s="66"/>
      <c r="KUW7" s="66"/>
      <c r="KUX7" s="66"/>
      <c r="KUY7" s="66"/>
      <c r="KUZ7" s="66"/>
      <c r="KVA7" s="66"/>
      <c r="KVB7" s="66"/>
      <c r="KVC7" s="66"/>
      <c r="KVD7" s="66"/>
      <c r="KVE7" s="66"/>
      <c r="KVF7" s="66"/>
      <c r="KVG7" s="66"/>
      <c r="KVH7" s="66"/>
      <c r="KVI7" s="66"/>
      <c r="KVJ7" s="66"/>
      <c r="KVK7" s="66"/>
      <c r="KVL7" s="66"/>
      <c r="KVM7" s="66"/>
      <c r="KVN7" s="66"/>
      <c r="KVO7" s="66"/>
      <c r="KVP7" s="66"/>
      <c r="KVQ7" s="66"/>
      <c r="KVR7" s="66"/>
      <c r="KVS7" s="66"/>
      <c r="KVT7" s="66"/>
      <c r="KVU7" s="66"/>
      <c r="KVV7" s="66"/>
      <c r="KVW7" s="66"/>
      <c r="KVX7" s="66"/>
      <c r="KVY7" s="66"/>
      <c r="KVZ7" s="66"/>
      <c r="KWA7" s="66"/>
      <c r="KWB7" s="66"/>
      <c r="KWC7" s="66"/>
      <c r="KWD7" s="66"/>
      <c r="KWE7" s="66"/>
      <c r="KWF7" s="66"/>
      <c r="KWG7" s="66"/>
      <c r="KWH7" s="66"/>
      <c r="KWI7" s="66"/>
      <c r="KWJ7" s="66"/>
      <c r="KWK7" s="66"/>
      <c r="KWL7" s="66"/>
      <c r="KWM7" s="66"/>
      <c r="KWN7" s="66"/>
      <c r="KWO7" s="66"/>
      <c r="KWP7" s="66"/>
      <c r="KWQ7" s="66"/>
      <c r="KWR7" s="66"/>
      <c r="KWS7" s="66"/>
      <c r="KWT7" s="66"/>
      <c r="KWU7" s="66"/>
      <c r="KWV7" s="66"/>
      <c r="KWW7" s="66"/>
      <c r="KWX7" s="66"/>
      <c r="KWY7" s="66"/>
      <c r="KWZ7" s="66"/>
      <c r="KXA7" s="66"/>
      <c r="KXB7" s="66"/>
      <c r="KXC7" s="66"/>
      <c r="KXD7" s="66"/>
      <c r="KXE7" s="66"/>
      <c r="KXF7" s="66"/>
      <c r="KXG7" s="66"/>
      <c r="KXH7" s="66"/>
      <c r="KXI7" s="66"/>
      <c r="KXJ7" s="66"/>
      <c r="KXK7" s="66"/>
      <c r="KXL7" s="66"/>
      <c r="KXM7" s="66"/>
      <c r="KXN7" s="66"/>
      <c r="KXO7" s="66"/>
      <c r="KXP7" s="66"/>
      <c r="KXQ7" s="66"/>
      <c r="KXR7" s="66"/>
      <c r="KXS7" s="66"/>
      <c r="KXT7" s="66"/>
      <c r="KXU7" s="66"/>
      <c r="KXV7" s="66"/>
      <c r="KXW7" s="66"/>
      <c r="KXX7" s="66"/>
      <c r="KXY7" s="66"/>
      <c r="KXZ7" s="66"/>
      <c r="KYA7" s="66"/>
      <c r="KYB7" s="66"/>
      <c r="KYC7" s="66"/>
      <c r="KYD7" s="66"/>
      <c r="KYE7" s="66"/>
      <c r="KYF7" s="66"/>
      <c r="KYG7" s="66"/>
      <c r="KYH7" s="66"/>
      <c r="KYI7" s="66"/>
      <c r="KYJ7" s="66"/>
      <c r="KYK7" s="66"/>
      <c r="KYL7" s="66"/>
      <c r="KYM7" s="66"/>
      <c r="KYN7" s="66"/>
      <c r="KYO7" s="66"/>
      <c r="KYP7" s="66"/>
      <c r="KYQ7" s="66"/>
      <c r="KYR7" s="66"/>
      <c r="KYS7" s="66"/>
      <c r="KYT7" s="66"/>
      <c r="KYU7" s="66"/>
      <c r="KYV7" s="66"/>
      <c r="KYW7" s="66"/>
      <c r="KYX7" s="66"/>
      <c r="KYY7" s="66"/>
      <c r="KYZ7" s="66"/>
      <c r="KZA7" s="66"/>
      <c r="KZB7" s="66"/>
      <c r="KZC7" s="66"/>
      <c r="KZD7" s="66"/>
      <c r="KZE7" s="66"/>
      <c r="KZF7" s="66"/>
      <c r="KZG7" s="66"/>
      <c r="KZH7" s="66"/>
      <c r="KZI7" s="66"/>
      <c r="KZJ7" s="66"/>
      <c r="KZK7" s="66"/>
      <c r="KZL7" s="66"/>
      <c r="KZM7" s="66"/>
      <c r="KZN7" s="66"/>
      <c r="KZO7" s="66"/>
      <c r="KZP7" s="66"/>
      <c r="KZQ7" s="66"/>
      <c r="KZR7" s="66"/>
      <c r="KZS7" s="66"/>
      <c r="KZT7" s="66"/>
      <c r="KZU7" s="66"/>
      <c r="KZV7" s="66"/>
      <c r="KZW7" s="66"/>
      <c r="KZX7" s="66"/>
      <c r="KZY7" s="66"/>
      <c r="KZZ7" s="66"/>
      <c r="LAA7" s="66"/>
      <c r="LAB7" s="66"/>
      <c r="LAC7" s="66"/>
      <c r="LAD7" s="66"/>
      <c r="LAE7" s="66"/>
      <c r="LAF7" s="66"/>
      <c r="LAG7" s="66"/>
      <c r="LAH7" s="66"/>
      <c r="LAI7" s="66"/>
      <c r="LAJ7" s="66"/>
      <c r="LAK7" s="66"/>
      <c r="LAL7" s="66"/>
      <c r="LAM7" s="66"/>
      <c r="LAN7" s="66"/>
      <c r="LAO7" s="66"/>
      <c r="LAP7" s="66"/>
      <c r="LAQ7" s="66"/>
      <c r="LAR7" s="66"/>
      <c r="LAS7" s="66"/>
      <c r="LAT7" s="66"/>
      <c r="LAU7" s="66"/>
      <c r="LAV7" s="66"/>
      <c r="LAW7" s="66"/>
      <c r="LAX7" s="66"/>
      <c r="LAY7" s="66"/>
      <c r="LAZ7" s="66"/>
      <c r="LBA7" s="66"/>
      <c r="LBB7" s="66"/>
      <c r="LBC7" s="66"/>
      <c r="LBD7" s="66"/>
      <c r="LBE7" s="66"/>
      <c r="LBF7" s="66"/>
      <c r="LBG7" s="66"/>
      <c r="LBH7" s="66"/>
      <c r="LBI7" s="66"/>
      <c r="LBJ7" s="66"/>
      <c r="LBK7" s="66"/>
      <c r="LBL7" s="66"/>
      <c r="LBM7" s="66"/>
      <c r="LBN7" s="66"/>
      <c r="LBO7" s="66"/>
      <c r="LBP7" s="66"/>
      <c r="LBQ7" s="66"/>
      <c r="LBR7" s="66"/>
      <c r="LBS7" s="66"/>
      <c r="LBT7" s="66"/>
      <c r="LBU7" s="66"/>
      <c r="LBV7" s="66"/>
      <c r="LBW7" s="66"/>
      <c r="LBX7" s="66"/>
      <c r="LBY7" s="66"/>
      <c r="LBZ7" s="66"/>
      <c r="LCA7" s="66"/>
      <c r="LCB7" s="66"/>
      <c r="LCC7" s="66"/>
      <c r="LCD7" s="66"/>
      <c r="LCE7" s="66"/>
      <c r="LCF7" s="66"/>
      <c r="LCG7" s="66"/>
      <c r="LCH7" s="66"/>
      <c r="LCI7" s="66"/>
      <c r="LCJ7" s="66"/>
      <c r="LCK7" s="66"/>
      <c r="LCL7" s="66"/>
      <c r="LCM7" s="66"/>
      <c r="LCN7" s="66"/>
      <c r="LCO7" s="66"/>
      <c r="LCP7" s="66"/>
      <c r="LCQ7" s="66"/>
      <c r="LCR7" s="66"/>
      <c r="LCS7" s="66"/>
      <c r="LCT7" s="66"/>
      <c r="LCU7" s="66"/>
      <c r="LCV7" s="66"/>
      <c r="LCW7" s="66"/>
      <c r="LCX7" s="66"/>
      <c r="LCY7" s="66"/>
      <c r="LCZ7" s="66"/>
      <c r="LDA7" s="66"/>
      <c r="LDB7" s="66"/>
      <c r="LDC7" s="66"/>
      <c r="LDD7" s="66"/>
      <c r="LDE7" s="66"/>
      <c r="LDF7" s="66"/>
      <c r="LDG7" s="66"/>
      <c r="LDH7" s="66"/>
      <c r="LDI7" s="66"/>
      <c r="LDJ7" s="66"/>
      <c r="LDK7" s="66"/>
      <c r="LDL7" s="66"/>
      <c r="LDM7" s="66"/>
      <c r="LDN7" s="66"/>
      <c r="LDO7" s="66"/>
      <c r="LDP7" s="66"/>
      <c r="LDQ7" s="66"/>
      <c r="LDR7" s="66"/>
      <c r="LDS7" s="66"/>
      <c r="LDT7" s="66"/>
      <c r="LDU7" s="66"/>
      <c r="LDV7" s="66"/>
      <c r="LDW7" s="66"/>
      <c r="LDX7" s="66"/>
      <c r="LDY7" s="66"/>
      <c r="LDZ7" s="66"/>
      <c r="LEA7" s="66"/>
      <c r="LEB7" s="66"/>
      <c r="LEC7" s="66"/>
      <c r="LED7" s="66"/>
      <c r="LEE7" s="66"/>
      <c r="LEF7" s="66"/>
      <c r="LEG7" s="66"/>
      <c r="LEH7" s="66"/>
      <c r="LEI7" s="66"/>
      <c r="LEJ7" s="66"/>
      <c r="LEK7" s="66"/>
      <c r="LEL7" s="66"/>
      <c r="LEM7" s="66"/>
      <c r="LEN7" s="66"/>
      <c r="LEO7" s="66"/>
      <c r="LEP7" s="66"/>
      <c r="LEQ7" s="66"/>
      <c r="LER7" s="66"/>
      <c r="LES7" s="66"/>
      <c r="LET7" s="66"/>
      <c r="LEU7" s="66"/>
      <c r="LEV7" s="66"/>
      <c r="LEW7" s="66"/>
      <c r="LEX7" s="66"/>
      <c r="LEY7" s="66"/>
      <c r="LEZ7" s="66"/>
      <c r="LFA7" s="66"/>
      <c r="LFB7" s="66"/>
      <c r="LFC7" s="66"/>
      <c r="LFD7" s="66"/>
      <c r="LFE7" s="66"/>
      <c r="LFF7" s="66"/>
      <c r="LFG7" s="66"/>
      <c r="LFH7" s="66"/>
      <c r="LFI7" s="66"/>
      <c r="LFJ7" s="66"/>
      <c r="LFK7" s="66"/>
      <c r="LFL7" s="66"/>
      <c r="LFM7" s="66"/>
      <c r="LFN7" s="66"/>
      <c r="LFO7" s="66"/>
      <c r="LFP7" s="66"/>
      <c r="LFQ7" s="66"/>
      <c r="LFR7" s="66"/>
      <c r="LFS7" s="66"/>
      <c r="LFT7" s="66"/>
      <c r="LFU7" s="66"/>
      <c r="LFV7" s="66"/>
      <c r="LFW7" s="66"/>
      <c r="LFX7" s="66"/>
      <c r="LFY7" s="66"/>
      <c r="LFZ7" s="66"/>
      <c r="LGA7" s="66"/>
      <c r="LGB7" s="66"/>
      <c r="LGC7" s="66"/>
      <c r="LGD7" s="66"/>
      <c r="LGE7" s="66"/>
      <c r="LGF7" s="66"/>
      <c r="LGG7" s="66"/>
      <c r="LGH7" s="66"/>
      <c r="LGI7" s="66"/>
      <c r="LGJ7" s="66"/>
      <c r="LGK7" s="66"/>
      <c r="LGL7" s="66"/>
      <c r="LGM7" s="66"/>
      <c r="LGN7" s="66"/>
      <c r="LGO7" s="66"/>
      <c r="LGP7" s="66"/>
      <c r="LGQ7" s="66"/>
      <c r="LGR7" s="66"/>
      <c r="LGS7" s="66"/>
      <c r="LGT7" s="66"/>
      <c r="LGU7" s="66"/>
      <c r="LGV7" s="66"/>
      <c r="LGW7" s="66"/>
      <c r="LGX7" s="66"/>
      <c r="LGY7" s="66"/>
      <c r="LGZ7" s="66"/>
      <c r="LHA7" s="66"/>
      <c r="LHB7" s="66"/>
      <c r="LHC7" s="66"/>
      <c r="LHD7" s="66"/>
      <c r="LHE7" s="66"/>
      <c r="LHF7" s="66"/>
      <c r="LHG7" s="66"/>
      <c r="LHH7" s="66"/>
      <c r="LHI7" s="66"/>
      <c r="LHJ7" s="66"/>
      <c r="LHK7" s="66"/>
      <c r="LHL7" s="66"/>
      <c r="LHM7" s="66"/>
      <c r="LHN7" s="66"/>
      <c r="LHO7" s="66"/>
      <c r="LHP7" s="66"/>
      <c r="LHQ7" s="66"/>
      <c r="LHR7" s="66"/>
      <c r="LHS7" s="66"/>
      <c r="LHT7" s="66"/>
      <c r="LHU7" s="66"/>
      <c r="LHV7" s="66"/>
      <c r="LHW7" s="66"/>
      <c r="LHX7" s="66"/>
      <c r="LHY7" s="66"/>
      <c r="LHZ7" s="66"/>
      <c r="LIA7" s="66"/>
      <c r="LIB7" s="66"/>
      <c r="LIC7" s="66"/>
      <c r="LID7" s="66"/>
      <c r="LIE7" s="66"/>
      <c r="LIF7" s="66"/>
      <c r="LIG7" s="66"/>
      <c r="LIH7" s="66"/>
      <c r="LII7" s="66"/>
      <c r="LIJ7" s="66"/>
      <c r="LIK7" s="66"/>
      <c r="LIL7" s="66"/>
      <c r="LIM7" s="66"/>
      <c r="LIN7" s="66"/>
      <c r="LIO7" s="66"/>
      <c r="LIP7" s="66"/>
      <c r="LIQ7" s="66"/>
      <c r="LIR7" s="66"/>
      <c r="LIS7" s="66"/>
      <c r="LIT7" s="66"/>
      <c r="LIU7" s="66"/>
      <c r="LIV7" s="66"/>
      <c r="LIW7" s="66"/>
      <c r="LIX7" s="66"/>
      <c r="LIY7" s="66"/>
      <c r="LIZ7" s="66"/>
      <c r="LJA7" s="66"/>
      <c r="LJB7" s="66"/>
      <c r="LJC7" s="66"/>
      <c r="LJD7" s="66"/>
      <c r="LJE7" s="66"/>
      <c r="LJF7" s="66"/>
      <c r="LJG7" s="66"/>
      <c r="LJH7" s="66"/>
      <c r="LJI7" s="66"/>
      <c r="LJJ7" s="66"/>
      <c r="LJK7" s="66"/>
      <c r="LJL7" s="66"/>
      <c r="LJM7" s="66"/>
      <c r="LJN7" s="66"/>
      <c r="LJO7" s="66"/>
      <c r="LJP7" s="66"/>
      <c r="LJQ7" s="66"/>
      <c r="LJR7" s="66"/>
      <c r="LJS7" s="66"/>
      <c r="LJT7" s="66"/>
      <c r="LJU7" s="66"/>
      <c r="LJV7" s="66"/>
      <c r="LJW7" s="66"/>
      <c r="LJX7" s="66"/>
      <c r="LJY7" s="66"/>
      <c r="LJZ7" s="66"/>
      <c r="LKA7" s="66"/>
      <c r="LKB7" s="66"/>
      <c r="LKC7" s="66"/>
      <c r="LKD7" s="66"/>
      <c r="LKE7" s="66"/>
      <c r="LKF7" s="66"/>
      <c r="LKG7" s="66"/>
      <c r="LKH7" s="66"/>
      <c r="LKI7" s="66"/>
      <c r="LKJ7" s="66"/>
      <c r="LKK7" s="66"/>
      <c r="LKL7" s="66"/>
      <c r="LKM7" s="66"/>
      <c r="LKN7" s="66"/>
      <c r="LKO7" s="66"/>
      <c r="LKP7" s="66"/>
      <c r="LKQ7" s="66"/>
      <c r="LKR7" s="66"/>
      <c r="LKS7" s="66"/>
      <c r="LKT7" s="66"/>
      <c r="LKU7" s="66"/>
      <c r="LKV7" s="66"/>
      <c r="LKW7" s="66"/>
      <c r="LKX7" s="66"/>
      <c r="LKY7" s="66"/>
      <c r="LKZ7" s="66"/>
      <c r="LLA7" s="66"/>
      <c r="LLB7" s="66"/>
      <c r="LLC7" s="66"/>
      <c r="LLD7" s="66"/>
      <c r="LLE7" s="66"/>
      <c r="LLF7" s="66"/>
      <c r="LLG7" s="66"/>
      <c r="LLH7" s="66"/>
      <c r="LLI7" s="66"/>
      <c r="LLJ7" s="66"/>
      <c r="LLK7" s="66"/>
      <c r="LLL7" s="66"/>
      <c r="LLM7" s="66"/>
      <c r="LLN7" s="66"/>
      <c r="LLO7" s="66"/>
      <c r="LLP7" s="66"/>
      <c r="LLQ7" s="66"/>
      <c r="LLR7" s="66"/>
      <c r="LLS7" s="66"/>
      <c r="LLT7" s="66"/>
      <c r="LLU7" s="66"/>
      <c r="LLV7" s="66"/>
      <c r="LLW7" s="66"/>
      <c r="LLX7" s="66"/>
      <c r="LLY7" s="66"/>
      <c r="LLZ7" s="66"/>
      <c r="LMA7" s="66"/>
      <c r="LMB7" s="66"/>
      <c r="LMC7" s="66"/>
      <c r="LMD7" s="66"/>
      <c r="LME7" s="66"/>
      <c r="LMF7" s="66"/>
      <c r="LMG7" s="66"/>
      <c r="LMH7" s="66"/>
      <c r="LMI7" s="66"/>
      <c r="LMJ7" s="66"/>
      <c r="LMK7" s="66"/>
      <c r="LML7" s="66"/>
      <c r="LMM7" s="66"/>
      <c r="LMN7" s="66"/>
      <c r="LMO7" s="66"/>
      <c r="LMP7" s="66"/>
      <c r="LMQ7" s="66"/>
      <c r="LMR7" s="66"/>
      <c r="LMS7" s="66"/>
      <c r="LMT7" s="66"/>
      <c r="LMU7" s="66"/>
      <c r="LMV7" s="66"/>
      <c r="LMW7" s="66"/>
      <c r="LMX7" s="66"/>
      <c r="LMY7" s="66"/>
      <c r="LMZ7" s="66"/>
      <c r="LNA7" s="66"/>
      <c r="LNB7" s="66"/>
      <c r="LNC7" s="66"/>
      <c r="LND7" s="66"/>
      <c r="LNE7" s="66"/>
      <c r="LNF7" s="66"/>
      <c r="LNG7" s="66"/>
      <c r="LNH7" s="66"/>
      <c r="LNI7" s="66"/>
      <c r="LNJ7" s="66"/>
      <c r="LNK7" s="66"/>
      <c r="LNL7" s="66"/>
      <c r="LNM7" s="66"/>
      <c r="LNN7" s="66"/>
      <c r="LNO7" s="66"/>
      <c r="LNP7" s="66"/>
      <c r="LNQ7" s="66"/>
      <c r="LNR7" s="66"/>
      <c r="LNS7" s="66"/>
      <c r="LNT7" s="66"/>
      <c r="LNU7" s="66"/>
      <c r="LNV7" s="66"/>
      <c r="LNW7" s="66"/>
      <c r="LNX7" s="66"/>
      <c r="LNY7" s="66"/>
      <c r="LNZ7" s="66"/>
      <c r="LOA7" s="66"/>
      <c r="LOB7" s="66"/>
      <c r="LOC7" s="66"/>
      <c r="LOD7" s="66"/>
      <c r="LOE7" s="66"/>
      <c r="LOF7" s="66"/>
      <c r="LOG7" s="66"/>
      <c r="LOH7" s="66"/>
      <c r="LOI7" s="66"/>
      <c r="LOJ7" s="66"/>
      <c r="LOK7" s="66"/>
      <c r="LOL7" s="66"/>
      <c r="LOM7" s="66"/>
      <c r="LON7" s="66"/>
      <c r="LOO7" s="66"/>
      <c r="LOP7" s="66"/>
      <c r="LOQ7" s="66"/>
      <c r="LOR7" s="66"/>
      <c r="LOS7" s="66"/>
      <c r="LOT7" s="66"/>
      <c r="LOU7" s="66"/>
      <c r="LOV7" s="66"/>
      <c r="LOW7" s="66"/>
      <c r="LOX7" s="66"/>
      <c r="LOY7" s="66"/>
      <c r="LOZ7" s="66"/>
      <c r="LPA7" s="66"/>
      <c r="LPB7" s="66"/>
      <c r="LPC7" s="66"/>
      <c r="LPD7" s="66"/>
      <c r="LPE7" s="66"/>
      <c r="LPF7" s="66"/>
      <c r="LPG7" s="66"/>
      <c r="LPH7" s="66"/>
      <c r="LPI7" s="66"/>
      <c r="LPJ7" s="66"/>
      <c r="LPK7" s="66"/>
      <c r="LPL7" s="66"/>
      <c r="LPM7" s="66"/>
      <c r="LPN7" s="66"/>
      <c r="LPO7" s="66"/>
      <c r="LPP7" s="66"/>
      <c r="LPQ7" s="66"/>
      <c r="LPR7" s="66"/>
      <c r="LPS7" s="66"/>
      <c r="LPT7" s="66"/>
      <c r="LPU7" s="66"/>
      <c r="LPV7" s="66"/>
      <c r="LPW7" s="66"/>
      <c r="LPX7" s="66"/>
      <c r="LPY7" s="66"/>
      <c r="LPZ7" s="66"/>
      <c r="LQA7" s="66"/>
      <c r="LQB7" s="66"/>
      <c r="LQC7" s="66"/>
      <c r="LQD7" s="66"/>
      <c r="LQE7" s="66"/>
      <c r="LQF7" s="66"/>
      <c r="LQG7" s="66"/>
      <c r="LQH7" s="66"/>
      <c r="LQI7" s="66"/>
      <c r="LQJ7" s="66"/>
      <c r="LQK7" s="66"/>
      <c r="LQL7" s="66"/>
      <c r="LQM7" s="66"/>
      <c r="LQN7" s="66"/>
      <c r="LQO7" s="66"/>
      <c r="LQP7" s="66"/>
      <c r="LQQ7" s="66"/>
      <c r="LQR7" s="66"/>
      <c r="LQS7" s="66"/>
      <c r="LQT7" s="66"/>
      <c r="LQU7" s="66"/>
      <c r="LQV7" s="66"/>
      <c r="LQW7" s="66"/>
      <c r="LQX7" s="66"/>
      <c r="LQY7" s="66"/>
      <c r="LQZ7" s="66"/>
      <c r="LRA7" s="66"/>
      <c r="LRB7" s="66"/>
      <c r="LRC7" s="66"/>
      <c r="LRD7" s="66"/>
      <c r="LRE7" s="66"/>
      <c r="LRF7" s="66"/>
      <c r="LRG7" s="66"/>
      <c r="LRH7" s="66"/>
      <c r="LRI7" s="66"/>
      <c r="LRJ7" s="66"/>
      <c r="LRK7" s="66"/>
      <c r="LRL7" s="66"/>
      <c r="LRM7" s="66"/>
      <c r="LRN7" s="66"/>
      <c r="LRO7" s="66"/>
      <c r="LRP7" s="66"/>
      <c r="LRQ7" s="66"/>
      <c r="LRR7" s="66"/>
      <c r="LRS7" s="66"/>
      <c r="LRT7" s="66"/>
      <c r="LRU7" s="66"/>
      <c r="LRV7" s="66"/>
      <c r="LRW7" s="66"/>
      <c r="LRX7" s="66"/>
      <c r="LRY7" s="66"/>
      <c r="LRZ7" s="66"/>
      <c r="LSA7" s="66"/>
      <c r="LSB7" s="66"/>
      <c r="LSC7" s="66"/>
      <c r="LSD7" s="66"/>
      <c r="LSE7" s="66"/>
      <c r="LSF7" s="66"/>
      <c r="LSG7" s="66"/>
      <c r="LSH7" s="66"/>
      <c r="LSI7" s="66"/>
      <c r="LSJ7" s="66"/>
      <c r="LSK7" s="66"/>
      <c r="LSL7" s="66"/>
      <c r="LSM7" s="66"/>
      <c r="LSN7" s="66"/>
      <c r="LSO7" s="66"/>
      <c r="LSP7" s="66"/>
      <c r="LSQ7" s="66"/>
      <c r="LSR7" s="66"/>
      <c r="LSS7" s="66"/>
      <c r="LST7" s="66"/>
      <c r="LSU7" s="66"/>
      <c r="LSV7" s="66"/>
      <c r="LSW7" s="66"/>
      <c r="LSX7" s="66"/>
      <c r="LSY7" s="66"/>
      <c r="LSZ7" s="66"/>
      <c r="LTA7" s="66"/>
      <c r="LTB7" s="66"/>
      <c r="LTC7" s="66"/>
      <c r="LTD7" s="66"/>
      <c r="LTE7" s="66"/>
      <c r="LTF7" s="66"/>
      <c r="LTG7" s="66"/>
      <c r="LTH7" s="66"/>
      <c r="LTI7" s="66"/>
      <c r="LTJ7" s="66"/>
      <c r="LTK7" s="66"/>
      <c r="LTL7" s="66"/>
      <c r="LTM7" s="66"/>
      <c r="LTN7" s="66"/>
      <c r="LTO7" s="66"/>
      <c r="LTP7" s="66"/>
      <c r="LTQ7" s="66"/>
      <c r="LTR7" s="66"/>
      <c r="LTS7" s="66"/>
      <c r="LTT7" s="66"/>
      <c r="LTU7" s="66"/>
      <c r="LTV7" s="66"/>
      <c r="LTW7" s="66"/>
      <c r="LTX7" s="66"/>
      <c r="LTY7" s="66"/>
      <c r="LTZ7" s="66"/>
      <c r="LUA7" s="66"/>
      <c r="LUB7" s="66"/>
      <c r="LUC7" s="66"/>
      <c r="LUD7" s="66"/>
      <c r="LUE7" s="66"/>
      <c r="LUF7" s="66"/>
      <c r="LUG7" s="66"/>
      <c r="LUH7" s="66"/>
      <c r="LUI7" s="66"/>
      <c r="LUJ7" s="66"/>
      <c r="LUK7" s="66"/>
      <c r="LUL7" s="66"/>
      <c r="LUM7" s="66"/>
      <c r="LUN7" s="66"/>
      <c r="LUO7" s="66"/>
      <c r="LUP7" s="66"/>
      <c r="LUQ7" s="66"/>
      <c r="LUR7" s="66"/>
      <c r="LUS7" s="66"/>
      <c r="LUT7" s="66"/>
      <c r="LUU7" s="66"/>
      <c r="LUV7" s="66"/>
      <c r="LUW7" s="66"/>
      <c r="LUX7" s="66"/>
      <c r="LUY7" s="66"/>
      <c r="LUZ7" s="66"/>
      <c r="LVA7" s="66"/>
      <c r="LVB7" s="66"/>
      <c r="LVC7" s="66"/>
      <c r="LVD7" s="66"/>
      <c r="LVE7" s="66"/>
      <c r="LVF7" s="66"/>
      <c r="LVG7" s="66"/>
      <c r="LVH7" s="66"/>
      <c r="LVI7" s="66"/>
      <c r="LVJ7" s="66"/>
      <c r="LVK7" s="66"/>
      <c r="LVL7" s="66"/>
      <c r="LVM7" s="66"/>
      <c r="LVN7" s="66"/>
      <c r="LVO7" s="66"/>
      <c r="LVP7" s="66"/>
      <c r="LVQ7" s="66"/>
      <c r="LVR7" s="66"/>
      <c r="LVS7" s="66"/>
      <c r="LVT7" s="66"/>
      <c r="LVU7" s="66"/>
      <c r="LVV7" s="66"/>
      <c r="LVW7" s="66"/>
      <c r="LVX7" s="66"/>
      <c r="LVY7" s="66"/>
      <c r="LVZ7" s="66"/>
      <c r="LWA7" s="66"/>
      <c r="LWB7" s="66"/>
      <c r="LWC7" s="66"/>
      <c r="LWD7" s="66"/>
      <c r="LWE7" s="66"/>
      <c r="LWF7" s="66"/>
      <c r="LWG7" s="66"/>
      <c r="LWH7" s="66"/>
      <c r="LWI7" s="66"/>
      <c r="LWJ7" s="66"/>
      <c r="LWK7" s="66"/>
      <c r="LWL7" s="66"/>
      <c r="LWM7" s="66"/>
      <c r="LWN7" s="66"/>
      <c r="LWO7" s="66"/>
      <c r="LWP7" s="66"/>
      <c r="LWQ7" s="66"/>
      <c r="LWR7" s="66"/>
      <c r="LWS7" s="66"/>
      <c r="LWT7" s="66"/>
      <c r="LWU7" s="66"/>
      <c r="LWV7" s="66"/>
      <c r="LWW7" s="66"/>
      <c r="LWX7" s="66"/>
      <c r="LWY7" s="66"/>
      <c r="LWZ7" s="66"/>
      <c r="LXA7" s="66"/>
      <c r="LXB7" s="66"/>
      <c r="LXC7" s="66"/>
      <c r="LXD7" s="66"/>
      <c r="LXE7" s="66"/>
      <c r="LXF7" s="66"/>
      <c r="LXG7" s="66"/>
      <c r="LXH7" s="66"/>
      <c r="LXI7" s="66"/>
      <c r="LXJ7" s="66"/>
      <c r="LXK7" s="66"/>
      <c r="LXL7" s="66"/>
      <c r="LXM7" s="66"/>
      <c r="LXN7" s="66"/>
      <c r="LXO7" s="66"/>
      <c r="LXP7" s="66"/>
      <c r="LXQ7" s="66"/>
      <c r="LXR7" s="66"/>
      <c r="LXS7" s="66"/>
      <c r="LXT7" s="66"/>
      <c r="LXU7" s="66"/>
      <c r="LXV7" s="66"/>
      <c r="LXW7" s="66"/>
      <c r="LXX7" s="66"/>
      <c r="LXY7" s="66"/>
      <c r="LXZ7" s="66"/>
      <c r="LYA7" s="66"/>
      <c r="LYB7" s="66"/>
      <c r="LYC7" s="66"/>
      <c r="LYD7" s="66"/>
      <c r="LYE7" s="66"/>
      <c r="LYF7" s="66"/>
      <c r="LYG7" s="66"/>
      <c r="LYH7" s="66"/>
      <c r="LYI7" s="66"/>
      <c r="LYJ7" s="66"/>
      <c r="LYK7" s="66"/>
      <c r="LYL7" s="66"/>
      <c r="LYM7" s="66"/>
      <c r="LYN7" s="66"/>
      <c r="LYO7" s="66"/>
      <c r="LYP7" s="66"/>
      <c r="LYQ7" s="66"/>
      <c r="LYR7" s="66"/>
      <c r="LYS7" s="66"/>
      <c r="LYT7" s="66"/>
      <c r="LYU7" s="66"/>
      <c r="LYV7" s="66"/>
      <c r="LYW7" s="66"/>
      <c r="LYX7" s="66"/>
      <c r="LYY7" s="66"/>
      <c r="LYZ7" s="66"/>
      <c r="LZA7" s="66"/>
      <c r="LZB7" s="66"/>
      <c r="LZC7" s="66"/>
      <c r="LZD7" s="66"/>
      <c r="LZE7" s="66"/>
      <c r="LZF7" s="66"/>
      <c r="LZG7" s="66"/>
      <c r="LZH7" s="66"/>
      <c r="LZI7" s="66"/>
      <c r="LZJ7" s="66"/>
      <c r="LZK7" s="66"/>
      <c r="LZL7" s="66"/>
      <c r="LZM7" s="66"/>
      <c r="LZN7" s="66"/>
      <c r="LZO7" s="66"/>
      <c r="LZP7" s="66"/>
      <c r="LZQ7" s="66"/>
      <c r="LZR7" s="66"/>
      <c r="LZS7" s="66"/>
      <c r="LZT7" s="66"/>
      <c r="LZU7" s="66"/>
      <c r="LZV7" s="66"/>
      <c r="LZW7" s="66"/>
      <c r="LZX7" s="66"/>
      <c r="LZY7" s="66"/>
      <c r="LZZ7" s="66"/>
      <c r="MAA7" s="66"/>
      <c r="MAB7" s="66"/>
      <c r="MAC7" s="66"/>
      <c r="MAD7" s="66"/>
      <c r="MAE7" s="66"/>
      <c r="MAF7" s="66"/>
      <c r="MAG7" s="66"/>
      <c r="MAH7" s="66"/>
      <c r="MAI7" s="66"/>
      <c r="MAJ7" s="66"/>
      <c r="MAK7" s="66"/>
      <c r="MAL7" s="66"/>
      <c r="MAM7" s="66"/>
      <c r="MAN7" s="66"/>
      <c r="MAO7" s="66"/>
      <c r="MAP7" s="66"/>
      <c r="MAQ7" s="66"/>
      <c r="MAR7" s="66"/>
      <c r="MAS7" s="66"/>
      <c r="MAT7" s="66"/>
      <c r="MAU7" s="66"/>
      <c r="MAV7" s="66"/>
      <c r="MAW7" s="66"/>
      <c r="MAX7" s="66"/>
      <c r="MAY7" s="66"/>
      <c r="MAZ7" s="66"/>
      <c r="MBA7" s="66"/>
      <c r="MBB7" s="66"/>
      <c r="MBC7" s="66"/>
      <c r="MBD7" s="66"/>
      <c r="MBE7" s="66"/>
      <c r="MBF7" s="66"/>
      <c r="MBG7" s="66"/>
      <c r="MBH7" s="66"/>
      <c r="MBI7" s="66"/>
      <c r="MBJ7" s="66"/>
      <c r="MBK7" s="66"/>
      <c r="MBL7" s="66"/>
      <c r="MBM7" s="66"/>
      <c r="MBN7" s="66"/>
      <c r="MBO7" s="66"/>
      <c r="MBP7" s="66"/>
      <c r="MBQ7" s="66"/>
      <c r="MBR7" s="66"/>
      <c r="MBS7" s="66"/>
      <c r="MBT7" s="66"/>
      <c r="MBU7" s="66"/>
      <c r="MBV7" s="66"/>
      <c r="MBW7" s="66"/>
      <c r="MBX7" s="66"/>
      <c r="MBY7" s="66"/>
      <c r="MBZ7" s="66"/>
      <c r="MCA7" s="66"/>
      <c r="MCB7" s="66"/>
      <c r="MCC7" s="66"/>
      <c r="MCD7" s="66"/>
      <c r="MCE7" s="66"/>
      <c r="MCF7" s="66"/>
      <c r="MCG7" s="66"/>
      <c r="MCH7" s="66"/>
      <c r="MCI7" s="66"/>
      <c r="MCJ7" s="66"/>
      <c r="MCK7" s="66"/>
      <c r="MCL7" s="66"/>
      <c r="MCM7" s="66"/>
      <c r="MCN7" s="66"/>
      <c r="MCO7" s="66"/>
      <c r="MCP7" s="66"/>
      <c r="MCQ7" s="66"/>
      <c r="MCR7" s="66"/>
      <c r="MCS7" s="66"/>
      <c r="MCT7" s="66"/>
      <c r="MCU7" s="66"/>
      <c r="MCV7" s="66"/>
      <c r="MCW7" s="66"/>
      <c r="MCX7" s="66"/>
      <c r="MCY7" s="66"/>
      <c r="MCZ7" s="66"/>
      <c r="MDA7" s="66"/>
      <c r="MDB7" s="66"/>
      <c r="MDC7" s="66"/>
      <c r="MDD7" s="66"/>
      <c r="MDE7" s="66"/>
      <c r="MDF7" s="66"/>
      <c r="MDG7" s="66"/>
      <c r="MDH7" s="66"/>
      <c r="MDI7" s="66"/>
      <c r="MDJ7" s="66"/>
      <c r="MDK7" s="66"/>
      <c r="MDL7" s="66"/>
      <c r="MDM7" s="66"/>
      <c r="MDN7" s="66"/>
      <c r="MDO7" s="66"/>
      <c r="MDP7" s="66"/>
      <c r="MDQ7" s="66"/>
      <c r="MDR7" s="66"/>
      <c r="MDS7" s="66"/>
      <c r="MDT7" s="66"/>
      <c r="MDU7" s="66"/>
      <c r="MDV7" s="66"/>
      <c r="MDW7" s="66"/>
      <c r="MDX7" s="66"/>
      <c r="MDY7" s="66"/>
      <c r="MDZ7" s="66"/>
      <c r="MEA7" s="66"/>
      <c r="MEB7" s="66"/>
      <c r="MEC7" s="66"/>
      <c r="MED7" s="66"/>
      <c r="MEE7" s="66"/>
      <c r="MEF7" s="66"/>
      <c r="MEG7" s="66"/>
      <c r="MEH7" s="66"/>
      <c r="MEI7" s="66"/>
      <c r="MEJ7" s="66"/>
      <c r="MEK7" s="66"/>
      <c r="MEL7" s="66"/>
      <c r="MEM7" s="66"/>
      <c r="MEN7" s="66"/>
      <c r="MEO7" s="66"/>
      <c r="MEP7" s="66"/>
      <c r="MEQ7" s="66"/>
      <c r="MER7" s="66"/>
      <c r="MES7" s="66"/>
      <c r="MET7" s="66"/>
      <c r="MEU7" s="66"/>
      <c r="MEV7" s="66"/>
      <c r="MEW7" s="66"/>
      <c r="MEX7" s="66"/>
      <c r="MEY7" s="66"/>
      <c r="MEZ7" s="66"/>
      <c r="MFA7" s="66"/>
      <c r="MFB7" s="66"/>
      <c r="MFC7" s="66"/>
      <c r="MFD7" s="66"/>
      <c r="MFE7" s="66"/>
      <c r="MFF7" s="66"/>
      <c r="MFG7" s="66"/>
      <c r="MFH7" s="66"/>
      <c r="MFI7" s="66"/>
      <c r="MFJ7" s="66"/>
      <c r="MFK7" s="66"/>
      <c r="MFL7" s="66"/>
      <c r="MFM7" s="66"/>
      <c r="MFN7" s="66"/>
      <c r="MFO7" s="66"/>
      <c r="MFP7" s="66"/>
      <c r="MFQ7" s="66"/>
      <c r="MFR7" s="66"/>
      <c r="MFS7" s="66"/>
      <c r="MFT7" s="66"/>
      <c r="MFU7" s="66"/>
      <c r="MFV7" s="66"/>
      <c r="MFW7" s="66"/>
      <c r="MFX7" s="66"/>
      <c r="MFY7" s="66"/>
      <c r="MFZ7" s="66"/>
      <c r="MGA7" s="66"/>
      <c r="MGB7" s="66"/>
      <c r="MGC7" s="66"/>
      <c r="MGD7" s="66"/>
      <c r="MGE7" s="66"/>
      <c r="MGF7" s="66"/>
      <c r="MGG7" s="66"/>
      <c r="MGH7" s="66"/>
      <c r="MGI7" s="66"/>
      <c r="MGJ7" s="66"/>
      <c r="MGK7" s="66"/>
      <c r="MGL7" s="66"/>
      <c r="MGM7" s="66"/>
      <c r="MGN7" s="66"/>
      <c r="MGO7" s="66"/>
      <c r="MGP7" s="66"/>
      <c r="MGQ7" s="66"/>
      <c r="MGR7" s="66"/>
      <c r="MGS7" s="66"/>
      <c r="MGT7" s="66"/>
      <c r="MGU7" s="66"/>
      <c r="MGV7" s="66"/>
      <c r="MGW7" s="66"/>
      <c r="MGX7" s="66"/>
      <c r="MGY7" s="66"/>
      <c r="MGZ7" s="66"/>
      <c r="MHA7" s="66"/>
      <c r="MHB7" s="66"/>
      <c r="MHC7" s="66"/>
      <c r="MHD7" s="66"/>
      <c r="MHE7" s="66"/>
      <c r="MHF7" s="66"/>
      <c r="MHG7" s="66"/>
      <c r="MHH7" s="66"/>
      <c r="MHI7" s="66"/>
      <c r="MHJ7" s="66"/>
      <c r="MHK7" s="66"/>
      <c r="MHL7" s="66"/>
      <c r="MHM7" s="66"/>
      <c r="MHN7" s="66"/>
      <c r="MHO7" s="66"/>
      <c r="MHP7" s="66"/>
      <c r="MHQ7" s="66"/>
      <c r="MHR7" s="66"/>
      <c r="MHS7" s="66"/>
      <c r="MHT7" s="66"/>
      <c r="MHU7" s="66"/>
      <c r="MHV7" s="66"/>
      <c r="MHW7" s="66"/>
      <c r="MHX7" s="66"/>
      <c r="MHY7" s="66"/>
      <c r="MHZ7" s="66"/>
      <c r="MIA7" s="66"/>
      <c r="MIB7" s="66"/>
      <c r="MIC7" s="66"/>
      <c r="MID7" s="66"/>
      <c r="MIE7" s="66"/>
      <c r="MIF7" s="66"/>
      <c r="MIG7" s="66"/>
      <c r="MIH7" s="66"/>
      <c r="MII7" s="66"/>
      <c r="MIJ7" s="66"/>
      <c r="MIK7" s="66"/>
      <c r="MIL7" s="66"/>
      <c r="MIM7" s="66"/>
      <c r="MIN7" s="66"/>
      <c r="MIO7" s="66"/>
      <c r="MIP7" s="66"/>
      <c r="MIQ7" s="66"/>
      <c r="MIR7" s="66"/>
      <c r="MIS7" s="66"/>
      <c r="MIT7" s="66"/>
      <c r="MIU7" s="66"/>
      <c r="MIV7" s="66"/>
      <c r="MIW7" s="66"/>
      <c r="MIX7" s="66"/>
      <c r="MIY7" s="66"/>
      <c r="MIZ7" s="66"/>
      <c r="MJA7" s="66"/>
      <c r="MJB7" s="66"/>
      <c r="MJC7" s="66"/>
      <c r="MJD7" s="66"/>
      <c r="MJE7" s="66"/>
      <c r="MJF7" s="66"/>
      <c r="MJG7" s="66"/>
      <c r="MJH7" s="66"/>
      <c r="MJI7" s="66"/>
      <c r="MJJ7" s="66"/>
      <c r="MJK7" s="66"/>
      <c r="MJL7" s="66"/>
      <c r="MJM7" s="66"/>
      <c r="MJN7" s="66"/>
      <c r="MJO7" s="66"/>
      <c r="MJP7" s="66"/>
      <c r="MJQ7" s="66"/>
      <c r="MJR7" s="66"/>
      <c r="MJS7" s="66"/>
      <c r="MJT7" s="66"/>
      <c r="MJU7" s="66"/>
      <c r="MJV7" s="66"/>
      <c r="MJW7" s="66"/>
      <c r="MJX7" s="66"/>
      <c r="MJY7" s="66"/>
      <c r="MJZ7" s="66"/>
      <c r="MKA7" s="66"/>
      <c r="MKB7" s="66"/>
      <c r="MKC7" s="66"/>
      <c r="MKD7" s="66"/>
      <c r="MKE7" s="66"/>
      <c r="MKF7" s="66"/>
      <c r="MKG7" s="66"/>
      <c r="MKH7" s="66"/>
      <c r="MKI7" s="66"/>
      <c r="MKJ7" s="66"/>
      <c r="MKK7" s="66"/>
      <c r="MKL7" s="66"/>
      <c r="MKM7" s="66"/>
      <c r="MKN7" s="66"/>
      <c r="MKO7" s="66"/>
      <c r="MKP7" s="66"/>
      <c r="MKQ7" s="66"/>
      <c r="MKR7" s="66"/>
      <c r="MKS7" s="66"/>
      <c r="MKT7" s="66"/>
      <c r="MKU7" s="66"/>
      <c r="MKV7" s="66"/>
      <c r="MKW7" s="66"/>
      <c r="MKX7" s="66"/>
      <c r="MKY7" s="66"/>
      <c r="MKZ7" s="66"/>
      <c r="MLA7" s="66"/>
      <c r="MLB7" s="66"/>
      <c r="MLC7" s="66"/>
      <c r="MLD7" s="66"/>
      <c r="MLE7" s="66"/>
      <c r="MLF7" s="66"/>
      <c r="MLG7" s="66"/>
      <c r="MLH7" s="66"/>
      <c r="MLI7" s="66"/>
      <c r="MLJ7" s="66"/>
      <c r="MLK7" s="66"/>
      <c r="MLL7" s="66"/>
      <c r="MLM7" s="66"/>
      <c r="MLN7" s="66"/>
      <c r="MLO7" s="66"/>
      <c r="MLP7" s="66"/>
      <c r="MLQ7" s="66"/>
      <c r="MLR7" s="66"/>
      <c r="MLS7" s="66"/>
      <c r="MLT7" s="66"/>
      <c r="MLU7" s="66"/>
      <c r="MLV7" s="66"/>
      <c r="MLW7" s="66"/>
      <c r="MLX7" s="66"/>
      <c r="MLY7" s="66"/>
      <c r="MLZ7" s="66"/>
      <c r="MMA7" s="66"/>
      <c r="MMB7" s="66"/>
      <c r="MMC7" s="66"/>
      <c r="MMD7" s="66"/>
      <c r="MME7" s="66"/>
      <c r="MMF7" s="66"/>
      <c r="MMG7" s="66"/>
      <c r="MMH7" s="66"/>
      <c r="MMI7" s="66"/>
      <c r="MMJ7" s="66"/>
      <c r="MMK7" s="66"/>
      <c r="MML7" s="66"/>
      <c r="MMM7" s="66"/>
      <c r="MMN7" s="66"/>
      <c r="MMO7" s="66"/>
      <c r="MMP7" s="66"/>
      <c r="MMQ7" s="66"/>
      <c r="MMR7" s="66"/>
      <c r="MMS7" s="66"/>
      <c r="MMT7" s="66"/>
      <c r="MMU7" s="66"/>
      <c r="MMV7" s="66"/>
      <c r="MMW7" s="66"/>
      <c r="MMX7" s="66"/>
      <c r="MMY7" s="66"/>
      <c r="MMZ7" s="66"/>
      <c r="MNA7" s="66"/>
      <c r="MNB7" s="66"/>
      <c r="MNC7" s="66"/>
      <c r="MND7" s="66"/>
      <c r="MNE7" s="66"/>
      <c r="MNF7" s="66"/>
      <c r="MNG7" s="66"/>
      <c r="MNH7" s="66"/>
      <c r="MNI7" s="66"/>
      <c r="MNJ7" s="66"/>
      <c r="MNK7" s="66"/>
      <c r="MNL7" s="66"/>
      <c r="MNM7" s="66"/>
      <c r="MNN7" s="66"/>
      <c r="MNO7" s="66"/>
      <c r="MNP7" s="66"/>
      <c r="MNQ7" s="66"/>
      <c r="MNR7" s="66"/>
      <c r="MNS7" s="66"/>
      <c r="MNT7" s="66"/>
      <c r="MNU7" s="66"/>
      <c r="MNV7" s="66"/>
      <c r="MNW7" s="66"/>
      <c r="MNX7" s="66"/>
      <c r="MNY7" s="66"/>
      <c r="MNZ7" s="66"/>
      <c r="MOA7" s="66"/>
      <c r="MOB7" s="66"/>
      <c r="MOC7" s="66"/>
      <c r="MOD7" s="66"/>
      <c r="MOE7" s="66"/>
      <c r="MOF7" s="66"/>
      <c r="MOG7" s="66"/>
      <c r="MOH7" s="66"/>
      <c r="MOI7" s="66"/>
      <c r="MOJ7" s="66"/>
      <c r="MOK7" s="66"/>
      <c r="MOL7" s="66"/>
      <c r="MOM7" s="66"/>
      <c r="MON7" s="66"/>
      <c r="MOO7" s="66"/>
      <c r="MOP7" s="66"/>
      <c r="MOQ7" s="66"/>
      <c r="MOR7" s="66"/>
      <c r="MOS7" s="66"/>
      <c r="MOT7" s="66"/>
      <c r="MOU7" s="66"/>
      <c r="MOV7" s="66"/>
      <c r="MOW7" s="66"/>
      <c r="MOX7" s="66"/>
      <c r="MOY7" s="66"/>
      <c r="MOZ7" s="66"/>
      <c r="MPA7" s="66"/>
      <c r="MPB7" s="66"/>
      <c r="MPC7" s="66"/>
      <c r="MPD7" s="66"/>
      <c r="MPE7" s="66"/>
      <c r="MPF7" s="66"/>
      <c r="MPG7" s="66"/>
      <c r="MPH7" s="66"/>
      <c r="MPI7" s="66"/>
      <c r="MPJ7" s="66"/>
      <c r="MPK7" s="66"/>
      <c r="MPL7" s="66"/>
      <c r="MPM7" s="66"/>
      <c r="MPN7" s="66"/>
      <c r="MPO7" s="66"/>
      <c r="MPP7" s="66"/>
      <c r="MPQ7" s="66"/>
      <c r="MPR7" s="66"/>
      <c r="MPS7" s="66"/>
      <c r="MPT7" s="66"/>
      <c r="MPU7" s="66"/>
      <c r="MPV7" s="66"/>
      <c r="MPW7" s="66"/>
      <c r="MPX7" s="66"/>
      <c r="MPY7" s="66"/>
      <c r="MPZ7" s="66"/>
      <c r="MQA7" s="66"/>
      <c r="MQB7" s="66"/>
      <c r="MQC7" s="66"/>
      <c r="MQD7" s="66"/>
      <c r="MQE7" s="66"/>
      <c r="MQF7" s="66"/>
      <c r="MQG7" s="66"/>
      <c r="MQH7" s="66"/>
      <c r="MQI7" s="66"/>
      <c r="MQJ7" s="66"/>
      <c r="MQK7" s="66"/>
      <c r="MQL7" s="66"/>
      <c r="MQM7" s="66"/>
      <c r="MQN7" s="66"/>
      <c r="MQO7" s="66"/>
      <c r="MQP7" s="66"/>
      <c r="MQQ7" s="66"/>
      <c r="MQR7" s="66"/>
      <c r="MQS7" s="66"/>
      <c r="MQT7" s="66"/>
      <c r="MQU7" s="66"/>
      <c r="MQV7" s="66"/>
      <c r="MQW7" s="66"/>
      <c r="MQX7" s="66"/>
      <c r="MQY7" s="66"/>
      <c r="MQZ7" s="66"/>
      <c r="MRA7" s="66"/>
      <c r="MRB7" s="66"/>
      <c r="MRC7" s="66"/>
      <c r="MRD7" s="66"/>
      <c r="MRE7" s="66"/>
      <c r="MRF7" s="66"/>
      <c r="MRG7" s="66"/>
      <c r="MRH7" s="66"/>
      <c r="MRI7" s="66"/>
      <c r="MRJ7" s="66"/>
      <c r="MRK7" s="66"/>
      <c r="MRL7" s="66"/>
      <c r="MRM7" s="66"/>
      <c r="MRN7" s="66"/>
      <c r="MRO7" s="66"/>
      <c r="MRP7" s="66"/>
      <c r="MRQ7" s="66"/>
      <c r="MRR7" s="66"/>
      <c r="MRS7" s="66"/>
      <c r="MRT7" s="66"/>
      <c r="MRU7" s="66"/>
      <c r="MRV7" s="66"/>
      <c r="MRW7" s="66"/>
      <c r="MRX7" s="66"/>
      <c r="MRY7" s="66"/>
      <c r="MRZ7" s="66"/>
      <c r="MSA7" s="66"/>
      <c r="MSB7" s="66"/>
      <c r="MSC7" s="66"/>
      <c r="MSD7" s="66"/>
      <c r="MSE7" s="66"/>
      <c r="MSF7" s="66"/>
      <c r="MSG7" s="66"/>
      <c r="MSH7" s="66"/>
      <c r="MSI7" s="66"/>
      <c r="MSJ7" s="66"/>
      <c r="MSK7" s="66"/>
      <c r="MSL7" s="66"/>
      <c r="MSM7" s="66"/>
      <c r="MSN7" s="66"/>
      <c r="MSO7" s="66"/>
      <c r="MSP7" s="66"/>
      <c r="MSQ7" s="66"/>
      <c r="MSR7" s="66"/>
      <c r="MSS7" s="66"/>
      <c r="MST7" s="66"/>
      <c r="MSU7" s="66"/>
      <c r="MSV7" s="66"/>
      <c r="MSW7" s="66"/>
      <c r="MSX7" s="66"/>
      <c r="MSY7" s="66"/>
      <c r="MSZ7" s="66"/>
      <c r="MTA7" s="66"/>
      <c r="MTB7" s="66"/>
      <c r="MTC7" s="66"/>
      <c r="MTD7" s="66"/>
      <c r="MTE7" s="66"/>
      <c r="MTF7" s="66"/>
      <c r="MTG7" s="66"/>
      <c r="MTH7" s="66"/>
      <c r="MTI7" s="66"/>
      <c r="MTJ7" s="66"/>
      <c r="MTK7" s="66"/>
      <c r="MTL7" s="66"/>
      <c r="MTM7" s="66"/>
      <c r="MTN7" s="66"/>
      <c r="MTO7" s="66"/>
      <c r="MTP7" s="66"/>
      <c r="MTQ7" s="66"/>
      <c r="MTR7" s="66"/>
      <c r="MTS7" s="66"/>
      <c r="MTT7" s="66"/>
      <c r="MTU7" s="66"/>
      <c r="MTV7" s="66"/>
      <c r="MTW7" s="66"/>
      <c r="MTX7" s="66"/>
      <c r="MTY7" s="66"/>
      <c r="MTZ7" s="66"/>
      <c r="MUA7" s="66"/>
      <c r="MUB7" s="66"/>
      <c r="MUC7" s="66"/>
      <c r="MUD7" s="66"/>
      <c r="MUE7" s="66"/>
      <c r="MUF7" s="66"/>
      <c r="MUG7" s="66"/>
      <c r="MUH7" s="66"/>
      <c r="MUI7" s="66"/>
      <c r="MUJ7" s="66"/>
      <c r="MUK7" s="66"/>
      <c r="MUL7" s="66"/>
      <c r="MUM7" s="66"/>
      <c r="MUN7" s="66"/>
      <c r="MUO7" s="66"/>
      <c r="MUP7" s="66"/>
      <c r="MUQ7" s="66"/>
      <c r="MUR7" s="66"/>
      <c r="MUS7" s="66"/>
      <c r="MUT7" s="66"/>
      <c r="MUU7" s="66"/>
      <c r="MUV7" s="66"/>
      <c r="MUW7" s="66"/>
      <c r="MUX7" s="66"/>
      <c r="MUY7" s="66"/>
      <c r="MUZ7" s="66"/>
      <c r="MVA7" s="66"/>
      <c r="MVB7" s="66"/>
      <c r="MVC7" s="66"/>
      <c r="MVD7" s="66"/>
      <c r="MVE7" s="66"/>
      <c r="MVF7" s="66"/>
      <c r="MVG7" s="66"/>
      <c r="MVH7" s="66"/>
      <c r="MVI7" s="66"/>
      <c r="MVJ7" s="66"/>
      <c r="MVK7" s="66"/>
      <c r="MVL7" s="66"/>
      <c r="MVM7" s="66"/>
      <c r="MVN7" s="66"/>
      <c r="MVO7" s="66"/>
      <c r="MVP7" s="66"/>
      <c r="MVQ7" s="66"/>
      <c r="MVR7" s="66"/>
      <c r="MVS7" s="66"/>
      <c r="MVT7" s="66"/>
      <c r="MVU7" s="66"/>
      <c r="MVV7" s="66"/>
      <c r="MVW7" s="66"/>
      <c r="MVX7" s="66"/>
      <c r="MVY7" s="66"/>
      <c r="MVZ7" s="66"/>
      <c r="MWA7" s="66"/>
      <c r="MWB7" s="66"/>
      <c r="MWC7" s="66"/>
      <c r="MWD7" s="66"/>
      <c r="MWE7" s="66"/>
      <c r="MWF7" s="66"/>
      <c r="MWG7" s="66"/>
      <c r="MWH7" s="66"/>
      <c r="MWI7" s="66"/>
      <c r="MWJ7" s="66"/>
      <c r="MWK7" s="66"/>
      <c r="MWL7" s="66"/>
      <c r="MWM7" s="66"/>
      <c r="MWN7" s="66"/>
      <c r="MWO7" s="66"/>
      <c r="MWP7" s="66"/>
      <c r="MWQ7" s="66"/>
      <c r="MWR7" s="66"/>
      <c r="MWS7" s="66"/>
      <c r="MWT7" s="66"/>
      <c r="MWU7" s="66"/>
      <c r="MWV7" s="66"/>
      <c r="MWW7" s="66"/>
      <c r="MWX7" s="66"/>
      <c r="MWY7" s="66"/>
      <c r="MWZ7" s="66"/>
      <c r="MXA7" s="66"/>
      <c r="MXB7" s="66"/>
      <c r="MXC7" s="66"/>
      <c r="MXD7" s="66"/>
      <c r="MXE7" s="66"/>
      <c r="MXF7" s="66"/>
      <c r="MXG7" s="66"/>
      <c r="MXH7" s="66"/>
      <c r="MXI7" s="66"/>
      <c r="MXJ7" s="66"/>
      <c r="MXK7" s="66"/>
      <c r="MXL7" s="66"/>
      <c r="MXM7" s="66"/>
      <c r="MXN7" s="66"/>
      <c r="MXO7" s="66"/>
      <c r="MXP7" s="66"/>
      <c r="MXQ7" s="66"/>
      <c r="MXR7" s="66"/>
      <c r="MXS7" s="66"/>
      <c r="MXT7" s="66"/>
      <c r="MXU7" s="66"/>
      <c r="MXV7" s="66"/>
      <c r="MXW7" s="66"/>
      <c r="MXX7" s="66"/>
      <c r="MXY7" s="66"/>
      <c r="MXZ7" s="66"/>
      <c r="MYA7" s="66"/>
      <c r="MYB7" s="66"/>
      <c r="MYC7" s="66"/>
      <c r="MYD7" s="66"/>
      <c r="MYE7" s="66"/>
      <c r="MYF7" s="66"/>
      <c r="MYG7" s="66"/>
      <c r="MYH7" s="66"/>
      <c r="MYI7" s="66"/>
      <c r="MYJ7" s="66"/>
      <c r="MYK7" s="66"/>
      <c r="MYL7" s="66"/>
      <c r="MYM7" s="66"/>
      <c r="MYN7" s="66"/>
      <c r="MYO7" s="66"/>
      <c r="MYP7" s="66"/>
      <c r="MYQ7" s="66"/>
      <c r="MYR7" s="66"/>
      <c r="MYS7" s="66"/>
      <c r="MYT7" s="66"/>
      <c r="MYU7" s="66"/>
      <c r="MYV7" s="66"/>
      <c r="MYW7" s="66"/>
      <c r="MYX7" s="66"/>
      <c r="MYY7" s="66"/>
      <c r="MYZ7" s="66"/>
      <c r="MZA7" s="66"/>
      <c r="MZB7" s="66"/>
      <c r="MZC7" s="66"/>
      <c r="MZD7" s="66"/>
      <c r="MZE7" s="66"/>
      <c r="MZF7" s="66"/>
      <c r="MZG7" s="66"/>
      <c r="MZH7" s="66"/>
      <c r="MZI7" s="66"/>
      <c r="MZJ7" s="66"/>
      <c r="MZK7" s="66"/>
      <c r="MZL7" s="66"/>
      <c r="MZM7" s="66"/>
      <c r="MZN7" s="66"/>
      <c r="MZO7" s="66"/>
      <c r="MZP7" s="66"/>
      <c r="MZQ7" s="66"/>
      <c r="MZR7" s="66"/>
      <c r="MZS7" s="66"/>
      <c r="MZT7" s="66"/>
      <c r="MZU7" s="66"/>
      <c r="MZV7" s="66"/>
      <c r="MZW7" s="66"/>
      <c r="MZX7" s="66"/>
      <c r="MZY7" s="66"/>
      <c r="MZZ7" s="66"/>
      <c r="NAA7" s="66"/>
      <c r="NAB7" s="66"/>
      <c r="NAC7" s="66"/>
      <c r="NAD7" s="66"/>
      <c r="NAE7" s="66"/>
      <c r="NAF7" s="66"/>
      <c r="NAG7" s="66"/>
      <c r="NAH7" s="66"/>
      <c r="NAI7" s="66"/>
      <c r="NAJ7" s="66"/>
      <c r="NAK7" s="66"/>
      <c r="NAL7" s="66"/>
      <c r="NAM7" s="66"/>
      <c r="NAN7" s="66"/>
      <c r="NAO7" s="66"/>
      <c r="NAP7" s="66"/>
      <c r="NAQ7" s="66"/>
      <c r="NAR7" s="66"/>
      <c r="NAS7" s="66"/>
      <c r="NAT7" s="66"/>
      <c r="NAU7" s="66"/>
      <c r="NAV7" s="66"/>
      <c r="NAW7" s="66"/>
      <c r="NAX7" s="66"/>
      <c r="NAY7" s="66"/>
      <c r="NAZ7" s="66"/>
      <c r="NBA7" s="66"/>
      <c r="NBB7" s="66"/>
      <c r="NBC7" s="66"/>
      <c r="NBD7" s="66"/>
      <c r="NBE7" s="66"/>
      <c r="NBF7" s="66"/>
      <c r="NBG7" s="66"/>
      <c r="NBH7" s="66"/>
      <c r="NBI7" s="66"/>
      <c r="NBJ7" s="66"/>
      <c r="NBK7" s="66"/>
      <c r="NBL7" s="66"/>
      <c r="NBM7" s="66"/>
      <c r="NBN7" s="66"/>
      <c r="NBO7" s="66"/>
      <c r="NBP7" s="66"/>
      <c r="NBQ7" s="66"/>
      <c r="NBR7" s="66"/>
      <c r="NBS7" s="66"/>
      <c r="NBT7" s="66"/>
      <c r="NBU7" s="66"/>
      <c r="NBV7" s="66"/>
      <c r="NBW7" s="66"/>
      <c r="NBX7" s="66"/>
      <c r="NBY7" s="66"/>
      <c r="NBZ7" s="66"/>
      <c r="NCA7" s="66"/>
      <c r="NCB7" s="66"/>
      <c r="NCC7" s="66"/>
      <c r="NCD7" s="66"/>
      <c r="NCE7" s="66"/>
      <c r="NCF7" s="66"/>
      <c r="NCG7" s="66"/>
      <c r="NCH7" s="66"/>
      <c r="NCI7" s="66"/>
      <c r="NCJ7" s="66"/>
      <c r="NCK7" s="66"/>
      <c r="NCL7" s="66"/>
      <c r="NCM7" s="66"/>
      <c r="NCN7" s="66"/>
      <c r="NCO7" s="66"/>
      <c r="NCP7" s="66"/>
      <c r="NCQ7" s="66"/>
      <c r="NCR7" s="66"/>
      <c r="NCS7" s="66"/>
      <c r="NCT7" s="66"/>
      <c r="NCU7" s="66"/>
      <c r="NCV7" s="66"/>
      <c r="NCW7" s="66"/>
      <c r="NCX7" s="66"/>
      <c r="NCY7" s="66"/>
      <c r="NCZ7" s="66"/>
      <c r="NDA7" s="66"/>
      <c r="NDB7" s="66"/>
      <c r="NDC7" s="66"/>
      <c r="NDD7" s="66"/>
      <c r="NDE7" s="66"/>
      <c r="NDF7" s="66"/>
      <c r="NDG7" s="66"/>
      <c r="NDH7" s="66"/>
      <c r="NDI7" s="66"/>
      <c r="NDJ7" s="66"/>
      <c r="NDK7" s="66"/>
      <c r="NDL7" s="66"/>
      <c r="NDM7" s="66"/>
      <c r="NDN7" s="66"/>
      <c r="NDO7" s="66"/>
      <c r="NDP7" s="66"/>
      <c r="NDQ7" s="66"/>
      <c r="NDR7" s="66"/>
      <c r="NDS7" s="66"/>
      <c r="NDT7" s="66"/>
      <c r="NDU7" s="66"/>
      <c r="NDV7" s="66"/>
      <c r="NDW7" s="66"/>
      <c r="NDX7" s="66"/>
      <c r="NDY7" s="66"/>
      <c r="NDZ7" s="66"/>
      <c r="NEA7" s="66"/>
      <c r="NEB7" s="66"/>
      <c r="NEC7" s="66"/>
      <c r="NED7" s="66"/>
      <c r="NEE7" s="66"/>
      <c r="NEF7" s="66"/>
      <c r="NEG7" s="66"/>
      <c r="NEH7" s="66"/>
      <c r="NEI7" s="66"/>
      <c r="NEJ7" s="66"/>
      <c r="NEK7" s="66"/>
      <c r="NEL7" s="66"/>
      <c r="NEM7" s="66"/>
      <c r="NEN7" s="66"/>
      <c r="NEO7" s="66"/>
      <c r="NEP7" s="66"/>
      <c r="NEQ7" s="66"/>
      <c r="NER7" s="66"/>
      <c r="NES7" s="66"/>
      <c r="NET7" s="66"/>
      <c r="NEU7" s="66"/>
      <c r="NEV7" s="66"/>
      <c r="NEW7" s="66"/>
      <c r="NEX7" s="66"/>
      <c r="NEY7" s="66"/>
      <c r="NEZ7" s="66"/>
      <c r="NFA7" s="66"/>
      <c r="NFB7" s="66"/>
      <c r="NFC7" s="66"/>
      <c r="NFD7" s="66"/>
      <c r="NFE7" s="66"/>
      <c r="NFF7" s="66"/>
      <c r="NFG7" s="66"/>
      <c r="NFH7" s="66"/>
      <c r="NFI7" s="66"/>
      <c r="NFJ7" s="66"/>
      <c r="NFK7" s="66"/>
      <c r="NFL7" s="66"/>
      <c r="NFM7" s="66"/>
      <c r="NFN7" s="66"/>
      <c r="NFO7" s="66"/>
      <c r="NFP7" s="66"/>
      <c r="NFQ7" s="66"/>
      <c r="NFR7" s="66"/>
      <c r="NFS7" s="66"/>
      <c r="NFT7" s="66"/>
      <c r="NFU7" s="66"/>
      <c r="NFV7" s="66"/>
      <c r="NFW7" s="66"/>
      <c r="NFX7" s="66"/>
      <c r="NFY7" s="66"/>
      <c r="NFZ7" s="66"/>
      <c r="NGA7" s="66"/>
      <c r="NGB7" s="66"/>
      <c r="NGC7" s="66"/>
      <c r="NGD7" s="66"/>
      <c r="NGE7" s="66"/>
      <c r="NGF7" s="66"/>
      <c r="NGG7" s="66"/>
      <c r="NGH7" s="66"/>
      <c r="NGI7" s="66"/>
      <c r="NGJ7" s="66"/>
      <c r="NGK7" s="66"/>
      <c r="NGL7" s="66"/>
      <c r="NGM7" s="66"/>
      <c r="NGN7" s="66"/>
      <c r="NGO7" s="66"/>
      <c r="NGP7" s="66"/>
      <c r="NGQ7" s="66"/>
      <c r="NGR7" s="66"/>
      <c r="NGS7" s="66"/>
      <c r="NGT7" s="66"/>
      <c r="NGU7" s="66"/>
      <c r="NGV7" s="66"/>
      <c r="NGW7" s="66"/>
      <c r="NGX7" s="66"/>
      <c r="NGY7" s="66"/>
      <c r="NGZ7" s="66"/>
      <c r="NHA7" s="66"/>
      <c r="NHB7" s="66"/>
      <c r="NHC7" s="66"/>
      <c r="NHD7" s="66"/>
      <c r="NHE7" s="66"/>
      <c r="NHF7" s="66"/>
      <c r="NHG7" s="66"/>
      <c r="NHH7" s="66"/>
      <c r="NHI7" s="66"/>
      <c r="NHJ7" s="66"/>
      <c r="NHK7" s="66"/>
      <c r="NHL7" s="66"/>
      <c r="NHM7" s="66"/>
      <c r="NHN7" s="66"/>
      <c r="NHO7" s="66"/>
      <c r="NHP7" s="66"/>
      <c r="NHQ7" s="66"/>
      <c r="NHR7" s="66"/>
      <c r="NHS7" s="66"/>
      <c r="NHT7" s="66"/>
      <c r="NHU7" s="66"/>
      <c r="NHV7" s="66"/>
      <c r="NHW7" s="66"/>
      <c r="NHX7" s="66"/>
      <c r="NHY7" s="66"/>
      <c r="NHZ7" s="66"/>
      <c r="NIA7" s="66"/>
      <c r="NIB7" s="66"/>
      <c r="NIC7" s="66"/>
      <c r="NID7" s="66"/>
      <c r="NIE7" s="66"/>
      <c r="NIF7" s="66"/>
      <c r="NIG7" s="66"/>
      <c r="NIH7" s="66"/>
      <c r="NII7" s="66"/>
      <c r="NIJ7" s="66"/>
      <c r="NIK7" s="66"/>
      <c r="NIL7" s="66"/>
      <c r="NIM7" s="66"/>
      <c r="NIN7" s="66"/>
      <c r="NIO7" s="66"/>
      <c r="NIP7" s="66"/>
      <c r="NIQ7" s="66"/>
      <c r="NIR7" s="66"/>
      <c r="NIS7" s="66"/>
      <c r="NIT7" s="66"/>
      <c r="NIU7" s="66"/>
      <c r="NIV7" s="66"/>
      <c r="NIW7" s="66"/>
      <c r="NIX7" s="66"/>
      <c r="NIY7" s="66"/>
      <c r="NIZ7" s="66"/>
      <c r="NJA7" s="66"/>
      <c r="NJB7" s="66"/>
      <c r="NJC7" s="66"/>
      <c r="NJD7" s="66"/>
      <c r="NJE7" s="66"/>
      <c r="NJF7" s="66"/>
      <c r="NJG7" s="66"/>
      <c r="NJH7" s="66"/>
      <c r="NJI7" s="66"/>
      <c r="NJJ7" s="66"/>
      <c r="NJK7" s="66"/>
      <c r="NJL7" s="66"/>
      <c r="NJM7" s="66"/>
      <c r="NJN7" s="66"/>
      <c r="NJO7" s="66"/>
      <c r="NJP7" s="66"/>
      <c r="NJQ7" s="66"/>
      <c r="NJR7" s="66"/>
      <c r="NJS7" s="66"/>
      <c r="NJT7" s="66"/>
      <c r="NJU7" s="66"/>
      <c r="NJV7" s="66"/>
      <c r="NJW7" s="66"/>
      <c r="NJX7" s="66"/>
      <c r="NJY7" s="66"/>
      <c r="NJZ7" s="66"/>
      <c r="NKA7" s="66"/>
      <c r="NKB7" s="66"/>
      <c r="NKC7" s="66"/>
      <c r="NKD7" s="66"/>
      <c r="NKE7" s="66"/>
      <c r="NKF7" s="66"/>
      <c r="NKG7" s="66"/>
      <c r="NKH7" s="66"/>
      <c r="NKI7" s="66"/>
      <c r="NKJ7" s="66"/>
      <c r="NKK7" s="66"/>
      <c r="NKL7" s="66"/>
      <c r="NKM7" s="66"/>
      <c r="NKN7" s="66"/>
      <c r="NKO7" s="66"/>
      <c r="NKP7" s="66"/>
      <c r="NKQ7" s="66"/>
      <c r="NKR7" s="66"/>
      <c r="NKS7" s="66"/>
      <c r="NKT7" s="66"/>
      <c r="NKU7" s="66"/>
      <c r="NKV7" s="66"/>
      <c r="NKW7" s="66"/>
      <c r="NKX7" s="66"/>
      <c r="NKY7" s="66"/>
      <c r="NKZ7" s="66"/>
      <c r="NLA7" s="66"/>
      <c r="NLB7" s="66"/>
      <c r="NLC7" s="66"/>
      <c r="NLD7" s="66"/>
      <c r="NLE7" s="66"/>
      <c r="NLF7" s="66"/>
      <c r="NLG7" s="66"/>
      <c r="NLH7" s="66"/>
      <c r="NLI7" s="66"/>
      <c r="NLJ7" s="66"/>
      <c r="NLK7" s="66"/>
      <c r="NLL7" s="66"/>
      <c r="NLM7" s="66"/>
      <c r="NLN7" s="66"/>
      <c r="NLO7" s="66"/>
      <c r="NLP7" s="66"/>
      <c r="NLQ7" s="66"/>
      <c r="NLR7" s="66"/>
      <c r="NLS7" s="66"/>
      <c r="NLT7" s="66"/>
      <c r="NLU7" s="66"/>
      <c r="NLV7" s="66"/>
      <c r="NLW7" s="66"/>
      <c r="NLX7" s="66"/>
      <c r="NLY7" s="66"/>
      <c r="NLZ7" s="66"/>
      <c r="NMA7" s="66"/>
      <c r="NMB7" s="66"/>
      <c r="NMC7" s="66"/>
      <c r="NMD7" s="66"/>
      <c r="NME7" s="66"/>
      <c r="NMF7" s="66"/>
      <c r="NMG7" s="66"/>
      <c r="NMH7" s="66"/>
      <c r="NMI7" s="66"/>
      <c r="NMJ7" s="66"/>
      <c r="NMK7" s="66"/>
      <c r="NML7" s="66"/>
      <c r="NMM7" s="66"/>
      <c r="NMN7" s="66"/>
      <c r="NMO7" s="66"/>
      <c r="NMP7" s="66"/>
      <c r="NMQ7" s="66"/>
      <c r="NMR7" s="66"/>
      <c r="NMS7" s="66"/>
      <c r="NMT7" s="66"/>
      <c r="NMU7" s="66"/>
      <c r="NMV7" s="66"/>
      <c r="NMW7" s="66"/>
      <c r="NMX7" s="66"/>
      <c r="NMY7" s="66"/>
      <c r="NMZ7" s="66"/>
      <c r="NNA7" s="66"/>
      <c r="NNB7" s="66"/>
      <c r="NNC7" s="66"/>
      <c r="NND7" s="66"/>
      <c r="NNE7" s="66"/>
      <c r="NNF7" s="66"/>
      <c r="NNG7" s="66"/>
      <c r="NNH7" s="66"/>
      <c r="NNI7" s="66"/>
      <c r="NNJ7" s="66"/>
      <c r="NNK7" s="66"/>
      <c r="NNL7" s="66"/>
      <c r="NNM7" s="66"/>
      <c r="NNN7" s="66"/>
      <c r="NNO7" s="66"/>
      <c r="NNP7" s="66"/>
      <c r="NNQ7" s="66"/>
      <c r="NNR7" s="66"/>
      <c r="NNS7" s="66"/>
      <c r="NNT7" s="66"/>
      <c r="NNU7" s="66"/>
      <c r="NNV7" s="66"/>
      <c r="NNW7" s="66"/>
      <c r="NNX7" s="66"/>
      <c r="NNY7" s="66"/>
      <c r="NNZ7" s="66"/>
      <c r="NOA7" s="66"/>
      <c r="NOB7" s="66"/>
      <c r="NOC7" s="66"/>
      <c r="NOD7" s="66"/>
      <c r="NOE7" s="66"/>
      <c r="NOF7" s="66"/>
      <c r="NOG7" s="66"/>
      <c r="NOH7" s="66"/>
      <c r="NOI7" s="66"/>
      <c r="NOJ7" s="66"/>
      <c r="NOK7" s="66"/>
      <c r="NOL7" s="66"/>
      <c r="NOM7" s="66"/>
      <c r="NON7" s="66"/>
      <c r="NOO7" s="66"/>
      <c r="NOP7" s="66"/>
      <c r="NOQ7" s="66"/>
      <c r="NOR7" s="66"/>
      <c r="NOS7" s="66"/>
      <c r="NOT7" s="66"/>
      <c r="NOU7" s="66"/>
      <c r="NOV7" s="66"/>
      <c r="NOW7" s="66"/>
      <c r="NOX7" s="66"/>
      <c r="NOY7" s="66"/>
      <c r="NOZ7" s="66"/>
      <c r="NPA7" s="66"/>
      <c r="NPB7" s="66"/>
      <c r="NPC7" s="66"/>
      <c r="NPD7" s="66"/>
      <c r="NPE7" s="66"/>
      <c r="NPF7" s="66"/>
      <c r="NPG7" s="66"/>
      <c r="NPH7" s="66"/>
      <c r="NPI7" s="66"/>
      <c r="NPJ7" s="66"/>
      <c r="NPK7" s="66"/>
      <c r="NPL7" s="66"/>
      <c r="NPM7" s="66"/>
      <c r="NPN7" s="66"/>
      <c r="NPO7" s="66"/>
      <c r="NPP7" s="66"/>
      <c r="NPQ7" s="66"/>
      <c r="NPR7" s="66"/>
      <c r="NPS7" s="66"/>
      <c r="NPT7" s="66"/>
      <c r="NPU7" s="66"/>
      <c r="NPV7" s="66"/>
      <c r="NPW7" s="66"/>
      <c r="NPX7" s="66"/>
      <c r="NPY7" s="66"/>
      <c r="NPZ7" s="66"/>
      <c r="NQA7" s="66"/>
      <c r="NQB7" s="66"/>
      <c r="NQC7" s="66"/>
      <c r="NQD7" s="66"/>
      <c r="NQE7" s="66"/>
      <c r="NQF7" s="66"/>
      <c r="NQG7" s="66"/>
      <c r="NQH7" s="66"/>
      <c r="NQI7" s="66"/>
      <c r="NQJ7" s="66"/>
      <c r="NQK7" s="66"/>
      <c r="NQL7" s="66"/>
      <c r="NQM7" s="66"/>
      <c r="NQN7" s="66"/>
      <c r="NQO7" s="66"/>
      <c r="NQP7" s="66"/>
      <c r="NQQ7" s="66"/>
      <c r="NQR7" s="66"/>
      <c r="NQS7" s="66"/>
      <c r="NQT7" s="66"/>
      <c r="NQU7" s="66"/>
      <c r="NQV7" s="66"/>
      <c r="NQW7" s="66"/>
      <c r="NQX7" s="66"/>
      <c r="NQY7" s="66"/>
      <c r="NQZ7" s="66"/>
      <c r="NRA7" s="66"/>
      <c r="NRB7" s="66"/>
      <c r="NRC7" s="66"/>
      <c r="NRD7" s="66"/>
      <c r="NRE7" s="66"/>
      <c r="NRF7" s="66"/>
      <c r="NRG7" s="66"/>
      <c r="NRH7" s="66"/>
      <c r="NRI7" s="66"/>
      <c r="NRJ7" s="66"/>
      <c r="NRK7" s="66"/>
      <c r="NRL7" s="66"/>
      <c r="NRM7" s="66"/>
      <c r="NRN7" s="66"/>
      <c r="NRO7" s="66"/>
      <c r="NRP7" s="66"/>
      <c r="NRQ7" s="66"/>
      <c r="NRR7" s="66"/>
      <c r="NRS7" s="66"/>
      <c r="NRT7" s="66"/>
      <c r="NRU7" s="66"/>
      <c r="NRV7" s="66"/>
      <c r="NRW7" s="66"/>
      <c r="NRX7" s="66"/>
      <c r="NRY7" s="66"/>
      <c r="NRZ7" s="66"/>
      <c r="NSA7" s="66"/>
      <c r="NSB7" s="66"/>
      <c r="NSC7" s="66"/>
      <c r="NSD7" s="66"/>
      <c r="NSE7" s="66"/>
      <c r="NSF7" s="66"/>
      <c r="NSG7" s="66"/>
      <c r="NSH7" s="66"/>
      <c r="NSI7" s="66"/>
      <c r="NSJ7" s="66"/>
      <c r="NSK7" s="66"/>
      <c r="NSL7" s="66"/>
      <c r="NSM7" s="66"/>
      <c r="NSN7" s="66"/>
      <c r="NSO7" s="66"/>
      <c r="NSP7" s="66"/>
      <c r="NSQ7" s="66"/>
      <c r="NSR7" s="66"/>
      <c r="NSS7" s="66"/>
      <c r="NST7" s="66"/>
      <c r="NSU7" s="66"/>
      <c r="NSV7" s="66"/>
      <c r="NSW7" s="66"/>
      <c r="NSX7" s="66"/>
      <c r="NSY7" s="66"/>
      <c r="NSZ7" s="66"/>
      <c r="NTA7" s="66"/>
      <c r="NTB7" s="66"/>
      <c r="NTC7" s="66"/>
      <c r="NTD7" s="66"/>
      <c r="NTE7" s="66"/>
      <c r="NTF7" s="66"/>
      <c r="NTG7" s="66"/>
      <c r="NTH7" s="66"/>
      <c r="NTI7" s="66"/>
      <c r="NTJ7" s="66"/>
      <c r="NTK7" s="66"/>
      <c r="NTL7" s="66"/>
      <c r="NTM7" s="66"/>
      <c r="NTN7" s="66"/>
      <c r="NTO7" s="66"/>
      <c r="NTP7" s="66"/>
      <c r="NTQ7" s="66"/>
      <c r="NTR7" s="66"/>
      <c r="NTS7" s="66"/>
      <c r="NTT7" s="66"/>
      <c r="NTU7" s="66"/>
      <c r="NTV7" s="66"/>
      <c r="NTW7" s="66"/>
      <c r="NTX7" s="66"/>
      <c r="NTY7" s="66"/>
      <c r="NTZ7" s="66"/>
      <c r="NUA7" s="66"/>
      <c r="NUB7" s="66"/>
      <c r="NUC7" s="66"/>
      <c r="NUD7" s="66"/>
      <c r="NUE7" s="66"/>
      <c r="NUF7" s="66"/>
      <c r="NUG7" s="66"/>
      <c r="NUH7" s="66"/>
      <c r="NUI7" s="66"/>
      <c r="NUJ7" s="66"/>
      <c r="NUK7" s="66"/>
      <c r="NUL7" s="66"/>
      <c r="NUM7" s="66"/>
      <c r="NUN7" s="66"/>
      <c r="NUO7" s="66"/>
      <c r="NUP7" s="66"/>
      <c r="NUQ7" s="66"/>
      <c r="NUR7" s="66"/>
      <c r="NUS7" s="66"/>
      <c r="NUT7" s="66"/>
      <c r="NUU7" s="66"/>
      <c r="NUV7" s="66"/>
      <c r="NUW7" s="66"/>
      <c r="NUX7" s="66"/>
      <c r="NUY7" s="66"/>
      <c r="NUZ7" s="66"/>
      <c r="NVA7" s="66"/>
      <c r="NVB7" s="66"/>
      <c r="NVC7" s="66"/>
      <c r="NVD7" s="66"/>
      <c r="NVE7" s="66"/>
      <c r="NVF7" s="66"/>
      <c r="NVG7" s="66"/>
      <c r="NVH7" s="66"/>
      <c r="NVI7" s="66"/>
      <c r="NVJ7" s="66"/>
      <c r="NVK7" s="66"/>
      <c r="NVL7" s="66"/>
      <c r="NVM7" s="66"/>
      <c r="NVN7" s="66"/>
      <c r="NVO7" s="66"/>
      <c r="NVP7" s="66"/>
      <c r="NVQ7" s="66"/>
      <c r="NVR7" s="66"/>
      <c r="NVS7" s="66"/>
      <c r="NVT7" s="66"/>
      <c r="NVU7" s="66"/>
      <c r="NVV7" s="66"/>
      <c r="NVW7" s="66"/>
      <c r="NVX7" s="66"/>
      <c r="NVY7" s="66"/>
      <c r="NVZ7" s="66"/>
      <c r="NWA7" s="66"/>
      <c r="NWB7" s="66"/>
      <c r="NWC7" s="66"/>
      <c r="NWD7" s="66"/>
      <c r="NWE7" s="66"/>
      <c r="NWF7" s="66"/>
      <c r="NWG7" s="66"/>
      <c r="NWH7" s="66"/>
      <c r="NWI7" s="66"/>
      <c r="NWJ7" s="66"/>
      <c r="NWK7" s="66"/>
      <c r="NWL7" s="66"/>
      <c r="NWM7" s="66"/>
      <c r="NWN7" s="66"/>
      <c r="NWO7" s="66"/>
      <c r="NWP7" s="66"/>
      <c r="NWQ7" s="66"/>
      <c r="NWR7" s="66"/>
      <c r="NWS7" s="66"/>
      <c r="NWT7" s="66"/>
      <c r="NWU7" s="66"/>
      <c r="NWV7" s="66"/>
      <c r="NWW7" s="66"/>
      <c r="NWX7" s="66"/>
      <c r="NWY7" s="66"/>
      <c r="NWZ7" s="66"/>
      <c r="NXA7" s="66"/>
      <c r="NXB7" s="66"/>
      <c r="NXC7" s="66"/>
      <c r="NXD7" s="66"/>
      <c r="NXE7" s="66"/>
      <c r="NXF7" s="66"/>
      <c r="NXG7" s="66"/>
      <c r="NXH7" s="66"/>
      <c r="NXI7" s="66"/>
      <c r="NXJ7" s="66"/>
      <c r="NXK7" s="66"/>
      <c r="NXL7" s="66"/>
      <c r="NXM7" s="66"/>
      <c r="NXN7" s="66"/>
      <c r="NXO7" s="66"/>
      <c r="NXP7" s="66"/>
      <c r="NXQ7" s="66"/>
      <c r="NXR7" s="66"/>
      <c r="NXS7" s="66"/>
      <c r="NXT7" s="66"/>
      <c r="NXU7" s="66"/>
      <c r="NXV7" s="66"/>
      <c r="NXW7" s="66"/>
      <c r="NXX7" s="66"/>
      <c r="NXY7" s="66"/>
      <c r="NXZ7" s="66"/>
      <c r="NYA7" s="66"/>
      <c r="NYB7" s="66"/>
      <c r="NYC7" s="66"/>
      <c r="NYD7" s="66"/>
      <c r="NYE7" s="66"/>
      <c r="NYF7" s="66"/>
      <c r="NYG7" s="66"/>
      <c r="NYH7" s="66"/>
      <c r="NYI7" s="66"/>
      <c r="NYJ7" s="66"/>
      <c r="NYK7" s="66"/>
      <c r="NYL7" s="66"/>
      <c r="NYM7" s="66"/>
      <c r="NYN7" s="66"/>
      <c r="NYO7" s="66"/>
      <c r="NYP7" s="66"/>
      <c r="NYQ7" s="66"/>
      <c r="NYR7" s="66"/>
      <c r="NYS7" s="66"/>
      <c r="NYT7" s="66"/>
      <c r="NYU7" s="66"/>
      <c r="NYV7" s="66"/>
      <c r="NYW7" s="66"/>
      <c r="NYX7" s="66"/>
      <c r="NYY7" s="66"/>
      <c r="NYZ7" s="66"/>
      <c r="NZA7" s="66"/>
      <c r="NZB7" s="66"/>
      <c r="NZC7" s="66"/>
      <c r="NZD7" s="66"/>
      <c r="NZE7" s="66"/>
      <c r="NZF7" s="66"/>
      <c r="NZG7" s="66"/>
      <c r="NZH7" s="66"/>
      <c r="NZI7" s="66"/>
      <c r="NZJ7" s="66"/>
      <c r="NZK7" s="66"/>
      <c r="NZL7" s="66"/>
      <c r="NZM7" s="66"/>
      <c r="NZN7" s="66"/>
      <c r="NZO7" s="66"/>
      <c r="NZP7" s="66"/>
      <c r="NZQ7" s="66"/>
      <c r="NZR7" s="66"/>
      <c r="NZS7" s="66"/>
      <c r="NZT7" s="66"/>
      <c r="NZU7" s="66"/>
      <c r="NZV7" s="66"/>
      <c r="NZW7" s="66"/>
      <c r="NZX7" s="66"/>
      <c r="NZY7" s="66"/>
      <c r="NZZ7" s="66"/>
      <c r="OAA7" s="66"/>
      <c r="OAB7" s="66"/>
      <c r="OAC7" s="66"/>
      <c r="OAD7" s="66"/>
      <c r="OAE7" s="66"/>
      <c r="OAF7" s="66"/>
      <c r="OAG7" s="66"/>
      <c r="OAH7" s="66"/>
      <c r="OAI7" s="66"/>
      <c r="OAJ7" s="66"/>
      <c r="OAK7" s="66"/>
      <c r="OAL7" s="66"/>
      <c r="OAM7" s="66"/>
      <c r="OAN7" s="66"/>
      <c r="OAO7" s="66"/>
      <c r="OAP7" s="66"/>
      <c r="OAQ7" s="66"/>
      <c r="OAR7" s="66"/>
      <c r="OAS7" s="66"/>
      <c r="OAT7" s="66"/>
      <c r="OAU7" s="66"/>
      <c r="OAV7" s="66"/>
      <c r="OAW7" s="66"/>
      <c r="OAX7" s="66"/>
      <c r="OAY7" s="66"/>
      <c r="OAZ7" s="66"/>
      <c r="OBA7" s="66"/>
      <c r="OBB7" s="66"/>
      <c r="OBC7" s="66"/>
      <c r="OBD7" s="66"/>
      <c r="OBE7" s="66"/>
      <c r="OBF7" s="66"/>
      <c r="OBG7" s="66"/>
      <c r="OBH7" s="66"/>
      <c r="OBI7" s="66"/>
      <c r="OBJ7" s="66"/>
      <c r="OBK7" s="66"/>
      <c r="OBL7" s="66"/>
      <c r="OBM7" s="66"/>
      <c r="OBN7" s="66"/>
      <c r="OBO7" s="66"/>
      <c r="OBP7" s="66"/>
      <c r="OBQ7" s="66"/>
      <c r="OBR7" s="66"/>
      <c r="OBS7" s="66"/>
      <c r="OBT7" s="66"/>
      <c r="OBU7" s="66"/>
      <c r="OBV7" s="66"/>
      <c r="OBW7" s="66"/>
      <c r="OBX7" s="66"/>
      <c r="OBY7" s="66"/>
      <c r="OBZ7" s="66"/>
      <c r="OCA7" s="66"/>
      <c r="OCB7" s="66"/>
      <c r="OCC7" s="66"/>
      <c r="OCD7" s="66"/>
      <c r="OCE7" s="66"/>
      <c r="OCF7" s="66"/>
      <c r="OCG7" s="66"/>
      <c r="OCH7" s="66"/>
      <c r="OCI7" s="66"/>
      <c r="OCJ7" s="66"/>
      <c r="OCK7" s="66"/>
      <c r="OCL7" s="66"/>
      <c r="OCM7" s="66"/>
      <c r="OCN7" s="66"/>
      <c r="OCO7" s="66"/>
      <c r="OCP7" s="66"/>
      <c r="OCQ7" s="66"/>
      <c r="OCR7" s="66"/>
      <c r="OCS7" s="66"/>
      <c r="OCT7" s="66"/>
      <c r="OCU7" s="66"/>
      <c r="OCV7" s="66"/>
      <c r="OCW7" s="66"/>
      <c r="OCX7" s="66"/>
      <c r="OCY7" s="66"/>
      <c r="OCZ7" s="66"/>
      <c r="ODA7" s="66"/>
      <c r="ODB7" s="66"/>
      <c r="ODC7" s="66"/>
      <c r="ODD7" s="66"/>
      <c r="ODE7" s="66"/>
      <c r="ODF7" s="66"/>
      <c r="ODG7" s="66"/>
      <c r="ODH7" s="66"/>
      <c r="ODI7" s="66"/>
      <c r="ODJ7" s="66"/>
      <c r="ODK7" s="66"/>
      <c r="ODL7" s="66"/>
      <c r="ODM7" s="66"/>
      <c r="ODN7" s="66"/>
      <c r="ODO7" s="66"/>
      <c r="ODP7" s="66"/>
      <c r="ODQ7" s="66"/>
      <c r="ODR7" s="66"/>
      <c r="ODS7" s="66"/>
      <c r="ODT7" s="66"/>
      <c r="ODU7" s="66"/>
      <c r="ODV7" s="66"/>
      <c r="ODW7" s="66"/>
      <c r="ODX7" s="66"/>
      <c r="ODY7" s="66"/>
      <c r="ODZ7" s="66"/>
      <c r="OEA7" s="66"/>
      <c r="OEB7" s="66"/>
      <c r="OEC7" s="66"/>
      <c r="OED7" s="66"/>
      <c r="OEE7" s="66"/>
      <c r="OEF7" s="66"/>
      <c r="OEG7" s="66"/>
      <c r="OEH7" s="66"/>
      <c r="OEI7" s="66"/>
      <c r="OEJ7" s="66"/>
      <c r="OEK7" s="66"/>
      <c r="OEL7" s="66"/>
      <c r="OEM7" s="66"/>
      <c r="OEN7" s="66"/>
      <c r="OEO7" s="66"/>
      <c r="OEP7" s="66"/>
      <c r="OEQ7" s="66"/>
      <c r="OER7" s="66"/>
      <c r="OES7" s="66"/>
      <c r="OET7" s="66"/>
      <c r="OEU7" s="66"/>
      <c r="OEV7" s="66"/>
      <c r="OEW7" s="66"/>
      <c r="OEX7" s="66"/>
      <c r="OEY7" s="66"/>
      <c r="OEZ7" s="66"/>
      <c r="OFA7" s="66"/>
      <c r="OFB7" s="66"/>
      <c r="OFC7" s="66"/>
      <c r="OFD7" s="66"/>
      <c r="OFE7" s="66"/>
      <c r="OFF7" s="66"/>
      <c r="OFG7" s="66"/>
      <c r="OFH7" s="66"/>
      <c r="OFI7" s="66"/>
      <c r="OFJ7" s="66"/>
      <c r="OFK7" s="66"/>
      <c r="OFL7" s="66"/>
      <c r="OFM7" s="66"/>
      <c r="OFN7" s="66"/>
      <c r="OFO7" s="66"/>
      <c r="OFP7" s="66"/>
      <c r="OFQ7" s="66"/>
      <c r="OFR7" s="66"/>
      <c r="OFS7" s="66"/>
      <c r="OFT7" s="66"/>
      <c r="OFU7" s="66"/>
      <c r="OFV7" s="66"/>
      <c r="OFW7" s="66"/>
      <c r="OFX7" s="66"/>
      <c r="OFY7" s="66"/>
      <c r="OFZ7" s="66"/>
      <c r="OGA7" s="66"/>
      <c r="OGB7" s="66"/>
      <c r="OGC7" s="66"/>
      <c r="OGD7" s="66"/>
      <c r="OGE7" s="66"/>
      <c r="OGF7" s="66"/>
      <c r="OGG7" s="66"/>
      <c r="OGH7" s="66"/>
      <c r="OGI7" s="66"/>
      <c r="OGJ7" s="66"/>
      <c r="OGK7" s="66"/>
      <c r="OGL7" s="66"/>
      <c r="OGM7" s="66"/>
      <c r="OGN7" s="66"/>
      <c r="OGO7" s="66"/>
      <c r="OGP7" s="66"/>
      <c r="OGQ7" s="66"/>
      <c r="OGR7" s="66"/>
      <c r="OGS7" s="66"/>
      <c r="OGT7" s="66"/>
      <c r="OGU7" s="66"/>
      <c r="OGV7" s="66"/>
      <c r="OGW7" s="66"/>
      <c r="OGX7" s="66"/>
      <c r="OGY7" s="66"/>
      <c r="OGZ7" s="66"/>
      <c r="OHA7" s="66"/>
      <c r="OHB7" s="66"/>
      <c r="OHC7" s="66"/>
      <c r="OHD7" s="66"/>
      <c r="OHE7" s="66"/>
      <c r="OHF7" s="66"/>
      <c r="OHG7" s="66"/>
      <c r="OHH7" s="66"/>
      <c r="OHI7" s="66"/>
      <c r="OHJ7" s="66"/>
      <c r="OHK7" s="66"/>
      <c r="OHL7" s="66"/>
      <c r="OHM7" s="66"/>
      <c r="OHN7" s="66"/>
      <c r="OHO7" s="66"/>
      <c r="OHP7" s="66"/>
      <c r="OHQ7" s="66"/>
      <c r="OHR7" s="66"/>
      <c r="OHS7" s="66"/>
      <c r="OHT7" s="66"/>
      <c r="OHU7" s="66"/>
      <c r="OHV7" s="66"/>
      <c r="OHW7" s="66"/>
      <c r="OHX7" s="66"/>
      <c r="OHY7" s="66"/>
      <c r="OHZ7" s="66"/>
      <c r="OIA7" s="66"/>
      <c r="OIB7" s="66"/>
      <c r="OIC7" s="66"/>
      <c r="OID7" s="66"/>
      <c r="OIE7" s="66"/>
      <c r="OIF7" s="66"/>
      <c r="OIG7" s="66"/>
      <c r="OIH7" s="66"/>
      <c r="OII7" s="66"/>
      <c r="OIJ7" s="66"/>
      <c r="OIK7" s="66"/>
      <c r="OIL7" s="66"/>
      <c r="OIM7" s="66"/>
      <c r="OIN7" s="66"/>
      <c r="OIO7" s="66"/>
      <c r="OIP7" s="66"/>
      <c r="OIQ7" s="66"/>
      <c r="OIR7" s="66"/>
      <c r="OIS7" s="66"/>
      <c r="OIT7" s="66"/>
      <c r="OIU7" s="66"/>
      <c r="OIV7" s="66"/>
      <c r="OIW7" s="66"/>
      <c r="OIX7" s="66"/>
      <c r="OIY7" s="66"/>
      <c r="OIZ7" s="66"/>
      <c r="OJA7" s="66"/>
      <c r="OJB7" s="66"/>
      <c r="OJC7" s="66"/>
      <c r="OJD7" s="66"/>
      <c r="OJE7" s="66"/>
      <c r="OJF7" s="66"/>
      <c r="OJG7" s="66"/>
      <c r="OJH7" s="66"/>
      <c r="OJI7" s="66"/>
      <c r="OJJ7" s="66"/>
      <c r="OJK7" s="66"/>
      <c r="OJL7" s="66"/>
      <c r="OJM7" s="66"/>
      <c r="OJN7" s="66"/>
      <c r="OJO7" s="66"/>
      <c r="OJP7" s="66"/>
      <c r="OJQ7" s="66"/>
      <c r="OJR7" s="66"/>
      <c r="OJS7" s="66"/>
      <c r="OJT7" s="66"/>
      <c r="OJU7" s="66"/>
      <c r="OJV7" s="66"/>
      <c r="OJW7" s="66"/>
      <c r="OJX7" s="66"/>
      <c r="OJY7" s="66"/>
      <c r="OJZ7" s="66"/>
      <c r="OKA7" s="66"/>
      <c r="OKB7" s="66"/>
      <c r="OKC7" s="66"/>
      <c r="OKD7" s="66"/>
      <c r="OKE7" s="66"/>
      <c r="OKF7" s="66"/>
      <c r="OKG7" s="66"/>
      <c r="OKH7" s="66"/>
      <c r="OKI7" s="66"/>
      <c r="OKJ7" s="66"/>
      <c r="OKK7" s="66"/>
      <c r="OKL7" s="66"/>
      <c r="OKM7" s="66"/>
      <c r="OKN7" s="66"/>
      <c r="OKO7" s="66"/>
      <c r="OKP7" s="66"/>
      <c r="OKQ7" s="66"/>
      <c r="OKR7" s="66"/>
      <c r="OKS7" s="66"/>
      <c r="OKT7" s="66"/>
      <c r="OKU7" s="66"/>
      <c r="OKV7" s="66"/>
      <c r="OKW7" s="66"/>
      <c r="OKX7" s="66"/>
      <c r="OKY7" s="66"/>
      <c r="OKZ7" s="66"/>
      <c r="OLA7" s="66"/>
      <c r="OLB7" s="66"/>
      <c r="OLC7" s="66"/>
      <c r="OLD7" s="66"/>
      <c r="OLE7" s="66"/>
      <c r="OLF7" s="66"/>
      <c r="OLG7" s="66"/>
      <c r="OLH7" s="66"/>
      <c r="OLI7" s="66"/>
      <c r="OLJ7" s="66"/>
      <c r="OLK7" s="66"/>
      <c r="OLL7" s="66"/>
      <c r="OLM7" s="66"/>
      <c r="OLN7" s="66"/>
      <c r="OLO7" s="66"/>
      <c r="OLP7" s="66"/>
      <c r="OLQ7" s="66"/>
      <c r="OLR7" s="66"/>
      <c r="OLS7" s="66"/>
      <c r="OLT7" s="66"/>
      <c r="OLU7" s="66"/>
      <c r="OLV7" s="66"/>
      <c r="OLW7" s="66"/>
      <c r="OLX7" s="66"/>
      <c r="OLY7" s="66"/>
      <c r="OLZ7" s="66"/>
      <c r="OMA7" s="66"/>
      <c r="OMB7" s="66"/>
      <c r="OMC7" s="66"/>
      <c r="OMD7" s="66"/>
      <c r="OME7" s="66"/>
      <c r="OMF7" s="66"/>
      <c r="OMG7" s="66"/>
      <c r="OMH7" s="66"/>
      <c r="OMI7" s="66"/>
      <c r="OMJ7" s="66"/>
      <c r="OMK7" s="66"/>
      <c r="OML7" s="66"/>
      <c r="OMM7" s="66"/>
      <c r="OMN7" s="66"/>
      <c r="OMO7" s="66"/>
      <c r="OMP7" s="66"/>
      <c r="OMQ7" s="66"/>
      <c r="OMR7" s="66"/>
      <c r="OMS7" s="66"/>
      <c r="OMT7" s="66"/>
      <c r="OMU7" s="66"/>
      <c r="OMV7" s="66"/>
      <c r="OMW7" s="66"/>
      <c r="OMX7" s="66"/>
      <c r="OMY7" s="66"/>
      <c r="OMZ7" s="66"/>
      <c r="ONA7" s="66"/>
      <c r="ONB7" s="66"/>
      <c r="ONC7" s="66"/>
      <c r="OND7" s="66"/>
      <c r="ONE7" s="66"/>
      <c r="ONF7" s="66"/>
      <c r="ONG7" s="66"/>
      <c r="ONH7" s="66"/>
      <c r="ONI7" s="66"/>
      <c r="ONJ7" s="66"/>
      <c r="ONK7" s="66"/>
      <c r="ONL7" s="66"/>
      <c r="ONM7" s="66"/>
      <c r="ONN7" s="66"/>
      <c r="ONO7" s="66"/>
      <c r="ONP7" s="66"/>
      <c r="ONQ7" s="66"/>
      <c r="ONR7" s="66"/>
      <c r="ONS7" s="66"/>
      <c r="ONT7" s="66"/>
      <c r="ONU7" s="66"/>
      <c r="ONV7" s="66"/>
      <c r="ONW7" s="66"/>
      <c r="ONX7" s="66"/>
      <c r="ONY7" s="66"/>
      <c r="ONZ7" s="66"/>
      <c r="OOA7" s="66"/>
      <c r="OOB7" s="66"/>
      <c r="OOC7" s="66"/>
      <c r="OOD7" s="66"/>
      <c r="OOE7" s="66"/>
      <c r="OOF7" s="66"/>
      <c r="OOG7" s="66"/>
      <c r="OOH7" s="66"/>
      <c r="OOI7" s="66"/>
      <c r="OOJ7" s="66"/>
      <c r="OOK7" s="66"/>
      <c r="OOL7" s="66"/>
      <c r="OOM7" s="66"/>
      <c r="OON7" s="66"/>
      <c r="OOO7" s="66"/>
      <c r="OOP7" s="66"/>
      <c r="OOQ7" s="66"/>
      <c r="OOR7" s="66"/>
      <c r="OOS7" s="66"/>
      <c r="OOT7" s="66"/>
      <c r="OOU7" s="66"/>
      <c r="OOV7" s="66"/>
      <c r="OOW7" s="66"/>
      <c r="OOX7" s="66"/>
      <c r="OOY7" s="66"/>
      <c r="OOZ7" s="66"/>
      <c r="OPA7" s="66"/>
      <c r="OPB7" s="66"/>
      <c r="OPC7" s="66"/>
      <c r="OPD7" s="66"/>
      <c r="OPE7" s="66"/>
      <c r="OPF7" s="66"/>
      <c r="OPG7" s="66"/>
      <c r="OPH7" s="66"/>
      <c r="OPI7" s="66"/>
      <c r="OPJ7" s="66"/>
      <c r="OPK7" s="66"/>
      <c r="OPL7" s="66"/>
      <c r="OPM7" s="66"/>
      <c r="OPN7" s="66"/>
      <c r="OPO7" s="66"/>
      <c r="OPP7" s="66"/>
      <c r="OPQ7" s="66"/>
      <c r="OPR7" s="66"/>
      <c r="OPS7" s="66"/>
      <c r="OPT7" s="66"/>
      <c r="OPU7" s="66"/>
      <c r="OPV7" s="66"/>
      <c r="OPW7" s="66"/>
      <c r="OPX7" s="66"/>
      <c r="OPY7" s="66"/>
      <c r="OPZ7" s="66"/>
      <c r="OQA7" s="66"/>
      <c r="OQB7" s="66"/>
      <c r="OQC7" s="66"/>
      <c r="OQD7" s="66"/>
      <c r="OQE7" s="66"/>
      <c r="OQF7" s="66"/>
      <c r="OQG7" s="66"/>
      <c r="OQH7" s="66"/>
      <c r="OQI7" s="66"/>
      <c r="OQJ7" s="66"/>
      <c r="OQK7" s="66"/>
      <c r="OQL7" s="66"/>
      <c r="OQM7" s="66"/>
      <c r="OQN7" s="66"/>
      <c r="OQO7" s="66"/>
      <c r="OQP7" s="66"/>
      <c r="OQQ7" s="66"/>
      <c r="OQR7" s="66"/>
      <c r="OQS7" s="66"/>
      <c r="OQT7" s="66"/>
      <c r="OQU7" s="66"/>
      <c r="OQV7" s="66"/>
      <c r="OQW7" s="66"/>
      <c r="OQX7" s="66"/>
      <c r="OQY7" s="66"/>
      <c r="OQZ7" s="66"/>
      <c r="ORA7" s="66"/>
      <c r="ORB7" s="66"/>
      <c r="ORC7" s="66"/>
      <c r="ORD7" s="66"/>
      <c r="ORE7" s="66"/>
      <c r="ORF7" s="66"/>
      <c r="ORG7" s="66"/>
      <c r="ORH7" s="66"/>
      <c r="ORI7" s="66"/>
      <c r="ORJ7" s="66"/>
      <c r="ORK7" s="66"/>
      <c r="ORL7" s="66"/>
      <c r="ORM7" s="66"/>
      <c r="ORN7" s="66"/>
      <c r="ORO7" s="66"/>
      <c r="ORP7" s="66"/>
      <c r="ORQ7" s="66"/>
      <c r="ORR7" s="66"/>
      <c r="ORS7" s="66"/>
      <c r="ORT7" s="66"/>
      <c r="ORU7" s="66"/>
      <c r="ORV7" s="66"/>
      <c r="ORW7" s="66"/>
      <c r="ORX7" s="66"/>
      <c r="ORY7" s="66"/>
      <c r="ORZ7" s="66"/>
      <c r="OSA7" s="66"/>
      <c r="OSB7" s="66"/>
      <c r="OSC7" s="66"/>
      <c r="OSD7" s="66"/>
      <c r="OSE7" s="66"/>
      <c r="OSF7" s="66"/>
      <c r="OSG7" s="66"/>
      <c r="OSH7" s="66"/>
      <c r="OSI7" s="66"/>
      <c r="OSJ7" s="66"/>
      <c r="OSK7" s="66"/>
      <c r="OSL7" s="66"/>
      <c r="OSM7" s="66"/>
      <c r="OSN7" s="66"/>
      <c r="OSO7" s="66"/>
      <c r="OSP7" s="66"/>
      <c r="OSQ7" s="66"/>
      <c r="OSR7" s="66"/>
      <c r="OSS7" s="66"/>
      <c r="OST7" s="66"/>
      <c r="OSU7" s="66"/>
      <c r="OSV7" s="66"/>
      <c r="OSW7" s="66"/>
      <c r="OSX7" s="66"/>
      <c r="OSY7" s="66"/>
      <c r="OSZ7" s="66"/>
      <c r="OTA7" s="66"/>
      <c r="OTB7" s="66"/>
      <c r="OTC7" s="66"/>
      <c r="OTD7" s="66"/>
      <c r="OTE7" s="66"/>
      <c r="OTF7" s="66"/>
      <c r="OTG7" s="66"/>
      <c r="OTH7" s="66"/>
      <c r="OTI7" s="66"/>
      <c r="OTJ7" s="66"/>
      <c r="OTK7" s="66"/>
      <c r="OTL7" s="66"/>
      <c r="OTM7" s="66"/>
      <c r="OTN7" s="66"/>
      <c r="OTO7" s="66"/>
      <c r="OTP7" s="66"/>
      <c r="OTQ7" s="66"/>
      <c r="OTR7" s="66"/>
      <c r="OTS7" s="66"/>
      <c r="OTT7" s="66"/>
      <c r="OTU7" s="66"/>
      <c r="OTV7" s="66"/>
      <c r="OTW7" s="66"/>
      <c r="OTX7" s="66"/>
      <c r="OTY7" s="66"/>
      <c r="OTZ7" s="66"/>
      <c r="OUA7" s="66"/>
      <c r="OUB7" s="66"/>
      <c r="OUC7" s="66"/>
      <c r="OUD7" s="66"/>
      <c r="OUE7" s="66"/>
      <c r="OUF7" s="66"/>
      <c r="OUG7" s="66"/>
      <c r="OUH7" s="66"/>
      <c r="OUI7" s="66"/>
      <c r="OUJ7" s="66"/>
      <c r="OUK7" s="66"/>
      <c r="OUL7" s="66"/>
      <c r="OUM7" s="66"/>
      <c r="OUN7" s="66"/>
      <c r="OUO7" s="66"/>
      <c r="OUP7" s="66"/>
      <c r="OUQ7" s="66"/>
      <c r="OUR7" s="66"/>
      <c r="OUS7" s="66"/>
      <c r="OUT7" s="66"/>
      <c r="OUU7" s="66"/>
      <c r="OUV7" s="66"/>
      <c r="OUW7" s="66"/>
      <c r="OUX7" s="66"/>
      <c r="OUY7" s="66"/>
      <c r="OUZ7" s="66"/>
      <c r="OVA7" s="66"/>
      <c r="OVB7" s="66"/>
      <c r="OVC7" s="66"/>
      <c r="OVD7" s="66"/>
      <c r="OVE7" s="66"/>
      <c r="OVF7" s="66"/>
      <c r="OVG7" s="66"/>
      <c r="OVH7" s="66"/>
      <c r="OVI7" s="66"/>
      <c r="OVJ7" s="66"/>
      <c r="OVK7" s="66"/>
      <c r="OVL7" s="66"/>
      <c r="OVM7" s="66"/>
      <c r="OVN7" s="66"/>
      <c r="OVO7" s="66"/>
      <c r="OVP7" s="66"/>
      <c r="OVQ7" s="66"/>
      <c r="OVR7" s="66"/>
      <c r="OVS7" s="66"/>
      <c r="OVT7" s="66"/>
      <c r="OVU7" s="66"/>
      <c r="OVV7" s="66"/>
      <c r="OVW7" s="66"/>
      <c r="OVX7" s="66"/>
      <c r="OVY7" s="66"/>
      <c r="OVZ7" s="66"/>
      <c r="OWA7" s="66"/>
      <c r="OWB7" s="66"/>
      <c r="OWC7" s="66"/>
      <c r="OWD7" s="66"/>
      <c r="OWE7" s="66"/>
      <c r="OWF7" s="66"/>
      <c r="OWG7" s="66"/>
      <c r="OWH7" s="66"/>
      <c r="OWI7" s="66"/>
      <c r="OWJ7" s="66"/>
      <c r="OWK7" s="66"/>
      <c r="OWL7" s="66"/>
      <c r="OWM7" s="66"/>
      <c r="OWN7" s="66"/>
      <c r="OWO7" s="66"/>
      <c r="OWP7" s="66"/>
      <c r="OWQ7" s="66"/>
      <c r="OWR7" s="66"/>
      <c r="OWS7" s="66"/>
      <c r="OWT7" s="66"/>
      <c r="OWU7" s="66"/>
      <c r="OWV7" s="66"/>
      <c r="OWW7" s="66"/>
      <c r="OWX7" s="66"/>
      <c r="OWY7" s="66"/>
      <c r="OWZ7" s="66"/>
      <c r="OXA7" s="66"/>
      <c r="OXB7" s="66"/>
      <c r="OXC7" s="66"/>
      <c r="OXD7" s="66"/>
      <c r="OXE7" s="66"/>
      <c r="OXF7" s="66"/>
      <c r="OXG7" s="66"/>
      <c r="OXH7" s="66"/>
      <c r="OXI7" s="66"/>
      <c r="OXJ7" s="66"/>
      <c r="OXK7" s="66"/>
      <c r="OXL7" s="66"/>
      <c r="OXM7" s="66"/>
      <c r="OXN7" s="66"/>
      <c r="OXO7" s="66"/>
      <c r="OXP7" s="66"/>
      <c r="OXQ7" s="66"/>
      <c r="OXR7" s="66"/>
      <c r="OXS7" s="66"/>
      <c r="OXT7" s="66"/>
      <c r="OXU7" s="66"/>
      <c r="OXV7" s="66"/>
      <c r="OXW7" s="66"/>
      <c r="OXX7" s="66"/>
      <c r="OXY7" s="66"/>
      <c r="OXZ7" s="66"/>
      <c r="OYA7" s="66"/>
      <c r="OYB7" s="66"/>
      <c r="OYC7" s="66"/>
      <c r="OYD7" s="66"/>
      <c r="OYE7" s="66"/>
      <c r="OYF7" s="66"/>
      <c r="OYG7" s="66"/>
      <c r="OYH7" s="66"/>
      <c r="OYI7" s="66"/>
      <c r="OYJ7" s="66"/>
      <c r="OYK7" s="66"/>
      <c r="OYL7" s="66"/>
      <c r="OYM7" s="66"/>
      <c r="OYN7" s="66"/>
      <c r="OYO7" s="66"/>
      <c r="OYP7" s="66"/>
      <c r="OYQ7" s="66"/>
      <c r="OYR7" s="66"/>
      <c r="OYS7" s="66"/>
      <c r="OYT7" s="66"/>
      <c r="OYU7" s="66"/>
      <c r="OYV7" s="66"/>
      <c r="OYW7" s="66"/>
      <c r="OYX7" s="66"/>
      <c r="OYY7" s="66"/>
      <c r="OYZ7" s="66"/>
      <c r="OZA7" s="66"/>
      <c r="OZB7" s="66"/>
      <c r="OZC7" s="66"/>
      <c r="OZD7" s="66"/>
      <c r="OZE7" s="66"/>
      <c r="OZF7" s="66"/>
      <c r="OZG7" s="66"/>
      <c r="OZH7" s="66"/>
      <c r="OZI7" s="66"/>
      <c r="OZJ7" s="66"/>
      <c r="OZK7" s="66"/>
      <c r="OZL7" s="66"/>
      <c r="OZM7" s="66"/>
      <c r="OZN7" s="66"/>
      <c r="OZO7" s="66"/>
      <c r="OZP7" s="66"/>
      <c r="OZQ7" s="66"/>
      <c r="OZR7" s="66"/>
      <c r="OZS7" s="66"/>
      <c r="OZT7" s="66"/>
      <c r="OZU7" s="66"/>
      <c r="OZV7" s="66"/>
      <c r="OZW7" s="66"/>
      <c r="OZX7" s="66"/>
      <c r="OZY7" s="66"/>
      <c r="OZZ7" s="66"/>
      <c r="PAA7" s="66"/>
      <c r="PAB7" s="66"/>
      <c r="PAC7" s="66"/>
      <c r="PAD7" s="66"/>
      <c r="PAE7" s="66"/>
      <c r="PAF7" s="66"/>
      <c r="PAG7" s="66"/>
      <c r="PAH7" s="66"/>
      <c r="PAI7" s="66"/>
      <c r="PAJ7" s="66"/>
      <c r="PAK7" s="66"/>
      <c r="PAL7" s="66"/>
      <c r="PAM7" s="66"/>
      <c r="PAN7" s="66"/>
      <c r="PAO7" s="66"/>
      <c r="PAP7" s="66"/>
      <c r="PAQ7" s="66"/>
      <c r="PAR7" s="66"/>
      <c r="PAS7" s="66"/>
      <c r="PAT7" s="66"/>
      <c r="PAU7" s="66"/>
      <c r="PAV7" s="66"/>
      <c r="PAW7" s="66"/>
      <c r="PAX7" s="66"/>
      <c r="PAY7" s="66"/>
      <c r="PAZ7" s="66"/>
      <c r="PBA7" s="66"/>
      <c r="PBB7" s="66"/>
      <c r="PBC7" s="66"/>
      <c r="PBD7" s="66"/>
      <c r="PBE7" s="66"/>
      <c r="PBF7" s="66"/>
      <c r="PBG7" s="66"/>
      <c r="PBH7" s="66"/>
      <c r="PBI7" s="66"/>
      <c r="PBJ7" s="66"/>
      <c r="PBK7" s="66"/>
      <c r="PBL7" s="66"/>
      <c r="PBM7" s="66"/>
      <c r="PBN7" s="66"/>
      <c r="PBO7" s="66"/>
      <c r="PBP7" s="66"/>
      <c r="PBQ7" s="66"/>
      <c r="PBR7" s="66"/>
      <c r="PBS7" s="66"/>
      <c r="PBT7" s="66"/>
      <c r="PBU7" s="66"/>
      <c r="PBV7" s="66"/>
      <c r="PBW7" s="66"/>
      <c r="PBX7" s="66"/>
      <c r="PBY7" s="66"/>
      <c r="PBZ7" s="66"/>
      <c r="PCA7" s="66"/>
      <c r="PCB7" s="66"/>
      <c r="PCC7" s="66"/>
      <c r="PCD7" s="66"/>
      <c r="PCE7" s="66"/>
      <c r="PCF7" s="66"/>
      <c r="PCG7" s="66"/>
      <c r="PCH7" s="66"/>
      <c r="PCI7" s="66"/>
      <c r="PCJ7" s="66"/>
      <c r="PCK7" s="66"/>
      <c r="PCL7" s="66"/>
      <c r="PCM7" s="66"/>
      <c r="PCN7" s="66"/>
      <c r="PCO7" s="66"/>
      <c r="PCP7" s="66"/>
      <c r="PCQ7" s="66"/>
      <c r="PCR7" s="66"/>
      <c r="PCS7" s="66"/>
      <c r="PCT7" s="66"/>
      <c r="PCU7" s="66"/>
      <c r="PCV7" s="66"/>
      <c r="PCW7" s="66"/>
      <c r="PCX7" s="66"/>
      <c r="PCY7" s="66"/>
      <c r="PCZ7" s="66"/>
      <c r="PDA7" s="66"/>
      <c r="PDB7" s="66"/>
      <c r="PDC7" s="66"/>
      <c r="PDD7" s="66"/>
      <c r="PDE7" s="66"/>
      <c r="PDF7" s="66"/>
      <c r="PDG7" s="66"/>
      <c r="PDH7" s="66"/>
      <c r="PDI7" s="66"/>
      <c r="PDJ7" s="66"/>
      <c r="PDK7" s="66"/>
      <c r="PDL7" s="66"/>
      <c r="PDM7" s="66"/>
      <c r="PDN7" s="66"/>
      <c r="PDO7" s="66"/>
      <c r="PDP7" s="66"/>
      <c r="PDQ7" s="66"/>
      <c r="PDR7" s="66"/>
      <c r="PDS7" s="66"/>
      <c r="PDT7" s="66"/>
      <c r="PDU7" s="66"/>
      <c r="PDV7" s="66"/>
      <c r="PDW7" s="66"/>
      <c r="PDX7" s="66"/>
      <c r="PDY7" s="66"/>
      <c r="PDZ7" s="66"/>
      <c r="PEA7" s="66"/>
      <c r="PEB7" s="66"/>
      <c r="PEC7" s="66"/>
      <c r="PED7" s="66"/>
      <c r="PEE7" s="66"/>
      <c r="PEF7" s="66"/>
      <c r="PEG7" s="66"/>
      <c r="PEH7" s="66"/>
      <c r="PEI7" s="66"/>
      <c r="PEJ7" s="66"/>
      <c r="PEK7" s="66"/>
      <c r="PEL7" s="66"/>
      <c r="PEM7" s="66"/>
      <c r="PEN7" s="66"/>
      <c r="PEO7" s="66"/>
      <c r="PEP7" s="66"/>
      <c r="PEQ7" s="66"/>
      <c r="PER7" s="66"/>
      <c r="PES7" s="66"/>
      <c r="PET7" s="66"/>
      <c r="PEU7" s="66"/>
      <c r="PEV7" s="66"/>
      <c r="PEW7" s="66"/>
      <c r="PEX7" s="66"/>
      <c r="PEY7" s="66"/>
      <c r="PEZ7" s="66"/>
      <c r="PFA7" s="66"/>
      <c r="PFB7" s="66"/>
      <c r="PFC7" s="66"/>
      <c r="PFD7" s="66"/>
      <c r="PFE7" s="66"/>
      <c r="PFF7" s="66"/>
      <c r="PFG7" s="66"/>
      <c r="PFH7" s="66"/>
      <c r="PFI7" s="66"/>
      <c r="PFJ7" s="66"/>
      <c r="PFK7" s="66"/>
      <c r="PFL7" s="66"/>
      <c r="PFM7" s="66"/>
      <c r="PFN7" s="66"/>
      <c r="PFO7" s="66"/>
      <c r="PFP7" s="66"/>
      <c r="PFQ7" s="66"/>
      <c r="PFR7" s="66"/>
      <c r="PFS7" s="66"/>
      <c r="PFT7" s="66"/>
      <c r="PFU7" s="66"/>
      <c r="PFV7" s="66"/>
      <c r="PFW7" s="66"/>
      <c r="PFX7" s="66"/>
      <c r="PFY7" s="66"/>
      <c r="PFZ7" s="66"/>
      <c r="PGA7" s="66"/>
      <c r="PGB7" s="66"/>
      <c r="PGC7" s="66"/>
      <c r="PGD7" s="66"/>
      <c r="PGE7" s="66"/>
      <c r="PGF7" s="66"/>
      <c r="PGG7" s="66"/>
      <c r="PGH7" s="66"/>
      <c r="PGI7" s="66"/>
      <c r="PGJ7" s="66"/>
      <c r="PGK7" s="66"/>
      <c r="PGL7" s="66"/>
      <c r="PGM7" s="66"/>
      <c r="PGN7" s="66"/>
      <c r="PGO7" s="66"/>
      <c r="PGP7" s="66"/>
      <c r="PGQ7" s="66"/>
      <c r="PGR7" s="66"/>
      <c r="PGS7" s="66"/>
      <c r="PGT7" s="66"/>
      <c r="PGU7" s="66"/>
      <c r="PGV7" s="66"/>
      <c r="PGW7" s="66"/>
      <c r="PGX7" s="66"/>
      <c r="PGY7" s="66"/>
      <c r="PGZ7" s="66"/>
      <c r="PHA7" s="66"/>
      <c r="PHB7" s="66"/>
      <c r="PHC7" s="66"/>
      <c r="PHD7" s="66"/>
      <c r="PHE7" s="66"/>
      <c r="PHF7" s="66"/>
      <c r="PHG7" s="66"/>
      <c r="PHH7" s="66"/>
      <c r="PHI7" s="66"/>
      <c r="PHJ7" s="66"/>
      <c r="PHK7" s="66"/>
      <c r="PHL7" s="66"/>
      <c r="PHM7" s="66"/>
      <c r="PHN7" s="66"/>
      <c r="PHO7" s="66"/>
      <c r="PHP7" s="66"/>
      <c r="PHQ7" s="66"/>
      <c r="PHR7" s="66"/>
      <c r="PHS7" s="66"/>
      <c r="PHT7" s="66"/>
      <c r="PHU7" s="66"/>
      <c r="PHV7" s="66"/>
      <c r="PHW7" s="66"/>
      <c r="PHX7" s="66"/>
      <c r="PHY7" s="66"/>
      <c r="PHZ7" s="66"/>
      <c r="PIA7" s="66"/>
      <c r="PIB7" s="66"/>
      <c r="PIC7" s="66"/>
      <c r="PID7" s="66"/>
      <c r="PIE7" s="66"/>
      <c r="PIF7" s="66"/>
      <c r="PIG7" s="66"/>
      <c r="PIH7" s="66"/>
      <c r="PII7" s="66"/>
      <c r="PIJ7" s="66"/>
      <c r="PIK7" s="66"/>
      <c r="PIL7" s="66"/>
      <c r="PIM7" s="66"/>
      <c r="PIN7" s="66"/>
      <c r="PIO7" s="66"/>
      <c r="PIP7" s="66"/>
      <c r="PIQ7" s="66"/>
      <c r="PIR7" s="66"/>
      <c r="PIS7" s="66"/>
      <c r="PIT7" s="66"/>
      <c r="PIU7" s="66"/>
      <c r="PIV7" s="66"/>
      <c r="PIW7" s="66"/>
      <c r="PIX7" s="66"/>
      <c r="PIY7" s="66"/>
      <c r="PIZ7" s="66"/>
      <c r="PJA7" s="66"/>
      <c r="PJB7" s="66"/>
      <c r="PJC7" s="66"/>
      <c r="PJD7" s="66"/>
      <c r="PJE7" s="66"/>
      <c r="PJF7" s="66"/>
      <c r="PJG7" s="66"/>
      <c r="PJH7" s="66"/>
      <c r="PJI7" s="66"/>
      <c r="PJJ7" s="66"/>
      <c r="PJK7" s="66"/>
      <c r="PJL7" s="66"/>
      <c r="PJM7" s="66"/>
      <c r="PJN7" s="66"/>
      <c r="PJO7" s="66"/>
      <c r="PJP7" s="66"/>
      <c r="PJQ7" s="66"/>
      <c r="PJR7" s="66"/>
      <c r="PJS7" s="66"/>
      <c r="PJT7" s="66"/>
      <c r="PJU7" s="66"/>
      <c r="PJV7" s="66"/>
      <c r="PJW7" s="66"/>
      <c r="PJX7" s="66"/>
      <c r="PJY7" s="66"/>
      <c r="PJZ7" s="66"/>
      <c r="PKA7" s="66"/>
      <c r="PKB7" s="66"/>
      <c r="PKC7" s="66"/>
      <c r="PKD7" s="66"/>
      <c r="PKE7" s="66"/>
      <c r="PKF7" s="66"/>
      <c r="PKG7" s="66"/>
      <c r="PKH7" s="66"/>
      <c r="PKI7" s="66"/>
      <c r="PKJ7" s="66"/>
      <c r="PKK7" s="66"/>
      <c r="PKL7" s="66"/>
      <c r="PKM7" s="66"/>
      <c r="PKN7" s="66"/>
      <c r="PKO7" s="66"/>
      <c r="PKP7" s="66"/>
      <c r="PKQ7" s="66"/>
      <c r="PKR7" s="66"/>
      <c r="PKS7" s="66"/>
      <c r="PKT7" s="66"/>
      <c r="PKU7" s="66"/>
      <c r="PKV7" s="66"/>
      <c r="PKW7" s="66"/>
      <c r="PKX7" s="66"/>
      <c r="PKY7" s="66"/>
      <c r="PKZ7" s="66"/>
      <c r="PLA7" s="66"/>
      <c r="PLB7" s="66"/>
      <c r="PLC7" s="66"/>
      <c r="PLD7" s="66"/>
      <c r="PLE7" s="66"/>
      <c r="PLF7" s="66"/>
      <c r="PLG7" s="66"/>
      <c r="PLH7" s="66"/>
      <c r="PLI7" s="66"/>
      <c r="PLJ7" s="66"/>
      <c r="PLK7" s="66"/>
      <c r="PLL7" s="66"/>
      <c r="PLM7" s="66"/>
      <c r="PLN7" s="66"/>
      <c r="PLO7" s="66"/>
      <c r="PLP7" s="66"/>
      <c r="PLQ7" s="66"/>
      <c r="PLR7" s="66"/>
      <c r="PLS7" s="66"/>
      <c r="PLT7" s="66"/>
      <c r="PLU7" s="66"/>
      <c r="PLV7" s="66"/>
      <c r="PLW7" s="66"/>
      <c r="PLX7" s="66"/>
      <c r="PLY7" s="66"/>
      <c r="PLZ7" s="66"/>
      <c r="PMA7" s="66"/>
      <c r="PMB7" s="66"/>
      <c r="PMC7" s="66"/>
      <c r="PMD7" s="66"/>
      <c r="PME7" s="66"/>
      <c r="PMF7" s="66"/>
      <c r="PMG7" s="66"/>
      <c r="PMH7" s="66"/>
      <c r="PMI7" s="66"/>
      <c r="PMJ7" s="66"/>
      <c r="PMK7" s="66"/>
      <c r="PML7" s="66"/>
      <c r="PMM7" s="66"/>
      <c r="PMN7" s="66"/>
      <c r="PMO7" s="66"/>
      <c r="PMP7" s="66"/>
      <c r="PMQ7" s="66"/>
      <c r="PMR7" s="66"/>
      <c r="PMS7" s="66"/>
      <c r="PMT7" s="66"/>
      <c r="PMU7" s="66"/>
      <c r="PMV7" s="66"/>
      <c r="PMW7" s="66"/>
      <c r="PMX7" s="66"/>
      <c r="PMY7" s="66"/>
      <c r="PMZ7" s="66"/>
      <c r="PNA7" s="66"/>
      <c r="PNB7" s="66"/>
      <c r="PNC7" s="66"/>
      <c r="PND7" s="66"/>
      <c r="PNE7" s="66"/>
      <c r="PNF7" s="66"/>
      <c r="PNG7" s="66"/>
      <c r="PNH7" s="66"/>
      <c r="PNI7" s="66"/>
      <c r="PNJ7" s="66"/>
      <c r="PNK7" s="66"/>
      <c r="PNL7" s="66"/>
      <c r="PNM7" s="66"/>
      <c r="PNN7" s="66"/>
      <c r="PNO7" s="66"/>
      <c r="PNP7" s="66"/>
      <c r="PNQ7" s="66"/>
      <c r="PNR7" s="66"/>
      <c r="PNS7" s="66"/>
      <c r="PNT7" s="66"/>
      <c r="PNU7" s="66"/>
      <c r="PNV7" s="66"/>
      <c r="PNW7" s="66"/>
      <c r="PNX7" s="66"/>
      <c r="PNY7" s="66"/>
      <c r="PNZ7" s="66"/>
      <c r="POA7" s="66"/>
      <c r="POB7" s="66"/>
      <c r="POC7" s="66"/>
      <c r="POD7" s="66"/>
      <c r="POE7" s="66"/>
      <c r="POF7" s="66"/>
      <c r="POG7" s="66"/>
      <c r="POH7" s="66"/>
      <c r="POI7" s="66"/>
      <c r="POJ7" s="66"/>
      <c r="POK7" s="66"/>
      <c r="POL7" s="66"/>
      <c r="POM7" s="66"/>
      <c r="PON7" s="66"/>
      <c r="POO7" s="66"/>
      <c r="POP7" s="66"/>
      <c r="POQ7" s="66"/>
      <c r="POR7" s="66"/>
      <c r="POS7" s="66"/>
      <c r="POT7" s="66"/>
      <c r="POU7" s="66"/>
      <c r="POV7" s="66"/>
      <c r="POW7" s="66"/>
      <c r="POX7" s="66"/>
      <c r="POY7" s="66"/>
      <c r="POZ7" s="66"/>
      <c r="PPA7" s="66"/>
      <c r="PPB7" s="66"/>
      <c r="PPC7" s="66"/>
      <c r="PPD7" s="66"/>
      <c r="PPE7" s="66"/>
      <c r="PPF7" s="66"/>
      <c r="PPG7" s="66"/>
      <c r="PPH7" s="66"/>
      <c r="PPI7" s="66"/>
      <c r="PPJ7" s="66"/>
      <c r="PPK7" s="66"/>
      <c r="PPL7" s="66"/>
      <c r="PPM7" s="66"/>
      <c r="PPN7" s="66"/>
      <c r="PPO7" s="66"/>
      <c r="PPP7" s="66"/>
      <c r="PPQ7" s="66"/>
      <c r="PPR7" s="66"/>
      <c r="PPS7" s="66"/>
      <c r="PPT7" s="66"/>
      <c r="PPU7" s="66"/>
      <c r="PPV7" s="66"/>
      <c r="PPW7" s="66"/>
      <c r="PPX7" s="66"/>
      <c r="PPY7" s="66"/>
      <c r="PPZ7" s="66"/>
      <c r="PQA7" s="66"/>
      <c r="PQB7" s="66"/>
      <c r="PQC7" s="66"/>
      <c r="PQD7" s="66"/>
      <c r="PQE7" s="66"/>
      <c r="PQF7" s="66"/>
      <c r="PQG7" s="66"/>
      <c r="PQH7" s="66"/>
      <c r="PQI7" s="66"/>
      <c r="PQJ7" s="66"/>
      <c r="PQK7" s="66"/>
      <c r="PQL7" s="66"/>
      <c r="PQM7" s="66"/>
      <c r="PQN7" s="66"/>
      <c r="PQO7" s="66"/>
      <c r="PQP7" s="66"/>
      <c r="PQQ7" s="66"/>
      <c r="PQR7" s="66"/>
      <c r="PQS7" s="66"/>
      <c r="PQT7" s="66"/>
      <c r="PQU7" s="66"/>
      <c r="PQV7" s="66"/>
      <c r="PQW7" s="66"/>
      <c r="PQX7" s="66"/>
      <c r="PQY7" s="66"/>
      <c r="PQZ7" s="66"/>
      <c r="PRA7" s="66"/>
      <c r="PRB7" s="66"/>
      <c r="PRC7" s="66"/>
      <c r="PRD7" s="66"/>
      <c r="PRE7" s="66"/>
      <c r="PRF7" s="66"/>
      <c r="PRG7" s="66"/>
      <c r="PRH7" s="66"/>
      <c r="PRI7" s="66"/>
      <c r="PRJ7" s="66"/>
      <c r="PRK7" s="66"/>
      <c r="PRL7" s="66"/>
      <c r="PRM7" s="66"/>
      <c r="PRN7" s="66"/>
      <c r="PRO7" s="66"/>
      <c r="PRP7" s="66"/>
      <c r="PRQ7" s="66"/>
      <c r="PRR7" s="66"/>
      <c r="PRS7" s="66"/>
      <c r="PRT7" s="66"/>
      <c r="PRU7" s="66"/>
      <c r="PRV7" s="66"/>
      <c r="PRW7" s="66"/>
      <c r="PRX7" s="66"/>
      <c r="PRY7" s="66"/>
      <c r="PRZ7" s="66"/>
      <c r="PSA7" s="66"/>
      <c r="PSB7" s="66"/>
      <c r="PSC7" s="66"/>
      <c r="PSD7" s="66"/>
      <c r="PSE7" s="66"/>
      <c r="PSF7" s="66"/>
      <c r="PSG7" s="66"/>
      <c r="PSH7" s="66"/>
      <c r="PSI7" s="66"/>
      <c r="PSJ7" s="66"/>
      <c r="PSK7" s="66"/>
      <c r="PSL7" s="66"/>
      <c r="PSM7" s="66"/>
      <c r="PSN7" s="66"/>
      <c r="PSO7" s="66"/>
      <c r="PSP7" s="66"/>
      <c r="PSQ7" s="66"/>
      <c r="PSR7" s="66"/>
      <c r="PSS7" s="66"/>
      <c r="PST7" s="66"/>
      <c r="PSU7" s="66"/>
      <c r="PSV7" s="66"/>
      <c r="PSW7" s="66"/>
      <c r="PSX7" s="66"/>
      <c r="PSY7" s="66"/>
      <c r="PSZ7" s="66"/>
      <c r="PTA7" s="66"/>
      <c r="PTB7" s="66"/>
      <c r="PTC7" s="66"/>
      <c r="PTD7" s="66"/>
      <c r="PTE7" s="66"/>
      <c r="PTF7" s="66"/>
      <c r="PTG7" s="66"/>
      <c r="PTH7" s="66"/>
      <c r="PTI7" s="66"/>
      <c r="PTJ7" s="66"/>
      <c r="PTK7" s="66"/>
      <c r="PTL7" s="66"/>
      <c r="PTM7" s="66"/>
      <c r="PTN7" s="66"/>
      <c r="PTO7" s="66"/>
      <c r="PTP7" s="66"/>
      <c r="PTQ7" s="66"/>
      <c r="PTR7" s="66"/>
      <c r="PTS7" s="66"/>
      <c r="PTT7" s="66"/>
      <c r="PTU7" s="66"/>
      <c r="PTV7" s="66"/>
      <c r="PTW7" s="66"/>
      <c r="PTX7" s="66"/>
      <c r="PTY7" s="66"/>
      <c r="PTZ7" s="66"/>
      <c r="PUA7" s="66"/>
      <c r="PUB7" s="66"/>
      <c r="PUC7" s="66"/>
      <c r="PUD7" s="66"/>
      <c r="PUE7" s="66"/>
      <c r="PUF7" s="66"/>
      <c r="PUG7" s="66"/>
      <c r="PUH7" s="66"/>
      <c r="PUI7" s="66"/>
      <c r="PUJ7" s="66"/>
      <c r="PUK7" s="66"/>
      <c r="PUL7" s="66"/>
      <c r="PUM7" s="66"/>
      <c r="PUN7" s="66"/>
      <c r="PUO7" s="66"/>
      <c r="PUP7" s="66"/>
      <c r="PUQ7" s="66"/>
      <c r="PUR7" s="66"/>
      <c r="PUS7" s="66"/>
      <c r="PUT7" s="66"/>
      <c r="PUU7" s="66"/>
      <c r="PUV7" s="66"/>
      <c r="PUW7" s="66"/>
      <c r="PUX7" s="66"/>
      <c r="PUY7" s="66"/>
      <c r="PUZ7" s="66"/>
      <c r="PVA7" s="66"/>
      <c r="PVB7" s="66"/>
      <c r="PVC7" s="66"/>
      <c r="PVD7" s="66"/>
      <c r="PVE7" s="66"/>
      <c r="PVF7" s="66"/>
      <c r="PVG7" s="66"/>
      <c r="PVH7" s="66"/>
      <c r="PVI7" s="66"/>
      <c r="PVJ7" s="66"/>
      <c r="PVK7" s="66"/>
      <c r="PVL7" s="66"/>
      <c r="PVM7" s="66"/>
      <c r="PVN7" s="66"/>
      <c r="PVO7" s="66"/>
      <c r="PVP7" s="66"/>
      <c r="PVQ7" s="66"/>
      <c r="PVR7" s="66"/>
      <c r="PVS7" s="66"/>
      <c r="PVT7" s="66"/>
      <c r="PVU7" s="66"/>
      <c r="PVV7" s="66"/>
      <c r="PVW7" s="66"/>
      <c r="PVX7" s="66"/>
      <c r="PVY7" s="66"/>
      <c r="PVZ7" s="66"/>
      <c r="PWA7" s="66"/>
      <c r="PWB7" s="66"/>
      <c r="PWC7" s="66"/>
      <c r="PWD7" s="66"/>
      <c r="PWE7" s="66"/>
      <c r="PWF7" s="66"/>
      <c r="PWG7" s="66"/>
      <c r="PWH7" s="66"/>
      <c r="PWI7" s="66"/>
      <c r="PWJ7" s="66"/>
      <c r="PWK7" s="66"/>
      <c r="PWL7" s="66"/>
      <c r="PWM7" s="66"/>
      <c r="PWN7" s="66"/>
      <c r="PWO7" s="66"/>
      <c r="PWP7" s="66"/>
      <c r="PWQ7" s="66"/>
      <c r="PWR7" s="66"/>
      <c r="PWS7" s="66"/>
      <c r="PWT7" s="66"/>
      <c r="PWU7" s="66"/>
      <c r="PWV7" s="66"/>
      <c r="PWW7" s="66"/>
      <c r="PWX7" s="66"/>
      <c r="PWY7" s="66"/>
      <c r="PWZ7" s="66"/>
      <c r="PXA7" s="66"/>
      <c r="PXB7" s="66"/>
      <c r="PXC7" s="66"/>
      <c r="PXD7" s="66"/>
      <c r="PXE7" s="66"/>
      <c r="PXF7" s="66"/>
      <c r="PXG7" s="66"/>
      <c r="PXH7" s="66"/>
      <c r="PXI7" s="66"/>
      <c r="PXJ7" s="66"/>
      <c r="PXK7" s="66"/>
      <c r="PXL7" s="66"/>
      <c r="PXM7" s="66"/>
      <c r="PXN7" s="66"/>
      <c r="PXO7" s="66"/>
      <c r="PXP7" s="66"/>
      <c r="PXQ7" s="66"/>
      <c r="PXR7" s="66"/>
      <c r="PXS7" s="66"/>
      <c r="PXT7" s="66"/>
      <c r="PXU7" s="66"/>
      <c r="PXV7" s="66"/>
      <c r="PXW7" s="66"/>
      <c r="PXX7" s="66"/>
      <c r="PXY7" s="66"/>
      <c r="PXZ7" s="66"/>
      <c r="PYA7" s="66"/>
      <c r="PYB7" s="66"/>
      <c r="PYC7" s="66"/>
      <c r="PYD7" s="66"/>
      <c r="PYE7" s="66"/>
      <c r="PYF7" s="66"/>
      <c r="PYG7" s="66"/>
      <c r="PYH7" s="66"/>
      <c r="PYI7" s="66"/>
      <c r="PYJ7" s="66"/>
      <c r="PYK7" s="66"/>
      <c r="PYL7" s="66"/>
      <c r="PYM7" s="66"/>
      <c r="PYN7" s="66"/>
      <c r="PYO7" s="66"/>
      <c r="PYP7" s="66"/>
      <c r="PYQ7" s="66"/>
      <c r="PYR7" s="66"/>
      <c r="PYS7" s="66"/>
      <c r="PYT7" s="66"/>
      <c r="PYU7" s="66"/>
      <c r="PYV7" s="66"/>
      <c r="PYW7" s="66"/>
      <c r="PYX7" s="66"/>
      <c r="PYY7" s="66"/>
      <c r="PYZ7" s="66"/>
      <c r="PZA7" s="66"/>
      <c r="PZB7" s="66"/>
      <c r="PZC7" s="66"/>
      <c r="PZD7" s="66"/>
      <c r="PZE7" s="66"/>
      <c r="PZF7" s="66"/>
      <c r="PZG7" s="66"/>
      <c r="PZH7" s="66"/>
      <c r="PZI7" s="66"/>
      <c r="PZJ7" s="66"/>
      <c r="PZK7" s="66"/>
      <c r="PZL7" s="66"/>
      <c r="PZM7" s="66"/>
      <c r="PZN7" s="66"/>
      <c r="PZO7" s="66"/>
      <c r="PZP7" s="66"/>
      <c r="PZQ7" s="66"/>
      <c r="PZR7" s="66"/>
      <c r="PZS7" s="66"/>
      <c r="PZT7" s="66"/>
      <c r="PZU7" s="66"/>
      <c r="PZV7" s="66"/>
      <c r="PZW7" s="66"/>
      <c r="PZX7" s="66"/>
      <c r="PZY7" s="66"/>
      <c r="PZZ7" s="66"/>
      <c r="QAA7" s="66"/>
      <c r="QAB7" s="66"/>
      <c r="QAC7" s="66"/>
      <c r="QAD7" s="66"/>
      <c r="QAE7" s="66"/>
      <c r="QAF7" s="66"/>
      <c r="QAG7" s="66"/>
      <c r="QAH7" s="66"/>
      <c r="QAI7" s="66"/>
      <c r="QAJ7" s="66"/>
      <c r="QAK7" s="66"/>
      <c r="QAL7" s="66"/>
      <c r="QAM7" s="66"/>
      <c r="QAN7" s="66"/>
      <c r="QAO7" s="66"/>
      <c r="QAP7" s="66"/>
      <c r="QAQ7" s="66"/>
      <c r="QAR7" s="66"/>
      <c r="QAS7" s="66"/>
      <c r="QAT7" s="66"/>
      <c r="QAU7" s="66"/>
      <c r="QAV7" s="66"/>
      <c r="QAW7" s="66"/>
      <c r="QAX7" s="66"/>
      <c r="QAY7" s="66"/>
      <c r="QAZ7" s="66"/>
      <c r="QBA7" s="66"/>
      <c r="QBB7" s="66"/>
      <c r="QBC7" s="66"/>
      <c r="QBD7" s="66"/>
      <c r="QBE7" s="66"/>
      <c r="QBF7" s="66"/>
      <c r="QBG7" s="66"/>
      <c r="QBH7" s="66"/>
      <c r="QBI7" s="66"/>
      <c r="QBJ7" s="66"/>
      <c r="QBK7" s="66"/>
      <c r="QBL7" s="66"/>
      <c r="QBM7" s="66"/>
      <c r="QBN7" s="66"/>
      <c r="QBO7" s="66"/>
      <c r="QBP7" s="66"/>
      <c r="QBQ7" s="66"/>
      <c r="QBR7" s="66"/>
      <c r="QBS7" s="66"/>
      <c r="QBT7" s="66"/>
      <c r="QBU7" s="66"/>
      <c r="QBV7" s="66"/>
      <c r="QBW7" s="66"/>
      <c r="QBX7" s="66"/>
      <c r="QBY7" s="66"/>
      <c r="QBZ7" s="66"/>
      <c r="QCA7" s="66"/>
      <c r="QCB7" s="66"/>
      <c r="QCC7" s="66"/>
      <c r="QCD7" s="66"/>
      <c r="QCE7" s="66"/>
      <c r="QCF7" s="66"/>
      <c r="QCG7" s="66"/>
      <c r="QCH7" s="66"/>
      <c r="QCI7" s="66"/>
      <c r="QCJ7" s="66"/>
      <c r="QCK7" s="66"/>
      <c r="QCL7" s="66"/>
      <c r="QCM7" s="66"/>
      <c r="QCN7" s="66"/>
      <c r="QCO7" s="66"/>
      <c r="QCP7" s="66"/>
      <c r="QCQ7" s="66"/>
      <c r="QCR7" s="66"/>
      <c r="QCS7" s="66"/>
      <c r="QCT7" s="66"/>
      <c r="QCU7" s="66"/>
      <c r="QCV7" s="66"/>
      <c r="QCW7" s="66"/>
      <c r="QCX7" s="66"/>
      <c r="QCY7" s="66"/>
      <c r="QCZ7" s="66"/>
      <c r="QDA7" s="66"/>
      <c r="QDB7" s="66"/>
      <c r="QDC7" s="66"/>
      <c r="QDD7" s="66"/>
      <c r="QDE7" s="66"/>
      <c r="QDF7" s="66"/>
      <c r="QDG7" s="66"/>
      <c r="QDH7" s="66"/>
      <c r="QDI7" s="66"/>
      <c r="QDJ7" s="66"/>
      <c r="QDK7" s="66"/>
      <c r="QDL7" s="66"/>
      <c r="QDM7" s="66"/>
      <c r="QDN7" s="66"/>
      <c r="QDO7" s="66"/>
      <c r="QDP7" s="66"/>
      <c r="QDQ7" s="66"/>
      <c r="QDR7" s="66"/>
      <c r="QDS7" s="66"/>
      <c r="QDT7" s="66"/>
      <c r="QDU7" s="66"/>
      <c r="QDV7" s="66"/>
      <c r="QDW7" s="66"/>
      <c r="QDX7" s="66"/>
      <c r="QDY7" s="66"/>
      <c r="QDZ7" s="66"/>
      <c r="QEA7" s="66"/>
      <c r="QEB7" s="66"/>
      <c r="QEC7" s="66"/>
      <c r="QED7" s="66"/>
      <c r="QEE7" s="66"/>
      <c r="QEF7" s="66"/>
      <c r="QEG7" s="66"/>
      <c r="QEH7" s="66"/>
      <c r="QEI7" s="66"/>
      <c r="QEJ7" s="66"/>
      <c r="QEK7" s="66"/>
      <c r="QEL7" s="66"/>
      <c r="QEM7" s="66"/>
      <c r="QEN7" s="66"/>
      <c r="QEO7" s="66"/>
      <c r="QEP7" s="66"/>
      <c r="QEQ7" s="66"/>
      <c r="QER7" s="66"/>
      <c r="QES7" s="66"/>
      <c r="QET7" s="66"/>
      <c r="QEU7" s="66"/>
      <c r="QEV7" s="66"/>
      <c r="QEW7" s="66"/>
      <c r="QEX7" s="66"/>
      <c r="QEY7" s="66"/>
      <c r="QEZ7" s="66"/>
      <c r="QFA7" s="66"/>
      <c r="QFB7" s="66"/>
      <c r="QFC7" s="66"/>
      <c r="QFD7" s="66"/>
      <c r="QFE7" s="66"/>
      <c r="QFF7" s="66"/>
      <c r="QFG7" s="66"/>
      <c r="QFH7" s="66"/>
      <c r="QFI7" s="66"/>
      <c r="QFJ7" s="66"/>
      <c r="QFK7" s="66"/>
      <c r="QFL7" s="66"/>
      <c r="QFM7" s="66"/>
      <c r="QFN7" s="66"/>
      <c r="QFO7" s="66"/>
      <c r="QFP7" s="66"/>
      <c r="QFQ7" s="66"/>
      <c r="QFR7" s="66"/>
      <c r="QFS7" s="66"/>
      <c r="QFT7" s="66"/>
      <c r="QFU7" s="66"/>
      <c r="QFV7" s="66"/>
      <c r="QFW7" s="66"/>
      <c r="QFX7" s="66"/>
      <c r="QFY7" s="66"/>
      <c r="QFZ7" s="66"/>
      <c r="QGA7" s="66"/>
      <c r="QGB7" s="66"/>
      <c r="QGC7" s="66"/>
      <c r="QGD7" s="66"/>
      <c r="QGE7" s="66"/>
      <c r="QGF7" s="66"/>
      <c r="QGG7" s="66"/>
      <c r="QGH7" s="66"/>
      <c r="QGI7" s="66"/>
      <c r="QGJ7" s="66"/>
      <c r="QGK7" s="66"/>
      <c r="QGL7" s="66"/>
      <c r="QGM7" s="66"/>
      <c r="QGN7" s="66"/>
      <c r="QGO7" s="66"/>
      <c r="QGP7" s="66"/>
      <c r="QGQ7" s="66"/>
      <c r="QGR7" s="66"/>
      <c r="QGS7" s="66"/>
      <c r="QGT7" s="66"/>
      <c r="QGU7" s="66"/>
      <c r="QGV7" s="66"/>
      <c r="QGW7" s="66"/>
      <c r="QGX7" s="66"/>
      <c r="QGY7" s="66"/>
      <c r="QGZ7" s="66"/>
      <c r="QHA7" s="66"/>
      <c r="QHB7" s="66"/>
      <c r="QHC7" s="66"/>
      <c r="QHD7" s="66"/>
      <c r="QHE7" s="66"/>
      <c r="QHF7" s="66"/>
      <c r="QHG7" s="66"/>
      <c r="QHH7" s="66"/>
      <c r="QHI7" s="66"/>
      <c r="QHJ7" s="66"/>
      <c r="QHK7" s="66"/>
      <c r="QHL7" s="66"/>
      <c r="QHM7" s="66"/>
      <c r="QHN7" s="66"/>
      <c r="QHO7" s="66"/>
      <c r="QHP7" s="66"/>
      <c r="QHQ7" s="66"/>
      <c r="QHR7" s="66"/>
      <c r="QHS7" s="66"/>
      <c r="QHT7" s="66"/>
      <c r="QHU7" s="66"/>
      <c r="QHV7" s="66"/>
      <c r="QHW7" s="66"/>
      <c r="QHX7" s="66"/>
      <c r="QHY7" s="66"/>
      <c r="QHZ7" s="66"/>
      <c r="QIA7" s="66"/>
      <c r="QIB7" s="66"/>
      <c r="QIC7" s="66"/>
      <c r="QID7" s="66"/>
      <c r="QIE7" s="66"/>
      <c r="QIF7" s="66"/>
      <c r="QIG7" s="66"/>
      <c r="QIH7" s="66"/>
      <c r="QII7" s="66"/>
      <c r="QIJ7" s="66"/>
      <c r="QIK7" s="66"/>
      <c r="QIL7" s="66"/>
      <c r="QIM7" s="66"/>
      <c r="QIN7" s="66"/>
      <c r="QIO7" s="66"/>
      <c r="QIP7" s="66"/>
      <c r="QIQ7" s="66"/>
      <c r="QIR7" s="66"/>
      <c r="QIS7" s="66"/>
      <c r="QIT7" s="66"/>
      <c r="QIU7" s="66"/>
      <c r="QIV7" s="66"/>
      <c r="QIW7" s="66"/>
      <c r="QIX7" s="66"/>
      <c r="QIY7" s="66"/>
      <c r="QIZ7" s="66"/>
      <c r="QJA7" s="66"/>
      <c r="QJB7" s="66"/>
      <c r="QJC7" s="66"/>
      <c r="QJD7" s="66"/>
      <c r="QJE7" s="66"/>
      <c r="QJF7" s="66"/>
      <c r="QJG7" s="66"/>
      <c r="QJH7" s="66"/>
      <c r="QJI7" s="66"/>
      <c r="QJJ7" s="66"/>
      <c r="QJK7" s="66"/>
      <c r="QJL7" s="66"/>
      <c r="QJM7" s="66"/>
      <c r="QJN7" s="66"/>
      <c r="QJO7" s="66"/>
      <c r="QJP7" s="66"/>
      <c r="QJQ7" s="66"/>
      <c r="QJR7" s="66"/>
      <c r="QJS7" s="66"/>
      <c r="QJT7" s="66"/>
      <c r="QJU7" s="66"/>
      <c r="QJV7" s="66"/>
      <c r="QJW7" s="66"/>
      <c r="QJX7" s="66"/>
      <c r="QJY7" s="66"/>
      <c r="QJZ7" s="66"/>
      <c r="QKA7" s="66"/>
      <c r="QKB7" s="66"/>
      <c r="QKC7" s="66"/>
      <c r="QKD7" s="66"/>
      <c r="QKE7" s="66"/>
      <c r="QKF7" s="66"/>
      <c r="QKG7" s="66"/>
      <c r="QKH7" s="66"/>
      <c r="QKI7" s="66"/>
      <c r="QKJ7" s="66"/>
      <c r="QKK7" s="66"/>
      <c r="QKL7" s="66"/>
      <c r="QKM7" s="66"/>
      <c r="QKN7" s="66"/>
      <c r="QKO7" s="66"/>
      <c r="QKP7" s="66"/>
      <c r="QKQ7" s="66"/>
      <c r="QKR7" s="66"/>
      <c r="QKS7" s="66"/>
      <c r="QKT7" s="66"/>
      <c r="QKU7" s="66"/>
      <c r="QKV7" s="66"/>
      <c r="QKW7" s="66"/>
      <c r="QKX7" s="66"/>
      <c r="QKY7" s="66"/>
      <c r="QKZ7" s="66"/>
      <c r="QLA7" s="66"/>
      <c r="QLB7" s="66"/>
      <c r="QLC7" s="66"/>
      <c r="QLD7" s="66"/>
      <c r="QLE7" s="66"/>
      <c r="QLF7" s="66"/>
      <c r="QLG7" s="66"/>
      <c r="QLH7" s="66"/>
      <c r="QLI7" s="66"/>
      <c r="QLJ7" s="66"/>
      <c r="QLK7" s="66"/>
      <c r="QLL7" s="66"/>
      <c r="QLM7" s="66"/>
      <c r="QLN7" s="66"/>
      <c r="QLO7" s="66"/>
      <c r="QLP7" s="66"/>
      <c r="QLQ7" s="66"/>
      <c r="QLR7" s="66"/>
      <c r="QLS7" s="66"/>
      <c r="QLT7" s="66"/>
      <c r="QLU7" s="66"/>
      <c r="QLV7" s="66"/>
      <c r="QLW7" s="66"/>
      <c r="QLX7" s="66"/>
      <c r="QLY7" s="66"/>
      <c r="QLZ7" s="66"/>
      <c r="QMA7" s="66"/>
      <c r="QMB7" s="66"/>
      <c r="QMC7" s="66"/>
      <c r="QMD7" s="66"/>
      <c r="QME7" s="66"/>
      <c r="QMF7" s="66"/>
      <c r="QMG7" s="66"/>
      <c r="QMH7" s="66"/>
      <c r="QMI7" s="66"/>
      <c r="QMJ7" s="66"/>
      <c r="QMK7" s="66"/>
      <c r="QML7" s="66"/>
      <c r="QMM7" s="66"/>
      <c r="QMN7" s="66"/>
      <c r="QMO7" s="66"/>
      <c r="QMP7" s="66"/>
      <c r="QMQ7" s="66"/>
      <c r="QMR7" s="66"/>
      <c r="QMS7" s="66"/>
      <c r="QMT7" s="66"/>
      <c r="QMU7" s="66"/>
      <c r="QMV7" s="66"/>
      <c r="QMW7" s="66"/>
      <c r="QMX7" s="66"/>
      <c r="QMY7" s="66"/>
      <c r="QMZ7" s="66"/>
      <c r="QNA7" s="66"/>
      <c r="QNB7" s="66"/>
      <c r="QNC7" s="66"/>
      <c r="QND7" s="66"/>
      <c r="QNE7" s="66"/>
      <c r="QNF7" s="66"/>
      <c r="QNG7" s="66"/>
      <c r="QNH7" s="66"/>
      <c r="QNI7" s="66"/>
      <c r="QNJ7" s="66"/>
      <c r="QNK7" s="66"/>
      <c r="QNL7" s="66"/>
      <c r="QNM7" s="66"/>
      <c r="QNN7" s="66"/>
      <c r="QNO7" s="66"/>
      <c r="QNP7" s="66"/>
      <c r="QNQ7" s="66"/>
      <c r="QNR7" s="66"/>
      <c r="QNS7" s="66"/>
      <c r="QNT7" s="66"/>
      <c r="QNU7" s="66"/>
      <c r="QNV7" s="66"/>
      <c r="QNW7" s="66"/>
      <c r="QNX7" s="66"/>
      <c r="QNY7" s="66"/>
      <c r="QNZ7" s="66"/>
      <c r="QOA7" s="66"/>
      <c r="QOB7" s="66"/>
      <c r="QOC7" s="66"/>
      <c r="QOD7" s="66"/>
      <c r="QOE7" s="66"/>
      <c r="QOF7" s="66"/>
      <c r="QOG7" s="66"/>
      <c r="QOH7" s="66"/>
      <c r="QOI7" s="66"/>
      <c r="QOJ7" s="66"/>
      <c r="QOK7" s="66"/>
      <c r="QOL7" s="66"/>
      <c r="QOM7" s="66"/>
      <c r="QON7" s="66"/>
      <c r="QOO7" s="66"/>
      <c r="QOP7" s="66"/>
      <c r="QOQ7" s="66"/>
      <c r="QOR7" s="66"/>
      <c r="QOS7" s="66"/>
      <c r="QOT7" s="66"/>
      <c r="QOU7" s="66"/>
      <c r="QOV7" s="66"/>
      <c r="QOW7" s="66"/>
      <c r="QOX7" s="66"/>
      <c r="QOY7" s="66"/>
      <c r="QOZ7" s="66"/>
      <c r="QPA7" s="66"/>
      <c r="QPB7" s="66"/>
      <c r="QPC7" s="66"/>
      <c r="QPD7" s="66"/>
      <c r="QPE7" s="66"/>
      <c r="QPF7" s="66"/>
      <c r="QPG7" s="66"/>
      <c r="QPH7" s="66"/>
      <c r="QPI7" s="66"/>
      <c r="QPJ7" s="66"/>
      <c r="QPK7" s="66"/>
      <c r="QPL7" s="66"/>
      <c r="QPM7" s="66"/>
      <c r="QPN7" s="66"/>
      <c r="QPO7" s="66"/>
      <c r="QPP7" s="66"/>
      <c r="QPQ7" s="66"/>
      <c r="QPR7" s="66"/>
      <c r="QPS7" s="66"/>
      <c r="QPT7" s="66"/>
      <c r="QPU7" s="66"/>
      <c r="QPV7" s="66"/>
      <c r="QPW7" s="66"/>
      <c r="QPX7" s="66"/>
      <c r="QPY7" s="66"/>
      <c r="QPZ7" s="66"/>
      <c r="QQA7" s="66"/>
      <c r="QQB7" s="66"/>
      <c r="QQC7" s="66"/>
      <c r="QQD7" s="66"/>
      <c r="QQE7" s="66"/>
      <c r="QQF7" s="66"/>
      <c r="QQG7" s="66"/>
      <c r="QQH7" s="66"/>
      <c r="QQI7" s="66"/>
      <c r="QQJ7" s="66"/>
      <c r="QQK7" s="66"/>
      <c r="QQL7" s="66"/>
      <c r="QQM7" s="66"/>
      <c r="QQN7" s="66"/>
      <c r="QQO7" s="66"/>
      <c r="QQP7" s="66"/>
      <c r="QQQ7" s="66"/>
      <c r="QQR7" s="66"/>
      <c r="QQS7" s="66"/>
      <c r="QQT7" s="66"/>
      <c r="QQU7" s="66"/>
      <c r="QQV7" s="66"/>
      <c r="QQW7" s="66"/>
      <c r="QQX7" s="66"/>
      <c r="QQY7" s="66"/>
      <c r="QQZ7" s="66"/>
      <c r="QRA7" s="66"/>
      <c r="QRB7" s="66"/>
      <c r="QRC7" s="66"/>
      <c r="QRD7" s="66"/>
      <c r="QRE7" s="66"/>
      <c r="QRF7" s="66"/>
      <c r="QRG7" s="66"/>
      <c r="QRH7" s="66"/>
      <c r="QRI7" s="66"/>
      <c r="QRJ7" s="66"/>
      <c r="QRK7" s="66"/>
      <c r="QRL7" s="66"/>
      <c r="QRM7" s="66"/>
      <c r="QRN7" s="66"/>
      <c r="QRO7" s="66"/>
      <c r="QRP7" s="66"/>
      <c r="QRQ7" s="66"/>
      <c r="QRR7" s="66"/>
      <c r="QRS7" s="66"/>
      <c r="QRT7" s="66"/>
      <c r="QRU7" s="66"/>
      <c r="QRV7" s="66"/>
      <c r="QRW7" s="66"/>
      <c r="QRX7" s="66"/>
      <c r="QRY7" s="66"/>
      <c r="QRZ7" s="66"/>
      <c r="QSA7" s="66"/>
      <c r="QSB7" s="66"/>
      <c r="QSC7" s="66"/>
      <c r="QSD7" s="66"/>
      <c r="QSE7" s="66"/>
      <c r="QSF7" s="66"/>
      <c r="QSG7" s="66"/>
      <c r="QSH7" s="66"/>
      <c r="QSI7" s="66"/>
      <c r="QSJ7" s="66"/>
      <c r="QSK7" s="66"/>
      <c r="QSL7" s="66"/>
      <c r="QSM7" s="66"/>
      <c r="QSN7" s="66"/>
      <c r="QSO7" s="66"/>
      <c r="QSP7" s="66"/>
      <c r="QSQ7" s="66"/>
      <c r="QSR7" s="66"/>
      <c r="QSS7" s="66"/>
      <c r="QST7" s="66"/>
      <c r="QSU7" s="66"/>
      <c r="QSV7" s="66"/>
      <c r="QSW7" s="66"/>
      <c r="QSX7" s="66"/>
      <c r="QSY7" s="66"/>
      <c r="QSZ7" s="66"/>
      <c r="QTA7" s="66"/>
      <c r="QTB7" s="66"/>
      <c r="QTC7" s="66"/>
      <c r="QTD7" s="66"/>
      <c r="QTE7" s="66"/>
      <c r="QTF7" s="66"/>
      <c r="QTG7" s="66"/>
      <c r="QTH7" s="66"/>
      <c r="QTI7" s="66"/>
      <c r="QTJ7" s="66"/>
      <c r="QTK7" s="66"/>
      <c r="QTL7" s="66"/>
      <c r="QTM7" s="66"/>
      <c r="QTN7" s="66"/>
      <c r="QTO7" s="66"/>
      <c r="QTP7" s="66"/>
      <c r="QTQ7" s="66"/>
      <c r="QTR7" s="66"/>
      <c r="QTS7" s="66"/>
      <c r="QTT7" s="66"/>
      <c r="QTU7" s="66"/>
      <c r="QTV7" s="66"/>
      <c r="QTW7" s="66"/>
      <c r="QTX7" s="66"/>
      <c r="QTY7" s="66"/>
      <c r="QTZ7" s="66"/>
      <c r="QUA7" s="66"/>
      <c r="QUB7" s="66"/>
      <c r="QUC7" s="66"/>
      <c r="QUD7" s="66"/>
      <c r="QUE7" s="66"/>
      <c r="QUF7" s="66"/>
      <c r="QUG7" s="66"/>
      <c r="QUH7" s="66"/>
      <c r="QUI7" s="66"/>
      <c r="QUJ7" s="66"/>
      <c r="QUK7" s="66"/>
      <c r="QUL7" s="66"/>
      <c r="QUM7" s="66"/>
      <c r="QUN7" s="66"/>
      <c r="QUO7" s="66"/>
      <c r="QUP7" s="66"/>
      <c r="QUQ7" s="66"/>
      <c r="QUR7" s="66"/>
      <c r="QUS7" s="66"/>
      <c r="QUT7" s="66"/>
      <c r="QUU7" s="66"/>
      <c r="QUV7" s="66"/>
      <c r="QUW7" s="66"/>
      <c r="QUX7" s="66"/>
      <c r="QUY7" s="66"/>
      <c r="QUZ7" s="66"/>
      <c r="QVA7" s="66"/>
      <c r="QVB7" s="66"/>
      <c r="QVC7" s="66"/>
      <c r="QVD7" s="66"/>
      <c r="QVE7" s="66"/>
      <c r="QVF7" s="66"/>
      <c r="QVG7" s="66"/>
      <c r="QVH7" s="66"/>
      <c r="QVI7" s="66"/>
      <c r="QVJ7" s="66"/>
      <c r="QVK7" s="66"/>
      <c r="QVL7" s="66"/>
      <c r="QVM7" s="66"/>
      <c r="QVN7" s="66"/>
      <c r="QVO7" s="66"/>
      <c r="QVP7" s="66"/>
      <c r="QVQ7" s="66"/>
      <c r="QVR7" s="66"/>
      <c r="QVS7" s="66"/>
      <c r="QVT7" s="66"/>
      <c r="QVU7" s="66"/>
      <c r="QVV7" s="66"/>
      <c r="QVW7" s="66"/>
      <c r="QVX7" s="66"/>
      <c r="QVY7" s="66"/>
      <c r="QVZ7" s="66"/>
      <c r="QWA7" s="66"/>
      <c r="QWB7" s="66"/>
      <c r="QWC7" s="66"/>
      <c r="QWD7" s="66"/>
      <c r="QWE7" s="66"/>
      <c r="QWF7" s="66"/>
      <c r="QWG7" s="66"/>
      <c r="QWH7" s="66"/>
      <c r="QWI7" s="66"/>
      <c r="QWJ7" s="66"/>
      <c r="QWK7" s="66"/>
      <c r="QWL7" s="66"/>
      <c r="QWM7" s="66"/>
      <c r="QWN7" s="66"/>
      <c r="QWO7" s="66"/>
      <c r="QWP7" s="66"/>
      <c r="QWQ7" s="66"/>
      <c r="QWR7" s="66"/>
      <c r="QWS7" s="66"/>
      <c r="QWT7" s="66"/>
      <c r="QWU7" s="66"/>
      <c r="QWV7" s="66"/>
      <c r="QWW7" s="66"/>
      <c r="QWX7" s="66"/>
      <c r="QWY7" s="66"/>
      <c r="QWZ7" s="66"/>
      <c r="QXA7" s="66"/>
      <c r="QXB7" s="66"/>
      <c r="QXC7" s="66"/>
      <c r="QXD7" s="66"/>
      <c r="QXE7" s="66"/>
      <c r="QXF7" s="66"/>
      <c r="QXG7" s="66"/>
      <c r="QXH7" s="66"/>
      <c r="QXI7" s="66"/>
      <c r="QXJ7" s="66"/>
      <c r="QXK7" s="66"/>
      <c r="QXL7" s="66"/>
      <c r="QXM7" s="66"/>
      <c r="QXN7" s="66"/>
      <c r="QXO7" s="66"/>
      <c r="QXP7" s="66"/>
      <c r="QXQ7" s="66"/>
      <c r="QXR7" s="66"/>
      <c r="QXS7" s="66"/>
      <c r="QXT7" s="66"/>
      <c r="QXU7" s="66"/>
      <c r="QXV7" s="66"/>
      <c r="QXW7" s="66"/>
      <c r="QXX7" s="66"/>
      <c r="QXY7" s="66"/>
      <c r="QXZ7" s="66"/>
      <c r="QYA7" s="66"/>
      <c r="QYB7" s="66"/>
      <c r="QYC7" s="66"/>
      <c r="QYD7" s="66"/>
      <c r="QYE7" s="66"/>
      <c r="QYF7" s="66"/>
      <c r="QYG7" s="66"/>
      <c r="QYH7" s="66"/>
      <c r="QYI7" s="66"/>
      <c r="QYJ7" s="66"/>
      <c r="QYK7" s="66"/>
      <c r="QYL7" s="66"/>
      <c r="QYM7" s="66"/>
      <c r="QYN7" s="66"/>
      <c r="QYO7" s="66"/>
      <c r="QYP7" s="66"/>
      <c r="QYQ7" s="66"/>
      <c r="QYR7" s="66"/>
      <c r="QYS7" s="66"/>
      <c r="QYT7" s="66"/>
      <c r="QYU7" s="66"/>
      <c r="QYV7" s="66"/>
      <c r="QYW7" s="66"/>
      <c r="QYX7" s="66"/>
      <c r="QYY7" s="66"/>
      <c r="QYZ7" s="66"/>
      <c r="QZA7" s="66"/>
      <c r="QZB7" s="66"/>
      <c r="QZC7" s="66"/>
      <c r="QZD7" s="66"/>
      <c r="QZE7" s="66"/>
      <c r="QZF7" s="66"/>
      <c r="QZG7" s="66"/>
      <c r="QZH7" s="66"/>
      <c r="QZI7" s="66"/>
      <c r="QZJ7" s="66"/>
      <c r="QZK7" s="66"/>
      <c r="QZL7" s="66"/>
      <c r="QZM7" s="66"/>
      <c r="QZN7" s="66"/>
      <c r="QZO7" s="66"/>
      <c r="QZP7" s="66"/>
      <c r="QZQ7" s="66"/>
      <c r="QZR7" s="66"/>
      <c r="QZS7" s="66"/>
      <c r="QZT7" s="66"/>
      <c r="QZU7" s="66"/>
      <c r="QZV7" s="66"/>
      <c r="QZW7" s="66"/>
      <c r="QZX7" s="66"/>
      <c r="QZY7" s="66"/>
      <c r="QZZ7" s="66"/>
      <c r="RAA7" s="66"/>
      <c r="RAB7" s="66"/>
      <c r="RAC7" s="66"/>
      <c r="RAD7" s="66"/>
      <c r="RAE7" s="66"/>
      <c r="RAF7" s="66"/>
      <c r="RAG7" s="66"/>
      <c r="RAH7" s="66"/>
      <c r="RAI7" s="66"/>
      <c r="RAJ7" s="66"/>
      <c r="RAK7" s="66"/>
      <c r="RAL7" s="66"/>
      <c r="RAM7" s="66"/>
      <c r="RAN7" s="66"/>
      <c r="RAO7" s="66"/>
      <c r="RAP7" s="66"/>
      <c r="RAQ7" s="66"/>
      <c r="RAR7" s="66"/>
      <c r="RAS7" s="66"/>
      <c r="RAT7" s="66"/>
      <c r="RAU7" s="66"/>
      <c r="RAV7" s="66"/>
      <c r="RAW7" s="66"/>
      <c r="RAX7" s="66"/>
      <c r="RAY7" s="66"/>
      <c r="RAZ7" s="66"/>
      <c r="RBA7" s="66"/>
      <c r="RBB7" s="66"/>
      <c r="RBC7" s="66"/>
      <c r="RBD7" s="66"/>
      <c r="RBE7" s="66"/>
      <c r="RBF7" s="66"/>
      <c r="RBG7" s="66"/>
      <c r="RBH7" s="66"/>
      <c r="RBI7" s="66"/>
      <c r="RBJ7" s="66"/>
      <c r="RBK7" s="66"/>
      <c r="RBL7" s="66"/>
      <c r="RBM7" s="66"/>
      <c r="RBN7" s="66"/>
      <c r="RBO7" s="66"/>
      <c r="RBP7" s="66"/>
      <c r="RBQ7" s="66"/>
      <c r="RBR7" s="66"/>
      <c r="RBS7" s="66"/>
      <c r="RBT7" s="66"/>
      <c r="RBU7" s="66"/>
      <c r="RBV7" s="66"/>
      <c r="RBW7" s="66"/>
      <c r="RBX7" s="66"/>
      <c r="RBY7" s="66"/>
      <c r="RBZ7" s="66"/>
      <c r="RCA7" s="66"/>
      <c r="RCB7" s="66"/>
      <c r="RCC7" s="66"/>
      <c r="RCD7" s="66"/>
      <c r="RCE7" s="66"/>
      <c r="RCF7" s="66"/>
      <c r="RCG7" s="66"/>
      <c r="RCH7" s="66"/>
      <c r="RCI7" s="66"/>
      <c r="RCJ7" s="66"/>
      <c r="RCK7" s="66"/>
      <c r="RCL7" s="66"/>
      <c r="RCM7" s="66"/>
      <c r="RCN7" s="66"/>
      <c r="RCO7" s="66"/>
      <c r="RCP7" s="66"/>
      <c r="RCQ7" s="66"/>
      <c r="RCR7" s="66"/>
      <c r="RCS7" s="66"/>
      <c r="RCT7" s="66"/>
      <c r="RCU7" s="66"/>
      <c r="RCV7" s="66"/>
      <c r="RCW7" s="66"/>
      <c r="RCX7" s="66"/>
      <c r="RCY7" s="66"/>
      <c r="RCZ7" s="66"/>
      <c r="RDA7" s="66"/>
      <c r="RDB7" s="66"/>
      <c r="RDC7" s="66"/>
      <c r="RDD7" s="66"/>
      <c r="RDE7" s="66"/>
      <c r="RDF7" s="66"/>
      <c r="RDG7" s="66"/>
      <c r="RDH7" s="66"/>
      <c r="RDI7" s="66"/>
      <c r="RDJ7" s="66"/>
      <c r="RDK7" s="66"/>
      <c r="RDL7" s="66"/>
      <c r="RDM7" s="66"/>
      <c r="RDN7" s="66"/>
      <c r="RDO7" s="66"/>
      <c r="RDP7" s="66"/>
      <c r="RDQ7" s="66"/>
      <c r="RDR7" s="66"/>
      <c r="RDS7" s="66"/>
      <c r="RDT7" s="66"/>
      <c r="RDU7" s="66"/>
      <c r="RDV7" s="66"/>
      <c r="RDW7" s="66"/>
      <c r="RDX7" s="66"/>
      <c r="RDY7" s="66"/>
      <c r="RDZ7" s="66"/>
      <c r="REA7" s="66"/>
      <c r="REB7" s="66"/>
      <c r="REC7" s="66"/>
      <c r="RED7" s="66"/>
      <c r="REE7" s="66"/>
      <c r="REF7" s="66"/>
      <c r="REG7" s="66"/>
      <c r="REH7" s="66"/>
      <c r="REI7" s="66"/>
      <c r="REJ7" s="66"/>
      <c r="REK7" s="66"/>
      <c r="REL7" s="66"/>
      <c r="REM7" s="66"/>
      <c r="REN7" s="66"/>
      <c r="REO7" s="66"/>
      <c r="REP7" s="66"/>
      <c r="REQ7" s="66"/>
      <c r="RER7" s="66"/>
      <c r="RES7" s="66"/>
      <c r="RET7" s="66"/>
      <c r="REU7" s="66"/>
      <c r="REV7" s="66"/>
      <c r="REW7" s="66"/>
      <c r="REX7" s="66"/>
      <c r="REY7" s="66"/>
      <c r="REZ7" s="66"/>
      <c r="RFA7" s="66"/>
      <c r="RFB7" s="66"/>
      <c r="RFC7" s="66"/>
      <c r="RFD7" s="66"/>
      <c r="RFE7" s="66"/>
      <c r="RFF7" s="66"/>
      <c r="RFG7" s="66"/>
      <c r="RFH7" s="66"/>
      <c r="RFI7" s="66"/>
      <c r="RFJ7" s="66"/>
      <c r="RFK7" s="66"/>
      <c r="RFL7" s="66"/>
      <c r="RFM7" s="66"/>
      <c r="RFN7" s="66"/>
      <c r="RFO7" s="66"/>
      <c r="RFP7" s="66"/>
      <c r="RFQ7" s="66"/>
      <c r="RFR7" s="66"/>
      <c r="RFS7" s="66"/>
      <c r="RFT7" s="66"/>
      <c r="RFU7" s="66"/>
      <c r="RFV7" s="66"/>
      <c r="RFW7" s="66"/>
      <c r="RFX7" s="66"/>
      <c r="RFY7" s="66"/>
      <c r="RFZ7" s="66"/>
      <c r="RGA7" s="66"/>
      <c r="RGB7" s="66"/>
      <c r="RGC7" s="66"/>
      <c r="RGD7" s="66"/>
      <c r="RGE7" s="66"/>
      <c r="RGF7" s="66"/>
      <c r="RGG7" s="66"/>
      <c r="RGH7" s="66"/>
      <c r="RGI7" s="66"/>
      <c r="RGJ7" s="66"/>
      <c r="RGK7" s="66"/>
      <c r="RGL7" s="66"/>
      <c r="RGM7" s="66"/>
      <c r="RGN7" s="66"/>
      <c r="RGO7" s="66"/>
      <c r="RGP7" s="66"/>
      <c r="RGQ7" s="66"/>
      <c r="RGR7" s="66"/>
      <c r="RGS7" s="66"/>
      <c r="RGT7" s="66"/>
      <c r="RGU7" s="66"/>
      <c r="RGV7" s="66"/>
      <c r="RGW7" s="66"/>
      <c r="RGX7" s="66"/>
      <c r="RGY7" s="66"/>
      <c r="RGZ7" s="66"/>
      <c r="RHA7" s="66"/>
      <c r="RHB7" s="66"/>
      <c r="RHC7" s="66"/>
      <c r="RHD7" s="66"/>
      <c r="RHE7" s="66"/>
      <c r="RHF7" s="66"/>
      <c r="RHG7" s="66"/>
      <c r="RHH7" s="66"/>
      <c r="RHI7" s="66"/>
      <c r="RHJ7" s="66"/>
      <c r="RHK7" s="66"/>
      <c r="RHL7" s="66"/>
      <c r="RHM7" s="66"/>
      <c r="RHN7" s="66"/>
      <c r="RHO7" s="66"/>
      <c r="RHP7" s="66"/>
      <c r="RHQ7" s="66"/>
      <c r="RHR7" s="66"/>
      <c r="RHS7" s="66"/>
      <c r="RHT7" s="66"/>
      <c r="RHU7" s="66"/>
      <c r="RHV7" s="66"/>
      <c r="RHW7" s="66"/>
      <c r="RHX7" s="66"/>
      <c r="RHY7" s="66"/>
      <c r="RHZ7" s="66"/>
      <c r="RIA7" s="66"/>
      <c r="RIB7" s="66"/>
      <c r="RIC7" s="66"/>
      <c r="RID7" s="66"/>
      <c r="RIE7" s="66"/>
      <c r="RIF7" s="66"/>
      <c r="RIG7" s="66"/>
      <c r="RIH7" s="66"/>
      <c r="RII7" s="66"/>
      <c r="RIJ7" s="66"/>
      <c r="RIK7" s="66"/>
      <c r="RIL7" s="66"/>
      <c r="RIM7" s="66"/>
      <c r="RIN7" s="66"/>
      <c r="RIO7" s="66"/>
      <c r="RIP7" s="66"/>
      <c r="RIQ7" s="66"/>
      <c r="RIR7" s="66"/>
      <c r="RIS7" s="66"/>
      <c r="RIT7" s="66"/>
      <c r="RIU7" s="66"/>
      <c r="RIV7" s="66"/>
      <c r="RIW7" s="66"/>
      <c r="RIX7" s="66"/>
      <c r="RIY7" s="66"/>
      <c r="RIZ7" s="66"/>
      <c r="RJA7" s="66"/>
      <c r="RJB7" s="66"/>
      <c r="RJC7" s="66"/>
      <c r="RJD7" s="66"/>
      <c r="RJE7" s="66"/>
      <c r="RJF7" s="66"/>
      <c r="RJG7" s="66"/>
      <c r="RJH7" s="66"/>
      <c r="RJI7" s="66"/>
      <c r="RJJ7" s="66"/>
      <c r="RJK7" s="66"/>
      <c r="RJL7" s="66"/>
      <c r="RJM7" s="66"/>
      <c r="RJN7" s="66"/>
      <c r="RJO7" s="66"/>
      <c r="RJP7" s="66"/>
      <c r="RJQ7" s="66"/>
      <c r="RJR7" s="66"/>
      <c r="RJS7" s="66"/>
      <c r="RJT7" s="66"/>
      <c r="RJU7" s="66"/>
      <c r="RJV7" s="66"/>
      <c r="RJW7" s="66"/>
      <c r="RJX7" s="66"/>
      <c r="RJY7" s="66"/>
      <c r="RJZ7" s="66"/>
      <c r="RKA7" s="66"/>
      <c r="RKB7" s="66"/>
      <c r="RKC7" s="66"/>
      <c r="RKD7" s="66"/>
      <c r="RKE7" s="66"/>
      <c r="RKF7" s="66"/>
      <c r="RKG7" s="66"/>
      <c r="RKH7" s="66"/>
      <c r="RKI7" s="66"/>
      <c r="RKJ7" s="66"/>
      <c r="RKK7" s="66"/>
      <c r="RKL7" s="66"/>
      <c r="RKM7" s="66"/>
      <c r="RKN7" s="66"/>
      <c r="RKO7" s="66"/>
      <c r="RKP7" s="66"/>
      <c r="RKQ7" s="66"/>
      <c r="RKR7" s="66"/>
      <c r="RKS7" s="66"/>
      <c r="RKT7" s="66"/>
      <c r="RKU7" s="66"/>
      <c r="RKV7" s="66"/>
      <c r="RKW7" s="66"/>
      <c r="RKX7" s="66"/>
      <c r="RKY7" s="66"/>
      <c r="RKZ7" s="66"/>
      <c r="RLA7" s="66"/>
      <c r="RLB7" s="66"/>
      <c r="RLC7" s="66"/>
      <c r="RLD7" s="66"/>
      <c r="RLE7" s="66"/>
      <c r="RLF7" s="66"/>
      <c r="RLG7" s="66"/>
      <c r="RLH7" s="66"/>
      <c r="RLI7" s="66"/>
      <c r="RLJ7" s="66"/>
      <c r="RLK7" s="66"/>
      <c r="RLL7" s="66"/>
      <c r="RLM7" s="66"/>
      <c r="RLN7" s="66"/>
      <c r="RLO7" s="66"/>
      <c r="RLP7" s="66"/>
      <c r="RLQ7" s="66"/>
      <c r="RLR7" s="66"/>
      <c r="RLS7" s="66"/>
      <c r="RLT7" s="66"/>
      <c r="RLU7" s="66"/>
      <c r="RLV7" s="66"/>
      <c r="RLW7" s="66"/>
      <c r="RLX7" s="66"/>
      <c r="RLY7" s="66"/>
      <c r="RLZ7" s="66"/>
      <c r="RMA7" s="66"/>
      <c r="RMB7" s="66"/>
      <c r="RMC7" s="66"/>
      <c r="RMD7" s="66"/>
      <c r="RME7" s="66"/>
      <c r="RMF7" s="66"/>
      <c r="RMG7" s="66"/>
      <c r="RMH7" s="66"/>
      <c r="RMI7" s="66"/>
      <c r="RMJ7" s="66"/>
      <c r="RMK7" s="66"/>
      <c r="RML7" s="66"/>
      <c r="RMM7" s="66"/>
      <c r="RMN7" s="66"/>
      <c r="RMO7" s="66"/>
      <c r="RMP7" s="66"/>
      <c r="RMQ7" s="66"/>
      <c r="RMR7" s="66"/>
      <c r="RMS7" s="66"/>
      <c r="RMT7" s="66"/>
      <c r="RMU7" s="66"/>
      <c r="RMV7" s="66"/>
      <c r="RMW7" s="66"/>
      <c r="RMX7" s="66"/>
      <c r="RMY7" s="66"/>
      <c r="RMZ7" s="66"/>
      <c r="RNA7" s="66"/>
      <c r="RNB7" s="66"/>
      <c r="RNC7" s="66"/>
      <c r="RND7" s="66"/>
      <c r="RNE7" s="66"/>
      <c r="RNF7" s="66"/>
      <c r="RNG7" s="66"/>
      <c r="RNH7" s="66"/>
      <c r="RNI7" s="66"/>
      <c r="RNJ7" s="66"/>
      <c r="RNK7" s="66"/>
      <c r="RNL7" s="66"/>
      <c r="RNM7" s="66"/>
      <c r="RNN7" s="66"/>
      <c r="RNO7" s="66"/>
      <c r="RNP7" s="66"/>
      <c r="RNQ7" s="66"/>
      <c r="RNR7" s="66"/>
      <c r="RNS7" s="66"/>
      <c r="RNT7" s="66"/>
      <c r="RNU7" s="66"/>
      <c r="RNV7" s="66"/>
      <c r="RNW7" s="66"/>
      <c r="RNX7" s="66"/>
      <c r="RNY7" s="66"/>
      <c r="RNZ7" s="66"/>
      <c r="ROA7" s="66"/>
      <c r="ROB7" s="66"/>
      <c r="ROC7" s="66"/>
      <c r="ROD7" s="66"/>
      <c r="ROE7" s="66"/>
      <c r="ROF7" s="66"/>
      <c r="ROG7" s="66"/>
      <c r="ROH7" s="66"/>
      <c r="ROI7" s="66"/>
      <c r="ROJ7" s="66"/>
      <c r="ROK7" s="66"/>
      <c r="ROL7" s="66"/>
      <c r="ROM7" s="66"/>
      <c r="RON7" s="66"/>
      <c r="ROO7" s="66"/>
      <c r="ROP7" s="66"/>
      <c r="ROQ7" s="66"/>
      <c r="ROR7" s="66"/>
      <c r="ROS7" s="66"/>
      <c r="ROT7" s="66"/>
      <c r="ROU7" s="66"/>
      <c r="ROV7" s="66"/>
      <c r="ROW7" s="66"/>
      <c r="ROX7" s="66"/>
      <c r="ROY7" s="66"/>
      <c r="ROZ7" s="66"/>
      <c r="RPA7" s="66"/>
      <c r="RPB7" s="66"/>
      <c r="RPC7" s="66"/>
      <c r="RPD7" s="66"/>
      <c r="RPE7" s="66"/>
      <c r="RPF7" s="66"/>
      <c r="RPG7" s="66"/>
      <c r="RPH7" s="66"/>
      <c r="RPI7" s="66"/>
      <c r="RPJ7" s="66"/>
      <c r="RPK7" s="66"/>
      <c r="RPL7" s="66"/>
      <c r="RPM7" s="66"/>
      <c r="RPN7" s="66"/>
      <c r="RPO7" s="66"/>
      <c r="RPP7" s="66"/>
      <c r="RPQ7" s="66"/>
      <c r="RPR7" s="66"/>
      <c r="RPS7" s="66"/>
      <c r="RPT7" s="66"/>
      <c r="RPU7" s="66"/>
      <c r="RPV7" s="66"/>
      <c r="RPW7" s="66"/>
      <c r="RPX7" s="66"/>
      <c r="RPY7" s="66"/>
      <c r="RPZ7" s="66"/>
      <c r="RQA7" s="66"/>
      <c r="RQB7" s="66"/>
      <c r="RQC7" s="66"/>
      <c r="RQD7" s="66"/>
      <c r="RQE7" s="66"/>
      <c r="RQF7" s="66"/>
      <c r="RQG7" s="66"/>
      <c r="RQH7" s="66"/>
      <c r="RQI7" s="66"/>
      <c r="RQJ7" s="66"/>
      <c r="RQK7" s="66"/>
      <c r="RQL7" s="66"/>
      <c r="RQM7" s="66"/>
      <c r="RQN7" s="66"/>
      <c r="RQO7" s="66"/>
      <c r="RQP7" s="66"/>
      <c r="RQQ7" s="66"/>
      <c r="RQR7" s="66"/>
      <c r="RQS7" s="66"/>
      <c r="RQT7" s="66"/>
      <c r="RQU7" s="66"/>
      <c r="RQV7" s="66"/>
      <c r="RQW7" s="66"/>
      <c r="RQX7" s="66"/>
      <c r="RQY7" s="66"/>
      <c r="RQZ7" s="66"/>
      <c r="RRA7" s="66"/>
      <c r="RRB7" s="66"/>
      <c r="RRC7" s="66"/>
      <c r="RRD7" s="66"/>
      <c r="RRE7" s="66"/>
      <c r="RRF7" s="66"/>
      <c r="RRG7" s="66"/>
      <c r="RRH7" s="66"/>
      <c r="RRI7" s="66"/>
      <c r="RRJ7" s="66"/>
      <c r="RRK7" s="66"/>
      <c r="RRL7" s="66"/>
      <c r="RRM7" s="66"/>
      <c r="RRN7" s="66"/>
      <c r="RRO7" s="66"/>
      <c r="RRP7" s="66"/>
      <c r="RRQ7" s="66"/>
      <c r="RRR7" s="66"/>
      <c r="RRS7" s="66"/>
      <c r="RRT7" s="66"/>
      <c r="RRU7" s="66"/>
      <c r="RRV7" s="66"/>
      <c r="RRW7" s="66"/>
      <c r="RRX7" s="66"/>
      <c r="RRY7" s="66"/>
      <c r="RRZ7" s="66"/>
      <c r="RSA7" s="66"/>
      <c r="RSB7" s="66"/>
      <c r="RSC7" s="66"/>
      <c r="RSD7" s="66"/>
      <c r="RSE7" s="66"/>
      <c r="RSF7" s="66"/>
      <c r="RSG7" s="66"/>
      <c r="RSH7" s="66"/>
      <c r="RSI7" s="66"/>
      <c r="RSJ7" s="66"/>
      <c r="RSK7" s="66"/>
      <c r="RSL7" s="66"/>
      <c r="RSM7" s="66"/>
      <c r="RSN7" s="66"/>
      <c r="RSO7" s="66"/>
      <c r="RSP7" s="66"/>
      <c r="RSQ7" s="66"/>
      <c r="RSR7" s="66"/>
      <c r="RSS7" s="66"/>
      <c r="RST7" s="66"/>
      <c r="RSU7" s="66"/>
      <c r="RSV7" s="66"/>
      <c r="RSW7" s="66"/>
      <c r="RSX7" s="66"/>
      <c r="RSY7" s="66"/>
      <c r="RSZ7" s="66"/>
      <c r="RTA7" s="66"/>
      <c r="RTB7" s="66"/>
      <c r="RTC7" s="66"/>
      <c r="RTD7" s="66"/>
      <c r="RTE7" s="66"/>
      <c r="RTF7" s="66"/>
      <c r="RTG7" s="66"/>
      <c r="RTH7" s="66"/>
      <c r="RTI7" s="66"/>
      <c r="RTJ7" s="66"/>
      <c r="RTK7" s="66"/>
      <c r="RTL7" s="66"/>
      <c r="RTM7" s="66"/>
      <c r="RTN7" s="66"/>
      <c r="RTO7" s="66"/>
      <c r="RTP7" s="66"/>
      <c r="RTQ7" s="66"/>
      <c r="RTR7" s="66"/>
      <c r="RTS7" s="66"/>
      <c r="RTT7" s="66"/>
      <c r="RTU7" s="66"/>
      <c r="RTV7" s="66"/>
      <c r="RTW7" s="66"/>
      <c r="RTX7" s="66"/>
      <c r="RTY7" s="66"/>
      <c r="RTZ7" s="66"/>
      <c r="RUA7" s="66"/>
      <c r="RUB7" s="66"/>
      <c r="RUC7" s="66"/>
      <c r="RUD7" s="66"/>
      <c r="RUE7" s="66"/>
      <c r="RUF7" s="66"/>
      <c r="RUG7" s="66"/>
      <c r="RUH7" s="66"/>
      <c r="RUI7" s="66"/>
      <c r="RUJ7" s="66"/>
      <c r="RUK7" s="66"/>
      <c r="RUL7" s="66"/>
      <c r="RUM7" s="66"/>
      <c r="RUN7" s="66"/>
      <c r="RUO7" s="66"/>
      <c r="RUP7" s="66"/>
      <c r="RUQ7" s="66"/>
      <c r="RUR7" s="66"/>
      <c r="RUS7" s="66"/>
      <c r="RUT7" s="66"/>
      <c r="RUU7" s="66"/>
      <c r="RUV7" s="66"/>
      <c r="RUW7" s="66"/>
      <c r="RUX7" s="66"/>
      <c r="RUY7" s="66"/>
      <c r="RUZ7" s="66"/>
      <c r="RVA7" s="66"/>
      <c r="RVB7" s="66"/>
      <c r="RVC7" s="66"/>
      <c r="RVD7" s="66"/>
      <c r="RVE7" s="66"/>
      <c r="RVF7" s="66"/>
      <c r="RVG7" s="66"/>
      <c r="RVH7" s="66"/>
      <c r="RVI7" s="66"/>
      <c r="RVJ7" s="66"/>
      <c r="RVK7" s="66"/>
      <c r="RVL7" s="66"/>
      <c r="RVM7" s="66"/>
      <c r="RVN7" s="66"/>
      <c r="RVO7" s="66"/>
      <c r="RVP7" s="66"/>
      <c r="RVQ7" s="66"/>
      <c r="RVR7" s="66"/>
      <c r="RVS7" s="66"/>
      <c r="RVT7" s="66"/>
      <c r="RVU7" s="66"/>
      <c r="RVV7" s="66"/>
      <c r="RVW7" s="66"/>
      <c r="RVX7" s="66"/>
      <c r="RVY7" s="66"/>
      <c r="RVZ7" s="66"/>
      <c r="RWA7" s="66"/>
      <c r="RWB7" s="66"/>
      <c r="RWC7" s="66"/>
      <c r="RWD7" s="66"/>
      <c r="RWE7" s="66"/>
      <c r="RWF7" s="66"/>
      <c r="RWG7" s="66"/>
      <c r="RWH7" s="66"/>
      <c r="RWI7" s="66"/>
      <c r="RWJ7" s="66"/>
      <c r="RWK7" s="66"/>
      <c r="RWL7" s="66"/>
      <c r="RWM7" s="66"/>
      <c r="RWN7" s="66"/>
      <c r="RWO7" s="66"/>
      <c r="RWP7" s="66"/>
      <c r="RWQ7" s="66"/>
      <c r="RWR7" s="66"/>
      <c r="RWS7" s="66"/>
      <c r="RWT7" s="66"/>
      <c r="RWU7" s="66"/>
      <c r="RWV7" s="66"/>
      <c r="RWW7" s="66"/>
      <c r="RWX7" s="66"/>
      <c r="RWY7" s="66"/>
      <c r="RWZ7" s="66"/>
      <c r="RXA7" s="66"/>
      <c r="RXB7" s="66"/>
      <c r="RXC7" s="66"/>
      <c r="RXD7" s="66"/>
      <c r="RXE7" s="66"/>
      <c r="RXF7" s="66"/>
      <c r="RXG7" s="66"/>
      <c r="RXH7" s="66"/>
      <c r="RXI7" s="66"/>
      <c r="RXJ7" s="66"/>
      <c r="RXK7" s="66"/>
      <c r="RXL7" s="66"/>
      <c r="RXM7" s="66"/>
      <c r="RXN7" s="66"/>
      <c r="RXO7" s="66"/>
      <c r="RXP7" s="66"/>
      <c r="RXQ7" s="66"/>
      <c r="RXR7" s="66"/>
      <c r="RXS7" s="66"/>
      <c r="RXT7" s="66"/>
      <c r="RXU7" s="66"/>
      <c r="RXV7" s="66"/>
      <c r="RXW7" s="66"/>
      <c r="RXX7" s="66"/>
      <c r="RXY7" s="66"/>
      <c r="RXZ7" s="66"/>
      <c r="RYA7" s="66"/>
      <c r="RYB7" s="66"/>
      <c r="RYC7" s="66"/>
      <c r="RYD7" s="66"/>
      <c r="RYE7" s="66"/>
      <c r="RYF7" s="66"/>
      <c r="RYG7" s="66"/>
      <c r="RYH7" s="66"/>
      <c r="RYI7" s="66"/>
      <c r="RYJ7" s="66"/>
      <c r="RYK7" s="66"/>
      <c r="RYL7" s="66"/>
      <c r="RYM7" s="66"/>
      <c r="RYN7" s="66"/>
      <c r="RYO7" s="66"/>
      <c r="RYP7" s="66"/>
      <c r="RYQ7" s="66"/>
      <c r="RYR7" s="66"/>
      <c r="RYS7" s="66"/>
      <c r="RYT7" s="66"/>
      <c r="RYU7" s="66"/>
      <c r="RYV7" s="66"/>
      <c r="RYW7" s="66"/>
      <c r="RYX7" s="66"/>
      <c r="RYY7" s="66"/>
      <c r="RYZ7" s="66"/>
      <c r="RZA7" s="66"/>
      <c r="RZB7" s="66"/>
      <c r="RZC7" s="66"/>
      <c r="RZD7" s="66"/>
      <c r="RZE7" s="66"/>
      <c r="RZF7" s="66"/>
      <c r="RZG7" s="66"/>
      <c r="RZH7" s="66"/>
      <c r="RZI7" s="66"/>
      <c r="RZJ7" s="66"/>
      <c r="RZK7" s="66"/>
      <c r="RZL7" s="66"/>
      <c r="RZM7" s="66"/>
      <c r="RZN7" s="66"/>
      <c r="RZO7" s="66"/>
      <c r="RZP7" s="66"/>
      <c r="RZQ7" s="66"/>
      <c r="RZR7" s="66"/>
      <c r="RZS7" s="66"/>
      <c r="RZT7" s="66"/>
      <c r="RZU7" s="66"/>
      <c r="RZV7" s="66"/>
      <c r="RZW7" s="66"/>
      <c r="RZX7" s="66"/>
      <c r="RZY7" s="66"/>
      <c r="RZZ7" s="66"/>
      <c r="SAA7" s="66"/>
      <c r="SAB7" s="66"/>
      <c r="SAC7" s="66"/>
      <c r="SAD7" s="66"/>
      <c r="SAE7" s="66"/>
      <c r="SAF7" s="66"/>
      <c r="SAG7" s="66"/>
      <c r="SAH7" s="66"/>
      <c r="SAI7" s="66"/>
      <c r="SAJ7" s="66"/>
      <c r="SAK7" s="66"/>
      <c r="SAL7" s="66"/>
      <c r="SAM7" s="66"/>
      <c r="SAN7" s="66"/>
      <c r="SAO7" s="66"/>
      <c r="SAP7" s="66"/>
      <c r="SAQ7" s="66"/>
      <c r="SAR7" s="66"/>
      <c r="SAS7" s="66"/>
      <c r="SAT7" s="66"/>
      <c r="SAU7" s="66"/>
      <c r="SAV7" s="66"/>
      <c r="SAW7" s="66"/>
      <c r="SAX7" s="66"/>
      <c r="SAY7" s="66"/>
      <c r="SAZ7" s="66"/>
      <c r="SBA7" s="66"/>
      <c r="SBB7" s="66"/>
      <c r="SBC7" s="66"/>
      <c r="SBD7" s="66"/>
      <c r="SBE7" s="66"/>
      <c r="SBF7" s="66"/>
      <c r="SBG7" s="66"/>
      <c r="SBH7" s="66"/>
      <c r="SBI7" s="66"/>
      <c r="SBJ7" s="66"/>
      <c r="SBK7" s="66"/>
      <c r="SBL7" s="66"/>
      <c r="SBM7" s="66"/>
      <c r="SBN7" s="66"/>
      <c r="SBO7" s="66"/>
      <c r="SBP7" s="66"/>
      <c r="SBQ7" s="66"/>
      <c r="SBR7" s="66"/>
      <c r="SBS7" s="66"/>
      <c r="SBT7" s="66"/>
      <c r="SBU7" s="66"/>
      <c r="SBV7" s="66"/>
      <c r="SBW7" s="66"/>
      <c r="SBX7" s="66"/>
      <c r="SBY7" s="66"/>
      <c r="SBZ7" s="66"/>
      <c r="SCA7" s="66"/>
      <c r="SCB7" s="66"/>
      <c r="SCC7" s="66"/>
      <c r="SCD7" s="66"/>
      <c r="SCE7" s="66"/>
      <c r="SCF7" s="66"/>
      <c r="SCG7" s="66"/>
      <c r="SCH7" s="66"/>
      <c r="SCI7" s="66"/>
      <c r="SCJ7" s="66"/>
      <c r="SCK7" s="66"/>
      <c r="SCL7" s="66"/>
      <c r="SCM7" s="66"/>
      <c r="SCN7" s="66"/>
      <c r="SCO7" s="66"/>
      <c r="SCP7" s="66"/>
      <c r="SCQ7" s="66"/>
      <c r="SCR7" s="66"/>
      <c r="SCS7" s="66"/>
      <c r="SCT7" s="66"/>
      <c r="SCU7" s="66"/>
      <c r="SCV7" s="66"/>
      <c r="SCW7" s="66"/>
      <c r="SCX7" s="66"/>
      <c r="SCY7" s="66"/>
      <c r="SCZ7" s="66"/>
      <c r="SDA7" s="66"/>
      <c r="SDB7" s="66"/>
      <c r="SDC7" s="66"/>
      <c r="SDD7" s="66"/>
      <c r="SDE7" s="66"/>
      <c r="SDF7" s="66"/>
      <c r="SDG7" s="66"/>
      <c r="SDH7" s="66"/>
      <c r="SDI7" s="66"/>
      <c r="SDJ7" s="66"/>
      <c r="SDK7" s="66"/>
      <c r="SDL7" s="66"/>
      <c r="SDM7" s="66"/>
      <c r="SDN7" s="66"/>
      <c r="SDO7" s="66"/>
      <c r="SDP7" s="66"/>
      <c r="SDQ7" s="66"/>
      <c r="SDR7" s="66"/>
      <c r="SDS7" s="66"/>
      <c r="SDT7" s="66"/>
      <c r="SDU7" s="66"/>
      <c r="SDV7" s="66"/>
      <c r="SDW7" s="66"/>
      <c r="SDX7" s="66"/>
      <c r="SDY7" s="66"/>
      <c r="SDZ7" s="66"/>
      <c r="SEA7" s="66"/>
      <c r="SEB7" s="66"/>
      <c r="SEC7" s="66"/>
      <c r="SED7" s="66"/>
      <c r="SEE7" s="66"/>
      <c r="SEF7" s="66"/>
      <c r="SEG7" s="66"/>
      <c r="SEH7" s="66"/>
      <c r="SEI7" s="66"/>
      <c r="SEJ7" s="66"/>
      <c r="SEK7" s="66"/>
      <c r="SEL7" s="66"/>
      <c r="SEM7" s="66"/>
      <c r="SEN7" s="66"/>
      <c r="SEO7" s="66"/>
      <c r="SEP7" s="66"/>
      <c r="SEQ7" s="66"/>
      <c r="SER7" s="66"/>
      <c r="SES7" s="66"/>
      <c r="SET7" s="66"/>
      <c r="SEU7" s="66"/>
      <c r="SEV7" s="66"/>
      <c r="SEW7" s="66"/>
      <c r="SEX7" s="66"/>
      <c r="SEY7" s="66"/>
      <c r="SEZ7" s="66"/>
      <c r="SFA7" s="66"/>
      <c r="SFB7" s="66"/>
      <c r="SFC7" s="66"/>
      <c r="SFD7" s="66"/>
      <c r="SFE7" s="66"/>
      <c r="SFF7" s="66"/>
      <c r="SFG7" s="66"/>
      <c r="SFH7" s="66"/>
      <c r="SFI7" s="66"/>
      <c r="SFJ7" s="66"/>
      <c r="SFK7" s="66"/>
      <c r="SFL7" s="66"/>
      <c r="SFM7" s="66"/>
      <c r="SFN7" s="66"/>
      <c r="SFO7" s="66"/>
      <c r="SFP7" s="66"/>
      <c r="SFQ7" s="66"/>
      <c r="SFR7" s="66"/>
      <c r="SFS7" s="66"/>
      <c r="SFT7" s="66"/>
      <c r="SFU7" s="66"/>
      <c r="SFV7" s="66"/>
      <c r="SFW7" s="66"/>
      <c r="SFX7" s="66"/>
      <c r="SFY7" s="66"/>
      <c r="SFZ7" s="66"/>
      <c r="SGA7" s="66"/>
      <c r="SGB7" s="66"/>
      <c r="SGC7" s="66"/>
      <c r="SGD7" s="66"/>
      <c r="SGE7" s="66"/>
      <c r="SGF7" s="66"/>
      <c r="SGG7" s="66"/>
      <c r="SGH7" s="66"/>
      <c r="SGI7" s="66"/>
      <c r="SGJ7" s="66"/>
      <c r="SGK7" s="66"/>
      <c r="SGL7" s="66"/>
      <c r="SGM7" s="66"/>
      <c r="SGN7" s="66"/>
      <c r="SGO7" s="66"/>
      <c r="SGP7" s="66"/>
      <c r="SGQ7" s="66"/>
      <c r="SGR7" s="66"/>
      <c r="SGS7" s="66"/>
      <c r="SGT7" s="66"/>
      <c r="SGU7" s="66"/>
      <c r="SGV7" s="66"/>
      <c r="SGW7" s="66"/>
      <c r="SGX7" s="66"/>
      <c r="SGY7" s="66"/>
      <c r="SGZ7" s="66"/>
      <c r="SHA7" s="66"/>
      <c r="SHB7" s="66"/>
      <c r="SHC7" s="66"/>
      <c r="SHD7" s="66"/>
      <c r="SHE7" s="66"/>
      <c r="SHF7" s="66"/>
      <c r="SHG7" s="66"/>
      <c r="SHH7" s="66"/>
      <c r="SHI7" s="66"/>
      <c r="SHJ7" s="66"/>
      <c r="SHK7" s="66"/>
      <c r="SHL7" s="66"/>
      <c r="SHM7" s="66"/>
      <c r="SHN7" s="66"/>
      <c r="SHO7" s="66"/>
      <c r="SHP7" s="66"/>
      <c r="SHQ7" s="66"/>
      <c r="SHR7" s="66"/>
      <c r="SHS7" s="66"/>
      <c r="SHT7" s="66"/>
      <c r="SHU7" s="66"/>
      <c r="SHV7" s="66"/>
      <c r="SHW7" s="66"/>
      <c r="SHX7" s="66"/>
      <c r="SHY7" s="66"/>
      <c r="SHZ7" s="66"/>
      <c r="SIA7" s="66"/>
      <c r="SIB7" s="66"/>
      <c r="SIC7" s="66"/>
      <c r="SID7" s="66"/>
      <c r="SIE7" s="66"/>
      <c r="SIF7" s="66"/>
      <c r="SIG7" s="66"/>
      <c r="SIH7" s="66"/>
      <c r="SII7" s="66"/>
      <c r="SIJ7" s="66"/>
      <c r="SIK7" s="66"/>
      <c r="SIL7" s="66"/>
      <c r="SIM7" s="66"/>
      <c r="SIN7" s="66"/>
      <c r="SIO7" s="66"/>
      <c r="SIP7" s="66"/>
      <c r="SIQ7" s="66"/>
      <c r="SIR7" s="66"/>
      <c r="SIS7" s="66"/>
      <c r="SIT7" s="66"/>
      <c r="SIU7" s="66"/>
      <c r="SIV7" s="66"/>
      <c r="SIW7" s="66"/>
      <c r="SIX7" s="66"/>
      <c r="SIY7" s="66"/>
      <c r="SIZ7" s="66"/>
      <c r="SJA7" s="66"/>
      <c r="SJB7" s="66"/>
      <c r="SJC7" s="66"/>
      <c r="SJD7" s="66"/>
      <c r="SJE7" s="66"/>
      <c r="SJF7" s="66"/>
      <c r="SJG7" s="66"/>
      <c r="SJH7" s="66"/>
      <c r="SJI7" s="66"/>
      <c r="SJJ7" s="66"/>
      <c r="SJK7" s="66"/>
      <c r="SJL7" s="66"/>
      <c r="SJM7" s="66"/>
      <c r="SJN7" s="66"/>
      <c r="SJO7" s="66"/>
      <c r="SJP7" s="66"/>
      <c r="SJQ7" s="66"/>
      <c r="SJR7" s="66"/>
      <c r="SJS7" s="66"/>
      <c r="SJT7" s="66"/>
      <c r="SJU7" s="66"/>
      <c r="SJV7" s="66"/>
      <c r="SJW7" s="66"/>
      <c r="SJX7" s="66"/>
      <c r="SJY7" s="66"/>
      <c r="SJZ7" s="66"/>
      <c r="SKA7" s="66"/>
      <c r="SKB7" s="66"/>
      <c r="SKC7" s="66"/>
      <c r="SKD7" s="66"/>
      <c r="SKE7" s="66"/>
      <c r="SKF7" s="66"/>
      <c r="SKG7" s="66"/>
      <c r="SKH7" s="66"/>
      <c r="SKI7" s="66"/>
      <c r="SKJ7" s="66"/>
      <c r="SKK7" s="66"/>
      <c r="SKL7" s="66"/>
      <c r="SKM7" s="66"/>
      <c r="SKN7" s="66"/>
      <c r="SKO7" s="66"/>
      <c r="SKP7" s="66"/>
      <c r="SKQ7" s="66"/>
      <c r="SKR7" s="66"/>
      <c r="SKS7" s="66"/>
      <c r="SKT7" s="66"/>
      <c r="SKU7" s="66"/>
      <c r="SKV7" s="66"/>
      <c r="SKW7" s="66"/>
      <c r="SKX7" s="66"/>
      <c r="SKY7" s="66"/>
      <c r="SKZ7" s="66"/>
      <c r="SLA7" s="66"/>
      <c r="SLB7" s="66"/>
      <c r="SLC7" s="66"/>
      <c r="SLD7" s="66"/>
      <c r="SLE7" s="66"/>
      <c r="SLF7" s="66"/>
      <c r="SLG7" s="66"/>
      <c r="SLH7" s="66"/>
      <c r="SLI7" s="66"/>
      <c r="SLJ7" s="66"/>
      <c r="SLK7" s="66"/>
      <c r="SLL7" s="66"/>
      <c r="SLM7" s="66"/>
      <c r="SLN7" s="66"/>
      <c r="SLO7" s="66"/>
      <c r="SLP7" s="66"/>
      <c r="SLQ7" s="66"/>
      <c r="SLR7" s="66"/>
      <c r="SLS7" s="66"/>
      <c r="SLT7" s="66"/>
      <c r="SLU7" s="66"/>
      <c r="SLV7" s="66"/>
      <c r="SLW7" s="66"/>
      <c r="SLX7" s="66"/>
      <c r="SLY7" s="66"/>
      <c r="SLZ7" s="66"/>
      <c r="SMA7" s="66"/>
      <c r="SMB7" s="66"/>
      <c r="SMC7" s="66"/>
      <c r="SMD7" s="66"/>
      <c r="SME7" s="66"/>
      <c r="SMF7" s="66"/>
      <c r="SMG7" s="66"/>
      <c r="SMH7" s="66"/>
      <c r="SMI7" s="66"/>
      <c r="SMJ7" s="66"/>
      <c r="SMK7" s="66"/>
      <c r="SML7" s="66"/>
      <c r="SMM7" s="66"/>
      <c r="SMN7" s="66"/>
      <c r="SMO7" s="66"/>
      <c r="SMP7" s="66"/>
      <c r="SMQ7" s="66"/>
      <c r="SMR7" s="66"/>
      <c r="SMS7" s="66"/>
      <c r="SMT7" s="66"/>
      <c r="SMU7" s="66"/>
      <c r="SMV7" s="66"/>
      <c r="SMW7" s="66"/>
      <c r="SMX7" s="66"/>
      <c r="SMY7" s="66"/>
      <c r="SMZ7" s="66"/>
      <c r="SNA7" s="66"/>
      <c r="SNB7" s="66"/>
      <c r="SNC7" s="66"/>
      <c r="SND7" s="66"/>
      <c r="SNE7" s="66"/>
      <c r="SNF7" s="66"/>
      <c r="SNG7" s="66"/>
      <c r="SNH7" s="66"/>
      <c r="SNI7" s="66"/>
      <c r="SNJ7" s="66"/>
      <c r="SNK7" s="66"/>
      <c r="SNL7" s="66"/>
      <c r="SNM7" s="66"/>
      <c r="SNN7" s="66"/>
      <c r="SNO7" s="66"/>
      <c r="SNP7" s="66"/>
      <c r="SNQ7" s="66"/>
      <c r="SNR7" s="66"/>
      <c r="SNS7" s="66"/>
      <c r="SNT7" s="66"/>
      <c r="SNU7" s="66"/>
      <c r="SNV7" s="66"/>
      <c r="SNW7" s="66"/>
      <c r="SNX7" s="66"/>
      <c r="SNY7" s="66"/>
      <c r="SNZ7" s="66"/>
      <c r="SOA7" s="66"/>
      <c r="SOB7" s="66"/>
      <c r="SOC7" s="66"/>
      <c r="SOD7" s="66"/>
      <c r="SOE7" s="66"/>
      <c r="SOF7" s="66"/>
      <c r="SOG7" s="66"/>
      <c r="SOH7" s="66"/>
      <c r="SOI7" s="66"/>
      <c r="SOJ7" s="66"/>
      <c r="SOK7" s="66"/>
      <c r="SOL7" s="66"/>
      <c r="SOM7" s="66"/>
      <c r="SON7" s="66"/>
      <c r="SOO7" s="66"/>
      <c r="SOP7" s="66"/>
      <c r="SOQ7" s="66"/>
      <c r="SOR7" s="66"/>
      <c r="SOS7" s="66"/>
      <c r="SOT7" s="66"/>
      <c r="SOU7" s="66"/>
      <c r="SOV7" s="66"/>
      <c r="SOW7" s="66"/>
      <c r="SOX7" s="66"/>
      <c r="SOY7" s="66"/>
      <c r="SOZ7" s="66"/>
      <c r="SPA7" s="66"/>
      <c r="SPB7" s="66"/>
      <c r="SPC7" s="66"/>
      <c r="SPD7" s="66"/>
      <c r="SPE7" s="66"/>
      <c r="SPF7" s="66"/>
      <c r="SPG7" s="66"/>
      <c r="SPH7" s="66"/>
      <c r="SPI7" s="66"/>
      <c r="SPJ7" s="66"/>
      <c r="SPK7" s="66"/>
      <c r="SPL7" s="66"/>
      <c r="SPM7" s="66"/>
      <c r="SPN7" s="66"/>
      <c r="SPO7" s="66"/>
      <c r="SPP7" s="66"/>
      <c r="SPQ7" s="66"/>
      <c r="SPR7" s="66"/>
      <c r="SPS7" s="66"/>
      <c r="SPT7" s="66"/>
      <c r="SPU7" s="66"/>
      <c r="SPV7" s="66"/>
      <c r="SPW7" s="66"/>
      <c r="SPX7" s="66"/>
      <c r="SPY7" s="66"/>
      <c r="SPZ7" s="66"/>
      <c r="SQA7" s="66"/>
      <c r="SQB7" s="66"/>
      <c r="SQC7" s="66"/>
      <c r="SQD7" s="66"/>
      <c r="SQE7" s="66"/>
      <c r="SQF7" s="66"/>
      <c r="SQG7" s="66"/>
      <c r="SQH7" s="66"/>
      <c r="SQI7" s="66"/>
      <c r="SQJ7" s="66"/>
      <c r="SQK7" s="66"/>
      <c r="SQL7" s="66"/>
      <c r="SQM7" s="66"/>
      <c r="SQN7" s="66"/>
      <c r="SQO7" s="66"/>
      <c r="SQP7" s="66"/>
      <c r="SQQ7" s="66"/>
      <c r="SQR7" s="66"/>
      <c r="SQS7" s="66"/>
      <c r="SQT7" s="66"/>
      <c r="SQU7" s="66"/>
      <c r="SQV7" s="66"/>
      <c r="SQW7" s="66"/>
      <c r="SQX7" s="66"/>
      <c r="SQY7" s="66"/>
      <c r="SQZ7" s="66"/>
      <c r="SRA7" s="66"/>
      <c r="SRB7" s="66"/>
      <c r="SRC7" s="66"/>
      <c r="SRD7" s="66"/>
      <c r="SRE7" s="66"/>
      <c r="SRF7" s="66"/>
      <c r="SRG7" s="66"/>
      <c r="SRH7" s="66"/>
      <c r="SRI7" s="66"/>
      <c r="SRJ7" s="66"/>
      <c r="SRK7" s="66"/>
      <c r="SRL7" s="66"/>
      <c r="SRM7" s="66"/>
      <c r="SRN7" s="66"/>
      <c r="SRO7" s="66"/>
      <c r="SRP7" s="66"/>
      <c r="SRQ7" s="66"/>
      <c r="SRR7" s="66"/>
      <c r="SRS7" s="66"/>
      <c r="SRT7" s="66"/>
      <c r="SRU7" s="66"/>
      <c r="SRV7" s="66"/>
      <c r="SRW7" s="66"/>
      <c r="SRX7" s="66"/>
      <c r="SRY7" s="66"/>
      <c r="SRZ7" s="66"/>
      <c r="SSA7" s="66"/>
      <c r="SSB7" s="66"/>
      <c r="SSC7" s="66"/>
      <c r="SSD7" s="66"/>
      <c r="SSE7" s="66"/>
      <c r="SSF7" s="66"/>
      <c r="SSG7" s="66"/>
      <c r="SSH7" s="66"/>
      <c r="SSI7" s="66"/>
      <c r="SSJ7" s="66"/>
      <c r="SSK7" s="66"/>
      <c r="SSL7" s="66"/>
      <c r="SSM7" s="66"/>
      <c r="SSN7" s="66"/>
      <c r="SSO7" s="66"/>
      <c r="SSP7" s="66"/>
      <c r="SSQ7" s="66"/>
      <c r="SSR7" s="66"/>
      <c r="SSS7" s="66"/>
      <c r="SST7" s="66"/>
      <c r="SSU7" s="66"/>
      <c r="SSV7" s="66"/>
      <c r="SSW7" s="66"/>
      <c r="SSX7" s="66"/>
      <c r="SSY7" s="66"/>
      <c r="SSZ7" s="66"/>
      <c r="STA7" s="66"/>
      <c r="STB7" s="66"/>
      <c r="STC7" s="66"/>
      <c r="STD7" s="66"/>
      <c r="STE7" s="66"/>
      <c r="STF7" s="66"/>
      <c r="STG7" s="66"/>
      <c r="STH7" s="66"/>
      <c r="STI7" s="66"/>
      <c r="STJ7" s="66"/>
      <c r="STK7" s="66"/>
      <c r="STL7" s="66"/>
      <c r="STM7" s="66"/>
      <c r="STN7" s="66"/>
      <c r="STO7" s="66"/>
      <c r="STP7" s="66"/>
      <c r="STQ7" s="66"/>
      <c r="STR7" s="66"/>
      <c r="STS7" s="66"/>
      <c r="STT7" s="66"/>
      <c r="STU7" s="66"/>
      <c r="STV7" s="66"/>
      <c r="STW7" s="66"/>
      <c r="STX7" s="66"/>
      <c r="STY7" s="66"/>
      <c r="STZ7" s="66"/>
      <c r="SUA7" s="66"/>
      <c r="SUB7" s="66"/>
      <c r="SUC7" s="66"/>
      <c r="SUD7" s="66"/>
      <c r="SUE7" s="66"/>
      <c r="SUF7" s="66"/>
      <c r="SUG7" s="66"/>
      <c r="SUH7" s="66"/>
      <c r="SUI7" s="66"/>
      <c r="SUJ7" s="66"/>
      <c r="SUK7" s="66"/>
      <c r="SUL7" s="66"/>
      <c r="SUM7" s="66"/>
      <c r="SUN7" s="66"/>
      <c r="SUO7" s="66"/>
      <c r="SUP7" s="66"/>
      <c r="SUQ7" s="66"/>
      <c r="SUR7" s="66"/>
      <c r="SUS7" s="66"/>
      <c r="SUT7" s="66"/>
      <c r="SUU7" s="66"/>
      <c r="SUV7" s="66"/>
      <c r="SUW7" s="66"/>
      <c r="SUX7" s="66"/>
      <c r="SUY7" s="66"/>
      <c r="SUZ7" s="66"/>
      <c r="SVA7" s="66"/>
      <c r="SVB7" s="66"/>
      <c r="SVC7" s="66"/>
      <c r="SVD7" s="66"/>
      <c r="SVE7" s="66"/>
      <c r="SVF7" s="66"/>
      <c r="SVG7" s="66"/>
      <c r="SVH7" s="66"/>
      <c r="SVI7" s="66"/>
      <c r="SVJ7" s="66"/>
      <c r="SVK7" s="66"/>
      <c r="SVL7" s="66"/>
      <c r="SVM7" s="66"/>
      <c r="SVN7" s="66"/>
      <c r="SVO7" s="66"/>
      <c r="SVP7" s="66"/>
      <c r="SVQ7" s="66"/>
      <c r="SVR7" s="66"/>
      <c r="SVS7" s="66"/>
      <c r="SVT7" s="66"/>
      <c r="SVU7" s="66"/>
      <c r="SVV7" s="66"/>
      <c r="SVW7" s="66"/>
      <c r="SVX7" s="66"/>
      <c r="SVY7" s="66"/>
      <c r="SVZ7" s="66"/>
      <c r="SWA7" s="66"/>
      <c r="SWB7" s="66"/>
      <c r="SWC7" s="66"/>
      <c r="SWD7" s="66"/>
      <c r="SWE7" s="66"/>
      <c r="SWF7" s="66"/>
      <c r="SWG7" s="66"/>
      <c r="SWH7" s="66"/>
      <c r="SWI7" s="66"/>
      <c r="SWJ7" s="66"/>
      <c r="SWK7" s="66"/>
      <c r="SWL7" s="66"/>
      <c r="SWM7" s="66"/>
      <c r="SWN7" s="66"/>
      <c r="SWO7" s="66"/>
      <c r="SWP7" s="66"/>
      <c r="SWQ7" s="66"/>
      <c r="SWR7" s="66"/>
      <c r="SWS7" s="66"/>
      <c r="SWT7" s="66"/>
      <c r="SWU7" s="66"/>
      <c r="SWV7" s="66"/>
      <c r="SWW7" s="66"/>
      <c r="SWX7" s="66"/>
      <c r="SWY7" s="66"/>
      <c r="SWZ7" s="66"/>
      <c r="SXA7" s="66"/>
      <c r="SXB7" s="66"/>
      <c r="SXC7" s="66"/>
      <c r="SXD7" s="66"/>
      <c r="SXE7" s="66"/>
      <c r="SXF7" s="66"/>
      <c r="SXG7" s="66"/>
      <c r="SXH7" s="66"/>
      <c r="SXI7" s="66"/>
      <c r="SXJ7" s="66"/>
      <c r="SXK7" s="66"/>
      <c r="SXL7" s="66"/>
      <c r="SXM7" s="66"/>
      <c r="SXN7" s="66"/>
      <c r="SXO7" s="66"/>
      <c r="SXP7" s="66"/>
      <c r="SXQ7" s="66"/>
      <c r="SXR7" s="66"/>
      <c r="SXS7" s="66"/>
      <c r="SXT7" s="66"/>
      <c r="SXU7" s="66"/>
      <c r="SXV7" s="66"/>
      <c r="SXW7" s="66"/>
      <c r="SXX7" s="66"/>
      <c r="SXY7" s="66"/>
      <c r="SXZ7" s="66"/>
      <c r="SYA7" s="66"/>
      <c r="SYB7" s="66"/>
      <c r="SYC7" s="66"/>
      <c r="SYD7" s="66"/>
      <c r="SYE7" s="66"/>
      <c r="SYF7" s="66"/>
      <c r="SYG7" s="66"/>
      <c r="SYH7" s="66"/>
      <c r="SYI7" s="66"/>
      <c r="SYJ7" s="66"/>
      <c r="SYK7" s="66"/>
      <c r="SYL7" s="66"/>
      <c r="SYM7" s="66"/>
      <c r="SYN7" s="66"/>
      <c r="SYO7" s="66"/>
      <c r="SYP7" s="66"/>
      <c r="SYQ7" s="66"/>
      <c r="SYR7" s="66"/>
      <c r="SYS7" s="66"/>
      <c r="SYT7" s="66"/>
      <c r="SYU7" s="66"/>
      <c r="SYV7" s="66"/>
      <c r="SYW7" s="66"/>
      <c r="SYX7" s="66"/>
      <c r="SYY7" s="66"/>
      <c r="SYZ7" s="66"/>
      <c r="SZA7" s="66"/>
      <c r="SZB7" s="66"/>
      <c r="SZC7" s="66"/>
      <c r="SZD7" s="66"/>
      <c r="SZE7" s="66"/>
      <c r="SZF7" s="66"/>
      <c r="SZG7" s="66"/>
      <c r="SZH7" s="66"/>
      <c r="SZI7" s="66"/>
      <c r="SZJ7" s="66"/>
      <c r="SZK7" s="66"/>
      <c r="SZL7" s="66"/>
      <c r="SZM7" s="66"/>
      <c r="SZN7" s="66"/>
      <c r="SZO7" s="66"/>
      <c r="SZP7" s="66"/>
      <c r="SZQ7" s="66"/>
      <c r="SZR7" s="66"/>
      <c r="SZS7" s="66"/>
      <c r="SZT7" s="66"/>
      <c r="SZU7" s="66"/>
      <c r="SZV7" s="66"/>
      <c r="SZW7" s="66"/>
      <c r="SZX7" s="66"/>
      <c r="SZY7" s="66"/>
      <c r="SZZ7" s="66"/>
      <c r="TAA7" s="66"/>
      <c r="TAB7" s="66"/>
      <c r="TAC7" s="66"/>
      <c r="TAD7" s="66"/>
      <c r="TAE7" s="66"/>
      <c r="TAF7" s="66"/>
      <c r="TAG7" s="66"/>
      <c r="TAH7" s="66"/>
      <c r="TAI7" s="66"/>
      <c r="TAJ7" s="66"/>
      <c r="TAK7" s="66"/>
      <c r="TAL7" s="66"/>
      <c r="TAM7" s="66"/>
      <c r="TAN7" s="66"/>
      <c r="TAO7" s="66"/>
      <c r="TAP7" s="66"/>
      <c r="TAQ7" s="66"/>
      <c r="TAR7" s="66"/>
      <c r="TAS7" s="66"/>
      <c r="TAT7" s="66"/>
      <c r="TAU7" s="66"/>
      <c r="TAV7" s="66"/>
      <c r="TAW7" s="66"/>
      <c r="TAX7" s="66"/>
      <c r="TAY7" s="66"/>
      <c r="TAZ7" s="66"/>
      <c r="TBA7" s="66"/>
      <c r="TBB7" s="66"/>
      <c r="TBC7" s="66"/>
      <c r="TBD7" s="66"/>
      <c r="TBE7" s="66"/>
      <c r="TBF7" s="66"/>
      <c r="TBG7" s="66"/>
      <c r="TBH7" s="66"/>
      <c r="TBI7" s="66"/>
      <c r="TBJ7" s="66"/>
      <c r="TBK7" s="66"/>
      <c r="TBL7" s="66"/>
      <c r="TBM7" s="66"/>
      <c r="TBN7" s="66"/>
      <c r="TBO7" s="66"/>
      <c r="TBP7" s="66"/>
      <c r="TBQ7" s="66"/>
      <c r="TBR7" s="66"/>
      <c r="TBS7" s="66"/>
      <c r="TBT7" s="66"/>
      <c r="TBU7" s="66"/>
      <c r="TBV7" s="66"/>
      <c r="TBW7" s="66"/>
      <c r="TBX7" s="66"/>
      <c r="TBY7" s="66"/>
      <c r="TBZ7" s="66"/>
      <c r="TCA7" s="66"/>
      <c r="TCB7" s="66"/>
      <c r="TCC7" s="66"/>
      <c r="TCD7" s="66"/>
      <c r="TCE7" s="66"/>
      <c r="TCF7" s="66"/>
      <c r="TCG7" s="66"/>
      <c r="TCH7" s="66"/>
      <c r="TCI7" s="66"/>
      <c r="TCJ7" s="66"/>
      <c r="TCK7" s="66"/>
      <c r="TCL7" s="66"/>
      <c r="TCM7" s="66"/>
      <c r="TCN7" s="66"/>
      <c r="TCO7" s="66"/>
      <c r="TCP7" s="66"/>
      <c r="TCQ7" s="66"/>
      <c r="TCR7" s="66"/>
      <c r="TCS7" s="66"/>
      <c r="TCT7" s="66"/>
      <c r="TCU7" s="66"/>
      <c r="TCV7" s="66"/>
      <c r="TCW7" s="66"/>
      <c r="TCX7" s="66"/>
      <c r="TCY7" s="66"/>
      <c r="TCZ7" s="66"/>
      <c r="TDA7" s="66"/>
      <c r="TDB7" s="66"/>
      <c r="TDC7" s="66"/>
      <c r="TDD7" s="66"/>
      <c r="TDE7" s="66"/>
      <c r="TDF7" s="66"/>
      <c r="TDG7" s="66"/>
      <c r="TDH7" s="66"/>
      <c r="TDI7" s="66"/>
      <c r="TDJ7" s="66"/>
      <c r="TDK7" s="66"/>
      <c r="TDL7" s="66"/>
      <c r="TDM7" s="66"/>
      <c r="TDN7" s="66"/>
      <c r="TDO7" s="66"/>
      <c r="TDP7" s="66"/>
      <c r="TDQ7" s="66"/>
      <c r="TDR7" s="66"/>
      <c r="TDS7" s="66"/>
      <c r="TDT7" s="66"/>
      <c r="TDU7" s="66"/>
      <c r="TDV7" s="66"/>
      <c r="TDW7" s="66"/>
      <c r="TDX7" s="66"/>
      <c r="TDY7" s="66"/>
      <c r="TDZ7" s="66"/>
      <c r="TEA7" s="66"/>
      <c r="TEB7" s="66"/>
      <c r="TEC7" s="66"/>
      <c r="TED7" s="66"/>
      <c r="TEE7" s="66"/>
      <c r="TEF7" s="66"/>
      <c r="TEG7" s="66"/>
      <c r="TEH7" s="66"/>
      <c r="TEI7" s="66"/>
      <c r="TEJ7" s="66"/>
      <c r="TEK7" s="66"/>
      <c r="TEL7" s="66"/>
      <c r="TEM7" s="66"/>
      <c r="TEN7" s="66"/>
      <c r="TEO7" s="66"/>
      <c r="TEP7" s="66"/>
      <c r="TEQ7" s="66"/>
      <c r="TER7" s="66"/>
      <c r="TES7" s="66"/>
      <c r="TET7" s="66"/>
      <c r="TEU7" s="66"/>
      <c r="TEV7" s="66"/>
      <c r="TEW7" s="66"/>
      <c r="TEX7" s="66"/>
      <c r="TEY7" s="66"/>
      <c r="TEZ7" s="66"/>
      <c r="TFA7" s="66"/>
      <c r="TFB7" s="66"/>
      <c r="TFC7" s="66"/>
      <c r="TFD7" s="66"/>
      <c r="TFE7" s="66"/>
      <c r="TFF7" s="66"/>
      <c r="TFG7" s="66"/>
      <c r="TFH7" s="66"/>
      <c r="TFI7" s="66"/>
      <c r="TFJ7" s="66"/>
      <c r="TFK7" s="66"/>
      <c r="TFL7" s="66"/>
      <c r="TFM7" s="66"/>
      <c r="TFN7" s="66"/>
      <c r="TFO7" s="66"/>
      <c r="TFP7" s="66"/>
      <c r="TFQ7" s="66"/>
      <c r="TFR7" s="66"/>
      <c r="TFS7" s="66"/>
      <c r="TFT7" s="66"/>
      <c r="TFU7" s="66"/>
      <c r="TFV7" s="66"/>
      <c r="TFW7" s="66"/>
      <c r="TFX7" s="66"/>
      <c r="TFY7" s="66"/>
      <c r="TFZ7" s="66"/>
      <c r="TGA7" s="66"/>
      <c r="TGB7" s="66"/>
      <c r="TGC7" s="66"/>
      <c r="TGD7" s="66"/>
      <c r="TGE7" s="66"/>
      <c r="TGF7" s="66"/>
      <c r="TGG7" s="66"/>
      <c r="TGH7" s="66"/>
      <c r="TGI7" s="66"/>
      <c r="TGJ7" s="66"/>
      <c r="TGK7" s="66"/>
      <c r="TGL7" s="66"/>
      <c r="TGM7" s="66"/>
      <c r="TGN7" s="66"/>
      <c r="TGO7" s="66"/>
      <c r="TGP7" s="66"/>
      <c r="TGQ7" s="66"/>
      <c r="TGR7" s="66"/>
      <c r="TGS7" s="66"/>
      <c r="TGT7" s="66"/>
      <c r="TGU7" s="66"/>
      <c r="TGV7" s="66"/>
      <c r="TGW7" s="66"/>
      <c r="TGX7" s="66"/>
      <c r="TGY7" s="66"/>
      <c r="TGZ7" s="66"/>
      <c r="THA7" s="66"/>
      <c r="THB7" s="66"/>
      <c r="THC7" s="66"/>
      <c r="THD7" s="66"/>
      <c r="THE7" s="66"/>
      <c r="THF7" s="66"/>
      <c r="THG7" s="66"/>
      <c r="THH7" s="66"/>
      <c r="THI7" s="66"/>
      <c r="THJ7" s="66"/>
      <c r="THK7" s="66"/>
      <c r="THL7" s="66"/>
      <c r="THM7" s="66"/>
      <c r="THN7" s="66"/>
      <c r="THO7" s="66"/>
      <c r="THP7" s="66"/>
      <c r="THQ7" s="66"/>
      <c r="THR7" s="66"/>
      <c r="THS7" s="66"/>
      <c r="THT7" s="66"/>
      <c r="THU7" s="66"/>
      <c r="THV7" s="66"/>
      <c r="THW7" s="66"/>
      <c r="THX7" s="66"/>
      <c r="THY7" s="66"/>
      <c r="THZ7" s="66"/>
      <c r="TIA7" s="66"/>
      <c r="TIB7" s="66"/>
      <c r="TIC7" s="66"/>
      <c r="TID7" s="66"/>
      <c r="TIE7" s="66"/>
      <c r="TIF7" s="66"/>
      <c r="TIG7" s="66"/>
      <c r="TIH7" s="66"/>
      <c r="TII7" s="66"/>
      <c r="TIJ7" s="66"/>
      <c r="TIK7" s="66"/>
      <c r="TIL7" s="66"/>
      <c r="TIM7" s="66"/>
      <c r="TIN7" s="66"/>
      <c r="TIO7" s="66"/>
      <c r="TIP7" s="66"/>
      <c r="TIQ7" s="66"/>
      <c r="TIR7" s="66"/>
      <c r="TIS7" s="66"/>
      <c r="TIT7" s="66"/>
      <c r="TIU7" s="66"/>
      <c r="TIV7" s="66"/>
      <c r="TIW7" s="66"/>
      <c r="TIX7" s="66"/>
      <c r="TIY7" s="66"/>
      <c r="TIZ7" s="66"/>
      <c r="TJA7" s="66"/>
      <c r="TJB7" s="66"/>
      <c r="TJC7" s="66"/>
      <c r="TJD7" s="66"/>
      <c r="TJE7" s="66"/>
      <c r="TJF7" s="66"/>
      <c r="TJG7" s="66"/>
      <c r="TJH7" s="66"/>
      <c r="TJI7" s="66"/>
      <c r="TJJ7" s="66"/>
      <c r="TJK7" s="66"/>
      <c r="TJL7" s="66"/>
      <c r="TJM7" s="66"/>
      <c r="TJN7" s="66"/>
      <c r="TJO7" s="66"/>
      <c r="TJP7" s="66"/>
      <c r="TJQ7" s="66"/>
      <c r="TJR7" s="66"/>
      <c r="TJS7" s="66"/>
      <c r="TJT7" s="66"/>
      <c r="TJU7" s="66"/>
      <c r="TJV7" s="66"/>
      <c r="TJW7" s="66"/>
      <c r="TJX7" s="66"/>
      <c r="TJY7" s="66"/>
      <c r="TJZ7" s="66"/>
      <c r="TKA7" s="66"/>
      <c r="TKB7" s="66"/>
      <c r="TKC7" s="66"/>
      <c r="TKD7" s="66"/>
      <c r="TKE7" s="66"/>
      <c r="TKF7" s="66"/>
      <c r="TKG7" s="66"/>
      <c r="TKH7" s="66"/>
      <c r="TKI7" s="66"/>
      <c r="TKJ7" s="66"/>
      <c r="TKK7" s="66"/>
      <c r="TKL7" s="66"/>
      <c r="TKM7" s="66"/>
      <c r="TKN7" s="66"/>
      <c r="TKO7" s="66"/>
      <c r="TKP7" s="66"/>
      <c r="TKQ7" s="66"/>
      <c r="TKR7" s="66"/>
      <c r="TKS7" s="66"/>
      <c r="TKT7" s="66"/>
      <c r="TKU7" s="66"/>
      <c r="TKV7" s="66"/>
      <c r="TKW7" s="66"/>
      <c r="TKX7" s="66"/>
      <c r="TKY7" s="66"/>
      <c r="TKZ7" s="66"/>
      <c r="TLA7" s="66"/>
      <c r="TLB7" s="66"/>
      <c r="TLC7" s="66"/>
      <c r="TLD7" s="66"/>
      <c r="TLE7" s="66"/>
      <c r="TLF7" s="66"/>
      <c r="TLG7" s="66"/>
      <c r="TLH7" s="66"/>
      <c r="TLI7" s="66"/>
      <c r="TLJ7" s="66"/>
      <c r="TLK7" s="66"/>
      <c r="TLL7" s="66"/>
      <c r="TLM7" s="66"/>
      <c r="TLN7" s="66"/>
      <c r="TLO7" s="66"/>
      <c r="TLP7" s="66"/>
      <c r="TLQ7" s="66"/>
      <c r="TLR7" s="66"/>
      <c r="TLS7" s="66"/>
      <c r="TLT7" s="66"/>
      <c r="TLU7" s="66"/>
      <c r="TLV7" s="66"/>
      <c r="TLW7" s="66"/>
      <c r="TLX7" s="66"/>
      <c r="TLY7" s="66"/>
      <c r="TLZ7" s="66"/>
      <c r="TMA7" s="66"/>
      <c r="TMB7" s="66"/>
      <c r="TMC7" s="66"/>
      <c r="TMD7" s="66"/>
      <c r="TME7" s="66"/>
      <c r="TMF7" s="66"/>
      <c r="TMG7" s="66"/>
      <c r="TMH7" s="66"/>
      <c r="TMI7" s="66"/>
      <c r="TMJ7" s="66"/>
      <c r="TMK7" s="66"/>
      <c r="TML7" s="66"/>
      <c r="TMM7" s="66"/>
      <c r="TMN7" s="66"/>
      <c r="TMO7" s="66"/>
      <c r="TMP7" s="66"/>
      <c r="TMQ7" s="66"/>
      <c r="TMR7" s="66"/>
      <c r="TMS7" s="66"/>
      <c r="TMT7" s="66"/>
      <c r="TMU7" s="66"/>
      <c r="TMV7" s="66"/>
      <c r="TMW7" s="66"/>
      <c r="TMX7" s="66"/>
      <c r="TMY7" s="66"/>
      <c r="TMZ7" s="66"/>
      <c r="TNA7" s="66"/>
      <c r="TNB7" s="66"/>
      <c r="TNC7" s="66"/>
      <c r="TND7" s="66"/>
      <c r="TNE7" s="66"/>
      <c r="TNF7" s="66"/>
      <c r="TNG7" s="66"/>
      <c r="TNH7" s="66"/>
      <c r="TNI7" s="66"/>
      <c r="TNJ7" s="66"/>
      <c r="TNK7" s="66"/>
      <c r="TNL7" s="66"/>
      <c r="TNM7" s="66"/>
      <c r="TNN7" s="66"/>
      <c r="TNO7" s="66"/>
      <c r="TNP7" s="66"/>
      <c r="TNQ7" s="66"/>
      <c r="TNR7" s="66"/>
      <c r="TNS7" s="66"/>
      <c r="TNT7" s="66"/>
      <c r="TNU7" s="66"/>
      <c r="TNV7" s="66"/>
      <c r="TNW7" s="66"/>
      <c r="TNX7" s="66"/>
      <c r="TNY7" s="66"/>
      <c r="TNZ7" s="66"/>
      <c r="TOA7" s="66"/>
      <c r="TOB7" s="66"/>
      <c r="TOC7" s="66"/>
      <c r="TOD7" s="66"/>
      <c r="TOE7" s="66"/>
      <c r="TOF7" s="66"/>
      <c r="TOG7" s="66"/>
      <c r="TOH7" s="66"/>
      <c r="TOI7" s="66"/>
      <c r="TOJ7" s="66"/>
      <c r="TOK7" s="66"/>
      <c r="TOL7" s="66"/>
      <c r="TOM7" s="66"/>
      <c r="TON7" s="66"/>
      <c r="TOO7" s="66"/>
      <c r="TOP7" s="66"/>
      <c r="TOQ7" s="66"/>
      <c r="TOR7" s="66"/>
      <c r="TOS7" s="66"/>
      <c r="TOT7" s="66"/>
      <c r="TOU7" s="66"/>
      <c r="TOV7" s="66"/>
      <c r="TOW7" s="66"/>
      <c r="TOX7" s="66"/>
      <c r="TOY7" s="66"/>
      <c r="TOZ7" s="66"/>
      <c r="TPA7" s="66"/>
      <c r="TPB7" s="66"/>
      <c r="TPC7" s="66"/>
      <c r="TPD7" s="66"/>
      <c r="TPE7" s="66"/>
      <c r="TPF7" s="66"/>
      <c r="TPG7" s="66"/>
      <c r="TPH7" s="66"/>
      <c r="TPI7" s="66"/>
      <c r="TPJ7" s="66"/>
      <c r="TPK7" s="66"/>
      <c r="TPL7" s="66"/>
      <c r="TPM7" s="66"/>
      <c r="TPN7" s="66"/>
      <c r="TPO7" s="66"/>
      <c r="TPP7" s="66"/>
      <c r="TPQ7" s="66"/>
      <c r="TPR7" s="66"/>
      <c r="TPS7" s="66"/>
      <c r="TPT7" s="66"/>
      <c r="TPU7" s="66"/>
      <c r="TPV7" s="66"/>
      <c r="TPW7" s="66"/>
      <c r="TPX7" s="66"/>
      <c r="TPY7" s="66"/>
      <c r="TPZ7" s="66"/>
      <c r="TQA7" s="66"/>
      <c r="TQB7" s="66"/>
      <c r="TQC7" s="66"/>
      <c r="TQD7" s="66"/>
      <c r="TQE7" s="66"/>
      <c r="TQF7" s="66"/>
      <c r="TQG7" s="66"/>
      <c r="TQH7" s="66"/>
      <c r="TQI7" s="66"/>
      <c r="TQJ7" s="66"/>
      <c r="TQK7" s="66"/>
      <c r="TQL7" s="66"/>
      <c r="TQM7" s="66"/>
      <c r="TQN7" s="66"/>
      <c r="TQO7" s="66"/>
      <c r="TQP7" s="66"/>
      <c r="TQQ7" s="66"/>
      <c r="TQR7" s="66"/>
      <c r="TQS7" s="66"/>
      <c r="TQT7" s="66"/>
      <c r="TQU7" s="66"/>
      <c r="TQV7" s="66"/>
      <c r="TQW7" s="66"/>
      <c r="TQX7" s="66"/>
      <c r="TQY7" s="66"/>
      <c r="TQZ7" s="66"/>
      <c r="TRA7" s="66"/>
      <c r="TRB7" s="66"/>
      <c r="TRC7" s="66"/>
      <c r="TRD7" s="66"/>
      <c r="TRE7" s="66"/>
      <c r="TRF7" s="66"/>
      <c r="TRG7" s="66"/>
      <c r="TRH7" s="66"/>
      <c r="TRI7" s="66"/>
      <c r="TRJ7" s="66"/>
      <c r="TRK7" s="66"/>
      <c r="TRL7" s="66"/>
      <c r="TRM7" s="66"/>
      <c r="TRN7" s="66"/>
      <c r="TRO7" s="66"/>
      <c r="TRP7" s="66"/>
      <c r="TRQ7" s="66"/>
      <c r="TRR7" s="66"/>
      <c r="TRS7" s="66"/>
      <c r="TRT7" s="66"/>
      <c r="TRU7" s="66"/>
      <c r="TRV7" s="66"/>
      <c r="TRW7" s="66"/>
      <c r="TRX7" s="66"/>
      <c r="TRY7" s="66"/>
      <c r="TRZ7" s="66"/>
      <c r="TSA7" s="66"/>
      <c r="TSB7" s="66"/>
      <c r="TSC7" s="66"/>
      <c r="TSD7" s="66"/>
      <c r="TSE7" s="66"/>
      <c r="TSF7" s="66"/>
      <c r="TSG7" s="66"/>
      <c r="TSH7" s="66"/>
      <c r="TSI7" s="66"/>
      <c r="TSJ7" s="66"/>
      <c r="TSK7" s="66"/>
      <c r="TSL7" s="66"/>
      <c r="TSM7" s="66"/>
      <c r="TSN7" s="66"/>
      <c r="TSO7" s="66"/>
      <c r="TSP7" s="66"/>
      <c r="TSQ7" s="66"/>
      <c r="TSR7" s="66"/>
      <c r="TSS7" s="66"/>
      <c r="TST7" s="66"/>
      <c r="TSU7" s="66"/>
      <c r="TSV7" s="66"/>
      <c r="TSW7" s="66"/>
      <c r="TSX7" s="66"/>
      <c r="TSY7" s="66"/>
      <c r="TSZ7" s="66"/>
      <c r="TTA7" s="66"/>
      <c r="TTB7" s="66"/>
      <c r="TTC7" s="66"/>
      <c r="TTD7" s="66"/>
      <c r="TTE7" s="66"/>
      <c r="TTF7" s="66"/>
      <c r="TTG7" s="66"/>
      <c r="TTH7" s="66"/>
      <c r="TTI7" s="66"/>
      <c r="TTJ7" s="66"/>
      <c r="TTK7" s="66"/>
      <c r="TTL7" s="66"/>
      <c r="TTM7" s="66"/>
      <c r="TTN7" s="66"/>
      <c r="TTO7" s="66"/>
      <c r="TTP7" s="66"/>
      <c r="TTQ7" s="66"/>
      <c r="TTR7" s="66"/>
      <c r="TTS7" s="66"/>
      <c r="TTT7" s="66"/>
      <c r="TTU7" s="66"/>
      <c r="TTV7" s="66"/>
      <c r="TTW7" s="66"/>
      <c r="TTX7" s="66"/>
      <c r="TTY7" s="66"/>
      <c r="TTZ7" s="66"/>
      <c r="TUA7" s="66"/>
      <c r="TUB7" s="66"/>
      <c r="TUC7" s="66"/>
      <c r="TUD7" s="66"/>
      <c r="TUE7" s="66"/>
      <c r="TUF7" s="66"/>
      <c r="TUG7" s="66"/>
      <c r="TUH7" s="66"/>
      <c r="TUI7" s="66"/>
      <c r="TUJ7" s="66"/>
      <c r="TUK7" s="66"/>
      <c r="TUL7" s="66"/>
      <c r="TUM7" s="66"/>
      <c r="TUN7" s="66"/>
      <c r="TUO7" s="66"/>
      <c r="TUP7" s="66"/>
      <c r="TUQ7" s="66"/>
      <c r="TUR7" s="66"/>
      <c r="TUS7" s="66"/>
      <c r="TUT7" s="66"/>
      <c r="TUU7" s="66"/>
      <c r="TUV7" s="66"/>
      <c r="TUW7" s="66"/>
      <c r="TUX7" s="66"/>
      <c r="TUY7" s="66"/>
      <c r="TUZ7" s="66"/>
      <c r="TVA7" s="66"/>
      <c r="TVB7" s="66"/>
      <c r="TVC7" s="66"/>
      <c r="TVD7" s="66"/>
      <c r="TVE7" s="66"/>
      <c r="TVF7" s="66"/>
      <c r="TVG7" s="66"/>
      <c r="TVH7" s="66"/>
      <c r="TVI7" s="66"/>
      <c r="TVJ7" s="66"/>
      <c r="TVK7" s="66"/>
      <c r="TVL7" s="66"/>
      <c r="TVM7" s="66"/>
      <c r="TVN7" s="66"/>
      <c r="TVO7" s="66"/>
      <c r="TVP7" s="66"/>
      <c r="TVQ7" s="66"/>
      <c r="TVR7" s="66"/>
      <c r="TVS7" s="66"/>
      <c r="TVT7" s="66"/>
      <c r="TVU7" s="66"/>
      <c r="TVV7" s="66"/>
      <c r="TVW7" s="66"/>
      <c r="TVX7" s="66"/>
      <c r="TVY7" s="66"/>
      <c r="TVZ7" s="66"/>
      <c r="TWA7" s="66"/>
      <c r="TWB7" s="66"/>
      <c r="TWC7" s="66"/>
      <c r="TWD7" s="66"/>
      <c r="TWE7" s="66"/>
      <c r="TWF7" s="66"/>
      <c r="TWG7" s="66"/>
      <c r="TWH7" s="66"/>
      <c r="TWI7" s="66"/>
      <c r="TWJ7" s="66"/>
      <c r="TWK7" s="66"/>
      <c r="TWL7" s="66"/>
      <c r="TWM7" s="66"/>
      <c r="TWN7" s="66"/>
      <c r="TWO7" s="66"/>
      <c r="TWP7" s="66"/>
      <c r="TWQ7" s="66"/>
      <c r="TWR7" s="66"/>
      <c r="TWS7" s="66"/>
      <c r="TWT7" s="66"/>
      <c r="TWU7" s="66"/>
      <c r="TWV7" s="66"/>
      <c r="TWW7" s="66"/>
      <c r="TWX7" s="66"/>
      <c r="TWY7" s="66"/>
      <c r="TWZ7" s="66"/>
      <c r="TXA7" s="66"/>
      <c r="TXB7" s="66"/>
      <c r="TXC7" s="66"/>
      <c r="TXD7" s="66"/>
      <c r="TXE7" s="66"/>
      <c r="TXF7" s="66"/>
      <c r="TXG7" s="66"/>
      <c r="TXH7" s="66"/>
      <c r="TXI7" s="66"/>
      <c r="TXJ7" s="66"/>
      <c r="TXK7" s="66"/>
      <c r="TXL7" s="66"/>
      <c r="TXM7" s="66"/>
      <c r="TXN7" s="66"/>
      <c r="TXO7" s="66"/>
      <c r="TXP7" s="66"/>
      <c r="TXQ7" s="66"/>
      <c r="TXR7" s="66"/>
      <c r="TXS7" s="66"/>
      <c r="TXT7" s="66"/>
      <c r="TXU7" s="66"/>
      <c r="TXV7" s="66"/>
      <c r="TXW7" s="66"/>
      <c r="TXX7" s="66"/>
      <c r="TXY7" s="66"/>
      <c r="TXZ7" s="66"/>
      <c r="TYA7" s="66"/>
      <c r="TYB7" s="66"/>
      <c r="TYC7" s="66"/>
      <c r="TYD7" s="66"/>
      <c r="TYE7" s="66"/>
      <c r="TYF7" s="66"/>
      <c r="TYG7" s="66"/>
      <c r="TYH7" s="66"/>
      <c r="TYI7" s="66"/>
      <c r="TYJ7" s="66"/>
      <c r="TYK7" s="66"/>
      <c r="TYL7" s="66"/>
      <c r="TYM7" s="66"/>
      <c r="TYN7" s="66"/>
      <c r="TYO7" s="66"/>
      <c r="TYP7" s="66"/>
      <c r="TYQ7" s="66"/>
      <c r="TYR7" s="66"/>
      <c r="TYS7" s="66"/>
      <c r="TYT7" s="66"/>
      <c r="TYU7" s="66"/>
      <c r="TYV7" s="66"/>
      <c r="TYW7" s="66"/>
      <c r="TYX7" s="66"/>
      <c r="TYY7" s="66"/>
      <c r="TYZ7" s="66"/>
      <c r="TZA7" s="66"/>
      <c r="TZB7" s="66"/>
      <c r="TZC7" s="66"/>
      <c r="TZD7" s="66"/>
      <c r="TZE7" s="66"/>
      <c r="TZF7" s="66"/>
      <c r="TZG7" s="66"/>
      <c r="TZH7" s="66"/>
      <c r="TZI7" s="66"/>
      <c r="TZJ7" s="66"/>
      <c r="TZK7" s="66"/>
      <c r="TZL7" s="66"/>
      <c r="TZM7" s="66"/>
      <c r="TZN7" s="66"/>
      <c r="TZO7" s="66"/>
      <c r="TZP7" s="66"/>
      <c r="TZQ7" s="66"/>
      <c r="TZR7" s="66"/>
      <c r="TZS7" s="66"/>
      <c r="TZT7" s="66"/>
      <c r="TZU7" s="66"/>
      <c r="TZV7" s="66"/>
      <c r="TZW7" s="66"/>
      <c r="TZX7" s="66"/>
      <c r="TZY7" s="66"/>
      <c r="TZZ7" s="66"/>
      <c r="UAA7" s="66"/>
      <c r="UAB7" s="66"/>
      <c r="UAC7" s="66"/>
      <c r="UAD7" s="66"/>
      <c r="UAE7" s="66"/>
      <c r="UAF7" s="66"/>
      <c r="UAG7" s="66"/>
      <c r="UAH7" s="66"/>
      <c r="UAI7" s="66"/>
      <c r="UAJ7" s="66"/>
      <c r="UAK7" s="66"/>
      <c r="UAL7" s="66"/>
      <c r="UAM7" s="66"/>
      <c r="UAN7" s="66"/>
      <c r="UAO7" s="66"/>
      <c r="UAP7" s="66"/>
      <c r="UAQ7" s="66"/>
      <c r="UAR7" s="66"/>
      <c r="UAS7" s="66"/>
      <c r="UAT7" s="66"/>
      <c r="UAU7" s="66"/>
      <c r="UAV7" s="66"/>
      <c r="UAW7" s="66"/>
      <c r="UAX7" s="66"/>
      <c r="UAY7" s="66"/>
      <c r="UAZ7" s="66"/>
      <c r="UBA7" s="66"/>
      <c r="UBB7" s="66"/>
      <c r="UBC7" s="66"/>
      <c r="UBD7" s="66"/>
      <c r="UBE7" s="66"/>
      <c r="UBF7" s="66"/>
      <c r="UBG7" s="66"/>
      <c r="UBH7" s="66"/>
      <c r="UBI7" s="66"/>
      <c r="UBJ7" s="66"/>
      <c r="UBK7" s="66"/>
      <c r="UBL7" s="66"/>
      <c r="UBM7" s="66"/>
      <c r="UBN7" s="66"/>
      <c r="UBO7" s="66"/>
      <c r="UBP7" s="66"/>
      <c r="UBQ7" s="66"/>
      <c r="UBR7" s="66"/>
      <c r="UBS7" s="66"/>
      <c r="UBT7" s="66"/>
      <c r="UBU7" s="66"/>
      <c r="UBV7" s="66"/>
      <c r="UBW7" s="66"/>
      <c r="UBX7" s="66"/>
      <c r="UBY7" s="66"/>
      <c r="UBZ7" s="66"/>
      <c r="UCA7" s="66"/>
      <c r="UCB7" s="66"/>
      <c r="UCC7" s="66"/>
      <c r="UCD7" s="66"/>
      <c r="UCE7" s="66"/>
      <c r="UCF7" s="66"/>
      <c r="UCG7" s="66"/>
      <c r="UCH7" s="66"/>
      <c r="UCI7" s="66"/>
      <c r="UCJ7" s="66"/>
      <c r="UCK7" s="66"/>
      <c r="UCL7" s="66"/>
      <c r="UCM7" s="66"/>
      <c r="UCN7" s="66"/>
      <c r="UCO7" s="66"/>
      <c r="UCP7" s="66"/>
      <c r="UCQ7" s="66"/>
      <c r="UCR7" s="66"/>
      <c r="UCS7" s="66"/>
      <c r="UCT7" s="66"/>
      <c r="UCU7" s="66"/>
      <c r="UCV7" s="66"/>
      <c r="UCW7" s="66"/>
      <c r="UCX7" s="66"/>
      <c r="UCY7" s="66"/>
      <c r="UCZ7" s="66"/>
      <c r="UDA7" s="66"/>
      <c r="UDB7" s="66"/>
      <c r="UDC7" s="66"/>
      <c r="UDD7" s="66"/>
      <c r="UDE7" s="66"/>
      <c r="UDF7" s="66"/>
      <c r="UDG7" s="66"/>
      <c r="UDH7" s="66"/>
      <c r="UDI7" s="66"/>
      <c r="UDJ7" s="66"/>
      <c r="UDK7" s="66"/>
      <c r="UDL7" s="66"/>
      <c r="UDM7" s="66"/>
      <c r="UDN7" s="66"/>
      <c r="UDO7" s="66"/>
      <c r="UDP7" s="66"/>
      <c r="UDQ7" s="66"/>
      <c r="UDR7" s="66"/>
      <c r="UDS7" s="66"/>
      <c r="UDT7" s="66"/>
      <c r="UDU7" s="66"/>
      <c r="UDV7" s="66"/>
      <c r="UDW7" s="66"/>
      <c r="UDX7" s="66"/>
      <c r="UDY7" s="66"/>
      <c r="UDZ7" s="66"/>
      <c r="UEA7" s="66"/>
      <c r="UEB7" s="66"/>
      <c r="UEC7" s="66"/>
      <c r="UED7" s="66"/>
      <c r="UEE7" s="66"/>
      <c r="UEF7" s="66"/>
      <c r="UEG7" s="66"/>
      <c r="UEH7" s="66"/>
      <c r="UEI7" s="66"/>
      <c r="UEJ7" s="66"/>
      <c r="UEK7" s="66"/>
      <c r="UEL7" s="66"/>
      <c r="UEM7" s="66"/>
      <c r="UEN7" s="66"/>
      <c r="UEO7" s="66"/>
      <c r="UEP7" s="66"/>
      <c r="UEQ7" s="66"/>
      <c r="UER7" s="66"/>
      <c r="UES7" s="66"/>
      <c r="UET7" s="66"/>
      <c r="UEU7" s="66"/>
      <c r="UEV7" s="66"/>
      <c r="UEW7" s="66"/>
      <c r="UEX7" s="66"/>
      <c r="UEY7" s="66"/>
      <c r="UEZ7" s="66"/>
      <c r="UFA7" s="66"/>
      <c r="UFB7" s="66"/>
      <c r="UFC7" s="66"/>
      <c r="UFD7" s="66"/>
      <c r="UFE7" s="66"/>
      <c r="UFF7" s="66"/>
      <c r="UFG7" s="66"/>
      <c r="UFH7" s="66"/>
      <c r="UFI7" s="66"/>
      <c r="UFJ7" s="66"/>
      <c r="UFK7" s="66"/>
      <c r="UFL7" s="66"/>
      <c r="UFM7" s="66"/>
      <c r="UFN7" s="66"/>
      <c r="UFO7" s="66"/>
      <c r="UFP7" s="66"/>
      <c r="UFQ7" s="66"/>
      <c r="UFR7" s="66"/>
      <c r="UFS7" s="66"/>
      <c r="UFT7" s="66"/>
      <c r="UFU7" s="66"/>
      <c r="UFV7" s="66"/>
      <c r="UFW7" s="66"/>
      <c r="UFX7" s="66"/>
      <c r="UFY7" s="66"/>
      <c r="UFZ7" s="66"/>
      <c r="UGA7" s="66"/>
      <c r="UGB7" s="66"/>
      <c r="UGC7" s="66"/>
      <c r="UGD7" s="66"/>
      <c r="UGE7" s="66"/>
      <c r="UGF7" s="66"/>
      <c r="UGG7" s="66"/>
      <c r="UGH7" s="66"/>
      <c r="UGI7" s="66"/>
      <c r="UGJ7" s="66"/>
      <c r="UGK7" s="66"/>
      <c r="UGL7" s="66"/>
      <c r="UGM7" s="66"/>
      <c r="UGN7" s="66"/>
      <c r="UGO7" s="66"/>
      <c r="UGP7" s="66"/>
      <c r="UGQ7" s="66"/>
      <c r="UGR7" s="66"/>
      <c r="UGS7" s="66"/>
      <c r="UGT7" s="66"/>
      <c r="UGU7" s="66"/>
      <c r="UGV7" s="66"/>
      <c r="UGW7" s="66"/>
      <c r="UGX7" s="66"/>
      <c r="UGY7" s="66"/>
      <c r="UGZ7" s="66"/>
      <c r="UHA7" s="66"/>
      <c r="UHB7" s="66"/>
      <c r="UHC7" s="66"/>
      <c r="UHD7" s="66"/>
      <c r="UHE7" s="66"/>
      <c r="UHF7" s="66"/>
      <c r="UHG7" s="66"/>
      <c r="UHH7" s="66"/>
      <c r="UHI7" s="66"/>
      <c r="UHJ7" s="66"/>
      <c r="UHK7" s="66"/>
      <c r="UHL7" s="66"/>
      <c r="UHM7" s="66"/>
      <c r="UHN7" s="66"/>
      <c r="UHO7" s="66"/>
      <c r="UHP7" s="66"/>
      <c r="UHQ7" s="66"/>
      <c r="UHR7" s="66"/>
      <c r="UHS7" s="66"/>
      <c r="UHT7" s="66"/>
      <c r="UHU7" s="66"/>
      <c r="UHV7" s="66"/>
      <c r="UHW7" s="66"/>
      <c r="UHX7" s="66"/>
      <c r="UHY7" s="66"/>
      <c r="UHZ7" s="66"/>
      <c r="UIA7" s="66"/>
      <c r="UIB7" s="66"/>
      <c r="UIC7" s="66"/>
      <c r="UID7" s="66"/>
      <c r="UIE7" s="66"/>
      <c r="UIF7" s="66"/>
      <c r="UIG7" s="66"/>
      <c r="UIH7" s="66"/>
      <c r="UII7" s="66"/>
      <c r="UIJ7" s="66"/>
      <c r="UIK7" s="66"/>
      <c r="UIL7" s="66"/>
      <c r="UIM7" s="66"/>
      <c r="UIN7" s="66"/>
      <c r="UIO7" s="66"/>
      <c r="UIP7" s="66"/>
      <c r="UIQ7" s="66"/>
      <c r="UIR7" s="66"/>
      <c r="UIS7" s="66"/>
      <c r="UIT7" s="66"/>
      <c r="UIU7" s="66"/>
      <c r="UIV7" s="66"/>
      <c r="UIW7" s="66"/>
      <c r="UIX7" s="66"/>
      <c r="UIY7" s="66"/>
      <c r="UIZ7" s="66"/>
      <c r="UJA7" s="66"/>
      <c r="UJB7" s="66"/>
      <c r="UJC7" s="66"/>
      <c r="UJD7" s="66"/>
      <c r="UJE7" s="66"/>
      <c r="UJF7" s="66"/>
      <c r="UJG7" s="66"/>
      <c r="UJH7" s="66"/>
      <c r="UJI7" s="66"/>
      <c r="UJJ7" s="66"/>
      <c r="UJK7" s="66"/>
      <c r="UJL7" s="66"/>
      <c r="UJM7" s="66"/>
      <c r="UJN7" s="66"/>
      <c r="UJO7" s="66"/>
      <c r="UJP7" s="66"/>
      <c r="UJQ7" s="66"/>
      <c r="UJR7" s="66"/>
      <c r="UJS7" s="66"/>
      <c r="UJT7" s="66"/>
      <c r="UJU7" s="66"/>
      <c r="UJV7" s="66"/>
      <c r="UJW7" s="66"/>
      <c r="UJX7" s="66"/>
      <c r="UJY7" s="66"/>
      <c r="UJZ7" s="66"/>
      <c r="UKA7" s="66"/>
      <c r="UKB7" s="66"/>
      <c r="UKC7" s="66"/>
      <c r="UKD7" s="66"/>
      <c r="UKE7" s="66"/>
      <c r="UKF7" s="66"/>
      <c r="UKG7" s="66"/>
      <c r="UKH7" s="66"/>
      <c r="UKI7" s="66"/>
      <c r="UKJ7" s="66"/>
      <c r="UKK7" s="66"/>
      <c r="UKL7" s="66"/>
      <c r="UKM7" s="66"/>
      <c r="UKN7" s="66"/>
      <c r="UKO7" s="66"/>
      <c r="UKP7" s="66"/>
      <c r="UKQ7" s="66"/>
      <c r="UKR7" s="66"/>
      <c r="UKS7" s="66"/>
      <c r="UKT7" s="66"/>
      <c r="UKU7" s="66"/>
      <c r="UKV7" s="66"/>
      <c r="UKW7" s="66"/>
      <c r="UKX7" s="66"/>
      <c r="UKY7" s="66"/>
      <c r="UKZ7" s="66"/>
      <c r="ULA7" s="66"/>
      <c r="ULB7" s="66"/>
      <c r="ULC7" s="66"/>
      <c r="ULD7" s="66"/>
      <c r="ULE7" s="66"/>
      <c r="ULF7" s="66"/>
      <c r="ULG7" s="66"/>
      <c r="ULH7" s="66"/>
      <c r="ULI7" s="66"/>
      <c r="ULJ7" s="66"/>
      <c r="ULK7" s="66"/>
      <c r="ULL7" s="66"/>
      <c r="ULM7" s="66"/>
      <c r="ULN7" s="66"/>
      <c r="ULO7" s="66"/>
      <c r="ULP7" s="66"/>
      <c r="ULQ7" s="66"/>
      <c r="ULR7" s="66"/>
      <c r="ULS7" s="66"/>
      <c r="ULT7" s="66"/>
      <c r="ULU7" s="66"/>
      <c r="ULV7" s="66"/>
      <c r="ULW7" s="66"/>
      <c r="ULX7" s="66"/>
      <c r="ULY7" s="66"/>
      <c r="ULZ7" s="66"/>
      <c r="UMA7" s="66"/>
      <c r="UMB7" s="66"/>
      <c r="UMC7" s="66"/>
      <c r="UMD7" s="66"/>
      <c r="UME7" s="66"/>
      <c r="UMF7" s="66"/>
      <c r="UMG7" s="66"/>
      <c r="UMH7" s="66"/>
      <c r="UMI7" s="66"/>
      <c r="UMJ7" s="66"/>
      <c r="UMK7" s="66"/>
      <c r="UML7" s="66"/>
      <c r="UMM7" s="66"/>
      <c r="UMN7" s="66"/>
      <c r="UMO7" s="66"/>
      <c r="UMP7" s="66"/>
      <c r="UMQ7" s="66"/>
      <c r="UMR7" s="66"/>
      <c r="UMS7" s="66"/>
      <c r="UMT7" s="66"/>
      <c r="UMU7" s="66"/>
      <c r="UMV7" s="66"/>
      <c r="UMW7" s="66"/>
      <c r="UMX7" s="66"/>
      <c r="UMY7" s="66"/>
      <c r="UMZ7" s="66"/>
      <c r="UNA7" s="66"/>
      <c r="UNB7" s="66"/>
      <c r="UNC7" s="66"/>
      <c r="UND7" s="66"/>
      <c r="UNE7" s="66"/>
      <c r="UNF7" s="66"/>
      <c r="UNG7" s="66"/>
      <c r="UNH7" s="66"/>
      <c r="UNI7" s="66"/>
      <c r="UNJ7" s="66"/>
      <c r="UNK7" s="66"/>
      <c r="UNL7" s="66"/>
      <c r="UNM7" s="66"/>
      <c r="UNN7" s="66"/>
      <c r="UNO7" s="66"/>
      <c r="UNP7" s="66"/>
      <c r="UNQ7" s="66"/>
      <c r="UNR7" s="66"/>
      <c r="UNS7" s="66"/>
      <c r="UNT7" s="66"/>
      <c r="UNU7" s="66"/>
      <c r="UNV7" s="66"/>
      <c r="UNW7" s="66"/>
      <c r="UNX7" s="66"/>
      <c r="UNY7" s="66"/>
      <c r="UNZ7" s="66"/>
      <c r="UOA7" s="66"/>
      <c r="UOB7" s="66"/>
      <c r="UOC7" s="66"/>
      <c r="UOD7" s="66"/>
      <c r="UOE7" s="66"/>
      <c r="UOF7" s="66"/>
      <c r="UOG7" s="66"/>
      <c r="UOH7" s="66"/>
      <c r="UOI7" s="66"/>
      <c r="UOJ7" s="66"/>
      <c r="UOK7" s="66"/>
      <c r="UOL7" s="66"/>
      <c r="UOM7" s="66"/>
      <c r="UON7" s="66"/>
      <c r="UOO7" s="66"/>
      <c r="UOP7" s="66"/>
      <c r="UOQ7" s="66"/>
      <c r="UOR7" s="66"/>
      <c r="UOS7" s="66"/>
      <c r="UOT7" s="66"/>
      <c r="UOU7" s="66"/>
      <c r="UOV7" s="66"/>
      <c r="UOW7" s="66"/>
      <c r="UOX7" s="66"/>
      <c r="UOY7" s="66"/>
      <c r="UOZ7" s="66"/>
      <c r="UPA7" s="66"/>
      <c r="UPB7" s="66"/>
      <c r="UPC7" s="66"/>
      <c r="UPD7" s="66"/>
      <c r="UPE7" s="66"/>
      <c r="UPF7" s="66"/>
      <c r="UPG7" s="66"/>
      <c r="UPH7" s="66"/>
      <c r="UPI7" s="66"/>
      <c r="UPJ7" s="66"/>
      <c r="UPK7" s="66"/>
      <c r="UPL7" s="66"/>
      <c r="UPM7" s="66"/>
      <c r="UPN7" s="66"/>
      <c r="UPO7" s="66"/>
      <c r="UPP7" s="66"/>
      <c r="UPQ7" s="66"/>
      <c r="UPR7" s="66"/>
      <c r="UPS7" s="66"/>
      <c r="UPT7" s="66"/>
      <c r="UPU7" s="66"/>
      <c r="UPV7" s="66"/>
      <c r="UPW7" s="66"/>
      <c r="UPX7" s="66"/>
      <c r="UPY7" s="66"/>
      <c r="UPZ7" s="66"/>
      <c r="UQA7" s="66"/>
      <c r="UQB7" s="66"/>
      <c r="UQC7" s="66"/>
      <c r="UQD7" s="66"/>
      <c r="UQE7" s="66"/>
      <c r="UQF7" s="66"/>
      <c r="UQG7" s="66"/>
      <c r="UQH7" s="66"/>
      <c r="UQI7" s="66"/>
      <c r="UQJ7" s="66"/>
      <c r="UQK7" s="66"/>
      <c r="UQL7" s="66"/>
      <c r="UQM7" s="66"/>
      <c r="UQN7" s="66"/>
      <c r="UQO7" s="66"/>
      <c r="UQP7" s="66"/>
      <c r="UQQ7" s="66"/>
      <c r="UQR7" s="66"/>
      <c r="UQS7" s="66"/>
      <c r="UQT7" s="66"/>
      <c r="UQU7" s="66"/>
      <c r="UQV7" s="66"/>
      <c r="UQW7" s="66"/>
      <c r="UQX7" s="66"/>
      <c r="UQY7" s="66"/>
      <c r="UQZ7" s="66"/>
      <c r="URA7" s="66"/>
      <c r="URB7" s="66"/>
      <c r="URC7" s="66"/>
      <c r="URD7" s="66"/>
      <c r="URE7" s="66"/>
      <c r="URF7" s="66"/>
      <c r="URG7" s="66"/>
      <c r="URH7" s="66"/>
      <c r="URI7" s="66"/>
      <c r="URJ7" s="66"/>
      <c r="URK7" s="66"/>
      <c r="URL7" s="66"/>
      <c r="URM7" s="66"/>
      <c r="URN7" s="66"/>
      <c r="URO7" s="66"/>
      <c r="URP7" s="66"/>
      <c r="URQ7" s="66"/>
      <c r="URR7" s="66"/>
      <c r="URS7" s="66"/>
      <c r="URT7" s="66"/>
      <c r="URU7" s="66"/>
      <c r="URV7" s="66"/>
      <c r="URW7" s="66"/>
      <c r="URX7" s="66"/>
      <c r="URY7" s="66"/>
      <c r="URZ7" s="66"/>
      <c r="USA7" s="66"/>
      <c r="USB7" s="66"/>
      <c r="USC7" s="66"/>
      <c r="USD7" s="66"/>
      <c r="USE7" s="66"/>
      <c r="USF7" s="66"/>
      <c r="USG7" s="66"/>
      <c r="USH7" s="66"/>
      <c r="USI7" s="66"/>
      <c r="USJ7" s="66"/>
      <c r="USK7" s="66"/>
      <c r="USL7" s="66"/>
      <c r="USM7" s="66"/>
      <c r="USN7" s="66"/>
      <c r="USO7" s="66"/>
      <c r="USP7" s="66"/>
      <c r="USQ7" s="66"/>
      <c r="USR7" s="66"/>
      <c r="USS7" s="66"/>
      <c r="UST7" s="66"/>
      <c r="USU7" s="66"/>
      <c r="USV7" s="66"/>
      <c r="USW7" s="66"/>
      <c r="USX7" s="66"/>
      <c r="USY7" s="66"/>
      <c r="USZ7" s="66"/>
      <c r="UTA7" s="66"/>
      <c r="UTB7" s="66"/>
      <c r="UTC7" s="66"/>
      <c r="UTD7" s="66"/>
      <c r="UTE7" s="66"/>
      <c r="UTF7" s="66"/>
      <c r="UTG7" s="66"/>
      <c r="UTH7" s="66"/>
      <c r="UTI7" s="66"/>
      <c r="UTJ7" s="66"/>
      <c r="UTK7" s="66"/>
      <c r="UTL7" s="66"/>
      <c r="UTM7" s="66"/>
      <c r="UTN7" s="66"/>
      <c r="UTO7" s="66"/>
      <c r="UTP7" s="66"/>
      <c r="UTQ7" s="66"/>
      <c r="UTR7" s="66"/>
      <c r="UTS7" s="66"/>
      <c r="UTT7" s="66"/>
      <c r="UTU7" s="66"/>
      <c r="UTV7" s="66"/>
      <c r="UTW7" s="66"/>
      <c r="UTX7" s="66"/>
      <c r="UTY7" s="66"/>
      <c r="UTZ7" s="66"/>
      <c r="UUA7" s="66"/>
      <c r="UUB7" s="66"/>
      <c r="UUC7" s="66"/>
      <c r="UUD7" s="66"/>
      <c r="UUE7" s="66"/>
      <c r="UUF7" s="66"/>
      <c r="UUG7" s="66"/>
      <c r="UUH7" s="66"/>
      <c r="UUI7" s="66"/>
      <c r="UUJ7" s="66"/>
      <c r="UUK7" s="66"/>
      <c r="UUL7" s="66"/>
      <c r="UUM7" s="66"/>
      <c r="UUN7" s="66"/>
      <c r="UUO7" s="66"/>
      <c r="UUP7" s="66"/>
      <c r="UUQ7" s="66"/>
      <c r="UUR7" s="66"/>
      <c r="UUS7" s="66"/>
      <c r="UUT7" s="66"/>
      <c r="UUU7" s="66"/>
      <c r="UUV7" s="66"/>
      <c r="UUW7" s="66"/>
      <c r="UUX7" s="66"/>
      <c r="UUY7" s="66"/>
      <c r="UUZ7" s="66"/>
      <c r="UVA7" s="66"/>
      <c r="UVB7" s="66"/>
      <c r="UVC7" s="66"/>
      <c r="UVD7" s="66"/>
      <c r="UVE7" s="66"/>
      <c r="UVF7" s="66"/>
      <c r="UVG7" s="66"/>
      <c r="UVH7" s="66"/>
      <c r="UVI7" s="66"/>
      <c r="UVJ7" s="66"/>
      <c r="UVK7" s="66"/>
      <c r="UVL7" s="66"/>
      <c r="UVM7" s="66"/>
      <c r="UVN7" s="66"/>
      <c r="UVO7" s="66"/>
      <c r="UVP7" s="66"/>
      <c r="UVQ7" s="66"/>
      <c r="UVR7" s="66"/>
      <c r="UVS7" s="66"/>
      <c r="UVT7" s="66"/>
      <c r="UVU7" s="66"/>
      <c r="UVV7" s="66"/>
      <c r="UVW7" s="66"/>
      <c r="UVX7" s="66"/>
      <c r="UVY7" s="66"/>
      <c r="UVZ7" s="66"/>
      <c r="UWA7" s="66"/>
      <c r="UWB7" s="66"/>
      <c r="UWC7" s="66"/>
      <c r="UWD7" s="66"/>
      <c r="UWE7" s="66"/>
      <c r="UWF7" s="66"/>
      <c r="UWG7" s="66"/>
      <c r="UWH7" s="66"/>
      <c r="UWI7" s="66"/>
      <c r="UWJ7" s="66"/>
      <c r="UWK7" s="66"/>
      <c r="UWL7" s="66"/>
      <c r="UWM7" s="66"/>
      <c r="UWN7" s="66"/>
      <c r="UWO7" s="66"/>
      <c r="UWP7" s="66"/>
      <c r="UWQ7" s="66"/>
      <c r="UWR7" s="66"/>
      <c r="UWS7" s="66"/>
      <c r="UWT7" s="66"/>
      <c r="UWU7" s="66"/>
      <c r="UWV7" s="66"/>
      <c r="UWW7" s="66"/>
      <c r="UWX7" s="66"/>
      <c r="UWY7" s="66"/>
      <c r="UWZ7" s="66"/>
      <c r="UXA7" s="66"/>
      <c r="UXB7" s="66"/>
      <c r="UXC7" s="66"/>
      <c r="UXD7" s="66"/>
      <c r="UXE7" s="66"/>
      <c r="UXF7" s="66"/>
      <c r="UXG7" s="66"/>
      <c r="UXH7" s="66"/>
      <c r="UXI7" s="66"/>
      <c r="UXJ7" s="66"/>
      <c r="UXK7" s="66"/>
      <c r="UXL7" s="66"/>
      <c r="UXM7" s="66"/>
      <c r="UXN7" s="66"/>
      <c r="UXO7" s="66"/>
      <c r="UXP7" s="66"/>
      <c r="UXQ7" s="66"/>
      <c r="UXR7" s="66"/>
      <c r="UXS7" s="66"/>
      <c r="UXT7" s="66"/>
      <c r="UXU7" s="66"/>
      <c r="UXV7" s="66"/>
      <c r="UXW7" s="66"/>
      <c r="UXX7" s="66"/>
      <c r="UXY7" s="66"/>
      <c r="UXZ7" s="66"/>
      <c r="UYA7" s="66"/>
      <c r="UYB7" s="66"/>
      <c r="UYC7" s="66"/>
      <c r="UYD7" s="66"/>
      <c r="UYE7" s="66"/>
      <c r="UYF7" s="66"/>
      <c r="UYG7" s="66"/>
      <c r="UYH7" s="66"/>
      <c r="UYI7" s="66"/>
      <c r="UYJ7" s="66"/>
      <c r="UYK7" s="66"/>
      <c r="UYL7" s="66"/>
      <c r="UYM7" s="66"/>
      <c r="UYN7" s="66"/>
      <c r="UYO7" s="66"/>
      <c r="UYP7" s="66"/>
      <c r="UYQ7" s="66"/>
      <c r="UYR7" s="66"/>
      <c r="UYS7" s="66"/>
      <c r="UYT7" s="66"/>
      <c r="UYU7" s="66"/>
      <c r="UYV7" s="66"/>
      <c r="UYW7" s="66"/>
      <c r="UYX7" s="66"/>
      <c r="UYY7" s="66"/>
      <c r="UYZ7" s="66"/>
      <c r="UZA7" s="66"/>
      <c r="UZB7" s="66"/>
      <c r="UZC7" s="66"/>
      <c r="UZD7" s="66"/>
      <c r="UZE7" s="66"/>
      <c r="UZF7" s="66"/>
      <c r="UZG7" s="66"/>
      <c r="UZH7" s="66"/>
      <c r="UZI7" s="66"/>
      <c r="UZJ7" s="66"/>
      <c r="UZK7" s="66"/>
      <c r="UZL7" s="66"/>
      <c r="UZM7" s="66"/>
      <c r="UZN7" s="66"/>
      <c r="UZO7" s="66"/>
      <c r="UZP7" s="66"/>
      <c r="UZQ7" s="66"/>
      <c r="UZR7" s="66"/>
      <c r="UZS7" s="66"/>
      <c r="UZT7" s="66"/>
      <c r="UZU7" s="66"/>
      <c r="UZV7" s="66"/>
      <c r="UZW7" s="66"/>
      <c r="UZX7" s="66"/>
      <c r="UZY7" s="66"/>
      <c r="UZZ7" s="66"/>
      <c r="VAA7" s="66"/>
      <c r="VAB7" s="66"/>
      <c r="VAC7" s="66"/>
      <c r="VAD7" s="66"/>
      <c r="VAE7" s="66"/>
      <c r="VAF7" s="66"/>
      <c r="VAG7" s="66"/>
      <c r="VAH7" s="66"/>
      <c r="VAI7" s="66"/>
      <c r="VAJ7" s="66"/>
      <c r="VAK7" s="66"/>
      <c r="VAL7" s="66"/>
      <c r="VAM7" s="66"/>
      <c r="VAN7" s="66"/>
      <c r="VAO7" s="66"/>
      <c r="VAP7" s="66"/>
      <c r="VAQ7" s="66"/>
      <c r="VAR7" s="66"/>
      <c r="VAS7" s="66"/>
      <c r="VAT7" s="66"/>
      <c r="VAU7" s="66"/>
      <c r="VAV7" s="66"/>
      <c r="VAW7" s="66"/>
      <c r="VAX7" s="66"/>
      <c r="VAY7" s="66"/>
      <c r="VAZ7" s="66"/>
      <c r="VBA7" s="66"/>
      <c r="VBB7" s="66"/>
      <c r="VBC7" s="66"/>
      <c r="VBD7" s="66"/>
      <c r="VBE7" s="66"/>
      <c r="VBF7" s="66"/>
      <c r="VBG7" s="66"/>
      <c r="VBH7" s="66"/>
      <c r="VBI7" s="66"/>
      <c r="VBJ7" s="66"/>
      <c r="VBK7" s="66"/>
      <c r="VBL7" s="66"/>
      <c r="VBM7" s="66"/>
      <c r="VBN7" s="66"/>
      <c r="VBO7" s="66"/>
      <c r="VBP7" s="66"/>
      <c r="VBQ7" s="66"/>
      <c r="VBR7" s="66"/>
      <c r="VBS7" s="66"/>
      <c r="VBT7" s="66"/>
      <c r="VBU7" s="66"/>
      <c r="VBV7" s="66"/>
      <c r="VBW7" s="66"/>
      <c r="VBX7" s="66"/>
      <c r="VBY7" s="66"/>
      <c r="VBZ7" s="66"/>
      <c r="VCA7" s="66"/>
      <c r="VCB7" s="66"/>
      <c r="VCC7" s="66"/>
      <c r="VCD7" s="66"/>
      <c r="VCE7" s="66"/>
      <c r="VCF7" s="66"/>
      <c r="VCG7" s="66"/>
      <c r="VCH7" s="66"/>
      <c r="VCI7" s="66"/>
      <c r="VCJ7" s="66"/>
      <c r="VCK7" s="66"/>
      <c r="VCL7" s="66"/>
      <c r="VCM7" s="66"/>
      <c r="VCN7" s="66"/>
      <c r="VCO7" s="66"/>
      <c r="VCP7" s="66"/>
      <c r="VCQ7" s="66"/>
      <c r="VCR7" s="66"/>
      <c r="VCS7" s="66"/>
      <c r="VCT7" s="66"/>
      <c r="VCU7" s="66"/>
      <c r="VCV7" s="66"/>
      <c r="VCW7" s="66"/>
      <c r="VCX7" s="66"/>
      <c r="VCY7" s="66"/>
      <c r="VCZ7" s="66"/>
      <c r="VDA7" s="66"/>
      <c r="VDB7" s="66"/>
      <c r="VDC7" s="66"/>
      <c r="VDD7" s="66"/>
      <c r="VDE7" s="66"/>
      <c r="VDF7" s="66"/>
      <c r="VDG7" s="66"/>
      <c r="VDH7" s="66"/>
      <c r="VDI7" s="66"/>
      <c r="VDJ7" s="66"/>
      <c r="VDK7" s="66"/>
      <c r="VDL7" s="66"/>
      <c r="VDM7" s="66"/>
      <c r="VDN7" s="66"/>
      <c r="VDO7" s="66"/>
      <c r="VDP7" s="66"/>
      <c r="VDQ7" s="66"/>
      <c r="VDR7" s="66"/>
      <c r="VDS7" s="66"/>
      <c r="VDT7" s="66"/>
      <c r="VDU7" s="66"/>
      <c r="VDV7" s="66"/>
      <c r="VDW7" s="66"/>
      <c r="VDX7" s="66"/>
      <c r="VDY7" s="66"/>
      <c r="VDZ7" s="66"/>
      <c r="VEA7" s="66"/>
      <c r="VEB7" s="66"/>
      <c r="VEC7" s="66"/>
      <c r="VED7" s="66"/>
      <c r="VEE7" s="66"/>
      <c r="VEF7" s="66"/>
      <c r="VEG7" s="66"/>
      <c r="VEH7" s="66"/>
      <c r="VEI7" s="66"/>
      <c r="VEJ7" s="66"/>
      <c r="VEK7" s="66"/>
      <c r="VEL7" s="66"/>
      <c r="VEM7" s="66"/>
      <c r="VEN7" s="66"/>
      <c r="VEO7" s="66"/>
      <c r="VEP7" s="66"/>
      <c r="VEQ7" s="66"/>
      <c r="VER7" s="66"/>
      <c r="VES7" s="66"/>
      <c r="VET7" s="66"/>
      <c r="VEU7" s="66"/>
      <c r="VEV7" s="66"/>
      <c r="VEW7" s="66"/>
      <c r="VEX7" s="66"/>
      <c r="VEY7" s="66"/>
      <c r="VEZ7" s="66"/>
      <c r="VFA7" s="66"/>
      <c r="VFB7" s="66"/>
      <c r="VFC7" s="66"/>
      <c r="VFD7" s="66"/>
      <c r="VFE7" s="66"/>
      <c r="VFF7" s="66"/>
      <c r="VFG7" s="66"/>
      <c r="VFH7" s="66"/>
      <c r="VFI7" s="66"/>
      <c r="VFJ7" s="66"/>
      <c r="VFK7" s="66"/>
      <c r="VFL7" s="66"/>
      <c r="VFM7" s="66"/>
      <c r="VFN7" s="66"/>
      <c r="VFO7" s="66"/>
      <c r="VFP7" s="66"/>
      <c r="VFQ7" s="66"/>
      <c r="VFR7" s="66"/>
      <c r="VFS7" s="66"/>
      <c r="VFT7" s="66"/>
      <c r="VFU7" s="66"/>
      <c r="VFV7" s="66"/>
      <c r="VFW7" s="66"/>
      <c r="VFX7" s="66"/>
      <c r="VFY7" s="66"/>
      <c r="VFZ7" s="66"/>
      <c r="VGA7" s="66"/>
      <c r="VGB7" s="66"/>
      <c r="VGC7" s="66"/>
      <c r="VGD7" s="66"/>
      <c r="VGE7" s="66"/>
      <c r="VGF7" s="66"/>
      <c r="VGG7" s="66"/>
      <c r="VGH7" s="66"/>
      <c r="VGI7" s="66"/>
      <c r="VGJ7" s="66"/>
      <c r="VGK7" s="66"/>
      <c r="VGL7" s="66"/>
      <c r="VGM7" s="66"/>
      <c r="VGN7" s="66"/>
      <c r="VGO7" s="66"/>
      <c r="VGP7" s="66"/>
      <c r="VGQ7" s="66"/>
      <c r="VGR7" s="66"/>
      <c r="VGS7" s="66"/>
      <c r="VGT7" s="66"/>
      <c r="VGU7" s="66"/>
      <c r="VGV7" s="66"/>
      <c r="VGW7" s="66"/>
      <c r="VGX7" s="66"/>
      <c r="VGY7" s="66"/>
      <c r="VGZ7" s="66"/>
      <c r="VHA7" s="66"/>
      <c r="VHB7" s="66"/>
      <c r="VHC7" s="66"/>
      <c r="VHD7" s="66"/>
      <c r="VHE7" s="66"/>
      <c r="VHF7" s="66"/>
      <c r="VHG7" s="66"/>
      <c r="VHH7" s="66"/>
      <c r="VHI7" s="66"/>
      <c r="VHJ7" s="66"/>
      <c r="VHK7" s="66"/>
      <c r="VHL7" s="66"/>
      <c r="VHM7" s="66"/>
      <c r="VHN7" s="66"/>
      <c r="VHO7" s="66"/>
      <c r="VHP7" s="66"/>
      <c r="VHQ7" s="66"/>
      <c r="VHR7" s="66"/>
      <c r="VHS7" s="66"/>
      <c r="VHT7" s="66"/>
      <c r="VHU7" s="66"/>
      <c r="VHV7" s="66"/>
      <c r="VHW7" s="66"/>
      <c r="VHX7" s="66"/>
      <c r="VHY7" s="66"/>
      <c r="VHZ7" s="66"/>
      <c r="VIA7" s="66"/>
      <c r="VIB7" s="66"/>
      <c r="VIC7" s="66"/>
      <c r="VID7" s="66"/>
      <c r="VIE7" s="66"/>
      <c r="VIF7" s="66"/>
      <c r="VIG7" s="66"/>
      <c r="VIH7" s="66"/>
      <c r="VII7" s="66"/>
      <c r="VIJ7" s="66"/>
      <c r="VIK7" s="66"/>
      <c r="VIL7" s="66"/>
      <c r="VIM7" s="66"/>
      <c r="VIN7" s="66"/>
      <c r="VIO7" s="66"/>
      <c r="VIP7" s="66"/>
      <c r="VIQ7" s="66"/>
      <c r="VIR7" s="66"/>
      <c r="VIS7" s="66"/>
      <c r="VIT7" s="66"/>
      <c r="VIU7" s="66"/>
      <c r="VIV7" s="66"/>
      <c r="VIW7" s="66"/>
      <c r="VIX7" s="66"/>
      <c r="VIY7" s="66"/>
      <c r="VIZ7" s="66"/>
      <c r="VJA7" s="66"/>
      <c r="VJB7" s="66"/>
      <c r="VJC7" s="66"/>
      <c r="VJD7" s="66"/>
      <c r="VJE7" s="66"/>
      <c r="VJF7" s="66"/>
      <c r="VJG7" s="66"/>
      <c r="VJH7" s="66"/>
      <c r="VJI7" s="66"/>
      <c r="VJJ7" s="66"/>
      <c r="VJK7" s="66"/>
      <c r="VJL7" s="66"/>
      <c r="VJM7" s="66"/>
      <c r="VJN7" s="66"/>
      <c r="VJO7" s="66"/>
      <c r="VJP7" s="66"/>
      <c r="VJQ7" s="66"/>
      <c r="VJR7" s="66"/>
      <c r="VJS7" s="66"/>
      <c r="VJT7" s="66"/>
      <c r="VJU7" s="66"/>
      <c r="VJV7" s="66"/>
      <c r="VJW7" s="66"/>
      <c r="VJX7" s="66"/>
      <c r="VJY7" s="66"/>
      <c r="VJZ7" s="66"/>
      <c r="VKA7" s="66"/>
      <c r="VKB7" s="66"/>
      <c r="VKC7" s="66"/>
      <c r="VKD7" s="66"/>
      <c r="VKE7" s="66"/>
      <c r="VKF7" s="66"/>
      <c r="VKG7" s="66"/>
      <c r="VKH7" s="66"/>
      <c r="VKI7" s="66"/>
      <c r="VKJ7" s="66"/>
      <c r="VKK7" s="66"/>
      <c r="VKL7" s="66"/>
      <c r="VKM7" s="66"/>
      <c r="VKN7" s="66"/>
      <c r="VKO7" s="66"/>
      <c r="VKP7" s="66"/>
      <c r="VKQ7" s="66"/>
      <c r="VKR7" s="66"/>
      <c r="VKS7" s="66"/>
      <c r="VKT7" s="66"/>
      <c r="VKU7" s="66"/>
      <c r="VKV7" s="66"/>
      <c r="VKW7" s="66"/>
      <c r="VKX7" s="66"/>
      <c r="VKY7" s="66"/>
      <c r="VKZ7" s="66"/>
      <c r="VLA7" s="66"/>
      <c r="VLB7" s="66"/>
      <c r="VLC7" s="66"/>
      <c r="VLD7" s="66"/>
      <c r="VLE7" s="66"/>
      <c r="VLF7" s="66"/>
      <c r="VLG7" s="66"/>
      <c r="VLH7" s="66"/>
      <c r="VLI7" s="66"/>
      <c r="VLJ7" s="66"/>
      <c r="VLK7" s="66"/>
      <c r="VLL7" s="66"/>
      <c r="VLM7" s="66"/>
      <c r="VLN7" s="66"/>
      <c r="VLO7" s="66"/>
      <c r="VLP7" s="66"/>
      <c r="VLQ7" s="66"/>
      <c r="VLR7" s="66"/>
      <c r="VLS7" s="66"/>
      <c r="VLT7" s="66"/>
      <c r="VLU7" s="66"/>
      <c r="VLV7" s="66"/>
      <c r="VLW7" s="66"/>
      <c r="VLX7" s="66"/>
      <c r="VLY7" s="66"/>
      <c r="VLZ7" s="66"/>
      <c r="VMA7" s="66"/>
      <c r="VMB7" s="66"/>
      <c r="VMC7" s="66"/>
      <c r="VMD7" s="66"/>
      <c r="VME7" s="66"/>
      <c r="VMF7" s="66"/>
      <c r="VMG7" s="66"/>
      <c r="VMH7" s="66"/>
      <c r="VMI7" s="66"/>
      <c r="VMJ7" s="66"/>
      <c r="VMK7" s="66"/>
      <c r="VML7" s="66"/>
      <c r="VMM7" s="66"/>
      <c r="VMN7" s="66"/>
      <c r="VMO7" s="66"/>
      <c r="VMP7" s="66"/>
      <c r="VMQ7" s="66"/>
      <c r="VMR7" s="66"/>
      <c r="VMS7" s="66"/>
      <c r="VMT7" s="66"/>
      <c r="VMU7" s="66"/>
      <c r="VMV7" s="66"/>
      <c r="VMW7" s="66"/>
      <c r="VMX7" s="66"/>
      <c r="VMY7" s="66"/>
      <c r="VMZ7" s="66"/>
      <c r="VNA7" s="66"/>
      <c r="VNB7" s="66"/>
      <c r="VNC7" s="66"/>
      <c r="VND7" s="66"/>
      <c r="VNE7" s="66"/>
      <c r="VNF7" s="66"/>
      <c r="VNG7" s="66"/>
      <c r="VNH7" s="66"/>
      <c r="VNI7" s="66"/>
      <c r="VNJ7" s="66"/>
      <c r="VNK7" s="66"/>
      <c r="VNL7" s="66"/>
      <c r="VNM7" s="66"/>
      <c r="VNN7" s="66"/>
      <c r="VNO7" s="66"/>
      <c r="VNP7" s="66"/>
      <c r="VNQ7" s="66"/>
      <c r="VNR7" s="66"/>
      <c r="VNS7" s="66"/>
      <c r="VNT7" s="66"/>
      <c r="VNU7" s="66"/>
      <c r="VNV7" s="66"/>
      <c r="VNW7" s="66"/>
      <c r="VNX7" s="66"/>
      <c r="VNY7" s="66"/>
      <c r="VNZ7" s="66"/>
      <c r="VOA7" s="66"/>
      <c r="VOB7" s="66"/>
      <c r="VOC7" s="66"/>
      <c r="VOD7" s="66"/>
      <c r="VOE7" s="66"/>
      <c r="VOF7" s="66"/>
      <c r="VOG7" s="66"/>
      <c r="VOH7" s="66"/>
      <c r="VOI7" s="66"/>
      <c r="VOJ7" s="66"/>
      <c r="VOK7" s="66"/>
      <c r="VOL7" s="66"/>
      <c r="VOM7" s="66"/>
      <c r="VON7" s="66"/>
      <c r="VOO7" s="66"/>
      <c r="VOP7" s="66"/>
      <c r="VOQ7" s="66"/>
      <c r="VOR7" s="66"/>
      <c r="VOS7" s="66"/>
      <c r="VOT7" s="66"/>
      <c r="VOU7" s="66"/>
      <c r="VOV7" s="66"/>
      <c r="VOW7" s="66"/>
      <c r="VOX7" s="66"/>
      <c r="VOY7" s="66"/>
      <c r="VOZ7" s="66"/>
      <c r="VPA7" s="66"/>
      <c r="VPB7" s="66"/>
      <c r="VPC7" s="66"/>
      <c r="VPD7" s="66"/>
      <c r="VPE7" s="66"/>
      <c r="VPF7" s="66"/>
      <c r="VPG7" s="66"/>
      <c r="VPH7" s="66"/>
      <c r="VPI7" s="66"/>
      <c r="VPJ7" s="66"/>
      <c r="VPK7" s="66"/>
      <c r="VPL7" s="66"/>
      <c r="VPM7" s="66"/>
      <c r="VPN7" s="66"/>
      <c r="VPO7" s="66"/>
      <c r="VPP7" s="66"/>
      <c r="VPQ7" s="66"/>
      <c r="VPR7" s="66"/>
      <c r="VPS7" s="66"/>
      <c r="VPT7" s="66"/>
      <c r="VPU7" s="66"/>
      <c r="VPV7" s="66"/>
      <c r="VPW7" s="66"/>
      <c r="VPX7" s="66"/>
      <c r="VPY7" s="66"/>
      <c r="VPZ7" s="66"/>
      <c r="VQA7" s="66"/>
      <c r="VQB7" s="66"/>
      <c r="VQC7" s="66"/>
      <c r="VQD7" s="66"/>
      <c r="VQE7" s="66"/>
      <c r="VQF7" s="66"/>
      <c r="VQG7" s="66"/>
      <c r="VQH7" s="66"/>
      <c r="VQI7" s="66"/>
      <c r="VQJ7" s="66"/>
      <c r="VQK7" s="66"/>
      <c r="VQL7" s="66"/>
      <c r="VQM7" s="66"/>
      <c r="VQN7" s="66"/>
      <c r="VQO7" s="66"/>
      <c r="VQP7" s="66"/>
      <c r="VQQ7" s="66"/>
      <c r="VQR7" s="66"/>
      <c r="VQS7" s="66"/>
      <c r="VQT7" s="66"/>
      <c r="VQU7" s="66"/>
      <c r="VQV7" s="66"/>
      <c r="VQW7" s="66"/>
      <c r="VQX7" s="66"/>
      <c r="VQY7" s="66"/>
      <c r="VQZ7" s="66"/>
      <c r="VRA7" s="66"/>
      <c r="VRB7" s="66"/>
      <c r="VRC7" s="66"/>
      <c r="VRD7" s="66"/>
      <c r="VRE7" s="66"/>
      <c r="VRF7" s="66"/>
      <c r="VRG7" s="66"/>
      <c r="VRH7" s="66"/>
      <c r="VRI7" s="66"/>
      <c r="VRJ7" s="66"/>
      <c r="VRK7" s="66"/>
      <c r="VRL7" s="66"/>
      <c r="VRM7" s="66"/>
      <c r="VRN7" s="66"/>
      <c r="VRO7" s="66"/>
      <c r="VRP7" s="66"/>
      <c r="VRQ7" s="66"/>
      <c r="VRR7" s="66"/>
      <c r="VRS7" s="66"/>
      <c r="VRT7" s="66"/>
      <c r="VRU7" s="66"/>
      <c r="VRV7" s="66"/>
      <c r="VRW7" s="66"/>
      <c r="VRX7" s="66"/>
      <c r="VRY7" s="66"/>
      <c r="VRZ7" s="66"/>
      <c r="VSA7" s="66"/>
      <c r="VSB7" s="66"/>
      <c r="VSC7" s="66"/>
      <c r="VSD7" s="66"/>
      <c r="VSE7" s="66"/>
      <c r="VSF7" s="66"/>
      <c r="VSG7" s="66"/>
      <c r="VSH7" s="66"/>
      <c r="VSI7" s="66"/>
      <c r="VSJ7" s="66"/>
      <c r="VSK7" s="66"/>
      <c r="VSL7" s="66"/>
      <c r="VSM7" s="66"/>
      <c r="VSN7" s="66"/>
      <c r="VSO7" s="66"/>
      <c r="VSP7" s="66"/>
      <c r="VSQ7" s="66"/>
      <c r="VSR7" s="66"/>
      <c r="VSS7" s="66"/>
      <c r="VST7" s="66"/>
      <c r="VSU7" s="66"/>
      <c r="VSV7" s="66"/>
      <c r="VSW7" s="66"/>
      <c r="VSX7" s="66"/>
      <c r="VSY7" s="66"/>
      <c r="VSZ7" s="66"/>
      <c r="VTA7" s="66"/>
      <c r="VTB7" s="66"/>
      <c r="VTC7" s="66"/>
      <c r="VTD7" s="66"/>
      <c r="VTE7" s="66"/>
      <c r="VTF7" s="66"/>
      <c r="VTG7" s="66"/>
      <c r="VTH7" s="66"/>
      <c r="VTI7" s="66"/>
      <c r="VTJ7" s="66"/>
      <c r="VTK7" s="66"/>
      <c r="VTL7" s="66"/>
      <c r="VTM7" s="66"/>
      <c r="VTN7" s="66"/>
      <c r="VTO7" s="66"/>
      <c r="VTP7" s="66"/>
      <c r="VTQ7" s="66"/>
      <c r="VTR7" s="66"/>
      <c r="VTS7" s="66"/>
      <c r="VTT7" s="66"/>
      <c r="VTU7" s="66"/>
      <c r="VTV7" s="66"/>
      <c r="VTW7" s="66"/>
      <c r="VTX7" s="66"/>
      <c r="VTY7" s="66"/>
      <c r="VTZ7" s="66"/>
      <c r="VUA7" s="66"/>
      <c r="VUB7" s="66"/>
      <c r="VUC7" s="66"/>
      <c r="VUD7" s="66"/>
      <c r="VUE7" s="66"/>
      <c r="VUF7" s="66"/>
      <c r="VUG7" s="66"/>
      <c r="VUH7" s="66"/>
      <c r="VUI7" s="66"/>
      <c r="VUJ7" s="66"/>
      <c r="VUK7" s="66"/>
      <c r="VUL7" s="66"/>
      <c r="VUM7" s="66"/>
      <c r="VUN7" s="66"/>
      <c r="VUO7" s="66"/>
      <c r="VUP7" s="66"/>
      <c r="VUQ7" s="66"/>
      <c r="VUR7" s="66"/>
      <c r="VUS7" s="66"/>
      <c r="VUT7" s="66"/>
      <c r="VUU7" s="66"/>
      <c r="VUV7" s="66"/>
      <c r="VUW7" s="66"/>
      <c r="VUX7" s="66"/>
      <c r="VUY7" s="66"/>
      <c r="VUZ7" s="66"/>
      <c r="VVA7" s="66"/>
      <c r="VVB7" s="66"/>
      <c r="VVC7" s="66"/>
      <c r="VVD7" s="66"/>
      <c r="VVE7" s="66"/>
      <c r="VVF7" s="66"/>
      <c r="VVG7" s="66"/>
      <c r="VVH7" s="66"/>
      <c r="VVI7" s="66"/>
      <c r="VVJ7" s="66"/>
      <c r="VVK7" s="66"/>
      <c r="VVL7" s="66"/>
      <c r="VVM7" s="66"/>
      <c r="VVN7" s="66"/>
      <c r="VVO7" s="66"/>
      <c r="VVP7" s="66"/>
      <c r="VVQ7" s="66"/>
      <c r="VVR7" s="66"/>
      <c r="VVS7" s="66"/>
      <c r="VVT7" s="66"/>
      <c r="VVU7" s="66"/>
      <c r="VVV7" s="66"/>
      <c r="VVW7" s="66"/>
      <c r="VVX7" s="66"/>
      <c r="VVY7" s="66"/>
      <c r="VVZ7" s="66"/>
      <c r="VWA7" s="66"/>
      <c r="VWB7" s="66"/>
      <c r="VWC7" s="66"/>
      <c r="VWD7" s="66"/>
      <c r="VWE7" s="66"/>
      <c r="VWF7" s="66"/>
      <c r="VWG7" s="66"/>
      <c r="VWH7" s="66"/>
      <c r="VWI7" s="66"/>
      <c r="VWJ7" s="66"/>
      <c r="VWK7" s="66"/>
      <c r="VWL7" s="66"/>
      <c r="VWM7" s="66"/>
      <c r="VWN7" s="66"/>
      <c r="VWO7" s="66"/>
      <c r="VWP7" s="66"/>
      <c r="VWQ7" s="66"/>
      <c r="VWR7" s="66"/>
      <c r="VWS7" s="66"/>
      <c r="VWT7" s="66"/>
      <c r="VWU7" s="66"/>
      <c r="VWV7" s="66"/>
      <c r="VWW7" s="66"/>
      <c r="VWX7" s="66"/>
      <c r="VWY7" s="66"/>
      <c r="VWZ7" s="66"/>
      <c r="VXA7" s="66"/>
      <c r="VXB7" s="66"/>
      <c r="VXC7" s="66"/>
      <c r="VXD7" s="66"/>
      <c r="VXE7" s="66"/>
      <c r="VXF7" s="66"/>
      <c r="VXG7" s="66"/>
      <c r="VXH7" s="66"/>
      <c r="VXI7" s="66"/>
      <c r="VXJ7" s="66"/>
      <c r="VXK7" s="66"/>
      <c r="VXL7" s="66"/>
      <c r="VXM7" s="66"/>
      <c r="VXN7" s="66"/>
      <c r="VXO7" s="66"/>
      <c r="VXP7" s="66"/>
      <c r="VXQ7" s="66"/>
      <c r="VXR7" s="66"/>
      <c r="VXS7" s="66"/>
      <c r="VXT7" s="66"/>
      <c r="VXU7" s="66"/>
      <c r="VXV7" s="66"/>
      <c r="VXW7" s="66"/>
      <c r="VXX7" s="66"/>
      <c r="VXY7" s="66"/>
      <c r="VXZ7" s="66"/>
      <c r="VYA7" s="66"/>
      <c r="VYB7" s="66"/>
      <c r="VYC7" s="66"/>
      <c r="VYD7" s="66"/>
      <c r="VYE7" s="66"/>
      <c r="VYF7" s="66"/>
      <c r="VYG7" s="66"/>
      <c r="VYH7" s="66"/>
      <c r="VYI7" s="66"/>
      <c r="VYJ7" s="66"/>
      <c r="VYK7" s="66"/>
      <c r="VYL7" s="66"/>
      <c r="VYM7" s="66"/>
      <c r="VYN7" s="66"/>
      <c r="VYO7" s="66"/>
      <c r="VYP7" s="66"/>
      <c r="VYQ7" s="66"/>
      <c r="VYR7" s="66"/>
      <c r="VYS7" s="66"/>
      <c r="VYT7" s="66"/>
      <c r="VYU7" s="66"/>
      <c r="VYV7" s="66"/>
      <c r="VYW7" s="66"/>
      <c r="VYX7" s="66"/>
      <c r="VYY7" s="66"/>
      <c r="VYZ7" s="66"/>
      <c r="VZA7" s="66"/>
      <c r="VZB7" s="66"/>
      <c r="VZC7" s="66"/>
      <c r="VZD7" s="66"/>
      <c r="VZE7" s="66"/>
      <c r="VZF7" s="66"/>
      <c r="VZG7" s="66"/>
      <c r="VZH7" s="66"/>
      <c r="VZI7" s="66"/>
      <c r="VZJ7" s="66"/>
      <c r="VZK7" s="66"/>
      <c r="VZL7" s="66"/>
      <c r="VZM7" s="66"/>
      <c r="VZN7" s="66"/>
      <c r="VZO7" s="66"/>
      <c r="VZP7" s="66"/>
      <c r="VZQ7" s="66"/>
      <c r="VZR7" s="66"/>
      <c r="VZS7" s="66"/>
      <c r="VZT7" s="66"/>
      <c r="VZU7" s="66"/>
      <c r="VZV7" s="66"/>
      <c r="VZW7" s="66"/>
      <c r="VZX7" s="66"/>
      <c r="VZY7" s="66"/>
      <c r="VZZ7" s="66"/>
      <c r="WAA7" s="66"/>
      <c r="WAB7" s="66"/>
      <c r="WAC7" s="66"/>
      <c r="WAD7" s="66"/>
      <c r="WAE7" s="66"/>
      <c r="WAF7" s="66"/>
      <c r="WAG7" s="66"/>
      <c r="WAH7" s="66"/>
      <c r="WAI7" s="66"/>
      <c r="WAJ7" s="66"/>
      <c r="WAK7" s="66"/>
      <c r="WAL7" s="66"/>
      <c r="WAM7" s="66"/>
      <c r="WAN7" s="66"/>
      <c r="WAO7" s="66"/>
      <c r="WAP7" s="66"/>
      <c r="WAQ7" s="66"/>
      <c r="WAR7" s="66"/>
      <c r="WAS7" s="66"/>
      <c r="WAT7" s="66"/>
      <c r="WAU7" s="66"/>
      <c r="WAV7" s="66"/>
      <c r="WAW7" s="66"/>
      <c r="WAX7" s="66"/>
      <c r="WAY7" s="66"/>
      <c r="WAZ7" s="66"/>
      <c r="WBA7" s="66"/>
      <c r="WBB7" s="66"/>
      <c r="WBC7" s="66"/>
      <c r="WBD7" s="66"/>
      <c r="WBE7" s="66"/>
      <c r="WBF7" s="66"/>
      <c r="WBG7" s="66"/>
      <c r="WBH7" s="66"/>
      <c r="WBI7" s="66"/>
      <c r="WBJ7" s="66"/>
      <c r="WBK7" s="66"/>
      <c r="WBL7" s="66"/>
      <c r="WBM7" s="66"/>
      <c r="WBN7" s="66"/>
      <c r="WBO7" s="66"/>
      <c r="WBP7" s="66"/>
      <c r="WBQ7" s="66"/>
      <c r="WBR7" s="66"/>
      <c r="WBS7" s="66"/>
      <c r="WBT7" s="66"/>
      <c r="WBU7" s="66"/>
      <c r="WBV7" s="66"/>
      <c r="WBW7" s="66"/>
      <c r="WBX7" s="66"/>
      <c r="WBY7" s="66"/>
      <c r="WBZ7" s="66"/>
      <c r="WCA7" s="66"/>
      <c r="WCB7" s="66"/>
      <c r="WCC7" s="66"/>
      <c r="WCD7" s="66"/>
      <c r="WCE7" s="66"/>
      <c r="WCF7" s="66"/>
      <c r="WCG7" s="66"/>
      <c r="WCH7" s="66"/>
      <c r="WCI7" s="66"/>
      <c r="WCJ7" s="66"/>
      <c r="WCK7" s="66"/>
      <c r="WCL7" s="66"/>
      <c r="WCM7" s="66"/>
      <c r="WCN7" s="66"/>
      <c r="WCO7" s="66"/>
      <c r="WCP7" s="66"/>
      <c r="WCQ7" s="66"/>
      <c r="WCR7" s="66"/>
      <c r="WCS7" s="66"/>
      <c r="WCT7" s="66"/>
      <c r="WCU7" s="66"/>
      <c r="WCV7" s="66"/>
      <c r="WCW7" s="66"/>
      <c r="WCX7" s="66"/>
      <c r="WCY7" s="66"/>
      <c r="WCZ7" s="66"/>
      <c r="WDA7" s="66"/>
      <c r="WDB7" s="66"/>
      <c r="WDC7" s="66"/>
      <c r="WDD7" s="66"/>
      <c r="WDE7" s="66"/>
      <c r="WDF7" s="66"/>
      <c r="WDG7" s="66"/>
      <c r="WDH7" s="66"/>
      <c r="WDI7" s="66"/>
      <c r="WDJ7" s="66"/>
      <c r="WDK7" s="66"/>
      <c r="WDL7" s="66"/>
      <c r="WDM7" s="66"/>
      <c r="WDN7" s="66"/>
      <c r="WDO7" s="66"/>
      <c r="WDP7" s="66"/>
      <c r="WDQ7" s="66"/>
      <c r="WDR7" s="66"/>
      <c r="WDS7" s="66"/>
      <c r="WDT7" s="66"/>
      <c r="WDU7" s="66"/>
      <c r="WDV7" s="66"/>
      <c r="WDW7" s="66"/>
      <c r="WDX7" s="66"/>
      <c r="WDY7" s="66"/>
      <c r="WDZ7" s="66"/>
      <c r="WEA7" s="66"/>
      <c r="WEB7" s="66"/>
      <c r="WEC7" s="66"/>
      <c r="WED7" s="66"/>
      <c r="WEE7" s="66"/>
      <c r="WEF7" s="66"/>
      <c r="WEG7" s="66"/>
      <c r="WEH7" s="66"/>
      <c r="WEI7" s="66"/>
      <c r="WEJ7" s="66"/>
      <c r="WEK7" s="66"/>
      <c r="WEL7" s="66"/>
      <c r="WEM7" s="66"/>
      <c r="WEN7" s="66"/>
      <c r="WEO7" s="66"/>
      <c r="WEP7" s="66"/>
      <c r="WEQ7" s="66"/>
      <c r="WER7" s="66"/>
      <c r="WES7" s="66"/>
      <c r="WET7" s="66"/>
      <c r="WEU7" s="66"/>
      <c r="WEV7" s="66"/>
      <c r="WEW7" s="66"/>
      <c r="WEX7" s="66"/>
      <c r="WEY7" s="66"/>
      <c r="WEZ7" s="66"/>
      <c r="WFA7" s="66"/>
      <c r="WFB7" s="66"/>
      <c r="WFC7" s="66"/>
      <c r="WFD7" s="66"/>
      <c r="WFE7" s="66"/>
      <c r="WFF7" s="66"/>
      <c r="WFG7" s="66"/>
      <c r="WFH7" s="66"/>
      <c r="WFI7" s="66"/>
      <c r="WFJ7" s="66"/>
      <c r="WFK7" s="66"/>
      <c r="WFL7" s="66"/>
      <c r="WFM7" s="66"/>
      <c r="WFN7" s="66"/>
      <c r="WFO7" s="66"/>
      <c r="WFP7" s="66"/>
      <c r="WFQ7" s="66"/>
      <c r="WFR7" s="66"/>
      <c r="WFS7" s="66"/>
      <c r="WFT7" s="66"/>
      <c r="WFU7" s="66"/>
      <c r="WFV7" s="66"/>
      <c r="WFW7" s="66"/>
      <c r="WFX7" s="66"/>
      <c r="WFY7" s="66"/>
      <c r="WFZ7" s="66"/>
      <c r="WGA7" s="66"/>
      <c r="WGB7" s="66"/>
      <c r="WGC7" s="66"/>
      <c r="WGD7" s="66"/>
      <c r="WGE7" s="66"/>
      <c r="WGF7" s="66"/>
      <c r="WGG7" s="66"/>
      <c r="WGH7" s="66"/>
      <c r="WGI7" s="66"/>
      <c r="WGJ7" s="66"/>
      <c r="WGK7" s="66"/>
      <c r="WGL7" s="66"/>
      <c r="WGM7" s="66"/>
      <c r="WGN7" s="66"/>
      <c r="WGO7" s="66"/>
      <c r="WGP7" s="66"/>
      <c r="WGQ7" s="66"/>
      <c r="WGR7" s="66"/>
      <c r="WGS7" s="66"/>
      <c r="WGT7" s="66"/>
      <c r="WGU7" s="66"/>
      <c r="WGV7" s="66"/>
      <c r="WGW7" s="66"/>
      <c r="WGX7" s="66"/>
      <c r="WGY7" s="66"/>
      <c r="WGZ7" s="66"/>
      <c r="WHA7" s="66"/>
      <c r="WHB7" s="66"/>
      <c r="WHC7" s="66"/>
      <c r="WHD7" s="66"/>
      <c r="WHE7" s="66"/>
      <c r="WHF7" s="66"/>
      <c r="WHG7" s="66"/>
      <c r="WHH7" s="66"/>
      <c r="WHI7" s="66"/>
      <c r="WHJ7" s="66"/>
      <c r="WHK7" s="66"/>
      <c r="WHL7" s="66"/>
      <c r="WHM7" s="66"/>
      <c r="WHN7" s="66"/>
      <c r="WHO7" s="66"/>
      <c r="WHP7" s="66"/>
      <c r="WHQ7" s="66"/>
      <c r="WHR7" s="66"/>
      <c r="WHS7" s="66"/>
      <c r="WHT7" s="66"/>
      <c r="WHU7" s="66"/>
      <c r="WHV7" s="66"/>
      <c r="WHW7" s="66"/>
      <c r="WHX7" s="66"/>
      <c r="WHY7" s="66"/>
      <c r="WHZ7" s="66"/>
      <c r="WIA7" s="66"/>
      <c r="WIB7" s="66"/>
      <c r="WIC7" s="66"/>
      <c r="WID7" s="66"/>
      <c r="WIE7" s="66"/>
      <c r="WIF7" s="66"/>
      <c r="WIG7" s="66"/>
      <c r="WIH7" s="66"/>
      <c r="WII7" s="66"/>
      <c r="WIJ7" s="66"/>
      <c r="WIK7" s="66"/>
      <c r="WIL7" s="66"/>
      <c r="WIM7" s="66"/>
      <c r="WIN7" s="66"/>
      <c r="WIO7" s="66"/>
      <c r="WIP7" s="66"/>
      <c r="WIQ7" s="66"/>
      <c r="WIR7" s="66"/>
      <c r="WIS7" s="66"/>
      <c r="WIT7" s="66"/>
      <c r="WIU7" s="66"/>
      <c r="WIV7" s="66"/>
      <c r="WIW7" s="66"/>
      <c r="WIX7" s="66"/>
      <c r="WIY7" s="66"/>
      <c r="WIZ7" s="66"/>
      <c r="WJA7" s="66"/>
      <c r="WJB7" s="66"/>
      <c r="WJC7" s="66"/>
      <c r="WJD7" s="66"/>
      <c r="WJE7" s="66"/>
      <c r="WJF7" s="66"/>
      <c r="WJG7" s="66"/>
      <c r="WJH7" s="66"/>
      <c r="WJI7" s="66"/>
      <c r="WJJ7" s="66"/>
      <c r="WJK7" s="66"/>
      <c r="WJL7" s="66"/>
      <c r="WJM7" s="66"/>
      <c r="WJN7" s="66"/>
      <c r="WJO7" s="66"/>
      <c r="WJP7" s="66"/>
      <c r="WJQ7" s="66"/>
      <c r="WJR7" s="66"/>
      <c r="WJS7" s="66"/>
      <c r="WJT7" s="66"/>
      <c r="WJU7" s="66"/>
      <c r="WJV7" s="66"/>
      <c r="WJW7" s="66"/>
      <c r="WJX7" s="66"/>
      <c r="WJY7" s="66"/>
      <c r="WJZ7" s="66"/>
      <c r="WKA7" s="66"/>
      <c r="WKB7" s="66"/>
      <c r="WKC7" s="66"/>
      <c r="WKD7" s="66"/>
      <c r="WKE7" s="66"/>
      <c r="WKF7" s="66"/>
      <c r="WKG7" s="66"/>
      <c r="WKH7" s="66"/>
      <c r="WKI7" s="66"/>
      <c r="WKJ7" s="66"/>
      <c r="WKK7" s="66"/>
      <c r="WKL7" s="66"/>
      <c r="WKM7" s="66"/>
      <c r="WKN7" s="66"/>
      <c r="WKO7" s="66"/>
      <c r="WKP7" s="66"/>
      <c r="WKQ7" s="66"/>
      <c r="WKR7" s="66"/>
      <c r="WKS7" s="66"/>
      <c r="WKT7" s="66"/>
      <c r="WKU7" s="66"/>
      <c r="WKV7" s="66"/>
      <c r="WKW7" s="66"/>
      <c r="WKX7" s="66"/>
      <c r="WKY7" s="66"/>
      <c r="WKZ7" s="66"/>
      <c r="WLA7" s="66"/>
      <c r="WLB7" s="66"/>
      <c r="WLC7" s="66"/>
      <c r="WLD7" s="66"/>
      <c r="WLE7" s="66"/>
      <c r="WLF7" s="66"/>
      <c r="WLG7" s="66"/>
      <c r="WLH7" s="66"/>
      <c r="WLI7" s="66"/>
      <c r="WLJ7" s="66"/>
      <c r="WLK7" s="66"/>
      <c r="WLL7" s="66"/>
      <c r="WLM7" s="66"/>
      <c r="WLN7" s="66"/>
      <c r="WLO7" s="66"/>
      <c r="WLP7" s="66"/>
      <c r="WLQ7" s="66"/>
      <c r="WLR7" s="66"/>
      <c r="WLS7" s="66"/>
      <c r="WLT7" s="66"/>
      <c r="WLU7" s="66"/>
      <c r="WLV7" s="66"/>
      <c r="WLW7" s="66"/>
      <c r="WLX7" s="66"/>
      <c r="WLY7" s="66"/>
      <c r="WLZ7" s="66"/>
      <c r="WMA7" s="66"/>
      <c r="WMB7" s="66"/>
      <c r="WMC7" s="66"/>
      <c r="WMD7" s="66"/>
      <c r="WME7" s="66"/>
      <c r="WMF7" s="66"/>
      <c r="WMG7" s="66"/>
      <c r="WMH7" s="66"/>
      <c r="WMI7" s="66"/>
      <c r="WMJ7" s="66"/>
      <c r="WMK7" s="66"/>
      <c r="WML7" s="66"/>
      <c r="WMM7" s="66"/>
      <c r="WMN7" s="66"/>
      <c r="WMO7" s="66"/>
      <c r="WMP7" s="66"/>
      <c r="WMQ7" s="66"/>
      <c r="WMR7" s="66"/>
      <c r="WMS7" s="66"/>
      <c r="WMT7" s="66"/>
      <c r="WMU7" s="66"/>
      <c r="WMV7" s="66"/>
      <c r="WMW7" s="66"/>
      <c r="WMX7" s="66"/>
      <c r="WMY7" s="66"/>
      <c r="WMZ7" s="66"/>
      <c r="WNA7" s="66"/>
      <c r="WNB7" s="66"/>
      <c r="WNC7" s="66"/>
      <c r="WND7" s="66"/>
      <c r="WNE7" s="66"/>
      <c r="WNF7" s="66"/>
      <c r="WNG7" s="66"/>
      <c r="WNH7" s="66"/>
      <c r="WNI7" s="66"/>
      <c r="WNJ7" s="66"/>
      <c r="WNK7" s="66"/>
      <c r="WNL7" s="66"/>
      <c r="WNM7" s="66"/>
      <c r="WNN7" s="66"/>
      <c r="WNO7" s="66"/>
      <c r="WNP7" s="66"/>
      <c r="WNQ7" s="66"/>
      <c r="WNR7" s="66"/>
      <c r="WNS7" s="66"/>
      <c r="WNT7" s="66"/>
      <c r="WNU7" s="66"/>
      <c r="WNV7" s="66"/>
      <c r="WNW7" s="66"/>
      <c r="WNX7" s="66"/>
      <c r="WNY7" s="66"/>
      <c r="WNZ7" s="66"/>
      <c r="WOA7" s="66"/>
      <c r="WOB7" s="66"/>
      <c r="WOC7" s="66"/>
      <c r="WOD7" s="66"/>
      <c r="WOE7" s="66"/>
      <c r="WOF7" s="66"/>
      <c r="WOG7" s="66"/>
      <c r="WOH7" s="66"/>
      <c r="WOI7" s="66"/>
      <c r="WOJ7" s="66"/>
      <c r="WOK7" s="66"/>
      <c r="WOL7" s="66"/>
      <c r="WOM7" s="66"/>
      <c r="WON7" s="66"/>
      <c r="WOO7" s="66"/>
      <c r="WOP7" s="66"/>
      <c r="WOQ7" s="66"/>
      <c r="WOR7" s="66"/>
      <c r="WOS7" s="66"/>
      <c r="WOT7" s="66"/>
      <c r="WOU7" s="66"/>
      <c r="WOV7" s="66"/>
      <c r="WOW7" s="66"/>
      <c r="WOX7" s="66"/>
      <c r="WOY7" s="66"/>
      <c r="WOZ7" s="66"/>
      <c r="WPA7" s="66"/>
      <c r="WPB7" s="66"/>
      <c r="WPC7" s="66"/>
      <c r="WPD7" s="66"/>
      <c r="WPE7" s="66"/>
      <c r="WPF7" s="66"/>
      <c r="WPG7" s="66"/>
      <c r="WPH7" s="66"/>
      <c r="WPI7" s="66"/>
      <c r="WPJ7" s="66"/>
      <c r="WPK7" s="66"/>
      <c r="WPL7" s="66"/>
      <c r="WPM7" s="66"/>
      <c r="WPN7" s="66"/>
      <c r="WPO7" s="66"/>
      <c r="WPP7" s="66"/>
      <c r="WPQ7" s="66"/>
      <c r="WPR7" s="66"/>
      <c r="WPS7" s="66"/>
      <c r="WPT7" s="66"/>
      <c r="WPU7" s="66"/>
      <c r="WPV7" s="66"/>
      <c r="WPW7" s="66"/>
      <c r="WPX7" s="66"/>
      <c r="WPY7" s="66"/>
      <c r="WPZ7" s="66"/>
      <c r="WQA7" s="66"/>
      <c r="WQB7" s="66"/>
      <c r="WQC7" s="66"/>
      <c r="WQD7" s="66"/>
      <c r="WQE7" s="66"/>
      <c r="WQF7" s="66"/>
      <c r="WQG7" s="66"/>
      <c r="WQH7" s="66"/>
      <c r="WQI7" s="66"/>
      <c r="WQJ7" s="66"/>
      <c r="WQK7" s="66"/>
      <c r="WQL7" s="66"/>
      <c r="WQM7" s="66"/>
      <c r="WQN7" s="66"/>
      <c r="WQO7" s="66"/>
      <c r="WQP7" s="66"/>
      <c r="WQQ7" s="66"/>
      <c r="WQR7" s="66"/>
      <c r="WQS7" s="66"/>
      <c r="WQT7" s="66"/>
      <c r="WQU7" s="66"/>
      <c r="WQV7" s="66"/>
      <c r="WQW7" s="66"/>
      <c r="WQX7" s="66"/>
      <c r="WQY7" s="66"/>
      <c r="WQZ7" s="66"/>
      <c r="WRA7" s="66"/>
      <c r="WRB7" s="66"/>
      <c r="WRC7" s="66"/>
      <c r="WRD7" s="66"/>
      <c r="WRE7" s="66"/>
      <c r="WRF7" s="66"/>
      <c r="WRG7" s="66"/>
      <c r="WRH7" s="66"/>
      <c r="WRI7" s="66"/>
      <c r="WRJ7" s="66"/>
      <c r="WRK7" s="66"/>
      <c r="WRL7" s="66"/>
      <c r="WRM7" s="66"/>
      <c r="WRN7" s="66"/>
      <c r="WRO7" s="66"/>
      <c r="WRP7" s="66"/>
      <c r="WRQ7" s="66"/>
      <c r="WRR7" s="66"/>
      <c r="WRS7" s="66"/>
      <c r="WRT7" s="66"/>
      <c r="WRU7" s="66"/>
      <c r="WRV7" s="66"/>
      <c r="WRW7" s="66"/>
      <c r="WRX7" s="66"/>
      <c r="WRY7" s="66"/>
      <c r="WRZ7" s="66"/>
      <c r="WSA7" s="66"/>
      <c r="WSB7" s="66"/>
      <c r="WSC7" s="66"/>
      <c r="WSD7" s="66"/>
      <c r="WSE7" s="66"/>
      <c r="WSF7" s="66"/>
      <c r="WSG7" s="66"/>
      <c r="WSH7" s="66"/>
      <c r="WSI7" s="66"/>
      <c r="WSJ7" s="66"/>
      <c r="WSK7" s="66"/>
      <c r="WSL7" s="66"/>
      <c r="WSM7" s="66"/>
      <c r="WSN7" s="66"/>
      <c r="WSO7" s="66"/>
      <c r="WSP7" s="66"/>
      <c r="WSQ7" s="66"/>
      <c r="WSR7" s="66"/>
      <c r="WSS7" s="66"/>
      <c r="WST7" s="66"/>
      <c r="WSU7" s="66"/>
      <c r="WSV7" s="66"/>
      <c r="WSW7" s="66"/>
      <c r="WSX7" s="66"/>
      <c r="WSY7" s="66"/>
      <c r="WSZ7" s="66"/>
      <c r="WTA7" s="66"/>
      <c r="WTB7" s="66"/>
      <c r="WTC7" s="66"/>
      <c r="WTD7" s="66"/>
      <c r="WTE7" s="66"/>
      <c r="WTF7" s="66"/>
      <c r="WTG7" s="66"/>
      <c r="WTH7" s="66"/>
      <c r="WTI7" s="66"/>
      <c r="WTJ7" s="66"/>
      <c r="WTK7" s="66"/>
      <c r="WTL7" s="66"/>
      <c r="WTM7" s="66"/>
      <c r="WTN7" s="66"/>
      <c r="WTO7" s="66"/>
      <c r="WTP7" s="66"/>
      <c r="WTQ7" s="66"/>
      <c r="WTR7" s="66"/>
      <c r="WTS7" s="66"/>
      <c r="WTT7" s="66"/>
      <c r="WTU7" s="66"/>
      <c r="WTV7" s="66"/>
      <c r="WTW7" s="66"/>
      <c r="WTX7" s="66"/>
      <c r="WTY7" s="66"/>
      <c r="WTZ7" s="66"/>
      <c r="WUA7" s="66"/>
      <c r="WUB7" s="66"/>
      <c r="WUC7" s="66"/>
      <c r="WUD7" s="66"/>
      <c r="WUE7" s="66"/>
      <c r="WUF7" s="66"/>
      <c r="WUG7" s="66"/>
      <c r="WUH7" s="66"/>
      <c r="WUI7" s="66"/>
      <c r="WUJ7" s="66"/>
      <c r="WUK7" s="66"/>
      <c r="WUL7" s="66"/>
      <c r="WUM7" s="66"/>
      <c r="WUN7" s="66"/>
      <c r="WUO7" s="66"/>
      <c r="WUP7" s="66"/>
      <c r="WUQ7" s="66"/>
      <c r="WUR7" s="66"/>
      <c r="WUS7" s="66"/>
      <c r="WUT7" s="66"/>
      <c r="WUU7" s="66"/>
      <c r="WUV7" s="66"/>
      <c r="WUW7" s="66"/>
      <c r="WUX7" s="66"/>
      <c r="WUY7" s="66"/>
      <c r="WUZ7" s="66"/>
      <c r="WVA7" s="66"/>
      <c r="WVB7" s="66"/>
      <c r="WVC7" s="66"/>
      <c r="WVD7" s="66"/>
      <c r="WVE7" s="66"/>
      <c r="WVF7" s="66"/>
      <c r="WVG7" s="66"/>
      <c r="WVH7" s="66"/>
      <c r="WVI7" s="66"/>
      <c r="WVJ7" s="66"/>
      <c r="WVK7" s="66"/>
      <c r="WVL7" s="66"/>
      <c r="WVM7" s="66"/>
      <c r="WVN7" s="66"/>
      <c r="WVO7" s="66"/>
      <c r="WVP7" s="66"/>
      <c r="WVQ7" s="66"/>
      <c r="WVR7" s="66"/>
      <c r="WVS7" s="66"/>
      <c r="WVT7" s="66"/>
      <c r="WVU7" s="66"/>
      <c r="WVV7" s="66"/>
      <c r="WVW7" s="66"/>
      <c r="WVX7" s="66"/>
      <c r="WVY7" s="66"/>
      <c r="WVZ7" s="66"/>
      <c r="WWA7" s="66"/>
      <c r="WWB7" s="66"/>
      <c r="WWC7" s="66"/>
      <c r="WWD7" s="66"/>
      <c r="WWE7" s="66"/>
      <c r="WWF7" s="66"/>
      <c r="WWG7" s="66"/>
      <c r="WWH7" s="66"/>
      <c r="WWI7" s="66"/>
      <c r="WWJ7" s="66"/>
      <c r="WWK7" s="66"/>
      <c r="WWL7" s="66"/>
      <c r="WWM7" s="66"/>
      <c r="WWN7" s="66"/>
      <c r="WWO7" s="66"/>
      <c r="WWP7" s="66"/>
      <c r="WWQ7" s="66"/>
      <c r="WWR7" s="66"/>
      <c r="WWS7" s="66"/>
      <c r="WWT7" s="66"/>
      <c r="WWU7" s="66"/>
      <c r="WWV7" s="66"/>
      <c r="WWW7" s="66"/>
      <c r="WWX7" s="66"/>
      <c r="WWY7" s="66"/>
      <c r="WWZ7" s="66"/>
      <c r="WXA7" s="66"/>
      <c r="WXB7" s="66"/>
      <c r="WXC7" s="66"/>
      <c r="WXD7" s="66"/>
      <c r="WXE7" s="66"/>
      <c r="WXF7" s="66"/>
      <c r="WXG7" s="66"/>
      <c r="WXH7" s="66"/>
      <c r="WXI7" s="66"/>
      <c r="WXJ7" s="66"/>
      <c r="WXK7" s="66"/>
      <c r="WXL7" s="66"/>
      <c r="WXM7" s="66"/>
      <c r="WXN7" s="66"/>
      <c r="WXO7" s="66"/>
      <c r="WXP7" s="66"/>
      <c r="WXQ7" s="66"/>
      <c r="WXR7" s="66"/>
      <c r="WXS7" s="66"/>
      <c r="WXT7" s="66"/>
      <c r="WXU7" s="66"/>
      <c r="WXV7" s="66"/>
      <c r="WXW7" s="66"/>
      <c r="WXX7" s="66"/>
      <c r="WXY7" s="66"/>
      <c r="WXZ7" s="66"/>
      <c r="WYA7" s="66"/>
      <c r="WYB7" s="66"/>
      <c r="WYC7" s="66"/>
      <c r="WYD7" s="66"/>
      <c r="WYE7" s="66"/>
      <c r="WYF7" s="66"/>
      <c r="WYG7" s="66"/>
      <c r="WYH7" s="66"/>
      <c r="WYI7" s="66"/>
      <c r="WYJ7" s="66"/>
      <c r="WYK7" s="66"/>
      <c r="WYL7" s="66"/>
      <c r="WYM7" s="66"/>
      <c r="WYN7" s="66"/>
      <c r="WYO7" s="66"/>
      <c r="WYP7" s="66"/>
      <c r="WYQ7" s="66"/>
      <c r="WYR7" s="66"/>
      <c r="WYS7" s="66"/>
      <c r="WYT7" s="66"/>
      <c r="WYU7" s="66"/>
      <c r="WYV7" s="66"/>
      <c r="WYW7" s="66"/>
      <c r="WYX7" s="66"/>
      <c r="WYY7" s="66"/>
      <c r="WYZ7" s="66"/>
      <c r="WZA7" s="66"/>
      <c r="WZB7" s="66"/>
      <c r="WZC7" s="66"/>
      <c r="WZD7" s="66"/>
      <c r="WZE7" s="66"/>
      <c r="WZF7" s="66"/>
      <c r="WZG7" s="66"/>
      <c r="WZH7" s="66"/>
      <c r="WZI7" s="66"/>
      <c r="WZJ7" s="66"/>
      <c r="WZK7" s="66"/>
      <c r="WZL7" s="66"/>
      <c r="WZM7" s="66"/>
      <c r="WZN7" s="66"/>
      <c r="WZO7" s="66"/>
      <c r="WZP7" s="66"/>
      <c r="WZQ7" s="66"/>
      <c r="WZR7" s="66"/>
      <c r="WZS7" s="66"/>
      <c r="WZT7" s="66"/>
      <c r="WZU7" s="66"/>
      <c r="WZV7" s="66"/>
      <c r="WZW7" s="66"/>
      <c r="WZX7" s="66"/>
      <c r="WZY7" s="66"/>
      <c r="WZZ7" s="66"/>
      <c r="XAA7" s="66"/>
      <c r="XAB7" s="66"/>
      <c r="XAC7" s="66"/>
      <c r="XAD7" s="66"/>
      <c r="XAE7" s="66"/>
      <c r="XAF7" s="66"/>
      <c r="XAG7" s="66"/>
      <c r="XAH7" s="66"/>
      <c r="XAI7" s="66"/>
      <c r="XAJ7" s="66"/>
      <c r="XAK7" s="66"/>
      <c r="XAL7" s="66"/>
      <c r="XAM7" s="66"/>
      <c r="XAN7" s="66"/>
      <c r="XAO7" s="66"/>
      <c r="XAP7" s="66"/>
      <c r="XAQ7" s="66"/>
      <c r="XAR7" s="66"/>
      <c r="XAS7" s="66"/>
      <c r="XAT7" s="66"/>
      <c r="XAU7" s="66"/>
      <c r="XAV7" s="66"/>
      <c r="XAW7" s="66"/>
      <c r="XAX7" s="66"/>
      <c r="XAY7" s="66"/>
      <c r="XAZ7" s="66"/>
      <c r="XBA7" s="66"/>
      <c r="XBB7" s="66"/>
      <c r="XBC7" s="66"/>
      <c r="XBD7" s="66"/>
      <c r="XBE7" s="66"/>
      <c r="XBF7" s="66"/>
      <c r="XBG7" s="66"/>
      <c r="XBH7" s="66"/>
      <c r="XBI7" s="66"/>
      <c r="XBJ7" s="66"/>
      <c r="XBK7" s="66"/>
      <c r="XBL7" s="66"/>
      <c r="XBM7" s="66"/>
      <c r="XBN7" s="66"/>
      <c r="XBO7" s="66"/>
      <c r="XBP7" s="66"/>
      <c r="XBQ7" s="66"/>
      <c r="XBR7" s="66"/>
      <c r="XBS7" s="66"/>
      <c r="XBT7" s="66"/>
      <c r="XBU7" s="66"/>
      <c r="XBV7" s="66"/>
      <c r="XBW7" s="66"/>
      <c r="XBX7" s="66"/>
      <c r="XBY7" s="66"/>
      <c r="XBZ7" s="66"/>
      <c r="XCA7" s="66"/>
      <c r="XCB7" s="66"/>
      <c r="XCC7" s="66"/>
      <c r="XCD7" s="66"/>
      <c r="XCE7" s="66"/>
      <c r="XCF7" s="66"/>
      <c r="XCG7" s="66"/>
      <c r="XCH7" s="66"/>
      <c r="XCI7" s="66"/>
      <c r="XCJ7" s="66"/>
      <c r="XCK7" s="66"/>
      <c r="XCL7" s="66"/>
      <c r="XCM7" s="66"/>
      <c r="XCN7" s="66"/>
      <c r="XCO7" s="66"/>
      <c r="XCP7" s="66"/>
      <c r="XCQ7" s="66"/>
      <c r="XCR7" s="66"/>
      <c r="XCS7" s="66"/>
      <c r="XCT7" s="66"/>
      <c r="XCU7" s="66"/>
      <c r="XCV7" s="66"/>
      <c r="XCW7" s="66"/>
      <c r="XCX7" s="66"/>
    </row>
    <row r="8" spans="1:16326" ht="26.25" x14ac:dyDescent="0.4">
      <c r="A8" s="66" t="s">
        <v>7547</v>
      </c>
      <c r="B8" s="124" t="s">
        <v>5152</v>
      </c>
      <c r="C8" s="125" t="s">
        <v>5187</v>
      </c>
      <c r="D8" s="125" t="s">
        <v>7</v>
      </c>
      <c r="E8" s="125" t="s">
        <v>5188</v>
      </c>
      <c r="F8" s="126" t="s">
        <v>10</v>
      </c>
      <c r="G8" s="125" t="s">
        <v>11</v>
      </c>
      <c r="H8" s="125" t="s">
        <v>12</v>
      </c>
      <c r="I8" s="127" t="s">
        <v>13</v>
      </c>
      <c r="J8" s="127" t="s">
        <v>15</v>
      </c>
      <c r="K8" s="128" t="s">
        <v>5196</v>
      </c>
      <c r="L8" s="128" t="s">
        <v>5196</v>
      </c>
      <c r="M8" s="128" t="s">
        <v>5197</v>
      </c>
      <c r="N8" s="129" t="s">
        <v>5198</v>
      </c>
      <c r="O8" s="129" t="s">
        <v>5199</v>
      </c>
      <c r="P8" s="129" t="s">
        <v>5193</v>
      </c>
      <c r="Q8" s="129"/>
      <c r="R8" s="129"/>
      <c r="S8" s="129" t="s">
        <v>5193</v>
      </c>
      <c r="T8" s="129" t="s">
        <v>5193</v>
      </c>
      <c r="U8" s="129" t="s">
        <v>5193</v>
      </c>
      <c r="V8" s="129" t="s">
        <v>5193</v>
      </c>
      <c r="W8" s="129" t="s">
        <v>5193</v>
      </c>
      <c r="X8" s="129" t="s">
        <v>5193</v>
      </c>
      <c r="Y8" s="129" t="s">
        <v>5193</v>
      </c>
      <c r="Z8" s="129" t="s">
        <v>5193</v>
      </c>
      <c r="AA8" s="129" t="s">
        <v>5193</v>
      </c>
      <c r="AB8" s="129" t="s">
        <v>5193</v>
      </c>
      <c r="AC8" s="129" t="s">
        <v>5193</v>
      </c>
      <c r="AD8" s="129" t="s">
        <v>5193</v>
      </c>
      <c r="AE8" s="129" t="s">
        <v>5193</v>
      </c>
      <c r="AF8" s="129" t="s">
        <v>5193</v>
      </c>
      <c r="AG8" s="129" t="s">
        <v>5200</v>
      </c>
      <c r="AH8" s="130" t="s">
        <v>5200</v>
      </c>
      <c r="AI8" s="130"/>
      <c r="AJ8" s="128" t="s">
        <v>5196</v>
      </c>
      <c r="AK8" s="128" t="s">
        <v>5196</v>
      </c>
      <c r="AL8" s="128" t="s">
        <v>5197</v>
      </c>
      <c r="AM8" s="129" t="s">
        <v>5198</v>
      </c>
      <c r="AN8" s="129" t="s">
        <v>5199</v>
      </c>
      <c r="AO8" s="129" t="s">
        <v>5193</v>
      </c>
      <c r="AP8" s="129"/>
      <c r="AQ8" s="129"/>
      <c r="AR8" s="129" t="s">
        <v>5193</v>
      </c>
      <c r="AS8" s="129" t="s">
        <v>5193</v>
      </c>
      <c r="AT8" s="129" t="s">
        <v>5193</v>
      </c>
      <c r="AU8" s="129" t="s">
        <v>5193</v>
      </c>
      <c r="AV8" s="129" t="s">
        <v>5193</v>
      </c>
      <c r="AW8" s="129" t="s">
        <v>5193</v>
      </c>
      <c r="AX8" s="129" t="s">
        <v>5193</v>
      </c>
      <c r="AY8" s="129" t="s">
        <v>5193</v>
      </c>
      <c r="AZ8" s="129" t="s">
        <v>5193</v>
      </c>
      <c r="BA8" s="129" t="s">
        <v>5193</v>
      </c>
      <c r="BB8" s="129" t="s">
        <v>5193</v>
      </c>
      <c r="BC8" s="129" t="s">
        <v>5193</v>
      </c>
      <c r="BD8" s="129" t="s">
        <v>5193</v>
      </c>
      <c r="BE8" s="129" t="s">
        <v>5193</v>
      </c>
      <c r="BF8" s="129" t="s">
        <v>5200</v>
      </c>
      <c r="BG8" s="130" t="s">
        <v>5200</v>
      </c>
      <c r="BH8" s="130"/>
      <c r="BI8" s="129" t="s">
        <v>5196</v>
      </c>
      <c r="BJ8" s="129" t="s">
        <v>5196</v>
      </c>
      <c r="BK8" s="129" t="s">
        <v>5197</v>
      </c>
      <c r="BL8" s="129" t="s">
        <v>5198</v>
      </c>
      <c r="BM8" s="129" t="s">
        <v>5199</v>
      </c>
      <c r="BN8" s="128" t="s">
        <v>5193</v>
      </c>
      <c r="BO8" s="128"/>
      <c r="BP8" s="128"/>
      <c r="BQ8" s="129" t="s">
        <v>5193</v>
      </c>
      <c r="BR8" s="129" t="s">
        <v>5193</v>
      </c>
      <c r="BS8" s="129" t="s">
        <v>5193</v>
      </c>
      <c r="BT8" s="129" t="s">
        <v>5193</v>
      </c>
      <c r="BU8" s="129" t="s">
        <v>5193</v>
      </c>
      <c r="BV8" s="129" t="s">
        <v>5193</v>
      </c>
      <c r="BW8" s="129" t="s">
        <v>5193</v>
      </c>
      <c r="BX8" s="129" t="s">
        <v>5193</v>
      </c>
      <c r="BY8" s="129" t="s">
        <v>5193</v>
      </c>
      <c r="BZ8" s="129" t="s">
        <v>5193</v>
      </c>
      <c r="CA8" s="128" t="s">
        <v>5193</v>
      </c>
      <c r="CB8" s="128" t="s">
        <v>5193</v>
      </c>
      <c r="CC8" s="128" t="s">
        <v>5193</v>
      </c>
      <c r="CD8" s="128" t="s">
        <v>5193</v>
      </c>
      <c r="CE8" s="129" t="s">
        <v>5200</v>
      </c>
      <c r="CF8" s="130" t="s">
        <v>5200</v>
      </c>
      <c r="CG8" s="130"/>
      <c r="CH8" s="128" t="s">
        <v>5196</v>
      </c>
      <c r="CI8" s="128" t="s">
        <v>5196</v>
      </c>
      <c r="CJ8" s="128" t="s">
        <v>5197</v>
      </c>
      <c r="CK8" s="129" t="s">
        <v>5198</v>
      </c>
      <c r="CL8" s="129" t="s">
        <v>5199</v>
      </c>
      <c r="CM8" s="128" t="s">
        <v>5193</v>
      </c>
      <c r="CN8" s="128"/>
      <c r="CO8" s="128"/>
      <c r="CP8" s="128" t="s">
        <v>5193</v>
      </c>
      <c r="CQ8" s="128" t="s">
        <v>5193</v>
      </c>
      <c r="CR8" s="128" t="s">
        <v>5193</v>
      </c>
      <c r="CS8" s="128" t="s">
        <v>5193</v>
      </c>
      <c r="CT8" s="128" t="s">
        <v>5193</v>
      </c>
      <c r="CU8" s="128" t="s">
        <v>5193</v>
      </c>
      <c r="CV8" s="128" t="s">
        <v>5193</v>
      </c>
      <c r="CW8" s="128" t="s">
        <v>5193</v>
      </c>
      <c r="CX8" s="128" t="s">
        <v>5193</v>
      </c>
      <c r="CY8" s="128" t="s">
        <v>5193</v>
      </c>
      <c r="CZ8" s="128" t="s">
        <v>5193</v>
      </c>
      <c r="DA8" s="128" t="s">
        <v>5193</v>
      </c>
      <c r="DB8" s="128" t="s">
        <v>5193</v>
      </c>
      <c r="DC8" s="128" t="s">
        <v>5193</v>
      </c>
      <c r="DD8" s="129" t="s">
        <v>5200</v>
      </c>
      <c r="DE8" s="130" t="s">
        <v>5200</v>
      </c>
      <c r="DF8" s="130"/>
      <c r="DG8" s="128" t="s">
        <v>5196</v>
      </c>
      <c r="DH8" s="128" t="s">
        <v>5196</v>
      </c>
      <c r="DI8" s="128" t="s">
        <v>5197</v>
      </c>
      <c r="DJ8" s="129" t="s">
        <v>5198</v>
      </c>
      <c r="DK8" s="129" t="s">
        <v>5199</v>
      </c>
      <c r="DL8" s="128" t="s">
        <v>5193</v>
      </c>
      <c r="DM8" s="128"/>
      <c r="DN8" s="128"/>
      <c r="DO8" s="129" t="s">
        <v>5200</v>
      </c>
      <c r="DP8" s="130" t="s">
        <v>5200</v>
      </c>
      <c r="DQ8" s="130"/>
      <c r="DR8" s="128" t="s">
        <v>5196</v>
      </c>
      <c r="DS8" s="128" t="s">
        <v>5196</v>
      </c>
      <c r="DT8" s="128" t="s">
        <v>5197</v>
      </c>
      <c r="DU8" s="129" t="s">
        <v>5198</v>
      </c>
      <c r="DV8" s="129" t="s">
        <v>5199</v>
      </c>
      <c r="DW8" s="128" t="s">
        <v>5193</v>
      </c>
      <c r="DX8" s="128"/>
      <c r="DY8" s="128"/>
      <c r="DZ8" s="129" t="s">
        <v>5200</v>
      </c>
      <c r="EA8" s="130" t="s">
        <v>5200</v>
      </c>
      <c r="EB8" s="130"/>
      <c r="EC8" s="128" t="s">
        <v>5196</v>
      </c>
      <c r="ED8" s="128" t="s">
        <v>5196</v>
      </c>
      <c r="EE8" s="128" t="s">
        <v>5197</v>
      </c>
      <c r="EF8" s="129" t="s">
        <v>5198</v>
      </c>
      <c r="EG8" s="129" t="s">
        <v>5199</v>
      </c>
      <c r="EH8" s="128" t="s">
        <v>5193</v>
      </c>
      <c r="EI8" s="128"/>
      <c r="EJ8" s="128"/>
      <c r="EK8" s="129" t="s">
        <v>5193</v>
      </c>
      <c r="EL8" s="129" t="s">
        <v>5193</v>
      </c>
      <c r="EM8" s="129" t="s">
        <v>5193</v>
      </c>
      <c r="EN8" s="129" t="s">
        <v>5193</v>
      </c>
      <c r="EO8" s="129" t="s">
        <v>5193</v>
      </c>
      <c r="EP8" s="129" t="s">
        <v>5193</v>
      </c>
      <c r="EQ8" s="129" t="s">
        <v>5193</v>
      </c>
      <c r="ER8" s="129" t="s">
        <v>5193</v>
      </c>
      <c r="ES8" s="129" t="s">
        <v>5193</v>
      </c>
      <c r="ET8" s="129" t="s">
        <v>5193</v>
      </c>
      <c r="EU8" s="129" t="s">
        <v>5193</v>
      </c>
      <c r="EV8" s="129" t="s">
        <v>5193</v>
      </c>
      <c r="EW8" s="129" t="s">
        <v>5193</v>
      </c>
      <c r="EX8" s="129" t="s">
        <v>5193</v>
      </c>
      <c r="EY8" s="129" t="s">
        <v>5200</v>
      </c>
      <c r="EZ8" s="130" t="s">
        <v>5200</v>
      </c>
      <c r="FA8" s="130"/>
      <c r="FB8" s="125" t="s">
        <v>5201</v>
      </c>
      <c r="FC8" s="131" t="s">
        <v>5202</v>
      </c>
      <c r="FD8" s="125" t="s">
        <v>5203</v>
      </c>
      <c r="FE8" s="129" t="s">
        <v>5193</v>
      </c>
      <c r="FF8" s="131"/>
      <c r="FG8" s="131"/>
      <c r="FH8" s="131"/>
      <c r="FI8" s="62"/>
      <c r="FJ8" s="65"/>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c r="CIO8" s="66"/>
      <c r="CIP8" s="66"/>
      <c r="CIQ8" s="66"/>
      <c r="CIR8" s="66"/>
      <c r="CIS8" s="66"/>
      <c r="CIT8" s="66"/>
      <c r="CIU8" s="66"/>
      <c r="CIV8" s="66"/>
      <c r="CIW8" s="66"/>
      <c r="CIX8" s="66"/>
      <c r="CIY8" s="66"/>
      <c r="CIZ8" s="66"/>
      <c r="CJA8" s="66"/>
      <c r="CJB8" s="66"/>
      <c r="CJC8" s="66"/>
      <c r="CJD8" s="66"/>
      <c r="CJE8" s="66"/>
      <c r="CJF8" s="66"/>
      <c r="CJG8" s="66"/>
      <c r="CJH8" s="66"/>
      <c r="CJI8" s="66"/>
      <c r="CJJ8" s="66"/>
      <c r="CJK8" s="66"/>
      <c r="CJL8" s="66"/>
      <c r="CJM8" s="66"/>
      <c r="CJN8" s="66"/>
      <c r="CJO8" s="66"/>
      <c r="CJP8" s="66"/>
      <c r="CJQ8" s="66"/>
      <c r="CJR8" s="66"/>
      <c r="CJS8" s="66"/>
      <c r="CJT8" s="66"/>
      <c r="CJU8" s="66"/>
      <c r="CJV8" s="66"/>
      <c r="CJW8" s="66"/>
      <c r="CJX8" s="66"/>
      <c r="CJY8" s="66"/>
      <c r="CJZ8" s="66"/>
      <c r="CKA8" s="66"/>
      <c r="CKB8" s="66"/>
      <c r="CKC8" s="66"/>
      <c r="CKD8" s="66"/>
      <c r="CKE8" s="66"/>
      <c r="CKF8" s="66"/>
      <c r="CKG8" s="66"/>
      <c r="CKH8" s="66"/>
      <c r="CKI8" s="66"/>
      <c r="CKJ8" s="66"/>
      <c r="CKK8" s="66"/>
      <c r="CKL8" s="66"/>
      <c r="CKM8" s="66"/>
      <c r="CKN8" s="66"/>
      <c r="CKO8" s="66"/>
      <c r="CKP8" s="66"/>
      <c r="CKQ8" s="66"/>
      <c r="CKR8" s="66"/>
      <c r="CKS8" s="66"/>
      <c r="CKT8" s="66"/>
      <c r="CKU8" s="66"/>
      <c r="CKV8" s="66"/>
      <c r="CKW8" s="66"/>
      <c r="CKX8" s="66"/>
      <c r="CKY8" s="66"/>
      <c r="CKZ8" s="66"/>
      <c r="CLA8" s="66"/>
      <c r="CLB8" s="66"/>
      <c r="CLC8" s="66"/>
      <c r="CLD8" s="66"/>
      <c r="CLE8" s="66"/>
      <c r="CLF8" s="66"/>
      <c r="CLG8" s="66"/>
      <c r="CLH8" s="66"/>
      <c r="CLI8" s="66"/>
      <c r="CLJ8" s="66"/>
      <c r="CLK8" s="66"/>
      <c r="CLL8" s="66"/>
      <c r="CLM8" s="66"/>
      <c r="CLN8" s="66"/>
      <c r="CLO8" s="66"/>
      <c r="CLP8" s="66"/>
      <c r="CLQ8" s="66"/>
      <c r="CLR8" s="66"/>
      <c r="CLS8" s="66"/>
      <c r="CLT8" s="66"/>
      <c r="CLU8" s="66"/>
      <c r="CLV8" s="66"/>
      <c r="CLW8" s="66"/>
      <c r="CLX8" s="66"/>
      <c r="CLY8" s="66"/>
      <c r="CLZ8" s="66"/>
      <c r="CMA8" s="66"/>
      <c r="CMB8" s="66"/>
      <c r="CMC8" s="66"/>
      <c r="CMD8" s="66"/>
      <c r="CME8" s="66"/>
      <c r="CMF8" s="66"/>
      <c r="CMG8" s="66"/>
      <c r="CMH8" s="66"/>
      <c r="CMI8" s="66"/>
      <c r="CMJ8" s="66"/>
      <c r="CMK8" s="66"/>
      <c r="CML8" s="66"/>
      <c r="CMM8" s="66"/>
      <c r="CMN8" s="66"/>
      <c r="CMO8" s="66"/>
      <c r="CMP8" s="66"/>
      <c r="CMQ8" s="66"/>
      <c r="CMR8" s="66"/>
      <c r="CMS8" s="66"/>
      <c r="CMT8" s="66"/>
      <c r="CMU8" s="66"/>
      <c r="CMV8" s="66"/>
      <c r="CMW8" s="66"/>
      <c r="CMX8" s="66"/>
      <c r="CMY8" s="66"/>
      <c r="CMZ8" s="66"/>
      <c r="CNA8" s="66"/>
      <c r="CNB8" s="66"/>
      <c r="CNC8" s="66"/>
      <c r="CND8" s="66"/>
      <c r="CNE8" s="66"/>
      <c r="CNF8" s="66"/>
      <c r="CNG8" s="66"/>
      <c r="CNH8" s="66"/>
      <c r="CNI8" s="66"/>
      <c r="CNJ8" s="66"/>
      <c r="CNK8" s="66"/>
      <c r="CNL8" s="66"/>
      <c r="CNM8" s="66"/>
      <c r="CNN8" s="66"/>
      <c r="CNO8" s="66"/>
      <c r="CNP8" s="66"/>
      <c r="CNQ8" s="66"/>
      <c r="CNR8" s="66"/>
      <c r="CNS8" s="66"/>
      <c r="CNT8" s="66"/>
      <c r="CNU8" s="66"/>
      <c r="CNV8" s="66"/>
      <c r="CNW8" s="66"/>
      <c r="CNX8" s="66"/>
      <c r="CNY8" s="66"/>
      <c r="CNZ8" s="66"/>
      <c r="COA8" s="66"/>
      <c r="COB8" s="66"/>
      <c r="COC8" s="66"/>
      <c r="COD8" s="66"/>
      <c r="COE8" s="66"/>
      <c r="COF8" s="66"/>
      <c r="COG8" s="66"/>
      <c r="COH8" s="66"/>
      <c r="COI8" s="66"/>
      <c r="COJ8" s="66"/>
      <c r="COK8" s="66"/>
      <c r="COL8" s="66"/>
      <c r="COM8" s="66"/>
      <c r="CON8" s="66"/>
      <c r="COO8" s="66"/>
      <c r="COP8" s="66"/>
      <c r="COQ8" s="66"/>
      <c r="COR8" s="66"/>
      <c r="COS8" s="66"/>
      <c r="COT8" s="66"/>
      <c r="COU8" s="66"/>
      <c r="COV8" s="66"/>
      <c r="COW8" s="66"/>
      <c r="COX8" s="66"/>
      <c r="COY8" s="66"/>
      <c r="COZ8" s="66"/>
      <c r="CPA8" s="66"/>
      <c r="CPB8" s="66"/>
      <c r="CPC8" s="66"/>
      <c r="CPD8" s="66"/>
      <c r="CPE8" s="66"/>
      <c r="CPF8" s="66"/>
      <c r="CPG8" s="66"/>
      <c r="CPH8" s="66"/>
      <c r="CPI8" s="66"/>
      <c r="CPJ8" s="66"/>
      <c r="CPK8" s="66"/>
      <c r="CPL8" s="66"/>
      <c r="CPM8" s="66"/>
      <c r="CPN8" s="66"/>
      <c r="CPO8" s="66"/>
      <c r="CPP8" s="66"/>
      <c r="CPQ8" s="66"/>
      <c r="CPR8" s="66"/>
      <c r="CPS8" s="66"/>
      <c r="CPT8" s="66"/>
      <c r="CPU8" s="66"/>
      <c r="CPV8" s="66"/>
      <c r="CPW8" s="66"/>
      <c r="CPX8" s="66"/>
      <c r="CPY8" s="66"/>
      <c r="CPZ8" s="66"/>
      <c r="CQA8" s="66"/>
      <c r="CQB8" s="66"/>
      <c r="CQC8" s="66"/>
      <c r="CQD8" s="66"/>
      <c r="CQE8" s="66"/>
      <c r="CQF8" s="66"/>
      <c r="CQG8" s="66"/>
      <c r="CQH8" s="66"/>
      <c r="CQI8" s="66"/>
      <c r="CQJ8" s="66"/>
      <c r="CQK8" s="66"/>
      <c r="CQL8" s="66"/>
      <c r="CQM8" s="66"/>
      <c r="CQN8" s="66"/>
      <c r="CQO8" s="66"/>
      <c r="CQP8" s="66"/>
      <c r="CQQ8" s="66"/>
      <c r="CQR8" s="66"/>
      <c r="CQS8" s="66"/>
      <c r="CQT8" s="66"/>
      <c r="CQU8" s="66"/>
      <c r="CQV8" s="66"/>
      <c r="CQW8" s="66"/>
      <c r="CQX8" s="66"/>
      <c r="CQY8" s="66"/>
      <c r="CQZ8" s="66"/>
      <c r="CRA8" s="66"/>
      <c r="CRB8" s="66"/>
      <c r="CRC8" s="66"/>
      <c r="CRD8" s="66"/>
      <c r="CRE8" s="66"/>
      <c r="CRF8" s="66"/>
      <c r="CRG8" s="66"/>
      <c r="CRH8" s="66"/>
      <c r="CRI8" s="66"/>
      <c r="CRJ8" s="66"/>
      <c r="CRK8" s="66"/>
      <c r="CRL8" s="66"/>
      <c r="CRM8" s="66"/>
      <c r="CRN8" s="66"/>
      <c r="CRO8" s="66"/>
      <c r="CRP8" s="66"/>
      <c r="CRQ8" s="66"/>
      <c r="CRR8" s="66"/>
      <c r="CRS8" s="66"/>
      <c r="CRT8" s="66"/>
      <c r="CRU8" s="66"/>
      <c r="CRV8" s="66"/>
      <c r="CRW8" s="66"/>
      <c r="CRX8" s="66"/>
      <c r="CRY8" s="66"/>
      <c r="CRZ8" s="66"/>
      <c r="CSA8" s="66"/>
      <c r="CSB8" s="66"/>
      <c r="CSC8" s="66"/>
      <c r="CSD8" s="66"/>
      <c r="CSE8" s="66"/>
      <c r="CSF8" s="66"/>
      <c r="CSG8" s="66"/>
      <c r="CSH8" s="66"/>
      <c r="CSI8" s="66"/>
      <c r="CSJ8" s="66"/>
      <c r="CSK8" s="66"/>
      <c r="CSL8" s="66"/>
      <c r="CSM8" s="66"/>
      <c r="CSN8" s="66"/>
      <c r="CSO8" s="66"/>
      <c r="CSP8" s="66"/>
      <c r="CSQ8" s="66"/>
      <c r="CSR8" s="66"/>
      <c r="CSS8" s="66"/>
      <c r="CST8" s="66"/>
      <c r="CSU8" s="66"/>
      <c r="CSV8" s="66"/>
      <c r="CSW8" s="66"/>
      <c r="CSX8" s="66"/>
      <c r="CSY8" s="66"/>
      <c r="CSZ8" s="66"/>
      <c r="CTA8" s="66"/>
      <c r="CTB8" s="66"/>
      <c r="CTC8" s="66"/>
      <c r="CTD8" s="66"/>
      <c r="CTE8" s="66"/>
      <c r="CTF8" s="66"/>
      <c r="CTG8" s="66"/>
      <c r="CTH8" s="66"/>
      <c r="CTI8" s="66"/>
      <c r="CTJ8" s="66"/>
      <c r="CTK8" s="66"/>
      <c r="CTL8" s="66"/>
      <c r="CTM8" s="66"/>
      <c r="CTN8" s="66"/>
      <c r="CTO8" s="66"/>
      <c r="CTP8" s="66"/>
      <c r="CTQ8" s="66"/>
      <c r="CTR8" s="66"/>
      <c r="CTS8" s="66"/>
      <c r="CTT8" s="66"/>
      <c r="CTU8" s="66"/>
      <c r="CTV8" s="66"/>
      <c r="CTW8" s="66"/>
      <c r="CTX8" s="66"/>
      <c r="CTY8" s="66"/>
      <c r="CTZ8" s="66"/>
      <c r="CUA8" s="66"/>
      <c r="CUB8" s="66"/>
      <c r="CUC8" s="66"/>
      <c r="CUD8" s="66"/>
      <c r="CUE8" s="66"/>
      <c r="CUF8" s="66"/>
      <c r="CUG8" s="66"/>
      <c r="CUH8" s="66"/>
      <c r="CUI8" s="66"/>
      <c r="CUJ8" s="66"/>
      <c r="CUK8" s="66"/>
      <c r="CUL8" s="66"/>
      <c r="CUM8" s="66"/>
      <c r="CUN8" s="66"/>
      <c r="CUO8" s="66"/>
      <c r="CUP8" s="66"/>
      <c r="CUQ8" s="66"/>
      <c r="CUR8" s="66"/>
      <c r="CUS8" s="66"/>
      <c r="CUT8" s="66"/>
      <c r="CUU8" s="66"/>
      <c r="CUV8" s="66"/>
      <c r="CUW8" s="66"/>
      <c r="CUX8" s="66"/>
      <c r="CUY8" s="66"/>
      <c r="CUZ8" s="66"/>
      <c r="CVA8" s="66"/>
      <c r="CVB8" s="66"/>
      <c r="CVC8" s="66"/>
      <c r="CVD8" s="66"/>
      <c r="CVE8" s="66"/>
      <c r="CVF8" s="66"/>
      <c r="CVG8" s="66"/>
      <c r="CVH8" s="66"/>
      <c r="CVI8" s="66"/>
      <c r="CVJ8" s="66"/>
      <c r="CVK8" s="66"/>
      <c r="CVL8" s="66"/>
      <c r="CVM8" s="66"/>
      <c r="CVN8" s="66"/>
      <c r="CVO8" s="66"/>
      <c r="CVP8" s="66"/>
      <c r="CVQ8" s="66"/>
      <c r="CVR8" s="66"/>
      <c r="CVS8" s="66"/>
      <c r="CVT8" s="66"/>
      <c r="CVU8" s="66"/>
      <c r="CVV8" s="66"/>
      <c r="CVW8" s="66"/>
      <c r="CVX8" s="66"/>
      <c r="CVY8" s="66"/>
      <c r="CVZ8" s="66"/>
      <c r="CWA8" s="66"/>
      <c r="CWB8" s="66"/>
      <c r="CWC8" s="66"/>
      <c r="CWD8" s="66"/>
      <c r="CWE8" s="66"/>
      <c r="CWF8" s="66"/>
      <c r="CWG8" s="66"/>
      <c r="CWH8" s="66"/>
      <c r="CWI8" s="66"/>
      <c r="CWJ8" s="66"/>
      <c r="CWK8" s="66"/>
      <c r="CWL8" s="66"/>
      <c r="CWM8" s="66"/>
      <c r="CWN8" s="66"/>
      <c r="CWO8" s="66"/>
      <c r="CWP8" s="66"/>
      <c r="CWQ8" s="66"/>
      <c r="CWR8" s="66"/>
      <c r="CWS8" s="66"/>
      <c r="CWT8" s="66"/>
      <c r="CWU8" s="66"/>
      <c r="CWV8" s="66"/>
      <c r="CWW8" s="66"/>
      <c r="CWX8" s="66"/>
      <c r="CWY8" s="66"/>
      <c r="CWZ8" s="66"/>
      <c r="CXA8" s="66"/>
      <c r="CXB8" s="66"/>
      <c r="CXC8" s="66"/>
      <c r="CXD8" s="66"/>
      <c r="CXE8" s="66"/>
      <c r="CXF8" s="66"/>
      <c r="CXG8" s="66"/>
      <c r="CXH8" s="66"/>
      <c r="CXI8" s="66"/>
      <c r="CXJ8" s="66"/>
      <c r="CXK8" s="66"/>
      <c r="CXL8" s="66"/>
      <c r="CXM8" s="66"/>
      <c r="CXN8" s="66"/>
      <c r="CXO8" s="66"/>
      <c r="CXP8" s="66"/>
      <c r="CXQ8" s="66"/>
      <c r="CXR8" s="66"/>
      <c r="CXS8" s="66"/>
      <c r="CXT8" s="66"/>
      <c r="CXU8" s="66"/>
      <c r="CXV8" s="66"/>
      <c r="CXW8" s="66"/>
      <c r="CXX8" s="66"/>
      <c r="CXY8" s="66"/>
      <c r="CXZ8" s="66"/>
      <c r="CYA8" s="66"/>
      <c r="CYB8" s="66"/>
      <c r="CYC8" s="66"/>
      <c r="CYD8" s="66"/>
      <c r="CYE8" s="66"/>
      <c r="CYF8" s="66"/>
      <c r="CYG8" s="66"/>
      <c r="CYH8" s="66"/>
      <c r="CYI8" s="66"/>
      <c r="CYJ8" s="66"/>
      <c r="CYK8" s="66"/>
      <c r="CYL8" s="66"/>
      <c r="CYM8" s="66"/>
      <c r="CYN8" s="66"/>
      <c r="CYO8" s="66"/>
      <c r="CYP8" s="66"/>
      <c r="CYQ8" s="66"/>
      <c r="CYR8" s="66"/>
      <c r="CYS8" s="66"/>
      <c r="CYT8" s="66"/>
      <c r="CYU8" s="66"/>
      <c r="CYV8" s="66"/>
      <c r="CYW8" s="66"/>
      <c r="CYX8" s="66"/>
      <c r="CYY8" s="66"/>
      <c r="CYZ8" s="66"/>
      <c r="CZA8" s="66"/>
      <c r="CZB8" s="66"/>
      <c r="CZC8" s="66"/>
      <c r="CZD8" s="66"/>
      <c r="CZE8" s="66"/>
      <c r="CZF8" s="66"/>
      <c r="CZG8" s="66"/>
      <c r="CZH8" s="66"/>
      <c r="CZI8" s="66"/>
      <c r="CZJ8" s="66"/>
      <c r="CZK8" s="66"/>
      <c r="CZL8" s="66"/>
      <c r="CZM8" s="66"/>
      <c r="CZN8" s="66"/>
      <c r="CZO8" s="66"/>
      <c r="CZP8" s="66"/>
      <c r="CZQ8" s="66"/>
      <c r="CZR8" s="66"/>
      <c r="CZS8" s="66"/>
      <c r="CZT8" s="66"/>
      <c r="CZU8" s="66"/>
      <c r="CZV8" s="66"/>
      <c r="CZW8" s="66"/>
      <c r="CZX8" s="66"/>
      <c r="CZY8" s="66"/>
      <c r="CZZ8" s="66"/>
      <c r="DAA8" s="66"/>
      <c r="DAB8" s="66"/>
      <c r="DAC8" s="66"/>
      <c r="DAD8" s="66"/>
      <c r="DAE8" s="66"/>
      <c r="DAF8" s="66"/>
      <c r="DAG8" s="66"/>
      <c r="DAH8" s="66"/>
      <c r="DAI8" s="66"/>
      <c r="DAJ8" s="66"/>
      <c r="DAK8" s="66"/>
      <c r="DAL8" s="66"/>
      <c r="DAM8" s="66"/>
      <c r="DAN8" s="66"/>
      <c r="DAO8" s="66"/>
      <c r="DAP8" s="66"/>
      <c r="DAQ8" s="66"/>
      <c r="DAR8" s="66"/>
      <c r="DAS8" s="66"/>
      <c r="DAT8" s="66"/>
      <c r="DAU8" s="66"/>
      <c r="DAV8" s="66"/>
      <c r="DAW8" s="66"/>
      <c r="DAX8" s="66"/>
      <c r="DAY8" s="66"/>
      <c r="DAZ8" s="66"/>
      <c r="DBA8" s="66"/>
      <c r="DBB8" s="66"/>
      <c r="DBC8" s="66"/>
      <c r="DBD8" s="66"/>
      <c r="DBE8" s="66"/>
      <c r="DBF8" s="66"/>
      <c r="DBG8" s="66"/>
      <c r="DBH8" s="66"/>
      <c r="DBI8" s="66"/>
      <c r="DBJ8" s="66"/>
      <c r="DBK8" s="66"/>
      <c r="DBL8" s="66"/>
      <c r="DBM8" s="66"/>
      <c r="DBN8" s="66"/>
      <c r="DBO8" s="66"/>
      <c r="DBP8" s="66"/>
      <c r="DBQ8" s="66"/>
      <c r="DBR8" s="66"/>
      <c r="DBS8" s="66"/>
      <c r="DBT8" s="66"/>
      <c r="DBU8" s="66"/>
      <c r="DBV8" s="66"/>
      <c r="DBW8" s="66"/>
      <c r="DBX8" s="66"/>
      <c r="DBY8" s="66"/>
      <c r="DBZ8" s="66"/>
      <c r="DCA8" s="66"/>
      <c r="DCB8" s="66"/>
      <c r="DCC8" s="66"/>
      <c r="DCD8" s="66"/>
      <c r="DCE8" s="66"/>
      <c r="DCF8" s="66"/>
      <c r="DCG8" s="66"/>
      <c r="DCH8" s="66"/>
      <c r="DCI8" s="66"/>
      <c r="DCJ8" s="66"/>
      <c r="DCK8" s="66"/>
      <c r="DCL8" s="66"/>
      <c r="DCM8" s="66"/>
      <c r="DCN8" s="66"/>
      <c r="DCO8" s="66"/>
      <c r="DCP8" s="66"/>
      <c r="DCQ8" s="66"/>
      <c r="DCR8" s="66"/>
      <c r="DCS8" s="66"/>
      <c r="DCT8" s="66"/>
      <c r="DCU8" s="66"/>
      <c r="DCV8" s="66"/>
      <c r="DCW8" s="66"/>
      <c r="DCX8" s="66"/>
      <c r="DCY8" s="66"/>
      <c r="DCZ8" s="66"/>
      <c r="DDA8" s="66"/>
      <c r="DDB8" s="66"/>
      <c r="DDC8" s="66"/>
      <c r="DDD8" s="66"/>
      <c r="DDE8" s="66"/>
      <c r="DDF8" s="66"/>
      <c r="DDG8" s="66"/>
      <c r="DDH8" s="66"/>
      <c r="DDI8" s="66"/>
      <c r="DDJ8" s="66"/>
      <c r="DDK8" s="66"/>
      <c r="DDL8" s="66"/>
      <c r="DDM8" s="66"/>
      <c r="DDN8" s="66"/>
      <c r="DDO8" s="66"/>
      <c r="DDP8" s="66"/>
      <c r="DDQ8" s="66"/>
      <c r="DDR8" s="66"/>
      <c r="DDS8" s="66"/>
      <c r="DDT8" s="66"/>
      <c r="DDU8" s="66"/>
      <c r="DDV8" s="66"/>
      <c r="DDW8" s="66"/>
      <c r="DDX8" s="66"/>
      <c r="DDY8" s="66"/>
      <c r="DDZ8" s="66"/>
      <c r="DEA8" s="66"/>
      <c r="DEB8" s="66"/>
      <c r="DEC8" s="66"/>
      <c r="DED8" s="66"/>
      <c r="DEE8" s="66"/>
      <c r="DEF8" s="66"/>
      <c r="DEG8" s="66"/>
      <c r="DEH8" s="66"/>
      <c r="DEI8" s="66"/>
      <c r="DEJ8" s="66"/>
      <c r="DEK8" s="66"/>
      <c r="DEL8" s="66"/>
      <c r="DEM8" s="66"/>
      <c r="DEN8" s="66"/>
      <c r="DEO8" s="66"/>
      <c r="DEP8" s="66"/>
      <c r="DEQ8" s="66"/>
      <c r="DER8" s="66"/>
      <c r="DES8" s="66"/>
      <c r="DET8" s="66"/>
      <c r="DEU8" s="66"/>
      <c r="DEV8" s="66"/>
      <c r="DEW8" s="66"/>
      <c r="DEX8" s="66"/>
      <c r="DEY8" s="66"/>
      <c r="DEZ8" s="66"/>
      <c r="DFA8" s="66"/>
      <c r="DFB8" s="66"/>
      <c r="DFC8" s="66"/>
      <c r="DFD8" s="66"/>
      <c r="DFE8" s="66"/>
      <c r="DFF8" s="66"/>
      <c r="DFG8" s="66"/>
      <c r="DFH8" s="66"/>
      <c r="DFI8" s="66"/>
      <c r="DFJ8" s="66"/>
      <c r="DFK8" s="66"/>
      <c r="DFL8" s="66"/>
      <c r="DFM8" s="66"/>
      <c r="DFN8" s="66"/>
      <c r="DFO8" s="66"/>
      <c r="DFP8" s="66"/>
      <c r="DFQ8" s="66"/>
      <c r="DFR8" s="66"/>
      <c r="DFS8" s="66"/>
      <c r="DFT8" s="66"/>
      <c r="DFU8" s="66"/>
      <c r="DFV8" s="66"/>
      <c r="DFW8" s="66"/>
      <c r="DFX8" s="66"/>
      <c r="DFY8" s="66"/>
      <c r="DFZ8" s="66"/>
      <c r="DGA8" s="66"/>
      <c r="DGB8" s="66"/>
      <c r="DGC8" s="66"/>
      <c r="DGD8" s="66"/>
      <c r="DGE8" s="66"/>
      <c r="DGF8" s="66"/>
      <c r="DGG8" s="66"/>
      <c r="DGH8" s="66"/>
      <c r="DGI8" s="66"/>
      <c r="DGJ8" s="66"/>
      <c r="DGK8" s="66"/>
      <c r="DGL8" s="66"/>
      <c r="DGM8" s="66"/>
      <c r="DGN8" s="66"/>
      <c r="DGO8" s="66"/>
      <c r="DGP8" s="66"/>
      <c r="DGQ8" s="66"/>
      <c r="DGR8" s="66"/>
      <c r="DGS8" s="66"/>
      <c r="DGT8" s="66"/>
      <c r="DGU8" s="66"/>
      <c r="DGV8" s="66"/>
      <c r="DGW8" s="66"/>
      <c r="DGX8" s="66"/>
      <c r="DGY8" s="66"/>
      <c r="DGZ8" s="66"/>
      <c r="DHA8" s="66"/>
      <c r="DHB8" s="66"/>
      <c r="DHC8" s="66"/>
      <c r="DHD8" s="66"/>
      <c r="DHE8" s="66"/>
      <c r="DHF8" s="66"/>
      <c r="DHG8" s="66"/>
      <c r="DHH8" s="66"/>
      <c r="DHI8" s="66"/>
      <c r="DHJ8" s="66"/>
      <c r="DHK8" s="66"/>
      <c r="DHL8" s="66"/>
      <c r="DHM8" s="66"/>
      <c r="DHN8" s="66"/>
      <c r="DHO8" s="66"/>
      <c r="DHP8" s="66"/>
      <c r="DHQ8" s="66"/>
      <c r="DHR8" s="66"/>
      <c r="DHS8" s="66"/>
      <c r="DHT8" s="66"/>
      <c r="DHU8" s="66"/>
      <c r="DHV8" s="66"/>
      <c r="DHW8" s="66"/>
      <c r="DHX8" s="66"/>
      <c r="DHY8" s="66"/>
      <c r="DHZ8" s="66"/>
      <c r="DIA8" s="66"/>
      <c r="DIB8" s="66"/>
      <c r="DIC8" s="66"/>
      <c r="DID8" s="66"/>
      <c r="DIE8" s="66"/>
      <c r="DIF8" s="66"/>
      <c r="DIG8" s="66"/>
      <c r="DIH8" s="66"/>
      <c r="DII8" s="66"/>
      <c r="DIJ8" s="66"/>
      <c r="DIK8" s="66"/>
      <c r="DIL8" s="66"/>
      <c r="DIM8" s="66"/>
      <c r="DIN8" s="66"/>
      <c r="DIO8" s="66"/>
      <c r="DIP8" s="66"/>
      <c r="DIQ8" s="66"/>
      <c r="DIR8" s="66"/>
      <c r="DIS8" s="66"/>
      <c r="DIT8" s="66"/>
      <c r="DIU8" s="66"/>
      <c r="DIV8" s="66"/>
      <c r="DIW8" s="66"/>
      <c r="DIX8" s="66"/>
      <c r="DIY8" s="66"/>
      <c r="DIZ8" s="66"/>
      <c r="DJA8" s="66"/>
      <c r="DJB8" s="66"/>
      <c r="DJC8" s="66"/>
      <c r="DJD8" s="66"/>
      <c r="DJE8" s="66"/>
      <c r="DJF8" s="66"/>
      <c r="DJG8" s="66"/>
      <c r="DJH8" s="66"/>
      <c r="DJI8" s="66"/>
      <c r="DJJ8" s="66"/>
      <c r="DJK8" s="66"/>
      <c r="DJL8" s="66"/>
      <c r="DJM8" s="66"/>
      <c r="DJN8" s="66"/>
      <c r="DJO8" s="66"/>
      <c r="DJP8" s="66"/>
      <c r="DJQ8" s="66"/>
      <c r="DJR8" s="66"/>
      <c r="DJS8" s="66"/>
      <c r="DJT8" s="66"/>
      <c r="DJU8" s="66"/>
      <c r="DJV8" s="66"/>
      <c r="DJW8" s="66"/>
      <c r="DJX8" s="66"/>
      <c r="DJY8" s="66"/>
      <c r="DJZ8" s="66"/>
      <c r="DKA8" s="66"/>
      <c r="DKB8" s="66"/>
      <c r="DKC8" s="66"/>
      <c r="DKD8" s="66"/>
      <c r="DKE8" s="66"/>
      <c r="DKF8" s="66"/>
      <c r="DKG8" s="66"/>
      <c r="DKH8" s="66"/>
      <c r="DKI8" s="66"/>
      <c r="DKJ8" s="66"/>
      <c r="DKK8" s="66"/>
      <c r="DKL8" s="66"/>
      <c r="DKM8" s="66"/>
      <c r="DKN8" s="66"/>
      <c r="DKO8" s="66"/>
      <c r="DKP8" s="66"/>
      <c r="DKQ8" s="66"/>
      <c r="DKR8" s="66"/>
      <c r="DKS8" s="66"/>
      <c r="DKT8" s="66"/>
      <c r="DKU8" s="66"/>
      <c r="DKV8" s="66"/>
      <c r="DKW8" s="66"/>
      <c r="DKX8" s="66"/>
      <c r="DKY8" s="66"/>
      <c r="DKZ8" s="66"/>
      <c r="DLA8" s="66"/>
      <c r="DLB8" s="66"/>
      <c r="DLC8" s="66"/>
      <c r="DLD8" s="66"/>
      <c r="DLE8" s="66"/>
      <c r="DLF8" s="66"/>
      <c r="DLG8" s="66"/>
      <c r="DLH8" s="66"/>
      <c r="DLI8" s="66"/>
      <c r="DLJ8" s="66"/>
      <c r="DLK8" s="66"/>
      <c r="DLL8" s="66"/>
      <c r="DLM8" s="66"/>
      <c r="DLN8" s="66"/>
      <c r="DLO8" s="66"/>
      <c r="DLP8" s="66"/>
      <c r="DLQ8" s="66"/>
      <c r="DLR8" s="66"/>
      <c r="DLS8" s="66"/>
      <c r="DLT8" s="66"/>
      <c r="DLU8" s="66"/>
      <c r="DLV8" s="66"/>
      <c r="DLW8" s="66"/>
      <c r="DLX8" s="66"/>
      <c r="DLY8" s="66"/>
      <c r="DLZ8" s="66"/>
      <c r="DMA8" s="66"/>
      <c r="DMB8" s="66"/>
      <c r="DMC8" s="66"/>
      <c r="DMD8" s="66"/>
      <c r="DME8" s="66"/>
      <c r="DMF8" s="66"/>
      <c r="DMG8" s="66"/>
      <c r="DMH8" s="66"/>
      <c r="DMI8" s="66"/>
      <c r="DMJ8" s="66"/>
      <c r="DMK8" s="66"/>
      <c r="DML8" s="66"/>
      <c r="DMM8" s="66"/>
      <c r="DMN8" s="66"/>
      <c r="DMO8" s="66"/>
      <c r="DMP8" s="66"/>
      <c r="DMQ8" s="66"/>
      <c r="DMR8" s="66"/>
      <c r="DMS8" s="66"/>
      <c r="DMT8" s="66"/>
      <c r="DMU8" s="66"/>
      <c r="DMV8" s="66"/>
      <c r="DMW8" s="66"/>
      <c r="DMX8" s="66"/>
      <c r="DMY8" s="66"/>
      <c r="DMZ8" s="66"/>
      <c r="DNA8" s="66"/>
      <c r="DNB8" s="66"/>
      <c r="DNC8" s="66"/>
      <c r="DND8" s="66"/>
      <c r="DNE8" s="66"/>
      <c r="DNF8" s="66"/>
      <c r="DNG8" s="66"/>
      <c r="DNH8" s="66"/>
      <c r="DNI8" s="66"/>
      <c r="DNJ8" s="66"/>
      <c r="DNK8" s="66"/>
      <c r="DNL8" s="66"/>
      <c r="DNM8" s="66"/>
      <c r="DNN8" s="66"/>
      <c r="DNO8" s="66"/>
      <c r="DNP8" s="66"/>
      <c r="DNQ8" s="66"/>
      <c r="DNR8" s="66"/>
      <c r="DNS8" s="66"/>
      <c r="DNT8" s="66"/>
      <c r="DNU8" s="66"/>
      <c r="DNV8" s="66"/>
      <c r="DNW8" s="66"/>
      <c r="DNX8" s="66"/>
      <c r="DNY8" s="66"/>
      <c r="DNZ8" s="66"/>
      <c r="DOA8" s="66"/>
      <c r="DOB8" s="66"/>
      <c r="DOC8" s="66"/>
      <c r="DOD8" s="66"/>
      <c r="DOE8" s="66"/>
      <c r="DOF8" s="66"/>
      <c r="DOG8" s="66"/>
      <c r="DOH8" s="66"/>
      <c r="DOI8" s="66"/>
      <c r="DOJ8" s="66"/>
      <c r="DOK8" s="66"/>
      <c r="DOL8" s="66"/>
      <c r="DOM8" s="66"/>
      <c r="DON8" s="66"/>
      <c r="DOO8" s="66"/>
      <c r="DOP8" s="66"/>
      <c r="DOQ8" s="66"/>
      <c r="DOR8" s="66"/>
      <c r="DOS8" s="66"/>
      <c r="DOT8" s="66"/>
      <c r="DOU8" s="66"/>
      <c r="DOV8" s="66"/>
      <c r="DOW8" s="66"/>
      <c r="DOX8" s="66"/>
      <c r="DOY8" s="66"/>
      <c r="DOZ8" s="66"/>
      <c r="DPA8" s="66"/>
      <c r="DPB8" s="66"/>
      <c r="DPC8" s="66"/>
      <c r="DPD8" s="66"/>
      <c r="DPE8" s="66"/>
      <c r="DPF8" s="66"/>
      <c r="DPG8" s="66"/>
      <c r="DPH8" s="66"/>
      <c r="DPI8" s="66"/>
      <c r="DPJ8" s="66"/>
      <c r="DPK8" s="66"/>
      <c r="DPL8" s="66"/>
      <c r="DPM8" s="66"/>
      <c r="DPN8" s="66"/>
      <c r="DPO8" s="66"/>
      <c r="DPP8" s="66"/>
      <c r="DPQ8" s="66"/>
      <c r="DPR8" s="66"/>
      <c r="DPS8" s="66"/>
      <c r="DPT8" s="66"/>
      <c r="DPU8" s="66"/>
      <c r="DPV8" s="66"/>
      <c r="DPW8" s="66"/>
      <c r="DPX8" s="66"/>
      <c r="DPY8" s="66"/>
      <c r="DPZ8" s="66"/>
      <c r="DQA8" s="66"/>
      <c r="DQB8" s="66"/>
      <c r="DQC8" s="66"/>
      <c r="DQD8" s="66"/>
      <c r="DQE8" s="66"/>
      <c r="DQF8" s="66"/>
      <c r="DQG8" s="66"/>
      <c r="DQH8" s="66"/>
      <c r="DQI8" s="66"/>
      <c r="DQJ8" s="66"/>
      <c r="DQK8" s="66"/>
      <c r="DQL8" s="66"/>
      <c r="DQM8" s="66"/>
      <c r="DQN8" s="66"/>
      <c r="DQO8" s="66"/>
      <c r="DQP8" s="66"/>
      <c r="DQQ8" s="66"/>
      <c r="DQR8" s="66"/>
      <c r="DQS8" s="66"/>
      <c r="DQT8" s="66"/>
      <c r="DQU8" s="66"/>
      <c r="DQV8" s="66"/>
      <c r="DQW8" s="66"/>
      <c r="DQX8" s="66"/>
      <c r="DQY8" s="66"/>
      <c r="DQZ8" s="66"/>
      <c r="DRA8" s="66"/>
      <c r="DRB8" s="66"/>
      <c r="DRC8" s="66"/>
      <c r="DRD8" s="66"/>
      <c r="DRE8" s="66"/>
      <c r="DRF8" s="66"/>
      <c r="DRG8" s="66"/>
      <c r="DRH8" s="66"/>
      <c r="DRI8" s="66"/>
      <c r="DRJ8" s="66"/>
      <c r="DRK8" s="66"/>
      <c r="DRL8" s="66"/>
      <c r="DRM8" s="66"/>
      <c r="DRN8" s="66"/>
      <c r="DRO8" s="66"/>
      <c r="DRP8" s="66"/>
      <c r="DRQ8" s="66"/>
      <c r="DRR8" s="66"/>
      <c r="DRS8" s="66"/>
      <c r="DRT8" s="66"/>
      <c r="DRU8" s="66"/>
      <c r="DRV8" s="66"/>
      <c r="DRW8" s="66"/>
      <c r="DRX8" s="66"/>
      <c r="DRY8" s="66"/>
      <c r="DRZ8" s="66"/>
      <c r="DSA8" s="66"/>
      <c r="DSB8" s="66"/>
      <c r="DSC8" s="66"/>
      <c r="DSD8" s="66"/>
      <c r="DSE8" s="66"/>
      <c r="DSF8" s="66"/>
      <c r="DSG8" s="66"/>
      <c r="DSH8" s="66"/>
      <c r="DSI8" s="66"/>
      <c r="DSJ8" s="66"/>
      <c r="DSK8" s="66"/>
      <c r="DSL8" s="66"/>
      <c r="DSM8" s="66"/>
      <c r="DSN8" s="66"/>
      <c r="DSO8" s="66"/>
      <c r="DSP8" s="66"/>
      <c r="DSQ8" s="66"/>
      <c r="DSR8" s="66"/>
      <c r="DSS8" s="66"/>
      <c r="DST8" s="66"/>
      <c r="DSU8" s="66"/>
      <c r="DSV8" s="66"/>
      <c r="DSW8" s="66"/>
      <c r="DSX8" s="66"/>
      <c r="DSY8" s="66"/>
      <c r="DSZ8" s="66"/>
      <c r="DTA8" s="66"/>
      <c r="DTB8" s="66"/>
      <c r="DTC8" s="66"/>
      <c r="DTD8" s="66"/>
      <c r="DTE8" s="66"/>
      <c r="DTF8" s="66"/>
      <c r="DTG8" s="66"/>
      <c r="DTH8" s="66"/>
      <c r="DTI8" s="66"/>
      <c r="DTJ8" s="66"/>
      <c r="DTK8" s="66"/>
      <c r="DTL8" s="66"/>
      <c r="DTM8" s="66"/>
      <c r="DTN8" s="66"/>
      <c r="DTO8" s="66"/>
      <c r="DTP8" s="66"/>
      <c r="DTQ8" s="66"/>
      <c r="DTR8" s="66"/>
      <c r="DTS8" s="66"/>
      <c r="DTT8" s="66"/>
      <c r="DTU8" s="66"/>
      <c r="DTV8" s="66"/>
      <c r="DTW8" s="66"/>
      <c r="DTX8" s="66"/>
      <c r="DTY8" s="66"/>
      <c r="DTZ8" s="66"/>
      <c r="DUA8" s="66"/>
      <c r="DUB8" s="66"/>
      <c r="DUC8" s="66"/>
      <c r="DUD8" s="66"/>
      <c r="DUE8" s="66"/>
      <c r="DUF8" s="66"/>
      <c r="DUG8" s="66"/>
      <c r="DUH8" s="66"/>
      <c r="DUI8" s="66"/>
      <c r="DUJ8" s="66"/>
      <c r="DUK8" s="66"/>
      <c r="DUL8" s="66"/>
      <c r="DUM8" s="66"/>
      <c r="DUN8" s="66"/>
      <c r="DUO8" s="66"/>
      <c r="DUP8" s="66"/>
      <c r="DUQ8" s="66"/>
      <c r="DUR8" s="66"/>
      <c r="DUS8" s="66"/>
      <c r="DUT8" s="66"/>
      <c r="DUU8" s="66"/>
      <c r="DUV8" s="66"/>
      <c r="DUW8" s="66"/>
      <c r="DUX8" s="66"/>
      <c r="DUY8" s="66"/>
      <c r="DUZ8" s="66"/>
      <c r="DVA8" s="66"/>
      <c r="DVB8" s="66"/>
      <c r="DVC8" s="66"/>
      <c r="DVD8" s="66"/>
      <c r="DVE8" s="66"/>
      <c r="DVF8" s="66"/>
      <c r="DVG8" s="66"/>
      <c r="DVH8" s="66"/>
      <c r="DVI8" s="66"/>
      <c r="DVJ8" s="66"/>
      <c r="DVK8" s="66"/>
      <c r="DVL8" s="66"/>
      <c r="DVM8" s="66"/>
      <c r="DVN8" s="66"/>
      <c r="DVO8" s="66"/>
      <c r="DVP8" s="66"/>
      <c r="DVQ8" s="66"/>
      <c r="DVR8" s="66"/>
      <c r="DVS8" s="66"/>
      <c r="DVT8" s="66"/>
      <c r="DVU8" s="66"/>
      <c r="DVV8" s="66"/>
      <c r="DVW8" s="66"/>
      <c r="DVX8" s="66"/>
      <c r="DVY8" s="66"/>
      <c r="DVZ8" s="66"/>
      <c r="DWA8" s="66"/>
      <c r="DWB8" s="66"/>
      <c r="DWC8" s="66"/>
      <c r="DWD8" s="66"/>
      <c r="DWE8" s="66"/>
      <c r="DWF8" s="66"/>
      <c r="DWG8" s="66"/>
      <c r="DWH8" s="66"/>
      <c r="DWI8" s="66"/>
      <c r="DWJ8" s="66"/>
      <c r="DWK8" s="66"/>
      <c r="DWL8" s="66"/>
      <c r="DWM8" s="66"/>
      <c r="DWN8" s="66"/>
      <c r="DWO8" s="66"/>
      <c r="DWP8" s="66"/>
      <c r="DWQ8" s="66"/>
      <c r="DWR8" s="66"/>
      <c r="DWS8" s="66"/>
      <c r="DWT8" s="66"/>
      <c r="DWU8" s="66"/>
      <c r="DWV8" s="66"/>
      <c r="DWW8" s="66"/>
      <c r="DWX8" s="66"/>
      <c r="DWY8" s="66"/>
      <c r="DWZ8" s="66"/>
      <c r="DXA8" s="66"/>
      <c r="DXB8" s="66"/>
      <c r="DXC8" s="66"/>
      <c r="DXD8" s="66"/>
      <c r="DXE8" s="66"/>
      <c r="DXF8" s="66"/>
      <c r="DXG8" s="66"/>
      <c r="DXH8" s="66"/>
      <c r="DXI8" s="66"/>
      <c r="DXJ8" s="66"/>
      <c r="DXK8" s="66"/>
      <c r="DXL8" s="66"/>
      <c r="DXM8" s="66"/>
      <c r="DXN8" s="66"/>
      <c r="DXO8" s="66"/>
      <c r="DXP8" s="66"/>
      <c r="DXQ8" s="66"/>
      <c r="DXR8" s="66"/>
      <c r="DXS8" s="66"/>
      <c r="DXT8" s="66"/>
      <c r="DXU8" s="66"/>
      <c r="DXV8" s="66"/>
      <c r="DXW8" s="66"/>
      <c r="DXX8" s="66"/>
      <c r="DXY8" s="66"/>
      <c r="DXZ8" s="66"/>
      <c r="DYA8" s="66"/>
      <c r="DYB8" s="66"/>
      <c r="DYC8" s="66"/>
      <c r="DYD8" s="66"/>
      <c r="DYE8" s="66"/>
      <c r="DYF8" s="66"/>
      <c r="DYG8" s="66"/>
      <c r="DYH8" s="66"/>
      <c r="DYI8" s="66"/>
      <c r="DYJ8" s="66"/>
      <c r="DYK8" s="66"/>
      <c r="DYL8" s="66"/>
      <c r="DYM8" s="66"/>
      <c r="DYN8" s="66"/>
      <c r="DYO8" s="66"/>
      <c r="DYP8" s="66"/>
      <c r="DYQ8" s="66"/>
      <c r="DYR8" s="66"/>
      <c r="DYS8" s="66"/>
      <c r="DYT8" s="66"/>
      <c r="DYU8" s="66"/>
      <c r="DYV8" s="66"/>
      <c r="DYW8" s="66"/>
      <c r="DYX8" s="66"/>
      <c r="DYY8" s="66"/>
      <c r="DYZ8" s="66"/>
      <c r="DZA8" s="66"/>
      <c r="DZB8" s="66"/>
      <c r="DZC8" s="66"/>
      <c r="DZD8" s="66"/>
      <c r="DZE8" s="66"/>
      <c r="DZF8" s="66"/>
      <c r="DZG8" s="66"/>
      <c r="DZH8" s="66"/>
      <c r="DZI8" s="66"/>
      <c r="DZJ8" s="66"/>
      <c r="DZK8" s="66"/>
      <c r="DZL8" s="66"/>
      <c r="DZM8" s="66"/>
      <c r="DZN8" s="66"/>
      <c r="DZO8" s="66"/>
      <c r="DZP8" s="66"/>
      <c r="DZQ8" s="66"/>
      <c r="DZR8" s="66"/>
      <c r="DZS8" s="66"/>
      <c r="DZT8" s="66"/>
      <c r="DZU8" s="66"/>
      <c r="DZV8" s="66"/>
      <c r="DZW8" s="66"/>
      <c r="DZX8" s="66"/>
      <c r="DZY8" s="66"/>
      <c r="DZZ8" s="66"/>
      <c r="EAA8" s="66"/>
      <c r="EAB8" s="66"/>
      <c r="EAC8" s="66"/>
      <c r="EAD8" s="66"/>
      <c r="EAE8" s="66"/>
      <c r="EAF8" s="66"/>
      <c r="EAG8" s="66"/>
      <c r="EAH8" s="66"/>
      <c r="EAI8" s="66"/>
      <c r="EAJ8" s="66"/>
      <c r="EAK8" s="66"/>
      <c r="EAL8" s="66"/>
      <c r="EAM8" s="66"/>
      <c r="EAN8" s="66"/>
      <c r="EAO8" s="66"/>
      <c r="EAP8" s="66"/>
      <c r="EAQ8" s="66"/>
      <c r="EAR8" s="66"/>
      <c r="EAS8" s="66"/>
      <c r="EAT8" s="66"/>
      <c r="EAU8" s="66"/>
      <c r="EAV8" s="66"/>
      <c r="EAW8" s="66"/>
      <c r="EAX8" s="66"/>
      <c r="EAY8" s="66"/>
      <c r="EAZ8" s="66"/>
      <c r="EBA8" s="66"/>
      <c r="EBB8" s="66"/>
      <c r="EBC8" s="66"/>
      <c r="EBD8" s="66"/>
      <c r="EBE8" s="66"/>
      <c r="EBF8" s="66"/>
      <c r="EBG8" s="66"/>
      <c r="EBH8" s="66"/>
      <c r="EBI8" s="66"/>
      <c r="EBJ8" s="66"/>
      <c r="EBK8" s="66"/>
      <c r="EBL8" s="66"/>
      <c r="EBM8" s="66"/>
      <c r="EBN8" s="66"/>
      <c r="EBO8" s="66"/>
      <c r="EBP8" s="66"/>
      <c r="EBQ8" s="66"/>
      <c r="EBR8" s="66"/>
      <c r="EBS8" s="66"/>
      <c r="EBT8" s="66"/>
      <c r="EBU8" s="66"/>
      <c r="EBV8" s="66"/>
      <c r="EBW8" s="66"/>
      <c r="EBX8" s="66"/>
      <c r="EBY8" s="66"/>
      <c r="EBZ8" s="66"/>
      <c r="ECA8" s="66"/>
      <c r="ECB8" s="66"/>
      <c r="ECC8" s="66"/>
      <c r="ECD8" s="66"/>
      <c r="ECE8" s="66"/>
      <c r="ECF8" s="66"/>
      <c r="ECG8" s="66"/>
      <c r="ECH8" s="66"/>
      <c r="ECI8" s="66"/>
      <c r="ECJ8" s="66"/>
      <c r="ECK8" s="66"/>
      <c r="ECL8" s="66"/>
      <c r="ECM8" s="66"/>
      <c r="ECN8" s="66"/>
      <c r="ECO8" s="66"/>
      <c r="ECP8" s="66"/>
      <c r="ECQ8" s="66"/>
      <c r="ECR8" s="66"/>
      <c r="ECS8" s="66"/>
      <c r="ECT8" s="66"/>
      <c r="ECU8" s="66"/>
      <c r="ECV8" s="66"/>
      <c r="ECW8" s="66"/>
      <c r="ECX8" s="66"/>
      <c r="ECY8" s="66"/>
      <c r="ECZ8" s="66"/>
      <c r="EDA8" s="66"/>
      <c r="EDB8" s="66"/>
      <c r="EDC8" s="66"/>
      <c r="EDD8" s="66"/>
      <c r="EDE8" s="66"/>
      <c r="EDF8" s="66"/>
      <c r="EDG8" s="66"/>
      <c r="EDH8" s="66"/>
      <c r="EDI8" s="66"/>
      <c r="EDJ8" s="66"/>
      <c r="EDK8" s="66"/>
      <c r="EDL8" s="66"/>
      <c r="EDM8" s="66"/>
      <c r="EDN8" s="66"/>
      <c r="EDO8" s="66"/>
      <c r="EDP8" s="66"/>
      <c r="EDQ8" s="66"/>
      <c r="EDR8" s="66"/>
      <c r="EDS8" s="66"/>
      <c r="EDT8" s="66"/>
      <c r="EDU8" s="66"/>
      <c r="EDV8" s="66"/>
      <c r="EDW8" s="66"/>
      <c r="EDX8" s="66"/>
      <c r="EDY8" s="66"/>
      <c r="EDZ8" s="66"/>
      <c r="EEA8" s="66"/>
      <c r="EEB8" s="66"/>
      <c r="EEC8" s="66"/>
      <c r="EED8" s="66"/>
      <c r="EEE8" s="66"/>
      <c r="EEF8" s="66"/>
      <c r="EEG8" s="66"/>
      <c r="EEH8" s="66"/>
      <c r="EEI8" s="66"/>
      <c r="EEJ8" s="66"/>
      <c r="EEK8" s="66"/>
      <c r="EEL8" s="66"/>
      <c r="EEM8" s="66"/>
      <c r="EEN8" s="66"/>
      <c r="EEO8" s="66"/>
      <c r="EEP8" s="66"/>
      <c r="EEQ8" s="66"/>
      <c r="EER8" s="66"/>
      <c r="EES8" s="66"/>
      <c r="EET8" s="66"/>
      <c r="EEU8" s="66"/>
      <c r="EEV8" s="66"/>
      <c r="EEW8" s="66"/>
      <c r="EEX8" s="66"/>
      <c r="EEY8" s="66"/>
      <c r="EEZ8" s="66"/>
      <c r="EFA8" s="66"/>
      <c r="EFB8" s="66"/>
      <c r="EFC8" s="66"/>
      <c r="EFD8" s="66"/>
      <c r="EFE8" s="66"/>
      <c r="EFF8" s="66"/>
      <c r="EFG8" s="66"/>
      <c r="EFH8" s="66"/>
      <c r="EFI8" s="66"/>
      <c r="EFJ8" s="66"/>
      <c r="EFK8" s="66"/>
      <c r="EFL8" s="66"/>
      <c r="EFM8" s="66"/>
      <c r="EFN8" s="66"/>
      <c r="EFO8" s="66"/>
      <c r="EFP8" s="66"/>
      <c r="EFQ8" s="66"/>
      <c r="EFR8" s="66"/>
      <c r="EFS8" s="66"/>
      <c r="EFT8" s="66"/>
      <c r="EFU8" s="66"/>
      <c r="EFV8" s="66"/>
      <c r="EFW8" s="66"/>
      <c r="EFX8" s="66"/>
      <c r="EFY8" s="66"/>
      <c r="EFZ8" s="66"/>
      <c r="EGA8" s="66"/>
      <c r="EGB8" s="66"/>
      <c r="EGC8" s="66"/>
      <c r="EGD8" s="66"/>
      <c r="EGE8" s="66"/>
      <c r="EGF8" s="66"/>
      <c r="EGG8" s="66"/>
      <c r="EGH8" s="66"/>
      <c r="EGI8" s="66"/>
      <c r="EGJ8" s="66"/>
      <c r="EGK8" s="66"/>
      <c r="EGL8" s="66"/>
      <c r="EGM8" s="66"/>
      <c r="EGN8" s="66"/>
      <c r="EGO8" s="66"/>
      <c r="EGP8" s="66"/>
      <c r="EGQ8" s="66"/>
      <c r="EGR8" s="66"/>
      <c r="EGS8" s="66"/>
      <c r="EGT8" s="66"/>
      <c r="EGU8" s="66"/>
      <c r="EGV8" s="66"/>
      <c r="EGW8" s="66"/>
      <c r="EGX8" s="66"/>
      <c r="EGY8" s="66"/>
      <c r="EGZ8" s="66"/>
      <c r="EHA8" s="66"/>
      <c r="EHB8" s="66"/>
      <c r="EHC8" s="66"/>
      <c r="EHD8" s="66"/>
      <c r="EHE8" s="66"/>
      <c r="EHF8" s="66"/>
      <c r="EHG8" s="66"/>
      <c r="EHH8" s="66"/>
      <c r="EHI8" s="66"/>
      <c r="EHJ8" s="66"/>
      <c r="EHK8" s="66"/>
      <c r="EHL8" s="66"/>
      <c r="EHM8" s="66"/>
      <c r="EHN8" s="66"/>
      <c r="EHO8" s="66"/>
      <c r="EHP8" s="66"/>
      <c r="EHQ8" s="66"/>
      <c r="EHR8" s="66"/>
      <c r="EHS8" s="66"/>
      <c r="EHT8" s="66"/>
      <c r="EHU8" s="66"/>
      <c r="EHV8" s="66"/>
      <c r="EHW8" s="66"/>
      <c r="EHX8" s="66"/>
      <c r="EHY8" s="66"/>
      <c r="EHZ8" s="66"/>
      <c r="EIA8" s="66"/>
      <c r="EIB8" s="66"/>
      <c r="EIC8" s="66"/>
      <c r="EID8" s="66"/>
      <c r="EIE8" s="66"/>
      <c r="EIF8" s="66"/>
      <c r="EIG8" s="66"/>
      <c r="EIH8" s="66"/>
      <c r="EII8" s="66"/>
      <c r="EIJ8" s="66"/>
      <c r="EIK8" s="66"/>
      <c r="EIL8" s="66"/>
      <c r="EIM8" s="66"/>
      <c r="EIN8" s="66"/>
      <c r="EIO8" s="66"/>
      <c r="EIP8" s="66"/>
      <c r="EIQ8" s="66"/>
      <c r="EIR8" s="66"/>
      <c r="EIS8" s="66"/>
      <c r="EIT8" s="66"/>
      <c r="EIU8" s="66"/>
      <c r="EIV8" s="66"/>
      <c r="EIW8" s="66"/>
      <c r="EIX8" s="66"/>
      <c r="EIY8" s="66"/>
      <c r="EIZ8" s="66"/>
      <c r="EJA8" s="66"/>
      <c r="EJB8" s="66"/>
      <c r="EJC8" s="66"/>
      <c r="EJD8" s="66"/>
      <c r="EJE8" s="66"/>
      <c r="EJF8" s="66"/>
      <c r="EJG8" s="66"/>
      <c r="EJH8" s="66"/>
      <c r="EJI8" s="66"/>
      <c r="EJJ8" s="66"/>
      <c r="EJK8" s="66"/>
      <c r="EJL8" s="66"/>
      <c r="EJM8" s="66"/>
      <c r="EJN8" s="66"/>
      <c r="EJO8" s="66"/>
      <c r="EJP8" s="66"/>
      <c r="EJQ8" s="66"/>
      <c r="EJR8" s="66"/>
      <c r="EJS8" s="66"/>
      <c r="EJT8" s="66"/>
      <c r="EJU8" s="66"/>
      <c r="EJV8" s="66"/>
      <c r="EJW8" s="66"/>
      <c r="EJX8" s="66"/>
      <c r="EJY8" s="66"/>
      <c r="EJZ8" s="66"/>
      <c r="EKA8" s="66"/>
      <c r="EKB8" s="66"/>
      <c r="EKC8" s="66"/>
      <c r="EKD8" s="66"/>
      <c r="EKE8" s="66"/>
      <c r="EKF8" s="66"/>
      <c r="EKG8" s="66"/>
      <c r="EKH8" s="66"/>
      <c r="EKI8" s="66"/>
      <c r="EKJ8" s="66"/>
      <c r="EKK8" s="66"/>
      <c r="EKL8" s="66"/>
      <c r="EKM8" s="66"/>
      <c r="EKN8" s="66"/>
      <c r="EKO8" s="66"/>
      <c r="EKP8" s="66"/>
      <c r="EKQ8" s="66"/>
      <c r="EKR8" s="66"/>
      <c r="EKS8" s="66"/>
      <c r="EKT8" s="66"/>
      <c r="EKU8" s="66"/>
      <c r="EKV8" s="66"/>
      <c r="EKW8" s="66"/>
      <c r="EKX8" s="66"/>
      <c r="EKY8" s="66"/>
      <c r="EKZ8" s="66"/>
      <c r="ELA8" s="66"/>
      <c r="ELB8" s="66"/>
      <c r="ELC8" s="66"/>
      <c r="ELD8" s="66"/>
      <c r="ELE8" s="66"/>
      <c r="ELF8" s="66"/>
      <c r="ELG8" s="66"/>
      <c r="ELH8" s="66"/>
      <c r="ELI8" s="66"/>
      <c r="ELJ8" s="66"/>
      <c r="ELK8" s="66"/>
      <c r="ELL8" s="66"/>
      <c r="ELM8" s="66"/>
      <c r="ELN8" s="66"/>
      <c r="ELO8" s="66"/>
      <c r="ELP8" s="66"/>
      <c r="ELQ8" s="66"/>
      <c r="ELR8" s="66"/>
      <c r="ELS8" s="66"/>
      <c r="ELT8" s="66"/>
      <c r="ELU8" s="66"/>
      <c r="ELV8" s="66"/>
      <c r="ELW8" s="66"/>
      <c r="ELX8" s="66"/>
      <c r="ELY8" s="66"/>
      <c r="ELZ8" s="66"/>
      <c r="EMA8" s="66"/>
      <c r="EMB8" s="66"/>
      <c r="EMC8" s="66"/>
      <c r="EMD8" s="66"/>
      <c r="EME8" s="66"/>
      <c r="EMF8" s="66"/>
      <c r="EMG8" s="66"/>
      <c r="EMH8" s="66"/>
      <c r="EMI8" s="66"/>
      <c r="EMJ8" s="66"/>
      <c r="EMK8" s="66"/>
      <c r="EML8" s="66"/>
      <c r="EMM8" s="66"/>
      <c r="EMN8" s="66"/>
      <c r="EMO8" s="66"/>
      <c r="EMP8" s="66"/>
      <c r="EMQ8" s="66"/>
      <c r="EMR8" s="66"/>
      <c r="EMS8" s="66"/>
      <c r="EMT8" s="66"/>
      <c r="EMU8" s="66"/>
      <c r="EMV8" s="66"/>
      <c r="EMW8" s="66"/>
      <c r="EMX8" s="66"/>
      <c r="EMY8" s="66"/>
      <c r="EMZ8" s="66"/>
      <c r="ENA8" s="66"/>
      <c r="ENB8" s="66"/>
      <c r="ENC8" s="66"/>
      <c r="END8" s="66"/>
      <c r="ENE8" s="66"/>
      <c r="ENF8" s="66"/>
      <c r="ENG8" s="66"/>
      <c r="ENH8" s="66"/>
      <c r="ENI8" s="66"/>
      <c r="ENJ8" s="66"/>
      <c r="ENK8" s="66"/>
      <c r="ENL8" s="66"/>
      <c r="ENM8" s="66"/>
      <c r="ENN8" s="66"/>
      <c r="ENO8" s="66"/>
      <c r="ENP8" s="66"/>
      <c r="ENQ8" s="66"/>
      <c r="ENR8" s="66"/>
      <c r="ENS8" s="66"/>
      <c r="ENT8" s="66"/>
      <c r="ENU8" s="66"/>
      <c r="ENV8" s="66"/>
      <c r="ENW8" s="66"/>
      <c r="ENX8" s="66"/>
      <c r="ENY8" s="66"/>
      <c r="ENZ8" s="66"/>
      <c r="EOA8" s="66"/>
      <c r="EOB8" s="66"/>
      <c r="EOC8" s="66"/>
      <c r="EOD8" s="66"/>
      <c r="EOE8" s="66"/>
      <c r="EOF8" s="66"/>
      <c r="EOG8" s="66"/>
      <c r="EOH8" s="66"/>
      <c r="EOI8" s="66"/>
      <c r="EOJ8" s="66"/>
      <c r="EOK8" s="66"/>
      <c r="EOL8" s="66"/>
      <c r="EOM8" s="66"/>
      <c r="EON8" s="66"/>
      <c r="EOO8" s="66"/>
      <c r="EOP8" s="66"/>
      <c r="EOQ8" s="66"/>
      <c r="EOR8" s="66"/>
      <c r="EOS8" s="66"/>
      <c r="EOT8" s="66"/>
      <c r="EOU8" s="66"/>
      <c r="EOV8" s="66"/>
      <c r="EOW8" s="66"/>
      <c r="EOX8" s="66"/>
      <c r="EOY8" s="66"/>
      <c r="EOZ8" s="66"/>
      <c r="EPA8" s="66"/>
      <c r="EPB8" s="66"/>
      <c r="EPC8" s="66"/>
      <c r="EPD8" s="66"/>
      <c r="EPE8" s="66"/>
      <c r="EPF8" s="66"/>
      <c r="EPG8" s="66"/>
      <c r="EPH8" s="66"/>
      <c r="EPI8" s="66"/>
      <c r="EPJ8" s="66"/>
      <c r="EPK8" s="66"/>
      <c r="EPL8" s="66"/>
      <c r="EPM8" s="66"/>
      <c r="EPN8" s="66"/>
      <c r="EPO8" s="66"/>
      <c r="EPP8" s="66"/>
      <c r="EPQ8" s="66"/>
      <c r="EPR8" s="66"/>
      <c r="EPS8" s="66"/>
      <c r="EPT8" s="66"/>
      <c r="EPU8" s="66"/>
      <c r="EPV8" s="66"/>
      <c r="EPW8" s="66"/>
      <c r="EPX8" s="66"/>
      <c r="EPY8" s="66"/>
      <c r="EPZ8" s="66"/>
      <c r="EQA8" s="66"/>
      <c r="EQB8" s="66"/>
      <c r="EQC8" s="66"/>
      <c r="EQD8" s="66"/>
      <c r="EQE8" s="66"/>
      <c r="EQF8" s="66"/>
      <c r="EQG8" s="66"/>
      <c r="EQH8" s="66"/>
      <c r="EQI8" s="66"/>
      <c r="EQJ8" s="66"/>
      <c r="EQK8" s="66"/>
      <c r="EQL8" s="66"/>
      <c r="EQM8" s="66"/>
      <c r="EQN8" s="66"/>
      <c r="EQO8" s="66"/>
      <c r="EQP8" s="66"/>
      <c r="EQQ8" s="66"/>
      <c r="EQR8" s="66"/>
      <c r="EQS8" s="66"/>
      <c r="EQT8" s="66"/>
      <c r="EQU8" s="66"/>
      <c r="EQV8" s="66"/>
      <c r="EQW8" s="66"/>
      <c r="EQX8" s="66"/>
      <c r="EQY8" s="66"/>
      <c r="EQZ8" s="66"/>
      <c r="ERA8" s="66"/>
      <c r="ERB8" s="66"/>
      <c r="ERC8" s="66"/>
      <c r="ERD8" s="66"/>
      <c r="ERE8" s="66"/>
      <c r="ERF8" s="66"/>
      <c r="ERG8" s="66"/>
      <c r="ERH8" s="66"/>
      <c r="ERI8" s="66"/>
      <c r="ERJ8" s="66"/>
      <c r="ERK8" s="66"/>
      <c r="ERL8" s="66"/>
      <c r="ERM8" s="66"/>
      <c r="ERN8" s="66"/>
      <c r="ERO8" s="66"/>
      <c r="ERP8" s="66"/>
      <c r="ERQ8" s="66"/>
      <c r="ERR8" s="66"/>
      <c r="ERS8" s="66"/>
      <c r="ERT8" s="66"/>
      <c r="ERU8" s="66"/>
      <c r="ERV8" s="66"/>
      <c r="ERW8" s="66"/>
      <c r="ERX8" s="66"/>
      <c r="ERY8" s="66"/>
      <c r="ERZ8" s="66"/>
      <c r="ESA8" s="66"/>
      <c r="ESB8" s="66"/>
      <c r="ESC8" s="66"/>
      <c r="ESD8" s="66"/>
      <c r="ESE8" s="66"/>
      <c r="ESF8" s="66"/>
      <c r="ESG8" s="66"/>
      <c r="ESH8" s="66"/>
      <c r="ESI8" s="66"/>
      <c r="ESJ8" s="66"/>
      <c r="ESK8" s="66"/>
      <c r="ESL8" s="66"/>
      <c r="ESM8" s="66"/>
      <c r="ESN8" s="66"/>
      <c r="ESO8" s="66"/>
      <c r="ESP8" s="66"/>
      <c r="ESQ8" s="66"/>
      <c r="ESR8" s="66"/>
      <c r="ESS8" s="66"/>
      <c r="EST8" s="66"/>
      <c r="ESU8" s="66"/>
      <c r="ESV8" s="66"/>
      <c r="ESW8" s="66"/>
      <c r="ESX8" s="66"/>
      <c r="ESY8" s="66"/>
      <c r="ESZ8" s="66"/>
      <c r="ETA8" s="66"/>
      <c r="ETB8" s="66"/>
      <c r="ETC8" s="66"/>
      <c r="ETD8" s="66"/>
      <c r="ETE8" s="66"/>
      <c r="ETF8" s="66"/>
      <c r="ETG8" s="66"/>
      <c r="ETH8" s="66"/>
      <c r="ETI8" s="66"/>
      <c r="ETJ8" s="66"/>
      <c r="ETK8" s="66"/>
      <c r="ETL8" s="66"/>
      <c r="ETM8" s="66"/>
      <c r="ETN8" s="66"/>
      <c r="ETO8" s="66"/>
      <c r="ETP8" s="66"/>
      <c r="ETQ8" s="66"/>
      <c r="ETR8" s="66"/>
      <c r="ETS8" s="66"/>
      <c r="ETT8" s="66"/>
      <c r="ETU8" s="66"/>
      <c r="ETV8" s="66"/>
      <c r="ETW8" s="66"/>
      <c r="ETX8" s="66"/>
      <c r="ETY8" s="66"/>
      <c r="ETZ8" s="66"/>
      <c r="EUA8" s="66"/>
      <c r="EUB8" s="66"/>
      <c r="EUC8" s="66"/>
      <c r="EUD8" s="66"/>
      <c r="EUE8" s="66"/>
      <c r="EUF8" s="66"/>
      <c r="EUG8" s="66"/>
      <c r="EUH8" s="66"/>
      <c r="EUI8" s="66"/>
      <c r="EUJ8" s="66"/>
      <c r="EUK8" s="66"/>
      <c r="EUL8" s="66"/>
      <c r="EUM8" s="66"/>
      <c r="EUN8" s="66"/>
      <c r="EUO8" s="66"/>
      <c r="EUP8" s="66"/>
      <c r="EUQ8" s="66"/>
      <c r="EUR8" s="66"/>
      <c r="EUS8" s="66"/>
      <c r="EUT8" s="66"/>
      <c r="EUU8" s="66"/>
      <c r="EUV8" s="66"/>
      <c r="EUW8" s="66"/>
      <c r="EUX8" s="66"/>
      <c r="EUY8" s="66"/>
      <c r="EUZ8" s="66"/>
      <c r="EVA8" s="66"/>
      <c r="EVB8" s="66"/>
      <c r="EVC8" s="66"/>
      <c r="EVD8" s="66"/>
      <c r="EVE8" s="66"/>
      <c r="EVF8" s="66"/>
      <c r="EVG8" s="66"/>
      <c r="EVH8" s="66"/>
      <c r="EVI8" s="66"/>
      <c r="EVJ8" s="66"/>
      <c r="EVK8" s="66"/>
      <c r="EVL8" s="66"/>
      <c r="EVM8" s="66"/>
      <c r="EVN8" s="66"/>
      <c r="EVO8" s="66"/>
      <c r="EVP8" s="66"/>
      <c r="EVQ8" s="66"/>
      <c r="EVR8" s="66"/>
      <c r="EVS8" s="66"/>
      <c r="EVT8" s="66"/>
      <c r="EVU8" s="66"/>
      <c r="EVV8" s="66"/>
      <c r="EVW8" s="66"/>
      <c r="EVX8" s="66"/>
      <c r="EVY8" s="66"/>
      <c r="EVZ8" s="66"/>
      <c r="EWA8" s="66"/>
      <c r="EWB8" s="66"/>
      <c r="EWC8" s="66"/>
      <c r="EWD8" s="66"/>
      <c r="EWE8" s="66"/>
      <c r="EWF8" s="66"/>
      <c r="EWG8" s="66"/>
      <c r="EWH8" s="66"/>
      <c r="EWI8" s="66"/>
      <c r="EWJ8" s="66"/>
      <c r="EWK8" s="66"/>
      <c r="EWL8" s="66"/>
      <c r="EWM8" s="66"/>
      <c r="EWN8" s="66"/>
      <c r="EWO8" s="66"/>
      <c r="EWP8" s="66"/>
      <c r="EWQ8" s="66"/>
      <c r="EWR8" s="66"/>
      <c r="EWS8" s="66"/>
      <c r="EWT8" s="66"/>
      <c r="EWU8" s="66"/>
      <c r="EWV8" s="66"/>
      <c r="EWW8" s="66"/>
      <c r="EWX8" s="66"/>
      <c r="EWY8" s="66"/>
      <c r="EWZ8" s="66"/>
      <c r="EXA8" s="66"/>
      <c r="EXB8" s="66"/>
      <c r="EXC8" s="66"/>
      <c r="EXD8" s="66"/>
      <c r="EXE8" s="66"/>
      <c r="EXF8" s="66"/>
      <c r="EXG8" s="66"/>
      <c r="EXH8" s="66"/>
      <c r="EXI8" s="66"/>
      <c r="EXJ8" s="66"/>
      <c r="EXK8" s="66"/>
      <c r="EXL8" s="66"/>
      <c r="EXM8" s="66"/>
      <c r="EXN8" s="66"/>
      <c r="EXO8" s="66"/>
      <c r="EXP8" s="66"/>
      <c r="EXQ8" s="66"/>
      <c r="EXR8" s="66"/>
      <c r="EXS8" s="66"/>
      <c r="EXT8" s="66"/>
      <c r="EXU8" s="66"/>
      <c r="EXV8" s="66"/>
      <c r="EXW8" s="66"/>
      <c r="EXX8" s="66"/>
      <c r="EXY8" s="66"/>
      <c r="EXZ8" s="66"/>
      <c r="EYA8" s="66"/>
      <c r="EYB8" s="66"/>
      <c r="EYC8" s="66"/>
      <c r="EYD8" s="66"/>
      <c r="EYE8" s="66"/>
      <c r="EYF8" s="66"/>
      <c r="EYG8" s="66"/>
      <c r="EYH8" s="66"/>
      <c r="EYI8" s="66"/>
      <c r="EYJ8" s="66"/>
      <c r="EYK8" s="66"/>
      <c r="EYL8" s="66"/>
      <c r="EYM8" s="66"/>
      <c r="EYN8" s="66"/>
      <c r="EYO8" s="66"/>
      <c r="EYP8" s="66"/>
      <c r="EYQ8" s="66"/>
      <c r="EYR8" s="66"/>
      <c r="EYS8" s="66"/>
      <c r="EYT8" s="66"/>
      <c r="EYU8" s="66"/>
      <c r="EYV8" s="66"/>
      <c r="EYW8" s="66"/>
      <c r="EYX8" s="66"/>
      <c r="EYY8" s="66"/>
      <c r="EYZ8" s="66"/>
      <c r="EZA8" s="66"/>
      <c r="EZB8" s="66"/>
      <c r="EZC8" s="66"/>
      <c r="EZD8" s="66"/>
      <c r="EZE8" s="66"/>
      <c r="EZF8" s="66"/>
      <c r="EZG8" s="66"/>
      <c r="EZH8" s="66"/>
      <c r="EZI8" s="66"/>
      <c r="EZJ8" s="66"/>
      <c r="EZK8" s="66"/>
      <c r="EZL8" s="66"/>
      <c r="EZM8" s="66"/>
      <c r="EZN8" s="66"/>
      <c r="EZO8" s="66"/>
      <c r="EZP8" s="66"/>
      <c r="EZQ8" s="66"/>
      <c r="EZR8" s="66"/>
      <c r="EZS8" s="66"/>
      <c r="EZT8" s="66"/>
      <c r="EZU8" s="66"/>
      <c r="EZV8" s="66"/>
      <c r="EZW8" s="66"/>
      <c r="EZX8" s="66"/>
      <c r="EZY8" s="66"/>
      <c r="EZZ8" s="66"/>
      <c r="FAA8" s="66"/>
      <c r="FAB8" s="66"/>
      <c r="FAC8" s="66"/>
      <c r="FAD8" s="66"/>
      <c r="FAE8" s="66"/>
      <c r="FAF8" s="66"/>
      <c r="FAG8" s="66"/>
      <c r="FAH8" s="66"/>
      <c r="FAI8" s="66"/>
      <c r="FAJ8" s="66"/>
      <c r="FAK8" s="66"/>
      <c r="FAL8" s="66"/>
      <c r="FAM8" s="66"/>
      <c r="FAN8" s="66"/>
      <c r="FAO8" s="66"/>
      <c r="FAP8" s="66"/>
      <c r="FAQ8" s="66"/>
      <c r="FAR8" s="66"/>
      <c r="FAS8" s="66"/>
      <c r="FAT8" s="66"/>
      <c r="FAU8" s="66"/>
      <c r="FAV8" s="66"/>
      <c r="FAW8" s="66"/>
      <c r="FAX8" s="66"/>
      <c r="FAY8" s="66"/>
      <c r="FAZ8" s="66"/>
      <c r="FBA8" s="66"/>
      <c r="FBB8" s="66"/>
      <c r="FBC8" s="66"/>
      <c r="FBD8" s="66"/>
      <c r="FBE8" s="66"/>
      <c r="FBF8" s="66"/>
      <c r="FBG8" s="66"/>
      <c r="FBH8" s="66"/>
      <c r="FBI8" s="66"/>
      <c r="FBJ8" s="66"/>
      <c r="FBK8" s="66"/>
      <c r="FBL8" s="66"/>
      <c r="FBM8" s="66"/>
      <c r="FBN8" s="66"/>
      <c r="FBO8" s="66"/>
      <c r="FBP8" s="66"/>
      <c r="FBQ8" s="66"/>
      <c r="FBR8" s="66"/>
      <c r="FBS8" s="66"/>
      <c r="FBT8" s="66"/>
      <c r="FBU8" s="66"/>
      <c r="FBV8" s="66"/>
      <c r="FBW8" s="66"/>
      <c r="FBX8" s="66"/>
      <c r="FBY8" s="66"/>
      <c r="FBZ8" s="66"/>
      <c r="FCA8" s="66"/>
      <c r="FCB8" s="66"/>
      <c r="FCC8" s="66"/>
      <c r="FCD8" s="66"/>
      <c r="FCE8" s="66"/>
      <c r="FCF8" s="66"/>
      <c r="FCG8" s="66"/>
      <c r="FCH8" s="66"/>
      <c r="FCI8" s="66"/>
      <c r="FCJ8" s="66"/>
      <c r="FCK8" s="66"/>
      <c r="FCL8" s="66"/>
      <c r="FCM8" s="66"/>
      <c r="FCN8" s="66"/>
      <c r="FCO8" s="66"/>
      <c r="FCP8" s="66"/>
      <c r="FCQ8" s="66"/>
      <c r="FCR8" s="66"/>
      <c r="FCS8" s="66"/>
      <c r="FCT8" s="66"/>
      <c r="FCU8" s="66"/>
      <c r="FCV8" s="66"/>
      <c r="FCW8" s="66"/>
      <c r="FCX8" s="66"/>
      <c r="FCY8" s="66"/>
      <c r="FCZ8" s="66"/>
      <c r="FDA8" s="66"/>
      <c r="FDB8" s="66"/>
      <c r="FDC8" s="66"/>
      <c r="FDD8" s="66"/>
      <c r="FDE8" s="66"/>
      <c r="FDF8" s="66"/>
      <c r="FDG8" s="66"/>
      <c r="FDH8" s="66"/>
      <c r="FDI8" s="66"/>
      <c r="FDJ8" s="66"/>
      <c r="FDK8" s="66"/>
      <c r="FDL8" s="66"/>
      <c r="FDM8" s="66"/>
      <c r="FDN8" s="66"/>
      <c r="FDO8" s="66"/>
      <c r="FDP8" s="66"/>
      <c r="FDQ8" s="66"/>
      <c r="FDR8" s="66"/>
      <c r="FDS8" s="66"/>
      <c r="FDT8" s="66"/>
      <c r="FDU8" s="66"/>
      <c r="FDV8" s="66"/>
      <c r="FDW8" s="66"/>
      <c r="FDX8" s="66"/>
      <c r="FDY8" s="66"/>
      <c r="FDZ8" s="66"/>
      <c r="FEA8" s="66"/>
      <c r="FEB8" s="66"/>
      <c r="FEC8" s="66"/>
      <c r="FED8" s="66"/>
      <c r="FEE8" s="66"/>
      <c r="FEF8" s="66"/>
      <c r="FEG8" s="66"/>
      <c r="FEH8" s="66"/>
      <c r="FEI8" s="66"/>
      <c r="FEJ8" s="66"/>
      <c r="FEK8" s="66"/>
      <c r="FEL8" s="66"/>
      <c r="FEM8" s="66"/>
      <c r="FEN8" s="66"/>
      <c r="FEO8" s="66"/>
      <c r="FEP8" s="66"/>
      <c r="FEQ8" s="66"/>
      <c r="FER8" s="66"/>
      <c r="FES8" s="66"/>
      <c r="FET8" s="66"/>
      <c r="FEU8" s="66"/>
      <c r="FEV8" s="66"/>
      <c r="FEW8" s="66"/>
      <c r="FEX8" s="66"/>
      <c r="FEY8" s="66"/>
      <c r="FEZ8" s="66"/>
      <c r="FFA8" s="66"/>
      <c r="FFB8" s="66"/>
      <c r="FFC8" s="66"/>
      <c r="FFD8" s="66"/>
      <c r="FFE8" s="66"/>
      <c r="FFF8" s="66"/>
      <c r="FFG8" s="66"/>
      <c r="FFH8" s="66"/>
      <c r="FFI8" s="66"/>
      <c r="FFJ8" s="66"/>
      <c r="FFK8" s="66"/>
      <c r="FFL8" s="66"/>
      <c r="FFM8" s="66"/>
      <c r="FFN8" s="66"/>
      <c r="FFO8" s="66"/>
      <c r="FFP8" s="66"/>
      <c r="FFQ8" s="66"/>
      <c r="FFR8" s="66"/>
      <c r="FFS8" s="66"/>
      <c r="FFT8" s="66"/>
      <c r="FFU8" s="66"/>
      <c r="FFV8" s="66"/>
      <c r="FFW8" s="66"/>
      <c r="FFX8" s="66"/>
      <c r="FFY8" s="66"/>
      <c r="FFZ8" s="66"/>
      <c r="FGA8" s="66"/>
      <c r="FGB8" s="66"/>
      <c r="FGC8" s="66"/>
      <c r="FGD8" s="66"/>
      <c r="FGE8" s="66"/>
      <c r="FGF8" s="66"/>
      <c r="FGG8" s="66"/>
      <c r="FGH8" s="66"/>
      <c r="FGI8" s="66"/>
      <c r="FGJ8" s="66"/>
      <c r="FGK8" s="66"/>
      <c r="FGL8" s="66"/>
      <c r="FGM8" s="66"/>
      <c r="FGN8" s="66"/>
      <c r="FGO8" s="66"/>
      <c r="FGP8" s="66"/>
      <c r="FGQ8" s="66"/>
      <c r="FGR8" s="66"/>
      <c r="FGS8" s="66"/>
      <c r="FGT8" s="66"/>
      <c r="FGU8" s="66"/>
      <c r="FGV8" s="66"/>
      <c r="FGW8" s="66"/>
      <c r="FGX8" s="66"/>
      <c r="FGY8" s="66"/>
      <c r="FGZ8" s="66"/>
      <c r="FHA8" s="66"/>
      <c r="FHB8" s="66"/>
      <c r="FHC8" s="66"/>
      <c r="FHD8" s="66"/>
      <c r="FHE8" s="66"/>
      <c r="FHF8" s="66"/>
      <c r="FHG8" s="66"/>
      <c r="FHH8" s="66"/>
      <c r="FHI8" s="66"/>
      <c r="FHJ8" s="66"/>
      <c r="FHK8" s="66"/>
      <c r="FHL8" s="66"/>
      <c r="FHM8" s="66"/>
      <c r="FHN8" s="66"/>
      <c r="FHO8" s="66"/>
      <c r="FHP8" s="66"/>
      <c r="FHQ8" s="66"/>
      <c r="FHR8" s="66"/>
      <c r="FHS8" s="66"/>
      <c r="FHT8" s="66"/>
      <c r="FHU8" s="66"/>
      <c r="FHV8" s="66"/>
      <c r="FHW8" s="66"/>
      <c r="FHX8" s="66"/>
      <c r="FHY8" s="66"/>
      <c r="FHZ8" s="66"/>
      <c r="FIA8" s="66"/>
      <c r="FIB8" s="66"/>
      <c r="FIC8" s="66"/>
      <c r="FID8" s="66"/>
      <c r="FIE8" s="66"/>
      <c r="FIF8" s="66"/>
      <c r="FIG8" s="66"/>
      <c r="FIH8" s="66"/>
      <c r="FII8" s="66"/>
      <c r="FIJ8" s="66"/>
      <c r="FIK8" s="66"/>
      <c r="FIL8" s="66"/>
      <c r="FIM8" s="66"/>
      <c r="FIN8" s="66"/>
      <c r="FIO8" s="66"/>
      <c r="FIP8" s="66"/>
      <c r="FIQ8" s="66"/>
      <c r="FIR8" s="66"/>
      <c r="FIS8" s="66"/>
      <c r="FIT8" s="66"/>
      <c r="FIU8" s="66"/>
      <c r="FIV8" s="66"/>
      <c r="FIW8" s="66"/>
      <c r="FIX8" s="66"/>
      <c r="FIY8" s="66"/>
      <c r="FIZ8" s="66"/>
      <c r="FJA8" s="66"/>
      <c r="FJB8" s="66"/>
      <c r="FJC8" s="66"/>
      <c r="FJD8" s="66"/>
      <c r="FJE8" s="66"/>
      <c r="FJF8" s="66"/>
      <c r="FJG8" s="66"/>
      <c r="FJH8" s="66"/>
      <c r="FJI8" s="66"/>
      <c r="FJJ8" s="66"/>
      <c r="FJK8" s="66"/>
      <c r="FJL8" s="66"/>
      <c r="FJM8" s="66"/>
      <c r="FJN8" s="66"/>
      <c r="FJO8" s="66"/>
      <c r="FJP8" s="66"/>
      <c r="FJQ8" s="66"/>
      <c r="FJR8" s="66"/>
      <c r="FJS8" s="66"/>
      <c r="FJT8" s="66"/>
      <c r="FJU8" s="66"/>
      <c r="FJV8" s="66"/>
      <c r="FJW8" s="66"/>
      <c r="FJX8" s="66"/>
      <c r="FJY8" s="66"/>
      <c r="FJZ8" s="66"/>
      <c r="FKA8" s="66"/>
      <c r="FKB8" s="66"/>
      <c r="FKC8" s="66"/>
      <c r="FKD8" s="66"/>
      <c r="FKE8" s="66"/>
      <c r="FKF8" s="66"/>
      <c r="FKG8" s="66"/>
      <c r="FKH8" s="66"/>
      <c r="FKI8" s="66"/>
      <c r="FKJ8" s="66"/>
      <c r="FKK8" s="66"/>
      <c r="FKL8" s="66"/>
      <c r="FKM8" s="66"/>
      <c r="FKN8" s="66"/>
      <c r="FKO8" s="66"/>
      <c r="FKP8" s="66"/>
      <c r="FKQ8" s="66"/>
      <c r="FKR8" s="66"/>
      <c r="FKS8" s="66"/>
      <c r="FKT8" s="66"/>
      <c r="FKU8" s="66"/>
      <c r="FKV8" s="66"/>
      <c r="FKW8" s="66"/>
      <c r="FKX8" s="66"/>
      <c r="FKY8" s="66"/>
      <c r="FKZ8" s="66"/>
      <c r="FLA8" s="66"/>
      <c r="FLB8" s="66"/>
      <c r="FLC8" s="66"/>
      <c r="FLD8" s="66"/>
      <c r="FLE8" s="66"/>
      <c r="FLF8" s="66"/>
      <c r="FLG8" s="66"/>
      <c r="FLH8" s="66"/>
      <c r="FLI8" s="66"/>
      <c r="FLJ8" s="66"/>
      <c r="FLK8" s="66"/>
      <c r="FLL8" s="66"/>
      <c r="FLM8" s="66"/>
      <c r="FLN8" s="66"/>
      <c r="FLO8" s="66"/>
      <c r="FLP8" s="66"/>
      <c r="FLQ8" s="66"/>
      <c r="FLR8" s="66"/>
      <c r="FLS8" s="66"/>
      <c r="FLT8" s="66"/>
      <c r="FLU8" s="66"/>
      <c r="FLV8" s="66"/>
      <c r="FLW8" s="66"/>
      <c r="FLX8" s="66"/>
      <c r="FLY8" s="66"/>
      <c r="FLZ8" s="66"/>
      <c r="FMA8" s="66"/>
      <c r="FMB8" s="66"/>
      <c r="FMC8" s="66"/>
      <c r="FMD8" s="66"/>
      <c r="FME8" s="66"/>
      <c r="FMF8" s="66"/>
      <c r="FMG8" s="66"/>
      <c r="FMH8" s="66"/>
      <c r="FMI8" s="66"/>
      <c r="FMJ8" s="66"/>
      <c r="FMK8" s="66"/>
      <c r="FML8" s="66"/>
      <c r="FMM8" s="66"/>
      <c r="FMN8" s="66"/>
      <c r="FMO8" s="66"/>
      <c r="FMP8" s="66"/>
      <c r="FMQ8" s="66"/>
      <c r="FMR8" s="66"/>
      <c r="FMS8" s="66"/>
      <c r="FMT8" s="66"/>
      <c r="FMU8" s="66"/>
      <c r="FMV8" s="66"/>
      <c r="FMW8" s="66"/>
      <c r="FMX8" s="66"/>
      <c r="FMY8" s="66"/>
      <c r="FMZ8" s="66"/>
      <c r="FNA8" s="66"/>
      <c r="FNB8" s="66"/>
      <c r="FNC8" s="66"/>
      <c r="FND8" s="66"/>
      <c r="FNE8" s="66"/>
      <c r="FNF8" s="66"/>
      <c r="FNG8" s="66"/>
      <c r="FNH8" s="66"/>
      <c r="FNI8" s="66"/>
      <c r="FNJ8" s="66"/>
      <c r="FNK8" s="66"/>
      <c r="FNL8" s="66"/>
      <c r="FNM8" s="66"/>
      <c r="FNN8" s="66"/>
      <c r="FNO8" s="66"/>
      <c r="FNP8" s="66"/>
      <c r="FNQ8" s="66"/>
      <c r="FNR8" s="66"/>
      <c r="FNS8" s="66"/>
      <c r="FNT8" s="66"/>
      <c r="FNU8" s="66"/>
      <c r="FNV8" s="66"/>
      <c r="FNW8" s="66"/>
      <c r="FNX8" s="66"/>
      <c r="FNY8" s="66"/>
      <c r="FNZ8" s="66"/>
      <c r="FOA8" s="66"/>
      <c r="FOB8" s="66"/>
      <c r="FOC8" s="66"/>
      <c r="FOD8" s="66"/>
      <c r="FOE8" s="66"/>
      <c r="FOF8" s="66"/>
      <c r="FOG8" s="66"/>
      <c r="FOH8" s="66"/>
      <c r="FOI8" s="66"/>
      <c r="FOJ8" s="66"/>
      <c r="FOK8" s="66"/>
      <c r="FOL8" s="66"/>
      <c r="FOM8" s="66"/>
      <c r="FON8" s="66"/>
      <c r="FOO8" s="66"/>
      <c r="FOP8" s="66"/>
      <c r="FOQ8" s="66"/>
      <c r="FOR8" s="66"/>
      <c r="FOS8" s="66"/>
      <c r="FOT8" s="66"/>
      <c r="FOU8" s="66"/>
      <c r="FOV8" s="66"/>
      <c r="FOW8" s="66"/>
      <c r="FOX8" s="66"/>
      <c r="FOY8" s="66"/>
      <c r="FOZ8" s="66"/>
      <c r="FPA8" s="66"/>
      <c r="FPB8" s="66"/>
      <c r="FPC8" s="66"/>
      <c r="FPD8" s="66"/>
      <c r="FPE8" s="66"/>
      <c r="FPF8" s="66"/>
      <c r="FPG8" s="66"/>
      <c r="FPH8" s="66"/>
      <c r="FPI8" s="66"/>
      <c r="FPJ8" s="66"/>
      <c r="FPK8" s="66"/>
      <c r="FPL8" s="66"/>
      <c r="FPM8" s="66"/>
      <c r="FPN8" s="66"/>
      <c r="FPO8" s="66"/>
      <c r="FPP8" s="66"/>
      <c r="FPQ8" s="66"/>
      <c r="FPR8" s="66"/>
      <c r="FPS8" s="66"/>
      <c r="FPT8" s="66"/>
      <c r="FPU8" s="66"/>
      <c r="FPV8" s="66"/>
      <c r="FPW8" s="66"/>
      <c r="FPX8" s="66"/>
      <c r="FPY8" s="66"/>
      <c r="FPZ8" s="66"/>
      <c r="FQA8" s="66"/>
      <c r="FQB8" s="66"/>
      <c r="FQC8" s="66"/>
      <c r="FQD8" s="66"/>
      <c r="FQE8" s="66"/>
      <c r="FQF8" s="66"/>
      <c r="FQG8" s="66"/>
      <c r="FQH8" s="66"/>
      <c r="FQI8" s="66"/>
      <c r="FQJ8" s="66"/>
      <c r="FQK8" s="66"/>
      <c r="FQL8" s="66"/>
      <c r="FQM8" s="66"/>
      <c r="FQN8" s="66"/>
      <c r="FQO8" s="66"/>
      <c r="FQP8" s="66"/>
      <c r="FQQ8" s="66"/>
      <c r="FQR8" s="66"/>
      <c r="FQS8" s="66"/>
      <c r="FQT8" s="66"/>
      <c r="FQU8" s="66"/>
      <c r="FQV8" s="66"/>
      <c r="FQW8" s="66"/>
      <c r="FQX8" s="66"/>
      <c r="FQY8" s="66"/>
      <c r="FQZ8" s="66"/>
      <c r="FRA8" s="66"/>
      <c r="FRB8" s="66"/>
      <c r="FRC8" s="66"/>
      <c r="FRD8" s="66"/>
      <c r="FRE8" s="66"/>
      <c r="FRF8" s="66"/>
      <c r="FRG8" s="66"/>
      <c r="FRH8" s="66"/>
      <c r="FRI8" s="66"/>
      <c r="FRJ8" s="66"/>
      <c r="FRK8" s="66"/>
      <c r="FRL8" s="66"/>
      <c r="FRM8" s="66"/>
      <c r="FRN8" s="66"/>
      <c r="FRO8" s="66"/>
      <c r="FRP8" s="66"/>
      <c r="FRQ8" s="66"/>
      <c r="FRR8" s="66"/>
      <c r="FRS8" s="66"/>
      <c r="FRT8" s="66"/>
      <c r="FRU8" s="66"/>
      <c r="FRV8" s="66"/>
      <c r="FRW8" s="66"/>
      <c r="FRX8" s="66"/>
      <c r="FRY8" s="66"/>
      <c r="FRZ8" s="66"/>
      <c r="FSA8" s="66"/>
      <c r="FSB8" s="66"/>
      <c r="FSC8" s="66"/>
      <c r="FSD8" s="66"/>
      <c r="FSE8" s="66"/>
      <c r="FSF8" s="66"/>
      <c r="FSG8" s="66"/>
      <c r="FSH8" s="66"/>
      <c r="FSI8" s="66"/>
      <c r="FSJ8" s="66"/>
      <c r="FSK8" s="66"/>
      <c r="FSL8" s="66"/>
      <c r="FSM8" s="66"/>
      <c r="FSN8" s="66"/>
      <c r="FSO8" s="66"/>
      <c r="FSP8" s="66"/>
      <c r="FSQ8" s="66"/>
      <c r="FSR8" s="66"/>
      <c r="FSS8" s="66"/>
      <c r="FST8" s="66"/>
      <c r="FSU8" s="66"/>
      <c r="FSV8" s="66"/>
      <c r="FSW8" s="66"/>
      <c r="FSX8" s="66"/>
      <c r="FSY8" s="66"/>
      <c r="FSZ8" s="66"/>
      <c r="FTA8" s="66"/>
      <c r="FTB8" s="66"/>
      <c r="FTC8" s="66"/>
      <c r="FTD8" s="66"/>
      <c r="FTE8" s="66"/>
      <c r="FTF8" s="66"/>
      <c r="FTG8" s="66"/>
      <c r="FTH8" s="66"/>
      <c r="FTI8" s="66"/>
      <c r="FTJ8" s="66"/>
      <c r="FTK8" s="66"/>
      <c r="FTL8" s="66"/>
      <c r="FTM8" s="66"/>
      <c r="FTN8" s="66"/>
      <c r="FTO8" s="66"/>
      <c r="FTP8" s="66"/>
      <c r="FTQ8" s="66"/>
      <c r="FTR8" s="66"/>
      <c r="FTS8" s="66"/>
      <c r="FTT8" s="66"/>
      <c r="FTU8" s="66"/>
      <c r="FTV8" s="66"/>
      <c r="FTW8" s="66"/>
      <c r="FTX8" s="66"/>
      <c r="FTY8" s="66"/>
      <c r="FTZ8" s="66"/>
      <c r="FUA8" s="66"/>
      <c r="FUB8" s="66"/>
      <c r="FUC8" s="66"/>
      <c r="FUD8" s="66"/>
      <c r="FUE8" s="66"/>
      <c r="FUF8" s="66"/>
      <c r="FUG8" s="66"/>
      <c r="FUH8" s="66"/>
      <c r="FUI8" s="66"/>
      <c r="FUJ8" s="66"/>
      <c r="FUK8" s="66"/>
      <c r="FUL8" s="66"/>
      <c r="FUM8" s="66"/>
      <c r="FUN8" s="66"/>
      <c r="FUO8" s="66"/>
      <c r="FUP8" s="66"/>
      <c r="FUQ8" s="66"/>
      <c r="FUR8" s="66"/>
      <c r="FUS8" s="66"/>
      <c r="FUT8" s="66"/>
      <c r="FUU8" s="66"/>
      <c r="FUV8" s="66"/>
      <c r="FUW8" s="66"/>
      <c r="FUX8" s="66"/>
      <c r="FUY8" s="66"/>
      <c r="FUZ8" s="66"/>
      <c r="FVA8" s="66"/>
      <c r="FVB8" s="66"/>
      <c r="FVC8" s="66"/>
      <c r="FVD8" s="66"/>
      <c r="FVE8" s="66"/>
      <c r="FVF8" s="66"/>
      <c r="FVG8" s="66"/>
      <c r="FVH8" s="66"/>
      <c r="FVI8" s="66"/>
      <c r="FVJ8" s="66"/>
      <c r="FVK8" s="66"/>
      <c r="FVL8" s="66"/>
      <c r="FVM8" s="66"/>
      <c r="FVN8" s="66"/>
      <c r="FVO8" s="66"/>
      <c r="FVP8" s="66"/>
      <c r="FVQ8" s="66"/>
      <c r="FVR8" s="66"/>
      <c r="FVS8" s="66"/>
      <c r="FVT8" s="66"/>
      <c r="FVU8" s="66"/>
      <c r="FVV8" s="66"/>
      <c r="FVW8" s="66"/>
      <c r="FVX8" s="66"/>
      <c r="FVY8" s="66"/>
      <c r="FVZ8" s="66"/>
      <c r="FWA8" s="66"/>
      <c r="FWB8" s="66"/>
      <c r="FWC8" s="66"/>
      <c r="FWD8" s="66"/>
      <c r="FWE8" s="66"/>
      <c r="FWF8" s="66"/>
      <c r="FWG8" s="66"/>
      <c r="FWH8" s="66"/>
      <c r="FWI8" s="66"/>
      <c r="FWJ8" s="66"/>
      <c r="FWK8" s="66"/>
      <c r="FWL8" s="66"/>
      <c r="FWM8" s="66"/>
      <c r="FWN8" s="66"/>
      <c r="FWO8" s="66"/>
      <c r="FWP8" s="66"/>
      <c r="FWQ8" s="66"/>
      <c r="FWR8" s="66"/>
      <c r="FWS8" s="66"/>
      <c r="FWT8" s="66"/>
      <c r="FWU8" s="66"/>
      <c r="FWV8" s="66"/>
      <c r="FWW8" s="66"/>
      <c r="FWX8" s="66"/>
      <c r="FWY8" s="66"/>
      <c r="FWZ8" s="66"/>
      <c r="FXA8" s="66"/>
      <c r="FXB8" s="66"/>
      <c r="FXC8" s="66"/>
      <c r="FXD8" s="66"/>
      <c r="FXE8" s="66"/>
      <c r="FXF8" s="66"/>
      <c r="FXG8" s="66"/>
      <c r="FXH8" s="66"/>
      <c r="FXI8" s="66"/>
      <c r="FXJ8" s="66"/>
      <c r="FXK8" s="66"/>
      <c r="FXL8" s="66"/>
      <c r="FXM8" s="66"/>
      <c r="FXN8" s="66"/>
      <c r="FXO8" s="66"/>
      <c r="FXP8" s="66"/>
      <c r="FXQ8" s="66"/>
      <c r="FXR8" s="66"/>
      <c r="FXS8" s="66"/>
      <c r="FXT8" s="66"/>
      <c r="FXU8" s="66"/>
      <c r="FXV8" s="66"/>
      <c r="FXW8" s="66"/>
      <c r="FXX8" s="66"/>
      <c r="FXY8" s="66"/>
      <c r="FXZ8" s="66"/>
      <c r="FYA8" s="66"/>
      <c r="FYB8" s="66"/>
      <c r="FYC8" s="66"/>
      <c r="FYD8" s="66"/>
      <c r="FYE8" s="66"/>
      <c r="FYF8" s="66"/>
      <c r="FYG8" s="66"/>
      <c r="FYH8" s="66"/>
      <c r="FYI8" s="66"/>
      <c r="FYJ8" s="66"/>
      <c r="FYK8" s="66"/>
      <c r="FYL8" s="66"/>
      <c r="FYM8" s="66"/>
      <c r="FYN8" s="66"/>
      <c r="FYO8" s="66"/>
      <c r="FYP8" s="66"/>
      <c r="FYQ8" s="66"/>
      <c r="FYR8" s="66"/>
      <c r="FYS8" s="66"/>
      <c r="FYT8" s="66"/>
      <c r="FYU8" s="66"/>
      <c r="FYV8" s="66"/>
      <c r="FYW8" s="66"/>
      <c r="FYX8" s="66"/>
      <c r="FYY8" s="66"/>
      <c r="FYZ8" s="66"/>
      <c r="FZA8" s="66"/>
      <c r="FZB8" s="66"/>
      <c r="FZC8" s="66"/>
      <c r="FZD8" s="66"/>
      <c r="FZE8" s="66"/>
      <c r="FZF8" s="66"/>
      <c r="FZG8" s="66"/>
      <c r="FZH8" s="66"/>
      <c r="FZI8" s="66"/>
      <c r="FZJ8" s="66"/>
      <c r="FZK8" s="66"/>
      <c r="FZL8" s="66"/>
      <c r="FZM8" s="66"/>
      <c r="FZN8" s="66"/>
      <c r="FZO8" s="66"/>
      <c r="FZP8" s="66"/>
      <c r="FZQ8" s="66"/>
      <c r="FZR8" s="66"/>
      <c r="FZS8" s="66"/>
      <c r="FZT8" s="66"/>
      <c r="FZU8" s="66"/>
      <c r="FZV8" s="66"/>
      <c r="FZW8" s="66"/>
      <c r="FZX8" s="66"/>
      <c r="FZY8" s="66"/>
      <c r="FZZ8" s="66"/>
      <c r="GAA8" s="66"/>
      <c r="GAB8" s="66"/>
      <c r="GAC8" s="66"/>
      <c r="GAD8" s="66"/>
      <c r="GAE8" s="66"/>
      <c r="GAF8" s="66"/>
      <c r="GAG8" s="66"/>
      <c r="GAH8" s="66"/>
      <c r="GAI8" s="66"/>
      <c r="GAJ8" s="66"/>
      <c r="GAK8" s="66"/>
      <c r="GAL8" s="66"/>
      <c r="GAM8" s="66"/>
      <c r="GAN8" s="66"/>
      <c r="GAO8" s="66"/>
      <c r="GAP8" s="66"/>
      <c r="GAQ8" s="66"/>
      <c r="GAR8" s="66"/>
      <c r="GAS8" s="66"/>
      <c r="GAT8" s="66"/>
      <c r="GAU8" s="66"/>
      <c r="GAV8" s="66"/>
      <c r="GAW8" s="66"/>
      <c r="GAX8" s="66"/>
      <c r="GAY8" s="66"/>
      <c r="GAZ8" s="66"/>
      <c r="GBA8" s="66"/>
      <c r="GBB8" s="66"/>
      <c r="GBC8" s="66"/>
      <c r="GBD8" s="66"/>
      <c r="GBE8" s="66"/>
      <c r="GBF8" s="66"/>
      <c r="GBG8" s="66"/>
      <c r="GBH8" s="66"/>
      <c r="GBI8" s="66"/>
      <c r="GBJ8" s="66"/>
      <c r="GBK8" s="66"/>
      <c r="GBL8" s="66"/>
      <c r="GBM8" s="66"/>
      <c r="GBN8" s="66"/>
      <c r="GBO8" s="66"/>
      <c r="GBP8" s="66"/>
      <c r="GBQ8" s="66"/>
      <c r="GBR8" s="66"/>
      <c r="GBS8" s="66"/>
      <c r="GBT8" s="66"/>
      <c r="GBU8" s="66"/>
      <c r="GBV8" s="66"/>
      <c r="GBW8" s="66"/>
      <c r="GBX8" s="66"/>
      <c r="GBY8" s="66"/>
      <c r="GBZ8" s="66"/>
      <c r="GCA8" s="66"/>
      <c r="GCB8" s="66"/>
      <c r="GCC8" s="66"/>
      <c r="GCD8" s="66"/>
      <c r="GCE8" s="66"/>
      <c r="GCF8" s="66"/>
      <c r="GCG8" s="66"/>
      <c r="GCH8" s="66"/>
      <c r="GCI8" s="66"/>
      <c r="GCJ8" s="66"/>
      <c r="GCK8" s="66"/>
      <c r="GCL8" s="66"/>
      <c r="GCM8" s="66"/>
      <c r="GCN8" s="66"/>
      <c r="GCO8" s="66"/>
      <c r="GCP8" s="66"/>
      <c r="GCQ8" s="66"/>
      <c r="GCR8" s="66"/>
      <c r="GCS8" s="66"/>
      <c r="GCT8" s="66"/>
      <c r="GCU8" s="66"/>
      <c r="GCV8" s="66"/>
      <c r="GCW8" s="66"/>
      <c r="GCX8" s="66"/>
      <c r="GCY8" s="66"/>
      <c r="GCZ8" s="66"/>
      <c r="GDA8" s="66"/>
      <c r="GDB8" s="66"/>
      <c r="GDC8" s="66"/>
      <c r="GDD8" s="66"/>
      <c r="GDE8" s="66"/>
      <c r="GDF8" s="66"/>
      <c r="GDG8" s="66"/>
      <c r="GDH8" s="66"/>
      <c r="GDI8" s="66"/>
      <c r="GDJ8" s="66"/>
      <c r="GDK8" s="66"/>
      <c r="GDL8" s="66"/>
      <c r="GDM8" s="66"/>
      <c r="GDN8" s="66"/>
      <c r="GDO8" s="66"/>
      <c r="GDP8" s="66"/>
      <c r="GDQ8" s="66"/>
      <c r="GDR8" s="66"/>
      <c r="GDS8" s="66"/>
      <c r="GDT8" s="66"/>
      <c r="GDU8" s="66"/>
      <c r="GDV8" s="66"/>
      <c r="GDW8" s="66"/>
      <c r="GDX8" s="66"/>
      <c r="GDY8" s="66"/>
      <c r="GDZ8" s="66"/>
      <c r="GEA8" s="66"/>
      <c r="GEB8" s="66"/>
      <c r="GEC8" s="66"/>
      <c r="GED8" s="66"/>
      <c r="GEE8" s="66"/>
      <c r="GEF8" s="66"/>
      <c r="GEG8" s="66"/>
      <c r="GEH8" s="66"/>
      <c r="GEI8" s="66"/>
      <c r="GEJ8" s="66"/>
      <c r="GEK8" s="66"/>
      <c r="GEL8" s="66"/>
      <c r="GEM8" s="66"/>
      <c r="GEN8" s="66"/>
      <c r="GEO8" s="66"/>
      <c r="GEP8" s="66"/>
      <c r="GEQ8" s="66"/>
      <c r="GER8" s="66"/>
      <c r="GES8" s="66"/>
      <c r="GET8" s="66"/>
      <c r="GEU8" s="66"/>
      <c r="GEV8" s="66"/>
      <c r="GEW8" s="66"/>
      <c r="GEX8" s="66"/>
      <c r="GEY8" s="66"/>
      <c r="GEZ8" s="66"/>
      <c r="GFA8" s="66"/>
      <c r="GFB8" s="66"/>
      <c r="GFC8" s="66"/>
      <c r="GFD8" s="66"/>
      <c r="GFE8" s="66"/>
      <c r="GFF8" s="66"/>
      <c r="GFG8" s="66"/>
      <c r="GFH8" s="66"/>
      <c r="GFI8" s="66"/>
      <c r="GFJ8" s="66"/>
      <c r="GFK8" s="66"/>
      <c r="GFL8" s="66"/>
      <c r="GFM8" s="66"/>
      <c r="GFN8" s="66"/>
      <c r="GFO8" s="66"/>
      <c r="GFP8" s="66"/>
      <c r="GFQ8" s="66"/>
      <c r="GFR8" s="66"/>
      <c r="GFS8" s="66"/>
      <c r="GFT8" s="66"/>
      <c r="GFU8" s="66"/>
      <c r="GFV8" s="66"/>
      <c r="GFW8" s="66"/>
      <c r="GFX8" s="66"/>
      <c r="GFY8" s="66"/>
      <c r="GFZ8" s="66"/>
      <c r="GGA8" s="66"/>
      <c r="GGB8" s="66"/>
      <c r="GGC8" s="66"/>
      <c r="GGD8" s="66"/>
      <c r="GGE8" s="66"/>
      <c r="GGF8" s="66"/>
      <c r="GGG8" s="66"/>
      <c r="GGH8" s="66"/>
      <c r="GGI8" s="66"/>
      <c r="GGJ8" s="66"/>
      <c r="GGK8" s="66"/>
      <c r="GGL8" s="66"/>
      <c r="GGM8" s="66"/>
      <c r="GGN8" s="66"/>
      <c r="GGO8" s="66"/>
      <c r="GGP8" s="66"/>
      <c r="GGQ8" s="66"/>
      <c r="GGR8" s="66"/>
      <c r="GGS8" s="66"/>
      <c r="GGT8" s="66"/>
      <c r="GGU8" s="66"/>
      <c r="GGV8" s="66"/>
      <c r="GGW8" s="66"/>
      <c r="GGX8" s="66"/>
      <c r="GGY8" s="66"/>
      <c r="GGZ8" s="66"/>
      <c r="GHA8" s="66"/>
      <c r="GHB8" s="66"/>
      <c r="GHC8" s="66"/>
      <c r="GHD8" s="66"/>
      <c r="GHE8" s="66"/>
      <c r="GHF8" s="66"/>
      <c r="GHG8" s="66"/>
      <c r="GHH8" s="66"/>
      <c r="GHI8" s="66"/>
      <c r="GHJ8" s="66"/>
      <c r="GHK8" s="66"/>
      <c r="GHL8" s="66"/>
      <c r="GHM8" s="66"/>
      <c r="GHN8" s="66"/>
      <c r="GHO8" s="66"/>
      <c r="GHP8" s="66"/>
      <c r="GHQ8" s="66"/>
      <c r="GHR8" s="66"/>
      <c r="GHS8" s="66"/>
      <c r="GHT8" s="66"/>
      <c r="GHU8" s="66"/>
      <c r="GHV8" s="66"/>
      <c r="GHW8" s="66"/>
      <c r="GHX8" s="66"/>
      <c r="GHY8" s="66"/>
      <c r="GHZ8" s="66"/>
      <c r="GIA8" s="66"/>
      <c r="GIB8" s="66"/>
      <c r="GIC8" s="66"/>
      <c r="GID8" s="66"/>
      <c r="GIE8" s="66"/>
      <c r="GIF8" s="66"/>
      <c r="GIG8" s="66"/>
      <c r="GIH8" s="66"/>
      <c r="GII8" s="66"/>
      <c r="GIJ8" s="66"/>
      <c r="GIK8" s="66"/>
      <c r="GIL8" s="66"/>
      <c r="GIM8" s="66"/>
      <c r="GIN8" s="66"/>
      <c r="GIO8" s="66"/>
      <c r="GIP8" s="66"/>
      <c r="GIQ8" s="66"/>
      <c r="GIR8" s="66"/>
      <c r="GIS8" s="66"/>
      <c r="GIT8" s="66"/>
      <c r="GIU8" s="66"/>
      <c r="GIV8" s="66"/>
      <c r="GIW8" s="66"/>
      <c r="GIX8" s="66"/>
      <c r="GIY8" s="66"/>
      <c r="GIZ8" s="66"/>
      <c r="GJA8" s="66"/>
      <c r="GJB8" s="66"/>
      <c r="GJC8" s="66"/>
      <c r="GJD8" s="66"/>
      <c r="GJE8" s="66"/>
      <c r="GJF8" s="66"/>
      <c r="GJG8" s="66"/>
      <c r="GJH8" s="66"/>
      <c r="GJI8" s="66"/>
      <c r="GJJ8" s="66"/>
      <c r="GJK8" s="66"/>
      <c r="GJL8" s="66"/>
      <c r="GJM8" s="66"/>
      <c r="GJN8" s="66"/>
      <c r="GJO8" s="66"/>
      <c r="GJP8" s="66"/>
      <c r="GJQ8" s="66"/>
      <c r="GJR8" s="66"/>
      <c r="GJS8" s="66"/>
      <c r="GJT8" s="66"/>
      <c r="GJU8" s="66"/>
      <c r="GJV8" s="66"/>
      <c r="GJW8" s="66"/>
      <c r="GJX8" s="66"/>
      <c r="GJY8" s="66"/>
      <c r="GJZ8" s="66"/>
      <c r="GKA8" s="66"/>
      <c r="GKB8" s="66"/>
      <c r="GKC8" s="66"/>
      <c r="GKD8" s="66"/>
      <c r="GKE8" s="66"/>
      <c r="GKF8" s="66"/>
      <c r="GKG8" s="66"/>
      <c r="GKH8" s="66"/>
      <c r="GKI8" s="66"/>
      <c r="GKJ8" s="66"/>
      <c r="GKK8" s="66"/>
      <c r="GKL8" s="66"/>
      <c r="GKM8" s="66"/>
      <c r="GKN8" s="66"/>
      <c r="GKO8" s="66"/>
      <c r="GKP8" s="66"/>
      <c r="GKQ8" s="66"/>
      <c r="GKR8" s="66"/>
      <c r="GKS8" s="66"/>
      <c r="GKT8" s="66"/>
      <c r="GKU8" s="66"/>
      <c r="GKV8" s="66"/>
      <c r="GKW8" s="66"/>
      <c r="GKX8" s="66"/>
      <c r="GKY8" s="66"/>
      <c r="GKZ8" s="66"/>
      <c r="GLA8" s="66"/>
      <c r="GLB8" s="66"/>
      <c r="GLC8" s="66"/>
      <c r="GLD8" s="66"/>
      <c r="GLE8" s="66"/>
      <c r="GLF8" s="66"/>
      <c r="GLG8" s="66"/>
      <c r="GLH8" s="66"/>
      <c r="GLI8" s="66"/>
      <c r="GLJ8" s="66"/>
      <c r="GLK8" s="66"/>
      <c r="GLL8" s="66"/>
      <c r="GLM8" s="66"/>
      <c r="GLN8" s="66"/>
      <c r="GLO8" s="66"/>
      <c r="GLP8" s="66"/>
      <c r="GLQ8" s="66"/>
      <c r="GLR8" s="66"/>
      <c r="GLS8" s="66"/>
      <c r="GLT8" s="66"/>
      <c r="GLU8" s="66"/>
      <c r="GLV8" s="66"/>
      <c r="GLW8" s="66"/>
      <c r="GLX8" s="66"/>
      <c r="GLY8" s="66"/>
      <c r="GLZ8" s="66"/>
      <c r="GMA8" s="66"/>
      <c r="GMB8" s="66"/>
      <c r="GMC8" s="66"/>
      <c r="GMD8" s="66"/>
      <c r="GME8" s="66"/>
      <c r="GMF8" s="66"/>
      <c r="GMG8" s="66"/>
      <c r="GMH8" s="66"/>
      <c r="GMI8" s="66"/>
      <c r="GMJ8" s="66"/>
      <c r="GMK8" s="66"/>
      <c r="GML8" s="66"/>
      <c r="GMM8" s="66"/>
      <c r="GMN8" s="66"/>
      <c r="GMO8" s="66"/>
      <c r="GMP8" s="66"/>
      <c r="GMQ8" s="66"/>
      <c r="GMR8" s="66"/>
      <c r="GMS8" s="66"/>
      <c r="GMT8" s="66"/>
      <c r="GMU8" s="66"/>
      <c r="GMV8" s="66"/>
      <c r="GMW8" s="66"/>
      <c r="GMX8" s="66"/>
      <c r="GMY8" s="66"/>
      <c r="GMZ8" s="66"/>
      <c r="GNA8" s="66"/>
      <c r="GNB8" s="66"/>
      <c r="GNC8" s="66"/>
      <c r="GND8" s="66"/>
      <c r="GNE8" s="66"/>
      <c r="GNF8" s="66"/>
      <c r="GNG8" s="66"/>
      <c r="GNH8" s="66"/>
      <c r="GNI8" s="66"/>
      <c r="GNJ8" s="66"/>
      <c r="GNK8" s="66"/>
      <c r="GNL8" s="66"/>
      <c r="GNM8" s="66"/>
      <c r="GNN8" s="66"/>
      <c r="GNO8" s="66"/>
      <c r="GNP8" s="66"/>
      <c r="GNQ8" s="66"/>
      <c r="GNR8" s="66"/>
      <c r="GNS8" s="66"/>
      <c r="GNT8" s="66"/>
      <c r="GNU8" s="66"/>
      <c r="GNV8" s="66"/>
      <c r="GNW8" s="66"/>
      <c r="GNX8" s="66"/>
      <c r="GNY8" s="66"/>
      <c r="GNZ8" s="66"/>
      <c r="GOA8" s="66"/>
      <c r="GOB8" s="66"/>
      <c r="GOC8" s="66"/>
      <c r="GOD8" s="66"/>
      <c r="GOE8" s="66"/>
      <c r="GOF8" s="66"/>
      <c r="GOG8" s="66"/>
      <c r="GOH8" s="66"/>
      <c r="GOI8" s="66"/>
      <c r="GOJ8" s="66"/>
      <c r="GOK8" s="66"/>
      <c r="GOL8" s="66"/>
      <c r="GOM8" s="66"/>
      <c r="GON8" s="66"/>
      <c r="GOO8" s="66"/>
      <c r="GOP8" s="66"/>
      <c r="GOQ8" s="66"/>
      <c r="GOR8" s="66"/>
      <c r="GOS8" s="66"/>
      <c r="GOT8" s="66"/>
      <c r="GOU8" s="66"/>
      <c r="GOV8" s="66"/>
      <c r="GOW8" s="66"/>
      <c r="GOX8" s="66"/>
      <c r="GOY8" s="66"/>
      <c r="GOZ8" s="66"/>
      <c r="GPA8" s="66"/>
      <c r="GPB8" s="66"/>
      <c r="GPC8" s="66"/>
      <c r="GPD8" s="66"/>
      <c r="GPE8" s="66"/>
      <c r="GPF8" s="66"/>
      <c r="GPG8" s="66"/>
      <c r="GPH8" s="66"/>
      <c r="GPI8" s="66"/>
      <c r="GPJ8" s="66"/>
      <c r="GPK8" s="66"/>
      <c r="GPL8" s="66"/>
      <c r="GPM8" s="66"/>
      <c r="GPN8" s="66"/>
      <c r="GPO8" s="66"/>
      <c r="GPP8" s="66"/>
      <c r="GPQ8" s="66"/>
      <c r="GPR8" s="66"/>
      <c r="GPS8" s="66"/>
      <c r="GPT8" s="66"/>
      <c r="GPU8" s="66"/>
      <c r="GPV8" s="66"/>
      <c r="GPW8" s="66"/>
      <c r="GPX8" s="66"/>
      <c r="GPY8" s="66"/>
      <c r="GPZ8" s="66"/>
      <c r="GQA8" s="66"/>
      <c r="GQB8" s="66"/>
      <c r="GQC8" s="66"/>
      <c r="GQD8" s="66"/>
      <c r="GQE8" s="66"/>
      <c r="GQF8" s="66"/>
      <c r="GQG8" s="66"/>
      <c r="GQH8" s="66"/>
      <c r="GQI8" s="66"/>
      <c r="GQJ8" s="66"/>
      <c r="GQK8" s="66"/>
      <c r="GQL8" s="66"/>
      <c r="GQM8" s="66"/>
      <c r="GQN8" s="66"/>
      <c r="GQO8" s="66"/>
      <c r="GQP8" s="66"/>
      <c r="GQQ8" s="66"/>
      <c r="GQR8" s="66"/>
      <c r="GQS8" s="66"/>
      <c r="GQT8" s="66"/>
      <c r="GQU8" s="66"/>
      <c r="GQV8" s="66"/>
      <c r="GQW8" s="66"/>
      <c r="GQX8" s="66"/>
      <c r="GQY8" s="66"/>
      <c r="GQZ8" s="66"/>
      <c r="GRA8" s="66"/>
      <c r="GRB8" s="66"/>
      <c r="GRC8" s="66"/>
      <c r="GRD8" s="66"/>
      <c r="GRE8" s="66"/>
      <c r="GRF8" s="66"/>
      <c r="GRG8" s="66"/>
      <c r="GRH8" s="66"/>
      <c r="GRI8" s="66"/>
      <c r="GRJ8" s="66"/>
      <c r="GRK8" s="66"/>
      <c r="GRL8" s="66"/>
      <c r="GRM8" s="66"/>
      <c r="GRN8" s="66"/>
      <c r="GRO8" s="66"/>
      <c r="GRP8" s="66"/>
      <c r="GRQ8" s="66"/>
      <c r="GRR8" s="66"/>
      <c r="GRS8" s="66"/>
      <c r="GRT8" s="66"/>
      <c r="GRU8" s="66"/>
      <c r="GRV8" s="66"/>
      <c r="GRW8" s="66"/>
      <c r="GRX8" s="66"/>
      <c r="GRY8" s="66"/>
      <c r="GRZ8" s="66"/>
      <c r="GSA8" s="66"/>
      <c r="GSB8" s="66"/>
      <c r="GSC8" s="66"/>
      <c r="GSD8" s="66"/>
      <c r="GSE8" s="66"/>
      <c r="GSF8" s="66"/>
      <c r="GSG8" s="66"/>
      <c r="GSH8" s="66"/>
      <c r="GSI8" s="66"/>
      <c r="GSJ8" s="66"/>
      <c r="GSK8" s="66"/>
      <c r="GSL8" s="66"/>
      <c r="GSM8" s="66"/>
      <c r="GSN8" s="66"/>
      <c r="GSO8" s="66"/>
      <c r="GSP8" s="66"/>
      <c r="GSQ8" s="66"/>
      <c r="GSR8" s="66"/>
      <c r="GSS8" s="66"/>
      <c r="GST8" s="66"/>
      <c r="GSU8" s="66"/>
      <c r="GSV8" s="66"/>
      <c r="GSW8" s="66"/>
      <c r="GSX8" s="66"/>
      <c r="GSY8" s="66"/>
      <c r="GSZ8" s="66"/>
      <c r="GTA8" s="66"/>
      <c r="GTB8" s="66"/>
      <c r="GTC8" s="66"/>
      <c r="GTD8" s="66"/>
      <c r="GTE8" s="66"/>
      <c r="GTF8" s="66"/>
      <c r="GTG8" s="66"/>
      <c r="GTH8" s="66"/>
      <c r="GTI8" s="66"/>
      <c r="GTJ8" s="66"/>
      <c r="GTK8" s="66"/>
      <c r="GTL8" s="66"/>
      <c r="GTM8" s="66"/>
      <c r="GTN8" s="66"/>
      <c r="GTO8" s="66"/>
      <c r="GTP8" s="66"/>
      <c r="GTQ8" s="66"/>
      <c r="GTR8" s="66"/>
      <c r="GTS8" s="66"/>
      <c r="GTT8" s="66"/>
      <c r="GTU8" s="66"/>
      <c r="GTV8" s="66"/>
      <c r="GTW8" s="66"/>
      <c r="GTX8" s="66"/>
      <c r="GTY8" s="66"/>
      <c r="GTZ8" s="66"/>
      <c r="GUA8" s="66"/>
      <c r="GUB8" s="66"/>
      <c r="GUC8" s="66"/>
      <c r="GUD8" s="66"/>
      <c r="GUE8" s="66"/>
      <c r="GUF8" s="66"/>
      <c r="GUG8" s="66"/>
      <c r="GUH8" s="66"/>
      <c r="GUI8" s="66"/>
      <c r="GUJ8" s="66"/>
      <c r="GUK8" s="66"/>
      <c r="GUL8" s="66"/>
      <c r="GUM8" s="66"/>
      <c r="GUN8" s="66"/>
      <c r="GUO8" s="66"/>
      <c r="GUP8" s="66"/>
      <c r="GUQ8" s="66"/>
      <c r="GUR8" s="66"/>
      <c r="GUS8" s="66"/>
      <c r="GUT8" s="66"/>
      <c r="GUU8" s="66"/>
      <c r="GUV8" s="66"/>
      <c r="GUW8" s="66"/>
      <c r="GUX8" s="66"/>
      <c r="GUY8" s="66"/>
      <c r="GUZ8" s="66"/>
      <c r="GVA8" s="66"/>
      <c r="GVB8" s="66"/>
      <c r="GVC8" s="66"/>
      <c r="GVD8" s="66"/>
      <c r="GVE8" s="66"/>
      <c r="GVF8" s="66"/>
      <c r="GVG8" s="66"/>
      <c r="GVH8" s="66"/>
      <c r="GVI8" s="66"/>
      <c r="GVJ8" s="66"/>
      <c r="GVK8" s="66"/>
      <c r="GVL8" s="66"/>
      <c r="GVM8" s="66"/>
      <c r="GVN8" s="66"/>
      <c r="GVO8" s="66"/>
      <c r="GVP8" s="66"/>
      <c r="GVQ8" s="66"/>
      <c r="GVR8" s="66"/>
      <c r="GVS8" s="66"/>
      <c r="GVT8" s="66"/>
      <c r="GVU8" s="66"/>
      <c r="GVV8" s="66"/>
      <c r="GVW8" s="66"/>
      <c r="GVX8" s="66"/>
      <c r="GVY8" s="66"/>
      <c r="GVZ8" s="66"/>
      <c r="GWA8" s="66"/>
      <c r="GWB8" s="66"/>
      <c r="GWC8" s="66"/>
      <c r="GWD8" s="66"/>
      <c r="GWE8" s="66"/>
      <c r="GWF8" s="66"/>
      <c r="GWG8" s="66"/>
      <c r="GWH8" s="66"/>
      <c r="GWI8" s="66"/>
      <c r="GWJ8" s="66"/>
      <c r="GWK8" s="66"/>
      <c r="GWL8" s="66"/>
      <c r="GWM8" s="66"/>
      <c r="GWN8" s="66"/>
      <c r="GWO8" s="66"/>
      <c r="GWP8" s="66"/>
      <c r="GWQ8" s="66"/>
      <c r="GWR8" s="66"/>
      <c r="GWS8" s="66"/>
      <c r="GWT8" s="66"/>
      <c r="GWU8" s="66"/>
      <c r="GWV8" s="66"/>
      <c r="GWW8" s="66"/>
      <c r="GWX8" s="66"/>
      <c r="GWY8" s="66"/>
      <c r="GWZ8" s="66"/>
      <c r="GXA8" s="66"/>
      <c r="GXB8" s="66"/>
      <c r="GXC8" s="66"/>
      <c r="GXD8" s="66"/>
      <c r="GXE8" s="66"/>
      <c r="GXF8" s="66"/>
      <c r="GXG8" s="66"/>
      <c r="GXH8" s="66"/>
      <c r="GXI8" s="66"/>
      <c r="GXJ8" s="66"/>
      <c r="GXK8" s="66"/>
      <c r="GXL8" s="66"/>
      <c r="GXM8" s="66"/>
      <c r="GXN8" s="66"/>
      <c r="GXO8" s="66"/>
      <c r="GXP8" s="66"/>
      <c r="GXQ8" s="66"/>
      <c r="GXR8" s="66"/>
      <c r="GXS8" s="66"/>
      <c r="GXT8" s="66"/>
      <c r="GXU8" s="66"/>
      <c r="GXV8" s="66"/>
      <c r="GXW8" s="66"/>
      <c r="GXX8" s="66"/>
      <c r="GXY8" s="66"/>
      <c r="GXZ8" s="66"/>
      <c r="GYA8" s="66"/>
      <c r="GYB8" s="66"/>
      <c r="GYC8" s="66"/>
      <c r="GYD8" s="66"/>
      <c r="GYE8" s="66"/>
      <c r="GYF8" s="66"/>
      <c r="GYG8" s="66"/>
      <c r="GYH8" s="66"/>
      <c r="GYI8" s="66"/>
      <c r="GYJ8" s="66"/>
      <c r="GYK8" s="66"/>
      <c r="GYL8" s="66"/>
      <c r="GYM8" s="66"/>
      <c r="GYN8" s="66"/>
      <c r="GYO8" s="66"/>
      <c r="GYP8" s="66"/>
      <c r="GYQ8" s="66"/>
      <c r="GYR8" s="66"/>
      <c r="GYS8" s="66"/>
      <c r="GYT8" s="66"/>
      <c r="GYU8" s="66"/>
      <c r="GYV8" s="66"/>
      <c r="GYW8" s="66"/>
      <c r="GYX8" s="66"/>
      <c r="GYY8" s="66"/>
      <c r="GYZ8" s="66"/>
      <c r="GZA8" s="66"/>
      <c r="GZB8" s="66"/>
      <c r="GZC8" s="66"/>
      <c r="GZD8" s="66"/>
      <c r="GZE8" s="66"/>
      <c r="GZF8" s="66"/>
      <c r="GZG8" s="66"/>
      <c r="GZH8" s="66"/>
      <c r="GZI8" s="66"/>
      <c r="GZJ8" s="66"/>
      <c r="GZK8" s="66"/>
      <c r="GZL8" s="66"/>
      <c r="GZM8" s="66"/>
      <c r="GZN8" s="66"/>
      <c r="GZO8" s="66"/>
      <c r="GZP8" s="66"/>
      <c r="GZQ8" s="66"/>
      <c r="GZR8" s="66"/>
      <c r="GZS8" s="66"/>
      <c r="GZT8" s="66"/>
      <c r="GZU8" s="66"/>
      <c r="GZV8" s="66"/>
      <c r="GZW8" s="66"/>
      <c r="GZX8" s="66"/>
      <c r="GZY8" s="66"/>
      <c r="GZZ8" s="66"/>
      <c r="HAA8" s="66"/>
      <c r="HAB8" s="66"/>
      <c r="HAC8" s="66"/>
      <c r="HAD8" s="66"/>
      <c r="HAE8" s="66"/>
      <c r="HAF8" s="66"/>
      <c r="HAG8" s="66"/>
      <c r="HAH8" s="66"/>
      <c r="HAI8" s="66"/>
      <c r="HAJ8" s="66"/>
      <c r="HAK8" s="66"/>
      <c r="HAL8" s="66"/>
      <c r="HAM8" s="66"/>
      <c r="HAN8" s="66"/>
      <c r="HAO8" s="66"/>
      <c r="HAP8" s="66"/>
      <c r="HAQ8" s="66"/>
      <c r="HAR8" s="66"/>
      <c r="HAS8" s="66"/>
      <c r="HAT8" s="66"/>
      <c r="HAU8" s="66"/>
      <c r="HAV8" s="66"/>
      <c r="HAW8" s="66"/>
      <c r="HAX8" s="66"/>
      <c r="HAY8" s="66"/>
      <c r="HAZ8" s="66"/>
      <c r="HBA8" s="66"/>
      <c r="HBB8" s="66"/>
      <c r="HBC8" s="66"/>
      <c r="HBD8" s="66"/>
      <c r="HBE8" s="66"/>
      <c r="HBF8" s="66"/>
      <c r="HBG8" s="66"/>
      <c r="HBH8" s="66"/>
      <c r="HBI8" s="66"/>
      <c r="HBJ8" s="66"/>
      <c r="HBK8" s="66"/>
      <c r="HBL8" s="66"/>
      <c r="HBM8" s="66"/>
      <c r="HBN8" s="66"/>
      <c r="HBO8" s="66"/>
      <c r="HBP8" s="66"/>
      <c r="HBQ8" s="66"/>
      <c r="HBR8" s="66"/>
      <c r="HBS8" s="66"/>
      <c r="HBT8" s="66"/>
      <c r="HBU8" s="66"/>
      <c r="HBV8" s="66"/>
      <c r="HBW8" s="66"/>
      <c r="HBX8" s="66"/>
      <c r="HBY8" s="66"/>
      <c r="HBZ8" s="66"/>
      <c r="HCA8" s="66"/>
      <c r="HCB8" s="66"/>
      <c r="HCC8" s="66"/>
      <c r="HCD8" s="66"/>
      <c r="HCE8" s="66"/>
      <c r="HCF8" s="66"/>
      <c r="HCG8" s="66"/>
      <c r="HCH8" s="66"/>
      <c r="HCI8" s="66"/>
      <c r="HCJ8" s="66"/>
      <c r="HCK8" s="66"/>
      <c r="HCL8" s="66"/>
      <c r="HCM8" s="66"/>
      <c r="HCN8" s="66"/>
      <c r="HCO8" s="66"/>
      <c r="HCP8" s="66"/>
      <c r="HCQ8" s="66"/>
      <c r="HCR8" s="66"/>
      <c r="HCS8" s="66"/>
      <c r="HCT8" s="66"/>
      <c r="HCU8" s="66"/>
      <c r="HCV8" s="66"/>
      <c r="HCW8" s="66"/>
      <c r="HCX8" s="66"/>
      <c r="HCY8" s="66"/>
      <c r="HCZ8" s="66"/>
      <c r="HDA8" s="66"/>
      <c r="HDB8" s="66"/>
      <c r="HDC8" s="66"/>
      <c r="HDD8" s="66"/>
      <c r="HDE8" s="66"/>
      <c r="HDF8" s="66"/>
      <c r="HDG8" s="66"/>
      <c r="HDH8" s="66"/>
      <c r="HDI8" s="66"/>
      <c r="HDJ8" s="66"/>
      <c r="HDK8" s="66"/>
      <c r="HDL8" s="66"/>
      <c r="HDM8" s="66"/>
      <c r="HDN8" s="66"/>
      <c r="HDO8" s="66"/>
      <c r="HDP8" s="66"/>
      <c r="HDQ8" s="66"/>
      <c r="HDR8" s="66"/>
      <c r="HDS8" s="66"/>
      <c r="HDT8" s="66"/>
      <c r="HDU8" s="66"/>
      <c r="HDV8" s="66"/>
      <c r="HDW8" s="66"/>
      <c r="HDX8" s="66"/>
      <c r="HDY8" s="66"/>
      <c r="HDZ8" s="66"/>
      <c r="HEA8" s="66"/>
      <c r="HEB8" s="66"/>
      <c r="HEC8" s="66"/>
      <c r="HED8" s="66"/>
      <c r="HEE8" s="66"/>
      <c r="HEF8" s="66"/>
      <c r="HEG8" s="66"/>
      <c r="HEH8" s="66"/>
      <c r="HEI8" s="66"/>
      <c r="HEJ8" s="66"/>
      <c r="HEK8" s="66"/>
      <c r="HEL8" s="66"/>
      <c r="HEM8" s="66"/>
      <c r="HEN8" s="66"/>
      <c r="HEO8" s="66"/>
      <c r="HEP8" s="66"/>
      <c r="HEQ8" s="66"/>
      <c r="HER8" s="66"/>
      <c r="HES8" s="66"/>
      <c r="HET8" s="66"/>
      <c r="HEU8" s="66"/>
      <c r="HEV8" s="66"/>
      <c r="HEW8" s="66"/>
      <c r="HEX8" s="66"/>
      <c r="HEY8" s="66"/>
      <c r="HEZ8" s="66"/>
      <c r="HFA8" s="66"/>
      <c r="HFB8" s="66"/>
      <c r="HFC8" s="66"/>
      <c r="HFD8" s="66"/>
      <c r="HFE8" s="66"/>
      <c r="HFF8" s="66"/>
      <c r="HFG8" s="66"/>
      <c r="HFH8" s="66"/>
      <c r="HFI8" s="66"/>
      <c r="HFJ8" s="66"/>
      <c r="HFK8" s="66"/>
      <c r="HFL8" s="66"/>
      <c r="HFM8" s="66"/>
      <c r="HFN8" s="66"/>
      <c r="HFO8" s="66"/>
      <c r="HFP8" s="66"/>
      <c r="HFQ8" s="66"/>
      <c r="HFR8" s="66"/>
      <c r="HFS8" s="66"/>
      <c r="HFT8" s="66"/>
      <c r="HFU8" s="66"/>
      <c r="HFV8" s="66"/>
      <c r="HFW8" s="66"/>
      <c r="HFX8" s="66"/>
      <c r="HFY8" s="66"/>
      <c r="HFZ8" s="66"/>
      <c r="HGA8" s="66"/>
      <c r="HGB8" s="66"/>
      <c r="HGC8" s="66"/>
      <c r="HGD8" s="66"/>
      <c r="HGE8" s="66"/>
      <c r="HGF8" s="66"/>
      <c r="HGG8" s="66"/>
      <c r="HGH8" s="66"/>
      <c r="HGI8" s="66"/>
      <c r="HGJ8" s="66"/>
      <c r="HGK8" s="66"/>
      <c r="HGL8" s="66"/>
      <c r="HGM8" s="66"/>
      <c r="HGN8" s="66"/>
      <c r="HGO8" s="66"/>
      <c r="HGP8" s="66"/>
      <c r="HGQ8" s="66"/>
      <c r="HGR8" s="66"/>
      <c r="HGS8" s="66"/>
      <c r="HGT8" s="66"/>
      <c r="HGU8" s="66"/>
      <c r="HGV8" s="66"/>
      <c r="HGW8" s="66"/>
      <c r="HGX8" s="66"/>
      <c r="HGY8" s="66"/>
      <c r="HGZ8" s="66"/>
      <c r="HHA8" s="66"/>
      <c r="HHB8" s="66"/>
      <c r="HHC8" s="66"/>
      <c r="HHD8" s="66"/>
      <c r="HHE8" s="66"/>
      <c r="HHF8" s="66"/>
      <c r="HHG8" s="66"/>
      <c r="HHH8" s="66"/>
      <c r="HHI8" s="66"/>
      <c r="HHJ8" s="66"/>
      <c r="HHK8" s="66"/>
      <c r="HHL8" s="66"/>
      <c r="HHM8" s="66"/>
      <c r="HHN8" s="66"/>
      <c r="HHO8" s="66"/>
      <c r="HHP8" s="66"/>
      <c r="HHQ8" s="66"/>
      <c r="HHR8" s="66"/>
      <c r="HHS8" s="66"/>
      <c r="HHT8" s="66"/>
      <c r="HHU8" s="66"/>
      <c r="HHV8" s="66"/>
      <c r="HHW8" s="66"/>
      <c r="HHX8" s="66"/>
      <c r="HHY8" s="66"/>
      <c r="HHZ8" s="66"/>
      <c r="HIA8" s="66"/>
      <c r="HIB8" s="66"/>
      <c r="HIC8" s="66"/>
      <c r="HID8" s="66"/>
      <c r="HIE8" s="66"/>
      <c r="HIF8" s="66"/>
      <c r="HIG8" s="66"/>
      <c r="HIH8" s="66"/>
      <c r="HII8" s="66"/>
      <c r="HIJ8" s="66"/>
      <c r="HIK8" s="66"/>
      <c r="HIL8" s="66"/>
      <c r="HIM8" s="66"/>
      <c r="HIN8" s="66"/>
      <c r="HIO8" s="66"/>
      <c r="HIP8" s="66"/>
      <c r="HIQ8" s="66"/>
      <c r="HIR8" s="66"/>
      <c r="HIS8" s="66"/>
      <c r="HIT8" s="66"/>
      <c r="HIU8" s="66"/>
      <c r="HIV8" s="66"/>
      <c r="HIW8" s="66"/>
      <c r="HIX8" s="66"/>
      <c r="HIY8" s="66"/>
      <c r="HIZ8" s="66"/>
      <c r="HJA8" s="66"/>
      <c r="HJB8" s="66"/>
      <c r="HJC8" s="66"/>
      <c r="HJD8" s="66"/>
      <c r="HJE8" s="66"/>
      <c r="HJF8" s="66"/>
      <c r="HJG8" s="66"/>
      <c r="HJH8" s="66"/>
      <c r="HJI8" s="66"/>
      <c r="HJJ8" s="66"/>
      <c r="HJK8" s="66"/>
      <c r="HJL8" s="66"/>
      <c r="HJM8" s="66"/>
      <c r="HJN8" s="66"/>
      <c r="HJO8" s="66"/>
      <c r="HJP8" s="66"/>
      <c r="HJQ8" s="66"/>
      <c r="HJR8" s="66"/>
      <c r="HJS8" s="66"/>
      <c r="HJT8" s="66"/>
      <c r="HJU8" s="66"/>
      <c r="HJV8" s="66"/>
      <c r="HJW8" s="66"/>
      <c r="HJX8" s="66"/>
      <c r="HJY8" s="66"/>
      <c r="HJZ8" s="66"/>
      <c r="HKA8" s="66"/>
      <c r="HKB8" s="66"/>
      <c r="HKC8" s="66"/>
      <c r="HKD8" s="66"/>
      <c r="HKE8" s="66"/>
      <c r="HKF8" s="66"/>
      <c r="HKG8" s="66"/>
      <c r="HKH8" s="66"/>
      <c r="HKI8" s="66"/>
      <c r="HKJ8" s="66"/>
      <c r="HKK8" s="66"/>
      <c r="HKL8" s="66"/>
      <c r="HKM8" s="66"/>
      <c r="HKN8" s="66"/>
      <c r="HKO8" s="66"/>
      <c r="HKP8" s="66"/>
      <c r="HKQ8" s="66"/>
      <c r="HKR8" s="66"/>
      <c r="HKS8" s="66"/>
      <c r="HKT8" s="66"/>
      <c r="HKU8" s="66"/>
      <c r="HKV8" s="66"/>
      <c r="HKW8" s="66"/>
      <c r="HKX8" s="66"/>
      <c r="HKY8" s="66"/>
      <c r="HKZ8" s="66"/>
      <c r="HLA8" s="66"/>
      <c r="HLB8" s="66"/>
      <c r="HLC8" s="66"/>
      <c r="HLD8" s="66"/>
      <c r="HLE8" s="66"/>
      <c r="HLF8" s="66"/>
      <c r="HLG8" s="66"/>
      <c r="HLH8" s="66"/>
      <c r="HLI8" s="66"/>
      <c r="HLJ8" s="66"/>
      <c r="HLK8" s="66"/>
      <c r="HLL8" s="66"/>
      <c r="HLM8" s="66"/>
      <c r="HLN8" s="66"/>
      <c r="HLO8" s="66"/>
      <c r="HLP8" s="66"/>
      <c r="HLQ8" s="66"/>
      <c r="HLR8" s="66"/>
      <c r="HLS8" s="66"/>
      <c r="HLT8" s="66"/>
      <c r="HLU8" s="66"/>
      <c r="HLV8" s="66"/>
      <c r="HLW8" s="66"/>
      <c r="HLX8" s="66"/>
      <c r="HLY8" s="66"/>
      <c r="HLZ8" s="66"/>
      <c r="HMA8" s="66"/>
      <c r="HMB8" s="66"/>
      <c r="HMC8" s="66"/>
      <c r="HMD8" s="66"/>
      <c r="HME8" s="66"/>
      <c r="HMF8" s="66"/>
      <c r="HMG8" s="66"/>
      <c r="HMH8" s="66"/>
      <c r="HMI8" s="66"/>
      <c r="HMJ8" s="66"/>
      <c r="HMK8" s="66"/>
      <c r="HML8" s="66"/>
      <c r="HMM8" s="66"/>
      <c r="HMN8" s="66"/>
      <c r="HMO8" s="66"/>
      <c r="HMP8" s="66"/>
      <c r="HMQ8" s="66"/>
      <c r="HMR8" s="66"/>
      <c r="HMS8" s="66"/>
      <c r="HMT8" s="66"/>
      <c r="HMU8" s="66"/>
      <c r="HMV8" s="66"/>
      <c r="HMW8" s="66"/>
      <c r="HMX8" s="66"/>
      <c r="HMY8" s="66"/>
      <c r="HMZ8" s="66"/>
      <c r="HNA8" s="66"/>
      <c r="HNB8" s="66"/>
      <c r="HNC8" s="66"/>
      <c r="HND8" s="66"/>
      <c r="HNE8" s="66"/>
      <c r="HNF8" s="66"/>
      <c r="HNG8" s="66"/>
      <c r="HNH8" s="66"/>
      <c r="HNI8" s="66"/>
      <c r="HNJ8" s="66"/>
      <c r="HNK8" s="66"/>
      <c r="HNL8" s="66"/>
      <c r="HNM8" s="66"/>
      <c r="HNN8" s="66"/>
      <c r="HNO8" s="66"/>
      <c r="HNP8" s="66"/>
      <c r="HNQ8" s="66"/>
      <c r="HNR8" s="66"/>
      <c r="HNS8" s="66"/>
      <c r="HNT8" s="66"/>
      <c r="HNU8" s="66"/>
      <c r="HNV8" s="66"/>
      <c r="HNW8" s="66"/>
      <c r="HNX8" s="66"/>
      <c r="HNY8" s="66"/>
      <c r="HNZ8" s="66"/>
      <c r="HOA8" s="66"/>
      <c r="HOB8" s="66"/>
      <c r="HOC8" s="66"/>
      <c r="HOD8" s="66"/>
      <c r="HOE8" s="66"/>
      <c r="HOF8" s="66"/>
      <c r="HOG8" s="66"/>
      <c r="HOH8" s="66"/>
      <c r="HOI8" s="66"/>
      <c r="HOJ8" s="66"/>
      <c r="HOK8" s="66"/>
      <c r="HOL8" s="66"/>
      <c r="HOM8" s="66"/>
      <c r="HON8" s="66"/>
      <c r="HOO8" s="66"/>
      <c r="HOP8" s="66"/>
      <c r="HOQ8" s="66"/>
      <c r="HOR8" s="66"/>
      <c r="HOS8" s="66"/>
      <c r="HOT8" s="66"/>
      <c r="HOU8" s="66"/>
      <c r="HOV8" s="66"/>
      <c r="HOW8" s="66"/>
      <c r="HOX8" s="66"/>
      <c r="HOY8" s="66"/>
      <c r="HOZ8" s="66"/>
      <c r="HPA8" s="66"/>
      <c r="HPB8" s="66"/>
      <c r="HPC8" s="66"/>
      <c r="HPD8" s="66"/>
      <c r="HPE8" s="66"/>
      <c r="HPF8" s="66"/>
      <c r="HPG8" s="66"/>
      <c r="HPH8" s="66"/>
      <c r="HPI8" s="66"/>
      <c r="HPJ8" s="66"/>
      <c r="HPK8" s="66"/>
      <c r="HPL8" s="66"/>
      <c r="HPM8" s="66"/>
      <c r="HPN8" s="66"/>
      <c r="HPO8" s="66"/>
      <c r="HPP8" s="66"/>
      <c r="HPQ8" s="66"/>
      <c r="HPR8" s="66"/>
      <c r="HPS8" s="66"/>
      <c r="HPT8" s="66"/>
      <c r="HPU8" s="66"/>
      <c r="HPV8" s="66"/>
      <c r="HPW8" s="66"/>
      <c r="HPX8" s="66"/>
      <c r="HPY8" s="66"/>
      <c r="HPZ8" s="66"/>
      <c r="HQA8" s="66"/>
      <c r="HQB8" s="66"/>
      <c r="HQC8" s="66"/>
      <c r="HQD8" s="66"/>
      <c r="HQE8" s="66"/>
      <c r="HQF8" s="66"/>
      <c r="HQG8" s="66"/>
      <c r="HQH8" s="66"/>
      <c r="HQI8" s="66"/>
      <c r="HQJ8" s="66"/>
      <c r="HQK8" s="66"/>
      <c r="HQL8" s="66"/>
      <c r="HQM8" s="66"/>
      <c r="HQN8" s="66"/>
      <c r="HQO8" s="66"/>
      <c r="HQP8" s="66"/>
      <c r="HQQ8" s="66"/>
      <c r="HQR8" s="66"/>
      <c r="HQS8" s="66"/>
      <c r="HQT8" s="66"/>
      <c r="HQU8" s="66"/>
      <c r="HQV8" s="66"/>
      <c r="HQW8" s="66"/>
      <c r="HQX8" s="66"/>
      <c r="HQY8" s="66"/>
      <c r="HQZ8" s="66"/>
      <c r="HRA8" s="66"/>
      <c r="HRB8" s="66"/>
      <c r="HRC8" s="66"/>
      <c r="HRD8" s="66"/>
      <c r="HRE8" s="66"/>
      <c r="HRF8" s="66"/>
      <c r="HRG8" s="66"/>
      <c r="HRH8" s="66"/>
      <c r="HRI8" s="66"/>
      <c r="HRJ8" s="66"/>
      <c r="HRK8" s="66"/>
      <c r="HRL8" s="66"/>
      <c r="HRM8" s="66"/>
      <c r="HRN8" s="66"/>
      <c r="HRO8" s="66"/>
      <c r="HRP8" s="66"/>
      <c r="HRQ8" s="66"/>
      <c r="HRR8" s="66"/>
      <c r="HRS8" s="66"/>
      <c r="HRT8" s="66"/>
      <c r="HRU8" s="66"/>
      <c r="HRV8" s="66"/>
      <c r="HRW8" s="66"/>
      <c r="HRX8" s="66"/>
      <c r="HRY8" s="66"/>
      <c r="HRZ8" s="66"/>
      <c r="HSA8" s="66"/>
      <c r="HSB8" s="66"/>
      <c r="HSC8" s="66"/>
      <c r="HSD8" s="66"/>
      <c r="HSE8" s="66"/>
      <c r="HSF8" s="66"/>
      <c r="HSG8" s="66"/>
      <c r="HSH8" s="66"/>
      <c r="HSI8" s="66"/>
      <c r="HSJ8" s="66"/>
      <c r="HSK8" s="66"/>
      <c r="HSL8" s="66"/>
      <c r="HSM8" s="66"/>
      <c r="HSN8" s="66"/>
      <c r="HSO8" s="66"/>
      <c r="HSP8" s="66"/>
      <c r="HSQ8" s="66"/>
      <c r="HSR8" s="66"/>
      <c r="HSS8" s="66"/>
      <c r="HST8" s="66"/>
      <c r="HSU8" s="66"/>
      <c r="HSV8" s="66"/>
      <c r="HSW8" s="66"/>
      <c r="HSX8" s="66"/>
      <c r="HSY8" s="66"/>
      <c r="HSZ8" s="66"/>
      <c r="HTA8" s="66"/>
      <c r="HTB8" s="66"/>
      <c r="HTC8" s="66"/>
      <c r="HTD8" s="66"/>
      <c r="HTE8" s="66"/>
      <c r="HTF8" s="66"/>
      <c r="HTG8" s="66"/>
      <c r="HTH8" s="66"/>
      <c r="HTI8" s="66"/>
      <c r="HTJ8" s="66"/>
      <c r="HTK8" s="66"/>
      <c r="HTL8" s="66"/>
      <c r="HTM8" s="66"/>
      <c r="HTN8" s="66"/>
      <c r="HTO8" s="66"/>
      <c r="HTP8" s="66"/>
      <c r="HTQ8" s="66"/>
      <c r="HTR8" s="66"/>
      <c r="HTS8" s="66"/>
      <c r="HTT8" s="66"/>
      <c r="HTU8" s="66"/>
      <c r="HTV8" s="66"/>
      <c r="HTW8" s="66"/>
      <c r="HTX8" s="66"/>
      <c r="HTY8" s="66"/>
      <c r="HTZ8" s="66"/>
      <c r="HUA8" s="66"/>
      <c r="HUB8" s="66"/>
      <c r="HUC8" s="66"/>
      <c r="HUD8" s="66"/>
      <c r="HUE8" s="66"/>
      <c r="HUF8" s="66"/>
      <c r="HUG8" s="66"/>
      <c r="HUH8" s="66"/>
      <c r="HUI8" s="66"/>
      <c r="HUJ8" s="66"/>
      <c r="HUK8" s="66"/>
      <c r="HUL8" s="66"/>
      <c r="HUM8" s="66"/>
      <c r="HUN8" s="66"/>
      <c r="HUO8" s="66"/>
      <c r="HUP8" s="66"/>
      <c r="HUQ8" s="66"/>
      <c r="HUR8" s="66"/>
      <c r="HUS8" s="66"/>
      <c r="HUT8" s="66"/>
      <c r="HUU8" s="66"/>
      <c r="HUV8" s="66"/>
      <c r="HUW8" s="66"/>
      <c r="HUX8" s="66"/>
      <c r="HUY8" s="66"/>
      <c r="HUZ8" s="66"/>
      <c r="HVA8" s="66"/>
      <c r="HVB8" s="66"/>
      <c r="HVC8" s="66"/>
      <c r="HVD8" s="66"/>
      <c r="HVE8" s="66"/>
      <c r="HVF8" s="66"/>
      <c r="HVG8" s="66"/>
      <c r="HVH8" s="66"/>
      <c r="HVI8" s="66"/>
      <c r="HVJ8" s="66"/>
      <c r="HVK8" s="66"/>
      <c r="HVL8" s="66"/>
      <c r="HVM8" s="66"/>
      <c r="HVN8" s="66"/>
      <c r="HVO8" s="66"/>
      <c r="HVP8" s="66"/>
      <c r="HVQ8" s="66"/>
      <c r="HVR8" s="66"/>
      <c r="HVS8" s="66"/>
      <c r="HVT8" s="66"/>
      <c r="HVU8" s="66"/>
      <c r="HVV8" s="66"/>
      <c r="HVW8" s="66"/>
      <c r="HVX8" s="66"/>
      <c r="HVY8" s="66"/>
      <c r="HVZ8" s="66"/>
      <c r="HWA8" s="66"/>
      <c r="HWB8" s="66"/>
      <c r="HWC8" s="66"/>
      <c r="HWD8" s="66"/>
      <c r="HWE8" s="66"/>
      <c r="HWF8" s="66"/>
      <c r="HWG8" s="66"/>
      <c r="HWH8" s="66"/>
      <c r="HWI8" s="66"/>
      <c r="HWJ8" s="66"/>
      <c r="HWK8" s="66"/>
      <c r="HWL8" s="66"/>
      <c r="HWM8" s="66"/>
      <c r="HWN8" s="66"/>
      <c r="HWO8" s="66"/>
      <c r="HWP8" s="66"/>
      <c r="HWQ8" s="66"/>
      <c r="HWR8" s="66"/>
      <c r="HWS8" s="66"/>
      <c r="HWT8" s="66"/>
      <c r="HWU8" s="66"/>
      <c r="HWV8" s="66"/>
      <c r="HWW8" s="66"/>
      <c r="HWX8" s="66"/>
      <c r="HWY8" s="66"/>
      <c r="HWZ8" s="66"/>
      <c r="HXA8" s="66"/>
      <c r="HXB8" s="66"/>
      <c r="HXC8" s="66"/>
      <c r="HXD8" s="66"/>
      <c r="HXE8" s="66"/>
      <c r="HXF8" s="66"/>
      <c r="HXG8" s="66"/>
      <c r="HXH8" s="66"/>
      <c r="HXI8" s="66"/>
      <c r="HXJ8" s="66"/>
      <c r="HXK8" s="66"/>
      <c r="HXL8" s="66"/>
      <c r="HXM8" s="66"/>
      <c r="HXN8" s="66"/>
      <c r="HXO8" s="66"/>
      <c r="HXP8" s="66"/>
      <c r="HXQ8" s="66"/>
      <c r="HXR8" s="66"/>
      <c r="HXS8" s="66"/>
      <c r="HXT8" s="66"/>
      <c r="HXU8" s="66"/>
      <c r="HXV8" s="66"/>
      <c r="HXW8" s="66"/>
      <c r="HXX8" s="66"/>
      <c r="HXY8" s="66"/>
      <c r="HXZ8" s="66"/>
      <c r="HYA8" s="66"/>
      <c r="HYB8" s="66"/>
      <c r="HYC8" s="66"/>
      <c r="HYD8" s="66"/>
      <c r="HYE8" s="66"/>
      <c r="HYF8" s="66"/>
      <c r="HYG8" s="66"/>
      <c r="HYH8" s="66"/>
      <c r="HYI8" s="66"/>
      <c r="HYJ8" s="66"/>
      <c r="HYK8" s="66"/>
      <c r="HYL8" s="66"/>
      <c r="HYM8" s="66"/>
      <c r="HYN8" s="66"/>
      <c r="HYO8" s="66"/>
      <c r="HYP8" s="66"/>
      <c r="HYQ8" s="66"/>
      <c r="HYR8" s="66"/>
      <c r="HYS8" s="66"/>
      <c r="HYT8" s="66"/>
      <c r="HYU8" s="66"/>
      <c r="HYV8" s="66"/>
      <c r="HYW8" s="66"/>
      <c r="HYX8" s="66"/>
      <c r="HYY8" s="66"/>
      <c r="HYZ8" s="66"/>
      <c r="HZA8" s="66"/>
      <c r="HZB8" s="66"/>
      <c r="HZC8" s="66"/>
      <c r="HZD8" s="66"/>
      <c r="HZE8" s="66"/>
      <c r="HZF8" s="66"/>
      <c r="HZG8" s="66"/>
      <c r="HZH8" s="66"/>
      <c r="HZI8" s="66"/>
      <c r="HZJ8" s="66"/>
      <c r="HZK8" s="66"/>
      <c r="HZL8" s="66"/>
      <c r="HZM8" s="66"/>
      <c r="HZN8" s="66"/>
      <c r="HZO8" s="66"/>
      <c r="HZP8" s="66"/>
      <c r="HZQ8" s="66"/>
      <c r="HZR8" s="66"/>
      <c r="HZS8" s="66"/>
      <c r="HZT8" s="66"/>
      <c r="HZU8" s="66"/>
      <c r="HZV8" s="66"/>
      <c r="HZW8" s="66"/>
      <c r="HZX8" s="66"/>
      <c r="HZY8" s="66"/>
      <c r="HZZ8" s="66"/>
      <c r="IAA8" s="66"/>
      <c r="IAB8" s="66"/>
      <c r="IAC8" s="66"/>
      <c r="IAD8" s="66"/>
      <c r="IAE8" s="66"/>
      <c r="IAF8" s="66"/>
      <c r="IAG8" s="66"/>
      <c r="IAH8" s="66"/>
      <c r="IAI8" s="66"/>
      <c r="IAJ8" s="66"/>
      <c r="IAK8" s="66"/>
      <c r="IAL8" s="66"/>
      <c r="IAM8" s="66"/>
      <c r="IAN8" s="66"/>
      <c r="IAO8" s="66"/>
      <c r="IAP8" s="66"/>
      <c r="IAQ8" s="66"/>
      <c r="IAR8" s="66"/>
      <c r="IAS8" s="66"/>
      <c r="IAT8" s="66"/>
      <c r="IAU8" s="66"/>
      <c r="IAV8" s="66"/>
      <c r="IAW8" s="66"/>
      <c r="IAX8" s="66"/>
      <c r="IAY8" s="66"/>
      <c r="IAZ8" s="66"/>
      <c r="IBA8" s="66"/>
      <c r="IBB8" s="66"/>
      <c r="IBC8" s="66"/>
      <c r="IBD8" s="66"/>
      <c r="IBE8" s="66"/>
      <c r="IBF8" s="66"/>
      <c r="IBG8" s="66"/>
      <c r="IBH8" s="66"/>
      <c r="IBI8" s="66"/>
      <c r="IBJ8" s="66"/>
      <c r="IBK8" s="66"/>
      <c r="IBL8" s="66"/>
      <c r="IBM8" s="66"/>
      <c r="IBN8" s="66"/>
      <c r="IBO8" s="66"/>
      <c r="IBP8" s="66"/>
      <c r="IBQ8" s="66"/>
      <c r="IBR8" s="66"/>
      <c r="IBS8" s="66"/>
      <c r="IBT8" s="66"/>
      <c r="IBU8" s="66"/>
      <c r="IBV8" s="66"/>
      <c r="IBW8" s="66"/>
      <c r="IBX8" s="66"/>
      <c r="IBY8" s="66"/>
      <c r="IBZ8" s="66"/>
      <c r="ICA8" s="66"/>
      <c r="ICB8" s="66"/>
      <c r="ICC8" s="66"/>
      <c r="ICD8" s="66"/>
      <c r="ICE8" s="66"/>
      <c r="ICF8" s="66"/>
      <c r="ICG8" s="66"/>
      <c r="ICH8" s="66"/>
      <c r="ICI8" s="66"/>
      <c r="ICJ8" s="66"/>
      <c r="ICK8" s="66"/>
      <c r="ICL8" s="66"/>
      <c r="ICM8" s="66"/>
      <c r="ICN8" s="66"/>
      <c r="ICO8" s="66"/>
      <c r="ICP8" s="66"/>
      <c r="ICQ8" s="66"/>
      <c r="ICR8" s="66"/>
      <c r="ICS8" s="66"/>
      <c r="ICT8" s="66"/>
      <c r="ICU8" s="66"/>
      <c r="ICV8" s="66"/>
      <c r="ICW8" s="66"/>
      <c r="ICX8" s="66"/>
      <c r="ICY8" s="66"/>
      <c r="ICZ8" s="66"/>
      <c r="IDA8" s="66"/>
      <c r="IDB8" s="66"/>
      <c r="IDC8" s="66"/>
      <c r="IDD8" s="66"/>
      <c r="IDE8" s="66"/>
      <c r="IDF8" s="66"/>
      <c r="IDG8" s="66"/>
      <c r="IDH8" s="66"/>
      <c r="IDI8" s="66"/>
      <c r="IDJ8" s="66"/>
      <c r="IDK8" s="66"/>
      <c r="IDL8" s="66"/>
      <c r="IDM8" s="66"/>
      <c r="IDN8" s="66"/>
      <c r="IDO8" s="66"/>
      <c r="IDP8" s="66"/>
      <c r="IDQ8" s="66"/>
      <c r="IDR8" s="66"/>
      <c r="IDS8" s="66"/>
      <c r="IDT8" s="66"/>
      <c r="IDU8" s="66"/>
      <c r="IDV8" s="66"/>
      <c r="IDW8" s="66"/>
      <c r="IDX8" s="66"/>
      <c r="IDY8" s="66"/>
      <c r="IDZ8" s="66"/>
      <c r="IEA8" s="66"/>
      <c r="IEB8" s="66"/>
      <c r="IEC8" s="66"/>
      <c r="IED8" s="66"/>
      <c r="IEE8" s="66"/>
      <c r="IEF8" s="66"/>
      <c r="IEG8" s="66"/>
      <c r="IEH8" s="66"/>
      <c r="IEI8" s="66"/>
      <c r="IEJ8" s="66"/>
      <c r="IEK8" s="66"/>
      <c r="IEL8" s="66"/>
      <c r="IEM8" s="66"/>
      <c r="IEN8" s="66"/>
      <c r="IEO8" s="66"/>
      <c r="IEP8" s="66"/>
      <c r="IEQ8" s="66"/>
      <c r="IER8" s="66"/>
      <c r="IES8" s="66"/>
      <c r="IET8" s="66"/>
      <c r="IEU8" s="66"/>
      <c r="IEV8" s="66"/>
      <c r="IEW8" s="66"/>
      <c r="IEX8" s="66"/>
      <c r="IEY8" s="66"/>
      <c r="IEZ8" s="66"/>
      <c r="IFA8" s="66"/>
      <c r="IFB8" s="66"/>
      <c r="IFC8" s="66"/>
      <c r="IFD8" s="66"/>
      <c r="IFE8" s="66"/>
      <c r="IFF8" s="66"/>
      <c r="IFG8" s="66"/>
      <c r="IFH8" s="66"/>
      <c r="IFI8" s="66"/>
      <c r="IFJ8" s="66"/>
      <c r="IFK8" s="66"/>
      <c r="IFL8" s="66"/>
      <c r="IFM8" s="66"/>
      <c r="IFN8" s="66"/>
      <c r="IFO8" s="66"/>
      <c r="IFP8" s="66"/>
      <c r="IFQ8" s="66"/>
      <c r="IFR8" s="66"/>
      <c r="IFS8" s="66"/>
      <c r="IFT8" s="66"/>
      <c r="IFU8" s="66"/>
      <c r="IFV8" s="66"/>
      <c r="IFW8" s="66"/>
      <c r="IFX8" s="66"/>
      <c r="IFY8" s="66"/>
      <c r="IFZ8" s="66"/>
      <c r="IGA8" s="66"/>
      <c r="IGB8" s="66"/>
      <c r="IGC8" s="66"/>
      <c r="IGD8" s="66"/>
      <c r="IGE8" s="66"/>
      <c r="IGF8" s="66"/>
      <c r="IGG8" s="66"/>
      <c r="IGH8" s="66"/>
      <c r="IGI8" s="66"/>
      <c r="IGJ8" s="66"/>
      <c r="IGK8" s="66"/>
      <c r="IGL8" s="66"/>
      <c r="IGM8" s="66"/>
      <c r="IGN8" s="66"/>
      <c r="IGO8" s="66"/>
      <c r="IGP8" s="66"/>
      <c r="IGQ8" s="66"/>
      <c r="IGR8" s="66"/>
      <c r="IGS8" s="66"/>
      <c r="IGT8" s="66"/>
      <c r="IGU8" s="66"/>
      <c r="IGV8" s="66"/>
      <c r="IGW8" s="66"/>
      <c r="IGX8" s="66"/>
      <c r="IGY8" s="66"/>
      <c r="IGZ8" s="66"/>
      <c r="IHA8" s="66"/>
      <c r="IHB8" s="66"/>
      <c r="IHC8" s="66"/>
      <c r="IHD8" s="66"/>
      <c r="IHE8" s="66"/>
      <c r="IHF8" s="66"/>
      <c r="IHG8" s="66"/>
      <c r="IHH8" s="66"/>
      <c r="IHI8" s="66"/>
      <c r="IHJ8" s="66"/>
      <c r="IHK8" s="66"/>
      <c r="IHL8" s="66"/>
      <c r="IHM8" s="66"/>
      <c r="IHN8" s="66"/>
      <c r="IHO8" s="66"/>
      <c r="IHP8" s="66"/>
      <c r="IHQ8" s="66"/>
      <c r="IHR8" s="66"/>
      <c r="IHS8" s="66"/>
      <c r="IHT8" s="66"/>
      <c r="IHU8" s="66"/>
      <c r="IHV8" s="66"/>
      <c r="IHW8" s="66"/>
      <c r="IHX8" s="66"/>
      <c r="IHY8" s="66"/>
      <c r="IHZ8" s="66"/>
      <c r="IIA8" s="66"/>
      <c r="IIB8" s="66"/>
      <c r="IIC8" s="66"/>
      <c r="IID8" s="66"/>
      <c r="IIE8" s="66"/>
      <c r="IIF8" s="66"/>
      <c r="IIG8" s="66"/>
      <c r="IIH8" s="66"/>
      <c r="III8" s="66"/>
      <c r="IIJ8" s="66"/>
      <c r="IIK8" s="66"/>
      <c r="IIL8" s="66"/>
      <c r="IIM8" s="66"/>
      <c r="IIN8" s="66"/>
      <c r="IIO8" s="66"/>
      <c r="IIP8" s="66"/>
      <c r="IIQ8" s="66"/>
      <c r="IIR8" s="66"/>
      <c r="IIS8" s="66"/>
      <c r="IIT8" s="66"/>
      <c r="IIU8" s="66"/>
      <c r="IIV8" s="66"/>
      <c r="IIW8" s="66"/>
      <c r="IIX8" s="66"/>
      <c r="IIY8" s="66"/>
      <c r="IIZ8" s="66"/>
      <c r="IJA8" s="66"/>
      <c r="IJB8" s="66"/>
      <c r="IJC8" s="66"/>
      <c r="IJD8" s="66"/>
      <c r="IJE8" s="66"/>
      <c r="IJF8" s="66"/>
      <c r="IJG8" s="66"/>
      <c r="IJH8" s="66"/>
      <c r="IJI8" s="66"/>
      <c r="IJJ8" s="66"/>
      <c r="IJK8" s="66"/>
      <c r="IJL8" s="66"/>
      <c r="IJM8" s="66"/>
      <c r="IJN8" s="66"/>
      <c r="IJO8" s="66"/>
      <c r="IJP8" s="66"/>
      <c r="IJQ8" s="66"/>
      <c r="IJR8" s="66"/>
      <c r="IJS8" s="66"/>
      <c r="IJT8" s="66"/>
      <c r="IJU8" s="66"/>
      <c r="IJV8" s="66"/>
      <c r="IJW8" s="66"/>
      <c r="IJX8" s="66"/>
      <c r="IJY8" s="66"/>
      <c r="IJZ8" s="66"/>
      <c r="IKA8" s="66"/>
      <c r="IKB8" s="66"/>
      <c r="IKC8" s="66"/>
      <c r="IKD8" s="66"/>
      <c r="IKE8" s="66"/>
      <c r="IKF8" s="66"/>
      <c r="IKG8" s="66"/>
      <c r="IKH8" s="66"/>
      <c r="IKI8" s="66"/>
      <c r="IKJ8" s="66"/>
      <c r="IKK8" s="66"/>
      <c r="IKL8" s="66"/>
      <c r="IKM8" s="66"/>
      <c r="IKN8" s="66"/>
      <c r="IKO8" s="66"/>
      <c r="IKP8" s="66"/>
      <c r="IKQ8" s="66"/>
      <c r="IKR8" s="66"/>
      <c r="IKS8" s="66"/>
      <c r="IKT8" s="66"/>
      <c r="IKU8" s="66"/>
      <c r="IKV8" s="66"/>
      <c r="IKW8" s="66"/>
      <c r="IKX8" s="66"/>
      <c r="IKY8" s="66"/>
      <c r="IKZ8" s="66"/>
      <c r="ILA8" s="66"/>
      <c r="ILB8" s="66"/>
      <c r="ILC8" s="66"/>
      <c r="ILD8" s="66"/>
      <c r="ILE8" s="66"/>
      <c r="ILF8" s="66"/>
      <c r="ILG8" s="66"/>
      <c r="ILH8" s="66"/>
      <c r="ILI8" s="66"/>
      <c r="ILJ8" s="66"/>
      <c r="ILK8" s="66"/>
      <c r="ILL8" s="66"/>
      <c r="ILM8" s="66"/>
      <c r="ILN8" s="66"/>
      <c r="ILO8" s="66"/>
      <c r="ILP8" s="66"/>
      <c r="ILQ8" s="66"/>
      <c r="ILR8" s="66"/>
      <c r="ILS8" s="66"/>
      <c r="ILT8" s="66"/>
      <c r="ILU8" s="66"/>
      <c r="ILV8" s="66"/>
      <c r="ILW8" s="66"/>
      <c r="ILX8" s="66"/>
      <c r="ILY8" s="66"/>
      <c r="ILZ8" s="66"/>
      <c r="IMA8" s="66"/>
      <c r="IMB8" s="66"/>
      <c r="IMC8" s="66"/>
      <c r="IMD8" s="66"/>
      <c r="IME8" s="66"/>
      <c r="IMF8" s="66"/>
      <c r="IMG8" s="66"/>
      <c r="IMH8" s="66"/>
      <c r="IMI8" s="66"/>
      <c r="IMJ8" s="66"/>
      <c r="IMK8" s="66"/>
      <c r="IML8" s="66"/>
      <c r="IMM8" s="66"/>
      <c r="IMN8" s="66"/>
      <c r="IMO8" s="66"/>
      <c r="IMP8" s="66"/>
      <c r="IMQ8" s="66"/>
      <c r="IMR8" s="66"/>
      <c r="IMS8" s="66"/>
      <c r="IMT8" s="66"/>
      <c r="IMU8" s="66"/>
      <c r="IMV8" s="66"/>
      <c r="IMW8" s="66"/>
      <c r="IMX8" s="66"/>
      <c r="IMY8" s="66"/>
      <c r="IMZ8" s="66"/>
      <c r="INA8" s="66"/>
      <c r="INB8" s="66"/>
      <c r="INC8" s="66"/>
      <c r="IND8" s="66"/>
      <c r="INE8" s="66"/>
      <c r="INF8" s="66"/>
      <c r="ING8" s="66"/>
      <c r="INH8" s="66"/>
      <c r="INI8" s="66"/>
      <c r="INJ8" s="66"/>
      <c r="INK8" s="66"/>
      <c r="INL8" s="66"/>
      <c r="INM8" s="66"/>
      <c r="INN8" s="66"/>
      <c r="INO8" s="66"/>
      <c r="INP8" s="66"/>
      <c r="INQ8" s="66"/>
      <c r="INR8" s="66"/>
      <c r="INS8" s="66"/>
      <c r="INT8" s="66"/>
      <c r="INU8" s="66"/>
      <c r="INV8" s="66"/>
      <c r="INW8" s="66"/>
      <c r="INX8" s="66"/>
      <c r="INY8" s="66"/>
      <c r="INZ8" s="66"/>
      <c r="IOA8" s="66"/>
      <c r="IOB8" s="66"/>
      <c r="IOC8" s="66"/>
      <c r="IOD8" s="66"/>
      <c r="IOE8" s="66"/>
      <c r="IOF8" s="66"/>
      <c r="IOG8" s="66"/>
      <c r="IOH8" s="66"/>
      <c r="IOI8" s="66"/>
      <c r="IOJ8" s="66"/>
      <c r="IOK8" s="66"/>
      <c r="IOL8" s="66"/>
      <c r="IOM8" s="66"/>
      <c r="ION8" s="66"/>
      <c r="IOO8" s="66"/>
      <c r="IOP8" s="66"/>
      <c r="IOQ8" s="66"/>
      <c r="IOR8" s="66"/>
      <c r="IOS8" s="66"/>
      <c r="IOT8" s="66"/>
      <c r="IOU8" s="66"/>
      <c r="IOV8" s="66"/>
      <c r="IOW8" s="66"/>
      <c r="IOX8" s="66"/>
      <c r="IOY8" s="66"/>
      <c r="IOZ8" s="66"/>
      <c r="IPA8" s="66"/>
      <c r="IPB8" s="66"/>
      <c r="IPC8" s="66"/>
      <c r="IPD8" s="66"/>
      <c r="IPE8" s="66"/>
      <c r="IPF8" s="66"/>
      <c r="IPG8" s="66"/>
      <c r="IPH8" s="66"/>
      <c r="IPI8" s="66"/>
      <c r="IPJ8" s="66"/>
      <c r="IPK8" s="66"/>
      <c r="IPL8" s="66"/>
      <c r="IPM8" s="66"/>
      <c r="IPN8" s="66"/>
      <c r="IPO8" s="66"/>
      <c r="IPP8" s="66"/>
      <c r="IPQ8" s="66"/>
      <c r="IPR8" s="66"/>
      <c r="IPS8" s="66"/>
      <c r="IPT8" s="66"/>
      <c r="IPU8" s="66"/>
      <c r="IPV8" s="66"/>
      <c r="IPW8" s="66"/>
      <c r="IPX8" s="66"/>
      <c r="IPY8" s="66"/>
      <c r="IPZ8" s="66"/>
      <c r="IQA8" s="66"/>
      <c r="IQB8" s="66"/>
      <c r="IQC8" s="66"/>
      <c r="IQD8" s="66"/>
      <c r="IQE8" s="66"/>
      <c r="IQF8" s="66"/>
      <c r="IQG8" s="66"/>
      <c r="IQH8" s="66"/>
      <c r="IQI8" s="66"/>
      <c r="IQJ8" s="66"/>
      <c r="IQK8" s="66"/>
      <c r="IQL8" s="66"/>
      <c r="IQM8" s="66"/>
      <c r="IQN8" s="66"/>
      <c r="IQO8" s="66"/>
      <c r="IQP8" s="66"/>
      <c r="IQQ8" s="66"/>
      <c r="IQR8" s="66"/>
      <c r="IQS8" s="66"/>
      <c r="IQT8" s="66"/>
      <c r="IQU8" s="66"/>
      <c r="IQV8" s="66"/>
      <c r="IQW8" s="66"/>
      <c r="IQX8" s="66"/>
      <c r="IQY8" s="66"/>
      <c r="IQZ8" s="66"/>
      <c r="IRA8" s="66"/>
      <c r="IRB8" s="66"/>
      <c r="IRC8" s="66"/>
      <c r="IRD8" s="66"/>
      <c r="IRE8" s="66"/>
      <c r="IRF8" s="66"/>
      <c r="IRG8" s="66"/>
      <c r="IRH8" s="66"/>
      <c r="IRI8" s="66"/>
      <c r="IRJ8" s="66"/>
      <c r="IRK8" s="66"/>
      <c r="IRL8" s="66"/>
      <c r="IRM8" s="66"/>
      <c r="IRN8" s="66"/>
      <c r="IRO8" s="66"/>
      <c r="IRP8" s="66"/>
      <c r="IRQ8" s="66"/>
      <c r="IRR8" s="66"/>
      <c r="IRS8" s="66"/>
      <c r="IRT8" s="66"/>
      <c r="IRU8" s="66"/>
      <c r="IRV8" s="66"/>
      <c r="IRW8" s="66"/>
      <c r="IRX8" s="66"/>
      <c r="IRY8" s="66"/>
      <c r="IRZ8" s="66"/>
      <c r="ISA8" s="66"/>
      <c r="ISB8" s="66"/>
      <c r="ISC8" s="66"/>
      <c r="ISD8" s="66"/>
      <c r="ISE8" s="66"/>
      <c r="ISF8" s="66"/>
      <c r="ISG8" s="66"/>
      <c r="ISH8" s="66"/>
      <c r="ISI8" s="66"/>
      <c r="ISJ8" s="66"/>
      <c r="ISK8" s="66"/>
      <c r="ISL8" s="66"/>
      <c r="ISM8" s="66"/>
      <c r="ISN8" s="66"/>
      <c r="ISO8" s="66"/>
      <c r="ISP8" s="66"/>
      <c r="ISQ8" s="66"/>
      <c r="ISR8" s="66"/>
      <c r="ISS8" s="66"/>
      <c r="IST8" s="66"/>
      <c r="ISU8" s="66"/>
      <c r="ISV8" s="66"/>
      <c r="ISW8" s="66"/>
      <c r="ISX8" s="66"/>
      <c r="ISY8" s="66"/>
      <c r="ISZ8" s="66"/>
      <c r="ITA8" s="66"/>
      <c r="ITB8" s="66"/>
      <c r="ITC8" s="66"/>
      <c r="ITD8" s="66"/>
      <c r="ITE8" s="66"/>
      <c r="ITF8" s="66"/>
      <c r="ITG8" s="66"/>
      <c r="ITH8" s="66"/>
      <c r="ITI8" s="66"/>
      <c r="ITJ8" s="66"/>
      <c r="ITK8" s="66"/>
      <c r="ITL8" s="66"/>
      <c r="ITM8" s="66"/>
      <c r="ITN8" s="66"/>
      <c r="ITO8" s="66"/>
      <c r="ITP8" s="66"/>
      <c r="ITQ8" s="66"/>
      <c r="ITR8" s="66"/>
      <c r="ITS8" s="66"/>
      <c r="ITT8" s="66"/>
      <c r="ITU8" s="66"/>
      <c r="ITV8" s="66"/>
      <c r="ITW8" s="66"/>
      <c r="ITX8" s="66"/>
      <c r="ITY8" s="66"/>
      <c r="ITZ8" s="66"/>
      <c r="IUA8" s="66"/>
      <c r="IUB8" s="66"/>
      <c r="IUC8" s="66"/>
      <c r="IUD8" s="66"/>
      <c r="IUE8" s="66"/>
      <c r="IUF8" s="66"/>
      <c r="IUG8" s="66"/>
      <c r="IUH8" s="66"/>
      <c r="IUI8" s="66"/>
      <c r="IUJ8" s="66"/>
      <c r="IUK8" s="66"/>
      <c r="IUL8" s="66"/>
      <c r="IUM8" s="66"/>
      <c r="IUN8" s="66"/>
      <c r="IUO8" s="66"/>
      <c r="IUP8" s="66"/>
      <c r="IUQ8" s="66"/>
      <c r="IUR8" s="66"/>
      <c r="IUS8" s="66"/>
      <c r="IUT8" s="66"/>
      <c r="IUU8" s="66"/>
      <c r="IUV8" s="66"/>
      <c r="IUW8" s="66"/>
      <c r="IUX8" s="66"/>
      <c r="IUY8" s="66"/>
      <c r="IUZ8" s="66"/>
      <c r="IVA8" s="66"/>
      <c r="IVB8" s="66"/>
      <c r="IVC8" s="66"/>
      <c r="IVD8" s="66"/>
      <c r="IVE8" s="66"/>
      <c r="IVF8" s="66"/>
      <c r="IVG8" s="66"/>
      <c r="IVH8" s="66"/>
      <c r="IVI8" s="66"/>
      <c r="IVJ8" s="66"/>
      <c r="IVK8" s="66"/>
      <c r="IVL8" s="66"/>
      <c r="IVM8" s="66"/>
      <c r="IVN8" s="66"/>
      <c r="IVO8" s="66"/>
      <c r="IVP8" s="66"/>
      <c r="IVQ8" s="66"/>
      <c r="IVR8" s="66"/>
      <c r="IVS8" s="66"/>
      <c r="IVT8" s="66"/>
      <c r="IVU8" s="66"/>
      <c r="IVV8" s="66"/>
      <c r="IVW8" s="66"/>
      <c r="IVX8" s="66"/>
      <c r="IVY8" s="66"/>
      <c r="IVZ8" s="66"/>
      <c r="IWA8" s="66"/>
      <c r="IWB8" s="66"/>
      <c r="IWC8" s="66"/>
      <c r="IWD8" s="66"/>
      <c r="IWE8" s="66"/>
      <c r="IWF8" s="66"/>
      <c r="IWG8" s="66"/>
      <c r="IWH8" s="66"/>
      <c r="IWI8" s="66"/>
      <c r="IWJ8" s="66"/>
      <c r="IWK8" s="66"/>
      <c r="IWL8" s="66"/>
      <c r="IWM8" s="66"/>
      <c r="IWN8" s="66"/>
      <c r="IWO8" s="66"/>
      <c r="IWP8" s="66"/>
      <c r="IWQ8" s="66"/>
      <c r="IWR8" s="66"/>
      <c r="IWS8" s="66"/>
      <c r="IWT8" s="66"/>
      <c r="IWU8" s="66"/>
      <c r="IWV8" s="66"/>
      <c r="IWW8" s="66"/>
      <c r="IWX8" s="66"/>
      <c r="IWY8" s="66"/>
      <c r="IWZ8" s="66"/>
      <c r="IXA8" s="66"/>
      <c r="IXB8" s="66"/>
      <c r="IXC8" s="66"/>
      <c r="IXD8" s="66"/>
      <c r="IXE8" s="66"/>
      <c r="IXF8" s="66"/>
      <c r="IXG8" s="66"/>
      <c r="IXH8" s="66"/>
      <c r="IXI8" s="66"/>
      <c r="IXJ8" s="66"/>
      <c r="IXK8" s="66"/>
      <c r="IXL8" s="66"/>
      <c r="IXM8" s="66"/>
      <c r="IXN8" s="66"/>
      <c r="IXO8" s="66"/>
      <c r="IXP8" s="66"/>
      <c r="IXQ8" s="66"/>
      <c r="IXR8" s="66"/>
      <c r="IXS8" s="66"/>
      <c r="IXT8" s="66"/>
      <c r="IXU8" s="66"/>
      <c r="IXV8" s="66"/>
      <c r="IXW8" s="66"/>
      <c r="IXX8" s="66"/>
      <c r="IXY8" s="66"/>
      <c r="IXZ8" s="66"/>
      <c r="IYA8" s="66"/>
      <c r="IYB8" s="66"/>
      <c r="IYC8" s="66"/>
      <c r="IYD8" s="66"/>
      <c r="IYE8" s="66"/>
      <c r="IYF8" s="66"/>
      <c r="IYG8" s="66"/>
      <c r="IYH8" s="66"/>
      <c r="IYI8" s="66"/>
      <c r="IYJ8" s="66"/>
      <c r="IYK8" s="66"/>
      <c r="IYL8" s="66"/>
      <c r="IYM8" s="66"/>
      <c r="IYN8" s="66"/>
      <c r="IYO8" s="66"/>
      <c r="IYP8" s="66"/>
      <c r="IYQ8" s="66"/>
      <c r="IYR8" s="66"/>
      <c r="IYS8" s="66"/>
      <c r="IYT8" s="66"/>
      <c r="IYU8" s="66"/>
      <c r="IYV8" s="66"/>
      <c r="IYW8" s="66"/>
      <c r="IYX8" s="66"/>
      <c r="IYY8" s="66"/>
      <c r="IYZ8" s="66"/>
      <c r="IZA8" s="66"/>
      <c r="IZB8" s="66"/>
      <c r="IZC8" s="66"/>
      <c r="IZD8" s="66"/>
      <c r="IZE8" s="66"/>
      <c r="IZF8" s="66"/>
      <c r="IZG8" s="66"/>
      <c r="IZH8" s="66"/>
      <c r="IZI8" s="66"/>
      <c r="IZJ8" s="66"/>
      <c r="IZK8" s="66"/>
      <c r="IZL8" s="66"/>
      <c r="IZM8" s="66"/>
      <c r="IZN8" s="66"/>
      <c r="IZO8" s="66"/>
      <c r="IZP8" s="66"/>
      <c r="IZQ8" s="66"/>
      <c r="IZR8" s="66"/>
      <c r="IZS8" s="66"/>
      <c r="IZT8" s="66"/>
      <c r="IZU8" s="66"/>
      <c r="IZV8" s="66"/>
      <c r="IZW8" s="66"/>
      <c r="IZX8" s="66"/>
      <c r="IZY8" s="66"/>
      <c r="IZZ8" s="66"/>
      <c r="JAA8" s="66"/>
      <c r="JAB8" s="66"/>
      <c r="JAC8" s="66"/>
      <c r="JAD8" s="66"/>
      <c r="JAE8" s="66"/>
      <c r="JAF8" s="66"/>
      <c r="JAG8" s="66"/>
      <c r="JAH8" s="66"/>
      <c r="JAI8" s="66"/>
      <c r="JAJ8" s="66"/>
      <c r="JAK8" s="66"/>
      <c r="JAL8" s="66"/>
      <c r="JAM8" s="66"/>
      <c r="JAN8" s="66"/>
      <c r="JAO8" s="66"/>
      <c r="JAP8" s="66"/>
      <c r="JAQ8" s="66"/>
      <c r="JAR8" s="66"/>
      <c r="JAS8" s="66"/>
      <c r="JAT8" s="66"/>
      <c r="JAU8" s="66"/>
      <c r="JAV8" s="66"/>
      <c r="JAW8" s="66"/>
      <c r="JAX8" s="66"/>
      <c r="JAY8" s="66"/>
      <c r="JAZ8" s="66"/>
      <c r="JBA8" s="66"/>
      <c r="JBB8" s="66"/>
      <c r="JBC8" s="66"/>
      <c r="JBD8" s="66"/>
      <c r="JBE8" s="66"/>
      <c r="JBF8" s="66"/>
      <c r="JBG8" s="66"/>
      <c r="JBH8" s="66"/>
      <c r="JBI8" s="66"/>
      <c r="JBJ8" s="66"/>
      <c r="JBK8" s="66"/>
      <c r="JBL8" s="66"/>
      <c r="JBM8" s="66"/>
      <c r="JBN8" s="66"/>
      <c r="JBO8" s="66"/>
      <c r="JBP8" s="66"/>
      <c r="JBQ8" s="66"/>
      <c r="JBR8" s="66"/>
      <c r="JBS8" s="66"/>
      <c r="JBT8" s="66"/>
      <c r="JBU8" s="66"/>
      <c r="JBV8" s="66"/>
      <c r="JBW8" s="66"/>
      <c r="JBX8" s="66"/>
      <c r="JBY8" s="66"/>
      <c r="JBZ8" s="66"/>
      <c r="JCA8" s="66"/>
      <c r="JCB8" s="66"/>
      <c r="JCC8" s="66"/>
      <c r="JCD8" s="66"/>
      <c r="JCE8" s="66"/>
      <c r="JCF8" s="66"/>
      <c r="JCG8" s="66"/>
      <c r="JCH8" s="66"/>
      <c r="JCI8" s="66"/>
      <c r="JCJ8" s="66"/>
      <c r="JCK8" s="66"/>
      <c r="JCL8" s="66"/>
      <c r="JCM8" s="66"/>
      <c r="JCN8" s="66"/>
      <c r="JCO8" s="66"/>
      <c r="JCP8" s="66"/>
      <c r="JCQ8" s="66"/>
      <c r="JCR8" s="66"/>
      <c r="JCS8" s="66"/>
      <c r="JCT8" s="66"/>
      <c r="JCU8" s="66"/>
      <c r="JCV8" s="66"/>
      <c r="JCW8" s="66"/>
      <c r="JCX8" s="66"/>
      <c r="JCY8" s="66"/>
      <c r="JCZ8" s="66"/>
      <c r="JDA8" s="66"/>
      <c r="JDB8" s="66"/>
      <c r="JDC8" s="66"/>
      <c r="JDD8" s="66"/>
      <c r="JDE8" s="66"/>
      <c r="JDF8" s="66"/>
      <c r="JDG8" s="66"/>
      <c r="JDH8" s="66"/>
      <c r="JDI8" s="66"/>
      <c r="JDJ8" s="66"/>
      <c r="JDK8" s="66"/>
      <c r="JDL8" s="66"/>
      <c r="JDM8" s="66"/>
      <c r="JDN8" s="66"/>
      <c r="JDO8" s="66"/>
      <c r="JDP8" s="66"/>
      <c r="JDQ8" s="66"/>
      <c r="JDR8" s="66"/>
      <c r="JDS8" s="66"/>
      <c r="JDT8" s="66"/>
      <c r="JDU8" s="66"/>
      <c r="JDV8" s="66"/>
      <c r="JDW8" s="66"/>
      <c r="JDX8" s="66"/>
      <c r="JDY8" s="66"/>
      <c r="JDZ8" s="66"/>
      <c r="JEA8" s="66"/>
      <c r="JEB8" s="66"/>
      <c r="JEC8" s="66"/>
      <c r="JED8" s="66"/>
      <c r="JEE8" s="66"/>
      <c r="JEF8" s="66"/>
      <c r="JEG8" s="66"/>
      <c r="JEH8" s="66"/>
      <c r="JEI8" s="66"/>
      <c r="JEJ8" s="66"/>
      <c r="JEK8" s="66"/>
      <c r="JEL8" s="66"/>
      <c r="JEM8" s="66"/>
      <c r="JEN8" s="66"/>
      <c r="JEO8" s="66"/>
      <c r="JEP8" s="66"/>
      <c r="JEQ8" s="66"/>
      <c r="JER8" s="66"/>
      <c r="JES8" s="66"/>
      <c r="JET8" s="66"/>
      <c r="JEU8" s="66"/>
      <c r="JEV8" s="66"/>
      <c r="JEW8" s="66"/>
      <c r="JEX8" s="66"/>
      <c r="JEY8" s="66"/>
      <c r="JEZ8" s="66"/>
      <c r="JFA8" s="66"/>
      <c r="JFB8" s="66"/>
      <c r="JFC8" s="66"/>
      <c r="JFD8" s="66"/>
      <c r="JFE8" s="66"/>
      <c r="JFF8" s="66"/>
      <c r="JFG8" s="66"/>
      <c r="JFH8" s="66"/>
      <c r="JFI8" s="66"/>
      <c r="JFJ8" s="66"/>
      <c r="JFK8" s="66"/>
      <c r="JFL8" s="66"/>
      <c r="JFM8" s="66"/>
      <c r="JFN8" s="66"/>
      <c r="JFO8" s="66"/>
      <c r="JFP8" s="66"/>
      <c r="JFQ8" s="66"/>
      <c r="JFR8" s="66"/>
      <c r="JFS8" s="66"/>
      <c r="JFT8" s="66"/>
      <c r="JFU8" s="66"/>
      <c r="JFV8" s="66"/>
      <c r="JFW8" s="66"/>
      <c r="JFX8" s="66"/>
      <c r="JFY8" s="66"/>
      <c r="JFZ8" s="66"/>
      <c r="JGA8" s="66"/>
      <c r="JGB8" s="66"/>
      <c r="JGC8" s="66"/>
      <c r="JGD8" s="66"/>
      <c r="JGE8" s="66"/>
      <c r="JGF8" s="66"/>
      <c r="JGG8" s="66"/>
      <c r="JGH8" s="66"/>
      <c r="JGI8" s="66"/>
      <c r="JGJ8" s="66"/>
      <c r="JGK8" s="66"/>
      <c r="JGL8" s="66"/>
      <c r="JGM8" s="66"/>
      <c r="JGN8" s="66"/>
      <c r="JGO8" s="66"/>
      <c r="JGP8" s="66"/>
      <c r="JGQ8" s="66"/>
      <c r="JGR8" s="66"/>
      <c r="JGS8" s="66"/>
      <c r="JGT8" s="66"/>
      <c r="JGU8" s="66"/>
      <c r="JGV8" s="66"/>
      <c r="JGW8" s="66"/>
      <c r="JGX8" s="66"/>
      <c r="JGY8" s="66"/>
      <c r="JGZ8" s="66"/>
      <c r="JHA8" s="66"/>
      <c r="JHB8" s="66"/>
      <c r="JHC8" s="66"/>
      <c r="JHD8" s="66"/>
      <c r="JHE8" s="66"/>
      <c r="JHF8" s="66"/>
      <c r="JHG8" s="66"/>
      <c r="JHH8" s="66"/>
      <c r="JHI8" s="66"/>
      <c r="JHJ8" s="66"/>
      <c r="JHK8" s="66"/>
      <c r="JHL8" s="66"/>
      <c r="JHM8" s="66"/>
      <c r="JHN8" s="66"/>
      <c r="JHO8" s="66"/>
      <c r="JHP8" s="66"/>
      <c r="JHQ8" s="66"/>
      <c r="JHR8" s="66"/>
      <c r="JHS8" s="66"/>
      <c r="JHT8" s="66"/>
      <c r="JHU8" s="66"/>
      <c r="JHV8" s="66"/>
      <c r="JHW8" s="66"/>
      <c r="JHX8" s="66"/>
      <c r="JHY8" s="66"/>
      <c r="JHZ8" s="66"/>
      <c r="JIA8" s="66"/>
      <c r="JIB8" s="66"/>
      <c r="JIC8" s="66"/>
      <c r="JID8" s="66"/>
      <c r="JIE8" s="66"/>
      <c r="JIF8" s="66"/>
      <c r="JIG8" s="66"/>
      <c r="JIH8" s="66"/>
      <c r="JII8" s="66"/>
      <c r="JIJ8" s="66"/>
      <c r="JIK8" s="66"/>
      <c r="JIL8" s="66"/>
      <c r="JIM8" s="66"/>
      <c r="JIN8" s="66"/>
      <c r="JIO8" s="66"/>
      <c r="JIP8" s="66"/>
      <c r="JIQ8" s="66"/>
      <c r="JIR8" s="66"/>
      <c r="JIS8" s="66"/>
      <c r="JIT8" s="66"/>
      <c r="JIU8" s="66"/>
      <c r="JIV8" s="66"/>
      <c r="JIW8" s="66"/>
      <c r="JIX8" s="66"/>
      <c r="JIY8" s="66"/>
      <c r="JIZ8" s="66"/>
      <c r="JJA8" s="66"/>
      <c r="JJB8" s="66"/>
      <c r="JJC8" s="66"/>
      <c r="JJD8" s="66"/>
      <c r="JJE8" s="66"/>
      <c r="JJF8" s="66"/>
      <c r="JJG8" s="66"/>
      <c r="JJH8" s="66"/>
      <c r="JJI8" s="66"/>
      <c r="JJJ8" s="66"/>
      <c r="JJK8" s="66"/>
      <c r="JJL8" s="66"/>
      <c r="JJM8" s="66"/>
      <c r="JJN8" s="66"/>
      <c r="JJO8" s="66"/>
      <c r="JJP8" s="66"/>
      <c r="JJQ8" s="66"/>
      <c r="JJR8" s="66"/>
      <c r="JJS8" s="66"/>
      <c r="JJT8" s="66"/>
      <c r="JJU8" s="66"/>
      <c r="JJV8" s="66"/>
      <c r="JJW8" s="66"/>
      <c r="JJX8" s="66"/>
      <c r="JJY8" s="66"/>
      <c r="JJZ8" s="66"/>
      <c r="JKA8" s="66"/>
      <c r="JKB8" s="66"/>
      <c r="JKC8" s="66"/>
      <c r="JKD8" s="66"/>
      <c r="JKE8" s="66"/>
      <c r="JKF8" s="66"/>
      <c r="JKG8" s="66"/>
      <c r="JKH8" s="66"/>
      <c r="JKI8" s="66"/>
      <c r="JKJ8" s="66"/>
      <c r="JKK8" s="66"/>
      <c r="JKL8" s="66"/>
      <c r="JKM8" s="66"/>
      <c r="JKN8" s="66"/>
      <c r="JKO8" s="66"/>
      <c r="JKP8" s="66"/>
      <c r="JKQ8" s="66"/>
      <c r="JKR8" s="66"/>
      <c r="JKS8" s="66"/>
      <c r="JKT8" s="66"/>
      <c r="JKU8" s="66"/>
      <c r="JKV8" s="66"/>
      <c r="JKW8" s="66"/>
      <c r="JKX8" s="66"/>
      <c r="JKY8" s="66"/>
      <c r="JKZ8" s="66"/>
      <c r="JLA8" s="66"/>
      <c r="JLB8" s="66"/>
      <c r="JLC8" s="66"/>
      <c r="JLD8" s="66"/>
      <c r="JLE8" s="66"/>
      <c r="JLF8" s="66"/>
      <c r="JLG8" s="66"/>
      <c r="JLH8" s="66"/>
      <c r="JLI8" s="66"/>
      <c r="JLJ8" s="66"/>
      <c r="JLK8" s="66"/>
      <c r="JLL8" s="66"/>
      <c r="JLM8" s="66"/>
      <c r="JLN8" s="66"/>
      <c r="JLO8" s="66"/>
      <c r="JLP8" s="66"/>
      <c r="JLQ8" s="66"/>
      <c r="JLR8" s="66"/>
      <c r="JLS8" s="66"/>
      <c r="JLT8" s="66"/>
      <c r="JLU8" s="66"/>
      <c r="JLV8" s="66"/>
      <c r="JLW8" s="66"/>
      <c r="JLX8" s="66"/>
      <c r="JLY8" s="66"/>
      <c r="JLZ8" s="66"/>
      <c r="JMA8" s="66"/>
      <c r="JMB8" s="66"/>
      <c r="JMC8" s="66"/>
      <c r="JMD8" s="66"/>
      <c r="JME8" s="66"/>
      <c r="JMF8" s="66"/>
      <c r="JMG8" s="66"/>
      <c r="JMH8" s="66"/>
      <c r="JMI8" s="66"/>
      <c r="JMJ8" s="66"/>
      <c r="JMK8" s="66"/>
      <c r="JML8" s="66"/>
      <c r="JMM8" s="66"/>
      <c r="JMN8" s="66"/>
      <c r="JMO8" s="66"/>
      <c r="JMP8" s="66"/>
      <c r="JMQ8" s="66"/>
      <c r="JMR8" s="66"/>
      <c r="JMS8" s="66"/>
      <c r="JMT8" s="66"/>
      <c r="JMU8" s="66"/>
      <c r="JMV8" s="66"/>
      <c r="JMW8" s="66"/>
      <c r="JMX8" s="66"/>
      <c r="JMY8" s="66"/>
      <c r="JMZ8" s="66"/>
      <c r="JNA8" s="66"/>
      <c r="JNB8" s="66"/>
      <c r="JNC8" s="66"/>
      <c r="JND8" s="66"/>
      <c r="JNE8" s="66"/>
      <c r="JNF8" s="66"/>
      <c r="JNG8" s="66"/>
      <c r="JNH8" s="66"/>
      <c r="JNI8" s="66"/>
      <c r="JNJ8" s="66"/>
      <c r="JNK8" s="66"/>
      <c r="JNL8" s="66"/>
      <c r="JNM8" s="66"/>
      <c r="JNN8" s="66"/>
      <c r="JNO8" s="66"/>
      <c r="JNP8" s="66"/>
      <c r="JNQ8" s="66"/>
      <c r="JNR8" s="66"/>
      <c r="JNS8" s="66"/>
      <c r="JNT8" s="66"/>
      <c r="JNU8" s="66"/>
      <c r="JNV8" s="66"/>
      <c r="JNW8" s="66"/>
      <c r="JNX8" s="66"/>
      <c r="JNY8" s="66"/>
      <c r="JNZ8" s="66"/>
      <c r="JOA8" s="66"/>
      <c r="JOB8" s="66"/>
      <c r="JOC8" s="66"/>
      <c r="JOD8" s="66"/>
      <c r="JOE8" s="66"/>
      <c r="JOF8" s="66"/>
      <c r="JOG8" s="66"/>
      <c r="JOH8" s="66"/>
      <c r="JOI8" s="66"/>
      <c r="JOJ8" s="66"/>
      <c r="JOK8" s="66"/>
      <c r="JOL8" s="66"/>
      <c r="JOM8" s="66"/>
      <c r="JON8" s="66"/>
      <c r="JOO8" s="66"/>
      <c r="JOP8" s="66"/>
      <c r="JOQ8" s="66"/>
      <c r="JOR8" s="66"/>
      <c r="JOS8" s="66"/>
      <c r="JOT8" s="66"/>
      <c r="JOU8" s="66"/>
      <c r="JOV8" s="66"/>
      <c r="JOW8" s="66"/>
      <c r="JOX8" s="66"/>
      <c r="JOY8" s="66"/>
      <c r="JOZ8" s="66"/>
      <c r="JPA8" s="66"/>
      <c r="JPB8" s="66"/>
      <c r="JPC8" s="66"/>
      <c r="JPD8" s="66"/>
      <c r="JPE8" s="66"/>
      <c r="JPF8" s="66"/>
      <c r="JPG8" s="66"/>
      <c r="JPH8" s="66"/>
      <c r="JPI8" s="66"/>
      <c r="JPJ8" s="66"/>
      <c r="JPK8" s="66"/>
      <c r="JPL8" s="66"/>
      <c r="JPM8" s="66"/>
      <c r="JPN8" s="66"/>
      <c r="JPO8" s="66"/>
      <c r="JPP8" s="66"/>
      <c r="JPQ8" s="66"/>
      <c r="JPR8" s="66"/>
      <c r="JPS8" s="66"/>
      <c r="JPT8" s="66"/>
      <c r="JPU8" s="66"/>
      <c r="JPV8" s="66"/>
      <c r="JPW8" s="66"/>
      <c r="JPX8" s="66"/>
      <c r="JPY8" s="66"/>
      <c r="JPZ8" s="66"/>
      <c r="JQA8" s="66"/>
      <c r="JQB8" s="66"/>
      <c r="JQC8" s="66"/>
      <c r="JQD8" s="66"/>
      <c r="JQE8" s="66"/>
      <c r="JQF8" s="66"/>
      <c r="JQG8" s="66"/>
      <c r="JQH8" s="66"/>
      <c r="JQI8" s="66"/>
      <c r="JQJ8" s="66"/>
      <c r="JQK8" s="66"/>
      <c r="JQL8" s="66"/>
      <c r="JQM8" s="66"/>
      <c r="JQN8" s="66"/>
      <c r="JQO8" s="66"/>
      <c r="JQP8" s="66"/>
      <c r="JQQ8" s="66"/>
      <c r="JQR8" s="66"/>
      <c r="JQS8" s="66"/>
      <c r="JQT8" s="66"/>
      <c r="JQU8" s="66"/>
      <c r="JQV8" s="66"/>
      <c r="JQW8" s="66"/>
      <c r="JQX8" s="66"/>
      <c r="JQY8" s="66"/>
      <c r="JQZ8" s="66"/>
      <c r="JRA8" s="66"/>
      <c r="JRB8" s="66"/>
      <c r="JRC8" s="66"/>
      <c r="JRD8" s="66"/>
      <c r="JRE8" s="66"/>
      <c r="JRF8" s="66"/>
      <c r="JRG8" s="66"/>
      <c r="JRH8" s="66"/>
      <c r="JRI8" s="66"/>
      <c r="JRJ8" s="66"/>
      <c r="JRK8" s="66"/>
      <c r="JRL8" s="66"/>
      <c r="JRM8" s="66"/>
      <c r="JRN8" s="66"/>
      <c r="JRO8" s="66"/>
      <c r="JRP8" s="66"/>
      <c r="JRQ8" s="66"/>
      <c r="JRR8" s="66"/>
      <c r="JRS8" s="66"/>
      <c r="JRT8" s="66"/>
      <c r="JRU8" s="66"/>
      <c r="JRV8" s="66"/>
      <c r="JRW8" s="66"/>
      <c r="JRX8" s="66"/>
      <c r="JRY8" s="66"/>
      <c r="JRZ8" s="66"/>
      <c r="JSA8" s="66"/>
      <c r="JSB8" s="66"/>
      <c r="JSC8" s="66"/>
      <c r="JSD8" s="66"/>
      <c r="JSE8" s="66"/>
      <c r="JSF8" s="66"/>
      <c r="JSG8" s="66"/>
      <c r="JSH8" s="66"/>
      <c r="JSI8" s="66"/>
      <c r="JSJ8" s="66"/>
      <c r="JSK8" s="66"/>
      <c r="JSL8" s="66"/>
      <c r="JSM8" s="66"/>
      <c r="JSN8" s="66"/>
      <c r="JSO8" s="66"/>
      <c r="JSP8" s="66"/>
      <c r="JSQ8" s="66"/>
      <c r="JSR8" s="66"/>
      <c r="JSS8" s="66"/>
      <c r="JST8" s="66"/>
      <c r="JSU8" s="66"/>
      <c r="JSV8" s="66"/>
      <c r="JSW8" s="66"/>
      <c r="JSX8" s="66"/>
      <c r="JSY8" s="66"/>
      <c r="JSZ8" s="66"/>
      <c r="JTA8" s="66"/>
      <c r="JTB8" s="66"/>
      <c r="JTC8" s="66"/>
      <c r="JTD8" s="66"/>
      <c r="JTE8" s="66"/>
      <c r="JTF8" s="66"/>
      <c r="JTG8" s="66"/>
      <c r="JTH8" s="66"/>
      <c r="JTI8" s="66"/>
      <c r="JTJ8" s="66"/>
      <c r="JTK8" s="66"/>
      <c r="JTL8" s="66"/>
      <c r="JTM8" s="66"/>
      <c r="JTN8" s="66"/>
      <c r="JTO8" s="66"/>
      <c r="JTP8" s="66"/>
      <c r="JTQ8" s="66"/>
      <c r="JTR8" s="66"/>
      <c r="JTS8" s="66"/>
      <c r="JTT8" s="66"/>
      <c r="JTU8" s="66"/>
      <c r="JTV8" s="66"/>
      <c r="JTW8" s="66"/>
      <c r="JTX8" s="66"/>
      <c r="JTY8" s="66"/>
      <c r="JTZ8" s="66"/>
      <c r="JUA8" s="66"/>
      <c r="JUB8" s="66"/>
      <c r="JUC8" s="66"/>
      <c r="JUD8" s="66"/>
      <c r="JUE8" s="66"/>
      <c r="JUF8" s="66"/>
      <c r="JUG8" s="66"/>
      <c r="JUH8" s="66"/>
      <c r="JUI8" s="66"/>
      <c r="JUJ8" s="66"/>
      <c r="JUK8" s="66"/>
      <c r="JUL8" s="66"/>
      <c r="JUM8" s="66"/>
      <c r="JUN8" s="66"/>
      <c r="JUO8" s="66"/>
      <c r="JUP8" s="66"/>
      <c r="JUQ8" s="66"/>
      <c r="JUR8" s="66"/>
      <c r="JUS8" s="66"/>
      <c r="JUT8" s="66"/>
      <c r="JUU8" s="66"/>
      <c r="JUV8" s="66"/>
      <c r="JUW8" s="66"/>
      <c r="JUX8" s="66"/>
      <c r="JUY8" s="66"/>
      <c r="JUZ8" s="66"/>
      <c r="JVA8" s="66"/>
      <c r="JVB8" s="66"/>
      <c r="JVC8" s="66"/>
      <c r="JVD8" s="66"/>
      <c r="JVE8" s="66"/>
      <c r="JVF8" s="66"/>
      <c r="JVG8" s="66"/>
      <c r="JVH8" s="66"/>
      <c r="JVI8" s="66"/>
      <c r="JVJ8" s="66"/>
      <c r="JVK8" s="66"/>
      <c r="JVL8" s="66"/>
      <c r="JVM8" s="66"/>
      <c r="JVN8" s="66"/>
      <c r="JVO8" s="66"/>
      <c r="JVP8" s="66"/>
      <c r="JVQ8" s="66"/>
      <c r="JVR8" s="66"/>
      <c r="JVS8" s="66"/>
      <c r="JVT8" s="66"/>
      <c r="JVU8" s="66"/>
      <c r="JVV8" s="66"/>
      <c r="JVW8" s="66"/>
      <c r="JVX8" s="66"/>
      <c r="JVY8" s="66"/>
      <c r="JVZ8" s="66"/>
      <c r="JWA8" s="66"/>
      <c r="JWB8" s="66"/>
      <c r="JWC8" s="66"/>
      <c r="JWD8" s="66"/>
      <c r="JWE8" s="66"/>
      <c r="JWF8" s="66"/>
      <c r="JWG8" s="66"/>
      <c r="JWH8" s="66"/>
      <c r="JWI8" s="66"/>
      <c r="JWJ8" s="66"/>
      <c r="JWK8" s="66"/>
      <c r="JWL8" s="66"/>
      <c r="JWM8" s="66"/>
      <c r="JWN8" s="66"/>
      <c r="JWO8" s="66"/>
      <c r="JWP8" s="66"/>
      <c r="JWQ8" s="66"/>
      <c r="JWR8" s="66"/>
      <c r="JWS8" s="66"/>
      <c r="JWT8" s="66"/>
      <c r="JWU8" s="66"/>
      <c r="JWV8" s="66"/>
      <c r="JWW8" s="66"/>
      <c r="JWX8" s="66"/>
      <c r="JWY8" s="66"/>
      <c r="JWZ8" s="66"/>
      <c r="JXA8" s="66"/>
      <c r="JXB8" s="66"/>
      <c r="JXC8" s="66"/>
      <c r="JXD8" s="66"/>
      <c r="JXE8" s="66"/>
      <c r="JXF8" s="66"/>
      <c r="JXG8" s="66"/>
      <c r="JXH8" s="66"/>
      <c r="JXI8" s="66"/>
      <c r="JXJ8" s="66"/>
      <c r="JXK8" s="66"/>
      <c r="JXL8" s="66"/>
      <c r="JXM8" s="66"/>
      <c r="JXN8" s="66"/>
      <c r="JXO8" s="66"/>
      <c r="JXP8" s="66"/>
      <c r="JXQ8" s="66"/>
      <c r="JXR8" s="66"/>
      <c r="JXS8" s="66"/>
      <c r="JXT8" s="66"/>
      <c r="JXU8" s="66"/>
      <c r="JXV8" s="66"/>
      <c r="JXW8" s="66"/>
      <c r="JXX8" s="66"/>
      <c r="JXY8" s="66"/>
      <c r="JXZ8" s="66"/>
      <c r="JYA8" s="66"/>
      <c r="JYB8" s="66"/>
      <c r="JYC8" s="66"/>
      <c r="JYD8" s="66"/>
      <c r="JYE8" s="66"/>
      <c r="JYF8" s="66"/>
      <c r="JYG8" s="66"/>
      <c r="JYH8" s="66"/>
      <c r="JYI8" s="66"/>
      <c r="JYJ8" s="66"/>
      <c r="JYK8" s="66"/>
      <c r="JYL8" s="66"/>
      <c r="JYM8" s="66"/>
      <c r="JYN8" s="66"/>
      <c r="JYO8" s="66"/>
      <c r="JYP8" s="66"/>
      <c r="JYQ8" s="66"/>
      <c r="JYR8" s="66"/>
      <c r="JYS8" s="66"/>
      <c r="JYT8" s="66"/>
      <c r="JYU8" s="66"/>
      <c r="JYV8" s="66"/>
      <c r="JYW8" s="66"/>
      <c r="JYX8" s="66"/>
      <c r="JYY8" s="66"/>
      <c r="JYZ8" s="66"/>
      <c r="JZA8" s="66"/>
      <c r="JZB8" s="66"/>
      <c r="JZC8" s="66"/>
      <c r="JZD8" s="66"/>
      <c r="JZE8" s="66"/>
      <c r="JZF8" s="66"/>
      <c r="JZG8" s="66"/>
      <c r="JZH8" s="66"/>
      <c r="JZI8" s="66"/>
      <c r="JZJ8" s="66"/>
      <c r="JZK8" s="66"/>
      <c r="JZL8" s="66"/>
      <c r="JZM8" s="66"/>
      <c r="JZN8" s="66"/>
      <c r="JZO8" s="66"/>
      <c r="JZP8" s="66"/>
      <c r="JZQ8" s="66"/>
      <c r="JZR8" s="66"/>
      <c r="JZS8" s="66"/>
      <c r="JZT8" s="66"/>
      <c r="JZU8" s="66"/>
      <c r="JZV8" s="66"/>
      <c r="JZW8" s="66"/>
      <c r="JZX8" s="66"/>
      <c r="JZY8" s="66"/>
      <c r="JZZ8" s="66"/>
      <c r="KAA8" s="66"/>
      <c r="KAB8" s="66"/>
      <c r="KAC8" s="66"/>
      <c r="KAD8" s="66"/>
      <c r="KAE8" s="66"/>
      <c r="KAF8" s="66"/>
      <c r="KAG8" s="66"/>
      <c r="KAH8" s="66"/>
      <c r="KAI8" s="66"/>
      <c r="KAJ8" s="66"/>
      <c r="KAK8" s="66"/>
      <c r="KAL8" s="66"/>
      <c r="KAM8" s="66"/>
      <c r="KAN8" s="66"/>
      <c r="KAO8" s="66"/>
      <c r="KAP8" s="66"/>
      <c r="KAQ8" s="66"/>
      <c r="KAR8" s="66"/>
      <c r="KAS8" s="66"/>
      <c r="KAT8" s="66"/>
      <c r="KAU8" s="66"/>
      <c r="KAV8" s="66"/>
      <c r="KAW8" s="66"/>
      <c r="KAX8" s="66"/>
      <c r="KAY8" s="66"/>
      <c r="KAZ8" s="66"/>
      <c r="KBA8" s="66"/>
      <c r="KBB8" s="66"/>
      <c r="KBC8" s="66"/>
      <c r="KBD8" s="66"/>
      <c r="KBE8" s="66"/>
      <c r="KBF8" s="66"/>
      <c r="KBG8" s="66"/>
      <c r="KBH8" s="66"/>
      <c r="KBI8" s="66"/>
      <c r="KBJ8" s="66"/>
      <c r="KBK8" s="66"/>
      <c r="KBL8" s="66"/>
      <c r="KBM8" s="66"/>
      <c r="KBN8" s="66"/>
      <c r="KBO8" s="66"/>
      <c r="KBP8" s="66"/>
      <c r="KBQ8" s="66"/>
      <c r="KBR8" s="66"/>
      <c r="KBS8" s="66"/>
      <c r="KBT8" s="66"/>
      <c r="KBU8" s="66"/>
      <c r="KBV8" s="66"/>
      <c r="KBW8" s="66"/>
      <c r="KBX8" s="66"/>
      <c r="KBY8" s="66"/>
      <c r="KBZ8" s="66"/>
      <c r="KCA8" s="66"/>
      <c r="KCB8" s="66"/>
      <c r="KCC8" s="66"/>
      <c r="KCD8" s="66"/>
      <c r="KCE8" s="66"/>
      <c r="KCF8" s="66"/>
      <c r="KCG8" s="66"/>
      <c r="KCH8" s="66"/>
      <c r="KCI8" s="66"/>
      <c r="KCJ8" s="66"/>
      <c r="KCK8" s="66"/>
      <c r="KCL8" s="66"/>
      <c r="KCM8" s="66"/>
      <c r="KCN8" s="66"/>
      <c r="KCO8" s="66"/>
      <c r="KCP8" s="66"/>
      <c r="KCQ8" s="66"/>
      <c r="KCR8" s="66"/>
      <c r="KCS8" s="66"/>
      <c r="KCT8" s="66"/>
      <c r="KCU8" s="66"/>
      <c r="KCV8" s="66"/>
      <c r="KCW8" s="66"/>
      <c r="KCX8" s="66"/>
      <c r="KCY8" s="66"/>
      <c r="KCZ8" s="66"/>
      <c r="KDA8" s="66"/>
      <c r="KDB8" s="66"/>
      <c r="KDC8" s="66"/>
      <c r="KDD8" s="66"/>
      <c r="KDE8" s="66"/>
      <c r="KDF8" s="66"/>
      <c r="KDG8" s="66"/>
      <c r="KDH8" s="66"/>
      <c r="KDI8" s="66"/>
      <c r="KDJ8" s="66"/>
      <c r="KDK8" s="66"/>
      <c r="KDL8" s="66"/>
      <c r="KDM8" s="66"/>
      <c r="KDN8" s="66"/>
      <c r="KDO8" s="66"/>
      <c r="KDP8" s="66"/>
      <c r="KDQ8" s="66"/>
      <c r="KDR8" s="66"/>
      <c r="KDS8" s="66"/>
      <c r="KDT8" s="66"/>
      <c r="KDU8" s="66"/>
      <c r="KDV8" s="66"/>
      <c r="KDW8" s="66"/>
      <c r="KDX8" s="66"/>
      <c r="KDY8" s="66"/>
      <c r="KDZ8" s="66"/>
      <c r="KEA8" s="66"/>
      <c r="KEB8" s="66"/>
      <c r="KEC8" s="66"/>
      <c r="KED8" s="66"/>
      <c r="KEE8" s="66"/>
      <c r="KEF8" s="66"/>
      <c r="KEG8" s="66"/>
      <c r="KEH8" s="66"/>
      <c r="KEI8" s="66"/>
      <c r="KEJ8" s="66"/>
      <c r="KEK8" s="66"/>
      <c r="KEL8" s="66"/>
      <c r="KEM8" s="66"/>
      <c r="KEN8" s="66"/>
      <c r="KEO8" s="66"/>
      <c r="KEP8" s="66"/>
      <c r="KEQ8" s="66"/>
      <c r="KER8" s="66"/>
      <c r="KES8" s="66"/>
      <c r="KET8" s="66"/>
      <c r="KEU8" s="66"/>
      <c r="KEV8" s="66"/>
      <c r="KEW8" s="66"/>
      <c r="KEX8" s="66"/>
      <c r="KEY8" s="66"/>
      <c r="KEZ8" s="66"/>
      <c r="KFA8" s="66"/>
      <c r="KFB8" s="66"/>
      <c r="KFC8" s="66"/>
      <c r="KFD8" s="66"/>
      <c r="KFE8" s="66"/>
      <c r="KFF8" s="66"/>
      <c r="KFG8" s="66"/>
      <c r="KFH8" s="66"/>
      <c r="KFI8" s="66"/>
      <c r="KFJ8" s="66"/>
      <c r="KFK8" s="66"/>
      <c r="KFL8" s="66"/>
      <c r="KFM8" s="66"/>
      <c r="KFN8" s="66"/>
      <c r="KFO8" s="66"/>
      <c r="KFP8" s="66"/>
      <c r="KFQ8" s="66"/>
      <c r="KFR8" s="66"/>
      <c r="KFS8" s="66"/>
      <c r="KFT8" s="66"/>
      <c r="KFU8" s="66"/>
      <c r="KFV8" s="66"/>
      <c r="KFW8" s="66"/>
      <c r="KFX8" s="66"/>
      <c r="KFY8" s="66"/>
      <c r="KFZ8" s="66"/>
      <c r="KGA8" s="66"/>
      <c r="KGB8" s="66"/>
      <c r="KGC8" s="66"/>
      <c r="KGD8" s="66"/>
      <c r="KGE8" s="66"/>
      <c r="KGF8" s="66"/>
      <c r="KGG8" s="66"/>
      <c r="KGH8" s="66"/>
      <c r="KGI8" s="66"/>
      <c r="KGJ8" s="66"/>
      <c r="KGK8" s="66"/>
      <c r="KGL8" s="66"/>
      <c r="KGM8" s="66"/>
      <c r="KGN8" s="66"/>
      <c r="KGO8" s="66"/>
      <c r="KGP8" s="66"/>
      <c r="KGQ8" s="66"/>
      <c r="KGR8" s="66"/>
      <c r="KGS8" s="66"/>
      <c r="KGT8" s="66"/>
      <c r="KGU8" s="66"/>
      <c r="KGV8" s="66"/>
      <c r="KGW8" s="66"/>
      <c r="KGX8" s="66"/>
      <c r="KGY8" s="66"/>
      <c r="KGZ8" s="66"/>
      <c r="KHA8" s="66"/>
      <c r="KHB8" s="66"/>
      <c r="KHC8" s="66"/>
      <c r="KHD8" s="66"/>
      <c r="KHE8" s="66"/>
      <c r="KHF8" s="66"/>
      <c r="KHG8" s="66"/>
      <c r="KHH8" s="66"/>
      <c r="KHI8" s="66"/>
      <c r="KHJ8" s="66"/>
      <c r="KHK8" s="66"/>
      <c r="KHL8" s="66"/>
      <c r="KHM8" s="66"/>
      <c r="KHN8" s="66"/>
      <c r="KHO8" s="66"/>
      <c r="KHP8" s="66"/>
      <c r="KHQ8" s="66"/>
      <c r="KHR8" s="66"/>
      <c r="KHS8" s="66"/>
      <c r="KHT8" s="66"/>
      <c r="KHU8" s="66"/>
      <c r="KHV8" s="66"/>
      <c r="KHW8" s="66"/>
      <c r="KHX8" s="66"/>
      <c r="KHY8" s="66"/>
      <c r="KHZ8" s="66"/>
      <c r="KIA8" s="66"/>
      <c r="KIB8" s="66"/>
      <c r="KIC8" s="66"/>
      <c r="KID8" s="66"/>
      <c r="KIE8" s="66"/>
      <c r="KIF8" s="66"/>
      <c r="KIG8" s="66"/>
      <c r="KIH8" s="66"/>
      <c r="KII8" s="66"/>
      <c r="KIJ8" s="66"/>
      <c r="KIK8" s="66"/>
      <c r="KIL8" s="66"/>
      <c r="KIM8" s="66"/>
      <c r="KIN8" s="66"/>
      <c r="KIO8" s="66"/>
      <c r="KIP8" s="66"/>
      <c r="KIQ8" s="66"/>
      <c r="KIR8" s="66"/>
      <c r="KIS8" s="66"/>
      <c r="KIT8" s="66"/>
      <c r="KIU8" s="66"/>
      <c r="KIV8" s="66"/>
      <c r="KIW8" s="66"/>
      <c r="KIX8" s="66"/>
      <c r="KIY8" s="66"/>
      <c r="KIZ8" s="66"/>
      <c r="KJA8" s="66"/>
      <c r="KJB8" s="66"/>
      <c r="KJC8" s="66"/>
      <c r="KJD8" s="66"/>
      <c r="KJE8" s="66"/>
      <c r="KJF8" s="66"/>
      <c r="KJG8" s="66"/>
      <c r="KJH8" s="66"/>
      <c r="KJI8" s="66"/>
      <c r="KJJ8" s="66"/>
      <c r="KJK8" s="66"/>
      <c r="KJL8" s="66"/>
      <c r="KJM8" s="66"/>
      <c r="KJN8" s="66"/>
      <c r="KJO8" s="66"/>
      <c r="KJP8" s="66"/>
      <c r="KJQ8" s="66"/>
      <c r="KJR8" s="66"/>
      <c r="KJS8" s="66"/>
      <c r="KJT8" s="66"/>
      <c r="KJU8" s="66"/>
      <c r="KJV8" s="66"/>
      <c r="KJW8" s="66"/>
      <c r="KJX8" s="66"/>
      <c r="KJY8" s="66"/>
      <c r="KJZ8" s="66"/>
      <c r="KKA8" s="66"/>
      <c r="KKB8" s="66"/>
      <c r="KKC8" s="66"/>
      <c r="KKD8" s="66"/>
      <c r="KKE8" s="66"/>
      <c r="KKF8" s="66"/>
      <c r="KKG8" s="66"/>
      <c r="KKH8" s="66"/>
      <c r="KKI8" s="66"/>
      <c r="KKJ8" s="66"/>
      <c r="KKK8" s="66"/>
      <c r="KKL8" s="66"/>
      <c r="KKM8" s="66"/>
      <c r="KKN8" s="66"/>
      <c r="KKO8" s="66"/>
      <c r="KKP8" s="66"/>
      <c r="KKQ8" s="66"/>
      <c r="KKR8" s="66"/>
      <c r="KKS8" s="66"/>
      <c r="KKT8" s="66"/>
      <c r="KKU8" s="66"/>
      <c r="KKV8" s="66"/>
      <c r="KKW8" s="66"/>
      <c r="KKX8" s="66"/>
      <c r="KKY8" s="66"/>
      <c r="KKZ8" s="66"/>
      <c r="KLA8" s="66"/>
      <c r="KLB8" s="66"/>
      <c r="KLC8" s="66"/>
      <c r="KLD8" s="66"/>
      <c r="KLE8" s="66"/>
      <c r="KLF8" s="66"/>
      <c r="KLG8" s="66"/>
      <c r="KLH8" s="66"/>
      <c r="KLI8" s="66"/>
      <c r="KLJ8" s="66"/>
      <c r="KLK8" s="66"/>
      <c r="KLL8" s="66"/>
      <c r="KLM8" s="66"/>
      <c r="KLN8" s="66"/>
      <c r="KLO8" s="66"/>
      <c r="KLP8" s="66"/>
      <c r="KLQ8" s="66"/>
      <c r="KLR8" s="66"/>
      <c r="KLS8" s="66"/>
      <c r="KLT8" s="66"/>
      <c r="KLU8" s="66"/>
      <c r="KLV8" s="66"/>
      <c r="KLW8" s="66"/>
      <c r="KLX8" s="66"/>
      <c r="KLY8" s="66"/>
      <c r="KLZ8" s="66"/>
      <c r="KMA8" s="66"/>
      <c r="KMB8" s="66"/>
      <c r="KMC8" s="66"/>
      <c r="KMD8" s="66"/>
      <c r="KME8" s="66"/>
      <c r="KMF8" s="66"/>
      <c r="KMG8" s="66"/>
      <c r="KMH8" s="66"/>
      <c r="KMI8" s="66"/>
      <c r="KMJ8" s="66"/>
      <c r="KMK8" s="66"/>
      <c r="KML8" s="66"/>
      <c r="KMM8" s="66"/>
      <c r="KMN8" s="66"/>
      <c r="KMO8" s="66"/>
      <c r="KMP8" s="66"/>
      <c r="KMQ8" s="66"/>
      <c r="KMR8" s="66"/>
      <c r="KMS8" s="66"/>
      <c r="KMT8" s="66"/>
      <c r="KMU8" s="66"/>
      <c r="KMV8" s="66"/>
      <c r="KMW8" s="66"/>
      <c r="KMX8" s="66"/>
      <c r="KMY8" s="66"/>
      <c r="KMZ8" s="66"/>
      <c r="KNA8" s="66"/>
      <c r="KNB8" s="66"/>
      <c r="KNC8" s="66"/>
      <c r="KND8" s="66"/>
      <c r="KNE8" s="66"/>
      <c r="KNF8" s="66"/>
      <c r="KNG8" s="66"/>
      <c r="KNH8" s="66"/>
      <c r="KNI8" s="66"/>
      <c r="KNJ8" s="66"/>
      <c r="KNK8" s="66"/>
      <c r="KNL8" s="66"/>
      <c r="KNM8" s="66"/>
      <c r="KNN8" s="66"/>
      <c r="KNO8" s="66"/>
      <c r="KNP8" s="66"/>
      <c r="KNQ8" s="66"/>
      <c r="KNR8" s="66"/>
      <c r="KNS8" s="66"/>
      <c r="KNT8" s="66"/>
      <c r="KNU8" s="66"/>
      <c r="KNV8" s="66"/>
      <c r="KNW8" s="66"/>
      <c r="KNX8" s="66"/>
      <c r="KNY8" s="66"/>
      <c r="KNZ8" s="66"/>
      <c r="KOA8" s="66"/>
      <c r="KOB8" s="66"/>
      <c r="KOC8" s="66"/>
      <c r="KOD8" s="66"/>
      <c r="KOE8" s="66"/>
      <c r="KOF8" s="66"/>
      <c r="KOG8" s="66"/>
      <c r="KOH8" s="66"/>
      <c r="KOI8" s="66"/>
      <c r="KOJ8" s="66"/>
      <c r="KOK8" s="66"/>
      <c r="KOL8" s="66"/>
      <c r="KOM8" s="66"/>
      <c r="KON8" s="66"/>
      <c r="KOO8" s="66"/>
      <c r="KOP8" s="66"/>
      <c r="KOQ8" s="66"/>
      <c r="KOR8" s="66"/>
      <c r="KOS8" s="66"/>
      <c r="KOT8" s="66"/>
      <c r="KOU8" s="66"/>
      <c r="KOV8" s="66"/>
      <c r="KOW8" s="66"/>
      <c r="KOX8" s="66"/>
      <c r="KOY8" s="66"/>
      <c r="KOZ8" s="66"/>
      <c r="KPA8" s="66"/>
      <c r="KPB8" s="66"/>
      <c r="KPC8" s="66"/>
      <c r="KPD8" s="66"/>
      <c r="KPE8" s="66"/>
      <c r="KPF8" s="66"/>
      <c r="KPG8" s="66"/>
      <c r="KPH8" s="66"/>
      <c r="KPI8" s="66"/>
      <c r="KPJ8" s="66"/>
      <c r="KPK8" s="66"/>
      <c r="KPL8" s="66"/>
      <c r="KPM8" s="66"/>
      <c r="KPN8" s="66"/>
      <c r="KPO8" s="66"/>
      <c r="KPP8" s="66"/>
      <c r="KPQ8" s="66"/>
      <c r="KPR8" s="66"/>
      <c r="KPS8" s="66"/>
      <c r="KPT8" s="66"/>
      <c r="KPU8" s="66"/>
      <c r="KPV8" s="66"/>
      <c r="KPW8" s="66"/>
      <c r="KPX8" s="66"/>
      <c r="KPY8" s="66"/>
      <c r="KPZ8" s="66"/>
      <c r="KQA8" s="66"/>
      <c r="KQB8" s="66"/>
      <c r="KQC8" s="66"/>
      <c r="KQD8" s="66"/>
      <c r="KQE8" s="66"/>
      <c r="KQF8" s="66"/>
      <c r="KQG8" s="66"/>
      <c r="KQH8" s="66"/>
      <c r="KQI8" s="66"/>
      <c r="KQJ8" s="66"/>
      <c r="KQK8" s="66"/>
      <c r="KQL8" s="66"/>
      <c r="KQM8" s="66"/>
      <c r="KQN8" s="66"/>
      <c r="KQO8" s="66"/>
      <c r="KQP8" s="66"/>
      <c r="KQQ8" s="66"/>
      <c r="KQR8" s="66"/>
      <c r="KQS8" s="66"/>
      <c r="KQT8" s="66"/>
      <c r="KQU8" s="66"/>
      <c r="KQV8" s="66"/>
      <c r="KQW8" s="66"/>
      <c r="KQX8" s="66"/>
      <c r="KQY8" s="66"/>
      <c r="KQZ8" s="66"/>
      <c r="KRA8" s="66"/>
      <c r="KRB8" s="66"/>
      <c r="KRC8" s="66"/>
      <c r="KRD8" s="66"/>
      <c r="KRE8" s="66"/>
      <c r="KRF8" s="66"/>
      <c r="KRG8" s="66"/>
      <c r="KRH8" s="66"/>
      <c r="KRI8" s="66"/>
      <c r="KRJ8" s="66"/>
      <c r="KRK8" s="66"/>
      <c r="KRL8" s="66"/>
      <c r="KRM8" s="66"/>
      <c r="KRN8" s="66"/>
      <c r="KRO8" s="66"/>
      <c r="KRP8" s="66"/>
      <c r="KRQ8" s="66"/>
      <c r="KRR8" s="66"/>
      <c r="KRS8" s="66"/>
      <c r="KRT8" s="66"/>
      <c r="KRU8" s="66"/>
      <c r="KRV8" s="66"/>
      <c r="KRW8" s="66"/>
      <c r="KRX8" s="66"/>
      <c r="KRY8" s="66"/>
      <c r="KRZ8" s="66"/>
      <c r="KSA8" s="66"/>
      <c r="KSB8" s="66"/>
      <c r="KSC8" s="66"/>
      <c r="KSD8" s="66"/>
      <c r="KSE8" s="66"/>
      <c r="KSF8" s="66"/>
      <c r="KSG8" s="66"/>
      <c r="KSH8" s="66"/>
      <c r="KSI8" s="66"/>
      <c r="KSJ8" s="66"/>
      <c r="KSK8" s="66"/>
      <c r="KSL8" s="66"/>
      <c r="KSM8" s="66"/>
      <c r="KSN8" s="66"/>
      <c r="KSO8" s="66"/>
      <c r="KSP8" s="66"/>
      <c r="KSQ8" s="66"/>
      <c r="KSR8" s="66"/>
      <c r="KSS8" s="66"/>
      <c r="KST8" s="66"/>
      <c r="KSU8" s="66"/>
      <c r="KSV8" s="66"/>
      <c r="KSW8" s="66"/>
      <c r="KSX8" s="66"/>
      <c r="KSY8" s="66"/>
      <c r="KSZ8" s="66"/>
      <c r="KTA8" s="66"/>
      <c r="KTB8" s="66"/>
      <c r="KTC8" s="66"/>
      <c r="KTD8" s="66"/>
      <c r="KTE8" s="66"/>
      <c r="KTF8" s="66"/>
      <c r="KTG8" s="66"/>
      <c r="KTH8" s="66"/>
      <c r="KTI8" s="66"/>
      <c r="KTJ8" s="66"/>
      <c r="KTK8" s="66"/>
      <c r="KTL8" s="66"/>
      <c r="KTM8" s="66"/>
      <c r="KTN8" s="66"/>
      <c r="KTO8" s="66"/>
      <c r="KTP8" s="66"/>
      <c r="KTQ8" s="66"/>
      <c r="KTR8" s="66"/>
      <c r="KTS8" s="66"/>
      <c r="KTT8" s="66"/>
      <c r="KTU8" s="66"/>
      <c r="KTV8" s="66"/>
      <c r="KTW8" s="66"/>
      <c r="KTX8" s="66"/>
      <c r="KTY8" s="66"/>
      <c r="KTZ8" s="66"/>
      <c r="KUA8" s="66"/>
      <c r="KUB8" s="66"/>
      <c r="KUC8" s="66"/>
      <c r="KUD8" s="66"/>
      <c r="KUE8" s="66"/>
      <c r="KUF8" s="66"/>
      <c r="KUG8" s="66"/>
      <c r="KUH8" s="66"/>
      <c r="KUI8" s="66"/>
      <c r="KUJ8" s="66"/>
      <c r="KUK8" s="66"/>
      <c r="KUL8" s="66"/>
      <c r="KUM8" s="66"/>
      <c r="KUN8" s="66"/>
      <c r="KUO8" s="66"/>
      <c r="KUP8" s="66"/>
      <c r="KUQ8" s="66"/>
      <c r="KUR8" s="66"/>
      <c r="KUS8" s="66"/>
      <c r="KUT8" s="66"/>
      <c r="KUU8" s="66"/>
      <c r="KUV8" s="66"/>
      <c r="KUW8" s="66"/>
      <c r="KUX8" s="66"/>
      <c r="KUY8" s="66"/>
      <c r="KUZ8" s="66"/>
      <c r="KVA8" s="66"/>
      <c r="KVB8" s="66"/>
      <c r="KVC8" s="66"/>
      <c r="KVD8" s="66"/>
      <c r="KVE8" s="66"/>
      <c r="KVF8" s="66"/>
      <c r="KVG8" s="66"/>
      <c r="KVH8" s="66"/>
      <c r="KVI8" s="66"/>
      <c r="KVJ8" s="66"/>
      <c r="KVK8" s="66"/>
      <c r="KVL8" s="66"/>
      <c r="KVM8" s="66"/>
      <c r="KVN8" s="66"/>
      <c r="KVO8" s="66"/>
      <c r="KVP8" s="66"/>
      <c r="KVQ8" s="66"/>
      <c r="KVR8" s="66"/>
      <c r="KVS8" s="66"/>
      <c r="KVT8" s="66"/>
      <c r="KVU8" s="66"/>
      <c r="KVV8" s="66"/>
      <c r="KVW8" s="66"/>
      <c r="KVX8" s="66"/>
      <c r="KVY8" s="66"/>
      <c r="KVZ8" s="66"/>
      <c r="KWA8" s="66"/>
      <c r="KWB8" s="66"/>
      <c r="KWC8" s="66"/>
      <c r="KWD8" s="66"/>
      <c r="KWE8" s="66"/>
      <c r="KWF8" s="66"/>
      <c r="KWG8" s="66"/>
      <c r="KWH8" s="66"/>
      <c r="KWI8" s="66"/>
      <c r="KWJ8" s="66"/>
      <c r="KWK8" s="66"/>
      <c r="KWL8" s="66"/>
      <c r="KWM8" s="66"/>
      <c r="KWN8" s="66"/>
      <c r="KWO8" s="66"/>
      <c r="KWP8" s="66"/>
      <c r="KWQ8" s="66"/>
      <c r="KWR8" s="66"/>
      <c r="KWS8" s="66"/>
      <c r="KWT8" s="66"/>
      <c r="KWU8" s="66"/>
      <c r="KWV8" s="66"/>
      <c r="KWW8" s="66"/>
      <c r="KWX8" s="66"/>
      <c r="KWY8" s="66"/>
      <c r="KWZ8" s="66"/>
      <c r="KXA8" s="66"/>
      <c r="KXB8" s="66"/>
      <c r="KXC8" s="66"/>
      <c r="KXD8" s="66"/>
      <c r="KXE8" s="66"/>
      <c r="KXF8" s="66"/>
      <c r="KXG8" s="66"/>
      <c r="KXH8" s="66"/>
      <c r="KXI8" s="66"/>
      <c r="KXJ8" s="66"/>
      <c r="KXK8" s="66"/>
      <c r="KXL8" s="66"/>
      <c r="KXM8" s="66"/>
      <c r="KXN8" s="66"/>
      <c r="KXO8" s="66"/>
      <c r="KXP8" s="66"/>
      <c r="KXQ8" s="66"/>
      <c r="KXR8" s="66"/>
      <c r="KXS8" s="66"/>
      <c r="KXT8" s="66"/>
      <c r="KXU8" s="66"/>
      <c r="KXV8" s="66"/>
      <c r="KXW8" s="66"/>
      <c r="KXX8" s="66"/>
      <c r="KXY8" s="66"/>
      <c r="KXZ8" s="66"/>
      <c r="KYA8" s="66"/>
      <c r="KYB8" s="66"/>
      <c r="KYC8" s="66"/>
      <c r="KYD8" s="66"/>
      <c r="KYE8" s="66"/>
      <c r="KYF8" s="66"/>
      <c r="KYG8" s="66"/>
      <c r="KYH8" s="66"/>
      <c r="KYI8" s="66"/>
      <c r="KYJ8" s="66"/>
      <c r="KYK8" s="66"/>
      <c r="KYL8" s="66"/>
      <c r="KYM8" s="66"/>
      <c r="KYN8" s="66"/>
      <c r="KYO8" s="66"/>
      <c r="KYP8" s="66"/>
      <c r="KYQ8" s="66"/>
      <c r="KYR8" s="66"/>
      <c r="KYS8" s="66"/>
      <c r="KYT8" s="66"/>
      <c r="KYU8" s="66"/>
      <c r="KYV8" s="66"/>
      <c r="KYW8" s="66"/>
      <c r="KYX8" s="66"/>
      <c r="KYY8" s="66"/>
      <c r="KYZ8" s="66"/>
      <c r="KZA8" s="66"/>
      <c r="KZB8" s="66"/>
      <c r="KZC8" s="66"/>
      <c r="KZD8" s="66"/>
      <c r="KZE8" s="66"/>
      <c r="KZF8" s="66"/>
      <c r="KZG8" s="66"/>
      <c r="KZH8" s="66"/>
      <c r="KZI8" s="66"/>
      <c r="KZJ8" s="66"/>
      <c r="KZK8" s="66"/>
      <c r="KZL8" s="66"/>
      <c r="KZM8" s="66"/>
      <c r="KZN8" s="66"/>
      <c r="KZO8" s="66"/>
      <c r="KZP8" s="66"/>
      <c r="KZQ8" s="66"/>
      <c r="KZR8" s="66"/>
      <c r="KZS8" s="66"/>
      <c r="KZT8" s="66"/>
      <c r="KZU8" s="66"/>
      <c r="KZV8" s="66"/>
      <c r="KZW8" s="66"/>
      <c r="KZX8" s="66"/>
      <c r="KZY8" s="66"/>
      <c r="KZZ8" s="66"/>
      <c r="LAA8" s="66"/>
      <c r="LAB8" s="66"/>
      <c r="LAC8" s="66"/>
      <c r="LAD8" s="66"/>
      <c r="LAE8" s="66"/>
      <c r="LAF8" s="66"/>
      <c r="LAG8" s="66"/>
      <c r="LAH8" s="66"/>
      <c r="LAI8" s="66"/>
      <c r="LAJ8" s="66"/>
      <c r="LAK8" s="66"/>
      <c r="LAL8" s="66"/>
      <c r="LAM8" s="66"/>
      <c r="LAN8" s="66"/>
      <c r="LAO8" s="66"/>
      <c r="LAP8" s="66"/>
      <c r="LAQ8" s="66"/>
      <c r="LAR8" s="66"/>
      <c r="LAS8" s="66"/>
      <c r="LAT8" s="66"/>
      <c r="LAU8" s="66"/>
      <c r="LAV8" s="66"/>
      <c r="LAW8" s="66"/>
      <c r="LAX8" s="66"/>
      <c r="LAY8" s="66"/>
      <c r="LAZ8" s="66"/>
      <c r="LBA8" s="66"/>
      <c r="LBB8" s="66"/>
      <c r="LBC8" s="66"/>
      <c r="LBD8" s="66"/>
      <c r="LBE8" s="66"/>
      <c r="LBF8" s="66"/>
      <c r="LBG8" s="66"/>
      <c r="LBH8" s="66"/>
      <c r="LBI8" s="66"/>
      <c r="LBJ8" s="66"/>
      <c r="LBK8" s="66"/>
      <c r="LBL8" s="66"/>
      <c r="LBM8" s="66"/>
      <c r="LBN8" s="66"/>
      <c r="LBO8" s="66"/>
      <c r="LBP8" s="66"/>
      <c r="LBQ8" s="66"/>
      <c r="LBR8" s="66"/>
      <c r="LBS8" s="66"/>
      <c r="LBT8" s="66"/>
      <c r="LBU8" s="66"/>
      <c r="LBV8" s="66"/>
      <c r="LBW8" s="66"/>
      <c r="LBX8" s="66"/>
      <c r="LBY8" s="66"/>
      <c r="LBZ8" s="66"/>
      <c r="LCA8" s="66"/>
      <c r="LCB8" s="66"/>
      <c r="LCC8" s="66"/>
      <c r="LCD8" s="66"/>
      <c r="LCE8" s="66"/>
      <c r="LCF8" s="66"/>
      <c r="LCG8" s="66"/>
      <c r="LCH8" s="66"/>
      <c r="LCI8" s="66"/>
      <c r="LCJ8" s="66"/>
      <c r="LCK8" s="66"/>
      <c r="LCL8" s="66"/>
      <c r="LCM8" s="66"/>
      <c r="LCN8" s="66"/>
      <c r="LCO8" s="66"/>
      <c r="LCP8" s="66"/>
      <c r="LCQ8" s="66"/>
      <c r="LCR8" s="66"/>
      <c r="LCS8" s="66"/>
      <c r="LCT8" s="66"/>
      <c r="LCU8" s="66"/>
      <c r="LCV8" s="66"/>
      <c r="LCW8" s="66"/>
      <c r="LCX8" s="66"/>
      <c r="LCY8" s="66"/>
      <c r="LCZ8" s="66"/>
      <c r="LDA8" s="66"/>
      <c r="LDB8" s="66"/>
      <c r="LDC8" s="66"/>
      <c r="LDD8" s="66"/>
      <c r="LDE8" s="66"/>
      <c r="LDF8" s="66"/>
      <c r="LDG8" s="66"/>
      <c r="LDH8" s="66"/>
      <c r="LDI8" s="66"/>
      <c r="LDJ8" s="66"/>
      <c r="LDK8" s="66"/>
      <c r="LDL8" s="66"/>
      <c r="LDM8" s="66"/>
      <c r="LDN8" s="66"/>
      <c r="LDO8" s="66"/>
      <c r="LDP8" s="66"/>
      <c r="LDQ8" s="66"/>
      <c r="LDR8" s="66"/>
      <c r="LDS8" s="66"/>
      <c r="LDT8" s="66"/>
      <c r="LDU8" s="66"/>
      <c r="LDV8" s="66"/>
      <c r="LDW8" s="66"/>
      <c r="LDX8" s="66"/>
      <c r="LDY8" s="66"/>
      <c r="LDZ8" s="66"/>
      <c r="LEA8" s="66"/>
      <c r="LEB8" s="66"/>
      <c r="LEC8" s="66"/>
      <c r="LED8" s="66"/>
      <c r="LEE8" s="66"/>
      <c r="LEF8" s="66"/>
      <c r="LEG8" s="66"/>
      <c r="LEH8" s="66"/>
      <c r="LEI8" s="66"/>
      <c r="LEJ8" s="66"/>
      <c r="LEK8" s="66"/>
      <c r="LEL8" s="66"/>
      <c r="LEM8" s="66"/>
      <c r="LEN8" s="66"/>
      <c r="LEO8" s="66"/>
      <c r="LEP8" s="66"/>
      <c r="LEQ8" s="66"/>
      <c r="LER8" s="66"/>
      <c r="LES8" s="66"/>
      <c r="LET8" s="66"/>
      <c r="LEU8" s="66"/>
      <c r="LEV8" s="66"/>
      <c r="LEW8" s="66"/>
      <c r="LEX8" s="66"/>
      <c r="LEY8" s="66"/>
      <c r="LEZ8" s="66"/>
      <c r="LFA8" s="66"/>
      <c r="LFB8" s="66"/>
      <c r="LFC8" s="66"/>
      <c r="LFD8" s="66"/>
      <c r="LFE8" s="66"/>
      <c r="LFF8" s="66"/>
      <c r="LFG8" s="66"/>
      <c r="LFH8" s="66"/>
      <c r="LFI8" s="66"/>
      <c r="LFJ8" s="66"/>
      <c r="LFK8" s="66"/>
      <c r="LFL8" s="66"/>
      <c r="LFM8" s="66"/>
      <c r="LFN8" s="66"/>
      <c r="LFO8" s="66"/>
      <c r="LFP8" s="66"/>
      <c r="LFQ8" s="66"/>
      <c r="LFR8" s="66"/>
      <c r="LFS8" s="66"/>
      <c r="LFT8" s="66"/>
      <c r="LFU8" s="66"/>
      <c r="LFV8" s="66"/>
      <c r="LFW8" s="66"/>
      <c r="LFX8" s="66"/>
      <c r="LFY8" s="66"/>
      <c r="LFZ8" s="66"/>
      <c r="LGA8" s="66"/>
      <c r="LGB8" s="66"/>
      <c r="LGC8" s="66"/>
      <c r="LGD8" s="66"/>
      <c r="LGE8" s="66"/>
      <c r="LGF8" s="66"/>
      <c r="LGG8" s="66"/>
      <c r="LGH8" s="66"/>
      <c r="LGI8" s="66"/>
      <c r="LGJ8" s="66"/>
      <c r="LGK8" s="66"/>
      <c r="LGL8" s="66"/>
      <c r="LGM8" s="66"/>
      <c r="LGN8" s="66"/>
      <c r="LGO8" s="66"/>
      <c r="LGP8" s="66"/>
      <c r="LGQ8" s="66"/>
      <c r="LGR8" s="66"/>
      <c r="LGS8" s="66"/>
      <c r="LGT8" s="66"/>
      <c r="LGU8" s="66"/>
      <c r="LGV8" s="66"/>
      <c r="LGW8" s="66"/>
      <c r="LGX8" s="66"/>
      <c r="LGY8" s="66"/>
      <c r="LGZ8" s="66"/>
      <c r="LHA8" s="66"/>
      <c r="LHB8" s="66"/>
      <c r="LHC8" s="66"/>
      <c r="LHD8" s="66"/>
      <c r="LHE8" s="66"/>
      <c r="LHF8" s="66"/>
      <c r="LHG8" s="66"/>
      <c r="LHH8" s="66"/>
      <c r="LHI8" s="66"/>
      <c r="LHJ8" s="66"/>
      <c r="LHK8" s="66"/>
      <c r="LHL8" s="66"/>
      <c r="LHM8" s="66"/>
      <c r="LHN8" s="66"/>
      <c r="LHO8" s="66"/>
      <c r="LHP8" s="66"/>
      <c r="LHQ8" s="66"/>
      <c r="LHR8" s="66"/>
      <c r="LHS8" s="66"/>
      <c r="LHT8" s="66"/>
      <c r="LHU8" s="66"/>
      <c r="LHV8" s="66"/>
      <c r="LHW8" s="66"/>
      <c r="LHX8" s="66"/>
      <c r="LHY8" s="66"/>
      <c r="LHZ8" s="66"/>
      <c r="LIA8" s="66"/>
      <c r="LIB8" s="66"/>
      <c r="LIC8" s="66"/>
      <c r="LID8" s="66"/>
      <c r="LIE8" s="66"/>
      <c r="LIF8" s="66"/>
      <c r="LIG8" s="66"/>
      <c r="LIH8" s="66"/>
      <c r="LII8" s="66"/>
      <c r="LIJ8" s="66"/>
      <c r="LIK8" s="66"/>
      <c r="LIL8" s="66"/>
      <c r="LIM8" s="66"/>
      <c r="LIN8" s="66"/>
      <c r="LIO8" s="66"/>
      <c r="LIP8" s="66"/>
      <c r="LIQ8" s="66"/>
      <c r="LIR8" s="66"/>
      <c r="LIS8" s="66"/>
      <c r="LIT8" s="66"/>
      <c r="LIU8" s="66"/>
      <c r="LIV8" s="66"/>
      <c r="LIW8" s="66"/>
      <c r="LIX8" s="66"/>
      <c r="LIY8" s="66"/>
      <c r="LIZ8" s="66"/>
      <c r="LJA8" s="66"/>
      <c r="LJB8" s="66"/>
      <c r="LJC8" s="66"/>
      <c r="LJD8" s="66"/>
      <c r="LJE8" s="66"/>
      <c r="LJF8" s="66"/>
      <c r="LJG8" s="66"/>
      <c r="LJH8" s="66"/>
      <c r="LJI8" s="66"/>
      <c r="LJJ8" s="66"/>
      <c r="LJK8" s="66"/>
      <c r="LJL8" s="66"/>
      <c r="LJM8" s="66"/>
      <c r="LJN8" s="66"/>
      <c r="LJO8" s="66"/>
      <c r="LJP8" s="66"/>
      <c r="LJQ8" s="66"/>
      <c r="LJR8" s="66"/>
      <c r="LJS8" s="66"/>
      <c r="LJT8" s="66"/>
      <c r="LJU8" s="66"/>
      <c r="LJV8" s="66"/>
      <c r="LJW8" s="66"/>
      <c r="LJX8" s="66"/>
      <c r="LJY8" s="66"/>
      <c r="LJZ8" s="66"/>
      <c r="LKA8" s="66"/>
      <c r="LKB8" s="66"/>
      <c r="LKC8" s="66"/>
      <c r="LKD8" s="66"/>
      <c r="LKE8" s="66"/>
      <c r="LKF8" s="66"/>
      <c r="LKG8" s="66"/>
      <c r="LKH8" s="66"/>
      <c r="LKI8" s="66"/>
      <c r="LKJ8" s="66"/>
      <c r="LKK8" s="66"/>
      <c r="LKL8" s="66"/>
      <c r="LKM8" s="66"/>
      <c r="LKN8" s="66"/>
      <c r="LKO8" s="66"/>
      <c r="LKP8" s="66"/>
      <c r="LKQ8" s="66"/>
      <c r="LKR8" s="66"/>
      <c r="LKS8" s="66"/>
      <c r="LKT8" s="66"/>
      <c r="LKU8" s="66"/>
      <c r="LKV8" s="66"/>
      <c r="LKW8" s="66"/>
      <c r="LKX8" s="66"/>
      <c r="LKY8" s="66"/>
      <c r="LKZ8" s="66"/>
      <c r="LLA8" s="66"/>
      <c r="LLB8" s="66"/>
      <c r="LLC8" s="66"/>
      <c r="LLD8" s="66"/>
      <c r="LLE8" s="66"/>
      <c r="LLF8" s="66"/>
      <c r="LLG8" s="66"/>
      <c r="LLH8" s="66"/>
      <c r="LLI8" s="66"/>
      <c r="LLJ8" s="66"/>
      <c r="LLK8" s="66"/>
      <c r="LLL8" s="66"/>
      <c r="LLM8" s="66"/>
      <c r="LLN8" s="66"/>
      <c r="LLO8" s="66"/>
      <c r="LLP8" s="66"/>
      <c r="LLQ8" s="66"/>
      <c r="LLR8" s="66"/>
      <c r="LLS8" s="66"/>
      <c r="LLT8" s="66"/>
      <c r="LLU8" s="66"/>
      <c r="LLV8" s="66"/>
      <c r="LLW8" s="66"/>
      <c r="LLX8" s="66"/>
      <c r="LLY8" s="66"/>
      <c r="LLZ8" s="66"/>
      <c r="LMA8" s="66"/>
      <c r="LMB8" s="66"/>
      <c r="LMC8" s="66"/>
      <c r="LMD8" s="66"/>
      <c r="LME8" s="66"/>
      <c r="LMF8" s="66"/>
      <c r="LMG8" s="66"/>
      <c r="LMH8" s="66"/>
      <c r="LMI8" s="66"/>
      <c r="LMJ8" s="66"/>
      <c r="LMK8" s="66"/>
      <c r="LML8" s="66"/>
      <c r="LMM8" s="66"/>
      <c r="LMN8" s="66"/>
      <c r="LMO8" s="66"/>
      <c r="LMP8" s="66"/>
      <c r="LMQ8" s="66"/>
      <c r="LMR8" s="66"/>
      <c r="LMS8" s="66"/>
      <c r="LMT8" s="66"/>
      <c r="LMU8" s="66"/>
      <c r="LMV8" s="66"/>
      <c r="LMW8" s="66"/>
      <c r="LMX8" s="66"/>
      <c r="LMY8" s="66"/>
      <c r="LMZ8" s="66"/>
      <c r="LNA8" s="66"/>
      <c r="LNB8" s="66"/>
      <c r="LNC8" s="66"/>
      <c r="LND8" s="66"/>
      <c r="LNE8" s="66"/>
      <c r="LNF8" s="66"/>
      <c r="LNG8" s="66"/>
      <c r="LNH8" s="66"/>
      <c r="LNI8" s="66"/>
      <c r="LNJ8" s="66"/>
      <c r="LNK8" s="66"/>
      <c r="LNL8" s="66"/>
      <c r="LNM8" s="66"/>
      <c r="LNN8" s="66"/>
      <c r="LNO8" s="66"/>
      <c r="LNP8" s="66"/>
      <c r="LNQ8" s="66"/>
      <c r="LNR8" s="66"/>
      <c r="LNS8" s="66"/>
      <c r="LNT8" s="66"/>
      <c r="LNU8" s="66"/>
      <c r="LNV8" s="66"/>
      <c r="LNW8" s="66"/>
      <c r="LNX8" s="66"/>
      <c r="LNY8" s="66"/>
      <c r="LNZ8" s="66"/>
      <c r="LOA8" s="66"/>
      <c r="LOB8" s="66"/>
      <c r="LOC8" s="66"/>
      <c r="LOD8" s="66"/>
      <c r="LOE8" s="66"/>
      <c r="LOF8" s="66"/>
      <c r="LOG8" s="66"/>
      <c r="LOH8" s="66"/>
      <c r="LOI8" s="66"/>
      <c r="LOJ8" s="66"/>
      <c r="LOK8" s="66"/>
      <c r="LOL8" s="66"/>
      <c r="LOM8" s="66"/>
      <c r="LON8" s="66"/>
      <c r="LOO8" s="66"/>
      <c r="LOP8" s="66"/>
      <c r="LOQ8" s="66"/>
      <c r="LOR8" s="66"/>
      <c r="LOS8" s="66"/>
      <c r="LOT8" s="66"/>
      <c r="LOU8" s="66"/>
      <c r="LOV8" s="66"/>
      <c r="LOW8" s="66"/>
      <c r="LOX8" s="66"/>
      <c r="LOY8" s="66"/>
      <c r="LOZ8" s="66"/>
      <c r="LPA8" s="66"/>
      <c r="LPB8" s="66"/>
      <c r="LPC8" s="66"/>
      <c r="LPD8" s="66"/>
      <c r="LPE8" s="66"/>
      <c r="LPF8" s="66"/>
      <c r="LPG8" s="66"/>
      <c r="LPH8" s="66"/>
      <c r="LPI8" s="66"/>
      <c r="LPJ8" s="66"/>
      <c r="LPK8" s="66"/>
      <c r="LPL8" s="66"/>
      <c r="LPM8" s="66"/>
      <c r="LPN8" s="66"/>
      <c r="LPO8" s="66"/>
      <c r="LPP8" s="66"/>
      <c r="LPQ8" s="66"/>
      <c r="LPR8" s="66"/>
      <c r="LPS8" s="66"/>
      <c r="LPT8" s="66"/>
      <c r="LPU8" s="66"/>
      <c r="LPV8" s="66"/>
      <c r="LPW8" s="66"/>
      <c r="LPX8" s="66"/>
      <c r="LPY8" s="66"/>
      <c r="LPZ8" s="66"/>
      <c r="LQA8" s="66"/>
      <c r="LQB8" s="66"/>
      <c r="LQC8" s="66"/>
      <c r="LQD8" s="66"/>
      <c r="LQE8" s="66"/>
      <c r="LQF8" s="66"/>
      <c r="LQG8" s="66"/>
      <c r="LQH8" s="66"/>
      <c r="LQI8" s="66"/>
      <c r="LQJ8" s="66"/>
      <c r="LQK8" s="66"/>
      <c r="LQL8" s="66"/>
      <c r="LQM8" s="66"/>
      <c r="LQN8" s="66"/>
      <c r="LQO8" s="66"/>
      <c r="LQP8" s="66"/>
      <c r="LQQ8" s="66"/>
      <c r="LQR8" s="66"/>
      <c r="LQS8" s="66"/>
      <c r="LQT8" s="66"/>
      <c r="LQU8" s="66"/>
      <c r="LQV8" s="66"/>
      <c r="LQW8" s="66"/>
      <c r="LQX8" s="66"/>
      <c r="LQY8" s="66"/>
      <c r="LQZ8" s="66"/>
      <c r="LRA8" s="66"/>
      <c r="LRB8" s="66"/>
      <c r="LRC8" s="66"/>
      <c r="LRD8" s="66"/>
      <c r="LRE8" s="66"/>
      <c r="LRF8" s="66"/>
      <c r="LRG8" s="66"/>
      <c r="LRH8" s="66"/>
      <c r="LRI8" s="66"/>
      <c r="LRJ8" s="66"/>
      <c r="LRK8" s="66"/>
      <c r="LRL8" s="66"/>
      <c r="LRM8" s="66"/>
      <c r="LRN8" s="66"/>
      <c r="LRO8" s="66"/>
      <c r="LRP8" s="66"/>
      <c r="LRQ8" s="66"/>
      <c r="LRR8" s="66"/>
      <c r="LRS8" s="66"/>
      <c r="LRT8" s="66"/>
      <c r="LRU8" s="66"/>
      <c r="LRV8" s="66"/>
      <c r="LRW8" s="66"/>
      <c r="LRX8" s="66"/>
      <c r="LRY8" s="66"/>
      <c r="LRZ8" s="66"/>
      <c r="LSA8" s="66"/>
      <c r="LSB8" s="66"/>
      <c r="LSC8" s="66"/>
      <c r="LSD8" s="66"/>
      <c r="LSE8" s="66"/>
      <c r="LSF8" s="66"/>
      <c r="LSG8" s="66"/>
      <c r="LSH8" s="66"/>
      <c r="LSI8" s="66"/>
      <c r="LSJ8" s="66"/>
      <c r="LSK8" s="66"/>
      <c r="LSL8" s="66"/>
      <c r="LSM8" s="66"/>
      <c r="LSN8" s="66"/>
      <c r="LSO8" s="66"/>
      <c r="LSP8" s="66"/>
      <c r="LSQ8" s="66"/>
      <c r="LSR8" s="66"/>
      <c r="LSS8" s="66"/>
      <c r="LST8" s="66"/>
      <c r="LSU8" s="66"/>
      <c r="LSV8" s="66"/>
      <c r="LSW8" s="66"/>
      <c r="LSX8" s="66"/>
      <c r="LSY8" s="66"/>
      <c r="LSZ8" s="66"/>
      <c r="LTA8" s="66"/>
      <c r="LTB8" s="66"/>
      <c r="LTC8" s="66"/>
      <c r="LTD8" s="66"/>
      <c r="LTE8" s="66"/>
      <c r="LTF8" s="66"/>
      <c r="LTG8" s="66"/>
      <c r="LTH8" s="66"/>
      <c r="LTI8" s="66"/>
      <c r="LTJ8" s="66"/>
      <c r="LTK8" s="66"/>
      <c r="LTL8" s="66"/>
      <c r="LTM8" s="66"/>
      <c r="LTN8" s="66"/>
      <c r="LTO8" s="66"/>
      <c r="LTP8" s="66"/>
      <c r="LTQ8" s="66"/>
      <c r="LTR8" s="66"/>
      <c r="LTS8" s="66"/>
      <c r="LTT8" s="66"/>
      <c r="LTU8" s="66"/>
      <c r="LTV8" s="66"/>
      <c r="LTW8" s="66"/>
      <c r="LTX8" s="66"/>
      <c r="LTY8" s="66"/>
      <c r="LTZ8" s="66"/>
      <c r="LUA8" s="66"/>
      <c r="LUB8" s="66"/>
      <c r="LUC8" s="66"/>
      <c r="LUD8" s="66"/>
      <c r="LUE8" s="66"/>
      <c r="LUF8" s="66"/>
      <c r="LUG8" s="66"/>
      <c r="LUH8" s="66"/>
      <c r="LUI8" s="66"/>
      <c r="LUJ8" s="66"/>
      <c r="LUK8" s="66"/>
      <c r="LUL8" s="66"/>
      <c r="LUM8" s="66"/>
      <c r="LUN8" s="66"/>
      <c r="LUO8" s="66"/>
      <c r="LUP8" s="66"/>
      <c r="LUQ8" s="66"/>
      <c r="LUR8" s="66"/>
      <c r="LUS8" s="66"/>
      <c r="LUT8" s="66"/>
      <c r="LUU8" s="66"/>
      <c r="LUV8" s="66"/>
      <c r="LUW8" s="66"/>
      <c r="LUX8" s="66"/>
      <c r="LUY8" s="66"/>
      <c r="LUZ8" s="66"/>
      <c r="LVA8" s="66"/>
      <c r="LVB8" s="66"/>
      <c r="LVC8" s="66"/>
      <c r="LVD8" s="66"/>
      <c r="LVE8" s="66"/>
      <c r="LVF8" s="66"/>
      <c r="LVG8" s="66"/>
      <c r="LVH8" s="66"/>
      <c r="LVI8" s="66"/>
      <c r="LVJ8" s="66"/>
      <c r="LVK8" s="66"/>
      <c r="LVL8" s="66"/>
      <c r="LVM8" s="66"/>
      <c r="LVN8" s="66"/>
      <c r="LVO8" s="66"/>
      <c r="LVP8" s="66"/>
      <c r="LVQ8" s="66"/>
      <c r="LVR8" s="66"/>
      <c r="LVS8" s="66"/>
      <c r="LVT8" s="66"/>
      <c r="LVU8" s="66"/>
      <c r="LVV8" s="66"/>
      <c r="LVW8" s="66"/>
      <c r="LVX8" s="66"/>
      <c r="LVY8" s="66"/>
      <c r="LVZ8" s="66"/>
      <c r="LWA8" s="66"/>
      <c r="LWB8" s="66"/>
      <c r="LWC8" s="66"/>
      <c r="LWD8" s="66"/>
      <c r="LWE8" s="66"/>
      <c r="LWF8" s="66"/>
      <c r="LWG8" s="66"/>
      <c r="LWH8" s="66"/>
      <c r="LWI8" s="66"/>
      <c r="LWJ8" s="66"/>
      <c r="LWK8" s="66"/>
      <c r="LWL8" s="66"/>
      <c r="LWM8" s="66"/>
      <c r="LWN8" s="66"/>
      <c r="LWO8" s="66"/>
      <c r="LWP8" s="66"/>
      <c r="LWQ8" s="66"/>
      <c r="LWR8" s="66"/>
      <c r="LWS8" s="66"/>
      <c r="LWT8" s="66"/>
      <c r="LWU8" s="66"/>
      <c r="LWV8" s="66"/>
      <c r="LWW8" s="66"/>
      <c r="LWX8" s="66"/>
      <c r="LWY8" s="66"/>
      <c r="LWZ8" s="66"/>
      <c r="LXA8" s="66"/>
      <c r="LXB8" s="66"/>
      <c r="LXC8" s="66"/>
      <c r="LXD8" s="66"/>
      <c r="LXE8" s="66"/>
      <c r="LXF8" s="66"/>
      <c r="LXG8" s="66"/>
      <c r="LXH8" s="66"/>
      <c r="LXI8" s="66"/>
      <c r="LXJ8" s="66"/>
      <c r="LXK8" s="66"/>
      <c r="LXL8" s="66"/>
      <c r="LXM8" s="66"/>
      <c r="LXN8" s="66"/>
      <c r="LXO8" s="66"/>
      <c r="LXP8" s="66"/>
      <c r="LXQ8" s="66"/>
      <c r="LXR8" s="66"/>
      <c r="LXS8" s="66"/>
      <c r="LXT8" s="66"/>
      <c r="LXU8" s="66"/>
      <c r="LXV8" s="66"/>
      <c r="LXW8" s="66"/>
      <c r="LXX8" s="66"/>
      <c r="LXY8" s="66"/>
      <c r="LXZ8" s="66"/>
      <c r="LYA8" s="66"/>
      <c r="LYB8" s="66"/>
      <c r="LYC8" s="66"/>
      <c r="LYD8" s="66"/>
      <c r="LYE8" s="66"/>
      <c r="LYF8" s="66"/>
      <c r="LYG8" s="66"/>
      <c r="LYH8" s="66"/>
      <c r="LYI8" s="66"/>
      <c r="LYJ8" s="66"/>
      <c r="LYK8" s="66"/>
      <c r="LYL8" s="66"/>
      <c r="LYM8" s="66"/>
      <c r="LYN8" s="66"/>
      <c r="LYO8" s="66"/>
      <c r="LYP8" s="66"/>
      <c r="LYQ8" s="66"/>
      <c r="LYR8" s="66"/>
      <c r="LYS8" s="66"/>
      <c r="LYT8" s="66"/>
      <c r="LYU8" s="66"/>
      <c r="LYV8" s="66"/>
      <c r="LYW8" s="66"/>
      <c r="LYX8" s="66"/>
      <c r="LYY8" s="66"/>
      <c r="LYZ8" s="66"/>
      <c r="LZA8" s="66"/>
      <c r="LZB8" s="66"/>
      <c r="LZC8" s="66"/>
      <c r="LZD8" s="66"/>
      <c r="LZE8" s="66"/>
      <c r="LZF8" s="66"/>
      <c r="LZG8" s="66"/>
      <c r="LZH8" s="66"/>
      <c r="LZI8" s="66"/>
      <c r="LZJ8" s="66"/>
      <c r="LZK8" s="66"/>
      <c r="LZL8" s="66"/>
      <c r="LZM8" s="66"/>
      <c r="LZN8" s="66"/>
      <c r="LZO8" s="66"/>
      <c r="LZP8" s="66"/>
      <c r="LZQ8" s="66"/>
      <c r="LZR8" s="66"/>
      <c r="LZS8" s="66"/>
      <c r="LZT8" s="66"/>
      <c r="LZU8" s="66"/>
      <c r="LZV8" s="66"/>
      <c r="LZW8" s="66"/>
      <c r="LZX8" s="66"/>
      <c r="LZY8" s="66"/>
      <c r="LZZ8" s="66"/>
      <c r="MAA8" s="66"/>
      <c r="MAB8" s="66"/>
      <c r="MAC8" s="66"/>
      <c r="MAD8" s="66"/>
      <c r="MAE8" s="66"/>
      <c r="MAF8" s="66"/>
      <c r="MAG8" s="66"/>
      <c r="MAH8" s="66"/>
      <c r="MAI8" s="66"/>
      <c r="MAJ8" s="66"/>
      <c r="MAK8" s="66"/>
      <c r="MAL8" s="66"/>
      <c r="MAM8" s="66"/>
      <c r="MAN8" s="66"/>
      <c r="MAO8" s="66"/>
      <c r="MAP8" s="66"/>
      <c r="MAQ8" s="66"/>
      <c r="MAR8" s="66"/>
      <c r="MAS8" s="66"/>
      <c r="MAT8" s="66"/>
      <c r="MAU8" s="66"/>
      <c r="MAV8" s="66"/>
      <c r="MAW8" s="66"/>
      <c r="MAX8" s="66"/>
      <c r="MAY8" s="66"/>
      <c r="MAZ8" s="66"/>
      <c r="MBA8" s="66"/>
      <c r="MBB8" s="66"/>
      <c r="MBC8" s="66"/>
      <c r="MBD8" s="66"/>
      <c r="MBE8" s="66"/>
      <c r="MBF8" s="66"/>
      <c r="MBG8" s="66"/>
      <c r="MBH8" s="66"/>
      <c r="MBI8" s="66"/>
      <c r="MBJ8" s="66"/>
      <c r="MBK8" s="66"/>
      <c r="MBL8" s="66"/>
      <c r="MBM8" s="66"/>
      <c r="MBN8" s="66"/>
      <c r="MBO8" s="66"/>
      <c r="MBP8" s="66"/>
      <c r="MBQ8" s="66"/>
      <c r="MBR8" s="66"/>
      <c r="MBS8" s="66"/>
      <c r="MBT8" s="66"/>
      <c r="MBU8" s="66"/>
      <c r="MBV8" s="66"/>
      <c r="MBW8" s="66"/>
      <c r="MBX8" s="66"/>
      <c r="MBY8" s="66"/>
      <c r="MBZ8" s="66"/>
      <c r="MCA8" s="66"/>
      <c r="MCB8" s="66"/>
      <c r="MCC8" s="66"/>
      <c r="MCD8" s="66"/>
      <c r="MCE8" s="66"/>
      <c r="MCF8" s="66"/>
      <c r="MCG8" s="66"/>
      <c r="MCH8" s="66"/>
      <c r="MCI8" s="66"/>
      <c r="MCJ8" s="66"/>
      <c r="MCK8" s="66"/>
      <c r="MCL8" s="66"/>
      <c r="MCM8" s="66"/>
      <c r="MCN8" s="66"/>
      <c r="MCO8" s="66"/>
      <c r="MCP8" s="66"/>
      <c r="MCQ8" s="66"/>
      <c r="MCR8" s="66"/>
      <c r="MCS8" s="66"/>
      <c r="MCT8" s="66"/>
      <c r="MCU8" s="66"/>
      <c r="MCV8" s="66"/>
      <c r="MCW8" s="66"/>
      <c r="MCX8" s="66"/>
      <c r="MCY8" s="66"/>
      <c r="MCZ8" s="66"/>
      <c r="MDA8" s="66"/>
      <c r="MDB8" s="66"/>
      <c r="MDC8" s="66"/>
      <c r="MDD8" s="66"/>
      <c r="MDE8" s="66"/>
      <c r="MDF8" s="66"/>
      <c r="MDG8" s="66"/>
      <c r="MDH8" s="66"/>
      <c r="MDI8" s="66"/>
      <c r="MDJ8" s="66"/>
      <c r="MDK8" s="66"/>
      <c r="MDL8" s="66"/>
      <c r="MDM8" s="66"/>
      <c r="MDN8" s="66"/>
      <c r="MDO8" s="66"/>
      <c r="MDP8" s="66"/>
      <c r="MDQ8" s="66"/>
      <c r="MDR8" s="66"/>
      <c r="MDS8" s="66"/>
      <c r="MDT8" s="66"/>
      <c r="MDU8" s="66"/>
      <c r="MDV8" s="66"/>
      <c r="MDW8" s="66"/>
      <c r="MDX8" s="66"/>
      <c r="MDY8" s="66"/>
      <c r="MDZ8" s="66"/>
      <c r="MEA8" s="66"/>
      <c r="MEB8" s="66"/>
      <c r="MEC8" s="66"/>
      <c r="MED8" s="66"/>
      <c r="MEE8" s="66"/>
      <c r="MEF8" s="66"/>
      <c r="MEG8" s="66"/>
      <c r="MEH8" s="66"/>
      <c r="MEI8" s="66"/>
      <c r="MEJ8" s="66"/>
      <c r="MEK8" s="66"/>
      <c r="MEL8" s="66"/>
      <c r="MEM8" s="66"/>
      <c r="MEN8" s="66"/>
      <c r="MEO8" s="66"/>
      <c r="MEP8" s="66"/>
      <c r="MEQ8" s="66"/>
      <c r="MER8" s="66"/>
      <c r="MES8" s="66"/>
      <c r="MET8" s="66"/>
      <c r="MEU8" s="66"/>
      <c r="MEV8" s="66"/>
      <c r="MEW8" s="66"/>
      <c r="MEX8" s="66"/>
      <c r="MEY8" s="66"/>
      <c r="MEZ8" s="66"/>
      <c r="MFA8" s="66"/>
      <c r="MFB8" s="66"/>
      <c r="MFC8" s="66"/>
      <c r="MFD8" s="66"/>
      <c r="MFE8" s="66"/>
      <c r="MFF8" s="66"/>
      <c r="MFG8" s="66"/>
      <c r="MFH8" s="66"/>
      <c r="MFI8" s="66"/>
      <c r="MFJ8" s="66"/>
      <c r="MFK8" s="66"/>
      <c r="MFL8" s="66"/>
      <c r="MFM8" s="66"/>
      <c r="MFN8" s="66"/>
      <c r="MFO8" s="66"/>
      <c r="MFP8" s="66"/>
      <c r="MFQ8" s="66"/>
      <c r="MFR8" s="66"/>
      <c r="MFS8" s="66"/>
      <c r="MFT8" s="66"/>
      <c r="MFU8" s="66"/>
      <c r="MFV8" s="66"/>
      <c r="MFW8" s="66"/>
      <c r="MFX8" s="66"/>
      <c r="MFY8" s="66"/>
      <c r="MFZ8" s="66"/>
      <c r="MGA8" s="66"/>
      <c r="MGB8" s="66"/>
      <c r="MGC8" s="66"/>
      <c r="MGD8" s="66"/>
      <c r="MGE8" s="66"/>
      <c r="MGF8" s="66"/>
      <c r="MGG8" s="66"/>
      <c r="MGH8" s="66"/>
      <c r="MGI8" s="66"/>
      <c r="MGJ8" s="66"/>
      <c r="MGK8" s="66"/>
      <c r="MGL8" s="66"/>
      <c r="MGM8" s="66"/>
      <c r="MGN8" s="66"/>
      <c r="MGO8" s="66"/>
      <c r="MGP8" s="66"/>
      <c r="MGQ8" s="66"/>
      <c r="MGR8" s="66"/>
      <c r="MGS8" s="66"/>
      <c r="MGT8" s="66"/>
      <c r="MGU8" s="66"/>
      <c r="MGV8" s="66"/>
      <c r="MGW8" s="66"/>
      <c r="MGX8" s="66"/>
      <c r="MGY8" s="66"/>
      <c r="MGZ8" s="66"/>
      <c r="MHA8" s="66"/>
      <c r="MHB8" s="66"/>
      <c r="MHC8" s="66"/>
      <c r="MHD8" s="66"/>
      <c r="MHE8" s="66"/>
      <c r="MHF8" s="66"/>
      <c r="MHG8" s="66"/>
      <c r="MHH8" s="66"/>
      <c r="MHI8" s="66"/>
      <c r="MHJ8" s="66"/>
      <c r="MHK8" s="66"/>
      <c r="MHL8" s="66"/>
      <c r="MHM8" s="66"/>
      <c r="MHN8" s="66"/>
      <c r="MHO8" s="66"/>
      <c r="MHP8" s="66"/>
      <c r="MHQ8" s="66"/>
      <c r="MHR8" s="66"/>
      <c r="MHS8" s="66"/>
      <c r="MHT8" s="66"/>
      <c r="MHU8" s="66"/>
      <c r="MHV8" s="66"/>
      <c r="MHW8" s="66"/>
      <c r="MHX8" s="66"/>
      <c r="MHY8" s="66"/>
      <c r="MHZ8" s="66"/>
      <c r="MIA8" s="66"/>
      <c r="MIB8" s="66"/>
      <c r="MIC8" s="66"/>
      <c r="MID8" s="66"/>
      <c r="MIE8" s="66"/>
      <c r="MIF8" s="66"/>
      <c r="MIG8" s="66"/>
      <c r="MIH8" s="66"/>
      <c r="MII8" s="66"/>
      <c r="MIJ8" s="66"/>
      <c r="MIK8" s="66"/>
      <c r="MIL8" s="66"/>
      <c r="MIM8" s="66"/>
      <c r="MIN8" s="66"/>
      <c r="MIO8" s="66"/>
      <c r="MIP8" s="66"/>
      <c r="MIQ8" s="66"/>
      <c r="MIR8" s="66"/>
      <c r="MIS8" s="66"/>
      <c r="MIT8" s="66"/>
      <c r="MIU8" s="66"/>
      <c r="MIV8" s="66"/>
      <c r="MIW8" s="66"/>
      <c r="MIX8" s="66"/>
      <c r="MIY8" s="66"/>
      <c r="MIZ8" s="66"/>
      <c r="MJA8" s="66"/>
      <c r="MJB8" s="66"/>
      <c r="MJC8" s="66"/>
      <c r="MJD8" s="66"/>
      <c r="MJE8" s="66"/>
      <c r="MJF8" s="66"/>
      <c r="MJG8" s="66"/>
      <c r="MJH8" s="66"/>
      <c r="MJI8" s="66"/>
      <c r="MJJ8" s="66"/>
      <c r="MJK8" s="66"/>
      <c r="MJL8" s="66"/>
      <c r="MJM8" s="66"/>
      <c r="MJN8" s="66"/>
      <c r="MJO8" s="66"/>
      <c r="MJP8" s="66"/>
      <c r="MJQ8" s="66"/>
      <c r="MJR8" s="66"/>
      <c r="MJS8" s="66"/>
      <c r="MJT8" s="66"/>
      <c r="MJU8" s="66"/>
      <c r="MJV8" s="66"/>
      <c r="MJW8" s="66"/>
      <c r="MJX8" s="66"/>
      <c r="MJY8" s="66"/>
      <c r="MJZ8" s="66"/>
      <c r="MKA8" s="66"/>
      <c r="MKB8" s="66"/>
      <c r="MKC8" s="66"/>
      <c r="MKD8" s="66"/>
      <c r="MKE8" s="66"/>
      <c r="MKF8" s="66"/>
      <c r="MKG8" s="66"/>
      <c r="MKH8" s="66"/>
      <c r="MKI8" s="66"/>
      <c r="MKJ8" s="66"/>
      <c r="MKK8" s="66"/>
      <c r="MKL8" s="66"/>
      <c r="MKM8" s="66"/>
      <c r="MKN8" s="66"/>
      <c r="MKO8" s="66"/>
      <c r="MKP8" s="66"/>
      <c r="MKQ8" s="66"/>
      <c r="MKR8" s="66"/>
      <c r="MKS8" s="66"/>
      <c r="MKT8" s="66"/>
      <c r="MKU8" s="66"/>
      <c r="MKV8" s="66"/>
      <c r="MKW8" s="66"/>
      <c r="MKX8" s="66"/>
      <c r="MKY8" s="66"/>
      <c r="MKZ8" s="66"/>
      <c r="MLA8" s="66"/>
      <c r="MLB8" s="66"/>
      <c r="MLC8" s="66"/>
      <c r="MLD8" s="66"/>
      <c r="MLE8" s="66"/>
      <c r="MLF8" s="66"/>
      <c r="MLG8" s="66"/>
      <c r="MLH8" s="66"/>
      <c r="MLI8" s="66"/>
      <c r="MLJ8" s="66"/>
      <c r="MLK8" s="66"/>
      <c r="MLL8" s="66"/>
      <c r="MLM8" s="66"/>
      <c r="MLN8" s="66"/>
      <c r="MLO8" s="66"/>
      <c r="MLP8" s="66"/>
      <c r="MLQ8" s="66"/>
      <c r="MLR8" s="66"/>
      <c r="MLS8" s="66"/>
      <c r="MLT8" s="66"/>
      <c r="MLU8" s="66"/>
      <c r="MLV8" s="66"/>
      <c r="MLW8" s="66"/>
      <c r="MLX8" s="66"/>
      <c r="MLY8" s="66"/>
      <c r="MLZ8" s="66"/>
      <c r="MMA8" s="66"/>
      <c r="MMB8" s="66"/>
      <c r="MMC8" s="66"/>
      <c r="MMD8" s="66"/>
      <c r="MME8" s="66"/>
      <c r="MMF8" s="66"/>
      <c r="MMG8" s="66"/>
      <c r="MMH8" s="66"/>
      <c r="MMI8" s="66"/>
      <c r="MMJ8" s="66"/>
      <c r="MMK8" s="66"/>
      <c r="MML8" s="66"/>
      <c r="MMM8" s="66"/>
      <c r="MMN8" s="66"/>
      <c r="MMO8" s="66"/>
      <c r="MMP8" s="66"/>
      <c r="MMQ8" s="66"/>
      <c r="MMR8" s="66"/>
      <c r="MMS8" s="66"/>
      <c r="MMT8" s="66"/>
      <c r="MMU8" s="66"/>
      <c r="MMV8" s="66"/>
      <c r="MMW8" s="66"/>
      <c r="MMX8" s="66"/>
      <c r="MMY8" s="66"/>
      <c r="MMZ8" s="66"/>
      <c r="MNA8" s="66"/>
      <c r="MNB8" s="66"/>
      <c r="MNC8" s="66"/>
      <c r="MND8" s="66"/>
      <c r="MNE8" s="66"/>
      <c r="MNF8" s="66"/>
      <c r="MNG8" s="66"/>
      <c r="MNH8" s="66"/>
      <c r="MNI8" s="66"/>
      <c r="MNJ8" s="66"/>
      <c r="MNK8" s="66"/>
      <c r="MNL8" s="66"/>
      <c r="MNM8" s="66"/>
      <c r="MNN8" s="66"/>
      <c r="MNO8" s="66"/>
      <c r="MNP8" s="66"/>
      <c r="MNQ8" s="66"/>
      <c r="MNR8" s="66"/>
      <c r="MNS8" s="66"/>
      <c r="MNT8" s="66"/>
      <c r="MNU8" s="66"/>
      <c r="MNV8" s="66"/>
      <c r="MNW8" s="66"/>
      <c r="MNX8" s="66"/>
      <c r="MNY8" s="66"/>
      <c r="MNZ8" s="66"/>
      <c r="MOA8" s="66"/>
      <c r="MOB8" s="66"/>
      <c r="MOC8" s="66"/>
      <c r="MOD8" s="66"/>
      <c r="MOE8" s="66"/>
      <c r="MOF8" s="66"/>
      <c r="MOG8" s="66"/>
      <c r="MOH8" s="66"/>
      <c r="MOI8" s="66"/>
      <c r="MOJ8" s="66"/>
      <c r="MOK8" s="66"/>
      <c r="MOL8" s="66"/>
      <c r="MOM8" s="66"/>
      <c r="MON8" s="66"/>
      <c r="MOO8" s="66"/>
      <c r="MOP8" s="66"/>
      <c r="MOQ8" s="66"/>
      <c r="MOR8" s="66"/>
      <c r="MOS8" s="66"/>
      <c r="MOT8" s="66"/>
      <c r="MOU8" s="66"/>
      <c r="MOV8" s="66"/>
      <c r="MOW8" s="66"/>
      <c r="MOX8" s="66"/>
      <c r="MOY8" s="66"/>
      <c r="MOZ8" s="66"/>
      <c r="MPA8" s="66"/>
      <c r="MPB8" s="66"/>
      <c r="MPC8" s="66"/>
      <c r="MPD8" s="66"/>
      <c r="MPE8" s="66"/>
      <c r="MPF8" s="66"/>
      <c r="MPG8" s="66"/>
      <c r="MPH8" s="66"/>
      <c r="MPI8" s="66"/>
      <c r="MPJ8" s="66"/>
      <c r="MPK8" s="66"/>
      <c r="MPL8" s="66"/>
      <c r="MPM8" s="66"/>
      <c r="MPN8" s="66"/>
      <c r="MPO8" s="66"/>
      <c r="MPP8" s="66"/>
      <c r="MPQ8" s="66"/>
      <c r="MPR8" s="66"/>
      <c r="MPS8" s="66"/>
      <c r="MPT8" s="66"/>
      <c r="MPU8" s="66"/>
      <c r="MPV8" s="66"/>
      <c r="MPW8" s="66"/>
      <c r="MPX8" s="66"/>
      <c r="MPY8" s="66"/>
      <c r="MPZ8" s="66"/>
      <c r="MQA8" s="66"/>
      <c r="MQB8" s="66"/>
      <c r="MQC8" s="66"/>
      <c r="MQD8" s="66"/>
      <c r="MQE8" s="66"/>
      <c r="MQF8" s="66"/>
      <c r="MQG8" s="66"/>
      <c r="MQH8" s="66"/>
      <c r="MQI8" s="66"/>
      <c r="MQJ8" s="66"/>
      <c r="MQK8" s="66"/>
      <c r="MQL8" s="66"/>
      <c r="MQM8" s="66"/>
      <c r="MQN8" s="66"/>
      <c r="MQO8" s="66"/>
      <c r="MQP8" s="66"/>
      <c r="MQQ8" s="66"/>
      <c r="MQR8" s="66"/>
      <c r="MQS8" s="66"/>
      <c r="MQT8" s="66"/>
      <c r="MQU8" s="66"/>
      <c r="MQV8" s="66"/>
      <c r="MQW8" s="66"/>
      <c r="MQX8" s="66"/>
      <c r="MQY8" s="66"/>
      <c r="MQZ8" s="66"/>
      <c r="MRA8" s="66"/>
      <c r="MRB8" s="66"/>
      <c r="MRC8" s="66"/>
      <c r="MRD8" s="66"/>
      <c r="MRE8" s="66"/>
      <c r="MRF8" s="66"/>
      <c r="MRG8" s="66"/>
      <c r="MRH8" s="66"/>
      <c r="MRI8" s="66"/>
      <c r="MRJ8" s="66"/>
      <c r="MRK8" s="66"/>
      <c r="MRL8" s="66"/>
      <c r="MRM8" s="66"/>
      <c r="MRN8" s="66"/>
      <c r="MRO8" s="66"/>
      <c r="MRP8" s="66"/>
      <c r="MRQ8" s="66"/>
      <c r="MRR8" s="66"/>
      <c r="MRS8" s="66"/>
      <c r="MRT8" s="66"/>
      <c r="MRU8" s="66"/>
      <c r="MRV8" s="66"/>
      <c r="MRW8" s="66"/>
      <c r="MRX8" s="66"/>
      <c r="MRY8" s="66"/>
      <c r="MRZ8" s="66"/>
      <c r="MSA8" s="66"/>
      <c r="MSB8" s="66"/>
      <c r="MSC8" s="66"/>
      <c r="MSD8" s="66"/>
      <c r="MSE8" s="66"/>
      <c r="MSF8" s="66"/>
      <c r="MSG8" s="66"/>
      <c r="MSH8" s="66"/>
      <c r="MSI8" s="66"/>
      <c r="MSJ8" s="66"/>
      <c r="MSK8" s="66"/>
      <c r="MSL8" s="66"/>
      <c r="MSM8" s="66"/>
      <c r="MSN8" s="66"/>
      <c r="MSO8" s="66"/>
      <c r="MSP8" s="66"/>
      <c r="MSQ8" s="66"/>
      <c r="MSR8" s="66"/>
      <c r="MSS8" s="66"/>
      <c r="MST8" s="66"/>
      <c r="MSU8" s="66"/>
      <c r="MSV8" s="66"/>
      <c r="MSW8" s="66"/>
      <c r="MSX8" s="66"/>
      <c r="MSY8" s="66"/>
      <c r="MSZ8" s="66"/>
      <c r="MTA8" s="66"/>
      <c r="MTB8" s="66"/>
      <c r="MTC8" s="66"/>
      <c r="MTD8" s="66"/>
      <c r="MTE8" s="66"/>
      <c r="MTF8" s="66"/>
      <c r="MTG8" s="66"/>
      <c r="MTH8" s="66"/>
      <c r="MTI8" s="66"/>
      <c r="MTJ8" s="66"/>
      <c r="MTK8" s="66"/>
      <c r="MTL8" s="66"/>
      <c r="MTM8" s="66"/>
      <c r="MTN8" s="66"/>
      <c r="MTO8" s="66"/>
      <c r="MTP8" s="66"/>
      <c r="MTQ8" s="66"/>
      <c r="MTR8" s="66"/>
      <c r="MTS8" s="66"/>
      <c r="MTT8" s="66"/>
      <c r="MTU8" s="66"/>
      <c r="MTV8" s="66"/>
      <c r="MTW8" s="66"/>
      <c r="MTX8" s="66"/>
      <c r="MTY8" s="66"/>
      <c r="MTZ8" s="66"/>
      <c r="MUA8" s="66"/>
      <c r="MUB8" s="66"/>
      <c r="MUC8" s="66"/>
      <c r="MUD8" s="66"/>
      <c r="MUE8" s="66"/>
      <c r="MUF8" s="66"/>
      <c r="MUG8" s="66"/>
      <c r="MUH8" s="66"/>
      <c r="MUI8" s="66"/>
      <c r="MUJ8" s="66"/>
      <c r="MUK8" s="66"/>
      <c r="MUL8" s="66"/>
      <c r="MUM8" s="66"/>
      <c r="MUN8" s="66"/>
      <c r="MUO8" s="66"/>
      <c r="MUP8" s="66"/>
      <c r="MUQ8" s="66"/>
      <c r="MUR8" s="66"/>
      <c r="MUS8" s="66"/>
      <c r="MUT8" s="66"/>
      <c r="MUU8" s="66"/>
      <c r="MUV8" s="66"/>
      <c r="MUW8" s="66"/>
      <c r="MUX8" s="66"/>
      <c r="MUY8" s="66"/>
      <c r="MUZ8" s="66"/>
      <c r="MVA8" s="66"/>
      <c r="MVB8" s="66"/>
      <c r="MVC8" s="66"/>
      <c r="MVD8" s="66"/>
      <c r="MVE8" s="66"/>
      <c r="MVF8" s="66"/>
      <c r="MVG8" s="66"/>
      <c r="MVH8" s="66"/>
      <c r="MVI8" s="66"/>
      <c r="MVJ8" s="66"/>
      <c r="MVK8" s="66"/>
      <c r="MVL8" s="66"/>
      <c r="MVM8" s="66"/>
      <c r="MVN8" s="66"/>
      <c r="MVO8" s="66"/>
      <c r="MVP8" s="66"/>
      <c r="MVQ8" s="66"/>
      <c r="MVR8" s="66"/>
      <c r="MVS8" s="66"/>
      <c r="MVT8" s="66"/>
      <c r="MVU8" s="66"/>
      <c r="MVV8" s="66"/>
      <c r="MVW8" s="66"/>
      <c r="MVX8" s="66"/>
      <c r="MVY8" s="66"/>
      <c r="MVZ8" s="66"/>
      <c r="MWA8" s="66"/>
      <c r="MWB8" s="66"/>
      <c r="MWC8" s="66"/>
      <c r="MWD8" s="66"/>
      <c r="MWE8" s="66"/>
      <c r="MWF8" s="66"/>
      <c r="MWG8" s="66"/>
      <c r="MWH8" s="66"/>
      <c r="MWI8" s="66"/>
      <c r="MWJ8" s="66"/>
      <c r="MWK8" s="66"/>
      <c r="MWL8" s="66"/>
      <c r="MWM8" s="66"/>
      <c r="MWN8" s="66"/>
      <c r="MWO8" s="66"/>
      <c r="MWP8" s="66"/>
      <c r="MWQ8" s="66"/>
      <c r="MWR8" s="66"/>
      <c r="MWS8" s="66"/>
      <c r="MWT8" s="66"/>
      <c r="MWU8" s="66"/>
      <c r="MWV8" s="66"/>
      <c r="MWW8" s="66"/>
      <c r="MWX8" s="66"/>
      <c r="MWY8" s="66"/>
      <c r="MWZ8" s="66"/>
      <c r="MXA8" s="66"/>
      <c r="MXB8" s="66"/>
      <c r="MXC8" s="66"/>
      <c r="MXD8" s="66"/>
      <c r="MXE8" s="66"/>
      <c r="MXF8" s="66"/>
      <c r="MXG8" s="66"/>
      <c r="MXH8" s="66"/>
      <c r="MXI8" s="66"/>
      <c r="MXJ8" s="66"/>
      <c r="MXK8" s="66"/>
      <c r="MXL8" s="66"/>
      <c r="MXM8" s="66"/>
      <c r="MXN8" s="66"/>
      <c r="MXO8" s="66"/>
      <c r="MXP8" s="66"/>
      <c r="MXQ8" s="66"/>
      <c r="MXR8" s="66"/>
      <c r="MXS8" s="66"/>
      <c r="MXT8" s="66"/>
      <c r="MXU8" s="66"/>
      <c r="MXV8" s="66"/>
      <c r="MXW8" s="66"/>
      <c r="MXX8" s="66"/>
      <c r="MXY8" s="66"/>
      <c r="MXZ8" s="66"/>
      <c r="MYA8" s="66"/>
      <c r="MYB8" s="66"/>
      <c r="MYC8" s="66"/>
      <c r="MYD8" s="66"/>
      <c r="MYE8" s="66"/>
      <c r="MYF8" s="66"/>
      <c r="MYG8" s="66"/>
      <c r="MYH8" s="66"/>
      <c r="MYI8" s="66"/>
      <c r="MYJ8" s="66"/>
      <c r="MYK8" s="66"/>
      <c r="MYL8" s="66"/>
      <c r="MYM8" s="66"/>
      <c r="MYN8" s="66"/>
      <c r="MYO8" s="66"/>
      <c r="MYP8" s="66"/>
      <c r="MYQ8" s="66"/>
      <c r="MYR8" s="66"/>
      <c r="MYS8" s="66"/>
      <c r="MYT8" s="66"/>
      <c r="MYU8" s="66"/>
      <c r="MYV8" s="66"/>
      <c r="MYW8" s="66"/>
      <c r="MYX8" s="66"/>
      <c r="MYY8" s="66"/>
      <c r="MYZ8" s="66"/>
      <c r="MZA8" s="66"/>
      <c r="MZB8" s="66"/>
      <c r="MZC8" s="66"/>
      <c r="MZD8" s="66"/>
      <c r="MZE8" s="66"/>
      <c r="MZF8" s="66"/>
      <c r="MZG8" s="66"/>
      <c r="MZH8" s="66"/>
      <c r="MZI8" s="66"/>
      <c r="MZJ8" s="66"/>
      <c r="MZK8" s="66"/>
      <c r="MZL8" s="66"/>
      <c r="MZM8" s="66"/>
      <c r="MZN8" s="66"/>
      <c r="MZO8" s="66"/>
      <c r="MZP8" s="66"/>
      <c r="MZQ8" s="66"/>
      <c r="MZR8" s="66"/>
      <c r="MZS8" s="66"/>
      <c r="MZT8" s="66"/>
      <c r="MZU8" s="66"/>
      <c r="MZV8" s="66"/>
      <c r="MZW8" s="66"/>
      <c r="MZX8" s="66"/>
      <c r="MZY8" s="66"/>
      <c r="MZZ8" s="66"/>
      <c r="NAA8" s="66"/>
      <c r="NAB8" s="66"/>
      <c r="NAC8" s="66"/>
      <c r="NAD8" s="66"/>
      <c r="NAE8" s="66"/>
      <c r="NAF8" s="66"/>
      <c r="NAG8" s="66"/>
      <c r="NAH8" s="66"/>
      <c r="NAI8" s="66"/>
      <c r="NAJ8" s="66"/>
      <c r="NAK8" s="66"/>
      <c r="NAL8" s="66"/>
      <c r="NAM8" s="66"/>
      <c r="NAN8" s="66"/>
      <c r="NAO8" s="66"/>
      <c r="NAP8" s="66"/>
      <c r="NAQ8" s="66"/>
      <c r="NAR8" s="66"/>
      <c r="NAS8" s="66"/>
      <c r="NAT8" s="66"/>
      <c r="NAU8" s="66"/>
      <c r="NAV8" s="66"/>
      <c r="NAW8" s="66"/>
      <c r="NAX8" s="66"/>
      <c r="NAY8" s="66"/>
      <c r="NAZ8" s="66"/>
      <c r="NBA8" s="66"/>
      <c r="NBB8" s="66"/>
      <c r="NBC8" s="66"/>
      <c r="NBD8" s="66"/>
      <c r="NBE8" s="66"/>
      <c r="NBF8" s="66"/>
      <c r="NBG8" s="66"/>
      <c r="NBH8" s="66"/>
      <c r="NBI8" s="66"/>
      <c r="NBJ8" s="66"/>
      <c r="NBK8" s="66"/>
      <c r="NBL8" s="66"/>
      <c r="NBM8" s="66"/>
      <c r="NBN8" s="66"/>
      <c r="NBO8" s="66"/>
      <c r="NBP8" s="66"/>
      <c r="NBQ8" s="66"/>
      <c r="NBR8" s="66"/>
      <c r="NBS8" s="66"/>
      <c r="NBT8" s="66"/>
      <c r="NBU8" s="66"/>
      <c r="NBV8" s="66"/>
      <c r="NBW8" s="66"/>
      <c r="NBX8" s="66"/>
      <c r="NBY8" s="66"/>
      <c r="NBZ8" s="66"/>
      <c r="NCA8" s="66"/>
      <c r="NCB8" s="66"/>
      <c r="NCC8" s="66"/>
      <c r="NCD8" s="66"/>
      <c r="NCE8" s="66"/>
      <c r="NCF8" s="66"/>
      <c r="NCG8" s="66"/>
      <c r="NCH8" s="66"/>
      <c r="NCI8" s="66"/>
      <c r="NCJ8" s="66"/>
      <c r="NCK8" s="66"/>
      <c r="NCL8" s="66"/>
      <c r="NCM8" s="66"/>
      <c r="NCN8" s="66"/>
      <c r="NCO8" s="66"/>
      <c r="NCP8" s="66"/>
      <c r="NCQ8" s="66"/>
      <c r="NCR8" s="66"/>
      <c r="NCS8" s="66"/>
      <c r="NCT8" s="66"/>
      <c r="NCU8" s="66"/>
      <c r="NCV8" s="66"/>
      <c r="NCW8" s="66"/>
      <c r="NCX8" s="66"/>
      <c r="NCY8" s="66"/>
      <c r="NCZ8" s="66"/>
      <c r="NDA8" s="66"/>
      <c r="NDB8" s="66"/>
      <c r="NDC8" s="66"/>
      <c r="NDD8" s="66"/>
      <c r="NDE8" s="66"/>
      <c r="NDF8" s="66"/>
      <c r="NDG8" s="66"/>
      <c r="NDH8" s="66"/>
      <c r="NDI8" s="66"/>
      <c r="NDJ8" s="66"/>
      <c r="NDK8" s="66"/>
      <c r="NDL8" s="66"/>
      <c r="NDM8" s="66"/>
      <c r="NDN8" s="66"/>
      <c r="NDO8" s="66"/>
      <c r="NDP8" s="66"/>
      <c r="NDQ8" s="66"/>
      <c r="NDR8" s="66"/>
      <c r="NDS8" s="66"/>
      <c r="NDT8" s="66"/>
      <c r="NDU8" s="66"/>
      <c r="NDV8" s="66"/>
      <c r="NDW8" s="66"/>
      <c r="NDX8" s="66"/>
      <c r="NDY8" s="66"/>
      <c r="NDZ8" s="66"/>
      <c r="NEA8" s="66"/>
      <c r="NEB8" s="66"/>
      <c r="NEC8" s="66"/>
      <c r="NED8" s="66"/>
      <c r="NEE8" s="66"/>
      <c r="NEF8" s="66"/>
      <c r="NEG8" s="66"/>
      <c r="NEH8" s="66"/>
      <c r="NEI8" s="66"/>
      <c r="NEJ8" s="66"/>
      <c r="NEK8" s="66"/>
      <c r="NEL8" s="66"/>
      <c r="NEM8" s="66"/>
      <c r="NEN8" s="66"/>
      <c r="NEO8" s="66"/>
      <c r="NEP8" s="66"/>
      <c r="NEQ8" s="66"/>
      <c r="NER8" s="66"/>
      <c r="NES8" s="66"/>
      <c r="NET8" s="66"/>
      <c r="NEU8" s="66"/>
      <c r="NEV8" s="66"/>
      <c r="NEW8" s="66"/>
      <c r="NEX8" s="66"/>
      <c r="NEY8" s="66"/>
      <c r="NEZ8" s="66"/>
      <c r="NFA8" s="66"/>
      <c r="NFB8" s="66"/>
      <c r="NFC8" s="66"/>
      <c r="NFD8" s="66"/>
      <c r="NFE8" s="66"/>
      <c r="NFF8" s="66"/>
      <c r="NFG8" s="66"/>
      <c r="NFH8" s="66"/>
      <c r="NFI8" s="66"/>
      <c r="NFJ8" s="66"/>
      <c r="NFK8" s="66"/>
      <c r="NFL8" s="66"/>
      <c r="NFM8" s="66"/>
      <c r="NFN8" s="66"/>
      <c r="NFO8" s="66"/>
      <c r="NFP8" s="66"/>
      <c r="NFQ8" s="66"/>
      <c r="NFR8" s="66"/>
      <c r="NFS8" s="66"/>
      <c r="NFT8" s="66"/>
      <c r="NFU8" s="66"/>
      <c r="NFV8" s="66"/>
      <c r="NFW8" s="66"/>
      <c r="NFX8" s="66"/>
      <c r="NFY8" s="66"/>
      <c r="NFZ8" s="66"/>
      <c r="NGA8" s="66"/>
      <c r="NGB8" s="66"/>
      <c r="NGC8" s="66"/>
      <c r="NGD8" s="66"/>
      <c r="NGE8" s="66"/>
      <c r="NGF8" s="66"/>
      <c r="NGG8" s="66"/>
      <c r="NGH8" s="66"/>
      <c r="NGI8" s="66"/>
      <c r="NGJ8" s="66"/>
      <c r="NGK8" s="66"/>
      <c r="NGL8" s="66"/>
      <c r="NGM8" s="66"/>
      <c r="NGN8" s="66"/>
      <c r="NGO8" s="66"/>
      <c r="NGP8" s="66"/>
      <c r="NGQ8" s="66"/>
      <c r="NGR8" s="66"/>
      <c r="NGS8" s="66"/>
      <c r="NGT8" s="66"/>
      <c r="NGU8" s="66"/>
      <c r="NGV8" s="66"/>
      <c r="NGW8" s="66"/>
      <c r="NGX8" s="66"/>
      <c r="NGY8" s="66"/>
      <c r="NGZ8" s="66"/>
      <c r="NHA8" s="66"/>
      <c r="NHB8" s="66"/>
      <c r="NHC8" s="66"/>
      <c r="NHD8" s="66"/>
      <c r="NHE8" s="66"/>
      <c r="NHF8" s="66"/>
      <c r="NHG8" s="66"/>
      <c r="NHH8" s="66"/>
      <c r="NHI8" s="66"/>
      <c r="NHJ8" s="66"/>
      <c r="NHK8" s="66"/>
      <c r="NHL8" s="66"/>
      <c r="NHM8" s="66"/>
      <c r="NHN8" s="66"/>
      <c r="NHO8" s="66"/>
      <c r="NHP8" s="66"/>
      <c r="NHQ8" s="66"/>
      <c r="NHR8" s="66"/>
      <c r="NHS8" s="66"/>
      <c r="NHT8" s="66"/>
      <c r="NHU8" s="66"/>
      <c r="NHV8" s="66"/>
      <c r="NHW8" s="66"/>
      <c r="NHX8" s="66"/>
      <c r="NHY8" s="66"/>
      <c r="NHZ8" s="66"/>
      <c r="NIA8" s="66"/>
      <c r="NIB8" s="66"/>
      <c r="NIC8" s="66"/>
      <c r="NID8" s="66"/>
      <c r="NIE8" s="66"/>
      <c r="NIF8" s="66"/>
      <c r="NIG8" s="66"/>
      <c r="NIH8" s="66"/>
      <c r="NII8" s="66"/>
      <c r="NIJ8" s="66"/>
      <c r="NIK8" s="66"/>
      <c r="NIL8" s="66"/>
      <c r="NIM8" s="66"/>
      <c r="NIN8" s="66"/>
      <c r="NIO8" s="66"/>
      <c r="NIP8" s="66"/>
      <c r="NIQ8" s="66"/>
      <c r="NIR8" s="66"/>
      <c r="NIS8" s="66"/>
      <c r="NIT8" s="66"/>
      <c r="NIU8" s="66"/>
      <c r="NIV8" s="66"/>
      <c r="NIW8" s="66"/>
      <c r="NIX8" s="66"/>
      <c r="NIY8" s="66"/>
      <c r="NIZ8" s="66"/>
      <c r="NJA8" s="66"/>
      <c r="NJB8" s="66"/>
      <c r="NJC8" s="66"/>
      <c r="NJD8" s="66"/>
      <c r="NJE8" s="66"/>
      <c r="NJF8" s="66"/>
      <c r="NJG8" s="66"/>
      <c r="NJH8" s="66"/>
      <c r="NJI8" s="66"/>
      <c r="NJJ8" s="66"/>
      <c r="NJK8" s="66"/>
      <c r="NJL8" s="66"/>
      <c r="NJM8" s="66"/>
      <c r="NJN8" s="66"/>
      <c r="NJO8" s="66"/>
      <c r="NJP8" s="66"/>
      <c r="NJQ8" s="66"/>
      <c r="NJR8" s="66"/>
      <c r="NJS8" s="66"/>
      <c r="NJT8" s="66"/>
      <c r="NJU8" s="66"/>
      <c r="NJV8" s="66"/>
      <c r="NJW8" s="66"/>
      <c r="NJX8" s="66"/>
      <c r="NJY8" s="66"/>
      <c r="NJZ8" s="66"/>
      <c r="NKA8" s="66"/>
      <c r="NKB8" s="66"/>
      <c r="NKC8" s="66"/>
      <c r="NKD8" s="66"/>
      <c r="NKE8" s="66"/>
      <c r="NKF8" s="66"/>
      <c r="NKG8" s="66"/>
      <c r="NKH8" s="66"/>
      <c r="NKI8" s="66"/>
      <c r="NKJ8" s="66"/>
      <c r="NKK8" s="66"/>
      <c r="NKL8" s="66"/>
      <c r="NKM8" s="66"/>
      <c r="NKN8" s="66"/>
      <c r="NKO8" s="66"/>
      <c r="NKP8" s="66"/>
      <c r="NKQ8" s="66"/>
      <c r="NKR8" s="66"/>
      <c r="NKS8" s="66"/>
      <c r="NKT8" s="66"/>
      <c r="NKU8" s="66"/>
      <c r="NKV8" s="66"/>
      <c r="NKW8" s="66"/>
      <c r="NKX8" s="66"/>
      <c r="NKY8" s="66"/>
      <c r="NKZ8" s="66"/>
      <c r="NLA8" s="66"/>
      <c r="NLB8" s="66"/>
      <c r="NLC8" s="66"/>
      <c r="NLD8" s="66"/>
      <c r="NLE8" s="66"/>
      <c r="NLF8" s="66"/>
      <c r="NLG8" s="66"/>
      <c r="NLH8" s="66"/>
      <c r="NLI8" s="66"/>
      <c r="NLJ8" s="66"/>
      <c r="NLK8" s="66"/>
      <c r="NLL8" s="66"/>
      <c r="NLM8" s="66"/>
      <c r="NLN8" s="66"/>
      <c r="NLO8" s="66"/>
      <c r="NLP8" s="66"/>
      <c r="NLQ8" s="66"/>
      <c r="NLR8" s="66"/>
      <c r="NLS8" s="66"/>
      <c r="NLT8" s="66"/>
      <c r="NLU8" s="66"/>
      <c r="NLV8" s="66"/>
      <c r="NLW8" s="66"/>
      <c r="NLX8" s="66"/>
      <c r="NLY8" s="66"/>
      <c r="NLZ8" s="66"/>
      <c r="NMA8" s="66"/>
      <c r="NMB8" s="66"/>
      <c r="NMC8" s="66"/>
      <c r="NMD8" s="66"/>
      <c r="NME8" s="66"/>
      <c r="NMF8" s="66"/>
      <c r="NMG8" s="66"/>
      <c r="NMH8" s="66"/>
      <c r="NMI8" s="66"/>
      <c r="NMJ8" s="66"/>
      <c r="NMK8" s="66"/>
      <c r="NML8" s="66"/>
      <c r="NMM8" s="66"/>
      <c r="NMN8" s="66"/>
      <c r="NMO8" s="66"/>
      <c r="NMP8" s="66"/>
      <c r="NMQ8" s="66"/>
      <c r="NMR8" s="66"/>
      <c r="NMS8" s="66"/>
      <c r="NMT8" s="66"/>
      <c r="NMU8" s="66"/>
      <c r="NMV8" s="66"/>
      <c r="NMW8" s="66"/>
      <c r="NMX8" s="66"/>
      <c r="NMY8" s="66"/>
      <c r="NMZ8" s="66"/>
      <c r="NNA8" s="66"/>
      <c r="NNB8" s="66"/>
      <c r="NNC8" s="66"/>
      <c r="NND8" s="66"/>
      <c r="NNE8" s="66"/>
      <c r="NNF8" s="66"/>
      <c r="NNG8" s="66"/>
      <c r="NNH8" s="66"/>
      <c r="NNI8" s="66"/>
      <c r="NNJ8" s="66"/>
      <c r="NNK8" s="66"/>
      <c r="NNL8" s="66"/>
      <c r="NNM8" s="66"/>
      <c r="NNN8" s="66"/>
      <c r="NNO8" s="66"/>
      <c r="NNP8" s="66"/>
      <c r="NNQ8" s="66"/>
      <c r="NNR8" s="66"/>
      <c r="NNS8" s="66"/>
      <c r="NNT8" s="66"/>
      <c r="NNU8" s="66"/>
      <c r="NNV8" s="66"/>
      <c r="NNW8" s="66"/>
      <c r="NNX8" s="66"/>
      <c r="NNY8" s="66"/>
      <c r="NNZ8" s="66"/>
      <c r="NOA8" s="66"/>
      <c r="NOB8" s="66"/>
      <c r="NOC8" s="66"/>
      <c r="NOD8" s="66"/>
      <c r="NOE8" s="66"/>
      <c r="NOF8" s="66"/>
      <c r="NOG8" s="66"/>
      <c r="NOH8" s="66"/>
      <c r="NOI8" s="66"/>
      <c r="NOJ8" s="66"/>
      <c r="NOK8" s="66"/>
      <c r="NOL8" s="66"/>
      <c r="NOM8" s="66"/>
      <c r="NON8" s="66"/>
      <c r="NOO8" s="66"/>
      <c r="NOP8" s="66"/>
      <c r="NOQ8" s="66"/>
      <c r="NOR8" s="66"/>
      <c r="NOS8" s="66"/>
      <c r="NOT8" s="66"/>
      <c r="NOU8" s="66"/>
      <c r="NOV8" s="66"/>
      <c r="NOW8" s="66"/>
      <c r="NOX8" s="66"/>
      <c r="NOY8" s="66"/>
      <c r="NOZ8" s="66"/>
      <c r="NPA8" s="66"/>
      <c r="NPB8" s="66"/>
      <c r="NPC8" s="66"/>
      <c r="NPD8" s="66"/>
      <c r="NPE8" s="66"/>
      <c r="NPF8" s="66"/>
      <c r="NPG8" s="66"/>
      <c r="NPH8" s="66"/>
      <c r="NPI8" s="66"/>
      <c r="NPJ8" s="66"/>
      <c r="NPK8" s="66"/>
      <c r="NPL8" s="66"/>
      <c r="NPM8" s="66"/>
      <c r="NPN8" s="66"/>
      <c r="NPO8" s="66"/>
      <c r="NPP8" s="66"/>
      <c r="NPQ8" s="66"/>
      <c r="NPR8" s="66"/>
      <c r="NPS8" s="66"/>
      <c r="NPT8" s="66"/>
      <c r="NPU8" s="66"/>
      <c r="NPV8" s="66"/>
      <c r="NPW8" s="66"/>
      <c r="NPX8" s="66"/>
      <c r="NPY8" s="66"/>
      <c r="NPZ8" s="66"/>
      <c r="NQA8" s="66"/>
      <c r="NQB8" s="66"/>
      <c r="NQC8" s="66"/>
      <c r="NQD8" s="66"/>
      <c r="NQE8" s="66"/>
      <c r="NQF8" s="66"/>
      <c r="NQG8" s="66"/>
      <c r="NQH8" s="66"/>
      <c r="NQI8" s="66"/>
      <c r="NQJ8" s="66"/>
      <c r="NQK8" s="66"/>
      <c r="NQL8" s="66"/>
      <c r="NQM8" s="66"/>
      <c r="NQN8" s="66"/>
      <c r="NQO8" s="66"/>
      <c r="NQP8" s="66"/>
      <c r="NQQ8" s="66"/>
      <c r="NQR8" s="66"/>
      <c r="NQS8" s="66"/>
      <c r="NQT8" s="66"/>
      <c r="NQU8" s="66"/>
      <c r="NQV8" s="66"/>
      <c r="NQW8" s="66"/>
      <c r="NQX8" s="66"/>
      <c r="NQY8" s="66"/>
      <c r="NQZ8" s="66"/>
      <c r="NRA8" s="66"/>
      <c r="NRB8" s="66"/>
      <c r="NRC8" s="66"/>
      <c r="NRD8" s="66"/>
      <c r="NRE8" s="66"/>
      <c r="NRF8" s="66"/>
      <c r="NRG8" s="66"/>
      <c r="NRH8" s="66"/>
      <c r="NRI8" s="66"/>
      <c r="NRJ8" s="66"/>
      <c r="NRK8" s="66"/>
      <c r="NRL8" s="66"/>
      <c r="NRM8" s="66"/>
      <c r="NRN8" s="66"/>
      <c r="NRO8" s="66"/>
      <c r="NRP8" s="66"/>
      <c r="NRQ8" s="66"/>
      <c r="NRR8" s="66"/>
      <c r="NRS8" s="66"/>
      <c r="NRT8" s="66"/>
      <c r="NRU8" s="66"/>
      <c r="NRV8" s="66"/>
      <c r="NRW8" s="66"/>
      <c r="NRX8" s="66"/>
      <c r="NRY8" s="66"/>
      <c r="NRZ8" s="66"/>
      <c r="NSA8" s="66"/>
      <c r="NSB8" s="66"/>
      <c r="NSC8" s="66"/>
      <c r="NSD8" s="66"/>
      <c r="NSE8" s="66"/>
      <c r="NSF8" s="66"/>
      <c r="NSG8" s="66"/>
      <c r="NSH8" s="66"/>
      <c r="NSI8" s="66"/>
      <c r="NSJ8" s="66"/>
      <c r="NSK8" s="66"/>
      <c r="NSL8" s="66"/>
      <c r="NSM8" s="66"/>
      <c r="NSN8" s="66"/>
      <c r="NSO8" s="66"/>
      <c r="NSP8" s="66"/>
      <c r="NSQ8" s="66"/>
      <c r="NSR8" s="66"/>
      <c r="NSS8" s="66"/>
      <c r="NST8" s="66"/>
      <c r="NSU8" s="66"/>
      <c r="NSV8" s="66"/>
      <c r="NSW8" s="66"/>
      <c r="NSX8" s="66"/>
      <c r="NSY8" s="66"/>
      <c r="NSZ8" s="66"/>
      <c r="NTA8" s="66"/>
      <c r="NTB8" s="66"/>
      <c r="NTC8" s="66"/>
      <c r="NTD8" s="66"/>
      <c r="NTE8" s="66"/>
      <c r="NTF8" s="66"/>
      <c r="NTG8" s="66"/>
      <c r="NTH8" s="66"/>
      <c r="NTI8" s="66"/>
      <c r="NTJ8" s="66"/>
      <c r="NTK8" s="66"/>
      <c r="NTL8" s="66"/>
      <c r="NTM8" s="66"/>
      <c r="NTN8" s="66"/>
      <c r="NTO8" s="66"/>
      <c r="NTP8" s="66"/>
      <c r="NTQ8" s="66"/>
      <c r="NTR8" s="66"/>
      <c r="NTS8" s="66"/>
      <c r="NTT8" s="66"/>
      <c r="NTU8" s="66"/>
      <c r="NTV8" s="66"/>
      <c r="NTW8" s="66"/>
      <c r="NTX8" s="66"/>
      <c r="NTY8" s="66"/>
      <c r="NTZ8" s="66"/>
      <c r="NUA8" s="66"/>
      <c r="NUB8" s="66"/>
      <c r="NUC8" s="66"/>
      <c r="NUD8" s="66"/>
      <c r="NUE8" s="66"/>
      <c r="NUF8" s="66"/>
      <c r="NUG8" s="66"/>
      <c r="NUH8" s="66"/>
      <c r="NUI8" s="66"/>
      <c r="NUJ8" s="66"/>
      <c r="NUK8" s="66"/>
      <c r="NUL8" s="66"/>
      <c r="NUM8" s="66"/>
      <c r="NUN8" s="66"/>
      <c r="NUO8" s="66"/>
      <c r="NUP8" s="66"/>
      <c r="NUQ8" s="66"/>
      <c r="NUR8" s="66"/>
      <c r="NUS8" s="66"/>
      <c r="NUT8" s="66"/>
      <c r="NUU8" s="66"/>
      <c r="NUV8" s="66"/>
      <c r="NUW8" s="66"/>
      <c r="NUX8" s="66"/>
      <c r="NUY8" s="66"/>
      <c r="NUZ8" s="66"/>
      <c r="NVA8" s="66"/>
      <c r="NVB8" s="66"/>
      <c r="NVC8" s="66"/>
      <c r="NVD8" s="66"/>
      <c r="NVE8" s="66"/>
      <c r="NVF8" s="66"/>
      <c r="NVG8" s="66"/>
      <c r="NVH8" s="66"/>
      <c r="NVI8" s="66"/>
      <c r="NVJ8" s="66"/>
      <c r="NVK8" s="66"/>
      <c r="NVL8" s="66"/>
      <c r="NVM8" s="66"/>
      <c r="NVN8" s="66"/>
      <c r="NVO8" s="66"/>
      <c r="NVP8" s="66"/>
      <c r="NVQ8" s="66"/>
      <c r="NVR8" s="66"/>
      <c r="NVS8" s="66"/>
      <c r="NVT8" s="66"/>
      <c r="NVU8" s="66"/>
      <c r="NVV8" s="66"/>
      <c r="NVW8" s="66"/>
      <c r="NVX8" s="66"/>
      <c r="NVY8" s="66"/>
      <c r="NVZ8" s="66"/>
      <c r="NWA8" s="66"/>
      <c r="NWB8" s="66"/>
      <c r="NWC8" s="66"/>
      <c r="NWD8" s="66"/>
      <c r="NWE8" s="66"/>
      <c r="NWF8" s="66"/>
      <c r="NWG8" s="66"/>
      <c r="NWH8" s="66"/>
      <c r="NWI8" s="66"/>
      <c r="NWJ8" s="66"/>
      <c r="NWK8" s="66"/>
      <c r="NWL8" s="66"/>
      <c r="NWM8" s="66"/>
      <c r="NWN8" s="66"/>
      <c r="NWO8" s="66"/>
      <c r="NWP8" s="66"/>
      <c r="NWQ8" s="66"/>
      <c r="NWR8" s="66"/>
      <c r="NWS8" s="66"/>
      <c r="NWT8" s="66"/>
      <c r="NWU8" s="66"/>
      <c r="NWV8" s="66"/>
      <c r="NWW8" s="66"/>
      <c r="NWX8" s="66"/>
      <c r="NWY8" s="66"/>
      <c r="NWZ8" s="66"/>
      <c r="NXA8" s="66"/>
      <c r="NXB8" s="66"/>
      <c r="NXC8" s="66"/>
      <c r="NXD8" s="66"/>
      <c r="NXE8" s="66"/>
      <c r="NXF8" s="66"/>
      <c r="NXG8" s="66"/>
      <c r="NXH8" s="66"/>
      <c r="NXI8" s="66"/>
      <c r="NXJ8" s="66"/>
      <c r="NXK8" s="66"/>
      <c r="NXL8" s="66"/>
      <c r="NXM8" s="66"/>
      <c r="NXN8" s="66"/>
      <c r="NXO8" s="66"/>
      <c r="NXP8" s="66"/>
      <c r="NXQ8" s="66"/>
      <c r="NXR8" s="66"/>
      <c r="NXS8" s="66"/>
      <c r="NXT8" s="66"/>
      <c r="NXU8" s="66"/>
      <c r="NXV8" s="66"/>
      <c r="NXW8" s="66"/>
      <c r="NXX8" s="66"/>
      <c r="NXY8" s="66"/>
      <c r="NXZ8" s="66"/>
      <c r="NYA8" s="66"/>
      <c r="NYB8" s="66"/>
      <c r="NYC8" s="66"/>
      <c r="NYD8" s="66"/>
      <c r="NYE8" s="66"/>
      <c r="NYF8" s="66"/>
      <c r="NYG8" s="66"/>
      <c r="NYH8" s="66"/>
      <c r="NYI8" s="66"/>
      <c r="NYJ8" s="66"/>
      <c r="NYK8" s="66"/>
      <c r="NYL8" s="66"/>
      <c r="NYM8" s="66"/>
      <c r="NYN8" s="66"/>
      <c r="NYO8" s="66"/>
      <c r="NYP8" s="66"/>
      <c r="NYQ8" s="66"/>
      <c r="NYR8" s="66"/>
      <c r="NYS8" s="66"/>
      <c r="NYT8" s="66"/>
      <c r="NYU8" s="66"/>
      <c r="NYV8" s="66"/>
      <c r="NYW8" s="66"/>
      <c r="NYX8" s="66"/>
      <c r="NYY8" s="66"/>
      <c r="NYZ8" s="66"/>
      <c r="NZA8" s="66"/>
      <c r="NZB8" s="66"/>
      <c r="NZC8" s="66"/>
      <c r="NZD8" s="66"/>
      <c r="NZE8" s="66"/>
      <c r="NZF8" s="66"/>
      <c r="NZG8" s="66"/>
      <c r="NZH8" s="66"/>
      <c r="NZI8" s="66"/>
      <c r="NZJ8" s="66"/>
      <c r="NZK8" s="66"/>
      <c r="NZL8" s="66"/>
      <c r="NZM8" s="66"/>
      <c r="NZN8" s="66"/>
      <c r="NZO8" s="66"/>
      <c r="NZP8" s="66"/>
      <c r="NZQ8" s="66"/>
      <c r="NZR8" s="66"/>
      <c r="NZS8" s="66"/>
      <c r="NZT8" s="66"/>
      <c r="NZU8" s="66"/>
      <c r="NZV8" s="66"/>
      <c r="NZW8" s="66"/>
      <c r="NZX8" s="66"/>
      <c r="NZY8" s="66"/>
      <c r="NZZ8" s="66"/>
      <c r="OAA8" s="66"/>
      <c r="OAB8" s="66"/>
      <c r="OAC8" s="66"/>
      <c r="OAD8" s="66"/>
      <c r="OAE8" s="66"/>
      <c r="OAF8" s="66"/>
      <c r="OAG8" s="66"/>
      <c r="OAH8" s="66"/>
      <c r="OAI8" s="66"/>
      <c r="OAJ8" s="66"/>
      <c r="OAK8" s="66"/>
      <c r="OAL8" s="66"/>
      <c r="OAM8" s="66"/>
      <c r="OAN8" s="66"/>
      <c r="OAO8" s="66"/>
      <c r="OAP8" s="66"/>
      <c r="OAQ8" s="66"/>
      <c r="OAR8" s="66"/>
      <c r="OAS8" s="66"/>
      <c r="OAT8" s="66"/>
      <c r="OAU8" s="66"/>
      <c r="OAV8" s="66"/>
      <c r="OAW8" s="66"/>
      <c r="OAX8" s="66"/>
      <c r="OAY8" s="66"/>
      <c r="OAZ8" s="66"/>
      <c r="OBA8" s="66"/>
      <c r="OBB8" s="66"/>
      <c r="OBC8" s="66"/>
      <c r="OBD8" s="66"/>
      <c r="OBE8" s="66"/>
      <c r="OBF8" s="66"/>
      <c r="OBG8" s="66"/>
      <c r="OBH8" s="66"/>
      <c r="OBI8" s="66"/>
      <c r="OBJ8" s="66"/>
      <c r="OBK8" s="66"/>
      <c r="OBL8" s="66"/>
      <c r="OBM8" s="66"/>
      <c r="OBN8" s="66"/>
      <c r="OBO8" s="66"/>
      <c r="OBP8" s="66"/>
      <c r="OBQ8" s="66"/>
      <c r="OBR8" s="66"/>
      <c r="OBS8" s="66"/>
      <c r="OBT8" s="66"/>
      <c r="OBU8" s="66"/>
      <c r="OBV8" s="66"/>
      <c r="OBW8" s="66"/>
      <c r="OBX8" s="66"/>
      <c r="OBY8" s="66"/>
      <c r="OBZ8" s="66"/>
      <c r="OCA8" s="66"/>
      <c r="OCB8" s="66"/>
      <c r="OCC8" s="66"/>
      <c r="OCD8" s="66"/>
      <c r="OCE8" s="66"/>
      <c r="OCF8" s="66"/>
      <c r="OCG8" s="66"/>
      <c r="OCH8" s="66"/>
      <c r="OCI8" s="66"/>
      <c r="OCJ8" s="66"/>
      <c r="OCK8" s="66"/>
      <c r="OCL8" s="66"/>
      <c r="OCM8" s="66"/>
      <c r="OCN8" s="66"/>
      <c r="OCO8" s="66"/>
      <c r="OCP8" s="66"/>
      <c r="OCQ8" s="66"/>
      <c r="OCR8" s="66"/>
      <c r="OCS8" s="66"/>
      <c r="OCT8" s="66"/>
      <c r="OCU8" s="66"/>
      <c r="OCV8" s="66"/>
      <c r="OCW8" s="66"/>
      <c r="OCX8" s="66"/>
      <c r="OCY8" s="66"/>
      <c r="OCZ8" s="66"/>
      <c r="ODA8" s="66"/>
      <c r="ODB8" s="66"/>
      <c r="ODC8" s="66"/>
      <c r="ODD8" s="66"/>
      <c r="ODE8" s="66"/>
      <c r="ODF8" s="66"/>
      <c r="ODG8" s="66"/>
      <c r="ODH8" s="66"/>
      <c r="ODI8" s="66"/>
      <c r="ODJ8" s="66"/>
      <c r="ODK8" s="66"/>
      <c r="ODL8" s="66"/>
      <c r="ODM8" s="66"/>
      <c r="ODN8" s="66"/>
      <c r="ODO8" s="66"/>
      <c r="ODP8" s="66"/>
      <c r="ODQ8" s="66"/>
      <c r="ODR8" s="66"/>
      <c r="ODS8" s="66"/>
      <c r="ODT8" s="66"/>
      <c r="ODU8" s="66"/>
      <c r="ODV8" s="66"/>
      <c r="ODW8" s="66"/>
      <c r="ODX8" s="66"/>
      <c r="ODY8" s="66"/>
      <c r="ODZ8" s="66"/>
      <c r="OEA8" s="66"/>
      <c r="OEB8" s="66"/>
      <c r="OEC8" s="66"/>
      <c r="OED8" s="66"/>
      <c r="OEE8" s="66"/>
      <c r="OEF8" s="66"/>
      <c r="OEG8" s="66"/>
      <c r="OEH8" s="66"/>
      <c r="OEI8" s="66"/>
      <c r="OEJ8" s="66"/>
      <c r="OEK8" s="66"/>
      <c r="OEL8" s="66"/>
      <c r="OEM8" s="66"/>
      <c r="OEN8" s="66"/>
      <c r="OEO8" s="66"/>
      <c r="OEP8" s="66"/>
      <c r="OEQ8" s="66"/>
      <c r="OER8" s="66"/>
      <c r="OES8" s="66"/>
      <c r="OET8" s="66"/>
      <c r="OEU8" s="66"/>
      <c r="OEV8" s="66"/>
      <c r="OEW8" s="66"/>
      <c r="OEX8" s="66"/>
      <c r="OEY8" s="66"/>
      <c r="OEZ8" s="66"/>
      <c r="OFA8" s="66"/>
      <c r="OFB8" s="66"/>
      <c r="OFC8" s="66"/>
      <c r="OFD8" s="66"/>
      <c r="OFE8" s="66"/>
      <c r="OFF8" s="66"/>
      <c r="OFG8" s="66"/>
      <c r="OFH8" s="66"/>
      <c r="OFI8" s="66"/>
      <c r="OFJ8" s="66"/>
      <c r="OFK8" s="66"/>
      <c r="OFL8" s="66"/>
      <c r="OFM8" s="66"/>
      <c r="OFN8" s="66"/>
      <c r="OFO8" s="66"/>
      <c r="OFP8" s="66"/>
      <c r="OFQ8" s="66"/>
      <c r="OFR8" s="66"/>
      <c r="OFS8" s="66"/>
      <c r="OFT8" s="66"/>
      <c r="OFU8" s="66"/>
      <c r="OFV8" s="66"/>
      <c r="OFW8" s="66"/>
      <c r="OFX8" s="66"/>
      <c r="OFY8" s="66"/>
      <c r="OFZ8" s="66"/>
      <c r="OGA8" s="66"/>
      <c r="OGB8" s="66"/>
      <c r="OGC8" s="66"/>
      <c r="OGD8" s="66"/>
      <c r="OGE8" s="66"/>
      <c r="OGF8" s="66"/>
      <c r="OGG8" s="66"/>
      <c r="OGH8" s="66"/>
      <c r="OGI8" s="66"/>
      <c r="OGJ8" s="66"/>
      <c r="OGK8" s="66"/>
      <c r="OGL8" s="66"/>
      <c r="OGM8" s="66"/>
      <c r="OGN8" s="66"/>
      <c r="OGO8" s="66"/>
      <c r="OGP8" s="66"/>
      <c r="OGQ8" s="66"/>
      <c r="OGR8" s="66"/>
      <c r="OGS8" s="66"/>
      <c r="OGT8" s="66"/>
      <c r="OGU8" s="66"/>
      <c r="OGV8" s="66"/>
      <c r="OGW8" s="66"/>
      <c r="OGX8" s="66"/>
      <c r="OGY8" s="66"/>
      <c r="OGZ8" s="66"/>
      <c r="OHA8" s="66"/>
      <c r="OHB8" s="66"/>
      <c r="OHC8" s="66"/>
      <c r="OHD8" s="66"/>
      <c r="OHE8" s="66"/>
      <c r="OHF8" s="66"/>
      <c r="OHG8" s="66"/>
      <c r="OHH8" s="66"/>
      <c r="OHI8" s="66"/>
      <c r="OHJ8" s="66"/>
      <c r="OHK8" s="66"/>
      <c r="OHL8" s="66"/>
      <c r="OHM8" s="66"/>
      <c r="OHN8" s="66"/>
      <c r="OHO8" s="66"/>
      <c r="OHP8" s="66"/>
      <c r="OHQ8" s="66"/>
      <c r="OHR8" s="66"/>
      <c r="OHS8" s="66"/>
      <c r="OHT8" s="66"/>
      <c r="OHU8" s="66"/>
      <c r="OHV8" s="66"/>
      <c r="OHW8" s="66"/>
      <c r="OHX8" s="66"/>
      <c r="OHY8" s="66"/>
      <c r="OHZ8" s="66"/>
      <c r="OIA8" s="66"/>
      <c r="OIB8" s="66"/>
      <c r="OIC8" s="66"/>
      <c r="OID8" s="66"/>
      <c r="OIE8" s="66"/>
      <c r="OIF8" s="66"/>
      <c r="OIG8" s="66"/>
      <c r="OIH8" s="66"/>
      <c r="OII8" s="66"/>
      <c r="OIJ8" s="66"/>
      <c r="OIK8" s="66"/>
      <c r="OIL8" s="66"/>
      <c r="OIM8" s="66"/>
      <c r="OIN8" s="66"/>
      <c r="OIO8" s="66"/>
      <c r="OIP8" s="66"/>
      <c r="OIQ8" s="66"/>
      <c r="OIR8" s="66"/>
      <c r="OIS8" s="66"/>
      <c r="OIT8" s="66"/>
      <c r="OIU8" s="66"/>
      <c r="OIV8" s="66"/>
      <c r="OIW8" s="66"/>
      <c r="OIX8" s="66"/>
      <c r="OIY8" s="66"/>
      <c r="OIZ8" s="66"/>
      <c r="OJA8" s="66"/>
      <c r="OJB8" s="66"/>
      <c r="OJC8" s="66"/>
      <c r="OJD8" s="66"/>
      <c r="OJE8" s="66"/>
      <c r="OJF8" s="66"/>
      <c r="OJG8" s="66"/>
      <c r="OJH8" s="66"/>
      <c r="OJI8" s="66"/>
      <c r="OJJ8" s="66"/>
      <c r="OJK8" s="66"/>
      <c r="OJL8" s="66"/>
      <c r="OJM8" s="66"/>
      <c r="OJN8" s="66"/>
      <c r="OJO8" s="66"/>
      <c r="OJP8" s="66"/>
      <c r="OJQ8" s="66"/>
      <c r="OJR8" s="66"/>
      <c r="OJS8" s="66"/>
      <c r="OJT8" s="66"/>
      <c r="OJU8" s="66"/>
      <c r="OJV8" s="66"/>
      <c r="OJW8" s="66"/>
      <c r="OJX8" s="66"/>
      <c r="OJY8" s="66"/>
      <c r="OJZ8" s="66"/>
      <c r="OKA8" s="66"/>
      <c r="OKB8" s="66"/>
      <c r="OKC8" s="66"/>
      <c r="OKD8" s="66"/>
      <c r="OKE8" s="66"/>
      <c r="OKF8" s="66"/>
      <c r="OKG8" s="66"/>
      <c r="OKH8" s="66"/>
      <c r="OKI8" s="66"/>
      <c r="OKJ8" s="66"/>
      <c r="OKK8" s="66"/>
      <c r="OKL8" s="66"/>
      <c r="OKM8" s="66"/>
      <c r="OKN8" s="66"/>
      <c r="OKO8" s="66"/>
      <c r="OKP8" s="66"/>
      <c r="OKQ8" s="66"/>
      <c r="OKR8" s="66"/>
      <c r="OKS8" s="66"/>
      <c r="OKT8" s="66"/>
      <c r="OKU8" s="66"/>
      <c r="OKV8" s="66"/>
      <c r="OKW8" s="66"/>
      <c r="OKX8" s="66"/>
      <c r="OKY8" s="66"/>
      <c r="OKZ8" s="66"/>
      <c r="OLA8" s="66"/>
      <c r="OLB8" s="66"/>
      <c r="OLC8" s="66"/>
      <c r="OLD8" s="66"/>
      <c r="OLE8" s="66"/>
      <c r="OLF8" s="66"/>
      <c r="OLG8" s="66"/>
      <c r="OLH8" s="66"/>
      <c r="OLI8" s="66"/>
      <c r="OLJ8" s="66"/>
      <c r="OLK8" s="66"/>
      <c r="OLL8" s="66"/>
      <c r="OLM8" s="66"/>
      <c r="OLN8" s="66"/>
      <c r="OLO8" s="66"/>
      <c r="OLP8" s="66"/>
      <c r="OLQ8" s="66"/>
      <c r="OLR8" s="66"/>
      <c r="OLS8" s="66"/>
      <c r="OLT8" s="66"/>
      <c r="OLU8" s="66"/>
      <c r="OLV8" s="66"/>
      <c r="OLW8" s="66"/>
      <c r="OLX8" s="66"/>
      <c r="OLY8" s="66"/>
      <c r="OLZ8" s="66"/>
      <c r="OMA8" s="66"/>
      <c r="OMB8" s="66"/>
      <c r="OMC8" s="66"/>
      <c r="OMD8" s="66"/>
      <c r="OME8" s="66"/>
      <c r="OMF8" s="66"/>
      <c r="OMG8" s="66"/>
      <c r="OMH8" s="66"/>
      <c r="OMI8" s="66"/>
      <c r="OMJ8" s="66"/>
      <c r="OMK8" s="66"/>
      <c r="OML8" s="66"/>
      <c r="OMM8" s="66"/>
      <c r="OMN8" s="66"/>
      <c r="OMO8" s="66"/>
      <c r="OMP8" s="66"/>
      <c r="OMQ8" s="66"/>
      <c r="OMR8" s="66"/>
      <c r="OMS8" s="66"/>
      <c r="OMT8" s="66"/>
      <c r="OMU8" s="66"/>
      <c r="OMV8" s="66"/>
      <c r="OMW8" s="66"/>
      <c r="OMX8" s="66"/>
      <c r="OMY8" s="66"/>
      <c r="OMZ8" s="66"/>
      <c r="ONA8" s="66"/>
      <c r="ONB8" s="66"/>
      <c r="ONC8" s="66"/>
      <c r="OND8" s="66"/>
      <c r="ONE8" s="66"/>
      <c r="ONF8" s="66"/>
      <c r="ONG8" s="66"/>
      <c r="ONH8" s="66"/>
      <c r="ONI8" s="66"/>
      <c r="ONJ8" s="66"/>
      <c r="ONK8" s="66"/>
      <c r="ONL8" s="66"/>
      <c r="ONM8" s="66"/>
      <c r="ONN8" s="66"/>
      <c r="ONO8" s="66"/>
      <c r="ONP8" s="66"/>
      <c r="ONQ8" s="66"/>
      <c r="ONR8" s="66"/>
      <c r="ONS8" s="66"/>
      <c r="ONT8" s="66"/>
      <c r="ONU8" s="66"/>
      <c r="ONV8" s="66"/>
      <c r="ONW8" s="66"/>
      <c r="ONX8" s="66"/>
      <c r="ONY8" s="66"/>
      <c r="ONZ8" s="66"/>
      <c r="OOA8" s="66"/>
      <c r="OOB8" s="66"/>
      <c r="OOC8" s="66"/>
      <c r="OOD8" s="66"/>
      <c r="OOE8" s="66"/>
      <c r="OOF8" s="66"/>
      <c r="OOG8" s="66"/>
      <c r="OOH8" s="66"/>
      <c r="OOI8" s="66"/>
      <c r="OOJ8" s="66"/>
      <c r="OOK8" s="66"/>
      <c r="OOL8" s="66"/>
      <c r="OOM8" s="66"/>
      <c r="OON8" s="66"/>
      <c r="OOO8" s="66"/>
      <c r="OOP8" s="66"/>
      <c r="OOQ8" s="66"/>
      <c r="OOR8" s="66"/>
      <c r="OOS8" s="66"/>
      <c r="OOT8" s="66"/>
      <c r="OOU8" s="66"/>
      <c r="OOV8" s="66"/>
      <c r="OOW8" s="66"/>
      <c r="OOX8" s="66"/>
      <c r="OOY8" s="66"/>
      <c r="OOZ8" s="66"/>
      <c r="OPA8" s="66"/>
      <c r="OPB8" s="66"/>
      <c r="OPC8" s="66"/>
      <c r="OPD8" s="66"/>
      <c r="OPE8" s="66"/>
      <c r="OPF8" s="66"/>
      <c r="OPG8" s="66"/>
      <c r="OPH8" s="66"/>
      <c r="OPI8" s="66"/>
      <c r="OPJ8" s="66"/>
      <c r="OPK8" s="66"/>
      <c r="OPL8" s="66"/>
      <c r="OPM8" s="66"/>
      <c r="OPN8" s="66"/>
      <c r="OPO8" s="66"/>
      <c r="OPP8" s="66"/>
      <c r="OPQ8" s="66"/>
      <c r="OPR8" s="66"/>
      <c r="OPS8" s="66"/>
      <c r="OPT8" s="66"/>
      <c r="OPU8" s="66"/>
      <c r="OPV8" s="66"/>
      <c r="OPW8" s="66"/>
      <c r="OPX8" s="66"/>
      <c r="OPY8" s="66"/>
      <c r="OPZ8" s="66"/>
      <c r="OQA8" s="66"/>
      <c r="OQB8" s="66"/>
      <c r="OQC8" s="66"/>
      <c r="OQD8" s="66"/>
      <c r="OQE8" s="66"/>
      <c r="OQF8" s="66"/>
      <c r="OQG8" s="66"/>
      <c r="OQH8" s="66"/>
      <c r="OQI8" s="66"/>
      <c r="OQJ8" s="66"/>
      <c r="OQK8" s="66"/>
      <c r="OQL8" s="66"/>
      <c r="OQM8" s="66"/>
      <c r="OQN8" s="66"/>
      <c r="OQO8" s="66"/>
      <c r="OQP8" s="66"/>
      <c r="OQQ8" s="66"/>
      <c r="OQR8" s="66"/>
      <c r="OQS8" s="66"/>
      <c r="OQT8" s="66"/>
      <c r="OQU8" s="66"/>
      <c r="OQV8" s="66"/>
      <c r="OQW8" s="66"/>
      <c r="OQX8" s="66"/>
      <c r="OQY8" s="66"/>
      <c r="OQZ8" s="66"/>
      <c r="ORA8" s="66"/>
      <c r="ORB8" s="66"/>
      <c r="ORC8" s="66"/>
      <c r="ORD8" s="66"/>
      <c r="ORE8" s="66"/>
      <c r="ORF8" s="66"/>
      <c r="ORG8" s="66"/>
      <c r="ORH8" s="66"/>
      <c r="ORI8" s="66"/>
      <c r="ORJ8" s="66"/>
      <c r="ORK8" s="66"/>
      <c r="ORL8" s="66"/>
      <c r="ORM8" s="66"/>
      <c r="ORN8" s="66"/>
      <c r="ORO8" s="66"/>
      <c r="ORP8" s="66"/>
      <c r="ORQ8" s="66"/>
      <c r="ORR8" s="66"/>
      <c r="ORS8" s="66"/>
      <c r="ORT8" s="66"/>
      <c r="ORU8" s="66"/>
      <c r="ORV8" s="66"/>
      <c r="ORW8" s="66"/>
      <c r="ORX8" s="66"/>
      <c r="ORY8" s="66"/>
      <c r="ORZ8" s="66"/>
      <c r="OSA8" s="66"/>
      <c r="OSB8" s="66"/>
      <c r="OSC8" s="66"/>
      <c r="OSD8" s="66"/>
      <c r="OSE8" s="66"/>
      <c r="OSF8" s="66"/>
      <c r="OSG8" s="66"/>
      <c r="OSH8" s="66"/>
      <c r="OSI8" s="66"/>
      <c r="OSJ8" s="66"/>
      <c r="OSK8" s="66"/>
      <c r="OSL8" s="66"/>
      <c r="OSM8" s="66"/>
      <c r="OSN8" s="66"/>
      <c r="OSO8" s="66"/>
      <c r="OSP8" s="66"/>
      <c r="OSQ8" s="66"/>
      <c r="OSR8" s="66"/>
      <c r="OSS8" s="66"/>
      <c r="OST8" s="66"/>
      <c r="OSU8" s="66"/>
      <c r="OSV8" s="66"/>
      <c r="OSW8" s="66"/>
      <c r="OSX8" s="66"/>
      <c r="OSY8" s="66"/>
      <c r="OSZ8" s="66"/>
      <c r="OTA8" s="66"/>
      <c r="OTB8" s="66"/>
      <c r="OTC8" s="66"/>
      <c r="OTD8" s="66"/>
      <c r="OTE8" s="66"/>
      <c r="OTF8" s="66"/>
      <c r="OTG8" s="66"/>
      <c r="OTH8" s="66"/>
      <c r="OTI8" s="66"/>
      <c r="OTJ8" s="66"/>
      <c r="OTK8" s="66"/>
      <c r="OTL8" s="66"/>
      <c r="OTM8" s="66"/>
      <c r="OTN8" s="66"/>
      <c r="OTO8" s="66"/>
      <c r="OTP8" s="66"/>
      <c r="OTQ8" s="66"/>
      <c r="OTR8" s="66"/>
      <c r="OTS8" s="66"/>
      <c r="OTT8" s="66"/>
      <c r="OTU8" s="66"/>
      <c r="OTV8" s="66"/>
      <c r="OTW8" s="66"/>
      <c r="OTX8" s="66"/>
      <c r="OTY8" s="66"/>
      <c r="OTZ8" s="66"/>
      <c r="OUA8" s="66"/>
      <c r="OUB8" s="66"/>
      <c r="OUC8" s="66"/>
      <c r="OUD8" s="66"/>
      <c r="OUE8" s="66"/>
      <c r="OUF8" s="66"/>
      <c r="OUG8" s="66"/>
      <c r="OUH8" s="66"/>
      <c r="OUI8" s="66"/>
      <c r="OUJ8" s="66"/>
      <c r="OUK8" s="66"/>
      <c r="OUL8" s="66"/>
      <c r="OUM8" s="66"/>
      <c r="OUN8" s="66"/>
      <c r="OUO8" s="66"/>
      <c r="OUP8" s="66"/>
      <c r="OUQ8" s="66"/>
      <c r="OUR8" s="66"/>
      <c r="OUS8" s="66"/>
      <c r="OUT8" s="66"/>
      <c r="OUU8" s="66"/>
      <c r="OUV8" s="66"/>
      <c r="OUW8" s="66"/>
      <c r="OUX8" s="66"/>
      <c r="OUY8" s="66"/>
      <c r="OUZ8" s="66"/>
      <c r="OVA8" s="66"/>
      <c r="OVB8" s="66"/>
      <c r="OVC8" s="66"/>
      <c r="OVD8" s="66"/>
      <c r="OVE8" s="66"/>
      <c r="OVF8" s="66"/>
      <c r="OVG8" s="66"/>
      <c r="OVH8" s="66"/>
      <c r="OVI8" s="66"/>
      <c r="OVJ8" s="66"/>
      <c r="OVK8" s="66"/>
      <c r="OVL8" s="66"/>
      <c r="OVM8" s="66"/>
      <c r="OVN8" s="66"/>
      <c r="OVO8" s="66"/>
      <c r="OVP8" s="66"/>
      <c r="OVQ8" s="66"/>
      <c r="OVR8" s="66"/>
      <c r="OVS8" s="66"/>
      <c r="OVT8" s="66"/>
      <c r="OVU8" s="66"/>
      <c r="OVV8" s="66"/>
      <c r="OVW8" s="66"/>
      <c r="OVX8" s="66"/>
      <c r="OVY8" s="66"/>
      <c r="OVZ8" s="66"/>
      <c r="OWA8" s="66"/>
      <c r="OWB8" s="66"/>
      <c r="OWC8" s="66"/>
      <c r="OWD8" s="66"/>
      <c r="OWE8" s="66"/>
      <c r="OWF8" s="66"/>
      <c r="OWG8" s="66"/>
      <c r="OWH8" s="66"/>
      <c r="OWI8" s="66"/>
      <c r="OWJ8" s="66"/>
      <c r="OWK8" s="66"/>
      <c r="OWL8" s="66"/>
      <c r="OWM8" s="66"/>
      <c r="OWN8" s="66"/>
      <c r="OWO8" s="66"/>
      <c r="OWP8" s="66"/>
      <c r="OWQ8" s="66"/>
      <c r="OWR8" s="66"/>
      <c r="OWS8" s="66"/>
      <c r="OWT8" s="66"/>
      <c r="OWU8" s="66"/>
      <c r="OWV8" s="66"/>
      <c r="OWW8" s="66"/>
      <c r="OWX8" s="66"/>
      <c r="OWY8" s="66"/>
      <c r="OWZ8" s="66"/>
      <c r="OXA8" s="66"/>
      <c r="OXB8" s="66"/>
      <c r="OXC8" s="66"/>
      <c r="OXD8" s="66"/>
      <c r="OXE8" s="66"/>
      <c r="OXF8" s="66"/>
      <c r="OXG8" s="66"/>
      <c r="OXH8" s="66"/>
      <c r="OXI8" s="66"/>
      <c r="OXJ8" s="66"/>
      <c r="OXK8" s="66"/>
      <c r="OXL8" s="66"/>
      <c r="OXM8" s="66"/>
      <c r="OXN8" s="66"/>
      <c r="OXO8" s="66"/>
      <c r="OXP8" s="66"/>
      <c r="OXQ8" s="66"/>
      <c r="OXR8" s="66"/>
      <c r="OXS8" s="66"/>
      <c r="OXT8" s="66"/>
      <c r="OXU8" s="66"/>
      <c r="OXV8" s="66"/>
      <c r="OXW8" s="66"/>
      <c r="OXX8" s="66"/>
      <c r="OXY8" s="66"/>
      <c r="OXZ8" s="66"/>
      <c r="OYA8" s="66"/>
      <c r="OYB8" s="66"/>
      <c r="OYC8" s="66"/>
      <c r="OYD8" s="66"/>
      <c r="OYE8" s="66"/>
      <c r="OYF8" s="66"/>
      <c r="OYG8" s="66"/>
      <c r="OYH8" s="66"/>
      <c r="OYI8" s="66"/>
      <c r="OYJ8" s="66"/>
      <c r="OYK8" s="66"/>
      <c r="OYL8" s="66"/>
      <c r="OYM8" s="66"/>
      <c r="OYN8" s="66"/>
      <c r="OYO8" s="66"/>
      <c r="OYP8" s="66"/>
      <c r="OYQ8" s="66"/>
      <c r="OYR8" s="66"/>
      <c r="OYS8" s="66"/>
      <c r="OYT8" s="66"/>
      <c r="OYU8" s="66"/>
      <c r="OYV8" s="66"/>
      <c r="OYW8" s="66"/>
      <c r="OYX8" s="66"/>
      <c r="OYY8" s="66"/>
      <c r="OYZ8" s="66"/>
      <c r="OZA8" s="66"/>
      <c r="OZB8" s="66"/>
      <c r="OZC8" s="66"/>
      <c r="OZD8" s="66"/>
      <c r="OZE8" s="66"/>
      <c r="OZF8" s="66"/>
      <c r="OZG8" s="66"/>
      <c r="OZH8" s="66"/>
      <c r="OZI8" s="66"/>
      <c r="OZJ8" s="66"/>
      <c r="OZK8" s="66"/>
      <c r="OZL8" s="66"/>
      <c r="OZM8" s="66"/>
      <c r="OZN8" s="66"/>
      <c r="OZO8" s="66"/>
      <c r="OZP8" s="66"/>
      <c r="OZQ8" s="66"/>
      <c r="OZR8" s="66"/>
      <c r="OZS8" s="66"/>
      <c r="OZT8" s="66"/>
      <c r="OZU8" s="66"/>
      <c r="OZV8" s="66"/>
      <c r="OZW8" s="66"/>
      <c r="OZX8" s="66"/>
      <c r="OZY8" s="66"/>
      <c r="OZZ8" s="66"/>
      <c r="PAA8" s="66"/>
      <c r="PAB8" s="66"/>
      <c r="PAC8" s="66"/>
      <c r="PAD8" s="66"/>
      <c r="PAE8" s="66"/>
      <c r="PAF8" s="66"/>
      <c r="PAG8" s="66"/>
      <c r="PAH8" s="66"/>
      <c r="PAI8" s="66"/>
      <c r="PAJ8" s="66"/>
      <c r="PAK8" s="66"/>
      <c r="PAL8" s="66"/>
      <c r="PAM8" s="66"/>
      <c r="PAN8" s="66"/>
      <c r="PAO8" s="66"/>
      <c r="PAP8" s="66"/>
      <c r="PAQ8" s="66"/>
      <c r="PAR8" s="66"/>
      <c r="PAS8" s="66"/>
      <c r="PAT8" s="66"/>
      <c r="PAU8" s="66"/>
      <c r="PAV8" s="66"/>
      <c r="PAW8" s="66"/>
      <c r="PAX8" s="66"/>
      <c r="PAY8" s="66"/>
      <c r="PAZ8" s="66"/>
      <c r="PBA8" s="66"/>
      <c r="PBB8" s="66"/>
      <c r="PBC8" s="66"/>
      <c r="PBD8" s="66"/>
      <c r="PBE8" s="66"/>
      <c r="PBF8" s="66"/>
      <c r="PBG8" s="66"/>
      <c r="PBH8" s="66"/>
      <c r="PBI8" s="66"/>
      <c r="PBJ8" s="66"/>
      <c r="PBK8" s="66"/>
      <c r="PBL8" s="66"/>
      <c r="PBM8" s="66"/>
      <c r="PBN8" s="66"/>
      <c r="PBO8" s="66"/>
      <c r="PBP8" s="66"/>
      <c r="PBQ8" s="66"/>
      <c r="PBR8" s="66"/>
      <c r="PBS8" s="66"/>
      <c r="PBT8" s="66"/>
      <c r="PBU8" s="66"/>
      <c r="PBV8" s="66"/>
      <c r="PBW8" s="66"/>
      <c r="PBX8" s="66"/>
      <c r="PBY8" s="66"/>
      <c r="PBZ8" s="66"/>
      <c r="PCA8" s="66"/>
      <c r="PCB8" s="66"/>
      <c r="PCC8" s="66"/>
      <c r="PCD8" s="66"/>
      <c r="PCE8" s="66"/>
      <c r="PCF8" s="66"/>
      <c r="PCG8" s="66"/>
      <c r="PCH8" s="66"/>
      <c r="PCI8" s="66"/>
      <c r="PCJ8" s="66"/>
      <c r="PCK8" s="66"/>
      <c r="PCL8" s="66"/>
      <c r="PCM8" s="66"/>
      <c r="PCN8" s="66"/>
      <c r="PCO8" s="66"/>
      <c r="PCP8" s="66"/>
      <c r="PCQ8" s="66"/>
      <c r="PCR8" s="66"/>
      <c r="PCS8" s="66"/>
      <c r="PCT8" s="66"/>
      <c r="PCU8" s="66"/>
      <c r="PCV8" s="66"/>
      <c r="PCW8" s="66"/>
      <c r="PCX8" s="66"/>
      <c r="PCY8" s="66"/>
      <c r="PCZ8" s="66"/>
      <c r="PDA8" s="66"/>
      <c r="PDB8" s="66"/>
      <c r="PDC8" s="66"/>
      <c r="PDD8" s="66"/>
      <c r="PDE8" s="66"/>
      <c r="PDF8" s="66"/>
      <c r="PDG8" s="66"/>
      <c r="PDH8" s="66"/>
      <c r="PDI8" s="66"/>
      <c r="PDJ8" s="66"/>
      <c r="PDK8" s="66"/>
      <c r="PDL8" s="66"/>
      <c r="PDM8" s="66"/>
      <c r="PDN8" s="66"/>
      <c r="PDO8" s="66"/>
      <c r="PDP8" s="66"/>
      <c r="PDQ8" s="66"/>
      <c r="PDR8" s="66"/>
      <c r="PDS8" s="66"/>
      <c r="PDT8" s="66"/>
      <c r="PDU8" s="66"/>
      <c r="PDV8" s="66"/>
      <c r="PDW8" s="66"/>
      <c r="PDX8" s="66"/>
      <c r="PDY8" s="66"/>
      <c r="PDZ8" s="66"/>
      <c r="PEA8" s="66"/>
      <c r="PEB8" s="66"/>
      <c r="PEC8" s="66"/>
      <c r="PED8" s="66"/>
      <c r="PEE8" s="66"/>
      <c r="PEF8" s="66"/>
      <c r="PEG8" s="66"/>
      <c r="PEH8" s="66"/>
      <c r="PEI8" s="66"/>
      <c r="PEJ8" s="66"/>
      <c r="PEK8" s="66"/>
      <c r="PEL8" s="66"/>
      <c r="PEM8" s="66"/>
      <c r="PEN8" s="66"/>
      <c r="PEO8" s="66"/>
      <c r="PEP8" s="66"/>
      <c r="PEQ8" s="66"/>
      <c r="PER8" s="66"/>
      <c r="PES8" s="66"/>
      <c r="PET8" s="66"/>
      <c r="PEU8" s="66"/>
      <c r="PEV8" s="66"/>
      <c r="PEW8" s="66"/>
      <c r="PEX8" s="66"/>
      <c r="PEY8" s="66"/>
      <c r="PEZ8" s="66"/>
      <c r="PFA8" s="66"/>
      <c r="PFB8" s="66"/>
      <c r="PFC8" s="66"/>
      <c r="PFD8" s="66"/>
      <c r="PFE8" s="66"/>
      <c r="PFF8" s="66"/>
      <c r="PFG8" s="66"/>
      <c r="PFH8" s="66"/>
      <c r="PFI8" s="66"/>
      <c r="PFJ8" s="66"/>
      <c r="PFK8" s="66"/>
      <c r="PFL8" s="66"/>
      <c r="PFM8" s="66"/>
      <c r="PFN8" s="66"/>
      <c r="PFO8" s="66"/>
      <c r="PFP8" s="66"/>
      <c r="PFQ8" s="66"/>
      <c r="PFR8" s="66"/>
      <c r="PFS8" s="66"/>
      <c r="PFT8" s="66"/>
      <c r="PFU8" s="66"/>
      <c r="PFV8" s="66"/>
      <c r="PFW8" s="66"/>
      <c r="PFX8" s="66"/>
      <c r="PFY8" s="66"/>
      <c r="PFZ8" s="66"/>
      <c r="PGA8" s="66"/>
      <c r="PGB8" s="66"/>
      <c r="PGC8" s="66"/>
      <c r="PGD8" s="66"/>
      <c r="PGE8" s="66"/>
      <c r="PGF8" s="66"/>
      <c r="PGG8" s="66"/>
      <c r="PGH8" s="66"/>
      <c r="PGI8" s="66"/>
      <c r="PGJ8" s="66"/>
      <c r="PGK8" s="66"/>
      <c r="PGL8" s="66"/>
      <c r="PGM8" s="66"/>
      <c r="PGN8" s="66"/>
      <c r="PGO8" s="66"/>
      <c r="PGP8" s="66"/>
      <c r="PGQ8" s="66"/>
      <c r="PGR8" s="66"/>
      <c r="PGS8" s="66"/>
      <c r="PGT8" s="66"/>
      <c r="PGU8" s="66"/>
      <c r="PGV8" s="66"/>
      <c r="PGW8" s="66"/>
      <c r="PGX8" s="66"/>
      <c r="PGY8" s="66"/>
      <c r="PGZ8" s="66"/>
      <c r="PHA8" s="66"/>
      <c r="PHB8" s="66"/>
      <c r="PHC8" s="66"/>
      <c r="PHD8" s="66"/>
      <c r="PHE8" s="66"/>
      <c r="PHF8" s="66"/>
      <c r="PHG8" s="66"/>
      <c r="PHH8" s="66"/>
      <c r="PHI8" s="66"/>
      <c r="PHJ8" s="66"/>
      <c r="PHK8" s="66"/>
      <c r="PHL8" s="66"/>
      <c r="PHM8" s="66"/>
      <c r="PHN8" s="66"/>
      <c r="PHO8" s="66"/>
      <c r="PHP8" s="66"/>
      <c r="PHQ8" s="66"/>
      <c r="PHR8" s="66"/>
      <c r="PHS8" s="66"/>
      <c r="PHT8" s="66"/>
      <c r="PHU8" s="66"/>
      <c r="PHV8" s="66"/>
      <c r="PHW8" s="66"/>
      <c r="PHX8" s="66"/>
      <c r="PHY8" s="66"/>
      <c r="PHZ8" s="66"/>
      <c r="PIA8" s="66"/>
      <c r="PIB8" s="66"/>
      <c r="PIC8" s="66"/>
      <c r="PID8" s="66"/>
      <c r="PIE8" s="66"/>
      <c r="PIF8" s="66"/>
      <c r="PIG8" s="66"/>
      <c r="PIH8" s="66"/>
      <c r="PII8" s="66"/>
      <c r="PIJ8" s="66"/>
      <c r="PIK8" s="66"/>
      <c r="PIL8" s="66"/>
      <c r="PIM8" s="66"/>
      <c r="PIN8" s="66"/>
      <c r="PIO8" s="66"/>
      <c r="PIP8" s="66"/>
      <c r="PIQ8" s="66"/>
      <c r="PIR8" s="66"/>
      <c r="PIS8" s="66"/>
      <c r="PIT8" s="66"/>
      <c r="PIU8" s="66"/>
      <c r="PIV8" s="66"/>
      <c r="PIW8" s="66"/>
      <c r="PIX8" s="66"/>
      <c r="PIY8" s="66"/>
      <c r="PIZ8" s="66"/>
      <c r="PJA8" s="66"/>
      <c r="PJB8" s="66"/>
      <c r="PJC8" s="66"/>
      <c r="PJD8" s="66"/>
      <c r="PJE8" s="66"/>
      <c r="PJF8" s="66"/>
      <c r="PJG8" s="66"/>
      <c r="PJH8" s="66"/>
      <c r="PJI8" s="66"/>
      <c r="PJJ8" s="66"/>
      <c r="PJK8" s="66"/>
      <c r="PJL8" s="66"/>
      <c r="PJM8" s="66"/>
      <c r="PJN8" s="66"/>
      <c r="PJO8" s="66"/>
      <c r="PJP8" s="66"/>
      <c r="PJQ8" s="66"/>
      <c r="PJR8" s="66"/>
      <c r="PJS8" s="66"/>
      <c r="PJT8" s="66"/>
      <c r="PJU8" s="66"/>
      <c r="PJV8" s="66"/>
      <c r="PJW8" s="66"/>
      <c r="PJX8" s="66"/>
      <c r="PJY8" s="66"/>
      <c r="PJZ8" s="66"/>
      <c r="PKA8" s="66"/>
      <c r="PKB8" s="66"/>
      <c r="PKC8" s="66"/>
      <c r="PKD8" s="66"/>
      <c r="PKE8" s="66"/>
      <c r="PKF8" s="66"/>
      <c r="PKG8" s="66"/>
      <c r="PKH8" s="66"/>
      <c r="PKI8" s="66"/>
      <c r="PKJ8" s="66"/>
      <c r="PKK8" s="66"/>
      <c r="PKL8" s="66"/>
      <c r="PKM8" s="66"/>
      <c r="PKN8" s="66"/>
      <c r="PKO8" s="66"/>
      <c r="PKP8" s="66"/>
      <c r="PKQ8" s="66"/>
      <c r="PKR8" s="66"/>
      <c r="PKS8" s="66"/>
      <c r="PKT8" s="66"/>
      <c r="PKU8" s="66"/>
      <c r="PKV8" s="66"/>
      <c r="PKW8" s="66"/>
      <c r="PKX8" s="66"/>
      <c r="PKY8" s="66"/>
      <c r="PKZ8" s="66"/>
      <c r="PLA8" s="66"/>
      <c r="PLB8" s="66"/>
      <c r="PLC8" s="66"/>
      <c r="PLD8" s="66"/>
      <c r="PLE8" s="66"/>
      <c r="PLF8" s="66"/>
      <c r="PLG8" s="66"/>
      <c r="PLH8" s="66"/>
      <c r="PLI8" s="66"/>
      <c r="PLJ8" s="66"/>
      <c r="PLK8" s="66"/>
      <c r="PLL8" s="66"/>
      <c r="PLM8" s="66"/>
      <c r="PLN8" s="66"/>
      <c r="PLO8" s="66"/>
      <c r="PLP8" s="66"/>
      <c r="PLQ8" s="66"/>
      <c r="PLR8" s="66"/>
      <c r="PLS8" s="66"/>
      <c r="PLT8" s="66"/>
      <c r="PLU8" s="66"/>
      <c r="PLV8" s="66"/>
      <c r="PLW8" s="66"/>
      <c r="PLX8" s="66"/>
      <c r="PLY8" s="66"/>
      <c r="PLZ8" s="66"/>
      <c r="PMA8" s="66"/>
      <c r="PMB8" s="66"/>
      <c r="PMC8" s="66"/>
      <c r="PMD8" s="66"/>
      <c r="PME8" s="66"/>
      <c r="PMF8" s="66"/>
      <c r="PMG8" s="66"/>
      <c r="PMH8" s="66"/>
      <c r="PMI8" s="66"/>
      <c r="PMJ8" s="66"/>
      <c r="PMK8" s="66"/>
      <c r="PML8" s="66"/>
      <c r="PMM8" s="66"/>
      <c r="PMN8" s="66"/>
      <c r="PMO8" s="66"/>
      <c r="PMP8" s="66"/>
      <c r="PMQ8" s="66"/>
      <c r="PMR8" s="66"/>
      <c r="PMS8" s="66"/>
      <c r="PMT8" s="66"/>
      <c r="PMU8" s="66"/>
      <c r="PMV8" s="66"/>
      <c r="PMW8" s="66"/>
      <c r="PMX8" s="66"/>
      <c r="PMY8" s="66"/>
      <c r="PMZ8" s="66"/>
      <c r="PNA8" s="66"/>
      <c r="PNB8" s="66"/>
      <c r="PNC8" s="66"/>
      <c r="PND8" s="66"/>
      <c r="PNE8" s="66"/>
      <c r="PNF8" s="66"/>
      <c r="PNG8" s="66"/>
      <c r="PNH8" s="66"/>
      <c r="PNI8" s="66"/>
      <c r="PNJ8" s="66"/>
      <c r="PNK8" s="66"/>
      <c r="PNL8" s="66"/>
      <c r="PNM8" s="66"/>
      <c r="PNN8" s="66"/>
      <c r="PNO8" s="66"/>
      <c r="PNP8" s="66"/>
      <c r="PNQ8" s="66"/>
      <c r="PNR8" s="66"/>
      <c r="PNS8" s="66"/>
      <c r="PNT8" s="66"/>
      <c r="PNU8" s="66"/>
      <c r="PNV8" s="66"/>
      <c r="PNW8" s="66"/>
      <c r="PNX8" s="66"/>
      <c r="PNY8" s="66"/>
      <c r="PNZ8" s="66"/>
      <c r="POA8" s="66"/>
      <c r="POB8" s="66"/>
      <c r="POC8" s="66"/>
      <c r="POD8" s="66"/>
      <c r="POE8" s="66"/>
      <c r="POF8" s="66"/>
      <c r="POG8" s="66"/>
      <c r="POH8" s="66"/>
      <c r="POI8" s="66"/>
      <c r="POJ8" s="66"/>
      <c r="POK8" s="66"/>
      <c r="POL8" s="66"/>
      <c r="POM8" s="66"/>
      <c r="PON8" s="66"/>
      <c r="POO8" s="66"/>
      <c r="POP8" s="66"/>
      <c r="POQ8" s="66"/>
      <c r="POR8" s="66"/>
      <c r="POS8" s="66"/>
      <c r="POT8" s="66"/>
      <c r="POU8" s="66"/>
      <c r="POV8" s="66"/>
      <c r="POW8" s="66"/>
      <c r="POX8" s="66"/>
      <c r="POY8" s="66"/>
      <c r="POZ8" s="66"/>
      <c r="PPA8" s="66"/>
      <c r="PPB8" s="66"/>
      <c r="PPC8" s="66"/>
      <c r="PPD8" s="66"/>
      <c r="PPE8" s="66"/>
      <c r="PPF8" s="66"/>
      <c r="PPG8" s="66"/>
      <c r="PPH8" s="66"/>
      <c r="PPI8" s="66"/>
      <c r="PPJ8" s="66"/>
      <c r="PPK8" s="66"/>
      <c r="PPL8" s="66"/>
      <c r="PPM8" s="66"/>
      <c r="PPN8" s="66"/>
      <c r="PPO8" s="66"/>
      <c r="PPP8" s="66"/>
      <c r="PPQ8" s="66"/>
      <c r="PPR8" s="66"/>
      <c r="PPS8" s="66"/>
      <c r="PPT8" s="66"/>
      <c r="PPU8" s="66"/>
      <c r="PPV8" s="66"/>
      <c r="PPW8" s="66"/>
      <c r="PPX8" s="66"/>
      <c r="PPY8" s="66"/>
      <c r="PPZ8" s="66"/>
      <c r="PQA8" s="66"/>
      <c r="PQB8" s="66"/>
      <c r="PQC8" s="66"/>
      <c r="PQD8" s="66"/>
      <c r="PQE8" s="66"/>
      <c r="PQF8" s="66"/>
      <c r="PQG8" s="66"/>
      <c r="PQH8" s="66"/>
      <c r="PQI8" s="66"/>
      <c r="PQJ8" s="66"/>
      <c r="PQK8" s="66"/>
      <c r="PQL8" s="66"/>
      <c r="PQM8" s="66"/>
      <c r="PQN8" s="66"/>
      <c r="PQO8" s="66"/>
      <c r="PQP8" s="66"/>
      <c r="PQQ8" s="66"/>
      <c r="PQR8" s="66"/>
      <c r="PQS8" s="66"/>
      <c r="PQT8" s="66"/>
      <c r="PQU8" s="66"/>
      <c r="PQV8" s="66"/>
      <c r="PQW8" s="66"/>
      <c r="PQX8" s="66"/>
      <c r="PQY8" s="66"/>
      <c r="PQZ8" s="66"/>
      <c r="PRA8" s="66"/>
      <c r="PRB8" s="66"/>
      <c r="PRC8" s="66"/>
      <c r="PRD8" s="66"/>
      <c r="PRE8" s="66"/>
      <c r="PRF8" s="66"/>
      <c r="PRG8" s="66"/>
      <c r="PRH8" s="66"/>
      <c r="PRI8" s="66"/>
      <c r="PRJ8" s="66"/>
      <c r="PRK8" s="66"/>
      <c r="PRL8" s="66"/>
      <c r="PRM8" s="66"/>
      <c r="PRN8" s="66"/>
      <c r="PRO8" s="66"/>
      <c r="PRP8" s="66"/>
      <c r="PRQ8" s="66"/>
      <c r="PRR8" s="66"/>
      <c r="PRS8" s="66"/>
      <c r="PRT8" s="66"/>
      <c r="PRU8" s="66"/>
      <c r="PRV8" s="66"/>
      <c r="PRW8" s="66"/>
      <c r="PRX8" s="66"/>
      <c r="PRY8" s="66"/>
      <c r="PRZ8" s="66"/>
      <c r="PSA8" s="66"/>
      <c r="PSB8" s="66"/>
      <c r="PSC8" s="66"/>
      <c r="PSD8" s="66"/>
      <c r="PSE8" s="66"/>
      <c r="PSF8" s="66"/>
      <c r="PSG8" s="66"/>
      <c r="PSH8" s="66"/>
      <c r="PSI8" s="66"/>
      <c r="PSJ8" s="66"/>
      <c r="PSK8" s="66"/>
      <c r="PSL8" s="66"/>
      <c r="PSM8" s="66"/>
      <c r="PSN8" s="66"/>
      <c r="PSO8" s="66"/>
      <c r="PSP8" s="66"/>
      <c r="PSQ8" s="66"/>
      <c r="PSR8" s="66"/>
      <c r="PSS8" s="66"/>
      <c r="PST8" s="66"/>
      <c r="PSU8" s="66"/>
      <c r="PSV8" s="66"/>
      <c r="PSW8" s="66"/>
      <c r="PSX8" s="66"/>
      <c r="PSY8" s="66"/>
      <c r="PSZ8" s="66"/>
      <c r="PTA8" s="66"/>
      <c r="PTB8" s="66"/>
      <c r="PTC8" s="66"/>
      <c r="PTD8" s="66"/>
      <c r="PTE8" s="66"/>
      <c r="PTF8" s="66"/>
      <c r="PTG8" s="66"/>
      <c r="PTH8" s="66"/>
      <c r="PTI8" s="66"/>
      <c r="PTJ8" s="66"/>
      <c r="PTK8" s="66"/>
      <c r="PTL8" s="66"/>
      <c r="PTM8" s="66"/>
      <c r="PTN8" s="66"/>
      <c r="PTO8" s="66"/>
      <c r="PTP8" s="66"/>
      <c r="PTQ8" s="66"/>
      <c r="PTR8" s="66"/>
      <c r="PTS8" s="66"/>
      <c r="PTT8" s="66"/>
      <c r="PTU8" s="66"/>
      <c r="PTV8" s="66"/>
      <c r="PTW8" s="66"/>
      <c r="PTX8" s="66"/>
      <c r="PTY8" s="66"/>
      <c r="PTZ8" s="66"/>
      <c r="PUA8" s="66"/>
      <c r="PUB8" s="66"/>
      <c r="PUC8" s="66"/>
      <c r="PUD8" s="66"/>
      <c r="PUE8" s="66"/>
      <c r="PUF8" s="66"/>
      <c r="PUG8" s="66"/>
      <c r="PUH8" s="66"/>
      <c r="PUI8" s="66"/>
      <c r="PUJ8" s="66"/>
      <c r="PUK8" s="66"/>
      <c r="PUL8" s="66"/>
      <c r="PUM8" s="66"/>
      <c r="PUN8" s="66"/>
      <c r="PUO8" s="66"/>
      <c r="PUP8" s="66"/>
      <c r="PUQ8" s="66"/>
      <c r="PUR8" s="66"/>
      <c r="PUS8" s="66"/>
      <c r="PUT8" s="66"/>
      <c r="PUU8" s="66"/>
      <c r="PUV8" s="66"/>
      <c r="PUW8" s="66"/>
      <c r="PUX8" s="66"/>
      <c r="PUY8" s="66"/>
      <c r="PUZ8" s="66"/>
      <c r="PVA8" s="66"/>
      <c r="PVB8" s="66"/>
      <c r="PVC8" s="66"/>
      <c r="PVD8" s="66"/>
      <c r="PVE8" s="66"/>
      <c r="PVF8" s="66"/>
      <c r="PVG8" s="66"/>
      <c r="PVH8" s="66"/>
      <c r="PVI8" s="66"/>
      <c r="PVJ8" s="66"/>
      <c r="PVK8" s="66"/>
      <c r="PVL8" s="66"/>
      <c r="PVM8" s="66"/>
      <c r="PVN8" s="66"/>
      <c r="PVO8" s="66"/>
      <c r="PVP8" s="66"/>
      <c r="PVQ8" s="66"/>
      <c r="PVR8" s="66"/>
      <c r="PVS8" s="66"/>
      <c r="PVT8" s="66"/>
      <c r="PVU8" s="66"/>
      <c r="PVV8" s="66"/>
      <c r="PVW8" s="66"/>
      <c r="PVX8" s="66"/>
      <c r="PVY8" s="66"/>
      <c r="PVZ8" s="66"/>
      <c r="PWA8" s="66"/>
      <c r="PWB8" s="66"/>
      <c r="PWC8" s="66"/>
      <c r="PWD8" s="66"/>
      <c r="PWE8" s="66"/>
      <c r="PWF8" s="66"/>
      <c r="PWG8" s="66"/>
      <c r="PWH8" s="66"/>
      <c r="PWI8" s="66"/>
      <c r="PWJ8" s="66"/>
      <c r="PWK8" s="66"/>
      <c r="PWL8" s="66"/>
      <c r="PWM8" s="66"/>
      <c r="PWN8" s="66"/>
      <c r="PWO8" s="66"/>
      <c r="PWP8" s="66"/>
      <c r="PWQ8" s="66"/>
      <c r="PWR8" s="66"/>
      <c r="PWS8" s="66"/>
      <c r="PWT8" s="66"/>
      <c r="PWU8" s="66"/>
      <c r="PWV8" s="66"/>
      <c r="PWW8" s="66"/>
      <c r="PWX8" s="66"/>
      <c r="PWY8" s="66"/>
      <c r="PWZ8" s="66"/>
      <c r="PXA8" s="66"/>
      <c r="PXB8" s="66"/>
      <c r="PXC8" s="66"/>
      <c r="PXD8" s="66"/>
      <c r="PXE8" s="66"/>
      <c r="PXF8" s="66"/>
      <c r="PXG8" s="66"/>
      <c r="PXH8" s="66"/>
      <c r="PXI8" s="66"/>
      <c r="PXJ8" s="66"/>
      <c r="PXK8" s="66"/>
      <c r="PXL8" s="66"/>
      <c r="PXM8" s="66"/>
      <c r="PXN8" s="66"/>
      <c r="PXO8" s="66"/>
      <c r="PXP8" s="66"/>
      <c r="PXQ8" s="66"/>
      <c r="PXR8" s="66"/>
      <c r="PXS8" s="66"/>
      <c r="PXT8" s="66"/>
      <c r="PXU8" s="66"/>
      <c r="PXV8" s="66"/>
      <c r="PXW8" s="66"/>
      <c r="PXX8" s="66"/>
      <c r="PXY8" s="66"/>
      <c r="PXZ8" s="66"/>
      <c r="PYA8" s="66"/>
      <c r="PYB8" s="66"/>
      <c r="PYC8" s="66"/>
      <c r="PYD8" s="66"/>
      <c r="PYE8" s="66"/>
      <c r="PYF8" s="66"/>
      <c r="PYG8" s="66"/>
      <c r="PYH8" s="66"/>
      <c r="PYI8" s="66"/>
      <c r="PYJ8" s="66"/>
      <c r="PYK8" s="66"/>
      <c r="PYL8" s="66"/>
      <c r="PYM8" s="66"/>
      <c r="PYN8" s="66"/>
      <c r="PYO8" s="66"/>
      <c r="PYP8" s="66"/>
      <c r="PYQ8" s="66"/>
      <c r="PYR8" s="66"/>
      <c r="PYS8" s="66"/>
      <c r="PYT8" s="66"/>
      <c r="PYU8" s="66"/>
      <c r="PYV8" s="66"/>
      <c r="PYW8" s="66"/>
      <c r="PYX8" s="66"/>
      <c r="PYY8" s="66"/>
      <c r="PYZ8" s="66"/>
      <c r="PZA8" s="66"/>
      <c r="PZB8" s="66"/>
      <c r="PZC8" s="66"/>
      <c r="PZD8" s="66"/>
      <c r="PZE8" s="66"/>
      <c r="PZF8" s="66"/>
      <c r="PZG8" s="66"/>
      <c r="PZH8" s="66"/>
      <c r="PZI8" s="66"/>
      <c r="PZJ8" s="66"/>
      <c r="PZK8" s="66"/>
      <c r="PZL8" s="66"/>
      <c r="PZM8" s="66"/>
      <c r="PZN8" s="66"/>
      <c r="PZO8" s="66"/>
      <c r="PZP8" s="66"/>
      <c r="PZQ8" s="66"/>
      <c r="PZR8" s="66"/>
      <c r="PZS8" s="66"/>
      <c r="PZT8" s="66"/>
      <c r="PZU8" s="66"/>
      <c r="PZV8" s="66"/>
      <c r="PZW8" s="66"/>
      <c r="PZX8" s="66"/>
      <c r="PZY8" s="66"/>
      <c r="PZZ8" s="66"/>
      <c r="QAA8" s="66"/>
      <c r="QAB8" s="66"/>
      <c r="QAC8" s="66"/>
      <c r="QAD8" s="66"/>
      <c r="QAE8" s="66"/>
      <c r="QAF8" s="66"/>
      <c r="QAG8" s="66"/>
      <c r="QAH8" s="66"/>
      <c r="QAI8" s="66"/>
      <c r="QAJ8" s="66"/>
      <c r="QAK8" s="66"/>
      <c r="QAL8" s="66"/>
      <c r="QAM8" s="66"/>
      <c r="QAN8" s="66"/>
      <c r="QAO8" s="66"/>
      <c r="QAP8" s="66"/>
      <c r="QAQ8" s="66"/>
      <c r="QAR8" s="66"/>
      <c r="QAS8" s="66"/>
      <c r="QAT8" s="66"/>
      <c r="QAU8" s="66"/>
      <c r="QAV8" s="66"/>
      <c r="QAW8" s="66"/>
      <c r="QAX8" s="66"/>
      <c r="QAY8" s="66"/>
      <c r="QAZ8" s="66"/>
      <c r="QBA8" s="66"/>
      <c r="QBB8" s="66"/>
      <c r="QBC8" s="66"/>
      <c r="QBD8" s="66"/>
      <c r="QBE8" s="66"/>
      <c r="QBF8" s="66"/>
      <c r="QBG8" s="66"/>
      <c r="QBH8" s="66"/>
      <c r="QBI8" s="66"/>
      <c r="QBJ8" s="66"/>
      <c r="QBK8" s="66"/>
      <c r="QBL8" s="66"/>
      <c r="QBM8" s="66"/>
      <c r="QBN8" s="66"/>
      <c r="QBO8" s="66"/>
      <c r="QBP8" s="66"/>
      <c r="QBQ8" s="66"/>
      <c r="QBR8" s="66"/>
      <c r="QBS8" s="66"/>
      <c r="QBT8" s="66"/>
      <c r="QBU8" s="66"/>
      <c r="QBV8" s="66"/>
      <c r="QBW8" s="66"/>
      <c r="QBX8" s="66"/>
      <c r="QBY8" s="66"/>
      <c r="QBZ8" s="66"/>
      <c r="QCA8" s="66"/>
      <c r="QCB8" s="66"/>
      <c r="QCC8" s="66"/>
      <c r="QCD8" s="66"/>
      <c r="QCE8" s="66"/>
      <c r="QCF8" s="66"/>
      <c r="QCG8" s="66"/>
      <c r="QCH8" s="66"/>
      <c r="QCI8" s="66"/>
      <c r="QCJ8" s="66"/>
      <c r="QCK8" s="66"/>
      <c r="QCL8" s="66"/>
      <c r="QCM8" s="66"/>
      <c r="QCN8" s="66"/>
      <c r="QCO8" s="66"/>
      <c r="QCP8" s="66"/>
      <c r="QCQ8" s="66"/>
      <c r="QCR8" s="66"/>
      <c r="QCS8" s="66"/>
      <c r="QCT8" s="66"/>
      <c r="QCU8" s="66"/>
      <c r="QCV8" s="66"/>
      <c r="QCW8" s="66"/>
      <c r="QCX8" s="66"/>
      <c r="QCY8" s="66"/>
      <c r="QCZ8" s="66"/>
      <c r="QDA8" s="66"/>
      <c r="QDB8" s="66"/>
      <c r="QDC8" s="66"/>
      <c r="QDD8" s="66"/>
      <c r="QDE8" s="66"/>
      <c r="QDF8" s="66"/>
      <c r="QDG8" s="66"/>
      <c r="QDH8" s="66"/>
      <c r="QDI8" s="66"/>
      <c r="QDJ8" s="66"/>
      <c r="QDK8" s="66"/>
      <c r="QDL8" s="66"/>
      <c r="QDM8" s="66"/>
      <c r="QDN8" s="66"/>
      <c r="QDO8" s="66"/>
      <c r="QDP8" s="66"/>
      <c r="QDQ8" s="66"/>
      <c r="QDR8" s="66"/>
      <c r="QDS8" s="66"/>
      <c r="QDT8" s="66"/>
      <c r="QDU8" s="66"/>
      <c r="QDV8" s="66"/>
      <c r="QDW8" s="66"/>
      <c r="QDX8" s="66"/>
      <c r="QDY8" s="66"/>
      <c r="QDZ8" s="66"/>
      <c r="QEA8" s="66"/>
      <c r="QEB8" s="66"/>
      <c r="QEC8" s="66"/>
      <c r="QED8" s="66"/>
      <c r="QEE8" s="66"/>
      <c r="QEF8" s="66"/>
      <c r="QEG8" s="66"/>
      <c r="QEH8" s="66"/>
      <c r="QEI8" s="66"/>
      <c r="QEJ8" s="66"/>
      <c r="QEK8" s="66"/>
      <c r="QEL8" s="66"/>
      <c r="QEM8" s="66"/>
      <c r="QEN8" s="66"/>
      <c r="QEO8" s="66"/>
      <c r="QEP8" s="66"/>
      <c r="QEQ8" s="66"/>
      <c r="QER8" s="66"/>
      <c r="QES8" s="66"/>
      <c r="QET8" s="66"/>
      <c r="QEU8" s="66"/>
      <c r="QEV8" s="66"/>
      <c r="QEW8" s="66"/>
      <c r="QEX8" s="66"/>
      <c r="QEY8" s="66"/>
      <c r="QEZ8" s="66"/>
      <c r="QFA8" s="66"/>
      <c r="QFB8" s="66"/>
      <c r="QFC8" s="66"/>
      <c r="QFD8" s="66"/>
      <c r="QFE8" s="66"/>
      <c r="QFF8" s="66"/>
      <c r="QFG8" s="66"/>
      <c r="QFH8" s="66"/>
      <c r="QFI8" s="66"/>
      <c r="QFJ8" s="66"/>
      <c r="QFK8" s="66"/>
      <c r="QFL8" s="66"/>
      <c r="QFM8" s="66"/>
      <c r="QFN8" s="66"/>
      <c r="QFO8" s="66"/>
      <c r="QFP8" s="66"/>
      <c r="QFQ8" s="66"/>
      <c r="QFR8" s="66"/>
      <c r="QFS8" s="66"/>
      <c r="QFT8" s="66"/>
      <c r="QFU8" s="66"/>
      <c r="QFV8" s="66"/>
      <c r="QFW8" s="66"/>
      <c r="QFX8" s="66"/>
      <c r="QFY8" s="66"/>
      <c r="QFZ8" s="66"/>
      <c r="QGA8" s="66"/>
      <c r="QGB8" s="66"/>
      <c r="QGC8" s="66"/>
      <c r="QGD8" s="66"/>
      <c r="QGE8" s="66"/>
      <c r="QGF8" s="66"/>
      <c r="QGG8" s="66"/>
      <c r="QGH8" s="66"/>
      <c r="QGI8" s="66"/>
      <c r="QGJ8" s="66"/>
      <c r="QGK8" s="66"/>
      <c r="QGL8" s="66"/>
      <c r="QGM8" s="66"/>
      <c r="QGN8" s="66"/>
      <c r="QGO8" s="66"/>
      <c r="QGP8" s="66"/>
      <c r="QGQ8" s="66"/>
      <c r="QGR8" s="66"/>
      <c r="QGS8" s="66"/>
      <c r="QGT8" s="66"/>
      <c r="QGU8" s="66"/>
      <c r="QGV8" s="66"/>
      <c r="QGW8" s="66"/>
      <c r="QGX8" s="66"/>
      <c r="QGY8" s="66"/>
      <c r="QGZ8" s="66"/>
      <c r="QHA8" s="66"/>
      <c r="QHB8" s="66"/>
      <c r="QHC8" s="66"/>
      <c r="QHD8" s="66"/>
      <c r="QHE8" s="66"/>
      <c r="QHF8" s="66"/>
      <c r="QHG8" s="66"/>
      <c r="QHH8" s="66"/>
      <c r="QHI8" s="66"/>
      <c r="QHJ8" s="66"/>
      <c r="QHK8" s="66"/>
      <c r="QHL8" s="66"/>
      <c r="QHM8" s="66"/>
      <c r="QHN8" s="66"/>
      <c r="QHO8" s="66"/>
      <c r="QHP8" s="66"/>
      <c r="QHQ8" s="66"/>
      <c r="QHR8" s="66"/>
      <c r="QHS8" s="66"/>
      <c r="QHT8" s="66"/>
      <c r="QHU8" s="66"/>
      <c r="QHV8" s="66"/>
      <c r="QHW8" s="66"/>
      <c r="QHX8" s="66"/>
      <c r="QHY8" s="66"/>
      <c r="QHZ8" s="66"/>
      <c r="QIA8" s="66"/>
      <c r="QIB8" s="66"/>
      <c r="QIC8" s="66"/>
      <c r="QID8" s="66"/>
      <c r="QIE8" s="66"/>
      <c r="QIF8" s="66"/>
      <c r="QIG8" s="66"/>
      <c r="QIH8" s="66"/>
      <c r="QII8" s="66"/>
      <c r="QIJ8" s="66"/>
      <c r="QIK8" s="66"/>
      <c r="QIL8" s="66"/>
      <c r="QIM8" s="66"/>
      <c r="QIN8" s="66"/>
      <c r="QIO8" s="66"/>
      <c r="QIP8" s="66"/>
      <c r="QIQ8" s="66"/>
      <c r="QIR8" s="66"/>
      <c r="QIS8" s="66"/>
      <c r="QIT8" s="66"/>
      <c r="QIU8" s="66"/>
      <c r="QIV8" s="66"/>
      <c r="QIW8" s="66"/>
      <c r="QIX8" s="66"/>
      <c r="QIY8" s="66"/>
      <c r="QIZ8" s="66"/>
      <c r="QJA8" s="66"/>
      <c r="QJB8" s="66"/>
      <c r="QJC8" s="66"/>
      <c r="QJD8" s="66"/>
      <c r="QJE8" s="66"/>
      <c r="QJF8" s="66"/>
      <c r="QJG8" s="66"/>
      <c r="QJH8" s="66"/>
      <c r="QJI8" s="66"/>
      <c r="QJJ8" s="66"/>
      <c r="QJK8" s="66"/>
      <c r="QJL8" s="66"/>
      <c r="QJM8" s="66"/>
      <c r="QJN8" s="66"/>
      <c r="QJO8" s="66"/>
      <c r="QJP8" s="66"/>
      <c r="QJQ8" s="66"/>
      <c r="QJR8" s="66"/>
      <c r="QJS8" s="66"/>
      <c r="QJT8" s="66"/>
      <c r="QJU8" s="66"/>
      <c r="QJV8" s="66"/>
      <c r="QJW8" s="66"/>
      <c r="QJX8" s="66"/>
      <c r="QJY8" s="66"/>
      <c r="QJZ8" s="66"/>
      <c r="QKA8" s="66"/>
      <c r="QKB8" s="66"/>
      <c r="QKC8" s="66"/>
      <c r="QKD8" s="66"/>
      <c r="QKE8" s="66"/>
      <c r="QKF8" s="66"/>
      <c r="QKG8" s="66"/>
      <c r="QKH8" s="66"/>
      <c r="QKI8" s="66"/>
      <c r="QKJ8" s="66"/>
      <c r="QKK8" s="66"/>
      <c r="QKL8" s="66"/>
      <c r="QKM8" s="66"/>
      <c r="QKN8" s="66"/>
      <c r="QKO8" s="66"/>
      <c r="QKP8" s="66"/>
      <c r="QKQ8" s="66"/>
      <c r="QKR8" s="66"/>
      <c r="QKS8" s="66"/>
      <c r="QKT8" s="66"/>
      <c r="QKU8" s="66"/>
      <c r="QKV8" s="66"/>
      <c r="QKW8" s="66"/>
      <c r="QKX8" s="66"/>
      <c r="QKY8" s="66"/>
      <c r="QKZ8" s="66"/>
      <c r="QLA8" s="66"/>
      <c r="QLB8" s="66"/>
      <c r="QLC8" s="66"/>
      <c r="QLD8" s="66"/>
      <c r="QLE8" s="66"/>
      <c r="QLF8" s="66"/>
      <c r="QLG8" s="66"/>
      <c r="QLH8" s="66"/>
      <c r="QLI8" s="66"/>
      <c r="QLJ8" s="66"/>
      <c r="QLK8" s="66"/>
      <c r="QLL8" s="66"/>
      <c r="QLM8" s="66"/>
      <c r="QLN8" s="66"/>
      <c r="QLO8" s="66"/>
      <c r="QLP8" s="66"/>
      <c r="QLQ8" s="66"/>
      <c r="QLR8" s="66"/>
      <c r="QLS8" s="66"/>
      <c r="QLT8" s="66"/>
      <c r="QLU8" s="66"/>
      <c r="QLV8" s="66"/>
      <c r="QLW8" s="66"/>
      <c r="QLX8" s="66"/>
      <c r="QLY8" s="66"/>
      <c r="QLZ8" s="66"/>
      <c r="QMA8" s="66"/>
      <c r="QMB8" s="66"/>
      <c r="QMC8" s="66"/>
      <c r="QMD8" s="66"/>
      <c r="QME8" s="66"/>
      <c r="QMF8" s="66"/>
      <c r="QMG8" s="66"/>
      <c r="QMH8" s="66"/>
      <c r="QMI8" s="66"/>
      <c r="QMJ8" s="66"/>
      <c r="QMK8" s="66"/>
      <c r="QML8" s="66"/>
      <c r="QMM8" s="66"/>
      <c r="QMN8" s="66"/>
      <c r="QMO8" s="66"/>
      <c r="QMP8" s="66"/>
      <c r="QMQ8" s="66"/>
      <c r="QMR8" s="66"/>
      <c r="QMS8" s="66"/>
      <c r="QMT8" s="66"/>
      <c r="QMU8" s="66"/>
      <c r="QMV8" s="66"/>
      <c r="QMW8" s="66"/>
      <c r="QMX8" s="66"/>
      <c r="QMY8" s="66"/>
      <c r="QMZ8" s="66"/>
      <c r="QNA8" s="66"/>
      <c r="QNB8" s="66"/>
      <c r="QNC8" s="66"/>
      <c r="QND8" s="66"/>
      <c r="QNE8" s="66"/>
      <c r="QNF8" s="66"/>
      <c r="QNG8" s="66"/>
      <c r="QNH8" s="66"/>
      <c r="QNI8" s="66"/>
      <c r="QNJ8" s="66"/>
      <c r="QNK8" s="66"/>
      <c r="QNL8" s="66"/>
      <c r="QNM8" s="66"/>
      <c r="QNN8" s="66"/>
      <c r="QNO8" s="66"/>
      <c r="QNP8" s="66"/>
      <c r="QNQ8" s="66"/>
      <c r="QNR8" s="66"/>
      <c r="QNS8" s="66"/>
      <c r="QNT8" s="66"/>
      <c r="QNU8" s="66"/>
      <c r="QNV8" s="66"/>
      <c r="QNW8" s="66"/>
      <c r="QNX8" s="66"/>
      <c r="QNY8" s="66"/>
      <c r="QNZ8" s="66"/>
      <c r="QOA8" s="66"/>
      <c r="QOB8" s="66"/>
      <c r="QOC8" s="66"/>
      <c r="QOD8" s="66"/>
      <c r="QOE8" s="66"/>
      <c r="QOF8" s="66"/>
      <c r="QOG8" s="66"/>
      <c r="QOH8" s="66"/>
      <c r="QOI8" s="66"/>
      <c r="QOJ8" s="66"/>
      <c r="QOK8" s="66"/>
      <c r="QOL8" s="66"/>
      <c r="QOM8" s="66"/>
      <c r="QON8" s="66"/>
      <c r="QOO8" s="66"/>
      <c r="QOP8" s="66"/>
      <c r="QOQ8" s="66"/>
      <c r="QOR8" s="66"/>
      <c r="QOS8" s="66"/>
      <c r="QOT8" s="66"/>
      <c r="QOU8" s="66"/>
      <c r="QOV8" s="66"/>
      <c r="QOW8" s="66"/>
      <c r="QOX8" s="66"/>
      <c r="QOY8" s="66"/>
      <c r="QOZ8" s="66"/>
      <c r="QPA8" s="66"/>
      <c r="QPB8" s="66"/>
      <c r="QPC8" s="66"/>
      <c r="QPD8" s="66"/>
      <c r="QPE8" s="66"/>
      <c r="QPF8" s="66"/>
      <c r="QPG8" s="66"/>
      <c r="QPH8" s="66"/>
      <c r="QPI8" s="66"/>
      <c r="QPJ8" s="66"/>
      <c r="QPK8" s="66"/>
      <c r="QPL8" s="66"/>
      <c r="QPM8" s="66"/>
      <c r="QPN8" s="66"/>
      <c r="QPO8" s="66"/>
      <c r="QPP8" s="66"/>
      <c r="QPQ8" s="66"/>
      <c r="QPR8" s="66"/>
      <c r="QPS8" s="66"/>
      <c r="QPT8" s="66"/>
      <c r="QPU8" s="66"/>
      <c r="QPV8" s="66"/>
      <c r="QPW8" s="66"/>
      <c r="QPX8" s="66"/>
      <c r="QPY8" s="66"/>
      <c r="QPZ8" s="66"/>
      <c r="QQA8" s="66"/>
      <c r="QQB8" s="66"/>
      <c r="QQC8" s="66"/>
      <c r="QQD8" s="66"/>
      <c r="QQE8" s="66"/>
      <c r="QQF8" s="66"/>
      <c r="QQG8" s="66"/>
      <c r="QQH8" s="66"/>
      <c r="QQI8" s="66"/>
      <c r="QQJ8" s="66"/>
      <c r="QQK8" s="66"/>
      <c r="QQL8" s="66"/>
      <c r="QQM8" s="66"/>
      <c r="QQN8" s="66"/>
      <c r="QQO8" s="66"/>
      <c r="QQP8" s="66"/>
      <c r="QQQ8" s="66"/>
      <c r="QQR8" s="66"/>
      <c r="QQS8" s="66"/>
      <c r="QQT8" s="66"/>
      <c r="QQU8" s="66"/>
      <c r="QQV8" s="66"/>
      <c r="QQW8" s="66"/>
      <c r="QQX8" s="66"/>
      <c r="QQY8" s="66"/>
      <c r="QQZ8" s="66"/>
      <c r="QRA8" s="66"/>
      <c r="QRB8" s="66"/>
      <c r="QRC8" s="66"/>
      <c r="QRD8" s="66"/>
      <c r="QRE8" s="66"/>
      <c r="QRF8" s="66"/>
      <c r="QRG8" s="66"/>
      <c r="QRH8" s="66"/>
      <c r="QRI8" s="66"/>
      <c r="QRJ8" s="66"/>
      <c r="QRK8" s="66"/>
      <c r="QRL8" s="66"/>
      <c r="QRM8" s="66"/>
      <c r="QRN8" s="66"/>
      <c r="QRO8" s="66"/>
      <c r="QRP8" s="66"/>
      <c r="QRQ8" s="66"/>
      <c r="QRR8" s="66"/>
      <c r="QRS8" s="66"/>
      <c r="QRT8" s="66"/>
      <c r="QRU8" s="66"/>
      <c r="QRV8" s="66"/>
      <c r="QRW8" s="66"/>
      <c r="QRX8" s="66"/>
      <c r="QRY8" s="66"/>
      <c r="QRZ8" s="66"/>
      <c r="QSA8" s="66"/>
      <c r="QSB8" s="66"/>
      <c r="QSC8" s="66"/>
      <c r="QSD8" s="66"/>
      <c r="QSE8" s="66"/>
      <c r="QSF8" s="66"/>
      <c r="QSG8" s="66"/>
      <c r="QSH8" s="66"/>
      <c r="QSI8" s="66"/>
      <c r="QSJ8" s="66"/>
      <c r="QSK8" s="66"/>
      <c r="QSL8" s="66"/>
      <c r="QSM8" s="66"/>
      <c r="QSN8" s="66"/>
      <c r="QSO8" s="66"/>
      <c r="QSP8" s="66"/>
      <c r="QSQ8" s="66"/>
      <c r="QSR8" s="66"/>
      <c r="QSS8" s="66"/>
      <c r="QST8" s="66"/>
      <c r="QSU8" s="66"/>
      <c r="QSV8" s="66"/>
      <c r="QSW8" s="66"/>
      <c r="QSX8" s="66"/>
      <c r="QSY8" s="66"/>
      <c r="QSZ8" s="66"/>
      <c r="QTA8" s="66"/>
      <c r="QTB8" s="66"/>
      <c r="QTC8" s="66"/>
      <c r="QTD8" s="66"/>
      <c r="QTE8" s="66"/>
      <c r="QTF8" s="66"/>
      <c r="QTG8" s="66"/>
      <c r="QTH8" s="66"/>
      <c r="QTI8" s="66"/>
      <c r="QTJ8" s="66"/>
      <c r="QTK8" s="66"/>
      <c r="QTL8" s="66"/>
      <c r="QTM8" s="66"/>
      <c r="QTN8" s="66"/>
      <c r="QTO8" s="66"/>
      <c r="QTP8" s="66"/>
      <c r="QTQ8" s="66"/>
      <c r="QTR8" s="66"/>
      <c r="QTS8" s="66"/>
      <c r="QTT8" s="66"/>
      <c r="QTU8" s="66"/>
      <c r="QTV8" s="66"/>
      <c r="QTW8" s="66"/>
      <c r="QTX8" s="66"/>
      <c r="QTY8" s="66"/>
      <c r="QTZ8" s="66"/>
      <c r="QUA8" s="66"/>
      <c r="QUB8" s="66"/>
      <c r="QUC8" s="66"/>
      <c r="QUD8" s="66"/>
      <c r="QUE8" s="66"/>
      <c r="QUF8" s="66"/>
      <c r="QUG8" s="66"/>
      <c r="QUH8" s="66"/>
      <c r="QUI8" s="66"/>
      <c r="QUJ8" s="66"/>
      <c r="QUK8" s="66"/>
      <c r="QUL8" s="66"/>
      <c r="QUM8" s="66"/>
      <c r="QUN8" s="66"/>
      <c r="QUO8" s="66"/>
      <c r="QUP8" s="66"/>
      <c r="QUQ8" s="66"/>
      <c r="QUR8" s="66"/>
      <c r="QUS8" s="66"/>
      <c r="QUT8" s="66"/>
      <c r="QUU8" s="66"/>
      <c r="QUV8" s="66"/>
      <c r="QUW8" s="66"/>
      <c r="QUX8" s="66"/>
      <c r="QUY8" s="66"/>
      <c r="QUZ8" s="66"/>
      <c r="QVA8" s="66"/>
      <c r="QVB8" s="66"/>
      <c r="QVC8" s="66"/>
      <c r="QVD8" s="66"/>
      <c r="QVE8" s="66"/>
      <c r="QVF8" s="66"/>
      <c r="QVG8" s="66"/>
      <c r="QVH8" s="66"/>
      <c r="QVI8" s="66"/>
      <c r="QVJ8" s="66"/>
      <c r="QVK8" s="66"/>
      <c r="QVL8" s="66"/>
      <c r="QVM8" s="66"/>
      <c r="QVN8" s="66"/>
      <c r="QVO8" s="66"/>
      <c r="QVP8" s="66"/>
      <c r="QVQ8" s="66"/>
      <c r="QVR8" s="66"/>
      <c r="QVS8" s="66"/>
      <c r="QVT8" s="66"/>
      <c r="QVU8" s="66"/>
      <c r="QVV8" s="66"/>
      <c r="QVW8" s="66"/>
      <c r="QVX8" s="66"/>
      <c r="QVY8" s="66"/>
      <c r="QVZ8" s="66"/>
      <c r="QWA8" s="66"/>
      <c r="QWB8" s="66"/>
      <c r="QWC8" s="66"/>
      <c r="QWD8" s="66"/>
      <c r="QWE8" s="66"/>
      <c r="QWF8" s="66"/>
      <c r="QWG8" s="66"/>
      <c r="QWH8" s="66"/>
      <c r="QWI8" s="66"/>
      <c r="QWJ8" s="66"/>
      <c r="QWK8" s="66"/>
      <c r="QWL8" s="66"/>
      <c r="QWM8" s="66"/>
      <c r="QWN8" s="66"/>
      <c r="QWO8" s="66"/>
      <c r="QWP8" s="66"/>
      <c r="QWQ8" s="66"/>
      <c r="QWR8" s="66"/>
      <c r="QWS8" s="66"/>
      <c r="QWT8" s="66"/>
      <c r="QWU8" s="66"/>
      <c r="QWV8" s="66"/>
      <c r="QWW8" s="66"/>
      <c r="QWX8" s="66"/>
      <c r="QWY8" s="66"/>
      <c r="QWZ8" s="66"/>
      <c r="QXA8" s="66"/>
      <c r="QXB8" s="66"/>
      <c r="QXC8" s="66"/>
      <c r="QXD8" s="66"/>
      <c r="QXE8" s="66"/>
      <c r="QXF8" s="66"/>
      <c r="QXG8" s="66"/>
      <c r="QXH8" s="66"/>
      <c r="QXI8" s="66"/>
      <c r="QXJ8" s="66"/>
      <c r="QXK8" s="66"/>
      <c r="QXL8" s="66"/>
      <c r="QXM8" s="66"/>
      <c r="QXN8" s="66"/>
      <c r="QXO8" s="66"/>
      <c r="QXP8" s="66"/>
      <c r="QXQ8" s="66"/>
      <c r="QXR8" s="66"/>
      <c r="QXS8" s="66"/>
      <c r="QXT8" s="66"/>
      <c r="QXU8" s="66"/>
      <c r="QXV8" s="66"/>
      <c r="QXW8" s="66"/>
      <c r="QXX8" s="66"/>
      <c r="QXY8" s="66"/>
      <c r="QXZ8" s="66"/>
      <c r="QYA8" s="66"/>
      <c r="QYB8" s="66"/>
      <c r="QYC8" s="66"/>
      <c r="QYD8" s="66"/>
      <c r="QYE8" s="66"/>
      <c r="QYF8" s="66"/>
      <c r="QYG8" s="66"/>
      <c r="QYH8" s="66"/>
      <c r="QYI8" s="66"/>
      <c r="QYJ8" s="66"/>
      <c r="QYK8" s="66"/>
      <c r="QYL8" s="66"/>
      <c r="QYM8" s="66"/>
      <c r="QYN8" s="66"/>
      <c r="QYO8" s="66"/>
      <c r="QYP8" s="66"/>
      <c r="QYQ8" s="66"/>
      <c r="QYR8" s="66"/>
      <c r="QYS8" s="66"/>
      <c r="QYT8" s="66"/>
      <c r="QYU8" s="66"/>
      <c r="QYV8" s="66"/>
      <c r="QYW8" s="66"/>
      <c r="QYX8" s="66"/>
      <c r="QYY8" s="66"/>
      <c r="QYZ8" s="66"/>
      <c r="QZA8" s="66"/>
      <c r="QZB8" s="66"/>
      <c r="QZC8" s="66"/>
      <c r="QZD8" s="66"/>
      <c r="QZE8" s="66"/>
      <c r="QZF8" s="66"/>
      <c r="QZG8" s="66"/>
      <c r="QZH8" s="66"/>
      <c r="QZI8" s="66"/>
      <c r="QZJ8" s="66"/>
      <c r="QZK8" s="66"/>
      <c r="QZL8" s="66"/>
      <c r="QZM8" s="66"/>
      <c r="QZN8" s="66"/>
      <c r="QZO8" s="66"/>
      <c r="QZP8" s="66"/>
      <c r="QZQ8" s="66"/>
      <c r="QZR8" s="66"/>
      <c r="QZS8" s="66"/>
      <c r="QZT8" s="66"/>
      <c r="QZU8" s="66"/>
      <c r="QZV8" s="66"/>
      <c r="QZW8" s="66"/>
      <c r="QZX8" s="66"/>
      <c r="QZY8" s="66"/>
      <c r="QZZ8" s="66"/>
      <c r="RAA8" s="66"/>
      <c r="RAB8" s="66"/>
      <c r="RAC8" s="66"/>
      <c r="RAD8" s="66"/>
      <c r="RAE8" s="66"/>
      <c r="RAF8" s="66"/>
      <c r="RAG8" s="66"/>
      <c r="RAH8" s="66"/>
      <c r="RAI8" s="66"/>
      <c r="RAJ8" s="66"/>
      <c r="RAK8" s="66"/>
      <c r="RAL8" s="66"/>
      <c r="RAM8" s="66"/>
      <c r="RAN8" s="66"/>
      <c r="RAO8" s="66"/>
      <c r="RAP8" s="66"/>
      <c r="RAQ8" s="66"/>
      <c r="RAR8" s="66"/>
      <c r="RAS8" s="66"/>
      <c r="RAT8" s="66"/>
      <c r="RAU8" s="66"/>
      <c r="RAV8" s="66"/>
      <c r="RAW8" s="66"/>
      <c r="RAX8" s="66"/>
      <c r="RAY8" s="66"/>
      <c r="RAZ8" s="66"/>
      <c r="RBA8" s="66"/>
      <c r="RBB8" s="66"/>
      <c r="RBC8" s="66"/>
      <c r="RBD8" s="66"/>
      <c r="RBE8" s="66"/>
      <c r="RBF8" s="66"/>
      <c r="RBG8" s="66"/>
      <c r="RBH8" s="66"/>
      <c r="RBI8" s="66"/>
      <c r="RBJ8" s="66"/>
      <c r="RBK8" s="66"/>
      <c r="RBL8" s="66"/>
      <c r="RBM8" s="66"/>
      <c r="RBN8" s="66"/>
      <c r="RBO8" s="66"/>
      <c r="RBP8" s="66"/>
      <c r="RBQ8" s="66"/>
      <c r="RBR8" s="66"/>
      <c r="RBS8" s="66"/>
      <c r="RBT8" s="66"/>
      <c r="RBU8" s="66"/>
      <c r="RBV8" s="66"/>
      <c r="RBW8" s="66"/>
      <c r="RBX8" s="66"/>
      <c r="RBY8" s="66"/>
      <c r="RBZ8" s="66"/>
      <c r="RCA8" s="66"/>
      <c r="RCB8" s="66"/>
      <c r="RCC8" s="66"/>
      <c r="RCD8" s="66"/>
      <c r="RCE8" s="66"/>
      <c r="RCF8" s="66"/>
      <c r="RCG8" s="66"/>
      <c r="RCH8" s="66"/>
      <c r="RCI8" s="66"/>
      <c r="RCJ8" s="66"/>
      <c r="RCK8" s="66"/>
      <c r="RCL8" s="66"/>
      <c r="RCM8" s="66"/>
      <c r="RCN8" s="66"/>
      <c r="RCO8" s="66"/>
      <c r="RCP8" s="66"/>
      <c r="RCQ8" s="66"/>
      <c r="RCR8" s="66"/>
      <c r="RCS8" s="66"/>
      <c r="RCT8" s="66"/>
      <c r="RCU8" s="66"/>
      <c r="RCV8" s="66"/>
      <c r="RCW8" s="66"/>
      <c r="RCX8" s="66"/>
      <c r="RCY8" s="66"/>
      <c r="RCZ8" s="66"/>
      <c r="RDA8" s="66"/>
      <c r="RDB8" s="66"/>
      <c r="RDC8" s="66"/>
      <c r="RDD8" s="66"/>
      <c r="RDE8" s="66"/>
      <c r="RDF8" s="66"/>
      <c r="RDG8" s="66"/>
      <c r="RDH8" s="66"/>
      <c r="RDI8" s="66"/>
      <c r="RDJ8" s="66"/>
      <c r="RDK8" s="66"/>
      <c r="RDL8" s="66"/>
      <c r="RDM8" s="66"/>
      <c r="RDN8" s="66"/>
      <c r="RDO8" s="66"/>
      <c r="RDP8" s="66"/>
      <c r="RDQ8" s="66"/>
      <c r="RDR8" s="66"/>
      <c r="RDS8" s="66"/>
      <c r="RDT8" s="66"/>
      <c r="RDU8" s="66"/>
      <c r="RDV8" s="66"/>
      <c r="RDW8" s="66"/>
      <c r="RDX8" s="66"/>
      <c r="RDY8" s="66"/>
      <c r="RDZ8" s="66"/>
      <c r="REA8" s="66"/>
      <c r="REB8" s="66"/>
      <c r="REC8" s="66"/>
      <c r="RED8" s="66"/>
      <c r="REE8" s="66"/>
      <c r="REF8" s="66"/>
      <c r="REG8" s="66"/>
      <c r="REH8" s="66"/>
      <c r="REI8" s="66"/>
      <c r="REJ8" s="66"/>
      <c r="REK8" s="66"/>
      <c r="REL8" s="66"/>
      <c r="REM8" s="66"/>
      <c r="REN8" s="66"/>
      <c r="REO8" s="66"/>
      <c r="REP8" s="66"/>
      <c r="REQ8" s="66"/>
      <c r="RER8" s="66"/>
      <c r="RES8" s="66"/>
      <c r="RET8" s="66"/>
      <c r="REU8" s="66"/>
      <c r="REV8" s="66"/>
      <c r="REW8" s="66"/>
      <c r="REX8" s="66"/>
      <c r="REY8" s="66"/>
      <c r="REZ8" s="66"/>
      <c r="RFA8" s="66"/>
      <c r="RFB8" s="66"/>
      <c r="RFC8" s="66"/>
      <c r="RFD8" s="66"/>
      <c r="RFE8" s="66"/>
      <c r="RFF8" s="66"/>
      <c r="RFG8" s="66"/>
      <c r="RFH8" s="66"/>
      <c r="RFI8" s="66"/>
      <c r="RFJ8" s="66"/>
      <c r="RFK8" s="66"/>
      <c r="RFL8" s="66"/>
      <c r="RFM8" s="66"/>
      <c r="RFN8" s="66"/>
      <c r="RFO8" s="66"/>
      <c r="RFP8" s="66"/>
      <c r="RFQ8" s="66"/>
      <c r="RFR8" s="66"/>
      <c r="RFS8" s="66"/>
      <c r="RFT8" s="66"/>
      <c r="RFU8" s="66"/>
      <c r="RFV8" s="66"/>
      <c r="RFW8" s="66"/>
      <c r="RFX8" s="66"/>
      <c r="RFY8" s="66"/>
      <c r="RFZ8" s="66"/>
      <c r="RGA8" s="66"/>
      <c r="RGB8" s="66"/>
      <c r="RGC8" s="66"/>
      <c r="RGD8" s="66"/>
      <c r="RGE8" s="66"/>
      <c r="RGF8" s="66"/>
      <c r="RGG8" s="66"/>
      <c r="RGH8" s="66"/>
      <c r="RGI8" s="66"/>
      <c r="RGJ8" s="66"/>
      <c r="RGK8" s="66"/>
      <c r="RGL8" s="66"/>
      <c r="RGM8" s="66"/>
      <c r="RGN8" s="66"/>
      <c r="RGO8" s="66"/>
      <c r="RGP8" s="66"/>
      <c r="RGQ8" s="66"/>
      <c r="RGR8" s="66"/>
      <c r="RGS8" s="66"/>
      <c r="RGT8" s="66"/>
      <c r="RGU8" s="66"/>
      <c r="RGV8" s="66"/>
      <c r="RGW8" s="66"/>
      <c r="RGX8" s="66"/>
      <c r="RGY8" s="66"/>
      <c r="RGZ8" s="66"/>
      <c r="RHA8" s="66"/>
      <c r="RHB8" s="66"/>
      <c r="RHC8" s="66"/>
      <c r="RHD8" s="66"/>
      <c r="RHE8" s="66"/>
      <c r="RHF8" s="66"/>
      <c r="RHG8" s="66"/>
      <c r="RHH8" s="66"/>
      <c r="RHI8" s="66"/>
      <c r="RHJ8" s="66"/>
      <c r="RHK8" s="66"/>
      <c r="RHL8" s="66"/>
      <c r="RHM8" s="66"/>
      <c r="RHN8" s="66"/>
      <c r="RHO8" s="66"/>
      <c r="RHP8" s="66"/>
      <c r="RHQ8" s="66"/>
      <c r="RHR8" s="66"/>
      <c r="RHS8" s="66"/>
      <c r="RHT8" s="66"/>
      <c r="RHU8" s="66"/>
      <c r="RHV8" s="66"/>
      <c r="RHW8" s="66"/>
      <c r="RHX8" s="66"/>
      <c r="RHY8" s="66"/>
      <c r="RHZ8" s="66"/>
      <c r="RIA8" s="66"/>
      <c r="RIB8" s="66"/>
      <c r="RIC8" s="66"/>
      <c r="RID8" s="66"/>
      <c r="RIE8" s="66"/>
      <c r="RIF8" s="66"/>
      <c r="RIG8" s="66"/>
      <c r="RIH8" s="66"/>
      <c r="RII8" s="66"/>
      <c r="RIJ8" s="66"/>
      <c r="RIK8" s="66"/>
      <c r="RIL8" s="66"/>
      <c r="RIM8" s="66"/>
      <c r="RIN8" s="66"/>
      <c r="RIO8" s="66"/>
      <c r="RIP8" s="66"/>
      <c r="RIQ8" s="66"/>
      <c r="RIR8" s="66"/>
      <c r="RIS8" s="66"/>
      <c r="RIT8" s="66"/>
      <c r="RIU8" s="66"/>
      <c r="RIV8" s="66"/>
      <c r="RIW8" s="66"/>
      <c r="RIX8" s="66"/>
      <c r="RIY8" s="66"/>
      <c r="RIZ8" s="66"/>
      <c r="RJA8" s="66"/>
      <c r="RJB8" s="66"/>
      <c r="RJC8" s="66"/>
      <c r="RJD8" s="66"/>
      <c r="RJE8" s="66"/>
      <c r="RJF8" s="66"/>
      <c r="RJG8" s="66"/>
      <c r="RJH8" s="66"/>
      <c r="RJI8" s="66"/>
      <c r="RJJ8" s="66"/>
      <c r="RJK8" s="66"/>
      <c r="RJL8" s="66"/>
      <c r="RJM8" s="66"/>
      <c r="RJN8" s="66"/>
      <c r="RJO8" s="66"/>
      <c r="RJP8" s="66"/>
      <c r="RJQ8" s="66"/>
      <c r="RJR8" s="66"/>
      <c r="RJS8" s="66"/>
      <c r="RJT8" s="66"/>
      <c r="RJU8" s="66"/>
      <c r="RJV8" s="66"/>
      <c r="RJW8" s="66"/>
      <c r="RJX8" s="66"/>
      <c r="RJY8" s="66"/>
      <c r="RJZ8" s="66"/>
      <c r="RKA8" s="66"/>
      <c r="RKB8" s="66"/>
      <c r="RKC8" s="66"/>
      <c r="RKD8" s="66"/>
      <c r="RKE8" s="66"/>
      <c r="RKF8" s="66"/>
      <c r="RKG8" s="66"/>
      <c r="RKH8" s="66"/>
      <c r="RKI8" s="66"/>
      <c r="RKJ8" s="66"/>
      <c r="RKK8" s="66"/>
      <c r="RKL8" s="66"/>
      <c r="RKM8" s="66"/>
      <c r="RKN8" s="66"/>
      <c r="RKO8" s="66"/>
      <c r="RKP8" s="66"/>
      <c r="RKQ8" s="66"/>
      <c r="RKR8" s="66"/>
      <c r="RKS8" s="66"/>
      <c r="RKT8" s="66"/>
      <c r="RKU8" s="66"/>
      <c r="RKV8" s="66"/>
      <c r="RKW8" s="66"/>
      <c r="RKX8" s="66"/>
      <c r="RKY8" s="66"/>
      <c r="RKZ8" s="66"/>
      <c r="RLA8" s="66"/>
      <c r="RLB8" s="66"/>
      <c r="RLC8" s="66"/>
      <c r="RLD8" s="66"/>
      <c r="RLE8" s="66"/>
      <c r="RLF8" s="66"/>
      <c r="RLG8" s="66"/>
      <c r="RLH8" s="66"/>
      <c r="RLI8" s="66"/>
      <c r="RLJ8" s="66"/>
      <c r="RLK8" s="66"/>
      <c r="RLL8" s="66"/>
      <c r="RLM8" s="66"/>
      <c r="RLN8" s="66"/>
      <c r="RLO8" s="66"/>
      <c r="RLP8" s="66"/>
      <c r="RLQ8" s="66"/>
      <c r="RLR8" s="66"/>
      <c r="RLS8" s="66"/>
      <c r="RLT8" s="66"/>
      <c r="RLU8" s="66"/>
      <c r="RLV8" s="66"/>
      <c r="RLW8" s="66"/>
      <c r="RLX8" s="66"/>
      <c r="RLY8" s="66"/>
      <c r="RLZ8" s="66"/>
      <c r="RMA8" s="66"/>
      <c r="RMB8" s="66"/>
      <c r="RMC8" s="66"/>
      <c r="RMD8" s="66"/>
      <c r="RME8" s="66"/>
      <c r="RMF8" s="66"/>
      <c r="RMG8" s="66"/>
      <c r="RMH8" s="66"/>
      <c r="RMI8" s="66"/>
      <c r="RMJ8" s="66"/>
      <c r="RMK8" s="66"/>
      <c r="RML8" s="66"/>
      <c r="RMM8" s="66"/>
      <c r="RMN8" s="66"/>
      <c r="RMO8" s="66"/>
      <c r="RMP8" s="66"/>
      <c r="RMQ8" s="66"/>
      <c r="RMR8" s="66"/>
      <c r="RMS8" s="66"/>
      <c r="RMT8" s="66"/>
      <c r="RMU8" s="66"/>
      <c r="RMV8" s="66"/>
      <c r="RMW8" s="66"/>
      <c r="RMX8" s="66"/>
      <c r="RMY8" s="66"/>
      <c r="RMZ8" s="66"/>
      <c r="RNA8" s="66"/>
      <c r="RNB8" s="66"/>
      <c r="RNC8" s="66"/>
      <c r="RND8" s="66"/>
      <c r="RNE8" s="66"/>
      <c r="RNF8" s="66"/>
      <c r="RNG8" s="66"/>
      <c r="RNH8" s="66"/>
      <c r="RNI8" s="66"/>
      <c r="RNJ8" s="66"/>
      <c r="RNK8" s="66"/>
      <c r="RNL8" s="66"/>
      <c r="RNM8" s="66"/>
      <c r="RNN8" s="66"/>
      <c r="RNO8" s="66"/>
      <c r="RNP8" s="66"/>
      <c r="RNQ8" s="66"/>
      <c r="RNR8" s="66"/>
      <c r="RNS8" s="66"/>
      <c r="RNT8" s="66"/>
      <c r="RNU8" s="66"/>
      <c r="RNV8" s="66"/>
      <c r="RNW8" s="66"/>
      <c r="RNX8" s="66"/>
      <c r="RNY8" s="66"/>
      <c r="RNZ8" s="66"/>
      <c r="ROA8" s="66"/>
      <c r="ROB8" s="66"/>
      <c r="ROC8" s="66"/>
      <c r="ROD8" s="66"/>
      <c r="ROE8" s="66"/>
      <c r="ROF8" s="66"/>
      <c r="ROG8" s="66"/>
      <c r="ROH8" s="66"/>
      <c r="ROI8" s="66"/>
      <c r="ROJ8" s="66"/>
      <c r="ROK8" s="66"/>
      <c r="ROL8" s="66"/>
      <c r="ROM8" s="66"/>
      <c r="RON8" s="66"/>
      <c r="ROO8" s="66"/>
      <c r="ROP8" s="66"/>
      <c r="ROQ8" s="66"/>
      <c r="ROR8" s="66"/>
      <c r="ROS8" s="66"/>
      <c r="ROT8" s="66"/>
      <c r="ROU8" s="66"/>
      <c r="ROV8" s="66"/>
      <c r="ROW8" s="66"/>
      <c r="ROX8" s="66"/>
      <c r="ROY8" s="66"/>
      <c r="ROZ8" s="66"/>
      <c r="RPA8" s="66"/>
      <c r="RPB8" s="66"/>
      <c r="RPC8" s="66"/>
      <c r="RPD8" s="66"/>
      <c r="RPE8" s="66"/>
      <c r="RPF8" s="66"/>
      <c r="RPG8" s="66"/>
      <c r="RPH8" s="66"/>
      <c r="RPI8" s="66"/>
      <c r="RPJ8" s="66"/>
      <c r="RPK8" s="66"/>
      <c r="RPL8" s="66"/>
      <c r="RPM8" s="66"/>
      <c r="RPN8" s="66"/>
      <c r="RPO8" s="66"/>
      <c r="RPP8" s="66"/>
      <c r="RPQ8" s="66"/>
      <c r="RPR8" s="66"/>
      <c r="RPS8" s="66"/>
      <c r="RPT8" s="66"/>
      <c r="RPU8" s="66"/>
      <c r="RPV8" s="66"/>
      <c r="RPW8" s="66"/>
      <c r="RPX8" s="66"/>
      <c r="RPY8" s="66"/>
      <c r="RPZ8" s="66"/>
      <c r="RQA8" s="66"/>
      <c r="RQB8" s="66"/>
      <c r="RQC8" s="66"/>
      <c r="RQD8" s="66"/>
      <c r="RQE8" s="66"/>
      <c r="RQF8" s="66"/>
      <c r="RQG8" s="66"/>
      <c r="RQH8" s="66"/>
      <c r="RQI8" s="66"/>
      <c r="RQJ8" s="66"/>
      <c r="RQK8" s="66"/>
      <c r="RQL8" s="66"/>
      <c r="RQM8" s="66"/>
      <c r="RQN8" s="66"/>
      <c r="RQO8" s="66"/>
      <c r="RQP8" s="66"/>
      <c r="RQQ8" s="66"/>
      <c r="RQR8" s="66"/>
      <c r="RQS8" s="66"/>
      <c r="RQT8" s="66"/>
      <c r="RQU8" s="66"/>
      <c r="RQV8" s="66"/>
      <c r="RQW8" s="66"/>
      <c r="RQX8" s="66"/>
      <c r="RQY8" s="66"/>
      <c r="RQZ8" s="66"/>
      <c r="RRA8" s="66"/>
      <c r="RRB8" s="66"/>
      <c r="RRC8" s="66"/>
      <c r="RRD8" s="66"/>
      <c r="RRE8" s="66"/>
      <c r="RRF8" s="66"/>
      <c r="RRG8" s="66"/>
      <c r="RRH8" s="66"/>
      <c r="RRI8" s="66"/>
      <c r="RRJ8" s="66"/>
      <c r="RRK8" s="66"/>
      <c r="RRL8" s="66"/>
      <c r="RRM8" s="66"/>
      <c r="RRN8" s="66"/>
      <c r="RRO8" s="66"/>
      <c r="RRP8" s="66"/>
      <c r="RRQ8" s="66"/>
      <c r="RRR8" s="66"/>
      <c r="RRS8" s="66"/>
      <c r="RRT8" s="66"/>
      <c r="RRU8" s="66"/>
      <c r="RRV8" s="66"/>
      <c r="RRW8" s="66"/>
      <c r="RRX8" s="66"/>
      <c r="RRY8" s="66"/>
      <c r="RRZ8" s="66"/>
      <c r="RSA8" s="66"/>
      <c r="RSB8" s="66"/>
      <c r="RSC8" s="66"/>
      <c r="RSD8" s="66"/>
      <c r="RSE8" s="66"/>
      <c r="RSF8" s="66"/>
      <c r="RSG8" s="66"/>
      <c r="RSH8" s="66"/>
      <c r="RSI8" s="66"/>
      <c r="RSJ8" s="66"/>
      <c r="RSK8" s="66"/>
      <c r="RSL8" s="66"/>
      <c r="RSM8" s="66"/>
      <c r="RSN8" s="66"/>
      <c r="RSO8" s="66"/>
      <c r="RSP8" s="66"/>
      <c r="RSQ8" s="66"/>
      <c r="RSR8" s="66"/>
      <c r="RSS8" s="66"/>
      <c r="RST8" s="66"/>
      <c r="RSU8" s="66"/>
      <c r="RSV8" s="66"/>
      <c r="RSW8" s="66"/>
      <c r="RSX8" s="66"/>
      <c r="RSY8" s="66"/>
      <c r="RSZ8" s="66"/>
      <c r="RTA8" s="66"/>
      <c r="RTB8" s="66"/>
      <c r="RTC8" s="66"/>
      <c r="RTD8" s="66"/>
      <c r="RTE8" s="66"/>
      <c r="RTF8" s="66"/>
      <c r="RTG8" s="66"/>
      <c r="RTH8" s="66"/>
      <c r="RTI8" s="66"/>
      <c r="RTJ8" s="66"/>
      <c r="RTK8" s="66"/>
      <c r="RTL8" s="66"/>
      <c r="RTM8" s="66"/>
      <c r="RTN8" s="66"/>
      <c r="RTO8" s="66"/>
      <c r="RTP8" s="66"/>
      <c r="RTQ8" s="66"/>
      <c r="RTR8" s="66"/>
      <c r="RTS8" s="66"/>
      <c r="RTT8" s="66"/>
      <c r="RTU8" s="66"/>
      <c r="RTV8" s="66"/>
      <c r="RTW8" s="66"/>
      <c r="RTX8" s="66"/>
      <c r="RTY8" s="66"/>
      <c r="RTZ8" s="66"/>
      <c r="RUA8" s="66"/>
      <c r="RUB8" s="66"/>
      <c r="RUC8" s="66"/>
      <c r="RUD8" s="66"/>
      <c r="RUE8" s="66"/>
      <c r="RUF8" s="66"/>
      <c r="RUG8" s="66"/>
      <c r="RUH8" s="66"/>
      <c r="RUI8" s="66"/>
      <c r="RUJ8" s="66"/>
      <c r="RUK8" s="66"/>
      <c r="RUL8" s="66"/>
      <c r="RUM8" s="66"/>
      <c r="RUN8" s="66"/>
      <c r="RUO8" s="66"/>
      <c r="RUP8" s="66"/>
      <c r="RUQ8" s="66"/>
      <c r="RUR8" s="66"/>
      <c r="RUS8" s="66"/>
      <c r="RUT8" s="66"/>
      <c r="RUU8" s="66"/>
      <c r="RUV8" s="66"/>
      <c r="RUW8" s="66"/>
      <c r="RUX8" s="66"/>
      <c r="RUY8" s="66"/>
      <c r="RUZ8" s="66"/>
      <c r="RVA8" s="66"/>
      <c r="RVB8" s="66"/>
      <c r="RVC8" s="66"/>
      <c r="RVD8" s="66"/>
      <c r="RVE8" s="66"/>
      <c r="RVF8" s="66"/>
      <c r="RVG8" s="66"/>
      <c r="RVH8" s="66"/>
      <c r="RVI8" s="66"/>
      <c r="RVJ8" s="66"/>
      <c r="RVK8" s="66"/>
      <c r="RVL8" s="66"/>
      <c r="RVM8" s="66"/>
      <c r="RVN8" s="66"/>
      <c r="RVO8" s="66"/>
      <c r="RVP8" s="66"/>
      <c r="RVQ8" s="66"/>
      <c r="RVR8" s="66"/>
      <c r="RVS8" s="66"/>
      <c r="RVT8" s="66"/>
      <c r="RVU8" s="66"/>
      <c r="RVV8" s="66"/>
      <c r="RVW8" s="66"/>
      <c r="RVX8" s="66"/>
      <c r="RVY8" s="66"/>
      <c r="RVZ8" s="66"/>
      <c r="RWA8" s="66"/>
      <c r="RWB8" s="66"/>
      <c r="RWC8" s="66"/>
      <c r="RWD8" s="66"/>
      <c r="RWE8" s="66"/>
      <c r="RWF8" s="66"/>
      <c r="RWG8" s="66"/>
      <c r="RWH8" s="66"/>
      <c r="RWI8" s="66"/>
      <c r="RWJ8" s="66"/>
      <c r="RWK8" s="66"/>
      <c r="RWL8" s="66"/>
      <c r="RWM8" s="66"/>
      <c r="RWN8" s="66"/>
      <c r="RWO8" s="66"/>
      <c r="RWP8" s="66"/>
      <c r="RWQ8" s="66"/>
      <c r="RWR8" s="66"/>
      <c r="RWS8" s="66"/>
      <c r="RWT8" s="66"/>
      <c r="RWU8" s="66"/>
      <c r="RWV8" s="66"/>
      <c r="RWW8" s="66"/>
      <c r="RWX8" s="66"/>
      <c r="RWY8" s="66"/>
      <c r="RWZ8" s="66"/>
      <c r="RXA8" s="66"/>
      <c r="RXB8" s="66"/>
      <c r="RXC8" s="66"/>
      <c r="RXD8" s="66"/>
      <c r="RXE8" s="66"/>
      <c r="RXF8" s="66"/>
      <c r="RXG8" s="66"/>
      <c r="RXH8" s="66"/>
      <c r="RXI8" s="66"/>
      <c r="RXJ8" s="66"/>
      <c r="RXK8" s="66"/>
      <c r="RXL8" s="66"/>
      <c r="RXM8" s="66"/>
      <c r="RXN8" s="66"/>
      <c r="RXO8" s="66"/>
      <c r="RXP8" s="66"/>
      <c r="RXQ8" s="66"/>
      <c r="RXR8" s="66"/>
      <c r="RXS8" s="66"/>
      <c r="RXT8" s="66"/>
      <c r="RXU8" s="66"/>
      <c r="RXV8" s="66"/>
      <c r="RXW8" s="66"/>
      <c r="RXX8" s="66"/>
      <c r="RXY8" s="66"/>
      <c r="RXZ8" s="66"/>
      <c r="RYA8" s="66"/>
      <c r="RYB8" s="66"/>
      <c r="RYC8" s="66"/>
      <c r="RYD8" s="66"/>
      <c r="RYE8" s="66"/>
      <c r="RYF8" s="66"/>
      <c r="RYG8" s="66"/>
      <c r="RYH8" s="66"/>
      <c r="RYI8" s="66"/>
      <c r="RYJ8" s="66"/>
      <c r="RYK8" s="66"/>
      <c r="RYL8" s="66"/>
      <c r="RYM8" s="66"/>
      <c r="RYN8" s="66"/>
      <c r="RYO8" s="66"/>
      <c r="RYP8" s="66"/>
      <c r="RYQ8" s="66"/>
      <c r="RYR8" s="66"/>
      <c r="RYS8" s="66"/>
      <c r="RYT8" s="66"/>
      <c r="RYU8" s="66"/>
      <c r="RYV8" s="66"/>
      <c r="RYW8" s="66"/>
      <c r="RYX8" s="66"/>
      <c r="RYY8" s="66"/>
      <c r="RYZ8" s="66"/>
      <c r="RZA8" s="66"/>
      <c r="RZB8" s="66"/>
      <c r="RZC8" s="66"/>
      <c r="RZD8" s="66"/>
      <c r="RZE8" s="66"/>
      <c r="RZF8" s="66"/>
      <c r="RZG8" s="66"/>
      <c r="RZH8" s="66"/>
      <c r="RZI8" s="66"/>
      <c r="RZJ8" s="66"/>
      <c r="RZK8" s="66"/>
      <c r="RZL8" s="66"/>
      <c r="RZM8" s="66"/>
      <c r="RZN8" s="66"/>
      <c r="RZO8" s="66"/>
      <c r="RZP8" s="66"/>
      <c r="RZQ8" s="66"/>
      <c r="RZR8" s="66"/>
      <c r="RZS8" s="66"/>
      <c r="RZT8" s="66"/>
      <c r="RZU8" s="66"/>
      <c r="RZV8" s="66"/>
      <c r="RZW8" s="66"/>
      <c r="RZX8" s="66"/>
      <c r="RZY8" s="66"/>
      <c r="RZZ8" s="66"/>
      <c r="SAA8" s="66"/>
      <c r="SAB8" s="66"/>
      <c r="SAC8" s="66"/>
      <c r="SAD8" s="66"/>
      <c r="SAE8" s="66"/>
      <c r="SAF8" s="66"/>
      <c r="SAG8" s="66"/>
      <c r="SAH8" s="66"/>
      <c r="SAI8" s="66"/>
      <c r="SAJ8" s="66"/>
      <c r="SAK8" s="66"/>
      <c r="SAL8" s="66"/>
      <c r="SAM8" s="66"/>
      <c r="SAN8" s="66"/>
      <c r="SAO8" s="66"/>
      <c r="SAP8" s="66"/>
      <c r="SAQ8" s="66"/>
      <c r="SAR8" s="66"/>
      <c r="SAS8" s="66"/>
      <c r="SAT8" s="66"/>
      <c r="SAU8" s="66"/>
      <c r="SAV8" s="66"/>
      <c r="SAW8" s="66"/>
      <c r="SAX8" s="66"/>
      <c r="SAY8" s="66"/>
      <c r="SAZ8" s="66"/>
      <c r="SBA8" s="66"/>
      <c r="SBB8" s="66"/>
      <c r="SBC8" s="66"/>
      <c r="SBD8" s="66"/>
      <c r="SBE8" s="66"/>
      <c r="SBF8" s="66"/>
      <c r="SBG8" s="66"/>
      <c r="SBH8" s="66"/>
      <c r="SBI8" s="66"/>
      <c r="SBJ8" s="66"/>
      <c r="SBK8" s="66"/>
      <c r="SBL8" s="66"/>
      <c r="SBM8" s="66"/>
      <c r="SBN8" s="66"/>
      <c r="SBO8" s="66"/>
      <c r="SBP8" s="66"/>
      <c r="SBQ8" s="66"/>
      <c r="SBR8" s="66"/>
      <c r="SBS8" s="66"/>
      <c r="SBT8" s="66"/>
      <c r="SBU8" s="66"/>
      <c r="SBV8" s="66"/>
      <c r="SBW8" s="66"/>
      <c r="SBX8" s="66"/>
      <c r="SBY8" s="66"/>
      <c r="SBZ8" s="66"/>
      <c r="SCA8" s="66"/>
      <c r="SCB8" s="66"/>
      <c r="SCC8" s="66"/>
      <c r="SCD8" s="66"/>
      <c r="SCE8" s="66"/>
      <c r="SCF8" s="66"/>
      <c r="SCG8" s="66"/>
      <c r="SCH8" s="66"/>
      <c r="SCI8" s="66"/>
      <c r="SCJ8" s="66"/>
      <c r="SCK8" s="66"/>
      <c r="SCL8" s="66"/>
      <c r="SCM8" s="66"/>
      <c r="SCN8" s="66"/>
      <c r="SCO8" s="66"/>
      <c r="SCP8" s="66"/>
      <c r="SCQ8" s="66"/>
      <c r="SCR8" s="66"/>
      <c r="SCS8" s="66"/>
      <c r="SCT8" s="66"/>
      <c r="SCU8" s="66"/>
      <c r="SCV8" s="66"/>
      <c r="SCW8" s="66"/>
      <c r="SCX8" s="66"/>
      <c r="SCY8" s="66"/>
      <c r="SCZ8" s="66"/>
      <c r="SDA8" s="66"/>
      <c r="SDB8" s="66"/>
      <c r="SDC8" s="66"/>
      <c r="SDD8" s="66"/>
      <c r="SDE8" s="66"/>
      <c r="SDF8" s="66"/>
      <c r="SDG8" s="66"/>
      <c r="SDH8" s="66"/>
      <c r="SDI8" s="66"/>
      <c r="SDJ8" s="66"/>
      <c r="SDK8" s="66"/>
      <c r="SDL8" s="66"/>
      <c r="SDM8" s="66"/>
      <c r="SDN8" s="66"/>
      <c r="SDO8" s="66"/>
      <c r="SDP8" s="66"/>
      <c r="SDQ8" s="66"/>
      <c r="SDR8" s="66"/>
      <c r="SDS8" s="66"/>
      <c r="SDT8" s="66"/>
      <c r="SDU8" s="66"/>
      <c r="SDV8" s="66"/>
      <c r="SDW8" s="66"/>
      <c r="SDX8" s="66"/>
      <c r="SDY8" s="66"/>
      <c r="SDZ8" s="66"/>
      <c r="SEA8" s="66"/>
      <c r="SEB8" s="66"/>
      <c r="SEC8" s="66"/>
      <c r="SED8" s="66"/>
      <c r="SEE8" s="66"/>
      <c r="SEF8" s="66"/>
      <c r="SEG8" s="66"/>
      <c r="SEH8" s="66"/>
      <c r="SEI8" s="66"/>
      <c r="SEJ8" s="66"/>
      <c r="SEK8" s="66"/>
      <c r="SEL8" s="66"/>
      <c r="SEM8" s="66"/>
      <c r="SEN8" s="66"/>
      <c r="SEO8" s="66"/>
      <c r="SEP8" s="66"/>
      <c r="SEQ8" s="66"/>
      <c r="SER8" s="66"/>
      <c r="SES8" s="66"/>
      <c r="SET8" s="66"/>
      <c r="SEU8" s="66"/>
      <c r="SEV8" s="66"/>
      <c r="SEW8" s="66"/>
      <c r="SEX8" s="66"/>
      <c r="SEY8" s="66"/>
      <c r="SEZ8" s="66"/>
      <c r="SFA8" s="66"/>
      <c r="SFB8" s="66"/>
      <c r="SFC8" s="66"/>
      <c r="SFD8" s="66"/>
      <c r="SFE8" s="66"/>
      <c r="SFF8" s="66"/>
      <c r="SFG8" s="66"/>
      <c r="SFH8" s="66"/>
      <c r="SFI8" s="66"/>
      <c r="SFJ8" s="66"/>
      <c r="SFK8" s="66"/>
      <c r="SFL8" s="66"/>
      <c r="SFM8" s="66"/>
      <c r="SFN8" s="66"/>
      <c r="SFO8" s="66"/>
      <c r="SFP8" s="66"/>
      <c r="SFQ8" s="66"/>
      <c r="SFR8" s="66"/>
      <c r="SFS8" s="66"/>
      <c r="SFT8" s="66"/>
      <c r="SFU8" s="66"/>
      <c r="SFV8" s="66"/>
      <c r="SFW8" s="66"/>
      <c r="SFX8" s="66"/>
      <c r="SFY8" s="66"/>
      <c r="SFZ8" s="66"/>
      <c r="SGA8" s="66"/>
      <c r="SGB8" s="66"/>
      <c r="SGC8" s="66"/>
      <c r="SGD8" s="66"/>
      <c r="SGE8" s="66"/>
      <c r="SGF8" s="66"/>
      <c r="SGG8" s="66"/>
      <c r="SGH8" s="66"/>
      <c r="SGI8" s="66"/>
      <c r="SGJ8" s="66"/>
      <c r="SGK8" s="66"/>
      <c r="SGL8" s="66"/>
      <c r="SGM8" s="66"/>
      <c r="SGN8" s="66"/>
      <c r="SGO8" s="66"/>
      <c r="SGP8" s="66"/>
      <c r="SGQ8" s="66"/>
      <c r="SGR8" s="66"/>
      <c r="SGS8" s="66"/>
      <c r="SGT8" s="66"/>
      <c r="SGU8" s="66"/>
      <c r="SGV8" s="66"/>
      <c r="SGW8" s="66"/>
      <c r="SGX8" s="66"/>
      <c r="SGY8" s="66"/>
      <c r="SGZ8" s="66"/>
      <c r="SHA8" s="66"/>
      <c r="SHB8" s="66"/>
      <c r="SHC8" s="66"/>
      <c r="SHD8" s="66"/>
      <c r="SHE8" s="66"/>
      <c r="SHF8" s="66"/>
      <c r="SHG8" s="66"/>
      <c r="SHH8" s="66"/>
      <c r="SHI8" s="66"/>
      <c r="SHJ8" s="66"/>
      <c r="SHK8" s="66"/>
      <c r="SHL8" s="66"/>
      <c r="SHM8" s="66"/>
      <c r="SHN8" s="66"/>
      <c r="SHO8" s="66"/>
      <c r="SHP8" s="66"/>
      <c r="SHQ8" s="66"/>
      <c r="SHR8" s="66"/>
      <c r="SHS8" s="66"/>
      <c r="SHT8" s="66"/>
      <c r="SHU8" s="66"/>
      <c r="SHV8" s="66"/>
      <c r="SHW8" s="66"/>
      <c r="SHX8" s="66"/>
      <c r="SHY8" s="66"/>
      <c r="SHZ8" s="66"/>
      <c r="SIA8" s="66"/>
      <c r="SIB8" s="66"/>
      <c r="SIC8" s="66"/>
      <c r="SID8" s="66"/>
      <c r="SIE8" s="66"/>
      <c r="SIF8" s="66"/>
      <c r="SIG8" s="66"/>
      <c r="SIH8" s="66"/>
      <c r="SII8" s="66"/>
      <c r="SIJ8" s="66"/>
      <c r="SIK8" s="66"/>
      <c r="SIL8" s="66"/>
      <c r="SIM8" s="66"/>
      <c r="SIN8" s="66"/>
      <c r="SIO8" s="66"/>
      <c r="SIP8" s="66"/>
      <c r="SIQ8" s="66"/>
      <c r="SIR8" s="66"/>
      <c r="SIS8" s="66"/>
      <c r="SIT8" s="66"/>
      <c r="SIU8" s="66"/>
      <c r="SIV8" s="66"/>
      <c r="SIW8" s="66"/>
      <c r="SIX8" s="66"/>
      <c r="SIY8" s="66"/>
      <c r="SIZ8" s="66"/>
      <c r="SJA8" s="66"/>
      <c r="SJB8" s="66"/>
      <c r="SJC8" s="66"/>
      <c r="SJD8" s="66"/>
      <c r="SJE8" s="66"/>
      <c r="SJF8" s="66"/>
      <c r="SJG8" s="66"/>
      <c r="SJH8" s="66"/>
      <c r="SJI8" s="66"/>
      <c r="SJJ8" s="66"/>
      <c r="SJK8" s="66"/>
      <c r="SJL8" s="66"/>
      <c r="SJM8" s="66"/>
      <c r="SJN8" s="66"/>
      <c r="SJO8" s="66"/>
      <c r="SJP8" s="66"/>
      <c r="SJQ8" s="66"/>
      <c r="SJR8" s="66"/>
      <c r="SJS8" s="66"/>
      <c r="SJT8" s="66"/>
      <c r="SJU8" s="66"/>
      <c r="SJV8" s="66"/>
      <c r="SJW8" s="66"/>
      <c r="SJX8" s="66"/>
      <c r="SJY8" s="66"/>
      <c r="SJZ8" s="66"/>
      <c r="SKA8" s="66"/>
      <c r="SKB8" s="66"/>
      <c r="SKC8" s="66"/>
      <c r="SKD8" s="66"/>
      <c r="SKE8" s="66"/>
      <c r="SKF8" s="66"/>
      <c r="SKG8" s="66"/>
      <c r="SKH8" s="66"/>
      <c r="SKI8" s="66"/>
      <c r="SKJ8" s="66"/>
      <c r="SKK8" s="66"/>
      <c r="SKL8" s="66"/>
      <c r="SKM8" s="66"/>
      <c r="SKN8" s="66"/>
      <c r="SKO8" s="66"/>
      <c r="SKP8" s="66"/>
      <c r="SKQ8" s="66"/>
      <c r="SKR8" s="66"/>
      <c r="SKS8" s="66"/>
      <c r="SKT8" s="66"/>
      <c r="SKU8" s="66"/>
      <c r="SKV8" s="66"/>
      <c r="SKW8" s="66"/>
      <c r="SKX8" s="66"/>
      <c r="SKY8" s="66"/>
      <c r="SKZ8" s="66"/>
      <c r="SLA8" s="66"/>
      <c r="SLB8" s="66"/>
      <c r="SLC8" s="66"/>
      <c r="SLD8" s="66"/>
      <c r="SLE8" s="66"/>
      <c r="SLF8" s="66"/>
      <c r="SLG8" s="66"/>
      <c r="SLH8" s="66"/>
      <c r="SLI8" s="66"/>
      <c r="SLJ8" s="66"/>
      <c r="SLK8" s="66"/>
      <c r="SLL8" s="66"/>
      <c r="SLM8" s="66"/>
      <c r="SLN8" s="66"/>
      <c r="SLO8" s="66"/>
      <c r="SLP8" s="66"/>
      <c r="SLQ8" s="66"/>
      <c r="SLR8" s="66"/>
      <c r="SLS8" s="66"/>
      <c r="SLT8" s="66"/>
      <c r="SLU8" s="66"/>
      <c r="SLV8" s="66"/>
      <c r="SLW8" s="66"/>
      <c r="SLX8" s="66"/>
      <c r="SLY8" s="66"/>
      <c r="SLZ8" s="66"/>
      <c r="SMA8" s="66"/>
      <c r="SMB8" s="66"/>
      <c r="SMC8" s="66"/>
      <c r="SMD8" s="66"/>
      <c r="SME8" s="66"/>
      <c r="SMF8" s="66"/>
      <c r="SMG8" s="66"/>
      <c r="SMH8" s="66"/>
      <c r="SMI8" s="66"/>
      <c r="SMJ8" s="66"/>
      <c r="SMK8" s="66"/>
      <c r="SML8" s="66"/>
      <c r="SMM8" s="66"/>
      <c r="SMN8" s="66"/>
      <c r="SMO8" s="66"/>
      <c r="SMP8" s="66"/>
      <c r="SMQ8" s="66"/>
      <c r="SMR8" s="66"/>
      <c r="SMS8" s="66"/>
      <c r="SMT8" s="66"/>
      <c r="SMU8" s="66"/>
      <c r="SMV8" s="66"/>
      <c r="SMW8" s="66"/>
      <c r="SMX8" s="66"/>
      <c r="SMY8" s="66"/>
      <c r="SMZ8" s="66"/>
      <c r="SNA8" s="66"/>
      <c r="SNB8" s="66"/>
      <c r="SNC8" s="66"/>
      <c r="SND8" s="66"/>
      <c r="SNE8" s="66"/>
      <c r="SNF8" s="66"/>
      <c r="SNG8" s="66"/>
      <c r="SNH8" s="66"/>
      <c r="SNI8" s="66"/>
      <c r="SNJ8" s="66"/>
      <c r="SNK8" s="66"/>
      <c r="SNL8" s="66"/>
      <c r="SNM8" s="66"/>
      <c r="SNN8" s="66"/>
      <c r="SNO8" s="66"/>
      <c r="SNP8" s="66"/>
      <c r="SNQ8" s="66"/>
      <c r="SNR8" s="66"/>
      <c r="SNS8" s="66"/>
      <c r="SNT8" s="66"/>
      <c r="SNU8" s="66"/>
      <c r="SNV8" s="66"/>
      <c r="SNW8" s="66"/>
      <c r="SNX8" s="66"/>
      <c r="SNY8" s="66"/>
      <c r="SNZ8" s="66"/>
      <c r="SOA8" s="66"/>
      <c r="SOB8" s="66"/>
      <c r="SOC8" s="66"/>
      <c r="SOD8" s="66"/>
      <c r="SOE8" s="66"/>
      <c r="SOF8" s="66"/>
      <c r="SOG8" s="66"/>
      <c r="SOH8" s="66"/>
      <c r="SOI8" s="66"/>
      <c r="SOJ8" s="66"/>
      <c r="SOK8" s="66"/>
      <c r="SOL8" s="66"/>
      <c r="SOM8" s="66"/>
      <c r="SON8" s="66"/>
      <c r="SOO8" s="66"/>
      <c r="SOP8" s="66"/>
      <c r="SOQ8" s="66"/>
      <c r="SOR8" s="66"/>
      <c r="SOS8" s="66"/>
      <c r="SOT8" s="66"/>
      <c r="SOU8" s="66"/>
      <c r="SOV8" s="66"/>
      <c r="SOW8" s="66"/>
      <c r="SOX8" s="66"/>
      <c r="SOY8" s="66"/>
      <c r="SOZ8" s="66"/>
      <c r="SPA8" s="66"/>
      <c r="SPB8" s="66"/>
      <c r="SPC8" s="66"/>
      <c r="SPD8" s="66"/>
      <c r="SPE8" s="66"/>
      <c r="SPF8" s="66"/>
      <c r="SPG8" s="66"/>
      <c r="SPH8" s="66"/>
      <c r="SPI8" s="66"/>
      <c r="SPJ8" s="66"/>
      <c r="SPK8" s="66"/>
      <c r="SPL8" s="66"/>
      <c r="SPM8" s="66"/>
      <c r="SPN8" s="66"/>
      <c r="SPO8" s="66"/>
      <c r="SPP8" s="66"/>
      <c r="SPQ8" s="66"/>
      <c r="SPR8" s="66"/>
      <c r="SPS8" s="66"/>
      <c r="SPT8" s="66"/>
      <c r="SPU8" s="66"/>
      <c r="SPV8" s="66"/>
      <c r="SPW8" s="66"/>
      <c r="SPX8" s="66"/>
      <c r="SPY8" s="66"/>
      <c r="SPZ8" s="66"/>
      <c r="SQA8" s="66"/>
      <c r="SQB8" s="66"/>
      <c r="SQC8" s="66"/>
      <c r="SQD8" s="66"/>
      <c r="SQE8" s="66"/>
      <c r="SQF8" s="66"/>
      <c r="SQG8" s="66"/>
      <c r="SQH8" s="66"/>
      <c r="SQI8" s="66"/>
      <c r="SQJ8" s="66"/>
      <c r="SQK8" s="66"/>
      <c r="SQL8" s="66"/>
      <c r="SQM8" s="66"/>
      <c r="SQN8" s="66"/>
      <c r="SQO8" s="66"/>
      <c r="SQP8" s="66"/>
      <c r="SQQ8" s="66"/>
      <c r="SQR8" s="66"/>
      <c r="SQS8" s="66"/>
      <c r="SQT8" s="66"/>
      <c r="SQU8" s="66"/>
      <c r="SQV8" s="66"/>
      <c r="SQW8" s="66"/>
      <c r="SQX8" s="66"/>
      <c r="SQY8" s="66"/>
      <c r="SQZ8" s="66"/>
      <c r="SRA8" s="66"/>
      <c r="SRB8" s="66"/>
      <c r="SRC8" s="66"/>
      <c r="SRD8" s="66"/>
      <c r="SRE8" s="66"/>
      <c r="SRF8" s="66"/>
      <c r="SRG8" s="66"/>
      <c r="SRH8" s="66"/>
      <c r="SRI8" s="66"/>
      <c r="SRJ8" s="66"/>
      <c r="SRK8" s="66"/>
      <c r="SRL8" s="66"/>
      <c r="SRM8" s="66"/>
      <c r="SRN8" s="66"/>
      <c r="SRO8" s="66"/>
      <c r="SRP8" s="66"/>
      <c r="SRQ8" s="66"/>
      <c r="SRR8" s="66"/>
      <c r="SRS8" s="66"/>
      <c r="SRT8" s="66"/>
      <c r="SRU8" s="66"/>
      <c r="SRV8" s="66"/>
      <c r="SRW8" s="66"/>
      <c r="SRX8" s="66"/>
      <c r="SRY8" s="66"/>
      <c r="SRZ8" s="66"/>
      <c r="SSA8" s="66"/>
      <c r="SSB8" s="66"/>
      <c r="SSC8" s="66"/>
      <c r="SSD8" s="66"/>
      <c r="SSE8" s="66"/>
      <c r="SSF8" s="66"/>
      <c r="SSG8" s="66"/>
      <c r="SSH8" s="66"/>
      <c r="SSI8" s="66"/>
      <c r="SSJ8" s="66"/>
      <c r="SSK8" s="66"/>
      <c r="SSL8" s="66"/>
      <c r="SSM8" s="66"/>
      <c r="SSN8" s="66"/>
      <c r="SSO8" s="66"/>
      <c r="SSP8" s="66"/>
      <c r="SSQ8" s="66"/>
      <c r="SSR8" s="66"/>
      <c r="SSS8" s="66"/>
      <c r="SST8" s="66"/>
      <c r="SSU8" s="66"/>
      <c r="SSV8" s="66"/>
      <c r="SSW8" s="66"/>
      <c r="SSX8" s="66"/>
      <c r="SSY8" s="66"/>
      <c r="SSZ8" s="66"/>
      <c r="STA8" s="66"/>
      <c r="STB8" s="66"/>
      <c r="STC8" s="66"/>
      <c r="STD8" s="66"/>
      <c r="STE8" s="66"/>
      <c r="STF8" s="66"/>
      <c r="STG8" s="66"/>
      <c r="STH8" s="66"/>
      <c r="STI8" s="66"/>
      <c r="STJ8" s="66"/>
      <c r="STK8" s="66"/>
      <c r="STL8" s="66"/>
      <c r="STM8" s="66"/>
      <c r="STN8" s="66"/>
      <c r="STO8" s="66"/>
      <c r="STP8" s="66"/>
      <c r="STQ8" s="66"/>
      <c r="STR8" s="66"/>
      <c r="STS8" s="66"/>
      <c r="STT8" s="66"/>
      <c r="STU8" s="66"/>
      <c r="STV8" s="66"/>
      <c r="STW8" s="66"/>
      <c r="STX8" s="66"/>
      <c r="STY8" s="66"/>
      <c r="STZ8" s="66"/>
      <c r="SUA8" s="66"/>
      <c r="SUB8" s="66"/>
      <c r="SUC8" s="66"/>
      <c r="SUD8" s="66"/>
      <c r="SUE8" s="66"/>
      <c r="SUF8" s="66"/>
      <c r="SUG8" s="66"/>
      <c r="SUH8" s="66"/>
      <c r="SUI8" s="66"/>
      <c r="SUJ8" s="66"/>
      <c r="SUK8" s="66"/>
      <c r="SUL8" s="66"/>
      <c r="SUM8" s="66"/>
      <c r="SUN8" s="66"/>
      <c r="SUO8" s="66"/>
      <c r="SUP8" s="66"/>
      <c r="SUQ8" s="66"/>
      <c r="SUR8" s="66"/>
      <c r="SUS8" s="66"/>
      <c r="SUT8" s="66"/>
      <c r="SUU8" s="66"/>
      <c r="SUV8" s="66"/>
      <c r="SUW8" s="66"/>
      <c r="SUX8" s="66"/>
      <c r="SUY8" s="66"/>
      <c r="SUZ8" s="66"/>
      <c r="SVA8" s="66"/>
      <c r="SVB8" s="66"/>
      <c r="SVC8" s="66"/>
      <c r="SVD8" s="66"/>
      <c r="SVE8" s="66"/>
      <c r="SVF8" s="66"/>
      <c r="SVG8" s="66"/>
      <c r="SVH8" s="66"/>
      <c r="SVI8" s="66"/>
      <c r="SVJ8" s="66"/>
      <c r="SVK8" s="66"/>
      <c r="SVL8" s="66"/>
      <c r="SVM8" s="66"/>
      <c r="SVN8" s="66"/>
      <c r="SVO8" s="66"/>
      <c r="SVP8" s="66"/>
      <c r="SVQ8" s="66"/>
      <c r="SVR8" s="66"/>
      <c r="SVS8" s="66"/>
      <c r="SVT8" s="66"/>
      <c r="SVU8" s="66"/>
      <c r="SVV8" s="66"/>
      <c r="SVW8" s="66"/>
      <c r="SVX8" s="66"/>
      <c r="SVY8" s="66"/>
      <c r="SVZ8" s="66"/>
      <c r="SWA8" s="66"/>
      <c r="SWB8" s="66"/>
      <c r="SWC8" s="66"/>
      <c r="SWD8" s="66"/>
      <c r="SWE8" s="66"/>
      <c r="SWF8" s="66"/>
      <c r="SWG8" s="66"/>
      <c r="SWH8" s="66"/>
      <c r="SWI8" s="66"/>
      <c r="SWJ8" s="66"/>
      <c r="SWK8" s="66"/>
      <c r="SWL8" s="66"/>
      <c r="SWM8" s="66"/>
      <c r="SWN8" s="66"/>
      <c r="SWO8" s="66"/>
      <c r="SWP8" s="66"/>
      <c r="SWQ8" s="66"/>
      <c r="SWR8" s="66"/>
      <c r="SWS8" s="66"/>
      <c r="SWT8" s="66"/>
      <c r="SWU8" s="66"/>
      <c r="SWV8" s="66"/>
      <c r="SWW8" s="66"/>
      <c r="SWX8" s="66"/>
      <c r="SWY8" s="66"/>
      <c r="SWZ8" s="66"/>
      <c r="SXA8" s="66"/>
      <c r="SXB8" s="66"/>
      <c r="SXC8" s="66"/>
      <c r="SXD8" s="66"/>
      <c r="SXE8" s="66"/>
      <c r="SXF8" s="66"/>
      <c r="SXG8" s="66"/>
      <c r="SXH8" s="66"/>
      <c r="SXI8" s="66"/>
      <c r="SXJ8" s="66"/>
      <c r="SXK8" s="66"/>
      <c r="SXL8" s="66"/>
      <c r="SXM8" s="66"/>
      <c r="SXN8" s="66"/>
      <c r="SXO8" s="66"/>
      <c r="SXP8" s="66"/>
      <c r="SXQ8" s="66"/>
      <c r="SXR8" s="66"/>
      <c r="SXS8" s="66"/>
      <c r="SXT8" s="66"/>
      <c r="SXU8" s="66"/>
      <c r="SXV8" s="66"/>
      <c r="SXW8" s="66"/>
      <c r="SXX8" s="66"/>
      <c r="SXY8" s="66"/>
      <c r="SXZ8" s="66"/>
      <c r="SYA8" s="66"/>
      <c r="SYB8" s="66"/>
      <c r="SYC8" s="66"/>
      <c r="SYD8" s="66"/>
      <c r="SYE8" s="66"/>
      <c r="SYF8" s="66"/>
      <c r="SYG8" s="66"/>
      <c r="SYH8" s="66"/>
      <c r="SYI8" s="66"/>
      <c r="SYJ8" s="66"/>
      <c r="SYK8" s="66"/>
      <c r="SYL8" s="66"/>
      <c r="SYM8" s="66"/>
      <c r="SYN8" s="66"/>
      <c r="SYO8" s="66"/>
      <c r="SYP8" s="66"/>
      <c r="SYQ8" s="66"/>
      <c r="SYR8" s="66"/>
      <c r="SYS8" s="66"/>
      <c r="SYT8" s="66"/>
      <c r="SYU8" s="66"/>
      <c r="SYV8" s="66"/>
      <c r="SYW8" s="66"/>
      <c r="SYX8" s="66"/>
      <c r="SYY8" s="66"/>
      <c r="SYZ8" s="66"/>
      <c r="SZA8" s="66"/>
      <c r="SZB8" s="66"/>
      <c r="SZC8" s="66"/>
      <c r="SZD8" s="66"/>
      <c r="SZE8" s="66"/>
      <c r="SZF8" s="66"/>
      <c r="SZG8" s="66"/>
      <c r="SZH8" s="66"/>
      <c r="SZI8" s="66"/>
      <c r="SZJ8" s="66"/>
      <c r="SZK8" s="66"/>
      <c r="SZL8" s="66"/>
      <c r="SZM8" s="66"/>
      <c r="SZN8" s="66"/>
      <c r="SZO8" s="66"/>
      <c r="SZP8" s="66"/>
      <c r="SZQ8" s="66"/>
      <c r="SZR8" s="66"/>
      <c r="SZS8" s="66"/>
      <c r="SZT8" s="66"/>
      <c r="SZU8" s="66"/>
      <c r="SZV8" s="66"/>
      <c r="SZW8" s="66"/>
      <c r="SZX8" s="66"/>
      <c r="SZY8" s="66"/>
      <c r="SZZ8" s="66"/>
      <c r="TAA8" s="66"/>
      <c r="TAB8" s="66"/>
      <c r="TAC8" s="66"/>
      <c r="TAD8" s="66"/>
      <c r="TAE8" s="66"/>
      <c r="TAF8" s="66"/>
      <c r="TAG8" s="66"/>
      <c r="TAH8" s="66"/>
      <c r="TAI8" s="66"/>
      <c r="TAJ8" s="66"/>
      <c r="TAK8" s="66"/>
      <c r="TAL8" s="66"/>
      <c r="TAM8" s="66"/>
      <c r="TAN8" s="66"/>
      <c r="TAO8" s="66"/>
      <c r="TAP8" s="66"/>
      <c r="TAQ8" s="66"/>
      <c r="TAR8" s="66"/>
      <c r="TAS8" s="66"/>
      <c r="TAT8" s="66"/>
      <c r="TAU8" s="66"/>
      <c r="TAV8" s="66"/>
      <c r="TAW8" s="66"/>
      <c r="TAX8" s="66"/>
      <c r="TAY8" s="66"/>
      <c r="TAZ8" s="66"/>
      <c r="TBA8" s="66"/>
      <c r="TBB8" s="66"/>
      <c r="TBC8" s="66"/>
      <c r="TBD8" s="66"/>
      <c r="TBE8" s="66"/>
      <c r="TBF8" s="66"/>
      <c r="TBG8" s="66"/>
      <c r="TBH8" s="66"/>
      <c r="TBI8" s="66"/>
      <c r="TBJ8" s="66"/>
      <c r="TBK8" s="66"/>
      <c r="TBL8" s="66"/>
      <c r="TBM8" s="66"/>
      <c r="TBN8" s="66"/>
      <c r="TBO8" s="66"/>
      <c r="TBP8" s="66"/>
      <c r="TBQ8" s="66"/>
      <c r="TBR8" s="66"/>
      <c r="TBS8" s="66"/>
      <c r="TBT8" s="66"/>
      <c r="TBU8" s="66"/>
      <c r="TBV8" s="66"/>
      <c r="TBW8" s="66"/>
      <c r="TBX8" s="66"/>
      <c r="TBY8" s="66"/>
      <c r="TBZ8" s="66"/>
      <c r="TCA8" s="66"/>
      <c r="TCB8" s="66"/>
      <c r="TCC8" s="66"/>
      <c r="TCD8" s="66"/>
      <c r="TCE8" s="66"/>
      <c r="TCF8" s="66"/>
      <c r="TCG8" s="66"/>
      <c r="TCH8" s="66"/>
      <c r="TCI8" s="66"/>
      <c r="TCJ8" s="66"/>
      <c r="TCK8" s="66"/>
      <c r="TCL8" s="66"/>
      <c r="TCM8" s="66"/>
      <c r="TCN8" s="66"/>
      <c r="TCO8" s="66"/>
      <c r="TCP8" s="66"/>
      <c r="TCQ8" s="66"/>
      <c r="TCR8" s="66"/>
      <c r="TCS8" s="66"/>
      <c r="TCT8" s="66"/>
      <c r="TCU8" s="66"/>
      <c r="TCV8" s="66"/>
      <c r="TCW8" s="66"/>
      <c r="TCX8" s="66"/>
      <c r="TCY8" s="66"/>
      <c r="TCZ8" s="66"/>
      <c r="TDA8" s="66"/>
      <c r="TDB8" s="66"/>
      <c r="TDC8" s="66"/>
      <c r="TDD8" s="66"/>
      <c r="TDE8" s="66"/>
      <c r="TDF8" s="66"/>
      <c r="TDG8" s="66"/>
      <c r="TDH8" s="66"/>
      <c r="TDI8" s="66"/>
      <c r="TDJ8" s="66"/>
      <c r="TDK8" s="66"/>
      <c r="TDL8" s="66"/>
      <c r="TDM8" s="66"/>
      <c r="TDN8" s="66"/>
      <c r="TDO8" s="66"/>
      <c r="TDP8" s="66"/>
      <c r="TDQ8" s="66"/>
      <c r="TDR8" s="66"/>
      <c r="TDS8" s="66"/>
      <c r="TDT8" s="66"/>
      <c r="TDU8" s="66"/>
      <c r="TDV8" s="66"/>
      <c r="TDW8" s="66"/>
      <c r="TDX8" s="66"/>
      <c r="TDY8" s="66"/>
      <c r="TDZ8" s="66"/>
      <c r="TEA8" s="66"/>
      <c r="TEB8" s="66"/>
      <c r="TEC8" s="66"/>
      <c r="TED8" s="66"/>
      <c r="TEE8" s="66"/>
      <c r="TEF8" s="66"/>
      <c r="TEG8" s="66"/>
      <c r="TEH8" s="66"/>
      <c r="TEI8" s="66"/>
      <c r="TEJ8" s="66"/>
      <c r="TEK8" s="66"/>
      <c r="TEL8" s="66"/>
      <c r="TEM8" s="66"/>
      <c r="TEN8" s="66"/>
      <c r="TEO8" s="66"/>
      <c r="TEP8" s="66"/>
      <c r="TEQ8" s="66"/>
      <c r="TER8" s="66"/>
      <c r="TES8" s="66"/>
      <c r="TET8" s="66"/>
      <c r="TEU8" s="66"/>
      <c r="TEV8" s="66"/>
      <c r="TEW8" s="66"/>
      <c r="TEX8" s="66"/>
      <c r="TEY8" s="66"/>
      <c r="TEZ8" s="66"/>
      <c r="TFA8" s="66"/>
      <c r="TFB8" s="66"/>
      <c r="TFC8" s="66"/>
      <c r="TFD8" s="66"/>
      <c r="TFE8" s="66"/>
      <c r="TFF8" s="66"/>
      <c r="TFG8" s="66"/>
      <c r="TFH8" s="66"/>
      <c r="TFI8" s="66"/>
      <c r="TFJ8" s="66"/>
      <c r="TFK8" s="66"/>
      <c r="TFL8" s="66"/>
      <c r="TFM8" s="66"/>
      <c r="TFN8" s="66"/>
      <c r="TFO8" s="66"/>
      <c r="TFP8" s="66"/>
      <c r="TFQ8" s="66"/>
      <c r="TFR8" s="66"/>
      <c r="TFS8" s="66"/>
      <c r="TFT8" s="66"/>
      <c r="TFU8" s="66"/>
      <c r="TFV8" s="66"/>
      <c r="TFW8" s="66"/>
      <c r="TFX8" s="66"/>
      <c r="TFY8" s="66"/>
      <c r="TFZ8" s="66"/>
      <c r="TGA8" s="66"/>
      <c r="TGB8" s="66"/>
      <c r="TGC8" s="66"/>
      <c r="TGD8" s="66"/>
      <c r="TGE8" s="66"/>
      <c r="TGF8" s="66"/>
      <c r="TGG8" s="66"/>
      <c r="TGH8" s="66"/>
      <c r="TGI8" s="66"/>
      <c r="TGJ8" s="66"/>
      <c r="TGK8" s="66"/>
      <c r="TGL8" s="66"/>
      <c r="TGM8" s="66"/>
      <c r="TGN8" s="66"/>
      <c r="TGO8" s="66"/>
      <c r="TGP8" s="66"/>
      <c r="TGQ8" s="66"/>
      <c r="TGR8" s="66"/>
      <c r="TGS8" s="66"/>
      <c r="TGT8" s="66"/>
      <c r="TGU8" s="66"/>
      <c r="TGV8" s="66"/>
      <c r="TGW8" s="66"/>
      <c r="TGX8" s="66"/>
      <c r="TGY8" s="66"/>
      <c r="TGZ8" s="66"/>
      <c r="THA8" s="66"/>
      <c r="THB8" s="66"/>
      <c r="THC8" s="66"/>
      <c r="THD8" s="66"/>
      <c r="THE8" s="66"/>
      <c r="THF8" s="66"/>
      <c r="THG8" s="66"/>
      <c r="THH8" s="66"/>
      <c r="THI8" s="66"/>
      <c r="THJ8" s="66"/>
      <c r="THK8" s="66"/>
      <c r="THL8" s="66"/>
      <c r="THM8" s="66"/>
      <c r="THN8" s="66"/>
      <c r="THO8" s="66"/>
      <c r="THP8" s="66"/>
      <c r="THQ8" s="66"/>
      <c r="THR8" s="66"/>
      <c r="THS8" s="66"/>
      <c r="THT8" s="66"/>
      <c r="THU8" s="66"/>
      <c r="THV8" s="66"/>
      <c r="THW8" s="66"/>
      <c r="THX8" s="66"/>
      <c r="THY8" s="66"/>
      <c r="THZ8" s="66"/>
      <c r="TIA8" s="66"/>
      <c r="TIB8" s="66"/>
      <c r="TIC8" s="66"/>
      <c r="TID8" s="66"/>
      <c r="TIE8" s="66"/>
      <c r="TIF8" s="66"/>
      <c r="TIG8" s="66"/>
      <c r="TIH8" s="66"/>
      <c r="TII8" s="66"/>
      <c r="TIJ8" s="66"/>
      <c r="TIK8" s="66"/>
      <c r="TIL8" s="66"/>
      <c r="TIM8" s="66"/>
      <c r="TIN8" s="66"/>
      <c r="TIO8" s="66"/>
      <c r="TIP8" s="66"/>
      <c r="TIQ8" s="66"/>
      <c r="TIR8" s="66"/>
      <c r="TIS8" s="66"/>
      <c r="TIT8" s="66"/>
      <c r="TIU8" s="66"/>
      <c r="TIV8" s="66"/>
      <c r="TIW8" s="66"/>
      <c r="TIX8" s="66"/>
      <c r="TIY8" s="66"/>
      <c r="TIZ8" s="66"/>
      <c r="TJA8" s="66"/>
      <c r="TJB8" s="66"/>
      <c r="TJC8" s="66"/>
      <c r="TJD8" s="66"/>
      <c r="TJE8" s="66"/>
      <c r="TJF8" s="66"/>
      <c r="TJG8" s="66"/>
      <c r="TJH8" s="66"/>
      <c r="TJI8" s="66"/>
      <c r="TJJ8" s="66"/>
      <c r="TJK8" s="66"/>
      <c r="TJL8" s="66"/>
      <c r="TJM8" s="66"/>
      <c r="TJN8" s="66"/>
      <c r="TJO8" s="66"/>
      <c r="TJP8" s="66"/>
      <c r="TJQ8" s="66"/>
      <c r="TJR8" s="66"/>
      <c r="TJS8" s="66"/>
      <c r="TJT8" s="66"/>
      <c r="TJU8" s="66"/>
      <c r="TJV8" s="66"/>
      <c r="TJW8" s="66"/>
      <c r="TJX8" s="66"/>
      <c r="TJY8" s="66"/>
      <c r="TJZ8" s="66"/>
      <c r="TKA8" s="66"/>
      <c r="TKB8" s="66"/>
      <c r="TKC8" s="66"/>
      <c r="TKD8" s="66"/>
      <c r="TKE8" s="66"/>
      <c r="TKF8" s="66"/>
      <c r="TKG8" s="66"/>
      <c r="TKH8" s="66"/>
      <c r="TKI8" s="66"/>
      <c r="TKJ8" s="66"/>
      <c r="TKK8" s="66"/>
      <c r="TKL8" s="66"/>
      <c r="TKM8" s="66"/>
      <c r="TKN8" s="66"/>
      <c r="TKO8" s="66"/>
      <c r="TKP8" s="66"/>
      <c r="TKQ8" s="66"/>
      <c r="TKR8" s="66"/>
      <c r="TKS8" s="66"/>
      <c r="TKT8" s="66"/>
      <c r="TKU8" s="66"/>
      <c r="TKV8" s="66"/>
      <c r="TKW8" s="66"/>
      <c r="TKX8" s="66"/>
      <c r="TKY8" s="66"/>
      <c r="TKZ8" s="66"/>
      <c r="TLA8" s="66"/>
      <c r="TLB8" s="66"/>
      <c r="TLC8" s="66"/>
      <c r="TLD8" s="66"/>
      <c r="TLE8" s="66"/>
      <c r="TLF8" s="66"/>
      <c r="TLG8" s="66"/>
      <c r="TLH8" s="66"/>
      <c r="TLI8" s="66"/>
      <c r="TLJ8" s="66"/>
      <c r="TLK8" s="66"/>
      <c r="TLL8" s="66"/>
      <c r="TLM8" s="66"/>
      <c r="TLN8" s="66"/>
      <c r="TLO8" s="66"/>
      <c r="TLP8" s="66"/>
      <c r="TLQ8" s="66"/>
      <c r="TLR8" s="66"/>
      <c r="TLS8" s="66"/>
      <c r="TLT8" s="66"/>
      <c r="TLU8" s="66"/>
      <c r="TLV8" s="66"/>
      <c r="TLW8" s="66"/>
      <c r="TLX8" s="66"/>
      <c r="TLY8" s="66"/>
      <c r="TLZ8" s="66"/>
      <c r="TMA8" s="66"/>
      <c r="TMB8" s="66"/>
      <c r="TMC8" s="66"/>
      <c r="TMD8" s="66"/>
      <c r="TME8" s="66"/>
      <c r="TMF8" s="66"/>
      <c r="TMG8" s="66"/>
      <c r="TMH8" s="66"/>
      <c r="TMI8" s="66"/>
      <c r="TMJ8" s="66"/>
      <c r="TMK8" s="66"/>
      <c r="TML8" s="66"/>
      <c r="TMM8" s="66"/>
      <c r="TMN8" s="66"/>
      <c r="TMO8" s="66"/>
      <c r="TMP8" s="66"/>
      <c r="TMQ8" s="66"/>
      <c r="TMR8" s="66"/>
      <c r="TMS8" s="66"/>
      <c r="TMT8" s="66"/>
      <c r="TMU8" s="66"/>
      <c r="TMV8" s="66"/>
      <c r="TMW8" s="66"/>
      <c r="TMX8" s="66"/>
      <c r="TMY8" s="66"/>
      <c r="TMZ8" s="66"/>
      <c r="TNA8" s="66"/>
      <c r="TNB8" s="66"/>
      <c r="TNC8" s="66"/>
      <c r="TND8" s="66"/>
      <c r="TNE8" s="66"/>
      <c r="TNF8" s="66"/>
      <c r="TNG8" s="66"/>
      <c r="TNH8" s="66"/>
      <c r="TNI8" s="66"/>
      <c r="TNJ8" s="66"/>
      <c r="TNK8" s="66"/>
      <c r="TNL8" s="66"/>
      <c r="TNM8" s="66"/>
      <c r="TNN8" s="66"/>
      <c r="TNO8" s="66"/>
      <c r="TNP8" s="66"/>
      <c r="TNQ8" s="66"/>
      <c r="TNR8" s="66"/>
      <c r="TNS8" s="66"/>
      <c r="TNT8" s="66"/>
      <c r="TNU8" s="66"/>
      <c r="TNV8" s="66"/>
      <c r="TNW8" s="66"/>
      <c r="TNX8" s="66"/>
      <c r="TNY8" s="66"/>
      <c r="TNZ8" s="66"/>
      <c r="TOA8" s="66"/>
      <c r="TOB8" s="66"/>
      <c r="TOC8" s="66"/>
      <c r="TOD8" s="66"/>
      <c r="TOE8" s="66"/>
      <c r="TOF8" s="66"/>
      <c r="TOG8" s="66"/>
      <c r="TOH8" s="66"/>
      <c r="TOI8" s="66"/>
      <c r="TOJ8" s="66"/>
      <c r="TOK8" s="66"/>
      <c r="TOL8" s="66"/>
      <c r="TOM8" s="66"/>
      <c r="TON8" s="66"/>
      <c r="TOO8" s="66"/>
      <c r="TOP8" s="66"/>
      <c r="TOQ8" s="66"/>
      <c r="TOR8" s="66"/>
      <c r="TOS8" s="66"/>
      <c r="TOT8" s="66"/>
      <c r="TOU8" s="66"/>
      <c r="TOV8" s="66"/>
      <c r="TOW8" s="66"/>
      <c r="TOX8" s="66"/>
      <c r="TOY8" s="66"/>
      <c r="TOZ8" s="66"/>
      <c r="TPA8" s="66"/>
      <c r="TPB8" s="66"/>
      <c r="TPC8" s="66"/>
      <c r="TPD8" s="66"/>
      <c r="TPE8" s="66"/>
      <c r="TPF8" s="66"/>
      <c r="TPG8" s="66"/>
      <c r="TPH8" s="66"/>
      <c r="TPI8" s="66"/>
      <c r="TPJ8" s="66"/>
      <c r="TPK8" s="66"/>
      <c r="TPL8" s="66"/>
      <c r="TPM8" s="66"/>
      <c r="TPN8" s="66"/>
      <c r="TPO8" s="66"/>
      <c r="TPP8" s="66"/>
      <c r="TPQ8" s="66"/>
      <c r="TPR8" s="66"/>
      <c r="TPS8" s="66"/>
      <c r="TPT8" s="66"/>
      <c r="TPU8" s="66"/>
      <c r="TPV8" s="66"/>
      <c r="TPW8" s="66"/>
      <c r="TPX8" s="66"/>
      <c r="TPY8" s="66"/>
      <c r="TPZ8" s="66"/>
      <c r="TQA8" s="66"/>
      <c r="TQB8" s="66"/>
      <c r="TQC8" s="66"/>
      <c r="TQD8" s="66"/>
      <c r="TQE8" s="66"/>
      <c r="TQF8" s="66"/>
      <c r="TQG8" s="66"/>
      <c r="TQH8" s="66"/>
      <c r="TQI8" s="66"/>
      <c r="TQJ8" s="66"/>
      <c r="TQK8" s="66"/>
      <c r="TQL8" s="66"/>
      <c r="TQM8" s="66"/>
      <c r="TQN8" s="66"/>
      <c r="TQO8" s="66"/>
      <c r="TQP8" s="66"/>
      <c r="TQQ8" s="66"/>
      <c r="TQR8" s="66"/>
      <c r="TQS8" s="66"/>
      <c r="TQT8" s="66"/>
      <c r="TQU8" s="66"/>
      <c r="TQV8" s="66"/>
      <c r="TQW8" s="66"/>
      <c r="TQX8" s="66"/>
      <c r="TQY8" s="66"/>
      <c r="TQZ8" s="66"/>
      <c r="TRA8" s="66"/>
      <c r="TRB8" s="66"/>
      <c r="TRC8" s="66"/>
      <c r="TRD8" s="66"/>
      <c r="TRE8" s="66"/>
      <c r="TRF8" s="66"/>
      <c r="TRG8" s="66"/>
      <c r="TRH8" s="66"/>
      <c r="TRI8" s="66"/>
      <c r="TRJ8" s="66"/>
      <c r="TRK8" s="66"/>
      <c r="TRL8" s="66"/>
      <c r="TRM8" s="66"/>
      <c r="TRN8" s="66"/>
      <c r="TRO8" s="66"/>
      <c r="TRP8" s="66"/>
      <c r="TRQ8" s="66"/>
      <c r="TRR8" s="66"/>
      <c r="TRS8" s="66"/>
      <c r="TRT8" s="66"/>
      <c r="TRU8" s="66"/>
      <c r="TRV8" s="66"/>
      <c r="TRW8" s="66"/>
      <c r="TRX8" s="66"/>
      <c r="TRY8" s="66"/>
      <c r="TRZ8" s="66"/>
      <c r="TSA8" s="66"/>
      <c r="TSB8" s="66"/>
      <c r="TSC8" s="66"/>
      <c r="TSD8" s="66"/>
      <c r="TSE8" s="66"/>
      <c r="TSF8" s="66"/>
      <c r="TSG8" s="66"/>
      <c r="TSH8" s="66"/>
      <c r="TSI8" s="66"/>
      <c r="TSJ8" s="66"/>
      <c r="TSK8" s="66"/>
      <c r="TSL8" s="66"/>
      <c r="TSM8" s="66"/>
      <c r="TSN8" s="66"/>
      <c r="TSO8" s="66"/>
      <c r="TSP8" s="66"/>
      <c r="TSQ8" s="66"/>
      <c r="TSR8" s="66"/>
      <c r="TSS8" s="66"/>
      <c r="TST8" s="66"/>
      <c r="TSU8" s="66"/>
      <c r="TSV8" s="66"/>
      <c r="TSW8" s="66"/>
      <c r="TSX8" s="66"/>
      <c r="TSY8" s="66"/>
      <c r="TSZ8" s="66"/>
      <c r="TTA8" s="66"/>
      <c r="TTB8" s="66"/>
      <c r="TTC8" s="66"/>
      <c r="TTD8" s="66"/>
      <c r="TTE8" s="66"/>
      <c r="TTF8" s="66"/>
      <c r="TTG8" s="66"/>
      <c r="TTH8" s="66"/>
      <c r="TTI8" s="66"/>
      <c r="TTJ8" s="66"/>
      <c r="TTK8" s="66"/>
      <c r="TTL8" s="66"/>
      <c r="TTM8" s="66"/>
      <c r="TTN8" s="66"/>
      <c r="TTO8" s="66"/>
      <c r="TTP8" s="66"/>
      <c r="TTQ8" s="66"/>
      <c r="TTR8" s="66"/>
      <c r="TTS8" s="66"/>
      <c r="TTT8" s="66"/>
      <c r="TTU8" s="66"/>
      <c r="TTV8" s="66"/>
      <c r="TTW8" s="66"/>
      <c r="TTX8" s="66"/>
      <c r="TTY8" s="66"/>
      <c r="TTZ8" s="66"/>
      <c r="TUA8" s="66"/>
      <c r="TUB8" s="66"/>
      <c r="TUC8" s="66"/>
      <c r="TUD8" s="66"/>
      <c r="TUE8" s="66"/>
      <c r="TUF8" s="66"/>
      <c r="TUG8" s="66"/>
      <c r="TUH8" s="66"/>
      <c r="TUI8" s="66"/>
      <c r="TUJ8" s="66"/>
      <c r="TUK8" s="66"/>
      <c r="TUL8" s="66"/>
      <c r="TUM8" s="66"/>
      <c r="TUN8" s="66"/>
      <c r="TUO8" s="66"/>
      <c r="TUP8" s="66"/>
      <c r="TUQ8" s="66"/>
      <c r="TUR8" s="66"/>
      <c r="TUS8" s="66"/>
      <c r="TUT8" s="66"/>
      <c r="TUU8" s="66"/>
      <c r="TUV8" s="66"/>
      <c r="TUW8" s="66"/>
      <c r="TUX8" s="66"/>
      <c r="TUY8" s="66"/>
      <c r="TUZ8" s="66"/>
      <c r="TVA8" s="66"/>
      <c r="TVB8" s="66"/>
      <c r="TVC8" s="66"/>
      <c r="TVD8" s="66"/>
      <c r="TVE8" s="66"/>
      <c r="TVF8" s="66"/>
      <c r="TVG8" s="66"/>
      <c r="TVH8" s="66"/>
      <c r="TVI8" s="66"/>
      <c r="TVJ8" s="66"/>
      <c r="TVK8" s="66"/>
      <c r="TVL8" s="66"/>
      <c r="TVM8" s="66"/>
      <c r="TVN8" s="66"/>
      <c r="TVO8" s="66"/>
      <c r="TVP8" s="66"/>
      <c r="TVQ8" s="66"/>
      <c r="TVR8" s="66"/>
      <c r="TVS8" s="66"/>
      <c r="TVT8" s="66"/>
      <c r="TVU8" s="66"/>
      <c r="TVV8" s="66"/>
      <c r="TVW8" s="66"/>
      <c r="TVX8" s="66"/>
      <c r="TVY8" s="66"/>
      <c r="TVZ8" s="66"/>
      <c r="TWA8" s="66"/>
      <c r="TWB8" s="66"/>
      <c r="TWC8" s="66"/>
      <c r="TWD8" s="66"/>
      <c r="TWE8" s="66"/>
      <c r="TWF8" s="66"/>
      <c r="TWG8" s="66"/>
      <c r="TWH8" s="66"/>
      <c r="TWI8" s="66"/>
      <c r="TWJ8" s="66"/>
      <c r="TWK8" s="66"/>
      <c r="TWL8" s="66"/>
      <c r="TWM8" s="66"/>
      <c r="TWN8" s="66"/>
      <c r="TWO8" s="66"/>
      <c r="TWP8" s="66"/>
      <c r="TWQ8" s="66"/>
      <c r="TWR8" s="66"/>
      <c r="TWS8" s="66"/>
      <c r="TWT8" s="66"/>
      <c r="TWU8" s="66"/>
      <c r="TWV8" s="66"/>
      <c r="TWW8" s="66"/>
      <c r="TWX8" s="66"/>
      <c r="TWY8" s="66"/>
      <c r="TWZ8" s="66"/>
      <c r="TXA8" s="66"/>
      <c r="TXB8" s="66"/>
      <c r="TXC8" s="66"/>
      <c r="TXD8" s="66"/>
      <c r="TXE8" s="66"/>
      <c r="TXF8" s="66"/>
      <c r="TXG8" s="66"/>
      <c r="TXH8" s="66"/>
      <c r="TXI8" s="66"/>
      <c r="TXJ8" s="66"/>
      <c r="TXK8" s="66"/>
      <c r="TXL8" s="66"/>
      <c r="TXM8" s="66"/>
      <c r="TXN8" s="66"/>
      <c r="TXO8" s="66"/>
      <c r="TXP8" s="66"/>
      <c r="TXQ8" s="66"/>
      <c r="TXR8" s="66"/>
      <c r="TXS8" s="66"/>
      <c r="TXT8" s="66"/>
      <c r="TXU8" s="66"/>
      <c r="TXV8" s="66"/>
      <c r="TXW8" s="66"/>
      <c r="TXX8" s="66"/>
      <c r="TXY8" s="66"/>
      <c r="TXZ8" s="66"/>
      <c r="TYA8" s="66"/>
      <c r="TYB8" s="66"/>
      <c r="TYC8" s="66"/>
      <c r="TYD8" s="66"/>
      <c r="TYE8" s="66"/>
      <c r="TYF8" s="66"/>
      <c r="TYG8" s="66"/>
      <c r="TYH8" s="66"/>
      <c r="TYI8" s="66"/>
      <c r="TYJ8" s="66"/>
      <c r="TYK8" s="66"/>
      <c r="TYL8" s="66"/>
      <c r="TYM8" s="66"/>
      <c r="TYN8" s="66"/>
      <c r="TYO8" s="66"/>
      <c r="TYP8" s="66"/>
      <c r="TYQ8" s="66"/>
      <c r="TYR8" s="66"/>
      <c r="TYS8" s="66"/>
      <c r="TYT8" s="66"/>
      <c r="TYU8" s="66"/>
      <c r="TYV8" s="66"/>
      <c r="TYW8" s="66"/>
      <c r="TYX8" s="66"/>
      <c r="TYY8" s="66"/>
      <c r="TYZ8" s="66"/>
      <c r="TZA8" s="66"/>
      <c r="TZB8" s="66"/>
      <c r="TZC8" s="66"/>
      <c r="TZD8" s="66"/>
      <c r="TZE8" s="66"/>
      <c r="TZF8" s="66"/>
      <c r="TZG8" s="66"/>
      <c r="TZH8" s="66"/>
      <c r="TZI8" s="66"/>
      <c r="TZJ8" s="66"/>
      <c r="TZK8" s="66"/>
      <c r="TZL8" s="66"/>
      <c r="TZM8" s="66"/>
      <c r="TZN8" s="66"/>
      <c r="TZO8" s="66"/>
      <c r="TZP8" s="66"/>
      <c r="TZQ8" s="66"/>
      <c r="TZR8" s="66"/>
      <c r="TZS8" s="66"/>
      <c r="TZT8" s="66"/>
      <c r="TZU8" s="66"/>
      <c r="TZV8" s="66"/>
      <c r="TZW8" s="66"/>
      <c r="TZX8" s="66"/>
      <c r="TZY8" s="66"/>
      <c r="TZZ8" s="66"/>
      <c r="UAA8" s="66"/>
      <c r="UAB8" s="66"/>
      <c r="UAC8" s="66"/>
      <c r="UAD8" s="66"/>
      <c r="UAE8" s="66"/>
      <c r="UAF8" s="66"/>
      <c r="UAG8" s="66"/>
      <c r="UAH8" s="66"/>
      <c r="UAI8" s="66"/>
      <c r="UAJ8" s="66"/>
      <c r="UAK8" s="66"/>
      <c r="UAL8" s="66"/>
      <c r="UAM8" s="66"/>
      <c r="UAN8" s="66"/>
      <c r="UAO8" s="66"/>
      <c r="UAP8" s="66"/>
      <c r="UAQ8" s="66"/>
      <c r="UAR8" s="66"/>
      <c r="UAS8" s="66"/>
      <c r="UAT8" s="66"/>
      <c r="UAU8" s="66"/>
      <c r="UAV8" s="66"/>
      <c r="UAW8" s="66"/>
      <c r="UAX8" s="66"/>
      <c r="UAY8" s="66"/>
      <c r="UAZ8" s="66"/>
      <c r="UBA8" s="66"/>
      <c r="UBB8" s="66"/>
      <c r="UBC8" s="66"/>
      <c r="UBD8" s="66"/>
      <c r="UBE8" s="66"/>
      <c r="UBF8" s="66"/>
      <c r="UBG8" s="66"/>
      <c r="UBH8" s="66"/>
      <c r="UBI8" s="66"/>
      <c r="UBJ8" s="66"/>
      <c r="UBK8" s="66"/>
      <c r="UBL8" s="66"/>
      <c r="UBM8" s="66"/>
      <c r="UBN8" s="66"/>
      <c r="UBO8" s="66"/>
      <c r="UBP8" s="66"/>
      <c r="UBQ8" s="66"/>
      <c r="UBR8" s="66"/>
      <c r="UBS8" s="66"/>
      <c r="UBT8" s="66"/>
      <c r="UBU8" s="66"/>
      <c r="UBV8" s="66"/>
      <c r="UBW8" s="66"/>
      <c r="UBX8" s="66"/>
      <c r="UBY8" s="66"/>
      <c r="UBZ8" s="66"/>
      <c r="UCA8" s="66"/>
      <c r="UCB8" s="66"/>
      <c r="UCC8" s="66"/>
      <c r="UCD8" s="66"/>
      <c r="UCE8" s="66"/>
      <c r="UCF8" s="66"/>
      <c r="UCG8" s="66"/>
      <c r="UCH8" s="66"/>
      <c r="UCI8" s="66"/>
      <c r="UCJ8" s="66"/>
      <c r="UCK8" s="66"/>
      <c r="UCL8" s="66"/>
      <c r="UCM8" s="66"/>
      <c r="UCN8" s="66"/>
      <c r="UCO8" s="66"/>
      <c r="UCP8" s="66"/>
      <c r="UCQ8" s="66"/>
      <c r="UCR8" s="66"/>
      <c r="UCS8" s="66"/>
      <c r="UCT8" s="66"/>
      <c r="UCU8" s="66"/>
      <c r="UCV8" s="66"/>
      <c r="UCW8" s="66"/>
      <c r="UCX8" s="66"/>
      <c r="UCY8" s="66"/>
      <c r="UCZ8" s="66"/>
      <c r="UDA8" s="66"/>
      <c r="UDB8" s="66"/>
      <c r="UDC8" s="66"/>
      <c r="UDD8" s="66"/>
      <c r="UDE8" s="66"/>
      <c r="UDF8" s="66"/>
      <c r="UDG8" s="66"/>
      <c r="UDH8" s="66"/>
      <c r="UDI8" s="66"/>
      <c r="UDJ8" s="66"/>
      <c r="UDK8" s="66"/>
      <c r="UDL8" s="66"/>
      <c r="UDM8" s="66"/>
      <c r="UDN8" s="66"/>
      <c r="UDO8" s="66"/>
      <c r="UDP8" s="66"/>
      <c r="UDQ8" s="66"/>
      <c r="UDR8" s="66"/>
      <c r="UDS8" s="66"/>
      <c r="UDT8" s="66"/>
      <c r="UDU8" s="66"/>
      <c r="UDV8" s="66"/>
      <c r="UDW8" s="66"/>
      <c r="UDX8" s="66"/>
      <c r="UDY8" s="66"/>
      <c r="UDZ8" s="66"/>
      <c r="UEA8" s="66"/>
      <c r="UEB8" s="66"/>
      <c r="UEC8" s="66"/>
      <c r="UED8" s="66"/>
      <c r="UEE8" s="66"/>
      <c r="UEF8" s="66"/>
      <c r="UEG8" s="66"/>
      <c r="UEH8" s="66"/>
      <c r="UEI8" s="66"/>
      <c r="UEJ8" s="66"/>
      <c r="UEK8" s="66"/>
      <c r="UEL8" s="66"/>
      <c r="UEM8" s="66"/>
      <c r="UEN8" s="66"/>
      <c r="UEO8" s="66"/>
      <c r="UEP8" s="66"/>
      <c r="UEQ8" s="66"/>
      <c r="UER8" s="66"/>
      <c r="UES8" s="66"/>
      <c r="UET8" s="66"/>
      <c r="UEU8" s="66"/>
      <c r="UEV8" s="66"/>
      <c r="UEW8" s="66"/>
      <c r="UEX8" s="66"/>
      <c r="UEY8" s="66"/>
      <c r="UEZ8" s="66"/>
      <c r="UFA8" s="66"/>
      <c r="UFB8" s="66"/>
      <c r="UFC8" s="66"/>
      <c r="UFD8" s="66"/>
      <c r="UFE8" s="66"/>
      <c r="UFF8" s="66"/>
      <c r="UFG8" s="66"/>
      <c r="UFH8" s="66"/>
      <c r="UFI8" s="66"/>
      <c r="UFJ8" s="66"/>
      <c r="UFK8" s="66"/>
      <c r="UFL8" s="66"/>
      <c r="UFM8" s="66"/>
      <c r="UFN8" s="66"/>
      <c r="UFO8" s="66"/>
      <c r="UFP8" s="66"/>
      <c r="UFQ8" s="66"/>
      <c r="UFR8" s="66"/>
      <c r="UFS8" s="66"/>
      <c r="UFT8" s="66"/>
      <c r="UFU8" s="66"/>
      <c r="UFV8" s="66"/>
      <c r="UFW8" s="66"/>
      <c r="UFX8" s="66"/>
      <c r="UFY8" s="66"/>
      <c r="UFZ8" s="66"/>
      <c r="UGA8" s="66"/>
      <c r="UGB8" s="66"/>
      <c r="UGC8" s="66"/>
      <c r="UGD8" s="66"/>
      <c r="UGE8" s="66"/>
      <c r="UGF8" s="66"/>
      <c r="UGG8" s="66"/>
      <c r="UGH8" s="66"/>
      <c r="UGI8" s="66"/>
      <c r="UGJ8" s="66"/>
      <c r="UGK8" s="66"/>
      <c r="UGL8" s="66"/>
      <c r="UGM8" s="66"/>
      <c r="UGN8" s="66"/>
      <c r="UGO8" s="66"/>
      <c r="UGP8" s="66"/>
      <c r="UGQ8" s="66"/>
      <c r="UGR8" s="66"/>
      <c r="UGS8" s="66"/>
      <c r="UGT8" s="66"/>
      <c r="UGU8" s="66"/>
      <c r="UGV8" s="66"/>
      <c r="UGW8" s="66"/>
      <c r="UGX8" s="66"/>
      <c r="UGY8" s="66"/>
      <c r="UGZ8" s="66"/>
      <c r="UHA8" s="66"/>
      <c r="UHB8" s="66"/>
      <c r="UHC8" s="66"/>
      <c r="UHD8" s="66"/>
      <c r="UHE8" s="66"/>
      <c r="UHF8" s="66"/>
      <c r="UHG8" s="66"/>
      <c r="UHH8" s="66"/>
      <c r="UHI8" s="66"/>
      <c r="UHJ8" s="66"/>
      <c r="UHK8" s="66"/>
      <c r="UHL8" s="66"/>
      <c r="UHM8" s="66"/>
      <c r="UHN8" s="66"/>
      <c r="UHO8" s="66"/>
      <c r="UHP8" s="66"/>
      <c r="UHQ8" s="66"/>
      <c r="UHR8" s="66"/>
      <c r="UHS8" s="66"/>
      <c r="UHT8" s="66"/>
      <c r="UHU8" s="66"/>
      <c r="UHV8" s="66"/>
      <c r="UHW8" s="66"/>
      <c r="UHX8" s="66"/>
      <c r="UHY8" s="66"/>
      <c r="UHZ8" s="66"/>
      <c r="UIA8" s="66"/>
      <c r="UIB8" s="66"/>
      <c r="UIC8" s="66"/>
      <c r="UID8" s="66"/>
      <c r="UIE8" s="66"/>
      <c r="UIF8" s="66"/>
      <c r="UIG8" s="66"/>
      <c r="UIH8" s="66"/>
      <c r="UII8" s="66"/>
      <c r="UIJ8" s="66"/>
      <c r="UIK8" s="66"/>
      <c r="UIL8" s="66"/>
      <c r="UIM8" s="66"/>
      <c r="UIN8" s="66"/>
      <c r="UIO8" s="66"/>
      <c r="UIP8" s="66"/>
      <c r="UIQ8" s="66"/>
      <c r="UIR8" s="66"/>
      <c r="UIS8" s="66"/>
      <c r="UIT8" s="66"/>
      <c r="UIU8" s="66"/>
      <c r="UIV8" s="66"/>
      <c r="UIW8" s="66"/>
      <c r="UIX8" s="66"/>
      <c r="UIY8" s="66"/>
      <c r="UIZ8" s="66"/>
      <c r="UJA8" s="66"/>
      <c r="UJB8" s="66"/>
      <c r="UJC8" s="66"/>
      <c r="UJD8" s="66"/>
      <c r="UJE8" s="66"/>
      <c r="UJF8" s="66"/>
      <c r="UJG8" s="66"/>
      <c r="UJH8" s="66"/>
      <c r="UJI8" s="66"/>
      <c r="UJJ8" s="66"/>
      <c r="UJK8" s="66"/>
      <c r="UJL8" s="66"/>
      <c r="UJM8" s="66"/>
      <c r="UJN8" s="66"/>
      <c r="UJO8" s="66"/>
      <c r="UJP8" s="66"/>
      <c r="UJQ8" s="66"/>
      <c r="UJR8" s="66"/>
      <c r="UJS8" s="66"/>
      <c r="UJT8" s="66"/>
      <c r="UJU8" s="66"/>
      <c r="UJV8" s="66"/>
      <c r="UJW8" s="66"/>
      <c r="UJX8" s="66"/>
      <c r="UJY8" s="66"/>
      <c r="UJZ8" s="66"/>
      <c r="UKA8" s="66"/>
      <c r="UKB8" s="66"/>
      <c r="UKC8" s="66"/>
      <c r="UKD8" s="66"/>
      <c r="UKE8" s="66"/>
      <c r="UKF8" s="66"/>
      <c r="UKG8" s="66"/>
      <c r="UKH8" s="66"/>
      <c r="UKI8" s="66"/>
      <c r="UKJ8" s="66"/>
      <c r="UKK8" s="66"/>
      <c r="UKL8" s="66"/>
      <c r="UKM8" s="66"/>
      <c r="UKN8" s="66"/>
      <c r="UKO8" s="66"/>
      <c r="UKP8" s="66"/>
      <c r="UKQ8" s="66"/>
      <c r="UKR8" s="66"/>
      <c r="UKS8" s="66"/>
      <c r="UKT8" s="66"/>
      <c r="UKU8" s="66"/>
      <c r="UKV8" s="66"/>
      <c r="UKW8" s="66"/>
      <c r="UKX8" s="66"/>
      <c r="UKY8" s="66"/>
      <c r="UKZ8" s="66"/>
      <c r="ULA8" s="66"/>
      <c r="ULB8" s="66"/>
      <c r="ULC8" s="66"/>
      <c r="ULD8" s="66"/>
      <c r="ULE8" s="66"/>
      <c r="ULF8" s="66"/>
      <c r="ULG8" s="66"/>
      <c r="ULH8" s="66"/>
      <c r="ULI8" s="66"/>
      <c r="ULJ8" s="66"/>
      <c r="ULK8" s="66"/>
      <c r="ULL8" s="66"/>
      <c r="ULM8" s="66"/>
      <c r="ULN8" s="66"/>
      <c r="ULO8" s="66"/>
      <c r="ULP8" s="66"/>
      <c r="ULQ8" s="66"/>
      <c r="ULR8" s="66"/>
      <c r="ULS8" s="66"/>
      <c r="ULT8" s="66"/>
      <c r="ULU8" s="66"/>
      <c r="ULV8" s="66"/>
      <c r="ULW8" s="66"/>
      <c r="ULX8" s="66"/>
      <c r="ULY8" s="66"/>
      <c r="ULZ8" s="66"/>
      <c r="UMA8" s="66"/>
      <c r="UMB8" s="66"/>
      <c r="UMC8" s="66"/>
      <c r="UMD8" s="66"/>
      <c r="UME8" s="66"/>
      <c r="UMF8" s="66"/>
      <c r="UMG8" s="66"/>
      <c r="UMH8" s="66"/>
      <c r="UMI8" s="66"/>
      <c r="UMJ8" s="66"/>
      <c r="UMK8" s="66"/>
      <c r="UML8" s="66"/>
      <c r="UMM8" s="66"/>
      <c r="UMN8" s="66"/>
      <c r="UMO8" s="66"/>
      <c r="UMP8" s="66"/>
      <c r="UMQ8" s="66"/>
      <c r="UMR8" s="66"/>
      <c r="UMS8" s="66"/>
      <c r="UMT8" s="66"/>
      <c r="UMU8" s="66"/>
      <c r="UMV8" s="66"/>
      <c r="UMW8" s="66"/>
      <c r="UMX8" s="66"/>
      <c r="UMY8" s="66"/>
      <c r="UMZ8" s="66"/>
      <c r="UNA8" s="66"/>
      <c r="UNB8" s="66"/>
      <c r="UNC8" s="66"/>
      <c r="UND8" s="66"/>
      <c r="UNE8" s="66"/>
      <c r="UNF8" s="66"/>
      <c r="UNG8" s="66"/>
      <c r="UNH8" s="66"/>
      <c r="UNI8" s="66"/>
      <c r="UNJ8" s="66"/>
      <c r="UNK8" s="66"/>
      <c r="UNL8" s="66"/>
      <c r="UNM8" s="66"/>
      <c r="UNN8" s="66"/>
      <c r="UNO8" s="66"/>
      <c r="UNP8" s="66"/>
      <c r="UNQ8" s="66"/>
      <c r="UNR8" s="66"/>
      <c r="UNS8" s="66"/>
      <c r="UNT8" s="66"/>
      <c r="UNU8" s="66"/>
      <c r="UNV8" s="66"/>
      <c r="UNW8" s="66"/>
      <c r="UNX8" s="66"/>
      <c r="UNY8" s="66"/>
      <c r="UNZ8" s="66"/>
      <c r="UOA8" s="66"/>
      <c r="UOB8" s="66"/>
      <c r="UOC8" s="66"/>
      <c r="UOD8" s="66"/>
      <c r="UOE8" s="66"/>
      <c r="UOF8" s="66"/>
      <c r="UOG8" s="66"/>
      <c r="UOH8" s="66"/>
      <c r="UOI8" s="66"/>
      <c r="UOJ8" s="66"/>
      <c r="UOK8" s="66"/>
      <c r="UOL8" s="66"/>
      <c r="UOM8" s="66"/>
      <c r="UON8" s="66"/>
      <c r="UOO8" s="66"/>
      <c r="UOP8" s="66"/>
      <c r="UOQ8" s="66"/>
      <c r="UOR8" s="66"/>
      <c r="UOS8" s="66"/>
      <c r="UOT8" s="66"/>
      <c r="UOU8" s="66"/>
      <c r="UOV8" s="66"/>
      <c r="UOW8" s="66"/>
      <c r="UOX8" s="66"/>
      <c r="UOY8" s="66"/>
      <c r="UOZ8" s="66"/>
      <c r="UPA8" s="66"/>
      <c r="UPB8" s="66"/>
      <c r="UPC8" s="66"/>
      <c r="UPD8" s="66"/>
      <c r="UPE8" s="66"/>
      <c r="UPF8" s="66"/>
      <c r="UPG8" s="66"/>
      <c r="UPH8" s="66"/>
      <c r="UPI8" s="66"/>
      <c r="UPJ8" s="66"/>
      <c r="UPK8" s="66"/>
      <c r="UPL8" s="66"/>
      <c r="UPM8" s="66"/>
      <c r="UPN8" s="66"/>
      <c r="UPO8" s="66"/>
      <c r="UPP8" s="66"/>
      <c r="UPQ8" s="66"/>
      <c r="UPR8" s="66"/>
      <c r="UPS8" s="66"/>
      <c r="UPT8" s="66"/>
      <c r="UPU8" s="66"/>
      <c r="UPV8" s="66"/>
      <c r="UPW8" s="66"/>
      <c r="UPX8" s="66"/>
      <c r="UPY8" s="66"/>
      <c r="UPZ8" s="66"/>
      <c r="UQA8" s="66"/>
      <c r="UQB8" s="66"/>
      <c r="UQC8" s="66"/>
      <c r="UQD8" s="66"/>
      <c r="UQE8" s="66"/>
      <c r="UQF8" s="66"/>
      <c r="UQG8" s="66"/>
      <c r="UQH8" s="66"/>
      <c r="UQI8" s="66"/>
      <c r="UQJ8" s="66"/>
      <c r="UQK8" s="66"/>
      <c r="UQL8" s="66"/>
      <c r="UQM8" s="66"/>
      <c r="UQN8" s="66"/>
      <c r="UQO8" s="66"/>
      <c r="UQP8" s="66"/>
      <c r="UQQ8" s="66"/>
      <c r="UQR8" s="66"/>
      <c r="UQS8" s="66"/>
      <c r="UQT8" s="66"/>
      <c r="UQU8" s="66"/>
      <c r="UQV8" s="66"/>
      <c r="UQW8" s="66"/>
      <c r="UQX8" s="66"/>
      <c r="UQY8" s="66"/>
      <c r="UQZ8" s="66"/>
      <c r="URA8" s="66"/>
      <c r="URB8" s="66"/>
      <c r="URC8" s="66"/>
      <c r="URD8" s="66"/>
      <c r="URE8" s="66"/>
      <c r="URF8" s="66"/>
      <c r="URG8" s="66"/>
      <c r="URH8" s="66"/>
      <c r="URI8" s="66"/>
      <c r="URJ8" s="66"/>
      <c r="URK8" s="66"/>
      <c r="URL8" s="66"/>
      <c r="URM8" s="66"/>
      <c r="URN8" s="66"/>
      <c r="URO8" s="66"/>
      <c r="URP8" s="66"/>
      <c r="URQ8" s="66"/>
      <c r="URR8" s="66"/>
      <c r="URS8" s="66"/>
      <c r="URT8" s="66"/>
      <c r="URU8" s="66"/>
      <c r="URV8" s="66"/>
      <c r="URW8" s="66"/>
      <c r="URX8" s="66"/>
      <c r="URY8" s="66"/>
      <c r="URZ8" s="66"/>
      <c r="USA8" s="66"/>
      <c r="USB8" s="66"/>
      <c r="USC8" s="66"/>
      <c r="USD8" s="66"/>
      <c r="USE8" s="66"/>
      <c r="USF8" s="66"/>
      <c r="USG8" s="66"/>
      <c r="USH8" s="66"/>
      <c r="USI8" s="66"/>
      <c r="USJ8" s="66"/>
      <c r="USK8" s="66"/>
      <c r="USL8" s="66"/>
      <c r="USM8" s="66"/>
      <c r="USN8" s="66"/>
      <c r="USO8" s="66"/>
      <c r="USP8" s="66"/>
      <c r="USQ8" s="66"/>
      <c r="USR8" s="66"/>
      <c r="USS8" s="66"/>
      <c r="UST8" s="66"/>
      <c r="USU8" s="66"/>
      <c r="USV8" s="66"/>
      <c r="USW8" s="66"/>
      <c r="USX8" s="66"/>
      <c r="USY8" s="66"/>
      <c r="USZ8" s="66"/>
      <c r="UTA8" s="66"/>
      <c r="UTB8" s="66"/>
      <c r="UTC8" s="66"/>
      <c r="UTD8" s="66"/>
      <c r="UTE8" s="66"/>
      <c r="UTF8" s="66"/>
      <c r="UTG8" s="66"/>
      <c r="UTH8" s="66"/>
      <c r="UTI8" s="66"/>
      <c r="UTJ8" s="66"/>
      <c r="UTK8" s="66"/>
      <c r="UTL8" s="66"/>
      <c r="UTM8" s="66"/>
      <c r="UTN8" s="66"/>
      <c r="UTO8" s="66"/>
      <c r="UTP8" s="66"/>
      <c r="UTQ8" s="66"/>
      <c r="UTR8" s="66"/>
      <c r="UTS8" s="66"/>
      <c r="UTT8" s="66"/>
      <c r="UTU8" s="66"/>
      <c r="UTV8" s="66"/>
      <c r="UTW8" s="66"/>
      <c r="UTX8" s="66"/>
      <c r="UTY8" s="66"/>
      <c r="UTZ8" s="66"/>
      <c r="UUA8" s="66"/>
      <c r="UUB8" s="66"/>
      <c r="UUC8" s="66"/>
      <c r="UUD8" s="66"/>
      <c r="UUE8" s="66"/>
      <c r="UUF8" s="66"/>
      <c r="UUG8" s="66"/>
      <c r="UUH8" s="66"/>
      <c r="UUI8" s="66"/>
      <c r="UUJ8" s="66"/>
      <c r="UUK8" s="66"/>
      <c r="UUL8" s="66"/>
      <c r="UUM8" s="66"/>
      <c r="UUN8" s="66"/>
      <c r="UUO8" s="66"/>
      <c r="UUP8" s="66"/>
      <c r="UUQ8" s="66"/>
      <c r="UUR8" s="66"/>
      <c r="UUS8" s="66"/>
      <c r="UUT8" s="66"/>
      <c r="UUU8" s="66"/>
      <c r="UUV8" s="66"/>
      <c r="UUW8" s="66"/>
      <c r="UUX8" s="66"/>
      <c r="UUY8" s="66"/>
      <c r="UUZ8" s="66"/>
      <c r="UVA8" s="66"/>
      <c r="UVB8" s="66"/>
      <c r="UVC8" s="66"/>
      <c r="UVD8" s="66"/>
      <c r="UVE8" s="66"/>
      <c r="UVF8" s="66"/>
      <c r="UVG8" s="66"/>
      <c r="UVH8" s="66"/>
      <c r="UVI8" s="66"/>
      <c r="UVJ8" s="66"/>
      <c r="UVK8" s="66"/>
      <c r="UVL8" s="66"/>
      <c r="UVM8" s="66"/>
      <c r="UVN8" s="66"/>
      <c r="UVO8" s="66"/>
      <c r="UVP8" s="66"/>
      <c r="UVQ8" s="66"/>
      <c r="UVR8" s="66"/>
      <c r="UVS8" s="66"/>
      <c r="UVT8" s="66"/>
      <c r="UVU8" s="66"/>
      <c r="UVV8" s="66"/>
      <c r="UVW8" s="66"/>
      <c r="UVX8" s="66"/>
      <c r="UVY8" s="66"/>
      <c r="UVZ8" s="66"/>
      <c r="UWA8" s="66"/>
      <c r="UWB8" s="66"/>
      <c r="UWC8" s="66"/>
      <c r="UWD8" s="66"/>
      <c r="UWE8" s="66"/>
      <c r="UWF8" s="66"/>
      <c r="UWG8" s="66"/>
      <c r="UWH8" s="66"/>
      <c r="UWI8" s="66"/>
      <c r="UWJ8" s="66"/>
      <c r="UWK8" s="66"/>
      <c r="UWL8" s="66"/>
      <c r="UWM8" s="66"/>
      <c r="UWN8" s="66"/>
      <c r="UWO8" s="66"/>
      <c r="UWP8" s="66"/>
      <c r="UWQ8" s="66"/>
      <c r="UWR8" s="66"/>
      <c r="UWS8" s="66"/>
      <c r="UWT8" s="66"/>
      <c r="UWU8" s="66"/>
      <c r="UWV8" s="66"/>
      <c r="UWW8" s="66"/>
      <c r="UWX8" s="66"/>
      <c r="UWY8" s="66"/>
      <c r="UWZ8" s="66"/>
      <c r="UXA8" s="66"/>
      <c r="UXB8" s="66"/>
      <c r="UXC8" s="66"/>
      <c r="UXD8" s="66"/>
      <c r="UXE8" s="66"/>
      <c r="UXF8" s="66"/>
      <c r="UXG8" s="66"/>
      <c r="UXH8" s="66"/>
      <c r="UXI8" s="66"/>
      <c r="UXJ8" s="66"/>
      <c r="UXK8" s="66"/>
      <c r="UXL8" s="66"/>
      <c r="UXM8" s="66"/>
      <c r="UXN8" s="66"/>
      <c r="UXO8" s="66"/>
      <c r="UXP8" s="66"/>
      <c r="UXQ8" s="66"/>
      <c r="UXR8" s="66"/>
      <c r="UXS8" s="66"/>
      <c r="UXT8" s="66"/>
      <c r="UXU8" s="66"/>
      <c r="UXV8" s="66"/>
      <c r="UXW8" s="66"/>
      <c r="UXX8" s="66"/>
      <c r="UXY8" s="66"/>
      <c r="UXZ8" s="66"/>
      <c r="UYA8" s="66"/>
      <c r="UYB8" s="66"/>
      <c r="UYC8" s="66"/>
      <c r="UYD8" s="66"/>
      <c r="UYE8" s="66"/>
      <c r="UYF8" s="66"/>
      <c r="UYG8" s="66"/>
      <c r="UYH8" s="66"/>
      <c r="UYI8" s="66"/>
      <c r="UYJ8" s="66"/>
      <c r="UYK8" s="66"/>
      <c r="UYL8" s="66"/>
      <c r="UYM8" s="66"/>
      <c r="UYN8" s="66"/>
      <c r="UYO8" s="66"/>
      <c r="UYP8" s="66"/>
      <c r="UYQ8" s="66"/>
      <c r="UYR8" s="66"/>
      <c r="UYS8" s="66"/>
      <c r="UYT8" s="66"/>
      <c r="UYU8" s="66"/>
      <c r="UYV8" s="66"/>
      <c r="UYW8" s="66"/>
      <c r="UYX8" s="66"/>
      <c r="UYY8" s="66"/>
      <c r="UYZ8" s="66"/>
      <c r="UZA8" s="66"/>
      <c r="UZB8" s="66"/>
      <c r="UZC8" s="66"/>
      <c r="UZD8" s="66"/>
      <c r="UZE8" s="66"/>
      <c r="UZF8" s="66"/>
      <c r="UZG8" s="66"/>
      <c r="UZH8" s="66"/>
      <c r="UZI8" s="66"/>
      <c r="UZJ8" s="66"/>
      <c r="UZK8" s="66"/>
      <c r="UZL8" s="66"/>
      <c r="UZM8" s="66"/>
      <c r="UZN8" s="66"/>
      <c r="UZO8" s="66"/>
      <c r="UZP8" s="66"/>
      <c r="UZQ8" s="66"/>
      <c r="UZR8" s="66"/>
      <c r="UZS8" s="66"/>
      <c r="UZT8" s="66"/>
      <c r="UZU8" s="66"/>
      <c r="UZV8" s="66"/>
      <c r="UZW8" s="66"/>
      <c r="UZX8" s="66"/>
      <c r="UZY8" s="66"/>
      <c r="UZZ8" s="66"/>
      <c r="VAA8" s="66"/>
      <c r="VAB8" s="66"/>
      <c r="VAC8" s="66"/>
      <c r="VAD8" s="66"/>
      <c r="VAE8" s="66"/>
      <c r="VAF8" s="66"/>
      <c r="VAG8" s="66"/>
      <c r="VAH8" s="66"/>
      <c r="VAI8" s="66"/>
      <c r="VAJ8" s="66"/>
      <c r="VAK8" s="66"/>
      <c r="VAL8" s="66"/>
      <c r="VAM8" s="66"/>
      <c r="VAN8" s="66"/>
      <c r="VAO8" s="66"/>
      <c r="VAP8" s="66"/>
      <c r="VAQ8" s="66"/>
      <c r="VAR8" s="66"/>
      <c r="VAS8" s="66"/>
      <c r="VAT8" s="66"/>
      <c r="VAU8" s="66"/>
      <c r="VAV8" s="66"/>
      <c r="VAW8" s="66"/>
      <c r="VAX8" s="66"/>
      <c r="VAY8" s="66"/>
      <c r="VAZ8" s="66"/>
      <c r="VBA8" s="66"/>
      <c r="VBB8" s="66"/>
      <c r="VBC8" s="66"/>
      <c r="VBD8" s="66"/>
      <c r="VBE8" s="66"/>
      <c r="VBF8" s="66"/>
      <c r="VBG8" s="66"/>
      <c r="VBH8" s="66"/>
      <c r="VBI8" s="66"/>
      <c r="VBJ8" s="66"/>
      <c r="VBK8" s="66"/>
      <c r="VBL8" s="66"/>
      <c r="VBM8" s="66"/>
      <c r="VBN8" s="66"/>
      <c r="VBO8" s="66"/>
      <c r="VBP8" s="66"/>
      <c r="VBQ8" s="66"/>
      <c r="VBR8" s="66"/>
      <c r="VBS8" s="66"/>
      <c r="VBT8" s="66"/>
      <c r="VBU8" s="66"/>
      <c r="VBV8" s="66"/>
      <c r="VBW8" s="66"/>
      <c r="VBX8" s="66"/>
      <c r="VBY8" s="66"/>
      <c r="VBZ8" s="66"/>
      <c r="VCA8" s="66"/>
      <c r="VCB8" s="66"/>
      <c r="VCC8" s="66"/>
      <c r="VCD8" s="66"/>
      <c r="VCE8" s="66"/>
      <c r="VCF8" s="66"/>
      <c r="VCG8" s="66"/>
      <c r="VCH8" s="66"/>
      <c r="VCI8" s="66"/>
      <c r="VCJ8" s="66"/>
      <c r="VCK8" s="66"/>
      <c r="VCL8" s="66"/>
      <c r="VCM8" s="66"/>
      <c r="VCN8" s="66"/>
      <c r="VCO8" s="66"/>
      <c r="VCP8" s="66"/>
      <c r="VCQ8" s="66"/>
      <c r="VCR8" s="66"/>
      <c r="VCS8" s="66"/>
      <c r="VCT8" s="66"/>
      <c r="VCU8" s="66"/>
      <c r="VCV8" s="66"/>
      <c r="VCW8" s="66"/>
      <c r="VCX8" s="66"/>
      <c r="VCY8" s="66"/>
      <c r="VCZ8" s="66"/>
      <c r="VDA8" s="66"/>
      <c r="VDB8" s="66"/>
      <c r="VDC8" s="66"/>
      <c r="VDD8" s="66"/>
      <c r="VDE8" s="66"/>
      <c r="VDF8" s="66"/>
      <c r="VDG8" s="66"/>
      <c r="VDH8" s="66"/>
      <c r="VDI8" s="66"/>
      <c r="VDJ8" s="66"/>
      <c r="VDK8" s="66"/>
      <c r="VDL8" s="66"/>
      <c r="VDM8" s="66"/>
      <c r="VDN8" s="66"/>
      <c r="VDO8" s="66"/>
      <c r="VDP8" s="66"/>
      <c r="VDQ8" s="66"/>
      <c r="VDR8" s="66"/>
      <c r="VDS8" s="66"/>
      <c r="VDT8" s="66"/>
      <c r="VDU8" s="66"/>
      <c r="VDV8" s="66"/>
      <c r="VDW8" s="66"/>
      <c r="VDX8" s="66"/>
      <c r="VDY8" s="66"/>
      <c r="VDZ8" s="66"/>
      <c r="VEA8" s="66"/>
      <c r="VEB8" s="66"/>
      <c r="VEC8" s="66"/>
      <c r="VED8" s="66"/>
      <c r="VEE8" s="66"/>
      <c r="VEF8" s="66"/>
      <c r="VEG8" s="66"/>
      <c r="VEH8" s="66"/>
      <c r="VEI8" s="66"/>
      <c r="VEJ8" s="66"/>
      <c r="VEK8" s="66"/>
      <c r="VEL8" s="66"/>
      <c r="VEM8" s="66"/>
      <c r="VEN8" s="66"/>
      <c r="VEO8" s="66"/>
      <c r="VEP8" s="66"/>
      <c r="VEQ8" s="66"/>
      <c r="VER8" s="66"/>
      <c r="VES8" s="66"/>
      <c r="VET8" s="66"/>
      <c r="VEU8" s="66"/>
      <c r="VEV8" s="66"/>
      <c r="VEW8" s="66"/>
      <c r="VEX8" s="66"/>
      <c r="VEY8" s="66"/>
      <c r="VEZ8" s="66"/>
      <c r="VFA8" s="66"/>
      <c r="VFB8" s="66"/>
      <c r="VFC8" s="66"/>
      <c r="VFD8" s="66"/>
      <c r="VFE8" s="66"/>
      <c r="VFF8" s="66"/>
      <c r="VFG8" s="66"/>
      <c r="VFH8" s="66"/>
      <c r="VFI8" s="66"/>
      <c r="VFJ8" s="66"/>
      <c r="VFK8" s="66"/>
      <c r="VFL8" s="66"/>
      <c r="VFM8" s="66"/>
      <c r="VFN8" s="66"/>
      <c r="VFO8" s="66"/>
      <c r="VFP8" s="66"/>
      <c r="VFQ8" s="66"/>
      <c r="VFR8" s="66"/>
      <c r="VFS8" s="66"/>
      <c r="VFT8" s="66"/>
      <c r="VFU8" s="66"/>
      <c r="VFV8" s="66"/>
      <c r="VFW8" s="66"/>
      <c r="VFX8" s="66"/>
      <c r="VFY8" s="66"/>
      <c r="VFZ8" s="66"/>
      <c r="VGA8" s="66"/>
      <c r="VGB8" s="66"/>
      <c r="VGC8" s="66"/>
      <c r="VGD8" s="66"/>
      <c r="VGE8" s="66"/>
      <c r="VGF8" s="66"/>
      <c r="VGG8" s="66"/>
      <c r="VGH8" s="66"/>
      <c r="VGI8" s="66"/>
      <c r="VGJ8" s="66"/>
      <c r="VGK8" s="66"/>
      <c r="VGL8" s="66"/>
      <c r="VGM8" s="66"/>
      <c r="VGN8" s="66"/>
      <c r="VGO8" s="66"/>
      <c r="VGP8" s="66"/>
      <c r="VGQ8" s="66"/>
      <c r="VGR8" s="66"/>
      <c r="VGS8" s="66"/>
      <c r="VGT8" s="66"/>
      <c r="VGU8" s="66"/>
      <c r="VGV8" s="66"/>
      <c r="VGW8" s="66"/>
      <c r="VGX8" s="66"/>
      <c r="VGY8" s="66"/>
      <c r="VGZ8" s="66"/>
      <c r="VHA8" s="66"/>
      <c r="VHB8" s="66"/>
      <c r="VHC8" s="66"/>
      <c r="VHD8" s="66"/>
      <c r="VHE8" s="66"/>
      <c r="VHF8" s="66"/>
      <c r="VHG8" s="66"/>
      <c r="VHH8" s="66"/>
      <c r="VHI8" s="66"/>
      <c r="VHJ8" s="66"/>
      <c r="VHK8" s="66"/>
      <c r="VHL8" s="66"/>
      <c r="VHM8" s="66"/>
      <c r="VHN8" s="66"/>
      <c r="VHO8" s="66"/>
      <c r="VHP8" s="66"/>
      <c r="VHQ8" s="66"/>
      <c r="VHR8" s="66"/>
      <c r="VHS8" s="66"/>
      <c r="VHT8" s="66"/>
      <c r="VHU8" s="66"/>
      <c r="VHV8" s="66"/>
      <c r="VHW8" s="66"/>
      <c r="VHX8" s="66"/>
      <c r="VHY8" s="66"/>
      <c r="VHZ8" s="66"/>
      <c r="VIA8" s="66"/>
      <c r="VIB8" s="66"/>
      <c r="VIC8" s="66"/>
      <c r="VID8" s="66"/>
      <c r="VIE8" s="66"/>
      <c r="VIF8" s="66"/>
      <c r="VIG8" s="66"/>
      <c r="VIH8" s="66"/>
      <c r="VII8" s="66"/>
      <c r="VIJ8" s="66"/>
      <c r="VIK8" s="66"/>
      <c r="VIL8" s="66"/>
      <c r="VIM8" s="66"/>
      <c r="VIN8" s="66"/>
      <c r="VIO8" s="66"/>
      <c r="VIP8" s="66"/>
      <c r="VIQ8" s="66"/>
      <c r="VIR8" s="66"/>
      <c r="VIS8" s="66"/>
      <c r="VIT8" s="66"/>
      <c r="VIU8" s="66"/>
      <c r="VIV8" s="66"/>
      <c r="VIW8" s="66"/>
      <c r="VIX8" s="66"/>
      <c r="VIY8" s="66"/>
      <c r="VIZ8" s="66"/>
      <c r="VJA8" s="66"/>
      <c r="VJB8" s="66"/>
      <c r="VJC8" s="66"/>
      <c r="VJD8" s="66"/>
      <c r="VJE8" s="66"/>
      <c r="VJF8" s="66"/>
      <c r="VJG8" s="66"/>
      <c r="VJH8" s="66"/>
      <c r="VJI8" s="66"/>
      <c r="VJJ8" s="66"/>
      <c r="VJK8" s="66"/>
      <c r="VJL8" s="66"/>
      <c r="VJM8" s="66"/>
      <c r="VJN8" s="66"/>
      <c r="VJO8" s="66"/>
      <c r="VJP8" s="66"/>
      <c r="VJQ8" s="66"/>
      <c r="VJR8" s="66"/>
      <c r="VJS8" s="66"/>
      <c r="VJT8" s="66"/>
      <c r="VJU8" s="66"/>
      <c r="VJV8" s="66"/>
      <c r="VJW8" s="66"/>
      <c r="VJX8" s="66"/>
      <c r="VJY8" s="66"/>
      <c r="VJZ8" s="66"/>
      <c r="VKA8" s="66"/>
      <c r="VKB8" s="66"/>
      <c r="VKC8" s="66"/>
      <c r="VKD8" s="66"/>
      <c r="VKE8" s="66"/>
      <c r="VKF8" s="66"/>
      <c r="VKG8" s="66"/>
      <c r="VKH8" s="66"/>
      <c r="VKI8" s="66"/>
      <c r="VKJ8" s="66"/>
      <c r="VKK8" s="66"/>
      <c r="VKL8" s="66"/>
      <c r="VKM8" s="66"/>
      <c r="VKN8" s="66"/>
      <c r="VKO8" s="66"/>
      <c r="VKP8" s="66"/>
      <c r="VKQ8" s="66"/>
      <c r="VKR8" s="66"/>
      <c r="VKS8" s="66"/>
      <c r="VKT8" s="66"/>
      <c r="VKU8" s="66"/>
      <c r="VKV8" s="66"/>
      <c r="VKW8" s="66"/>
      <c r="VKX8" s="66"/>
      <c r="VKY8" s="66"/>
      <c r="VKZ8" s="66"/>
      <c r="VLA8" s="66"/>
      <c r="VLB8" s="66"/>
      <c r="VLC8" s="66"/>
      <c r="VLD8" s="66"/>
      <c r="VLE8" s="66"/>
      <c r="VLF8" s="66"/>
      <c r="VLG8" s="66"/>
      <c r="VLH8" s="66"/>
      <c r="VLI8" s="66"/>
      <c r="VLJ8" s="66"/>
      <c r="VLK8" s="66"/>
      <c r="VLL8" s="66"/>
      <c r="VLM8" s="66"/>
      <c r="VLN8" s="66"/>
      <c r="VLO8" s="66"/>
      <c r="VLP8" s="66"/>
      <c r="VLQ8" s="66"/>
      <c r="VLR8" s="66"/>
      <c r="VLS8" s="66"/>
      <c r="VLT8" s="66"/>
      <c r="VLU8" s="66"/>
      <c r="VLV8" s="66"/>
      <c r="VLW8" s="66"/>
      <c r="VLX8" s="66"/>
      <c r="VLY8" s="66"/>
      <c r="VLZ8" s="66"/>
      <c r="VMA8" s="66"/>
      <c r="VMB8" s="66"/>
      <c r="VMC8" s="66"/>
      <c r="VMD8" s="66"/>
      <c r="VME8" s="66"/>
      <c r="VMF8" s="66"/>
      <c r="VMG8" s="66"/>
      <c r="VMH8" s="66"/>
      <c r="VMI8" s="66"/>
      <c r="VMJ8" s="66"/>
      <c r="VMK8" s="66"/>
      <c r="VML8" s="66"/>
      <c r="VMM8" s="66"/>
      <c r="VMN8" s="66"/>
      <c r="VMO8" s="66"/>
      <c r="VMP8" s="66"/>
      <c r="VMQ8" s="66"/>
      <c r="VMR8" s="66"/>
      <c r="VMS8" s="66"/>
      <c r="VMT8" s="66"/>
      <c r="VMU8" s="66"/>
      <c r="VMV8" s="66"/>
      <c r="VMW8" s="66"/>
      <c r="VMX8" s="66"/>
      <c r="VMY8" s="66"/>
      <c r="VMZ8" s="66"/>
      <c r="VNA8" s="66"/>
      <c r="VNB8" s="66"/>
      <c r="VNC8" s="66"/>
      <c r="VND8" s="66"/>
      <c r="VNE8" s="66"/>
      <c r="VNF8" s="66"/>
      <c r="VNG8" s="66"/>
      <c r="VNH8" s="66"/>
      <c r="VNI8" s="66"/>
      <c r="VNJ8" s="66"/>
      <c r="VNK8" s="66"/>
      <c r="VNL8" s="66"/>
      <c r="VNM8" s="66"/>
      <c r="VNN8" s="66"/>
      <c r="VNO8" s="66"/>
      <c r="VNP8" s="66"/>
      <c r="VNQ8" s="66"/>
      <c r="VNR8" s="66"/>
      <c r="VNS8" s="66"/>
      <c r="VNT8" s="66"/>
      <c r="VNU8" s="66"/>
      <c r="VNV8" s="66"/>
      <c r="VNW8" s="66"/>
      <c r="VNX8" s="66"/>
      <c r="VNY8" s="66"/>
      <c r="VNZ8" s="66"/>
      <c r="VOA8" s="66"/>
      <c r="VOB8" s="66"/>
      <c r="VOC8" s="66"/>
      <c r="VOD8" s="66"/>
      <c r="VOE8" s="66"/>
      <c r="VOF8" s="66"/>
      <c r="VOG8" s="66"/>
      <c r="VOH8" s="66"/>
      <c r="VOI8" s="66"/>
      <c r="VOJ8" s="66"/>
      <c r="VOK8" s="66"/>
      <c r="VOL8" s="66"/>
      <c r="VOM8" s="66"/>
      <c r="VON8" s="66"/>
      <c r="VOO8" s="66"/>
      <c r="VOP8" s="66"/>
      <c r="VOQ8" s="66"/>
      <c r="VOR8" s="66"/>
      <c r="VOS8" s="66"/>
      <c r="VOT8" s="66"/>
      <c r="VOU8" s="66"/>
      <c r="VOV8" s="66"/>
      <c r="VOW8" s="66"/>
      <c r="VOX8" s="66"/>
      <c r="VOY8" s="66"/>
      <c r="VOZ8" s="66"/>
      <c r="VPA8" s="66"/>
      <c r="VPB8" s="66"/>
      <c r="VPC8" s="66"/>
      <c r="VPD8" s="66"/>
      <c r="VPE8" s="66"/>
      <c r="VPF8" s="66"/>
      <c r="VPG8" s="66"/>
      <c r="VPH8" s="66"/>
      <c r="VPI8" s="66"/>
      <c r="VPJ8" s="66"/>
      <c r="VPK8" s="66"/>
      <c r="VPL8" s="66"/>
      <c r="VPM8" s="66"/>
      <c r="VPN8" s="66"/>
      <c r="VPO8" s="66"/>
      <c r="VPP8" s="66"/>
      <c r="VPQ8" s="66"/>
      <c r="VPR8" s="66"/>
      <c r="VPS8" s="66"/>
      <c r="VPT8" s="66"/>
      <c r="VPU8" s="66"/>
      <c r="VPV8" s="66"/>
      <c r="VPW8" s="66"/>
      <c r="VPX8" s="66"/>
      <c r="VPY8" s="66"/>
      <c r="VPZ8" s="66"/>
      <c r="VQA8" s="66"/>
      <c r="VQB8" s="66"/>
      <c r="VQC8" s="66"/>
      <c r="VQD8" s="66"/>
      <c r="VQE8" s="66"/>
      <c r="VQF8" s="66"/>
      <c r="VQG8" s="66"/>
      <c r="VQH8" s="66"/>
      <c r="VQI8" s="66"/>
      <c r="VQJ8" s="66"/>
      <c r="VQK8" s="66"/>
      <c r="VQL8" s="66"/>
      <c r="VQM8" s="66"/>
      <c r="VQN8" s="66"/>
      <c r="VQO8" s="66"/>
      <c r="VQP8" s="66"/>
      <c r="VQQ8" s="66"/>
      <c r="VQR8" s="66"/>
      <c r="VQS8" s="66"/>
      <c r="VQT8" s="66"/>
      <c r="VQU8" s="66"/>
      <c r="VQV8" s="66"/>
      <c r="VQW8" s="66"/>
      <c r="VQX8" s="66"/>
      <c r="VQY8" s="66"/>
      <c r="VQZ8" s="66"/>
      <c r="VRA8" s="66"/>
      <c r="VRB8" s="66"/>
      <c r="VRC8" s="66"/>
      <c r="VRD8" s="66"/>
      <c r="VRE8" s="66"/>
      <c r="VRF8" s="66"/>
      <c r="VRG8" s="66"/>
      <c r="VRH8" s="66"/>
      <c r="VRI8" s="66"/>
      <c r="VRJ8" s="66"/>
      <c r="VRK8" s="66"/>
      <c r="VRL8" s="66"/>
      <c r="VRM8" s="66"/>
      <c r="VRN8" s="66"/>
      <c r="VRO8" s="66"/>
      <c r="VRP8" s="66"/>
      <c r="VRQ8" s="66"/>
      <c r="VRR8" s="66"/>
      <c r="VRS8" s="66"/>
      <c r="VRT8" s="66"/>
      <c r="VRU8" s="66"/>
      <c r="VRV8" s="66"/>
      <c r="VRW8" s="66"/>
      <c r="VRX8" s="66"/>
      <c r="VRY8" s="66"/>
      <c r="VRZ8" s="66"/>
      <c r="VSA8" s="66"/>
      <c r="VSB8" s="66"/>
      <c r="VSC8" s="66"/>
      <c r="VSD8" s="66"/>
      <c r="VSE8" s="66"/>
      <c r="VSF8" s="66"/>
      <c r="VSG8" s="66"/>
      <c r="VSH8" s="66"/>
      <c r="VSI8" s="66"/>
      <c r="VSJ8" s="66"/>
      <c r="VSK8" s="66"/>
      <c r="VSL8" s="66"/>
      <c r="VSM8" s="66"/>
      <c r="VSN8" s="66"/>
      <c r="VSO8" s="66"/>
      <c r="VSP8" s="66"/>
      <c r="VSQ8" s="66"/>
      <c r="VSR8" s="66"/>
      <c r="VSS8" s="66"/>
      <c r="VST8" s="66"/>
      <c r="VSU8" s="66"/>
      <c r="VSV8" s="66"/>
      <c r="VSW8" s="66"/>
      <c r="VSX8" s="66"/>
      <c r="VSY8" s="66"/>
      <c r="VSZ8" s="66"/>
      <c r="VTA8" s="66"/>
      <c r="VTB8" s="66"/>
      <c r="VTC8" s="66"/>
      <c r="VTD8" s="66"/>
      <c r="VTE8" s="66"/>
      <c r="VTF8" s="66"/>
      <c r="VTG8" s="66"/>
      <c r="VTH8" s="66"/>
      <c r="VTI8" s="66"/>
      <c r="VTJ8" s="66"/>
      <c r="VTK8" s="66"/>
      <c r="VTL8" s="66"/>
      <c r="VTM8" s="66"/>
      <c r="VTN8" s="66"/>
      <c r="VTO8" s="66"/>
      <c r="VTP8" s="66"/>
      <c r="VTQ8" s="66"/>
      <c r="VTR8" s="66"/>
      <c r="VTS8" s="66"/>
      <c r="VTT8" s="66"/>
      <c r="VTU8" s="66"/>
      <c r="VTV8" s="66"/>
      <c r="VTW8" s="66"/>
      <c r="VTX8" s="66"/>
      <c r="VTY8" s="66"/>
      <c r="VTZ8" s="66"/>
      <c r="VUA8" s="66"/>
      <c r="VUB8" s="66"/>
      <c r="VUC8" s="66"/>
      <c r="VUD8" s="66"/>
      <c r="VUE8" s="66"/>
      <c r="VUF8" s="66"/>
      <c r="VUG8" s="66"/>
      <c r="VUH8" s="66"/>
      <c r="VUI8" s="66"/>
      <c r="VUJ8" s="66"/>
      <c r="VUK8" s="66"/>
      <c r="VUL8" s="66"/>
      <c r="VUM8" s="66"/>
      <c r="VUN8" s="66"/>
      <c r="VUO8" s="66"/>
      <c r="VUP8" s="66"/>
      <c r="VUQ8" s="66"/>
      <c r="VUR8" s="66"/>
      <c r="VUS8" s="66"/>
      <c r="VUT8" s="66"/>
      <c r="VUU8" s="66"/>
      <c r="VUV8" s="66"/>
      <c r="VUW8" s="66"/>
      <c r="VUX8" s="66"/>
      <c r="VUY8" s="66"/>
      <c r="VUZ8" s="66"/>
      <c r="VVA8" s="66"/>
      <c r="VVB8" s="66"/>
      <c r="VVC8" s="66"/>
      <c r="VVD8" s="66"/>
      <c r="VVE8" s="66"/>
      <c r="VVF8" s="66"/>
      <c r="VVG8" s="66"/>
      <c r="VVH8" s="66"/>
      <c r="VVI8" s="66"/>
      <c r="VVJ8" s="66"/>
      <c r="VVK8" s="66"/>
      <c r="VVL8" s="66"/>
      <c r="VVM8" s="66"/>
      <c r="VVN8" s="66"/>
      <c r="VVO8" s="66"/>
      <c r="VVP8" s="66"/>
      <c r="VVQ8" s="66"/>
      <c r="VVR8" s="66"/>
      <c r="VVS8" s="66"/>
      <c r="VVT8" s="66"/>
      <c r="VVU8" s="66"/>
      <c r="VVV8" s="66"/>
      <c r="VVW8" s="66"/>
      <c r="VVX8" s="66"/>
      <c r="VVY8" s="66"/>
      <c r="VVZ8" s="66"/>
      <c r="VWA8" s="66"/>
      <c r="VWB8" s="66"/>
      <c r="VWC8" s="66"/>
      <c r="VWD8" s="66"/>
      <c r="VWE8" s="66"/>
      <c r="VWF8" s="66"/>
      <c r="VWG8" s="66"/>
      <c r="VWH8" s="66"/>
      <c r="VWI8" s="66"/>
      <c r="VWJ8" s="66"/>
      <c r="VWK8" s="66"/>
      <c r="VWL8" s="66"/>
      <c r="VWM8" s="66"/>
      <c r="VWN8" s="66"/>
      <c r="VWO8" s="66"/>
      <c r="VWP8" s="66"/>
      <c r="VWQ8" s="66"/>
      <c r="VWR8" s="66"/>
      <c r="VWS8" s="66"/>
      <c r="VWT8" s="66"/>
      <c r="VWU8" s="66"/>
      <c r="VWV8" s="66"/>
      <c r="VWW8" s="66"/>
      <c r="VWX8" s="66"/>
      <c r="VWY8" s="66"/>
      <c r="VWZ8" s="66"/>
      <c r="VXA8" s="66"/>
      <c r="VXB8" s="66"/>
      <c r="VXC8" s="66"/>
      <c r="VXD8" s="66"/>
      <c r="VXE8" s="66"/>
      <c r="VXF8" s="66"/>
      <c r="VXG8" s="66"/>
      <c r="VXH8" s="66"/>
      <c r="VXI8" s="66"/>
      <c r="VXJ8" s="66"/>
      <c r="VXK8" s="66"/>
      <c r="VXL8" s="66"/>
      <c r="VXM8" s="66"/>
      <c r="VXN8" s="66"/>
      <c r="VXO8" s="66"/>
      <c r="VXP8" s="66"/>
      <c r="VXQ8" s="66"/>
      <c r="VXR8" s="66"/>
      <c r="VXS8" s="66"/>
      <c r="VXT8" s="66"/>
      <c r="VXU8" s="66"/>
      <c r="VXV8" s="66"/>
      <c r="VXW8" s="66"/>
      <c r="VXX8" s="66"/>
      <c r="VXY8" s="66"/>
      <c r="VXZ8" s="66"/>
      <c r="VYA8" s="66"/>
      <c r="VYB8" s="66"/>
      <c r="VYC8" s="66"/>
      <c r="VYD8" s="66"/>
      <c r="VYE8" s="66"/>
      <c r="VYF8" s="66"/>
      <c r="VYG8" s="66"/>
      <c r="VYH8" s="66"/>
      <c r="VYI8" s="66"/>
      <c r="VYJ8" s="66"/>
      <c r="VYK8" s="66"/>
      <c r="VYL8" s="66"/>
      <c r="VYM8" s="66"/>
      <c r="VYN8" s="66"/>
      <c r="VYO8" s="66"/>
      <c r="VYP8" s="66"/>
      <c r="VYQ8" s="66"/>
      <c r="VYR8" s="66"/>
      <c r="VYS8" s="66"/>
      <c r="VYT8" s="66"/>
      <c r="VYU8" s="66"/>
      <c r="VYV8" s="66"/>
      <c r="VYW8" s="66"/>
      <c r="VYX8" s="66"/>
      <c r="VYY8" s="66"/>
      <c r="VYZ8" s="66"/>
      <c r="VZA8" s="66"/>
      <c r="VZB8" s="66"/>
      <c r="VZC8" s="66"/>
      <c r="VZD8" s="66"/>
      <c r="VZE8" s="66"/>
      <c r="VZF8" s="66"/>
      <c r="VZG8" s="66"/>
      <c r="VZH8" s="66"/>
      <c r="VZI8" s="66"/>
      <c r="VZJ8" s="66"/>
      <c r="VZK8" s="66"/>
      <c r="VZL8" s="66"/>
      <c r="VZM8" s="66"/>
      <c r="VZN8" s="66"/>
      <c r="VZO8" s="66"/>
      <c r="VZP8" s="66"/>
      <c r="VZQ8" s="66"/>
      <c r="VZR8" s="66"/>
      <c r="VZS8" s="66"/>
      <c r="VZT8" s="66"/>
      <c r="VZU8" s="66"/>
      <c r="VZV8" s="66"/>
      <c r="VZW8" s="66"/>
      <c r="VZX8" s="66"/>
      <c r="VZY8" s="66"/>
      <c r="VZZ8" s="66"/>
      <c r="WAA8" s="66"/>
      <c r="WAB8" s="66"/>
      <c r="WAC8" s="66"/>
      <c r="WAD8" s="66"/>
      <c r="WAE8" s="66"/>
      <c r="WAF8" s="66"/>
      <c r="WAG8" s="66"/>
      <c r="WAH8" s="66"/>
      <c r="WAI8" s="66"/>
      <c r="WAJ8" s="66"/>
      <c r="WAK8" s="66"/>
      <c r="WAL8" s="66"/>
      <c r="WAM8" s="66"/>
      <c r="WAN8" s="66"/>
      <c r="WAO8" s="66"/>
      <c r="WAP8" s="66"/>
      <c r="WAQ8" s="66"/>
      <c r="WAR8" s="66"/>
      <c r="WAS8" s="66"/>
      <c r="WAT8" s="66"/>
      <c r="WAU8" s="66"/>
      <c r="WAV8" s="66"/>
      <c r="WAW8" s="66"/>
      <c r="WAX8" s="66"/>
      <c r="WAY8" s="66"/>
      <c r="WAZ8" s="66"/>
      <c r="WBA8" s="66"/>
      <c r="WBB8" s="66"/>
      <c r="WBC8" s="66"/>
      <c r="WBD8" s="66"/>
      <c r="WBE8" s="66"/>
      <c r="WBF8" s="66"/>
      <c r="WBG8" s="66"/>
      <c r="WBH8" s="66"/>
      <c r="WBI8" s="66"/>
      <c r="WBJ8" s="66"/>
      <c r="WBK8" s="66"/>
      <c r="WBL8" s="66"/>
      <c r="WBM8" s="66"/>
      <c r="WBN8" s="66"/>
      <c r="WBO8" s="66"/>
      <c r="WBP8" s="66"/>
      <c r="WBQ8" s="66"/>
      <c r="WBR8" s="66"/>
      <c r="WBS8" s="66"/>
      <c r="WBT8" s="66"/>
      <c r="WBU8" s="66"/>
      <c r="WBV8" s="66"/>
      <c r="WBW8" s="66"/>
      <c r="WBX8" s="66"/>
      <c r="WBY8" s="66"/>
      <c r="WBZ8" s="66"/>
      <c r="WCA8" s="66"/>
      <c r="WCB8" s="66"/>
      <c r="WCC8" s="66"/>
      <c r="WCD8" s="66"/>
      <c r="WCE8" s="66"/>
      <c r="WCF8" s="66"/>
      <c r="WCG8" s="66"/>
      <c r="WCH8" s="66"/>
      <c r="WCI8" s="66"/>
      <c r="WCJ8" s="66"/>
      <c r="WCK8" s="66"/>
      <c r="WCL8" s="66"/>
      <c r="WCM8" s="66"/>
      <c r="WCN8" s="66"/>
      <c r="WCO8" s="66"/>
      <c r="WCP8" s="66"/>
      <c r="WCQ8" s="66"/>
      <c r="WCR8" s="66"/>
      <c r="WCS8" s="66"/>
      <c r="WCT8" s="66"/>
      <c r="WCU8" s="66"/>
      <c r="WCV8" s="66"/>
      <c r="WCW8" s="66"/>
      <c r="WCX8" s="66"/>
      <c r="WCY8" s="66"/>
      <c r="WCZ8" s="66"/>
      <c r="WDA8" s="66"/>
      <c r="WDB8" s="66"/>
      <c r="WDC8" s="66"/>
      <c r="WDD8" s="66"/>
      <c r="WDE8" s="66"/>
      <c r="WDF8" s="66"/>
      <c r="WDG8" s="66"/>
      <c r="WDH8" s="66"/>
      <c r="WDI8" s="66"/>
      <c r="WDJ8" s="66"/>
      <c r="WDK8" s="66"/>
      <c r="WDL8" s="66"/>
      <c r="WDM8" s="66"/>
      <c r="WDN8" s="66"/>
      <c r="WDO8" s="66"/>
      <c r="WDP8" s="66"/>
      <c r="WDQ8" s="66"/>
      <c r="WDR8" s="66"/>
      <c r="WDS8" s="66"/>
      <c r="WDT8" s="66"/>
      <c r="WDU8" s="66"/>
      <c r="WDV8" s="66"/>
      <c r="WDW8" s="66"/>
      <c r="WDX8" s="66"/>
      <c r="WDY8" s="66"/>
      <c r="WDZ8" s="66"/>
      <c r="WEA8" s="66"/>
      <c r="WEB8" s="66"/>
      <c r="WEC8" s="66"/>
      <c r="WED8" s="66"/>
      <c r="WEE8" s="66"/>
      <c r="WEF8" s="66"/>
      <c r="WEG8" s="66"/>
      <c r="WEH8" s="66"/>
      <c r="WEI8" s="66"/>
      <c r="WEJ8" s="66"/>
      <c r="WEK8" s="66"/>
      <c r="WEL8" s="66"/>
      <c r="WEM8" s="66"/>
      <c r="WEN8" s="66"/>
      <c r="WEO8" s="66"/>
      <c r="WEP8" s="66"/>
      <c r="WEQ8" s="66"/>
      <c r="WER8" s="66"/>
      <c r="WES8" s="66"/>
      <c r="WET8" s="66"/>
      <c r="WEU8" s="66"/>
      <c r="WEV8" s="66"/>
      <c r="WEW8" s="66"/>
      <c r="WEX8" s="66"/>
      <c r="WEY8" s="66"/>
      <c r="WEZ8" s="66"/>
      <c r="WFA8" s="66"/>
      <c r="WFB8" s="66"/>
      <c r="WFC8" s="66"/>
      <c r="WFD8" s="66"/>
      <c r="WFE8" s="66"/>
      <c r="WFF8" s="66"/>
      <c r="WFG8" s="66"/>
      <c r="WFH8" s="66"/>
      <c r="WFI8" s="66"/>
      <c r="WFJ8" s="66"/>
      <c r="WFK8" s="66"/>
      <c r="WFL8" s="66"/>
      <c r="WFM8" s="66"/>
      <c r="WFN8" s="66"/>
      <c r="WFO8" s="66"/>
      <c r="WFP8" s="66"/>
      <c r="WFQ8" s="66"/>
      <c r="WFR8" s="66"/>
      <c r="WFS8" s="66"/>
      <c r="WFT8" s="66"/>
      <c r="WFU8" s="66"/>
      <c r="WFV8" s="66"/>
      <c r="WFW8" s="66"/>
      <c r="WFX8" s="66"/>
      <c r="WFY8" s="66"/>
      <c r="WFZ8" s="66"/>
      <c r="WGA8" s="66"/>
      <c r="WGB8" s="66"/>
      <c r="WGC8" s="66"/>
      <c r="WGD8" s="66"/>
      <c r="WGE8" s="66"/>
      <c r="WGF8" s="66"/>
      <c r="WGG8" s="66"/>
      <c r="WGH8" s="66"/>
      <c r="WGI8" s="66"/>
      <c r="WGJ8" s="66"/>
      <c r="WGK8" s="66"/>
      <c r="WGL8" s="66"/>
      <c r="WGM8" s="66"/>
      <c r="WGN8" s="66"/>
      <c r="WGO8" s="66"/>
      <c r="WGP8" s="66"/>
      <c r="WGQ8" s="66"/>
      <c r="WGR8" s="66"/>
      <c r="WGS8" s="66"/>
      <c r="WGT8" s="66"/>
      <c r="WGU8" s="66"/>
      <c r="WGV8" s="66"/>
      <c r="WGW8" s="66"/>
      <c r="WGX8" s="66"/>
      <c r="WGY8" s="66"/>
      <c r="WGZ8" s="66"/>
      <c r="WHA8" s="66"/>
      <c r="WHB8" s="66"/>
      <c r="WHC8" s="66"/>
      <c r="WHD8" s="66"/>
      <c r="WHE8" s="66"/>
      <c r="WHF8" s="66"/>
      <c r="WHG8" s="66"/>
      <c r="WHH8" s="66"/>
      <c r="WHI8" s="66"/>
      <c r="WHJ8" s="66"/>
      <c r="WHK8" s="66"/>
      <c r="WHL8" s="66"/>
      <c r="WHM8" s="66"/>
      <c r="WHN8" s="66"/>
      <c r="WHO8" s="66"/>
      <c r="WHP8" s="66"/>
      <c r="WHQ8" s="66"/>
      <c r="WHR8" s="66"/>
      <c r="WHS8" s="66"/>
      <c r="WHT8" s="66"/>
      <c r="WHU8" s="66"/>
      <c r="WHV8" s="66"/>
      <c r="WHW8" s="66"/>
      <c r="WHX8" s="66"/>
      <c r="WHY8" s="66"/>
      <c r="WHZ8" s="66"/>
      <c r="WIA8" s="66"/>
      <c r="WIB8" s="66"/>
      <c r="WIC8" s="66"/>
      <c r="WID8" s="66"/>
      <c r="WIE8" s="66"/>
      <c r="WIF8" s="66"/>
      <c r="WIG8" s="66"/>
      <c r="WIH8" s="66"/>
      <c r="WII8" s="66"/>
      <c r="WIJ8" s="66"/>
      <c r="WIK8" s="66"/>
      <c r="WIL8" s="66"/>
      <c r="WIM8" s="66"/>
      <c r="WIN8" s="66"/>
      <c r="WIO8" s="66"/>
      <c r="WIP8" s="66"/>
      <c r="WIQ8" s="66"/>
      <c r="WIR8" s="66"/>
      <c r="WIS8" s="66"/>
      <c r="WIT8" s="66"/>
      <c r="WIU8" s="66"/>
      <c r="WIV8" s="66"/>
      <c r="WIW8" s="66"/>
      <c r="WIX8" s="66"/>
      <c r="WIY8" s="66"/>
      <c r="WIZ8" s="66"/>
      <c r="WJA8" s="66"/>
      <c r="WJB8" s="66"/>
      <c r="WJC8" s="66"/>
      <c r="WJD8" s="66"/>
      <c r="WJE8" s="66"/>
      <c r="WJF8" s="66"/>
      <c r="WJG8" s="66"/>
      <c r="WJH8" s="66"/>
      <c r="WJI8" s="66"/>
      <c r="WJJ8" s="66"/>
      <c r="WJK8" s="66"/>
      <c r="WJL8" s="66"/>
      <c r="WJM8" s="66"/>
      <c r="WJN8" s="66"/>
      <c r="WJO8" s="66"/>
      <c r="WJP8" s="66"/>
      <c r="WJQ8" s="66"/>
      <c r="WJR8" s="66"/>
      <c r="WJS8" s="66"/>
      <c r="WJT8" s="66"/>
      <c r="WJU8" s="66"/>
      <c r="WJV8" s="66"/>
      <c r="WJW8" s="66"/>
      <c r="WJX8" s="66"/>
      <c r="WJY8" s="66"/>
      <c r="WJZ8" s="66"/>
      <c r="WKA8" s="66"/>
      <c r="WKB8" s="66"/>
      <c r="WKC8" s="66"/>
      <c r="WKD8" s="66"/>
      <c r="WKE8" s="66"/>
      <c r="WKF8" s="66"/>
      <c r="WKG8" s="66"/>
      <c r="WKH8" s="66"/>
      <c r="WKI8" s="66"/>
      <c r="WKJ8" s="66"/>
      <c r="WKK8" s="66"/>
      <c r="WKL8" s="66"/>
      <c r="WKM8" s="66"/>
      <c r="WKN8" s="66"/>
      <c r="WKO8" s="66"/>
      <c r="WKP8" s="66"/>
      <c r="WKQ8" s="66"/>
      <c r="WKR8" s="66"/>
      <c r="WKS8" s="66"/>
      <c r="WKT8" s="66"/>
      <c r="WKU8" s="66"/>
      <c r="WKV8" s="66"/>
      <c r="WKW8" s="66"/>
      <c r="WKX8" s="66"/>
      <c r="WKY8" s="66"/>
      <c r="WKZ8" s="66"/>
      <c r="WLA8" s="66"/>
      <c r="WLB8" s="66"/>
      <c r="WLC8" s="66"/>
      <c r="WLD8" s="66"/>
      <c r="WLE8" s="66"/>
      <c r="WLF8" s="66"/>
      <c r="WLG8" s="66"/>
      <c r="WLH8" s="66"/>
      <c r="WLI8" s="66"/>
      <c r="WLJ8" s="66"/>
      <c r="WLK8" s="66"/>
      <c r="WLL8" s="66"/>
      <c r="WLM8" s="66"/>
      <c r="WLN8" s="66"/>
      <c r="WLO8" s="66"/>
      <c r="WLP8" s="66"/>
      <c r="WLQ8" s="66"/>
      <c r="WLR8" s="66"/>
      <c r="WLS8" s="66"/>
      <c r="WLT8" s="66"/>
      <c r="WLU8" s="66"/>
      <c r="WLV8" s="66"/>
      <c r="WLW8" s="66"/>
      <c r="WLX8" s="66"/>
      <c r="WLY8" s="66"/>
      <c r="WLZ8" s="66"/>
      <c r="WMA8" s="66"/>
      <c r="WMB8" s="66"/>
      <c r="WMC8" s="66"/>
      <c r="WMD8" s="66"/>
      <c r="WME8" s="66"/>
      <c r="WMF8" s="66"/>
      <c r="WMG8" s="66"/>
      <c r="WMH8" s="66"/>
      <c r="WMI8" s="66"/>
      <c r="WMJ8" s="66"/>
      <c r="WMK8" s="66"/>
      <c r="WML8" s="66"/>
      <c r="WMM8" s="66"/>
      <c r="WMN8" s="66"/>
      <c r="WMO8" s="66"/>
      <c r="WMP8" s="66"/>
      <c r="WMQ8" s="66"/>
      <c r="WMR8" s="66"/>
      <c r="WMS8" s="66"/>
      <c r="WMT8" s="66"/>
      <c r="WMU8" s="66"/>
      <c r="WMV8" s="66"/>
      <c r="WMW8" s="66"/>
      <c r="WMX8" s="66"/>
      <c r="WMY8" s="66"/>
      <c r="WMZ8" s="66"/>
      <c r="WNA8" s="66"/>
      <c r="WNB8" s="66"/>
      <c r="WNC8" s="66"/>
      <c r="WND8" s="66"/>
      <c r="WNE8" s="66"/>
      <c r="WNF8" s="66"/>
      <c r="WNG8" s="66"/>
      <c r="WNH8" s="66"/>
      <c r="WNI8" s="66"/>
      <c r="WNJ8" s="66"/>
      <c r="WNK8" s="66"/>
      <c r="WNL8" s="66"/>
      <c r="WNM8" s="66"/>
      <c r="WNN8" s="66"/>
      <c r="WNO8" s="66"/>
      <c r="WNP8" s="66"/>
      <c r="WNQ8" s="66"/>
      <c r="WNR8" s="66"/>
      <c r="WNS8" s="66"/>
      <c r="WNT8" s="66"/>
      <c r="WNU8" s="66"/>
      <c r="WNV8" s="66"/>
      <c r="WNW8" s="66"/>
      <c r="WNX8" s="66"/>
      <c r="WNY8" s="66"/>
      <c r="WNZ8" s="66"/>
      <c r="WOA8" s="66"/>
      <c r="WOB8" s="66"/>
      <c r="WOC8" s="66"/>
      <c r="WOD8" s="66"/>
      <c r="WOE8" s="66"/>
      <c r="WOF8" s="66"/>
      <c r="WOG8" s="66"/>
      <c r="WOH8" s="66"/>
      <c r="WOI8" s="66"/>
      <c r="WOJ8" s="66"/>
      <c r="WOK8" s="66"/>
      <c r="WOL8" s="66"/>
      <c r="WOM8" s="66"/>
      <c r="WON8" s="66"/>
      <c r="WOO8" s="66"/>
      <c r="WOP8" s="66"/>
      <c r="WOQ8" s="66"/>
      <c r="WOR8" s="66"/>
      <c r="WOS8" s="66"/>
      <c r="WOT8" s="66"/>
      <c r="WOU8" s="66"/>
      <c r="WOV8" s="66"/>
      <c r="WOW8" s="66"/>
      <c r="WOX8" s="66"/>
      <c r="WOY8" s="66"/>
      <c r="WOZ8" s="66"/>
      <c r="WPA8" s="66"/>
      <c r="WPB8" s="66"/>
      <c r="WPC8" s="66"/>
      <c r="WPD8" s="66"/>
      <c r="WPE8" s="66"/>
      <c r="WPF8" s="66"/>
      <c r="WPG8" s="66"/>
      <c r="WPH8" s="66"/>
      <c r="WPI8" s="66"/>
      <c r="WPJ8" s="66"/>
      <c r="WPK8" s="66"/>
      <c r="WPL8" s="66"/>
      <c r="WPM8" s="66"/>
      <c r="WPN8" s="66"/>
      <c r="WPO8" s="66"/>
      <c r="WPP8" s="66"/>
      <c r="WPQ8" s="66"/>
      <c r="WPR8" s="66"/>
      <c r="WPS8" s="66"/>
      <c r="WPT8" s="66"/>
      <c r="WPU8" s="66"/>
      <c r="WPV8" s="66"/>
      <c r="WPW8" s="66"/>
      <c r="WPX8" s="66"/>
      <c r="WPY8" s="66"/>
      <c r="WPZ8" s="66"/>
      <c r="WQA8" s="66"/>
      <c r="WQB8" s="66"/>
      <c r="WQC8" s="66"/>
      <c r="WQD8" s="66"/>
      <c r="WQE8" s="66"/>
      <c r="WQF8" s="66"/>
      <c r="WQG8" s="66"/>
      <c r="WQH8" s="66"/>
      <c r="WQI8" s="66"/>
      <c r="WQJ8" s="66"/>
      <c r="WQK8" s="66"/>
      <c r="WQL8" s="66"/>
      <c r="WQM8" s="66"/>
      <c r="WQN8" s="66"/>
      <c r="WQO8" s="66"/>
      <c r="WQP8" s="66"/>
      <c r="WQQ8" s="66"/>
      <c r="WQR8" s="66"/>
      <c r="WQS8" s="66"/>
      <c r="WQT8" s="66"/>
      <c r="WQU8" s="66"/>
      <c r="WQV8" s="66"/>
      <c r="WQW8" s="66"/>
      <c r="WQX8" s="66"/>
      <c r="WQY8" s="66"/>
      <c r="WQZ8" s="66"/>
      <c r="WRA8" s="66"/>
      <c r="WRB8" s="66"/>
      <c r="WRC8" s="66"/>
      <c r="WRD8" s="66"/>
      <c r="WRE8" s="66"/>
      <c r="WRF8" s="66"/>
      <c r="WRG8" s="66"/>
      <c r="WRH8" s="66"/>
      <c r="WRI8" s="66"/>
      <c r="WRJ8" s="66"/>
      <c r="WRK8" s="66"/>
      <c r="WRL8" s="66"/>
      <c r="WRM8" s="66"/>
      <c r="WRN8" s="66"/>
      <c r="WRO8" s="66"/>
      <c r="WRP8" s="66"/>
      <c r="WRQ8" s="66"/>
      <c r="WRR8" s="66"/>
      <c r="WRS8" s="66"/>
      <c r="WRT8" s="66"/>
      <c r="WRU8" s="66"/>
      <c r="WRV8" s="66"/>
      <c r="WRW8" s="66"/>
      <c r="WRX8" s="66"/>
      <c r="WRY8" s="66"/>
      <c r="WRZ8" s="66"/>
      <c r="WSA8" s="66"/>
      <c r="WSB8" s="66"/>
      <c r="WSC8" s="66"/>
      <c r="WSD8" s="66"/>
      <c r="WSE8" s="66"/>
      <c r="WSF8" s="66"/>
      <c r="WSG8" s="66"/>
      <c r="WSH8" s="66"/>
      <c r="WSI8" s="66"/>
      <c r="WSJ8" s="66"/>
      <c r="WSK8" s="66"/>
      <c r="WSL8" s="66"/>
      <c r="WSM8" s="66"/>
      <c r="WSN8" s="66"/>
      <c r="WSO8" s="66"/>
      <c r="WSP8" s="66"/>
      <c r="WSQ8" s="66"/>
      <c r="WSR8" s="66"/>
      <c r="WSS8" s="66"/>
      <c r="WST8" s="66"/>
      <c r="WSU8" s="66"/>
      <c r="WSV8" s="66"/>
      <c r="WSW8" s="66"/>
      <c r="WSX8" s="66"/>
      <c r="WSY8" s="66"/>
      <c r="WSZ8" s="66"/>
      <c r="WTA8" s="66"/>
      <c r="WTB8" s="66"/>
      <c r="WTC8" s="66"/>
      <c r="WTD8" s="66"/>
      <c r="WTE8" s="66"/>
      <c r="WTF8" s="66"/>
      <c r="WTG8" s="66"/>
      <c r="WTH8" s="66"/>
      <c r="WTI8" s="66"/>
      <c r="WTJ8" s="66"/>
      <c r="WTK8" s="66"/>
      <c r="WTL8" s="66"/>
      <c r="WTM8" s="66"/>
      <c r="WTN8" s="66"/>
      <c r="WTO8" s="66"/>
      <c r="WTP8" s="66"/>
      <c r="WTQ8" s="66"/>
      <c r="WTR8" s="66"/>
      <c r="WTS8" s="66"/>
      <c r="WTT8" s="66"/>
      <c r="WTU8" s="66"/>
      <c r="WTV8" s="66"/>
      <c r="WTW8" s="66"/>
      <c r="WTX8" s="66"/>
      <c r="WTY8" s="66"/>
      <c r="WTZ8" s="66"/>
      <c r="WUA8" s="66"/>
      <c r="WUB8" s="66"/>
      <c r="WUC8" s="66"/>
      <c r="WUD8" s="66"/>
      <c r="WUE8" s="66"/>
      <c r="WUF8" s="66"/>
      <c r="WUG8" s="66"/>
      <c r="WUH8" s="66"/>
      <c r="WUI8" s="66"/>
      <c r="WUJ8" s="66"/>
      <c r="WUK8" s="66"/>
      <c r="WUL8" s="66"/>
      <c r="WUM8" s="66"/>
      <c r="WUN8" s="66"/>
      <c r="WUO8" s="66"/>
      <c r="WUP8" s="66"/>
      <c r="WUQ8" s="66"/>
      <c r="WUR8" s="66"/>
      <c r="WUS8" s="66"/>
      <c r="WUT8" s="66"/>
      <c r="WUU8" s="66"/>
      <c r="WUV8" s="66"/>
      <c r="WUW8" s="66"/>
      <c r="WUX8" s="66"/>
      <c r="WUY8" s="66"/>
      <c r="WUZ8" s="66"/>
      <c r="WVA8" s="66"/>
      <c r="WVB8" s="66"/>
      <c r="WVC8" s="66"/>
      <c r="WVD8" s="66"/>
      <c r="WVE8" s="66"/>
      <c r="WVF8" s="66"/>
      <c r="WVG8" s="66"/>
      <c r="WVH8" s="66"/>
      <c r="WVI8" s="66"/>
      <c r="WVJ8" s="66"/>
      <c r="WVK8" s="66"/>
      <c r="WVL8" s="66"/>
      <c r="WVM8" s="66"/>
      <c r="WVN8" s="66"/>
      <c r="WVO8" s="66"/>
      <c r="WVP8" s="66"/>
      <c r="WVQ8" s="66"/>
      <c r="WVR8" s="66"/>
      <c r="WVS8" s="66"/>
      <c r="WVT8" s="66"/>
      <c r="WVU8" s="66"/>
      <c r="WVV8" s="66"/>
      <c r="WVW8" s="66"/>
      <c r="WVX8" s="66"/>
      <c r="WVY8" s="66"/>
      <c r="WVZ8" s="66"/>
      <c r="WWA8" s="66"/>
      <c r="WWB8" s="66"/>
      <c r="WWC8" s="66"/>
      <c r="WWD8" s="66"/>
      <c r="WWE8" s="66"/>
      <c r="WWF8" s="66"/>
      <c r="WWG8" s="66"/>
      <c r="WWH8" s="66"/>
      <c r="WWI8" s="66"/>
      <c r="WWJ8" s="66"/>
      <c r="WWK8" s="66"/>
      <c r="WWL8" s="66"/>
      <c r="WWM8" s="66"/>
      <c r="WWN8" s="66"/>
      <c r="WWO8" s="66"/>
      <c r="WWP8" s="66"/>
      <c r="WWQ8" s="66"/>
      <c r="WWR8" s="66"/>
      <c r="WWS8" s="66"/>
      <c r="WWT8" s="66"/>
      <c r="WWU8" s="66"/>
      <c r="WWV8" s="66"/>
      <c r="WWW8" s="66"/>
      <c r="WWX8" s="66"/>
      <c r="WWY8" s="66"/>
      <c r="WWZ8" s="66"/>
      <c r="WXA8" s="66"/>
      <c r="WXB8" s="66"/>
      <c r="WXC8" s="66"/>
      <c r="WXD8" s="66"/>
      <c r="WXE8" s="66"/>
      <c r="WXF8" s="66"/>
      <c r="WXG8" s="66"/>
      <c r="WXH8" s="66"/>
      <c r="WXI8" s="66"/>
      <c r="WXJ8" s="66"/>
      <c r="WXK8" s="66"/>
      <c r="WXL8" s="66"/>
      <c r="WXM8" s="66"/>
      <c r="WXN8" s="66"/>
      <c r="WXO8" s="66"/>
      <c r="WXP8" s="66"/>
      <c r="WXQ8" s="66"/>
      <c r="WXR8" s="66"/>
      <c r="WXS8" s="66"/>
      <c r="WXT8" s="66"/>
      <c r="WXU8" s="66"/>
      <c r="WXV8" s="66"/>
      <c r="WXW8" s="66"/>
      <c r="WXX8" s="66"/>
      <c r="WXY8" s="66"/>
      <c r="WXZ8" s="66"/>
      <c r="WYA8" s="66"/>
      <c r="WYB8" s="66"/>
      <c r="WYC8" s="66"/>
      <c r="WYD8" s="66"/>
      <c r="WYE8" s="66"/>
      <c r="WYF8" s="66"/>
      <c r="WYG8" s="66"/>
      <c r="WYH8" s="66"/>
      <c r="WYI8" s="66"/>
      <c r="WYJ8" s="66"/>
      <c r="WYK8" s="66"/>
      <c r="WYL8" s="66"/>
      <c r="WYM8" s="66"/>
      <c r="WYN8" s="66"/>
      <c r="WYO8" s="66"/>
      <c r="WYP8" s="66"/>
      <c r="WYQ8" s="66"/>
      <c r="WYR8" s="66"/>
      <c r="WYS8" s="66"/>
      <c r="WYT8" s="66"/>
      <c r="WYU8" s="66"/>
      <c r="WYV8" s="66"/>
      <c r="WYW8" s="66"/>
      <c r="WYX8" s="66"/>
      <c r="WYY8" s="66"/>
      <c r="WYZ8" s="66"/>
      <c r="WZA8" s="66"/>
      <c r="WZB8" s="66"/>
      <c r="WZC8" s="66"/>
      <c r="WZD8" s="66"/>
      <c r="WZE8" s="66"/>
      <c r="WZF8" s="66"/>
      <c r="WZG8" s="66"/>
      <c r="WZH8" s="66"/>
      <c r="WZI8" s="66"/>
      <c r="WZJ8" s="66"/>
      <c r="WZK8" s="66"/>
      <c r="WZL8" s="66"/>
      <c r="WZM8" s="66"/>
      <c r="WZN8" s="66"/>
      <c r="WZO8" s="66"/>
      <c r="WZP8" s="66"/>
      <c r="WZQ8" s="66"/>
      <c r="WZR8" s="66"/>
      <c r="WZS8" s="66"/>
      <c r="WZT8" s="66"/>
      <c r="WZU8" s="66"/>
      <c r="WZV8" s="66"/>
      <c r="WZW8" s="66"/>
      <c r="WZX8" s="66"/>
      <c r="WZY8" s="66"/>
      <c r="WZZ8" s="66"/>
      <c r="XAA8" s="66"/>
      <c r="XAB8" s="66"/>
      <c r="XAC8" s="66"/>
      <c r="XAD8" s="66"/>
      <c r="XAE8" s="66"/>
      <c r="XAF8" s="66"/>
      <c r="XAG8" s="66"/>
      <c r="XAH8" s="66"/>
      <c r="XAI8" s="66"/>
      <c r="XAJ8" s="66"/>
      <c r="XAK8" s="66"/>
      <c r="XAL8" s="66"/>
      <c r="XAM8" s="66"/>
      <c r="XAN8" s="66"/>
      <c r="XAO8" s="66"/>
      <c r="XAP8" s="66"/>
      <c r="XAQ8" s="66"/>
      <c r="XAR8" s="66"/>
      <c r="XAS8" s="66"/>
      <c r="XAT8" s="66"/>
      <c r="XAU8" s="66"/>
      <c r="XAV8" s="66"/>
      <c r="XAW8" s="66"/>
      <c r="XAX8" s="66"/>
      <c r="XAY8" s="66"/>
      <c r="XAZ8" s="66"/>
      <c r="XBA8" s="66"/>
      <c r="XBB8" s="66"/>
      <c r="XBC8" s="66"/>
      <c r="XBD8" s="66"/>
      <c r="XBE8" s="66"/>
      <c r="XBF8" s="66"/>
      <c r="XBG8" s="66"/>
      <c r="XBH8" s="66"/>
      <c r="XBI8" s="66"/>
      <c r="XBJ8" s="66"/>
      <c r="XBK8" s="66"/>
      <c r="XBL8" s="66"/>
      <c r="XBM8" s="66"/>
      <c r="XBN8" s="66"/>
      <c r="XBO8" s="66"/>
      <c r="XBP8" s="66"/>
      <c r="XBQ8" s="66"/>
      <c r="XBR8" s="66"/>
      <c r="XBS8" s="66"/>
      <c r="XBT8" s="66"/>
      <c r="XBU8" s="66"/>
      <c r="XBV8" s="66"/>
      <c r="XBW8" s="66"/>
      <c r="XBX8" s="66"/>
      <c r="XBY8" s="66"/>
      <c r="XBZ8" s="66"/>
      <c r="XCA8" s="66"/>
      <c r="XCB8" s="66"/>
      <c r="XCC8" s="66"/>
      <c r="XCD8" s="66"/>
      <c r="XCE8" s="66"/>
      <c r="XCF8" s="66"/>
      <c r="XCG8" s="66"/>
      <c r="XCH8" s="66"/>
      <c r="XCI8" s="66"/>
      <c r="XCJ8" s="66"/>
      <c r="XCK8" s="66"/>
      <c r="XCL8" s="66"/>
      <c r="XCM8" s="66"/>
      <c r="XCN8" s="66"/>
      <c r="XCO8" s="66"/>
      <c r="XCP8" s="66"/>
      <c r="XCQ8" s="66"/>
      <c r="XCR8" s="66"/>
      <c r="XCS8" s="66"/>
      <c r="XCT8" s="66"/>
      <c r="XCU8" s="66"/>
      <c r="XCV8" s="66"/>
      <c r="XCW8" s="66"/>
      <c r="XCX8" s="66"/>
    </row>
    <row r="9" spans="1:16326" ht="26.25" x14ac:dyDescent="0.4">
      <c r="A9" s="66" t="s">
        <v>7548</v>
      </c>
      <c r="B9" s="66">
        <v>5</v>
      </c>
      <c r="C9" s="63" t="s">
        <v>887</v>
      </c>
      <c r="D9" s="63">
        <v>415</v>
      </c>
      <c r="E9" s="63" t="s">
        <v>6610</v>
      </c>
      <c r="F9" s="134" t="s">
        <v>5258</v>
      </c>
      <c r="G9" s="63" t="s">
        <v>7469</v>
      </c>
      <c r="H9" s="63" t="s">
        <v>3528</v>
      </c>
      <c r="I9" s="66" t="s">
        <v>3750</v>
      </c>
      <c r="J9" s="66" t="s">
        <v>3732</v>
      </c>
      <c r="K9" s="139">
        <v>1</v>
      </c>
      <c r="L9" s="139">
        <v>1</v>
      </c>
      <c r="M9" s="139"/>
      <c r="N9" s="139"/>
      <c r="O9" s="139"/>
      <c r="P9" s="144">
        <v>50</v>
      </c>
      <c r="Q9" s="143">
        <v>249.45</v>
      </c>
      <c r="R9" s="143">
        <v>12472.5</v>
      </c>
      <c r="S9" s="139"/>
      <c r="T9" s="139"/>
      <c r="U9" s="139">
        <v>50</v>
      </c>
      <c r="V9" s="139"/>
      <c r="W9" s="139"/>
      <c r="X9" s="139"/>
      <c r="Y9" s="139"/>
      <c r="Z9" s="139"/>
      <c r="AA9" s="139"/>
      <c r="AB9" s="139"/>
      <c r="AC9" s="139"/>
      <c r="AD9" s="139"/>
      <c r="AE9" s="139"/>
      <c r="AF9" s="139"/>
      <c r="AG9" s="139"/>
      <c r="AH9" s="139"/>
      <c r="AI9" s="139"/>
      <c r="AJ9" s="139"/>
      <c r="AK9" s="139"/>
      <c r="AL9" s="139"/>
      <c r="AM9" s="139"/>
      <c r="AN9" s="139"/>
      <c r="AO9" s="139"/>
      <c r="AP9" s="143"/>
      <c r="AQ9" s="143"/>
      <c r="AR9" s="139"/>
      <c r="AS9" s="139"/>
      <c r="AT9" s="139"/>
      <c r="AU9" s="139"/>
      <c r="AV9" s="139"/>
      <c r="AW9" s="139"/>
      <c r="AX9" s="139"/>
      <c r="AY9" s="139"/>
      <c r="AZ9" s="139"/>
      <c r="BA9" s="139"/>
      <c r="BB9" s="139"/>
      <c r="BC9" s="139"/>
      <c r="BD9" s="139"/>
      <c r="BE9" s="139"/>
      <c r="BF9" s="139"/>
      <c r="BG9" s="139"/>
      <c r="BH9" s="139"/>
      <c r="BI9" s="139">
        <v>0</v>
      </c>
      <c r="BJ9" s="139">
        <v>1</v>
      </c>
      <c r="BK9" s="139"/>
      <c r="BL9" s="139"/>
      <c r="BM9" s="139"/>
      <c r="BN9" s="139">
        <v>50</v>
      </c>
      <c r="BO9" s="143">
        <v>120.88</v>
      </c>
      <c r="BP9" s="143">
        <v>6044</v>
      </c>
      <c r="BQ9" s="139"/>
      <c r="BR9" s="139"/>
      <c r="BS9" s="139"/>
      <c r="BT9" s="139"/>
      <c r="BU9" s="139"/>
      <c r="BV9" s="139">
        <v>50</v>
      </c>
      <c r="BW9" s="139"/>
      <c r="BX9" s="139"/>
      <c r="BY9" s="139"/>
      <c r="BZ9" s="139"/>
      <c r="CA9" s="139"/>
      <c r="CB9" s="139"/>
      <c r="CC9" s="139"/>
      <c r="CD9" s="139"/>
      <c r="CE9" s="139"/>
      <c r="CF9" s="139"/>
      <c r="CG9" s="139"/>
      <c r="CH9" s="139">
        <v>0</v>
      </c>
      <c r="CI9" s="139">
        <v>0</v>
      </c>
      <c r="CJ9" s="139"/>
      <c r="CK9" s="139"/>
      <c r="CL9" s="139"/>
      <c r="CM9" s="139">
        <v>0</v>
      </c>
      <c r="CN9" s="143">
        <v>191.55</v>
      </c>
      <c r="CO9" s="143">
        <v>0</v>
      </c>
      <c r="CP9" s="139"/>
      <c r="CQ9" s="139"/>
      <c r="CR9" s="139"/>
      <c r="CS9" s="139"/>
      <c r="CT9" s="139"/>
      <c r="CU9" s="139"/>
      <c r="CV9" s="139"/>
      <c r="CW9" s="139"/>
      <c r="CX9" s="139"/>
      <c r="CY9" s="139"/>
      <c r="CZ9" s="139"/>
      <c r="DA9" s="139"/>
      <c r="DB9" s="139"/>
      <c r="DC9" s="139"/>
      <c r="DD9" s="139"/>
      <c r="DE9" s="139"/>
      <c r="DF9" s="139"/>
      <c r="DG9" s="140">
        <v>0</v>
      </c>
      <c r="DH9" s="139">
        <v>0</v>
      </c>
      <c r="DI9" s="139"/>
      <c r="DJ9" s="139"/>
      <c r="DK9" s="139"/>
      <c r="DL9" s="139">
        <v>1.0000000000000001E-30</v>
      </c>
      <c r="DM9" s="143">
        <v>32.1</v>
      </c>
      <c r="DN9" s="143">
        <v>3.2100000000000005E-29</v>
      </c>
      <c r="DO9" s="139"/>
      <c r="DP9" s="139"/>
      <c r="DQ9" s="139"/>
      <c r="DR9" s="139">
        <v>0</v>
      </c>
      <c r="DS9" s="139">
        <v>0</v>
      </c>
      <c r="DT9" s="139"/>
      <c r="DU9" s="139"/>
      <c r="DV9" s="139"/>
      <c r="DW9" s="139">
        <v>1.0000000000000001E-30</v>
      </c>
      <c r="DX9" s="143">
        <v>25.68</v>
      </c>
      <c r="DY9" s="143">
        <v>2.5680000000000004E-29</v>
      </c>
      <c r="DZ9" s="139"/>
      <c r="EA9" s="139"/>
      <c r="EB9" s="139"/>
      <c r="EC9" s="139">
        <v>0</v>
      </c>
      <c r="ED9" s="139">
        <v>0</v>
      </c>
      <c r="EE9" s="139"/>
      <c r="EF9" s="139"/>
      <c r="EG9" s="139"/>
      <c r="EH9" s="139">
        <v>0</v>
      </c>
      <c r="EI9" s="143">
        <v>56.12</v>
      </c>
      <c r="EJ9" s="143">
        <v>0</v>
      </c>
      <c r="EK9" s="139"/>
      <c r="EL9" s="139"/>
      <c r="EM9" s="139"/>
      <c r="EN9" s="139"/>
      <c r="EO9" s="139"/>
      <c r="EP9" s="139"/>
      <c r="EQ9" s="139"/>
      <c r="ER9" s="139"/>
      <c r="ES9" s="139"/>
      <c r="ET9" s="139"/>
      <c r="EU9" s="139"/>
      <c r="EV9" s="139"/>
      <c r="EW9" s="139"/>
      <c r="EX9" s="139"/>
      <c r="EY9" s="139"/>
      <c r="EZ9" s="139"/>
      <c r="FA9" s="139"/>
      <c r="FB9" s="140" t="s">
        <v>5259</v>
      </c>
      <c r="FC9" s="140">
        <v>1</v>
      </c>
      <c r="FD9" s="140" t="s">
        <v>5210</v>
      </c>
      <c r="FE9" s="140">
        <v>98</v>
      </c>
      <c r="FF9" s="145">
        <v>12148.5</v>
      </c>
      <c r="FG9" s="145">
        <v>10000</v>
      </c>
      <c r="FH9" s="145">
        <v>2</v>
      </c>
      <c r="FI9" s="133" t="s">
        <v>5260</v>
      </c>
      <c r="FJ9" s="65"/>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3"/>
  <sheetViews>
    <sheetView workbookViewId="0">
      <pane ySplit="4" topLeftCell="A225" activePane="bottomLeft" state="frozen"/>
      <selection pane="bottomLeft" activeCell="C446" sqref="C446"/>
    </sheetView>
  </sheetViews>
  <sheetFormatPr defaultRowHeight="15" x14ac:dyDescent="0.25"/>
  <cols>
    <col min="1" max="1" width="1.140625" style="464" customWidth="1"/>
    <col min="2" max="3" width="9.7109375" style="460" customWidth="1"/>
    <col min="4" max="4" width="10" style="460" customWidth="1"/>
    <col min="5" max="6" width="9.7109375" style="460" customWidth="1"/>
    <col min="7" max="7" width="14" style="460" bestFit="1" customWidth="1"/>
    <col min="8" max="8" width="9.7109375" customWidth="1"/>
    <col min="9" max="10" width="10.7109375" style="460" customWidth="1"/>
    <col min="11" max="11" width="10.7109375" style="554" customWidth="1"/>
    <col min="12" max="12" width="9.7109375" style="466" customWidth="1"/>
    <col min="13" max="14" width="9.7109375" style="460" customWidth="1"/>
    <col min="15" max="15" width="10.5703125" style="460" customWidth="1"/>
    <col min="16" max="16" width="9.7109375" style="460" customWidth="1"/>
    <col min="17" max="17" width="10.85546875" style="460" customWidth="1"/>
    <col min="18" max="18" width="9.7109375" style="460" customWidth="1"/>
    <col min="19" max="19" width="11.42578125" style="460" customWidth="1"/>
    <col min="20" max="22" width="9.7109375" style="460" customWidth="1"/>
    <col min="23" max="23" width="10" style="460" customWidth="1"/>
    <col min="24" max="24" width="9.7109375" style="460" customWidth="1"/>
    <col min="25" max="26" width="9.140625" style="460"/>
  </cols>
  <sheetData>
    <row r="1" spans="1:26" ht="14.45" x14ac:dyDescent="0.3">
      <c r="B1" s="464" t="s">
        <v>4981</v>
      </c>
      <c r="C1" s="464"/>
      <c r="H1" s="460"/>
      <c r="I1" s="466"/>
      <c r="J1" s="466"/>
      <c r="L1" s="460"/>
      <c r="Z1" s="447"/>
    </row>
    <row r="2" spans="1:26" ht="14.45" x14ac:dyDescent="0.3">
      <c r="H2" s="460"/>
      <c r="I2" s="466"/>
      <c r="J2" s="466"/>
      <c r="L2" s="460"/>
      <c r="Z2" s="447"/>
    </row>
    <row r="3" spans="1:26" s="22" customFormat="1" ht="14.45" x14ac:dyDescent="0.3">
      <c r="A3" s="468"/>
      <c r="B3" s="473"/>
      <c r="C3" s="473"/>
      <c r="D3" s="473"/>
      <c r="E3" s="473"/>
      <c r="F3" s="474" t="s">
        <v>1</v>
      </c>
      <c r="G3" s="473"/>
      <c r="H3" s="473"/>
      <c r="I3" s="475"/>
      <c r="J3" s="475" t="s">
        <v>3</v>
      </c>
      <c r="K3" s="555"/>
      <c r="L3" s="469"/>
      <c r="M3" s="469"/>
      <c r="N3" s="469"/>
      <c r="O3" s="471"/>
      <c r="P3" s="472" t="s">
        <v>4982</v>
      </c>
      <c r="Q3" s="469"/>
      <c r="R3" s="476"/>
      <c r="S3" s="477" t="s">
        <v>4983</v>
      </c>
      <c r="T3" s="470"/>
      <c r="U3" s="470"/>
      <c r="V3" s="470" t="s">
        <v>4984</v>
      </c>
      <c r="W3" s="470"/>
      <c r="X3" s="470"/>
      <c r="Y3" s="467"/>
    </row>
    <row r="4" spans="1:26" s="462" customFormat="1" ht="45" customHeight="1" x14ac:dyDescent="0.3">
      <c r="A4" s="463"/>
      <c r="B4" s="461" t="s">
        <v>4985</v>
      </c>
      <c r="C4" s="461" t="s">
        <v>4986</v>
      </c>
      <c r="D4" s="461" t="s">
        <v>4987</v>
      </c>
      <c r="E4" s="461" t="s">
        <v>4988</v>
      </c>
      <c r="F4" s="461" t="s">
        <v>11</v>
      </c>
      <c r="G4" s="461" t="s">
        <v>12</v>
      </c>
      <c r="H4" s="461" t="s">
        <v>4989</v>
      </c>
      <c r="I4" s="465" t="s">
        <v>4990</v>
      </c>
      <c r="J4" s="465" t="s">
        <v>4991</v>
      </c>
      <c r="K4" s="556" t="s">
        <v>4992</v>
      </c>
      <c r="L4" s="461" t="s">
        <v>937</v>
      </c>
      <c r="M4" s="461" t="s">
        <v>1992</v>
      </c>
      <c r="N4" s="461" t="s">
        <v>1792</v>
      </c>
      <c r="O4" s="461" t="s">
        <v>895</v>
      </c>
      <c r="P4" s="461" t="s">
        <v>899</v>
      </c>
      <c r="Q4" s="461" t="s">
        <v>3713</v>
      </c>
      <c r="R4" s="461" t="s">
        <v>4993</v>
      </c>
      <c r="S4" s="461" t="s">
        <v>4994</v>
      </c>
      <c r="T4" s="461" t="s">
        <v>28</v>
      </c>
      <c r="U4" s="461" t="s">
        <v>29</v>
      </c>
      <c r="V4" s="461" t="s">
        <v>30</v>
      </c>
      <c r="W4" s="461" t="s">
        <v>31</v>
      </c>
      <c r="X4" s="461" t="s">
        <v>4995</v>
      </c>
      <c r="Y4" s="461"/>
    </row>
    <row r="5" spans="1:26" ht="14.45" x14ac:dyDescent="0.3">
      <c r="A5" s="464">
        <v>1</v>
      </c>
      <c r="B5" s="460">
        <v>1</v>
      </c>
      <c r="C5" s="460">
        <f>INDEX(Table1[MPMS '#],MATCH(Table5[[#This Row],[JV Number]],Table1[JV '#],0))</f>
        <v>97120</v>
      </c>
      <c r="D5" s="460" t="str">
        <f>INDEX(Table1[Early Completion (Y/N)],MATCH(Table5[[#This Row],[JV Number]],Table1[JV '#],0))</f>
        <v>--</v>
      </c>
      <c r="E5" s="460" t="e">
        <f>INDEX(#REF!,MATCH(Table5[[#This Row],[JV Number]],Table1[JV '#],0))</f>
        <v>#REF!</v>
      </c>
      <c r="F5" s="460">
        <f>INDEX(Table1[District],MATCH(Table5[[#This Row],[JV Number]],Table1[JV '#],0))</f>
        <v>1</v>
      </c>
      <c r="G5" s="460" t="str">
        <f>INDEX(Table1[County],MATCH(Table5[[#This Row],[JV Number]],Table1[JV '#],0))</f>
        <v>Crawford</v>
      </c>
      <c r="H5" s="460">
        <f>COUNTIF(Table1[JV '#],Table5[[#This Row],[JV Number]])</f>
        <v>2</v>
      </c>
      <c r="I5" s="466">
        <f>LOOKUP(Table5[[#This Row],[JV Number]],Table4[JV '#],Table4[Construction Start Dates])</f>
        <v>42866</v>
      </c>
      <c r="J5" s="466" t="e">
        <f t="array" ref="J5">MIN(IF(Table5[[#This Row],[JV Number]]=Table1[JV '#],#REF!,"Error"))</f>
        <v>#REF!</v>
      </c>
      <c r="K5" s="554" t="e">
        <f>SUMIF(Table1[JV '#],Table5[[#This Row],[JV Number]],#REF!)</f>
        <v>#REF!</v>
      </c>
      <c r="L5" s="460" t="str">
        <f>IF(COUNTIFS(Table1[JV '#],Table5[[#This Row],[JV Number]],Table1[D-419 Utility Relocation Classification],Table5[[#Headers],[Prior]])=0,"",COUNTIFS(Table1[JV '#],Table5[[#This Row],[JV Number]],Table1[D-419 Utility Relocation Classification],Table5[[#Headers],[Prior]]))</f>
        <v/>
      </c>
      <c r="M5" s="460" t="str">
        <f>IF(COUNTIFS(Table1[JV '#],Table5[[#This Row],[JV Number]],Table1[D-419 Utility Relocation Classification],Table5[[#Headers],[Restrictive]])=0,"",COUNTIFS(Table1[JV '#],Table5[[#This Row],[JV Number]],Table1[D-419 Utility Relocation Classification],Table5[[#Headers],[Restrictive]]))</f>
        <v/>
      </c>
      <c r="N5" s="460" t="str">
        <f>IF(COUNTIFS(Table1[JV '#],Table5[[#This Row],[JV Number]],Table1[D-419 Utility Relocation Classification],Table5[[#Headers],[Concurrent]])=0,"",COUNTIFS(Table1[JV '#],Table5[[#This Row],[JV Number]],Table1[D-419 Utility Relocation Classification],Table5[[#Headers],[Concurrent]]))</f>
        <v/>
      </c>
      <c r="O5" s="460" t="str">
        <f>IF(COUNTIFS(Table1[JV '#],Table5[[#This Row],[JV Number]],Table1[D-419 Utility Relocation Classification],Table5[[#Headers],[Coordinated]])=0,"",COUNTIFS(Table1[JV '#],Table5[[#This Row],[JV Number]],Table1[D-419 Utility Relocation Classification],Table5[[#Headers],[Coordinated]]))</f>
        <v/>
      </c>
      <c r="P5" s="460" t="str">
        <f>IF(COUNTIFS(Table1[JV '#],Table5[[#This Row],[JV Number]],Table1[D-419 Utility Relocation Classification],Table5[[#Headers],[Not Affected]])=0,"",COUNTIFS(Table1[JV '#],Table5[[#This Row],[JV Number]],Table1[D-419 Utility Relocation Classification],Table5[[#Headers],[Not Affected]]))</f>
        <v/>
      </c>
      <c r="Q5" s="460" t="str">
        <f>IF(COUNTIFS(Table1[JV '#],Table5[[#This Row],[JV Number]],Table1[D-419 Utility Relocation Classification],Table5[[#Headers],[Incorporated]])=0,"",COUNTIFS(Table1[JV '#],Table5[[#This Row],[JV Number]],Table1[D-419 Utility Relocation Classification],Table5[[#Headers],[Incorporated]]))</f>
        <v/>
      </c>
      <c r="R5" s="460" t="str">
        <f>IF(COUNTIFS(Table1[JV '#],Table5[[#This Row],[JV Number]],Table1[Overhead or Underground],"OH")=0,"",COUNTIFS(Table1[JV '#],Table5[[#This Row],[JV Number]],Table1[Overhead or Underground],"OH"))</f>
        <v/>
      </c>
      <c r="S5" s="460">
        <f>IF(COUNTIFS(Table1[JV '#],Table5[[#This Row],[JV Number]],Table1[Overhead or Underground],"UG")=0,"",COUNTIFS(Table1[JV '#],Table5[[#This Row],[JV Number]],Table1[Overhead or Underground],"UG"))</f>
        <v>1</v>
      </c>
      <c r="T5" s="460" t="e">
        <f>IF(COUNTIFS(Table1[JV '#],Table5[[#This Row],[JV Number]],#REF!,"x")=0,"",COUNTIFS(Table1[JV '#],Table5[[#This Row],[JV Number]],#REF!,"x"))</f>
        <v>#REF!</v>
      </c>
      <c r="U5" s="460" t="e">
        <f>IF(COUNTIFS(Table1[JV '#],Table5[[#This Row],[JV Number]],#REF!,"x")=0,"",COUNTIFS(Table1[JV '#],Table5[[#This Row],[JV Number]],#REF!,"x"))</f>
        <v>#REF!</v>
      </c>
      <c r="V5" s="460" t="e">
        <f>IF(COUNTIFS(Table1[JV '#],Table5[[#This Row],[JV Number]],#REF!,"x")=0,"",COUNTIFS(Table1[JV '#],Table5[[#This Row],[JV Number]],#REF!,"x"))</f>
        <v>#REF!</v>
      </c>
      <c r="W5" s="460" t="e">
        <f>IF(COUNTIFS(Table1[JV '#],Table5[[#This Row],[JV Number]],#REF!,"x")=0,"",COUNTIFS(Table1[JV '#],Table5[[#This Row],[JV Number]],#REF!,"x"))</f>
        <v>#REF!</v>
      </c>
      <c r="X5" s="460" t="e">
        <f>IF(COUNTIFS(Table1[JV '#],Table5[[#This Row],[JV Number]],#REF!,"x")=0,"",COUNTIFS(Table1[JV '#],Table5[[#This Row],[JV Number]],#REF!,"x"))</f>
        <v>#REF!</v>
      </c>
      <c r="Z5" s="447"/>
    </row>
    <row r="6" spans="1:26" ht="14.45" x14ac:dyDescent="0.3">
      <c r="A6" s="464">
        <v>2</v>
      </c>
      <c r="B6" s="460">
        <v>2</v>
      </c>
      <c r="C6" s="460">
        <f>INDEX(Table1[MPMS '#],MATCH(Table5[[#This Row],[JV Number]],Table1[JV '#],0))</f>
        <v>90155</v>
      </c>
      <c r="D6" s="460" t="str">
        <f>INDEX(Table1[Early Completion (Y/N)],MATCH(Table5[[#This Row],[JV Number]],Table1[JV '#],0))</f>
        <v>--</v>
      </c>
      <c r="E6" s="460" t="e">
        <f>INDEX(#REF!,MATCH(Table5[[#This Row],[JV Number]],Table1[JV '#],0))</f>
        <v>#REF!</v>
      </c>
      <c r="F6" s="460">
        <f>INDEX(Table1[District],MATCH(Table5[[#This Row],[JV Number]],Table1[JV '#],0))</f>
        <v>1</v>
      </c>
      <c r="G6" s="460" t="str">
        <f>INDEX(Table1[County],MATCH(Table5[[#This Row],[JV Number]],Table1[JV '#],0))</f>
        <v>Crawford</v>
      </c>
      <c r="H6" s="460">
        <f>COUNTIF(Table1[JV '#],Table5[[#This Row],[JV Number]])</f>
        <v>3</v>
      </c>
      <c r="I6" s="466">
        <f>LOOKUP(Table5[[#This Row],[JV Number]],Table4[JV '#],Table4[Construction Start Dates])</f>
        <v>42590</v>
      </c>
      <c r="J6" s="466" t="e">
        <f t="array" ref="J6">MIN(IF(Table5[[#This Row],[JV Number]]=Table1[JV '#],#REF!,"Error"))</f>
        <v>#REF!</v>
      </c>
      <c r="K6" s="554" t="e">
        <f>SUMIF(Table1[JV '#],Table5[[#This Row],[JV Number]],#REF!)</f>
        <v>#REF!</v>
      </c>
      <c r="L6" s="460" t="str">
        <f>IF(COUNTIFS(Table1[JV '#],Table5[[#This Row],[JV Number]],Table1[D-419 Utility Relocation Classification],Table5[[#Headers],[Prior]])=0,"",COUNTIFS(Table1[JV '#],Table5[[#This Row],[JV Number]],Table1[D-419 Utility Relocation Classification],Table5[[#Headers],[Prior]]))</f>
        <v/>
      </c>
      <c r="M6" s="460" t="str">
        <f>IF(COUNTIFS(Table1[JV '#],Table5[[#This Row],[JV Number]],Table1[D-419 Utility Relocation Classification],Table5[[#Headers],[Restrictive]])=0,"",COUNTIFS(Table1[JV '#],Table5[[#This Row],[JV Number]],Table1[D-419 Utility Relocation Classification],Table5[[#Headers],[Restrictive]]))</f>
        <v/>
      </c>
      <c r="N6" s="460" t="str">
        <f>IF(COUNTIFS(Table1[JV '#],Table5[[#This Row],[JV Number]],Table1[D-419 Utility Relocation Classification],Table5[[#Headers],[Concurrent]])=0,"",COUNTIFS(Table1[JV '#],Table5[[#This Row],[JV Number]],Table1[D-419 Utility Relocation Classification],Table5[[#Headers],[Concurrent]]))</f>
        <v/>
      </c>
      <c r="O6" s="460" t="str">
        <f>IF(COUNTIFS(Table1[JV '#],Table5[[#This Row],[JV Number]],Table1[D-419 Utility Relocation Classification],Table5[[#Headers],[Coordinated]])=0,"",COUNTIFS(Table1[JV '#],Table5[[#This Row],[JV Number]],Table1[D-419 Utility Relocation Classification],Table5[[#Headers],[Coordinated]]))</f>
        <v/>
      </c>
      <c r="P6" s="460" t="str">
        <f>IF(COUNTIFS(Table1[JV '#],Table5[[#This Row],[JV Number]],Table1[D-419 Utility Relocation Classification],Table5[[#Headers],[Not Affected]])=0,"",COUNTIFS(Table1[JV '#],Table5[[#This Row],[JV Number]],Table1[D-419 Utility Relocation Classification],Table5[[#Headers],[Not Affected]]))</f>
        <v/>
      </c>
      <c r="Q6" s="460" t="str">
        <f>IF(COUNTIFS(Table1[JV '#],Table5[[#This Row],[JV Number]],Table1[D-419 Utility Relocation Classification],Table5[[#Headers],[Incorporated]])=0,"",COUNTIFS(Table1[JV '#],Table5[[#This Row],[JV Number]],Table1[D-419 Utility Relocation Classification],Table5[[#Headers],[Incorporated]]))</f>
        <v/>
      </c>
      <c r="R6" s="460" t="str">
        <f>IF(COUNTIFS(Table1[JV '#],Table5[[#This Row],[JV Number]],Table1[Overhead or Underground],"OH")=0,"",COUNTIFS(Table1[JV '#],Table5[[#This Row],[JV Number]],Table1[Overhead or Underground],"OH"))</f>
        <v/>
      </c>
      <c r="S6" s="460">
        <f>IF(COUNTIFS(Table1[JV '#],Table5[[#This Row],[JV Number]],Table1[Overhead or Underground],"UG")=0,"",COUNTIFS(Table1[JV '#],Table5[[#This Row],[JV Number]],Table1[Overhead or Underground],"UG"))</f>
        <v>1</v>
      </c>
      <c r="T6" s="460" t="e">
        <f>IF(COUNTIFS(Table1[JV '#],Table5[[#This Row],[JV Number]],#REF!,"x")=0,"",COUNTIFS(Table1[JV '#],Table5[[#This Row],[JV Number]],#REF!,"x"))</f>
        <v>#REF!</v>
      </c>
      <c r="U6" s="460" t="e">
        <f>IF(COUNTIFS(Table1[JV '#],Table5[[#This Row],[JV Number]],#REF!,"x")=0,"",COUNTIFS(Table1[JV '#],Table5[[#This Row],[JV Number]],#REF!,"x"))</f>
        <v>#REF!</v>
      </c>
      <c r="V6" s="460" t="e">
        <f>IF(COUNTIFS(Table1[JV '#],Table5[[#This Row],[JV Number]],#REF!,"x")=0,"",COUNTIFS(Table1[JV '#],Table5[[#This Row],[JV Number]],#REF!,"x"))</f>
        <v>#REF!</v>
      </c>
      <c r="W6" s="460" t="e">
        <f>IF(COUNTIFS(Table1[JV '#],Table5[[#This Row],[JV Number]],#REF!,"x")=0,"",COUNTIFS(Table1[JV '#],Table5[[#This Row],[JV Number]],#REF!,"x"))</f>
        <v>#REF!</v>
      </c>
      <c r="X6" s="460" t="e">
        <f>IF(COUNTIFS(Table1[JV '#],Table5[[#This Row],[JV Number]],#REF!,"x")=0,"",COUNTIFS(Table1[JV '#],Table5[[#This Row],[JV Number]],#REF!,"x"))</f>
        <v>#REF!</v>
      </c>
      <c r="Z6" s="447"/>
    </row>
    <row r="7" spans="1:26" ht="14.45" x14ac:dyDescent="0.3">
      <c r="A7" s="464">
        <v>3</v>
      </c>
      <c r="B7" s="460">
        <v>3</v>
      </c>
      <c r="C7" s="460">
        <f>INDEX(Table1[MPMS '#],MATCH(Table5[[#This Row],[JV Number]],Table1[JV '#],0))</f>
        <v>97121</v>
      </c>
      <c r="D7" s="460" t="str">
        <f>INDEX(Table1[Early Completion (Y/N)],MATCH(Table5[[#This Row],[JV Number]],Table1[JV '#],0))</f>
        <v>--</v>
      </c>
      <c r="E7" s="460" t="e">
        <f>INDEX(#REF!,MATCH(Table5[[#This Row],[JV Number]],Table1[JV '#],0))</f>
        <v>#REF!</v>
      </c>
      <c r="F7" s="460">
        <f>INDEX(Table1[District],MATCH(Table5[[#This Row],[JV Number]],Table1[JV '#],0))</f>
        <v>1</v>
      </c>
      <c r="G7" s="460" t="str">
        <f>INDEX(Table1[County],MATCH(Table5[[#This Row],[JV Number]],Table1[JV '#],0))</f>
        <v>Crawford</v>
      </c>
      <c r="H7" s="460">
        <f>COUNTIF(Table1[JV '#],Table5[[#This Row],[JV Number]])</f>
        <v>1</v>
      </c>
      <c r="I7" s="466">
        <f>LOOKUP(Table5[[#This Row],[JV Number]],Table4[JV '#],Table4[Construction Start Dates])</f>
        <v>42926</v>
      </c>
      <c r="J7" s="466" t="e">
        <f t="array" ref="J7">MIN(IF(Table5[[#This Row],[JV Number]]=Table1[JV '#],#REF!,"Error"))</f>
        <v>#REF!</v>
      </c>
      <c r="K7" s="554" t="e">
        <f>SUMIF(Table1[JV '#],Table5[[#This Row],[JV Number]],#REF!)</f>
        <v>#REF!</v>
      </c>
      <c r="L7" s="460" t="str">
        <f>IF(COUNTIFS(Table1[JV '#],Table5[[#This Row],[JV Number]],Table1[D-419 Utility Relocation Classification],Table5[[#Headers],[Prior]])=0,"",COUNTIFS(Table1[JV '#],Table5[[#This Row],[JV Number]],Table1[D-419 Utility Relocation Classification],Table5[[#Headers],[Prior]]))</f>
        <v/>
      </c>
      <c r="M7" s="460" t="str">
        <f>IF(COUNTIFS(Table1[JV '#],Table5[[#This Row],[JV Number]],Table1[D-419 Utility Relocation Classification],Table5[[#Headers],[Restrictive]])=0,"",COUNTIFS(Table1[JV '#],Table5[[#This Row],[JV Number]],Table1[D-419 Utility Relocation Classification],Table5[[#Headers],[Restrictive]]))</f>
        <v/>
      </c>
      <c r="N7" s="460" t="str">
        <f>IF(COUNTIFS(Table1[JV '#],Table5[[#This Row],[JV Number]],Table1[D-419 Utility Relocation Classification],Table5[[#Headers],[Concurrent]])=0,"",COUNTIFS(Table1[JV '#],Table5[[#This Row],[JV Number]],Table1[D-419 Utility Relocation Classification],Table5[[#Headers],[Concurrent]]))</f>
        <v/>
      </c>
      <c r="O7" s="460" t="str">
        <f>IF(COUNTIFS(Table1[JV '#],Table5[[#This Row],[JV Number]],Table1[D-419 Utility Relocation Classification],Table5[[#Headers],[Coordinated]])=0,"",COUNTIFS(Table1[JV '#],Table5[[#This Row],[JV Number]],Table1[D-419 Utility Relocation Classification],Table5[[#Headers],[Coordinated]]))</f>
        <v/>
      </c>
      <c r="P7" s="460" t="str">
        <f>IF(COUNTIFS(Table1[JV '#],Table5[[#This Row],[JV Number]],Table1[D-419 Utility Relocation Classification],Table5[[#Headers],[Not Affected]])=0,"",COUNTIFS(Table1[JV '#],Table5[[#This Row],[JV Number]],Table1[D-419 Utility Relocation Classification],Table5[[#Headers],[Not Affected]]))</f>
        <v/>
      </c>
      <c r="Q7" s="460" t="str">
        <f>IF(COUNTIFS(Table1[JV '#],Table5[[#This Row],[JV Number]],Table1[D-419 Utility Relocation Classification],Table5[[#Headers],[Incorporated]])=0,"",COUNTIFS(Table1[JV '#],Table5[[#This Row],[JV Number]],Table1[D-419 Utility Relocation Classification],Table5[[#Headers],[Incorporated]]))</f>
        <v/>
      </c>
      <c r="R7" s="460" t="str">
        <f>IF(COUNTIFS(Table1[JV '#],Table5[[#This Row],[JV Number]],Table1[Overhead or Underground],"OH")=0,"",COUNTIFS(Table1[JV '#],Table5[[#This Row],[JV Number]],Table1[Overhead or Underground],"OH"))</f>
        <v/>
      </c>
      <c r="S7" s="460" t="str">
        <f>IF(COUNTIFS(Table1[JV '#],Table5[[#This Row],[JV Number]],Table1[Overhead or Underground],"UG")=0,"",COUNTIFS(Table1[JV '#],Table5[[#This Row],[JV Number]],Table1[Overhead or Underground],"UG"))</f>
        <v/>
      </c>
      <c r="T7" s="460" t="e">
        <f>IF(COUNTIFS(Table1[JV '#],Table5[[#This Row],[JV Number]],#REF!,"x")=0,"",COUNTIFS(Table1[JV '#],Table5[[#This Row],[JV Number]],#REF!,"x"))</f>
        <v>#REF!</v>
      </c>
      <c r="U7" s="460" t="e">
        <f>IF(COUNTIFS(Table1[JV '#],Table5[[#This Row],[JV Number]],#REF!,"x")=0,"",COUNTIFS(Table1[JV '#],Table5[[#This Row],[JV Number]],#REF!,"x"))</f>
        <v>#REF!</v>
      </c>
      <c r="V7" s="460" t="e">
        <f>IF(COUNTIFS(Table1[JV '#],Table5[[#This Row],[JV Number]],#REF!,"x")=0,"",COUNTIFS(Table1[JV '#],Table5[[#This Row],[JV Number]],#REF!,"x"))</f>
        <v>#REF!</v>
      </c>
      <c r="W7" s="460" t="e">
        <f>IF(COUNTIFS(Table1[JV '#],Table5[[#This Row],[JV Number]],#REF!,"x")=0,"",COUNTIFS(Table1[JV '#],Table5[[#This Row],[JV Number]],#REF!,"x"))</f>
        <v>#REF!</v>
      </c>
      <c r="X7" s="460" t="e">
        <f>IF(COUNTIFS(Table1[JV '#],Table5[[#This Row],[JV Number]],#REF!,"x")=0,"",COUNTIFS(Table1[JV '#],Table5[[#This Row],[JV Number]],#REF!,"x"))</f>
        <v>#REF!</v>
      </c>
      <c r="Z7" s="447"/>
    </row>
    <row r="8" spans="1:26" ht="14.45" x14ac:dyDescent="0.3">
      <c r="A8" s="464">
        <v>4</v>
      </c>
      <c r="B8" s="460">
        <v>4</v>
      </c>
      <c r="C8" s="460">
        <f>INDEX(Table1[MPMS '#],MATCH(Table5[[#This Row],[JV Number]],Table1[JV '#],0))</f>
        <v>97117</v>
      </c>
      <c r="D8" s="460" t="str">
        <f>INDEX(Table1[Early Completion (Y/N)],MATCH(Table5[[#This Row],[JV Number]],Table1[JV '#],0))</f>
        <v>--</v>
      </c>
      <c r="E8" s="460" t="e">
        <f>INDEX(#REF!,MATCH(Table5[[#This Row],[JV Number]],Table1[JV '#],0))</f>
        <v>#REF!</v>
      </c>
      <c r="F8" s="460">
        <f>INDEX(Table1[District],MATCH(Table5[[#This Row],[JV Number]],Table1[JV '#],0))</f>
        <v>1</v>
      </c>
      <c r="G8" s="460" t="str">
        <f>INDEX(Table1[County],MATCH(Table5[[#This Row],[JV Number]],Table1[JV '#],0))</f>
        <v>Crawford</v>
      </c>
      <c r="H8" s="460">
        <f>COUNTIF(Table1[JV '#],Table5[[#This Row],[JV Number]])</f>
        <v>4</v>
      </c>
      <c r="I8" s="466">
        <f>LOOKUP(Table5[[#This Row],[JV Number]],Table4[JV '#],Table4[Construction Start Dates])</f>
        <v>42503</v>
      </c>
      <c r="J8" s="466" t="e">
        <f t="array" ref="J8">MIN(IF(Table5[[#This Row],[JV Number]]=Table1[JV '#],#REF!,"Error"))</f>
        <v>#REF!</v>
      </c>
      <c r="K8" s="554" t="e">
        <f>SUMIF(Table1[JV '#],Table5[[#This Row],[JV Number]],#REF!)</f>
        <v>#REF!</v>
      </c>
      <c r="L8" s="460" t="str">
        <f>IF(COUNTIFS(Table1[JV '#],Table5[[#This Row],[JV Number]],Table1[D-419 Utility Relocation Classification],Table5[[#Headers],[Prior]])=0,"",COUNTIFS(Table1[JV '#],Table5[[#This Row],[JV Number]],Table1[D-419 Utility Relocation Classification],Table5[[#Headers],[Prior]]))</f>
        <v/>
      </c>
      <c r="M8" s="460" t="str">
        <f>IF(COUNTIFS(Table1[JV '#],Table5[[#This Row],[JV Number]],Table1[D-419 Utility Relocation Classification],Table5[[#Headers],[Restrictive]])=0,"",COUNTIFS(Table1[JV '#],Table5[[#This Row],[JV Number]],Table1[D-419 Utility Relocation Classification],Table5[[#Headers],[Restrictive]]))</f>
        <v/>
      </c>
      <c r="N8" s="460" t="str">
        <f>IF(COUNTIFS(Table1[JV '#],Table5[[#This Row],[JV Number]],Table1[D-419 Utility Relocation Classification],Table5[[#Headers],[Concurrent]])=0,"",COUNTIFS(Table1[JV '#],Table5[[#This Row],[JV Number]],Table1[D-419 Utility Relocation Classification],Table5[[#Headers],[Concurrent]]))</f>
        <v/>
      </c>
      <c r="O8" s="460" t="str">
        <f>IF(COUNTIFS(Table1[JV '#],Table5[[#This Row],[JV Number]],Table1[D-419 Utility Relocation Classification],Table5[[#Headers],[Coordinated]])=0,"",COUNTIFS(Table1[JV '#],Table5[[#This Row],[JV Number]],Table1[D-419 Utility Relocation Classification],Table5[[#Headers],[Coordinated]]))</f>
        <v/>
      </c>
      <c r="P8" s="460" t="str">
        <f>IF(COUNTIFS(Table1[JV '#],Table5[[#This Row],[JV Number]],Table1[D-419 Utility Relocation Classification],Table5[[#Headers],[Not Affected]])=0,"",COUNTIFS(Table1[JV '#],Table5[[#This Row],[JV Number]],Table1[D-419 Utility Relocation Classification],Table5[[#Headers],[Not Affected]]))</f>
        <v/>
      </c>
      <c r="Q8" s="460" t="str">
        <f>IF(COUNTIFS(Table1[JV '#],Table5[[#This Row],[JV Number]],Table1[D-419 Utility Relocation Classification],Table5[[#Headers],[Incorporated]])=0,"",COUNTIFS(Table1[JV '#],Table5[[#This Row],[JV Number]],Table1[D-419 Utility Relocation Classification],Table5[[#Headers],[Incorporated]]))</f>
        <v/>
      </c>
      <c r="R8" s="460" t="str">
        <f>IF(COUNTIFS(Table1[JV '#],Table5[[#This Row],[JV Number]],Table1[Overhead or Underground],"OH")=0,"",COUNTIFS(Table1[JV '#],Table5[[#This Row],[JV Number]],Table1[Overhead or Underground],"OH"))</f>
        <v/>
      </c>
      <c r="S8" s="460">
        <f>IF(COUNTIFS(Table1[JV '#],Table5[[#This Row],[JV Number]],Table1[Overhead or Underground],"UG")=0,"",COUNTIFS(Table1[JV '#],Table5[[#This Row],[JV Number]],Table1[Overhead or Underground],"UG"))</f>
        <v>1</v>
      </c>
      <c r="T8" s="460" t="e">
        <f>IF(COUNTIFS(Table1[JV '#],Table5[[#This Row],[JV Number]],#REF!,"x")=0,"",COUNTIFS(Table1[JV '#],Table5[[#This Row],[JV Number]],#REF!,"x"))</f>
        <v>#REF!</v>
      </c>
      <c r="U8" s="460" t="e">
        <f>IF(COUNTIFS(Table1[JV '#],Table5[[#This Row],[JV Number]],#REF!,"x")=0,"",COUNTIFS(Table1[JV '#],Table5[[#This Row],[JV Number]],#REF!,"x"))</f>
        <v>#REF!</v>
      </c>
      <c r="V8" s="460" t="e">
        <f>IF(COUNTIFS(Table1[JV '#],Table5[[#This Row],[JV Number]],#REF!,"x")=0,"",COUNTIFS(Table1[JV '#],Table5[[#This Row],[JV Number]],#REF!,"x"))</f>
        <v>#REF!</v>
      </c>
      <c r="W8" s="460" t="e">
        <f>IF(COUNTIFS(Table1[JV '#],Table5[[#This Row],[JV Number]],#REF!,"x")=0,"",COUNTIFS(Table1[JV '#],Table5[[#This Row],[JV Number]],#REF!,"x"))</f>
        <v>#REF!</v>
      </c>
      <c r="X8" s="460" t="e">
        <f>IF(COUNTIFS(Table1[JV '#],Table5[[#This Row],[JV Number]],#REF!,"x")=0,"",COUNTIFS(Table1[JV '#],Table5[[#This Row],[JV Number]],#REF!,"x"))</f>
        <v>#REF!</v>
      </c>
      <c r="Z8" s="447"/>
    </row>
    <row r="9" spans="1:26" ht="14.45" x14ac:dyDescent="0.3">
      <c r="A9" s="464">
        <v>5</v>
      </c>
      <c r="B9" s="460">
        <v>5</v>
      </c>
      <c r="C9" s="460">
        <f>INDEX(Table1[MPMS '#],MATCH(Table5[[#This Row],[JV Number]],Table1[JV '#],0))</f>
        <v>97118</v>
      </c>
      <c r="D9" s="460" t="str">
        <f>INDEX(Table1[Early Completion (Y/N)],MATCH(Table5[[#This Row],[JV Number]],Table1[JV '#],0))</f>
        <v>--</v>
      </c>
      <c r="E9" s="460" t="e">
        <f>INDEX(#REF!,MATCH(Table5[[#This Row],[JV Number]],Table1[JV '#],0))</f>
        <v>#REF!</v>
      </c>
      <c r="F9" s="460">
        <f>INDEX(Table1[District],MATCH(Table5[[#This Row],[JV Number]],Table1[JV '#],0))</f>
        <v>1</v>
      </c>
      <c r="G9" s="460" t="str">
        <f>INDEX(Table1[County],MATCH(Table5[[#This Row],[JV Number]],Table1[JV '#],0))</f>
        <v>Crawford</v>
      </c>
      <c r="H9" s="460">
        <f>COUNTIF(Table1[JV '#],Table5[[#This Row],[JV Number]])</f>
        <v>4</v>
      </c>
      <c r="I9" s="466">
        <f>LOOKUP(Table5[[#This Row],[JV Number]],Table4[JV '#],Table4[Construction Start Dates])</f>
        <v>42513</v>
      </c>
      <c r="J9" s="466" t="e">
        <f t="array" ref="J9">MIN(IF(Table5[[#This Row],[JV Number]]=Table1[JV '#],#REF!,"Error"))</f>
        <v>#REF!</v>
      </c>
      <c r="K9" s="554" t="e">
        <f>SUMIF(Table1[JV '#],Table5[[#This Row],[JV Number]],#REF!)</f>
        <v>#REF!</v>
      </c>
      <c r="L9" s="460" t="str">
        <f>IF(COUNTIFS(Table1[JV '#],Table5[[#This Row],[JV Number]],Table1[D-419 Utility Relocation Classification],Table5[[#Headers],[Prior]])=0,"",COUNTIFS(Table1[JV '#],Table5[[#This Row],[JV Number]],Table1[D-419 Utility Relocation Classification],Table5[[#Headers],[Prior]]))</f>
        <v/>
      </c>
      <c r="M9" s="460" t="str">
        <f>IF(COUNTIFS(Table1[JV '#],Table5[[#This Row],[JV Number]],Table1[D-419 Utility Relocation Classification],Table5[[#Headers],[Restrictive]])=0,"",COUNTIFS(Table1[JV '#],Table5[[#This Row],[JV Number]],Table1[D-419 Utility Relocation Classification],Table5[[#Headers],[Restrictive]]))</f>
        <v/>
      </c>
      <c r="N9" s="460" t="str">
        <f>IF(COUNTIFS(Table1[JV '#],Table5[[#This Row],[JV Number]],Table1[D-419 Utility Relocation Classification],Table5[[#Headers],[Concurrent]])=0,"",COUNTIFS(Table1[JV '#],Table5[[#This Row],[JV Number]],Table1[D-419 Utility Relocation Classification],Table5[[#Headers],[Concurrent]]))</f>
        <v/>
      </c>
      <c r="O9" s="460" t="str">
        <f>IF(COUNTIFS(Table1[JV '#],Table5[[#This Row],[JV Number]],Table1[D-419 Utility Relocation Classification],Table5[[#Headers],[Coordinated]])=0,"",COUNTIFS(Table1[JV '#],Table5[[#This Row],[JV Number]],Table1[D-419 Utility Relocation Classification],Table5[[#Headers],[Coordinated]]))</f>
        <v/>
      </c>
      <c r="P9" s="460" t="str">
        <f>IF(COUNTIFS(Table1[JV '#],Table5[[#This Row],[JV Number]],Table1[D-419 Utility Relocation Classification],Table5[[#Headers],[Not Affected]])=0,"",COUNTIFS(Table1[JV '#],Table5[[#This Row],[JV Number]],Table1[D-419 Utility Relocation Classification],Table5[[#Headers],[Not Affected]]))</f>
        <v/>
      </c>
      <c r="Q9" s="460" t="str">
        <f>IF(COUNTIFS(Table1[JV '#],Table5[[#This Row],[JV Number]],Table1[D-419 Utility Relocation Classification],Table5[[#Headers],[Incorporated]])=0,"",COUNTIFS(Table1[JV '#],Table5[[#This Row],[JV Number]],Table1[D-419 Utility Relocation Classification],Table5[[#Headers],[Incorporated]]))</f>
        <v/>
      </c>
      <c r="R9" s="460" t="str">
        <f>IF(COUNTIFS(Table1[JV '#],Table5[[#This Row],[JV Number]],Table1[Overhead or Underground],"OH")=0,"",COUNTIFS(Table1[JV '#],Table5[[#This Row],[JV Number]],Table1[Overhead or Underground],"OH"))</f>
        <v/>
      </c>
      <c r="S9" s="460">
        <f>IF(COUNTIFS(Table1[JV '#],Table5[[#This Row],[JV Number]],Table1[Overhead or Underground],"UG")=0,"",COUNTIFS(Table1[JV '#],Table5[[#This Row],[JV Number]],Table1[Overhead or Underground],"UG"))</f>
        <v>2</v>
      </c>
      <c r="T9" s="460" t="e">
        <f>IF(COUNTIFS(Table1[JV '#],Table5[[#This Row],[JV Number]],#REF!,"x")=0,"",COUNTIFS(Table1[JV '#],Table5[[#This Row],[JV Number]],#REF!,"x"))</f>
        <v>#REF!</v>
      </c>
      <c r="U9" s="460" t="e">
        <f>IF(COUNTIFS(Table1[JV '#],Table5[[#This Row],[JV Number]],#REF!,"x")=0,"",COUNTIFS(Table1[JV '#],Table5[[#This Row],[JV Number]],#REF!,"x"))</f>
        <v>#REF!</v>
      </c>
      <c r="V9" s="460" t="e">
        <f>IF(COUNTIFS(Table1[JV '#],Table5[[#This Row],[JV Number]],#REF!,"x")=0,"",COUNTIFS(Table1[JV '#],Table5[[#This Row],[JV Number]],#REF!,"x"))</f>
        <v>#REF!</v>
      </c>
      <c r="W9" s="460" t="e">
        <f>IF(COUNTIFS(Table1[JV '#],Table5[[#This Row],[JV Number]],#REF!,"x")=0,"",COUNTIFS(Table1[JV '#],Table5[[#This Row],[JV Number]],#REF!,"x"))</f>
        <v>#REF!</v>
      </c>
      <c r="X9" s="460" t="e">
        <f>IF(COUNTIFS(Table1[JV '#],Table5[[#This Row],[JV Number]],#REF!,"x")=0,"",COUNTIFS(Table1[JV '#],Table5[[#This Row],[JV Number]],#REF!,"x"))</f>
        <v>#REF!</v>
      </c>
      <c r="Z9" s="447"/>
    </row>
    <row r="10" spans="1:26" ht="14.45" x14ac:dyDescent="0.3">
      <c r="A10" s="464">
        <v>6</v>
      </c>
      <c r="B10" s="460">
        <v>6</v>
      </c>
      <c r="C10" s="460">
        <f>INDEX(Table1[MPMS '#],MATCH(Table5[[#This Row],[JV Number]],Table1[JV '#],0))</f>
        <v>89176</v>
      </c>
      <c r="D10" s="460" t="str">
        <f>INDEX(Table1[Early Completion (Y/N)],MATCH(Table5[[#This Row],[JV Number]],Table1[JV '#],0))</f>
        <v>--</v>
      </c>
      <c r="E10" s="460" t="e">
        <f>INDEX(#REF!,MATCH(Table5[[#This Row],[JV Number]],Table1[JV '#],0))</f>
        <v>#REF!</v>
      </c>
      <c r="F10" s="460">
        <f>INDEX(Table1[District],MATCH(Table5[[#This Row],[JV Number]],Table1[JV '#],0))</f>
        <v>1</v>
      </c>
      <c r="G10" s="460" t="str">
        <f>INDEX(Table1[County],MATCH(Table5[[#This Row],[JV Number]],Table1[JV '#],0))</f>
        <v>Crawford</v>
      </c>
      <c r="H10" s="460">
        <f>COUNTIF(Table1[JV '#],Table5[[#This Row],[JV Number]])</f>
        <v>3</v>
      </c>
      <c r="I10" s="466">
        <f>LOOKUP(Table5[[#This Row],[JV Number]],Table4[JV '#],Table4[Construction Start Dates])</f>
        <v>42821</v>
      </c>
      <c r="J10" s="466" t="e">
        <f t="array" ref="J10">MIN(IF(Table5[[#This Row],[JV Number]]=Table1[JV '#],#REF!,"Error"))</f>
        <v>#REF!</v>
      </c>
      <c r="K10" s="554" t="e">
        <f>SUMIF(Table1[JV '#],Table5[[#This Row],[JV Number]],#REF!)</f>
        <v>#REF!</v>
      </c>
      <c r="L10" s="460" t="str">
        <f>IF(COUNTIFS(Table1[JV '#],Table5[[#This Row],[JV Number]],Table1[D-419 Utility Relocation Classification],Table5[[#Headers],[Prior]])=0,"",COUNTIFS(Table1[JV '#],Table5[[#This Row],[JV Number]],Table1[D-419 Utility Relocation Classification],Table5[[#Headers],[Prior]]))</f>
        <v/>
      </c>
      <c r="M10" s="460" t="str">
        <f>IF(COUNTIFS(Table1[JV '#],Table5[[#This Row],[JV Number]],Table1[D-419 Utility Relocation Classification],Table5[[#Headers],[Restrictive]])=0,"",COUNTIFS(Table1[JV '#],Table5[[#This Row],[JV Number]],Table1[D-419 Utility Relocation Classification],Table5[[#Headers],[Restrictive]]))</f>
        <v/>
      </c>
      <c r="N10" s="460" t="str">
        <f>IF(COUNTIFS(Table1[JV '#],Table5[[#This Row],[JV Number]],Table1[D-419 Utility Relocation Classification],Table5[[#Headers],[Concurrent]])=0,"",COUNTIFS(Table1[JV '#],Table5[[#This Row],[JV Number]],Table1[D-419 Utility Relocation Classification],Table5[[#Headers],[Concurrent]]))</f>
        <v/>
      </c>
      <c r="O10" s="460" t="str">
        <f>IF(COUNTIFS(Table1[JV '#],Table5[[#This Row],[JV Number]],Table1[D-419 Utility Relocation Classification],Table5[[#Headers],[Coordinated]])=0,"",COUNTIFS(Table1[JV '#],Table5[[#This Row],[JV Number]],Table1[D-419 Utility Relocation Classification],Table5[[#Headers],[Coordinated]]))</f>
        <v/>
      </c>
      <c r="P10" s="460" t="str">
        <f>IF(COUNTIFS(Table1[JV '#],Table5[[#This Row],[JV Number]],Table1[D-419 Utility Relocation Classification],Table5[[#Headers],[Not Affected]])=0,"",COUNTIFS(Table1[JV '#],Table5[[#This Row],[JV Number]],Table1[D-419 Utility Relocation Classification],Table5[[#Headers],[Not Affected]]))</f>
        <v/>
      </c>
      <c r="Q10" s="460" t="str">
        <f>IF(COUNTIFS(Table1[JV '#],Table5[[#This Row],[JV Number]],Table1[D-419 Utility Relocation Classification],Table5[[#Headers],[Incorporated]])=0,"",COUNTIFS(Table1[JV '#],Table5[[#This Row],[JV Number]],Table1[D-419 Utility Relocation Classification],Table5[[#Headers],[Incorporated]]))</f>
        <v/>
      </c>
      <c r="R10" s="460" t="str">
        <f>IF(COUNTIFS(Table1[JV '#],Table5[[#This Row],[JV Number]],Table1[Overhead or Underground],"OH")=0,"",COUNTIFS(Table1[JV '#],Table5[[#This Row],[JV Number]],Table1[Overhead or Underground],"OH"))</f>
        <v/>
      </c>
      <c r="S10" s="460">
        <f>IF(COUNTIFS(Table1[JV '#],Table5[[#This Row],[JV Number]],Table1[Overhead or Underground],"UG")=0,"",COUNTIFS(Table1[JV '#],Table5[[#This Row],[JV Number]],Table1[Overhead or Underground],"UG"))</f>
        <v>1</v>
      </c>
      <c r="T10" s="460" t="e">
        <f>IF(COUNTIFS(Table1[JV '#],Table5[[#This Row],[JV Number]],#REF!,"x")=0,"",COUNTIFS(Table1[JV '#],Table5[[#This Row],[JV Number]],#REF!,"x"))</f>
        <v>#REF!</v>
      </c>
      <c r="U10" s="460" t="e">
        <f>IF(COUNTIFS(Table1[JV '#],Table5[[#This Row],[JV Number]],#REF!,"x")=0,"",COUNTIFS(Table1[JV '#],Table5[[#This Row],[JV Number]],#REF!,"x"))</f>
        <v>#REF!</v>
      </c>
      <c r="V10" s="460" t="e">
        <f>IF(COUNTIFS(Table1[JV '#],Table5[[#This Row],[JV Number]],#REF!,"x")=0,"",COUNTIFS(Table1[JV '#],Table5[[#This Row],[JV Number]],#REF!,"x"))</f>
        <v>#REF!</v>
      </c>
      <c r="W10" s="460" t="e">
        <f>IF(COUNTIFS(Table1[JV '#],Table5[[#This Row],[JV Number]],#REF!,"x")=0,"",COUNTIFS(Table1[JV '#],Table5[[#This Row],[JV Number]],#REF!,"x"))</f>
        <v>#REF!</v>
      </c>
      <c r="X10" s="460" t="e">
        <f>IF(COUNTIFS(Table1[JV '#],Table5[[#This Row],[JV Number]],#REF!,"x")=0,"",COUNTIFS(Table1[JV '#],Table5[[#This Row],[JV Number]],#REF!,"x"))</f>
        <v>#REF!</v>
      </c>
      <c r="Z10" s="447"/>
    </row>
    <row r="11" spans="1:26" ht="14.45" x14ac:dyDescent="0.3">
      <c r="A11" s="464">
        <v>7</v>
      </c>
      <c r="B11" s="460">
        <v>7</v>
      </c>
      <c r="C11" s="460">
        <f>INDEX(Table1[MPMS '#],MATCH(Table5[[#This Row],[JV Number]],Table1[JV '#],0))</f>
        <v>97124</v>
      </c>
      <c r="D11" s="460" t="str">
        <f>INDEX(Table1[Early Completion (Y/N)],MATCH(Table5[[#This Row],[JV Number]],Table1[JV '#],0))</f>
        <v>--</v>
      </c>
      <c r="E11" s="460" t="e">
        <f>INDEX(#REF!,MATCH(Table5[[#This Row],[JV Number]],Table1[JV '#],0))</f>
        <v>#REF!</v>
      </c>
      <c r="F11" s="460">
        <f>INDEX(Table1[District],MATCH(Table5[[#This Row],[JV Number]],Table1[JV '#],0))</f>
        <v>1</v>
      </c>
      <c r="G11" s="460" t="str">
        <f>INDEX(Table1[County],MATCH(Table5[[#This Row],[JV Number]],Table1[JV '#],0))</f>
        <v>Crawford</v>
      </c>
      <c r="H11" s="460">
        <f>COUNTIF(Table1[JV '#],Table5[[#This Row],[JV Number]])</f>
        <v>3</v>
      </c>
      <c r="I11" s="466">
        <f>LOOKUP(Table5[[#This Row],[JV Number]],Table4[JV '#],Table4[Construction Start Dates])</f>
        <v>42600</v>
      </c>
      <c r="J11" s="466" t="e">
        <f t="array" ref="J11">MIN(IF(Table5[[#This Row],[JV Number]]=Table1[JV '#],#REF!,"Error"))</f>
        <v>#REF!</v>
      </c>
      <c r="K11" s="554" t="e">
        <f>SUMIF(Table1[JV '#],Table5[[#This Row],[JV Number]],#REF!)</f>
        <v>#REF!</v>
      </c>
      <c r="L11" s="460" t="str">
        <f>IF(COUNTIFS(Table1[JV '#],Table5[[#This Row],[JV Number]],Table1[D-419 Utility Relocation Classification],Table5[[#Headers],[Prior]])=0,"",COUNTIFS(Table1[JV '#],Table5[[#This Row],[JV Number]],Table1[D-419 Utility Relocation Classification],Table5[[#Headers],[Prior]]))</f>
        <v/>
      </c>
      <c r="M11" s="460" t="str">
        <f>IF(COUNTIFS(Table1[JV '#],Table5[[#This Row],[JV Number]],Table1[D-419 Utility Relocation Classification],Table5[[#Headers],[Restrictive]])=0,"",COUNTIFS(Table1[JV '#],Table5[[#This Row],[JV Number]],Table1[D-419 Utility Relocation Classification],Table5[[#Headers],[Restrictive]]))</f>
        <v/>
      </c>
      <c r="N11" s="460" t="str">
        <f>IF(COUNTIFS(Table1[JV '#],Table5[[#This Row],[JV Number]],Table1[D-419 Utility Relocation Classification],Table5[[#Headers],[Concurrent]])=0,"",COUNTIFS(Table1[JV '#],Table5[[#This Row],[JV Number]],Table1[D-419 Utility Relocation Classification],Table5[[#Headers],[Concurrent]]))</f>
        <v/>
      </c>
      <c r="O11" s="460" t="str">
        <f>IF(COUNTIFS(Table1[JV '#],Table5[[#This Row],[JV Number]],Table1[D-419 Utility Relocation Classification],Table5[[#Headers],[Coordinated]])=0,"",COUNTIFS(Table1[JV '#],Table5[[#This Row],[JV Number]],Table1[D-419 Utility Relocation Classification],Table5[[#Headers],[Coordinated]]))</f>
        <v/>
      </c>
      <c r="P11" s="460" t="str">
        <f>IF(COUNTIFS(Table1[JV '#],Table5[[#This Row],[JV Number]],Table1[D-419 Utility Relocation Classification],Table5[[#Headers],[Not Affected]])=0,"",COUNTIFS(Table1[JV '#],Table5[[#This Row],[JV Number]],Table1[D-419 Utility Relocation Classification],Table5[[#Headers],[Not Affected]]))</f>
        <v/>
      </c>
      <c r="Q11" s="460" t="str">
        <f>IF(COUNTIFS(Table1[JV '#],Table5[[#This Row],[JV Number]],Table1[D-419 Utility Relocation Classification],Table5[[#Headers],[Incorporated]])=0,"",COUNTIFS(Table1[JV '#],Table5[[#This Row],[JV Number]],Table1[D-419 Utility Relocation Classification],Table5[[#Headers],[Incorporated]]))</f>
        <v/>
      </c>
      <c r="R11" s="460" t="str">
        <f>IF(COUNTIFS(Table1[JV '#],Table5[[#This Row],[JV Number]],Table1[Overhead or Underground],"OH")=0,"",COUNTIFS(Table1[JV '#],Table5[[#This Row],[JV Number]],Table1[Overhead or Underground],"OH"))</f>
        <v/>
      </c>
      <c r="S11" s="460">
        <f>IF(COUNTIFS(Table1[JV '#],Table5[[#This Row],[JV Number]],Table1[Overhead or Underground],"UG")=0,"",COUNTIFS(Table1[JV '#],Table5[[#This Row],[JV Number]],Table1[Overhead or Underground],"UG"))</f>
        <v>3</v>
      </c>
      <c r="T11" s="460" t="e">
        <f>IF(COUNTIFS(Table1[JV '#],Table5[[#This Row],[JV Number]],#REF!,"x")=0,"",COUNTIFS(Table1[JV '#],Table5[[#This Row],[JV Number]],#REF!,"x"))</f>
        <v>#REF!</v>
      </c>
      <c r="U11" s="460" t="e">
        <f>IF(COUNTIFS(Table1[JV '#],Table5[[#This Row],[JV Number]],#REF!,"x")=0,"",COUNTIFS(Table1[JV '#],Table5[[#This Row],[JV Number]],#REF!,"x"))</f>
        <v>#REF!</v>
      </c>
      <c r="V11" s="460" t="e">
        <f>IF(COUNTIFS(Table1[JV '#],Table5[[#This Row],[JV Number]],#REF!,"x")=0,"",COUNTIFS(Table1[JV '#],Table5[[#This Row],[JV Number]],#REF!,"x"))</f>
        <v>#REF!</v>
      </c>
      <c r="W11" s="460" t="e">
        <f>IF(COUNTIFS(Table1[JV '#],Table5[[#This Row],[JV Number]],#REF!,"x")=0,"",COUNTIFS(Table1[JV '#],Table5[[#This Row],[JV Number]],#REF!,"x"))</f>
        <v>#REF!</v>
      </c>
      <c r="X11" s="460" t="e">
        <f>IF(COUNTIFS(Table1[JV '#],Table5[[#This Row],[JV Number]],#REF!,"x")=0,"",COUNTIFS(Table1[JV '#],Table5[[#This Row],[JV Number]],#REF!,"x"))</f>
        <v>#REF!</v>
      </c>
      <c r="Z11" s="447"/>
    </row>
    <row r="12" spans="1:26" ht="14.45" x14ac:dyDescent="0.3">
      <c r="A12" s="464">
        <v>8</v>
      </c>
      <c r="B12" s="460">
        <v>8</v>
      </c>
      <c r="C12" s="460">
        <f>INDEX(Table1[MPMS '#],MATCH(Table5[[#This Row],[JV Number]],Table1[JV '#],0))</f>
        <v>1140</v>
      </c>
      <c r="D12" s="460" t="str">
        <f>INDEX(Table1[Early Completion (Y/N)],MATCH(Table5[[#This Row],[JV Number]],Table1[JV '#],0))</f>
        <v>--</v>
      </c>
      <c r="E12" s="460" t="e">
        <f>INDEX(#REF!,MATCH(Table5[[#This Row],[JV Number]],Table1[JV '#],0))</f>
        <v>#REF!</v>
      </c>
      <c r="F12" s="460">
        <f>INDEX(Table1[District],MATCH(Table5[[#This Row],[JV Number]],Table1[JV '#],0))</f>
        <v>1</v>
      </c>
      <c r="G12" s="460" t="str">
        <f>INDEX(Table1[County],MATCH(Table5[[#This Row],[JV Number]],Table1[JV '#],0))</f>
        <v>Erie</v>
      </c>
      <c r="H12" s="460">
        <f>COUNTIF(Table1[JV '#],Table5[[#This Row],[JV Number]])</f>
        <v>1</v>
      </c>
      <c r="I12" s="466">
        <f>LOOKUP(Table5[[#This Row],[JV Number]],Table4[JV '#],Table4[Construction Start Dates])</f>
        <v>42986</v>
      </c>
      <c r="J12" s="466" t="e">
        <f t="array" ref="J12">MIN(IF(Table5[[#This Row],[JV Number]]=Table1[JV '#],#REF!,"Error"))</f>
        <v>#REF!</v>
      </c>
      <c r="K12" s="554" t="e">
        <f>SUMIF(Table1[JV '#],Table5[[#This Row],[JV Number]],#REF!)</f>
        <v>#REF!</v>
      </c>
      <c r="L12" s="460" t="str">
        <f>IF(COUNTIFS(Table1[JV '#],Table5[[#This Row],[JV Number]],Table1[D-419 Utility Relocation Classification],Table5[[#Headers],[Prior]])=0,"",COUNTIFS(Table1[JV '#],Table5[[#This Row],[JV Number]],Table1[D-419 Utility Relocation Classification],Table5[[#Headers],[Prior]]))</f>
        <v/>
      </c>
      <c r="M12" s="460" t="str">
        <f>IF(COUNTIFS(Table1[JV '#],Table5[[#This Row],[JV Number]],Table1[D-419 Utility Relocation Classification],Table5[[#Headers],[Restrictive]])=0,"",COUNTIFS(Table1[JV '#],Table5[[#This Row],[JV Number]],Table1[D-419 Utility Relocation Classification],Table5[[#Headers],[Restrictive]]))</f>
        <v/>
      </c>
      <c r="N12" s="460" t="str">
        <f>IF(COUNTIFS(Table1[JV '#],Table5[[#This Row],[JV Number]],Table1[D-419 Utility Relocation Classification],Table5[[#Headers],[Concurrent]])=0,"",COUNTIFS(Table1[JV '#],Table5[[#This Row],[JV Number]],Table1[D-419 Utility Relocation Classification],Table5[[#Headers],[Concurrent]]))</f>
        <v/>
      </c>
      <c r="O12" s="460" t="str">
        <f>IF(COUNTIFS(Table1[JV '#],Table5[[#This Row],[JV Number]],Table1[D-419 Utility Relocation Classification],Table5[[#Headers],[Coordinated]])=0,"",COUNTIFS(Table1[JV '#],Table5[[#This Row],[JV Number]],Table1[D-419 Utility Relocation Classification],Table5[[#Headers],[Coordinated]]))</f>
        <v/>
      </c>
      <c r="P12" s="460" t="str">
        <f>IF(COUNTIFS(Table1[JV '#],Table5[[#This Row],[JV Number]],Table1[D-419 Utility Relocation Classification],Table5[[#Headers],[Not Affected]])=0,"",COUNTIFS(Table1[JV '#],Table5[[#This Row],[JV Number]],Table1[D-419 Utility Relocation Classification],Table5[[#Headers],[Not Affected]]))</f>
        <v/>
      </c>
      <c r="Q12" s="460" t="str">
        <f>IF(COUNTIFS(Table1[JV '#],Table5[[#This Row],[JV Number]],Table1[D-419 Utility Relocation Classification],Table5[[#Headers],[Incorporated]])=0,"",COUNTIFS(Table1[JV '#],Table5[[#This Row],[JV Number]],Table1[D-419 Utility Relocation Classification],Table5[[#Headers],[Incorporated]]))</f>
        <v/>
      </c>
      <c r="R12" s="460" t="str">
        <f>IF(COUNTIFS(Table1[JV '#],Table5[[#This Row],[JV Number]],Table1[Overhead or Underground],"OH")=0,"",COUNTIFS(Table1[JV '#],Table5[[#This Row],[JV Number]],Table1[Overhead or Underground],"OH"))</f>
        <v/>
      </c>
      <c r="S12" s="460">
        <f>IF(COUNTIFS(Table1[JV '#],Table5[[#This Row],[JV Number]],Table1[Overhead or Underground],"UG")=0,"",COUNTIFS(Table1[JV '#],Table5[[#This Row],[JV Number]],Table1[Overhead or Underground],"UG"))</f>
        <v>1</v>
      </c>
      <c r="T12" s="460" t="e">
        <f>IF(COUNTIFS(Table1[JV '#],Table5[[#This Row],[JV Number]],#REF!,"x")=0,"",COUNTIFS(Table1[JV '#],Table5[[#This Row],[JV Number]],#REF!,"x"))</f>
        <v>#REF!</v>
      </c>
      <c r="U12" s="460" t="e">
        <f>IF(COUNTIFS(Table1[JV '#],Table5[[#This Row],[JV Number]],#REF!,"x")=0,"",COUNTIFS(Table1[JV '#],Table5[[#This Row],[JV Number]],#REF!,"x"))</f>
        <v>#REF!</v>
      </c>
      <c r="V12" s="460" t="e">
        <f>IF(COUNTIFS(Table1[JV '#],Table5[[#This Row],[JV Number]],#REF!,"x")=0,"",COUNTIFS(Table1[JV '#],Table5[[#This Row],[JV Number]],#REF!,"x"))</f>
        <v>#REF!</v>
      </c>
      <c r="W12" s="460" t="e">
        <f>IF(COUNTIFS(Table1[JV '#],Table5[[#This Row],[JV Number]],#REF!,"x")=0,"",COUNTIFS(Table1[JV '#],Table5[[#This Row],[JV Number]],#REF!,"x"))</f>
        <v>#REF!</v>
      </c>
      <c r="X12" s="460" t="e">
        <f>IF(COUNTIFS(Table1[JV '#],Table5[[#This Row],[JV Number]],#REF!,"x")=0,"",COUNTIFS(Table1[JV '#],Table5[[#This Row],[JV Number]],#REF!,"x"))</f>
        <v>#REF!</v>
      </c>
      <c r="Z12" s="447"/>
    </row>
    <row r="13" spans="1:26" ht="14.45" x14ac:dyDescent="0.3">
      <c r="A13" s="464">
        <v>9</v>
      </c>
      <c r="B13" s="460">
        <v>9</v>
      </c>
      <c r="C13" s="460">
        <f>INDEX(Table1[MPMS '#],MATCH(Table5[[#This Row],[JV Number]],Table1[JV '#],0))</f>
        <v>74663</v>
      </c>
      <c r="D13" s="460" t="str">
        <f>INDEX(Table1[Early Completion (Y/N)],MATCH(Table5[[#This Row],[JV Number]],Table1[JV '#],0))</f>
        <v>--</v>
      </c>
      <c r="E13" s="460" t="e">
        <f>INDEX(#REF!,MATCH(Table5[[#This Row],[JV Number]],Table1[JV '#],0))</f>
        <v>#REF!</v>
      </c>
      <c r="F13" s="460">
        <f>INDEX(Table1[District],MATCH(Table5[[#This Row],[JV Number]],Table1[JV '#],0))</f>
        <v>1</v>
      </c>
      <c r="G13" s="460" t="str">
        <f>INDEX(Table1[County],MATCH(Table5[[#This Row],[JV Number]],Table1[JV '#],0))</f>
        <v>Forest</v>
      </c>
      <c r="H13" s="460">
        <f>COUNTIF(Table1[JV '#],Table5[[#This Row],[JV Number]])</f>
        <v>1</v>
      </c>
      <c r="I13" s="466">
        <f>LOOKUP(Table5[[#This Row],[JV Number]],Table4[JV '#],Table4[Construction Start Dates])</f>
        <v>42821</v>
      </c>
      <c r="J13" s="466" t="e">
        <f t="array" ref="J13">MIN(IF(Table5[[#This Row],[JV Number]]=Table1[JV '#],#REF!,"Error"))</f>
        <v>#REF!</v>
      </c>
      <c r="K13" s="554" t="e">
        <f>SUMIF(Table1[JV '#],Table5[[#This Row],[JV Number]],#REF!)</f>
        <v>#REF!</v>
      </c>
      <c r="L13" s="460" t="str">
        <f>IF(COUNTIFS(Table1[JV '#],Table5[[#This Row],[JV Number]],Table1[D-419 Utility Relocation Classification],Table5[[#Headers],[Prior]])=0,"",COUNTIFS(Table1[JV '#],Table5[[#This Row],[JV Number]],Table1[D-419 Utility Relocation Classification],Table5[[#Headers],[Prior]]))</f>
        <v/>
      </c>
      <c r="M13" s="460" t="str">
        <f>IF(COUNTIFS(Table1[JV '#],Table5[[#This Row],[JV Number]],Table1[D-419 Utility Relocation Classification],Table5[[#Headers],[Restrictive]])=0,"",COUNTIFS(Table1[JV '#],Table5[[#This Row],[JV Number]],Table1[D-419 Utility Relocation Classification],Table5[[#Headers],[Restrictive]]))</f>
        <v/>
      </c>
      <c r="N13" s="460" t="str">
        <f>IF(COUNTIFS(Table1[JV '#],Table5[[#This Row],[JV Number]],Table1[D-419 Utility Relocation Classification],Table5[[#Headers],[Concurrent]])=0,"",COUNTIFS(Table1[JV '#],Table5[[#This Row],[JV Number]],Table1[D-419 Utility Relocation Classification],Table5[[#Headers],[Concurrent]]))</f>
        <v/>
      </c>
      <c r="O13" s="460" t="str">
        <f>IF(COUNTIFS(Table1[JV '#],Table5[[#This Row],[JV Number]],Table1[D-419 Utility Relocation Classification],Table5[[#Headers],[Coordinated]])=0,"",COUNTIFS(Table1[JV '#],Table5[[#This Row],[JV Number]],Table1[D-419 Utility Relocation Classification],Table5[[#Headers],[Coordinated]]))</f>
        <v/>
      </c>
      <c r="P13" s="460" t="str">
        <f>IF(COUNTIFS(Table1[JV '#],Table5[[#This Row],[JV Number]],Table1[D-419 Utility Relocation Classification],Table5[[#Headers],[Not Affected]])=0,"",COUNTIFS(Table1[JV '#],Table5[[#This Row],[JV Number]],Table1[D-419 Utility Relocation Classification],Table5[[#Headers],[Not Affected]]))</f>
        <v/>
      </c>
      <c r="Q13" s="460" t="str">
        <f>IF(COUNTIFS(Table1[JV '#],Table5[[#This Row],[JV Number]],Table1[D-419 Utility Relocation Classification],Table5[[#Headers],[Incorporated]])=0,"",COUNTIFS(Table1[JV '#],Table5[[#This Row],[JV Number]],Table1[D-419 Utility Relocation Classification],Table5[[#Headers],[Incorporated]]))</f>
        <v/>
      </c>
      <c r="R13" s="460" t="str">
        <f>IF(COUNTIFS(Table1[JV '#],Table5[[#This Row],[JV Number]],Table1[Overhead or Underground],"OH")=0,"",COUNTIFS(Table1[JV '#],Table5[[#This Row],[JV Number]],Table1[Overhead or Underground],"OH"))</f>
        <v/>
      </c>
      <c r="S13" s="460" t="str">
        <f>IF(COUNTIFS(Table1[JV '#],Table5[[#This Row],[JV Number]],Table1[Overhead or Underground],"UG")=0,"",COUNTIFS(Table1[JV '#],Table5[[#This Row],[JV Number]],Table1[Overhead or Underground],"UG"))</f>
        <v/>
      </c>
      <c r="T13" s="460" t="e">
        <f>IF(COUNTIFS(Table1[JV '#],Table5[[#This Row],[JV Number]],#REF!,"x")=0,"",COUNTIFS(Table1[JV '#],Table5[[#This Row],[JV Number]],#REF!,"x"))</f>
        <v>#REF!</v>
      </c>
      <c r="U13" s="460" t="e">
        <f>IF(COUNTIFS(Table1[JV '#],Table5[[#This Row],[JV Number]],#REF!,"x")=0,"",COUNTIFS(Table1[JV '#],Table5[[#This Row],[JV Number]],#REF!,"x"))</f>
        <v>#REF!</v>
      </c>
      <c r="V13" s="460" t="e">
        <f>IF(COUNTIFS(Table1[JV '#],Table5[[#This Row],[JV Number]],#REF!,"x")=0,"",COUNTIFS(Table1[JV '#],Table5[[#This Row],[JV Number]],#REF!,"x"))</f>
        <v>#REF!</v>
      </c>
      <c r="W13" s="460" t="e">
        <f>IF(COUNTIFS(Table1[JV '#],Table5[[#This Row],[JV Number]],#REF!,"x")=0,"",COUNTIFS(Table1[JV '#],Table5[[#This Row],[JV Number]],#REF!,"x"))</f>
        <v>#REF!</v>
      </c>
      <c r="X13" s="460" t="e">
        <f>IF(COUNTIFS(Table1[JV '#],Table5[[#This Row],[JV Number]],#REF!,"x")=0,"",COUNTIFS(Table1[JV '#],Table5[[#This Row],[JV Number]],#REF!,"x"))</f>
        <v>#REF!</v>
      </c>
      <c r="Z13" s="447"/>
    </row>
    <row r="14" spans="1:26" ht="14.45" x14ac:dyDescent="0.3">
      <c r="A14" s="464">
        <v>10</v>
      </c>
      <c r="B14" s="460">
        <v>10</v>
      </c>
      <c r="C14" s="460">
        <f>INDEX(Table1[MPMS '#],MATCH(Table5[[#This Row],[JV Number]],Table1[JV '#],0))</f>
        <v>1370</v>
      </c>
      <c r="D14" s="460" t="str">
        <f>INDEX(Table1[Early Completion (Y/N)],MATCH(Table5[[#This Row],[JV Number]],Table1[JV '#],0))</f>
        <v>--</v>
      </c>
      <c r="E14" s="460" t="e">
        <f>INDEX(#REF!,MATCH(Table5[[#This Row],[JV Number]],Table1[JV '#],0))</f>
        <v>#REF!</v>
      </c>
      <c r="F14" s="460">
        <f>INDEX(Table1[District],MATCH(Table5[[#This Row],[JV Number]],Table1[JV '#],0))</f>
        <v>1</v>
      </c>
      <c r="G14" s="460" t="str">
        <f>INDEX(Table1[County],MATCH(Table5[[#This Row],[JV Number]],Table1[JV '#],0))</f>
        <v>Forest</v>
      </c>
      <c r="H14" s="460">
        <f>COUNTIF(Table1[JV '#],Table5[[#This Row],[JV Number]])</f>
        <v>5</v>
      </c>
      <c r="I14" s="466">
        <f>LOOKUP(Table5[[#This Row],[JV Number]],Table4[JV '#],Table4[Construction Start Dates])</f>
        <v>42538</v>
      </c>
      <c r="J14" s="466" t="e">
        <f t="array" ref="J14">MIN(IF(Table5[[#This Row],[JV Number]]=Table1[JV '#],#REF!,"Error"))</f>
        <v>#REF!</v>
      </c>
      <c r="K14" s="554" t="e">
        <f>SUMIF(Table1[JV '#],Table5[[#This Row],[JV Number]],#REF!)</f>
        <v>#REF!</v>
      </c>
      <c r="L14" s="460" t="str">
        <f>IF(COUNTIFS(Table1[JV '#],Table5[[#This Row],[JV Number]],Table1[D-419 Utility Relocation Classification],Table5[[#Headers],[Prior]])=0,"",COUNTIFS(Table1[JV '#],Table5[[#This Row],[JV Number]],Table1[D-419 Utility Relocation Classification],Table5[[#Headers],[Prior]]))</f>
        <v/>
      </c>
      <c r="M14" s="460" t="str">
        <f>IF(COUNTIFS(Table1[JV '#],Table5[[#This Row],[JV Number]],Table1[D-419 Utility Relocation Classification],Table5[[#Headers],[Restrictive]])=0,"",COUNTIFS(Table1[JV '#],Table5[[#This Row],[JV Number]],Table1[D-419 Utility Relocation Classification],Table5[[#Headers],[Restrictive]]))</f>
        <v/>
      </c>
      <c r="N14" s="460" t="str">
        <f>IF(COUNTIFS(Table1[JV '#],Table5[[#This Row],[JV Number]],Table1[D-419 Utility Relocation Classification],Table5[[#Headers],[Concurrent]])=0,"",COUNTIFS(Table1[JV '#],Table5[[#This Row],[JV Number]],Table1[D-419 Utility Relocation Classification],Table5[[#Headers],[Concurrent]]))</f>
        <v/>
      </c>
      <c r="O14" s="460" t="str">
        <f>IF(COUNTIFS(Table1[JV '#],Table5[[#This Row],[JV Number]],Table1[D-419 Utility Relocation Classification],Table5[[#Headers],[Coordinated]])=0,"",COUNTIFS(Table1[JV '#],Table5[[#This Row],[JV Number]],Table1[D-419 Utility Relocation Classification],Table5[[#Headers],[Coordinated]]))</f>
        <v/>
      </c>
      <c r="P14" s="460" t="str">
        <f>IF(COUNTIFS(Table1[JV '#],Table5[[#This Row],[JV Number]],Table1[D-419 Utility Relocation Classification],Table5[[#Headers],[Not Affected]])=0,"",COUNTIFS(Table1[JV '#],Table5[[#This Row],[JV Number]],Table1[D-419 Utility Relocation Classification],Table5[[#Headers],[Not Affected]]))</f>
        <v/>
      </c>
      <c r="Q14" s="460" t="str">
        <f>IF(COUNTIFS(Table1[JV '#],Table5[[#This Row],[JV Number]],Table1[D-419 Utility Relocation Classification],Table5[[#Headers],[Incorporated]])=0,"",COUNTIFS(Table1[JV '#],Table5[[#This Row],[JV Number]],Table1[D-419 Utility Relocation Classification],Table5[[#Headers],[Incorporated]]))</f>
        <v/>
      </c>
      <c r="R14" s="460" t="str">
        <f>IF(COUNTIFS(Table1[JV '#],Table5[[#This Row],[JV Number]],Table1[Overhead or Underground],"OH")=0,"",COUNTIFS(Table1[JV '#],Table5[[#This Row],[JV Number]],Table1[Overhead or Underground],"OH"))</f>
        <v/>
      </c>
      <c r="S14" s="460">
        <f>IF(COUNTIFS(Table1[JV '#],Table5[[#This Row],[JV Number]],Table1[Overhead or Underground],"UG")=0,"",COUNTIFS(Table1[JV '#],Table5[[#This Row],[JV Number]],Table1[Overhead or Underground],"UG"))</f>
        <v>1</v>
      </c>
      <c r="T14" s="460" t="e">
        <f>IF(COUNTIFS(Table1[JV '#],Table5[[#This Row],[JV Number]],#REF!,"x")=0,"",COUNTIFS(Table1[JV '#],Table5[[#This Row],[JV Number]],#REF!,"x"))</f>
        <v>#REF!</v>
      </c>
      <c r="U14" s="460" t="e">
        <f>IF(COUNTIFS(Table1[JV '#],Table5[[#This Row],[JV Number]],#REF!,"x")=0,"",COUNTIFS(Table1[JV '#],Table5[[#This Row],[JV Number]],#REF!,"x"))</f>
        <v>#REF!</v>
      </c>
      <c r="V14" s="460" t="e">
        <f>IF(COUNTIFS(Table1[JV '#],Table5[[#This Row],[JV Number]],#REF!,"x")=0,"",COUNTIFS(Table1[JV '#],Table5[[#This Row],[JV Number]],#REF!,"x"))</f>
        <v>#REF!</v>
      </c>
      <c r="W14" s="460" t="e">
        <f>IF(COUNTIFS(Table1[JV '#],Table5[[#This Row],[JV Number]],#REF!,"x")=0,"",COUNTIFS(Table1[JV '#],Table5[[#This Row],[JV Number]],#REF!,"x"))</f>
        <v>#REF!</v>
      </c>
      <c r="X14" s="460" t="e">
        <f>IF(COUNTIFS(Table1[JV '#],Table5[[#This Row],[JV Number]],#REF!,"x")=0,"",COUNTIFS(Table1[JV '#],Table5[[#This Row],[JV Number]],#REF!,"x"))</f>
        <v>#REF!</v>
      </c>
      <c r="Z14" s="447"/>
    </row>
    <row r="15" spans="1:26" ht="14.45" x14ac:dyDescent="0.3">
      <c r="A15" s="464">
        <v>11</v>
      </c>
      <c r="B15" s="460">
        <v>11</v>
      </c>
      <c r="C15" s="460">
        <f>INDEX(Table1[MPMS '#],MATCH(Table5[[#This Row],[JV Number]],Table1[JV '#],0))</f>
        <v>93595</v>
      </c>
      <c r="D15" s="460" t="str">
        <f>INDEX(Table1[Early Completion (Y/N)],MATCH(Table5[[#This Row],[JV Number]],Table1[JV '#],0))</f>
        <v>--</v>
      </c>
      <c r="E15" s="460" t="e">
        <f>INDEX(#REF!,MATCH(Table5[[#This Row],[JV Number]],Table1[JV '#],0))</f>
        <v>#REF!</v>
      </c>
      <c r="F15" s="460">
        <f>INDEX(Table1[District],MATCH(Table5[[#This Row],[JV Number]],Table1[JV '#],0))</f>
        <v>1</v>
      </c>
      <c r="G15" s="460" t="str">
        <f>INDEX(Table1[County],MATCH(Table5[[#This Row],[JV Number]],Table1[JV '#],0))</f>
        <v>Forest</v>
      </c>
      <c r="H15" s="460">
        <f>COUNTIF(Table1[JV '#],Table5[[#This Row],[JV Number]])</f>
        <v>3</v>
      </c>
      <c r="I15" s="466">
        <f>LOOKUP(Table5[[#This Row],[JV Number]],Table4[JV '#],Table4[Construction Start Dates])</f>
        <v>42891</v>
      </c>
      <c r="J15" s="466" t="e">
        <f t="array" ref="J15">MIN(IF(Table5[[#This Row],[JV Number]]=Table1[JV '#],#REF!,"Error"))</f>
        <v>#REF!</v>
      </c>
      <c r="K15" s="554" t="e">
        <f>SUMIF(Table1[JV '#],Table5[[#This Row],[JV Number]],#REF!)</f>
        <v>#REF!</v>
      </c>
      <c r="L15" s="460" t="str">
        <f>IF(COUNTIFS(Table1[JV '#],Table5[[#This Row],[JV Number]],Table1[D-419 Utility Relocation Classification],Table5[[#Headers],[Prior]])=0,"",COUNTIFS(Table1[JV '#],Table5[[#This Row],[JV Number]],Table1[D-419 Utility Relocation Classification],Table5[[#Headers],[Prior]]))</f>
        <v/>
      </c>
      <c r="M15" s="460" t="str">
        <f>IF(COUNTIFS(Table1[JV '#],Table5[[#This Row],[JV Number]],Table1[D-419 Utility Relocation Classification],Table5[[#Headers],[Restrictive]])=0,"",COUNTIFS(Table1[JV '#],Table5[[#This Row],[JV Number]],Table1[D-419 Utility Relocation Classification],Table5[[#Headers],[Restrictive]]))</f>
        <v/>
      </c>
      <c r="N15" s="460" t="str">
        <f>IF(COUNTIFS(Table1[JV '#],Table5[[#This Row],[JV Number]],Table1[D-419 Utility Relocation Classification],Table5[[#Headers],[Concurrent]])=0,"",COUNTIFS(Table1[JV '#],Table5[[#This Row],[JV Number]],Table1[D-419 Utility Relocation Classification],Table5[[#Headers],[Concurrent]]))</f>
        <v/>
      </c>
      <c r="O15" s="460" t="str">
        <f>IF(COUNTIFS(Table1[JV '#],Table5[[#This Row],[JV Number]],Table1[D-419 Utility Relocation Classification],Table5[[#Headers],[Coordinated]])=0,"",COUNTIFS(Table1[JV '#],Table5[[#This Row],[JV Number]],Table1[D-419 Utility Relocation Classification],Table5[[#Headers],[Coordinated]]))</f>
        <v/>
      </c>
      <c r="P15" s="460" t="str">
        <f>IF(COUNTIFS(Table1[JV '#],Table5[[#This Row],[JV Number]],Table1[D-419 Utility Relocation Classification],Table5[[#Headers],[Not Affected]])=0,"",COUNTIFS(Table1[JV '#],Table5[[#This Row],[JV Number]],Table1[D-419 Utility Relocation Classification],Table5[[#Headers],[Not Affected]]))</f>
        <v/>
      </c>
      <c r="Q15" s="460" t="str">
        <f>IF(COUNTIFS(Table1[JV '#],Table5[[#This Row],[JV Number]],Table1[D-419 Utility Relocation Classification],Table5[[#Headers],[Incorporated]])=0,"",COUNTIFS(Table1[JV '#],Table5[[#This Row],[JV Number]],Table1[D-419 Utility Relocation Classification],Table5[[#Headers],[Incorporated]]))</f>
        <v/>
      </c>
      <c r="R15" s="460" t="str">
        <f>IF(COUNTIFS(Table1[JV '#],Table5[[#This Row],[JV Number]],Table1[Overhead or Underground],"OH")=0,"",COUNTIFS(Table1[JV '#],Table5[[#This Row],[JV Number]],Table1[Overhead or Underground],"OH"))</f>
        <v/>
      </c>
      <c r="S15" s="460" t="str">
        <f>IF(COUNTIFS(Table1[JV '#],Table5[[#This Row],[JV Number]],Table1[Overhead or Underground],"UG")=0,"",COUNTIFS(Table1[JV '#],Table5[[#This Row],[JV Number]],Table1[Overhead or Underground],"UG"))</f>
        <v/>
      </c>
      <c r="T15" s="460" t="e">
        <f>IF(COUNTIFS(Table1[JV '#],Table5[[#This Row],[JV Number]],#REF!,"x")=0,"",COUNTIFS(Table1[JV '#],Table5[[#This Row],[JV Number]],#REF!,"x"))</f>
        <v>#REF!</v>
      </c>
      <c r="U15" s="460" t="e">
        <f>IF(COUNTIFS(Table1[JV '#],Table5[[#This Row],[JV Number]],#REF!,"x")=0,"",COUNTIFS(Table1[JV '#],Table5[[#This Row],[JV Number]],#REF!,"x"))</f>
        <v>#REF!</v>
      </c>
      <c r="V15" s="460" t="e">
        <f>IF(COUNTIFS(Table1[JV '#],Table5[[#This Row],[JV Number]],#REF!,"x")=0,"",COUNTIFS(Table1[JV '#],Table5[[#This Row],[JV Number]],#REF!,"x"))</f>
        <v>#REF!</v>
      </c>
      <c r="W15" s="460" t="e">
        <f>IF(COUNTIFS(Table1[JV '#],Table5[[#This Row],[JV Number]],#REF!,"x")=0,"",COUNTIFS(Table1[JV '#],Table5[[#This Row],[JV Number]],#REF!,"x"))</f>
        <v>#REF!</v>
      </c>
      <c r="X15" s="460" t="e">
        <f>IF(COUNTIFS(Table1[JV '#],Table5[[#This Row],[JV Number]],#REF!,"x")=0,"",COUNTIFS(Table1[JV '#],Table5[[#This Row],[JV Number]],#REF!,"x"))</f>
        <v>#REF!</v>
      </c>
      <c r="Z15" s="447"/>
    </row>
    <row r="16" spans="1:26" ht="14.45" x14ac:dyDescent="0.3">
      <c r="A16" s="464">
        <v>12</v>
      </c>
      <c r="B16" s="460">
        <v>12</v>
      </c>
      <c r="C16" s="460">
        <f>INDEX(Table1[MPMS '#],MATCH(Table5[[#This Row],[JV Number]],Table1[JV '#],0))</f>
        <v>1398</v>
      </c>
      <c r="D16" s="460" t="str">
        <f>INDEX(Table1[Early Completion (Y/N)],MATCH(Table5[[#This Row],[JV Number]],Table1[JV '#],0))</f>
        <v>--</v>
      </c>
      <c r="E16" s="460" t="e">
        <f>INDEX(#REF!,MATCH(Table5[[#This Row],[JV Number]],Table1[JV '#],0))</f>
        <v>#REF!</v>
      </c>
      <c r="F16" s="460">
        <f>INDEX(Table1[District],MATCH(Table5[[#This Row],[JV Number]],Table1[JV '#],0))</f>
        <v>1</v>
      </c>
      <c r="G16" s="460" t="str">
        <f>INDEX(Table1[County],MATCH(Table5[[#This Row],[JV Number]],Table1[JV '#],0))</f>
        <v>Forest</v>
      </c>
      <c r="H16" s="460">
        <f>COUNTIF(Table1[JV '#],Table5[[#This Row],[JV Number]])</f>
        <v>4</v>
      </c>
      <c r="I16" s="466">
        <f>LOOKUP(Table5[[#This Row],[JV Number]],Table4[JV '#],Table4[Construction Start Dates])</f>
        <v>42513</v>
      </c>
      <c r="J16" s="466" t="e">
        <f t="array" ref="J16">MIN(IF(Table5[[#This Row],[JV Number]]=Table1[JV '#],#REF!,"Error"))</f>
        <v>#REF!</v>
      </c>
      <c r="K16" s="554" t="e">
        <f>SUMIF(Table1[JV '#],Table5[[#This Row],[JV Number]],#REF!)</f>
        <v>#REF!</v>
      </c>
      <c r="L16" s="460" t="str">
        <f>IF(COUNTIFS(Table1[JV '#],Table5[[#This Row],[JV Number]],Table1[D-419 Utility Relocation Classification],Table5[[#Headers],[Prior]])=0,"",COUNTIFS(Table1[JV '#],Table5[[#This Row],[JV Number]],Table1[D-419 Utility Relocation Classification],Table5[[#Headers],[Prior]]))</f>
        <v/>
      </c>
      <c r="M16" s="460" t="str">
        <f>IF(COUNTIFS(Table1[JV '#],Table5[[#This Row],[JV Number]],Table1[D-419 Utility Relocation Classification],Table5[[#Headers],[Restrictive]])=0,"",COUNTIFS(Table1[JV '#],Table5[[#This Row],[JV Number]],Table1[D-419 Utility Relocation Classification],Table5[[#Headers],[Restrictive]]))</f>
        <v/>
      </c>
      <c r="N16" s="460" t="str">
        <f>IF(COUNTIFS(Table1[JV '#],Table5[[#This Row],[JV Number]],Table1[D-419 Utility Relocation Classification],Table5[[#Headers],[Concurrent]])=0,"",COUNTIFS(Table1[JV '#],Table5[[#This Row],[JV Number]],Table1[D-419 Utility Relocation Classification],Table5[[#Headers],[Concurrent]]))</f>
        <v/>
      </c>
      <c r="O16" s="460" t="str">
        <f>IF(COUNTIFS(Table1[JV '#],Table5[[#This Row],[JV Number]],Table1[D-419 Utility Relocation Classification],Table5[[#Headers],[Coordinated]])=0,"",COUNTIFS(Table1[JV '#],Table5[[#This Row],[JV Number]],Table1[D-419 Utility Relocation Classification],Table5[[#Headers],[Coordinated]]))</f>
        <v/>
      </c>
      <c r="P16" s="460" t="str">
        <f>IF(COUNTIFS(Table1[JV '#],Table5[[#This Row],[JV Number]],Table1[D-419 Utility Relocation Classification],Table5[[#Headers],[Not Affected]])=0,"",COUNTIFS(Table1[JV '#],Table5[[#This Row],[JV Number]],Table1[D-419 Utility Relocation Classification],Table5[[#Headers],[Not Affected]]))</f>
        <v/>
      </c>
      <c r="Q16" s="460" t="str">
        <f>IF(COUNTIFS(Table1[JV '#],Table5[[#This Row],[JV Number]],Table1[D-419 Utility Relocation Classification],Table5[[#Headers],[Incorporated]])=0,"",COUNTIFS(Table1[JV '#],Table5[[#This Row],[JV Number]],Table1[D-419 Utility Relocation Classification],Table5[[#Headers],[Incorporated]]))</f>
        <v/>
      </c>
      <c r="R16" s="460" t="str">
        <f>IF(COUNTIFS(Table1[JV '#],Table5[[#This Row],[JV Number]],Table1[Overhead or Underground],"OH")=0,"",COUNTIFS(Table1[JV '#],Table5[[#This Row],[JV Number]],Table1[Overhead or Underground],"OH"))</f>
        <v/>
      </c>
      <c r="S16" s="460" t="str">
        <f>IF(COUNTIFS(Table1[JV '#],Table5[[#This Row],[JV Number]],Table1[Overhead or Underground],"UG")=0,"",COUNTIFS(Table1[JV '#],Table5[[#This Row],[JV Number]],Table1[Overhead or Underground],"UG"))</f>
        <v/>
      </c>
      <c r="T16" s="460" t="e">
        <f>IF(COUNTIFS(Table1[JV '#],Table5[[#This Row],[JV Number]],#REF!,"x")=0,"",COUNTIFS(Table1[JV '#],Table5[[#This Row],[JV Number]],#REF!,"x"))</f>
        <v>#REF!</v>
      </c>
      <c r="U16" s="460" t="e">
        <f>IF(COUNTIFS(Table1[JV '#],Table5[[#This Row],[JV Number]],#REF!,"x")=0,"",COUNTIFS(Table1[JV '#],Table5[[#This Row],[JV Number]],#REF!,"x"))</f>
        <v>#REF!</v>
      </c>
      <c r="V16" s="460" t="e">
        <f>IF(COUNTIFS(Table1[JV '#],Table5[[#This Row],[JV Number]],#REF!,"x")=0,"",COUNTIFS(Table1[JV '#],Table5[[#This Row],[JV Number]],#REF!,"x"))</f>
        <v>#REF!</v>
      </c>
      <c r="W16" s="460" t="e">
        <f>IF(COUNTIFS(Table1[JV '#],Table5[[#This Row],[JV Number]],#REF!,"x")=0,"",COUNTIFS(Table1[JV '#],Table5[[#This Row],[JV Number]],#REF!,"x"))</f>
        <v>#REF!</v>
      </c>
      <c r="X16" s="460" t="e">
        <f>IF(COUNTIFS(Table1[JV '#],Table5[[#This Row],[JV Number]],#REF!,"x")=0,"",COUNTIFS(Table1[JV '#],Table5[[#This Row],[JV Number]],#REF!,"x"))</f>
        <v>#REF!</v>
      </c>
      <c r="Z16" s="447"/>
    </row>
    <row r="17" spans="1:26" ht="14.45" x14ac:dyDescent="0.3">
      <c r="A17" s="464">
        <v>13</v>
      </c>
      <c r="B17" s="460">
        <v>13</v>
      </c>
      <c r="C17" s="460">
        <f>INDEX(Table1[MPMS '#],MATCH(Table5[[#This Row],[JV Number]],Table1[JV '#],0))</f>
        <v>97328</v>
      </c>
      <c r="D17" s="460" t="str">
        <f>INDEX(Table1[Early Completion (Y/N)],MATCH(Table5[[#This Row],[JV Number]],Table1[JV '#],0))</f>
        <v>--</v>
      </c>
      <c r="E17" s="460" t="e">
        <f>INDEX(#REF!,MATCH(Table5[[#This Row],[JV Number]],Table1[JV '#],0))</f>
        <v>#REF!</v>
      </c>
      <c r="F17" s="460">
        <f>INDEX(Table1[District],MATCH(Table5[[#This Row],[JV Number]],Table1[JV '#],0))</f>
        <v>1</v>
      </c>
      <c r="G17" s="460" t="str">
        <f>INDEX(Table1[County],MATCH(Table5[[#This Row],[JV Number]],Table1[JV '#],0))</f>
        <v>Mercer</v>
      </c>
      <c r="H17" s="460">
        <f>COUNTIF(Table1[JV '#],Table5[[#This Row],[JV Number]])</f>
        <v>4</v>
      </c>
      <c r="I17" s="466">
        <f>LOOKUP(Table5[[#This Row],[JV Number]],Table4[JV '#],Table4[Construction Start Dates])</f>
        <v>42968</v>
      </c>
      <c r="J17" s="466" t="e">
        <f t="array" ref="J17">MIN(IF(Table5[[#This Row],[JV Number]]=Table1[JV '#],#REF!,"Error"))</f>
        <v>#REF!</v>
      </c>
      <c r="K17" s="554" t="e">
        <f>SUMIF(Table1[JV '#],Table5[[#This Row],[JV Number]],#REF!)</f>
        <v>#REF!</v>
      </c>
      <c r="L17" s="460" t="str">
        <f>IF(COUNTIFS(Table1[JV '#],Table5[[#This Row],[JV Number]],Table1[D-419 Utility Relocation Classification],Table5[[#Headers],[Prior]])=0,"",COUNTIFS(Table1[JV '#],Table5[[#This Row],[JV Number]],Table1[D-419 Utility Relocation Classification],Table5[[#Headers],[Prior]]))</f>
        <v/>
      </c>
      <c r="M17" s="460" t="str">
        <f>IF(COUNTIFS(Table1[JV '#],Table5[[#This Row],[JV Number]],Table1[D-419 Utility Relocation Classification],Table5[[#Headers],[Restrictive]])=0,"",COUNTIFS(Table1[JV '#],Table5[[#This Row],[JV Number]],Table1[D-419 Utility Relocation Classification],Table5[[#Headers],[Restrictive]]))</f>
        <v/>
      </c>
      <c r="N17" s="460" t="str">
        <f>IF(COUNTIFS(Table1[JV '#],Table5[[#This Row],[JV Number]],Table1[D-419 Utility Relocation Classification],Table5[[#Headers],[Concurrent]])=0,"",COUNTIFS(Table1[JV '#],Table5[[#This Row],[JV Number]],Table1[D-419 Utility Relocation Classification],Table5[[#Headers],[Concurrent]]))</f>
        <v/>
      </c>
      <c r="O17" s="460" t="str">
        <f>IF(COUNTIFS(Table1[JV '#],Table5[[#This Row],[JV Number]],Table1[D-419 Utility Relocation Classification],Table5[[#Headers],[Coordinated]])=0,"",COUNTIFS(Table1[JV '#],Table5[[#This Row],[JV Number]],Table1[D-419 Utility Relocation Classification],Table5[[#Headers],[Coordinated]]))</f>
        <v/>
      </c>
      <c r="P17" s="460" t="str">
        <f>IF(COUNTIFS(Table1[JV '#],Table5[[#This Row],[JV Number]],Table1[D-419 Utility Relocation Classification],Table5[[#Headers],[Not Affected]])=0,"",COUNTIFS(Table1[JV '#],Table5[[#This Row],[JV Number]],Table1[D-419 Utility Relocation Classification],Table5[[#Headers],[Not Affected]]))</f>
        <v/>
      </c>
      <c r="Q17" s="460" t="str">
        <f>IF(COUNTIFS(Table1[JV '#],Table5[[#This Row],[JV Number]],Table1[D-419 Utility Relocation Classification],Table5[[#Headers],[Incorporated]])=0,"",COUNTIFS(Table1[JV '#],Table5[[#This Row],[JV Number]],Table1[D-419 Utility Relocation Classification],Table5[[#Headers],[Incorporated]]))</f>
        <v/>
      </c>
      <c r="R17" s="460" t="str">
        <f>IF(COUNTIFS(Table1[JV '#],Table5[[#This Row],[JV Number]],Table1[Overhead or Underground],"OH")=0,"",COUNTIFS(Table1[JV '#],Table5[[#This Row],[JV Number]],Table1[Overhead or Underground],"OH"))</f>
        <v/>
      </c>
      <c r="S17" s="460">
        <f>IF(COUNTIFS(Table1[JV '#],Table5[[#This Row],[JV Number]],Table1[Overhead or Underground],"UG")=0,"",COUNTIFS(Table1[JV '#],Table5[[#This Row],[JV Number]],Table1[Overhead or Underground],"UG"))</f>
        <v>2</v>
      </c>
      <c r="T17" s="460" t="e">
        <f>IF(COUNTIFS(Table1[JV '#],Table5[[#This Row],[JV Number]],#REF!,"x")=0,"",COUNTIFS(Table1[JV '#],Table5[[#This Row],[JV Number]],#REF!,"x"))</f>
        <v>#REF!</v>
      </c>
      <c r="U17" s="460" t="e">
        <f>IF(COUNTIFS(Table1[JV '#],Table5[[#This Row],[JV Number]],#REF!,"x")=0,"",COUNTIFS(Table1[JV '#],Table5[[#This Row],[JV Number]],#REF!,"x"))</f>
        <v>#REF!</v>
      </c>
      <c r="V17" s="460" t="e">
        <f>IF(COUNTIFS(Table1[JV '#],Table5[[#This Row],[JV Number]],#REF!,"x")=0,"",COUNTIFS(Table1[JV '#],Table5[[#This Row],[JV Number]],#REF!,"x"))</f>
        <v>#REF!</v>
      </c>
      <c r="W17" s="460" t="e">
        <f>IF(COUNTIFS(Table1[JV '#],Table5[[#This Row],[JV Number]],#REF!,"x")=0,"",COUNTIFS(Table1[JV '#],Table5[[#This Row],[JV Number]],#REF!,"x"))</f>
        <v>#REF!</v>
      </c>
      <c r="X17" s="460" t="e">
        <f>IF(COUNTIFS(Table1[JV '#],Table5[[#This Row],[JV Number]],#REF!,"x")=0,"",COUNTIFS(Table1[JV '#],Table5[[#This Row],[JV Number]],#REF!,"x"))</f>
        <v>#REF!</v>
      </c>
      <c r="Z17" s="447"/>
    </row>
    <row r="18" spans="1:26" ht="14.45" x14ac:dyDescent="0.3">
      <c r="A18" s="464">
        <v>14</v>
      </c>
      <c r="B18" s="460">
        <v>14</v>
      </c>
      <c r="C18" s="460">
        <f>INDEX(Table1[MPMS '#],MATCH(Table5[[#This Row],[JV Number]],Table1[JV '#],0))</f>
        <v>1686</v>
      </c>
      <c r="D18" s="460" t="str">
        <f>INDEX(Table1[Early Completion (Y/N)],MATCH(Table5[[#This Row],[JV Number]],Table1[JV '#],0))</f>
        <v>--</v>
      </c>
      <c r="E18" s="460" t="e">
        <f>INDEX(#REF!,MATCH(Table5[[#This Row],[JV Number]],Table1[JV '#],0))</f>
        <v>#REF!</v>
      </c>
      <c r="F18" s="460">
        <f>INDEX(Table1[District],MATCH(Table5[[#This Row],[JV Number]],Table1[JV '#],0))</f>
        <v>1</v>
      </c>
      <c r="G18" s="460" t="str">
        <f>INDEX(Table1[County],MATCH(Table5[[#This Row],[JV Number]],Table1[JV '#],0))</f>
        <v>Mercer</v>
      </c>
      <c r="H18" s="460">
        <f>COUNTIF(Table1[JV '#],Table5[[#This Row],[JV Number]])</f>
        <v>2</v>
      </c>
      <c r="I18" s="466">
        <f>LOOKUP(Table5[[#This Row],[JV Number]],Table4[JV '#],Table4[Construction Start Dates])</f>
        <v>42790</v>
      </c>
      <c r="J18" s="466" t="e">
        <f t="array" ref="J18">MIN(IF(Table5[[#This Row],[JV Number]]=Table1[JV '#],#REF!,"Error"))</f>
        <v>#REF!</v>
      </c>
      <c r="K18" s="554" t="e">
        <f>SUMIF(Table1[JV '#],Table5[[#This Row],[JV Number]],#REF!)</f>
        <v>#REF!</v>
      </c>
      <c r="L18" s="460" t="str">
        <f>IF(COUNTIFS(Table1[JV '#],Table5[[#This Row],[JV Number]],Table1[D-419 Utility Relocation Classification],Table5[[#Headers],[Prior]])=0,"",COUNTIFS(Table1[JV '#],Table5[[#This Row],[JV Number]],Table1[D-419 Utility Relocation Classification],Table5[[#Headers],[Prior]]))</f>
        <v/>
      </c>
      <c r="M18" s="460" t="str">
        <f>IF(COUNTIFS(Table1[JV '#],Table5[[#This Row],[JV Number]],Table1[D-419 Utility Relocation Classification],Table5[[#Headers],[Restrictive]])=0,"",COUNTIFS(Table1[JV '#],Table5[[#This Row],[JV Number]],Table1[D-419 Utility Relocation Classification],Table5[[#Headers],[Restrictive]]))</f>
        <v/>
      </c>
      <c r="N18" s="460" t="str">
        <f>IF(COUNTIFS(Table1[JV '#],Table5[[#This Row],[JV Number]],Table1[D-419 Utility Relocation Classification],Table5[[#Headers],[Concurrent]])=0,"",COUNTIFS(Table1[JV '#],Table5[[#This Row],[JV Number]],Table1[D-419 Utility Relocation Classification],Table5[[#Headers],[Concurrent]]))</f>
        <v/>
      </c>
      <c r="O18" s="460" t="str">
        <f>IF(COUNTIFS(Table1[JV '#],Table5[[#This Row],[JV Number]],Table1[D-419 Utility Relocation Classification],Table5[[#Headers],[Coordinated]])=0,"",COUNTIFS(Table1[JV '#],Table5[[#This Row],[JV Number]],Table1[D-419 Utility Relocation Classification],Table5[[#Headers],[Coordinated]]))</f>
        <v/>
      </c>
      <c r="P18" s="460" t="str">
        <f>IF(COUNTIFS(Table1[JV '#],Table5[[#This Row],[JV Number]],Table1[D-419 Utility Relocation Classification],Table5[[#Headers],[Not Affected]])=0,"",COUNTIFS(Table1[JV '#],Table5[[#This Row],[JV Number]],Table1[D-419 Utility Relocation Classification],Table5[[#Headers],[Not Affected]]))</f>
        <v/>
      </c>
      <c r="Q18" s="460" t="str">
        <f>IF(COUNTIFS(Table1[JV '#],Table5[[#This Row],[JV Number]],Table1[D-419 Utility Relocation Classification],Table5[[#Headers],[Incorporated]])=0,"",COUNTIFS(Table1[JV '#],Table5[[#This Row],[JV Number]],Table1[D-419 Utility Relocation Classification],Table5[[#Headers],[Incorporated]]))</f>
        <v/>
      </c>
      <c r="R18" s="460" t="str">
        <f>IF(COUNTIFS(Table1[JV '#],Table5[[#This Row],[JV Number]],Table1[Overhead or Underground],"OH")=0,"",COUNTIFS(Table1[JV '#],Table5[[#This Row],[JV Number]],Table1[Overhead or Underground],"OH"))</f>
        <v/>
      </c>
      <c r="S18" s="460">
        <f>IF(COUNTIFS(Table1[JV '#],Table5[[#This Row],[JV Number]],Table1[Overhead or Underground],"UG")=0,"",COUNTIFS(Table1[JV '#],Table5[[#This Row],[JV Number]],Table1[Overhead or Underground],"UG"))</f>
        <v>2</v>
      </c>
      <c r="T18" s="460" t="e">
        <f>IF(COUNTIFS(Table1[JV '#],Table5[[#This Row],[JV Number]],#REF!,"x")=0,"",COUNTIFS(Table1[JV '#],Table5[[#This Row],[JV Number]],#REF!,"x"))</f>
        <v>#REF!</v>
      </c>
      <c r="U18" s="460" t="e">
        <f>IF(COUNTIFS(Table1[JV '#],Table5[[#This Row],[JV Number]],#REF!,"x")=0,"",COUNTIFS(Table1[JV '#],Table5[[#This Row],[JV Number]],#REF!,"x"))</f>
        <v>#REF!</v>
      </c>
      <c r="V18" s="460" t="e">
        <f>IF(COUNTIFS(Table1[JV '#],Table5[[#This Row],[JV Number]],#REF!,"x")=0,"",COUNTIFS(Table1[JV '#],Table5[[#This Row],[JV Number]],#REF!,"x"))</f>
        <v>#REF!</v>
      </c>
      <c r="W18" s="460" t="e">
        <f>IF(COUNTIFS(Table1[JV '#],Table5[[#This Row],[JV Number]],#REF!,"x")=0,"",COUNTIFS(Table1[JV '#],Table5[[#This Row],[JV Number]],#REF!,"x"))</f>
        <v>#REF!</v>
      </c>
      <c r="X18" s="460" t="e">
        <f>IF(COUNTIFS(Table1[JV '#],Table5[[#This Row],[JV Number]],#REF!,"x")=0,"",COUNTIFS(Table1[JV '#],Table5[[#This Row],[JV Number]],#REF!,"x"))</f>
        <v>#REF!</v>
      </c>
      <c r="Z18" s="447"/>
    </row>
    <row r="19" spans="1:26" ht="14.45" x14ac:dyDescent="0.3">
      <c r="A19" s="464">
        <v>15</v>
      </c>
      <c r="B19" s="460">
        <v>15</v>
      </c>
      <c r="C19" s="460">
        <f>INDEX(Table1[MPMS '#],MATCH(Table5[[#This Row],[JV Number]],Table1[JV '#],0))</f>
        <v>58092</v>
      </c>
      <c r="D19" s="460" t="str">
        <f>INDEX(Table1[Early Completion (Y/N)],MATCH(Table5[[#This Row],[JV Number]],Table1[JV '#],0))</f>
        <v>--</v>
      </c>
      <c r="E19" s="460" t="e">
        <f>INDEX(#REF!,MATCH(Table5[[#This Row],[JV Number]],Table1[JV '#],0))</f>
        <v>#REF!</v>
      </c>
      <c r="F19" s="460">
        <f>INDEX(Table1[District],MATCH(Table5[[#This Row],[JV Number]],Table1[JV '#],0))</f>
        <v>1</v>
      </c>
      <c r="G19" s="460" t="str">
        <f>INDEX(Table1[County],MATCH(Table5[[#This Row],[JV Number]],Table1[JV '#],0))</f>
        <v>Mercer</v>
      </c>
      <c r="H19" s="460">
        <f>COUNTIF(Table1[JV '#],Table5[[#This Row],[JV Number]])</f>
        <v>1</v>
      </c>
      <c r="I19" s="466">
        <f>LOOKUP(Table5[[#This Row],[JV Number]],Table4[JV '#],Table4[Construction Start Dates])</f>
        <v>42885</v>
      </c>
      <c r="J19" s="466" t="e">
        <f t="array" ref="J19">MIN(IF(Table5[[#This Row],[JV Number]]=Table1[JV '#],#REF!,"Error"))</f>
        <v>#REF!</v>
      </c>
      <c r="K19" s="554" t="e">
        <f>SUMIF(Table1[JV '#],Table5[[#This Row],[JV Number]],#REF!)</f>
        <v>#REF!</v>
      </c>
      <c r="L19" s="460" t="str">
        <f>IF(COUNTIFS(Table1[JV '#],Table5[[#This Row],[JV Number]],Table1[D-419 Utility Relocation Classification],Table5[[#Headers],[Prior]])=0,"",COUNTIFS(Table1[JV '#],Table5[[#This Row],[JV Number]],Table1[D-419 Utility Relocation Classification],Table5[[#Headers],[Prior]]))</f>
        <v/>
      </c>
      <c r="M19" s="460" t="str">
        <f>IF(COUNTIFS(Table1[JV '#],Table5[[#This Row],[JV Number]],Table1[D-419 Utility Relocation Classification],Table5[[#Headers],[Restrictive]])=0,"",COUNTIFS(Table1[JV '#],Table5[[#This Row],[JV Number]],Table1[D-419 Utility Relocation Classification],Table5[[#Headers],[Restrictive]]))</f>
        <v/>
      </c>
      <c r="N19" s="460" t="str">
        <f>IF(COUNTIFS(Table1[JV '#],Table5[[#This Row],[JV Number]],Table1[D-419 Utility Relocation Classification],Table5[[#Headers],[Concurrent]])=0,"",COUNTIFS(Table1[JV '#],Table5[[#This Row],[JV Number]],Table1[D-419 Utility Relocation Classification],Table5[[#Headers],[Concurrent]]))</f>
        <v/>
      </c>
      <c r="O19" s="460" t="str">
        <f>IF(COUNTIFS(Table1[JV '#],Table5[[#This Row],[JV Number]],Table1[D-419 Utility Relocation Classification],Table5[[#Headers],[Coordinated]])=0,"",COUNTIFS(Table1[JV '#],Table5[[#This Row],[JV Number]],Table1[D-419 Utility Relocation Classification],Table5[[#Headers],[Coordinated]]))</f>
        <v/>
      </c>
      <c r="P19" s="460" t="str">
        <f>IF(COUNTIFS(Table1[JV '#],Table5[[#This Row],[JV Number]],Table1[D-419 Utility Relocation Classification],Table5[[#Headers],[Not Affected]])=0,"",COUNTIFS(Table1[JV '#],Table5[[#This Row],[JV Number]],Table1[D-419 Utility Relocation Classification],Table5[[#Headers],[Not Affected]]))</f>
        <v/>
      </c>
      <c r="Q19" s="460" t="str">
        <f>IF(COUNTIFS(Table1[JV '#],Table5[[#This Row],[JV Number]],Table1[D-419 Utility Relocation Classification],Table5[[#Headers],[Incorporated]])=0,"",COUNTIFS(Table1[JV '#],Table5[[#This Row],[JV Number]],Table1[D-419 Utility Relocation Classification],Table5[[#Headers],[Incorporated]]))</f>
        <v/>
      </c>
      <c r="R19" s="460" t="str">
        <f>IF(COUNTIFS(Table1[JV '#],Table5[[#This Row],[JV Number]],Table1[Overhead or Underground],"OH")=0,"",COUNTIFS(Table1[JV '#],Table5[[#This Row],[JV Number]],Table1[Overhead or Underground],"OH"))</f>
        <v/>
      </c>
      <c r="S19" s="460" t="str">
        <f>IF(COUNTIFS(Table1[JV '#],Table5[[#This Row],[JV Number]],Table1[Overhead or Underground],"UG")=0,"",COUNTIFS(Table1[JV '#],Table5[[#This Row],[JV Number]],Table1[Overhead or Underground],"UG"))</f>
        <v/>
      </c>
      <c r="T19" s="460" t="e">
        <f>IF(COUNTIFS(Table1[JV '#],Table5[[#This Row],[JV Number]],#REF!,"x")=0,"",COUNTIFS(Table1[JV '#],Table5[[#This Row],[JV Number]],#REF!,"x"))</f>
        <v>#REF!</v>
      </c>
      <c r="U19" s="460" t="e">
        <f>IF(COUNTIFS(Table1[JV '#],Table5[[#This Row],[JV Number]],#REF!,"x")=0,"",COUNTIFS(Table1[JV '#],Table5[[#This Row],[JV Number]],#REF!,"x"))</f>
        <v>#REF!</v>
      </c>
      <c r="V19" s="460" t="e">
        <f>IF(COUNTIFS(Table1[JV '#],Table5[[#This Row],[JV Number]],#REF!,"x")=0,"",COUNTIFS(Table1[JV '#],Table5[[#This Row],[JV Number]],#REF!,"x"))</f>
        <v>#REF!</v>
      </c>
      <c r="W19" s="460" t="e">
        <f>IF(COUNTIFS(Table1[JV '#],Table5[[#This Row],[JV Number]],#REF!,"x")=0,"",COUNTIFS(Table1[JV '#],Table5[[#This Row],[JV Number]],#REF!,"x"))</f>
        <v>#REF!</v>
      </c>
      <c r="X19" s="460" t="e">
        <f>IF(COUNTIFS(Table1[JV '#],Table5[[#This Row],[JV Number]],#REF!,"x")=0,"",COUNTIFS(Table1[JV '#],Table5[[#This Row],[JV Number]],#REF!,"x"))</f>
        <v>#REF!</v>
      </c>
      <c r="Z19" s="447"/>
    </row>
    <row r="20" spans="1:26" ht="14.45" x14ac:dyDescent="0.3">
      <c r="A20" s="464">
        <v>16</v>
      </c>
      <c r="B20" s="460">
        <v>16</v>
      </c>
      <c r="C20" s="460">
        <f>INDEX(Table1[MPMS '#],MATCH(Table5[[#This Row],[JV Number]],Table1[JV '#],0))</f>
        <v>93160</v>
      </c>
      <c r="D20" s="460" t="str">
        <f>INDEX(Table1[Early Completion (Y/N)],MATCH(Table5[[#This Row],[JV Number]],Table1[JV '#],0))</f>
        <v>--</v>
      </c>
      <c r="E20" s="460" t="e">
        <f>INDEX(#REF!,MATCH(Table5[[#This Row],[JV Number]],Table1[JV '#],0))</f>
        <v>#REF!</v>
      </c>
      <c r="F20" s="460">
        <f>INDEX(Table1[District],MATCH(Table5[[#This Row],[JV Number]],Table1[JV '#],0))</f>
        <v>1</v>
      </c>
      <c r="G20" s="460" t="str">
        <f>INDEX(Table1[County],MATCH(Table5[[#This Row],[JV Number]],Table1[JV '#],0))</f>
        <v>Venango</v>
      </c>
      <c r="H20" s="460">
        <f>COUNTIF(Table1[JV '#],Table5[[#This Row],[JV Number]])</f>
        <v>3</v>
      </c>
      <c r="I20" s="466">
        <f>LOOKUP(Table5[[#This Row],[JV Number]],Table4[JV '#],Table4[Construction Start Dates])</f>
        <v>42790</v>
      </c>
      <c r="J20" s="466" t="e">
        <f t="array" ref="J20">MIN(IF(Table5[[#This Row],[JV Number]]=Table1[JV '#],#REF!,"Error"))</f>
        <v>#REF!</v>
      </c>
      <c r="K20" s="554" t="e">
        <f>SUMIF(Table1[JV '#],Table5[[#This Row],[JV Number]],#REF!)</f>
        <v>#REF!</v>
      </c>
      <c r="L20" s="460" t="str">
        <f>IF(COUNTIFS(Table1[JV '#],Table5[[#This Row],[JV Number]],Table1[D-419 Utility Relocation Classification],Table5[[#Headers],[Prior]])=0,"",COUNTIFS(Table1[JV '#],Table5[[#This Row],[JV Number]],Table1[D-419 Utility Relocation Classification],Table5[[#Headers],[Prior]]))</f>
        <v/>
      </c>
      <c r="M20" s="460" t="str">
        <f>IF(COUNTIFS(Table1[JV '#],Table5[[#This Row],[JV Number]],Table1[D-419 Utility Relocation Classification],Table5[[#Headers],[Restrictive]])=0,"",COUNTIFS(Table1[JV '#],Table5[[#This Row],[JV Number]],Table1[D-419 Utility Relocation Classification],Table5[[#Headers],[Restrictive]]))</f>
        <v/>
      </c>
      <c r="N20" s="460" t="str">
        <f>IF(COUNTIFS(Table1[JV '#],Table5[[#This Row],[JV Number]],Table1[D-419 Utility Relocation Classification],Table5[[#Headers],[Concurrent]])=0,"",COUNTIFS(Table1[JV '#],Table5[[#This Row],[JV Number]],Table1[D-419 Utility Relocation Classification],Table5[[#Headers],[Concurrent]]))</f>
        <v/>
      </c>
      <c r="O20" s="460" t="str">
        <f>IF(COUNTIFS(Table1[JV '#],Table5[[#This Row],[JV Number]],Table1[D-419 Utility Relocation Classification],Table5[[#Headers],[Coordinated]])=0,"",COUNTIFS(Table1[JV '#],Table5[[#This Row],[JV Number]],Table1[D-419 Utility Relocation Classification],Table5[[#Headers],[Coordinated]]))</f>
        <v/>
      </c>
      <c r="P20" s="460" t="str">
        <f>IF(COUNTIFS(Table1[JV '#],Table5[[#This Row],[JV Number]],Table1[D-419 Utility Relocation Classification],Table5[[#Headers],[Not Affected]])=0,"",COUNTIFS(Table1[JV '#],Table5[[#This Row],[JV Number]],Table1[D-419 Utility Relocation Classification],Table5[[#Headers],[Not Affected]]))</f>
        <v/>
      </c>
      <c r="Q20" s="460" t="str">
        <f>IF(COUNTIFS(Table1[JV '#],Table5[[#This Row],[JV Number]],Table1[D-419 Utility Relocation Classification],Table5[[#Headers],[Incorporated]])=0,"",COUNTIFS(Table1[JV '#],Table5[[#This Row],[JV Number]],Table1[D-419 Utility Relocation Classification],Table5[[#Headers],[Incorporated]]))</f>
        <v/>
      </c>
      <c r="R20" s="460" t="str">
        <f>IF(COUNTIFS(Table1[JV '#],Table5[[#This Row],[JV Number]],Table1[Overhead or Underground],"OH")=0,"",COUNTIFS(Table1[JV '#],Table5[[#This Row],[JV Number]],Table1[Overhead or Underground],"OH"))</f>
        <v/>
      </c>
      <c r="S20" s="460">
        <f>IF(COUNTIFS(Table1[JV '#],Table5[[#This Row],[JV Number]],Table1[Overhead or Underground],"UG")=0,"",COUNTIFS(Table1[JV '#],Table5[[#This Row],[JV Number]],Table1[Overhead or Underground],"UG"))</f>
        <v>2</v>
      </c>
      <c r="T20" s="460" t="e">
        <f>IF(COUNTIFS(Table1[JV '#],Table5[[#This Row],[JV Number]],#REF!,"x")=0,"",COUNTIFS(Table1[JV '#],Table5[[#This Row],[JV Number]],#REF!,"x"))</f>
        <v>#REF!</v>
      </c>
      <c r="U20" s="460" t="e">
        <f>IF(COUNTIFS(Table1[JV '#],Table5[[#This Row],[JV Number]],#REF!,"x")=0,"",COUNTIFS(Table1[JV '#],Table5[[#This Row],[JV Number]],#REF!,"x"))</f>
        <v>#REF!</v>
      </c>
      <c r="V20" s="460" t="e">
        <f>IF(COUNTIFS(Table1[JV '#],Table5[[#This Row],[JV Number]],#REF!,"x")=0,"",COUNTIFS(Table1[JV '#],Table5[[#This Row],[JV Number]],#REF!,"x"))</f>
        <v>#REF!</v>
      </c>
      <c r="W20" s="460" t="e">
        <f>IF(COUNTIFS(Table1[JV '#],Table5[[#This Row],[JV Number]],#REF!,"x")=0,"",COUNTIFS(Table1[JV '#],Table5[[#This Row],[JV Number]],#REF!,"x"))</f>
        <v>#REF!</v>
      </c>
      <c r="X20" s="460" t="e">
        <f>IF(COUNTIFS(Table1[JV '#],Table5[[#This Row],[JV Number]],#REF!,"x")=0,"",COUNTIFS(Table1[JV '#],Table5[[#This Row],[JV Number]],#REF!,"x"))</f>
        <v>#REF!</v>
      </c>
      <c r="Z20" s="447"/>
    </row>
    <row r="21" spans="1:26" ht="14.45" x14ac:dyDescent="0.3">
      <c r="A21" s="464">
        <v>17</v>
      </c>
      <c r="B21" s="460">
        <v>17</v>
      </c>
      <c r="C21" s="460">
        <f>INDEX(Table1[MPMS '#],MATCH(Table5[[#This Row],[JV Number]],Table1[JV '#],0))</f>
        <v>2251</v>
      </c>
      <c r="D21" s="460" t="str">
        <f>INDEX(Table1[Early Completion (Y/N)],MATCH(Table5[[#This Row],[JV Number]],Table1[JV '#],0))</f>
        <v>--</v>
      </c>
      <c r="E21" s="460" t="e">
        <f>INDEX(#REF!,MATCH(Table5[[#This Row],[JV Number]],Table1[JV '#],0))</f>
        <v>#REF!</v>
      </c>
      <c r="F21" s="460">
        <f>INDEX(Table1[District],MATCH(Table5[[#This Row],[JV Number]],Table1[JV '#],0))</f>
        <v>1</v>
      </c>
      <c r="G21" s="460" t="str">
        <f>INDEX(Table1[County],MATCH(Table5[[#This Row],[JV Number]],Table1[JV '#],0))</f>
        <v>Venango</v>
      </c>
      <c r="H21" s="460">
        <f>COUNTIF(Table1[JV '#],Table5[[#This Row],[JV Number]])</f>
        <v>5</v>
      </c>
      <c r="I21" s="466">
        <f>LOOKUP(Table5[[#This Row],[JV Number]],Table4[JV '#],Table4[Construction Start Dates])</f>
        <v>42887</v>
      </c>
      <c r="J21" s="466" t="e">
        <f t="array" ref="J21">MIN(IF(Table5[[#This Row],[JV Number]]=Table1[JV '#],#REF!,"Error"))</f>
        <v>#REF!</v>
      </c>
      <c r="K21" s="554" t="e">
        <f>SUMIF(Table1[JV '#],Table5[[#This Row],[JV Number]],#REF!)</f>
        <v>#REF!</v>
      </c>
      <c r="L21" s="460" t="str">
        <f>IF(COUNTIFS(Table1[JV '#],Table5[[#This Row],[JV Number]],Table1[D-419 Utility Relocation Classification],Table5[[#Headers],[Prior]])=0,"",COUNTIFS(Table1[JV '#],Table5[[#This Row],[JV Number]],Table1[D-419 Utility Relocation Classification],Table5[[#Headers],[Prior]]))</f>
        <v/>
      </c>
      <c r="M21" s="460" t="str">
        <f>IF(COUNTIFS(Table1[JV '#],Table5[[#This Row],[JV Number]],Table1[D-419 Utility Relocation Classification],Table5[[#Headers],[Restrictive]])=0,"",COUNTIFS(Table1[JV '#],Table5[[#This Row],[JV Number]],Table1[D-419 Utility Relocation Classification],Table5[[#Headers],[Restrictive]]))</f>
        <v/>
      </c>
      <c r="N21" s="460" t="str">
        <f>IF(COUNTIFS(Table1[JV '#],Table5[[#This Row],[JV Number]],Table1[D-419 Utility Relocation Classification],Table5[[#Headers],[Concurrent]])=0,"",COUNTIFS(Table1[JV '#],Table5[[#This Row],[JV Number]],Table1[D-419 Utility Relocation Classification],Table5[[#Headers],[Concurrent]]))</f>
        <v/>
      </c>
      <c r="O21" s="460" t="str">
        <f>IF(COUNTIFS(Table1[JV '#],Table5[[#This Row],[JV Number]],Table1[D-419 Utility Relocation Classification],Table5[[#Headers],[Coordinated]])=0,"",COUNTIFS(Table1[JV '#],Table5[[#This Row],[JV Number]],Table1[D-419 Utility Relocation Classification],Table5[[#Headers],[Coordinated]]))</f>
        <v/>
      </c>
      <c r="P21" s="460" t="str">
        <f>IF(COUNTIFS(Table1[JV '#],Table5[[#This Row],[JV Number]],Table1[D-419 Utility Relocation Classification],Table5[[#Headers],[Not Affected]])=0,"",COUNTIFS(Table1[JV '#],Table5[[#This Row],[JV Number]],Table1[D-419 Utility Relocation Classification],Table5[[#Headers],[Not Affected]]))</f>
        <v/>
      </c>
      <c r="Q21" s="460" t="str">
        <f>IF(COUNTIFS(Table1[JV '#],Table5[[#This Row],[JV Number]],Table1[D-419 Utility Relocation Classification],Table5[[#Headers],[Incorporated]])=0,"",COUNTIFS(Table1[JV '#],Table5[[#This Row],[JV Number]],Table1[D-419 Utility Relocation Classification],Table5[[#Headers],[Incorporated]]))</f>
        <v/>
      </c>
      <c r="R21" s="460" t="str">
        <f>IF(COUNTIFS(Table1[JV '#],Table5[[#This Row],[JV Number]],Table1[Overhead or Underground],"OH")=0,"",COUNTIFS(Table1[JV '#],Table5[[#This Row],[JV Number]],Table1[Overhead or Underground],"OH"))</f>
        <v/>
      </c>
      <c r="S21" s="460">
        <f>IF(COUNTIFS(Table1[JV '#],Table5[[#This Row],[JV Number]],Table1[Overhead or Underground],"UG")=0,"",COUNTIFS(Table1[JV '#],Table5[[#This Row],[JV Number]],Table1[Overhead or Underground],"UG"))</f>
        <v>2</v>
      </c>
      <c r="T21" s="460" t="e">
        <f>IF(COUNTIFS(Table1[JV '#],Table5[[#This Row],[JV Number]],#REF!,"x")=0,"",COUNTIFS(Table1[JV '#],Table5[[#This Row],[JV Number]],#REF!,"x"))</f>
        <v>#REF!</v>
      </c>
      <c r="U21" s="460" t="e">
        <f>IF(COUNTIFS(Table1[JV '#],Table5[[#This Row],[JV Number]],#REF!,"x")=0,"",COUNTIFS(Table1[JV '#],Table5[[#This Row],[JV Number]],#REF!,"x"))</f>
        <v>#REF!</v>
      </c>
      <c r="V21" s="460" t="e">
        <f>IF(COUNTIFS(Table1[JV '#],Table5[[#This Row],[JV Number]],#REF!,"x")=0,"",COUNTIFS(Table1[JV '#],Table5[[#This Row],[JV Number]],#REF!,"x"))</f>
        <v>#REF!</v>
      </c>
      <c r="W21" s="460" t="e">
        <f>IF(COUNTIFS(Table1[JV '#],Table5[[#This Row],[JV Number]],#REF!,"x")=0,"",COUNTIFS(Table1[JV '#],Table5[[#This Row],[JV Number]],#REF!,"x"))</f>
        <v>#REF!</v>
      </c>
      <c r="X21" s="460" t="e">
        <f>IF(COUNTIFS(Table1[JV '#],Table5[[#This Row],[JV Number]],#REF!,"x")=0,"",COUNTIFS(Table1[JV '#],Table5[[#This Row],[JV Number]],#REF!,"x"))</f>
        <v>#REF!</v>
      </c>
      <c r="Z21" s="447"/>
    </row>
    <row r="22" spans="1:26" ht="14.45" x14ac:dyDescent="0.3">
      <c r="A22" s="464">
        <v>18</v>
      </c>
      <c r="B22" s="460">
        <v>18</v>
      </c>
      <c r="C22" s="460">
        <f>INDEX(Table1[MPMS '#],MATCH(Table5[[#This Row],[JV Number]],Table1[JV '#],0))</f>
        <v>97457</v>
      </c>
      <c r="D22" s="460" t="str">
        <f>INDEX(Table1[Early Completion (Y/N)],MATCH(Table5[[#This Row],[JV Number]],Table1[JV '#],0))</f>
        <v>--</v>
      </c>
      <c r="E22" s="460" t="e">
        <f>INDEX(#REF!,MATCH(Table5[[#This Row],[JV Number]],Table1[JV '#],0))</f>
        <v>#REF!</v>
      </c>
      <c r="F22" s="460">
        <f>INDEX(Table1[District],MATCH(Table5[[#This Row],[JV Number]],Table1[JV '#],0))</f>
        <v>1</v>
      </c>
      <c r="G22" s="460" t="str">
        <f>INDEX(Table1[County],MATCH(Table5[[#This Row],[JV Number]],Table1[JV '#],0))</f>
        <v>Warren</v>
      </c>
      <c r="H22" s="460">
        <f>COUNTIF(Table1[JV '#],Table5[[#This Row],[JV Number]])</f>
        <v>2</v>
      </c>
      <c r="I22" s="466">
        <f>LOOKUP(Table5[[#This Row],[JV Number]],Table4[JV '#],Table4[Construction Start Dates])</f>
        <v>42787</v>
      </c>
      <c r="J22" s="466" t="e">
        <f t="array" ref="J22">MIN(IF(Table5[[#This Row],[JV Number]]=Table1[JV '#],#REF!,"Error"))</f>
        <v>#REF!</v>
      </c>
      <c r="K22" s="554" t="e">
        <f>SUMIF(Table1[JV '#],Table5[[#This Row],[JV Number]],#REF!)</f>
        <v>#REF!</v>
      </c>
      <c r="L22" s="460" t="str">
        <f>IF(COUNTIFS(Table1[JV '#],Table5[[#This Row],[JV Number]],Table1[D-419 Utility Relocation Classification],Table5[[#Headers],[Prior]])=0,"",COUNTIFS(Table1[JV '#],Table5[[#This Row],[JV Number]],Table1[D-419 Utility Relocation Classification],Table5[[#Headers],[Prior]]))</f>
        <v/>
      </c>
      <c r="M22" s="460" t="str">
        <f>IF(COUNTIFS(Table1[JV '#],Table5[[#This Row],[JV Number]],Table1[D-419 Utility Relocation Classification],Table5[[#Headers],[Restrictive]])=0,"",COUNTIFS(Table1[JV '#],Table5[[#This Row],[JV Number]],Table1[D-419 Utility Relocation Classification],Table5[[#Headers],[Restrictive]]))</f>
        <v/>
      </c>
      <c r="N22" s="460" t="str">
        <f>IF(COUNTIFS(Table1[JV '#],Table5[[#This Row],[JV Number]],Table1[D-419 Utility Relocation Classification],Table5[[#Headers],[Concurrent]])=0,"",COUNTIFS(Table1[JV '#],Table5[[#This Row],[JV Number]],Table1[D-419 Utility Relocation Classification],Table5[[#Headers],[Concurrent]]))</f>
        <v/>
      </c>
      <c r="O22" s="460" t="str">
        <f>IF(COUNTIFS(Table1[JV '#],Table5[[#This Row],[JV Number]],Table1[D-419 Utility Relocation Classification],Table5[[#Headers],[Coordinated]])=0,"",COUNTIFS(Table1[JV '#],Table5[[#This Row],[JV Number]],Table1[D-419 Utility Relocation Classification],Table5[[#Headers],[Coordinated]]))</f>
        <v/>
      </c>
      <c r="P22" s="460" t="str">
        <f>IF(COUNTIFS(Table1[JV '#],Table5[[#This Row],[JV Number]],Table1[D-419 Utility Relocation Classification],Table5[[#Headers],[Not Affected]])=0,"",COUNTIFS(Table1[JV '#],Table5[[#This Row],[JV Number]],Table1[D-419 Utility Relocation Classification],Table5[[#Headers],[Not Affected]]))</f>
        <v/>
      </c>
      <c r="Q22" s="460" t="str">
        <f>IF(COUNTIFS(Table1[JV '#],Table5[[#This Row],[JV Number]],Table1[D-419 Utility Relocation Classification],Table5[[#Headers],[Incorporated]])=0,"",COUNTIFS(Table1[JV '#],Table5[[#This Row],[JV Number]],Table1[D-419 Utility Relocation Classification],Table5[[#Headers],[Incorporated]]))</f>
        <v/>
      </c>
      <c r="R22" s="460" t="str">
        <f>IF(COUNTIFS(Table1[JV '#],Table5[[#This Row],[JV Number]],Table1[Overhead or Underground],"OH")=0,"",COUNTIFS(Table1[JV '#],Table5[[#This Row],[JV Number]],Table1[Overhead or Underground],"OH"))</f>
        <v/>
      </c>
      <c r="S22" s="460">
        <f>IF(COUNTIFS(Table1[JV '#],Table5[[#This Row],[JV Number]],Table1[Overhead or Underground],"UG")=0,"",COUNTIFS(Table1[JV '#],Table5[[#This Row],[JV Number]],Table1[Overhead or Underground],"UG"))</f>
        <v>2</v>
      </c>
      <c r="T22" s="460" t="e">
        <f>IF(COUNTIFS(Table1[JV '#],Table5[[#This Row],[JV Number]],#REF!,"x")=0,"",COUNTIFS(Table1[JV '#],Table5[[#This Row],[JV Number]],#REF!,"x"))</f>
        <v>#REF!</v>
      </c>
      <c r="U22" s="460" t="e">
        <f>IF(COUNTIFS(Table1[JV '#],Table5[[#This Row],[JV Number]],#REF!,"x")=0,"",COUNTIFS(Table1[JV '#],Table5[[#This Row],[JV Number]],#REF!,"x"))</f>
        <v>#REF!</v>
      </c>
      <c r="V22" s="460" t="e">
        <f>IF(COUNTIFS(Table1[JV '#],Table5[[#This Row],[JV Number]],#REF!,"x")=0,"",COUNTIFS(Table1[JV '#],Table5[[#This Row],[JV Number]],#REF!,"x"))</f>
        <v>#REF!</v>
      </c>
      <c r="W22" s="460" t="e">
        <f>IF(COUNTIFS(Table1[JV '#],Table5[[#This Row],[JV Number]],#REF!,"x")=0,"",COUNTIFS(Table1[JV '#],Table5[[#This Row],[JV Number]],#REF!,"x"))</f>
        <v>#REF!</v>
      </c>
      <c r="X22" s="460" t="e">
        <f>IF(COUNTIFS(Table1[JV '#],Table5[[#This Row],[JV Number]],#REF!,"x")=0,"",COUNTIFS(Table1[JV '#],Table5[[#This Row],[JV Number]],#REF!,"x"))</f>
        <v>#REF!</v>
      </c>
      <c r="Z22" s="447"/>
    </row>
    <row r="23" spans="1:26" ht="14.45" x14ac:dyDescent="0.3">
      <c r="A23" s="464">
        <v>19</v>
      </c>
      <c r="B23" s="460">
        <v>19</v>
      </c>
      <c r="C23" s="460">
        <f>INDEX(Table1[MPMS '#],MATCH(Table5[[#This Row],[JV Number]],Table1[JV '#],0))</f>
        <v>2438</v>
      </c>
      <c r="D23" s="460" t="str">
        <f>INDEX(Table1[Early Completion (Y/N)],MATCH(Table5[[#This Row],[JV Number]],Table1[JV '#],0))</f>
        <v>--</v>
      </c>
      <c r="E23" s="460" t="e">
        <f>INDEX(#REF!,MATCH(Table5[[#This Row],[JV Number]],Table1[JV '#],0))</f>
        <v>#REF!</v>
      </c>
      <c r="F23" s="460">
        <f>INDEX(Table1[District],MATCH(Table5[[#This Row],[JV Number]],Table1[JV '#],0))</f>
        <v>1</v>
      </c>
      <c r="G23" s="460" t="str">
        <f>INDEX(Table1[County],MATCH(Table5[[#This Row],[JV Number]],Table1[JV '#],0))</f>
        <v>Warren</v>
      </c>
      <c r="H23" s="460">
        <f>COUNTIF(Table1[JV '#],Table5[[#This Row],[JV Number]])</f>
        <v>3</v>
      </c>
      <c r="I23" s="466">
        <f>LOOKUP(Table5[[#This Row],[JV Number]],Table4[JV '#],Table4[Construction Start Dates])</f>
        <v>42802</v>
      </c>
      <c r="J23" s="466" t="e">
        <f t="array" ref="J23">MIN(IF(Table5[[#This Row],[JV Number]]=Table1[JV '#],#REF!,"Error"))</f>
        <v>#REF!</v>
      </c>
      <c r="K23" s="554" t="e">
        <f>SUMIF(Table1[JV '#],Table5[[#This Row],[JV Number]],#REF!)</f>
        <v>#REF!</v>
      </c>
      <c r="L23" s="460" t="str">
        <f>IF(COUNTIFS(Table1[JV '#],Table5[[#This Row],[JV Number]],Table1[D-419 Utility Relocation Classification],Table5[[#Headers],[Prior]])=0,"",COUNTIFS(Table1[JV '#],Table5[[#This Row],[JV Number]],Table1[D-419 Utility Relocation Classification],Table5[[#Headers],[Prior]]))</f>
        <v/>
      </c>
      <c r="M23" s="460" t="str">
        <f>IF(COUNTIFS(Table1[JV '#],Table5[[#This Row],[JV Number]],Table1[D-419 Utility Relocation Classification],Table5[[#Headers],[Restrictive]])=0,"",COUNTIFS(Table1[JV '#],Table5[[#This Row],[JV Number]],Table1[D-419 Utility Relocation Classification],Table5[[#Headers],[Restrictive]]))</f>
        <v/>
      </c>
      <c r="N23" s="460" t="str">
        <f>IF(COUNTIFS(Table1[JV '#],Table5[[#This Row],[JV Number]],Table1[D-419 Utility Relocation Classification],Table5[[#Headers],[Concurrent]])=0,"",COUNTIFS(Table1[JV '#],Table5[[#This Row],[JV Number]],Table1[D-419 Utility Relocation Classification],Table5[[#Headers],[Concurrent]]))</f>
        <v/>
      </c>
      <c r="O23" s="460" t="str">
        <f>IF(COUNTIFS(Table1[JV '#],Table5[[#This Row],[JV Number]],Table1[D-419 Utility Relocation Classification],Table5[[#Headers],[Coordinated]])=0,"",COUNTIFS(Table1[JV '#],Table5[[#This Row],[JV Number]],Table1[D-419 Utility Relocation Classification],Table5[[#Headers],[Coordinated]]))</f>
        <v/>
      </c>
      <c r="P23" s="460" t="str">
        <f>IF(COUNTIFS(Table1[JV '#],Table5[[#This Row],[JV Number]],Table1[D-419 Utility Relocation Classification],Table5[[#Headers],[Not Affected]])=0,"",COUNTIFS(Table1[JV '#],Table5[[#This Row],[JV Number]],Table1[D-419 Utility Relocation Classification],Table5[[#Headers],[Not Affected]]))</f>
        <v/>
      </c>
      <c r="Q23" s="460" t="str">
        <f>IF(COUNTIFS(Table1[JV '#],Table5[[#This Row],[JV Number]],Table1[D-419 Utility Relocation Classification],Table5[[#Headers],[Incorporated]])=0,"",COUNTIFS(Table1[JV '#],Table5[[#This Row],[JV Number]],Table1[D-419 Utility Relocation Classification],Table5[[#Headers],[Incorporated]]))</f>
        <v/>
      </c>
      <c r="R23" s="460" t="str">
        <f>IF(COUNTIFS(Table1[JV '#],Table5[[#This Row],[JV Number]],Table1[Overhead or Underground],"OH")=0,"",COUNTIFS(Table1[JV '#],Table5[[#This Row],[JV Number]],Table1[Overhead or Underground],"OH"))</f>
        <v/>
      </c>
      <c r="S23" s="460">
        <f>IF(COUNTIFS(Table1[JV '#],Table5[[#This Row],[JV Number]],Table1[Overhead or Underground],"UG")=0,"",COUNTIFS(Table1[JV '#],Table5[[#This Row],[JV Number]],Table1[Overhead or Underground],"UG"))</f>
        <v>2</v>
      </c>
      <c r="T23" s="460" t="e">
        <f>IF(COUNTIFS(Table1[JV '#],Table5[[#This Row],[JV Number]],#REF!,"x")=0,"",COUNTIFS(Table1[JV '#],Table5[[#This Row],[JV Number]],#REF!,"x"))</f>
        <v>#REF!</v>
      </c>
      <c r="U23" s="460" t="e">
        <f>IF(COUNTIFS(Table1[JV '#],Table5[[#This Row],[JV Number]],#REF!,"x")=0,"",COUNTIFS(Table1[JV '#],Table5[[#This Row],[JV Number]],#REF!,"x"))</f>
        <v>#REF!</v>
      </c>
      <c r="V23" s="460" t="e">
        <f>IF(COUNTIFS(Table1[JV '#],Table5[[#This Row],[JV Number]],#REF!,"x")=0,"",COUNTIFS(Table1[JV '#],Table5[[#This Row],[JV Number]],#REF!,"x"))</f>
        <v>#REF!</v>
      </c>
      <c r="W23" s="460" t="e">
        <f>IF(COUNTIFS(Table1[JV '#],Table5[[#This Row],[JV Number]],#REF!,"x")=0,"",COUNTIFS(Table1[JV '#],Table5[[#This Row],[JV Number]],#REF!,"x"))</f>
        <v>#REF!</v>
      </c>
      <c r="X23" s="460" t="e">
        <f>IF(COUNTIFS(Table1[JV '#],Table5[[#This Row],[JV Number]],#REF!,"x")=0,"",COUNTIFS(Table1[JV '#],Table5[[#This Row],[JV Number]],#REF!,"x"))</f>
        <v>#REF!</v>
      </c>
      <c r="Z23" s="447"/>
    </row>
    <row r="24" spans="1:26" ht="14.45" x14ac:dyDescent="0.3">
      <c r="A24" s="464">
        <v>20</v>
      </c>
      <c r="B24" s="460">
        <v>20</v>
      </c>
      <c r="C24" s="460">
        <f>INDEX(Table1[MPMS '#],MATCH(Table5[[#This Row],[JV Number]],Table1[JV '#],0))</f>
        <v>2546</v>
      </c>
      <c r="D24" s="460" t="str">
        <f>INDEX(Table1[Early Completion (Y/N)],MATCH(Table5[[#This Row],[JV Number]],Table1[JV '#],0))</f>
        <v>--</v>
      </c>
      <c r="E24" s="460" t="e">
        <f>INDEX(#REF!,MATCH(Table5[[#This Row],[JV Number]],Table1[JV '#],0))</f>
        <v>#REF!</v>
      </c>
      <c r="F24" s="460">
        <f>INDEX(Table1[District],MATCH(Table5[[#This Row],[JV Number]],Table1[JV '#],0))</f>
        <v>1</v>
      </c>
      <c r="G24" s="460" t="str">
        <f>INDEX(Table1[County],MATCH(Table5[[#This Row],[JV Number]],Table1[JV '#],0))</f>
        <v>Warren</v>
      </c>
      <c r="H24" s="460">
        <f>COUNTIF(Table1[JV '#],Table5[[#This Row],[JV Number]])</f>
        <v>3</v>
      </c>
      <c r="I24" s="466">
        <f>LOOKUP(Table5[[#This Row],[JV Number]],Table4[JV '#],Table4[Construction Start Dates])</f>
        <v>42888</v>
      </c>
      <c r="J24" s="466" t="e">
        <f t="array" ref="J24">MIN(IF(Table5[[#This Row],[JV Number]]=Table1[JV '#],#REF!,"Error"))</f>
        <v>#REF!</v>
      </c>
      <c r="K24" s="554" t="e">
        <f>SUMIF(Table1[JV '#],Table5[[#This Row],[JV Number]],#REF!)</f>
        <v>#REF!</v>
      </c>
      <c r="L24" s="460" t="str">
        <f>IF(COUNTIFS(Table1[JV '#],Table5[[#This Row],[JV Number]],Table1[D-419 Utility Relocation Classification],Table5[[#Headers],[Prior]])=0,"",COUNTIFS(Table1[JV '#],Table5[[#This Row],[JV Number]],Table1[D-419 Utility Relocation Classification],Table5[[#Headers],[Prior]]))</f>
        <v/>
      </c>
      <c r="M24" s="460" t="str">
        <f>IF(COUNTIFS(Table1[JV '#],Table5[[#This Row],[JV Number]],Table1[D-419 Utility Relocation Classification],Table5[[#Headers],[Restrictive]])=0,"",COUNTIFS(Table1[JV '#],Table5[[#This Row],[JV Number]],Table1[D-419 Utility Relocation Classification],Table5[[#Headers],[Restrictive]]))</f>
        <v/>
      </c>
      <c r="N24" s="460" t="str">
        <f>IF(COUNTIFS(Table1[JV '#],Table5[[#This Row],[JV Number]],Table1[D-419 Utility Relocation Classification],Table5[[#Headers],[Concurrent]])=0,"",COUNTIFS(Table1[JV '#],Table5[[#This Row],[JV Number]],Table1[D-419 Utility Relocation Classification],Table5[[#Headers],[Concurrent]]))</f>
        <v/>
      </c>
      <c r="O24" s="460" t="str">
        <f>IF(COUNTIFS(Table1[JV '#],Table5[[#This Row],[JV Number]],Table1[D-419 Utility Relocation Classification],Table5[[#Headers],[Coordinated]])=0,"",COUNTIFS(Table1[JV '#],Table5[[#This Row],[JV Number]],Table1[D-419 Utility Relocation Classification],Table5[[#Headers],[Coordinated]]))</f>
        <v/>
      </c>
      <c r="P24" s="460" t="str">
        <f>IF(COUNTIFS(Table1[JV '#],Table5[[#This Row],[JV Number]],Table1[D-419 Utility Relocation Classification],Table5[[#Headers],[Not Affected]])=0,"",COUNTIFS(Table1[JV '#],Table5[[#This Row],[JV Number]],Table1[D-419 Utility Relocation Classification],Table5[[#Headers],[Not Affected]]))</f>
        <v/>
      </c>
      <c r="Q24" s="460" t="str">
        <f>IF(COUNTIFS(Table1[JV '#],Table5[[#This Row],[JV Number]],Table1[D-419 Utility Relocation Classification],Table5[[#Headers],[Incorporated]])=0,"",COUNTIFS(Table1[JV '#],Table5[[#This Row],[JV Number]],Table1[D-419 Utility Relocation Classification],Table5[[#Headers],[Incorporated]]))</f>
        <v/>
      </c>
      <c r="R24" s="460" t="str">
        <f>IF(COUNTIFS(Table1[JV '#],Table5[[#This Row],[JV Number]],Table1[Overhead or Underground],"OH")=0,"",COUNTIFS(Table1[JV '#],Table5[[#This Row],[JV Number]],Table1[Overhead or Underground],"OH"))</f>
        <v/>
      </c>
      <c r="S24" s="460">
        <f>IF(COUNTIFS(Table1[JV '#],Table5[[#This Row],[JV Number]],Table1[Overhead or Underground],"UG")=0,"",COUNTIFS(Table1[JV '#],Table5[[#This Row],[JV Number]],Table1[Overhead or Underground],"UG"))</f>
        <v>3</v>
      </c>
      <c r="T24" s="460" t="e">
        <f>IF(COUNTIFS(Table1[JV '#],Table5[[#This Row],[JV Number]],#REF!,"x")=0,"",COUNTIFS(Table1[JV '#],Table5[[#This Row],[JV Number]],#REF!,"x"))</f>
        <v>#REF!</v>
      </c>
      <c r="U24" s="460" t="e">
        <f>IF(COUNTIFS(Table1[JV '#],Table5[[#This Row],[JV Number]],#REF!,"x")=0,"",COUNTIFS(Table1[JV '#],Table5[[#This Row],[JV Number]],#REF!,"x"))</f>
        <v>#REF!</v>
      </c>
      <c r="V24" s="460" t="e">
        <f>IF(COUNTIFS(Table1[JV '#],Table5[[#This Row],[JV Number]],#REF!,"x")=0,"",COUNTIFS(Table1[JV '#],Table5[[#This Row],[JV Number]],#REF!,"x"))</f>
        <v>#REF!</v>
      </c>
      <c r="W24" s="460" t="e">
        <f>IF(COUNTIFS(Table1[JV '#],Table5[[#This Row],[JV Number]],#REF!,"x")=0,"",COUNTIFS(Table1[JV '#],Table5[[#This Row],[JV Number]],#REF!,"x"))</f>
        <v>#REF!</v>
      </c>
      <c r="X24" s="460" t="e">
        <f>IF(COUNTIFS(Table1[JV '#],Table5[[#This Row],[JV Number]],#REF!,"x")=0,"",COUNTIFS(Table1[JV '#],Table5[[#This Row],[JV Number]],#REF!,"x"))</f>
        <v>#REF!</v>
      </c>
      <c r="Z24" s="447"/>
    </row>
    <row r="25" spans="1:26" ht="14.45" x14ac:dyDescent="0.3">
      <c r="A25" s="464">
        <v>21</v>
      </c>
      <c r="B25" s="460">
        <v>21</v>
      </c>
      <c r="C25" s="460">
        <f>INDEX(Table1[MPMS '#],MATCH(Table5[[#This Row],[JV Number]],Table1[JV '#],0))</f>
        <v>2580</v>
      </c>
      <c r="D25" s="460" t="str">
        <f>INDEX(Table1[Early Completion (Y/N)],MATCH(Table5[[#This Row],[JV Number]],Table1[JV '#],0))</f>
        <v>--</v>
      </c>
      <c r="E25" s="460" t="e">
        <f>INDEX(#REF!,MATCH(Table5[[#This Row],[JV Number]],Table1[JV '#],0))</f>
        <v>#REF!</v>
      </c>
      <c r="F25" s="460">
        <f>INDEX(Table1[District],MATCH(Table5[[#This Row],[JV Number]],Table1[JV '#],0))</f>
        <v>1</v>
      </c>
      <c r="G25" s="460" t="str">
        <f>INDEX(Table1[County],MATCH(Table5[[#This Row],[JV Number]],Table1[JV '#],0))</f>
        <v>Warren</v>
      </c>
      <c r="H25" s="460">
        <f>COUNTIF(Table1[JV '#],Table5[[#This Row],[JV Number]])</f>
        <v>3</v>
      </c>
      <c r="I25" s="466">
        <f>LOOKUP(Table5[[#This Row],[JV Number]],Table4[JV '#],Table4[Construction Start Dates])</f>
        <v>42600</v>
      </c>
      <c r="J25" s="466" t="e">
        <f t="array" ref="J25">MIN(IF(Table5[[#This Row],[JV Number]]=Table1[JV '#],#REF!,"Error"))</f>
        <v>#REF!</v>
      </c>
      <c r="K25" s="554" t="e">
        <f>SUMIF(Table1[JV '#],Table5[[#This Row],[JV Number]],#REF!)</f>
        <v>#REF!</v>
      </c>
      <c r="L25" s="460" t="str">
        <f>IF(COUNTIFS(Table1[JV '#],Table5[[#This Row],[JV Number]],Table1[D-419 Utility Relocation Classification],Table5[[#Headers],[Prior]])=0,"",COUNTIFS(Table1[JV '#],Table5[[#This Row],[JV Number]],Table1[D-419 Utility Relocation Classification],Table5[[#Headers],[Prior]]))</f>
        <v/>
      </c>
      <c r="M25" s="460" t="str">
        <f>IF(COUNTIFS(Table1[JV '#],Table5[[#This Row],[JV Number]],Table1[D-419 Utility Relocation Classification],Table5[[#Headers],[Restrictive]])=0,"",COUNTIFS(Table1[JV '#],Table5[[#This Row],[JV Number]],Table1[D-419 Utility Relocation Classification],Table5[[#Headers],[Restrictive]]))</f>
        <v/>
      </c>
      <c r="N25" s="460" t="str">
        <f>IF(COUNTIFS(Table1[JV '#],Table5[[#This Row],[JV Number]],Table1[D-419 Utility Relocation Classification],Table5[[#Headers],[Concurrent]])=0,"",COUNTIFS(Table1[JV '#],Table5[[#This Row],[JV Number]],Table1[D-419 Utility Relocation Classification],Table5[[#Headers],[Concurrent]]))</f>
        <v/>
      </c>
      <c r="O25" s="460" t="str">
        <f>IF(COUNTIFS(Table1[JV '#],Table5[[#This Row],[JV Number]],Table1[D-419 Utility Relocation Classification],Table5[[#Headers],[Coordinated]])=0,"",COUNTIFS(Table1[JV '#],Table5[[#This Row],[JV Number]],Table1[D-419 Utility Relocation Classification],Table5[[#Headers],[Coordinated]]))</f>
        <v/>
      </c>
      <c r="P25" s="460" t="str">
        <f>IF(COUNTIFS(Table1[JV '#],Table5[[#This Row],[JV Number]],Table1[D-419 Utility Relocation Classification],Table5[[#Headers],[Not Affected]])=0,"",COUNTIFS(Table1[JV '#],Table5[[#This Row],[JV Number]],Table1[D-419 Utility Relocation Classification],Table5[[#Headers],[Not Affected]]))</f>
        <v/>
      </c>
      <c r="Q25" s="460" t="str">
        <f>IF(COUNTIFS(Table1[JV '#],Table5[[#This Row],[JV Number]],Table1[D-419 Utility Relocation Classification],Table5[[#Headers],[Incorporated]])=0,"",COUNTIFS(Table1[JV '#],Table5[[#This Row],[JV Number]],Table1[D-419 Utility Relocation Classification],Table5[[#Headers],[Incorporated]]))</f>
        <v/>
      </c>
      <c r="R25" s="460" t="str">
        <f>IF(COUNTIFS(Table1[JV '#],Table5[[#This Row],[JV Number]],Table1[Overhead or Underground],"OH")=0,"",COUNTIFS(Table1[JV '#],Table5[[#This Row],[JV Number]],Table1[Overhead or Underground],"OH"))</f>
        <v/>
      </c>
      <c r="S25" s="460">
        <f>IF(COUNTIFS(Table1[JV '#],Table5[[#This Row],[JV Number]],Table1[Overhead or Underground],"UG")=0,"",COUNTIFS(Table1[JV '#],Table5[[#This Row],[JV Number]],Table1[Overhead or Underground],"UG"))</f>
        <v>2</v>
      </c>
      <c r="T25" s="460" t="e">
        <f>IF(COUNTIFS(Table1[JV '#],Table5[[#This Row],[JV Number]],#REF!,"x")=0,"",COUNTIFS(Table1[JV '#],Table5[[#This Row],[JV Number]],#REF!,"x"))</f>
        <v>#REF!</v>
      </c>
      <c r="U25" s="460" t="e">
        <f>IF(COUNTIFS(Table1[JV '#],Table5[[#This Row],[JV Number]],#REF!,"x")=0,"",COUNTIFS(Table1[JV '#],Table5[[#This Row],[JV Number]],#REF!,"x"))</f>
        <v>#REF!</v>
      </c>
      <c r="V25" s="460" t="e">
        <f>IF(COUNTIFS(Table1[JV '#],Table5[[#This Row],[JV Number]],#REF!,"x")=0,"",COUNTIFS(Table1[JV '#],Table5[[#This Row],[JV Number]],#REF!,"x"))</f>
        <v>#REF!</v>
      </c>
      <c r="W25" s="460" t="e">
        <f>IF(COUNTIFS(Table1[JV '#],Table5[[#This Row],[JV Number]],#REF!,"x")=0,"",COUNTIFS(Table1[JV '#],Table5[[#This Row],[JV Number]],#REF!,"x"))</f>
        <v>#REF!</v>
      </c>
      <c r="X25" s="460" t="e">
        <f>IF(COUNTIFS(Table1[JV '#],Table5[[#This Row],[JV Number]],#REF!,"x")=0,"",COUNTIFS(Table1[JV '#],Table5[[#This Row],[JV Number]],#REF!,"x"))</f>
        <v>#REF!</v>
      </c>
      <c r="Z25" s="447"/>
    </row>
    <row r="26" spans="1:26" ht="14.45" x14ac:dyDescent="0.3">
      <c r="A26" s="464">
        <v>22</v>
      </c>
      <c r="B26" s="460">
        <v>22</v>
      </c>
      <c r="C26" s="460">
        <f>INDEX(Table1[MPMS '#],MATCH(Table5[[#This Row],[JV Number]],Table1[JV '#],0))</f>
        <v>2548</v>
      </c>
      <c r="D26" s="460" t="str">
        <f>INDEX(Table1[Early Completion (Y/N)],MATCH(Table5[[#This Row],[JV Number]],Table1[JV '#],0))</f>
        <v>--</v>
      </c>
      <c r="E26" s="460" t="e">
        <f>INDEX(#REF!,MATCH(Table5[[#This Row],[JV Number]],Table1[JV '#],0))</f>
        <v>#REF!</v>
      </c>
      <c r="F26" s="460">
        <f>INDEX(Table1[District],MATCH(Table5[[#This Row],[JV Number]],Table1[JV '#],0))</f>
        <v>1</v>
      </c>
      <c r="G26" s="460" t="str">
        <f>INDEX(Table1[County],MATCH(Table5[[#This Row],[JV Number]],Table1[JV '#],0))</f>
        <v>Warren</v>
      </c>
      <c r="H26" s="460">
        <f>COUNTIF(Table1[JV '#],Table5[[#This Row],[JV Number]])</f>
        <v>3</v>
      </c>
      <c r="I26" s="466">
        <f>LOOKUP(Table5[[#This Row],[JV Number]],Table4[JV '#],Table4[Construction Start Dates])</f>
        <v>42968</v>
      </c>
      <c r="J26" s="466" t="e">
        <f t="array" ref="J26">MIN(IF(Table5[[#This Row],[JV Number]]=Table1[JV '#],#REF!,"Error"))</f>
        <v>#REF!</v>
      </c>
      <c r="K26" s="554" t="e">
        <f>SUMIF(Table1[JV '#],Table5[[#This Row],[JV Number]],#REF!)</f>
        <v>#REF!</v>
      </c>
      <c r="L26" s="460" t="str">
        <f>IF(COUNTIFS(Table1[JV '#],Table5[[#This Row],[JV Number]],Table1[D-419 Utility Relocation Classification],Table5[[#Headers],[Prior]])=0,"",COUNTIFS(Table1[JV '#],Table5[[#This Row],[JV Number]],Table1[D-419 Utility Relocation Classification],Table5[[#Headers],[Prior]]))</f>
        <v/>
      </c>
      <c r="M26" s="460" t="str">
        <f>IF(COUNTIFS(Table1[JV '#],Table5[[#This Row],[JV Number]],Table1[D-419 Utility Relocation Classification],Table5[[#Headers],[Restrictive]])=0,"",COUNTIFS(Table1[JV '#],Table5[[#This Row],[JV Number]],Table1[D-419 Utility Relocation Classification],Table5[[#Headers],[Restrictive]]))</f>
        <v/>
      </c>
      <c r="N26" s="460" t="str">
        <f>IF(COUNTIFS(Table1[JV '#],Table5[[#This Row],[JV Number]],Table1[D-419 Utility Relocation Classification],Table5[[#Headers],[Concurrent]])=0,"",COUNTIFS(Table1[JV '#],Table5[[#This Row],[JV Number]],Table1[D-419 Utility Relocation Classification],Table5[[#Headers],[Concurrent]]))</f>
        <v/>
      </c>
      <c r="O26" s="460" t="str">
        <f>IF(COUNTIFS(Table1[JV '#],Table5[[#This Row],[JV Number]],Table1[D-419 Utility Relocation Classification],Table5[[#Headers],[Coordinated]])=0,"",COUNTIFS(Table1[JV '#],Table5[[#This Row],[JV Number]],Table1[D-419 Utility Relocation Classification],Table5[[#Headers],[Coordinated]]))</f>
        <v/>
      </c>
      <c r="P26" s="460" t="str">
        <f>IF(COUNTIFS(Table1[JV '#],Table5[[#This Row],[JV Number]],Table1[D-419 Utility Relocation Classification],Table5[[#Headers],[Not Affected]])=0,"",COUNTIFS(Table1[JV '#],Table5[[#This Row],[JV Number]],Table1[D-419 Utility Relocation Classification],Table5[[#Headers],[Not Affected]]))</f>
        <v/>
      </c>
      <c r="Q26" s="460" t="str">
        <f>IF(COUNTIFS(Table1[JV '#],Table5[[#This Row],[JV Number]],Table1[D-419 Utility Relocation Classification],Table5[[#Headers],[Incorporated]])=0,"",COUNTIFS(Table1[JV '#],Table5[[#This Row],[JV Number]],Table1[D-419 Utility Relocation Classification],Table5[[#Headers],[Incorporated]]))</f>
        <v/>
      </c>
      <c r="R26" s="460" t="str">
        <f>IF(COUNTIFS(Table1[JV '#],Table5[[#This Row],[JV Number]],Table1[Overhead or Underground],"OH")=0,"",COUNTIFS(Table1[JV '#],Table5[[#This Row],[JV Number]],Table1[Overhead or Underground],"OH"))</f>
        <v/>
      </c>
      <c r="S26" s="460">
        <f>IF(COUNTIFS(Table1[JV '#],Table5[[#This Row],[JV Number]],Table1[Overhead or Underground],"UG")=0,"",COUNTIFS(Table1[JV '#],Table5[[#This Row],[JV Number]],Table1[Overhead or Underground],"UG"))</f>
        <v>2</v>
      </c>
      <c r="T26" s="460" t="e">
        <f>IF(COUNTIFS(Table1[JV '#],Table5[[#This Row],[JV Number]],#REF!,"x")=0,"",COUNTIFS(Table1[JV '#],Table5[[#This Row],[JV Number]],#REF!,"x"))</f>
        <v>#REF!</v>
      </c>
      <c r="U26" s="460" t="e">
        <f>IF(COUNTIFS(Table1[JV '#],Table5[[#This Row],[JV Number]],#REF!,"x")=0,"",COUNTIFS(Table1[JV '#],Table5[[#This Row],[JV Number]],#REF!,"x"))</f>
        <v>#REF!</v>
      </c>
      <c r="V26" s="460" t="e">
        <f>IF(COUNTIFS(Table1[JV '#],Table5[[#This Row],[JV Number]],#REF!,"x")=0,"",COUNTIFS(Table1[JV '#],Table5[[#This Row],[JV Number]],#REF!,"x"))</f>
        <v>#REF!</v>
      </c>
      <c r="W26" s="460" t="e">
        <f>IF(COUNTIFS(Table1[JV '#],Table5[[#This Row],[JV Number]],#REF!,"x")=0,"",COUNTIFS(Table1[JV '#],Table5[[#This Row],[JV Number]],#REF!,"x"))</f>
        <v>#REF!</v>
      </c>
      <c r="X26" s="460" t="e">
        <f>IF(COUNTIFS(Table1[JV '#],Table5[[#This Row],[JV Number]],#REF!,"x")=0,"",COUNTIFS(Table1[JV '#],Table5[[#This Row],[JV Number]],#REF!,"x"))</f>
        <v>#REF!</v>
      </c>
      <c r="Z26" s="447"/>
    </row>
    <row r="27" spans="1:26" ht="14.45" x14ac:dyDescent="0.3">
      <c r="A27" s="464">
        <v>23</v>
      </c>
      <c r="B27" s="460">
        <v>23</v>
      </c>
      <c r="C27" s="460">
        <f>INDEX(Table1[MPMS '#],MATCH(Table5[[#This Row],[JV Number]],Table1[JV '#],0))</f>
        <v>84954</v>
      </c>
      <c r="D27" s="460" t="str">
        <f>INDEX(Table1[Early Completion (Y/N)],MATCH(Table5[[#This Row],[JV Number]],Table1[JV '#],0))</f>
        <v>--</v>
      </c>
      <c r="E27" s="460" t="e">
        <f>INDEX(#REF!,MATCH(Table5[[#This Row],[JV Number]],Table1[JV '#],0))</f>
        <v>#REF!</v>
      </c>
      <c r="F27" s="460">
        <f>INDEX(Table1[District],MATCH(Table5[[#This Row],[JV Number]],Table1[JV '#],0))</f>
        <v>1</v>
      </c>
      <c r="G27" s="460" t="str">
        <f>INDEX(Table1[County],MATCH(Table5[[#This Row],[JV Number]],Table1[JV '#],0))</f>
        <v>Warren</v>
      </c>
      <c r="H27" s="460">
        <f>COUNTIF(Table1[JV '#],Table5[[#This Row],[JV Number]])</f>
        <v>2</v>
      </c>
      <c r="I27" s="466">
        <f>LOOKUP(Table5[[#This Row],[JV Number]],Table4[JV '#],Table4[Construction Start Dates])</f>
        <v>42873</v>
      </c>
      <c r="J27" s="466" t="e">
        <f t="array" ref="J27">MIN(IF(Table5[[#This Row],[JV Number]]=Table1[JV '#],#REF!,"Error"))</f>
        <v>#REF!</v>
      </c>
      <c r="K27" s="554" t="e">
        <f>SUMIF(Table1[JV '#],Table5[[#This Row],[JV Number]],#REF!)</f>
        <v>#REF!</v>
      </c>
      <c r="L27" s="460" t="str">
        <f>IF(COUNTIFS(Table1[JV '#],Table5[[#This Row],[JV Number]],Table1[D-419 Utility Relocation Classification],Table5[[#Headers],[Prior]])=0,"",COUNTIFS(Table1[JV '#],Table5[[#This Row],[JV Number]],Table1[D-419 Utility Relocation Classification],Table5[[#Headers],[Prior]]))</f>
        <v/>
      </c>
      <c r="M27" s="460" t="str">
        <f>IF(COUNTIFS(Table1[JV '#],Table5[[#This Row],[JV Number]],Table1[D-419 Utility Relocation Classification],Table5[[#Headers],[Restrictive]])=0,"",COUNTIFS(Table1[JV '#],Table5[[#This Row],[JV Number]],Table1[D-419 Utility Relocation Classification],Table5[[#Headers],[Restrictive]]))</f>
        <v/>
      </c>
      <c r="N27" s="460" t="str">
        <f>IF(COUNTIFS(Table1[JV '#],Table5[[#This Row],[JV Number]],Table1[D-419 Utility Relocation Classification],Table5[[#Headers],[Concurrent]])=0,"",COUNTIFS(Table1[JV '#],Table5[[#This Row],[JV Number]],Table1[D-419 Utility Relocation Classification],Table5[[#Headers],[Concurrent]]))</f>
        <v/>
      </c>
      <c r="O27" s="460" t="str">
        <f>IF(COUNTIFS(Table1[JV '#],Table5[[#This Row],[JV Number]],Table1[D-419 Utility Relocation Classification],Table5[[#Headers],[Coordinated]])=0,"",COUNTIFS(Table1[JV '#],Table5[[#This Row],[JV Number]],Table1[D-419 Utility Relocation Classification],Table5[[#Headers],[Coordinated]]))</f>
        <v/>
      </c>
      <c r="P27" s="460" t="str">
        <f>IF(COUNTIFS(Table1[JV '#],Table5[[#This Row],[JV Number]],Table1[D-419 Utility Relocation Classification],Table5[[#Headers],[Not Affected]])=0,"",COUNTIFS(Table1[JV '#],Table5[[#This Row],[JV Number]],Table1[D-419 Utility Relocation Classification],Table5[[#Headers],[Not Affected]]))</f>
        <v/>
      </c>
      <c r="Q27" s="460" t="str">
        <f>IF(COUNTIFS(Table1[JV '#],Table5[[#This Row],[JV Number]],Table1[D-419 Utility Relocation Classification],Table5[[#Headers],[Incorporated]])=0,"",COUNTIFS(Table1[JV '#],Table5[[#This Row],[JV Number]],Table1[D-419 Utility Relocation Classification],Table5[[#Headers],[Incorporated]]))</f>
        <v/>
      </c>
      <c r="R27" s="460" t="str">
        <f>IF(COUNTIFS(Table1[JV '#],Table5[[#This Row],[JV Number]],Table1[Overhead or Underground],"OH")=0,"",COUNTIFS(Table1[JV '#],Table5[[#This Row],[JV Number]],Table1[Overhead or Underground],"OH"))</f>
        <v/>
      </c>
      <c r="S27" s="460">
        <f>IF(COUNTIFS(Table1[JV '#],Table5[[#This Row],[JV Number]],Table1[Overhead or Underground],"UG")=0,"",COUNTIFS(Table1[JV '#],Table5[[#This Row],[JV Number]],Table1[Overhead or Underground],"UG"))</f>
        <v>2</v>
      </c>
      <c r="T27" s="460" t="e">
        <f>IF(COUNTIFS(Table1[JV '#],Table5[[#This Row],[JV Number]],#REF!,"x")=0,"",COUNTIFS(Table1[JV '#],Table5[[#This Row],[JV Number]],#REF!,"x"))</f>
        <v>#REF!</v>
      </c>
      <c r="U27" s="460" t="e">
        <f>IF(COUNTIFS(Table1[JV '#],Table5[[#This Row],[JV Number]],#REF!,"x")=0,"",COUNTIFS(Table1[JV '#],Table5[[#This Row],[JV Number]],#REF!,"x"))</f>
        <v>#REF!</v>
      </c>
      <c r="V27" s="460" t="e">
        <f>IF(COUNTIFS(Table1[JV '#],Table5[[#This Row],[JV Number]],#REF!,"x")=0,"",COUNTIFS(Table1[JV '#],Table5[[#This Row],[JV Number]],#REF!,"x"))</f>
        <v>#REF!</v>
      </c>
      <c r="W27" s="460" t="e">
        <f>IF(COUNTIFS(Table1[JV '#],Table5[[#This Row],[JV Number]],#REF!,"x")=0,"",COUNTIFS(Table1[JV '#],Table5[[#This Row],[JV Number]],#REF!,"x"))</f>
        <v>#REF!</v>
      </c>
      <c r="X27" s="460" t="e">
        <f>IF(COUNTIFS(Table1[JV '#],Table5[[#This Row],[JV Number]],#REF!,"x")=0,"",COUNTIFS(Table1[JV '#],Table5[[#This Row],[JV Number]],#REF!,"x"))</f>
        <v>#REF!</v>
      </c>
      <c r="Z27" s="447"/>
    </row>
    <row r="28" spans="1:26" ht="14.45" x14ac:dyDescent="0.3">
      <c r="A28" s="464">
        <v>24</v>
      </c>
      <c r="B28" s="460">
        <v>24</v>
      </c>
      <c r="C28" s="460">
        <f>INDEX(Table1[MPMS '#],MATCH(Table5[[#This Row],[JV Number]],Table1[JV '#],0))</f>
        <v>97452</v>
      </c>
      <c r="D28" s="460" t="str">
        <f>INDEX(Table1[Early Completion (Y/N)],MATCH(Table5[[#This Row],[JV Number]],Table1[JV '#],0))</f>
        <v>--</v>
      </c>
      <c r="E28" s="460" t="e">
        <f>INDEX(#REF!,MATCH(Table5[[#This Row],[JV Number]],Table1[JV '#],0))</f>
        <v>#REF!</v>
      </c>
      <c r="F28" s="460">
        <f>INDEX(Table1[District],MATCH(Table5[[#This Row],[JV Number]],Table1[JV '#],0))</f>
        <v>1</v>
      </c>
      <c r="G28" s="460" t="str">
        <f>INDEX(Table1[County],MATCH(Table5[[#This Row],[JV Number]],Table1[JV '#],0))</f>
        <v>Warren</v>
      </c>
      <c r="H28" s="460">
        <f>COUNTIF(Table1[JV '#],Table5[[#This Row],[JV Number]])</f>
        <v>2</v>
      </c>
      <c r="I28" s="466">
        <f>LOOKUP(Table5[[#This Row],[JV Number]],Table4[JV '#],Table4[Construction Start Dates])</f>
        <v>42502</v>
      </c>
      <c r="J28" s="466" t="e">
        <f t="array" ref="J28">MIN(IF(Table5[[#This Row],[JV Number]]=Table1[JV '#],#REF!,"Error"))</f>
        <v>#REF!</v>
      </c>
      <c r="K28" s="554" t="e">
        <f>SUMIF(Table1[JV '#],Table5[[#This Row],[JV Number]],#REF!)</f>
        <v>#REF!</v>
      </c>
      <c r="L28" s="460" t="str">
        <f>IF(COUNTIFS(Table1[JV '#],Table5[[#This Row],[JV Number]],Table1[D-419 Utility Relocation Classification],Table5[[#Headers],[Prior]])=0,"",COUNTIFS(Table1[JV '#],Table5[[#This Row],[JV Number]],Table1[D-419 Utility Relocation Classification],Table5[[#Headers],[Prior]]))</f>
        <v/>
      </c>
      <c r="M28" s="460" t="str">
        <f>IF(COUNTIFS(Table1[JV '#],Table5[[#This Row],[JV Number]],Table1[D-419 Utility Relocation Classification],Table5[[#Headers],[Restrictive]])=0,"",COUNTIFS(Table1[JV '#],Table5[[#This Row],[JV Number]],Table1[D-419 Utility Relocation Classification],Table5[[#Headers],[Restrictive]]))</f>
        <v/>
      </c>
      <c r="N28" s="460" t="str">
        <f>IF(COUNTIFS(Table1[JV '#],Table5[[#This Row],[JV Number]],Table1[D-419 Utility Relocation Classification],Table5[[#Headers],[Concurrent]])=0,"",COUNTIFS(Table1[JV '#],Table5[[#This Row],[JV Number]],Table1[D-419 Utility Relocation Classification],Table5[[#Headers],[Concurrent]]))</f>
        <v/>
      </c>
      <c r="O28" s="460" t="str">
        <f>IF(COUNTIFS(Table1[JV '#],Table5[[#This Row],[JV Number]],Table1[D-419 Utility Relocation Classification],Table5[[#Headers],[Coordinated]])=0,"",COUNTIFS(Table1[JV '#],Table5[[#This Row],[JV Number]],Table1[D-419 Utility Relocation Classification],Table5[[#Headers],[Coordinated]]))</f>
        <v/>
      </c>
      <c r="P28" s="460" t="str">
        <f>IF(COUNTIFS(Table1[JV '#],Table5[[#This Row],[JV Number]],Table1[D-419 Utility Relocation Classification],Table5[[#Headers],[Not Affected]])=0,"",COUNTIFS(Table1[JV '#],Table5[[#This Row],[JV Number]],Table1[D-419 Utility Relocation Classification],Table5[[#Headers],[Not Affected]]))</f>
        <v/>
      </c>
      <c r="Q28" s="460" t="str">
        <f>IF(COUNTIFS(Table1[JV '#],Table5[[#This Row],[JV Number]],Table1[D-419 Utility Relocation Classification],Table5[[#Headers],[Incorporated]])=0,"",COUNTIFS(Table1[JV '#],Table5[[#This Row],[JV Number]],Table1[D-419 Utility Relocation Classification],Table5[[#Headers],[Incorporated]]))</f>
        <v/>
      </c>
      <c r="R28" s="460" t="str">
        <f>IF(COUNTIFS(Table1[JV '#],Table5[[#This Row],[JV Number]],Table1[Overhead or Underground],"OH")=0,"",COUNTIFS(Table1[JV '#],Table5[[#This Row],[JV Number]],Table1[Overhead or Underground],"OH"))</f>
        <v/>
      </c>
      <c r="S28" s="460">
        <f>IF(COUNTIFS(Table1[JV '#],Table5[[#This Row],[JV Number]],Table1[Overhead or Underground],"UG")=0,"",COUNTIFS(Table1[JV '#],Table5[[#This Row],[JV Number]],Table1[Overhead or Underground],"UG"))</f>
        <v>1</v>
      </c>
      <c r="T28" s="460" t="e">
        <f>IF(COUNTIFS(Table1[JV '#],Table5[[#This Row],[JV Number]],#REF!,"x")=0,"",COUNTIFS(Table1[JV '#],Table5[[#This Row],[JV Number]],#REF!,"x"))</f>
        <v>#REF!</v>
      </c>
      <c r="U28" s="460" t="e">
        <f>IF(COUNTIFS(Table1[JV '#],Table5[[#This Row],[JV Number]],#REF!,"x")=0,"",COUNTIFS(Table1[JV '#],Table5[[#This Row],[JV Number]],#REF!,"x"))</f>
        <v>#REF!</v>
      </c>
      <c r="V28" s="460" t="e">
        <f>IF(COUNTIFS(Table1[JV '#],Table5[[#This Row],[JV Number]],#REF!,"x")=0,"",COUNTIFS(Table1[JV '#],Table5[[#This Row],[JV Number]],#REF!,"x"))</f>
        <v>#REF!</v>
      </c>
      <c r="W28" s="460" t="e">
        <f>IF(COUNTIFS(Table1[JV '#],Table5[[#This Row],[JV Number]],#REF!,"x")=0,"",COUNTIFS(Table1[JV '#],Table5[[#This Row],[JV Number]],#REF!,"x"))</f>
        <v>#REF!</v>
      </c>
      <c r="X28" s="460" t="e">
        <f>IF(COUNTIFS(Table1[JV '#],Table5[[#This Row],[JV Number]],#REF!,"x")=0,"",COUNTIFS(Table1[JV '#],Table5[[#This Row],[JV Number]],#REF!,"x"))</f>
        <v>#REF!</v>
      </c>
      <c r="Z28" s="447"/>
    </row>
    <row r="29" spans="1:26" ht="14.45" x14ac:dyDescent="0.3">
      <c r="A29" s="464">
        <v>25</v>
      </c>
      <c r="B29" s="460">
        <v>25</v>
      </c>
      <c r="C29" s="460">
        <f>INDEX(Table1[MPMS '#],MATCH(Table5[[#This Row],[JV Number]],Table1[JV '#],0))</f>
        <v>85095</v>
      </c>
      <c r="D29" s="460" t="str">
        <f>INDEX(Table1[Early Completion (Y/N)],MATCH(Table5[[#This Row],[JV Number]],Table1[JV '#],0))</f>
        <v>--</v>
      </c>
      <c r="E29" s="460" t="e">
        <f>INDEX(#REF!,MATCH(Table5[[#This Row],[JV Number]],Table1[JV '#],0))</f>
        <v>#REF!</v>
      </c>
      <c r="F29" s="460">
        <f>INDEX(Table1[District],MATCH(Table5[[#This Row],[JV Number]],Table1[JV '#],0))</f>
        <v>2</v>
      </c>
      <c r="G29" s="460" t="str">
        <f>INDEX(Table1[County],MATCH(Table5[[#This Row],[JV Number]],Table1[JV '#],0))</f>
        <v>Cameron</v>
      </c>
      <c r="H29" s="460">
        <f>COUNTIF(Table1[JV '#],Table5[[#This Row],[JV Number]])</f>
        <v>2</v>
      </c>
      <c r="I29" s="466">
        <f>LOOKUP(Table5[[#This Row],[JV Number]],Table4[JV '#],Table4[Construction Start Dates])</f>
        <v>42867</v>
      </c>
      <c r="J29" s="466" t="e">
        <f t="array" ref="J29">MIN(IF(Table5[[#This Row],[JV Number]]=Table1[JV '#],#REF!,"Error"))</f>
        <v>#REF!</v>
      </c>
      <c r="K29" s="554" t="e">
        <f>SUMIF(Table1[JV '#],Table5[[#This Row],[JV Number]],#REF!)</f>
        <v>#REF!</v>
      </c>
      <c r="L29" s="460" t="str">
        <f>IF(COUNTIFS(Table1[JV '#],Table5[[#This Row],[JV Number]],Table1[D-419 Utility Relocation Classification],Table5[[#Headers],[Prior]])=0,"",COUNTIFS(Table1[JV '#],Table5[[#This Row],[JV Number]],Table1[D-419 Utility Relocation Classification],Table5[[#Headers],[Prior]]))</f>
        <v/>
      </c>
      <c r="M29" s="460" t="str">
        <f>IF(COUNTIFS(Table1[JV '#],Table5[[#This Row],[JV Number]],Table1[D-419 Utility Relocation Classification],Table5[[#Headers],[Restrictive]])=0,"",COUNTIFS(Table1[JV '#],Table5[[#This Row],[JV Number]],Table1[D-419 Utility Relocation Classification],Table5[[#Headers],[Restrictive]]))</f>
        <v/>
      </c>
      <c r="N29" s="460" t="str">
        <f>IF(COUNTIFS(Table1[JV '#],Table5[[#This Row],[JV Number]],Table1[D-419 Utility Relocation Classification],Table5[[#Headers],[Concurrent]])=0,"",COUNTIFS(Table1[JV '#],Table5[[#This Row],[JV Number]],Table1[D-419 Utility Relocation Classification],Table5[[#Headers],[Concurrent]]))</f>
        <v/>
      </c>
      <c r="O29" s="460" t="str">
        <f>IF(COUNTIFS(Table1[JV '#],Table5[[#This Row],[JV Number]],Table1[D-419 Utility Relocation Classification],Table5[[#Headers],[Coordinated]])=0,"",COUNTIFS(Table1[JV '#],Table5[[#This Row],[JV Number]],Table1[D-419 Utility Relocation Classification],Table5[[#Headers],[Coordinated]]))</f>
        <v/>
      </c>
      <c r="P29" s="460" t="str">
        <f>IF(COUNTIFS(Table1[JV '#],Table5[[#This Row],[JV Number]],Table1[D-419 Utility Relocation Classification],Table5[[#Headers],[Not Affected]])=0,"",COUNTIFS(Table1[JV '#],Table5[[#This Row],[JV Number]],Table1[D-419 Utility Relocation Classification],Table5[[#Headers],[Not Affected]]))</f>
        <v/>
      </c>
      <c r="Q29" s="460" t="str">
        <f>IF(COUNTIFS(Table1[JV '#],Table5[[#This Row],[JV Number]],Table1[D-419 Utility Relocation Classification],Table5[[#Headers],[Incorporated]])=0,"",COUNTIFS(Table1[JV '#],Table5[[#This Row],[JV Number]],Table1[D-419 Utility Relocation Classification],Table5[[#Headers],[Incorporated]]))</f>
        <v/>
      </c>
      <c r="R29" s="460" t="str">
        <f>IF(COUNTIFS(Table1[JV '#],Table5[[#This Row],[JV Number]],Table1[Overhead or Underground],"OH")=0,"",COUNTIFS(Table1[JV '#],Table5[[#This Row],[JV Number]],Table1[Overhead or Underground],"OH"))</f>
        <v/>
      </c>
      <c r="S29" s="460">
        <f>IF(COUNTIFS(Table1[JV '#],Table5[[#This Row],[JV Number]],Table1[Overhead or Underground],"UG")=0,"",COUNTIFS(Table1[JV '#],Table5[[#This Row],[JV Number]],Table1[Overhead or Underground],"UG"))</f>
        <v>1</v>
      </c>
      <c r="T29" s="460" t="e">
        <f>IF(COUNTIFS(Table1[JV '#],Table5[[#This Row],[JV Number]],#REF!,"x")=0,"",COUNTIFS(Table1[JV '#],Table5[[#This Row],[JV Number]],#REF!,"x"))</f>
        <v>#REF!</v>
      </c>
      <c r="U29" s="460" t="e">
        <f>IF(COUNTIFS(Table1[JV '#],Table5[[#This Row],[JV Number]],#REF!,"x")=0,"",COUNTIFS(Table1[JV '#],Table5[[#This Row],[JV Number]],#REF!,"x"))</f>
        <v>#REF!</v>
      </c>
      <c r="V29" s="460" t="e">
        <f>IF(COUNTIFS(Table1[JV '#],Table5[[#This Row],[JV Number]],#REF!,"x")=0,"",COUNTIFS(Table1[JV '#],Table5[[#This Row],[JV Number]],#REF!,"x"))</f>
        <v>#REF!</v>
      </c>
      <c r="W29" s="460" t="e">
        <f>IF(COUNTIFS(Table1[JV '#],Table5[[#This Row],[JV Number]],#REF!,"x")=0,"",COUNTIFS(Table1[JV '#],Table5[[#This Row],[JV Number]],#REF!,"x"))</f>
        <v>#REF!</v>
      </c>
      <c r="X29" s="460" t="e">
        <f>IF(COUNTIFS(Table1[JV '#],Table5[[#This Row],[JV Number]],#REF!,"x")=0,"",COUNTIFS(Table1[JV '#],Table5[[#This Row],[JV Number]],#REF!,"x"))</f>
        <v>#REF!</v>
      </c>
      <c r="Z29" s="447"/>
    </row>
    <row r="30" spans="1:26" ht="14.45" x14ac:dyDescent="0.3">
      <c r="A30" s="464">
        <v>26</v>
      </c>
      <c r="B30" s="460">
        <v>26</v>
      </c>
      <c r="C30" s="460">
        <f>INDEX(Table1[MPMS '#],MATCH(Table5[[#This Row],[JV Number]],Table1[JV '#],0))</f>
        <v>88201</v>
      </c>
      <c r="D30" s="460" t="str">
        <f>INDEX(Table1[Early Completion (Y/N)],MATCH(Table5[[#This Row],[JV Number]],Table1[JV '#],0))</f>
        <v>--</v>
      </c>
      <c r="E30" s="460" t="e">
        <f>INDEX(#REF!,MATCH(Table5[[#This Row],[JV Number]],Table1[JV '#],0))</f>
        <v>#REF!</v>
      </c>
      <c r="F30" s="460">
        <f>INDEX(Table1[District],MATCH(Table5[[#This Row],[JV Number]],Table1[JV '#],0))</f>
        <v>2</v>
      </c>
      <c r="G30" s="460" t="str">
        <f>INDEX(Table1[County],MATCH(Table5[[#This Row],[JV Number]],Table1[JV '#],0))</f>
        <v>Centre</v>
      </c>
      <c r="H30" s="460">
        <f>COUNTIF(Table1[JV '#],Table5[[#This Row],[JV Number]])</f>
        <v>4</v>
      </c>
      <c r="I30" s="466">
        <f>LOOKUP(Table5[[#This Row],[JV Number]],Table4[JV '#],Table4[Construction Start Dates])</f>
        <v>42899</v>
      </c>
      <c r="J30" s="466" t="e">
        <f t="array" ref="J30">MIN(IF(Table5[[#This Row],[JV Number]]=Table1[JV '#],#REF!,"Error"))</f>
        <v>#REF!</v>
      </c>
      <c r="K30" s="554" t="e">
        <f>SUMIF(Table1[JV '#],Table5[[#This Row],[JV Number]],#REF!)</f>
        <v>#REF!</v>
      </c>
      <c r="L30" s="460" t="str">
        <f>IF(COUNTIFS(Table1[JV '#],Table5[[#This Row],[JV Number]],Table1[D-419 Utility Relocation Classification],Table5[[#Headers],[Prior]])=0,"",COUNTIFS(Table1[JV '#],Table5[[#This Row],[JV Number]],Table1[D-419 Utility Relocation Classification],Table5[[#Headers],[Prior]]))</f>
        <v/>
      </c>
      <c r="M30" s="460" t="str">
        <f>IF(COUNTIFS(Table1[JV '#],Table5[[#This Row],[JV Number]],Table1[D-419 Utility Relocation Classification],Table5[[#Headers],[Restrictive]])=0,"",COUNTIFS(Table1[JV '#],Table5[[#This Row],[JV Number]],Table1[D-419 Utility Relocation Classification],Table5[[#Headers],[Restrictive]]))</f>
        <v/>
      </c>
      <c r="N30" s="460" t="str">
        <f>IF(COUNTIFS(Table1[JV '#],Table5[[#This Row],[JV Number]],Table1[D-419 Utility Relocation Classification],Table5[[#Headers],[Concurrent]])=0,"",COUNTIFS(Table1[JV '#],Table5[[#This Row],[JV Number]],Table1[D-419 Utility Relocation Classification],Table5[[#Headers],[Concurrent]]))</f>
        <v/>
      </c>
      <c r="O30" s="460" t="str">
        <f>IF(COUNTIFS(Table1[JV '#],Table5[[#This Row],[JV Number]],Table1[D-419 Utility Relocation Classification],Table5[[#Headers],[Coordinated]])=0,"",COUNTIFS(Table1[JV '#],Table5[[#This Row],[JV Number]],Table1[D-419 Utility Relocation Classification],Table5[[#Headers],[Coordinated]]))</f>
        <v/>
      </c>
      <c r="P30" s="460" t="str">
        <f>IF(COUNTIFS(Table1[JV '#],Table5[[#This Row],[JV Number]],Table1[D-419 Utility Relocation Classification],Table5[[#Headers],[Not Affected]])=0,"",COUNTIFS(Table1[JV '#],Table5[[#This Row],[JV Number]],Table1[D-419 Utility Relocation Classification],Table5[[#Headers],[Not Affected]]))</f>
        <v/>
      </c>
      <c r="Q30" s="460" t="str">
        <f>IF(COUNTIFS(Table1[JV '#],Table5[[#This Row],[JV Number]],Table1[D-419 Utility Relocation Classification],Table5[[#Headers],[Incorporated]])=0,"",COUNTIFS(Table1[JV '#],Table5[[#This Row],[JV Number]],Table1[D-419 Utility Relocation Classification],Table5[[#Headers],[Incorporated]]))</f>
        <v/>
      </c>
      <c r="R30" s="460" t="str">
        <f>IF(COUNTIFS(Table1[JV '#],Table5[[#This Row],[JV Number]],Table1[Overhead or Underground],"OH")=0,"",COUNTIFS(Table1[JV '#],Table5[[#This Row],[JV Number]],Table1[Overhead or Underground],"OH"))</f>
        <v/>
      </c>
      <c r="S30" s="460">
        <f>IF(COUNTIFS(Table1[JV '#],Table5[[#This Row],[JV Number]],Table1[Overhead or Underground],"UG")=0,"",COUNTIFS(Table1[JV '#],Table5[[#This Row],[JV Number]],Table1[Overhead or Underground],"UG"))</f>
        <v>2</v>
      </c>
      <c r="T30" s="460" t="e">
        <f>IF(COUNTIFS(Table1[JV '#],Table5[[#This Row],[JV Number]],#REF!,"x")=0,"",COUNTIFS(Table1[JV '#],Table5[[#This Row],[JV Number]],#REF!,"x"))</f>
        <v>#REF!</v>
      </c>
      <c r="U30" s="460" t="e">
        <f>IF(COUNTIFS(Table1[JV '#],Table5[[#This Row],[JV Number]],#REF!,"x")=0,"",COUNTIFS(Table1[JV '#],Table5[[#This Row],[JV Number]],#REF!,"x"))</f>
        <v>#REF!</v>
      </c>
      <c r="V30" s="460" t="e">
        <f>IF(COUNTIFS(Table1[JV '#],Table5[[#This Row],[JV Number]],#REF!,"x")=0,"",COUNTIFS(Table1[JV '#],Table5[[#This Row],[JV Number]],#REF!,"x"))</f>
        <v>#REF!</v>
      </c>
      <c r="W30" s="460" t="e">
        <f>IF(COUNTIFS(Table1[JV '#],Table5[[#This Row],[JV Number]],#REF!,"x")=0,"",COUNTIFS(Table1[JV '#],Table5[[#This Row],[JV Number]],#REF!,"x"))</f>
        <v>#REF!</v>
      </c>
      <c r="X30" s="460" t="e">
        <f>IF(COUNTIFS(Table1[JV '#],Table5[[#This Row],[JV Number]],#REF!,"x")=0,"",COUNTIFS(Table1[JV '#],Table5[[#This Row],[JV Number]],#REF!,"x"))</f>
        <v>#REF!</v>
      </c>
      <c r="Z30" s="447"/>
    </row>
    <row r="31" spans="1:26" ht="14.45" x14ac:dyDescent="0.3">
      <c r="A31" s="464">
        <v>27</v>
      </c>
      <c r="B31" s="460">
        <v>27</v>
      </c>
      <c r="C31" s="460">
        <f>INDEX(Table1[MPMS '#],MATCH(Table5[[#This Row],[JV Number]],Table1[JV '#],0))</f>
        <v>88155</v>
      </c>
      <c r="D31" s="460" t="str">
        <f>INDEX(Table1[Early Completion (Y/N)],MATCH(Table5[[#This Row],[JV Number]],Table1[JV '#],0))</f>
        <v>--</v>
      </c>
      <c r="E31" s="460" t="e">
        <f>INDEX(#REF!,MATCH(Table5[[#This Row],[JV Number]],Table1[JV '#],0))</f>
        <v>#REF!</v>
      </c>
      <c r="F31" s="460">
        <f>INDEX(Table1[District],MATCH(Table5[[#This Row],[JV Number]],Table1[JV '#],0))</f>
        <v>2</v>
      </c>
      <c r="G31" s="460" t="str">
        <f>INDEX(Table1[County],MATCH(Table5[[#This Row],[JV Number]],Table1[JV '#],0))</f>
        <v>Centre</v>
      </c>
      <c r="H31" s="460">
        <f>COUNTIF(Table1[JV '#],Table5[[#This Row],[JV Number]])</f>
        <v>4</v>
      </c>
      <c r="I31" s="466">
        <f>LOOKUP(Table5[[#This Row],[JV Number]],Table4[JV '#],Table4[Construction Start Dates])</f>
        <v>42779</v>
      </c>
      <c r="J31" s="466" t="e">
        <f t="array" ref="J31">MIN(IF(Table5[[#This Row],[JV Number]]=Table1[JV '#],#REF!,"Error"))</f>
        <v>#REF!</v>
      </c>
      <c r="K31" s="554" t="e">
        <f>SUMIF(Table1[JV '#],Table5[[#This Row],[JV Number]],#REF!)</f>
        <v>#REF!</v>
      </c>
      <c r="L31" s="460" t="str">
        <f>IF(COUNTIFS(Table1[JV '#],Table5[[#This Row],[JV Number]],Table1[D-419 Utility Relocation Classification],Table5[[#Headers],[Prior]])=0,"",COUNTIFS(Table1[JV '#],Table5[[#This Row],[JV Number]],Table1[D-419 Utility Relocation Classification],Table5[[#Headers],[Prior]]))</f>
        <v/>
      </c>
      <c r="M31" s="460" t="str">
        <f>IF(COUNTIFS(Table1[JV '#],Table5[[#This Row],[JV Number]],Table1[D-419 Utility Relocation Classification],Table5[[#Headers],[Restrictive]])=0,"",COUNTIFS(Table1[JV '#],Table5[[#This Row],[JV Number]],Table1[D-419 Utility Relocation Classification],Table5[[#Headers],[Restrictive]]))</f>
        <v/>
      </c>
      <c r="N31" s="460" t="str">
        <f>IF(COUNTIFS(Table1[JV '#],Table5[[#This Row],[JV Number]],Table1[D-419 Utility Relocation Classification],Table5[[#Headers],[Concurrent]])=0,"",COUNTIFS(Table1[JV '#],Table5[[#This Row],[JV Number]],Table1[D-419 Utility Relocation Classification],Table5[[#Headers],[Concurrent]]))</f>
        <v/>
      </c>
      <c r="O31" s="460" t="str">
        <f>IF(COUNTIFS(Table1[JV '#],Table5[[#This Row],[JV Number]],Table1[D-419 Utility Relocation Classification],Table5[[#Headers],[Coordinated]])=0,"",COUNTIFS(Table1[JV '#],Table5[[#This Row],[JV Number]],Table1[D-419 Utility Relocation Classification],Table5[[#Headers],[Coordinated]]))</f>
        <v/>
      </c>
      <c r="P31" s="460" t="str">
        <f>IF(COUNTIFS(Table1[JV '#],Table5[[#This Row],[JV Number]],Table1[D-419 Utility Relocation Classification],Table5[[#Headers],[Not Affected]])=0,"",COUNTIFS(Table1[JV '#],Table5[[#This Row],[JV Number]],Table1[D-419 Utility Relocation Classification],Table5[[#Headers],[Not Affected]]))</f>
        <v/>
      </c>
      <c r="Q31" s="460" t="str">
        <f>IF(COUNTIFS(Table1[JV '#],Table5[[#This Row],[JV Number]],Table1[D-419 Utility Relocation Classification],Table5[[#Headers],[Incorporated]])=0,"",COUNTIFS(Table1[JV '#],Table5[[#This Row],[JV Number]],Table1[D-419 Utility Relocation Classification],Table5[[#Headers],[Incorporated]]))</f>
        <v/>
      </c>
      <c r="R31" s="460" t="str">
        <f>IF(COUNTIFS(Table1[JV '#],Table5[[#This Row],[JV Number]],Table1[Overhead or Underground],"OH")=0,"",COUNTIFS(Table1[JV '#],Table5[[#This Row],[JV Number]],Table1[Overhead or Underground],"OH"))</f>
        <v/>
      </c>
      <c r="S31" s="460">
        <f>IF(COUNTIFS(Table1[JV '#],Table5[[#This Row],[JV Number]],Table1[Overhead or Underground],"UG")=0,"",COUNTIFS(Table1[JV '#],Table5[[#This Row],[JV Number]],Table1[Overhead or Underground],"UG"))</f>
        <v>3</v>
      </c>
      <c r="T31" s="460" t="e">
        <f>IF(COUNTIFS(Table1[JV '#],Table5[[#This Row],[JV Number]],#REF!,"x")=0,"",COUNTIFS(Table1[JV '#],Table5[[#This Row],[JV Number]],#REF!,"x"))</f>
        <v>#REF!</v>
      </c>
      <c r="U31" s="460" t="e">
        <f>IF(COUNTIFS(Table1[JV '#],Table5[[#This Row],[JV Number]],#REF!,"x")=0,"",COUNTIFS(Table1[JV '#],Table5[[#This Row],[JV Number]],#REF!,"x"))</f>
        <v>#REF!</v>
      </c>
      <c r="V31" s="460" t="e">
        <f>IF(COUNTIFS(Table1[JV '#],Table5[[#This Row],[JV Number]],#REF!,"x")=0,"",COUNTIFS(Table1[JV '#],Table5[[#This Row],[JV Number]],#REF!,"x"))</f>
        <v>#REF!</v>
      </c>
      <c r="W31" s="460" t="e">
        <f>IF(COUNTIFS(Table1[JV '#],Table5[[#This Row],[JV Number]],#REF!,"x")=0,"",COUNTIFS(Table1[JV '#],Table5[[#This Row],[JV Number]],#REF!,"x"))</f>
        <v>#REF!</v>
      </c>
      <c r="X31" s="460" t="e">
        <f>IF(COUNTIFS(Table1[JV '#],Table5[[#This Row],[JV Number]],#REF!,"x")=0,"",COUNTIFS(Table1[JV '#],Table5[[#This Row],[JV Number]],#REF!,"x"))</f>
        <v>#REF!</v>
      </c>
      <c r="Z31" s="447"/>
    </row>
    <row r="32" spans="1:26" ht="14.45" x14ac:dyDescent="0.3">
      <c r="A32" s="464">
        <v>28</v>
      </c>
      <c r="B32" s="460">
        <v>28</v>
      </c>
      <c r="C32" s="460">
        <f>INDEX(Table1[MPMS '#],MATCH(Table5[[#This Row],[JV Number]],Table1[JV '#],0))</f>
        <v>85135</v>
      </c>
      <c r="D32" s="460" t="str">
        <f>INDEX(Table1[Early Completion (Y/N)],MATCH(Table5[[#This Row],[JV Number]],Table1[JV '#],0))</f>
        <v>--</v>
      </c>
      <c r="E32" s="460" t="e">
        <f>INDEX(#REF!,MATCH(Table5[[#This Row],[JV Number]],Table1[JV '#],0))</f>
        <v>#REF!</v>
      </c>
      <c r="F32" s="460">
        <f>INDEX(Table1[District],MATCH(Table5[[#This Row],[JV Number]],Table1[JV '#],0))</f>
        <v>2</v>
      </c>
      <c r="G32" s="460" t="str">
        <f>INDEX(Table1[County],MATCH(Table5[[#This Row],[JV Number]],Table1[JV '#],0))</f>
        <v>Centre</v>
      </c>
      <c r="H32" s="460">
        <f>COUNTIF(Table1[JV '#],Table5[[#This Row],[JV Number]])</f>
        <v>1</v>
      </c>
      <c r="I32" s="466">
        <f>LOOKUP(Table5[[#This Row],[JV Number]],Table4[JV '#],Table4[Construction Start Dates])</f>
        <v>42866</v>
      </c>
      <c r="J32" s="466" t="e">
        <f t="array" ref="J32">MIN(IF(Table5[[#This Row],[JV Number]]=Table1[JV '#],#REF!,"Error"))</f>
        <v>#REF!</v>
      </c>
      <c r="K32" s="554" t="e">
        <f>SUMIF(Table1[JV '#],Table5[[#This Row],[JV Number]],#REF!)</f>
        <v>#REF!</v>
      </c>
      <c r="L32" s="460" t="str">
        <f>IF(COUNTIFS(Table1[JV '#],Table5[[#This Row],[JV Number]],Table1[D-419 Utility Relocation Classification],Table5[[#Headers],[Prior]])=0,"",COUNTIFS(Table1[JV '#],Table5[[#This Row],[JV Number]],Table1[D-419 Utility Relocation Classification],Table5[[#Headers],[Prior]]))</f>
        <v/>
      </c>
      <c r="M32" s="460" t="str">
        <f>IF(COUNTIFS(Table1[JV '#],Table5[[#This Row],[JV Number]],Table1[D-419 Utility Relocation Classification],Table5[[#Headers],[Restrictive]])=0,"",COUNTIFS(Table1[JV '#],Table5[[#This Row],[JV Number]],Table1[D-419 Utility Relocation Classification],Table5[[#Headers],[Restrictive]]))</f>
        <v/>
      </c>
      <c r="N32" s="460" t="str">
        <f>IF(COUNTIFS(Table1[JV '#],Table5[[#This Row],[JV Number]],Table1[D-419 Utility Relocation Classification],Table5[[#Headers],[Concurrent]])=0,"",COUNTIFS(Table1[JV '#],Table5[[#This Row],[JV Number]],Table1[D-419 Utility Relocation Classification],Table5[[#Headers],[Concurrent]]))</f>
        <v/>
      </c>
      <c r="O32" s="460" t="str">
        <f>IF(COUNTIFS(Table1[JV '#],Table5[[#This Row],[JV Number]],Table1[D-419 Utility Relocation Classification],Table5[[#Headers],[Coordinated]])=0,"",COUNTIFS(Table1[JV '#],Table5[[#This Row],[JV Number]],Table1[D-419 Utility Relocation Classification],Table5[[#Headers],[Coordinated]]))</f>
        <v/>
      </c>
      <c r="P32" s="460" t="str">
        <f>IF(COUNTIFS(Table1[JV '#],Table5[[#This Row],[JV Number]],Table1[D-419 Utility Relocation Classification],Table5[[#Headers],[Not Affected]])=0,"",COUNTIFS(Table1[JV '#],Table5[[#This Row],[JV Number]],Table1[D-419 Utility Relocation Classification],Table5[[#Headers],[Not Affected]]))</f>
        <v/>
      </c>
      <c r="Q32" s="460" t="str">
        <f>IF(COUNTIFS(Table1[JV '#],Table5[[#This Row],[JV Number]],Table1[D-419 Utility Relocation Classification],Table5[[#Headers],[Incorporated]])=0,"",COUNTIFS(Table1[JV '#],Table5[[#This Row],[JV Number]],Table1[D-419 Utility Relocation Classification],Table5[[#Headers],[Incorporated]]))</f>
        <v/>
      </c>
      <c r="R32" s="460" t="str">
        <f>IF(COUNTIFS(Table1[JV '#],Table5[[#This Row],[JV Number]],Table1[Overhead or Underground],"OH")=0,"",COUNTIFS(Table1[JV '#],Table5[[#This Row],[JV Number]],Table1[Overhead or Underground],"OH"))</f>
        <v/>
      </c>
      <c r="S32" s="460" t="str">
        <f>IF(COUNTIFS(Table1[JV '#],Table5[[#This Row],[JV Number]],Table1[Overhead or Underground],"UG")=0,"",COUNTIFS(Table1[JV '#],Table5[[#This Row],[JV Number]],Table1[Overhead or Underground],"UG"))</f>
        <v/>
      </c>
      <c r="T32" s="460" t="e">
        <f>IF(COUNTIFS(Table1[JV '#],Table5[[#This Row],[JV Number]],#REF!,"x")=0,"",COUNTIFS(Table1[JV '#],Table5[[#This Row],[JV Number]],#REF!,"x"))</f>
        <v>#REF!</v>
      </c>
      <c r="U32" s="460" t="e">
        <f>IF(COUNTIFS(Table1[JV '#],Table5[[#This Row],[JV Number]],#REF!,"x")=0,"",COUNTIFS(Table1[JV '#],Table5[[#This Row],[JV Number]],#REF!,"x"))</f>
        <v>#REF!</v>
      </c>
      <c r="V32" s="460" t="e">
        <f>IF(COUNTIFS(Table1[JV '#],Table5[[#This Row],[JV Number]],#REF!,"x")=0,"",COUNTIFS(Table1[JV '#],Table5[[#This Row],[JV Number]],#REF!,"x"))</f>
        <v>#REF!</v>
      </c>
      <c r="W32" s="460" t="e">
        <f>IF(COUNTIFS(Table1[JV '#],Table5[[#This Row],[JV Number]],#REF!,"x")=0,"",COUNTIFS(Table1[JV '#],Table5[[#This Row],[JV Number]],#REF!,"x"))</f>
        <v>#REF!</v>
      </c>
      <c r="X32" s="460" t="e">
        <f>IF(COUNTIFS(Table1[JV '#],Table5[[#This Row],[JV Number]],#REF!,"x")=0,"",COUNTIFS(Table1[JV '#],Table5[[#This Row],[JV Number]],#REF!,"x"))</f>
        <v>#REF!</v>
      </c>
      <c r="Z32" s="447"/>
    </row>
    <row r="33" spans="1:26" ht="14.45" x14ac:dyDescent="0.3">
      <c r="A33" s="464">
        <v>29</v>
      </c>
      <c r="B33" s="460">
        <v>29</v>
      </c>
      <c r="C33" s="460">
        <f>INDEX(Table1[MPMS '#],MATCH(Table5[[#This Row],[JV Number]],Table1[JV '#],0))</f>
        <v>81359</v>
      </c>
      <c r="D33" s="460" t="str">
        <f>INDEX(Table1[Early Completion (Y/N)],MATCH(Table5[[#This Row],[JV Number]],Table1[JV '#],0))</f>
        <v>--</v>
      </c>
      <c r="E33" s="460" t="e">
        <f>INDEX(#REF!,MATCH(Table5[[#This Row],[JV Number]],Table1[JV '#],0))</f>
        <v>#REF!</v>
      </c>
      <c r="F33" s="460">
        <f>INDEX(Table1[District],MATCH(Table5[[#This Row],[JV Number]],Table1[JV '#],0))</f>
        <v>2</v>
      </c>
      <c r="G33" s="460" t="str">
        <f>INDEX(Table1[County],MATCH(Table5[[#This Row],[JV Number]],Table1[JV '#],0))</f>
        <v>Centre</v>
      </c>
      <c r="H33" s="460">
        <f>COUNTIF(Table1[JV '#],Table5[[#This Row],[JV Number]])</f>
        <v>2</v>
      </c>
      <c r="I33" s="466">
        <f>LOOKUP(Table5[[#This Row],[JV Number]],Table4[JV '#],Table4[Construction Start Dates])</f>
        <v>42948</v>
      </c>
      <c r="J33" s="466" t="e">
        <f t="array" ref="J33">MIN(IF(Table5[[#This Row],[JV Number]]=Table1[JV '#],#REF!,"Error"))</f>
        <v>#REF!</v>
      </c>
      <c r="K33" s="554" t="e">
        <f>SUMIF(Table1[JV '#],Table5[[#This Row],[JV Number]],#REF!)</f>
        <v>#REF!</v>
      </c>
      <c r="L33" s="460" t="str">
        <f>IF(COUNTIFS(Table1[JV '#],Table5[[#This Row],[JV Number]],Table1[D-419 Utility Relocation Classification],Table5[[#Headers],[Prior]])=0,"",COUNTIFS(Table1[JV '#],Table5[[#This Row],[JV Number]],Table1[D-419 Utility Relocation Classification],Table5[[#Headers],[Prior]]))</f>
        <v/>
      </c>
      <c r="M33" s="460" t="str">
        <f>IF(COUNTIFS(Table1[JV '#],Table5[[#This Row],[JV Number]],Table1[D-419 Utility Relocation Classification],Table5[[#Headers],[Restrictive]])=0,"",COUNTIFS(Table1[JV '#],Table5[[#This Row],[JV Number]],Table1[D-419 Utility Relocation Classification],Table5[[#Headers],[Restrictive]]))</f>
        <v/>
      </c>
      <c r="N33" s="460" t="str">
        <f>IF(COUNTIFS(Table1[JV '#],Table5[[#This Row],[JV Number]],Table1[D-419 Utility Relocation Classification],Table5[[#Headers],[Concurrent]])=0,"",COUNTIFS(Table1[JV '#],Table5[[#This Row],[JV Number]],Table1[D-419 Utility Relocation Classification],Table5[[#Headers],[Concurrent]]))</f>
        <v/>
      </c>
      <c r="O33" s="460" t="str">
        <f>IF(COUNTIFS(Table1[JV '#],Table5[[#This Row],[JV Number]],Table1[D-419 Utility Relocation Classification],Table5[[#Headers],[Coordinated]])=0,"",COUNTIFS(Table1[JV '#],Table5[[#This Row],[JV Number]],Table1[D-419 Utility Relocation Classification],Table5[[#Headers],[Coordinated]]))</f>
        <v/>
      </c>
      <c r="P33" s="460" t="str">
        <f>IF(COUNTIFS(Table1[JV '#],Table5[[#This Row],[JV Number]],Table1[D-419 Utility Relocation Classification],Table5[[#Headers],[Not Affected]])=0,"",COUNTIFS(Table1[JV '#],Table5[[#This Row],[JV Number]],Table1[D-419 Utility Relocation Classification],Table5[[#Headers],[Not Affected]]))</f>
        <v/>
      </c>
      <c r="Q33" s="460" t="str">
        <f>IF(COUNTIFS(Table1[JV '#],Table5[[#This Row],[JV Number]],Table1[D-419 Utility Relocation Classification],Table5[[#Headers],[Incorporated]])=0,"",COUNTIFS(Table1[JV '#],Table5[[#This Row],[JV Number]],Table1[D-419 Utility Relocation Classification],Table5[[#Headers],[Incorporated]]))</f>
        <v/>
      </c>
      <c r="R33" s="460" t="str">
        <f>IF(COUNTIFS(Table1[JV '#],Table5[[#This Row],[JV Number]],Table1[Overhead or Underground],"OH")=0,"",COUNTIFS(Table1[JV '#],Table5[[#This Row],[JV Number]],Table1[Overhead or Underground],"OH"))</f>
        <v/>
      </c>
      <c r="S33" s="460">
        <f>IF(COUNTIFS(Table1[JV '#],Table5[[#This Row],[JV Number]],Table1[Overhead or Underground],"UG")=0,"",COUNTIFS(Table1[JV '#],Table5[[#This Row],[JV Number]],Table1[Overhead or Underground],"UG"))</f>
        <v>1</v>
      </c>
      <c r="T33" s="460" t="e">
        <f>IF(COUNTIFS(Table1[JV '#],Table5[[#This Row],[JV Number]],#REF!,"x")=0,"",COUNTIFS(Table1[JV '#],Table5[[#This Row],[JV Number]],#REF!,"x"))</f>
        <v>#REF!</v>
      </c>
      <c r="U33" s="460" t="e">
        <f>IF(COUNTIFS(Table1[JV '#],Table5[[#This Row],[JV Number]],#REF!,"x")=0,"",COUNTIFS(Table1[JV '#],Table5[[#This Row],[JV Number]],#REF!,"x"))</f>
        <v>#REF!</v>
      </c>
      <c r="V33" s="460" t="e">
        <f>IF(COUNTIFS(Table1[JV '#],Table5[[#This Row],[JV Number]],#REF!,"x")=0,"",COUNTIFS(Table1[JV '#],Table5[[#This Row],[JV Number]],#REF!,"x"))</f>
        <v>#REF!</v>
      </c>
      <c r="W33" s="460" t="e">
        <f>IF(COUNTIFS(Table1[JV '#],Table5[[#This Row],[JV Number]],#REF!,"x")=0,"",COUNTIFS(Table1[JV '#],Table5[[#This Row],[JV Number]],#REF!,"x"))</f>
        <v>#REF!</v>
      </c>
      <c r="X33" s="460" t="e">
        <f>IF(COUNTIFS(Table1[JV '#],Table5[[#This Row],[JV Number]],#REF!,"x")=0,"",COUNTIFS(Table1[JV '#],Table5[[#This Row],[JV Number]],#REF!,"x"))</f>
        <v>#REF!</v>
      </c>
      <c r="Z33" s="447"/>
    </row>
    <row r="34" spans="1:26" ht="14.45" x14ac:dyDescent="0.3">
      <c r="A34" s="464">
        <v>30</v>
      </c>
      <c r="B34" s="460">
        <v>30</v>
      </c>
      <c r="C34" s="460">
        <f>INDEX(Table1[MPMS '#],MATCH(Table5[[#This Row],[JV Number]],Table1[JV '#],0))</f>
        <v>2893</v>
      </c>
      <c r="D34" s="460" t="str">
        <f>INDEX(Table1[Early Completion (Y/N)],MATCH(Table5[[#This Row],[JV Number]],Table1[JV '#],0))</f>
        <v>--</v>
      </c>
      <c r="E34" s="460" t="e">
        <f>INDEX(#REF!,MATCH(Table5[[#This Row],[JV Number]],Table1[JV '#],0))</f>
        <v>#REF!</v>
      </c>
      <c r="F34" s="460">
        <f>INDEX(Table1[District],MATCH(Table5[[#This Row],[JV Number]],Table1[JV '#],0))</f>
        <v>2</v>
      </c>
      <c r="G34" s="460" t="str">
        <f>INDEX(Table1[County],MATCH(Table5[[#This Row],[JV Number]],Table1[JV '#],0))</f>
        <v>Centre</v>
      </c>
      <c r="H34" s="460">
        <f>COUNTIF(Table1[JV '#],Table5[[#This Row],[JV Number]])</f>
        <v>1</v>
      </c>
      <c r="I34" s="466">
        <f>LOOKUP(Table5[[#This Row],[JV Number]],Table4[JV '#],Table4[Construction Start Dates])</f>
        <v>42950</v>
      </c>
      <c r="J34" s="466" t="e">
        <f t="array" ref="J34">MIN(IF(Table5[[#This Row],[JV Number]]=Table1[JV '#],#REF!,"Error"))</f>
        <v>#REF!</v>
      </c>
      <c r="K34" s="554" t="e">
        <f>SUMIF(Table1[JV '#],Table5[[#This Row],[JV Number]],#REF!)</f>
        <v>#REF!</v>
      </c>
      <c r="L34" s="460" t="str">
        <f>IF(COUNTIFS(Table1[JV '#],Table5[[#This Row],[JV Number]],Table1[D-419 Utility Relocation Classification],Table5[[#Headers],[Prior]])=0,"",COUNTIFS(Table1[JV '#],Table5[[#This Row],[JV Number]],Table1[D-419 Utility Relocation Classification],Table5[[#Headers],[Prior]]))</f>
        <v/>
      </c>
      <c r="M34" s="460" t="str">
        <f>IF(COUNTIFS(Table1[JV '#],Table5[[#This Row],[JV Number]],Table1[D-419 Utility Relocation Classification],Table5[[#Headers],[Restrictive]])=0,"",COUNTIFS(Table1[JV '#],Table5[[#This Row],[JV Number]],Table1[D-419 Utility Relocation Classification],Table5[[#Headers],[Restrictive]]))</f>
        <v/>
      </c>
      <c r="N34" s="460" t="str">
        <f>IF(COUNTIFS(Table1[JV '#],Table5[[#This Row],[JV Number]],Table1[D-419 Utility Relocation Classification],Table5[[#Headers],[Concurrent]])=0,"",COUNTIFS(Table1[JV '#],Table5[[#This Row],[JV Number]],Table1[D-419 Utility Relocation Classification],Table5[[#Headers],[Concurrent]]))</f>
        <v/>
      </c>
      <c r="O34" s="460" t="str">
        <f>IF(COUNTIFS(Table1[JV '#],Table5[[#This Row],[JV Number]],Table1[D-419 Utility Relocation Classification],Table5[[#Headers],[Coordinated]])=0,"",COUNTIFS(Table1[JV '#],Table5[[#This Row],[JV Number]],Table1[D-419 Utility Relocation Classification],Table5[[#Headers],[Coordinated]]))</f>
        <v/>
      </c>
      <c r="P34" s="460" t="str">
        <f>IF(COUNTIFS(Table1[JV '#],Table5[[#This Row],[JV Number]],Table1[D-419 Utility Relocation Classification],Table5[[#Headers],[Not Affected]])=0,"",COUNTIFS(Table1[JV '#],Table5[[#This Row],[JV Number]],Table1[D-419 Utility Relocation Classification],Table5[[#Headers],[Not Affected]]))</f>
        <v/>
      </c>
      <c r="Q34" s="460" t="str">
        <f>IF(COUNTIFS(Table1[JV '#],Table5[[#This Row],[JV Number]],Table1[D-419 Utility Relocation Classification],Table5[[#Headers],[Incorporated]])=0,"",COUNTIFS(Table1[JV '#],Table5[[#This Row],[JV Number]],Table1[D-419 Utility Relocation Classification],Table5[[#Headers],[Incorporated]]))</f>
        <v/>
      </c>
      <c r="R34" s="460" t="str">
        <f>IF(COUNTIFS(Table1[JV '#],Table5[[#This Row],[JV Number]],Table1[Overhead or Underground],"OH")=0,"",COUNTIFS(Table1[JV '#],Table5[[#This Row],[JV Number]],Table1[Overhead or Underground],"OH"))</f>
        <v/>
      </c>
      <c r="S34" s="460" t="str">
        <f>IF(COUNTIFS(Table1[JV '#],Table5[[#This Row],[JV Number]],Table1[Overhead or Underground],"UG")=0,"",COUNTIFS(Table1[JV '#],Table5[[#This Row],[JV Number]],Table1[Overhead or Underground],"UG"))</f>
        <v/>
      </c>
      <c r="T34" s="460" t="e">
        <f>IF(COUNTIFS(Table1[JV '#],Table5[[#This Row],[JV Number]],#REF!,"x")=0,"",COUNTIFS(Table1[JV '#],Table5[[#This Row],[JV Number]],#REF!,"x"))</f>
        <v>#REF!</v>
      </c>
      <c r="U34" s="460" t="e">
        <f>IF(COUNTIFS(Table1[JV '#],Table5[[#This Row],[JV Number]],#REF!,"x")=0,"",COUNTIFS(Table1[JV '#],Table5[[#This Row],[JV Number]],#REF!,"x"))</f>
        <v>#REF!</v>
      </c>
      <c r="V34" s="460" t="e">
        <f>IF(COUNTIFS(Table1[JV '#],Table5[[#This Row],[JV Number]],#REF!,"x")=0,"",COUNTIFS(Table1[JV '#],Table5[[#This Row],[JV Number]],#REF!,"x"))</f>
        <v>#REF!</v>
      </c>
      <c r="W34" s="460" t="e">
        <f>IF(COUNTIFS(Table1[JV '#],Table5[[#This Row],[JV Number]],#REF!,"x")=0,"",COUNTIFS(Table1[JV '#],Table5[[#This Row],[JV Number]],#REF!,"x"))</f>
        <v>#REF!</v>
      </c>
      <c r="X34" s="460" t="e">
        <f>IF(COUNTIFS(Table1[JV '#],Table5[[#This Row],[JV Number]],#REF!,"x")=0,"",COUNTIFS(Table1[JV '#],Table5[[#This Row],[JV Number]],#REF!,"x"))</f>
        <v>#REF!</v>
      </c>
      <c r="Z34" s="447"/>
    </row>
    <row r="35" spans="1:26" ht="14.45" x14ac:dyDescent="0.3">
      <c r="A35" s="464">
        <v>31</v>
      </c>
      <c r="B35" s="460">
        <v>31</v>
      </c>
      <c r="C35" s="460">
        <f>INDEX(Table1[MPMS '#],MATCH(Table5[[#This Row],[JV Number]],Table1[JV '#],0))</f>
        <v>85125</v>
      </c>
      <c r="D35" s="460" t="str">
        <f>INDEX(Table1[Early Completion (Y/N)],MATCH(Table5[[#This Row],[JV Number]],Table1[JV '#],0))</f>
        <v>--</v>
      </c>
      <c r="E35" s="460" t="e">
        <f>INDEX(#REF!,MATCH(Table5[[#This Row],[JV Number]],Table1[JV '#],0))</f>
        <v>#REF!</v>
      </c>
      <c r="F35" s="460">
        <f>INDEX(Table1[District],MATCH(Table5[[#This Row],[JV Number]],Table1[JV '#],0))</f>
        <v>2</v>
      </c>
      <c r="G35" s="460" t="str">
        <f>INDEX(Table1[County],MATCH(Table5[[#This Row],[JV Number]],Table1[JV '#],0))</f>
        <v>Centre</v>
      </c>
      <c r="H35" s="460">
        <f>COUNTIF(Table1[JV '#],Table5[[#This Row],[JV Number]])</f>
        <v>4</v>
      </c>
      <c r="I35" s="466">
        <f>LOOKUP(Table5[[#This Row],[JV Number]],Table4[JV '#],Table4[Construction Start Dates])</f>
        <v>42779</v>
      </c>
      <c r="J35" s="466" t="e">
        <f t="array" ref="J35">MIN(IF(Table5[[#This Row],[JV Number]]=Table1[JV '#],#REF!,"Error"))</f>
        <v>#REF!</v>
      </c>
      <c r="K35" s="554" t="e">
        <f>SUMIF(Table1[JV '#],Table5[[#This Row],[JV Number]],#REF!)</f>
        <v>#REF!</v>
      </c>
      <c r="L35" s="460" t="str">
        <f>IF(COUNTIFS(Table1[JV '#],Table5[[#This Row],[JV Number]],Table1[D-419 Utility Relocation Classification],Table5[[#Headers],[Prior]])=0,"",COUNTIFS(Table1[JV '#],Table5[[#This Row],[JV Number]],Table1[D-419 Utility Relocation Classification],Table5[[#Headers],[Prior]]))</f>
        <v/>
      </c>
      <c r="M35" s="460" t="str">
        <f>IF(COUNTIFS(Table1[JV '#],Table5[[#This Row],[JV Number]],Table1[D-419 Utility Relocation Classification],Table5[[#Headers],[Restrictive]])=0,"",COUNTIFS(Table1[JV '#],Table5[[#This Row],[JV Number]],Table1[D-419 Utility Relocation Classification],Table5[[#Headers],[Restrictive]]))</f>
        <v/>
      </c>
      <c r="N35" s="460" t="str">
        <f>IF(COUNTIFS(Table1[JV '#],Table5[[#This Row],[JV Number]],Table1[D-419 Utility Relocation Classification],Table5[[#Headers],[Concurrent]])=0,"",COUNTIFS(Table1[JV '#],Table5[[#This Row],[JV Number]],Table1[D-419 Utility Relocation Classification],Table5[[#Headers],[Concurrent]]))</f>
        <v/>
      </c>
      <c r="O35" s="460" t="str">
        <f>IF(COUNTIFS(Table1[JV '#],Table5[[#This Row],[JV Number]],Table1[D-419 Utility Relocation Classification],Table5[[#Headers],[Coordinated]])=0,"",COUNTIFS(Table1[JV '#],Table5[[#This Row],[JV Number]],Table1[D-419 Utility Relocation Classification],Table5[[#Headers],[Coordinated]]))</f>
        <v/>
      </c>
      <c r="P35" s="460" t="str">
        <f>IF(COUNTIFS(Table1[JV '#],Table5[[#This Row],[JV Number]],Table1[D-419 Utility Relocation Classification],Table5[[#Headers],[Not Affected]])=0,"",COUNTIFS(Table1[JV '#],Table5[[#This Row],[JV Number]],Table1[D-419 Utility Relocation Classification],Table5[[#Headers],[Not Affected]]))</f>
        <v/>
      </c>
      <c r="Q35" s="460" t="str">
        <f>IF(COUNTIFS(Table1[JV '#],Table5[[#This Row],[JV Number]],Table1[D-419 Utility Relocation Classification],Table5[[#Headers],[Incorporated]])=0,"",COUNTIFS(Table1[JV '#],Table5[[#This Row],[JV Number]],Table1[D-419 Utility Relocation Classification],Table5[[#Headers],[Incorporated]]))</f>
        <v/>
      </c>
      <c r="R35" s="460">
        <f>IF(COUNTIFS(Table1[JV '#],Table5[[#This Row],[JV Number]],Table1[Overhead or Underground],"OH")=0,"",COUNTIFS(Table1[JV '#],Table5[[#This Row],[JV Number]],Table1[Overhead or Underground],"OH"))</f>
        <v>3</v>
      </c>
      <c r="S35" s="460">
        <f>IF(COUNTIFS(Table1[JV '#],Table5[[#This Row],[JV Number]],Table1[Overhead or Underground],"UG")=0,"",COUNTIFS(Table1[JV '#],Table5[[#This Row],[JV Number]],Table1[Overhead or Underground],"UG"))</f>
        <v>1</v>
      </c>
      <c r="T35" s="460" t="e">
        <f>IF(COUNTIFS(Table1[JV '#],Table5[[#This Row],[JV Number]],#REF!,"x")=0,"",COUNTIFS(Table1[JV '#],Table5[[#This Row],[JV Number]],#REF!,"x"))</f>
        <v>#REF!</v>
      </c>
      <c r="U35" s="460" t="e">
        <f>IF(COUNTIFS(Table1[JV '#],Table5[[#This Row],[JV Number]],#REF!,"x")=0,"",COUNTIFS(Table1[JV '#],Table5[[#This Row],[JV Number]],#REF!,"x"))</f>
        <v>#REF!</v>
      </c>
      <c r="V35" s="460" t="e">
        <f>IF(COUNTIFS(Table1[JV '#],Table5[[#This Row],[JV Number]],#REF!,"x")=0,"",COUNTIFS(Table1[JV '#],Table5[[#This Row],[JV Number]],#REF!,"x"))</f>
        <v>#REF!</v>
      </c>
      <c r="W35" s="460" t="e">
        <f>IF(COUNTIFS(Table1[JV '#],Table5[[#This Row],[JV Number]],#REF!,"x")=0,"",COUNTIFS(Table1[JV '#],Table5[[#This Row],[JV Number]],#REF!,"x"))</f>
        <v>#REF!</v>
      </c>
      <c r="X35" s="460" t="e">
        <f>IF(COUNTIFS(Table1[JV '#],Table5[[#This Row],[JV Number]],#REF!,"x")=0,"",COUNTIFS(Table1[JV '#],Table5[[#This Row],[JV Number]],#REF!,"x"))</f>
        <v>#REF!</v>
      </c>
      <c r="Z35" s="447"/>
    </row>
    <row r="36" spans="1:26" ht="14.45" x14ac:dyDescent="0.3">
      <c r="A36" s="464">
        <v>32</v>
      </c>
      <c r="B36" s="460">
        <v>32</v>
      </c>
      <c r="C36" s="460">
        <f>INDEX(Table1[MPMS '#],MATCH(Table5[[#This Row],[JV Number]],Table1[JV '#],0))</f>
        <v>85128</v>
      </c>
      <c r="D36" s="460" t="str">
        <f>INDEX(Table1[Early Completion (Y/N)],MATCH(Table5[[#This Row],[JV Number]],Table1[JV '#],0))</f>
        <v>--</v>
      </c>
      <c r="E36" s="460" t="e">
        <f>INDEX(#REF!,MATCH(Table5[[#This Row],[JV Number]],Table1[JV '#],0))</f>
        <v>#REF!</v>
      </c>
      <c r="F36" s="460">
        <f>INDEX(Table1[District],MATCH(Table5[[#This Row],[JV Number]],Table1[JV '#],0))</f>
        <v>2</v>
      </c>
      <c r="G36" s="460" t="str">
        <f>INDEX(Table1[County],MATCH(Table5[[#This Row],[JV Number]],Table1[JV '#],0))</f>
        <v>Centre</v>
      </c>
      <c r="H36" s="460">
        <f>COUNTIF(Table1[JV '#],Table5[[#This Row],[JV Number]])</f>
        <v>6</v>
      </c>
      <c r="I36" s="466">
        <f>LOOKUP(Table5[[#This Row],[JV Number]],Table4[JV '#],Table4[Construction Start Dates])</f>
        <v>42467</v>
      </c>
      <c r="J36" s="466" t="e">
        <f t="array" ref="J36">MIN(IF(Table5[[#This Row],[JV Number]]=Table1[JV '#],#REF!,"Error"))</f>
        <v>#REF!</v>
      </c>
      <c r="K36" s="554" t="e">
        <f>SUMIF(Table1[JV '#],Table5[[#This Row],[JV Number]],#REF!)</f>
        <v>#REF!</v>
      </c>
      <c r="L36" s="460" t="str">
        <f>IF(COUNTIFS(Table1[JV '#],Table5[[#This Row],[JV Number]],Table1[D-419 Utility Relocation Classification],Table5[[#Headers],[Prior]])=0,"",COUNTIFS(Table1[JV '#],Table5[[#This Row],[JV Number]],Table1[D-419 Utility Relocation Classification],Table5[[#Headers],[Prior]]))</f>
        <v/>
      </c>
      <c r="M36" s="460" t="str">
        <f>IF(COUNTIFS(Table1[JV '#],Table5[[#This Row],[JV Number]],Table1[D-419 Utility Relocation Classification],Table5[[#Headers],[Restrictive]])=0,"",COUNTIFS(Table1[JV '#],Table5[[#This Row],[JV Number]],Table1[D-419 Utility Relocation Classification],Table5[[#Headers],[Restrictive]]))</f>
        <v/>
      </c>
      <c r="N36" s="460" t="str">
        <f>IF(COUNTIFS(Table1[JV '#],Table5[[#This Row],[JV Number]],Table1[D-419 Utility Relocation Classification],Table5[[#Headers],[Concurrent]])=0,"",COUNTIFS(Table1[JV '#],Table5[[#This Row],[JV Number]],Table1[D-419 Utility Relocation Classification],Table5[[#Headers],[Concurrent]]))</f>
        <v/>
      </c>
      <c r="O36" s="460" t="str">
        <f>IF(COUNTIFS(Table1[JV '#],Table5[[#This Row],[JV Number]],Table1[D-419 Utility Relocation Classification],Table5[[#Headers],[Coordinated]])=0,"",COUNTIFS(Table1[JV '#],Table5[[#This Row],[JV Number]],Table1[D-419 Utility Relocation Classification],Table5[[#Headers],[Coordinated]]))</f>
        <v/>
      </c>
      <c r="P36" s="460" t="str">
        <f>IF(COUNTIFS(Table1[JV '#],Table5[[#This Row],[JV Number]],Table1[D-419 Utility Relocation Classification],Table5[[#Headers],[Not Affected]])=0,"",COUNTIFS(Table1[JV '#],Table5[[#This Row],[JV Number]],Table1[D-419 Utility Relocation Classification],Table5[[#Headers],[Not Affected]]))</f>
        <v/>
      </c>
      <c r="Q36" s="460" t="str">
        <f>IF(COUNTIFS(Table1[JV '#],Table5[[#This Row],[JV Number]],Table1[D-419 Utility Relocation Classification],Table5[[#Headers],[Incorporated]])=0,"",COUNTIFS(Table1[JV '#],Table5[[#This Row],[JV Number]],Table1[D-419 Utility Relocation Classification],Table5[[#Headers],[Incorporated]]))</f>
        <v/>
      </c>
      <c r="R36" s="460">
        <f>IF(COUNTIFS(Table1[JV '#],Table5[[#This Row],[JV Number]],Table1[Overhead or Underground],"OH")=0,"",COUNTIFS(Table1[JV '#],Table5[[#This Row],[JV Number]],Table1[Overhead or Underground],"OH"))</f>
        <v>2</v>
      </c>
      <c r="S36" s="460">
        <f>IF(COUNTIFS(Table1[JV '#],Table5[[#This Row],[JV Number]],Table1[Overhead or Underground],"UG")=0,"",COUNTIFS(Table1[JV '#],Table5[[#This Row],[JV Number]],Table1[Overhead or Underground],"UG"))</f>
        <v>1</v>
      </c>
      <c r="T36" s="460" t="e">
        <f>IF(COUNTIFS(Table1[JV '#],Table5[[#This Row],[JV Number]],#REF!,"x")=0,"",COUNTIFS(Table1[JV '#],Table5[[#This Row],[JV Number]],#REF!,"x"))</f>
        <v>#REF!</v>
      </c>
      <c r="U36" s="460" t="e">
        <f>IF(COUNTIFS(Table1[JV '#],Table5[[#This Row],[JV Number]],#REF!,"x")=0,"",COUNTIFS(Table1[JV '#],Table5[[#This Row],[JV Number]],#REF!,"x"))</f>
        <v>#REF!</v>
      </c>
      <c r="V36" s="460" t="e">
        <f>IF(COUNTIFS(Table1[JV '#],Table5[[#This Row],[JV Number]],#REF!,"x")=0,"",COUNTIFS(Table1[JV '#],Table5[[#This Row],[JV Number]],#REF!,"x"))</f>
        <v>#REF!</v>
      </c>
      <c r="W36" s="460" t="e">
        <f>IF(COUNTIFS(Table1[JV '#],Table5[[#This Row],[JV Number]],#REF!,"x")=0,"",COUNTIFS(Table1[JV '#],Table5[[#This Row],[JV Number]],#REF!,"x"))</f>
        <v>#REF!</v>
      </c>
      <c r="X36" s="460" t="e">
        <f>IF(COUNTIFS(Table1[JV '#],Table5[[#This Row],[JV Number]],#REF!,"x")=0,"",COUNTIFS(Table1[JV '#],Table5[[#This Row],[JV Number]],#REF!,"x"))</f>
        <v>#REF!</v>
      </c>
      <c r="Z36" s="447"/>
    </row>
    <row r="37" spans="1:26" ht="14.45" x14ac:dyDescent="0.3">
      <c r="A37" s="464">
        <v>33</v>
      </c>
      <c r="B37" s="460">
        <v>33</v>
      </c>
      <c r="C37" s="460">
        <f>INDEX(Table1[MPMS '#],MATCH(Table5[[#This Row],[JV Number]],Table1[JV '#],0))</f>
        <v>88199</v>
      </c>
      <c r="D37" s="460" t="str">
        <f>INDEX(Table1[Early Completion (Y/N)],MATCH(Table5[[#This Row],[JV Number]],Table1[JV '#],0))</f>
        <v>--</v>
      </c>
      <c r="E37" s="460" t="e">
        <f>INDEX(#REF!,MATCH(Table5[[#This Row],[JV Number]],Table1[JV '#],0))</f>
        <v>#REF!</v>
      </c>
      <c r="F37" s="460">
        <f>INDEX(Table1[District],MATCH(Table5[[#This Row],[JV Number]],Table1[JV '#],0))</f>
        <v>2</v>
      </c>
      <c r="G37" s="460" t="str">
        <f>INDEX(Table1[County],MATCH(Table5[[#This Row],[JV Number]],Table1[JV '#],0))</f>
        <v>Centre</v>
      </c>
      <c r="H37" s="460">
        <f>COUNTIF(Table1[JV '#],Table5[[#This Row],[JV Number]])</f>
        <v>3</v>
      </c>
      <c r="I37" s="466">
        <f>LOOKUP(Table5[[#This Row],[JV Number]],Table4[JV '#],Table4[Construction Start Dates])</f>
        <v>42779</v>
      </c>
      <c r="J37" s="466" t="e">
        <f t="array" ref="J37">MIN(IF(Table5[[#This Row],[JV Number]]=Table1[JV '#],#REF!,"Error"))</f>
        <v>#REF!</v>
      </c>
      <c r="K37" s="554" t="e">
        <f>SUMIF(Table1[JV '#],Table5[[#This Row],[JV Number]],#REF!)</f>
        <v>#REF!</v>
      </c>
      <c r="L37" s="460" t="str">
        <f>IF(COUNTIFS(Table1[JV '#],Table5[[#This Row],[JV Number]],Table1[D-419 Utility Relocation Classification],Table5[[#Headers],[Prior]])=0,"",COUNTIFS(Table1[JV '#],Table5[[#This Row],[JV Number]],Table1[D-419 Utility Relocation Classification],Table5[[#Headers],[Prior]]))</f>
        <v/>
      </c>
      <c r="M37" s="460" t="str">
        <f>IF(COUNTIFS(Table1[JV '#],Table5[[#This Row],[JV Number]],Table1[D-419 Utility Relocation Classification],Table5[[#Headers],[Restrictive]])=0,"",COUNTIFS(Table1[JV '#],Table5[[#This Row],[JV Number]],Table1[D-419 Utility Relocation Classification],Table5[[#Headers],[Restrictive]]))</f>
        <v/>
      </c>
      <c r="N37" s="460" t="str">
        <f>IF(COUNTIFS(Table1[JV '#],Table5[[#This Row],[JV Number]],Table1[D-419 Utility Relocation Classification],Table5[[#Headers],[Concurrent]])=0,"",COUNTIFS(Table1[JV '#],Table5[[#This Row],[JV Number]],Table1[D-419 Utility Relocation Classification],Table5[[#Headers],[Concurrent]]))</f>
        <v/>
      </c>
      <c r="O37" s="460" t="str">
        <f>IF(COUNTIFS(Table1[JV '#],Table5[[#This Row],[JV Number]],Table1[D-419 Utility Relocation Classification],Table5[[#Headers],[Coordinated]])=0,"",COUNTIFS(Table1[JV '#],Table5[[#This Row],[JV Number]],Table1[D-419 Utility Relocation Classification],Table5[[#Headers],[Coordinated]]))</f>
        <v/>
      </c>
      <c r="P37" s="460" t="str">
        <f>IF(COUNTIFS(Table1[JV '#],Table5[[#This Row],[JV Number]],Table1[D-419 Utility Relocation Classification],Table5[[#Headers],[Not Affected]])=0,"",COUNTIFS(Table1[JV '#],Table5[[#This Row],[JV Number]],Table1[D-419 Utility Relocation Classification],Table5[[#Headers],[Not Affected]]))</f>
        <v/>
      </c>
      <c r="Q37" s="460" t="str">
        <f>IF(COUNTIFS(Table1[JV '#],Table5[[#This Row],[JV Number]],Table1[D-419 Utility Relocation Classification],Table5[[#Headers],[Incorporated]])=0,"",COUNTIFS(Table1[JV '#],Table5[[#This Row],[JV Number]],Table1[D-419 Utility Relocation Classification],Table5[[#Headers],[Incorporated]]))</f>
        <v/>
      </c>
      <c r="R37" s="460" t="str">
        <f>IF(COUNTIFS(Table1[JV '#],Table5[[#This Row],[JV Number]],Table1[Overhead or Underground],"OH")=0,"",COUNTIFS(Table1[JV '#],Table5[[#This Row],[JV Number]],Table1[Overhead or Underground],"OH"))</f>
        <v/>
      </c>
      <c r="S37" s="460">
        <f>IF(COUNTIFS(Table1[JV '#],Table5[[#This Row],[JV Number]],Table1[Overhead or Underground],"UG")=0,"",COUNTIFS(Table1[JV '#],Table5[[#This Row],[JV Number]],Table1[Overhead or Underground],"UG"))</f>
        <v>2</v>
      </c>
      <c r="T37" s="460" t="e">
        <f>IF(COUNTIFS(Table1[JV '#],Table5[[#This Row],[JV Number]],#REF!,"x")=0,"",COUNTIFS(Table1[JV '#],Table5[[#This Row],[JV Number]],#REF!,"x"))</f>
        <v>#REF!</v>
      </c>
      <c r="U37" s="460" t="e">
        <f>IF(COUNTIFS(Table1[JV '#],Table5[[#This Row],[JV Number]],#REF!,"x")=0,"",COUNTIFS(Table1[JV '#],Table5[[#This Row],[JV Number]],#REF!,"x"))</f>
        <v>#REF!</v>
      </c>
      <c r="V37" s="460" t="e">
        <f>IF(COUNTIFS(Table1[JV '#],Table5[[#This Row],[JV Number]],#REF!,"x")=0,"",COUNTIFS(Table1[JV '#],Table5[[#This Row],[JV Number]],#REF!,"x"))</f>
        <v>#REF!</v>
      </c>
      <c r="W37" s="460" t="e">
        <f>IF(COUNTIFS(Table1[JV '#],Table5[[#This Row],[JV Number]],#REF!,"x")=0,"",COUNTIFS(Table1[JV '#],Table5[[#This Row],[JV Number]],#REF!,"x"))</f>
        <v>#REF!</v>
      </c>
      <c r="X37" s="460" t="e">
        <f>IF(COUNTIFS(Table1[JV '#],Table5[[#This Row],[JV Number]],#REF!,"x")=0,"",COUNTIFS(Table1[JV '#],Table5[[#This Row],[JV Number]],#REF!,"x"))</f>
        <v>#REF!</v>
      </c>
      <c r="Z37" s="447"/>
    </row>
    <row r="38" spans="1:26" ht="14.45" x14ac:dyDescent="0.3">
      <c r="A38" s="464">
        <v>34</v>
      </c>
      <c r="B38" s="460">
        <v>34</v>
      </c>
      <c r="C38" s="460">
        <f>INDEX(Table1[MPMS '#],MATCH(Table5[[#This Row],[JV Number]],Table1[JV '#],0))</f>
        <v>91413</v>
      </c>
      <c r="D38" s="460" t="str">
        <f>INDEX(Table1[Early Completion (Y/N)],MATCH(Table5[[#This Row],[JV Number]],Table1[JV '#],0))</f>
        <v>--</v>
      </c>
      <c r="E38" s="460" t="e">
        <f>INDEX(#REF!,MATCH(Table5[[#This Row],[JV Number]],Table1[JV '#],0))</f>
        <v>#REF!</v>
      </c>
      <c r="F38" s="460">
        <f>INDEX(Table1[District],MATCH(Table5[[#This Row],[JV Number]],Table1[JV '#],0))</f>
        <v>2</v>
      </c>
      <c r="G38" s="460" t="str">
        <f>INDEX(Table1[County],MATCH(Table5[[#This Row],[JV Number]],Table1[JV '#],0))</f>
        <v>Centre</v>
      </c>
      <c r="H38" s="460">
        <f>COUNTIF(Table1[JV '#],Table5[[#This Row],[JV Number]])</f>
        <v>4</v>
      </c>
      <c r="I38" s="466">
        <f>LOOKUP(Table5[[#This Row],[JV Number]],Table4[JV '#],Table4[Construction Start Dates])</f>
        <v>42866</v>
      </c>
      <c r="J38" s="466" t="e">
        <f t="array" ref="J38">MIN(IF(Table5[[#This Row],[JV Number]]=Table1[JV '#],#REF!,"Error"))</f>
        <v>#REF!</v>
      </c>
      <c r="K38" s="554" t="e">
        <f>SUMIF(Table1[JV '#],Table5[[#This Row],[JV Number]],#REF!)</f>
        <v>#REF!</v>
      </c>
      <c r="L38" s="460" t="str">
        <f>IF(COUNTIFS(Table1[JV '#],Table5[[#This Row],[JV Number]],Table1[D-419 Utility Relocation Classification],Table5[[#Headers],[Prior]])=0,"",COUNTIFS(Table1[JV '#],Table5[[#This Row],[JV Number]],Table1[D-419 Utility Relocation Classification],Table5[[#Headers],[Prior]]))</f>
        <v/>
      </c>
      <c r="M38" s="460" t="str">
        <f>IF(COUNTIFS(Table1[JV '#],Table5[[#This Row],[JV Number]],Table1[D-419 Utility Relocation Classification],Table5[[#Headers],[Restrictive]])=0,"",COUNTIFS(Table1[JV '#],Table5[[#This Row],[JV Number]],Table1[D-419 Utility Relocation Classification],Table5[[#Headers],[Restrictive]]))</f>
        <v/>
      </c>
      <c r="N38" s="460" t="str">
        <f>IF(COUNTIFS(Table1[JV '#],Table5[[#This Row],[JV Number]],Table1[D-419 Utility Relocation Classification],Table5[[#Headers],[Concurrent]])=0,"",COUNTIFS(Table1[JV '#],Table5[[#This Row],[JV Number]],Table1[D-419 Utility Relocation Classification],Table5[[#Headers],[Concurrent]]))</f>
        <v/>
      </c>
      <c r="O38" s="460" t="str">
        <f>IF(COUNTIFS(Table1[JV '#],Table5[[#This Row],[JV Number]],Table1[D-419 Utility Relocation Classification],Table5[[#Headers],[Coordinated]])=0,"",COUNTIFS(Table1[JV '#],Table5[[#This Row],[JV Number]],Table1[D-419 Utility Relocation Classification],Table5[[#Headers],[Coordinated]]))</f>
        <v/>
      </c>
      <c r="P38" s="460" t="str">
        <f>IF(COUNTIFS(Table1[JV '#],Table5[[#This Row],[JV Number]],Table1[D-419 Utility Relocation Classification],Table5[[#Headers],[Not Affected]])=0,"",COUNTIFS(Table1[JV '#],Table5[[#This Row],[JV Number]],Table1[D-419 Utility Relocation Classification],Table5[[#Headers],[Not Affected]]))</f>
        <v/>
      </c>
      <c r="Q38" s="460" t="str">
        <f>IF(COUNTIFS(Table1[JV '#],Table5[[#This Row],[JV Number]],Table1[D-419 Utility Relocation Classification],Table5[[#Headers],[Incorporated]])=0,"",COUNTIFS(Table1[JV '#],Table5[[#This Row],[JV Number]],Table1[D-419 Utility Relocation Classification],Table5[[#Headers],[Incorporated]]))</f>
        <v/>
      </c>
      <c r="R38" s="460" t="str">
        <f>IF(COUNTIFS(Table1[JV '#],Table5[[#This Row],[JV Number]],Table1[Overhead or Underground],"OH")=0,"",COUNTIFS(Table1[JV '#],Table5[[#This Row],[JV Number]],Table1[Overhead or Underground],"OH"))</f>
        <v/>
      </c>
      <c r="S38" s="460">
        <f>IF(COUNTIFS(Table1[JV '#],Table5[[#This Row],[JV Number]],Table1[Overhead or Underground],"UG")=0,"",COUNTIFS(Table1[JV '#],Table5[[#This Row],[JV Number]],Table1[Overhead or Underground],"UG"))</f>
        <v>3</v>
      </c>
      <c r="T38" s="460" t="e">
        <f>IF(COUNTIFS(Table1[JV '#],Table5[[#This Row],[JV Number]],#REF!,"x")=0,"",COUNTIFS(Table1[JV '#],Table5[[#This Row],[JV Number]],#REF!,"x"))</f>
        <v>#REF!</v>
      </c>
      <c r="U38" s="460" t="e">
        <f>IF(COUNTIFS(Table1[JV '#],Table5[[#This Row],[JV Number]],#REF!,"x")=0,"",COUNTIFS(Table1[JV '#],Table5[[#This Row],[JV Number]],#REF!,"x"))</f>
        <v>#REF!</v>
      </c>
      <c r="V38" s="460" t="e">
        <f>IF(COUNTIFS(Table1[JV '#],Table5[[#This Row],[JV Number]],#REF!,"x")=0,"",COUNTIFS(Table1[JV '#],Table5[[#This Row],[JV Number]],#REF!,"x"))</f>
        <v>#REF!</v>
      </c>
      <c r="W38" s="460" t="e">
        <f>IF(COUNTIFS(Table1[JV '#],Table5[[#This Row],[JV Number]],#REF!,"x")=0,"",COUNTIFS(Table1[JV '#],Table5[[#This Row],[JV Number]],#REF!,"x"))</f>
        <v>#REF!</v>
      </c>
      <c r="X38" s="460" t="e">
        <f>IF(COUNTIFS(Table1[JV '#],Table5[[#This Row],[JV Number]],#REF!,"x")=0,"",COUNTIFS(Table1[JV '#],Table5[[#This Row],[JV Number]],#REF!,"x"))</f>
        <v>#REF!</v>
      </c>
      <c r="Z38" s="447"/>
    </row>
    <row r="39" spans="1:26" ht="14.45" x14ac:dyDescent="0.3">
      <c r="A39" s="464">
        <v>35</v>
      </c>
      <c r="B39" s="460">
        <v>35</v>
      </c>
      <c r="C39" s="460">
        <f>INDEX(Table1[MPMS '#],MATCH(Table5[[#This Row],[JV Number]],Table1[JV '#],0))</f>
        <v>3195</v>
      </c>
      <c r="D39" s="460" t="str">
        <f>INDEX(Table1[Early Completion (Y/N)],MATCH(Table5[[#This Row],[JV Number]],Table1[JV '#],0))</f>
        <v>--</v>
      </c>
      <c r="E39" s="460" t="e">
        <f>INDEX(#REF!,MATCH(Table5[[#This Row],[JV Number]],Table1[JV '#],0))</f>
        <v>#REF!</v>
      </c>
      <c r="F39" s="460">
        <f>INDEX(Table1[District],MATCH(Table5[[#This Row],[JV Number]],Table1[JV '#],0))</f>
        <v>2</v>
      </c>
      <c r="G39" s="460" t="str">
        <f>INDEX(Table1[County],MATCH(Table5[[#This Row],[JV Number]],Table1[JV '#],0))</f>
        <v>Centre</v>
      </c>
      <c r="H39" s="460">
        <f>COUNTIF(Table1[JV '#],Table5[[#This Row],[JV Number]])</f>
        <v>4</v>
      </c>
      <c r="I39" s="466">
        <f>LOOKUP(Table5[[#This Row],[JV Number]],Table4[JV '#],Table4[Construction Start Dates])</f>
        <v>42529</v>
      </c>
      <c r="J39" s="466" t="e">
        <f t="array" ref="J39">MIN(IF(Table5[[#This Row],[JV Number]]=Table1[JV '#],#REF!,"Error"))</f>
        <v>#REF!</v>
      </c>
      <c r="K39" s="554" t="e">
        <f>SUMIF(Table1[JV '#],Table5[[#This Row],[JV Number]],#REF!)</f>
        <v>#REF!</v>
      </c>
      <c r="L39" s="460" t="str">
        <f>IF(COUNTIFS(Table1[JV '#],Table5[[#This Row],[JV Number]],Table1[D-419 Utility Relocation Classification],Table5[[#Headers],[Prior]])=0,"",COUNTIFS(Table1[JV '#],Table5[[#This Row],[JV Number]],Table1[D-419 Utility Relocation Classification],Table5[[#Headers],[Prior]]))</f>
        <v/>
      </c>
      <c r="M39" s="460" t="str">
        <f>IF(COUNTIFS(Table1[JV '#],Table5[[#This Row],[JV Number]],Table1[D-419 Utility Relocation Classification],Table5[[#Headers],[Restrictive]])=0,"",COUNTIFS(Table1[JV '#],Table5[[#This Row],[JV Number]],Table1[D-419 Utility Relocation Classification],Table5[[#Headers],[Restrictive]]))</f>
        <v/>
      </c>
      <c r="N39" s="460" t="str">
        <f>IF(COUNTIFS(Table1[JV '#],Table5[[#This Row],[JV Number]],Table1[D-419 Utility Relocation Classification],Table5[[#Headers],[Concurrent]])=0,"",COUNTIFS(Table1[JV '#],Table5[[#This Row],[JV Number]],Table1[D-419 Utility Relocation Classification],Table5[[#Headers],[Concurrent]]))</f>
        <v/>
      </c>
      <c r="O39" s="460" t="str">
        <f>IF(COUNTIFS(Table1[JV '#],Table5[[#This Row],[JV Number]],Table1[D-419 Utility Relocation Classification],Table5[[#Headers],[Coordinated]])=0,"",COUNTIFS(Table1[JV '#],Table5[[#This Row],[JV Number]],Table1[D-419 Utility Relocation Classification],Table5[[#Headers],[Coordinated]]))</f>
        <v/>
      </c>
      <c r="P39" s="460" t="str">
        <f>IF(COUNTIFS(Table1[JV '#],Table5[[#This Row],[JV Number]],Table1[D-419 Utility Relocation Classification],Table5[[#Headers],[Not Affected]])=0,"",COUNTIFS(Table1[JV '#],Table5[[#This Row],[JV Number]],Table1[D-419 Utility Relocation Classification],Table5[[#Headers],[Not Affected]]))</f>
        <v/>
      </c>
      <c r="Q39" s="460" t="str">
        <f>IF(COUNTIFS(Table1[JV '#],Table5[[#This Row],[JV Number]],Table1[D-419 Utility Relocation Classification],Table5[[#Headers],[Incorporated]])=0,"",COUNTIFS(Table1[JV '#],Table5[[#This Row],[JV Number]],Table1[D-419 Utility Relocation Classification],Table5[[#Headers],[Incorporated]]))</f>
        <v/>
      </c>
      <c r="R39" s="460">
        <f>IF(COUNTIFS(Table1[JV '#],Table5[[#This Row],[JV Number]],Table1[Overhead or Underground],"OH")=0,"",COUNTIFS(Table1[JV '#],Table5[[#This Row],[JV Number]],Table1[Overhead or Underground],"OH"))</f>
        <v>3</v>
      </c>
      <c r="S39" s="460">
        <f>IF(COUNTIFS(Table1[JV '#],Table5[[#This Row],[JV Number]],Table1[Overhead or Underground],"UG")=0,"",COUNTIFS(Table1[JV '#],Table5[[#This Row],[JV Number]],Table1[Overhead or Underground],"UG"))</f>
        <v>1</v>
      </c>
      <c r="T39" s="460" t="e">
        <f>IF(COUNTIFS(Table1[JV '#],Table5[[#This Row],[JV Number]],#REF!,"x")=0,"",COUNTIFS(Table1[JV '#],Table5[[#This Row],[JV Number]],#REF!,"x"))</f>
        <v>#REF!</v>
      </c>
      <c r="U39" s="460" t="e">
        <f>IF(COUNTIFS(Table1[JV '#],Table5[[#This Row],[JV Number]],#REF!,"x")=0,"",COUNTIFS(Table1[JV '#],Table5[[#This Row],[JV Number]],#REF!,"x"))</f>
        <v>#REF!</v>
      </c>
      <c r="V39" s="460" t="e">
        <f>IF(COUNTIFS(Table1[JV '#],Table5[[#This Row],[JV Number]],#REF!,"x")=0,"",COUNTIFS(Table1[JV '#],Table5[[#This Row],[JV Number]],#REF!,"x"))</f>
        <v>#REF!</v>
      </c>
      <c r="W39" s="460" t="e">
        <f>IF(COUNTIFS(Table1[JV '#],Table5[[#This Row],[JV Number]],#REF!,"x")=0,"",COUNTIFS(Table1[JV '#],Table5[[#This Row],[JV Number]],#REF!,"x"))</f>
        <v>#REF!</v>
      </c>
      <c r="X39" s="460" t="e">
        <f>IF(COUNTIFS(Table1[JV '#],Table5[[#This Row],[JV Number]],#REF!,"x")=0,"",COUNTIFS(Table1[JV '#],Table5[[#This Row],[JV Number]],#REF!,"x"))</f>
        <v>#REF!</v>
      </c>
      <c r="Z39" s="447"/>
    </row>
    <row r="40" spans="1:26" ht="14.45" x14ac:dyDescent="0.3">
      <c r="A40" s="464">
        <v>36</v>
      </c>
      <c r="B40" s="460">
        <v>36</v>
      </c>
      <c r="C40" s="460">
        <f>INDEX(Table1[MPMS '#],MATCH(Table5[[#This Row],[JV Number]],Table1[JV '#],0))</f>
        <v>69443</v>
      </c>
      <c r="D40" s="460" t="str">
        <f>INDEX(Table1[Early Completion (Y/N)],MATCH(Table5[[#This Row],[JV Number]],Table1[JV '#],0))</f>
        <v>--</v>
      </c>
      <c r="E40" s="460" t="e">
        <f>INDEX(#REF!,MATCH(Table5[[#This Row],[JV Number]],Table1[JV '#],0))</f>
        <v>#REF!</v>
      </c>
      <c r="F40" s="460">
        <f>INDEX(Table1[District],MATCH(Table5[[#This Row],[JV Number]],Table1[JV '#],0))</f>
        <v>2</v>
      </c>
      <c r="G40" s="460" t="str">
        <f>INDEX(Table1[County],MATCH(Table5[[#This Row],[JV Number]],Table1[JV '#],0))</f>
        <v>Clearfield</v>
      </c>
      <c r="H40" s="460">
        <f>COUNTIF(Table1[JV '#],Table5[[#This Row],[JV Number]])</f>
        <v>2</v>
      </c>
      <c r="I40" s="466">
        <f>LOOKUP(Table5[[#This Row],[JV Number]],Table4[JV '#],Table4[Construction Start Dates])</f>
        <v>42474</v>
      </c>
      <c r="J40" s="466" t="e">
        <f t="array" ref="J40">MIN(IF(Table5[[#This Row],[JV Number]]=Table1[JV '#],#REF!,"Error"))</f>
        <v>#REF!</v>
      </c>
      <c r="K40" s="554" t="e">
        <f>SUMIF(Table1[JV '#],Table5[[#This Row],[JV Number]],#REF!)</f>
        <v>#REF!</v>
      </c>
      <c r="L40" s="460" t="str">
        <f>IF(COUNTIFS(Table1[JV '#],Table5[[#This Row],[JV Number]],Table1[D-419 Utility Relocation Classification],Table5[[#Headers],[Prior]])=0,"",COUNTIFS(Table1[JV '#],Table5[[#This Row],[JV Number]],Table1[D-419 Utility Relocation Classification],Table5[[#Headers],[Prior]]))</f>
        <v/>
      </c>
      <c r="M40" s="460" t="str">
        <f>IF(COUNTIFS(Table1[JV '#],Table5[[#This Row],[JV Number]],Table1[D-419 Utility Relocation Classification],Table5[[#Headers],[Restrictive]])=0,"",COUNTIFS(Table1[JV '#],Table5[[#This Row],[JV Number]],Table1[D-419 Utility Relocation Classification],Table5[[#Headers],[Restrictive]]))</f>
        <v/>
      </c>
      <c r="N40" s="460" t="str">
        <f>IF(COUNTIFS(Table1[JV '#],Table5[[#This Row],[JV Number]],Table1[D-419 Utility Relocation Classification],Table5[[#Headers],[Concurrent]])=0,"",COUNTIFS(Table1[JV '#],Table5[[#This Row],[JV Number]],Table1[D-419 Utility Relocation Classification],Table5[[#Headers],[Concurrent]]))</f>
        <v/>
      </c>
      <c r="O40" s="460" t="str">
        <f>IF(COUNTIFS(Table1[JV '#],Table5[[#This Row],[JV Number]],Table1[D-419 Utility Relocation Classification],Table5[[#Headers],[Coordinated]])=0,"",COUNTIFS(Table1[JV '#],Table5[[#This Row],[JV Number]],Table1[D-419 Utility Relocation Classification],Table5[[#Headers],[Coordinated]]))</f>
        <v/>
      </c>
      <c r="P40" s="460" t="str">
        <f>IF(COUNTIFS(Table1[JV '#],Table5[[#This Row],[JV Number]],Table1[D-419 Utility Relocation Classification],Table5[[#Headers],[Not Affected]])=0,"",COUNTIFS(Table1[JV '#],Table5[[#This Row],[JV Number]],Table1[D-419 Utility Relocation Classification],Table5[[#Headers],[Not Affected]]))</f>
        <v/>
      </c>
      <c r="Q40" s="460" t="str">
        <f>IF(COUNTIFS(Table1[JV '#],Table5[[#This Row],[JV Number]],Table1[D-419 Utility Relocation Classification],Table5[[#Headers],[Incorporated]])=0,"",COUNTIFS(Table1[JV '#],Table5[[#This Row],[JV Number]],Table1[D-419 Utility Relocation Classification],Table5[[#Headers],[Incorporated]]))</f>
        <v/>
      </c>
      <c r="R40" s="460" t="str">
        <f>IF(COUNTIFS(Table1[JV '#],Table5[[#This Row],[JV Number]],Table1[Overhead or Underground],"OH")=0,"",COUNTIFS(Table1[JV '#],Table5[[#This Row],[JV Number]],Table1[Overhead or Underground],"OH"))</f>
        <v/>
      </c>
      <c r="S40" s="460">
        <f>IF(COUNTIFS(Table1[JV '#],Table5[[#This Row],[JV Number]],Table1[Overhead or Underground],"UG")=0,"",COUNTIFS(Table1[JV '#],Table5[[#This Row],[JV Number]],Table1[Overhead or Underground],"UG"))</f>
        <v>2</v>
      </c>
      <c r="T40" s="460" t="e">
        <f>IF(COUNTIFS(Table1[JV '#],Table5[[#This Row],[JV Number]],#REF!,"x")=0,"",COUNTIFS(Table1[JV '#],Table5[[#This Row],[JV Number]],#REF!,"x"))</f>
        <v>#REF!</v>
      </c>
      <c r="U40" s="460" t="e">
        <f>IF(COUNTIFS(Table1[JV '#],Table5[[#This Row],[JV Number]],#REF!,"x")=0,"",COUNTIFS(Table1[JV '#],Table5[[#This Row],[JV Number]],#REF!,"x"))</f>
        <v>#REF!</v>
      </c>
      <c r="V40" s="460" t="e">
        <f>IF(COUNTIFS(Table1[JV '#],Table5[[#This Row],[JV Number]],#REF!,"x")=0,"",COUNTIFS(Table1[JV '#],Table5[[#This Row],[JV Number]],#REF!,"x"))</f>
        <v>#REF!</v>
      </c>
      <c r="W40" s="460" t="e">
        <f>IF(COUNTIFS(Table1[JV '#],Table5[[#This Row],[JV Number]],#REF!,"x")=0,"",COUNTIFS(Table1[JV '#],Table5[[#This Row],[JV Number]],#REF!,"x"))</f>
        <v>#REF!</v>
      </c>
      <c r="X40" s="460" t="e">
        <f>IF(COUNTIFS(Table1[JV '#],Table5[[#This Row],[JV Number]],#REF!,"x")=0,"",COUNTIFS(Table1[JV '#],Table5[[#This Row],[JV Number]],#REF!,"x"))</f>
        <v>#REF!</v>
      </c>
      <c r="Z40" s="447"/>
    </row>
    <row r="41" spans="1:26" ht="14.45" x14ac:dyDescent="0.3">
      <c r="A41" s="464">
        <v>37</v>
      </c>
      <c r="B41" s="460">
        <v>37</v>
      </c>
      <c r="C41" s="460">
        <f>INDEX(Table1[MPMS '#],MATCH(Table5[[#This Row],[JV Number]],Table1[JV '#],0))</f>
        <v>91508</v>
      </c>
      <c r="D41" s="460" t="str">
        <f>INDEX(Table1[Early Completion (Y/N)],MATCH(Table5[[#This Row],[JV Number]],Table1[JV '#],0))</f>
        <v>--</v>
      </c>
      <c r="E41" s="460" t="e">
        <f>INDEX(#REF!,MATCH(Table5[[#This Row],[JV Number]],Table1[JV '#],0))</f>
        <v>#REF!</v>
      </c>
      <c r="F41" s="460">
        <f>INDEX(Table1[District],MATCH(Table5[[#This Row],[JV Number]],Table1[JV '#],0))</f>
        <v>2</v>
      </c>
      <c r="G41" s="460" t="str">
        <f>INDEX(Table1[County],MATCH(Table5[[#This Row],[JV Number]],Table1[JV '#],0))</f>
        <v>Clearfield</v>
      </c>
      <c r="H41" s="460">
        <f>COUNTIF(Table1[JV '#],Table5[[#This Row],[JV Number]])</f>
        <v>3</v>
      </c>
      <c r="I41" s="466">
        <f>LOOKUP(Table5[[#This Row],[JV Number]],Table4[JV '#],Table4[Construction Start Dates])</f>
        <v>42779</v>
      </c>
      <c r="J41" s="466" t="e">
        <f t="array" ref="J41">MIN(IF(Table5[[#This Row],[JV Number]]=Table1[JV '#],#REF!,"Error"))</f>
        <v>#REF!</v>
      </c>
      <c r="K41" s="554" t="e">
        <f>SUMIF(Table1[JV '#],Table5[[#This Row],[JV Number]],#REF!)</f>
        <v>#REF!</v>
      </c>
      <c r="L41" s="460" t="str">
        <f>IF(COUNTIFS(Table1[JV '#],Table5[[#This Row],[JV Number]],Table1[D-419 Utility Relocation Classification],Table5[[#Headers],[Prior]])=0,"",COUNTIFS(Table1[JV '#],Table5[[#This Row],[JV Number]],Table1[D-419 Utility Relocation Classification],Table5[[#Headers],[Prior]]))</f>
        <v/>
      </c>
      <c r="M41" s="460" t="str">
        <f>IF(COUNTIFS(Table1[JV '#],Table5[[#This Row],[JV Number]],Table1[D-419 Utility Relocation Classification],Table5[[#Headers],[Restrictive]])=0,"",COUNTIFS(Table1[JV '#],Table5[[#This Row],[JV Number]],Table1[D-419 Utility Relocation Classification],Table5[[#Headers],[Restrictive]]))</f>
        <v/>
      </c>
      <c r="N41" s="460" t="str">
        <f>IF(COUNTIFS(Table1[JV '#],Table5[[#This Row],[JV Number]],Table1[D-419 Utility Relocation Classification],Table5[[#Headers],[Concurrent]])=0,"",COUNTIFS(Table1[JV '#],Table5[[#This Row],[JV Number]],Table1[D-419 Utility Relocation Classification],Table5[[#Headers],[Concurrent]]))</f>
        <v/>
      </c>
      <c r="O41" s="460" t="str">
        <f>IF(COUNTIFS(Table1[JV '#],Table5[[#This Row],[JV Number]],Table1[D-419 Utility Relocation Classification],Table5[[#Headers],[Coordinated]])=0,"",COUNTIFS(Table1[JV '#],Table5[[#This Row],[JV Number]],Table1[D-419 Utility Relocation Classification],Table5[[#Headers],[Coordinated]]))</f>
        <v/>
      </c>
      <c r="P41" s="460" t="str">
        <f>IF(COUNTIFS(Table1[JV '#],Table5[[#This Row],[JV Number]],Table1[D-419 Utility Relocation Classification],Table5[[#Headers],[Not Affected]])=0,"",COUNTIFS(Table1[JV '#],Table5[[#This Row],[JV Number]],Table1[D-419 Utility Relocation Classification],Table5[[#Headers],[Not Affected]]))</f>
        <v/>
      </c>
      <c r="Q41" s="460" t="str">
        <f>IF(COUNTIFS(Table1[JV '#],Table5[[#This Row],[JV Number]],Table1[D-419 Utility Relocation Classification],Table5[[#Headers],[Incorporated]])=0,"",COUNTIFS(Table1[JV '#],Table5[[#This Row],[JV Number]],Table1[D-419 Utility Relocation Classification],Table5[[#Headers],[Incorporated]]))</f>
        <v/>
      </c>
      <c r="R41" s="460">
        <f>IF(COUNTIFS(Table1[JV '#],Table5[[#This Row],[JV Number]],Table1[Overhead or Underground],"OH")=0,"",COUNTIFS(Table1[JV '#],Table5[[#This Row],[JV Number]],Table1[Overhead or Underground],"OH"))</f>
        <v>2</v>
      </c>
      <c r="S41" s="460" t="str">
        <f>IF(COUNTIFS(Table1[JV '#],Table5[[#This Row],[JV Number]],Table1[Overhead or Underground],"UG")=0,"",COUNTIFS(Table1[JV '#],Table5[[#This Row],[JV Number]],Table1[Overhead or Underground],"UG"))</f>
        <v/>
      </c>
      <c r="T41" s="460" t="e">
        <f>IF(COUNTIFS(Table1[JV '#],Table5[[#This Row],[JV Number]],#REF!,"x")=0,"",COUNTIFS(Table1[JV '#],Table5[[#This Row],[JV Number]],#REF!,"x"))</f>
        <v>#REF!</v>
      </c>
      <c r="U41" s="460" t="e">
        <f>IF(COUNTIFS(Table1[JV '#],Table5[[#This Row],[JV Number]],#REF!,"x")=0,"",COUNTIFS(Table1[JV '#],Table5[[#This Row],[JV Number]],#REF!,"x"))</f>
        <v>#REF!</v>
      </c>
      <c r="V41" s="460" t="e">
        <f>IF(COUNTIFS(Table1[JV '#],Table5[[#This Row],[JV Number]],#REF!,"x")=0,"",COUNTIFS(Table1[JV '#],Table5[[#This Row],[JV Number]],#REF!,"x"))</f>
        <v>#REF!</v>
      </c>
      <c r="W41" s="460" t="e">
        <f>IF(COUNTIFS(Table1[JV '#],Table5[[#This Row],[JV Number]],#REF!,"x")=0,"",COUNTIFS(Table1[JV '#],Table5[[#This Row],[JV Number]],#REF!,"x"))</f>
        <v>#REF!</v>
      </c>
      <c r="X41" s="460" t="e">
        <f>IF(COUNTIFS(Table1[JV '#],Table5[[#This Row],[JV Number]],#REF!,"x")=0,"",COUNTIFS(Table1[JV '#],Table5[[#This Row],[JV Number]],#REF!,"x"))</f>
        <v>#REF!</v>
      </c>
      <c r="Z41" s="447"/>
    </row>
    <row r="42" spans="1:26" ht="14.45" x14ac:dyDescent="0.3">
      <c r="A42" s="464">
        <v>38</v>
      </c>
      <c r="B42" s="460">
        <v>38</v>
      </c>
      <c r="C42" s="460">
        <f>INDEX(Table1[MPMS '#],MATCH(Table5[[#This Row],[JV Number]],Table1[JV '#],0))</f>
        <v>85076</v>
      </c>
      <c r="D42" s="460" t="str">
        <f>INDEX(Table1[Early Completion (Y/N)],MATCH(Table5[[#This Row],[JV Number]],Table1[JV '#],0))</f>
        <v>--</v>
      </c>
      <c r="E42" s="460" t="e">
        <f>INDEX(#REF!,MATCH(Table5[[#This Row],[JV Number]],Table1[JV '#],0))</f>
        <v>#REF!</v>
      </c>
      <c r="F42" s="460">
        <f>INDEX(Table1[District],MATCH(Table5[[#This Row],[JV Number]],Table1[JV '#],0))</f>
        <v>2</v>
      </c>
      <c r="G42" s="460" t="str">
        <f>INDEX(Table1[County],MATCH(Table5[[#This Row],[JV Number]],Table1[JV '#],0))</f>
        <v>Clearfield</v>
      </c>
      <c r="H42" s="460">
        <f>COUNTIF(Table1[JV '#],Table5[[#This Row],[JV Number]])</f>
        <v>3</v>
      </c>
      <c r="I42" s="466">
        <f>LOOKUP(Table5[[#This Row],[JV Number]],Table4[JV '#],Table4[Construction Start Dates])</f>
        <v>42573</v>
      </c>
      <c r="J42" s="466" t="e">
        <f t="array" ref="J42">MIN(IF(Table5[[#This Row],[JV Number]]=Table1[JV '#],#REF!,"Error"))</f>
        <v>#REF!</v>
      </c>
      <c r="K42" s="554" t="e">
        <f>SUMIF(Table1[JV '#],Table5[[#This Row],[JV Number]],#REF!)</f>
        <v>#REF!</v>
      </c>
      <c r="L42" s="460" t="str">
        <f>IF(COUNTIFS(Table1[JV '#],Table5[[#This Row],[JV Number]],Table1[D-419 Utility Relocation Classification],Table5[[#Headers],[Prior]])=0,"",COUNTIFS(Table1[JV '#],Table5[[#This Row],[JV Number]],Table1[D-419 Utility Relocation Classification],Table5[[#Headers],[Prior]]))</f>
        <v/>
      </c>
      <c r="M42" s="460" t="str">
        <f>IF(COUNTIFS(Table1[JV '#],Table5[[#This Row],[JV Number]],Table1[D-419 Utility Relocation Classification],Table5[[#Headers],[Restrictive]])=0,"",COUNTIFS(Table1[JV '#],Table5[[#This Row],[JV Number]],Table1[D-419 Utility Relocation Classification],Table5[[#Headers],[Restrictive]]))</f>
        <v/>
      </c>
      <c r="N42" s="460" t="str">
        <f>IF(COUNTIFS(Table1[JV '#],Table5[[#This Row],[JV Number]],Table1[D-419 Utility Relocation Classification],Table5[[#Headers],[Concurrent]])=0,"",COUNTIFS(Table1[JV '#],Table5[[#This Row],[JV Number]],Table1[D-419 Utility Relocation Classification],Table5[[#Headers],[Concurrent]]))</f>
        <v/>
      </c>
      <c r="O42" s="460" t="str">
        <f>IF(COUNTIFS(Table1[JV '#],Table5[[#This Row],[JV Number]],Table1[D-419 Utility Relocation Classification],Table5[[#Headers],[Coordinated]])=0,"",COUNTIFS(Table1[JV '#],Table5[[#This Row],[JV Number]],Table1[D-419 Utility Relocation Classification],Table5[[#Headers],[Coordinated]]))</f>
        <v/>
      </c>
      <c r="P42" s="460" t="str">
        <f>IF(COUNTIFS(Table1[JV '#],Table5[[#This Row],[JV Number]],Table1[D-419 Utility Relocation Classification],Table5[[#Headers],[Not Affected]])=0,"",COUNTIFS(Table1[JV '#],Table5[[#This Row],[JV Number]],Table1[D-419 Utility Relocation Classification],Table5[[#Headers],[Not Affected]]))</f>
        <v/>
      </c>
      <c r="Q42" s="460" t="str">
        <f>IF(COUNTIFS(Table1[JV '#],Table5[[#This Row],[JV Number]],Table1[D-419 Utility Relocation Classification],Table5[[#Headers],[Incorporated]])=0,"",COUNTIFS(Table1[JV '#],Table5[[#This Row],[JV Number]],Table1[D-419 Utility Relocation Classification],Table5[[#Headers],[Incorporated]]))</f>
        <v/>
      </c>
      <c r="R42" s="460">
        <f>IF(COUNTIFS(Table1[JV '#],Table5[[#This Row],[JV Number]],Table1[Overhead or Underground],"OH")=0,"",COUNTIFS(Table1[JV '#],Table5[[#This Row],[JV Number]],Table1[Overhead or Underground],"OH"))</f>
        <v>2</v>
      </c>
      <c r="S42" s="460" t="str">
        <f>IF(COUNTIFS(Table1[JV '#],Table5[[#This Row],[JV Number]],Table1[Overhead or Underground],"UG")=0,"",COUNTIFS(Table1[JV '#],Table5[[#This Row],[JV Number]],Table1[Overhead or Underground],"UG"))</f>
        <v/>
      </c>
      <c r="T42" s="460" t="e">
        <f>IF(COUNTIFS(Table1[JV '#],Table5[[#This Row],[JV Number]],#REF!,"x")=0,"",COUNTIFS(Table1[JV '#],Table5[[#This Row],[JV Number]],#REF!,"x"))</f>
        <v>#REF!</v>
      </c>
      <c r="U42" s="460" t="e">
        <f>IF(COUNTIFS(Table1[JV '#],Table5[[#This Row],[JV Number]],#REF!,"x")=0,"",COUNTIFS(Table1[JV '#],Table5[[#This Row],[JV Number]],#REF!,"x"))</f>
        <v>#REF!</v>
      </c>
      <c r="V42" s="460" t="e">
        <f>IF(COUNTIFS(Table1[JV '#],Table5[[#This Row],[JV Number]],#REF!,"x")=0,"",COUNTIFS(Table1[JV '#],Table5[[#This Row],[JV Number]],#REF!,"x"))</f>
        <v>#REF!</v>
      </c>
      <c r="W42" s="460" t="e">
        <f>IF(COUNTIFS(Table1[JV '#],Table5[[#This Row],[JV Number]],#REF!,"x")=0,"",COUNTIFS(Table1[JV '#],Table5[[#This Row],[JV Number]],#REF!,"x"))</f>
        <v>#REF!</v>
      </c>
      <c r="X42" s="460" t="e">
        <f>IF(COUNTIFS(Table1[JV '#],Table5[[#This Row],[JV Number]],#REF!,"x")=0,"",COUNTIFS(Table1[JV '#],Table5[[#This Row],[JV Number]],#REF!,"x"))</f>
        <v>#REF!</v>
      </c>
      <c r="Z42" s="447"/>
    </row>
    <row r="43" spans="1:26" ht="14.45" x14ac:dyDescent="0.3">
      <c r="A43" s="464">
        <v>39</v>
      </c>
      <c r="B43" s="460">
        <v>39</v>
      </c>
      <c r="C43" s="460">
        <f>INDEX(Table1[MPMS '#],MATCH(Table5[[#This Row],[JV Number]],Table1[JV '#],0))</f>
        <v>85079</v>
      </c>
      <c r="D43" s="460" t="str">
        <f>INDEX(Table1[Early Completion (Y/N)],MATCH(Table5[[#This Row],[JV Number]],Table1[JV '#],0))</f>
        <v>--</v>
      </c>
      <c r="E43" s="460" t="e">
        <f>INDEX(#REF!,MATCH(Table5[[#This Row],[JV Number]],Table1[JV '#],0))</f>
        <v>#REF!</v>
      </c>
      <c r="F43" s="460">
        <f>INDEX(Table1[District],MATCH(Table5[[#This Row],[JV Number]],Table1[JV '#],0))</f>
        <v>2</v>
      </c>
      <c r="G43" s="460" t="str">
        <f>INDEX(Table1[County],MATCH(Table5[[#This Row],[JV Number]],Table1[JV '#],0))</f>
        <v>Clearfield</v>
      </c>
      <c r="H43" s="460">
        <f>COUNTIF(Table1[JV '#],Table5[[#This Row],[JV Number]])</f>
        <v>2</v>
      </c>
      <c r="I43" s="466">
        <f>LOOKUP(Table5[[#This Row],[JV Number]],Table4[JV '#],Table4[Construction Start Dates])</f>
        <v>42779</v>
      </c>
      <c r="J43" s="466" t="e">
        <f t="array" ref="J43">MIN(IF(Table5[[#This Row],[JV Number]]=Table1[JV '#],#REF!,"Error"))</f>
        <v>#REF!</v>
      </c>
      <c r="K43" s="554" t="e">
        <f>SUMIF(Table1[JV '#],Table5[[#This Row],[JV Number]],#REF!)</f>
        <v>#REF!</v>
      </c>
      <c r="L43" s="460" t="str">
        <f>IF(COUNTIFS(Table1[JV '#],Table5[[#This Row],[JV Number]],Table1[D-419 Utility Relocation Classification],Table5[[#Headers],[Prior]])=0,"",COUNTIFS(Table1[JV '#],Table5[[#This Row],[JV Number]],Table1[D-419 Utility Relocation Classification],Table5[[#Headers],[Prior]]))</f>
        <v/>
      </c>
      <c r="M43" s="460" t="str">
        <f>IF(COUNTIFS(Table1[JV '#],Table5[[#This Row],[JV Number]],Table1[D-419 Utility Relocation Classification],Table5[[#Headers],[Restrictive]])=0,"",COUNTIFS(Table1[JV '#],Table5[[#This Row],[JV Number]],Table1[D-419 Utility Relocation Classification],Table5[[#Headers],[Restrictive]]))</f>
        <v/>
      </c>
      <c r="N43" s="460" t="str">
        <f>IF(COUNTIFS(Table1[JV '#],Table5[[#This Row],[JV Number]],Table1[D-419 Utility Relocation Classification],Table5[[#Headers],[Concurrent]])=0,"",COUNTIFS(Table1[JV '#],Table5[[#This Row],[JV Number]],Table1[D-419 Utility Relocation Classification],Table5[[#Headers],[Concurrent]]))</f>
        <v/>
      </c>
      <c r="O43" s="460" t="str">
        <f>IF(COUNTIFS(Table1[JV '#],Table5[[#This Row],[JV Number]],Table1[D-419 Utility Relocation Classification],Table5[[#Headers],[Coordinated]])=0,"",COUNTIFS(Table1[JV '#],Table5[[#This Row],[JV Number]],Table1[D-419 Utility Relocation Classification],Table5[[#Headers],[Coordinated]]))</f>
        <v/>
      </c>
      <c r="P43" s="460" t="str">
        <f>IF(COUNTIFS(Table1[JV '#],Table5[[#This Row],[JV Number]],Table1[D-419 Utility Relocation Classification],Table5[[#Headers],[Not Affected]])=0,"",COUNTIFS(Table1[JV '#],Table5[[#This Row],[JV Number]],Table1[D-419 Utility Relocation Classification],Table5[[#Headers],[Not Affected]]))</f>
        <v/>
      </c>
      <c r="Q43" s="460" t="str">
        <f>IF(COUNTIFS(Table1[JV '#],Table5[[#This Row],[JV Number]],Table1[D-419 Utility Relocation Classification],Table5[[#Headers],[Incorporated]])=0,"",COUNTIFS(Table1[JV '#],Table5[[#This Row],[JV Number]],Table1[D-419 Utility Relocation Classification],Table5[[#Headers],[Incorporated]]))</f>
        <v/>
      </c>
      <c r="R43" s="460" t="str">
        <f>IF(COUNTIFS(Table1[JV '#],Table5[[#This Row],[JV Number]],Table1[Overhead or Underground],"OH")=0,"",COUNTIFS(Table1[JV '#],Table5[[#This Row],[JV Number]],Table1[Overhead or Underground],"OH"))</f>
        <v/>
      </c>
      <c r="S43" s="460">
        <f>IF(COUNTIFS(Table1[JV '#],Table5[[#This Row],[JV Number]],Table1[Overhead or Underground],"UG")=0,"",COUNTIFS(Table1[JV '#],Table5[[#This Row],[JV Number]],Table1[Overhead or Underground],"UG"))</f>
        <v>1</v>
      </c>
      <c r="T43" s="460" t="e">
        <f>IF(COUNTIFS(Table1[JV '#],Table5[[#This Row],[JV Number]],#REF!,"x")=0,"",COUNTIFS(Table1[JV '#],Table5[[#This Row],[JV Number]],#REF!,"x"))</f>
        <v>#REF!</v>
      </c>
      <c r="U43" s="460" t="e">
        <f>IF(COUNTIFS(Table1[JV '#],Table5[[#This Row],[JV Number]],#REF!,"x")=0,"",COUNTIFS(Table1[JV '#],Table5[[#This Row],[JV Number]],#REF!,"x"))</f>
        <v>#REF!</v>
      </c>
      <c r="V43" s="460" t="e">
        <f>IF(COUNTIFS(Table1[JV '#],Table5[[#This Row],[JV Number]],#REF!,"x")=0,"",COUNTIFS(Table1[JV '#],Table5[[#This Row],[JV Number]],#REF!,"x"))</f>
        <v>#REF!</v>
      </c>
      <c r="W43" s="460" t="e">
        <f>IF(COUNTIFS(Table1[JV '#],Table5[[#This Row],[JV Number]],#REF!,"x")=0,"",COUNTIFS(Table1[JV '#],Table5[[#This Row],[JV Number]],#REF!,"x"))</f>
        <v>#REF!</v>
      </c>
      <c r="X43" s="460" t="e">
        <f>IF(COUNTIFS(Table1[JV '#],Table5[[#This Row],[JV Number]],#REF!,"x")=0,"",COUNTIFS(Table1[JV '#],Table5[[#This Row],[JV Number]],#REF!,"x"))</f>
        <v>#REF!</v>
      </c>
      <c r="Z43" s="447"/>
    </row>
    <row r="44" spans="1:26" ht="14.45" x14ac:dyDescent="0.3">
      <c r="A44" s="464">
        <v>40</v>
      </c>
      <c r="B44" s="460">
        <v>40</v>
      </c>
      <c r="C44" s="460">
        <f>INDEX(Table1[MPMS '#],MATCH(Table5[[#This Row],[JV Number]],Table1[JV '#],0))</f>
        <v>93323</v>
      </c>
      <c r="D44" s="460" t="str">
        <f>INDEX(Table1[Early Completion (Y/N)],MATCH(Table5[[#This Row],[JV Number]],Table1[JV '#],0))</f>
        <v>--</v>
      </c>
      <c r="E44" s="460" t="e">
        <f>INDEX(#REF!,MATCH(Table5[[#This Row],[JV Number]],Table1[JV '#],0))</f>
        <v>#REF!</v>
      </c>
      <c r="F44" s="460">
        <f>INDEX(Table1[District],MATCH(Table5[[#This Row],[JV Number]],Table1[JV '#],0))</f>
        <v>2</v>
      </c>
      <c r="G44" s="460" t="str">
        <f>INDEX(Table1[County],MATCH(Table5[[#This Row],[JV Number]],Table1[JV '#],0))</f>
        <v>Clearfield</v>
      </c>
      <c r="H44" s="460">
        <f>COUNTIF(Table1[JV '#],Table5[[#This Row],[JV Number]])</f>
        <v>2</v>
      </c>
      <c r="I44" s="466">
        <f>LOOKUP(Table5[[#This Row],[JV Number]],Table4[JV '#],Table4[Construction Start Dates])</f>
        <v>42779</v>
      </c>
      <c r="J44" s="466" t="e">
        <f t="array" ref="J44">MIN(IF(Table5[[#This Row],[JV Number]]=Table1[JV '#],#REF!,"Error"))</f>
        <v>#REF!</v>
      </c>
      <c r="K44" s="554" t="e">
        <f>SUMIF(Table1[JV '#],Table5[[#This Row],[JV Number]],#REF!)</f>
        <v>#REF!</v>
      </c>
      <c r="L44" s="460" t="str">
        <f>IF(COUNTIFS(Table1[JV '#],Table5[[#This Row],[JV Number]],Table1[D-419 Utility Relocation Classification],Table5[[#Headers],[Prior]])=0,"",COUNTIFS(Table1[JV '#],Table5[[#This Row],[JV Number]],Table1[D-419 Utility Relocation Classification],Table5[[#Headers],[Prior]]))</f>
        <v/>
      </c>
      <c r="M44" s="460" t="str">
        <f>IF(COUNTIFS(Table1[JV '#],Table5[[#This Row],[JV Number]],Table1[D-419 Utility Relocation Classification],Table5[[#Headers],[Restrictive]])=0,"",COUNTIFS(Table1[JV '#],Table5[[#This Row],[JV Number]],Table1[D-419 Utility Relocation Classification],Table5[[#Headers],[Restrictive]]))</f>
        <v/>
      </c>
      <c r="N44" s="460" t="str">
        <f>IF(COUNTIFS(Table1[JV '#],Table5[[#This Row],[JV Number]],Table1[D-419 Utility Relocation Classification],Table5[[#Headers],[Concurrent]])=0,"",COUNTIFS(Table1[JV '#],Table5[[#This Row],[JV Number]],Table1[D-419 Utility Relocation Classification],Table5[[#Headers],[Concurrent]]))</f>
        <v/>
      </c>
      <c r="O44" s="460" t="str">
        <f>IF(COUNTIFS(Table1[JV '#],Table5[[#This Row],[JV Number]],Table1[D-419 Utility Relocation Classification],Table5[[#Headers],[Coordinated]])=0,"",COUNTIFS(Table1[JV '#],Table5[[#This Row],[JV Number]],Table1[D-419 Utility Relocation Classification],Table5[[#Headers],[Coordinated]]))</f>
        <v/>
      </c>
      <c r="P44" s="460" t="str">
        <f>IF(COUNTIFS(Table1[JV '#],Table5[[#This Row],[JV Number]],Table1[D-419 Utility Relocation Classification],Table5[[#Headers],[Not Affected]])=0,"",COUNTIFS(Table1[JV '#],Table5[[#This Row],[JV Number]],Table1[D-419 Utility Relocation Classification],Table5[[#Headers],[Not Affected]]))</f>
        <v/>
      </c>
      <c r="Q44" s="460" t="str">
        <f>IF(COUNTIFS(Table1[JV '#],Table5[[#This Row],[JV Number]],Table1[D-419 Utility Relocation Classification],Table5[[#Headers],[Incorporated]])=0,"",COUNTIFS(Table1[JV '#],Table5[[#This Row],[JV Number]],Table1[D-419 Utility Relocation Classification],Table5[[#Headers],[Incorporated]]))</f>
        <v/>
      </c>
      <c r="R44" s="460" t="str">
        <f>IF(COUNTIFS(Table1[JV '#],Table5[[#This Row],[JV Number]],Table1[Overhead or Underground],"OH")=0,"",COUNTIFS(Table1[JV '#],Table5[[#This Row],[JV Number]],Table1[Overhead or Underground],"OH"))</f>
        <v/>
      </c>
      <c r="S44" s="460">
        <f>IF(COUNTIFS(Table1[JV '#],Table5[[#This Row],[JV Number]],Table1[Overhead or Underground],"UG")=0,"",COUNTIFS(Table1[JV '#],Table5[[#This Row],[JV Number]],Table1[Overhead or Underground],"UG"))</f>
        <v>1</v>
      </c>
      <c r="T44" s="460" t="e">
        <f>IF(COUNTIFS(Table1[JV '#],Table5[[#This Row],[JV Number]],#REF!,"x")=0,"",COUNTIFS(Table1[JV '#],Table5[[#This Row],[JV Number]],#REF!,"x"))</f>
        <v>#REF!</v>
      </c>
      <c r="U44" s="460" t="e">
        <f>IF(COUNTIFS(Table1[JV '#],Table5[[#This Row],[JV Number]],#REF!,"x")=0,"",COUNTIFS(Table1[JV '#],Table5[[#This Row],[JV Number]],#REF!,"x"))</f>
        <v>#REF!</v>
      </c>
      <c r="V44" s="460" t="e">
        <f>IF(COUNTIFS(Table1[JV '#],Table5[[#This Row],[JV Number]],#REF!,"x")=0,"",COUNTIFS(Table1[JV '#],Table5[[#This Row],[JV Number]],#REF!,"x"))</f>
        <v>#REF!</v>
      </c>
      <c r="W44" s="460" t="e">
        <f>IF(COUNTIFS(Table1[JV '#],Table5[[#This Row],[JV Number]],#REF!,"x")=0,"",COUNTIFS(Table1[JV '#],Table5[[#This Row],[JV Number]],#REF!,"x"))</f>
        <v>#REF!</v>
      </c>
      <c r="X44" s="460" t="e">
        <f>IF(COUNTIFS(Table1[JV '#],Table5[[#This Row],[JV Number]],#REF!,"x")=0,"",COUNTIFS(Table1[JV '#],Table5[[#This Row],[JV Number]],#REF!,"x"))</f>
        <v>#REF!</v>
      </c>
      <c r="Z44" s="447"/>
    </row>
    <row r="45" spans="1:26" ht="14.45" x14ac:dyDescent="0.3">
      <c r="A45" s="464">
        <v>41</v>
      </c>
      <c r="B45" s="460">
        <v>41</v>
      </c>
      <c r="C45" s="460">
        <f>INDEX(Table1[MPMS '#],MATCH(Table5[[#This Row],[JV Number]],Table1[JV '#],0))</f>
        <v>93372</v>
      </c>
      <c r="D45" s="460" t="str">
        <f>INDEX(Table1[Early Completion (Y/N)],MATCH(Table5[[#This Row],[JV Number]],Table1[JV '#],0))</f>
        <v>--</v>
      </c>
      <c r="E45" s="460" t="e">
        <f>INDEX(#REF!,MATCH(Table5[[#This Row],[JV Number]],Table1[JV '#],0))</f>
        <v>#REF!</v>
      </c>
      <c r="F45" s="460">
        <f>INDEX(Table1[District],MATCH(Table5[[#This Row],[JV Number]],Table1[JV '#],0))</f>
        <v>2</v>
      </c>
      <c r="G45" s="460" t="str">
        <f>INDEX(Table1[County],MATCH(Table5[[#This Row],[JV Number]],Table1[JV '#],0))</f>
        <v>Clearfield</v>
      </c>
      <c r="H45" s="460">
        <f>COUNTIF(Table1[JV '#],Table5[[#This Row],[JV Number]])</f>
        <v>6</v>
      </c>
      <c r="I45" s="466">
        <f>LOOKUP(Table5[[#This Row],[JV Number]],Table4[JV '#],Table4[Construction Start Dates])</f>
        <v>42573</v>
      </c>
      <c r="J45" s="466" t="e">
        <f t="array" ref="J45">MIN(IF(Table5[[#This Row],[JV Number]]=Table1[JV '#],#REF!,"Error"))</f>
        <v>#REF!</v>
      </c>
      <c r="K45" s="554" t="e">
        <f>SUMIF(Table1[JV '#],Table5[[#This Row],[JV Number]],#REF!)</f>
        <v>#REF!</v>
      </c>
      <c r="L45" s="460" t="str">
        <f>IF(COUNTIFS(Table1[JV '#],Table5[[#This Row],[JV Number]],Table1[D-419 Utility Relocation Classification],Table5[[#Headers],[Prior]])=0,"",COUNTIFS(Table1[JV '#],Table5[[#This Row],[JV Number]],Table1[D-419 Utility Relocation Classification],Table5[[#Headers],[Prior]]))</f>
        <v/>
      </c>
      <c r="M45" s="460" t="str">
        <f>IF(COUNTIFS(Table1[JV '#],Table5[[#This Row],[JV Number]],Table1[D-419 Utility Relocation Classification],Table5[[#Headers],[Restrictive]])=0,"",COUNTIFS(Table1[JV '#],Table5[[#This Row],[JV Number]],Table1[D-419 Utility Relocation Classification],Table5[[#Headers],[Restrictive]]))</f>
        <v/>
      </c>
      <c r="N45" s="460" t="str">
        <f>IF(COUNTIFS(Table1[JV '#],Table5[[#This Row],[JV Number]],Table1[D-419 Utility Relocation Classification],Table5[[#Headers],[Concurrent]])=0,"",COUNTIFS(Table1[JV '#],Table5[[#This Row],[JV Number]],Table1[D-419 Utility Relocation Classification],Table5[[#Headers],[Concurrent]]))</f>
        <v/>
      </c>
      <c r="O45" s="460" t="str">
        <f>IF(COUNTIFS(Table1[JV '#],Table5[[#This Row],[JV Number]],Table1[D-419 Utility Relocation Classification],Table5[[#Headers],[Coordinated]])=0,"",COUNTIFS(Table1[JV '#],Table5[[#This Row],[JV Number]],Table1[D-419 Utility Relocation Classification],Table5[[#Headers],[Coordinated]]))</f>
        <v/>
      </c>
      <c r="P45" s="460" t="str">
        <f>IF(COUNTIFS(Table1[JV '#],Table5[[#This Row],[JV Number]],Table1[D-419 Utility Relocation Classification],Table5[[#Headers],[Not Affected]])=0,"",COUNTIFS(Table1[JV '#],Table5[[#This Row],[JV Number]],Table1[D-419 Utility Relocation Classification],Table5[[#Headers],[Not Affected]]))</f>
        <v/>
      </c>
      <c r="Q45" s="460" t="str">
        <f>IF(COUNTIFS(Table1[JV '#],Table5[[#This Row],[JV Number]],Table1[D-419 Utility Relocation Classification],Table5[[#Headers],[Incorporated]])=0,"",COUNTIFS(Table1[JV '#],Table5[[#This Row],[JV Number]],Table1[D-419 Utility Relocation Classification],Table5[[#Headers],[Incorporated]]))</f>
        <v/>
      </c>
      <c r="R45" s="460">
        <f>IF(COUNTIFS(Table1[JV '#],Table5[[#This Row],[JV Number]],Table1[Overhead or Underground],"OH")=0,"",COUNTIFS(Table1[JV '#],Table5[[#This Row],[JV Number]],Table1[Overhead or Underground],"OH"))</f>
        <v>5</v>
      </c>
      <c r="S45" s="460" t="str">
        <f>IF(COUNTIFS(Table1[JV '#],Table5[[#This Row],[JV Number]],Table1[Overhead or Underground],"UG")=0,"",COUNTIFS(Table1[JV '#],Table5[[#This Row],[JV Number]],Table1[Overhead or Underground],"UG"))</f>
        <v/>
      </c>
      <c r="T45" s="460" t="e">
        <f>IF(COUNTIFS(Table1[JV '#],Table5[[#This Row],[JV Number]],#REF!,"x")=0,"",COUNTIFS(Table1[JV '#],Table5[[#This Row],[JV Number]],#REF!,"x"))</f>
        <v>#REF!</v>
      </c>
      <c r="U45" s="460" t="e">
        <f>IF(COUNTIFS(Table1[JV '#],Table5[[#This Row],[JV Number]],#REF!,"x")=0,"",COUNTIFS(Table1[JV '#],Table5[[#This Row],[JV Number]],#REF!,"x"))</f>
        <v>#REF!</v>
      </c>
      <c r="V45" s="460" t="e">
        <f>IF(COUNTIFS(Table1[JV '#],Table5[[#This Row],[JV Number]],#REF!,"x")=0,"",COUNTIFS(Table1[JV '#],Table5[[#This Row],[JV Number]],#REF!,"x"))</f>
        <v>#REF!</v>
      </c>
      <c r="W45" s="460" t="e">
        <f>IF(COUNTIFS(Table1[JV '#],Table5[[#This Row],[JV Number]],#REF!,"x")=0,"",COUNTIFS(Table1[JV '#],Table5[[#This Row],[JV Number]],#REF!,"x"))</f>
        <v>#REF!</v>
      </c>
      <c r="X45" s="460" t="e">
        <f>IF(COUNTIFS(Table1[JV '#],Table5[[#This Row],[JV Number]],#REF!,"x")=0,"",COUNTIFS(Table1[JV '#],Table5[[#This Row],[JV Number]],#REF!,"x"))</f>
        <v>#REF!</v>
      </c>
      <c r="Z45" s="447"/>
    </row>
    <row r="46" spans="1:26" ht="14.45" x14ac:dyDescent="0.3">
      <c r="A46" s="464">
        <v>42</v>
      </c>
      <c r="B46" s="460">
        <v>42</v>
      </c>
      <c r="C46" s="460">
        <f>INDEX(Table1[MPMS '#],MATCH(Table5[[#This Row],[JV Number]],Table1[JV '#],0))</f>
        <v>88626</v>
      </c>
      <c r="D46" s="460" t="str">
        <f>INDEX(Table1[Early Completion (Y/N)],MATCH(Table5[[#This Row],[JV Number]],Table1[JV '#],0))</f>
        <v>--</v>
      </c>
      <c r="E46" s="460" t="e">
        <f>INDEX(#REF!,MATCH(Table5[[#This Row],[JV Number]],Table1[JV '#],0))</f>
        <v>#REF!</v>
      </c>
      <c r="F46" s="460">
        <f>INDEX(Table1[District],MATCH(Table5[[#This Row],[JV Number]],Table1[JV '#],0))</f>
        <v>2</v>
      </c>
      <c r="G46" s="460" t="str">
        <f>INDEX(Table1[County],MATCH(Table5[[#This Row],[JV Number]],Table1[JV '#],0))</f>
        <v>Clearfield</v>
      </c>
      <c r="H46" s="460">
        <f>COUNTIF(Table1[JV '#],Table5[[#This Row],[JV Number]])</f>
        <v>2</v>
      </c>
      <c r="I46" s="466">
        <f>LOOKUP(Table5[[#This Row],[JV Number]],Table4[JV '#],Table4[Construction Start Dates])</f>
        <v>42779</v>
      </c>
      <c r="J46" s="466" t="e">
        <f t="array" ref="J46">MIN(IF(Table5[[#This Row],[JV Number]]=Table1[JV '#],#REF!,"Error"))</f>
        <v>#REF!</v>
      </c>
      <c r="K46" s="554" t="e">
        <f>SUMIF(Table1[JV '#],Table5[[#This Row],[JV Number]],#REF!)</f>
        <v>#REF!</v>
      </c>
      <c r="L46" s="460" t="str">
        <f>IF(COUNTIFS(Table1[JV '#],Table5[[#This Row],[JV Number]],Table1[D-419 Utility Relocation Classification],Table5[[#Headers],[Prior]])=0,"",COUNTIFS(Table1[JV '#],Table5[[#This Row],[JV Number]],Table1[D-419 Utility Relocation Classification],Table5[[#Headers],[Prior]]))</f>
        <v/>
      </c>
      <c r="M46" s="460" t="str">
        <f>IF(COUNTIFS(Table1[JV '#],Table5[[#This Row],[JV Number]],Table1[D-419 Utility Relocation Classification],Table5[[#Headers],[Restrictive]])=0,"",COUNTIFS(Table1[JV '#],Table5[[#This Row],[JV Number]],Table1[D-419 Utility Relocation Classification],Table5[[#Headers],[Restrictive]]))</f>
        <v/>
      </c>
      <c r="N46" s="460" t="str">
        <f>IF(COUNTIFS(Table1[JV '#],Table5[[#This Row],[JV Number]],Table1[D-419 Utility Relocation Classification],Table5[[#Headers],[Concurrent]])=0,"",COUNTIFS(Table1[JV '#],Table5[[#This Row],[JV Number]],Table1[D-419 Utility Relocation Classification],Table5[[#Headers],[Concurrent]]))</f>
        <v/>
      </c>
      <c r="O46" s="460" t="str">
        <f>IF(COUNTIFS(Table1[JV '#],Table5[[#This Row],[JV Number]],Table1[D-419 Utility Relocation Classification],Table5[[#Headers],[Coordinated]])=0,"",COUNTIFS(Table1[JV '#],Table5[[#This Row],[JV Number]],Table1[D-419 Utility Relocation Classification],Table5[[#Headers],[Coordinated]]))</f>
        <v/>
      </c>
      <c r="P46" s="460" t="str">
        <f>IF(COUNTIFS(Table1[JV '#],Table5[[#This Row],[JV Number]],Table1[D-419 Utility Relocation Classification],Table5[[#Headers],[Not Affected]])=0,"",COUNTIFS(Table1[JV '#],Table5[[#This Row],[JV Number]],Table1[D-419 Utility Relocation Classification],Table5[[#Headers],[Not Affected]]))</f>
        <v/>
      </c>
      <c r="Q46" s="460" t="str">
        <f>IF(COUNTIFS(Table1[JV '#],Table5[[#This Row],[JV Number]],Table1[D-419 Utility Relocation Classification],Table5[[#Headers],[Incorporated]])=0,"",COUNTIFS(Table1[JV '#],Table5[[#This Row],[JV Number]],Table1[D-419 Utility Relocation Classification],Table5[[#Headers],[Incorporated]]))</f>
        <v/>
      </c>
      <c r="R46" s="460" t="str">
        <f>IF(COUNTIFS(Table1[JV '#],Table5[[#This Row],[JV Number]],Table1[Overhead or Underground],"OH")=0,"",COUNTIFS(Table1[JV '#],Table5[[#This Row],[JV Number]],Table1[Overhead or Underground],"OH"))</f>
        <v/>
      </c>
      <c r="S46" s="460">
        <f>IF(COUNTIFS(Table1[JV '#],Table5[[#This Row],[JV Number]],Table1[Overhead or Underground],"UG")=0,"",COUNTIFS(Table1[JV '#],Table5[[#This Row],[JV Number]],Table1[Overhead or Underground],"UG"))</f>
        <v>1</v>
      </c>
      <c r="T46" s="460" t="e">
        <f>IF(COUNTIFS(Table1[JV '#],Table5[[#This Row],[JV Number]],#REF!,"x")=0,"",COUNTIFS(Table1[JV '#],Table5[[#This Row],[JV Number]],#REF!,"x"))</f>
        <v>#REF!</v>
      </c>
      <c r="U46" s="460" t="e">
        <f>IF(COUNTIFS(Table1[JV '#],Table5[[#This Row],[JV Number]],#REF!,"x")=0,"",COUNTIFS(Table1[JV '#],Table5[[#This Row],[JV Number]],#REF!,"x"))</f>
        <v>#REF!</v>
      </c>
      <c r="V46" s="460" t="e">
        <f>IF(COUNTIFS(Table1[JV '#],Table5[[#This Row],[JV Number]],#REF!,"x")=0,"",COUNTIFS(Table1[JV '#],Table5[[#This Row],[JV Number]],#REF!,"x"))</f>
        <v>#REF!</v>
      </c>
      <c r="W46" s="460" t="e">
        <f>IF(COUNTIFS(Table1[JV '#],Table5[[#This Row],[JV Number]],#REF!,"x")=0,"",COUNTIFS(Table1[JV '#],Table5[[#This Row],[JV Number]],#REF!,"x"))</f>
        <v>#REF!</v>
      </c>
      <c r="X46" s="460" t="e">
        <f>IF(COUNTIFS(Table1[JV '#],Table5[[#This Row],[JV Number]],#REF!,"x")=0,"",COUNTIFS(Table1[JV '#],Table5[[#This Row],[JV Number]],#REF!,"x"))</f>
        <v>#REF!</v>
      </c>
      <c r="Z46" s="447"/>
    </row>
    <row r="47" spans="1:26" ht="14.45" x14ac:dyDescent="0.3">
      <c r="A47" s="464">
        <v>43</v>
      </c>
      <c r="B47" s="460">
        <v>43</v>
      </c>
      <c r="C47" s="460">
        <f>INDEX(Table1[MPMS '#],MATCH(Table5[[#This Row],[JV Number]],Table1[JV '#],0))</f>
        <v>0</v>
      </c>
      <c r="D47" s="460" t="str">
        <f>INDEX(Table1[Early Completion (Y/N)],MATCH(Table5[[#This Row],[JV Number]],Table1[JV '#],0))</f>
        <v>--</v>
      </c>
      <c r="E47" s="460" t="e">
        <f>INDEX(#REF!,MATCH(Table5[[#This Row],[JV Number]],Table1[JV '#],0))</f>
        <v>#REF!</v>
      </c>
      <c r="F47" s="460">
        <f>INDEX(Table1[District],MATCH(Table5[[#This Row],[JV Number]],Table1[JV '#],0))</f>
        <v>2</v>
      </c>
      <c r="G47" s="460" t="str">
        <f>INDEX(Table1[County],MATCH(Table5[[#This Row],[JV Number]],Table1[JV '#],0))</f>
        <v>Clearfield</v>
      </c>
      <c r="H47" s="460">
        <f>COUNTIF(Table1[JV '#],Table5[[#This Row],[JV Number]])</f>
        <v>1</v>
      </c>
      <c r="I47" s="466">
        <f>LOOKUP(Table5[[#This Row],[JV Number]],Table4[JV '#],Table4[Construction Start Dates])</f>
        <v>42604</v>
      </c>
      <c r="J47" s="466" t="e">
        <f t="array" ref="J47">MIN(IF(Table5[[#This Row],[JV Number]]=Table1[JV '#],#REF!,"Error"))</f>
        <v>#REF!</v>
      </c>
      <c r="K47" s="554" t="e">
        <f>SUMIF(Table1[JV '#],Table5[[#This Row],[JV Number]],#REF!)</f>
        <v>#REF!</v>
      </c>
      <c r="L47" s="460" t="str">
        <f>IF(COUNTIFS(Table1[JV '#],Table5[[#This Row],[JV Number]],Table1[D-419 Utility Relocation Classification],Table5[[#Headers],[Prior]])=0,"",COUNTIFS(Table1[JV '#],Table5[[#This Row],[JV Number]],Table1[D-419 Utility Relocation Classification],Table5[[#Headers],[Prior]]))</f>
        <v/>
      </c>
      <c r="M47" s="460" t="str">
        <f>IF(COUNTIFS(Table1[JV '#],Table5[[#This Row],[JV Number]],Table1[D-419 Utility Relocation Classification],Table5[[#Headers],[Restrictive]])=0,"",COUNTIFS(Table1[JV '#],Table5[[#This Row],[JV Number]],Table1[D-419 Utility Relocation Classification],Table5[[#Headers],[Restrictive]]))</f>
        <v/>
      </c>
      <c r="N47" s="460" t="str">
        <f>IF(COUNTIFS(Table1[JV '#],Table5[[#This Row],[JV Number]],Table1[D-419 Utility Relocation Classification],Table5[[#Headers],[Concurrent]])=0,"",COUNTIFS(Table1[JV '#],Table5[[#This Row],[JV Number]],Table1[D-419 Utility Relocation Classification],Table5[[#Headers],[Concurrent]]))</f>
        <v/>
      </c>
      <c r="O47" s="460" t="str">
        <f>IF(COUNTIFS(Table1[JV '#],Table5[[#This Row],[JV Number]],Table1[D-419 Utility Relocation Classification],Table5[[#Headers],[Coordinated]])=0,"",COUNTIFS(Table1[JV '#],Table5[[#This Row],[JV Number]],Table1[D-419 Utility Relocation Classification],Table5[[#Headers],[Coordinated]]))</f>
        <v/>
      </c>
      <c r="P47" s="460" t="str">
        <f>IF(COUNTIFS(Table1[JV '#],Table5[[#This Row],[JV Number]],Table1[D-419 Utility Relocation Classification],Table5[[#Headers],[Not Affected]])=0,"",COUNTIFS(Table1[JV '#],Table5[[#This Row],[JV Number]],Table1[D-419 Utility Relocation Classification],Table5[[#Headers],[Not Affected]]))</f>
        <v/>
      </c>
      <c r="Q47" s="460" t="str">
        <f>IF(COUNTIFS(Table1[JV '#],Table5[[#This Row],[JV Number]],Table1[D-419 Utility Relocation Classification],Table5[[#Headers],[Incorporated]])=0,"",COUNTIFS(Table1[JV '#],Table5[[#This Row],[JV Number]],Table1[D-419 Utility Relocation Classification],Table5[[#Headers],[Incorporated]]))</f>
        <v/>
      </c>
      <c r="R47" s="460" t="str">
        <f>IF(COUNTIFS(Table1[JV '#],Table5[[#This Row],[JV Number]],Table1[Overhead or Underground],"OH")=0,"",COUNTIFS(Table1[JV '#],Table5[[#This Row],[JV Number]],Table1[Overhead or Underground],"OH"))</f>
        <v/>
      </c>
      <c r="S47" s="460">
        <f>IF(COUNTIFS(Table1[JV '#],Table5[[#This Row],[JV Number]],Table1[Overhead or Underground],"UG")=0,"",COUNTIFS(Table1[JV '#],Table5[[#This Row],[JV Number]],Table1[Overhead or Underground],"UG"))</f>
        <v>1</v>
      </c>
      <c r="T47" s="460" t="e">
        <f>IF(COUNTIFS(Table1[JV '#],Table5[[#This Row],[JV Number]],#REF!,"x")=0,"",COUNTIFS(Table1[JV '#],Table5[[#This Row],[JV Number]],#REF!,"x"))</f>
        <v>#REF!</v>
      </c>
      <c r="U47" s="460" t="e">
        <f>IF(COUNTIFS(Table1[JV '#],Table5[[#This Row],[JV Number]],#REF!,"x")=0,"",COUNTIFS(Table1[JV '#],Table5[[#This Row],[JV Number]],#REF!,"x"))</f>
        <v>#REF!</v>
      </c>
      <c r="V47" s="460" t="e">
        <f>IF(COUNTIFS(Table1[JV '#],Table5[[#This Row],[JV Number]],#REF!,"x")=0,"",COUNTIFS(Table1[JV '#],Table5[[#This Row],[JV Number]],#REF!,"x"))</f>
        <v>#REF!</v>
      </c>
      <c r="W47" s="460" t="e">
        <f>IF(COUNTIFS(Table1[JV '#],Table5[[#This Row],[JV Number]],#REF!,"x")=0,"",COUNTIFS(Table1[JV '#],Table5[[#This Row],[JV Number]],#REF!,"x"))</f>
        <v>#REF!</v>
      </c>
      <c r="X47" s="460" t="e">
        <f>IF(COUNTIFS(Table1[JV '#],Table5[[#This Row],[JV Number]],#REF!,"x")=0,"",COUNTIFS(Table1[JV '#],Table5[[#This Row],[JV Number]],#REF!,"x"))</f>
        <v>#REF!</v>
      </c>
      <c r="Z47" s="447"/>
    </row>
    <row r="48" spans="1:26" ht="14.45" x14ac:dyDescent="0.3">
      <c r="A48" s="464">
        <v>44</v>
      </c>
      <c r="B48" s="460">
        <v>44</v>
      </c>
      <c r="C48" s="460">
        <f>INDEX(Table1[MPMS '#],MATCH(Table5[[#This Row],[JV Number]],Table1[JV '#],0))</f>
        <v>3571</v>
      </c>
      <c r="D48" s="460" t="str">
        <f>INDEX(Table1[Early Completion (Y/N)],MATCH(Table5[[#This Row],[JV Number]],Table1[JV '#],0))</f>
        <v>--</v>
      </c>
      <c r="E48" s="460" t="e">
        <f>INDEX(#REF!,MATCH(Table5[[#This Row],[JV Number]],Table1[JV '#],0))</f>
        <v>#REF!</v>
      </c>
      <c r="F48" s="460">
        <f>INDEX(Table1[District],MATCH(Table5[[#This Row],[JV Number]],Table1[JV '#],0))</f>
        <v>2</v>
      </c>
      <c r="G48" s="460" t="str">
        <f>INDEX(Table1[County],MATCH(Table5[[#This Row],[JV Number]],Table1[JV '#],0))</f>
        <v>Clearfield</v>
      </c>
      <c r="H48" s="460">
        <f>COUNTIF(Table1[JV '#],Table5[[#This Row],[JV Number]])</f>
        <v>7</v>
      </c>
      <c r="I48" s="466">
        <f>LOOKUP(Table5[[#This Row],[JV Number]],Table4[JV '#],Table4[Construction Start Dates])</f>
        <v>42527</v>
      </c>
      <c r="J48" s="466" t="e">
        <f t="array" ref="J48">MIN(IF(Table5[[#This Row],[JV Number]]=Table1[JV '#],#REF!,"Error"))</f>
        <v>#REF!</v>
      </c>
      <c r="K48" s="554" t="e">
        <f>SUMIF(Table1[JV '#],Table5[[#This Row],[JV Number]],#REF!)</f>
        <v>#REF!</v>
      </c>
      <c r="L48" s="460" t="str">
        <f>IF(COUNTIFS(Table1[JV '#],Table5[[#This Row],[JV Number]],Table1[D-419 Utility Relocation Classification],Table5[[#Headers],[Prior]])=0,"",COUNTIFS(Table1[JV '#],Table5[[#This Row],[JV Number]],Table1[D-419 Utility Relocation Classification],Table5[[#Headers],[Prior]]))</f>
        <v/>
      </c>
      <c r="M48" s="460" t="str">
        <f>IF(COUNTIFS(Table1[JV '#],Table5[[#This Row],[JV Number]],Table1[D-419 Utility Relocation Classification],Table5[[#Headers],[Restrictive]])=0,"",COUNTIFS(Table1[JV '#],Table5[[#This Row],[JV Number]],Table1[D-419 Utility Relocation Classification],Table5[[#Headers],[Restrictive]]))</f>
        <v/>
      </c>
      <c r="N48" s="460" t="str">
        <f>IF(COUNTIFS(Table1[JV '#],Table5[[#This Row],[JV Number]],Table1[D-419 Utility Relocation Classification],Table5[[#Headers],[Concurrent]])=0,"",COUNTIFS(Table1[JV '#],Table5[[#This Row],[JV Number]],Table1[D-419 Utility Relocation Classification],Table5[[#Headers],[Concurrent]]))</f>
        <v/>
      </c>
      <c r="O48" s="460" t="str">
        <f>IF(COUNTIFS(Table1[JV '#],Table5[[#This Row],[JV Number]],Table1[D-419 Utility Relocation Classification],Table5[[#Headers],[Coordinated]])=0,"",COUNTIFS(Table1[JV '#],Table5[[#This Row],[JV Number]],Table1[D-419 Utility Relocation Classification],Table5[[#Headers],[Coordinated]]))</f>
        <v/>
      </c>
      <c r="P48" s="460" t="str">
        <f>IF(COUNTIFS(Table1[JV '#],Table5[[#This Row],[JV Number]],Table1[D-419 Utility Relocation Classification],Table5[[#Headers],[Not Affected]])=0,"",COUNTIFS(Table1[JV '#],Table5[[#This Row],[JV Number]],Table1[D-419 Utility Relocation Classification],Table5[[#Headers],[Not Affected]]))</f>
        <v/>
      </c>
      <c r="Q48" s="460" t="str">
        <f>IF(COUNTIFS(Table1[JV '#],Table5[[#This Row],[JV Number]],Table1[D-419 Utility Relocation Classification],Table5[[#Headers],[Incorporated]])=0,"",COUNTIFS(Table1[JV '#],Table5[[#This Row],[JV Number]],Table1[D-419 Utility Relocation Classification],Table5[[#Headers],[Incorporated]]))</f>
        <v/>
      </c>
      <c r="R48" s="460">
        <f>IF(COUNTIFS(Table1[JV '#],Table5[[#This Row],[JV Number]],Table1[Overhead or Underground],"OH")=0,"",COUNTIFS(Table1[JV '#],Table5[[#This Row],[JV Number]],Table1[Overhead or Underground],"OH"))</f>
        <v>3</v>
      </c>
      <c r="S48" s="460">
        <f>IF(COUNTIFS(Table1[JV '#],Table5[[#This Row],[JV Number]],Table1[Overhead or Underground],"UG")=0,"",COUNTIFS(Table1[JV '#],Table5[[#This Row],[JV Number]],Table1[Overhead or Underground],"UG"))</f>
        <v>3</v>
      </c>
      <c r="T48" s="460" t="e">
        <f>IF(COUNTIFS(Table1[JV '#],Table5[[#This Row],[JV Number]],#REF!,"x")=0,"",COUNTIFS(Table1[JV '#],Table5[[#This Row],[JV Number]],#REF!,"x"))</f>
        <v>#REF!</v>
      </c>
      <c r="U48" s="460" t="e">
        <f>IF(COUNTIFS(Table1[JV '#],Table5[[#This Row],[JV Number]],#REF!,"x")=0,"",COUNTIFS(Table1[JV '#],Table5[[#This Row],[JV Number]],#REF!,"x"))</f>
        <v>#REF!</v>
      </c>
      <c r="V48" s="460" t="e">
        <f>IF(COUNTIFS(Table1[JV '#],Table5[[#This Row],[JV Number]],#REF!,"x")=0,"",COUNTIFS(Table1[JV '#],Table5[[#This Row],[JV Number]],#REF!,"x"))</f>
        <v>#REF!</v>
      </c>
      <c r="W48" s="460" t="e">
        <f>IF(COUNTIFS(Table1[JV '#],Table5[[#This Row],[JV Number]],#REF!,"x")=0,"",COUNTIFS(Table1[JV '#],Table5[[#This Row],[JV Number]],#REF!,"x"))</f>
        <v>#REF!</v>
      </c>
      <c r="X48" s="460" t="e">
        <f>IF(COUNTIFS(Table1[JV '#],Table5[[#This Row],[JV Number]],#REF!,"x")=0,"",COUNTIFS(Table1[JV '#],Table5[[#This Row],[JV Number]],#REF!,"x"))</f>
        <v>#REF!</v>
      </c>
      <c r="Z48" s="447"/>
    </row>
    <row r="49" spans="1:26" ht="14.45" x14ac:dyDescent="0.3">
      <c r="A49" s="464">
        <v>45</v>
      </c>
      <c r="B49" s="460">
        <v>45</v>
      </c>
      <c r="C49" s="460">
        <f>INDEX(Table1[MPMS '#],MATCH(Table5[[#This Row],[JV Number]],Table1[JV '#],0))</f>
        <v>85119</v>
      </c>
      <c r="D49" s="460" t="str">
        <f>INDEX(Table1[Early Completion (Y/N)],MATCH(Table5[[#This Row],[JV Number]],Table1[JV '#],0))</f>
        <v>--</v>
      </c>
      <c r="E49" s="460" t="e">
        <f>INDEX(#REF!,MATCH(Table5[[#This Row],[JV Number]],Table1[JV '#],0))</f>
        <v>#REF!</v>
      </c>
      <c r="F49" s="460">
        <f>INDEX(Table1[District],MATCH(Table5[[#This Row],[JV Number]],Table1[JV '#],0))</f>
        <v>2</v>
      </c>
      <c r="G49" s="460" t="str">
        <f>INDEX(Table1[County],MATCH(Table5[[#This Row],[JV Number]],Table1[JV '#],0))</f>
        <v>Clearfield</v>
      </c>
      <c r="H49" s="460">
        <f>COUNTIF(Table1[JV '#],Table5[[#This Row],[JV Number]])</f>
        <v>4</v>
      </c>
      <c r="I49" s="466">
        <f>LOOKUP(Table5[[#This Row],[JV Number]],Table4[JV '#],Table4[Construction Start Dates])</f>
        <v>42563</v>
      </c>
      <c r="J49" s="466" t="e">
        <f t="array" ref="J49">MIN(IF(Table5[[#This Row],[JV Number]]=Table1[JV '#],#REF!,"Error"))</f>
        <v>#REF!</v>
      </c>
      <c r="K49" s="554" t="e">
        <f>SUMIF(Table1[JV '#],Table5[[#This Row],[JV Number]],#REF!)</f>
        <v>#REF!</v>
      </c>
      <c r="L49" s="460" t="str">
        <f>IF(COUNTIFS(Table1[JV '#],Table5[[#This Row],[JV Number]],Table1[D-419 Utility Relocation Classification],Table5[[#Headers],[Prior]])=0,"",COUNTIFS(Table1[JV '#],Table5[[#This Row],[JV Number]],Table1[D-419 Utility Relocation Classification],Table5[[#Headers],[Prior]]))</f>
        <v/>
      </c>
      <c r="M49" s="460" t="str">
        <f>IF(COUNTIFS(Table1[JV '#],Table5[[#This Row],[JV Number]],Table1[D-419 Utility Relocation Classification],Table5[[#Headers],[Restrictive]])=0,"",COUNTIFS(Table1[JV '#],Table5[[#This Row],[JV Number]],Table1[D-419 Utility Relocation Classification],Table5[[#Headers],[Restrictive]]))</f>
        <v/>
      </c>
      <c r="N49" s="460" t="str">
        <f>IF(COUNTIFS(Table1[JV '#],Table5[[#This Row],[JV Number]],Table1[D-419 Utility Relocation Classification],Table5[[#Headers],[Concurrent]])=0,"",COUNTIFS(Table1[JV '#],Table5[[#This Row],[JV Number]],Table1[D-419 Utility Relocation Classification],Table5[[#Headers],[Concurrent]]))</f>
        <v/>
      </c>
      <c r="O49" s="460" t="str">
        <f>IF(COUNTIFS(Table1[JV '#],Table5[[#This Row],[JV Number]],Table1[D-419 Utility Relocation Classification],Table5[[#Headers],[Coordinated]])=0,"",COUNTIFS(Table1[JV '#],Table5[[#This Row],[JV Number]],Table1[D-419 Utility Relocation Classification],Table5[[#Headers],[Coordinated]]))</f>
        <v/>
      </c>
      <c r="P49" s="460" t="str">
        <f>IF(COUNTIFS(Table1[JV '#],Table5[[#This Row],[JV Number]],Table1[D-419 Utility Relocation Classification],Table5[[#Headers],[Not Affected]])=0,"",COUNTIFS(Table1[JV '#],Table5[[#This Row],[JV Number]],Table1[D-419 Utility Relocation Classification],Table5[[#Headers],[Not Affected]]))</f>
        <v/>
      </c>
      <c r="Q49" s="460" t="str">
        <f>IF(COUNTIFS(Table1[JV '#],Table5[[#This Row],[JV Number]],Table1[D-419 Utility Relocation Classification],Table5[[#Headers],[Incorporated]])=0,"",COUNTIFS(Table1[JV '#],Table5[[#This Row],[JV Number]],Table1[D-419 Utility Relocation Classification],Table5[[#Headers],[Incorporated]]))</f>
        <v/>
      </c>
      <c r="R49" s="460" t="str">
        <f>IF(COUNTIFS(Table1[JV '#],Table5[[#This Row],[JV Number]],Table1[Overhead or Underground],"OH")=0,"",COUNTIFS(Table1[JV '#],Table5[[#This Row],[JV Number]],Table1[Overhead or Underground],"OH"))</f>
        <v/>
      </c>
      <c r="S49" s="460">
        <f>IF(COUNTIFS(Table1[JV '#],Table5[[#This Row],[JV Number]],Table1[Overhead or Underground],"UG")=0,"",COUNTIFS(Table1[JV '#],Table5[[#This Row],[JV Number]],Table1[Overhead or Underground],"UG"))</f>
        <v>3</v>
      </c>
      <c r="T49" s="460" t="e">
        <f>IF(COUNTIFS(Table1[JV '#],Table5[[#This Row],[JV Number]],#REF!,"x")=0,"",COUNTIFS(Table1[JV '#],Table5[[#This Row],[JV Number]],#REF!,"x"))</f>
        <v>#REF!</v>
      </c>
      <c r="U49" s="460" t="e">
        <f>IF(COUNTIFS(Table1[JV '#],Table5[[#This Row],[JV Number]],#REF!,"x")=0,"",COUNTIFS(Table1[JV '#],Table5[[#This Row],[JV Number]],#REF!,"x"))</f>
        <v>#REF!</v>
      </c>
      <c r="V49" s="460" t="e">
        <f>IF(COUNTIFS(Table1[JV '#],Table5[[#This Row],[JV Number]],#REF!,"x")=0,"",COUNTIFS(Table1[JV '#],Table5[[#This Row],[JV Number]],#REF!,"x"))</f>
        <v>#REF!</v>
      </c>
      <c r="W49" s="460" t="e">
        <f>IF(COUNTIFS(Table1[JV '#],Table5[[#This Row],[JV Number]],#REF!,"x")=0,"",COUNTIFS(Table1[JV '#],Table5[[#This Row],[JV Number]],#REF!,"x"))</f>
        <v>#REF!</v>
      </c>
      <c r="X49" s="460" t="e">
        <f>IF(COUNTIFS(Table1[JV '#],Table5[[#This Row],[JV Number]],#REF!,"x")=0,"",COUNTIFS(Table1[JV '#],Table5[[#This Row],[JV Number]],#REF!,"x"))</f>
        <v>#REF!</v>
      </c>
      <c r="Z49" s="447"/>
    </row>
    <row r="50" spans="1:26" ht="14.45" x14ac:dyDescent="0.3">
      <c r="A50" s="464">
        <v>46</v>
      </c>
      <c r="B50" s="460">
        <v>46</v>
      </c>
      <c r="C50" s="460">
        <f>INDEX(Table1[MPMS '#],MATCH(Table5[[#This Row],[JV Number]],Table1[JV '#],0))</f>
        <v>91510</v>
      </c>
      <c r="D50" s="460" t="str">
        <f>INDEX(Table1[Early Completion (Y/N)],MATCH(Table5[[#This Row],[JV Number]],Table1[JV '#],0))</f>
        <v>--</v>
      </c>
      <c r="E50" s="460" t="e">
        <f>INDEX(#REF!,MATCH(Table5[[#This Row],[JV Number]],Table1[JV '#],0))</f>
        <v>#REF!</v>
      </c>
      <c r="F50" s="460">
        <f>INDEX(Table1[District],MATCH(Table5[[#This Row],[JV Number]],Table1[JV '#],0))</f>
        <v>2</v>
      </c>
      <c r="G50" s="460" t="str">
        <f>INDEX(Table1[County],MATCH(Table5[[#This Row],[JV Number]],Table1[JV '#],0))</f>
        <v>Clinton</v>
      </c>
      <c r="H50" s="460">
        <f>COUNTIF(Table1[JV '#],Table5[[#This Row],[JV Number]])</f>
        <v>4</v>
      </c>
      <c r="I50" s="466">
        <f>LOOKUP(Table5[[#This Row],[JV Number]],Table4[JV '#],Table4[Construction Start Dates])</f>
        <v>42779</v>
      </c>
      <c r="J50" s="466" t="e">
        <f t="array" ref="J50">MIN(IF(Table5[[#This Row],[JV Number]]=Table1[JV '#],#REF!,"Error"))</f>
        <v>#REF!</v>
      </c>
      <c r="K50" s="554" t="e">
        <f>SUMIF(Table1[JV '#],Table5[[#This Row],[JV Number]],#REF!)</f>
        <v>#REF!</v>
      </c>
      <c r="L50" s="460" t="str">
        <f>IF(COUNTIFS(Table1[JV '#],Table5[[#This Row],[JV Number]],Table1[D-419 Utility Relocation Classification],Table5[[#Headers],[Prior]])=0,"",COUNTIFS(Table1[JV '#],Table5[[#This Row],[JV Number]],Table1[D-419 Utility Relocation Classification],Table5[[#Headers],[Prior]]))</f>
        <v/>
      </c>
      <c r="M50" s="460" t="str">
        <f>IF(COUNTIFS(Table1[JV '#],Table5[[#This Row],[JV Number]],Table1[D-419 Utility Relocation Classification],Table5[[#Headers],[Restrictive]])=0,"",COUNTIFS(Table1[JV '#],Table5[[#This Row],[JV Number]],Table1[D-419 Utility Relocation Classification],Table5[[#Headers],[Restrictive]]))</f>
        <v/>
      </c>
      <c r="N50" s="460" t="str">
        <f>IF(COUNTIFS(Table1[JV '#],Table5[[#This Row],[JV Number]],Table1[D-419 Utility Relocation Classification],Table5[[#Headers],[Concurrent]])=0,"",COUNTIFS(Table1[JV '#],Table5[[#This Row],[JV Number]],Table1[D-419 Utility Relocation Classification],Table5[[#Headers],[Concurrent]]))</f>
        <v/>
      </c>
      <c r="O50" s="460" t="str">
        <f>IF(COUNTIFS(Table1[JV '#],Table5[[#This Row],[JV Number]],Table1[D-419 Utility Relocation Classification],Table5[[#Headers],[Coordinated]])=0,"",COUNTIFS(Table1[JV '#],Table5[[#This Row],[JV Number]],Table1[D-419 Utility Relocation Classification],Table5[[#Headers],[Coordinated]]))</f>
        <v/>
      </c>
      <c r="P50" s="460" t="str">
        <f>IF(COUNTIFS(Table1[JV '#],Table5[[#This Row],[JV Number]],Table1[D-419 Utility Relocation Classification],Table5[[#Headers],[Not Affected]])=0,"",COUNTIFS(Table1[JV '#],Table5[[#This Row],[JV Number]],Table1[D-419 Utility Relocation Classification],Table5[[#Headers],[Not Affected]]))</f>
        <v/>
      </c>
      <c r="Q50" s="460" t="str">
        <f>IF(COUNTIFS(Table1[JV '#],Table5[[#This Row],[JV Number]],Table1[D-419 Utility Relocation Classification],Table5[[#Headers],[Incorporated]])=0,"",COUNTIFS(Table1[JV '#],Table5[[#This Row],[JV Number]],Table1[D-419 Utility Relocation Classification],Table5[[#Headers],[Incorporated]]))</f>
        <v/>
      </c>
      <c r="R50" s="460" t="str">
        <f>IF(COUNTIFS(Table1[JV '#],Table5[[#This Row],[JV Number]],Table1[Overhead or Underground],"OH")=0,"",COUNTIFS(Table1[JV '#],Table5[[#This Row],[JV Number]],Table1[Overhead or Underground],"OH"))</f>
        <v/>
      </c>
      <c r="S50" s="460">
        <f>IF(COUNTIFS(Table1[JV '#],Table5[[#This Row],[JV Number]],Table1[Overhead or Underground],"UG")=0,"",COUNTIFS(Table1[JV '#],Table5[[#This Row],[JV Number]],Table1[Overhead or Underground],"UG"))</f>
        <v>1</v>
      </c>
      <c r="T50" s="460" t="e">
        <f>IF(COUNTIFS(Table1[JV '#],Table5[[#This Row],[JV Number]],#REF!,"x")=0,"",COUNTIFS(Table1[JV '#],Table5[[#This Row],[JV Number]],#REF!,"x"))</f>
        <v>#REF!</v>
      </c>
      <c r="U50" s="460" t="e">
        <f>IF(COUNTIFS(Table1[JV '#],Table5[[#This Row],[JV Number]],#REF!,"x")=0,"",COUNTIFS(Table1[JV '#],Table5[[#This Row],[JV Number]],#REF!,"x"))</f>
        <v>#REF!</v>
      </c>
      <c r="V50" s="460" t="e">
        <f>IF(COUNTIFS(Table1[JV '#],Table5[[#This Row],[JV Number]],#REF!,"x")=0,"",COUNTIFS(Table1[JV '#],Table5[[#This Row],[JV Number]],#REF!,"x"))</f>
        <v>#REF!</v>
      </c>
      <c r="W50" s="460" t="e">
        <f>IF(COUNTIFS(Table1[JV '#],Table5[[#This Row],[JV Number]],#REF!,"x")=0,"",COUNTIFS(Table1[JV '#],Table5[[#This Row],[JV Number]],#REF!,"x"))</f>
        <v>#REF!</v>
      </c>
      <c r="X50" s="460" t="e">
        <f>IF(COUNTIFS(Table1[JV '#],Table5[[#This Row],[JV Number]],#REF!,"x")=0,"",COUNTIFS(Table1[JV '#],Table5[[#This Row],[JV Number]],#REF!,"x"))</f>
        <v>#REF!</v>
      </c>
      <c r="Z50" s="447"/>
    </row>
    <row r="51" spans="1:26" ht="14.45" x14ac:dyDescent="0.3">
      <c r="A51" s="464">
        <v>47</v>
      </c>
      <c r="B51" s="460">
        <v>47</v>
      </c>
      <c r="C51" s="460">
        <f>INDEX(Table1[MPMS '#],MATCH(Table5[[#This Row],[JV Number]],Table1[JV '#],0))</f>
        <v>69040</v>
      </c>
      <c r="D51" s="460" t="str">
        <f>INDEX(Table1[Early Completion (Y/N)],MATCH(Table5[[#This Row],[JV Number]],Table1[JV '#],0))</f>
        <v>--</v>
      </c>
      <c r="E51" s="460" t="e">
        <f>INDEX(#REF!,MATCH(Table5[[#This Row],[JV Number]],Table1[JV '#],0))</f>
        <v>#REF!</v>
      </c>
      <c r="F51" s="460">
        <f>INDEX(Table1[District],MATCH(Table5[[#This Row],[JV Number]],Table1[JV '#],0))</f>
        <v>2</v>
      </c>
      <c r="G51" s="460" t="str">
        <f>INDEX(Table1[County],MATCH(Table5[[#This Row],[JV Number]],Table1[JV '#],0))</f>
        <v>Clinton</v>
      </c>
      <c r="H51" s="460">
        <f>COUNTIF(Table1[JV '#],Table5[[#This Row],[JV Number]])</f>
        <v>5</v>
      </c>
      <c r="I51" s="466">
        <f>LOOKUP(Table5[[#This Row],[JV Number]],Table4[JV '#],Table4[Construction Start Dates])</f>
        <v>42548</v>
      </c>
      <c r="J51" s="466" t="e">
        <f t="array" ref="J51">MIN(IF(Table5[[#This Row],[JV Number]]=Table1[JV '#],#REF!,"Error"))</f>
        <v>#REF!</v>
      </c>
      <c r="K51" s="554" t="e">
        <f>SUMIF(Table1[JV '#],Table5[[#This Row],[JV Number]],#REF!)</f>
        <v>#REF!</v>
      </c>
      <c r="L51" s="460" t="str">
        <f>IF(COUNTIFS(Table1[JV '#],Table5[[#This Row],[JV Number]],Table1[D-419 Utility Relocation Classification],Table5[[#Headers],[Prior]])=0,"",COUNTIFS(Table1[JV '#],Table5[[#This Row],[JV Number]],Table1[D-419 Utility Relocation Classification],Table5[[#Headers],[Prior]]))</f>
        <v/>
      </c>
      <c r="M51" s="460" t="str">
        <f>IF(COUNTIFS(Table1[JV '#],Table5[[#This Row],[JV Number]],Table1[D-419 Utility Relocation Classification],Table5[[#Headers],[Restrictive]])=0,"",COUNTIFS(Table1[JV '#],Table5[[#This Row],[JV Number]],Table1[D-419 Utility Relocation Classification],Table5[[#Headers],[Restrictive]]))</f>
        <v/>
      </c>
      <c r="N51" s="460" t="str">
        <f>IF(COUNTIFS(Table1[JV '#],Table5[[#This Row],[JV Number]],Table1[D-419 Utility Relocation Classification],Table5[[#Headers],[Concurrent]])=0,"",COUNTIFS(Table1[JV '#],Table5[[#This Row],[JV Number]],Table1[D-419 Utility Relocation Classification],Table5[[#Headers],[Concurrent]]))</f>
        <v/>
      </c>
      <c r="O51" s="460" t="str">
        <f>IF(COUNTIFS(Table1[JV '#],Table5[[#This Row],[JV Number]],Table1[D-419 Utility Relocation Classification],Table5[[#Headers],[Coordinated]])=0,"",COUNTIFS(Table1[JV '#],Table5[[#This Row],[JV Number]],Table1[D-419 Utility Relocation Classification],Table5[[#Headers],[Coordinated]]))</f>
        <v/>
      </c>
      <c r="P51" s="460" t="str">
        <f>IF(COUNTIFS(Table1[JV '#],Table5[[#This Row],[JV Number]],Table1[D-419 Utility Relocation Classification],Table5[[#Headers],[Not Affected]])=0,"",COUNTIFS(Table1[JV '#],Table5[[#This Row],[JV Number]],Table1[D-419 Utility Relocation Classification],Table5[[#Headers],[Not Affected]]))</f>
        <v/>
      </c>
      <c r="Q51" s="460" t="str">
        <f>IF(COUNTIFS(Table1[JV '#],Table5[[#This Row],[JV Number]],Table1[D-419 Utility Relocation Classification],Table5[[#Headers],[Incorporated]])=0,"",COUNTIFS(Table1[JV '#],Table5[[#This Row],[JV Number]],Table1[D-419 Utility Relocation Classification],Table5[[#Headers],[Incorporated]]))</f>
        <v/>
      </c>
      <c r="R51" s="460">
        <f>IF(COUNTIFS(Table1[JV '#],Table5[[#This Row],[JV Number]],Table1[Overhead or Underground],"OH")=0,"",COUNTIFS(Table1[JV '#],Table5[[#This Row],[JV Number]],Table1[Overhead or Underground],"OH"))</f>
        <v>3</v>
      </c>
      <c r="S51" s="460">
        <f>IF(COUNTIFS(Table1[JV '#],Table5[[#This Row],[JV Number]],Table1[Overhead or Underground],"UG")=0,"",COUNTIFS(Table1[JV '#],Table5[[#This Row],[JV Number]],Table1[Overhead or Underground],"UG"))</f>
        <v>1</v>
      </c>
      <c r="T51" s="460" t="e">
        <f>IF(COUNTIFS(Table1[JV '#],Table5[[#This Row],[JV Number]],#REF!,"x")=0,"",COUNTIFS(Table1[JV '#],Table5[[#This Row],[JV Number]],#REF!,"x"))</f>
        <v>#REF!</v>
      </c>
      <c r="U51" s="460" t="e">
        <f>IF(COUNTIFS(Table1[JV '#],Table5[[#This Row],[JV Number]],#REF!,"x")=0,"",COUNTIFS(Table1[JV '#],Table5[[#This Row],[JV Number]],#REF!,"x"))</f>
        <v>#REF!</v>
      </c>
      <c r="V51" s="460" t="e">
        <f>IF(COUNTIFS(Table1[JV '#],Table5[[#This Row],[JV Number]],#REF!,"x")=0,"",COUNTIFS(Table1[JV '#],Table5[[#This Row],[JV Number]],#REF!,"x"))</f>
        <v>#REF!</v>
      </c>
      <c r="W51" s="460" t="e">
        <f>IF(COUNTIFS(Table1[JV '#],Table5[[#This Row],[JV Number]],#REF!,"x")=0,"",COUNTIFS(Table1[JV '#],Table5[[#This Row],[JV Number]],#REF!,"x"))</f>
        <v>#REF!</v>
      </c>
      <c r="X51" s="460" t="e">
        <f>IF(COUNTIFS(Table1[JV '#],Table5[[#This Row],[JV Number]],#REF!,"x")=0,"",COUNTIFS(Table1[JV '#],Table5[[#This Row],[JV Number]],#REF!,"x"))</f>
        <v>#REF!</v>
      </c>
      <c r="Z51" s="447"/>
    </row>
    <row r="52" spans="1:26" ht="14.45" x14ac:dyDescent="0.3">
      <c r="A52" s="464">
        <v>48</v>
      </c>
      <c r="B52" s="460">
        <v>48</v>
      </c>
      <c r="C52" s="460">
        <f>INDEX(Table1[MPMS '#],MATCH(Table5[[#This Row],[JV Number]],Table1[JV '#],0))</f>
        <v>85152</v>
      </c>
      <c r="D52" s="460" t="str">
        <f>INDEX(Table1[Early Completion (Y/N)],MATCH(Table5[[#This Row],[JV Number]],Table1[JV '#],0))</f>
        <v>--</v>
      </c>
      <c r="E52" s="460" t="e">
        <f>INDEX(#REF!,MATCH(Table5[[#This Row],[JV Number]],Table1[JV '#],0))</f>
        <v>#REF!</v>
      </c>
      <c r="F52" s="460">
        <f>INDEX(Table1[District],MATCH(Table5[[#This Row],[JV Number]],Table1[JV '#],0))</f>
        <v>2</v>
      </c>
      <c r="G52" s="460" t="str">
        <f>INDEX(Table1[County],MATCH(Table5[[#This Row],[JV Number]],Table1[JV '#],0))</f>
        <v>Elk</v>
      </c>
      <c r="H52" s="460">
        <f>COUNTIF(Table1[JV '#],Table5[[#This Row],[JV Number]])</f>
        <v>7</v>
      </c>
      <c r="I52" s="466">
        <f>LOOKUP(Table5[[#This Row],[JV Number]],Table4[JV '#],Table4[Construction Start Dates])</f>
        <v>42569</v>
      </c>
      <c r="J52" s="466" t="e">
        <f t="array" ref="J52">MIN(IF(Table5[[#This Row],[JV Number]]=Table1[JV '#],#REF!,"Error"))</f>
        <v>#REF!</v>
      </c>
      <c r="K52" s="554" t="e">
        <f>SUMIF(Table1[JV '#],Table5[[#This Row],[JV Number]],#REF!)</f>
        <v>#REF!</v>
      </c>
      <c r="L52" s="460" t="str">
        <f>IF(COUNTIFS(Table1[JV '#],Table5[[#This Row],[JV Number]],Table1[D-419 Utility Relocation Classification],Table5[[#Headers],[Prior]])=0,"",COUNTIFS(Table1[JV '#],Table5[[#This Row],[JV Number]],Table1[D-419 Utility Relocation Classification],Table5[[#Headers],[Prior]]))</f>
        <v/>
      </c>
      <c r="M52" s="460" t="str">
        <f>IF(COUNTIFS(Table1[JV '#],Table5[[#This Row],[JV Number]],Table1[D-419 Utility Relocation Classification],Table5[[#Headers],[Restrictive]])=0,"",COUNTIFS(Table1[JV '#],Table5[[#This Row],[JV Number]],Table1[D-419 Utility Relocation Classification],Table5[[#Headers],[Restrictive]]))</f>
        <v/>
      </c>
      <c r="N52" s="460" t="str">
        <f>IF(COUNTIFS(Table1[JV '#],Table5[[#This Row],[JV Number]],Table1[D-419 Utility Relocation Classification],Table5[[#Headers],[Concurrent]])=0,"",COUNTIFS(Table1[JV '#],Table5[[#This Row],[JV Number]],Table1[D-419 Utility Relocation Classification],Table5[[#Headers],[Concurrent]]))</f>
        <v/>
      </c>
      <c r="O52" s="460" t="str">
        <f>IF(COUNTIFS(Table1[JV '#],Table5[[#This Row],[JV Number]],Table1[D-419 Utility Relocation Classification],Table5[[#Headers],[Coordinated]])=0,"",COUNTIFS(Table1[JV '#],Table5[[#This Row],[JV Number]],Table1[D-419 Utility Relocation Classification],Table5[[#Headers],[Coordinated]]))</f>
        <v/>
      </c>
      <c r="P52" s="460" t="str">
        <f>IF(COUNTIFS(Table1[JV '#],Table5[[#This Row],[JV Number]],Table1[D-419 Utility Relocation Classification],Table5[[#Headers],[Not Affected]])=0,"",COUNTIFS(Table1[JV '#],Table5[[#This Row],[JV Number]],Table1[D-419 Utility Relocation Classification],Table5[[#Headers],[Not Affected]]))</f>
        <v/>
      </c>
      <c r="Q52" s="460" t="str">
        <f>IF(COUNTIFS(Table1[JV '#],Table5[[#This Row],[JV Number]],Table1[D-419 Utility Relocation Classification],Table5[[#Headers],[Incorporated]])=0,"",COUNTIFS(Table1[JV '#],Table5[[#This Row],[JV Number]],Table1[D-419 Utility Relocation Classification],Table5[[#Headers],[Incorporated]]))</f>
        <v/>
      </c>
      <c r="R52" s="460">
        <f>IF(COUNTIFS(Table1[JV '#],Table5[[#This Row],[JV Number]],Table1[Overhead or Underground],"OH")=0,"",COUNTIFS(Table1[JV '#],Table5[[#This Row],[JV Number]],Table1[Overhead or Underground],"OH"))</f>
        <v>3</v>
      </c>
      <c r="S52" s="460">
        <f>IF(COUNTIFS(Table1[JV '#],Table5[[#This Row],[JV Number]],Table1[Overhead or Underground],"UG")=0,"",COUNTIFS(Table1[JV '#],Table5[[#This Row],[JV Number]],Table1[Overhead or Underground],"UG"))</f>
        <v>4</v>
      </c>
      <c r="T52" s="460" t="e">
        <f>IF(COUNTIFS(Table1[JV '#],Table5[[#This Row],[JV Number]],#REF!,"x")=0,"",COUNTIFS(Table1[JV '#],Table5[[#This Row],[JV Number]],#REF!,"x"))</f>
        <v>#REF!</v>
      </c>
      <c r="U52" s="460" t="e">
        <f>IF(COUNTIFS(Table1[JV '#],Table5[[#This Row],[JV Number]],#REF!,"x")=0,"",COUNTIFS(Table1[JV '#],Table5[[#This Row],[JV Number]],#REF!,"x"))</f>
        <v>#REF!</v>
      </c>
      <c r="V52" s="460" t="e">
        <f>IF(COUNTIFS(Table1[JV '#],Table5[[#This Row],[JV Number]],#REF!,"x")=0,"",COUNTIFS(Table1[JV '#],Table5[[#This Row],[JV Number]],#REF!,"x"))</f>
        <v>#REF!</v>
      </c>
      <c r="W52" s="460" t="e">
        <f>IF(COUNTIFS(Table1[JV '#],Table5[[#This Row],[JV Number]],#REF!,"x")=0,"",COUNTIFS(Table1[JV '#],Table5[[#This Row],[JV Number]],#REF!,"x"))</f>
        <v>#REF!</v>
      </c>
      <c r="X52" s="460" t="e">
        <f>IF(COUNTIFS(Table1[JV '#],Table5[[#This Row],[JV Number]],#REF!,"x")=0,"",COUNTIFS(Table1[JV '#],Table5[[#This Row],[JV Number]],#REF!,"x"))</f>
        <v>#REF!</v>
      </c>
      <c r="Z52" s="447"/>
    </row>
    <row r="53" spans="1:26" ht="14.45" x14ac:dyDescent="0.3">
      <c r="A53" s="464">
        <v>49</v>
      </c>
      <c r="B53" s="460">
        <v>49</v>
      </c>
      <c r="C53" s="460">
        <f>INDEX(Table1[MPMS '#],MATCH(Table5[[#This Row],[JV Number]],Table1[JV '#],0))</f>
        <v>69088</v>
      </c>
      <c r="D53" s="460" t="str">
        <f>INDEX(Table1[Early Completion (Y/N)],MATCH(Table5[[#This Row],[JV Number]],Table1[JV '#],0))</f>
        <v>--</v>
      </c>
      <c r="E53" s="460" t="e">
        <f>INDEX(#REF!,MATCH(Table5[[#This Row],[JV Number]],Table1[JV '#],0))</f>
        <v>#REF!</v>
      </c>
      <c r="F53" s="460">
        <f>INDEX(Table1[District],MATCH(Table5[[#This Row],[JV Number]],Table1[JV '#],0))</f>
        <v>2</v>
      </c>
      <c r="G53" s="460" t="str">
        <f>INDEX(Table1[County],MATCH(Table5[[#This Row],[JV Number]],Table1[JV '#],0))</f>
        <v>Elk</v>
      </c>
      <c r="H53" s="460">
        <f>COUNTIF(Table1[JV '#],Table5[[#This Row],[JV Number]])</f>
        <v>5</v>
      </c>
      <c r="I53" s="466">
        <f>LOOKUP(Table5[[#This Row],[JV Number]],Table4[JV '#],Table4[Construction Start Dates])</f>
        <v>42559</v>
      </c>
      <c r="J53" s="466" t="e">
        <f t="array" ref="J53">MIN(IF(Table5[[#This Row],[JV Number]]=Table1[JV '#],#REF!,"Error"))</f>
        <v>#REF!</v>
      </c>
      <c r="K53" s="554" t="e">
        <f>SUMIF(Table1[JV '#],Table5[[#This Row],[JV Number]],#REF!)</f>
        <v>#REF!</v>
      </c>
      <c r="L53" s="460" t="str">
        <f>IF(COUNTIFS(Table1[JV '#],Table5[[#This Row],[JV Number]],Table1[D-419 Utility Relocation Classification],Table5[[#Headers],[Prior]])=0,"",COUNTIFS(Table1[JV '#],Table5[[#This Row],[JV Number]],Table1[D-419 Utility Relocation Classification],Table5[[#Headers],[Prior]]))</f>
        <v/>
      </c>
      <c r="M53" s="460" t="str">
        <f>IF(COUNTIFS(Table1[JV '#],Table5[[#This Row],[JV Number]],Table1[D-419 Utility Relocation Classification],Table5[[#Headers],[Restrictive]])=0,"",COUNTIFS(Table1[JV '#],Table5[[#This Row],[JV Number]],Table1[D-419 Utility Relocation Classification],Table5[[#Headers],[Restrictive]]))</f>
        <v/>
      </c>
      <c r="N53" s="460" t="str">
        <f>IF(COUNTIFS(Table1[JV '#],Table5[[#This Row],[JV Number]],Table1[D-419 Utility Relocation Classification],Table5[[#Headers],[Concurrent]])=0,"",COUNTIFS(Table1[JV '#],Table5[[#This Row],[JV Number]],Table1[D-419 Utility Relocation Classification],Table5[[#Headers],[Concurrent]]))</f>
        <v/>
      </c>
      <c r="O53" s="460" t="str">
        <f>IF(COUNTIFS(Table1[JV '#],Table5[[#This Row],[JV Number]],Table1[D-419 Utility Relocation Classification],Table5[[#Headers],[Coordinated]])=0,"",COUNTIFS(Table1[JV '#],Table5[[#This Row],[JV Number]],Table1[D-419 Utility Relocation Classification],Table5[[#Headers],[Coordinated]]))</f>
        <v/>
      </c>
      <c r="P53" s="460" t="str">
        <f>IF(COUNTIFS(Table1[JV '#],Table5[[#This Row],[JV Number]],Table1[D-419 Utility Relocation Classification],Table5[[#Headers],[Not Affected]])=0,"",COUNTIFS(Table1[JV '#],Table5[[#This Row],[JV Number]],Table1[D-419 Utility Relocation Classification],Table5[[#Headers],[Not Affected]]))</f>
        <v/>
      </c>
      <c r="Q53" s="460" t="str">
        <f>IF(COUNTIFS(Table1[JV '#],Table5[[#This Row],[JV Number]],Table1[D-419 Utility Relocation Classification],Table5[[#Headers],[Incorporated]])=0,"",COUNTIFS(Table1[JV '#],Table5[[#This Row],[JV Number]],Table1[D-419 Utility Relocation Classification],Table5[[#Headers],[Incorporated]]))</f>
        <v/>
      </c>
      <c r="R53" s="460">
        <f>IF(COUNTIFS(Table1[JV '#],Table5[[#This Row],[JV Number]],Table1[Overhead or Underground],"OH")=0,"",COUNTIFS(Table1[JV '#],Table5[[#This Row],[JV Number]],Table1[Overhead or Underground],"OH"))</f>
        <v>3</v>
      </c>
      <c r="S53" s="460">
        <f>IF(COUNTIFS(Table1[JV '#],Table5[[#This Row],[JV Number]],Table1[Overhead or Underground],"UG")=0,"",COUNTIFS(Table1[JV '#],Table5[[#This Row],[JV Number]],Table1[Overhead or Underground],"UG"))</f>
        <v>1</v>
      </c>
      <c r="T53" s="460" t="e">
        <f>IF(COUNTIFS(Table1[JV '#],Table5[[#This Row],[JV Number]],#REF!,"x")=0,"",COUNTIFS(Table1[JV '#],Table5[[#This Row],[JV Number]],#REF!,"x"))</f>
        <v>#REF!</v>
      </c>
      <c r="U53" s="460" t="e">
        <f>IF(COUNTIFS(Table1[JV '#],Table5[[#This Row],[JV Number]],#REF!,"x")=0,"",COUNTIFS(Table1[JV '#],Table5[[#This Row],[JV Number]],#REF!,"x"))</f>
        <v>#REF!</v>
      </c>
      <c r="V53" s="460" t="e">
        <f>IF(COUNTIFS(Table1[JV '#],Table5[[#This Row],[JV Number]],#REF!,"x")=0,"",COUNTIFS(Table1[JV '#],Table5[[#This Row],[JV Number]],#REF!,"x"))</f>
        <v>#REF!</v>
      </c>
      <c r="W53" s="460" t="e">
        <f>IF(COUNTIFS(Table1[JV '#],Table5[[#This Row],[JV Number]],#REF!,"x")=0,"",COUNTIFS(Table1[JV '#],Table5[[#This Row],[JV Number]],#REF!,"x"))</f>
        <v>#REF!</v>
      </c>
      <c r="X53" s="460" t="e">
        <f>IF(COUNTIFS(Table1[JV '#],Table5[[#This Row],[JV Number]],#REF!,"x")=0,"",COUNTIFS(Table1[JV '#],Table5[[#This Row],[JV Number]],#REF!,"x"))</f>
        <v>#REF!</v>
      </c>
      <c r="Z53" s="447"/>
    </row>
    <row r="54" spans="1:26" ht="14.45" x14ac:dyDescent="0.3">
      <c r="A54" s="464">
        <v>50</v>
      </c>
      <c r="B54" s="460">
        <v>50</v>
      </c>
      <c r="C54" s="460">
        <f>INDEX(Table1[MPMS '#],MATCH(Table5[[#This Row],[JV Number]],Table1[JV '#],0))</f>
        <v>88185</v>
      </c>
      <c r="D54" s="460" t="str">
        <f>INDEX(Table1[Early Completion (Y/N)],MATCH(Table5[[#This Row],[JV Number]],Table1[JV '#],0))</f>
        <v>--</v>
      </c>
      <c r="E54" s="460" t="e">
        <f>INDEX(#REF!,MATCH(Table5[[#This Row],[JV Number]],Table1[JV '#],0))</f>
        <v>#REF!</v>
      </c>
      <c r="F54" s="460">
        <f>INDEX(Table1[District],MATCH(Table5[[#This Row],[JV Number]],Table1[JV '#],0))</f>
        <v>2</v>
      </c>
      <c r="G54" s="460" t="str">
        <f>INDEX(Table1[County],MATCH(Table5[[#This Row],[JV Number]],Table1[JV '#],0))</f>
        <v>Elk</v>
      </c>
      <c r="H54" s="460">
        <f>COUNTIF(Table1[JV '#],Table5[[#This Row],[JV Number]])</f>
        <v>6</v>
      </c>
      <c r="I54" s="466">
        <f>LOOKUP(Table5[[#This Row],[JV Number]],Table4[JV '#],Table4[Construction Start Dates])</f>
        <v>42573</v>
      </c>
      <c r="J54" s="466" t="e">
        <f t="array" ref="J54">MIN(IF(Table5[[#This Row],[JV Number]]=Table1[JV '#],#REF!,"Error"))</f>
        <v>#REF!</v>
      </c>
      <c r="K54" s="554" t="e">
        <f>SUMIF(Table1[JV '#],Table5[[#This Row],[JV Number]],#REF!)</f>
        <v>#REF!</v>
      </c>
      <c r="L54" s="460" t="str">
        <f>IF(COUNTIFS(Table1[JV '#],Table5[[#This Row],[JV Number]],Table1[D-419 Utility Relocation Classification],Table5[[#Headers],[Prior]])=0,"",COUNTIFS(Table1[JV '#],Table5[[#This Row],[JV Number]],Table1[D-419 Utility Relocation Classification],Table5[[#Headers],[Prior]]))</f>
        <v/>
      </c>
      <c r="M54" s="460" t="str">
        <f>IF(COUNTIFS(Table1[JV '#],Table5[[#This Row],[JV Number]],Table1[D-419 Utility Relocation Classification],Table5[[#Headers],[Restrictive]])=0,"",COUNTIFS(Table1[JV '#],Table5[[#This Row],[JV Number]],Table1[D-419 Utility Relocation Classification],Table5[[#Headers],[Restrictive]]))</f>
        <v/>
      </c>
      <c r="N54" s="460" t="str">
        <f>IF(COUNTIFS(Table1[JV '#],Table5[[#This Row],[JV Number]],Table1[D-419 Utility Relocation Classification],Table5[[#Headers],[Concurrent]])=0,"",COUNTIFS(Table1[JV '#],Table5[[#This Row],[JV Number]],Table1[D-419 Utility Relocation Classification],Table5[[#Headers],[Concurrent]]))</f>
        <v/>
      </c>
      <c r="O54" s="460" t="str">
        <f>IF(COUNTIFS(Table1[JV '#],Table5[[#This Row],[JV Number]],Table1[D-419 Utility Relocation Classification],Table5[[#Headers],[Coordinated]])=0,"",COUNTIFS(Table1[JV '#],Table5[[#This Row],[JV Number]],Table1[D-419 Utility Relocation Classification],Table5[[#Headers],[Coordinated]]))</f>
        <v/>
      </c>
      <c r="P54" s="460" t="str">
        <f>IF(COUNTIFS(Table1[JV '#],Table5[[#This Row],[JV Number]],Table1[D-419 Utility Relocation Classification],Table5[[#Headers],[Not Affected]])=0,"",COUNTIFS(Table1[JV '#],Table5[[#This Row],[JV Number]],Table1[D-419 Utility Relocation Classification],Table5[[#Headers],[Not Affected]]))</f>
        <v/>
      </c>
      <c r="Q54" s="460" t="str">
        <f>IF(COUNTIFS(Table1[JV '#],Table5[[#This Row],[JV Number]],Table1[D-419 Utility Relocation Classification],Table5[[#Headers],[Incorporated]])=0,"",COUNTIFS(Table1[JV '#],Table5[[#This Row],[JV Number]],Table1[D-419 Utility Relocation Classification],Table5[[#Headers],[Incorporated]]))</f>
        <v/>
      </c>
      <c r="R54" s="460">
        <f>IF(COUNTIFS(Table1[JV '#],Table5[[#This Row],[JV Number]],Table1[Overhead or Underground],"OH")=0,"",COUNTIFS(Table1[JV '#],Table5[[#This Row],[JV Number]],Table1[Overhead or Underground],"OH"))</f>
        <v>3</v>
      </c>
      <c r="S54" s="460">
        <f>IF(COUNTIFS(Table1[JV '#],Table5[[#This Row],[JV Number]],Table1[Overhead or Underground],"UG")=0,"",COUNTIFS(Table1[JV '#],Table5[[#This Row],[JV Number]],Table1[Overhead or Underground],"UG"))</f>
        <v>2</v>
      </c>
      <c r="T54" s="460" t="e">
        <f>IF(COUNTIFS(Table1[JV '#],Table5[[#This Row],[JV Number]],#REF!,"x")=0,"",COUNTIFS(Table1[JV '#],Table5[[#This Row],[JV Number]],#REF!,"x"))</f>
        <v>#REF!</v>
      </c>
      <c r="U54" s="460" t="e">
        <f>IF(COUNTIFS(Table1[JV '#],Table5[[#This Row],[JV Number]],#REF!,"x")=0,"",COUNTIFS(Table1[JV '#],Table5[[#This Row],[JV Number]],#REF!,"x"))</f>
        <v>#REF!</v>
      </c>
      <c r="V54" s="460" t="e">
        <f>IF(COUNTIFS(Table1[JV '#],Table5[[#This Row],[JV Number]],#REF!,"x")=0,"",COUNTIFS(Table1[JV '#],Table5[[#This Row],[JV Number]],#REF!,"x"))</f>
        <v>#REF!</v>
      </c>
      <c r="W54" s="460" t="e">
        <f>IF(COUNTIFS(Table1[JV '#],Table5[[#This Row],[JV Number]],#REF!,"x")=0,"",COUNTIFS(Table1[JV '#],Table5[[#This Row],[JV Number]],#REF!,"x"))</f>
        <v>#REF!</v>
      </c>
      <c r="X54" s="460" t="e">
        <f>IF(COUNTIFS(Table1[JV '#],Table5[[#This Row],[JV Number]],#REF!,"x")=0,"",COUNTIFS(Table1[JV '#],Table5[[#This Row],[JV Number]],#REF!,"x"))</f>
        <v>#REF!</v>
      </c>
      <c r="Z54" s="447"/>
    </row>
    <row r="55" spans="1:26" ht="14.45" x14ac:dyDescent="0.3">
      <c r="A55" s="464">
        <v>51</v>
      </c>
      <c r="B55" s="460">
        <v>51</v>
      </c>
      <c r="C55" s="460">
        <f>INDEX(Table1[MPMS '#],MATCH(Table5[[#This Row],[JV Number]],Table1[JV '#],0))</f>
        <v>88195</v>
      </c>
      <c r="D55" s="460" t="str">
        <f>INDEX(Table1[Early Completion (Y/N)],MATCH(Table5[[#This Row],[JV Number]],Table1[JV '#],0))</f>
        <v>--</v>
      </c>
      <c r="E55" s="460" t="e">
        <f>INDEX(#REF!,MATCH(Table5[[#This Row],[JV Number]],Table1[JV '#],0))</f>
        <v>#REF!</v>
      </c>
      <c r="F55" s="460">
        <f>INDEX(Table1[District],MATCH(Table5[[#This Row],[JV Number]],Table1[JV '#],0))</f>
        <v>2</v>
      </c>
      <c r="G55" s="460" t="str">
        <f>INDEX(Table1[County],MATCH(Table5[[#This Row],[JV Number]],Table1[JV '#],0))</f>
        <v>Juniata</v>
      </c>
      <c r="H55" s="460">
        <f>COUNTIF(Table1[JV '#],Table5[[#This Row],[JV Number]])</f>
        <v>2</v>
      </c>
      <c r="I55" s="466">
        <f>LOOKUP(Table5[[#This Row],[JV Number]],Table4[JV '#],Table4[Construction Start Dates])</f>
        <v>42779</v>
      </c>
      <c r="J55" s="466" t="e">
        <f t="array" ref="J55">MIN(IF(Table5[[#This Row],[JV Number]]=Table1[JV '#],#REF!,"Error"))</f>
        <v>#REF!</v>
      </c>
      <c r="K55" s="554" t="e">
        <f>SUMIF(Table1[JV '#],Table5[[#This Row],[JV Number]],#REF!)</f>
        <v>#REF!</v>
      </c>
      <c r="L55" s="460" t="str">
        <f>IF(COUNTIFS(Table1[JV '#],Table5[[#This Row],[JV Number]],Table1[D-419 Utility Relocation Classification],Table5[[#Headers],[Prior]])=0,"",COUNTIFS(Table1[JV '#],Table5[[#This Row],[JV Number]],Table1[D-419 Utility Relocation Classification],Table5[[#Headers],[Prior]]))</f>
        <v/>
      </c>
      <c r="M55" s="460" t="str">
        <f>IF(COUNTIFS(Table1[JV '#],Table5[[#This Row],[JV Number]],Table1[D-419 Utility Relocation Classification],Table5[[#Headers],[Restrictive]])=0,"",COUNTIFS(Table1[JV '#],Table5[[#This Row],[JV Number]],Table1[D-419 Utility Relocation Classification],Table5[[#Headers],[Restrictive]]))</f>
        <v/>
      </c>
      <c r="N55" s="460" t="str">
        <f>IF(COUNTIFS(Table1[JV '#],Table5[[#This Row],[JV Number]],Table1[D-419 Utility Relocation Classification],Table5[[#Headers],[Concurrent]])=0,"",COUNTIFS(Table1[JV '#],Table5[[#This Row],[JV Number]],Table1[D-419 Utility Relocation Classification],Table5[[#Headers],[Concurrent]]))</f>
        <v/>
      </c>
      <c r="O55" s="460" t="str">
        <f>IF(COUNTIFS(Table1[JV '#],Table5[[#This Row],[JV Number]],Table1[D-419 Utility Relocation Classification],Table5[[#Headers],[Coordinated]])=0,"",COUNTIFS(Table1[JV '#],Table5[[#This Row],[JV Number]],Table1[D-419 Utility Relocation Classification],Table5[[#Headers],[Coordinated]]))</f>
        <v/>
      </c>
      <c r="P55" s="460" t="str">
        <f>IF(COUNTIFS(Table1[JV '#],Table5[[#This Row],[JV Number]],Table1[D-419 Utility Relocation Classification],Table5[[#Headers],[Not Affected]])=0,"",COUNTIFS(Table1[JV '#],Table5[[#This Row],[JV Number]],Table1[D-419 Utility Relocation Classification],Table5[[#Headers],[Not Affected]]))</f>
        <v/>
      </c>
      <c r="Q55" s="460" t="str">
        <f>IF(COUNTIFS(Table1[JV '#],Table5[[#This Row],[JV Number]],Table1[D-419 Utility Relocation Classification],Table5[[#Headers],[Incorporated]])=0,"",COUNTIFS(Table1[JV '#],Table5[[#This Row],[JV Number]],Table1[D-419 Utility Relocation Classification],Table5[[#Headers],[Incorporated]]))</f>
        <v/>
      </c>
      <c r="R55" s="460" t="str">
        <f>IF(COUNTIFS(Table1[JV '#],Table5[[#This Row],[JV Number]],Table1[Overhead or Underground],"OH")=0,"",COUNTIFS(Table1[JV '#],Table5[[#This Row],[JV Number]],Table1[Overhead or Underground],"OH"))</f>
        <v/>
      </c>
      <c r="S55" s="460">
        <f>IF(COUNTIFS(Table1[JV '#],Table5[[#This Row],[JV Number]],Table1[Overhead or Underground],"UG")=0,"",COUNTIFS(Table1[JV '#],Table5[[#This Row],[JV Number]],Table1[Overhead or Underground],"UG"))</f>
        <v>1</v>
      </c>
      <c r="T55" s="460" t="e">
        <f>IF(COUNTIFS(Table1[JV '#],Table5[[#This Row],[JV Number]],#REF!,"x")=0,"",COUNTIFS(Table1[JV '#],Table5[[#This Row],[JV Number]],#REF!,"x"))</f>
        <v>#REF!</v>
      </c>
      <c r="U55" s="460" t="e">
        <f>IF(COUNTIFS(Table1[JV '#],Table5[[#This Row],[JV Number]],#REF!,"x")=0,"",COUNTIFS(Table1[JV '#],Table5[[#This Row],[JV Number]],#REF!,"x"))</f>
        <v>#REF!</v>
      </c>
      <c r="V55" s="460" t="e">
        <f>IF(COUNTIFS(Table1[JV '#],Table5[[#This Row],[JV Number]],#REF!,"x")=0,"",COUNTIFS(Table1[JV '#],Table5[[#This Row],[JV Number]],#REF!,"x"))</f>
        <v>#REF!</v>
      </c>
      <c r="W55" s="460" t="e">
        <f>IF(COUNTIFS(Table1[JV '#],Table5[[#This Row],[JV Number]],#REF!,"x")=0,"",COUNTIFS(Table1[JV '#],Table5[[#This Row],[JV Number]],#REF!,"x"))</f>
        <v>#REF!</v>
      </c>
      <c r="X55" s="460" t="e">
        <f>IF(COUNTIFS(Table1[JV '#],Table5[[#This Row],[JV Number]],#REF!,"x")=0,"",COUNTIFS(Table1[JV '#],Table5[[#This Row],[JV Number]],#REF!,"x"))</f>
        <v>#REF!</v>
      </c>
      <c r="Z55" s="447"/>
    </row>
    <row r="56" spans="1:26" ht="14.45" x14ac:dyDescent="0.3">
      <c r="A56" s="464">
        <v>52</v>
      </c>
      <c r="B56" s="460">
        <v>52</v>
      </c>
      <c r="C56" s="460">
        <f>INDEX(Table1[MPMS '#],MATCH(Table5[[#This Row],[JV Number]],Table1[JV '#],0))</f>
        <v>4194</v>
      </c>
      <c r="D56" s="460" t="str">
        <f>INDEX(Table1[Early Completion (Y/N)],MATCH(Table5[[#This Row],[JV Number]],Table1[JV '#],0))</f>
        <v>--</v>
      </c>
      <c r="E56" s="460" t="e">
        <f>INDEX(#REF!,MATCH(Table5[[#This Row],[JV Number]],Table1[JV '#],0))</f>
        <v>#REF!</v>
      </c>
      <c r="F56" s="460">
        <f>INDEX(Table1[District],MATCH(Table5[[#This Row],[JV Number]],Table1[JV '#],0))</f>
        <v>2</v>
      </c>
      <c r="G56" s="460" t="str">
        <f>INDEX(Table1[County],MATCH(Table5[[#This Row],[JV Number]],Table1[JV '#],0))</f>
        <v>Juniata</v>
      </c>
      <c r="H56" s="460">
        <f>COUNTIF(Table1[JV '#],Table5[[#This Row],[JV Number]])</f>
        <v>1</v>
      </c>
      <c r="I56" s="466">
        <f>LOOKUP(Table5[[#This Row],[JV Number]],Table4[JV '#],Table4[Construction Start Dates])</f>
        <v>42892</v>
      </c>
      <c r="J56" s="466" t="e">
        <f t="array" ref="J56">MIN(IF(Table5[[#This Row],[JV Number]]=Table1[JV '#],#REF!,"Error"))</f>
        <v>#REF!</v>
      </c>
      <c r="K56" s="554" t="e">
        <f>SUMIF(Table1[JV '#],Table5[[#This Row],[JV Number]],#REF!)</f>
        <v>#REF!</v>
      </c>
      <c r="L56" s="460" t="str">
        <f>IF(COUNTIFS(Table1[JV '#],Table5[[#This Row],[JV Number]],Table1[D-419 Utility Relocation Classification],Table5[[#Headers],[Prior]])=0,"",COUNTIFS(Table1[JV '#],Table5[[#This Row],[JV Number]],Table1[D-419 Utility Relocation Classification],Table5[[#Headers],[Prior]]))</f>
        <v/>
      </c>
      <c r="M56" s="460" t="str">
        <f>IF(COUNTIFS(Table1[JV '#],Table5[[#This Row],[JV Number]],Table1[D-419 Utility Relocation Classification],Table5[[#Headers],[Restrictive]])=0,"",COUNTIFS(Table1[JV '#],Table5[[#This Row],[JV Number]],Table1[D-419 Utility Relocation Classification],Table5[[#Headers],[Restrictive]]))</f>
        <v/>
      </c>
      <c r="N56" s="460" t="str">
        <f>IF(COUNTIFS(Table1[JV '#],Table5[[#This Row],[JV Number]],Table1[D-419 Utility Relocation Classification],Table5[[#Headers],[Concurrent]])=0,"",COUNTIFS(Table1[JV '#],Table5[[#This Row],[JV Number]],Table1[D-419 Utility Relocation Classification],Table5[[#Headers],[Concurrent]]))</f>
        <v/>
      </c>
      <c r="O56" s="460" t="str">
        <f>IF(COUNTIFS(Table1[JV '#],Table5[[#This Row],[JV Number]],Table1[D-419 Utility Relocation Classification],Table5[[#Headers],[Coordinated]])=0,"",COUNTIFS(Table1[JV '#],Table5[[#This Row],[JV Number]],Table1[D-419 Utility Relocation Classification],Table5[[#Headers],[Coordinated]]))</f>
        <v/>
      </c>
      <c r="P56" s="460" t="str">
        <f>IF(COUNTIFS(Table1[JV '#],Table5[[#This Row],[JV Number]],Table1[D-419 Utility Relocation Classification],Table5[[#Headers],[Not Affected]])=0,"",COUNTIFS(Table1[JV '#],Table5[[#This Row],[JV Number]],Table1[D-419 Utility Relocation Classification],Table5[[#Headers],[Not Affected]]))</f>
        <v/>
      </c>
      <c r="Q56" s="460" t="str">
        <f>IF(COUNTIFS(Table1[JV '#],Table5[[#This Row],[JV Number]],Table1[D-419 Utility Relocation Classification],Table5[[#Headers],[Incorporated]])=0,"",COUNTIFS(Table1[JV '#],Table5[[#This Row],[JV Number]],Table1[D-419 Utility Relocation Classification],Table5[[#Headers],[Incorporated]]))</f>
        <v/>
      </c>
      <c r="R56" s="460" t="str">
        <f>IF(COUNTIFS(Table1[JV '#],Table5[[#This Row],[JV Number]],Table1[Overhead or Underground],"OH")=0,"",COUNTIFS(Table1[JV '#],Table5[[#This Row],[JV Number]],Table1[Overhead or Underground],"OH"))</f>
        <v/>
      </c>
      <c r="S56" s="460">
        <f>IF(COUNTIFS(Table1[JV '#],Table5[[#This Row],[JV Number]],Table1[Overhead or Underground],"UG")=0,"",COUNTIFS(Table1[JV '#],Table5[[#This Row],[JV Number]],Table1[Overhead or Underground],"UG"))</f>
        <v>1</v>
      </c>
      <c r="T56" s="460" t="e">
        <f>IF(COUNTIFS(Table1[JV '#],Table5[[#This Row],[JV Number]],#REF!,"x")=0,"",COUNTIFS(Table1[JV '#],Table5[[#This Row],[JV Number]],#REF!,"x"))</f>
        <v>#REF!</v>
      </c>
      <c r="U56" s="460" t="e">
        <f>IF(COUNTIFS(Table1[JV '#],Table5[[#This Row],[JV Number]],#REF!,"x")=0,"",COUNTIFS(Table1[JV '#],Table5[[#This Row],[JV Number]],#REF!,"x"))</f>
        <v>#REF!</v>
      </c>
      <c r="V56" s="460" t="e">
        <f>IF(COUNTIFS(Table1[JV '#],Table5[[#This Row],[JV Number]],#REF!,"x")=0,"",COUNTIFS(Table1[JV '#],Table5[[#This Row],[JV Number]],#REF!,"x"))</f>
        <v>#REF!</v>
      </c>
      <c r="W56" s="460" t="e">
        <f>IF(COUNTIFS(Table1[JV '#],Table5[[#This Row],[JV Number]],#REF!,"x")=0,"",COUNTIFS(Table1[JV '#],Table5[[#This Row],[JV Number]],#REF!,"x"))</f>
        <v>#REF!</v>
      </c>
      <c r="X56" s="460" t="e">
        <f>IF(COUNTIFS(Table1[JV '#],Table5[[#This Row],[JV Number]],#REF!,"x")=0,"",COUNTIFS(Table1[JV '#],Table5[[#This Row],[JV Number]],#REF!,"x"))</f>
        <v>#REF!</v>
      </c>
      <c r="Z56" s="447"/>
    </row>
    <row r="57" spans="1:26" ht="14.45" x14ac:dyDescent="0.3">
      <c r="A57" s="464">
        <v>53</v>
      </c>
      <c r="B57" s="460">
        <v>53</v>
      </c>
      <c r="C57" s="460">
        <f>INDEX(Table1[MPMS '#],MATCH(Table5[[#This Row],[JV Number]],Table1[JV '#],0))</f>
        <v>4214</v>
      </c>
      <c r="D57" s="460" t="str">
        <f>INDEX(Table1[Early Completion (Y/N)],MATCH(Table5[[#This Row],[JV Number]],Table1[JV '#],0))</f>
        <v>--</v>
      </c>
      <c r="E57" s="460" t="e">
        <f>INDEX(#REF!,MATCH(Table5[[#This Row],[JV Number]],Table1[JV '#],0))</f>
        <v>#REF!</v>
      </c>
      <c r="F57" s="460">
        <f>INDEX(Table1[District],MATCH(Table5[[#This Row],[JV Number]],Table1[JV '#],0))</f>
        <v>2</v>
      </c>
      <c r="G57" s="460" t="str">
        <f>INDEX(Table1[County],MATCH(Table5[[#This Row],[JV Number]],Table1[JV '#],0))</f>
        <v>Juniata</v>
      </c>
      <c r="H57" s="460">
        <f>COUNTIF(Table1[JV '#],Table5[[#This Row],[JV Number]])</f>
        <v>2</v>
      </c>
      <c r="I57" s="466">
        <f>LOOKUP(Table5[[#This Row],[JV Number]],Table4[JV '#],Table4[Construction Start Dates])</f>
        <v>42877</v>
      </c>
      <c r="J57" s="466" t="e">
        <f t="array" ref="J57">MIN(IF(Table5[[#This Row],[JV Number]]=Table1[JV '#],#REF!,"Error"))</f>
        <v>#REF!</v>
      </c>
      <c r="K57" s="554" t="e">
        <f>SUMIF(Table1[JV '#],Table5[[#This Row],[JV Number]],#REF!)</f>
        <v>#REF!</v>
      </c>
      <c r="L57" s="460" t="str">
        <f>IF(COUNTIFS(Table1[JV '#],Table5[[#This Row],[JV Number]],Table1[D-419 Utility Relocation Classification],Table5[[#Headers],[Prior]])=0,"",COUNTIFS(Table1[JV '#],Table5[[#This Row],[JV Number]],Table1[D-419 Utility Relocation Classification],Table5[[#Headers],[Prior]]))</f>
        <v/>
      </c>
      <c r="M57" s="460" t="str">
        <f>IF(COUNTIFS(Table1[JV '#],Table5[[#This Row],[JV Number]],Table1[D-419 Utility Relocation Classification],Table5[[#Headers],[Restrictive]])=0,"",COUNTIFS(Table1[JV '#],Table5[[#This Row],[JV Number]],Table1[D-419 Utility Relocation Classification],Table5[[#Headers],[Restrictive]]))</f>
        <v/>
      </c>
      <c r="N57" s="460" t="str">
        <f>IF(COUNTIFS(Table1[JV '#],Table5[[#This Row],[JV Number]],Table1[D-419 Utility Relocation Classification],Table5[[#Headers],[Concurrent]])=0,"",COUNTIFS(Table1[JV '#],Table5[[#This Row],[JV Number]],Table1[D-419 Utility Relocation Classification],Table5[[#Headers],[Concurrent]]))</f>
        <v/>
      </c>
      <c r="O57" s="460" t="str">
        <f>IF(COUNTIFS(Table1[JV '#],Table5[[#This Row],[JV Number]],Table1[D-419 Utility Relocation Classification],Table5[[#Headers],[Coordinated]])=0,"",COUNTIFS(Table1[JV '#],Table5[[#This Row],[JV Number]],Table1[D-419 Utility Relocation Classification],Table5[[#Headers],[Coordinated]]))</f>
        <v/>
      </c>
      <c r="P57" s="460" t="str">
        <f>IF(COUNTIFS(Table1[JV '#],Table5[[#This Row],[JV Number]],Table1[D-419 Utility Relocation Classification],Table5[[#Headers],[Not Affected]])=0,"",COUNTIFS(Table1[JV '#],Table5[[#This Row],[JV Number]],Table1[D-419 Utility Relocation Classification],Table5[[#Headers],[Not Affected]]))</f>
        <v/>
      </c>
      <c r="Q57" s="460" t="str">
        <f>IF(COUNTIFS(Table1[JV '#],Table5[[#This Row],[JV Number]],Table1[D-419 Utility Relocation Classification],Table5[[#Headers],[Incorporated]])=0,"",COUNTIFS(Table1[JV '#],Table5[[#This Row],[JV Number]],Table1[D-419 Utility Relocation Classification],Table5[[#Headers],[Incorporated]]))</f>
        <v/>
      </c>
      <c r="R57" s="460" t="str">
        <f>IF(COUNTIFS(Table1[JV '#],Table5[[#This Row],[JV Number]],Table1[Overhead or Underground],"OH")=0,"",COUNTIFS(Table1[JV '#],Table5[[#This Row],[JV Number]],Table1[Overhead or Underground],"OH"))</f>
        <v/>
      </c>
      <c r="S57" s="460">
        <f>IF(COUNTIFS(Table1[JV '#],Table5[[#This Row],[JV Number]],Table1[Overhead or Underground],"UG")=0,"",COUNTIFS(Table1[JV '#],Table5[[#This Row],[JV Number]],Table1[Overhead or Underground],"UG"))</f>
        <v>1</v>
      </c>
      <c r="T57" s="460" t="e">
        <f>IF(COUNTIFS(Table1[JV '#],Table5[[#This Row],[JV Number]],#REF!,"x")=0,"",COUNTIFS(Table1[JV '#],Table5[[#This Row],[JV Number]],#REF!,"x"))</f>
        <v>#REF!</v>
      </c>
      <c r="U57" s="460" t="e">
        <f>IF(COUNTIFS(Table1[JV '#],Table5[[#This Row],[JV Number]],#REF!,"x")=0,"",COUNTIFS(Table1[JV '#],Table5[[#This Row],[JV Number]],#REF!,"x"))</f>
        <v>#REF!</v>
      </c>
      <c r="V57" s="460" t="e">
        <f>IF(COUNTIFS(Table1[JV '#],Table5[[#This Row],[JV Number]],#REF!,"x")=0,"",COUNTIFS(Table1[JV '#],Table5[[#This Row],[JV Number]],#REF!,"x"))</f>
        <v>#REF!</v>
      </c>
      <c r="W57" s="460" t="e">
        <f>IF(COUNTIFS(Table1[JV '#],Table5[[#This Row],[JV Number]],#REF!,"x")=0,"",COUNTIFS(Table1[JV '#],Table5[[#This Row],[JV Number]],#REF!,"x"))</f>
        <v>#REF!</v>
      </c>
      <c r="X57" s="460" t="e">
        <f>IF(COUNTIFS(Table1[JV '#],Table5[[#This Row],[JV Number]],#REF!,"x")=0,"",COUNTIFS(Table1[JV '#],Table5[[#This Row],[JV Number]],#REF!,"x"))</f>
        <v>#REF!</v>
      </c>
      <c r="Z57" s="447"/>
    </row>
    <row r="58" spans="1:26" ht="14.45" x14ac:dyDescent="0.3">
      <c r="A58" s="464">
        <v>54</v>
      </c>
      <c r="B58" s="460">
        <v>54</v>
      </c>
      <c r="C58" s="460">
        <f>INDEX(Table1[MPMS '#],MATCH(Table5[[#This Row],[JV Number]],Table1[JV '#],0))</f>
        <v>4218</v>
      </c>
      <c r="D58" s="460" t="str">
        <f>INDEX(Table1[Early Completion (Y/N)],MATCH(Table5[[#This Row],[JV Number]],Table1[JV '#],0))</f>
        <v>--</v>
      </c>
      <c r="E58" s="460" t="e">
        <f>INDEX(#REF!,MATCH(Table5[[#This Row],[JV Number]],Table1[JV '#],0))</f>
        <v>#REF!</v>
      </c>
      <c r="F58" s="460">
        <f>INDEX(Table1[District],MATCH(Table5[[#This Row],[JV Number]],Table1[JV '#],0))</f>
        <v>2</v>
      </c>
      <c r="G58" s="460" t="str">
        <f>INDEX(Table1[County],MATCH(Table5[[#This Row],[JV Number]],Table1[JV '#],0))</f>
        <v>Juniata</v>
      </c>
      <c r="H58" s="460">
        <f>COUNTIF(Table1[JV '#],Table5[[#This Row],[JV Number]])</f>
        <v>4</v>
      </c>
      <c r="I58" s="466">
        <f>LOOKUP(Table5[[#This Row],[JV Number]],Table4[JV '#],Table4[Construction Start Dates])</f>
        <v>42899</v>
      </c>
      <c r="J58" s="466" t="e">
        <f t="array" ref="J58">MIN(IF(Table5[[#This Row],[JV Number]]=Table1[JV '#],#REF!,"Error"))</f>
        <v>#REF!</v>
      </c>
      <c r="K58" s="554" t="e">
        <f>SUMIF(Table1[JV '#],Table5[[#This Row],[JV Number]],#REF!)</f>
        <v>#REF!</v>
      </c>
      <c r="L58" s="460" t="str">
        <f>IF(COUNTIFS(Table1[JV '#],Table5[[#This Row],[JV Number]],Table1[D-419 Utility Relocation Classification],Table5[[#Headers],[Prior]])=0,"",COUNTIFS(Table1[JV '#],Table5[[#This Row],[JV Number]],Table1[D-419 Utility Relocation Classification],Table5[[#Headers],[Prior]]))</f>
        <v/>
      </c>
      <c r="M58" s="460" t="str">
        <f>IF(COUNTIFS(Table1[JV '#],Table5[[#This Row],[JV Number]],Table1[D-419 Utility Relocation Classification],Table5[[#Headers],[Restrictive]])=0,"",COUNTIFS(Table1[JV '#],Table5[[#This Row],[JV Number]],Table1[D-419 Utility Relocation Classification],Table5[[#Headers],[Restrictive]]))</f>
        <v/>
      </c>
      <c r="N58" s="460" t="str">
        <f>IF(COUNTIFS(Table1[JV '#],Table5[[#This Row],[JV Number]],Table1[D-419 Utility Relocation Classification],Table5[[#Headers],[Concurrent]])=0,"",COUNTIFS(Table1[JV '#],Table5[[#This Row],[JV Number]],Table1[D-419 Utility Relocation Classification],Table5[[#Headers],[Concurrent]]))</f>
        <v/>
      </c>
      <c r="O58" s="460" t="str">
        <f>IF(COUNTIFS(Table1[JV '#],Table5[[#This Row],[JV Number]],Table1[D-419 Utility Relocation Classification],Table5[[#Headers],[Coordinated]])=0,"",COUNTIFS(Table1[JV '#],Table5[[#This Row],[JV Number]],Table1[D-419 Utility Relocation Classification],Table5[[#Headers],[Coordinated]]))</f>
        <v/>
      </c>
      <c r="P58" s="460" t="str">
        <f>IF(COUNTIFS(Table1[JV '#],Table5[[#This Row],[JV Number]],Table1[D-419 Utility Relocation Classification],Table5[[#Headers],[Not Affected]])=0,"",COUNTIFS(Table1[JV '#],Table5[[#This Row],[JV Number]],Table1[D-419 Utility Relocation Classification],Table5[[#Headers],[Not Affected]]))</f>
        <v/>
      </c>
      <c r="Q58" s="460" t="str">
        <f>IF(COUNTIFS(Table1[JV '#],Table5[[#This Row],[JV Number]],Table1[D-419 Utility Relocation Classification],Table5[[#Headers],[Incorporated]])=0,"",COUNTIFS(Table1[JV '#],Table5[[#This Row],[JV Number]],Table1[D-419 Utility Relocation Classification],Table5[[#Headers],[Incorporated]]))</f>
        <v/>
      </c>
      <c r="R58" s="460" t="str">
        <f>IF(COUNTIFS(Table1[JV '#],Table5[[#This Row],[JV Number]],Table1[Overhead or Underground],"OH")=0,"",COUNTIFS(Table1[JV '#],Table5[[#This Row],[JV Number]],Table1[Overhead or Underground],"OH"))</f>
        <v/>
      </c>
      <c r="S58" s="460">
        <f>IF(COUNTIFS(Table1[JV '#],Table5[[#This Row],[JV Number]],Table1[Overhead or Underground],"UG")=0,"",COUNTIFS(Table1[JV '#],Table5[[#This Row],[JV Number]],Table1[Overhead or Underground],"UG"))</f>
        <v>1</v>
      </c>
      <c r="T58" s="460" t="e">
        <f>IF(COUNTIFS(Table1[JV '#],Table5[[#This Row],[JV Number]],#REF!,"x")=0,"",COUNTIFS(Table1[JV '#],Table5[[#This Row],[JV Number]],#REF!,"x"))</f>
        <v>#REF!</v>
      </c>
      <c r="U58" s="460" t="e">
        <f>IF(COUNTIFS(Table1[JV '#],Table5[[#This Row],[JV Number]],#REF!,"x")=0,"",COUNTIFS(Table1[JV '#],Table5[[#This Row],[JV Number]],#REF!,"x"))</f>
        <v>#REF!</v>
      </c>
      <c r="V58" s="460" t="e">
        <f>IF(COUNTIFS(Table1[JV '#],Table5[[#This Row],[JV Number]],#REF!,"x")=0,"",COUNTIFS(Table1[JV '#],Table5[[#This Row],[JV Number]],#REF!,"x"))</f>
        <v>#REF!</v>
      </c>
      <c r="W58" s="460" t="e">
        <f>IF(COUNTIFS(Table1[JV '#],Table5[[#This Row],[JV Number]],#REF!,"x")=0,"",COUNTIFS(Table1[JV '#],Table5[[#This Row],[JV Number]],#REF!,"x"))</f>
        <v>#REF!</v>
      </c>
      <c r="X58" s="460" t="e">
        <f>IF(COUNTIFS(Table1[JV '#],Table5[[#This Row],[JV Number]],#REF!,"x")=0,"",COUNTIFS(Table1[JV '#],Table5[[#This Row],[JV Number]],#REF!,"x"))</f>
        <v>#REF!</v>
      </c>
      <c r="Z58" s="447"/>
    </row>
    <row r="59" spans="1:26" ht="14.45" x14ac:dyDescent="0.3">
      <c r="A59" s="464">
        <v>55</v>
      </c>
      <c r="B59" s="460">
        <v>55</v>
      </c>
      <c r="C59" s="460">
        <f>INDEX(Table1[MPMS '#],MATCH(Table5[[#This Row],[JV Number]],Table1[JV '#],0))</f>
        <v>81508</v>
      </c>
      <c r="D59" s="460" t="str">
        <f>INDEX(Table1[Early Completion (Y/N)],MATCH(Table5[[#This Row],[JV Number]],Table1[JV '#],0))</f>
        <v>--</v>
      </c>
      <c r="E59" s="460" t="e">
        <f>INDEX(#REF!,MATCH(Table5[[#This Row],[JV Number]],Table1[JV '#],0))</f>
        <v>#REF!</v>
      </c>
      <c r="F59" s="460">
        <f>INDEX(Table1[District],MATCH(Table5[[#This Row],[JV Number]],Table1[JV '#],0))</f>
        <v>2</v>
      </c>
      <c r="G59" s="460" t="str">
        <f>INDEX(Table1[County],MATCH(Table5[[#This Row],[JV Number]],Table1[JV '#],0))</f>
        <v>Juniata</v>
      </c>
      <c r="H59" s="460">
        <f>COUNTIF(Table1[JV '#],Table5[[#This Row],[JV Number]])</f>
        <v>3</v>
      </c>
      <c r="I59" s="466">
        <f>LOOKUP(Table5[[#This Row],[JV Number]],Table4[JV '#],Table4[Construction Start Dates])</f>
        <v>42538</v>
      </c>
      <c r="J59" s="466" t="e">
        <f t="array" ref="J59">MIN(IF(Table5[[#This Row],[JV Number]]=Table1[JV '#],#REF!,"Error"))</f>
        <v>#REF!</v>
      </c>
      <c r="K59" s="554" t="e">
        <f>SUMIF(Table1[JV '#],Table5[[#This Row],[JV Number]],#REF!)</f>
        <v>#REF!</v>
      </c>
      <c r="L59" s="460" t="str">
        <f>IF(COUNTIFS(Table1[JV '#],Table5[[#This Row],[JV Number]],Table1[D-419 Utility Relocation Classification],Table5[[#Headers],[Prior]])=0,"",COUNTIFS(Table1[JV '#],Table5[[#This Row],[JV Number]],Table1[D-419 Utility Relocation Classification],Table5[[#Headers],[Prior]]))</f>
        <v/>
      </c>
      <c r="M59" s="460" t="str">
        <f>IF(COUNTIFS(Table1[JV '#],Table5[[#This Row],[JV Number]],Table1[D-419 Utility Relocation Classification],Table5[[#Headers],[Restrictive]])=0,"",COUNTIFS(Table1[JV '#],Table5[[#This Row],[JV Number]],Table1[D-419 Utility Relocation Classification],Table5[[#Headers],[Restrictive]]))</f>
        <v/>
      </c>
      <c r="N59" s="460" t="str">
        <f>IF(COUNTIFS(Table1[JV '#],Table5[[#This Row],[JV Number]],Table1[D-419 Utility Relocation Classification],Table5[[#Headers],[Concurrent]])=0,"",COUNTIFS(Table1[JV '#],Table5[[#This Row],[JV Number]],Table1[D-419 Utility Relocation Classification],Table5[[#Headers],[Concurrent]]))</f>
        <v/>
      </c>
      <c r="O59" s="460" t="str">
        <f>IF(COUNTIFS(Table1[JV '#],Table5[[#This Row],[JV Number]],Table1[D-419 Utility Relocation Classification],Table5[[#Headers],[Coordinated]])=0,"",COUNTIFS(Table1[JV '#],Table5[[#This Row],[JV Number]],Table1[D-419 Utility Relocation Classification],Table5[[#Headers],[Coordinated]]))</f>
        <v/>
      </c>
      <c r="P59" s="460" t="str">
        <f>IF(COUNTIFS(Table1[JV '#],Table5[[#This Row],[JV Number]],Table1[D-419 Utility Relocation Classification],Table5[[#Headers],[Not Affected]])=0,"",COUNTIFS(Table1[JV '#],Table5[[#This Row],[JV Number]],Table1[D-419 Utility Relocation Classification],Table5[[#Headers],[Not Affected]]))</f>
        <v/>
      </c>
      <c r="Q59" s="460" t="str">
        <f>IF(COUNTIFS(Table1[JV '#],Table5[[#This Row],[JV Number]],Table1[D-419 Utility Relocation Classification],Table5[[#Headers],[Incorporated]])=0,"",COUNTIFS(Table1[JV '#],Table5[[#This Row],[JV Number]],Table1[D-419 Utility Relocation Classification],Table5[[#Headers],[Incorporated]]))</f>
        <v/>
      </c>
      <c r="R59" s="460">
        <f>IF(COUNTIFS(Table1[JV '#],Table5[[#This Row],[JV Number]],Table1[Overhead or Underground],"OH")=0,"",COUNTIFS(Table1[JV '#],Table5[[#This Row],[JV Number]],Table1[Overhead or Underground],"OH"))</f>
        <v>2</v>
      </c>
      <c r="S59" s="460" t="str">
        <f>IF(COUNTIFS(Table1[JV '#],Table5[[#This Row],[JV Number]],Table1[Overhead or Underground],"UG")=0,"",COUNTIFS(Table1[JV '#],Table5[[#This Row],[JV Number]],Table1[Overhead or Underground],"UG"))</f>
        <v/>
      </c>
      <c r="T59" s="460" t="e">
        <f>IF(COUNTIFS(Table1[JV '#],Table5[[#This Row],[JV Number]],#REF!,"x")=0,"",COUNTIFS(Table1[JV '#],Table5[[#This Row],[JV Number]],#REF!,"x"))</f>
        <v>#REF!</v>
      </c>
      <c r="U59" s="460" t="e">
        <f>IF(COUNTIFS(Table1[JV '#],Table5[[#This Row],[JV Number]],#REF!,"x")=0,"",COUNTIFS(Table1[JV '#],Table5[[#This Row],[JV Number]],#REF!,"x"))</f>
        <v>#REF!</v>
      </c>
      <c r="V59" s="460" t="e">
        <f>IF(COUNTIFS(Table1[JV '#],Table5[[#This Row],[JV Number]],#REF!,"x")=0,"",COUNTIFS(Table1[JV '#],Table5[[#This Row],[JV Number]],#REF!,"x"))</f>
        <v>#REF!</v>
      </c>
      <c r="W59" s="460" t="e">
        <f>IF(COUNTIFS(Table1[JV '#],Table5[[#This Row],[JV Number]],#REF!,"x")=0,"",COUNTIFS(Table1[JV '#],Table5[[#This Row],[JV Number]],#REF!,"x"))</f>
        <v>#REF!</v>
      </c>
      <c r="X59" s="460" t="e">
        <f>IF(COUNTIFS(Table1[JV '#],Table5[[#This Row],[JV Number]],#REF!,"x")=0,"",COUNTIFS(Table1[JV '#],Table5[[#This Row],[JV Number]],#REF!,"x"))</f>
        <v>#REF!</v>
      </c>
      <c r="Z59" s="447"/>
    </row>
    <row r="60" spans="1:26" ht="14.45" x14ac:dyDescent="0.3">
      <c r="A60" s="464">
        <v>56</v>
      </c>
      <c r="B60" s="460">
        <v>56</v>
      </c>
      <c r="C60" s="460">
        <f>INDEX(Table1[MPMS '#],MATCH(Table5[[#This Row],[JV Number]],Table1[JV '#],0))</f>
        <v>91518</v>
      </c>
      <c r="D60" s="460" t="str">
        <f>INDEX(Table1[Early Completion (Y/N)],MATCH(Table5[[#This Row],[JV Number]],Table1[JV '#],0))</f>
        <v>--</v>
      </c>
      <c r="E60" s="460" t="e">
        <f>INDEX(#REF!,MATCH(Table5[[#This Row],[JV Number]],Table1[JV '#],0))</f>
        <v>#REF!</v>
      </c>
      <c r="F60" s="460">
        <f>INDEX(Table1[District],MATCH(Table5[[#This Row],[JV Number]],Table1[JV '#],0))</f>
        <v>2</v>
      </c>
      <c r="G60" s="460" t="str">
        <f>INDEX(Table1[County],MATCH(Table5[[#This Row],[JV Number]],Table1[JV '#],0))</f>
        <v>Juniata</v>
      </c>
      <c r="H60" s="460">
        <f>COUNTIF(Table1[JV '#],Table5[[#This Row],[JV Number]])</f>
        <v>3</v>
      </c>
      <c r="I60" s="466">
        <f>LOOKUP(Table5[[#This Row],[JV Number]],Table4[JV '#],Table4[Construction Start Dates])</f>
        <v>42828</v>
      </c>
      <c r="J60" s="466" t="e">
        <f t="array" ref="J60">MIN(IF(Table5[[#This Row],[JV Number]]=Table1[JV '#],#REF!,"Error"))</f>
        <v>#REF!</v>
      </c>
      <c r="K60" s="554" t="e">
        <f>SUMIF(Table1[JV '#],Table5[[#This Row],[JV Number]],#REF!)</f>
        <v>#REF!</v>
      </c>
      <c r="L60" s="460" t="str">
        <f>IF(COUNTIFS(Table1[JV '#],Table5[[#This Row],[JV Number]],Table1[D-419 Utility Relocation Classification],Table5[[#Headers],[Prior]])=0,"",COUNTIFS(Table1[JV '#],Table5[[#This Row],[JV Number]],Table1[D-419 Utility Relocation Classification],Table5[[#Headers],[Prior]]))</f>
        <v/>
      </c>
      <c r="M60" s="460" t="str">
        <f>IF(COUNTIFS(Table1[JV '#],Table5[[#This Row],[JV Number]],Table1[D-419 Utility Relocation Classification],Table5[[#Headers],[Restrictive]])=0,"",COUNTIFS(Table1[JV '#],Table5[[#This Row],[JV Number]],Table1[D-419 Utility Relocation Classification],Table5[[#Headers],[Restrictive]]))</f>
        <v/>
      </c>
      <c r="N60" s="460" t="str">
        <f>IF(COUNTIFS(Table1[JV '#],Table5[[#This Row],[JV Number]],Table1[D-419 Utility Relocation Classification],Table5[[#Headers],[Concurrent]])=0,"",COUNTIFS(Table1[JV '#],Table5[[#This Row],[JV Number]],Table1[D-419 Utility Relocation Classification],Table5[[#Headers],[Concurrent]]))</f>
        <v/>
      </c>
      <c r="O60" s="460" t="str">
        <f>IF(COUNTIFS(Table1[JV '#],Table5[[#This Row],[JV Number]],Table1[D-419 Utility Relocation Classification],Table5[[#Headers],[Coordinated]])=0,"",COUNTIFS(Table1[JV '#],Table5[[#This Row],[JV Number]],Table1[D-419 Utility Relocation Classification],Table5[[#Headers],[Coordinated]]))</f>
        <v/>
      </c>
      <c r="P60" s="460" t="str">
        <f>IF(COUNTIFS(Table1[JV '#],Table5[[#This Row],[JV Number]],Table1[D-419 Utility Relocation Classification],Table5[[#Headers],[Not Affected]])=0,"",COUNTIFS(Table1[JV '#],Table5[[#This Row],[JV Number]],Table1[D-419 Utility Relocation Classification],Table5[[#Headers],[Not Affected]]))</f>
        <v/>
      </c>
      <c r="Q60" s="460" t="str">
        <f>IF(COUNTIFS(Table1[JV '#],Table5[[#This Row],[JV Number]],Table1[D-419 Utility Relocation Classification],Table5[[#Headers],[Incorporated]])=0,"",COUNTIFS(Table1[JV '#],Table5[[#This Row],[JV Number]],Table1[D-419 Utility Relocation Classification],Table5[[#Headers],[Incorporated]]))</f>
        <v/>
      </c>
      <c r="R60" s="460" t="str">
        <f>IF(COUNTIFS(Table1[JV '#],Table5[[#This Row],[JV Number]],Table1[Overhead or Underground],"OH")=0,"",COUNTIFS(Table1[JV '#],Table5[[#This Row],[JV Number]],Table1[Overhead or Underground],"OH"))</f>
        <v/>
      </c>
      <c r="S60" s="460">
        <f>IF(COUNTIFS(Table1[JV '#],Table5[[#This Row],[JV Number]],Table1[Overhead or Underground],"UG")=0,"",COUNTIFS(Table1[JV '#],Table5[[#This Row],[JV Number]],Table1[Overhead or Underground],"UG"))</f>
        <v>1</v>
      </c>
      <c r="T60" s="460" t="e">
        <f>IF(COUNTIFS(Table1[JV '#],Table5[[#This Row],[JV Number]],#REF!,"x")=0,"",COUNTIFS(Table1[JV '#],Table5[[#This Row],[JV Number]],#REF!,"x"))</f>
        <v>#REF!</v>
      </c>
      <c r="U60" s="460" t="e">
        <f>IF(COUNTIFS(Table1[JV '#],Table5[[#This Row],[JV Number]],#REF!,"x")=0,"",COUNTIFS(Table1[JV '#],Table5[[#This Row],[JV Number]],#REF!,"x"))</f>
        <v>#REF!</v>
      </c>
      <c r="V60" s="460" t="e">
        <f>IF(COUNTIFS(Table1[JV '#],Table5[[#This Row],[JV Number]],#REF!,"x")=0,"",COUNTIFS(Table1[JV '#],Table5[[#This Row],[JV Number]],#REF!,"x"))</f>
        <v>#REF!</v>
      </c>
      <c r="W60" s="460" t="e">
        <f>IF(COUNTIFS(Table1[JV '#],Table5[[#This Row],[JV Number]],#REF!,"x")=0,"",COUNTIFS(Table1[JV '#],Table5[[#This Row],[JV Number]],#REF!,"x"))</f>
        <v>#REF!</v>
      </c>
      <c r="X60" s="460" t="e">
        <f>IF(COUNTIFS(Table1[JV '#],Table5[[#This Row],[JV Number]],#REF!,"x")=0,"",COUNTIFS(Table1[JV '#],Table5[[#This Row],[JV Number]],#REF!,"x"))</f>
        <v>#REF!</v>
      </c>
      <c r="Z60" s="447"/>
    </row>
    <row r="61" spans="1:26" ht="14.45" x14ac:dyDescent="0.3">
      <c r="A61" s="464">
        <v>57</v>
      </c>
      <c r="B61" s="460">
        <v>57</v>
      </c>
      <c r="C61" s="460">
        <f>INDEX(Table1[MPMS '#],MATCH(Table5[[#This Row],[JV Number]],Table1[JV '#],0))</f>
        <v>78606</v>
      </c>
      <c r="D61" s="460" t="str">
        <f>INDEX(Table1[Early Completion (Y/N)],MATCH(Table5[[#This Row],[JV Number]],Table1[JV '#],0))</f>
        <v>--</v>
      </c>
      <c r="E61" s="460" t="e">
        <f>INDEX(#REF!,MATCH(Table5[[#This Row],[JV Number]],Table1[JV '#],0))</f>
        <v>#REF!</v>
      </c>
      <c r="F61" s="460">
        <f>INDEX(Table1[District],MATCH(Table5[[#This Row],[JV Number]],Table1[JV '#],0))</f>
        <v>2</v>
      </c>
      <c r="G61" s="460" t="str">
        <f>INDEX(Table1[County],MATCH(Table5[[#This Row],[JV Number]],Table1[JV '#],0))</f>
        <v>McKean</v>
      </c>
      <c r="H61" s="460">
        <f>COUNTIF(Table1[JV '#],Table5[[#This Row],[JV Number]])</f>
        <v>4</v>
      </c>
      <c r="I61" s="466">
        <f>LOOKUP(Table5[[#This Row],[JV Number]],Table4[JV '#],Table4[Construction Start Dates])</f>
        <v>42815</v>
      </c>
      <c r="J61" s="466" t="e">
        <f t="array" ref="J61">MIN(IF(Table5[[#This Row],[JV Number]]=Table1[JV '#],#REF!,"Error"))</f>
        <v>#REF!</v>
      </c>
      <c r="K61" s="554" t="e">
        <f>SUMIF(Table1[JV '#],Table5[[#This Row],[JV Number]],#REF!)</f>
        <v>#REF!</v>
      </c>
      <c r="L61" s="460" t="str">
        <f>IF(COUNTIFS(Table1[JV '#],Table5[[#This Row],[JV Number]],Table1[D-419 Utility Relocation Classification],Table5[[#Headers],[Prior]])=0,"",COUNTIFS(Table1[JV '#],Table5[[#This Row],[JV Number]],Table1[D-419 Utility Relocation Classification],Table5[[#Headers],[Prior]]))</f>
        <v/>
      </c>
      <c r="M61" s="460" t="str">
        <f>IF(COUNTIFS(Table1[JV '#],Table5[[#This Row],[JV Number]],Table1[D-419 Utility Relocation Classification],Table5[[#Headers],[Restrictive]])=0,"",COUNTIFS(Table1[JV '#],Table5[[#This Row],[JV Number]],Table1[D-419 Utility Relocation Classification],Table5[[#Headers],[Restrictive]]))</f>
        <v/>
      </c>
      <c r="N61" s="460" t="str">
        <f>IF(COUNTIFS(Table1[JV '#],Table5[[#This Row],[JV Number]],Table1[D-419 Utility Relocation Classification],Table5[[#Headers],[Concurrent]])=0,"",COUNTIFS(Table1[JV '#],Table5[[#This Row],[JV Number]],Table1[D-419 Utility Relocation Classification],Table5[[#Headers],[Concurrent]]))</f>
        <v/>
      </c>
      <c r="O61" s="460" t="str">
        <f>IF(COUNTIFS(Table1[JV '#],Table5[[#This Row],[JV Number]],Table1[D-419 Utility Relocation Classification],Table5[[#Headers],[Coordinated]])=0,"",COUNTIFS(Table1[JV '#],Table5[[#This Row],[JV Number]],Table1[D-419 Utility Relocation Classification],Table5[[#Headers],[Coordinated]]))</f>
        <v/>
      </c>
      <c r="P61" s="460" t="str">
        <f>IF(COUNTIFS(Table1[JV '#],Table5[[#This Row],[JV Number]],Table1[D-419 Utility Relocation Classification],Table5[[#Headers],[Not Affected]])=0,"",COUNTIFS(Table1[JV '#],Table5[[#This Row],[JV Number]],Table1[D-419 Utility Relocation Classification],Table5[[#Headers],[Not Affected]]))</f>
        <v/>
      </c>
      <c r="Q61" s="460" t="str">
        <f>IF(COUNTIFS(Table1[JV '#],Table5[[#This Row],[JV Number]],Table1[D-419 Utility Relocation Classification],Table5[[#Headers],[Incorporated]])=0,"",COUNTIFS(Table1[JV '#],Table5[[#This Row],[JV Number]],Table1[D-419 Utility Relocation Classification],Table5[[#Headers],[Incorporated]]))</f>
        <v/>
      </c>
      <c r="R61" s="460" t="str">
        <f>IF(COUNTIFS(Table1[JV '#],Table5[[#This Row],[JV Number]],Table1[Overhead or Underground],"OH")=0,"",COUNTIFS(Table1[JV '#],Table5[[#This Row],[JV Number]],Table1[Overhead or Underground],"OH"))</f>
        <v/>
      </c>
      <c r="S61" s="460">
        <f>IF(COUNTIFS(Table1[JV '#],Table5[[#This Row],[JV Number]],Table1[Overhead or Underground],"UG")=0,"",COUNTIFS(Table1[JV '#],Table5[[#This Row],[JV Number]],Table1[Overhead or Underground],"UG"))</f>
        <v>3</v>
      </c>
      <c r="T61" s="460" t="e">
        <f>IF(COUNTIFS(Table1[JV '#],Table5[[#This Row],[JV Number]],#REF!,"x")=0,"",COUNTIFS(Table1[JV '#],Table5[[#This Row],[JV Number]],#REF!,"x"))</f>
        <v>#REF!</v>
      </c>
      <c r="U61" s="460" t="e">
        <f>IF(COUNTIFS(Table1[JV '#],Table5[[#This Row],[JV Number]],#REF!,"x")=0,"",COUNTIFS(Table1[JV '#],Table5[[#This Row],[JV Number]],#REF!,"x"))</f>
        <v>#REF!</v>
      </c>
      <c r="V61" s="460" t="e">
        <f>IF(COUNTIFS(Table1[JV '#],Table5[[#This Row],[JV Number]],#REF!,"x")=0,"",COUNTIFS(Table1[JV '#],Table5[[#This Row],[JV Number]],#REF!,"x"))</f>
        <v>#REF!</v>
      </c>
      <c r="W61" s="460" t="e">
        <f>IF(COUNTIFS(Table1[JV '#],Table5[[#This Row],[JV Number]],#REF!,"x")=0,"",COUNTIFS(Table1[JV '#],Table5[[#This Row],[JV Number]],#REF!,"x"))</f>
        <v>#REF!</v>
      </c>
      <c r="X61" s="460" t="e">
        <f>IF(COUNTIFS(Table1[JV '#],Table5[[#This Row],[JV Number]],#REF!,"x")=0,"",COUNTIFS(Table1[JV '#],Table5[[#This Row],[JV Number]],#REF!,"x"))</f>
        <v>#REF!</v>
      </c>
      <c r="Z61" s="447"/>
    </row>
    <row r="62" spans="1:26" ht="14.45" x14ac:dyDescent="0.3">
      <c r="A62" s="464">
        <v>58</v>
      </c>
      <c r="B62" s="460">
        <v>58</v>
      </c>
      <c r="C62" s="460">
        <f>INDEX(Table1[MPMS '#],MATCH(Table5[[#This Row],[JV Number]],Table1[JV '#],0))</f>
        <v>78605</v>
      </c>
      <c r="D62" s="460" t="str">
        <f>INDEX(Table1[Early Completion (Y/N)],MATCH(Table5[[#This Row],[JV Number]],Table1[JV '#],0))</f>
        <v>--</v>
      </c>
      <c r="E62" s="460" t="e">
        <f>INDEX(#REF!,MATCH(Table5[[#This Row],[JV Number]],Table1[JV '#],0))</f>
        <v>#REF!</v>
      </c>
      <c r="F62" s="460">
        <f>INDEX(Table1[District],MATCH(Table5[[#This Row],[JV Number]],Table1[JV '#],0))</f>
        <v>2</v>
      </c>
      <c r="G62" s="460" t="str">
        <f>INDEX(Table1[County],MATCH(Table5[[#This Row],[JV Number]],Table1[JV '#],0))</f>
        <v>McKean</v>
      </c>
      <c r="H62" s="460">
        <f>COUNTIF(Table1[JV '#],Table5[[#This Row],[JV Number]])</f>
        <v>6</v>
      </c>
      <c r="I62" s="466">
        <f>LOOKUP(Table5[[#This Row],[JV Number]],Table4[JV '#],Table4[Construction Start Dates])</f>
        <v>42815</v>
      </c>
      <c r="J62" s="466" t="e">
        <f t="array" ref="J62">MIN(IF(Table5[[#This Row],[JV Number]]=Table1[JV '#],#REF!,"Error"))</f>
        <v>#REF!</v>
      </c>
      <c r="K62" s="554" t="e">
        <f>SUMIF(Table1[JV '#],Table5[[#This Row],[JV Number]],#REF!)</f>
        <v>#REF!</v>
      </c>
      <c r="L62" s="460" t="str">
        <f>IF(COUNTIFS(Table1[JV '#],Table5[[#This Row],[JV Number]],Table1[D-419 Utility Relocation Classification],Table5[[#Headers],[Prior]])=0,"",COUNTIFS(Table1[JV '#],Table5[[#This Row],[JV Number]],Table1[D-419 Utility Relocation Classification],Table5[[#Headers],[Prior]]))</f>
        <v/>
      </c>
      <c r="M62" s="460" t="str">
        <f>IF(COUNTIFS(Table1[JV '#],Table5[[#This Row],[JV Number]],Table1[D-419 Utility Relocation Classification],Table5[[#Headers],[Restrictive]])=0,"",COUNTIFS(Table1[JV '#],Table5[[#This Row],[JV Number]],Table1[D-419 Utility Relocation Classification],Table5[[#Headers],[Restrictive]]))</f>
        <v/>
      </c>
      <c r="N62" s="460" t="str">
        <f>IF(COUNTIFS(Table1[JV '#],Table5[[#This Row],[JV Number]],Table1[D-419 Utility Relocation Classification],Table5[[#Headers],[Concurrent]])=0,"",COUNTIFS(Table1[JV '#],Table5[[#This Row],[JV Number]],Table1[D-419 Utility Relocation Classification],Table5[[#Headers],[Concurrent]]))</f>
        <v/>
      </c>
      <c r="O62" s="460" t="str">
        <f>IF(COUNTIFS(Table1[JV '#],Table5[[#This Row],[JV Number]],Table1[D-419 Utility Relocation Classification],Table5[[#Headers],[Coordinated]])=0,"",COUNTIFS(Table1[JV '#],Table5[[#This Row],[JV Number]],Table1[D-419 Utility Relocation Classification],Table5[[#Headers],[Coordinated]]))</f>
        <v/>
      </c>
      <c r="P62" s="460" t="str">
        <f>IF(COUNTIFS(Table1[JV '#],Table5[[#This Row],[JV Number]],Table1[D-419 Utility Relocation Classification],Table5[[#Headers],[Not Affected]])=0,"",COUNTIFS(Table1[JV '#],Table5[[#This Row],[JV Number]],Table1[D-419 Utility Relocation Classification],Table5[[#Headers],[Not Affected]]))</f>
        <v/>
      </c>
      <c r="Q62" s="460" t="str">
        <f>IF(COUNTIFS(Table1[JV '#],Table5[[#This Row],[JV Number]],Table1[D-419 Utility Relocation Classification],Table5[[#Headers],[Incorporated]])=0,"",COUNTIFS(Table1[JV '#],Table5[[#This Row],[JV Number]],Table1[D-419 Utility Relocation Classification],Table5[[#Headers],[Incorporated]]))</f>
        <v/>
      </c>
      <c r="R62" s="460" t="str">
        <f>IF(COUNTIFS(Table1[JV '#],Table5[[#This Row],[JV Number]],Table1[Overhead or Underground],"OH")=0,"",COUNTIFS(Table1[JV '#],Table5[[#This Row],[JV Number]],Table1[Overhead or Underground],"OH"))</f>
        <v/>
      </c>
      <c r="S62" s="460">
        <f>IF(COUNTIFS(Table1[JV '#],Table5[[#This Row],[JV Number]],Table1[Overhead or Underground],"UG")=0,"",COUNTIFS(Table1[JV '#],Table5[[#This Row],[JV Number]],Table1[Overhead or Underground],"UG"))</f>
        <v>3</v>
      </c>
      <c r="T62" s="460" t="e">
        <f>IF(COUNTIFS(Table1[JV '#],Table5[[#This Row],[JV Number]],#REF!,"x")=0,"",COUNTIFS(Table1[JV '#],Table5[[#This Row],[JV Number]],#REF!,"x"))</f>
        <v>#REF!</v>
      </c>
      <c r="U62" s="460" t="e">
        <f>IF(COUNTIFS(Table1[JV '#],Table5[[#This Row],[JV Number]],#REF!,"x")=0,"",COUNTIFS(Table1[JV '#],Table5[[#This Row],[JV Number]],#REF!,"x"))</f>
        <v>#REF!</v>
      </c>
      <c r="V62" s="460" t="e">
        <f>IF(COUNTIFS(Table1[JV '#],Table5[[#This Row],[JV Number]],#REF!,"x")=0,"",COUNTIFS(Table1[JV '#],Table5[[#This Row],[JV Number]],#REF!,"x"))</f>
        <v>#REF!</v>
      </c>
      <c r="W62" s="460" t="e">
        <f>IF(COUNTIFS(Table1[JV '#],Table5[[#This Row],[JV Number]],#REF!,"x")=0,"",COUNTIFS(Table1[JV '#],Table5[[#This Row],[JV Number]],#REF!,"x"))</f>
        <v>#REF!</v>
      </c>
      <c r="X62" s="460" t="e">
        <f>IF(COUNTIFS(Table1[JV '#],Table5[[#This Row],[JV Number]],#REF!,"x")=0,"",COUNTIFS(Table1[JV '#],Table5[[#This Row],[JV Number]],#REF!,"x"))</f>
        <v>#REF!</v>
      </c>
      <c r="Z62" s="447"/>
    </row>
    <row r="63" spans="1:26" ht="14.45" x14ac:dyDescent="0.3">
      <c r="A63" s="464">
        <v>59</v>
      </c>
      <c r="B63" s="460">
        <v>59</v>
      </c>
      <c r="C63" s="460">
        <f>INDEX(Table1[MPMS '#],MATCH(Table5[[#This Row],[JV Number]],Table1[JV '#],0))</f>
        <v>4344</v>
      </c>
      <c r="D63" s="460" t="str">
        <f>INDEX(Table1[Early Completion (Y/N)],MATCH(Table5[[#This Row],[JV Number]],Table1[JV '#],0))</f>
        <v>--</v>
      </c>
      <c r="E63" s="460" t="e">
        <f>INDEX(#REF!,MATCH(Table5[[#This Row],[JV Number]],Table1[JV '#],0))</f>
        <v>#REF!</v>
      </c>
      <c r="F63" s="460">
        <f>INDEX(Table1[District],MATCH(Table5[[#This Row],[JV Number]],Table1[JV '#],0))</f>
        <v>2</v>
      </c>
      <c r="G63" s="460" t="str">
        <f>INDEX(Table1[County],MATCH(Table5[[#This Row],[JV Number]],Table1[JV '#],0))</f>
        <v>McKean</v>
      </c>
      <c r="H63" s="460">
        <f>COUNTIF(Table1[JV '#],Table5[[#This Row],[JV Number]])</f>
        <v>1</v>
      </c>
      <c r="I63" s="466">
        <f>LOOKUP(Table5[[#This Row],[JV Number]],Table4[JV '#],Table4[Construction Start Dates])</f>
        <v>42877</v>
      </c>
      <c r="J63" s="466" t="e">
        <f t="array" ref="J63">MIN(IF(Table5[[#This Row],[JV Number]]=Table1[JV '#],#REF!,"Error"))</f>
        <v>#REF!</v>
      </c>
      <c r="K63" s="554" t="e">
        <f>SUMIF(Table1[JV '#],Table5[[#This Row],[JV Number]],#REF!)</f>
        <v>#REF!</v>
      </c>
      <c r="L63" s="460" t="str">
        <f>IF(COUNTIFS(Table1[JV '#],Table5[[#This Row],[JV Number]],Table1[D-419 Utility Relocation Classification],Table5[[#Headers],[Prior]])=0,"",COUNTIFS(Table1[JV '#],Table5[[#This Row],[JV Number]],Table1[D-419 Utility Relocation Classification],Table5[[#Headers],[Prior]]))</f>
        <v/>
      </c>
      <c r="M63" s="460" t="str">
        <f>IF(COUNTIFS(Table1[JV '#],Table5[[#This Row],[JV Number]],Table1[D-419 Utility Relocation Classification],Table5[[#Headers],[Restrictive]])=0,"",COUNTIFS(Table1[JV '#],Table5[[#This Row],[JV Number]],Table1[D-419 Utility Relocation Classification],Table5[[#Headers],[Restrictive]]))</f>
        <v/>
      </c>
      <c r="N63" s="460" t="str">
        <f>IF(COUNTIFS(Table1[JV '#],Table5[[#This Row],[JV Number]],Table1[D-419 Utility Relocation Classification],Table5[[#Headers],[Concurrent]])=0,"",COUNTIFS(Table1[JV '#],Table5[[#This Row],[JV Number]],Table1[D-419 Utility Relocation Classification],Table5[[#Headers],[Concurrent]]))</f>
        <v/>
      </c>
      <c r="O63" s="460" t="str">
        <f>IF(COUNTIFS(Table1[JV '#],Table5[[#This Row],[JV Number]],Table1[D-419 Utility Relocation Classification],Table5[[#Headers],[Coordinated]])=0,"",COUNTIFS(Table1[JV '#],Table5[[#This Row],[JV Number]],Table1[D-419 Utility Relocation Classification],Table5[[#Headers],[Coordinated]]))</f>
        <v/>
      </c>
      <c r="P63" s="460" t="str">
        <f>IF(COUNTIFS(Table1[JV '#],Table5[[#This Row],[JV Number]],Table1[D-419 Utility Relocation Classification],Table5[[#Headers],[Not Affected]])=0,"",COUNTIFS(Table1[JV '#],Table5[[#This Row],[JV Number]],Table1[D-419 Utility Relocation Classification],Table5[[#Headers],[Not Affected]]))</f>
        <v/>
      </c>
      <c r="Q63" s="460" t="str">
        <f>IF(COUNTIFS(Table1[JV '#],Table5[[#This Row],[JV Number]],Table1[D-419 Utility Relocation Classification],Table5[[#Headers],[Incorporated]])=0,"",COUNTIFS(Table1[JV '#],Table5[[#This Row],[JV Number]],Table1[D-419 Utility Relocation Classification],Table5[[#Headers],[Incorporated]]))</f>
        <v/>
      </c>
      <c r="R63" s="460" t="str">
        <f>IF(COUNTIFS(Table1[JV '#],Table5[[#This Row],[JV Number]],Table1[Overhead or Underground],"OH")=0,"",COUNTIFS(Table1[JV '#],Table5[[#This Row],[JV Number]],Table1[Overhead or Underground],"OH"))</f>
        <v/>
      </c>
      <c r="S63" s="460" t="str">
        <f>IF(COUNTIFS(Table1[JV '#],Table5[[#This Row],[JV Number]],Table1[Overhead or Underground],"UG")=0,"",COUNTIFS(Table1[JV '#],Table5[[#This Row],[JV Number]],Table1[Overhead or Underground],"UG"))</f>
        <v/>
      </c>
      <c r="T63" s="460" t="e">
        <f>IF(COUNTIFS(Table1[JV '#],Table5[[#This Row],[JV Number]],#REF!,"x")=0,"",COUNTIFS(Table1[JV '#],Table5[[#This Row],[JV Number]],#REF!,"x"))</f>
        <v>#REF!</v>
      </c>
      <c r="U63" s="460" t="e">
        <f>IF(COUNTIFS(Table1[JV '#],Table5[[#This Row],[JV Number]],#REF!,"x")=0,"",COUNTIFS(Table1[JV '#],Table5[[#This Row],[JV Number]],#REF!,"x"))</f>
        <v>#REF!</v>
      </c>
      <c r="V63" s="460" t="e">
        <f>IF(COUNTIFS(Table1[JV '#],Table5[[#This Row],[JV Number]],#REF!,"x")=0,"",COUNTIFS(Table1[JV '#],Table5[[#This Row],[JV Number]],#REF!,"x"))</f>
        <v>#REF!</v>
      </c>
      <c r="W63" s="460" t="e">
        <f>IF(COUNTIFS(Table1[JV '#],Table5[[#This Row],[JV Number]],#REF!,"x")=0,"",COUNTIFS(Table1[JV '#],Table5[[#This Row],[JV Number]],#REF!,"x"))</f>
        <v>#REF!</v>
      </c>
      <c r="X63" s="460" t="e">
        <f>IF(COUNTIFS(Table1[JV '#],Table5[[#This Row],[JV Number]],#REF!,"x")=0,"",COUNTIFS(Table1[JV '#],Table5[[#This Row],[JV Number]],#REF!,"x"))</f>
        <v>#REF!</v>
      </c>
      <c r="Z63" s="447"/>
    </row>
    <row r="64" spans="1:26" ht="14.45" x14ac:dyDescent="0.3">
      <c r="A64" s="464">
        <v>60</v>
      </c>
      <c r="B64" s="460">
        <v>60</v>
      </c>
      <c r="C64" s="460">
        <f>INDEX(Table1[MPMS '#],MATCH(Table5[[#This Row],[JV Number]],Table1[JV '#],0))</f>
        <v>88664</v>
      </c>
      <c r="D64" s="460" t="str">
        <f>INDEX(Table1[Early Completion (Y/N)],MATCH(Table5[[#This Row],[JV Number]],Table1[JV '#],0))</f>
        <v>--</v>
      </c>
      <c r="E64" s="460" t="e">
        <f>INDEX(#REF!,MATCH(Table5[[#This Row],[JV Number]],Table1[JV '#],0))</f>
        <v>#REF!</v>
      </c>
      <c r="F64" s="460">
        <f>INDEX(Table1[District],MATCH(Table5[[#This Row],[JV Number]],Table1[JV '#],0))</f>
        <v>2</v>
      </c>
      <c r="G64" s="460" t="str">
        <f>INDEX(Table1[County],MATCH(Table5[[#This Row],[JV Number]],Table1[JV '#],0))</f>
        <v>McKean</v>
      </c>
      <c r="H64" s="460">
        <f>COUNTIF(Table1[JV '#],Table5[[#This Row],[JV Number]])</f>
        <v>4</v>
      </c>
      <c r="I64" s="466">
        <f>LOOKUP(Table5[[#This Row],[JV Number]],Table4[JV '#],Table4[Construction Start Dates])</f>
        <v>42569</v>
      </c>
      <c r="J64" s="466" t="e">
        <f t="array" ref="J64">MIN(IF(Table5[[#This Row],[JV Number]]=Table1[JV '#],#REF!,"Error"))</f>
        <v>#REF!</v>
      </c>
      <c r="K64" s="554" t="e">
        <f>SUMIF(Table1[JV '#],Table5[[#This Row],[JV Number]],#REF!)</f>
        <v>#REF!</v>
      </c>
      <c r="L64" s="460" t="str">
        <f>IF(COUNTIFS(Table1[JV '#],Table5[[#This Row],[JV Number]],Table1[D-419 Utility Relocation Classification],Table5[[#Headers],[Prior]])=0,"",COUNTIFS(Table1[JV '#],Table5[[#This Row],[JV Number]],Table1[D-419 Utility Relocation Classification],Table5[[#Headers],[Prior]]))</f>
        <v/>
      </c>
      <c r="M64" s="460" t="str">
        <f>IF(COUNTIFS(Table1[JV '#],Table5[[#This Row],[JV Number]],Table1[D-419 Utility Relocation Classification],Table5[[#Headers],[Restrictive]])=0,"",COUNTIFS(Table1[JV '#],Table5[[#This Row],[JV Number]],Table1[D-419 Utility Relocation Classification],Table5[[#Headers],[Restrictive]]))</f>
        <v/>
      </c>
      <c r="N64" s="460" t="str">
        <f>IF(COUNTIFS(Table1[JV '#],Table5[[#This Row],[JV Number]],Table1[D-419 Utility Relocation Classification],Table5[[#Headers],[Concurrent]])=0,"",COUNTIFS(Table1[JV '#],Table5[[#This Row],[JV Number]],Table1[D-419 Utility Relocation Classification],Table5[[#Headers],[Concurrent]]))</f>
        <v/>
      </c>
      <c r="O64" s="460" t="str">
        <f>IF(COUNTIFS(Table1[JV '#],Table5[[#This Row],[JV Number]],Table1[D-419 Utility Relocation Classification],Table5[[#Headers],[Coordinated]])=0,"",COUNTIFS(Table1[JV '#],Table5[[#This Row],[JV Number]],Table1[D-419 Utility Relocation Classification],Table5[[#Headers],[Coordinated]]))</f>
        <v/>
      </c>
      <c r="P64" s="460" t="str">
        <f>IF(COUNTIFS(Table1[JV '#],Table5[[#This Row],[JV Number]],Table1[D-419 Utility Relocation Classification],Table5[[#Headers],[Not Affected]])=0,"",COUNTIFS(Table1[JV '#],Table5[[#This Row],[JV Number]],Table1[D-419 Utility Relocation Classification],Table5[[#Headers],[Not Affected]]))</f>
        <v/>
      </c>
      <c r="Q64" s="460" t="str">
        <f>IF(COUNTIFS(Table1[JV '#],Table5[[#This Row],[JV Number]],Table1[D-419 Utility Relocation Classification],Table5[[#Headers],[Incorporated]])=0,"",COUNTIFS(Table1[JV '#],Table5[[#This Row],[JV Number]],Table1[D-419 Utility Relocation Classification],Table5[[#Headers],[Incorporated]]))</f>
        <v/>
      </c>
      <c r="R64" s="460" t="str">
        <f>IF(COUNTIFS(Table1[JV '#],Table5[[#This Row],[JV Number]],Table1[Overhead or Underground],"OH")=0,"",COUNTIFS(Table1[JV '#],Table5[[#This Row],[JV Number]],Table1[Overhead or Underground],"OH"))</f>
        <v/>
      </c>
      <c r="S64" s="460">
        <f>IF(COUNTIFS(Table1[JV '#],Table5[[#This Row],[JV Number]],Table1[Overhead or Underground],"UG")=0,"",COUNTIFS(Table1[JV '#],Table5[[#This Row],[JV Number]],Table1[Overhead or Underground],"UG"))</f>
        <v>1</v>
      </c>
      <c r="T64" s="460" t="e">
        <f>IF(COUNTIFS(Table1[JV '#],Table5[[#This Row],[JV Number]],#REF!,"x")=0,"",COUNTIFS(Table1[JV '#],Table5[[#This Row],[JV Number]],#REF!,"x"))</f>
        <v>#REF!</v>
      </c>
      <c r="U64" s="460" t="e">
        <f>IF(COUNTIFS(Table1[JV '#],Table5[[#This Row],[JV Number]],#REF!,"x")=0,"",COUNTIFS(Table1[JV '#],Table5[[#This Row],[JV Number]],#REF!,"x"))</f>
        <v>#REF!</v>
      </c>
      <c r="V64" s="460" t="e">
        <f>IF(COUNTIFS(Table1[JV '#],Table5[[#This Row],[JV Number]],#REF!,"x")=0,"",COUNTIFS(Table1[JV '#],Table5[[#This Row],[JV Number]],#REF!,"x"))</f>
        <v>#REF!</v>
      </c>
      <c r="W64" s="460" t="e">
        <f>IF(COUNTIFS(Table1[JV '#],Table5[[#This Row],[JV Number]],#REF!,"x")=0,"",COUNTIFS(Table1[JV '#],Table5[[#This Row],[JV Number]],#REF!,"x"))</f>
        <v>#REF!</v>
      </c>
      <c r="X64" s="460" t="e">
        <f>IF(COUNTIFS(Table1[JV '#],Table5[[#This Row],[JV Number]],#REF!,"x")=0,"",COUNTIFS(Table1[JV '#],Table5[[#This Row],[JV Number]],#REF!,"x"))</f>
        <v>#REF!</v>
      </c>
      <c r="Z64" s="447"/>
    </row>
    <row r="65" spans="1:26" ht="14.45" x14ac:dyDescent="0.3">
      <c r="A65" s="464">
        <v>61</v>
      </c>
      <c r="B65" s="460">
        <v>61</v>
      </c>
      <c r="C65" s="460">
        <f>INDEX(Table1[MPMS '#],MATCH(Table5[[#This Row],[JV Number]],Table1[JV '#],0))</f>
        <v>88183</v>
      </c>
      <c r="D65" s="460" t="str">
        <f>INDEX(Table1[Early Completion (Y/N)],MATCH(Table5[[#This Row],[JV Number]],Table1[JV '#],0))</f>
        <v>--</v>
      </c>
      <c r="E65" s="460" t="e">
        <f>INDEX(#REF!,MATCH(Table5[[#This Row],[JV Number]],Table1[JV '#],0))</f>
        <v>#REF!</v>
      </c>
      <c r="F65" s="460">
        <f>INDEX(Table1[District],MATCH(Table5[[#This Row],[JV Number]],Table1[JV '#],0))</f>
        <v>2</v>
      </c>
      <c r="G65" s="460" t="str">
        <f>INDEX(Table1[County],MATCH(Table5[[#This Row],[JV Number]],Table1[JV '#],0))</f>
        <v>McKean</v>
      </c>
      <c r="H65" s="460">
        <f>COUNTIF(Table1[JV '#],Table5[[#This Row],[JV Number]])</f>
        <v>3</v>
      </c>
      <c r="I65" s="466">
        <f>LOOKUP(Table5[[#This Row],[JV Number]],Table4[JV '#],Table4[Construction Start Dates])</f>
        <v>42800</v>
      </c>
      <c r="J65" s="466" t="e">
        <f t="array" ref="J65">MIN(IF(Table5[[#This Row],[JV Number]]=Table1[JV '#],#REF!,"Error"))</f>
        <v>#REF!</v>
      </c>
      <c r="K65" s="554" t="e">
        <f>SUMIF(Table1[JV '#],Table5[[#This Row],[JV Number]],#REF!)</f>
        <v>#REF!</v>
      </c>
      <c r="L65" s="460" t="str">
        <f>IF(COUNTIFS(Table1[JV '#],Table5[[#This Row],[JV Number]],Table1[D-419 Utility Relocation Classification],Table5[[#Headers],[Prior]])=0,"",COUNTIFS(Table1[JV '#],Table5[[#This Row],[JV Number]],Table1[D-419 Utility Relocation Classification],Table5[[#Headers],[Prior]]))</f>
        <v/>
      </c>
      <c r="M65" s="460" t="str">
        <f>IF(COUNTIFS(Table1[JV '#],Table5[[#This Row],[JV Number]],Table1[D-419 Utility Relocation Classification],Table5[[#Headers],[Restrictive]])=0,"",COUNTIFS(Table1[JV '#],Table5[[#This Row],[JV Number]],Table1[D-419 Utility Relocation Classification],Table5[[#Headers],[Restrictive]]))</f>
        <v/>
      </c>
      <c r="N65" s="460" t="str">
        <f>IF(COUNTIFS(Table1[JV '#],Table5[[#This Row],[JV Number]],Table1[D-419 Utility Relocation Classification],Table5[[#Headers],[Concurrent]])=0,"",COUNTIFS(Table1[JV '#],Table5[[#This Row],[JV Number]],Table1[D-419 Utility Relocation Classification],Table5[[#Headers],[Concurrent]]))</f>
        <v/>
      </c>
      <c r="O65" s="460" t="str">
        <f>IF(COUNTIFS(Table1[JV '#],Table5[[#This Row],[JV Number]],Table1[D-419 Utility Relocation Classification],Table5[[#Headers],[Coordinated]])=0,"",COUNTIFS(Table1[JV '#],Table5[[#This Row],[JV Number]],Table1[D-419 Utility Relocation Classification],Table5[[#Headers],[Coordinated]]))</f>
        <v/>
      </c>
      <c r="P65" s="460" t="str">
        <f>IF(COUNTIFS(Table1[JV '#],Table5[[#This Row],[JV Number]],Table1[D-419 Utility Relocation Classification],Table5[[#Headers],[Not Affected]])=0,"",COUNTIFS(Table1[JV '#],Table5[[#This Row],[JV Number]],Table1[D-419 Utility Relocation Classification],Table5[[#Headers],[Not Affected]]))</f>
        <v/>
      </c>
      <c r="Q65" s="460" t="str">
        <f>IF(COUNTIFS(Table1[JV '#],Table5[[#This Row],[JV Number]],Table1[D-419 Utility Relocation Classification],Table5[[#Headers],[Incorporated]])=0,"",COUNTIFS(Table1[JV '#],Table5[[#This Row],[JV Number]],Table1[D-419 Utility Relocation Classification],Table5[[#Headers],[Incorporated]]))</f>
        <v/>
      </c>
      <c r="R65" s="460" t="str">
        <f>IF(COUNTIFS(Table1[JV '#],Table5[[#This Row],[JV Number]],Table1[Overhead or Underground],"OH")=0,"",COUNTIFS(Table1[JV '#],Table5[[#This Row],[JV Number]],Table1[Overhead or Underground],"OH"))</f>
        <v/>
      </c>
      <c r="S65" s="460">
        <f>IF(COUNTIFS(Table1[JV '#],Table5[[#This Row],[JV Number]],Table1[Overhead or Underground],"UG")=0,"",COUNTIFS(Table1[JV '#],Table5[[#This Row],[JV Number]],Table1[Overhead or Underground],"UG"))</f>
        <v>2</v>
      </c>
      <c r="T65" s="460" t="e">
        <f>IF(COUNTIFS(Table1[JV '#],Table5[[#This Row],[JV Number]],#REF!,"x")=0,"",COUNTIFS(Table1[JV '#],Table5[[#This Row],[JV Number]],#REF!,"x"))</f>
        <v>#REF!</v>
      </c>
      <c r="U65" s="460" t="e">
        <f>IF(COUNTIFS(Table1[JV '#],Table5[[#This Row],[JV Number]],#REF!,"x")=0,"",COUNTIFS(Table1[JV '#],Table5[[#This Row],[JV Number]],#REF!,"x"))</f>
        <v>#REF!</v>
      </c>
      <c r="V65" s="460" t="e">
        <f>IF(COUNTIFS(Table1[JV '#],Table5[[#This Row],[JV Number]],#REF!,"x")=0,"",COUNTIFS(Table1[JV '#],Table5[[#This Row],[JV Number]],#REF!,"x"))</f>
        <v>#REF!</v>
      </c>
      <c r="W65" s="460" t="e">
        <f>IF(COUNTIFS(Table1[JV '#],Table5[[#This Row],[JV Number]],#REF!,"x")=0,"",COUNTIFS(Table1[JV '#],Table5[[#This Row],[JV Number]],#REF!,"x"))</f>
        <v>#REF!</v>
      </c>
      <c r="X65" s="460" t="e">
        <f>IF(COUNTIFS(Table1[JV '#],Table5[[#This Row],[JV Number]],#REF!,"x")=0,"",COUNTIFS(Table1[JV '#],Table5[[#This Row],[JV Number]],#REF!,"x"))</f>
        <v>#REF!</v>
      </c>
      <c r="Z65" s="447"/>
    </row>
    <row r="66" spans="1:26" ht="14.45" x14ac:dyDescent="0.3">
      <c r="A66" s="464">
        <v>62</v>
      </c>
      <c r="B66" s="460">
        <v>62</v>
      </c>
      <c r="C66" s="460">
        <f>INDEX(Table1[MPMS '#],MATCH(Table5[[#This Row],[JV Number]],Table1[JV '#],0))</f>
        <v>85215</v>
      </c>
      <c r="D66" s="460" t="str">
        <f>INDEX(Table1[Early Completion (Y/N)],MATCH(Table5[[#This Row],[JV Number]],Table1[JV '#],0))</f>
        <v>--</v>
      </c>
      <c r="E66" s="460" t="e">
        <f>INDEX(#REF!,MATCH(Table5[[#This Row],[JV Number]],Table1[JV '#],0))</f>
        <v>#REF!</v>
      </c>
      <c r="F66" s="460">
        <f>INDEX(Table1[District],MATCH(Table5[[#This Row],[JV Number]],Table1[JV '#],0))</f>
        <v>2</v>
      </c>
      <c r="G66" s="460" t="str">
        <f>INDEX(Table1[County],MATCH(Table5[[#This Row],[JV Number]],Table1[JV '#],0))</f>
        <v>McKean</v>
      </c>
      <c r="H66" s="460">
        <f>COUNTIF(Table1[JV '#],Table5[[#This Row],[JV Number]])</f>
        <v>3</v>
      </c>
      <c r="I66" s="466">
        <f>LOOKUP(Table5[[#This Row],[JV Number]],Table4[JV '#],Table4[Construction Start Dates])</f>
        <v>42573</v>
      </c>
      <c r="J66" s="466" t="e">
        <f t="array" ref="J66">MIN(IF(Table5[[#This Row],[JV Number]]=Table1[JV '#],#REF!,"Error"))</f>
        <v>#REF!</v>
      </c>
      <c r="K66" s="554" t="e">
        <f>SUMIF(Table1[JV '#],Table5[[#This Row],[JV Number]],#REF!)</f>
        <v>#REF!</v>
      </c>
      <c r="L66" s="460" t="str">
        <f>IF(COUNTIFS(Table1[JV '#],Table5[[#This Row],[JV Number]],Table1[D-419 Utility Relocation Classification],Table5[[#Headers],[Prior]])=0,"",COUNTIFS(Table1[JV '#],Table5[[#This Row],[JV Number]],Table1[D-419 Utility Relocation Classification],Table5[[#Headers],[Prior]]))</f>
        <v/>
      </c>
      <c r="M66" s="460" t="str">
        <f>IF(COUNTIFS(Table1[JV '#],Table5[[#This Row],[JV Number]],Table1[D-419 Utility Relocation Classification],Table5[[#Headers],[Restrictive]])=0,"",COUNTIFS(Table1[JV '#],Table5[[#This Row],[JV Number]],Table1[D-419 Utility Relocation Classification],Table5[[#Headers],[Restrictive]]))</f>
        <v/>
      </c>
      <c r="N66" s="460" t="str">
        <f>IF(COUNTIFS(Table1[JV '#],Table5[[#This Row],[JV Number]],Table1[D-419 Utility Relocation Classification],Table5[[#Headers],[Concurrent]])=0,"",COUNTIFS(Table1[JV '#],Table5[[#This Row],[JV Number]],Table1[D-419 Utility Relocation Classification],Table5[[#Headers],[Concurrent]]))</f>
        <v/>
      </c>
      <c r="O66" s="460" t="str">
        <f>IF(COUNTIFS(Table1[JV '#],Table5[[#This Row],[JV Number]],Table1[D-419 Utility Relocation Classification],Table5[[#Headers],[Coordinated]])=0,"",COUNTIFS(Table1[JV '#],Table5[[#This Row],[JV Number]],Table1[D-419 Utility Relocation Classification],Table5[[#Headers],[Coordinated]]))</f>
        <v/>
      </c>
      <c r="P66" s="460" t="str">
        <f>IF(COUNTIFS(Table1[JV '#],Table5[[#This Row],[JV Number]],Table1[D-419 Utility Relocation Classification],Table5[[#Headers],[Not Affected]])=0,"",COUNTIFS(Table1[JV '#],Table5[[#This Row],[JV Number]],Table1[D-419 Utility Relocation Classification],Table5[[#Headers],[Not Affected]]))</f>
        <v/>
      </c>
      <c r="Q66" s="460" t="str">
        <f>IF(COUNTIFS(Table1[JV '#],Table5[[#This Row],[JV Number]],Table1[D-419 Utility Relocation Classification],Table5[[#Headers],[Incorporated]])=0,"",COUNTIFS(Table1[JV '#],Table5[[#This Row],[JV Number]],Table1[D-419 Utility Relocation Classification],Table5[[#Headers],[Incorporated]]))</f>
        <v/>
      </c>
      <c r="R66" s="460">
        <f>IF(COUNTIFS(Table1[JV '#],Table5[[#This Row],[JV Number]],Table1[Overhead or Underground],"OH")=0,"",COUNTIFS(Table1[JV '#],Table5[[#This Row],[JV Number]],Table1[Overhead or Underground],"OH"))</f>
        <v>1</v>
      </c>
      <c r="S66" s="460">
        <f>IF(COUNTIFS(Table1[JV '#],Table5[[#This Row],[JV Number]],Table1[Overhead or Underground],"UG")=0,"",COUNTIFS(Table1[JV '#],Table5[[#This Row],[JV Number]],Table1[Overhead or Underground],"UG"))</f>
        <v>2</v>
      </c>
      <c r="T66" s="460" t="e">
        <f>IF(COUNTIFS(Table1[JV '#],Table5[[#This Row],[JV Number]],#REF!,"x")=0,"",COUNTIFS(Table1[JV '#],Table5[[#This Row],[JV Number]],#REF!,"x"))</f>
        <v>#REF!</v>
      </c>
      <c r="U66" s="460" t="e">
        <f>IF(COUNTIFS(Table1[JV '#],Table5[[#This Row],[JV Number]],#REF!,"x")=0,"",COUNTIFS(Table1[JV '#],Table5[[#This Row],[JV Number]],#REF!,"x"))</f>
        <v>#REF!</v>
      </c>
      <c r="V66" s="460" t="e">
        <f>IF(COUNTIFS(Table1[JV '#],Table5[[#This Row],[JV Number]],#REF!,"x")=0,"",COUNTIFS(Table1[JV '#],Table5[[#This Row],[JV Number]],#REF!,"x"))</f>
        <v>#REF!</v>
      </c>
      <c r="W66" s="460" t="e">
        <f>IF(COUNTIFS(Table1[JV '#],Table5[[#This Row],[JV Number]],#REF!,"x")=0,"",COUNTIFS(Table1[JV '#],Table5[[#This Row],[JV Number]],#REF!,"x"))</f>
        <v>#REF!</v>
      </c>
      <c r="X66" s="460" t="e">
        <f>IF(COUNTIFS(Table1[JV '#],Table5[[#This Row],[JV Number]],#REF!,"x")=0,"",COUNTIFS(Table1[JV '#],Table5[[#This Row],[JV Number]],#REF!,"x"))</f>
        <v>#REF!</v>
      </c>
      <c r="Z66" s="447"/>
    </row>
    <row r="67" spans="1:26" ht="14.45" x14ac:dyDescent="0.3">
      <c r="A67" s="464">
        <v>63</v>
      </c>
      <c r="B67" s="460">
        <v>63</v>
      </c>
      <c r="C67" s="460">
        <f>INDEX(Table1[MPMS '#],MATCH(Table5[[#This Row],[JV Number]],Table1[JV '#],0))</f>
        <v>4341</v>
      </c>
      <c r="D67" s="460" t="str">
        <f>INDEX(Table1[Early Completion (Y/N)],MATCH(Table5[[#This Row],[JV Number]],Table1[JV '#],0))</f>
        <v>--</v>
      </c>
      <c r="E67" s="460" t="e">
        <f>INDEX(#REF!,MATCH(Table5[[#This Row],[JV Number]],Table1[JV '#],0))</f>
        <v>#REF!</v>
      </c>
      <c r="F67" s="460">
        <f>INDEX(Table1[District],MATCH(Table5[[#This Row],[JV Number]],Table1[JV '#],0))</f>
        <v>2</v>
      </c>
      <c r="G67" s="460" t="str">
        <f>INDEX(Table1[County],MATCH(Table5[[#This Row],[JV Number]],Table1[JV '#],0))</f>
        <v>McKean</v>
      </c>
      <c r="H67" s="460">
        <f>COUNTIF(Table1[JV '#],Table5[[#This Row],[JV Number]])</f>
        <v>3</v>
      </c>
      <c r="I67" s="466">
        <f>LOOKUP(Table5[[#This Row],[JV Number]],Table4[JV '#],Table4[Construction Start Dates])</f>
        <v>42873</v>
      </c>
      <c r="J67" s="466" t="e">
        <f t="array" ref="J67">MIN(IF(Table5[[#This Row],[JV Number]]=Table1[JV '#],#REF!,"Error"))</f>
        <v>#REF!</v>
      </c>
      <c r="K67" s="554" t="e">
        <f>SUMIF(Table1[JV '#],Table5[[#This Row],[JV Number]],#REF!)</f>
        <v>#REF!</v>
      </c>
      <c r="L67" s="460" t="str">
        <f>IF(COUNTIFS(Table1[JV '#],Table5[[#This Row],[JV Number]],Table1[D-419 Utility Relocation Classification],Table5[[#Headers],[Prior]])=0,"",COUNTIFS(Table1[JV '#],Table5[[#This Row],[JV Number]],Table1[D-419 Utility Relocation Classification],Table5[[#Headers],[Prior]]))</f>
        <v/>
      </c>
      <c r="M67" s="460" t="str">
        <f>IF(COUNTIFS(Table1[JV '#],Table5[[#This Row],[JV Number]],Table1[D-419 Utility Relocation Classification],Table5[[#Headers],[Restrictive]])=0,"",COUNTIFS(Table1[JV '#],Table5[[#This Row],[JV Number]],Table1[D-419 Utility Relocation Classification],Table5[[#Headers],[Restrictive]]))</f>
        <v/>
      </c>
      <c r="N67" s="460" t="str">
        <f>IF(COUNTIFS(Table1[JV '#],Table5[[#This Row],[JV Number]],Table1[D-419 Utility Relocation Classification],Table5[[#Headers],[Concurrent]])=0,"",COUNTIFS(Table1[JV '#],Table5[[#This Row],[JV Number]],Table1[D-419 Utility Relocation Classification],Table5[[#Headers],[Concurrent]]))</f>
        <v/>
      </c>
      <c r="O67" s="460" t="str">
        <f>IF(COUNTIFS(Table1[JV '#],Table5[[#This Row],[JV Number]],Table1[D-419 Utility Relocation Classification],Table5[[#Headers],[Coordinated]])=0,"",COUNTIFS(Table1[JV '#],Table5[[#This Row],[JV Number]],Table1[D-419 Utility Relocation Classification],Table5[[#Headers],[Coordinated]]))</f>
        <v/>
      </c>
      <c r="P67" s="460" t="str">
        <f>IF(COUNTIFS(Table1[JV '#],Table5[[#This Row],[JV Number]],Table1[D-419 Utility Relocation Classification],Table5[[#Headers],[Not Affected]])=0,"",COUNTIFS(Table1[JV '#],Table5[[#This Row],[JV Number]],Table1[D-419 Utility Relocation Classification],Table5[[#Headers],[Not Affected]]))</f>
        <v/>
      </c>
      <c r="Q67" s="460" t="str">
        <f>IF(COUNTIFS(Table1[JV '#],Table5[[#This Row],[JV Number]],Table1[D-419 Utility Relocation Classification],Table5[[#Headers],[Incorporated]])=0,"",COUNTIFS(Table1[JV '#],Table5[[#This Row],[JV Number]],Table1[D-419 Utility Relocation Classification],Table5[[#Headers],[Incorporated]]))</f>
        <v/>
      </c>
      <c r="R67" s="460" t="str">
        <f>IF(COUNTIFS(Table1[JV '#],Table5[[#This Row],[JV Number]],Table1[Overhead or Underground],"OH")=0,"",COUNTIFS(Table1[JV '#],Table5[[#This Row],[JV Number]],Table1[Overhead or Underground],"OH"))</f>
        <v/>
      </c>
      <c r="S67" s="460">
        <f>IF(COUNTIFS(Table1[JV '#],Table5[[#This Row],[JV Number]],Table1[Overhead or Underground],"UG")=0,"",COUNTIFS(Table1[JV '#],Table5[[#This Row],[JV Number]],Table1[Overhead or Underground],"UG"))</f>
        <v>2</v>
      </c>
      <c r="T67" s="460" t="e">
        <f>IF(COUNTIFS(Table1[JV '#],Table5[[#This Row],[JV Number]],#REF!,"x")=0,"",COUNTIFS(Table1[JV '#],Table5[[#This Row],[JV Number]],#REF!,"x"))</f>
        <v>#REF!</v>
      </c>
      <c r="U67" s="460" t="e">
        <f>IF(COUNTIFS(Table1[JV '#],Table5[[#This Row],[JV Number]],#REF!,"x")=0,"",COUNTIFS(Table1[JV '#],Table5[[#This Row],[JV Number]],#REF!,"x"))</f>
        <v>#REF!</v>
      </c>
      <c r="V67" s="460" t="e">
        <f>IF(COUNTIFS(Table1[JV '#],Table5[[#This Row],[JV Number]],#REF!,"x")=0,"",COUNTIFS(Table1[JV '#],Table5[[#This Row],[JV Number]],#REF!,"x"))</f>
        <v>#REF!</v>
      </c>
      <c r="W67" s="460" t="e">
        <f>IF(COUNTIFS(Table1[JV '#],Table5[[#This Row],[JV Number]],#REF!,"x")=0,"",COUNTIFS(Table1[JV '#],Table5[[#This Row],[JV Number]],#REF!,"x"))</f>
        <v>#REF!</v>
      </c>
      <c r="X67" s="460" t="e">
        <f>IF(COUNTIFS(Table1[JV '#],Table5[[#This Row],[JV Number]],#REF!,"x")=0,"",COUNTIFS(Table1[JV '#],Table5[[#This Row],[JV Number]],#REF!,"x"))</f>
        <v>#REF!</v>
      </c>
      <c r="Z67" s="447"/>
    </row>
    <row r="68" spans="1:26" ht="14.45" x14ac:dyDescent="0.3">
      <c r="A68" s="464">
        <v>64</v>
      </c>
      <c r="B68" s="460">
        <v>64</v>
      </c>
      <c r="C68" s="460">
        <f>INDEX(Table1[MPMS '#],MATCH(Table5[[#This Row],[JV Number]],Table1[JV '#],0))</f>
        <v>85259</v>
      </c>
      <c r="D68" s="460" t="str">
        <f>INDEX(Table1[Early Completion (Y/N)],MATCH(Table5[[#This Row],[JV Number]],Table1[JV '#],0))</f>
        <v>--</v>
      </c>
      <c r="E68" s="460" t="e">
        <f>INDEX(#REF!,MATCH(Table5[[#This Row],[JV Number]],Table1[JV '#],0))</f>
        <v>#REF!</v>
      </c>
      <c r="F68" s="460">
        <f>INDEX(Table1[District],MATCH(Table5[[#This Row],[JV Number]],Table1[JV '#],0))</f>
        <v>2</v>
      </c>
      <c r="G68" s="460" t="str">
        <f>INDEX(Table1[County],MATCH(Table5[[#This Row],[JV Number]],Table1[JV '#],0))</f>
        <v>McKean</v>
      </c>
      <c r="H68" s="460">
        <f>COUNTIF(Table1[JV '#],Table5[[#This Row],[JV Number]])</f>
        <v>4</v>
      </c>
      <c r="I68" s="466">
        <f>LOOKUP(Table5[[#This Row],[JV Number]],Table4[JV '#],Table4[Construction Start Dates])</f>
        <v>42905</v>
      </c>
      <c r="J68" s="466" t="e">
        <f t="array" ref="J68">MIN(IF(Table5[[#This Row],[JV Number]]=Table1[JV '#],#REF!,"Error"))</f>
        <v>#REF!</v>
      </c>
      <c r="K68" s="554" t="e">
        <f>SUMIF(Table1[JV '#],Table5[[#This Row],[JV Number]],#REF!)</f>
        <v>#REF!</v>
      </c>
      <c r="L68" s="460" t="str">
        <f>IF(COUNTIFS(Table1[JV '#],Table5[[#This Row],[JV Number]],Table1[D-419 Utility Relocation Classification],Table5[[#Headers],[Prior]])=0,"",COUNTIFS(Table1[JV '#],Table5[[#This Row],[JV Number]],Table1[D-419 Utility Relocation Classification],Table5[[#Headers],[Prior]]))</f>
        <v/>
      </c>
      <c r="M68" s="460" t="str">
        <f>IF(COUNTIFS(Table1[JV '#],Table5[[#This Row],[JV Number]],Table1[D-419 Utility Relocation Classification],Table5[[#Headers],[Restrictive]])=0,"",COUNTIFS(Table1[JV '#],Table5[[#This Row],[JV Number]],Table1[D-419 Utility Relocation Classification],Table5[[#Headers],[Restrictive]]))</f>
        <v/>
      </c>
      <c r="N68" s="460" t="str">
        <f>IF(COUNTIFS(Table1[JV '#],Table5[[#This Row],[JV Number]],Table1[D-419 Utility Relocation Classification],Table5[[#Headers],[Concurrent]])=0,"",COUNTIFS(Table1[JV '#],Table5[[#This Row],[JV Number]],Table1[D-419 Utility Relocation Classification],Table5[[#Headers],[Concurrent]]))</f>
        <v/>
      </c>
      <c r="O68" s="460" t="str">
        <f>IF(COUNTIFS(Table1[JV '#],Table5[[#This Row],[JV Number]],Table1[D-419 Utility Relocation Classification],Table5[[#Headers],[Coordinated]])=0,"",COUNTIFS(Table1[JV '#],Table5[[#This Row],[JV Number]],Table1[D-419 Utility Relocation Classification],Table5[[#Headers],[Coordinated]]))</f>
        <v/>
      </c>
      <c r="P68" s="460" t="str">
        <f>IF(COUNTIFS(Table1[JV '#],Table5[[#This Row],[JV Number]],Table1[D-419 Utility Relocation Classification],Table5[[#Headers],[Not Affected]])=0,"",COUNTIFS(Table1[JV '#],Table5[[#This Row],[JV Number]],Table1[D-419 Utility Relocation Classification],Table5[[#Headers],[Not Affected]]))</f>
        <v/>
      </c>
      <c r="Q68" s="460" t="str">
        <f>IF(COUNTIFS(Table1[JV '#],Table5[[#This Row],[JV Number]],Table1[D-419 Utility Relocation Classification],Table5[[#Headers],[Incorporated]])=0,"",COUNTIFS(Table1[JV '#],Table5[[#This Row],[JV Number]],Table1[D-419 Utility Relocation Classification],Table5[[#Headers],[Incorporated]]))</f>
        <v/>
      </c>
      <c r="R68" s="460" t="str">
        <f>IF(COUNTIFS(Table1[JV '#],Table5[[#This Row],[JV Number]],Table1[Overhead or Underground],"OH")=0,"",COUNTIFS(Table1[JV '#],Table5[[#This Row],[JV Number]],Table1[Overhead or Underground],"OH"))</f>
        <v/>
      </c>
      <c r="S68" s="460">
        <f>IF(COUNTIFS(Table1[JV '#],Table5[[#This Row],[JV Number]],Table1[Overhead or Underground],"UG")=0,"",COUNTIFS(Table1[JV '#],Table5[[#This Row],[JV Number]],Table1[Overhead or Underground],"UG"))</f>
        <v>2</v>
      </c>
      <c r="T68" s="460" t="e">
        <f>IF(COUNTIFS(Table1[JV '#],Table5[[#This Row],[JV Number]],#REF!,"x")=0,"",COUNTIFS(Table1[JV '#],Table5[[#This Row],[JV Number]],#REF!,"x"))</f>
        <v>#REF!</v>
      </c>
      <c r="U68" s="460" t="e">
        <f>IF(COUNTIFS(Table1[JV '#],Table5[[#This Row],[JV Number]],#REF!,"x")=0,"",COUNTIFS(Table1[JV '#],Table5[[#This Row],[JV Number]],#REF!,"x"))</f>
        <v>#REF!</v>
      </c>
      <c r="V68" s="460" t="e">
        <f>IF(COUNTIFS(Table1[JV '#],Table5[[#This Row],[JV Number]],#REF!,"x")=0,"",COUNTIFS(Table1[JV '#],Table5[[#This Row],[JV Number]],#REF!,"x"))</f>
        <v>#REF!</v>
      </c>
      <c r="W68" s="460" t="e">
        <f>IF(COUNTIFS(Table1[JV '#],Table5[[#This Row],[JV Number]],#REF!,"x")=0,"",COUNTIFS(Table1[JV '#],Table5[[#This Row],[JV Number]],#REF!,"x"))</f>
        <v>#REF!</v>
      </c>
      <c r="X68" s="460" t="e">
        <f>IF(COUNTIFS(Table1[JV '#],Table5[[#This Row],[JV Number]],#REF!,"x")=0,"",COUNTIFS(Table1[JV '#],Table5[[#This Row],[JV Number]],#REF!,"x"))</f>
        <v>#REF!</v>
      </c>
      <c r="Z68" s="447"/>
    </row>
    <row r="69" spans="1:26" ht="14.45" x14ac:dyDescent="0.3">
      <c r="A69" s="464">
        <v>65</v>
      </c>
      <c r="B69" s="460">
        <v>65</v>
      </c>
      <c r="C69" s="460">
        <f>INDEX(Table1[MPMS '#],MATCH(Table5[[#This Row],[JV Number]],Table1[JV '#],0))</f>
        <v>85234</v>
      </c>
      <c r="D69" s="460" t="str">
        <f>INDEX(Table1[Early Completion (Y/N)],MATCH(Table5[[#This Row],[JV Number]],Table1[JV '#],0))</f>
        <v>--</v>
      </c>
      <c r="E69" s="460" t="e">
        <f>INDEX(#REF!,MATCH(Table5[[#This Row],[JV Number]],Table1[JV '#],0))</f>
        <v>#REF!</v>
      </c>
      <c r="F69" s="460">
        <f>INDEX(Table1[District],MATCH(Table5[[#This Row],[JV Number]],Table1[JV '#],0))</f>
        <v>2</v>
      </c>
      <c r="G69" s="460" t="str">
        <f>INDEX(Table1[County],MATCH(Table5[[#This Row],[JV Number]],Table1[JV '#],0))</f>
        <v>McKean</v>
      </c>
      <c r="H69" s="460">
        <f>COUNTIF(Table1[JV '#],Table5[[#This Row],[JV Number]])</f>
        <v>3</v>
      </c>
      <c r="I69" s="466">
        <f>LOOKUP(Table5[[#This Row],[JV Number]],Table4[JV '#],Table4[Construction Start Dates])</f>
        <v>42815</v>
      </c>
      <c r="J69" s="466" t="e">
        <f t="array" ref="J69">MIN(IF(Table5[[#This Row],[JV Number]]=Table1[JV '#],#REF!,"Error"))</f>
        <v>#REF!</v>
      </c>
      <c r="K69" s="554" t="e">
        <f>SUMIF(Table1[JV '#],Table5[[#This Row],[JV Number]],#REF!)</f>
        <v>#REF!</v>
      </c>
      <c r="L69" s="460" t="str">
        <f>IF(COUNTIFS(Table1[JV '#],Table5[[#This Row],[JV Number]],Table1[D-419 Utility Relocation Classification],Table5[[#Headers],[Prior]])=0,"",COUNTIFS(Table1[JV '#],Table5[[#This Row],[JV Number]],Table1[D-419 Utility Relocation Classification],Table5[[#Headers],[Prior]]))</f>
        <v/>
      </c>
      <c r="M69" s="460" t="str">
        <f>IF(COUNTIFS(Table1[JV '#],Table5[[#This Row],[JV Number]],Table1[D-419 Utility Relocation Classification],Table5[[#Headers],[Restrictive]])=0,"",COUNTIFS(Table1[JV '#],Table5[[#This Row],[JV Number]],Table1[D-419 Utility Relocation Classification],Table5[[#Headers],[Restrictive]]))</f>
        <v/>
      </c>
      <c r="N69" s="460" t="str">
        <f>IF(COUNTIFS(Table1[JV '#],Table5[[#This Row],[JV Number]],Table1[D-419 Utility Relocation Classification],Table5[[#Headers],[Concurrent]])=0,"",COUNTIFS(Table1[JV '#],Table5[[#This Row],[JV Number]],Table1[D-419 Utility Relocation Classification],Table5[[#Headers],[Concurrent]]))</f>
        <v/>
      </c>
      <c r="O69" s="460" t="str">
        <f>IF(COUNTIFS(Table1[JV '#],Table5[[#This Row],[JV Number]],Table1[D-419 Utility Relocation Classification],Table5[[#Headers],[Coordinated]])=0,"",COUNTIFS(Table1[JV '#],Table5[[#This Row],[JV Number]],Table1[D-419 Utility Relocation Classification],Table5[[#Headers],[Coordinated]]))</f>
        <v/>
      </c>
      <c r="P69" s="460" t="str">
        <f>IF(COUNTIFS(Table1[JV '#],Table5[[#This Row],[JV Number]],Table1[D-419 Utility Relocation Classification],Table5[[#Headers],[Not Affected]])=0,"",COUNTIFS(Table1[JV '#],Table5[[#This Row],[JV Number]],Table1[D-419 Utility Relocation Classification],Table5[[#Headers],[Not Affected]]))</f>
        <v/>
      </c>
      <c r="Q69" s="460" t="str">
        <f>IF(COUNTIFS(Table1[JV '#],Table5[[#This Row],[JV Number]],Table1[D-419 Utility Relocation Classification],Table5[[#Headers],[Incorporated]])=0,"",COUNTIFS(Table1[JV '#],Table5[[#This Row],[JV Number]],Table1[D-419 Utility Relocation Classification],Table5[[#Headers],[Incorporated]]))</f>
        <v/>
      </c>
      <c r="R69" s="460" t="str">
        <f>IF(COUNTIFS(Table1[JV '#],Table5[[#This Row],[JV Number]],Table1[Overhead or Underground],"OH")=0,"",COUNTIFS(Table1[JV '#],Table5[[#This Row],[JV Number]],Table1[Overhead or Underground],"OH"))</f>
        <v/>
      </c>
      <c r="S69" s="460">
        <f>IF(COUNTIFS(Table1[JV '#],Table5[[#This Row],[JV Number]],Table1[Overhead or Underground],"UG")=0,"",COUNTIFS(Table1[JV '#],Table5[[#This Row],[JV Number]],Table1[Overhead or Underground],"UG"))</f>
        <v>2</v>
      </c>
      <c r="T69" s="460" t="e">
        <f>IF(COUNTIFS(Table1[JV '#],Table5[[#This Row],[JV Number]],#REF!,"x")=0,"",COUNTIFS(Table1[JV '#],Table5[[#This Row],[JV Number]],#REF!,"x"))</f>
        <v>#REF!</v>
      </c>
      <c r="U69" s="460" t="e">
        <f>IF(COUNTIFS(Table1[JV '#],Table5[[#This Row],[JV Number]],#REF!,"x")=0,"",COUNTIFS(Table1[JV '#],Table5[[#This Row],[JV Number]],#REF!,"x"))</f>
        <v>#REF!</v>
      </c>
      <c r="V69" s="460" t="e">
        <f>IF(COUNTIFS(Table1[JV '#],Table5[[#This Row],[JV Number]],#REF!,"x")=0,"",COUNTIFS(Table1[JV '#],Table5[[#This Row],[JV Number]],#REF!,"x"))</f>
        <v>#REF!</v>
      </c>
      <c r="W69" s="460" t="e">
        <f>IF(COUNTIFS(Table1[JV '#],Table5[[#This Row],[JV Number]],#REF!,"x")=0,"",COUNTIFS(Table1[JV '#],Table5[[#This Row],[JV Number]],#REF!,"x"))</f>
        <v>#REF!</v>
      </c>
      <c r="X69" s="460" t="e">
        <f>IF(COUNTIFS(Table1[JV '#],Table5[[#This Row],[JV Number]],#REF!,"x")=0,"",COUNTIFS(Table1[JV '#],Table5[[#This Row],[JV Number]],#REF!,"x"))</f>
        <v>#REF!</v>
      </c>
      <c r="Z69" s="447"/>
    </row>
    <row r="70" spans="1:26" ht="14.45" x14ac:dyDescent="0.3">
      <c r="A70" s="464">
        <v>66</v>
      </c>
      <c r="B70" s="460">
        <v>66</v>
      </c>
      <c r="C70" s="460">
        <f>INDEX(Table1[MPMS '#],MATCH(Table5[[#This Row],[JV Number]],Table1[JV '#],0))</f>
        <v>4336</v>
      </c>
      <c r="D70" s="460" t="str">
        <f>INDEX(Table1[Early Completion (Y/N)],MATCH(Table5[[#This Row],[JV Number]],Table1[JV '#],0))</f>
        <v>--</v>
      </c>
      <c r="E70" s="460" t="e">
        <f>INDEX(#REF!,MATCH(Table5[[#This Row],[JV Number]],Table1[JV '#],0))</f>
        <v>#REF!</v>
      </c>
      <c r="F70" s="460">
        <f>INDEX(Table1[District],MATCH(Table5[[#This Row],[JV Number]],Table1[JV '#],0))</f>
        <v>2</v>
      </c>
      <c r="G70" s="460" t="str">
        <f>INDEX(Table1[County],MATCH(Table5[[#This Row],[JV Number]],Table1[JV '#],0))</f>
        <v>McKean</v>
      </c>
      <c r="H70" s="460">
        <f>COUNTIF(Table1[JV '#],Table5[[#This Row],[JV Number]])</f>
        <v>4</v>
      </c>
      <c r="I70" s="466">
        <f>LOOKUP(Table5[[#This Row],[JV Number]],Table4[JV '#],Table4[Construction Start Dates])</f>
        <v>42815</v>
      </c>
      <c r="J70" s="466" t="e">
        <f t="array" ref="J70">MIN(IF(Table5[[#This Row],[JV Number]]=Table1[JV '#],#REF!,"Error"))</f>
        <v>#REF!</v>
      </c>
      <c r="K70" s="554" t="e">
        <f>SUMIF(Table1[JV '#],Table5[[#This Row],[JV Number]],#REF!)</f>
        <v>#REF!</v>
      </c>
      <c r="L70" s="460" t="str">
        <f>IF(COUNTIFS(Table1[JV '#],Table5[[#This Row],[JV Number]],Table1[D-419 Utility Relocation Classification],Table5[[#Headers],[Prior]])=0,"",COUNTIFS(Table1[JV '#],Table5[[#This Row],[JV Number]],Table1[D-419 Utility Relocation Classification],Table5[[#Headers],[Prior]]))</f>
        <v/>
      </c>
      <c r="M70" s="460" t="str">
        <f>IF(COUNTIFS(Table1[JV '#],Table5[[#This Row],[JV Number]],Table1[D-419 Utility Relocation Classification],Table5[[#Headers],[Restrictive]])=0,"",COUNTIFS(Table1[JV '#],Table5[[#This Row],[JV Number]],Table1[D-419 Utility Relocation Classification],Table5[[#Headers],[Restrictive]]))</f>
        <v/>
      </c>
      <c r="N70" s="460" t="str">
        <f>IF(COUNTIFS(Table1[JV '#],Table5[[#This Row],[JV Number]],Table1[D-419 Utility Relocation Classification],Table5[[#Headers],[Concurrent]])=0,"",COUNTIFS(Table1[JV '#],Table5[[#This Row],[JV Number]],Table1[D-419 Utility Relocation Classification],Table5[[#Headers],[Concurrent]]))</f>
        <v/>
      </c>
      <c r="O70" s="460" t="str">
        <f>IF(COUNTIFS(Table1[JV '#],Table5[[#This Row],[JV Number]],Table1[D-419 Utility Relocation Classification],Table5[[#Headers],[Coordinated]])=0,"",COUNTIFS(Table1[JV '#],Table5[[#This Row],[JV Number]],Table1[D-419 Utility Relocation Classification],Table5[[#Headers],[Coordinated]]))</f>
        <v/>
      </c>
      <c r="P70" s="460" t="str">
        <f>IF(COUNTIFS(Table1[JV '#],Table5[[#This Row],[JV Number]],Table1[D-419 Utility Relocation Classification],Table5[[#Headers],[Not Affected]])=0,"",COUNTIFS(Table1[JV '#],Table5[[#This Row],[JV Number]],Table1[D-419 Utility Relocation Classification],Table5[[#Headers],[Not Affected]]))</f>
        <v/>
      </c>
      <c r="Q70" s="460" t="str">
        <f>IF(COUNTIFS(Table1[JV '#],Table5[[#This Row],[JV Number]],Table1[D-419 Utility Relocation Classification],Table5[[#Headers],[Incorporated]])=0,"",COUNTIFS(Table1[JV '#],Table5[[#This Row],[JV Number]],Table1[D-419 Utility Relocation Classification],Table5[[#Headers],[Incorporated]]))</f>
        <v/>
      </c>
      <c r="R70" s="460" t="str">
        <f>IF(COUNTIFS(Table1[JV '#],Table5[[#This Row],[JV Number]],Table1[Overhead or Underground],"OH")=0,"",COUNTIFS(Table1[JV '#],Table5[[#This Row],[JV Number]],Table1[Overhead or Underground],"OH"))</f>
        <v/>
      </c>
      <c r="S70" s="460">
        <f>IF(COUNTIFS(Table1[JV '#],Table5[[#This Row],[JV Number]],Table1[Overhead or Underground],"UG")=0,"",COUNTIFS(Table1[JV '#],Table5[[#This Row],[JV Number]],Table1[Overhead or Underground],"UG"))</f>
        <v>3</v>
      </c>
      <c r="T70" s="460" t="e">
        <f>IF(COUNTIFS(Table1[JV '#],Table5[[#This Row],[JV Number]],#REF!,"x")=0,"",COUNTIFS(Table1[JV '#],Table5[[#This Row],[JV Number]],#REF!,"x"))</f>
        <v>#REF!</v>
      </c>
      <c r="U70" s="460" t="e">
        <f>IF(COUNTIFS(Table1[JV '#],Table5[[#This Row],[JV Number]],#REF!,"x")=0,"",COUNTIFS(Table1[JV '#],Table5[[#This Row],[JV Number]],#REF!,"x"))</f>
        <v>#REF!</v>
      </c>
      <c r="V70" s="460" t="e">
        <f>IF(COUNTIFS(Table1[JV '#],Table5[[#This Row],[JV Number]],#REF!,"x")=0,"",COUNTIFS(Table1[JV '#],Table5[[#This Row],[JV Number]],#REF!,"x"))</f>
        <v>#REF!</v>
      </c>
      <c r="W70" s="460" t="e">
        <f>IF(COUNTIFS(Table1[JV '#],Table5[[#This Row],[JV Number]],#REF!,"x")=0,"",COUNTIFS(Table1[JV '#],Table5[[#This Row],[JV Number]],#REF!,"x"))</f>
        <v>#REF!</v>
      </c>
      <c r="X70" s="460" t="e">
        <f>IF(COUNTIFS(Table1[JV '#],Table5[[#This Row],[JV Number]],#REF!,"x")=0,"",COUNTIFS(Table1[JV '#],Table5[[#This Row],[JV Number]],#REF!,"x"))</f>
        <v>#REF!</v>
      </c>
      <c r="Z70" s="447"/>
    </row>
    <row r="71" spans="1:26" ht="14.45" x14ac:dyDescent="0.3">
      <c r="A71" s="464">
        <v>67</v>
      </c>
      <c r="B71" s="460">
        <v>67</v>
      </c>
      <c r="C71" s="460">
        <f>INDEX(Table1[MPMS '#],MATCH(Table5[[#This Row],[JV Number]],Table1[JV '#],0))</f>
        <v>85237</v>
      </c>
      <c r="D71" s="460" t="str">
        <f>INDEX(Table1[Early Completion (Y/N)],MATCH(Table5[[#This Row],[JV Number]],Table1[JV '#],0))</f>
        <v>--</v>
      </c>
      <c r="E71" s="460" t="e">
        <f>INDEX(#REF!,MATCH(Table5[[#This Row],[JV Number]],Table1[JV '#],0))</f>
        <v>#REF!</v>
      </c>
      <c r="F71" s="460">
        <f>INDEX(Table1[District],MATCH(Table5[[#This Row],[JV Number]],Table1[JV '#],0))</f>
        <v>2</v>
      </c>
      <c r="G71" s="460" t="str">
        <f>INDEX(Table1[County],MATCH(Table5[[#This Row],[JV Number]],Table1[JV '#],0))</f>
        <v>McKean</v>
      </c>
      <c r="H71" s="460">
        <f>COUNTIF(Table1[JV '#],Table5[[#This Row],[JV Number]])</f>
        <v>3</v>
      </c>
      <c r="I71" s="466">
        <f>LOOKUP(Table5[[#This Row],[JV Number]],Table4[JV '#],Table4[Construction Start Dates])</f>
        <v>42902</v>
      </c>
      <c r="J71" s="466" t="e">
        <f t="array" ref="J71">MIN(IF(Table5[[#This Row],[JV Number]]=Table1[JV '#],#REF!,"Error"))</f>
        <v>#REF!</v>
      </c>
      <c r="K71" s="554" t="e">
        <f>SUMIF(Table1[JV '#],Table5[[#This Row],[JV Number]],#REF!)</f>
        <v>#REF!</v>
      </c>
      <c r="L71" s="460" t="str">
        <f>IF(COUNTIFS(Table1[JV '#],Table5[[#This Row],[JV Number]],Table1[D-419 Utility Relocation Classification],Table5[[#Headers],[Prior]])=0,"",COUNTIFS(Table1[JV '#],Table5[[#This Row],[JV Number]],Table1[D-419 Utility Relocation Classification],Table5[[#Headers],[Prior]]))</f>
        <v/>
      </c>
      <c r="M71" s="460" t="str">
        <f>IF(COUNTIFS(Table1[JV '#],Table5[[#This Row],[JV Number]],Table1[D-419 Utility Relocation Classification],Table5[[#Headers],[Restrictive]])=0,"",COUNTIFS(Table1[JV '#],Table5[[#This Row],[JV Number]],Table1[D-419 Utility Relocation Classification],Table5[[#Headers],[Restrictive]]))</f>
        <v/>
      </c>
      <c r="N71" s="460" t="str">
        <f>IF(COUNTIFS(Table1[JV '#],Table5[[#This Row],[JV Number]],Table1[D-419 Utility Relocation Classification],Table5[[#Headers],[Concurrent]])=0,"",COUNTIFS(Table1[JV '#],Table5[[#This Row],[JV Number]],Table1[D-419 Utility Relocation Classification],Table5[[#Headers],[Concurrent]]))</f>
        <v/>
      </c>
      <c r="O71" s="460" t="str">
        <f>IF(COUNTIFS(Table1[JV '#],Table5[[#This Row],[JV Number]],Table1[D-419 Utility Relocation Classification],Table5[[#Headers],[Coordinated]])=0,"",COUNTIFS(Table1[JV '#],Table5[[#This Row],[JV Number]],Table1[D-419 Utility Relocation Classification],Table5[[#Headers],[Coordinated]]))</f>
        <v/>
      </c>
      <c r="P71" s="460" t="str">
        <f>IF(COUNTIFS(Table1[JV '#],Table5[[#This Row],[JV Number]],Table1[D-419 Utility Relocation Classification],Table5[[#Headers],[Not Affected]])=0,"",COUNTIFS(Table1[JV '#],Table5[[#This Row],[JV Number]],Table1[D-419 Utility Relocation Classification],Table5[[#Headers],[Not Affected]]))</f>
        <v/>
      </c>
      <c r="Q71" s="460" t="str">
        <f>IF(COUNTIFS(Table1[JV '#],Table5[[#This Row],[JV Number]],Table1[D-419 Utility Relocation Classification],Table5[[#Headers],[Incorporated]])=0,"",COUNTIFS(Table1[JV '#],Table5[[#This Row],[JV Number]],Table1[D-419 Utility Relocation Classification],Table5[[#Headers],[Incorporated]]))</f>
        <v/>
      </c>
      <c r="R71" s="460" t="str">
        <f>IF(COUNTIFS(Table1[JV '#],Table5[[#This Row],[JV Number]],Table1[Overhead or Underground],"OH")=0,"",COUNTIFS(Table1[JV '#],Table5[[#This Row],[JV Number]],Table1[Overhead or Underground],"OH"))</f>
        <v/>
      </c>
      <c r="S71" s="460">
        <f>IF(COUNTIFS(Table1[JV '#],Table5[[#This Row],[JV Number]],Table1[Overhead or Underground],"UG")=0,"",COUNTIFS(Table1[JV '#],Table5[[#This Row],[JV Number]],Table1[Overhead or Underground],"UG"))</f>
        <v>2</v>
      </c>
      <c r="T71" s="460" t="e">
        <f>IF(COUNTIFS(Table1[JV '#],Table5[[#This Row],[JV Number]],#REF!,"x")=0,"",COUNTIFS(Table1[JV '#],Table5[[#This Row],[JV Number]],#REF!,"x"))</f>
        <v>#REF!</v>
      </c>
      <c r="U71" s="460" t="e">
        <f>IF(COUNTIFS(Table1[JV '#],Table5[[#This Row],[JV Number]],#REF!,"x")=0,"",COUNTIFS(Table1[JV '#],Table5[[#This Row],[JV Number]],#REF!,"x"))</f>
        <v>#REF!</v>
      </c>
      <c r="V71" s="460" t="e">
        <f>IF(COUNTIFS(Table1[JV '#],Table5[[#This Row],[JV Number]],#REF!,"x")=0,"",COUNTIFS(Table1[JV '#],Table5[[#This Row],[JV Number]],#REF!,"x"))</f>
        <v>#REF!</v>
      </c>
      <c r="W71" s="460" t="e">
        <f>IF(COUNTIFS(Table1[JV '#],Table5[[#This Row],[JV Number]],#REF!,"x")=0,"",COUNTIFS(Table1[JV '#],Table5[[#This Row],[JV Number]],#REF!,"x"))</f>
        <v>#REF!</v>
      </c>
      <c r="X71" s="460" t="e">
        <f>IF(COUNTIFS(Table1[JV '#],Table5[[#This Row],[JV Number]],#REF!,"x")=0,"",COUNTIFS(Table1[JV '#],Table5[[#This Row],[JV Number]],#REF!,"x"))</f>
        <v>#REF!</v>
      </c>
      <c r="Z71" s="447"/>
    </row>
    <row r="72" spans="1:26" ht="14.45" x14ac:dyDescent="0.3">
      <c r="A72" s="464">
        <v>68</v>
      </c>
      <c r="B72" s="460">
        <v>68</v>
      </c>
      <c r="C72" s="460">
        <f>INDEX(Table1[MPMS '#],MATCH(Table5[[#This Row],[JV Number]],Table1[JV '#],0))</f>
        <v>4340</v>
      </c>
      <c r="D72" s="460" t="str">
        <f>INDEX(Table1[Early Completion (Y/N)],MATCH(Table5[[#This Row],[JV Number]],Table1[JV '#],0))</f>
        <v>--</v>
      </c>
      <c r="E72" s="460" t="e">
        <f>INDEX(#REF!,MATCH(Table5[[#This Row],[JV Number]],Table1[JV '#],0))</f>
        <v>#REF!</v>
      </c>
      <c r="F72" s="460">
        <f>INDEX(Table1[District],MATCH(Table5[[#This Row],[JV Number]],Table1[JV '#],0))</f>
        <v>2</v>
      </c>
      <c r="G72" s="460" t="str">
        <f>INDEX(Table1[County],MATCH(Table5[[#This Row],[JV Number]],Table1[JV '#],0))</f>
        <v>McKean</v>
      </c>
      <c r="H72" s="460">
        <f>COUNTIF(Table1[JV '#],Table5[[#This Row],[JV Number]])</f>
        <v>6</v>
      </c>
      <c r="I72" s="466">
        <f>LOOKUP(Table5[[#This Row],[JV Number]],Table4[JV '#],Table4[Construction Start Dates])</f>
        <v>42594</v>
      </c>
      <c r="J72" s="466" t="e">
        <f t="array" ref="J72">MIN(IF(Table5[[#This Row],[JV Number]]=Table1[JV '#],#REF!,"Error"))</f>
        <v>#REF!</v>
      </c>
      <c r="K72" s="554" t="e">
        <f>SUMIF(Table1[JV '#],Table5[[#This Row],[JV Number]],#REF!)</f>
        <v>#REF!</v>
      </c>
      <c r="L72" s="460" t="str">
        <f>IF(COUNTIFS(Table1[JV '#],Table5[[#This Row],[JV Number]],Table1[D-419 Utility Relocation Classification],Table5[[#Headers],[Prior]])=0,"",COUNTIFS(Table1[JV '#],Table5[[#This Row],[JV Number]],Table1[D-419 Utility Relocation Classification],Table5[[#Headers],[Prior]]))</f>
        <v/>
      </c>
      <c r="M72" s="460" t="str">
        <f>IF(COUNTIFS(Table1[JV '#],Table5[[#This Row],[JV Number]],Table1[D-419 Utility Relocation Classification],Table5[[#Headers],[Restrictive]])=0,"",COUNTIFS(Table1[JV '#],Table5[[#This Row],[JV Number]],Table1[D-419 Utility Relocation Classification],Table5[[#Headers],[Restrictive]]))</f>
        <v/>
      </c>
      <c r="N72" s="460" t="str">
        <f>IF(COUNTIFS(Table1[JV '#],Table5[[#This Row],[JV Number]],Table1[D-419 Utility Relocation Classification],Table5[[#Headers],[Concurrent]])=0,"",COUNTIFS(Table1[JV '#],Table5[[#This Row],[JV Number]],Table1[D-419 Utility Relocation Classification],Table5[[#Headers],[Concurrent]]))</f>
        <v/>
      </c>
      <c r="O72" s="460" t="str">
        <f>IF(COUNTIFS(Table1[JV '#],Table5[[#This Row],[JV Number]],Table1[D-419 Utility Relocation Classification],Table5[[#Headers],[Coordinated]])=0,"",COUNTIFS(Table1[JV '#],Table5[[#This Row],[JV Number]],Table1[D-419 Utility Relocation Classification],Table5[[#Headers],[Coordinated]]))</f>
        <v/>
      </c>
      <c r="P72" s="460" t="str">
        <f>IF(COUNTIFS(Table1[JV '#],Table5[[#This Row],[JV Number]],Table1[D-419 Utility Relocation Classification],Table5[[#Headers],[Not Affected]])=0,"",COUNTIFS(Table1[JV '#],Table5[[#This Row],[JV Number]],Table1[D-419 Utility Relocation Classification],Table5[[#Headers],[Not Affected]]))</f>
        <v/>
      </c>
      <c r="Q72" s="460" t="str">
        <f>IF(COUNTIFS(Table1[JV '#],Table5[[#This Row],[JV Number]],Table1[D-419 Utility Relocation Classification],Table5[[#Headers],[Incorporated]])=0,"",COUNTIFS(Table1[JV '#],Table5[[#This Row],[JV Number]],Table1[D-419 Utility Relocation Classification],Table5[[#Headers],[Incorporated]]))</f>
        <v/>
      </c>
      <c r="R72" s="460">
        <f>IF(COUNTIFS(Table1[JV '#],Table5[[#This Row],[JV Number]],Table1[Overhead or Underground],"OH")=0,"",COUNTIFS(Table1[JV '#],Table5[[#This Row],[JV Number]],Table1[Overhead or Underground],"OH"))</f>
        <v>3</v>
      </c>
      <c r="S72" s="460">
        <f>IF(COUNTIFS(Table1[JV '#],Table5[[#This Row],[JV Number]],Table1[Overhead or Underground],"UG")=0,"",COUNTIFS(Table1[JV '#],Table5[[#This Row],[JV Number]],Table1[Overhead or Underground],"UG"))</f>
        <v>3</v>
      </c>
      <c r="T72" s="460" t="e">
        <f>IF(COUNTIFS(Table1[JV '#],Table5[[#This Row],[JV Number]],#REF!,"x")=0,"",COUNTIFS(Table1[JV '#],Table5[[#This Row],[JV Number]],#REF!,"x"))</f>
        <v>#REF!</v>
      </c>
      <c r="U72" s="460" t="e">
        <f>IF(COUNTIFS(Table1[JV '#],Table5[[#This Row],[JV Number]],#REF!,"x")=0,"",COUNTIFS(Table1[JV '#],Table5[[#This Row],[JV Number]],#REF!,"x"))</f>
        <v>#REF!</v>
      </c>
      <c r="V72" s="460" t="e">
        <f>IF(COUNTIFS(Table1[JV '#],Table5[[#This Row],[JV Number]],#REF!,"x")=0,"",COUNTIFS(Table1[JV '#],Table5[[#This Row],[JV Number]],#REF!,"x"))</f>
        <v>#REF!</v>
      </c>
      <c r="W72" s="460" t="e">
        <f>IF(COUNTIFS(Table1[JV '#],Table5[[#This Row],[JV Number]],#REF!,"x")=0,"",COUNTIFS(Table1[JV '#],Table5[[#This Row],[JV Number]],#REF!,"x"))</f>
        <v>#REF!</v>
      </c>
      <c r="X72" s="460" t="e">
        <f>IF(COUNTIFS(Table1[JV '#],Table5[[#This Row],[JV Number]],#REF!,"x")=0,"",COUNTIFS(Table1[JV '#],Table5[[#This Row],[JV Number]],#REF!,"x"))</f>
        <v>#REF!</v>
      </c>
      <c r="Z72" s="447"/>
    </row>
    <row r="73" spans="1:26" ht="14.45" x14ac:dyDescent="0.3">
      <c r="A73" s="464">
        <v>69</v>
      </c>
      <c r="B73" s="460">
        <v>69</v>
      </c>
      <c r="C73" s="460">
        <f>INDEX(Table1[MPMS '#],MATCH(Table5[[#This Row],[JV Number]],Table1[JV '#],0))</f>
        <v>88630</v>
      </c>
      <c r="D73" s="460" t="str">
        <f>INDEX(Table1[Early Completion (Y/N)],MATCH(Table5[[#This Row],[JV Number]],Table1[JV '#],0))</f>
        <v>--</v>
      </c>
      <c r="E73" s="460" t="e">
        <f>INDEX(#REF!,MATCH(Table5[[#This Row],[JV Number]],Table1[JV '#],0))</f>
        <v>#REF!</v>
      </c>
      <c r="F73" s="460">
        <f>INDEX(Table1[District],MATCH(Table5[[#This Row],[JV Number]],Table1[JV '#],0))</f>
        <v>2</v>
      </c>
      <c r="G73" s="460" t="str">
        <f>INDEX(Table1[County],MATCH(Table5[[#This Row],[JV Number]],Table1[JV '#],0))</f>
        <v>McKean</v>
      </c>
      <c r="H73" s="460">
        <f>COUNTIF(Table1[JV '#],Table5[[#This Row],[JV Number]])</f>
        <v>7</v>
      </c>
      <c r="I73" s="466">
        <f>LOOKUP(Table5[[#This Row],[JV Number]],Table4[JV '#],Table4[Construction Start Dates])</f>
        <v>42569</v>
      </c>
      <c r="J73" s="466" t="e">
        <f t="array" ref="J73">MIN(IF(Table5[[#This Row],[JV Number]]=Table1[JV '#],#REF!,"Error"))</f>
        <v>#REF!</v>
      </c>
      <c r="K73" s="554" t="e">
        <f>SUMIF(Table1[JV '#],Table5[[#This Row],[JV Number]],#REF!)</f>
        <v>#REF!</v>
      </c>
      <c r="L73" s="460" t="str">
        <f>IF(COUNTIFS(Table1[JV '#],Table5[[#This Row],[JV Number]],Table1[D-419 Utility Relocation Classification],Table5[[#Headers],[Prior]])=0,"",COUNTIFS(Table1[JV '#],Table5[[#This Row],[JV Number]],Table1[D-419 Utility Relocation Classification],Table5[[#Headers],[Prior]]))</f>
        <v/>
      </c>
      <c r="M73" s="460" t="str">
        <f>IF(COUNTIFS(Table1[JV '#],Table5[[#This Row],[JV Number]],Table1[D-419 Utility Relocation Classification],Table5[[#Headers],[Restrictive]])=0,"",COUNTIFS(Table1[JV '#],Table5[[#This Row],[JV Number]],Table1[D-419 Utility Relocation Classification],Table5[[#Headers],[Restrictive]]))</f>
        <v/>
      </c>
      <c r="N73" s="460" t="str">
        <f>IF(COUNTIFS(Table1[JV '#],Table5[[#This Row],[JV Number]],Table1[D-419 Utility Relocation Classification],Table5[[#Headers],[Concurrent]])=0,"",COUNTIFS(Table1[JV '#],Table5[[#This Row],[JV Number]],Table1[D-419 Utility Relocation Classification],Table5[[#Headers],[Concurrent]]))</f>
        <v/>
      </c>
      <c r="O73" s="460" t="str">
        <f>IF(COUNTIFS(Table1[JV '#],Table5[[#This Row],[JV Number]],Table1[D-419 Utility Relocation Classification],Table5[[#Headers],[Coordinated]])=0,"",COUNTIFS(Table1[JV '#],Table5[[#This Row],[JV Number]],Table1[D-419 Utility Relocation Classification],Table5[[#Headers],[Coordinated]]))</f>
        <v/>
      </c>
      <c r="P73" s="460" t="str">
        <f>IF(COUNTIFS(Table1[JV '#],Table5[[#This Row],[JV Number]],Table1[D-419 Utility Relocation Classification],Table5[[#Headers],[Not Affected]])=0,"",COUNTIFS(Table1[JV '#],Table5[[#This Row],[JV Number]],Table1[D-419 Utility Relocation Classification],Table5[[#Headers],[Not Affected]]))</f>
        <v/>
      </c>
      <c r="Q73" s="460" t="str">
        <f>IF(COUNTIFS(Table1[JV '#],Table5[[#This Row],[JV Number]],Table1[D-419 Utility Relocation Classification],Table5[[#Headers],[Incorporated]])=0,"",COUNTIFS(Table1[JV '#],Table5[[#This Row],[JV Number]],Table1[D-419 Utility Relocation Classification],Table5[[#Headers],[Incorporated]]))</f>
        <v/>
      </c>
      <c r="R73" s="460">
        <f>IF(COUNTIFS(Table1[JV '#],Table5[[#This Row],[JV Number]],Table1[Overhead or Underground],"OH")=0,"",COUNTIFS(Table1[JV '#],Table5[[#This Row],[JV Number]],Table1[Overhead or Underground],"OH"))</f>
        <v>3</v>
      </c>
      <c r="S73" s="460">
        <f>IF(COUNTIFS(Table1[JV '#],Table5[[#This Row],[JV Number]],Table1[Overhead or Underground],"UG")=0,"",COUNTIFS(Table1[JV '#],Table5[[#This Row],[JV Number]],Table1[Overhead or Underground],"UG"))</f>
        <v>3</v>
      </c>
      <c r="T73" s="460" t="e">
        <f>IF(COUNTIFS(Table1[JV '#],Table5[[#This Row],[JV Number]],#REF!,"x")=0,"",COUNTIFS(Table1[JV '#],Table5[[#This Row],[JV Number]],#REF!,"x"))</f>
        <v>#REF!</v>
      </c>
      <c r="U73" s="460" t="e">
        <f>IF(COUNTIFS(Table1[JV '#],Table5[[#This Row],[JV Number]],#REF!,"x")=0,"",COUNTIFS(Table1[JV '#],Table5[[#This Row],[JV Number]],#REF!,"x"))</f>
        <v>#REF!</v>
      </c>
      <c r="V73" s="460" t="e">
        <f>IF(COUNTIFS(Table1[JV '#],Table5[[#This Row],[JV Number]],#REF!,"x")=0,"",COUNTIFS(Table1[JV '#],Table5[[#This Row],[JV Number]],#REF!,"x"))</f>
        <v>#REF!</v>
      </c>
      <c r="W73" s="460" t="e">
        <f>IF(COUNTIFS(Table1[JV '#],Table5[[#This Row],[JV Number]],#REF!,"x")=0,"",COUNTIFS(Table1[JV '#],Table5[[#This Row],[JV Number]],#REF!,"x"))</f>
        <v>#REF!</v>
      </c>
      <c r="X73" s="460" t="e">
        <f>IF(COUNTIFS(Table1[JV '#],Table5[[#This Row],[JV Number]],#REF!,"x")=0,"",COUNTIFS(Table1[JV '#],Table5[[#This Row],[JV Number]],#REF!,"x"))</f>
        <v>#REF!</v>
      </c>
      <c r="Z73" s="447"/>
    </row>
    <row r="74" spans="1:26" ht="14.45" x14ac:dyDescent="0.3">
      <c r="A74" s="464">
        <v>70</v>
      </c>
      <c r="B74" s="460">
        <v>70</v>
      </c>
      <c r="C74" s="460">
        <f>INDEX(Table1[MPMS '#],MATCH(Table5[[#This Row],[JV Number]],Table1[JV '#],0))</f>
        <v>68965</v>
      </c>
      <c r="D74" s="460" t="str">
        <f>INDEX(Table1[Early Completion (Y/N)],MATCH(Table5[[#This Row],[JV Number]],Table1[JV '#],0))</f>
        <v>--</v>
      </c>
      <c r="E74" s="460" t="e">
        <f>INDEX(#REF!,MATCH(Table5[[#This Row],[JV Number]],Table1[JV '#],0))</f>
        <v>#REF!</v>
      </c>
      <c r="F74" s="460">
        <f>INDEX(Table1[District],MATCH(Table5[[#This Row],[JV Number]],Table1[JV '#],0))</f>
        <v>2</v>
      </c>
      <c r="G74" s="460" t="str">
        <f>INDEX(Table1[County],MATCH(Table5[[#This Row],[JV Number]],Table1[JV '#],0))</f>
        <v>McKean</v>
      </c>
      <c r="H74" s="460">
        <f>COUNTIF(Table1[JV '#],Table5[[#This Row],[JV Number]])</f>
        <v>5</v>
      </c>
      <c r="I74" s="466">
        <f>LOOKUP(Table5[[#This Row],[JV Number]],Table4[JV '#],Table4[Construction Start Dates])</f>
        <v>42594</v>
      </c>
      <c r="J74" s="466" t="e">
        <f t="array" ref="J74">MIN(IF(Table5[[#This Row],[JV Number]]=Table1[JV '#],#REF!,"Error"))</f>
        <v>#REF!</v>
      </c>
      <c r="K74" s="554" t="e">
        <f>SUMIF(Table1[JV '#],Table5[[#This Row],[JV Number]],#REF!)</f>
        <v>#REF!</v>
      </c>
      <c r="L74" s="460" t="str">
        <f>IF(COUNTIFS(Table1[JV '#],Table5[[#This Row],[JV Number]],Table1[D-419 Utility Relocation Classification],Table5[[#Headers],[Prior]])=0,"",COUNTIFS(Table1[JV '#],Table5[[#This Row],[JV Number]],Table1[D-419 Utility Relocation Classification],Table5[[#Headers],[Prior]]))</f>
        <v/>
      </c>
      <c r="M74" s="460" t="str">
        <f>IF(COUNTIFS(Table1[JV '#],Table5[[#This Row],[JV Number]],Table1[D-419 Utility Relocation Classification],Table5[[#Headers],[Restrictive]])=0,"",COUNTIFS(Table1[JV '#],Table5[[#This Row],[JV Number]],Table1[D-419 Utility Relocation Classification],Table5[[#Headers],[Restrictive]]))</f>
        <v/>
      </c>
      <c r="N74" s="460" t="str">
        <f>IF(COUNTIFS(Table1[JV '#],Table5[[#This Row],[JV Number]],Table1[D-419 Utility Relocation Classification],Table5[[#Headers],[Concurrent]])=0,"",COUNTIFS(Table1[JV '#],Table5[[#This Row],[JV Number]],Table1[D-419 Utility Relocation Classification],Table5[[#Headers],[Concurrent]]))</f>
        <v/>
      </c>
      <c r="O74" s="460" t="str">
        <f>IF(COUNTIFS(Table1[JV '#],Table5[[#This Row],[JV Number]],Table1[D-419 Utility Relocation Classification],Table5[[#Headers],[Coordinated]])=0,"",COUNTIFS(Table1[JV '#],Table5[[#This Row],[JV Number]],Table1[D-419 Utility Relocation Classification],Table5[[#Headers],[Coordinated]]))</f>
        <v/>
      </c>
      <c r="P74" s="460" t="str">
        <f>IF(COUNTIFS(Table1[JV '#],Table5[[#This Row],[JV Number]],Table1[D-419 Utility Relocation Classification],Table5[[#Headers],[Not Affected]])=0,"",COUNTIFS(Table1[JV '#],Table5[[#This Row],[JV Number]],Table1[D-419 Utility Relocation Classification],Table5[[#Headers],[Not Affected]]))</f>
        <v/>
      </c>
      <c r="Q74" s="460" t="str">
        <f>IF(COUNTIFS(Table1[JV '#],Table5[[#This Row],[JV Number]],Table1[D-419 Utility Relocation Classification],Table5[[#Headers],[Incorporated]])=0,"",COUNTIFS(Table1[JV '#],Table5[[#This Row],[JV Number]],Table1[D-419 Utility Relocation Classification],Table5[[#Headers],[Incorporated]]))</f>
        <v/>
      </c>
      <c r="R74" s="460">
        <f>IF(COUNTIFS(Table1[JV '#],Table5[[#This Row],[JV Number]],Table1[Overhead or Underground],"OH")=0,"",COUNTIFS(Table1[JV '#],Table5[[#This Row],[JV Number]],Table1[Overhead or Underground],"OH"))</f>
        <v>3</v>
      </c>
      <c r="S74" s="460">
        <f>IF(COUNTIFS(Table1[JV '#],Table5[[#This Row],[JV Number]],Table1[Overhead or Underground],"UG")=0,"",COUNTIFS(Table1[JV '#],Table5[[#This Row],[JV Number]],Table1[Overhead or Underground],"UG"))</f>
        <v>2</v>
      </c>
      <c r="T74" s="460" t="e">
        <f>IF(COUNTIFS(Table1[JV '#],Table5[[#This Row],[JV Number]],#REF!,"x")=0,"",COUNTIFS(Table1[JV '#],Table5[[#This Row],[JV Number]],#REF!,"x"))</f>
        <v>#REF!</v>
      </c>
      <c r="U74" s="460" t="e">
        <f>IF(COUNTIFS(Table1[JV '#],Table5[[#This Row],[JV Number]],#REF!,"x")=0,"",COUNTIFS(Table1[JV '#],Table5[[#This Row],[JV Number]],#REF!,"x"))</f>
        <v>#REF!</v>
      </c>
      <c r="V74" s="460" t="e">
        <f>IF(COUNTIFS(Table1[JV '#],Table5[[#This Row],[JV Number]],#REF!,"x")=0,"",COUNTIFS(Table1[JV '#],Table5[[#This Row],[JV Number]],#REF!,"x"))</f>
        <v>#REF!</v>
      </c>
      <c r="W74" s="460" t="e">
        <f>IF(COUNTIFS(Table1[JV '#],Table5[[#This Row],[JV Number]],#REF!,"x")=0,"",COUNTIFS(Table1[JV '#],Table5[[#This Row],[JV Number]],#REF!,"x"))</f>
        <v>#REF!</v>
      </c>
      <c r="X74" s="460" t="e">
        <f>IF(COUNTIFS(Table1[JV '#],Table5[[#This Row],[JV Number]],#REF!,"x")=0,"",COUNTIFS(Table1[JV '#],Table5[[#This Row],[JV Number]],#REF!,"x"))</f>
        <v>#REF!</v>
      </c>
      <c r="Z74" s="447"/>
    </row>
    <row r="75" spans="1:26" ht="14.45" x14ac:dyDescent="0.3">
      <c r="A75" s="464">
        <v>71</v>
      </c>
      <c r="B75" s="460">
        <v>71</v>
      </c>
      <c r="C75" s="460">
        <f>INDEX(Table1[MPMS '#],MATCH(Table5[[#This Row],[JV Number]],Table1[JV '#],0))</f>
        <v>4486</v>
      </c>
      <c r="D75" s="460" t="str">
        <f>INDEX(Table1[Early Completion (Y/N)],MATCH(Table5[[#This Row],[JV Number]],Table1[JV '#],0))</f>
        <v>--</v>
      </c>
      <c r="E75" s="460" t="e">
        <f>INDEX(#REF!,MATCH(Table5[[#This Row],[JV Number]],Table1[JV '#],0))</f>
        <v>#REF!</v>
      </c>
      <c r="F75" s="460">
        <f>INDEX(Table1[District],MATCH(Table5[[#This Row],[JV Number]],Table1[JV '#],0))</f>
        <v>2</v>
      </c>
      <c r="G75" s="460" t="str">
        <f>INDEX(Table1[County],MATCH(Table5[[#This Row],[JV Number]],Table1[JV '#],0))</f>
        <v>McKean</v>
      </c>
      <c r="H75" s="460">
        <f>COUNTIF(Table1[JV '#],Table5[[#This Row],[JV Number]])</f>
        <v>6</v>
      </c>
      <c r="I75" s="466">
        <f>LOOKUP(Table5[[#This Row],[JV Number]],Table4[JV '#],Table4[Construction Start Dates])</f>
        <v>42559</v>
      </c>
      <c r="J75" s="466" t="e">
        <f t="array" ref="J75">MIN(IF(Table5[[#This Row],[JV Number]]=Table1[JV '#],#REF!,"Error"))</f>
        <v>#REF!</v>
      </c>
      <c r="K75" s="554" t="e">
        <f>SUMIF(Table1[JV '#],Table5[[#This Row],[JV Number]],#REF!)</f>
        <v>#REF!</v>
      </c>
      <c r="L75" s="460" t="str">
        <f>IF(COUNTIFS(Table1[JV '#],Table5[[#This Row],[JV Number]],Table1[D-419 Utility Relocation Classification],Table5[[#Headers],[Prior]])=0,"",COUNTIFS(Table1[JV '#],Table5[[#This Row],[JV Number]],Table1[D-419 Utility Relocation Classification],Table5[[#Headers],[Prior]]))</f>
        <v/>
      </c>
      <c r="M75" s="460" t="str">
        <f>IF(COUNTIFS(Table1[JV '#],Table5[[#This Row],[JV Number]],Table1[D-419 Utility Relocation Classification],Table5[[#Headers],[Restrictive]])=0,"",COUNTIFS(Table1[JV '#],Table5[[#This Row],[JV Number]],Table1[D-419 Utility Relocation Classification],Table5[[#Headers],[Restrictive]]))</f>
        <v/>
      </c>
      <c r="N75" s="460" t="str">
        <f>IF(COUNTIFS(Table1[JV '#],Table5[[#This Row],[JV Number]],Table1[D-419 Utility Relocation Classification],Table5[[#Headers],[Concurrent]])=0,"",COUNTIFS(Table1[JV '#],Table5[[#This Row],[JV Number]],Table1[D-419 Utility Relocation Classification],Table5[[#Headers],[Concurrent]]))</f>
        <v/>
      </c>
      <c r="O75" s="460" t="str">
        <f>IF(COUNTIFS(Table1[JV '#],Table5[[#This Row],[JV Number]],Table1[D-419 Utility Relocation Classification],Table5[[#Headers],[Coordinated]])=0,"",COUNTIFS(Table1[JV '#],Table5[[#This Row],[JV Number]],Table1[D-419 Utility Relocation Classification],Table5[[#Headers],[Coordinated]]))</f>
        <v/>
      </c>
      <c r="P75" s="460" t="str">
        <f>IF(COUNTIFS(Table1[JV '#],Table5[[#This Row],[JV Number]],Table1[D-419 Utility Relocation Classification],Table5[[#Headers],[Not Affected]])=0,"",COUNTIFS(Table1[JV '#],Table5[[#This Row],[JV Number]],Table1[D-419 Utility Relocation Classification],Table5[[#Headers],[Not Affected]]))</f>
        <v/>
      </c>
      <c r="Q75" s="460" t="str">
        <f>IF(COUNTIFS(Table1[JV '#],Table5[[#This Row],[JV Number]],Table1[D-419 Utility Relocation Classification],Table5[[#Headers],[Incorporated]])=0,"",COUNTIFS(Table1[JV '#],Table5[[#This Row],[JV Number]],Table1[D-419 Utility Relocation Classification],Table5[[#Headers],[Incorporated]]))</f>
        <v/>
      </c>
      <c r="R75" s="460" t="str">
        <f>IF(COUNTIFS(Table1[JV '#],Table5[[#This Row],[JV Number]],Table1[Overhead or Underground],"OH")=0,"",COUNTIFS(Table1[JV '#],Table5[[#This Row],[JV Number]],Table1[Overhead or Underground],"OH"))</f>
        <v/>
      </c>
      <c r="S75" s="460">
        <f>IF(COUNTIFS(Table1[JV '#],Table5[[#This Row],[JV Number]],Table1[Overhead or Underground],"UG")=0,"",COUNTIFS(Table1[JV '#],Table5[[#This Row],[JV Number]],Table1[Overhead or Underground],"UG"))</f>
        <v>2</v>
      </c>
      <c r="T75" s="460" t="e">
        <f>IF(COUNTIFS(Table1[JV '#],Table5[[#This Row],[JV Number]],#REF!,"x")=0,"",COUNTIFS(Table1[JV '#],Table5[[#This Row],[JV Number]],#REF!,"x"))</f>
        <v>#REF!</v>
      </c>
      <c r="U75" s="460" t="e">
        <f>IF(COUNTIFS(Table1[JV '#],Table5[[#This Row],[JV Number]],#REF!,"x")=0,"",COUNTIFS(Table1[JV '#],Table5[[#This Row],[JV Number]],#REF!,"x"))</f>
        <v>#REF!</v>
      </c>
      <c r="V75" s="460" t="e">
        <f>IF(COUNTIFS(Table1[JV '#],Table5[[#This Row],[JV Number]],#REF!,"x")=0,"",COUNTIFS(Table1[JV '#],Table5[[#This Row],[JV Number]],#REF!,"x"))</f>
        <v>#REF!</v>
      </c>
      <c r="W75" s="460" t="e">
        <f>IF(COUNTIFS(Table1[JV '#],Table5[[#This Row],[JV Number]],#REF!,"x")=0,"",COUNTIFS(Table1[JV '#],Table5[[#This Row],[JV Number]],#REF!,"x"))</f>
        <v>#REF!</v>
      </c>
      <c r="X75" s="460" t="e">
        <f>IF(COUNTIFS(Table1[JV '#],Table5[[#This Row],[JV Number]],#REF!,"x")=0,"",COUNTIFS(Table1[JV '#],Table5[[#This Row],[JV Number]],#REF!,"x"))</f>
        <v>#REF!</v>
      </c>
      <c r="Z75" s="447"/>
    </row>
    <row r="76" spans="1:26" ht="14.45" x14ac:dyDescent="0.3">
      <c r="A76" s="464">
        <v>72</v>
      </c>
      <c r="B76" s="460">
        <v>72</v>
      </c>
      <c r="C76" s="460">
        <f>INDEX(Table1[MPMS '#],MATCH(Table5[[#This Row],[JV Number]],Table1[JV '#],0))</f>
        <v>78611</v>
      </c>
      <c r="D76" s="460" t="str">
        <f>INDEX(Table1[Early Completion (Y/N)],MATCH(Table5[[#This Row],[JV Number]],Table1[JV '#],0))</f>
        <v>--</v>
      </c>
      <c r="E76" s="460" t="e">
        <f>INDEX(#REF!,MATCH(Table5[[#This Row],[JV Number]],Table1[JV '#],0))</f>
        <v>#REF!</v>
      </c>
      <c r="F76" s="460">
        <f>INDEX(Table1[District],MATCH(Table5[[#This Row],[JV Number]],Table1[JV '#],0))</f>
        <v>2</v>
      </c>
      <c r="G76" s="460" t="str">
        <f>INDEX(Table1[County],MATCH(Table5[[#This Row],[JV Number]],Table1[JV '#],0))</f>
        <v>McKean</v>
      </c>
      <c r="H76" s="460">
        <f>COUNTIF(Table1[JV '#],Table5[[#This Row],[JV Number]])</f>
        <v>2</v>
      </c>
      <c r="I76" s="466">
        <f>LOOKUP(Table5[[#This Row],[JV Number]],Table4[JV '#],Table4[Construction Start Dates])</f>
        <v>42877</v>
      </c>
      <c r="J76" s="466" t="e">
        <f t="array" ref="J76">MIN(IF(Table5[[#This Row],[JV Number]]=Table1[JV '#],#REF!,"Error"))</f>
        <v>#REF!</v>
      </c>
      <c r="K76" s="554" t="e">
        <f>SUMIF(Table1[JV '#],Table5[[#This Row],[JV Number]],#REF!)</f>
        <v>#REF!</v>
      </c>
      <c r="L76" s="460" t="str">
        <f>IF(COUNTIFS(Table1[JV '#],Table5[[#This Row],[JV Number]],Table1[D-419 Utility Relocation Classification],Table5[[#Headers],[Prior]])=0,"",COUNTIFS(Table1[JV '#],Table5[[#This Row],[JV Number]],Table1[D-419 Utility Relocation Classification],Table5[[#Headers],[Prior]]))</f>
        <v/>
      </c>
      <c r="M76" s="460" t="str">
        <f>IF(COUNTIFS(Table1[JV '#],Table5[[#This Row],[JV Number]],Table1[D-419 Utility Relocation Classification],Table5[[#Headers],[Restrictive]])=0,"",COUNTIFS(Table1[JV '#],Table5[[#This Row],[JV Number]],Table1[D-419 Utility Relocation Classification],Table5[[#Headers],[Restrictive]]))</f>
        <v/>
      </c>
      <c r="N76" s="460" t="str">
        <f>IF(COUNTIFS(Table1[JV '#],Table5[[#This Row],[JV Number]],Table1[D-419 Utility Relocation Classification],Table5[[#Headers],[Concurrent]])=0,"",COUNTIFS(Table1[JV '#],Table5[[#This Row],[JV Number]],Table1[D-419 Utility Relocation Classification],Table5[[#Headers],[Concurrent]]))</f>
        <v/>
      </c>
      <c r="O76" s="460" t="str">
        <f>IF(COUNTIFS(Table1[JV '#],Table5[[#This Row],[JV Number]],Table1[D-419 Utility Relocation Classification],Table5[[#Headers],[Coordinated]])=0,"",COUNTIFS(Table1[JV '#],Table5[[#This Row],[JV Number]],Table1[D-419 Utility Relocation Classification],Table5[[#Headers],[Coordinated]]))</f>
        <v/>
      </c>
      <c r="P76" s="460" t="str">
        <f>IF(COUNTIFS(Table1[JV '#],Table5[[#This Row],[JV Number]],Table1[D-419 Utility Relocation Classification],Table5[[#Headers],[Not Affected]])=0,"",COUNTIFS(Table1[JV '#],Table5[[#This Row],[JV Number]],Table1[D-419 Utility Relocation Classification],Table5[[#Headers],[Not Affected]]))</f>
        <v/>
      </c>
      <c r="Q76" s="460" t="str">
        <f>IF(COUNTIFS(Table1[JV '#],Table5[[#This Row],[JV Number]],Table1[D-419 Utility Relocation Classification],Table5[[#Headers],[Incorporated]])=0,"",COUNTIFS(Table1[JV '#],Table5[[#This Row],[JV Number]],Table1[D-419 Utility Relocation Classification],Table5[[#Headers],[Incorporated]]))</f>
        <v/>
      </c>
      <c r="R76" s="460" t="str">
        <f>IF(COUNTIFS(Table1[JV '#],Table5[[#This Row],[JV Number]],Table1[Overhead or Underground],"OH")=0,"",COUNTIFS(Table1[JV '#],Table5[[#This Row],[JV Number]],Table1[Overhead or Underground],"OH"))</f>
        <v/>
      </c>
      <c r="S76" s="460">
        <f>IF(COUNTIFS(Table1[JV '#],Table5[[#This Row],[JV Number]],Table1[Overhead or Underground],"UG")=0,"",COUNTIFS(Table1[JV '#],Table5[[#This Row],[JV Number]],Table1[Overhead or Underground],"UG"))</f>
        <v>2</v>
      </c>
      <c r="T76" s="460" t="e">
        <f>IF(COUNTIFS(Table1[JV '#],Table5[[#This Row],[JV Number]],#REF!,"x")=0,"",COUNTIFS(Table1[JV '#],Table5[[#This Row],[JV Number]],#REF!,"x"))</f>
        <v>#REF!</v>
      </c>
      <c r="U76" s="460" t="e">
        <f>IF(COUNTIFS(Table1[JV '#],Table5[[#This Row],[JV Number]],#REF!,"x")=0,"",COUNTIFS(Table1[JV '#],Table5[[#This Row],[JV Number]],#REF!,"x"))</f>
        <v>#REF!</v>
      </c>
      <c r="V76" s="460" t="e">
        <f>IF(COUNTIFS(Table1[JV '#],Table5[[#This Row],[JV Number]],#REF!,"x")=0,"",COUNTIFS(Table1[JV '#],Table5[[#This Row],[JV Number]],#REF!,"x"))</f>
        <v>#REF!</v>
      </c>
      <c r="W76" s="460" t="e">
        <f>IF(COUNTIFS(Table1[JV '#],Table5[[#This Row],[JV Number]],#REF!,"x")=0,"",COUNTIFS(Table1[JV '#],Table5[[#This Row],[JV Number]],#REF!,"x"))</f>
        <v>#REF!</v>
      </c>
      <c r="X76" s="460" t="e">
        <f>IF(COUNTIFS(Table1[JV '#],Table5[[#This Row],[JV Number]],#REF!,"x")=0,"",COUNTIFS(Table1[JV '#],Table5[[#This Row],[JV Number]],#REF!,"x"))</f>
        <v>#REF!</v>
      </c>
      <c r="Z76" s="447"/>
    </row>
    <row r="77" spans="1:26" ht="14.45" x14ac:dyDescent="0.3">
      <c r="A77" s="464">
        <v>73</v>
      </c>
      <c r="B77" s="460">
        <v>73</v>
      </c>
      <c r="C77" s="460">
        <f>INDEX(Table1[MPMS '#],MATCH(Table5[[#This Row],[JV Number]],Table1[JV '#],0))</f>
        <v>93322</v>
      </c>
      <c r="D77" s="460" t="str">
        <f>INDEX(Table1[Early Completion (Y/N)],MATCH(Table5[[#This Row],[JV Number]],Table1[JV '#],0))</f>
        <v>--</v>
      </c>
      <c r="E77" s="460" t="e">
        <f>INDEX(#REF!,MATCH(Table5[[#This Row],[JV Number]],Table1[JV '#],0))</f>
        <v>#REF!</v>
      </c>
      <c r="F77" s="460">
        <f>INDEX(Table1[District],MATCH(Table5[[#This Row],[JV Number]],Table1[JV '#],0))</f>
        <v>2</v>
      </c>
      <c r="G77" s="460" t="str">
        <f>INDEX(Table1[County],MATCH(Table5[[#This Row],[JV Number]],Table1[JV '#],0))</f>
        <v>McKean</v>
      </c>
      <c r="H77" s="460">
        <f>COUNTIF(Table1[JV '#],Table5[[#This Row],[JV Number]])</f>
        <v>4</v>
      </c>
      <c r="I77" s="466">
        <f>LOOKUP(Table5[[#This Row],[JV Number]],Table4[JV '#],Table4[Construction Start Dates])</f>
        <v>42592</v>
      </c>
      <c r="J77" s="466" t="e">
        <f t="array" ref="J77">MIN(IF(Table5[[#This Row],[JV Number]]=Table1[JV '#],#REF!,"Error"))</f>
        <v>#REF!</v>
      </c>
      <c r="K77" s="554" t="e">
        <f>SUMIF(Table1[JV '#],Table5[[#This Row],[JV Number]],#REF!)</f>
        <v>#REF!</v>
      </c>
      <c r="L77" s="460" t="str">
        <f>IF(COUNTIFS(Table1[JV '#],Table5[[#This Row],[JV Number]],Table1[D-419 Utility Relocation Classification],Table5[[#Headers],[Prior]])=0,"",COUNTIFS(Table1[JV '#],Table5[[#This Row],[JV Number]],Table1[D-419 Utility Relocation Classification],Table5[[#Headers],[Prior]]))</f>
        <v/>
      </c>
      <c r="M77" s="460" t="str">
        <f>IF(COUNTIFS(Table1[JV '#],Table5[[#This Row],[JV Number]],Table1[D-419 Utility Relocation Classification],Table5[[#Headers],[Restrictive]])=0,"",COUNTIFS(Table1[JV '#],Table5[[#This Row],[JV Number]],Table1[D-419 Utility Relocation Classification],Table5[[#Headers],[Restrictive]]))</f>
        <v/>
      </c>
      <c r="N77" s="460" t="str">
        <f>IF(COUNTIFS(Table1[JV '#],Table5[[#This Row],[JV Number]],Table1[D-419 Utility Relocation Classification],Table5[[#Headers],[Concurrent]])=0,"",COUNTIFS(Table1[JV '#],Table5[[#This Row],[JV Number]],Table1[D-419 Utility Relocation Classification],Table5[[#Headers],[Concurrent]]))</f>
        <v/>
      </c>
      <c r="O77" s="460" t="str">
        <f>IF(COUNTIFS(Table1[JV '#],Table5[[#This Row],[JV Number]],Table1[D-419 Utility Relocation Classification],Table5[[#Headers],[Coordinated]])=0,"",COUNTIFS(Table1[JV '#],Table5[[#This Row],[JV Number]],Table1[D-419 Utility Relocation Classification],Table5[[#Headers],[Coordinated]]))</f>
        <v/>
      </c>
      <c r="P77" s="460" t="str">
        <f>IF(COUNTIFS(Table1[JV '#],Table5[[#This Row],[JV Number]],Table1[D-419 Utility Relocation Classification],Table5[[#Headers],[Not Affected]])=0,"",COUNTIFS(Table1[JV '#],Table5[[#This Row],[JV Number]],Table1[D-419 Utility Relocation Classification],Table5[[#Headers],[Not Affected]]))</f>
        <v/>
      </c>
      <c r="Q77" s="460" t="str">
        <f>IF(COUNTIFS(Table1[JV '#],Table5[[#This Row],[JV Number]],Table1[D-419 Utility Relocation Classification],Table5[[#Headers],[Incorporated]])=0,"",COUNTIFS(Table1[JV '#],Table5[[#This Row],[JV Number]],Table1[D-419 Utility Relocation Classification],Table5[[#Headers],[Incorporated]]))</f>
        <v/>
      </c>
      <c r="R77" s="460" t="str">
        <f>IF(COUNTIFS(Table1[JV '#],Table5[[#This Row],[JV Number]],Table1[Overhead or Underground],"OH")=0,"",COUNTIFS(Table1[JV '#],Table5[[#This Row],[JV Number]],Table1[Overhead or Underground],"OH"))</f>
        <v/>
      </c>
      <c r="S77" s="460">
        <f>IF(COUNTIFS(Table1[JV '#],Table5[[#This Row],[JV Number]],Table1[Overhead or Underground],"UG")=0,"",COUNTIFS(Table1[JV '#],Table5[[#This Row],[JV Number]],Table1[Overhead or Underground],"UG"))</f>
        <v>4</v>
      </c>
      <c r="T77" s="460" t="e">
        <f>IF(COUNTIFS(Table1[JV '#],Table5[[#This Row],[JV Number]],#REF!,"x")=0,"",COUNTIFS(Table1[JV '#],Table5[[#This Row],[JV Number]],#REF!,"x"))</f>
        <v>#REF!</v>
      </c>
      <c r="U77" s="460" t="e">
        <f>IF(COUNTIFS(Table1[JV '#],Table5[[#This Row],[JV Number]],#REF!,"x")=0,"",COUNTIFS(Table1[JV '#],Table5[[#This Row],[JV Number]],#REF!,"x"))</f>
        <v>#REF!</v>
      </c>
      <c r="V77" s="460" t="e">
        <f>IF(COUNTIFS(Table1[JV '#],Table5[[#This Row],[JV Number]],#REF!,"x")=0,"",COUNTIFS(Table1[JV '#],Table5[[#This Row],[JV Number]],#REF!,"x"))</f>
        <v>#REF!</v>
      </c>
      <c r="W77" s="460" t="e">
        <f>IF(COUNTIFS(Table1[JV '#],Table5[[#This Row],[JV Number]],#REF!,"x")=0,"",COUNTIFS(Table1[JV '#],Table5[[#This Row],[JV Number]],#REF!,"x"))</f>
        <v>#REF!</v>
      </c>
      <c r="X77" s="460" t="e">
        <f>IF(COUNTIFS(Table1[JV '#],Table5[[#This Row],[JV Number]],#REF!,"x")=0,"",COUNTIFS(Table1[JV '#],Table5[[#This Row],[JV Number]],#REF!,"x"))</f>
        <v>#REF!</v>
      </c>
      <c r="Z77" s="447"/>
    </row>
    <row r="78" spans="1:26" ht="14.45" x14ac:dyDescent="0.3">
      <c r="A78" s="464">
        <v>74</v>
      </c>
      <c r="B78" s="460">
        <v>74</v>
      </c>
      <c r="C78" s="460">
        <f>INDEX(Table1[MPMS '#],MATCH(Table5[[#This Row],[JV Number]],Table1[JV '#],0))</f>
        <v>4642</v>
      </c>
      <c r="D78" s="460" t="str">
        <f>INDEX(Table1[Early Completion (Y/N)],MATCH(Table5[[#This Row],[JV Number]],Table1[JV '#],0))</f>
        <v>--</v>
      </c>
      <c r="E78" s="460" t="e">
        <f>INDEX(#REF!,MATCH(Table5[[#This Row],[JV Number]],Table1[JV '#],0))</f>
        <v>#REF!</v>
      </c>
      <c r="F78" s="460">
        <f>INDEX(Table1[District],MATCH(Table5[[#This Row],[JV Number]],Table1[JV '#],0))</f>
        <v>2</v>
      </c>
      <c r="G78" s="460" t="str">
        <f>INDEX(Table1[County],MATCH(Table5[[#This Row],[JV Number]],Table1[JV '#],0))</f>
        <v>Mifflin</v>
      </c>
      <c r="H78" s="460">
        <f>COUNTIF(Table1[JV '#],Table5[[#This Row],[JV Number]])</f>
        <v>3</v>
      </c>
      <c r="I78" s="466">
        <f>LOOKUP(Table5[[#This Row],[JV Number]],Table4[JV '#],Table4[Construction Start Dates])</f>
        <v>42810</v>
      </c>
      <c r="J78" s="466" t="e">
        <f t="array" ref="J78">MIN(IF(Table5[[#This Row],[JV Number]]=Table1[JV '#],#REF!,"Error"))</f>
        <v>#REF!</v>
      </c>
      <c r="K78" s="554" t="e">
        <f>SUMIF(Table1[JV '#],Table5[[#This Row],[JV Number]],#REF!)</f>
        <v>#REF!</v>
      </c>
      <c r="L78" s="460" t="str">
        <f>IF(COUNTIFS(Table1[JV '#],Table5[[#This Row],[JV Number]],Table1[D-419 Utility Relocation Classification],Table5[[#Headers],[Prior]])=0,"",COUNTIFS(Table1[JV '#],Table5[[#This Row],[JV Number]],Table1[D-419 Utility Relocation Classification],Table5[[#Headers],[Prior]]))</f>
        <v/>
      </c>
      <c r="M78" s="460" t="str">
        <f>IF(COUNTIFS(Table1[JV '#],Table5[[#This Row],[JV Number]],Table1[D-419 Utility Relocation Classification],Table5[[#Headers],[Restrictive]])=0,"",COUNTIFS(Table1[JV '#],Table5[[#This Row],[JV Number]],Table1[D-419 Utility Relocation Classification],Table5[[#Headers],[Restrictive]]))</f>
        <v/>
      </c>
      <c r="N78" s="460" t="str">
        <f>IF(COUNTIFS(Table1[JV '#],Table5[[#This Row],[JV Number]],Table1[D-419 Utility Relocation Classification],Table5[[#Headers],[Concurrent]])=0,"",COUNTIFS(Table1[JV '#],Table5[[#This Row],[JV Number]],Table1[D-419 Utility Relocation Classification],Table5[[#Headers],[Concurrent]]))</f>
        <v/>
      </c>
      <c r="O78" s="460" t="str">
        <f>IF(COUNTIFS(Table1[JV '#],Table5[[#This Row],[JV Number]],Table1[D-419 Utility Relocation Classification],Table5[[#Headers],[Coordinated]])=0,"",COUNTIFS(Table1[JV '#],Table5[[#This Row],[JV Number]],Table1[D-419 Utility Relocation Classification],Table5[[#Headers],[Coordinated]]))</f>
        <v/>
      </c>
      <c r="P78" s="460" t="str">
        <f>IF(COUNTIFS(Table1[JV '#],Table5[[#This Row],[JV Number]],Table1[D-419 Utility Relocation Classification],Table5[[#Headers],[Not Affected]])=0,"",COUNTIFS(Table1[JV '#],Table5[[#This Row],[JV Number]],Table1[D-419 Utility Relocation Classification],Table5[[#Headers],[Not Affected]]))</f>
        <v/>
      </c>
      <c r="Q78" s="460" t="str">
        <f>IF(COUNTIFS(Table1[JV '#],Table5[[#This Row],[JV Number]],Table1[D-419 Utility Relocation Classification],Table5[[#Headers],[Incorporated]])=0,"",COUNTIFS(Table1[JV '#],Table5[[#This Row],[JV Number]],Table1[D-419 Utility Relocation Classification],Table5[[#Headers],[Incorporated]]))</f>
        <v/>
      </c>
      <c r="R78" s="460" t="str">
        <f>IF(COUNTIFS(Table1[JV '#],Table5[[#This Row],[JV Number]],Table1[Overhead or Underground],"OH")=0,"",COUNTIFS(Table1[JV '#],Table5[[#This Row],[JV Number]],Table1[Overhead or Underground],"OH"))</f>
        <v/>
      </c>
      <c r="S78" s="460">
        <f>IF(COUNTIFS(Table1[JV '#],Table5[[#This Row],[JV Number]],Table1[Overhead or Underground],"UG")=0,"",COUNTIFS(Table1[JV '#],Table5[[#This Row],[JV Number]],Table1[Overhead or Underground],"UG"))</f>
        <v>1</v>
      </c>
      <c r="T78" s="460" t="e">
        <f>IF(COUNTIFS(Table1[JV '#],Table5[[#This Row],[JV Number]],#REF!,"x")=0,"",COUNTIFS(Table1[JV '#],Table5[[#This Row],[JV Number]],#REF!,"x"))</f>
        <v>#REF!</v>
      </c>
      <c r="U78" s="460" t="e">
        <f>IF(COUNTIFS(Table1[JV '#],Table5[[#This Row],[JV Number]],#REF!,"x")=0,"",COUNTIFS(Table1[JV '#],Table5[[#This Row],[JV Number]],#REF!,"x"))</f>
        <v>#REF!</v>
      </c>
      <c r="V78" s="460" t="e">
        <f>IF(COUNTIFS(Table1[JV '#],Table5[[#This Row],[JV Number]],#REF!,"x")=0,"",COUNTIFS(Table1[JV '#],Table5[[#This Row],[JV Number]],#REF!,"x"))</f>
        <v>#REF!</v>
      </c>
      <c r="W78" s="460" t="e">
        <f>IF(COUNTIFS(Table1[JV '#],Table5[[#This Row],[JV Number]],#REF!,"x")=0,"",COUNTIFS(Table1[JV '#],Table5[[#This Row],[JV Number]],#REF!,"x"))</f>
        <v>#REF!</v>
      </c>
      <c r="X78" s="460" t="e">
        <f>IF(COUNTIFS(Table1[JV '#],Table5[[#This Row],[JV Number]],#REF!,"x")=0,"",COUNTIFS(Table1[JV '#],Table5[[#This Row],[JV Number]],#REF!,"x"))</f>
        <v>#REF!</v>
      </c>
      <c r="Z78" s="447"/>
    </row>
    <row r="79" spans="1:26" ht="14.45" x14ac:dyDescent="0.3">
      <c r="A79" s="464">
        <v>75</v>
      </c>
      <c r="B79" s="460">
        <v>75</v>
      </c>
      <c r="C79" s="460">
        <f>INDEX(Table1[MPMS '#],MATCH(Table5[[#This Row],[JV Number]],Table1[JV '#],0))</f>
        <v>85297</v>
      </c>
      <c r="D79" s="460" t="str">
        <f>INDEX(Table1[Early Completion (Y/N)],MATCH(Table5[[#This Row],[JV Number]],Table1[JV '#],0))</f>
        <v>--</v>
      </c>
      <c r="E79" s="460" t="e">
        <f>INDEX(#REF!,MATCH(Table5[[#This Row],[JV Number]],Table1[JV '#],0))</f>
        <v>#REF!</v>
      </c>
      <c r="F79" s="460">
        <f>INDEX(Table1[District],MATCH(Table5[[#This Row],[JV Number]],Table1[JV '#],0))</f>
        <v>2</v>
      </c>
      <c r="G79" s="460" t="str">
        <f>INDEX(Table1[County],MATCH(Table5[[#This Row],[JV Number]],Table1[JV '#],0))</f>
        <v>Mifflin</v>
      </c>
      <c r="H79" s="460">
        <f>COUNTIF(Table1[JV '#],Table5[[#This Row],[JV Number]])</f>
        <v>3</v>
      </c>
      <c r="I79" s="466">
        <f>LOOKUP(Table5[[#This Row],[JV Number]],Table4[JV '#],Table4[Construction Start Dates])</f>
        <v>42898</v>
      </c>
      <c r="J79" s="466" t="e">
        <f t="array" ref="J79">MIN(IF(Table5[[#This Row],[JV Number]]=Table1[JV '#],#REF!,"Error"))</f>
        <v>#REF!</v>
      </c>
      <c r="K79" s="554" t="e">
        <f>SUMIF(Table1[JV '#],Table5[[#This Row],[JV Number]],#REF!)</f>
        <v>#REF!</v>
      </c>
      <c r="L79" s="460" t="str">
        <f>IF(COUNTIFS(Table1[JV '#],Table5[[#This Row],[JV Number]],Table1[D-419 Utility Relocation Classification],Table5[[#Headers],[Prior]])=0,"",COUNTIFS(Table1[JV '#],Table5[[#This Row],[JV Number]],Table1[D-419 Utility Relocation Classification],Table5[[#Headers],[Prior]]))</f>
        <v/>
      </c>
      <c r="M79" s="460" t="str">
        <f>IF(COUNTIFS(Table1[JV '#],Table5[[#This Row],[JV Number]],Table1[D-419 Utility Relocation Classification],Table5[[#Headers],[Restrictive]])=0,"",COUNTIFS(Table1[JV '#],Table5[[#This Row],[JV Number]],Table1[D-419 Utility Relocation Classification],Table5[[#Headers],[Restrictive]]))</f>
        <v/>
      </c>
      <c r="N79" s="460" t="str">
        <f>IF(COUNTIFS(Table1[JV '#],Table5[[#This Row],[JV Number]],Table1[D-419 Utility Relocation Classification],Table5[[#Headers],[Concurrent]])=0,"",COUNTIFS(Table1[JV '#],Table5[[#This Row],[JV Number]],Table1[D-419 Utility Relocation Classification],Table5[[#Headers],[Concurrent]]))</f>
        <v/>
      </c>
      <c r="O79" s="460" t="str">
        <f>IF(COUNTIFS(Table1[JV '#],Table5[[#This Row],[JV Number]],Table1[D-419 Utility Relocation Classification],Table5[[#Headers],[Coordinated]])=0,"",COUNTIFS(Table1[JV '#],Table5[[#This Row],[JV Number]],Table1[D-419 Utility Relocation Classification],Table5[[#Headers],[Coordinated]]))</f>
        <v/>
      </c>
      <c r="P79" s="460" t="str">
        <f>IF(COUNTIFS(Table1[JV '#],Table5[[#This Row],[JV Number]],Table1[D-419 Utility Relocation Classification],Table5[[#Headers],[Not Affected]])=0,"",COUNTIFS(Table1[JV '#],Table5[[#This Row],[JV Number]],Table1[D-419 Utility Relocation Classification],Table5[[#Headers],[Not Affected]]))</f>
        <v/>
      </c>
      <c r="Q79" s="460" t="str">
        <f>IF(COUNTIFS(Table1[JV '#],Table5[[#This Row],[JV Number]],Table1[D-419 Utility Relocation Classification],Table5[[#Headers],[Incorporated]])=0,"",COUNTIFS(Table1[JV '#],Table5[[#This Row],[JV Number]],Table1[D-419 Utility Relocation Classification],Table5[[#Headers],[Incorporated]]))</f>
        <v/>
      </c>
      <c r="R79" s="460" t="str">
        <f>IF(COUNTIFS(Table1[JV '#],Table5[[#This Row],[JV Number]],Table1[Overhead or Underground],"OH")=0,"",COUNTIFS(Table1[JV '#],Table5[[#This Row],[JV Number]],Table1[Overhead or Underground],"OH"))</f>
        <v/>
      </c>
      <c r="S79" s="460">
        <f>IF(COUNTIFS(Table1[JV '#],Table5[[#This Row],[JV Number]],Table1[Overhead or Underground],"UG")=0,"",COUNTIFS(Table1[JV '#],Table5[[#This Row],[JV Number]],Table1[Overhead or Underground],"UG"))</f>
        <v>2</v>
      </c>
      <c r="T79" s="460" t="e">
        <f>IF(COUNTIFS(Table1[JV '#],Table5[[#This Row],[JV Number]],#REF!,"x")=0,"",COUNTIFS(Table1[JV '#],Table5[[#This Row],[JV Number]],#REF!,"x"))</f>
        <v>#REF!</v>
      </c>
      <c r="U79" s="460" t="e">
        <f>IF(COUNTIFS(Table1[JV '#],Table5[[#This Row],[JV Number]],#REF!,"x")=0,"",COUNTIFS(Table1[JV '#],Table5[[#This Row],[JV Number]],#REF!,"x"))</f>
        <v>#REF!</v>
      </c>
      <c r="V79" s="460" t="e">
        <f>IF(COUNTIFS(Table1[JV '#],Table5[[#This Row],[JV Number]],#REF!,"x")=0,"",COUNTIFS(Table1[JV '#],Table5[[#This Row],[JV Number]],#REF!,"x"))</f>
        <v>#REF!</v>
      </c>
      <c r="W79" s="460" t="e">
        <f>IF(COUNTIFS(Table1[JV '#],Table5[[#This Row],[JV Number]],#REF!,"x")=0,"",COUNTIFS(Table1[JV '#],Table5[[#This Row],[JV Number]],#REF!,"x"))</f>
        <v>#REF!</v>
      </c>
      <c r="X79" s="460" t="e">
        <f>IF(COUNTIFS(Table1[JV '#],Table5[[#This Row],[JV Number]],#REF!,"x")=0,"",COUNTIFS(Table1[JV '#],Table5[[#This Row],[JV Number]],#REF!,"x"))</f>
        <v>#REF!</v>
      </c>
      <c r="Z79" s="447"/>
    </row>
    <row r="80" spans="1:26" ht="14.45" x14ac:dyDescent="0.3">
      <c r="A80" s="464">
        <v>76</v>
      </c>
      <c r="B80" s="460">
        <v>76</v>
      </c>
      <c r="C80" s="460">
        <f>INDEX(Table1[MPMS '#],MATCH(Table5[[#This Row],[JV Number]],Table1[JV '#],0))</f>
        <v>4676</v>
      </c>
      <c r="D80" s="460" t="str">
        <f>INDEX(Table1[Early Completion (Y/N)],MATCH(Table5[[#This Row],[JV Number]],Table1[JV '#],0))</f>
        <v>--</v>
      </c>
      <c r="E80" s="460" t="e">
        <f>INDEX(#REF!,MATCH(Table5[[#This Row],[JV Number]],Table1[JV '#],0))</f>
        <v>#REF!</v>
      </c>
      <c r="F80" s="460">
        <f>INDEX(Table1[District],MATCH(Table5[[#This Row],[JV Number]],Table1[JV '#],0))</f>
        <v>2</v>
      </c>
      <c r="G80" s="460" t="str">
        <f>INDEX(Table1[County],MATCH(Table5[[#This Row],[JV Number]],Table1[JV '#],0))</f>
        <v>Mifflin</v>
      </c>
      <c r="H80" s="460">
        <f>COUNTIF(Table1[JV '#],Table5[[#This Row],[JV Number]])</f>
        <v>3</v>
      </c>
      <c r="I80" s="466">
        <f>LOOKUP(Table5[[#This Row],[JV Number]],Table4[JV '#],Table4[Construction Start Dates])</f>
        <v>42881</v>
      </c>
      <c r="J80" s="466" t="e">
        <f t="array" ref="J80">MIN(IF(Table5[[#This Row],[JV Number]]=Table1[JV '#],#REF!,"Error"))</f>
        <v>#REF!</v>
      </c>
      <c r="K80" s="554" t="e">
        <f>SUMIF(Table1[JV '#],Table5[[#This Row],[JV Number]],#REF!)</f>
        <v>#REF!</v>
      </c>
      <c r="L80" s="460" t="str">
        <f>IF(COUNTIFS(Table1[JV '#],Table5[[#This Row],[JV Number]],Table1[D-419 Utility Relocation Classification],Table5[[#Headers],[Prior]])=0,"",COUNTIFS(Table1[JV '#],Table5[[#This Row],[JV Number]],Table1[D-419 Utility Relocation Classification],Table5[[#Headers],[Prior]]))</f>
        <v/>
      </c>
      <c r="M80" s="460" t="str">
        <f>IF(COUNTIFS(Table1[JV '#],Table5[[#This Row],[JV Number]],Table1[D-419 Utility Relocation Classification],Table5[[#Headers],[Restrictive]])=0,"",COUNTIFS(Table1[JV '#],Table5[[#This Row],[JV Number]],Table1[D-419 Utility Relocation Classification],Table5[[#Headers],[Restrictive]]))</f>
        <v/>
      </c>
      <c r="N80" s="460" t="str">
        <f>IF(COUNTIFS(Table1[JV '#],Table5[[#This Row],[JV Number]],Table1[D-419 Utility Relocation Classification],Table5[[#Headers],[Concurrent]])=0,"",COUNTIFS(Table1[JV '#],Table5[[#This Row],[JV Number]],Table1[D-419 Utility Relocation Classification],Table5[[#Headers],[Concurrent]]))</f>
        <v/>
      </c>
      <c r="O80" s="460" t="str">
        <f>IF(COUNTIFS(Table1[JV '#],Table5[[#This Row],[JV Number]],Table1[D-419 Utility Relocation Classification],Table5[[#Headers],[Coordinated]])=0,"",COUNTIFS(Table1[JV '#],Table5[[#This Row],[JV Number]],Table1[D-419 Utility Relocation Classification],Table5[[#Headers],[Coordinated]]))</f>
        <v/>
      </c>
      <c r="P80" s="460" t="str">
        <f>IF(COUNTIFS(Table1[JV '#],Table5[[#This Row],[JV Number]],Table1[D-419 Utility Relocation Classification],Table5[[#Headers],[Not Affected]])=0,"",COUNTIFS(Table1[JV '#],Table5[[#This Row],[JV Number]],Table1[D-419 Utility Relocation Classification],Table5[[#Headers],[Not Affected]]))</f>
        <v/>
      </c>
      <c r="Q80" s="460" t="str">
        <f>IF(COUNTIFS(Table1[JV '#],Table5[[#This Row],[JV Number]],Table1[D-419 Utility Relocation Classification],Table5[[#Headers],[Incorporated]])=0,"",COUNTIFS(Table1[JV '#],Table5[[#This Row],[JV Number]],Table1[D-419 Utility Relocation Classification],Table5[[#Headers],[Incorporated]]))</f>
        <v/>
      </c>
      <c r="R80" s="460" t="str">
        <f>IF(COUNTIFS(Table1[JV '#],Table5[[#This Row],[JV Number]],Table1[Overhead or Underground],"OH")=0,"",COUNTIFS(Table1[JV '#],Table5[[#This Row],[JV Number]],Table1[Overhead or Underground],"OH"))</f>
        <v/>
      </c>
      <c r="S80" s="460">
        <f>IF(COUNTIFS(Table1[JV '#],Table5[[#This Row],[JV Number]],Table1[Overhead or Underground],"UG")=0,"",COUNTIFS(Table1[JV '#],Table5[[#This Row],[JV Number]],Table1[Overhead or Underground],"UG"))</f>
        <v>3</v>
      </c>
      <c r="T80" s="460" t="e">
        <f>IF(COUNTIFS(Table1[JV '#],Table5[[#This Row],[JV Number]],#REF!,"x")=0,"",COUNTIFS(Table1[JV '#],Table5[[#This Row],[JV Number]],#REF!,"x"))</f>
        <v>#REF!</v>
      </c>
      <c r="U80" s="460" t="e">
        <f>IF(COUNTIFS(Table1[JV '#],Table5[[#This Row],[JV Number]],#REF!,"x")=0,"",COUNTIFS(Table1[JV '#],Table5[[#This Row],[JV Number]],#REF!,"x"))</f>
        <v>#REF!</v>
      </c>
      <c r="V80" s="460" t="e">
        <f>IF(COUNTIFS(Table1[JV '#],Table5[[#This Row],[JV Number]],#REF!,"x")=0,"",COUNTIFS(Table1[JV '#],Table5[[#This Row],[JV Number]],#REF!,"x"))</f>
        <v>#REF!</v>
      </c>
      <c r="W80" s="460" t="e">
        <f>IF(COUNTIFS(Table1[JV '#],Table5[[#This Row],[JV Number]],#REF!,"x")=0,"",COUNTIFS(Table1[JV '#],Table5[[#This Row],[JV Number]],#REF!,"x"))</f>
        <v>#REF!</v>
      </c>
      <c r="X80" s="460" t="e">
        <f>IF(COUNTIFS(Table1[JV '#],Table5[[#This Row],[JV Number]],#REF!,"x")=0,"",COUNTIFS(Table1[JV '#],Table5[[#This Row],[JV Number]],#REF!,"x"))</f>
        <v>#REF!</v>
      </c>
      <c r="Z80" s="447"/>
    </row>
    <row r="81" spans="1:26" ht="14.45" x14ac:dyDescent="0.3">
      <c r="A81" s="464">
        <v>77</v>
      </c>
      <c r="B81" s="460">
        <v>77</v>
      </c>
      <c r="C81" s="460">
        <f>INDEX(Table1[MPMS '#],MATCH(Table5[[#This Row],[JV Number]],Table1[JV '#],0))</f>
        <v>4677</v>
      </c>
      <c r="D81" s="460" t="str">
        <f>INDEX(Table1[Early Completion (Y/N)],MATCH(Table5[[#This Row],[JV Number]],Table1[JV '#],0))</f>
        <v>--</v>
      </c>
      <c r="E81" s="460" t="e">
        <f>INDEX(#REF!,MATCH(Table5[[#This Row],[JV Number]],Table1[JV '#],0))</f>
        <v>#REF!</v>
      </c>
      <c r="F81" s="460">
        <f>INDEX(Table1[District],MATCH(Table5[[#This Row],[JV Number]],Table1[JV '#],0))</f>
        <v>2</v>
      </c>
      <c r="G81" s="460" t="str">
        <f>INDEX(Table1[County],MATCH(Table5[[#This Row],[JV Number]],Table1[JV '#],0))</f>
        <v>Mifflin</v>
      </c>
      <c r="H81" s="460">
        <f>COUNTIF(Table1[JV '#],Table5[[#This Row],[JV Number]])</f>
        <v>1</v>
      </c>
      <c r="I81" s="466">
        <f>LOOKUP(Table5[[#This Row],[JV Number]],Table4[JV '#],Table4[Construction Start Dates])</f>
        <v>42887</v>
      </c>
      <c r="J81" s="466" t="e">
        <f t="array" ref="J81">MIN(IF(Table5[[#This Row],[JV Number]]=Table1[JV '#],#REF!,"Error"))</f>
        <v>#REF!</v>
      </c>
      <c r="K81" s="554" t="e">
        <f>SUMIF(Table1[JV '#],Table5[[#This Row],[JV Number]],#REF!)</f>
        <v>#REF!</v>
      </c>
      <c r="L81" s="460" t="str">
        <f>IF(COUNTIFS(Table1[JV '#],Table5[[#This Row],[JV Number]],Table1[D-419 Utility Relocation Classification],Table5[[#Headers],[Prior]])=0,"",COUNTIFS(Table1[JV '#],Table5[[#This Row],[JV Number]],Table1[D-419 Utility Relocation Classification],Table5[[#Headers],[Prior]]))</f>
        <v/>
      </c>
      <c r="M81" s="460" t="str">
        <f>IF(COUNTIFS(Table1[JV '#],Table5[[#This Row],[JV Number]],Table1[D-419 Utility Relocation Classification],Table5[[#Headers],[Restrictive]])=0,"",COUNTIFS(Table1[JV '#],Table5[[#This Row],[JV Number]],Table1[D-419 Utility Relocation Classification],Table5[[#Headers],[Restrictive]]))</f>
        <v/>
      </c>
      <c r="N81" s="460" t="str">
        <f>IF(COUNTIFS(Table1[JV '#],Table5[[#This Row],[JV Number]],Table1[D-419 Utility Relocation Classification],Table5[[#Headers],[Concurrent]])=0,"",COUNTIFS(Table1[JV '#],Table5[[#This Row],[JV Number]],Table1[D-419 Utility Relocation Classification],Table5[[#Headers],[Concurrent]]))</f>
        <v/>
      </c>
      <c r="O81" s="460" t="str">
        <f>IF(COUNTIFS(Table1[JV '#],Table5[[#This Row],[JV Number]],Table1[D-419 Utility Relocation Classification],Table5[[#Headers],[Coordinated]])=0,"",COUNTIFS(Table1[JV '#],Table5[[#This Row],[JV Number]],Table1[D-419 Utility Relocation Classification],Table5[[#Headers],[Coordinated]]))</f>
        <v/>
      </c>
      <c r="P81" s="460" t="str">
        <f>IF(COUNTIFS(Table1[JV '#],Table5[[#This Row],[JV Number]],Table1[D-419 Utility Relocation Classification],Table5[[#Headers],[Not Affected]])=0,"",COUNTIFS(Table1[JV '#],Table5[[#This Row],[JV Number]],Table1[D-419 Utility Relocation Classification],Table5[[#Headers],[Not Affected]]))</f>
        <v/>
      </c>
      <c r="Q81" s="460" t="str">
        <f>IF(COUNTIFS(Table1[JV '#],Table5[[#This Row],[JV Number]],Table1[D-419 Utility Relocation Classification],Table5[[#Headers],[Incorporated]])=0,"",COUNTIFS(Table1[JV '#],Table5[[#This Row],[JV Number]],Table1[D-419 Utility Relocation Classification],Table5[[#Headers],[Incorporated]]))</f>
        <v/>
      </c>
      <c r="R81" s="460" t="str">
        <f>IF(COUNTIFS(Table1[JV '#],Table5[[#This Row],[JV Number]],Table1[Overhead or Underground],"OH")=0,"",COUNTIFS(Table1[JV '#],Table5[[#This Row],[JV Number]],Table1[Overhead or Underground],"OH"))</f>
        <v/>
      </c>
      <c r="S81" s="460">
        <f>IF(COUNTIFS(Table1[JV '#],Table5[[#This Row],[JV Number]],Table1[Overhead or Underground],"UG")=0,"",COUNTIFS(Table1[JV '#],Table5[[#This Row],[JV Number]],Table1[Overhead or Underground],"UG"))</f>
        <v>1</v>
      </c>
      <c r="T81" s="460" t="e">
        <f>IF(COUNTIFS(Table1[JV '#],Table5[[#This Row],[JV Number]],#REF!,"x")=0,"",COUNTIFS(Table1[JV '#],Table5[[#This Row],[JV Number]],#REF!,"x"))</f>
        <v>#REF!</v>
      </c>
      <c r="U81" s="460" t="e">
        <f>IF(COUNTIFS(Table1[JV '#],Table5[[#This Row],[JV Number]],#REF!,"x")=0,"",COUNTIFS(Table1[JV '#],Table5[[#This Row],[JV Number]],#REF!,"x"))</f>
        <v>#REF!</v>
      </c>
      <c r="V81" s="460" t="e">
        <f>IF(COUNTIFS(Table1[JV '#],Table5[[#This Row],[JV Number]],#REF!,"x")=0,"",COUNTIFS(Table1[JV '#],Table5[[#This Row],[JV Number]],#REF!,"x"))</f>
        <v>#REF!</v>
      </c>
      <c r="W81" s="460" t="e">
        <f>IF(COUNTIFS(Table1[JV '#],Table5[[#This Row],[JV Number]],#REF!,"x")=0,"",COUNTIFS(Table1[JV '#],Table5[[#This Row],[JV Number]],#REF!,"x"))</f>
        <v>#REF!</v>
      </c>
      <c r="X81" s="460" t="e">
        <f>IF(COUNTIFS(Table1[JV '#],Table5[[#This Row],[JV Number]],#REF!,"x")=0,"",COUNTIFS(Table1[JV '#],Table5[[#This Row],[JV Number]],#REF!,"x"))</f>
        <v>#REF!</v>
      </c>
      <c r="Z81" s="447"/>
    </row>
    <row r="82" spans="1:26" ht="14.45" x14ac:dyDescent="0.3">
      <c r="A82" s="464">
        <v>78</v>
      </c>
      <c r="B82" s="460">
        <v>78</v>
      </c>
      <c r="C82" s="460">
        <f>INDEX(Table1[MPMS '#],MATCH(Table5[[#This Row],[JV Number]],Table1[JV '#],0))</f>
        <v>85275</v>
      </c>
      <c r="D82" s="460" t="str">
        <f>INDEX(Table1[Early Completion (Y/N)],MATCH(Table5[[#This Row],[JV Number]],Table1[JV '#],0))</f>
        <v>--</v>
      </c>
      <c r="E82" s="460" t="e">
        <f>INDEX(#REF!,MATCH(Table5[[#This Row],[JV Number]],Table1[JV '#],0))</f>
        <v>#REF!</v>
      </c>
      <c r="F82" s="460">
        <f>INDEX(Table1[District],MATCH(Table5[[#This Row],[JV Number]],Table1[JV '#],0))</f>
        <v>2</v>
      </c>
      <c r="G82" s="460" t="str">
        <f>INDEX(Table1[County],MATCH(Table5[[#This Row],[JV Number]],Table1[JV '#],0))</f>
        <v>Mifflin</v>
      </c>
      <c r="H82" s="460">
        <f>COUNTIF(Table1[JV '#],Table5[[#This Row],[JV Number]])</f>
        <v>4</v>
      </c>
      <c r="I82" s="466">
        <f>LOOKUP(Table5[[#This Row],[JV Number]],Table4[JV '#],Table4[Construction Start Dates])</f>
        <v>42573</v>
      </c>
      <c r="J82" s="466" t="e">
        <f t="array" ref="J82">MIN(IF(Table5[[#This Row],[JV Number]]=Table1[JV '#],#REF!,"Error"))</f>
        <v>#REF!</v>
      </c>
      <c r="K82" s="554" t="e">
        <f>SUMIF(Table1[JV '#],Table5[[#This Row],[JV Number]],#REF!)</f>
        <v>#REF!</v>
      </c>
      <c r="L82" s="460" t="str">
        <f>IF(COUNTIFS(Table1[JV '#],Table5[[#This Row],[JV Number]],Table1[D-419 Utility Relocation Classification],Table5[[#Headers],[Prior]])=0,"",COUNTIFS(Table1[JV '#],Table5[[#This Row],[JV Number]],Table1[D-419 Utility Relocation Classification],Table5[[#Headers],[Prior]]))</f>
        <v/>
      </c>
      <c r="M82" s="460" t="str">
        <f>IF(COUNTIFS(Table1[JV '#],Table5[[#This Row],[JV Number]],Table1[D-419 Utility Relocation Classification],Table5[[#Headers],[Restrictive]])=0,"",COUNTIFS(Table1[JV '#],Table5[[#This Row],[JV Number]],Table1[D-419 Utility Relocation Classification],Table5[[#Headers],[Restrictive]]))</f>
        <v/>
      </c>
      <c r="N82" s="460" t="str">
        <f>IF(COUNTIFS(Table1[JV '#],Table5[[#This Row],[JV Number]],Table1[D-419 Utility Relocation Classification],Table5[[#Headers],[Concurrent]])=0,"",COUNTIFS(Table1[JV '#],Table5[[#This Row],[JV Number]],Table1[D-419 Utility Relocation Classification],Table5[[#Headers],[Concurrent]]))</f>
        <v/>
      </c>
      <c r="O82" s="460" t="str">
        <f>IF(COUNTIFS(Table1[JV '#],Table5[[#This Row],[JV Number]],Table1[D-419 Utility Relocation Classification],Table5[[#Headers],[Coordinated]])=0,"",COUNTIFS(Table1[JV '#],Table5[[#This Row],[JV Number]],Table1[D-419 Utility Relocation Classification],Table5[[#Headers],[Coordinated]]))</f>
        <v/>
      </c>
      <c r="P82" s="460" t="str">
        <f>IF(COUNTIFS(Table1[JV '#],Table5[[#This Row],[JV Number]],Table1[D-419 Utility Relocation Classification],Table5[[#Headers],[Not Affected]])=0,"",COUNTIFS(Table1[JV '#],Table5[[#This Row],[JV Number]],Table1[D-419 Utility Relocation Classification],Table5[[#Headers],[Not Affected]]))</f>
        <v/>
      </c>
      <c r="Q82" s="460" t="str">
        <f>IF(COUNTIFS(Table1[JV '#],Table5[[#This Row],[JV Number]],Table1[D-419 Utility Relocation Classification],Table5[[#Headers],[Incorporated]])=0,"",COUNTIFS(Table1[JV '#],Table5[[#This Row],[JV Number]],Table1[D-419 Utility Relocation Classification],Table5[[#Headers],[Incorporated]]))</f>
        <v/>
      </c>
      <c r="R82" s="460">
        <f>IF(COUNTIFS(Table1[JV '#],Table5[[#This Row],[JV Number]],Table1[Overhead or Underground],"OH")=0,"",COUNTIFS(Table1[JV '#],Table5[[#This Row],[JV Number]],Table1[Overhead or Underground],"OH"))</f>
        <v>3</v>
      </c>
      <c r="S82" s="460" t="str">
        <f>IF(COUNTIFS(Table1[JV '#],Table5[[#This Row],[JV Number]],Table1[Overhead or Underground],"UG")=0,"",COUNTIFS(Table1[JV '#],Table5[[#This Row],[JV Number]],Table1[Overhead or Underground],"UG"))</f>
        <v/>
      </c>
      <c r="T82" s="460" t="e">
        <f>IF(COUNTIFS(Table1[JV '#],Table5[[#This Row],[JV Number]],#REF!,"x")=0,"",COUNTIFS(Table1[JV '#],Table5[[#This Row],[JV Number]],#REF!,"x"))</f>
        <v>#REF!</v>
      </c>
      <c r="U82" s="460" t="e">
        <f>IF(COUNTIFS(Table1[JV '#],Table5[[#This Row],[JV Number]],#REF!,"x")=0,"",COUNTIFS(Table1[JV '#],Table5[[#This Row],[JV Number]],#REF!,"x"))</f>
        <v>#REF!</v>
      </c>
      <c r="V82" s="460" t="e">
        <f>IF(COUNTIFS(Table1[JV '#],Table5[[#This Row],[JV Number]],#REF!,"x")=0,"",COUNTIFS(Table1[JV '#],Table5[[#This Row],[JV Number]],#REF!,"x"))</f>
        <v>#REF!</v>
      </c>
      <c r="W82" s="460" t="e">
        <f>IF(COUNTIFS(Table1[JV '#],Table5[[#This Row],[JV Number]],#REF!,"x")=0,"",COUNTIFS(Table1[JV '#],Table5[[#This Row],[JV Number]],#REF!,"x"))</f>
        <v>#REF!</v>
      </c>
      <c r="X82" s="460" t="e">
        <f>IF(COUNTIFS(Table1[JV '#],Table5[[#This Row],[JV Number]],#REF!,"x")=0,"",COUNTIFS(Table1[JV '#],Table5[[#This Row],[JV Number]],#REF!,"x"))</f>
        <v>#REF!</v>
      </c>
      <c r="Z82" s="447"/>
    </row>
    <row r="83" spans="1:26" ht="14.45" x14ac:dyDescent="0.3">
      <c r="A83" s="464">
        <v>79</v>
      </c>
      <c r="B83" s="460">
        <v>79</v>
      </c>
      <c r="C83" s="460">
        <f>INDEX(Table1[MPMS '#],MATCH(Table5[[#This Row],[JV Number]],Table1[JV '#],0))</f>
        <v>88640</v>
      </c>
      <c r="D83" s="460" t="str">
        <f>INDEX(Table1[Early Completion (Y/N)],MATCH(Table5[[#This Row],[JV Number]],Table1[JV '#],0))</f>
        <v>--</v>
      </c>
      <c r="E83" s="460" t="e">
        <f>INDEX(#REF!,MATCH(Table5[[#This Row],[JV Number]],Table1[JV '#],0))</f>
        <v>#REF!</v>
      </c>
      <c r="F83" s="460">
        <f>INDEX(Table1[District],MATCH(Table5[[#This Row],[JV Number]],Table1[JV '#],0))</f>
        <v>2</v>
      </c>
      <c r="G83" s="460" t="str">
        <f>INDEX(Table1[County],MATCH(Table5[[#This Row],[JV Number]],Table1[JV '#],0))</f>
        <v>Potter</v>
      </c>
      <c r="H83" s="460">
        <f>COUNTIF(Table1[JV '#],Table5[[#This Row],[JV Number]])</f>
        <v>4</v>
      </c>
      <c r="I83" s="466">
        <f>LOOKUP(Table5[[#This Row],[JV Number]],Table4[JV '#],Table4[Construction Start Dates])</f>
        <v>42885</v>
      </c>
      <c r="J83" s="466" t="e">
        <f t="array" ref="J83">MIN(IF(Table5[[#This Row],[JV Number]]=Table1[JV '#],#REF!,"Error"))</f>
        <v>#REF!</v>
      </c>
      <c r="K83" s="554" t="e">
        <f>SUMIF(Table1[JV '#],Table5[[#This Row],[JV Number]],#REF!)</f>
        <v>#REF!</v>
      </c>
      <c r="L83" s="460" t="str">
        <f>IF(COUNTIFS(Table1[JV '#],Table5[[#This Row],[JV Number]],Table1[D-419 Utility Relocation Classification],Table5[[#Headers],[Prior]])=0,"",COUNTIFS(Table1[JV '#],Table5[[#This Row],[JV Number]],Table1[D-419 Utility Relocation Classification],Table5[[#Headers],[Prior]]))</f>
        <v/>
      </c>
      <c r="M83" s="460" t="str">
        <f>IF(COUNTIFS(Table1[JV '#],Table5[[#This Row],[JV Number]],Table1[D-419 Utility Relocation Classification],Table5[[#Headers],[Restrictive]])=0,"",COUNTIFS(Table1[JV '#],Table5[[#This Row],[JV Number]],Table1[D-419 Utility Relocation Classification],Table5[[#Headers],[Restrictive]]))</f>
        <v/>
      </c>
      <c r="N83" s="460" t="str">
        <f>IF(COUNTIFS(Table1[JV '#],Table5[[#This Row],[JV Number]],Table1[D-419 Utility Relocation Classification],Table5[[#Headers],[Concurrent]])=0,"",COUNTIFS(Table1[JV '#],Table5[[#This Row],[JV Number]],Table1[D-419 Utility Relocation Classification],Table5[[#Headers],[Concurrent]]))</f>
        <v/>
      </c>
      <c r="O83" s="460" t="str">
        <f>IF(COUNTIFS(Table1[JV '#],Table5[[#This Row],[JV Number]],Table1[D-419 Utility Relocation Classification],Table5[[#Headers],[Coordinated]])=0,"",COUNTIFS(Table1[JV '#],Table5[[#This Row],[JV Number]],Table1[D-419 Utility Relocation Classification],Table5[[#Headers],[Coordinated]]))</f>
        <v/>
      </c>
      <c r="P83" s="460" t="str">
        <f>IF(COUNTIFS(Table1[JV '#],Table5[[#This Row],[JV Number]],Table1[D-419 Utility Relocation Classification],Table5[[#Headers],[Not Affected]])=0,"",COUNTIFS(Table1[JV '#],Table5[[#This Row],[JV Number]],Table1[D-419 Utility Relocation Classification],Table5[[#Headers],[Not Affected]]))</f>
        <v/>
      </c>
      <c r="Q83" s="460" t="str">
        <f>IF(COUNTIFS(Table1[JV '#],Table5[[#This Row],[JV Number]],Table1[D-419 Utility Relocation Classification],Table5[[#Headers],[Incorporated]])=0,"",COUNTIFS(Table1[JV '#],Table5[[#This Row],[JV Number]],Table1[D-419 Utility Relocation Classification],Table5[[#Headers],[Incorporated]]))</f>
        <v/>
      </c>
      <c r="R83" s="460" t="str">
        <f>IF(COUNTIFS(Table1[JV '#],Table5[[#This Row],[JV Number]],Table1[Overhead or Underground],"OH")=0,"",COUNTIFS(Table1[JV '#],Table5[[#This Row],[JV Number]],Table1[Overhead or Underground],"OH"))</f>
        <v/>
      </c>
      <c r="S83" s="460">
        <f>IF(COUNTIFS(Table1[JV '#],Table5[[#This Row],[JV Number]],Table1[Overhead or Underground],"UG")=0,"",COUNTIFS(Table1[JV '#],Table5[[#This Row],[JV Number]],Table1[Overhead or Underground],"UG"))</f>
        <v>3</v>
      </c>
      <c r="T83" s="460" t="e">
        <f>IF(COUNTIFS(Table1[JV '#],Table5[[#This Row],[JV Number]],#REF!,"x")=0,"",COUNTIFS(Table1[JV '#],Table5[[#This Row],[JV Number]],#REF!,"x"))</f>
        <v>#REF!</v>
      </c>
      <c r="U83" s="460" t="e">
        <f>IF(COUNTIFS(Table1[JV '#],Table5[[#This Row],[JV Number]],#REF!,"x")=0,"",COUNTIFS(Table1[JV '#],Table5[[#This Row],[JV Number]],#REF!,"x"))</f>
        <v>#REF!</v>
      </c>
      <c r="V83" s="460" t="e">
        <f>IF(COUNTIFS(Table1[JV '#],Table5[[#This Row],[JV Number]],#REF!,"x")=0,"",COUNTIFS(Table1[JV '#],Table5[[#This Row],[JV Number]],#REF!,"x"))</f>
        <v>#REF!</v>
      </c>
      <c r="W83" s="460" t="e">
        <f>IF(COUNTIFS(Table1[JV '#],Table5[[#This Row],[JV Number]],#REF!,"x")=0,"",COUNTIFS(Table1[JV '#],Table5[[#This Row],[JV Number]],#REF!,"x"))</f>
        <v>#REF!</v>
      </c>
      <c r="X83" s="460" t="e">
        <f>IF(COUNTIFS(Table1[JV '#],Table5[[#This Row],[JV Number]],#REF!,"x")=0,"",COUNTIFS(Table1[JV '#],Table5[[#This Row],[JV Number]],#REF!,"x"))</f>
        <v>#REF!</v>
      </c>
      <c r="Z83" s="447"/>
    </row>
    <row r="84" spans="1:26" ht="14.45" x14ac:dyDescent="0.3">
      <c r="A84" s="464">
        <v>80</v>
      </c>
      <c r="B84" s="460">
        <v>80</v>
      </c>
      <c r="C84" s="460">
        <f>INDEX(Table1[MPMS '#],MATCH(Table5[[#This Row],[JV Number]],Table1[JV '#],0))</f>
        <v>69501</v>
      </c>
      <c r="D84" s="460" t="str">
        <f>INDEX(Table1[Early Completion (Y/N)],MATCH(Table5[[#This Row],[JV Number]],Table1[JV '#],0))</f>
        <v>--</v>
      </c>
      <c r="E84" s="460" t="e">
        <f>INDEX(#REF!,MATCH(Table5[[#This Row],[JV Number]],Table1[JV '#],0))</f>
        <v>#REF!</v>
      </c>
      <c r="F84" s="460">
        <f>INDEX(Table1[District],MATCH(Table5[[#This Row],[JV Number]],Table1[JV '#],0))</f>
        <v>2</v>
      </c>
      <c r="G84" s="460" t="str">
        <f>INDEX(Table1[County],MATCH(Table5[[#This Row],[JV Number]],Table1[JV '#],0))</f>
        <v>Potter</v>
      </c>
      <c r="H84" s="460">
        <f>COUNTIF(Table1[JV '#],Table5[[#This Row],[JV Number]])</f>
        <v>2</v>
      </c>
      <c r="I84" s="466">
        <f>LOOKUP(Table5[[#This Row],[JV Number]],Table4[JV '#],Table4[Construction Start Dates])</f>
        <v>42815</v>
      </c>
      <c r="J84" s="466" t="e">
        <f t="array" ref="J84">MIN(IF(Table5[[#This Row],[JV Number]]=Table1[JV '#],#REF!,"Error"))</f>
        <v>#REF!</v>
      </c>
      <c r="K84" s="554" t="e">
        <f>SUMIF(Table1[JV '#],Table5[[#This Row],[JV Number]],#REF!)</f>
        <v>#REF!</v>
      </c>
      <c r="L84" s="460" t="str">
        <f>IF(COUNTIFS(Table1[JV '#],Table5[[#This Row],[JV Number]],Table1[D-419 Utility Relocation Classification],Table5[[#Headers],[Prior]])=0,"",COUNTIFS(Table1[JV '#],Table5[[#This Row],[JV Number]],Table1[D-419 Utility Relocation Classification],Table5[[#Headers],[Prior]]))</f>
        <v/>
      </c>
      <c r="M84" s="460" t="str">
        <f>IF(COUNTIFS(Table1[JV '#],Table5[[#This Row],[JV Number]],Table1[D-419 Utility Relocation Classification],Table5[[#Headers],[Restrictive]])=0,"",COUNTIFS(Table1[JV '#],Table5[[#This Row],[JV Number]],Table1[D-419 Utility Relocation Classification],Table5[[#Headers],[Restrictive]]))</f>
        <v/>
      </c>
      <c r="N84" s="460" t="str">
        <f>IF(COUNTIFS(Table1[JV '#],Table5[[#This Row],[JV Number]],Table1[D-419 Utility Relocation Classification],Table5[[#Headers],[Concurrent]])=0,"",COUNTIFS(Table1[JV '#],Table5[[#This Row],[JV Number]],Table1[D-419 Utility Relocation Classification],Table5[[#Headers],[Concurrent]]))</f>
        <v/>
      </c>
      <c r="O84" s="460" t="str">
        <f>IF(COUNTIFS(Table1[JV '#],Table5[[#This Row],[JV Number]],Table1[D-419 Utility Relocation Classification],Table5[[#Headers],[Coordinated]])=0,"",COUNTIFS(Table1[JV '#],Table5[[#This Row],[JV Number]],Table1[D-419 Utility Relocation Classification],Table5[[#Headers],[Coordinated]]))</f>
        <v/>
      </c>
      <c r="P84" s="460" t="str">
        <f>IF(COUNTIFS(Table1[JV '#],Table5[[#This Row],[JV Number]],Table1[D-419 Utility Relocation Classification],Table5[[#Headers],[Not Affected]])=0,"",COUNTIFS(Table1[JV '#],Table5[[#This Row],[JV Number]],Table1[D-419 Utility Relocation Classification],Table5[[#Headers],[Not Affected]]))</f>
        <v/>
      </c>
      <c r="Q84" s="460" t="str">
        <f>IF(COUNTIFS(Table1[JV '#],Table5[[#This Row],[JV Number]],Table1[D-419 Utility Relocation Classification],Table5[[#Headers],[Incorporated]])=0,"",COUNTIFS(Table1[JV '#],Table5[[#This Row],[JV Number]],Table1[D-419 Utility Relocation Classification],Table5[[#Headers],[Incorporated]]))</f>
        <v/>
      </c>
      <c r="R84" s="460" t="str">
        <f>IF(COUNTIFS(Table1[JV '#],Table5[[#This Row],[JV Number]],Table1[Overhead or Underground],"OH")=0,"",COUNTIFS(Table1[JV '#],Table5[[#This Row],[JV Number]],Table1[Overhead or Underground],"OH"))</f>
        <v/>
      </c>
      <c r="S84" s="460">
        <f>IF(COUNTIFS(Table1[JV '#],Table5[[#This Row],[JV Number]],Table1[Overhead or Underground],"UG")=0,"",COUNTIFS(Table1[JV '#],Table5[[#This Row],[JV Number]],Table1[Overhead or Underground],"UG"))</f>
        <v>1</v>
      </c>
      <c r="T84" s="460" t="e">
        <f>IF(COUNTIFS(Table1[JV '#],Table5[[#This Row],[JV Number]],#REF!,"x")=0,"",COUNTIFS(Table1[JV '#],Table5[[#This Row],[JV Number]],#REF!,"x"))</f>
        <v>#REF!</v>
      </c>
      <c r="U84" s="460" t="e">
        <f>IF(COUNTIFS(Table1[JV '#],Table5[[#This Row],[JV Number]],#REF!,"x")=0,"",COUNTIFS(Table1[JV '#],Table5[[#This Row],[JV Number]],#REF!,"x"))</f>
        <v>#REF!</v>
      </c>
      <c r="V84" s="460" t="e">
        <f>IF(COUNTIFS(Table1[JV '#],Table5[[#This Row],[JV Number]],#REF!,"x")=0,"",COUNTIFS(Table1[JV '#],Table5[[#This Row],[JV Number]],#REF!,"x"))</f>
        <v>#REF!</v>
      </c>
      <c r="W84" s="460" t="e">
        <f>IF(COUNTIFS(Table1[JV '#],Table5[[#This Row],[JV Number]],#REF!,"x")=0,"",COUNTIFS(Table1[JV '#],Table5[[#This Row],[JV Number]],#REF!,"x"))</f>
        <v>#REF!</v>
      </c>
      <c r="X84" s="460" t="e">
        <f>IF(COUNTIFS(Table1[JV '#],Table5[[#This Row],[JV Number]],#REF!,"x")=0,"",COUNTIFS(Table1[JV '#],Table5[[#This Row],[JV Number]],#REF!,"x"))</f>
        <v>#REF!</v>
      </c>
      <c r="Z84" s="447"/>
    </row>
    <row r="85" spans="1:26" ht="14.45" x14ac:dyDescent="0.3">
      <c r="A85" s="464">
        <v>81</v>
      </c>
      <c r="B85" s="460">
        <v>81</v>
      </c>
      <c r="C85" s="460">
        <f>INDEX(Table1[MPMS '#],MATCH(Table5[[#This Row],[JV Number]],Table1[JV '#],0))</f>
        <v>93375</v>
      </c>
      <c r="D85" s="460" t="str">
        <f>INDEX(Table1[Early Completion (Y/N)],MATCH(Table5[[#This Row],[JV Number]],Table1[JV '#],0))</f>
        <v>--</v>
      </c>
      <c r="E85" s="460" t="e">
        <f>INDEX(#REF!,MATCH(Table5[[#This Row],[JV Number]],Table1[JV '#],0))</f>
        <v>#REF!</v>
      </c>
      <c r="F85" s="460">
        <f>INDEX(Table1[District],MATCH(Table5[[#This Row],[JV Number]],Table1[JV '#],0))</f>
        <v>2</v>
      </c>
      <c r="G85" s="460" t="str">
        <f>INDEX(Table1[County],MATCH(Table5[[#This Row],[JV Number]],Table1[JV '#],0))</f>
        <v>Potter</v>
      </c>
      <c r="H85" s="460">
        <f>COUNTIF(Table1[JV '#],Table5[[#This Row],[JV Number]])</f>
        <v>5</v>
      </c>
      <c r="I85" s="466">
        <f>LOOKUP(Table5[[#This Row],[JV Number]],Table4[JV '#],Table4[Construction Start Dates])</f>
        <v>42573</v>
      </c>
      <c r="J85" s="466" t="e">
        <f t="array" ref="J85">MIN(IF(Table5[[#This Row],[JV Number]]=Table1[JV '#],#REF!,"Error"))</f>
        <v>#REF!</v>
      </c>
      <c r="K85" s="554" t="e">
        <f>SUMIF(Table1[JV '#],Table5[[#This Row],[JV Number]],#REF!)</f>
        <v>#REF!</v>
      </c>
      <c r="L85" s="460" t="str">
        <f>IF(COUNTIFS(Table1[JV '#],Table5[[#This Row],[JV Number]],Table1[D-419 Utility Relocation Classification],Table5[[#Headers],[Prior]])=0,"",COUNTIFS(Table1[JV '#],Table5[[#This Row],[JV Number]],Table1[D-419 Utility Relocation Classification],Table5[[#Headers],[Prior]]))</f>
        <v/>
      </c>
      <c r="M85" s="460" t="str">
        <f>IF(COUNTIFS(Table1[JV '#],Table5[[#This Row],[JV Number]],Table1[D-419 Utility Relocation Classification],Table5[[#Headers],[Restrictive]])=0,"",COUNTIFS(Table1[JV '#],Table5[[#This Row],[JV Number]],Table1[D-419 Utility Relocation Classification],Table5[[#Headers],[Restrictive]]))</f>
        <v/>
      </c>
      <c r="N85" s="460" t="str">
        <f>IF(COUNTIFS(Table1[JV '#],Table5[[#This Row],[JV Number]],Table1[D-419 Utility Relocation Classification],Table5[[#Headers],[Concurrent]])=0,"",COUNTIFS(Table1[JV '#],Table5[[#This Row],[JV Number]],Table1[D-419 Utility Relocation Classification],Table5[[#Headers],[Concurrent]]))</f>
        <v/>
      </c>
      <c r="O85" s="460" t="str">
        <f>IF(COUNTIFS(Table1[JV '#],Table5[[#This Row],[JV Number]],Table1[D-419 Utility Relocation Classification],Table5[[#Headers],[Coordinated]])=0,"",COUNTIFS(Table1[JV '#],Table5[[#This Row],[JV Number]],Table1[D-419 Utility Relocation Classification],Table5[[#Headers],[Coordinated]]))</f>
        <v/>
      </c>
      <c r="P85" s="460" t="str">
        <f>IF(COUNTIFS(Table1[JV '#],Table5[[#This Row],[JV Number]],Table1[D-419 Utility Relocation Classification],Table5[[#Headers],[Not Affected]])=0,"",COUNTIFS(Table1[JV '#],Table5[[#This Row],[JV Number]],Table1[D-419 Utility Relocation Classification],Table5[[#Headers],[Not Affected]]))</f>
        <v/>
      </c>
      <c r="Q85" s="460" t="str">
        <f>IF(COUNTIFS(Table1[JV '#],Table5[[#This Row],[JV Number]],Table1[D-419 Utility Relocation Classification],Table5[[#Headers],[Incorporated]])=0,"",COUNTIFS(Table1[JV '#],Table5[[#This Row],[JV Number]],Table1[D-419 Utility Relocation Classification],Table5[[#Headers],[Incorporated]]))</f>
        <v/>
      </c>
      <c r="R85" s="460">
        <f>IF(COUNTIFS(Table1[JV '#],Table5[[#This Row],[JV Number]],Table1[Overhead or Underground],"OH")=0,"",COUNTIFS(Table1[JV '#],Table5[[#This Row],[JV Number]],Table1[Overhead or Underground],"OH"))</f>
        <v>3</v>
      </c>
      <c r="S85" s="460">
        <f>IF(COUNTIFS(Table1[JV '#],Table5[[#This Row],[JV Number]],Table1[Overhead or Underground],"UG")=0,"",COUNTIFS(Table1[JV '#],Table5[[#This Row],[JV Number]],Table1[Overhead or Underground],"UG"))</f>
        <v>2</v>
      </c>
      <c r="T85" s="460" t="e">
        <f>IF(COUNTIFS(Table1[JV '#],Table5[[#This Row],[JV Number]],#REF!,"x")=0,"",COUNTIFS(Table1[JV '#],Table5[[#This Row],[JV Number]],#REF!,"x"))</f>
        <v>#REF!</v>
      </c>
      <c r="U85" s="460" t="e">
        <f>IF(COUNTIFS(Table1[JV '#],Table5[[#This Row],[JV Number]],#REF!,"x")=0,"",COUNTIFS(Table1[JV '#],Table5[[#This Row],[JV Number]],#REF!,"x"))</f>
        <v>#REF!</v>
      </c>
      <c r="V85" s="460" t="e">
        <f>IF(COUNTIFS(Table1[JV '#],Table5[[#This Row],[JV Number]],#REF!,"x")=0,"",COUNTIFS(Table1[JV '#],Table5[[#This Row],[JV Number]],#REF!,"x"))</f>
        <v>#REF!</v>
      </c>
      <c r="W85" s="460" t="e">
        <f>IF(COUNTIFS(Table1[JV '#],Table5[[#This Row],[JV Number]],#REF!,"x")=0,"",COUNTIFS(Table1[JV '#],Table5[[#This Row],[JV Number]],#REF!,"x"))</f>
        <v>#REF!</v>
      </c>
      <c r="X85" s="460" t="e">
        <f>IF(COUNTIFS(Table1[JV '#],Table5[[#This Row],[JV Number]],#REF!,"x")=0,"",COUNTIFS(Table1[JV '#],Table5[[#This Row],[JV Number]],#REF!,"x"))</f>
        <v>#REF!</v>
      </c>
      <c r="Z85" s="447"/>
    </row>
    <row r="86" spans="1:26" ht="14.45" x14ac:dyDescent="0.3">
      <c r="A86" s="464">
        <v>82</v>
      </c>
      <c r="B86" s="460">
        <v>82</v>
      </c>
      <c r="C86" s="460">
        <f>INDEX(Table1[MPMS '#],MATCH(Table5[[#This Row],[JV Number]],Table1[JV '#],0))</f>
        <v>85309</v>
      </c>
      <c r="D86" s="460" t="str">
        <f>INDEX(Table1[Early Completion (Y/N)],MATCH(Table5[[#This Row],[JV Number]],Table1[JV '#],0))</f>
        <v>--</v>
      </c>
      <c r="E86" s="460" t="e">
        <f>INDEX(#REF!,MATCH(Table5[[#This Row],[JV Number]],Table1[JV '#],0))</f>
        <v>#REF!</v>
      </c>
      <c r="F86" s="460">
        <f>INDEX(Table1[District],MATCH(Table5[[#This Row],[JV Number]],Table1[JV '#],0))</f>
        <v>2</v>
      </c>
      <c r="G86" s="460" t="str">
        <f>INDEX(Table1[County],MATCH(Table5[[#This Row],[JV Number]],Table1[JV '#],0))</f>
        <v>Potter</v>
      </c>
      <c r="H86" s="460">
        <f>COUNTIF(Table1[JV '#],Table5[[#This Row],[JV Number]])</f>
        <v>3</v>
      </c>
      <c r="I86" s="466">
        <f>LOOKUP(Table5[[#This Row],[JV Number]],Table4[JV '#],Table4[Construction Start Dates])</f>
        <v>42835</v>
      </c>
      <c r="J86" s="466" t="e">
        <f t="array" ref="J86">MIN(IF(Table5[[#This Row],[JV Number]]=Table1[JV '#],#REF!,"Error"))</f>
        <v>#REF!</v>
      </c>
      <c r="K86" s="554" t="e">
        <f>SUMIF(Table1[JV '#],Table5[[#This Row],[JV Number]],#REF!)</f>
        <v>#REF!</v>
      </c>
      <c r="L86" s="460" t="str">
        <f>IF(COUNTIFS(Table1[JV '#],Table5[[#This Row],[JV Number]],Table1[D-419 Utility Relocation Classification],Table5[[#Headers],[Prior]])=0,"",COUNTIFS(Table1[JV '#],Table5[[#This Row],[JV Number]],Table1[D-419 Utility Relocation Classification],Table5[[#Headers],[Prior]]))</f>
        <v/>
      </c>
      <c r="M86" s="460" t="str">
        <f>IF(COUNTIFS(Table1[JV '#],Table5[[#This Row],[JV Number]],Table1[D-419 Utility Relocation Classification],Table5[[#Headers],[Restrictive]])=0,"",COUNTIFS(Table1[JV '#],Table5[[#This Row],[JV Number]],Table1[D-419 Utility Relocation Classification],Table5[[#Headers],[Restrictive]]))</f>
        <v/>
      </c>
      <c r="N86" s="460" t="str">
        <f>IF(COUNTIFS(Table1[JV '#],Table5[[#This Row],[JV Number]],Table1[D-419 Utility Relocation Classification],Table5[[#Headers],[Concurrent]])=0,"",COUNTIFS(Table1[JV '#],Table5[[#This Row],[JV Number]],Table1[D-419 Utility Relocation Classification],Table5[[#Headers],[Concurrent]]))</f>
        <v/>
      </c>
      <c r="O86" s="460" t="str">
        <f>IF(COUNTIFS(Table1[JV '#],Table5[[#This Row],[JV Number]],Table1[D-419 Utility Relocation Classification],Table5[[#Headers],[Coordinated]])=0,"",COUNTIFS(Table1[JV '#],Table5[[#This Row],[JV Number]],Table1[D-419 Utility Relocation Classification],Table5[[#Headers],[Coordinated]]))</f>
        <v/>
      </c>
      <c r="P86" s="460" t="str">
        <f>IF(COUNTIFS(Table1[JV '#],Table5[[#This Row],[JV Number]],Table1[D-419 Utility Relocation Classification],Table5[[#Headers],[Not Affected]])=0,"",COUNTIFS(Table1[JV '#],Table5[[#This Row],[JV Number]],Table1[D-419 Utility Relocation Classification],Table5[[#Headers],[Not Affected]]))</f>
        <v/>
      </c>
      <c r="Q86" s="460" t="str">
        <f>IF(COUNTIFS(Table1[JV '#],Table5[[#This Row],[JV Number]],Table1[D-419 Utility Relocation Classification],Table5[[#Headers],[Incorporated]])=0,"",COUNTIFS(Table1[JV '#],Table5[[#This Row],[JV Number]],Table1[D-419 Utility Relocation Classification],Table5[[#Headers],[Incorporated]]))</f>
        <v/>
      </c>
      <c r="R86" s="460" t="str">
        <f>IF(COUNTIFS(Table1[JV '#],Table5[[#This Row],[JV Number]],Table1[Overhead or Underground],"OH")=0,"",COUNTIFS(Table1[JV '#],Table5[[#This Row],[JV Number]],Table1[Overhead or Underground],"OH"))</f>
        <v/>
      </c>
      <c r="S86" s="460">
        <f>IF(COUNTIFS(Table1[JV '#],Table5[[#This Row],[JV Number]],Table1[Overhead or Underground],"UG")=0,"",COUNTIFS(Table1[JV '#],Table5[[#This Row],[JV Number]],Table1[Overhead or Underground],"UG"))</f>
        <v>2</v>
      </c>
      <c r="T86" s="460" t="e">
        <f>IF(COUNTIFS(Table1[JV '#],Table5[[#This Row],[JV Number]],#REF!,"x")=0,"",COUNTIFS(Table1[JV '#],Table5[[#This Row],[JV Number]],#REF!,"x"))</f>
        <v>#REF!</v>
      </c>
      <c r="U86" s="460" t="e">
        <f>IF(COUNTIFS(Table1[JV '#],Table5[[#This Row],[JV Number]],#REF!,"x")=0,"",COUNTIFS(Table1[JV '#],Table5[[#This Row],[JV Number]],#REF!,"x"))</f>
        <v>#REF!</v>
      </c>
      <c r="V86" s="460" t="e">
        <f>IF(COUNTIFS(Table1[JV '#],Table5[[#This Row],[JV Number]],#REF!,"x")=0,"",COUNTIFS(Table1[JV '#],Table5[[#This Row],[JV Number]],#REF!,"x"))</f>
        <v>#REF!</v>
      </c>
      <c r="W86" s="460" t="e">
        <f>IF(COUNTIFS(Table1[JV '#],Table5[[#This Row],[JV Number]],#REF!,"x")=0,"",COUNTIFS(Table1[JV '#],Table5[[#This Row],[JV Number]],#REF!,"x"))</f>
        <v>#REF!</v>
      </c>
      <c r="X86" s="460" t="e">
        <f>IF(COUNTIFS(Table1[JV '#],Table5[[#This Row],[JV Number]],#REF!,"x")=0,"",COUNTIFS(Table1[JV '#],Table5[[#This Row],[JV Number]],#REF!,"x"))</f>
        <v>#REF!</v>
      </c>
      <c r="Z86" s="447"/>
    </row>
    <row r="87" spans="1:26" ht="14.45" x14ac:dyDescent="0.3">
      <c r="A87" s="464">
        <v>83</v>
      </c>
      <c r="B87" s="460">
        <v>83</v>
      </c>
      <c r="C87" s="460">
        <f>INDEX(Table1[MPMS '#],MATCH(Table5[[#This Row],[JV Number]],Table1[JV '#],0))</f>
        <v>4805</v>
      </c>
      <c r="D87" s="460" t="str">
        <f>INDEX(Table1[Early Completion (Y/N)],MATCH(Table5[[#This Row],[JV Number]],Table1[JV '#],0))</f>
        <v>--</v>
      </c>
      <c r="E87" s="460" t="e">
        <f>INDEX(#REF!,MATCH(Table5[[#This Row],[JV Number]],Table1[JV '#],0))</f>
        <v>#REF!</v>
      </c>
      <c r="F87" s="460">
        <f>INDEX(Table1[District],MATCH(Table5[[#This Row],[JV Number]],Table1[JV '#],0))</f>
        <v>2</v>
      </c>
      <c r="G87" s="460" t="str">
        <f>INDEX(Table1[County],MATCH(Table5[[#This Row],[JV Number]],Table1[JV '#],0))</f>
        <v>Potter</v>
      </c>
      <c r="H87" s="460">
        <f>COUNTIF(Table1[JV '#],Table5[[#This Row],[JV Number]])</f>
        <v>7</v>
      </c>
      <c r="I87" s="466">
        <f>LOOKUP(Table5[[#This Row],[JV Number]],Table4[JV '#],Table4[Construction Start Dates])</f>
        <v>42573</v>
      </c>
      <c r="J87" s="466" t="e">
        <f t="array" ref="J87">MIN(IF(Table5[[#This Row],[JV Number]]=Table1[JV '#],#REF!,"Error"))</f>
        <v>#REF!</v>
      </c>
      <c r="K87" s="554" t="e">
        <f>SUMIF(Table1[JV '#],Table5[[#This Row],[JV Number]],#REF!)</f>
        <v>#REF!</v>
      </c>
      <c r="L87" s="460" t="str">
        <f>IF(COUNTIFS(Table1[JV '#],Table5[[#This Row],[JV Number]],Table1[D-419 Utility Relocation Classification],Table5[[#Headers],[Prior]])=0,"",COUNTIFS(Table1[JV '#],Table5[[#This Row],[JV Number]],Table1[D-419 Utility Relocation Classification],Table5[[#Headers],[Prior]]))</f>
        <v/>
      </c>
      <c r="M87" s="460" t="str">
        <f>IF(COUNTIFS(Table1[JV '#],Table5[[#This Row],[JV Number]],Table1[D-419 Utility Relocation Classification],Table5[[#Headers],[Restrictive]])=0,"",COUNTIFS(Table1[JV '#],Table5[[#This Row],[JV Number]],Table1[D-419 Utility Relocation Classification],Table5[[#Headers],[Restrictive]]))</f>
        <v/>
      </c>
      <c r="N87" s="460" t="str">
        <f>IF(COUNTIFS(Table1[JV '#],Table5[[#This Row],[JV Number]],Table1[D-419 Utility Relocation Classification],Table5[[#Headers],[Concurrent]])=0,"",COUNTIFS(Table1[JV '#],Table5[[#This Row],[JV Number]],Table1[D-419 Utility Relocation Classification],Table5[[#Headers],[Concurrent]]))</f>
        <v/>
      </c>
      <c r="O87" s="460" t="str">
        <f>IF(COUNTIFS(Table1[JV '#],Table5[[#This Row],[JV Number]],Table1[D-419 Utility Relocation Classification],Table5[[#Headers],[Coordinated]])=0,"",COUNTIFS(Table1[JV '#],Table5[[#This Row],[JV Number]],Table1[D-419 Utility Relocation Classification],Table5[[#Headers],[Coordinated]]))</f>
        <v/>
      </c>
      <c r="P87" s="460" t="str">
        <f>IF(COUNTIFS(Table1[JV '#],Table5[[#This Row],[JV Number]],Table1[D-419 Utility Relocation Classification],Table5[[#Headers],[Not Affected]])=0,"",COUNTIFS(Table1[JV '#],Table5[[#This Row],[JV Number]],Table1[D-419 Utility Relocation Classification],Table5[[#Headers],[Not Affected]]))</f>
        <v/>
      </c>
      <c r="Q87" s="460" t="str">
        <f>IF(COUNTIFS(Table1[JV '#],Table5[[#This Row],[JV Number]],Table1[D-419 Utility Relocation Classification],Table5[[#Headers],[Incorporated]])=0,"",COUNTIFS(Table1[JV '#],Table5[[#This Row],[JV Number]],Table1[D-419 Utility Relocation Classification],Table5[[#Headers],[Incorporated]]))</f>
        <v/>
      </c>
      <c r="R87" s="460">
        <f>IF(COUNTIFS(Table1[JV '#],Table5[[#This Row],[JV Number]],Table1[Overhead or Underground],"OH")=0,"",COUNTIFS(Table1[JV '#],Table5[[#This Row],[JV Number]],Table1[Overhead or Underground],"OH"))</f>
        <v>2</v>
      </c>
      <c r="S87" s="460">
        <f>IF(COUNTIFS(Table1[JV '#],Table5[[#This Row],[JV Number]],Table1[Overhead or Underground],"UG")=0,"",COUNTIFS(Table1[JV '#],Table5[[#This Row],[JV Number]],Table1[Overhead or Underground],"UG"))</f>
        <v>4</v>
      </c>
      <c r="T87" s="460" t="e">
        <f>IF(COUNTIFS(Table1[JV '#],Table5[[#This Row],[JV Number]],#REF!,"x")=0,"",COUNTIFS(Table1[JV '#],Table5[[#This Row],[JV Number]],#REF!,"x"))</f>
        <v>#REF!</v>
      </c>
      <c r="U87" s="460" t="e">
        <f>IF(COUNTIFS(Table1[JV '#],Table5[[#This Row],[JV Number]],#REF!,"x")=0,"",COUNTIFS(Table1[JV '#],Table5[[#This Row],[JV Number]],#REF!,"x"))</f>
        <v>#REF!</v>
      </c>
      <c r="V87" s="460" t="e">
        <f>IF(COUNTIFS(Table1[JV '#],Table5[[#This Row],[JV Number]],#REF!,"x")=0,"",COUNTIFS(Table1[JV '#],Table5[[#This Row],[JV Number]],#REF!,"x"))</f>
        <v>#REF!</v>
      </c>
      <c r="W87" s="460" t="e">
        <f>IF(COUNTIFS(Table1[JV '#],Table5[[#This Row],[JV Number]],#REF!,"x")=0,"",COUNTIFS(Table1[JV '#],Table5[[#This Row],[JV Number]],#REF!,"x"))</f>
        <v>#REF!</v>
      </c>
      <c r="X87" s="460" t="e">
        <f>IF(COUNTIFS(Table1[JV '#],Table5[[#This Row],[JV Number]],#REF!,"x")=0,"",COUNTIFS(Table1[JV '#],Table5[[#This Row],[JV Number]],#REF!,"x"))</f>
        <v>#REF!</v>
      </c>
      <c r="Z87" s="447"/>
    </row>
    <row r="88" spans="1:26" ht="14.45" x14ac:dyDescent="0.3">
      <c r="A88" s="464">
        <v>84</v>
      </c>
      <c r="B88" s="460">
        <v>84</v>
      </c>
      <c r="C88" s="460">
        <f>INDEX(Table1[MPMS '#],MATCH(Table5[[#This Row],[JV Number]],Table1[JV '#],0))</f>
        <v>4897</v>
      </c>
      <c r="D88" s="460" t="str">
        <f>INDEX(Table1[Early Completion (Y/N)],MATCH(Table5[[#This Row],[JV Number]],Table1[JV '#],0))</f>
        <v>--</v>
      </c>
      <c r="E88" s="460" t="e">
        <f>INDEX(#REF!,MATCH(Table5[[#This Row],[JV Number]],Table1[JV '#],0))</f>
        <v>#REF!</v>
      </c>
      <c r="F88" s="460">
        <f>INDEX(Table1[District],MATCH(Table5[[#This Row],[JV Number]],Table1[JV '#],0))</f>
        <v>2</v>
      </c>
      <c r="G88" s="460" t="str">
        <f>INDEX(Table1[County],MATCH(Table5[[#This Row],[JV Number]],Table1[JV '#],0))</f>
        <v>Potter</v>
      </c>
      <c r="H88" s="460">
        <f>COUNTIF(Table1[JV '#],Table5[[#This Row],[JV Number]])</f>
        <v>5</v>
      </c>
      <c r="I88" s="466">
        <f>LOOKUP(Table5[[#This Row],[JV Number]],Table4[JV '#],Table4[Construction Start Dates])</f>
        <v>42548</v>
      </c>
      <c r="J88" s="466" t="e">
        <f t="array" ref="J88">MIN(IF(Table5[[#This Row],[JV Number]]=Table1[JV '#],#REF!,"Error"))</f>
        <v>#REF!</v>
      </c>
      <c r="K88" s="554" t="e">
        <f>SUMIF(Table1[JV '#],Table5[[#This Row],[JV Number]],#REF!)</f>
        <v>#REF!</v>
      </c>
      <c r="L88" s="460" t="str">
        <f>IF(COUNTIFS(Table1[JV '#],Table5[[#This Row],[JV Number]],Table1[D-419 Utility Relocation Classification],Table5[[#Headers],[Prior]])=0,"",COUNTIFS(Table1[JV '#],Table5[[#This Row],[JV Number]],Table1[D-419 Utility Relocation Classification],Table5[[#Headers],[Prior]]))</f>
        <v/>
      </c>
      <c r="M88" s="460" t="str">
        <f>IF(COUNTIFS(Table1[JV '#],Table5[[#This Row],[JV Number]],Table1[D-419 Utility Relocation Classification],Table5[[#Headers],[Restrictive]])=0,"",COUNTIFS(Table1[JV '#],Table5[[#This Row],[JV Number]],Table1[D-419 Utility Relocation Classification],Table5[[#Headers],[Restrictive]]))</f>
        <v/>
      </c>
      <c r="N88" s="460" t="str">
        <f>IF(COUNTIFS(Table1[JV '#],Table5[[#This Row],[JV Number]],Table1[D-419 Utility Relocation Classification],Table5[[#Headers],[Concurrent]])=0,"",COUNTIFS(Table1[JV '#],Table5[[#This Row],[JV Number]],Table1[D-419 Utility Relocation Classification],Table5[[#Headers],[Concurrent]]))</f>
        <v/>
      </c>
      <c r="O88" s="460" t="str">
        <f>IF(COUNTIFS(Table1[JV '#],Table5[[#This Row],[JV Number]],Table1[D-419 Utility Relocation Classification],Table5[[#Headers],[Coordinated]])=0,"",COUNTIFS(Table1[JV '#],Table5[[#This Row],[JV Number]],Table1[D-419 Utility Relocation Classification],Table5[[#Headers],[Coordinated]]))</f>
        <v/>
      </c>
      <c r="P88" s="460" t="str">
        <f>IF(COUNTIFS(Table1[JV '#],Table5[[#This Row],[JV Number]],Table1[D-419 Utility Relocation Classification],Table5[[#Headers],[Not Affected]])=0,"",COUNTIFS(Table1[JV '#],Table5[[#This Row],[JV Number]],Table1[D-419 Utility Relocation Classification],Table5[[#Headers],[Not Affected]]))</f>
        <v/>
      </c>
      <c r="Q88" s="460" t="str">
        <f>IF(COUNTIFS(Table1[JV '#],Table5[[#This Row],[JV Number]],Table1[D-419 Utility Relocation Classification],Table5[[#Headers],[Incorporated]])=0,"",COUNTIFS(Table1[JV '#],Table5[[#This Row],[JV Number]],Table1[D-419 Utility Relocation Classification],Table5[[#Headers],[Incorporated]]))</f>
        <v/>
      </c>
      <c r="R88" s="460">
        <f>IF(COUNTIFS(Table1[JV '#],Table5[[#This Row],[JV Number]],Table1[Overhead or Underground],"OH")=0,"",COUNTIFS(Table1[JV '#],Table5[[#This Row],[JV Number]],Table1[Overhead or Underground],"OH"))</f>
        <v>3</v>
      </c>
      <c r="S88" s="460">
        <f>IF(COUNTIFS(Table1[JV '#],Table5[[#This Row],[JV Number]],Table1[Overhead or Underground],"UG")=0,"",COUNTIFS(Table1[JV '#],Table5[[#This Row],[JV Number]],Table1[Overhead or Underground],"UG"))</f>
        <v>2</v>
      </c>
      <c r="T88" s="460" t="e">
        <f>IF(COUNTIFS(Table1[JV '#],Table5[[#This Row],[JV Number]],#REF!,"x")=0,"",COUNTIFS(Table1[JV '#],Table5[[#This Row],[JV Number]],#REF!,"x"))</f>
        <v>#REF!</v>
      </c>
      <c r="U88" s="460" t="e">
        <f>IF(COUNTIFS(Table1[JV '#],Table5[[#This Row],[JV Number]],#REF!,"x")=0,"",COUNTIFS(Table1[JV '#],Table5[[#This Row],[JV Number]],#REF!,"x"))</f>
        <v>#REF!</v>
      </c>
      <c r="V88" s="460" t="e">
        <f>IF(COUNTIFS(Table1[JV '#],Table5[[#This Row],[JV Number]],#REF!,"x")=0,"",COUNTIFS(Table1[JV '#],Table5[[#This Row],[JV Number]],#REF!,"x"))</f>
        <v>#REF!</v>
      </c>
      <c r="W88" s="460" t="e">
        <f>IF(COUNTIFS(Table1[JV '#],Table5[[#This Row],[JV Number]],#REF!,"x")=0,"",COUNTIFS(Table1[JV '#],Table5[[#This Row],[JV Number]],#REF!,"x"))</f>
        <v>#REF!</v>
      </c>
      <c r="X88" s="460" t="e">
        <f>IF(COUNTIFS(Table1[JV '#],Table5[[#This Row],[JV Number]],#REF!,"x")=0,"",COUNTIFS(Table1[JV '#],Table5[[#This Row],[JV Number]],#REF!,"x"))</f>
        <v>#REF!</v>
      </c>
      <c r="Z88" s="447"/>
    </row>
    <row r="89" spans="1:26" ht="14.45" x14ac:dyDescent="0.3">
      <c r="A89" s="464">
        <v>85</v>
      </c>
      <c r="B89" s="460">
        <v>85</v>
      </c>
      <c r="C89" s="460">
        <f>INDEX(Table1[MPMS '#],MATCH(Table5[[#This Row],[JV Number]],Table1[JV '#],0))</f>
        <v>4898</v>
      </c>
      <c r="D89" s="460" t="str">
        <f>INDEX(Table1[Early Completion (Y/N)],MATCH(Table5[[#This Row],[JV Number]],Table1[JV '#],0))</f>
        <v>--</v>
      </c>
      <c r="E89" s="460" t="e">
        <f>INDEX(#REF!,MATCH(Table5[[#This Row],[JV Number]],Table1[JV '#],0))</f>
        <v>#REF!</v>
      </c>
      <c r="F89" s="460">
        <f>INDEX(Table1[District],MATCH(Table5[[#This Row],[JV Number]],Table1[JV '#],0))</f>
        <v>2</v>
      </c>
      <c r="G89" s="460" t="str">
        <f>INDEX(Table1[County],MATCH(Table5[[#This Row],[JV Number]],Table1[JV '#],0))</f>
        <v>Potter</v>
      </c>
      <c r="H89" s="460">
        <f>COUNTIF(Table1[JV '#],Table5[[#This Row],[JV Number]])</f>
        <v>5</v>
      </c>
      <c r="I89" s="466">
        <f>LOOKUP(Table5[[#This Row],[JV Number]],Table4[JV '#],Table4[Construction Start Dates])</f>
        <v>42556</v>
      </c>
      <c r="J89" s="466" t="e">
        <f t="array" ref="J89">MIN(IF(Table5[[#This Row],[JV Number]]=Table1[JV '#],#REF!,"Error"))</f>
        <v>#REF!</v>
      </c>
      <c r="K89" s="554" t="e">
        <f>SUMIF(Table1[JV '#],Table5[[#This Row],[JV Number]],#REF!)</f>
        <v>#REF!</v>
      </c>
      <c r="L89" s="460" t="str">
        <f>IF(COUNTIFS(Table1[JV '#],Table5[[#This Row],[JV Number]],Table1[D-419 Utility Relocation Classification],Table5[[#Headers],[Prior]])=0,"",COUNTIFS(Table1[JV '#],Table5[[#This Row],[JV Number]],Table1[D-419 Utility Relocation Classification],Table5[[#Headers],[Prior]]))</f>
        <v/>
      </c>
      <c r="M89" s="460" t="str">
        <f>IF(COUNTIFS(Table1[JV '#],Table5[[#This Row],[JV Number]],Table1[D-419 Utility Relocation Classification],Table5[[#Headers],[Restrictive]])=0,"",COUNTIFS(Table1[JV '#],Table5[[#This Row],[JV Number]],Table1[D-419 Utility Relocation Classification],Table5[[#Headers],[Restrictive]]))</f>
        <v/>
      </c>
      <c r="N89" s="460" t="str">
        <f>IF(COUNTIFS(Table1[JV '#],Table5[[#This Row],[JV Number]],Table1[D-419 Utility Relocation Classification],Table5[[#Headers],[Concurrent]])=0,"",COUNTIFS(Table1[JV '#],Table5[[#This Row],[JV Number]],Table1[D-419 Utility Relocation Classification],Table5[[#Headers],[Concurrent]]))</f>
        <v/>
      </c>
      <c r="O89" s="460" t="str">
        <f>IF(COUNTIFS(Table1[JV '#],Table5[[#This Row],[JV Number]],Table1[D-419 Utility Relocation Classification],Table5[[#Headers],[Coordinated]])=0,"",COUNTIFS(Table1[JV '#],Table5[[#This Row],[JV Number]],Table1[D-419 Utility Relocation Classification],Table5[[#Headers],[Coordinated]]))</f>
        <v/>
      </c>
      <c r="P89" s="460" t="str">
        <f>IF(COUNTIFS(Table1[JV '#],Table5[[#This Row],[JV Number]],Table1[D-419 Utility Relocation Classification],Table5[[#Headers],[Not Affected]])=0,"",COUNTIFS(Table1[JV '#],Table5[[#This Row],[JV Number]],Table1[D-419 Utility Relocation Classification],Table5[[#Headers],[Not Affected]]))</f>
        <v/>
      </c>
      <c r="Q89" s="460" t="str">
        <f>IF(COUNTIFS(Table1[JV '#],Table5[[#This Row],[JV Number]],Table1[D-419 Utility Relocation Classification],Table5[[#Headers],[Incorporated]])=0,"",COUNTIFS(Table1[JV '#],Table5[[#This Row],[JV Number]],Table1[D-419 Utility Relocation Classification],Table5[[#Headers],[Incorporated]]))</f>
        <v/>
      </c>
      <c r="R89" s="460">
        <f>IF(COUNTIFS(Table1[JV '#],Table5[[#This Row],[JV Number]],Table1[Overhead or Underground],"OH")=0,"",COUNTIFS(Table1[JV '#],Table5[[#This Row],[JV Number]],Table1[Overhead or Underground],"OH"))</f>
        <v>3</v>
      </c>
      <c r="S89" s="460">
        <f>IF(COUNTIFS(Table1[JV '#],Table5[[#This Row],[JV Number]],Table1[Overhead or Underground],"UG")=0,"",COUNTIFS(Table1[JV '#],Table5[[#This Row],[JV Number]],Table1[Overhead or Underground],"UG"))</f>
        <v>2</v>
      </c>
      <c r="T89" s="460" t="e">
        <f>IF(COUNTIFS(Table1[JV '#],Table5[[#This Row],[JV Number]],#REF!,"x")=0,"",COUNTIFS(Table1[JV '#],Table5[[#This Row],[JV Number]],#REF!,"x"))</f>
        <v>#REF!</v>
      </c>
      <c r="U89" s="460" t="e">
        <f>IF(COUNTIFS(Table1[JV '#],Table5[[#This Row],[JV Number]],#REF!,"x")=0,"",COUNTIFS(Table1[JV '#],Table5[[#This Row],[JV Number]],#REF!,"x"))</f>
        <v>#REF!</v>
      </c>
      <c r="V89" s="460" t="e">
        <f>IF(COUNTIFS(Table1[JV '#],Table5[[#This Row],[JV Number]],#REF!,"x")=0,"",COUNTIFS(Table1[JV '#],Table5[[#This Row],[JV Number]],#REF!,"x"))</f>
        <v>#REF!</v>
      </c>
      <c r="W89" s="460" t="e">
        <f>IF(COUNTIFS(Table1[JV '#],Table5[[#This Row],[JV Number]],#REF!,"x")=0,"",COUNTIFS(Table1[JV '#],Table5[[#This Row],[JV Number]],#REF!,"x"))</f>
        <v>#REF!</v>
      </c>
      <c r="X89" s="460" t="e">
        <f>IF(COUNTIFS(Table1[JV '#],Table5[[#This Row],[JV Number]],#REF!,"x")=0,"",COUNTIFS(Table1[JV '#],Table5[[#This Row],[JV Number]],#REF!,"x"))</f>
        <v>#REF!</v>
      </c>
      <c r="Z89" s="447"/>
    </row>
    <row r="90" spans="1:26" ht="14.45" x14ac:dyDescent="0.3">
      <c r="A90" s="464">
        <v>86</v>
      </c>
      <c r="B90" s="460">
        <v>86</v>
      </c>
      <c r="C90" s="460">
        <f>INDEX(Table1[MPMS '#],MATCH(Table5[[#This Row],[JV Number]],Table1[JV '#],0))</f>
        <v>4899</v>
      </c>
      <c r="D90" s="460" t="str">
        <f>INDEX(Table1[Early Completion (Y/N)],MATCH(Table5[[#This Row],[JV Number]],Table1[JV '#],0))</f>
        <v>--</v>
      </c>
      <c r="E90" s="460" t="e">
        <f>INDEX(#REF!,MATCH(Table5[[#This Row],[JV Number]],Table1[JV '#],0))</f>
        <v>#REF!</v>
      </c>
      <c r="F90" s="460">
        <f>INDEX(Table1[District],MATCH(Table5[[#This Row],[JV Number]],Table1[JV '#],0))</f>
        <v>2</v>
      </c>
      <c r="G90" s="460" t="str">
        <f>INDEX(Table1[County],MATCH(Table5[[#This Row],[JV Number]],Table1[JV '#],0))</f>
        <v>Potter</v>
      </c>
      <c r="H90" s="460">
        <f>COUNTIF(Table1[JV '#],Table5[[#This Row],[JV Number]])</f>
        <v>2</v>
      </c>
      <c r="I90" s="466">
        <f>LOOKUP(Table5[[#This Row],[JV Number]],Table4[JV '#],Table4[Construction Start Dates])</f>
        <v>42901</v>
      </c>
      <c r="J90" s="466" t="e">
        <f t="array" ref="J90">MIN(IF(Table5[[#This Row],[JV Number]]=Table1[JV '#],#REF!,"Error"))</f>
        <v>#REF!</v>
      </c>
      <c r="K90" s="554" t="e">
        <f>SUMIF(Table1[JV '#],Table5[[#This Row],[JV Number]],#REF!)</f>
        <v>#REF!</v>
      </c>
      <c r="L90" s="460" t="str">
        <f>IF(COUNTIFS(Table1[JV '#],Table5[[#This Row],[JV Number]],Table1[D-419 Utility Relocation Classification],Table5[[#Headers],[Prior]])=0,"",COUNTIFS(Table1[JV '#],Table5[[#This Row],[JV Number]],Table1[D-419 Utility Relocation Classification],Table5[[#Headers],[Prior]]))</f>
        <v/>
      </c>
      <c r="M90" s="460" t="str">
        <f>IF(COUNTIFS(Table1[JV '#],Table5[[#This Row],[JV Number]],Table1[D-419 Utility Relocation Classification],Table5[[#Headers],[Restrictive]])=0,"",COUNTIFS(Table1[JV '#],Table5[[#This Row],[JV Number]],Table1[D-419 Utility Relocation Classification],Table5[[#Headers],[Restrictive]]))</f>
        <v/>
      </c>
      <c r="N90" s="460" t="str">
        <f>IF(COUNTIFS(Table1[JV '#],Table5[[#This Row],[JV Number]],Table1[D-419 Utility Relocation Classification],Table5[[#Headers],[Concurrent]])=0,"",COUNTIFS(Table1[JV '#],Table5[[#This Row],[JV Number]],Table1[D-419 Utility Relocation Classification],Table5[[#Headers],[Concurrent]]))</f>
        <v/>
      </c>
      <c r="O90" s="460" t="str">
        <f>IF(COUNTIFS(Table1[JV '#],Table5[[#This Row],[JV Number]],Table1[D-419 Utility Relocation Classification],Table5[[#Headers],[Coordinated]])=0,"",COUNTIFS(Table1[JV '#],Table5[[#This Row],[JV Number]],Table1[D-419 Utility Relocation Classification],Table5[[#Headers],[Coordinated]]))</f>
        <v/>
      </c>
      <c r="P90" s="460" t="str">
        <f>IF(COUNTIFS(Table1[JV '#],Table5[[#This Row],[JV Number]],Table1[D-419 Utility Relocation Classification],Table5[[#Headers],[Not Affected]])=0,"",COUNTIFS(Table1[JV '#],Table5[[#This Row],[JV Number]],Table1[D-419 Utility Relocation Classification],Table5[[#Headers],[Not Affected]]))</f>
        <v/>
      </c>
      <c r="Q90" s="460" t="str">
        <f>IF(COUNTIFS(Table1[JV '#],Table5[[#This Row],[JV Number]],Table1[D-419 Utility Relocation Classification],Table5[[#Headers],[Incorporated]])=0,"",COUNTIFS(Table1[JV '#],Table5[[#This Row],[JV Number]],Table1[D-419 Utility Relocation Classification],Table5[[#Headers],[Incorporated]]))</f>
        <v/>
      </c>
      <c r="R90" s="460" t="str">
        <f>IF(COUNTIFS(Table1[JV '#],Table5[[#This Row],[JV Number]],Table1[Overhead or Underground],"OH")=0,"",COUNTIFS(Table1[JV '#],Table5[[#This Row],[JV Number]],Table1[Overhead or Underground],"OH"))</f>
        <v/>
      </c>
      <c r="S90" s="460">
        <f>IF(COUNTIFS(Table1[JV '#],Table5[[#This Row],[JV Number]],Table1[Overhead or Underground],"UG")=0,"",COUNTIFS(Table1[JV '#],Table5[[#This Row],[JV Number]],Table1[Overhead or Underground],"UG"))</f>
        <v>1</v>
      </c>
      <c r="T90" s="460" t="e">
        <f>IF(COUNTIFS(Table1[JV '#],Table5[[#This Row],[JV Number]],#REF!,"x")=0,"",COUNTIFS(Table1[JV '#],Table5[[#This Row],[JV Number]],#REF!,"x"))</f>
        <v>#REF!</v>
      </c>
      <c r="U90" s="460" t="e">
        <f>IF(COUNTIFS(Table1[JV '#],Table5[[#This Row],[JV Number]],#REF!,"x")=0,"",COUNTIFS(Table1[JV '#],Table5[[#This Row],[JV Number]],#REF!,"x"))</f>
        <v>#REF!</v>
      </c>
      <c r="V90" s="460" t="e">
        <f>IF(COUNTIFS(Table1[JV '#],Table5[[#This Row],[JV Number]],#REF!,"x")=0,"",COUNTIFS(Table1[JV '#],Table5[[#This Row],[JV Number]],#REF!,"x"))</f>
        <v>#REF!</v>
      </c>
      <c r="W90" s="460" t="e">
        <f>IF(COUNTIFS(Table1[JV '#],Table5[[#This Row],[JV Number]],#REF!,"x")=0,"",COUNTIFS(Table1[JV '#],Table5[[#This Row],[JV Number]],#REF!,"x"))</f>
        <v>#REF!</v>
      </c>
      <c r="X90" s="460" t="e">
        <f>IF(COUNTIFS(Table1[JV '#],Table5[[#This Row],[JV Number]],#REF!,"x")=0,"",COUNTIFS(Table1[JV '#],Table5[[#This Row],[JV Number]],#REF!,"x"))</f>
        <v>#REF!</v>
      </c>
      <c r="Z90" s="447"/>
    </row>
    <row r="91" spans="1:26" ht="14.45" x14ac:dyDescent="0.3">
      <c r="A91" s="464">
        <v>87</v>
      </c>
      <c r="B91" s="460">
        <v>87</v>
      </c>
      <c r="C91" s="460">
        <f>INDEX(Table1[MPMS '#],MATCH(Table5[[#This Row],[JV Number]],Table1[JV '#],0))</f>
        <v>93373</v>
      </c>
      <c r="D91" s="460" t="str">
        <f>INDEX(Table1[Early Completion (Y/N)],MATCH(Table5[[#This Row],[JV Number]],Table1[JV '#],0))</f>
        <v>--</v>
      </c>
      <c r="E91" s="460" t="e">
        <f>INDEX(#REF!,MATCH(Table5[[#This Row],[JV Number]],Table1[JV '#],0))</f>
        <v>#REF!</v>
      </c>
      <c r="F91" s="460">
        <f>INDEX(Table1[District],MATCH(Table5[[#This Row],[JV Number]],Table1[JV '#],0))</f>
        <v>2</v>
      </c>
      <c r="G91" s="460" t="str">
        <f>INDEX(Table1[County],MATCH(Table5[[#This Row],[JV Number]],Table1[JV '#],0))</f>
        <v>Potter</v>
      </c>
      <c r="H91" s="460">
        <f>COUNTIF(Table1[JV '#],Table5[[#This Row],[JV Number]])</f>
        <v>1</v>
      </c>
      <c r="I91" s="466">
        <f>LOOKUP(Table5[[#This Row],[JV Number]],Table4[JV '#],Table4[Construction Start Dates])</f>
        <v>42878</v>
      </c>
      <c r="J91" s="466" t="e">
        <f t="array" ref="J91">MIN(IF(Table5[[#This Row],[JV Number]]=Table1[JV '#],#REF!,"Error"))</f>
        <v>#REF!</v>
      </c>
      <c r="K91" s="554" t="e">
        <f>SUMIF(Table1[JV '#],Table5[[#This Row],[JV Number]],#REF!)</f>
        <v>#REF!</v>
      </c>
      <c r="L91" s="460" t="str">
        <f>IF(COUNTIFS(Table1[JV '#],Table5[[#This Row],[JV Number]],Table1[D-419 Utility Relocation Classification],Table5[[#Headers],[Prior]])=0,"",COUNTIFS(Table1[JV '#],Table5[[#This Row],[JV Number]],Table1[D-419 Utility Relocation Classification],Table5[[#Headers],[Prior]]))</f>
        <v/>
      </c>
      <c r="M91" s="460" t="str">
        <f>IF(COUNTIFS(Table1[JV '#],Table5[[#This Row],[JV Number]],Table1[D-419 Utility Relocation Classification],Table5[[#Headers],[Restrictive]])=0,"",COUNTIFS(Table1[JV '#],Table5[[#This Row],[JV Number]],Table1[D-419 Utility Relocation Classification],Table5[[#Headers],[Restrictive]]))</f>
        <v/>
      </c>
      <c r="N91" s="460" t="str">
        <f>IF(COUNTIFS(Table1[JV '#],Table5[[#This Row],[JV Number]],Table1[D-419 Utility Relocation Classification],Table5[[#Headers],[Concurrent]])=0,"",COUNTIFS(Table1[JV '#],Table5[[#This Row],[JV Number]],Table1[D-419 Utility Relocation Classification],Table5[[#Headers],[Concurrent]]))</f>
        <v/>
      </c>
      <c r="O91" s="460" t="str">
        <f>IF(COUNTIFS(Table1[JV '#],Table5[[#This Row],[JV Number]],Table1[D-419 Utility Relocation Classification],Table5[[#Headers],[Coordinated]])=0,"",COUNTIFS(Table1[JV '#],Table5[[#This Row],[JV Number]],Table1[D-419 Utility Relocation Classification],Table5[[#Headers],[Coordinated]]))</f>
        <v/>
      </c>
      <c r="P91" s="460" t="str">
        <f>IF(COUNTIFS(Table1[JV '#],Table5[[#This Row],[JV Number]],Table1[D-419 Utility Relocation Classification],Table5[[#Headers],[Not Affected]])=0,"",COUNTIFS(Table1[JV '#],Table5[[#This Row],[JV Number]],Table1[D-419 Utility Relocation Classification],Table5[[#Headers],[Not Affected]]))</f>
        <v/>
      </c>
      <c r="Q91" s="460" t="str">
        <f>IF(COUNTIFS(Table1[JV '#],Table5[[#This Row],[JV Number]],Table1[D-419 Utility Relocation Classification],Table5[[#Headers],[Incorporated]])=0,"",COUNTIFS(Table1[JV '#],Table5[[#This Row],[JV Number]],Table1[D-419 Utility Relocation Classification],Table5[[#Headers],[Incorporated]]))</f>
        <v/>
      </c>
      <c r="R91" s="460" t="str">
        <f>IF(COUNTIFS(Table1[JV '#],Table5[[#This Row],[JV Number]],Table1[Overhead or Underground],"OH")=0,"",COUNTIFS(Table1[JV '#],Table5[[#This Row],[JV Number]],Table1[Overhead or Underground],"OH"))</f>
        <v/>
      </c>
      <c r="S91" s="460">
        <f>IF(COUNTIFS(Table1[JV '#],Table5[[#This Row],[JV Number]],Table1[Overhead or Underground],"UG")=0,"",COUNTIFS(Table1[JV '#],Table5[[#This Row],[JV Number]],Table1[Overhead or Underground],"UG"))</f>
        <v>1</v>
      </c>
      <c r="T91" s="460" t="e">
        <f>IF(COUNTIFS(Table1[JV '#],Table5[[#This Row],[JV Number]],#REF!,"x")=0,"",COUNTIFS(Table1[JV '#],Table5[[#This Row],[JV Number]],#REF!,"x"))</f>
        <v>#REF!</v>
      </c>
      <c r="U91" s="460" t="e">
        <f>IF(COUNTIFS(Table1[JV '#],Table5[[#This Row],[JV Number]],#REF!,"x")=0,"",COUNTIFS(Table1[JV '#],Table5[[#This Row],[JV Number]],#REF!,"x"))</f>
        <v>#REF!</v>
      </c>
      <c r="V91" s="460" t="e">
        <f>IF(COUNTIFS(Table1[JV '#],Table5[[#This Row],[JV Number]],#REF!,"x")=0,"",COUNTIFS(Table1[JV '#],Table5[[#This Row],[JV Number]],#REF!,"x"))</f>
        <v>#REF!</v>
      </c>
      <c r="W91" s="460" t="e">
        <f>IF(COUNTIFS(Table1[JV '#],Table5[[#This Row],[JV Number]],#REF!,"x")=0,"",COUNTIFS(Table1[JV '#],Table5[[#This Row],[JV Number]],#REF!,"x"))</f>
        <v>#REF!</v>
      </c>
      <c r="X91" s="460" t="e">
        <f>IF(COUNTIFS(Table1[JV '#],Table5[[#This Row],[JV Number]],#REF!,"x")=0,"",COUNTIFS(Table1[JV '#],Table5[[#This Row],[JV Number]],#REF!,"x"))</f>
        <v>#REF!</v>
      </c>
      <c r="Z91" s="447"/>
    </row>
    <row r="92" spans="1:26" ht="14.45" x14ac:dyDescent="0.3">
      <c r="A92" s="464">
        <v>88</v>
      </c>
      <c r="B92" s="460">
        <v>88</v>
      </c>
      <c r="C92" s="460">
        <f>INDEX(Table1[MPMS '#],MATCH(Table5[[#This Row],[JV Number]],Table1[JV '#],0))</f>
        <v>85402</v>
      </c>
      <c r="D92" s="460" t="str">
        <f>INDEX(Table1[Early Completion (Y/N)],MATCH(Table5[[#This Row],[JV Number]],Table1[JV '#],0))</f>
        <v>--</v>
      </c>
      <c r="E92" s="460" t="e">
        <f>INDEX(#REF!,MATCH(Table5[[#This Row],[JV Number]],Table1[JV '#],0))</f>
        <v>#REF!</v>
      </c>
      <c r="F92" s="460">
        <f>INDEX(Table1[District],MATCH(Table5[[#This Row],[JV Number]],Table1[JV '#],0))</f>
        <v>2</v>
      </c>
      <c r="G92" s="460" t="str">
        <f>INDEX(Table1[County],MATCH(Table5[[#This Row],[JV Number]],Table1[JV '#],0))</f>
        <v>Potter</v>
      </c>
      <c r="H92" s="460">
        <f>COUNTIF(Table1[JV '#],Table5[[#This Row],[JV Number]])</f>
        <v>4</v>
      </c>
      <c r="I92" s="466">
        <f>LOOKUP(Table5[[#This Row],[JV Number]],Table4[JV '#],Table4[Construction Start Dates])</f>
        <v>42880</v>
      </c>
      <c r="J92" s="466" t="e">
        <f t="array" ref="J92">MIN(IF(Table5[[#This Row],[JV Number]]=Table1[JV '#],#REF!,"Error"))</f>
        <v>#REF!</v>
      </c>
      <c r="K92" s="554" t="e">
        <f>SUMIF(Table1[JV '#],Table5[[#This Row],[JV Number]],#REF!)</f>
        <v>#REF!</v>
      </c>
      <c r="L92" s="460" t="str">
        <f>IF(COUNTIFS(Table1[JV '#],Table5[[#This Row],[JV Number]],Table1[D-419 Utility Relocation Classification],Table5[[#Headers],[Prior]])=0,"",COUNTIFS(Table1[JV '#],Table5[[#This Row],[JV Number]],Table1[D-419 Utility Relocation Classification],Table5[[#Headers],[Prior]]))</f>
        <v/>
      </c>
      <c r="M92" s="460" t="str">
        <f>IF(COUNTIFS(Table1[JV '#],Table5[[#This Row],[JV Number]],Table1[D-419 Utility Relocation Classification],Table5[[#Headers],[Restrictive]])=0,"",COUNTIFS(Table1[JV '#],Table5[[#This Row],[JV Number]],Table1[D-419 Utility Relocation Classification],Table5[[#Headers],[Restrictive]]))</f>
        <v/>
      </c>
      <c r="N92" s="460" t="str">
        <f>IF(COUNTIFS(Table1[JV '#],Table5[[#This Row],[JV Number]],Table1[D-419 Utility Relocation Classification],Table5[[#Headers],[Concurrent]])=0,"",COUNTIFS(Table1[JV '#],Table5[[#This Row],[JV Number]],Table1[D-419 Utility Relocation Classification],Table5[[#Headers],[Concurrent]]))</f>
        <v/>
      </c>
      <c r="O92" s="460" t="str">
        <f>IF(COUNTIFS(Table1[JV '#],Table5[[#This Row],[JV Number]],Table1[D-419 Utility Relocation Classification],Table5[[#Headers],[Coordinated]])=0,"",COUNTIFS(Table1[JV '#],Table5[[#This Row],[JV Number]],Table1[D-419 Utility Relocation Classification],Table5[[#Headers],[Coordinated]]))</f>
        <v/>
      </c>
      <c r="P92" s="460" t="str">
        <f>IF(COUNTIFS(Table1[JV '#],Table5[[#This Row],[JV Number]],Table1[D-419 Utility Relocation Classification],Table5[[#Headers],[Not Affected]])=0,"",COUNTIFS(Table1[JV '#],Table5[[#This Row],[JV Number]],Table1[D-419 Utility Relocation Classification],Table5[[#Headers],[Not Affected]]))</f>
        <v/>
      </c>
      <c r="Q92" s="460" t="str">
        <f>IF(COUNTIFS(Table1[JV '#],Table5[[#This Row],[JV Number]],Table1[D-419 Utility Relocation Classification],Table5[[#Headers],[Incorporated]])=0,"",COUNTIFS(Table1[JV '#],Table5[[#This Row],[JV Number]],Table1[D-419 Utility Relocation Classification],Table5[[#Headers],[Incorporated]]))</f>
        <v/>
      </c>
      <c r="R92" s="460" t="str">
        <f>IF(COUNTIFS(Table1[JV '#],Table5[[#This Row],[JV Number]],Table1[Overhead or Underground],"OH")=0,"",COUNTIFS(Table1[JV '#],Table5[[#This Row],[JV Number]],Table1[Overhead or Underground],"OH"))</f>
        <v/>
      </c>
      <c r="S92" s="460">
        <f>IF(COUNTIFS(Table1[JV '#],Table5[[#This Row],[JV Number]],Table1[Overhead or Underground],"UG")=0,"",COUNTIFS(Table1[JV '#],Table5[[#This Row],[JV Number]],Table1[Overhead or Underground],"UG"))</f>
        <v>3</v>
      </c>
      <c r="T92" s="460" t="e">
        <f>IF(COUNTIFS(Table1[JV '#],Table5[[#This Row],[JV Number]],#REF!,"x")=0,"",COUNTIFS(Table1[JV '#],Table5[[#This Row],[JV Number]],#REF!,"x"))</f>
        <v>#REF!</v>
      </c>
      <c r="U92" s="460" t="e">
        <f>IF(COUNTIFS(Table1[JV '#],Table5[[#This Row],[JV Number]],#REF!,"x")=0,"",COUNTIFS(Table1[JV '#],Table5[[#This Row],[JV Number]],#REF!,"x"))</f>
        <v>#REF!</v>
      </c>
      <c r="V92" s="460" t="e">
        <f>IF(COUNTIFS(Table1[JV '#],Table5[[#This Row],[JV Number]],#REF!,"x")=0,"",COUNTIFS(Table1[JV '#],Table5[[#This Row],[JV Number]],#REF!,"x"))</f>
        <v>#REF!</v>
      </c>
      <c r="W92" s="460" t="e">
        <f>IF(COUNTIFS(Table1[JV '#],Table5[[#This Row],[JV Number]],#REF!,"x")=0,"",COUNTIFS(Table1[JV '#],Table5[[#This Row],[JV Number]],#REF!,"x"))</f>
        <v>#REF!</v>
      </c>
      <c r="X92" s="460" t="e">
        <f>IF(COUNTIFS(Table1[JV '#],Table5[[#This Row],[JV Number]],#REF!,"x")=0,"",COUNTIFS(Table1[JV '#],Table5[[#This Row],[JV Number]],#REF!,"x"))</f>
        <v>#REF!</v>
      </c>
      <c r="Z92" s="447"/>
    </row>
    <row r="93" spans="1:26" ht="14.45" x14ac:dyDescent="0.3">
      <c r="A93" s="464">
        <v>89</v>
      </c>
      <c r="B93" s="460">
        <v>89</v>
      </c>
      <c r="C93" s="460">
        <f>INDEX(Table1[MPMS '#],MATCH(Table5[[#This Row],[JV Number]],Table1[JV '#],0))</f>
        <v>83457</v>
      </c>
      <c r="D93" s="460" t="str">
        <f>INDEX(Table1[Early Completion (Y/N)],MATCH(Table5[[#This Row],[JV Number]],Table1[JV '#],0))</f>
        <v>--</v>
      </c>
      <c r="E93" s="460" t="e">
        <f>INDEX(#REF!,MATCH(Table5[[#This Row],[JV Number]],Table1[JV '#],0))</f>
        <v>#REF!</v>
      </c>
      <c r="F93" s="460">
        <f>INDEX(Table1[District],MATCH(Table5[[#This Row],[JV Number]],Table1[JV '#],0))</f>
        <v>3</v>
      </c>
      <c r="G93" s="460" t="str">
        <f>INDEX(Table1[County],MATCH(Table5[[#This Row],[JV Number]],Table1[JV '#],0))</f>
        <v>Bradford</v>
      </c>
      <c r="H93" s="460">
        <f>COUNTIF(Table1[JV '#],Table5[[#This Row],[JV Number]])</f>
        <v>5</v>
      </c>
      <c r="I93" s="466">
        <f>LOOKUP(Table5[[#This Row],[JV Number]],Table4[JV '#],Table4[Construction Start Dates])</f>
        <v>42534</v>
      </c>
      <c r="J93" s="466" t="e">
        <f t="array" ref="J93">MIN(IF(Table5[[#This Row],[JV Number]]=Table1[JV '#],#REF!,"Error"))</f>
        <v>#REF!</v>
      </c>
      <c r="K93" s="554" t="e">
        <f>SUMIF(Table1[JV '#],Table5[[#This Row],[JV Number]],#REF!)</f>
        <v>#REF!</v>
      </c>
      <c r="L93" s="460" t="str">
        <f>IF(COUNTIFS(Table1[JV '#],Table5[[#This Row],[JV Number]],Table1[D-419 Utility Relocation Classification],Table5[[#Headers],[Prior]])=0,"",COUNTIFS(Table1[JV '#],Table5[[#This Row],[JV Number]],Table1[D-419 Utility Relocation Classification],Table5[[#Headers],[Prior]]))</f>
        <v/>
      </c>
      <c r="M93" s="460" t="str">
        <f>IF(COUNTIFS(Table1[JV '#],Table5[[#This Row],[JV Number]],Table1[D-419 Utility Relocation Classification],Table5[[#Headers],[Restrictive]])=0,"",COUNTIFS(Table1[JV '#],Table5[[#This Row],[JV Number]],Table1[D-419 Utility Relocation Classification],Table5[[#Headers],[Restrictive]]))</f>
        <v/>
      </c>
      <c r="N93" s="460" t="str">
        <f>IF(COUNTIFS(Table1[JV '#],Table5[[#This Row],[JV Number]],Table1[D-419 Utility Relocation Classification],Table5[[#Headers],[Concurrent]])=0,"",COUNTIFS(Table1[JV '#],Table5[[#This Row],[JV Number]],Table1[D-419 Utility Relocation Classification],Table5[[#Headers],[Concurrent]]))</f>
        <v/>
      </c>
      <c r="O93" s="460" t="str">
        <f>IF(COUNTIFS(Table1[JV '#],Table5[[#This Row],[JV Number]],Table1[D-419 Utility Relocation Classification],Table5[[#Headers],[Coordinated]])=0,"",COUNTIFS(Table1[JV '#],Table5[[#This Row],[JV Number]],Table1[D-419 Utility Relocation Classification],Table5[[#Headers],[Coordinated]]))</f>
        <v/>
      </c>
      <c r="P93" s="460" t="str">
        <f>IF(COUNTIFS(Table1[JV '#],Table5[[#This Row],[JV Number]],Table1[D-419 Utility Relocation Classification],Table5[[#Headers],[Not Affected]])=0,"",COUNTIFS(Table1[JV '#],Table5[[#This Row],[JV Number]],Table1[D-419 Utility Relocation Classification],Table5[[#Headers],[Not Affected]]))</f>
        <v/>
      </c>
      <c r="Q93" s="460" t="str">
        <f>IF(COUNTIFS(Table1[JV '#],Table5[[#This Row],[JV Number]],Table1[D-419 Utility Relocation Classification],Table5[[#Headers],[Incorporated]])=0,"",COUNTIFS(Table1[JV '#],Table5[[#This Row],[JV Number]],Table1[D-419 Utility Relocation Classification],Table5[[#Headers],[Incorporated]]))</f>
        <v/>
      </c>
      <c r="R93" s="460">
        <f>IF(COUNTIFS(Table1[JV '#],Table5[[#This Row],[JV Number]],Table1[Overhead or Underground],"OH")=0,"",COUNTIFS(Table1[JV '#],Table5[[#This Row],[JV Number]],Table1[Overhead or Underground],"OH"))</f>
        <v>3</v>
      </c>
      <c r="S93" s="460">
        <f>IF(COUNTIFS(Table1[JV '#],Table5[[#This Row],[JV Number]],Table1[Overhead or Underground],"UG")=0,"",COUNTIFS(Table1[JV '#],Table5[[#This Row],[JV Number]],Table1[Overhead or Underground],"UG"))</f>
        <v>2</v>
      </c>
      <c r="T93" s="460" t="e">
        <f>IF(COUNTIFS(Table1[JV '#],Table5[[#This Row],[JV Number]],#REF!,"x")=0,"",COUNTIFS(Table1[JV '#],Table5[[#This Row],[JV Number]],#REF!,"x"))</f>
        <v>#REF!</v>
      </c>
      <c r="U93" s="460" t="e">
        <f>IF(COUNTIFS(Table1[JV '#],Table5[[#This Row],[JV Number]],#REF!,"x")=0,"",COUNTIFS(Table1[JV '#],Table5[[#This Row],[JV Number]],#REF!,"x"))</f>
        <v>#REF!</v>
      </c>
      <c r="V93" s="460" t="e">
        <f>IF(COUNTIFS(Table1[JV '#],Table5[[#This Row],[JV Number]],#REF!,"x")=0,"",COUNTIFS(Table1[JV '#],Table5[[#This Row],[JV Number]],#REF!,"x"))</f>
        <v>#REF!</v>
      </c>
      <c r="W93" s="460" t="e">
        <f>IF(COUNTIFS(Table1[JV '#],Table5[[#This Row],[JV Number]],#REF!,"x")=0,"",COUNTIFS(Table1[JV '#],Table5[[#This Row],[JV Number]],#REF!,"x"))</f>
        <v>#REF!</v>
      </c>
      <c r="X93" s="460" t="e">
        <f>IF(COUNTIFS(Table1[JV '#],Table5[[#This Row],[JV Number]],#REF!,"x")=0,"",COUNTIFS(Table1[JV '#],Table5[[#This Row],[JV Number]],#REF!,"x"))</f>
        <v>#REF!</v>
      </c>
      <c r="Z93" s="447"/>
    </row>
    <row r="94" spans="1:26" ht="14.45" x14ac:dyDescent="0.3">
      <c r="A94" s="464">
        <v>90</v>
      </c>
      <c r="B94" s="460">
        <v>90</v>
      </c>
      <c r="C94" s="460">
        <f>INDEX(Table1[MPMS '#],MATCH(Table5[[#This Row],[JV Number]],Table1[JV '#],0))</f>
        <v>99281</v>
      </c>
      <c r="D94" s="460" t="str">
        <f>INDEX(Table1[Early Completion (Y/N)],MATCH(Table5[[#This Row],[JV Number]],Table1[JV '#],0))</f>
        <v>Y</v>
      </c>
      <c r="E94" s="460" t="e">
        <f>INDEX(#REF!,MATCH(Table5[[#This Row],[JV Number]],Table1[JV '#],0))</f>
        <v>#REF!</v>
      </c>
      <c r="F94" s="460">
        <f>INDEX(Table1[District],MATCH(Table5[[#This Row],[JV Number]],Table1[JV '#],0))</f>
        <v>3</v>
      </c>
      <c r="G94" s="460" t="str">
        <f>INDEX(Table1[County],MATCH(Table5[[#This Row],[JV Number]],Table1[JV '#],0))</f>
        <v>Bradford</v>
      </c>
      <c r="H94" s="460">
        <f>COUNTIF(Table1[JV '#],Table5[[#This Row],[JV Number]])</f>
        <v>2</v>
      </c>
      <c r="I94" s="466">
        <f>LOOKUP(Table5[[#This Row],[JV Number]],Table4[JV '#],Table4[Construction Start Dates])</f>
        <v>42201</v>
      </c>
      <c r="J94" s="466" t="e">
        <f t="array" ref="J94">MIN(IF(Table5[[#This Row],[JV Number]]=Table1[JV '#],#REF!,"Error"))</f>
        <v>#REF!</v>
      </c>
      <c r="K94" s="554" t="e">
        <f>SUMIF(Table1[JV '#],Table5[[#This Row],[JV Number]],#REF!)</f>
        <v>#REF!</v>
      </c>
      <c r="L94" s="460" t="str">
        <f>IF(COUNTIFS(Table1[JV '#],Table5[[#This Row],[JV Number]],Table1[D-419 Utility Relocation Classification],Table5[[#Headers],[Prior]])=0,"",COUNTIFS(Table1[JV '#],Table5[[#This Row],[JV Number]],Table1[D-419 Utility Relocation Classification],Table5[[#Headers],[Prior]]))</f>
        <v/>
      </c>
      <c r="M94" s="460" t="str">
        <f>IF(COUNTIFS(Table1[JV '#],Table5[[#This Row],[JV Number]],Table1[D-419 Utility Relocation Classification],Table5[[#Headers],[Restrictive]])=0,"",COUNTIFS(Table1[JV '#],Table5[[#This Row],[JV Number]],Table1[D-419 Utility Relocation Classification],Table5[[#Headers],[Restrictive]]))</f>
        <v/>
      </c>
      <c r="N94" s="460" t="str">
        <f>IF(COUNTIFS(Table1[JV '#],Table5[[#This Row],[JV Number]],Table1[D-419 Utility Relocation Classification],Table5[[#Headers],[Concurrent]])=0,"",COUNTIFS(Table1[JV '#],Table5[[#This Row],[JV Number]],Table1[D-419 Utility Relocation Classification],Table5[[#Headers],[Concurrent]]))</f>
        <v/>
      </c>
      <c r="O94" s="460">
        <f>IF(COUNTIFS(Table1[JV '#],Table5[[#This Row],[JV Number]],Table1[D-419 Utility Relocation Classification],Table5[[#Headers],[Coordinated]])=0,"",COUNTIFS(Table1[JV '#],Table5[[#This Row],[JV Number]],Table1[D-419 Utility Relocation Classification],Table5[[#Headers],[Coordinated]]))</f>
        <v>1</v>
      </c>
      <c r="P94" s="460">
        <f>IF(COUNTIFS(Table1[JV '#],Table5[[#This Row],[JV Number]],Table1[D-419 Utility Relocation Classification],Table5[[#Headers],[Not Affected]])=0,"",COUNTIFS(Table1[JV '#],Table5[[#This Row],[JV Number]],Table1[D-419 Utility Relocation Classification],Table5[[#Headers],[Not Affected]]))</f>
        <v>1</v>
      </c>
      <c r="Q94" s="460" t="str">
        <f>IF(COUNTIFS(Table1[JV '#],Table5[[#This Row],[JV Number]],Table1[D-419 Utility Relocation Classification],Table5[[#Headers],[Incorporated]])=0,"",COUNTIFS(Table1[JV '#],Table5[[#This Row],[JV Number]],Table1[D-419 Utility Relocation Classification],Table5[[#Headers],[Incorporated]]))</f>
        <v/>
      </c>
      <c r="R94" s="460">
        <f>IF(COUNTIFS(Table1[JV '#],Table5[[#This Row],[JV Number]],Table1[Overhead or Underground],"OH")=0,"",COUNTIFS(Table1[JV '#],Table5[[#This Row],[JV Number]],Table1[Overhead or Underground],"OH"))</f>
        <v>2</v>
      </c>
      <c r="S94" s="460" t="str">
        <f>IF(COUNTIFS(Table1[JV '#],Table5[[#This Row],[JV Number]],Table1[Overhead or Underground],"UG")=0,"",COUNTIFS(Table1[JV '#],Table5[[#This Row],[JV Number]],Table1[Overhead or Underground],"UG"))</f>
        <v/>
      </c>
      <c r="T94" s="460" t="e">
        <f>IF(COUNTIFS(Table1[JV '#],Table5[[#This Row],[JV Number]],#REF!,"x")=0,"",COUNTIFS(Table1[JV '#],Table5[[#This Row],[JV Number]],#REF!,"x"))</f>
        <v>#REF!</v>
      </c>
      <c r="U94" s="460" t="e">
        <f>IF(COUNTIFS(Table1[JV '#],Table5[[#This Row],[JV Number]],#REF!,"x")=0,"",COUNTIFS(Table1[JV '#],Table5[[#This Row],[JV Number]],#REF!,"x"))</f>
        <v>#REF!</v>
      </c>
      <c r="V94" s="460" t="e">
        <f>IF(COUNTIFS(Table1[JV '#],Table5[[#This Row],[JV Number]],#REF!,"x")=0,"",COUNTIFS(Table1[JV '#],Table5[[#This Row],[JV Number]],#REF!,"x"))</f>
        <v>#REF!</v>
      </c>
      <c r="W94" s="460" t="e">
        <f>IF(COUNTIFS(Table1[JV '#],Table5[[#This Row],[JV Number]],#REF!,"x")=0,"",COUNTIFS(Table1[JV '#],Table5[[#This Row],[JV Number]],#REF!,"x"))</f>
        <v>#REF!</v>
      </c>
      <c r="X94" s="460" t="e">
        <f>IF(COUNTIFS(Table1[JV '#],Table5[[#This Row],[JV Number]],#REF!,"x")=0,"",COUNTIFS(Table1[JV '#],Table5[[#This Row],[JV Number]],#REF!,"x"))</f>
        <v>#REF!</v>
      </c>
      <c r="Z94" s="447"/>
    </row>
    <row r="95" spans="1:26" ht="14.45" x14ac:dyDescent="0.3">
      <c r="A95" s="464">
        <v>91</v>
      </c>
      <c r="B95" s="460">
        <v>91</v>
      </c>
      <c r="C95" s="460">
        <f>INDEX(Table1[MPMS '#],MATCH(Table5[[#This Row],[JV Number]],Table1[JV '#],0))</f>
        <v>5038</v>
      </c>
      <c r="D95" s="460" t="str">
        <f>INDEX(Table1[Early Completion (Y/N)],MATCH(Table5[[#This Row],[JV Number]],Table1[JV '#],0))</f>
        <v>--</v>
      </c>
      <c r="E95" s="460" t="e">
        <f>INDEX(#REF!,MATCH(Table5[[#This Row],[JV Number]],Table1[JV '#],0))</f>
        <v>#REF!</v>
      </c>
      <c r="F95" s="460">
        <f>INDEX(Table1[District],MATCH(Table5[[#This Row],[JV Number]],Table1[JV '#],0))</f>
        <v>3</v>
      </c>
      <c r="G95" s="460" t="str">
        <f>INDEX(Table1[County],MATCH(Table5[[#This Row],[JV Number]],Table1[JV '#],0))</f>
        <v>Bradford</v>
      </c>
      <c r="H95" s="460">
        <f>COUNTIF(Table1[JV '#],Table5[[#This Row],[JV Number]])</f>
        <v>5</v>
      </c>
      <c r="I95" s="466">
        <f>LOOKUP(Table5[[#This Row],[JV Number]],Table4[JV '#],Table4[Construction Start Dates])</f>
        <v>42538</v>
      </c>
      <c r="J95" s="466" t="e">
        <f t="array" ref="J95">MIN(IF(Table5[[#This Row],[JV Number]]=Table1[JV '#],#REF!,"Error"))</f>
        <v>#REF!</v>
      </c>
      <c r="K95" s="554" t="e">
        <f>SUMIF(Table1[JV '#],Table5[[#This Row],[JV Number]],#REF!)</f>
        <v>#REF!</v>
      </c>
      <c r="L95" s="460" t="str">
        <f>IF(COUNTIFS(Table1[JV '#],Table5[[#This Row],[JV Number]],Table1[D-419 Utility Relocation Classification],Table5[[#Headers],[Prior]])=0,"",COUNTIFS(Table1[JV '#],Table5[[#This Row],[JV Number]],Table1[D-419 Utility Relocation Classification],Table5[[#Headers],[Prior]]))</f>
        <v/>
      </c>
      <c r="M95" s="460" t="str">
        <f>IF(COUNTIFS(Table1[JV '#],Table5[[#This Row],[JV Number]],Table1[D-419 Utility Relocation Classification],Table5[[#Headers],[Restrictive]])=0,"",COUNTIFS(Table1[JV '#],Table5[[#This Row],[JV Number]],Table1[D-419 Utility Relocation Classification],Table5[[#Headers],[Restrictive]]))</f>
        <v/>
      </c>
      <c r="N95" s="460" t="str">
        <f>IF(COUNTIFS(Table1[JV '#],Table5[[#This Row],[JV Number]],Table1[D-419 Utility Relocation Classification],Table5[[#Headers],[Concurrent]])=0,"",COUNTIFS(Table1[JV '#],Table5[[#This Row],[JV Number]],Table1[D-419 Utility Relocation Classification],Table5[[#Headers],[Concurrent]]))</f>
        <v/>
      </c>
      <c r="O95" s="460" t="str">
        <f>IF(COUNTIFS(Table1[JV '#],Table5[[#This Row],[JV Number]],Table1[D-419 Utility Relocation Classification],Table5[[#Headers],[Coordinated]])=0,"",COUNTIFS(Table1[JV '#],Table5[[#This Row],[JV Number]],Table1[D-419 Utility Relocation Classification],Table5[[#Headers],[Coordinated]]))</f>
        <v/>
      </c>
      <c r="P95" s="460" t="str">
        <f>IF(COUNTIFS(Table1[JV '#],Table5[[#This Row],[JV Number]],Table1[D-419 Utility Relocation Classification],Table5[[#Headers],[Not Affected]])=0,"",COUNTIFS(Table1[JV '#],Table5[[#This Row],[JV Number]],Table1[D-419 Utility Relocation Classification],Table5[[#Headers],[Not Affected]]))</f>
        <v/>
      </c>
      <c r="Q95" s="460" t="str">
        <f>IF(COUNTIFS(Table1[JV '#],Table5[[#This Row],[JV Number]],Table1[D-419 Utility Relocation Classification],Table5[[#Headers],[Incorporated]])=0,"",COUNTIFS(Table1[JV '#],Table5[[#This Row],[JV Number]],Table1[D-419 Utility Relocation Classification],Table5[[#Headers],[Incorporated]]))</f>
        <v/>
      </c>
      <c r="R95" s="460">
        <f>IF(COUNTIFS(Table1[JV '#],Table5[[#This Row],[JV Number]],Table1[Overhead or Underground],"OH")=0,"",COUNTIFS(Table1[JV '#],Table5[[#This Row],[JV Number]],Table1[Overhead or Underground],"OH"))</f>
        <v>4</v>
      </c>
      <c r="S95" s="460">
        <f>IF(COUNTIFS(Table1[JV '#],Table5[[#This Row],[JV Number]],Table1[Overhead or Underground],"UG")=0,"",COUNTIFS(Table1[JV '#],Table5[[#This Row],[JV Number]],Table1[Overhead or Underground],"UG"))</f>
        <v>1</v>
      </c>
      <c r="T95" s="460" t="e">
        <f>IF(COUNTIFS(Table1[JV '#],Table5[[#This Row],[JV Number]],#REF!,"x")=0,"",COUNTIFS(Table1[JV '#],Table5[[#This Row],[JV Number]],#REF!,"x"))</f>
        <v>#REF!</v>
      </c>
      <c r="U95" s="460" t="e">
        <f>IF(COUNTIFS(Table1[JV '#],Table5[[#This Row],[JV Number]],#REF!,"x")=0,"",COUNTIFS(Table1[JV '#],Table5[[#This Row],[JV Number]],#REF!,"x"))</f>
        <v>#REF!</v>
      </c>
      <c r="V95" s="460" t="e">
        <f>IF(COUNTIFS(Table1[JV '#],Table5[[#This Row],[JV Number]],#REF!,"x")=0,"",COUNTIFS(Table1[JV '#],Table5[[#This Row],[JV Number]],#REF!,"x"))</f>
        <v>#REF!</v>
      </c>
      <c r="W95" s="460" t="e">
        <f>IF(COUNTIFS(Table1[JV '#],Table5[[#This Row],[JV Number]],#REF!,"x")=0,"",COUNTIFS(Table1[JV '#],Table5[[#This Row],[JV Number]],#REF!,"x"))</f>
        <v>#REF!</v>
      </c>
      <c r="X95" s="460" t="e">
        <f>IF(COUNTIFS(Table1[JV '#],Table5[[#This Row],[JV Number]],#REF!,"x")=0,"",COUNTIFS(Table1[JV '#],Table5[[#This Row],[JV Number]],#REF!,"x"))</f>
        <v>#REF!</v>
      </c>
      <c r="Z95" s="447"/>
    </row>
    <row r="96" spans="1:26" ht="14.45" x14ac:dyDescent="0.3">
      <c r="A96" s="464">
        <v>92</v>
      </c>
      <c r="B96" s="460">
        <v>92</v>
      </c>
      <c r="C96" s="460">
        <f>INDEX(Table1[MPMS '#],MATCH(Table5[[#This Row],[JV Number]],Table1[JV '#],0))</f>
        <v>5093</v>
      </c>
      <c r="D96" s="460" t="str">
        <f>INDEX(Table1[Early Completion (Y/N)],MATCH(Table5[[#This Row],[JV Number]],Table1[JV '#],0))</f>
        <v>Y</v>
      </c>
      <c r="E96" s="460" t="e">
        <f>INDEX(#REF!,MATCH(Table5[[#This Row],[JV Number]],Table1[JV '#],0))</f>
        <v>#REF!</v>
      </c>
      <c r="F96" s="460">
        <f>INDEX(Table1[District],MATCH(Table5[[#This Row],[JV Number]],Table1[JV '#],0))</f>
        <v>3</v>
      </c>
      <c r="G96" s="460" t="str">
        <f>INDEX(Table1[County],MATCH(Table5[[#This Row],[JV Number]],Table1[JV '#],0))</f>
        <v>Bradford</v>
      </c>
      <c r="H96" s="460">
        <f>COUNTIF(Table1[JV '#],Table5[[#This Row],[JV Number]])</f>
        <v>3</v>
      </c>
      <c r="I96" s="466" t="str">
        <f>LOOKUP(Table5[[#This Row],[JV Number]],Table4[JV '#],Table4[Construction Start Dates])</f>
        <v>06-01-15 A</v>
      </c>
      <c r="J96" s="466" t="e">
        <f t="array" ref="J96">MIN(IF(Table5[[#This Row],[JV Number]]=Table1[JV '#],#REF!,"Error"))</f>
        <v>#REF!</v>
      </c>
      <c r="K96" s="554" t="e">
        <f>SUMIF(Table1[JV '#],Table5[[#This Row],[JV Number]],#REF!)</f>
        <v>#REF!</v>
      </c>
      <c r="L96" s="460" t="str">
        <f>IF(COUNTIFS(Table1[JV '#],Table5[[#This Row],[JV Number]],Table1[D-419 Utility Relocation Classification],Table5[[#Headers],[Prior]])=0,"",COUNTIFS(Table1[JV '#],Table5[[#This Row],[JV Number]],Table1[D-419 Utility Relocation Classification],Table5[[#Headers],[Prior]]))</f>
        <v/>
      </c>
      <c r="M96" s="460" t="str">
        <f>IF(COUNTIFS(Table1[JV '#],Table5[[#This Row],[JV Number]],Table1[D-419 Utility Relocation Classification],Table5[[#Headers],[Restrictive]])=0,"",COUNTIFS(Table1[JV '#],Table5[[#This Row],[JV Number]],Table1[D-419 Utility Relocation Classification],Table5[[#Headers],[Restrictive]]))</f>
        <v/>
      </c>
      <c r="N96" s="460" t="str">
        <f>IF(COUNTIFS(Table1[JV '#],Table5[[#This Row],[JV Number]],Table1[D-419 Utility Relocation Classification],Table5[[#Headers],[Concurrent]])=0,"",COUNTIFS(Table1[JV '#],Table5[[#This Row],[JV Number]],Table1[D-419 Utility Relocation Classification],Table5[[#Headers],[Concurrent]]))</f>
        <v/>
      </c>
      <c r="O96" s="460">
        <f>IF(COUNTIFS(Table1[JV '#],Table5[[#This Row],[JV Number]],Table1[D-419 Utility Relocation Classification],Table5[[#Headers],[Coordinated]])=0,"",COUNTIFS(Table1[JV '#],Table5[[#This Row],[JV Number]],Table1[D-419 Utility Relocation Classification],Table5[[#Headers],[Coordinated]]))</f>
        <v>3</v>
      </c>
      <c r="P96" s="460" t="str">
        <f>IF(COUNTIFS(Table1[JV '#],Table5[[#This Row],[JV Number]],Table1[D-419 Utility Relocation Classification],Table5[[#Headers],[Not Affected]])=0,"",COUNTIFS(Table1[JV '#],Table5[[#This Row],[JV Number]],Table1[D-419 Utility Relocation Classification],Table5[[#Headers],[Not Affected]]))</f>
        <v/>
      </c>
      <c r="Q96" s="460" t="str">
        <f>IF(COUNTIFS(Table1[JV '#],Table5[[#This Row],[JV Number]],Table1[D-419 Utility Relocation Classification],Table5[[#Headers],[Incorporated]])=0,"",COUNTIFS(Table1[JV '#],Table5[[#This Row],[JV Number]],Table1[D-419 Utility Relocation Classification],Table5[[#Headers],[Incorporated]]))</f>
        <v/>
      </c>
      <c r="R96" s="460">
        <f>IF(COUNTIFS(Table1[JV '#],Table5[[#This Row],[JV Number]],Table1[Overhead or Underground],"OH")=0,"",COUNTIFS(Table1[JV '#],Table5[[#This Row],[JV Number]],Table1[Overhead or Underground],"OH"))</f>
        <v>3</v>
      </c>
      <c r="S96" s="460" t="str">
        <f>IF(COUNTIFS(Table1[JV '#],Table5[[#This Row],[JV Number]],Table1[Overhead or Underground],"UG")=0,"",COUNTIFS(Table1[JV '#],Table5[[#This Row],[JV Number]],Table1[Overhead or Underground],"UG"))</f>
        <v/>
      </c>
      <c r="T96" s="460" t="e">
        <f>IF(COUNTIFS(Table1[JV '#],Table5[[#This Row],[JV Number]],#REF!,"x")=0,"",COUNTIFS(Table1[JV '#],Table5[[#This Row],[JV Number]],#REF!,"x"))</f>
        <v>#REF!</v>
      </c>
      <c r="U96" s="460" t="e">
        <f>IF(COUNTIFS(Table1[JV '#],Table5[[#This Row],[JV Number]],#REF!,"x")=0,"",COUNTIFS(Table1[JV '#],Table5[[#This Row],[JV Number]],#REF!,"x"))</f>
        <v>#REF!</v>
      </c>
      <c r="V96" s="460" t="e">
        <f>IF(COUNTIFS(Table1[JV '#],Table5[[#This Row],[JV Number]],#REF!,"x")=0,"",COUNTIFS(Table1[JV '#],Table5[[#This Row],[JV Number]],#REF!,"x"))</f>
        <v>#REF!</v>
      </c>
      <c r="W96" s="460" t="e">
        <f>IF(COUNTIFS(Table1[JV '#],Table5[[#This Row],[JV Number]],#REF!,"x")=0,"",COUNTIFS(Table1[JV '#],Table5[[#This Row],[JV Number]],#REF!,"x"))</f>
        <v>#REF!</v>
      </c>
      <c r="X96" s="460" t="e">
        <f>IF(COUNTIFS(Table1[JV '#],Table5[[#This Row],[JV Number]],#REF!,"x")=0,"",COUNTIFS(Table1[JV '#],Table5[[#This Row],[JV Number]],#REF!,"x"))</f>
        <v>#REF!</v>
      </c>
      <c r="Z96" s="447"/>
    </row>
    <row r="97" spans="1:26" ht="14.45" x14ac:dyDescent="0.3">
      <c r="A97" s="464">
        <v>93</v>
      </c>
      <c r="B97" s="460">
        <v>93</v>
      </c>
      <c r="C97" s="460">
        <f>INDEX(Table1[MPMS '#],MATCH(Table5[[#This Row],[JV Number]],Table1[JV '#],0))</f>
        <v>79247</v>
      </c>
      <c r="D97" s="460" t="str">
        <f>INDEX(Table1[Early Completion (Y/N)],MATCH(Table5[[#This Row],[JV Number]],Table1[JV '#],0))</f>
        <v>--</v>
      </c>
      <c r="E97" s="460" t="e">
        <f>INDEX(#REF!,MATCH(Table5[[#This Row],[JV Number]],Table1[JV '#],0))</f>
        <v>#REF!</v>
      </c>
      <c r="F97" s="460">
        <f>INDEX(Table1[District],MATCH(Table5[[#This Row],[JV Number]],Table1[JV '#],0))</f>
        <v>3</v>
      </c>
      <c r="G97" s="460" t="str">
        <f>INDEX(Table1[County],MATCH(Table5[[#This Row],[JV Number]],Table1[JV '#],0))</f>
        <v>Bradford</v>
      </c>
      <c r="H97" s="460">
        <f>COUNTIF(Table1[JV '#],Table5[[#This Row],[JV Number]])</f>
        <v>2</v>
      </c>
      <c r="I97" s="466">
        <f>LOOKUP(Table5[[#This Row],[JV Number]],Table4[JV '#],Table4[Construction Start Dates])</f>
        <v>42626</v>
      </c>
      <c r="J97" s="466" t="e">
        <f t="array" ref="J97">MIN(IF(Table5[[#This Row],[JV Number]]=Table1[JV '#],#REF!,"Error"))</f>
        <v>#REF!</v>
      </c>
      <c r="K97" s="554" t="e">
        <f>SUMIF(Table1[JV '#],Table5[[#This Row],[JV Number]],#REF!)</f>
        <v>#REF!</v>
      </c>
      <c r="L97" s="460" t="str">
        <f>IF(COUNTIFS(Table1[JV '#],Table5[[#This Row],[JV Number]],Table1[D-419 Utility Relocation Classification],Table5[[#Headers],[Prior]])=0,"",COUNTIFS(Table1[JV '#],Table5[[#This Row],[JV Number]],Table1[D-419 Utility Relocation Classification],Table5[[#Headers],[Prior]]))</f>
        <v/>
      </c>
      <c r="M97" s="460" t="str">
        <f>IF(COUNTIFS(Table1[JV '#],Table5[[#This Row],[JV Number]],Table1[D-419 Utility Relocation Classification],Table5[[#Headers],[Restrictive]])=0,"",COUNTIFS(Table1[JV '#],Table5[[#This Row],[JV Number]],Table1[D-419 Utility Relocation Classification],Table5[[#Headers],[Restrictive]]))</f>
        <v/>
      </c>
      <c r="N97" s="460" t="str">
        <f>IF(COUNTIFS(Table1[JV '#],Table5[[#This Row],[JV Number]],Table1[D-419 Utility Relocation Classification],Table5[[#Headers],[Concurrent]])=0,"",COUNTIFS(Table1[JV '#],Table5[[#This Row],[JV Number]],Table1[D-419 Utility Relocation Classification],Table5[[#Headers],[Concurrent]]))</f>
        <v/>
      </c>
      <c r="O97" s="460" t="str">
        <f>IF(COUNTIFS(Table1[JV '#],Table5[[#This Row],[JV Number]],Table1[D-419 Utility Relocation Classification],Table5[[#Headers],[Coordinated]])=0,"",COUNTIFS(Table1[JV '#],Table5[[#This Row],[JV Number]],Table1[D-419 Utility Relocation Classification],Table5[[#Headers],[Coordinated]]))</f>
        <v/>
      </c>
      <c r="P97" s="460" t="str">
        <f>IF(COUNTIFS(Table1[JV '#],Table5[[#This Row],[JV Number]],Table1[D-419 Utility Relocation Classification],Table5[[#Headers],[Not Affected]])=0,"",COUNTIFS(Table1[JV '#],Table5[[#This Row],[JV Number]],Table1[D-419 Utility Relocation Classification],Table5[[#Headers],[Not Affected]]))</f>
        <v/>
      </c>
      <c r="Q97" s="460" t="str">
        <f>IF(COUNTIFS(Table1[JV '#],Table5[[#This Row],[JV Number]],Table1[D-419 Utility Relocation Classification],Table5[[#Headers],[Incorporated]])=0,"",COUNTIFS(Table1[JV '#],Table5[[#This Row],[JV Number]],Table1[D-419 Utility Relocation Classification],Table5[[#Headers],[Incorporated]]))</f>
        <v/>
      </c>
      <c r="R97" s="460">
        <f>IF(COUNTIFS(Table1[JV '#],Table5[[#This Row],[JV Number]],Table1[Overhead or Underground],"OH")=0,"",COUNTIFS(Table1[JV '#],Table5[[#This Row],[JV Number]],Table1[Overhead or Underground],"OH"))</f>
        <v>1</v>
      </c>
      <c r="S97" s="460" t="str">
        <f>IF(COUNTIFS(Table1[JV '#],Table5[[#This Row],[JV Number]],Table1[Overhead or Underground],"UG")=0,"",COUNTIFS(Table1[JV '#],Table5[[#This Row],[JV Number]],Table1[Overhead or Underground],"UG"))</f>
        <v/>
      </c>
      <c r="T97" s="460" t="e">
        <f>IF(COUNTIFS(Table1[JV '#],Table5[[#This Row],[JV Number]],#REF!,"x")=0,"",COUNTIFS(Table1[JV '#],Table5[[#This Row],[JV Number]],#REF!,"x"))</f>
        <v>#REF!</v>
      </c>
      <c r="U97" s="460" t="e">
        <f>IF(COUNTIFS(Table1[JV '#],Table5[[#This Row],[JV Number]],#REF!,"x")=0,"",COUNTIFS(Table1[JV '#],Table5[[#This Row],[JV Number]],#REF!,"x"))</f>
        <v>#REF!</v>
      </c>
      <c r="V97" s="460" t="e">
        <f>IF(COUNTIFS(Table1[JV '#],Table5[[#This Row],[JV Number]],#REF!,"x")=0,"",COUNTIFS(Table1[JV '#],Table5[[#This Row],[JV Number]],#REF!,"x"))</f>
        <v>#REF!</v>
      </c>
      <c r="W97" s="460" t="e">
        <f>IF(COUNTIFS(Table1[JV '#],Table5[[#This Row],[JV Number]],#REF!,"x")=0,"",COUNTIFS(Table1[JV '#],Table5[[#This Row],[JV Number]],#REF!,"x"))</f>
        <v>#REF!</v>
      </c>
      <c r="X97" s="460" t="e">
        <f>IF(COUNTIFS(Table1[JV '#],Table5[[#This Row],[JV Number]],#REF!,"x")=0,"",COUNTIFS(Table1[JV '#],Table5[[#This Row],[JV Number]],#REF!,"x"))</f>
        <v>#REF!</v>
      </c>
      <c r="Z97" s="447"/>
    </row>
    <row r="98" spans="1:26" ht="14.45" x14ac:dyDescent="0.3">
      <c r="A98" s="464">
        <v>94</v>
      </c>
      <c r="B98" s="460">
        <v>94</v>
      </c>
      <c r="C98" s="460">
        <f>INDEX(Table1[MPMS '#],MATCH(Table5[[#This Row],[JV Number]],Table1[JV '#],0))</f>
        <v>76863</v>
      </c>
      <c r="D98" s="460" t="str">
        <f>INDEX(Table1[Early Completion (Y/N)],MATCH(Table5[[#This Row],[JV Number]],Table1[JV '#],0))</f>
        <v>Y</v>
      </c>
      <c r="E98" s="460" t="e">
        <f>INDEX(#REF!,MATCH(Table5[[#This Row],[JV Number]],Table1[JV '#],0))</f>
        <v>#REF!</v>
      </c>
      <c r="F98" s="460">
        <f>INDEX(Table1[District],MATCH(Table5[[#This Row],[JV Number]],Table1[JV '#],0))</f>
        <v>3</v>
      </c>
      <c r="G98" s="460" t="str">
        <f>INDEX(Table1[County],MATCH(Table5[[#This Row],[JV Number]],Table1[JV '#],0))</f>
        <v>Bradford</v>
      </c>
      <c r="H98" s="460">
        <f>COUNTIF(Table1[JV '#],Table5[[#This Row],[JV Number]])</f>
        <v>3</v>
      </c>
      <c r="I98" s="466">
        <f>LOOKUP(Table5[[#This Row],[JV Number]],Table4[JV '#],Table4[Construction Start Dates])</f>
        <v>42282</v>
      </c>
      <c r="J98" s="466" t="e">
        <f t="array" ref="J98">MIN(IF(Table5[[#This Row],[JV Number]]=Table1[JV '#],#REF!,"Error"))</f>
        <v>#REF!</v>
      </c>
      <c r="K98" s="554" t="e">
        <f>SUMIF(Table1[JV '#],Table5[[#This Row],[JV Number]],#REF!)</f>
        <v>#REF!</v>
      </c>
      <c r="L98" s="460">
        <f>IF(COUNTIFS(Table1[JV '#],Table5[[#This Row],[JV Number]],Table1[D-419 Utility Relocation Classification],Table5[[#Headers],[Prior]])=0,"",COUNTIFS(Table1[JV '#],Table5[[#This Row],[JV Number]],Table1[D-419 Utility Relocation Classification],Table5[[#Headers],[Prior]]))</f>
        <v>2</v>
      </c>
      <c r="M98" s="460" t="str">
        <f>IF(COUNTIFS(Table1[JV '#],Table5[[#This Row],[JV Number]],Table1[D-419 Utility Relocation Classification],Table5[[#Headers],[Restrictive]])=0,"",COUNTIFS(Table1[JV '#],Table5[[#This Row],[JV Number]],Table1[D-419 Utility Relocation Classification],Table5[[#Headers],[Restrictive]]))</f>
        <v/>
      </c>
      <c r="N98" s="460" t="str">
        <f>IF(COUNTIFS(Table1[JV '#],Table5[[#This Row],[JV Number]],Table1[D-419 Utility Relocation Classification],Table5[[#Headers],[Concurrent]])=0,"",COUNTIFS(Table1[JV '#],Table5[[#This Row],[JV Number]],Table1[D-419 Utility Relocation Classification],Table5[[#Headers],[Concurrent]]))</f>
        <v/>
      </c>
      <c r="O98" s="460">
        <f>IF(COUNTIFS(Table1[JV '#],Table5[[#This Row],[JV Number]],Table1[D-419 Utility Relocation Classification],Table5[[#Headers],[Coordinated]])=0,"",COUNTIFS(Table1[JV '#],Table5[[#This Row],[JV Number]],Table1[D-419 Utility Relocation Classification],Table5[[#Headers],[Coordinated]]))</f>
        <v>1</v>
      </c>
      <c r="P98" s="460" t="str">
        <f>IF(COUNTIFS(Table1[JV '#],Table5[[#This Row],[JV Number]],Table1[D-419 Utility Relocation Classification],Table5[[#Headers],[Not Affected]])=0,"",COUNTIFS(Table1[JV '#],Table5[[#This Row],[JV Number]],Table1[D-419 Utility Relocation Classification],Table5[[#Headers],[Not Affected]]))</f>
        <v/>
      </c>
      <c r="Q98" s="460" t="str">
        <f>IF(COUNTIFS(Table1[JV '#],Table5[[#This Row],[JV Number]],Table1[D-419 Utility Relocation Classification],Table5[[#Headers],[Incorporated]])=0,"",COUNTIFS(Table1[JV '#],Table5[[#This Row],[JV Number]],Table1[D-419 Utility Relocation Classification],Table5[[#Headers],[Incorporated]]))</f>
        <v/>
      </c>
      <c r="R98" s="460">
        <f>IF(COUNTIFS(Table1[JV '#],Table5[[#This Row],[JV Number]],Table1[Overhead or Underground],"OH")=0,"",COUNTIFS(Table1[JV '#],Table5[[#This Row],[JV Number]],Table1[Overhead or Underground],"OH"))</f>
        <v>3</v>
      </c>
      <c r="S98" s="460" t="str">
        <f>IF(COUNTIFS(Table1[JV '#],Table5[[#This Row],[JV Number]],Table1[Overhead or Underground],"UG")=0,"",COUNTIFS(Table1[JV '#],Table5[[#This Row],[JV Number]],Table1[Overhead or Underground],"UG"))</f>
        <v/>
      </c>
      <c r="T98" s="460" t="e">
        <f>IF(COUNTIFS(Table1[JV '#],Table5[[#This Row],[JV Number]],#REF!,"x")=0,"",COUNTIFS(Table1[JV '#],Table5[[#This Row],[JV Number]],#REF!,"x"))</f>
        <v>#REF!</v>
      </c>
      <c r="U98" s="460" t="e">
        <f>IF(COUNTIFS(Table1[JV '#],Table5[[#This Row],[JV Number]],#REF!,"x")=0,"",COUNTIFS(Table1[JV '#],Table5[[#This Row],[JV Number]],#REF!,"x"))</f>
        <v>#REF!</v>
      </c>
      <c r="V98" s="460" t="e">
        <f>IF(COUNTIFS(Table1[JV '#],Table5[[#This Row],[JV Number]],#REF!,"x")=0,"",COUNTIFS(Table1[JV '#],Table5[[#This Row],[JV Number]],#REF!,"x"))</f>
        <v>#REF!</v>
      </c>
      <c r="W98" s="460" t="e">
        <f>IF(COUNTIFS(Table1[JV '#],Table5[[#This Row],[JV Number]],#REF!,"x")=0,"",COUNTIFS(Table1[JV '#],Table5[[#This Row],[JV Number]],#REF!,"x"))</f>
        <v>#REF!</v>
      </c>
      <c r="X98" s="460" t="e">
        <f>IF(COUNTIFS(Table1[JV '#],Table5[[#This Row],[JV Number]],#REF!,"x")=0,"",COUNTIFS(Table1[JV '#],Table5[[#This Row],[JV Number]],#REF!,"x"))</f>
        <v>#REF!</v>
      </c>
      <c r="Z98" s="447"/>
    </row>
    <row r="99" spans="1:26" ht="14.45" x14ac:dyDescent="0.3">
      <c r="A99" s="464">
        <v>95</v>
      </c>
      <c r="B99" s="460">
        <v>95</v>
      </c>
      <c r="C99" s="460">
        <f>INDEX(Table1[MPMS '#],MATCH(Table5[[#This Row],[JV Number]],Table1[JV '#],0))</f>
        <v>5210</v>
      </c>
      <c r="D99" s="460" t="str">
        <f>INDEX(Table1[Early Completion (Y/N)],MATCH(Table5[[#This Row],[JV Number]],Table1[JV '#],0))</f>
        <v>Y</v>
      </c>
      <c r="E99" s="460" t="e">
        <f>INDEX(#REF!,MATCH(Table5[[#This Row],[JV Number]],Table1[JV '#],0))</f>
        <v>#REF!</v>
      </c>
      <c r="F99" s="460">
        <f>INDEX(Table1[District],MATCH(Table5[[#This Row],[JV Number]],Table1[JV '#],0))</f>
        <v>3</v>
      </c>
      <c r="G99" s="460" t="str">
        <f>INDEX(Table1[County],MATCH(Table5[[#This Row],[JV Number]],Table1[JV '#],0))</f>
        <v>Bradford</v>
      </c>
      <c r="H99" s="460">
        <f>COUNTIF(Table1[JV '#],Table5[[#This Row],[JV Number]])</f>
        <v>2</v>
      </c>
      <c r="I99" s="466">
        <f>LOOKUP(Table5[[#This Row],[JV Number]],Table4[JV '#],Table4[Construction Start Dates])</f>
        <v>42207</v>
      </c>
      <c r="J99" s="466" t="e">
        <f t="array" ref="J99">MIN(IF(Table5[[#This Row],[JV Number]]=Table1[JV '#],#REF!,"Error"))</f>
        <v>#REF!</v>
      </c>
      <c r="K99" s="554" t="e">
        <f>SUMIF(Table1[JV '#],Table5[[#This Row],[JV Number]],#REF!)</f>
        <v>#REF!</v>
      </c>
      <c r="L99" s="460">
        <f>IF(COUNTIFS(Table1[JV '#],Table5[[#This Row],[JV Number]],Table1[D-419 Utility Relocation Classification],Table5[[#Headers],[Prior]])=0,"",COUNTIFS(Table1[JV '#],Table5[[#This Row],[JV Number]],Table1[D-419 Utility Relocation Classification],Table5[[#Headers],[Prior]]))</f>
        <v>1</v>
      </c>
      <c r="M99" s="460" t="str">
        <f>IF(COUNTIFS(Table1[JV '#],Table5[[#This Row],[JV Number]],Table1[D-419 Utility Relocation Classification],Table5[[#Headers],[Restrictive]])=0,"",COUNTIFS(Table1[JV '#],Table5[[#This Row],[JV Number]],Table1[D-419 Utility Relocation Classification],Table5[[#Headers],[Restrictive]]))</f>
        <v/>
      </c>
      <c r="N99" s="460" t="str">
        <f>IF(COUNTIFS(Table1[JV '#],Table5[[#This Row],[JV Number]],Table1[D-419 Utility Relocation Classification],Table5[[#Headers],[Concurrent]])=0,"",COUNTIFS(Table1[JV '#],Table5[[#This Row],[JV Number]],Table1[D-419 Utility Relocation Classification],Table5[[#Headers],[Concurrent]]))</f>
        <v/>
      </c>
      <c r="O99" s="460" t="str">
        <f>IF(COUNTIFS(Table1[JV '#],Table5[[#This Row],[JV Number]],Table1[D-419 Utility Relocation Classification],Table5[[#Headers],[Coordinated]])=0,"",COUNTIFS(Table1[JV '#],Table5[[#This Row],[JV Number]],Table1[D-419 Utility Relocation Classification],Table5[[#Headers],[Coordinated]]))</f>
        <v/>
      </c>
      <c r="P99" s="460">
        <f>IF(COUNTIFS(Table1[JV '#],Table5[[#This Row],[JV Number]],Table1[D-419 Utility Relocation Classification],Table5[[#Headers],[Not Affected]])=0,"",COUNTIFS(Table1[JV '#],Table5[[#This Row],[JV Number]],Table1[D-419 Utility Relocation Classification],Table5[[#Headers],[Not Affected]]))</f>
        <v>1</v>
      </c>
      <c r="Q99" s="460" t="str">
        <f>IF(COUNTIFS(Table1[JV '#],Table5[[#This Row],[JV Number]],Table1[D-419 Utility Relocation Classification],Table5[[#Headers],[Incorporated]])=0,"",COUNTIFS(Table1[JV '#],Table5[[#This Row],[JV Number]],Table1[D-419 Utility Relocation Classification],Table5[[#Headers],[Incorporated]]))</f>
        <v/>
      </c>
      <c r="R99" s="460">
        <f>IF(COUNTIFS(Table1[JV '#],Table5[[#This Row],[JV Number]],Table1[Overhead or Underground],"OH")=0,"",COUNTIFS(Table1[JV '#],Table5[[#This Row],[JV Number]],Table1[Overhead or Underground],"OH"))</f>
        <v>1</v>
      </c>
      <c r="S99" s="460">
        <f>IF(COUNTIFS(Table1[JV '#],Table5[[#This Row],[JV Number]],Table1[Overhead or Underground],"UG")=0,"",COUNTIFS(Table1[JV '#],Table5[[#This Row],[JV Number]],Table1[Overhead or Underground],"UG"))</f>
        <v>1</v>
      </c>
      <c r="T99" s="460" t="e">
        <f>IF(COUNTIFS(Table1[JV '#],Table5[[#This Row],[JV Number]],#REF!,"x")=0,"",COUNTIFS(Table1[JV '#],Table5[[#This Row],[JV Number]],#REF!,"x"))</f>
        <v>#REF!</v>
      </c>
      <c r="U99" s="460" t="e">
        <f>IF(COUNTIFS(Table1[JV '#],Table5[[#This Row],[JV Number]],#REF!,"x")=0,"",COUNTIFS(Table1[JV '#],Table5[[#This Row],[JV Number]],#REF!,"x"))</f>
        <v>#REF!</v>
      </c>
      <c r="V99" s="460" t="e">
        <f>IF(COUNTIFS(Table1[JV '#],Table5[[#This Row],[JV Number]],#REF!,"x")=0,"",COUNTIFS(Table1[JV '#],Table5[[#This Row],[JV Number]],#REF!,"x"))</f>
        <v>#REF!</v>
      </c>
      <c r="W99" s="460" t="e">
        <f>IF(COUNTIFS(Table1[JV '#],Table5[[#This Row],[JV Number]],#REF!,"x")=0,"",COUNTIFS(Table1[JV '#],Table5[[#This Row],[JV Number]],#REF!,"x"))</f>
        <v>#REF!</v>
      </c>
      <c r="X99" s="460" t="e">
        <f>IF(COUNTIFS(Table1[JV '#],Table5[[#This Row],[JV Number]],#REF!,"x")=0,"",COUNTIFS(Table1[JV '#],Table5[[#This Row],[JV Number]],#REF!,"x"))</f>
        <v>#REF!</v>
      </c>
      <c r="Z99" s="447"/>
    </row>
    <row r="100" spans="1:26" ht="14.45" x14ac:dyDescent="0.3">
      <c r="A100" s="464">
        <v>96</v>
      </c>
      <c r="B100" s="460">
        <v>96</v>
      </c>
      <c r="C100" s="460">
        <f>INDEX(Table1[MPMS '#],MATCH(Table5[[#This Row],[JV Number]],Table1[JV '#],0))</f>
        <v>5039</v>
      </c>
      <c r="D100" s="460" t="str">
        <f>INDEX(Table1[Early Completion (Y/N)],MATCH(Table5[[#This Row],[JV Number]],Table1[JV '#],0))</f>
        <v>Y</v>
      </c>
      <c r="E100" s="460" t="e">
        <f>INDEX(#REF!,MATCH(Table5[[#This Row],[JV Number]],Table1[JV '#],0))</f>
        <v>#REF!</v>
      </c>
      <c r="F100" s="460">
        <f>INDEX(Table1[District],MATCH(Table5[[#This Row],[JV Number]],Table1[JV '#],0))</f>
        <v>3</v>
      </c>
      <c r="G100" s="460" t="str">
        <f>INDEX(Table1[County],MATCH(Table5[[#This Row],[JV Number]],Table1[JV '#],0))</f>
        <v>Bradford</v>
      </c>
      <c r="H100" s="460">
        <f>COUNTIF(Table1[JV '#],Table5[[#This Row],[JV Number]])</f>
        <v>3</v>
      </c>
      <c r="I100" s="466">
        <f>LOOKUP(Table5[[#This Row],[JV Number]],Table4[JV '#],Table4[Construction Start Dates])</f>
        <v>42221</v>
      </c>
      <c r="J100" s="466" t="e">
        <f t="array" ref="J100">MIN(IF(Table5[[#This Row],[JV Number]]=Table1[JV '#],#REF!,"Error"))</f>
        <v>#REF!</v>
      </c>
      <c r="K100" s="554" t="e">
        <f>SUMIF(Table1[JV '#],Table5[[#This Row],[JV Number]],#REF!)</f>
        <v>#REF!</v>
      </c>
      <c r="L100" s="460">
        <f>IF(COUNTIFS(Table1[JV '#],Table5[[#This Row],[JV Number]],Table1[D-419 Utility Relocation Classification],Table5[[#Headers],[Prior]])=0,"",COUNTIFS(Table1[JV '#],Table5[[#This Row],[JV Number]],Table1[D-419 Utility Relocation Classification],Table5[[#Headers],[Prior]]))</f>
        <v>1</v>
      </c>
      <c r="M100" s="460" t="str">
        <f>IF(COUNTIFS(Table1[JV '#],Table5[[#This Row],[JV Number]],Table1[D-419 Utility Relocation Classification],Table5[[#Headers],[Restrictive]])=0,"",COUNTIFS(Table1[JV '#],Table5[[#This Row],[JV Number]],Table1[D-419 Utility Relocation Classification],Table5[[#Headers],[Restrictive]]))</f>
        <v/>
      </c>
      <c r="N100" s="460" t="str">
        <f>IF(COUNTIFS(Table1[JV '#],Table5[[#This Row],[JV Number]],Table1[D-419 Utility Relocation Classification],Table5[[#Headers],[Concurrent]])=0,"",COUNTIFS(Table1[JV '#],Table5[[#This Row],[JV Number]],Table1[D-419 Utility Relocation Classification],Table5[[#Headers],[Concurrent]]))</f>
        <v/>
      </c>
      <c r="O100" s="460">
        <f>IF(COUNTIFS(Table1[JV '#],Table5[[#This Row],[JV Number]],Table1[D-419 Utility Relocation Classification],Table5[[#Headers],[Coordinated]])=0,"",COUNTIFS(Table1[JV '#],Table5[[#This Row],[JV Number]],Table1[D-419 Utility Relocation Classification],Table5[[#Headers],[Coordinated]]))</f>
        <v>2</v>
      </c>
      <c r="P100" s="460" t="str">
        <f>IF(COUNTIFS(Table1[JV '#],Table5[[#This Row],[JV Number]],Table1[D-419 Utility Relocation Classification],Table5[[#Headers],[Not Affected]])=0,"",COUNTIFS(Table1[JV '#],Table5[[#This Row],[JV Number]],Table1[D-419 Utility Relocation Classification],Table5[[#Headers],[Not Affected]]))</f>
        <v/>
      </c>
      <c r="Q100" s="460" t="str">
        <f>IF(COUNTIFS(Table1[JV '#],Table5[[#This Row],[JV Number]],Table1[D-419 Utility Relocation Classification],Table5[[#Headers],[Incorporated]])=0,"",COUNTIFS(Table1[JV '#],Table5[[#This Row],[JV Number]],Table1[D-419 Utility Relocation Classification],Table5[[#Headers],[Incorporated]]))</f>
        <v/>
      </c>
      <c r="R100" s="460">
        <f>IF(COUNTIFS(Table1[JV '#],Table5[[#This Row],[JV Number]],Table1[Overhead or Underground],"OH")=0,"",COUNTIFS(Table1[JV '#],Table5[[#This Row],[JV Number]],Table1[Overhead or Underground],"OH"))</f>
        <v>3</v>
      </c>
      <c r="S100" s="460" t="str">
        <f>IF(COUNTIFS(Table1[JV '#],Table5[[#This Row],[JV Number]],Table1[Overhead or Underground],"UG")=0,"",COUNTIFS(Table1[JV '#],Table5[[#This Row],[JV Number]],Table1[Overhead or Underground],"UG"))</f>
        <v/>
      </c>
      <c r="T100" s="460" t="e">
        <f>IF(COUNTIFS(Table1[JV '#],Table5[[#This Row],[JV Number]],#REF!,"x")=0,"",COUNTIFS(Table1[JV '#],Table5[[#This Row],[JV Number]],#REF!,"x"))</f>
        <v>#REF!</v>
      </c>
      <c r="U100" s="460" t="e">
        <f>IF(COUNTIFS(Table1[JV '#],Table5[[#This Row],[JV Number]],#REF!,"x")=0,"",COUNTIFS(Table1[JV '#],Table5[[#This Row],[JV Number]],#REF!,"x"))</f>
        <v>#REF!</v>
      </c>
      <c r="V100" s="460" t="e">
        <f>IF(COUNTIFS(Table1[JV '#],Table5[[#This Row],[JV Number]],#REF!,"x")=0,"",COUNTIFS(Table1[JV '#],Table5[[#This Row],[JV Number]],#REF!,"x"))</f>
        <v>#REF!</v>
      </c>
      <c r="W100" s="460" t="e">
        <f>IF(COUNTIFS(Table1[JV '#],Table5[[#This Row],[JV Number]],#REF!,"x")=0,"",COUNTIFS(Table1[JV '#],Table5[[#This Row],[JV Number]],#REF!,"x"))</f>
        <v>#REF!</v>
      </c>
      <c r="X100" s="460" t="e">
        <f>IF(COUNTIFS(Table1[JV '#],Table5[[#This Row],[JV Number]],#REF!,"x")=0,"",COUNTIFS(Table1[JV '#],Table5[[#This Row],[JV Number]],#REF!,"x"))</f>
        <v>#REF!</v>
      </c>
      <c r="Z100" s="447"/>
    </row>
    <row r="101" spans="1:26" ht="14.45" x14ac:dyDescent="0.3">
      <c r="A101" s="464">
        <v>97</v>
      </c>
      <c r="B101" s="460">
        <v>97</v>
      </c>
      <c r="C101" s="460">
        <f>INDEX(Table1[MPMS '#],MATCH(Table5[[#This Row],[JV Number]],Table1[JV '#],0))</f>
        <v>5208</v>
      </c>
      <c r="D101" s="460" t="str">
        <f>INDEX(Table1[Early Completion (Y/N)],MATCH(Table5[[#This Row],[JV Number]],Table1[JV '#],0))</f>
        <v>Y</v>
      </c>
      <c r="E101" s="460" t="e">
        <f>INDEX(#REF!,MATCH(Table5[[#This Row],[JV Number]],Table1[JV '#],0))</f>
        <v>#REF!</v>
      </c>
      <c r="F101" s="460">
        <f>INDEX(Table1[District],MATCH(Table5[[#This Row],[JV Number]],Table1[JV '#],0))</f>
        <v>3</v>
      </c>
      <c r="G101" s="460" t="str">
        <f>INDEX(Table1[County],MATCH(Table5[[#This Row],[JV Number]],Table1[JV '#],0))</f>
        <v>Bradford</v>
      </c>
      <c r="H101" s="460">
        <f>COUNTIF(Table1[JV '#],Table5[[#This Row],[JV Number]])</f>
        <v>2</v>
      </c>
      <c r="I101" s="466">
        <f>LOOKUP(Table5[[#This Row],[JV Number]],Table4[JV '#],Table4[Construction Start Dates])</f>
        <v>42445</v>
      </c>
      <c r="J101" s="466" t="e">
        <f t="array" ref="J101">MIN(IF(Table5[[#This Row],[JV Number]]=Table1[JV '#],#REF!,"Error"))</f>
        <v>#REF!</v>
      </c>
      <c r="K101" s="554" t="e">
        <f>SUMIF(Table1[JV '#],Table5[[#This Row],[JV Number]],#REF!)</f>
        <v>#REF!</v>
      </c>
      <c r="L101" s="460" t="str">
        <f>IF(COUNTIFS(Table1[JV '#],Table5[[#This Row],[JV Number]],Table1[D-419 Utility Relocation Classification],Table5[[#Headers],[Prior]])=0,"",COUNTIFS(Table1[JV '#],Table5[[#This Row],[JV Number]],Table1[D-419 Utility Relocation Classification],Table5[[#Headers],[Prior]]))</f>
        <v/>
      </c>
      <c r="M101" s="460" t="str">
        <f>IF(COUNTIFS(Table1[JV '#],Table5[[#This Row],[JV Number]],Table1[D-419 Utility Relocation Classification],Table5[[#Headers],[Restrictive]])=0,"",COUNTIFS(Table1[JV '#],Table5[[#This Row],[JV Number]],Table1[D-419 Utility Relocation Classification],Table5[[#Headers],[Restrictive]]))</f>
        <v/>
      </c>
      <c r="N101" s="460" t="str">
        <f>IF(COUNTIFS(Table1[JV '#],Table5[[#This Row],[JV Number]],Table1[D-419 Utility Relocation Classification],Table5[[#Headers],[Concurrent]])=0,"",COUNTIFS(Table1[JV '#],Table5[[#This Row],[JV Number]],Table1[D-419 Utility Relocation Classification],Table5[[#Headers],[Concurrent]]))</f>
        <v/>
      </c>
      <c r="O101" s="460">
        <f>IF(COUNTIFS(Table1[JV '#],Table5[[#This Row],[JV Number]],Table1[D-419 Utility Relocation Classification],Table5[[#Headers],[Coordinated]])=0,"",COUNTIFS(Table1[JV '#],Table5[[#This Row],[JV Number]],Table1[D-419 Utility Relocation Classification],Table5[[#Headers],[Coordinated]]))</f>
        <v>1</v>
      </c>
      <c r="P101" s="460">
        <f>IF(COUNTIFS(Table1[JV '#],Table5[[#This Row],[JV Number]],Table1[D-419 Utility Relocation Classification],Table5[[#Headers],[Not Affected]])=0,"",COUNTIFS(Table1[JV '#],Table5[[#This Row],[JV Number]],Table1[D-419 Utility Relocation Classification],Table5[[#Headers],[Not Affected]]))</f>
        <v>1</v>
      </c>
      <c r="Q101" s="460" t="str">
        <f>IF(COUNTIFS(Table1[JV '#],Table5[[#This Row],[JV Number]],Table1[D-419 Utility Relocation Classification],Table5[[#Headers],[Incorporated]])=0,"",COUNTIFS(Table1[JV '#],Table5[[#This Row],[JV Number]],Table1[D-419 Utility Relocation Classification],Table5[[#Headers],[Incorporated]]))</f>
        <v/>
      </c>
      <c r="R101" s="460">
        <f>IF(COUNTIFS(Table1[JV '#],Table5[[#This Row],[JV Number]],Table1[Overhead or Underground],"OH")=0,"",COUNTIFS(Table1[JV '#],Table5[[#This Row],[JV Number]],Table1[Overhead or Underground],"OH"))</f>
        <v>1</v>
      </c>
      <c r="S101" s="460">
        <f>IF(COUNTIFS(Table1[JV '#],Table5[[#This Row],[JV Number]],Table1[Overhead or Underground],"UG")=0,"",COUNTIFS(Table1[JV '#],Table5[[#This Row],[JV Number]],Table1[Overhead or Underground],"UG"))</f>
        <v>1</v>
      </c>
      <c r="T101" s="460" t="e">
        <f>IF(COUNTIFS(Table1[JV '#],Table5[[#This Row],[JV Number]],#REF!,"x")=0,"",COUNTIFS(Table1[JV '#],Table5[[#This Row],[JV Number]],#REF!,"x"))</f>
        <v>#REF!</v>
      </c>
      <c r="U101" s="460" t="e">
        <f>IF(COUNTIFS(Table1[JV '#],Table5[[#This Row],[JV Number]],#REF!,"x")=0,"",COUNTIFS(Table1[JV '#],Table5[[#This Row],[JV Number]],#REF!,"x"))</f>
        <v>#REF!</v>
      </c>
      <c r="V101" s="460" t="e">
        <f>IF(COUNTIFS(Table1[JV '#],Table5[[#This Row],[JV Number]],#REF!,"x")=0,"",COUNTIFS(Table1[JV '#],Table5[[#This Row],[JV Number]],#REF!,"x"))</f>
        <v>#REF!</v>
      </c>
      <c r="W101" s="460" t="e">
        <f>IF(COUNTIFS(Table1[JV '#],Table5[[#This Row],[JV Number]],#REF!,"x")=0,"",COUNTIFS(Table1[JV '#],Table5[[#This Row],[JV Number]],#REF!,"x"))</f>
        <v>#REF!</v>
      </c>
      <c r="X101" s="460" t="e">
        <f>IF(COUNTIFS(Table1[JV '#],Table5[[#This Row],[JV Number]],#REF!,"x")=0,"",COUNTIFS(Table1[JV '#],Table5[[#This Row],[JV Number]],#REF!,"x"))</f>
        <v>#REF!</v>
      </c>
      <c r="Z101" s="447"/>
    </row>
    <row r="102" spans="1:26" ht="14.45" x14ac:dyDescent="0.3">
      <c r="A102" s="464">
        <v>98</v>
      </c>
      <c r="B102" s="460">
        <v>98</v>
      </c>
      <c r="C102" s="460">
        <f>INDEX(Table1[MPMS '#],MATCH(Table5[[#This Row],[JV Number]],Table1[JV '#],0))</f>
        <v>5215</v>
      </c>
      <c r="D102" s="460" t="str">
        <f>INDEX(Table1[Early Completion (Y/N)],MATCH(Table5[[#This Row],[JV Number]],Table1[JV '#],0))</f>
        <v>Y</v>
      </c>
      <c r="E102" s="460" t="e">
        <f>INDEX(#REF!,MATCH(Table5[[#This Row],[JV Number]],Table1[JV '#],0))</f>
        <v>#REF!</v>
      </c>
      <c r="F102" s="460">
        <f>INDEX(Table1[District],MATCH(Table5[[#This Row],[JV Number]],Table1[JV '#],0))</f>
        <v>3</v>
      </c>
      <c r="G102" s="460" t="str">
        <f>INDEX(Table1[County],MATCH(Table5[[#This Row],[JV Number]],Table1[JV '#],0))</f>
        <v>Bradford</v>
      </c>
      <c r="H102" s="460">
        <f>COUNTIF(Table1[JV '#],Table5[[#This Row],[JV Number]])</f>
        <v>2</v>
      </c>
      <c r="I102" s="466">
        <f>LOOKUP(Table5[[#This Row],[JV Number]],Table4[JV '#],Table4[Construction Start Dates])</f>
        <v>42478</v>
      </c>
      <c r="J102" s="466" t="e">
        <f t="array" ref="J102">MIN(IF(Table5[[#This Row],[JV Number]]=Table1[JV '#],#REF!,"Error"))</f>
        <v>#REF!</v>
      </c>
      <c r="K102" s="554" t="e">
        <f>SUMIF(Table1[JV '#],Table5[[#This Row],[JV Number]],#REF!)</f>
        <v>#REF!</v>
      </c>
      <c r="L102" s="460" t="str">
        <f>IF(COUNTIFS(Table1[JV '#],Table5[[#This Row],[JV Number]],Table1[D-419 Utility Relocation Classification],Table5[[#Headers],[Prior]])=0,"",COUNTIFS(Table1[JV '#],Table5[[#This Row],[JV Number]],Table1[D-419 Utility Relocation Classification],Table5[[#Headers],[Prior]]))</f>
        <v/>
      </c>
      <c r="M102" s="460" t="str">
        <f>IF(COUNTIFS(Table1[JV '#],Table5[[#This Row],[JV Number]],Table1[D-419 Utility Relocation Classification],Table5[[#Headers],[Restrictive]])=0,"",COUNTIFS(Table1[JV '#],Table5[[#This Row],[JV Number]],Table1[D-419 Utility Relocation Classification],Table5[[#Headers],[Restrictive]]))</f>
        <v/>
      </c>
      <c r="N102" s="460" t="str">
        <f>IF(COUNTIFS(Table1[JV '#],Table5[[#This Row],[JV Number]],Table1[D-419 Utility Relocation Classification],Table5[[#Headers],[Concurrent]])=0,"",COUNTIFS(Table1[JV '#],Table5[[#This Row],[JV Number]],Table1[D-419 Utility Relocation Classification],Table5[[#Headers],[Concurrent]]))</f>
        <v/>
      </c>
      <c r="O102" s="460" t="str">
        <f>IF(COUNTIFS(Table1[JV '#],Table5[[#This Row],[JV Number]],Table1[D-419 Utility Relocation Classification],Table5[[#Headers],[Coordinated]])=0,"",COUNTIFS(Table1[JV '#],Table5[[#This Row],[JV Number]],Table1[D-419 Utility Relocation Classification],Table5[[#Headers],[Coordinated]]))</f>
        <v/>
      </c>
      <c r="P102" s="460">
        <f>IF(COUNTIFS(Table1[JV '#],Table5[[#This Row],[JV Number]],Table1[D-419 Utility Relocation Classification],Table5[[#Headers],[Not Affected]])=0,"",COUNTIFS(Table1[JV '#],Table5[[#This Row],[JV Number]],Table1[D-419 Utility Relocation Classification],Table5[[#Headers],[Not Affected]]))</f>
        <v>2</v>
      </c>
      <c r="Q102" s="460" t="str">
        <f>IF(COUNTIFS(Table1[JV '#],Table5[[#This Row],[JV Number]],Table1[D-419 Utility Relocation Classification],Table5[[#Headers],[Incorporated]])=0,"",COUNTIFS(Table1[JV '#],Table5[[#This Row],[JV Number]],Table1[D-419 Utility Relocation Classification],Table5[[#Headers],[Incorporated]]))</f>
        <v/>
      </c>
      <c r="R102" s="460" t="str">
        <f>IF(COUNTIFS(Table1[JV '#],Table5[[#This Row],[JV Number]],Table1[Overhead or Underground],"OH")=0,"",COUNTIFS(Table1[JV '#],Table5[[#This Row],[JV Number]],Table1[Overhead or Underground],"OH"))</f>
        <v/>
      </c>
      <c r="S102" s="460">
        <f>IF(COUNTIFS(Table1[JV '#],Table5[[#This Row],[JV Number]],Table1[Overhead or Underground],"UG")=0,"",COUNTIFS(Table1[JV '#],Table5[[#This Row],[JV Number]],Table1[Overhead or Underground],"UG"))</f>
        <v>2</v>
      </c>
      <c r="T102" s="460" t="e">
        <f>IF(COUNTIFS(Table1[JV '#],Table5[[#This Row],[JV Number]],#REF!,"x")=0,"",COUNTIFS(Table1[JV '#],Table5[[#This Row],[JV Number]],#REF!,"x"))</f>
        <v>#REF!</v>
      </c>
      <c r="U102" s="460" t="e">
        <f>IF(COUNTIFS(Table1[JV '#],Table5[[#This Row],[JV Number]],#REF!,"x")=0,"",COUNTIFS(Table1[JV '#],Table5[[#This Row],[JV Number]],#REF!,"x"))</f>
        <v>#REF!</v>
      </c>
      <c r="V102" s="460" t="e">
        <f>IF(COUNTIFS(Table1[JV '#],Table5[[#This Row],[JV Number]],#REF!,"x")=0,"",COUNTIFS(Table1[JV '#],Table5[[#This Row],[JV Number]],#REF!,"x"))</f>
        <v>#REF!</v>
      </c>
      <c r="W102" s="460" t="e">
        <f>IF(COUNTIFS(Table1[JV '#],Table5[[#This Row],[JV Number]],#REF!,"x")=0,"",COUNTIFS(Table1[JV '#],Table5[[#This Row],[JV Number]],#REF!,"x"))</f>
        <v>#REF!</v>
      </c>
      <c r="X102" s="460" t="e">
        <f>IF(COUNTIFS(Table1[JV '#],Table5[[#This Row],[JV Number]],#REF!,"x")=0,"",COUNTIFS(Table1[JV '#],Table5[[#This Row],[JV Number]],#REF!,"x"))</f>
        <v>#REF!</v>
      </c>
      <c r="Z102" s="447"/>
    </row>
    <row r="103" spans="1:26" ht="14.45" x14ac:dyDescent="0.3">
      <c r="A103" s="464">
        <v>99</v>
      </c>
      <c r="B103" s="460">
        <v>99</v>
      </c>
      <c r="C103" s="460">
        <f>INDEX(Table1[MPMS '#],MATCH(Table5[[#This Row],[JV Number]],Table1[JV '#],0))</f>
        <v>98535</v>
      </c>
      <c r="D103" s="460" t="str">
        <f>INDEX(Table1[Early Completion (Y/N)],MATCH(Table5[[#This Row],[JV Number]],Table1[JV '#],0))</f>
        <v>--</v>
      </c>
      <c r="E103" s="460" t="e">
        <f>INDEX(#REF!,MATCH(Table5[[#This Row],[JV Number]],Table1[JV '#],0))</f>
        <v>#REF!</v>
      </c>
      <c r="F103" s="460">
        <f>INDEX(Table1[District],MATCH(Table5[[#This Row],[JV Number]],Table1[JV '#],0))</f>
        <v>3</v>
      </c>
      <c r="G103" s="460" t="str">
        <f>INDEX(Table1[County],MATCH(Table5[[#This Row],[JV Number]],Table1[JV '#],0))</f>
        <v>Bradford</v>
      </c>
      <c r="H103" s="460">
        <f>COUNTIF(Table1[JV '#],Table5[[#This Row],[JV Number]])</f>
        <v>1</v>
      </c>
      <c r="I103" s="466">
        <f>LOOKUP(Table5[[#This Row],[JV Number]],Table4[JV '#],Table4[Construction Start Dates])</f>
        <v>42948</v>
      </c>
      <c r="J103" s="466" t="e">
        <f t="array" ref="J103">MIN(IF(Table5[[#This Row],[JV Number]]=Table1[JV '#],#REF!,"Error"))</f>
        <v>#REF!</v>
      </c>
      <c r="K103" s="554" t="e">
        <f>SUMIF(Table1[JV '#],Table5[[#This Row],[JV Number]],#REF!)</f>
        <v>#REF!</v>
      </c>
      <c r="L103" s="460" t="str">
        <f>IF(COUNTIFS(Table1[JV '#],Table5[[#This Row],[JV Number]],Table1[D-419 Utility Relocation Classification],Table5[[#Headers],[Prior]])=0,"",COUNTIFS(Table1[JV '#],Table5[[#This Row],[JV Number]],Table1[D-419 Utility Relocation Classification],Table5[[#Headers],[Prior]]))</f>
        <v/>
      </c>
      <c r="M103" s="460" t="str">
        <f>IF(COUNTIFS(Table1[JV '#],Table5[[#This Row],[JV Number]],Table1[D-419 Utility Relocation Classification],Table5[[#Headers],[Restrictive]])=0,"",COUNTIFS(Table1[JV '#],Table5[[#This Row],[JV Number]],Table1[D-419 Utility Relocation Classification],Table5[[#Headers],[Restrictive]]))</f>
        <v/>
      </c>
      <c r="N103" s="460" t="str">
        <f>IF(COUNTIFS(Table1[JV '#],Table5[[#This Row],[JV Number]],Table1[D-419 Utility Relocation Classification],Table5[[#Headers],[Concurrent]])=0,"",COUNTIFS(Table1[JV '#],Table5[[#This Row],[JV Number]],Table1[D-419 Utility Relocation Classification],Table5[[#Headers],[Concurrent]]))</f>
        <v/>
      </c>
      <c r="O103" s="460" t="str">
        <f>IF(COUNTIFS(Table1[JV '#],Table5[[#This Row],[JV Number]],Table1[D-419 Utility Relocation Classification],Table5[[#Headers],[Coordinated]])=0,"",COUNTIFS(Table1[JV '#],Table5[[#This Row],[JV Number]],Table1[D-419 Utility Relocation Classification],Table5[[#Headers],[Coordinated]]))</f>
        <v/>
      </c>
      <c r="P103" s="460" t="str">
        <f>IF(COUNTIFS(Table1[JV '#],Table5[[#This Row],[JV Number]],Table1[D-419 Utility Relocation Classification],Table5[[#Headers],[Not Affected]])=0,"",COUNTIFS(Table1[JV '#],Table5[[#This Row],[JV Number]],Table1[D-419 Utility Relocation Classification],Table5[[#Headers],[Not Affected]]))</f>
        <v/>
      </c>
      <c r="Q103" s="460" t="str">
        <f>IF(COUNTIFS(Table1[JV '#],Table5[[#This Row],[JV Number]],Table1[D-419 Utility Relocation Classification],Table5[[#Headers],[Incorporated]])=0,"",COUNTIFS(Table1[JV '#],Table5[[#This Row],[JV Number]],Table1[D-419 Utility Relocation Classification],Table5[[#Headers],[Incorporated]]))</f>
        <v/>
      </c>
      <c r="R103" s="460" t="str">
        <f>IF(COUNTIFS(Table1[JV '#],Table5[[#This Row],[JV Number]],Table1[Overhead or Underground],"OH")=0,"",COUNTIFS(Table1[JV '#],Table5[[#This Row],[JV Number]],Table1[Overhead or Underground],"OH"))</f>
        <v/>
      </c>
      <c r="S103" s="460" t="str">
        <f>IF(COUNTIFS(Table1[JV '#],Table5[[#This Row],[JV Number]],Table1[Overhead or Underground],"UG")=0,"",COUNTIFS(Table1[JV '#],Table5[[#This Row],[JV Number]],Table1[Overhead or Underground],"UG"))</f>
        <v/>
      </c>
      <c r="T103" s="460" t="e">
        <f>IF(COUNTIFS(Table1[JV '#],Table5[[#This Row],[JV Number]],#REF!,"x")=0,"",COUNTIFS(Table1[JV '#],Table5[[#This Row],[JV Number]],#REF!,"x"))</f>
        <v>#REF!</v>
      </c>
      <c r="U103" s="460" t="e">
        <f>IF(COUNTIFS(Table1[JV '#],Table5[[#This Row],[JV Number]],#REF!,"x")=0,"",COUNTIFS(Table1[JV '#],Table5[[#This Row],[JV Number]],#REF!,"x"))</f>
        <v>#REF!</v>
      </c>
      <c r="V103" s="460" t="e">
        <f>IF(COUNTIFS(Table1[JV '#],Table5[[#This Row],[JV Number]],#REF!,"x")=0,"",COUNTIFS(Table1[JV '#],Table5[[#This Row],[JV Number]],#REF!,"x"))</f>
        <v>#REF!</v>
      </c>
      <c r="W103" s="460" t="e">
        <f>IF(COUNTIFS(Table1[JV '#],Table5[[#This Row],[JV Number]],#REF!,"x")=0,"",COUNTIFS(Table1[JV '#],Table5[[#This Row],[JV Number]],#REF!,"x"))</f>
        <v>#REF!</v>
      </c>
      <c r="X103" s="460" t="e">
        <f>IF(COUNTIFS(Table1[JV '#],Table5[[#This Row],[JV Number]],#REF!,"x")=0,"",COUNTIFS(Table1[JV '#],Table5[[#This Row],[JV Number]],#REF!,"x"))</f>
        <v>#REF!</v>
      </c>
      <c r="Z103" s="447"/>
    </row>
    <row r="104" spans="1:26" ht="14.45" x14ac:dyDescent="0.3">
      <c r="A104" s="464">
        <v>100</v>
      </c>
      <c r="B104" s="460">
        <v>100</v>
      </c>
      <c r="C104" s="460">
        <f>INDEX(Table1[MPMS '#],MATCH(Table5[[#This Row],[JV Number]],Table1[JV '#],0))</f>
        <v>5218</v>
      </c>
      <c r="D104" s="460" t="str">
        <f>INDEX(Table1[Early Completion (Y/N)],MATCH(Table5[[#This Row],[JV Number]],Table1[JV '#],0))</f>
        <v>--</v>
      </c>
      <c r="E104" s="460" t="e">
        <f>INDEX(#REF!,MATCH(Table5[[#This Row],[JV Number]],Table1[JV '#],0))</f>
        <v>#REF!</v>
      </c>
      <c r="F104" s="460">
        <f>INDEX(Table1[District],MATCH(Table5[[#This Row],[JV Number]],Table1[JV '#],0))</f>
        <v>3</v>
      </c>
      <c r="G104" s="460" t="str">
        <f>INDEX(Table1[County],MATCH(Table5[[#This Row],[JV Number]],Table1[JV '#],0))</f>
        <v>Bradford</v>
      </c>
      <c r="H104" s="460">
        <f>COUNTIF(Table1[JV '#],Table5[[#This Row],[JV Number]])</f>
        <v>3</v>
      </c>
      <c r="I104" s="466">
        <f>LOOKUP(Table5[[#This Row],[JV Number]],Table4[JV '#],Table4[Construction Start Dates])</f>
        <v>42590</v>
      </c>
      <c r="J104" s="466" t="e">
        <f t="array" ref="J104">MIN(IF(Table5[[#This Row],[JV Number]]=Table1[JV '#],#REF!,"Error"))</f>
        <v>#REF!</v>
      </c>
      <c r="K104" s="554" t="e">
        <f>SUMIF(Table1[JV '#],Table5[[#This Row],[JV Number]],#REF!)</f>
        <v>#REF!</v>
      </c>
      <c r="L104" s="460" t="str">
        <f>IF(COUNTIFS(Table1[JV '#],Table5[[#This Row],[JV Number]],Table1[D-419 Utility Relocation Classification],Table5[[#Headers],[Prior]])=0,"",COUNTIFS(Table1[JV '#],Table5[[#This Row],[JV Number]],Table1[D-419 Utility Relocation Classification],Table5[[#Headers],[Prior]]))</f>
        <v/>
      </c>
      <c r="M104" s="460" t="str">
        <f>IF(COUNTIFS(Table1[JV '#],Table5[[#This Row],[JV Number]],Table1[D-419 Utility Relocation Classification],Table5[[#Headers],[Restrictive]])=0,"",COUNTIFS(Table1[JV '#],Table5[[#This Row],[JV Number]],Table1[D-419 Utility Relocation Classification],Table5[[#Headers],[Restrictive]]))</f>
        <v/>
      </c>
      <c r="N104" s="460" t="str">
        <f>IF(COUNTIFS(Table1[JV '#],Table5[[#This Row],[JV Number]],Table1[D-419 Utility Relocation Classification],Table5[[#Headers],[Concurrent]])=0,"",COUNTIFS(Table1[JV '#],Table5[[#This Row],[JV Number]],Table1[D-419 Utility Relocation Classification],Table5[[#Headers],[Concurrent]]))</f>
        <v/>
      </c>
      <c r="O104" s="460" t="str">
        <f>IF(COUNTIFS(Table1[JV '#],Table5[[#This Row],[JV Number]],Table1[D-419 Utility Relocation Classification],Table5[[#Headers],[Coordinated]])=0,"",COUNTIFS(Table1[JV '#],Table5[[#This Row],[JV Number]],Table1[D-419 Utility Relocation Classification],Table5[[#Headers],[Coordinated]]))</f>
        <v/>
      </c>
      <c r="P104" s="460" t="str">
        <f>IF(COUNTIFS(Table1[JV '#],Table5[[#This Row],[JV Number]],Table1[D-419 Utility Relocation Classification],Table5[[#Headers],[Not Affected]])=0,"",COUNTIFS(Table1[JV '#],Table5[[#This Row],[JV Number]],Table1[D-419 Utility Relocation Classification],Table5[[#Headers],[Not Affected]]))</f>
        <v/>
      </c>
      <c r="Q104" s="460" t="str">
        <f>IF(COUNTIFS(Table1[JV '#],Table5[[#This Row],[JV Number]],Table1[D-419 Utility Relocation Classification],Table5[[#Headers],[Incorporated]])=0,"",COUNTIFS(Table1[JV '#],Table5[[#This Row],[JV Number]],Table1[D-419 Utility Relocation Classification],Table5[[#Headers],[Incorporated]]))</f>
        <v/>
      </c>
      <c r="R104" s="460">
        <f>IF(COUNTIFS(Table1[JV '#],Table5[[#This Row],[JV Number]],Table1[Overhead or Underground],"OH")=0,"",COUNTIFS(Table1[JV '#],Table5[[#This Row],[JV Number]],Table1[Overhead or Underground],"OH"))</f>
        <v>2</v>
      </c>
      <c r="S104" s="460" t="str">
        <f>IF(COUNTIFS(Table1[JV '#],Table5[[#This Row],[JV Number]],Table1[Overhead or Underground],"UG")=0,"",COUNTIFS(Table1[JV '#],Table5[[#This Row],[JV Number]],Table1[Overhead or Underground],"UG"))</f>
        <v/>
      </c>
      <c r="T104" s="460" t="e">
        <f>IF(COUNTIFS(Table1[JV '#],Table5[[#This Row],[JV Number]],#REF!,"x")=0,"",COUNTIFS(Table1[JV '#],Table5[[#This Row],[JV Number]],#REF!,"x"))</f>
        <v>#REF!</v>
      </c>
      <c r="U104" s="460" t="e">
        <f>IF(COUNTIFS(Table1[JV '#],Table5[[#This Row],[JV Number]],#REF!,"x")=0,"",COUNTIFS(Table1[JV '#],Table5[[#This Row],[JV Number]],#REF!,"x"))</f>
        <v>#REF!</v>
      </c>
      <c r="V104" s="460" t="e">
        <f>IF(COUNTIFS(Table1[JV '#],Table5[[#This Row],[JV Number]],#REF!,"x")=0,"",COUNTIFS(Table1[JV '#],Table5[[#This Row],[JV Number]],#REF!,"x"))</f>
        <v>#REF!</v>
      </c>
      <c r="W104" s="460" t="e">
        <f>IF(COUNTIFS(Table1[JV '#],Table5[[#This Row],[JV Number]],#REF!,"x")=0,"",COUNTIFS(Table1[JV '#],Table5[[#This Row],[JV Number]],#REF!,"x"))</f>
        <v>#REF!</v>
      </c>
      <c r="X104" s="460" t="e">
        <f>IF(COUNTIFS(Table1[JV '#],Table5[[#This Row],[JV Number]],#REF!,"x")=0,"",COUNTIFS(Table1[JV '#],Table5[[#This Row],[JV Number]],#REF!,"x"))</f>
        <v>#REF!</v>
      </c>
      <c r="Z104" s="447"/>
    </row>
    <row r="105" spans="1:26" ht="14.45" x14ac:dyDescent="0.3">
      <c r="A105" s="464">
        <v>101</v>
      </c>
      <c r="B105" s="460">
        <v>101</v>
      </c>
      <c r="C105" s="460">
        <f>INDEX(Table1[MPMS '#],MATCH(Table5[[#This Row],[JV Number]],Table1[JV '#],0))</f>
        <v>5589</v>
      </c>
      <c r="D105" s="460" t="str">
        <f>INDEX(Table1[Early Completion (Y/N)],MATCH(Table5[[#This Row],[JV Number]],Table1[JV '#],0))</f>
        <v>--</v>
      </c>
      <c r="E105" s="460" t="e">
        <f>INDEX(#REF!,MATCH(Table5[[#This Row],[JV Number]],Table1[JV '#],0))</f>
        <v>#REF!</v>
      </c>
      <c r="F105" s="460">
        <f>INDEX(Table1[District],MATCH(Table5[[#This Row],[JV Number]],Table1[JV '#],0))</f>
        <v>3</v>
      </c>
      <c r="G105" s="460" t="str">
        <f>INDEX(Table1[County],MATCH(Table5[[#This Row],[JV Number]],Table1[JV '#],0))</f>
        <v>Columbia</v>
      </c>
      <c r="H105" s="460">
        <f>COUNTIF(Table1[JV '#],Table5[[#This Row],[JV Number]])</f>
        <v>4</v>
      </c>
      <c r="I105" s="466">
        <f>LOOKUP(Table5[[#This Row],[JV Number]],Table4[JV '#],Table4[Construction Start Dates])</f>
        <v>42593</v>
      </c>
      <c r="J105" s="466" t="e">
        <f t="array" ref="J105">MIN(IF(Table5[[#This Row],[JV Number]]=Table1[JV '#],#REF!,"Error"))</f>
        <v>#REF!</v>
      </c>
      <c r="K105" s="554" t="e">
        <f>SUMIF(Table1[JV '#],Table5[[#This Row],[JV Number]],#REF!)</f>
        <v>#REF!</v>
      </c>
      <c r="L105" s="460" t="str">
        <f>IF(COUNTIFS(Table1[JV '#],Table5[[#This Row],[JV Number]],Table1[D-419 Utility Relocation Classification],Table5[[#Headers],[Prior]])=0,"",COUNTIFS(Table1[JV '#],Table5[[#This Row],[JV Number]],Table1[D-419 Utility Relocation Classification],Table5[[#Headers],[Prior]]))</f>
        <v/>
      </c>
      <c r="M105" s="460" t="str">
        <f>IF(COUNTIFS(Table1[JV '#],Table5[[#This Row],[JV Number]],Table1[D-419 Utility Relocation Classification],Table5[[#Headers],[Restrictive]])=0,"",COUNTIFS(Table1[JV '#],Table5[[#This Row],[JV Number]],Table1[D-419 Utility Relocation Classification],Table5[[#Headers],[Restrictive]]))</f>
        <v/>
      </c>
      <c r="N105" s="460" t="str">
        <f>IF(COUNTIFS(Table1[JV '#],Table5[[#This Row],[JV Number]],Table1[D-419 Utility Relocation Classification],Table5[[#Headers],[Concurrent]])=0,"",COUNTIFS(Table1[JV '#],Table5[[#This Row],[JV Number]],Table1[D-419 Utility Relocation Classification],Table5[[#Headers],[Concurrent]]))</f>
        <v/>
      </c>
      <c r="O105" s="460" t="str">
        <f>IF(COUNTIFS(Table1[JV '#],Table5[[#This Row],[JV Number]],Table1[D-419 Utility Relocation Classification],Table5[[#Headers],[Coordinated]])=0,"",COUNTIFS(Table1[JV '#],Table5[[#This Row],[JV Number]],Table1[D-419 Utility Relocation Classification],Table5[[#Headers],[Coordinated]]))</f>
        <v/>
      </c>
      <c r="P105" s="460" t="str">
        <f>IF(COUNTIFS(Table1[JV '#],Table5[[#This Row],[JV Number]],Table1[D-419 Utility Relocation Classification],Table5[[#Headers],[Not Affected]])=0,"",COUNTIFS(Table1[JV '#],Table5[[#This Row],[JV Number]],Table1[D-419 Utility Relocation Classification],Table5[[#Headers],[Not Affected]]))</f>
        <v/>
      </c>
      <c r="Q105" s="460" t="str">
        <f>IF(COUNTIFS(Table1[JV '#],Table5[[#This Row],[JV Number]],Table1[D-419 Utility Relocation Classification],Table5[[#Headers],[Incorporated]])=0,"",COUNTIFS(Table1[JV '#],Table5[[#This Row],[JV Number]],Table1[D-419 Utility Relocation Classification],Table5[[#Headers],[Incorporated]]))</f>
        <v/>
      </c>
      <c r="R105" s="460">
        <f>IF(COUNTIFS(Table1[JV '#],Table5[[#This Row],[JV Number]],Table1[Overhead or Underground],"OH")=0,"",COUNTIFS(Table1[JV '#],Table5[[#This Row],[JV Number]],Table1[Overhead or Underground],"OH"))</f>
        <v>3</v>
      </c>
      <c r="S105" s="460" t="str">
        <f>IF(COUNTIFS(Table1[JV '#],Table5[[#This Row],[JV Number]],Table1[Overhead or Underground],"UG")=0,"",COUNTIFS(Table1[JV '#],Table5[[#This Row],[JV Number]],Table1[Overhead or Underground],"UG"))</f>
        <v/>
      </c>
      <c r="T105" s="460" t="e">
        <f>IF(COUNTIFS(Table1[JV '#],Table5[[#This Row],[JV Number]],#REF!,"x")=0,"",COUNTIFS(Table1[JV '#],Table5[[#This Row],[JV Number]],#REF!,"x"))</f>
        <v>#REF!</v>
      </c>
      <c r="U105" s="460" t="e">
        <f>IF(COUNTIFS(Table1[JV '#],Table5[[#This Row],[JV Number]],#REF!,"x")=0,"",COUNTIFS(Table1[JV '#],Table5[[#This Row],[JV Number]],#REF!,"x"))</f>
        <v>#REF!</v>
      </c>
      <c r="V105" s="460" t="e">
        <f>IF(COUNTIFS(Table1[JV '#],Table5[[#This Row],[JV Number]],#REF!,"x")=0,"",COUNTIFS(Table1[JV '#],Table5[[#This Row],[JV Number]],#REF!,"x"))</f>
        <v>#REF!</v>
      </c>
      <c r="W105" s="460" t="e">
        <f>IF(COUNTIFS(Table1[JV '#],Table5[[#This Row],[JV Number]],#REF!,"x")=0,"",COUNTIFS(Table1[JV '#],Table5[[#This Row],[JV Number]],#REF!,"x"))</f>
        <v>#REF!</v>
      </c>
      <c r="X105" s="460" t="e">
        <f>IF(COUNTIFS(Table1[JV '#],Table5[[#This Row],[JV Number]],#REF!,"x")=0,"",COUNTIFS(Table1[JV '#],Table5[[#This Row],[JV Number]],#REF!,"x"))</f>
        <v>#REF!</v>
      </c>
      <c r="Z105" s="447"/>
    </row>
    <row r="106" spans="1:26" ht="14.45" x14ac:dyDescent="0.3">
      <c r="A106" s="464">
        <v>102</v>
      </c>
      <c r="B106" s="460">
        <v>102</v>
      </c>
      <c r="C106" s="460">
        <f>INDEX(Table1[MPMS '#],MATCH(Table5[[#This Row],[JV Number]],Table1[JV '#],0))</f>
        <v>98939</v>
      </c>
      <c r="D106" s="460" t="str">
        <f>INDEX(Table1[Early Completion (Y/N)],MATCH(Table5[[#This Row],[JV Number]],Table1[JV '#],0))</f>
        <v>Y</v>
      </c>
      <c r="E106" s="460" t="e">
        <f>INDEX(#REF!,MATCH(Table5[[#This Row],[JV Number]],Table1[JV '#],0))</f>
        <v>#REF!</v>
      </c>
      <c r="F106" s="460">
        <f>INDEX(Table1[District],MATCH(Table5[[#This Row],[JV Number]],Table1[JV '#],0))</f>
        <v>3</v>
      </c>
      <c r="G106" s="460" t="str">
        <f>INDEX(Table1[County],MATCH(Table5[[#This Row],[JV Number]],Table1[JV '#],0))</f>
        <v>Columbia</v>
      </c>
      <c r="H106" s="460">
        <f>COUNTIF(Table1[JV '#],Table5[[#This Row],[JV Number]])</f>
        <v>8</v>
      </c>
      <c r="I106" s="466">
        <f>LOOKUP(Table5[[#This Row],[JV Number]],Table4[JV '#],Table4[Construction Start Dates])</f>
        <v>42265</v>
      </c>
      <c r="J106" s="466" t="e">
        <f t="array" ref="J106">MIN(IF(Table5[[#This Row],[JV Number]]=Table1[JV '#],#REF!,"Error"))</f>
        <v>#REF!</v>
      </c>
      <c r="K106" s="554" t="e">
        <f>SUMIF(Table1[JV '#],Table5[[#This Row],[JV Number]],#REF!)</f>
        <v>#REF!</v>
      </c>
      <c r="L106" s="460" t="str">
        <f>IF(COUNTIFS(Table1[JV '#],Table5[[#This Row],[JV Number]],Table1[D-419 Utility Relocation Classification],Table5[[#Headers],[Prior]])=0,"",COUNTIFS(Table1[JV '#],Table5[[#This Row],[JV Number]],Table1[D-419 Utility Relocation Classification],Table5[[#Headers],[Prior]]))</f>
        <v/>
      </c>
      <c r="M106" s="460" t="str">
        <f>IF(COUNTIFS(Table1[JV '#],Table5[[#This Row],[JV Number]],Table1[D-419 Utility Relocation Classification],Table5[[#Headers],[Restrictive]])=0,"",COUNTIFS(Table1[JV '#],Table5[[#This Row],[JV Number]],Table1[D-419 Utility Relocation Classification],Table5[[#Headers],[Restrictive]]))</f>
        <v/>
      </c>
      <c r="N106" s="460" t="str">
        <f>IF(COUNTIFS(Table1[JV '#],Table5[[#This Row],[JV Number]],Table1[D-419 Utility Relocation Classification],Table5[[#Headers],[Concurrent]])=0,"",COUNTIFS(Table1[JV '#],Table5[[#This Row],[JV Number]],Table1[D-419 Utility Relocation Classification],Table5[[#Headers],[Concurrent]]))</f>
        <v/>
      </c>
      <c r="O106" s="460">
        <f>IF(COUNTIFS(Table1[JV '#],Table5[[#This Row],[JV Number]],Table1[D-419 Utility Relocation Classification],Table5[[#Headers],[Coordinated]])=0,"",COUNTIFS(Table1[JV '#],Table5[[#This Row],[JV Number]],Table1[D-419 Utility Relocation Classification],Table5[[#Headers],[Coordinated]]))</f>
        <v>8</v>
      </c>
      <c r="P106" s="460" t="str">
        <f>IF(COUNTIFS(Table1[JV '#],Table5[[#This Row],[JV Number]],Table1[D-419 Utility Relocation Classification],Table5[[#Headers],[Not Affected]])=0,"",COUNTIFS(Table1[JV '#],Table5[[#This Row],[JV Number]],Table1[D-419 Utility Relocation Classification],Table5[[#Headers],[Not Affected]]))</f>
        <v/>
      </c>
      <c r="Q106" s="460" t="str">
        <f>IF(COUNTIFS(Table1[JV '#],Table5[[#This Row],[JV Number]],Table1[D-419 Utility Relocation Classification],Table5[[#Headers],[Incorporated]])=0,"",COUNTIFS(Table1[JV '#],Table5[[#This Row],[JV Number]],Table1[D-419 Utility Relocation Classification],Table5[[#Headers],[Incorporated]]))</f>
        <v/>
      </c>
      <c r="R106" s="460">
        <f>IF(COUNTIFS(Table1[JV '#],Table5[[#This Row],[JV Number]],Table1[Overhead or Underground],"OH")=0,"",COUNTIFS(Table1[JV '#],Table5[[#This Row],[JV Number]],Table1[Overhead or Underground],"OH"))</f>
        <v>8</v>
      </c>
      <c r="S106" s="460" t="str">
        <f>IF(COUNTIFS(Table1[JV '#],Table5[[#This Row],[JV Number]],Table1[Overhead or Underground],"UG")=0,"",COUNTIFS(Table1[JV '#],Table5[[#This Row],[JV Number]],Table1[Overhead or Underground],"UG"))</f>
        <v/>
      </c>
      <c r="T106" s="460" t="e">
        <f>IF(COUNTIFS(Table1[JV '#],Table5[[#This Row],[JV Number]],#REF!,"x")=0,"",COUNTIFS(Table1[JV '#],Table5[[#This Row],[JV Number]],#REF!,"x"))</f>
        <v>#REF!</v>
      </c>
      <c r="U106" s="460" t="e">
        <f>IF(COUNTIFS(Table1[JV '#],Table5[[#This Row],[JV Number]],#REF!,"x")=0,"",COUNTIFS(Table1[JV '#],Table5[[#This Row],[JV Number]],#REF!,"x"))</f>
        <v>#REF!</v>
      </c>
      <c r="V106" s="460" t="e">
        <f>IF(COUNTIFS(Table1[JV '#],Table5[[#This Row],[JV Number]],#REF!,"x")=0,"",COUNTIFS(Table1[JV '#],Table5[[#This Row],[JV Number]],#REF!,"x"))</f>
        <v>#REF!</v>
      </c>
      <c r="W106" s="460" t="e">
        <f>IF(COUNTIFS(Table1[JV '#],Table5[[#This Row],[JV Number]],#REF!,"x")=0,"",COUNTIFS(Table1[JV '#],Table5[[#This Row],[JV Number]],#REF!,"x"))</f>
        <v>#REF!</v>
      </c>
      <c r="X106" s="460" t="e">
        <f>IF(COUNTIFS(Table1[JV '#],Table5[[#This Row],[JV Number]],#REF!,"x")=0,"",COUNTIFS(Table1[JV '#],Table5[[#This Row],[JV Number]],#REF!,"x"))</f>
        <v>#REF!</v>
      </c>
      <c r="Z106" s="447"/>
    </row>
    <row r="107" spans="1:26" ht="14.45" x14ac:dyDescent="0.3">
      <c r="A107" s="464">
        <v>103</v>
      </c>
      <c r="B107" s="460">
        <v>103</v>
      </c>
      <c r="C107" s="460">
        <f>INDEX(Table1[MPMS '#],MATCH(Table5[[#This Row],[JV Number]],Table1[JV '#],0))</f>
        <v>5578</v>
      </c>
      <c r="D107" s="460" t="str">
        <f>INDEX(Table1[Early Completion (Y/N)],MATCH(Table5[[#This Row],[JV Number]],Table1[JV '#],0))</f>
        <v>Y</v>
      </c>
      <c r="E107" s="460" t="e">
        <f>INDEX(#REF!,MATCH(Table5[[#This Row],[JV Number]],Table1[JV '#],0))</f>
        <v>#REF!</v>
      </c>
      <c r="F107" s="460">
        <f>INDEX(Table1[District],MATCH(Table5[[#This Row],[JV Number]],Table1[JV '#],0))</f>
        <v>3</v>
      </c>
      <c r="G107" s="460" t="str">
        <f>INDEX(Table1[County],MATCH(Table5[[#This Row],[JV Number]],Table1[JV '#],0))</f>
        <v>Columbia</v>
      </c>
      <c r="H107" s="460">
        <f>COUNTIF(Table1[JV '#],Table5[[#This Row],[JV Number]])</f>
        <v>1</v>
      </c>
      <c r="I107" s="466">
        <f>LOOKUP(Table5[[#This Row],[JV Number]],Table4[JV '#],Table4[Construction Start Dates])</f>
        <v>42201</v>
      </c>
      <c r="J107" s="466" t="e">
        <f t="array" ref="J107">MIN(IF(Table5[[#This Row],[JV Number]]=Table1[JV '#],#REF!,"Error"))</f>
        <v>#REF!</v>
      </c>
      <c r="K107" s="554" t="e">
        <f>SUMIF(Table1[JV '#],Table5[[#This Row],[JV Number]],#REF!)</f>
        <v>#REF!</v>
      </c>
      <c r="L107" s="460" t="str">
        <f>IF(COUNTIFS(Table1[JV '#],Table5[[#This Row],[JV Number]],Table1[D-419 Utility Relocation Classification],Table5[[#Headers],[Prior]])=0,"",COUNTIFS(Table1[JV '#],Table5[[#This Row],[JV Number]],Table1[D-419 Utility Relocation Classification],Table5[[#Headers],[Prior]]))</f>
        <v/>
      </c>
      <c r="M107" s="460" t="str">
        <f>IF(COUNTIFS(Table1[JV '#],Table5[[#This Row],[JV Number]],Table1[D-419 Utility Relocation Classification],Table5[[#Headers],[Restrictive]])=0,"",COUNTIFS(Table1[JV '#],Table5[[#This Row],[JV Number]],Table1[D-419 Utility Relocation Classification],Table5[[#Headers],[Restrictive]]))</f>
        <v/>
      </c>
      <c r="N107" s="460" t="str">
        <f>IF(COUNTIFS(Table1[JV '#],Table5[[#This Row],[JV Number]],Table1[D-419 Utility Relocation Classification],Table5[[#Headers],[Concurrent]])=0,"",COUNTIFS(Table1[JV '#],Table5[[#This Row],[JV Number]],Table1[D-419 Utility Relocation Classification],Table5[[#Headers],[Concurrent]]))</f>
        <v/>
      </c>
      <c r="O107" s="460" t="str">
        <f>IF(COUNTIFS(Table1[JV '#],Table5[[#This Row],[JV Number]],Table1[D-419 Utility Relocation Classification],Table5[[#Headers],[Coordinated]])=0,"",COUNTIFS(Table1[JV '#],Table5[[#This Row],[JV Number]],Table1[D-419 Utility Relocation Classification],Table5[[#Headers],[Coordinated]]))</f>
        <v/>
      </c>
      <c r="P107" s="460">
        <f>IF(COUNTIFS(Table1[JV '#],Table5[[#This Row],[JV Number]],Table1[D-419 Utility Relocation Classification],Table5[[#Headers],[Not Affected]])=0,"",COUNTIFS(Table1[JV '#],Table5[[#This Row],[JV Number]],Table1[D-419 Utility Relocation Classification],Table5[[#Headers],[Not Affected]]))</f>
        <v>1</v>
      </c>
      <c r="Q107" s="460" t="str">
        <f>IF(COUNTIFS(Table1[JV '#],Table5[[#This Row],[JV Number]],Table1[D-419 Utility Relocation Classification],Table5[[#Headers],[Incorporated]])=0,"",COUNTIFS(Table1[JV '#],Table5[[#This Row],[JV Number]],Table1[D-419 Utility Relocation Classification],Table5[[#Headers],[Incorporated]]))</f>
        <v/>
      </c>
      <c r="R107" s="460" t="str">
        <f>IF(COUNTIFS(Table1[JV '#],Table5[[#This Row],[JV Number]],Table1[Overhead or Underground],"OH")=0,"",COUNTIFS(Table1[JV '#],Table5[[#This Row],[JV Number]],Table1[Overhead or Underground],"OH"))</f>
        <v/>
      </c>
      <c r="S107" s="460" t="str">
        <f>IF(COUNTIFS(Table1[JV '#],Table5[[#This Row],[JV Number]],Table1[Overhead or Underground],"UG")=0,"",COUNTIFS(Table1[JV '#],Table5[[#This Row],[JV Number]],Table1[Overhead or Underground],"UG"))</f>
        <v/>
      </c>
      <c r="T107" s="460" t="e">
        <f>IF(COUNTIFS(Table1[JV '#],Table5[[#This Row],[JV Number]],#REF!,"x")=0,"",COUNTIFS(Table1[JV '#],Table5[[#This Row],[JV Number]],#REF!,"x"))</f>
        <v>#REF!</v>
      </c>
      <c r="U107" s="460" t="e">
        <f>IF(COUNTIFS(Table1[JV '#],Table5[[#This Row],[JV Number]],#REF!,"x")=0,"",COUNTIFS(Table1[JV '#],Table5[[#This Row],[JV Number]],#REF!,"x"))</f>
        <v>#REF!</v>
      </c>
      <c r="V107" s="460" t="e">
        <f>IF(COUNTIFS(Table1[JV '#],Table5[[#This Row],[JV Number]],#REF!,"x")=0,"",COUNTIFS(Table1[JV '#],Table5[[#This Row],[JV Number]],#REF!,"x"))</f>
        <v>#REF!</v>
      </c>
      <c r="W107" s="460" t="e">
        <f>IF(COUNTIFS(Table1[JV '#],Table5[[#This Row],[JV Number]],#REF!,"x")=0,"",COUNTIFS(Table1[JV '#],Table5[[#This Row],[JV Number]],#REF!,"x"))</f>
        <v>#REF!</v>
      </c>
      <c r="X107" s="460" t="e">
        <f>IF(COUNTIFS(Table1[JV '#],Table5[[#This Row],[JV Number]],#REF!,"x")=0,"",COUNTIFS(Table1[JV '#],Table5[[#This Row],[JV Number]],#REF!,"x"))</f>
        <v>#REF!</v>
      </c>
      <c r="Z107" s="447"/>
    </row>
    <row r="108" spans="1:26" ht="14.45" x14ac:dyDescent="0.3">
      <c r="A108" s="464">
        <v>104</v>
      </c>
      <c r="B108" s="460">
        <v>104</v>
      </c>
      <c r="C108" s="460">
        <f>INDEX(Table1[MPMS '#],MATCH(Table5[[#This Row],[JV Number]],Table1[JV '#],0))</f>
        <v>78822</v>
      </c>
      <c r="D108" s="460" t="str">
        <f>INDEX(Table1[Early Completion (Y/N)],MATCH(Table5[[#This Row],[JV Number]],Table1[JV '#],0))</f>
        <v>Y</v>
      </c>
      <c r="E108" s="460" t="e">
        <f>INDEX(#REF!,MATCH(Table5[[#This Row],[JV Number]],Table1[JV '#],0))</f>
        <v>#REF!</v>
      </c>
      <c r="F108" s="460">
        <f>INDEX(Table1[District],MATCH(Table5[[#This Row],[JV Number]],Table1[JV '#],0))</f>
        <v>3</v>
      </c>
      <c r="G108" s="460" t="str">
        <f>INDEX(Table1[County],MATCH(Table5[[#This Row],[JV Number]],Table1[JV '#],0))</f>
        <v>Columbia</v>
      </c>
      <c r="H108" s="460">
        <f>COUNTIF(Table1[JV '#],Table5[[#This Row],[JV Number]])</f>
        <v>2</v>
      </c>
      <c r="I108" s="466">
        <f>LOOKUP(Table5[[#This Row],[JV Number]],Table4[JV '#],Table4[Construction Start Dates])</f>
        <v>42207</v>
      </c>
      <c r="J108" s="466" t="e">
        <f t="array" ref="J108">MIN(IF(Table5[[#This Row],[JV Number]]=Table1[JV '#],#REF!,"Error"))</f>
        <v>#REF!</v>
      </c>
      <c r="K108" s="554" t="e">
        <f>SUMIF(Table1[JV '#],Table5[[#This Row],[JV Number]],#REF!)</f>
        <v>#REF!</v>
      </c>
      <c r="L108" s="460" t="str">
        <f>IF(COUNTIFS(Table1[JV '#],Table5[[#This Row],[JV Number]],Table1[D-419 Utility Relocation Classification],Table5[[#Headers],[Prior]])=0,"",COUNTIFS(Table1[JV '#],Table5[[#This Row],[JV Number]],Table1[D-419 Utility Relocation Classification],Table5[[#Headers],[Prior]]))</f>
        <v/>
      </c>
      <c r="M108" s="460" t="str">
        <f>IF(COUNTIFS(Table1[JV '#],Table5[[#This Row],[JV Number]],Table1[D-419 Utility Relocation Classification],Table5[[#Headers],[Restrictive]])=0,"",COUNTIFS(Table1[JV '#],Table5[[#This Row],[JV Number]],Table1[D-419 Utility Relocation Classification],Table5[[#Headers],[Restrictive]]))</f>
        <v/>
      </c>
      <c r="N108" s="460" t="str">
        <f>IF(COUNTIFS(Table1[JV '#],Table5[[#This Row],[JV Number]],Table1[D-419 Utility Relocation Classification],Table5[[#Headers],[Concurrent]])=0,"",COUNTIFS(Table1[JV '#],Table5[[#This Row],[JV Number]],Table1[D-419 Utility Relocation Classification],Table5[[#Headers],[Concurrent]]))</f>
        <v/>
      </c>
      <c r="O108" s="460">
        <f>IF(COUNTIFS(Table1[JV '#],Table5[[#This Row],[JV Number]],Table1[D-419 Utility Relocation Classification],Table5[[#Headers],[Coordinated]])=0,"",COUNTIFS(Table1[JV '#],Table5[[#This Row],[JV Number]],Table1[D-419 Utility Relocation Classification],Table5[[#Headers],[Coordinated]]))</f>
        <v>2</v>
      </c>
      <c r="P108" s="460" t="str">
        <f>IF(COUNTIFS(Table1[JV '#],Table5[[#This Row],[JV Number]],Table1[D-419 Utility Relocation Classification],Table5[[#Headers],[Not Affected]])=0,"",COUNTIFS(Table1[JV '#],Table5[[#This Row],[JV Number]],Table1[D-419 Utility Relocation Classification],Table5[[#Headers],[Not Affected]]))</f>
        <v/>
      </c>
      <c r="Q108" s="460" t="str">
        <f>IF(COUNTIFS(Table1[JV '#],Table5[[#This Row],[JV Number]],Table1[D-419 Utility Relocation Classification],Table5[[#Headers],[Incorporated]])=0,"",COUNTIFS(Table1[JV '#],Table5[[#This Row],[JV Number]],Table1[D-419 Utility Relocation Classification],Table5[[#Headers],[Incorporated]]))</f>
        <v/>
      </c>
      <c r="R108" s="460" t="str">
        <f>IF(COUNTIFS(Table1[JV '#],Table5[[#This Row],[JV Number]],Table1[Overhead or Underground],"OH")=0,"",COUNTIFS(Table1[JV '#],Table5[[#This Row],[JV Number]],Table1[Overhead or Underground],"OH"))</f>
        <v/>
      </c>
      <c r="S108" s="460" t="str">
        <f>IF(COUNTIFS(Table1[JV '#],Table5[[#This Row],[JV Number]],Table1[Overhead or Underground],"UG")=0,"",COUNTIFS(Table1[JV '#],Table5[[#This Row],[JV Number]],Table1[Overhead or Underground],"UG"))</f>
        <v/>
      </c>
      <c r="T108" s="460" t="e">
        <f>IF(COUNTIFS(Table1[JV '#],Table5[[#This Row],[JV Number]],#REF!,"x")=0,"",COUNTIFS(Table1[JV '#],Table5[[#This Row],[JV Number]],#REF!,"x"))</f>
        <v>#REF!</v>
      </c>
      <c r="U108" s="460" t="e">
        <f>IF(COUNTIFS(Table1[JV '#],Table5[[#This Row],[JV Number]],#REF!,"x")=0,"",COUNTIFS(Table1[JV '#],Table5[[#This Row],[JV Number]],#REF!,"x"))</f>
        <v>#REF!</v>
      </c>
      <c r="V108" s="460" t="e">
        <f>IF(COUNTIFS(Table1[JV '#],Table5[[#This Row],[JV Number]],#REF!,"x")=0,"",COUNTIFS(Table1[JV '#],Table5[[#This Row],[JV Number]],#REF!,"x"))</f>
        <v>#REF!</v>
      </c>
      <c r="W108" s="460" t="e">
        <f>IF(COUNTIFS(Table1[JV '#],Table5[[#This Row],[JV Number]],#REF!,"x")=0,"",COUNTIFS(Table1[JV '#],Table5[[#This Row],[JV Number]],#REF!,"x"))</f>
        <v>#REF!</v>
      </c>
      <c r="X108" s="460" t="e">
        <f>IF(COUNTIFS(Table1[JV '#],Table5[[#This Row],[JV Number]],#REF!,"x")=0,"",COUNTIFS(Table1[JV '#],Table5[[#This Row],[JV Number]],#REF!,"x"))</f>
        <v>#REF!</v>
      </c>
      <c r="Z108" s="447"/>
    </row>
    <row r="109" spans="1:26" ht="14.45" x14ac:dyDescent="0.3">
      <c r="A109" s="464">
        <v>105</v>
      </c>
      <c r="B109" s="460">
        <v>106</v>
      </c>
      <c r="C109" s="460">
        <f>INDEX(Table1[MPMS '#],MATCH(Table5[[#This Row],[JV Number]],Table1[JV '#],0))</f>
        <v>91436</v>
      </c>
      <c r="D109" s="460" t="str">
        <f>INDEX(Table1[Early Completion (Y/N)],MATCH(Table5[[#This Row],[JV Number]],Table1[JV '#],0))</f>
        <v>--</v>
      </c>
      <c r="E109" s="460" t="e">
        <f>INDEX(#REF!,MATCH(Table5[[#This Row],[JV Number]],Table1[JV '#],0))</f>
        <v>#REF!</v>
      </c>
      <c r="F109" s="460">
        <f>INDEX(Table1[District],MATCH(Table5[[#This Row],[JV Number]],Table1[JV '#],0))</f>
        <v>3</v>
      </c>
      <c r="G109" s="460" t="str">
        <f>INDEX(Table1[County],MATCH(Table5[[#This Row],[JV Number]],Table1[JV '#],0))</f>
        <v>Lycoming</v>
      </c>
      <c r="H109" s="460">
        <f>COUNTIF(Table1[JV '#],Table5[[#This Row],[JV Number]])</f>
        <v>2</v>
      </c>
      <c r="I109" s="466">
        <f>LOOKUP(Table5[[#This Row],[JV Number]],Table4[JV '#],Table4[Construction Start Dates])</f>
        <v>42787</v>
      </c>
      <c r="J109" s="466" t="e">
        <f t="array" ref="J109">MIN(IF(Table5[[#This Row],[JV Number]]=Table1[JV '#],#REF!,"Error"))</f>
        <v>#REF!</v>
      </c>
      <c r="K109" s="554" t="e">
        <f>SUMIF(Table1[JV '#],Table5[[#This Row],[JV Number]],#REF!)</f>
        <v>#REF!</v>
      </c>
      <c r="L109" s="460" t="str">
        <f>IF(COUNTIFS(Table1[JV '#],Table5[[#This Row],[JV Number]],Table1[D-419 Utility Relocation Classification],Table5[[#Headers],[Prior]])=0,"",COUNTIFS(Table1[JV '#],Table5[[#This Row],[JV Number]],Table1[D-419 Utility Relocation Classification],Table5[[#Headers],[Prior]]))</f>
        <v/>
      </c>
      <c r="M109" s="460" t="str">
        <f>IF(COUNTIFS(Table1[JV '#],Table5[[#This Row],[JV Number]],Table1[D-419 Utility Relocation Classification],Table5[[#Headers],[Restrictive]])=0,"",COUNTIFS(Table1[JV '#],Table5[[#This Row],[JV Number]],Table1[D-419 Utility Relocation Classification],Table5[[#Headers],[Restrictive]]))</f>
        <v/>
      </c>
      <c r="N109" s="460" t="str">
        <f>IF(COUNTIFS(Table1[JV '#],Table5[[#This Row],[JV Number]],Table1[D-419 Utility Relocation Classification],Table5[[#Headers],[Concurrent]])=0,"",COUNTIFS(Table1[JV '#],Table5[[#This Row],[JV Number]],Table1[D-419 Utility Relocation Classification],Table5[[#Headers],[Concurrent]]))</f>
        <v/>
      </c>
      <c r="O109" s="460" t="str">
        <f>IF(COUNTIFS(Table1[JV '#],Table5[[#This Row],[JV Number]],Table1[D-419 Utility Relocation Classification],Table5[[#Headers],[Coordinated]])=0,"",COUNTIFS(Table1[JV '#],Table5[[#This Row],[JV Number]],Table1[D-419 Utility Relocation Classification],Table5[[#Headers],[Coordinated]]))</f>
        <v/>
      </c>
      <c r="P109" s="460" t="str">
        <f>IF(COUNTIFS(Table1[JV '#],Table5[[#This Row],[JV Number]],Table1[D-419 Utility Relocation Classification],Table5[[#Headers],[Not Affected]])=0,"",COUNTIFS(Table1[JV '#],Table5[[#This Row],[JV Number]],Table1[D-419 Utility Relocation Classification],Table5[[#Headers],[Not Affected]]))</f>
        <v/>
      </c>
      <c r="Q109" s="460" t="str">
        <f>IF(COUNTIFS(Table1[JV '#],Table5[[#This Row],[JV Number]],Table1[D-419 Utility Relocation Classification],Table5[[#Headers],[Incorporated]])=0,"",COUNTIFS(Table1[JV '#],Table5[[#This Row],[JV Number]],Table1[D-419 Utility Relocation Classification],Table5[[#Headers],[Incorporated]]))</f>
        <v/>
      </c>
      <c r="R109" s="460" t="str">
        <f>IF(COUNTIFS(Table1[JV '#],Table5[[#This Row],[JV Number]],Table1[Overhead or Underground],"OH")=0,"",COUNTIFS(Table1[JV '#],Table5[[#This Row],[JV Number]],Table1[Overhead or Underground],"OH"))</f>
        <v/>
      </c>
      <c r="S109" s="460">
        <f>IF(COUNTIFS(Table1[JV '#],Table5[[#This Row],[JV Number]],Table1[Overhead or Underground],"UG")=0,"",COUNTIFS(Table1[JV '#],Table5[[#This Row],[JV Number]],Table1[Overhead or Underground],"UG"))</f>
        <v>2</v>
      </c>
      <c r="T109" s="460" t="e">
        <f>IF(COUNTIFS(Table1[JV '#],Table5[[#This Row],[JV Number]],#REF!,"x")=0,"",COUNTIFS(Table1[JV '#],Table5[[#This Row],[JV Number]],#REF!,"x"))</f>
        <v>#REF!</v>
      </c>
      <c r="U109" s="460" t="e">
        <f>IF(COUNTIFS(Table1[JV '#],Table5[[#This Row],[JV Number]],#REF!,"x")=0,"",COUNTIFS(Table1[JV '#],Table5[[#This Row],[JV Number]],#REF!,"x"))</f>
        <v>#REF!</v>
      </c>
      <c r="V109" s="460" t="e">
        <f>IF(COUNTIFS(Table1[JV '#],Table5[[#This Row],[JV Number]],#REF!,"x")=0,"",COUNTIFS(Table1[JV '#],Table5[[#This Row],[JV Number]],#REF!,"x"))</f>
        <v>#REF!</v>
      </c>
      <c r="W109" s="460" t="e">
        <f>IF(COUNTIFS(Table1[JV '#],Table5[[#This Row],[JV Number]],#REF!,"x")=0,"",COUNTIFS(Table1[JV '#],Table5[[#This Row],[JV Number]],#REF!,"x"))</f>
        <v>#REF!</v>
      </c>
      <c r="X109" s="460" t="e">
        <f>IF(COUNTIFS(Table1[JV '#],Table5[[#This Row],[JV Number]],#REF!,"x")=0,"",COUNTIFS(Table1[JV '#],Table5[[#This Row],[JV Number]],#REF!,"x"))</f>
        <v>#REF!</v>
      </c>
      <c r="Z109" s="447"/>
    </row>
    <row r="110" spans="1:26" ht="14.45" x14ac:dyDescent="0.3">
      <c r="A110" s="464">
        <v>106</v>
      </c>
      <c r="B110" s="460">
        <v>107</v>
      </c>
      <c r="C110" s="460">
        <f>INDEX(Table1[MPMS '#],MATCH(Table5[[#This Row],[JV Number]],Table1[JV '#],0))</f>
        <v>6049</v>
      </c>
      <c r="D110" s="460" t="str">
        <f>INDEX(Table1[Early Completion (Y/N)],MATCH(Table5[[#This Row],[JV Number]],Table1[JV '#],0))</f>
        <v>Y</v>
      </c>
      <c r="E110" s="460" t="e">
        <f>INDEX(#REF!,MATCH(Table5[[#This Row],[JV Number]],Table1[JV '#],0))</f>
        <v>#REF!</v>
      </c>
      <c r="F110" s="460">
        <f>INDEX(Table1[District],MATCH(Table5[[#This Row],[JV Number]],Table1[JV '#],0))</f>
        <v>3</v>
      </c>
      <c r="G110" s="460" t="str">
        <f>INDEX(Table1[County],MATCH(Table5[[#This Row],[JV Number]],Table1[JV '#],0))</f>
        <v>Lycoming</v>
      </c>
      <c r="H110" s="460">
        <f>COUNTIF(Table1[JV '#],Table5[[#This Row],[JV Number]])</f>
        <v>3</v>
      </c>
      <c r="I110" s="466">
        <f>LOOKUP(Table5[[#This Row],[JV Number]],Table4[JV '#],Table4[Construction Start Dates])</f>
        <v>42205</v>
      </c>
      <c r="J110" s="466" t="e">
        <f t="array" ref="J110">MIN(IF(Table5[[#This Row],[JV Number]]=Table1[JV '#],#REF!,"Error"))</f>
        <v>#REF!</v>
      </c>
      <c r="K110" s="554" t="e">
        <f>SUMIF(Table1[JV '#],Table5[[#This Row],[JV Number]],#REF!)</f>
        <v>#REF!</v>
      </c>
      <c r="L110" s="460" t="str">
        <f>IF(COUNTIFS(Table1[JV '#],Table5[[#This Row],[JV Number]],Table1[D-419 Utility Relocation Classification],Table5[[#Headers],[Prior]])=0,"",COUNTIFS(Table1[JV '#],Table5[[#This Row],[JV Number]],Table1[D-419 Utility Relocation Classification],Table5[[#Headers],[Prior]]))</f>
        <v/>
      </c>
      <c r="M110" s="460" t="str">
        <f>IF(COUNTIFS(Table1[JV '#],Table5[[#This Row],[JV Number]],Table1[D-419 Utility Relocation Classification],Table5[[#Headers],[Restrictive]])=0,"",COUNTIFS(Table1[JV '#],Table5[[#This Row],[JV Number]],Table1[D-419 Utility Relocation Classification],Table5[[#Headers],[Restrictive]]))</f>
        <v/>
      </c>
      <c r="N110" s="460" t="str">
        <f>IF(COUNTIFS(Table1[JV '#],Table5[[#This Row],[JV Number]],Table1[D-419 Utility Relocation Classification],Table5[[#Headers],[Concurrent]])=0,"",COUNTIFS(Table1[JV '#],Table5[[#This Row],[JV Number]],Table1[D-419 Utility Relocation Classification],Table5[[#Headers],[Concurrent]]))</f>
        <v/>
      </c>
      <c r="O110" s="460">
        <f>IF(COUNTIFS(Table1[JV '#],Table5[[#This Row],[JV Number]],Table1[D-419 Utility Relocation Classification],Table5[[#Headers],[Coordinated]])=0,"",COUNTIFS(Table1[JV '#],Table5[[#This Row],[JV Number]],Table1[D-419 Utility Relocation Classification],Table5[[#Headers],[Coordinated]]))</f>
        <v>3</v>
      </c>
      <c r="P110" s="460" t="str">
        <f>IF(COUNTIFS(Table1[JV '#],Table5[[#This Row],[JV Number]],Table1[D-419 Utility Relocation Classification],Table5[[#Headers],[Not Affected]])=0,"",COUNTIFS(Table1[JV '#],Table5[[#This Row],[JV Number]],Table1[D-419 Utility Relocation Classification],Table5[[#Headers],[Not Affected]]))</f>
        <v/>
      </c>
      <c r="Q110" s="460" t="str">
        <f>IF(COUNTIFS(Table1[JV '#],Table5[[#This Row],[JV Number]],Table1[D-419 Utility Relocation Classification],Table5[[#Headers],[Incorporated]])=0,"",COUNTIFS(Table1[JV '#],Table5[[#This Row],[JV Number]],Table1[D-419 Utility Relocation Classification],Table5[[#Headers],[Incorporated]]))</f>
        <v/>
      </c>
      <c r="R110" s="460">
        <f>IF(COUNTIFS(Table1[JV '#],Table5[[#This Row],[JV Number]],Table1[Overhead or Underground],"OH")=0,"",COUNTIFS(Table1[JV '#],Table5[[#This Row],[JV Number]],Table1[Overhead or Underground],"OH"))</f>
        <v>3</v>
      </c>
      <c r="S110" s="460" t="str">
        <f>IF(COUNTIFS(Table1[JV '#],Table5[[#This Row],[JV Number]],Table1[Overhead or Underground],"UG")=0,"",COUNTIFS(Table1[JV '#],Table5[[#This Row],[JV Number]],Table1[Overhead or Underground],"UG"))</f>
        <v/>
      </c>
      <c r="T110" s="460" t="e">
        <f>IF(COUNTIFS(Table1[JV '#],Table5[[#This Row],[JV Number]],#REF!,"x")=0,"",COUNTIFS(Table1[JV '#],Table5[[#This Row],[JV Number]],#REF!,"x"))</f>
        <v>#REF!</v>
      </c>
      <c r="U110" s="460" t="e">
        <f>IF(COUNTIFS(Table1[JV '#],Table5[[#This Row],[JV Number]],#REF!,"x")=0,"",COUNTIFS(Table1[JV '#],Table5[[#This Row],[JV Number]],#REF!,"x"))</f>
        <v>#REF!</v>
      </c>
      <c r="V110" s="460" t="e">
        <f>IF(COUNTIFS(Table1[JV '#],Table5[[#This Row],[JV Number]],#REF!,"x")=0,"",COUNTIFS(Table1[JV '#],Table5[[#This Row],[JV Number]],#REF!,"x"))</f>
        <v>#REF!</v>
      </c>
      <c r="W110" s="460" t="e">
        <f>IF(COUNTIFS(Table1[JV '#],Table5[[#This Row],[JV Number]],#REF!,"x")=0,"",COUNTIFS(Table1[JV '#],Table5[[#This Row],[JV Number]],#REF!,"x"))</f>
        <v>#REF!</v>
      </c>
      <c r="X110" s="460" t="e">
        <f>IF(COUNTIFS(Table1[JV '#],Table5[[#This Row],[JV Number]],#REF!,"x")=0,"",COUNTIFS(Table1[JV '#],Table5[[#This Row],[JV Number]],#REF!,"x"))</f>
        <v>#REF!</v>
      </c>
      <c r="Z110" s="447"/>
    </row>
    <row r="111" spans="1:26" ht="14.45" x14ac:dyDescent="0.3">
      <c r="A111" s="464">
        <v>107</v>
      </c>
      <c r="B111" s="460">
        <v>108</v>
      </c>
      <c r="C111" s="460">
        <f>INDEX(Table1[MPMS '#],MATCH(Table5[[#This Row],[JV Number]],Table1[JV '#],0))</f>
        <v>6023</v>
      </c>
      <c r="D111" s="460" t="str">
        <f>INDEX(Table1[Early Completion (Y/N)],MATCH(Table5[[#This Row],[JV Number]],Table1[JV '#],0))</f>
        <v>--</v>
      </c>
      <c r="E111" s="460" t="e">
        <f>INDEX(#REF!,MATCH(Table5[[#This Row],[JV Number]],Table1[JV '#],0))</f>
        <v>#REF!</v>
      </c>
      <c r="F111" s="460">
        <f>INDEX(Table1[District],MATCH(Table5[[#This Row],[JV Number]],Table1[JV '#],0))</f>
        <v>3</v>
      </c>
      <c r="G111" s="460" t="str">
        <f>INDEX(Table1[County],MATCH(Table5[[#This Row],[JV Number]],Table1[JV '#],0))</f>
        <v>Lycoming</v>
      </c>
      <c r="H111" s="460">
        <f>COUNTIF(Table1[JV '#],Table5[[#This Row],[JV Number]])</f>
        <v>2</v>
      </c>
      <c r="I111" s="466">
        <f>LOOKUP(Table5[[#This Row],[JV Number]],Table4[JV '#],Table4[Construction Start Dates])</f>
        <v>42572</v>
      </c>
      <c r="J111" s="466" t="e">
        <f t="array" ref="J111">MIN(IF(Table5[[#This Row],[JV Number]]=Table1[JV '#],#REF!,"Error"))</f>
        <v>#REF!</v>
      </c>
      <c r="K111" s="554" t="e">
        <f>SUMIF(Table1[JV '#],Table5[[#This Row],[JV Number]],#REF!)</f>
        <v>#REF!</v>
      </c>
      <c r="L111" s="460" t="str">
        <f>IF(COUNTIFS(Table1[JV '#],Table5[[#This Row],[JV Number]],Table1[D-419 Utility Relocation Classification],Table5[[#Headers],[Prior]])=0,"",COUNTIFS(Table1[JV '#],Table5[[#This Row],[JV Number]],Table1[D-419 Utility Relocation Classification],Table5[[#Headers],[Prior]]))</f>
        <v/>
      </c>
      <c r="M111" s="460" t="str">
        <f>IF(COUNTIFS(Table1[JV '#],Table5[[#This Row],[JV Number]],Table1[D-419 Utility Relocation Classification],Table5[[#Headers],[Restrictive]])=0,"",COUNTIFS(Table1[JV '#],Table5[[#This Row],[JV Number]],Table1[D-419 Utility Relocation Classification],Table5[[#Headers],[Restrictive]]))</f>
        <v/>
      </c>
      <c r="N111" s="460" t="str">
        <f>IF(COUNTIFS(Table1[JV '#],Table5[[#This Row],[JV Number]],Table1[D-419 Utility Relocation Classification],Table5[[#Headers],[Concurrent]])=0,"",COUNTIFS(Table1[JV '#],Table5[[#This Row],[JV Number]],Table1[D-419 Utility Relocation Classification],Table5[[#Headers],[Concurrent]]))</f>
        <v/>
      </c>
      <c r="O111" s="460" t="str">
        <f>IF(COUNTIFS(Table1[JV '#],Table5[[#This Row],[JV Number]],Table1[D-419 Utility Relocation Classification],Table5[[#Headers],[Coordinated]])=0,"",COUNTIFS(Table1[JV '#],Table5[[#This Row],[JV Number]],Table1[D-419 Utility Relocation Classification],Table5[[#Headers],[Coordinated]]))</f>
        <v/>
      </c>
      <c r="P111" s="460" t="str">
        <f>IF(COUNTIFS(Table1[JV '#],Table5[[#This Row],[JV Number]],Table1[D-419 Utility Relocation Classification],Table5[[#Headers],[Not Affected]])=0,"",COUNTIFS(Table1[JV '#],Table5[[#This Row],[JV Number]],Table1[D-419 Utility Relocation Classification],Table5[[#Headers],[Not Affected]]))</f>
        <v/>
      </c>
      <c r="Q111" s="460" t="str">
        <f>IF(COUNTIFS(Table1[JV '#],Table5[[#This Row],[JV Number]],Table1[D-419 Utility Relocation Classification],Table5[[#Headers],[Incorporated]])=0,"",COUNTIFS(Table1[JV '#],Table5[[#This Row],[JV Number]],Table1[D-419 Utility Relocation Classification],Table5[[#Headers],[Incorporated]]))</f>
        <v/>
      </c>
      <c r="R111" s="460" t="str">
        <f>IF(COUNTIFS(Table1[JV '#],Table5[[#This Row],[JV Number]],Table1[Overhead or Underground],"OH")=0,"",COUNTIFS(Table1[JV '#],Table5[[#This Row],[JV Number]],Table1[Overhead or Underground],"OH"))</f>
        <v/>
      </c>
      <c r="S111" s="460">
        <f>IF(COUNTIFS(Table1[JV '#],Table5[[#This Row],[JV Number]],Table1[Overhead or Underground],"UG")=0,"",COUNTIFS(Table1[JV '#],Table5[[#This Row],[JV Number]],Table1[Overhead or Underground],"UG"))</f>
        <v>1</v>
      </c>
      <c r="T111" s="460" t="e">
        <f>IF(COUNTIFS(Table1[JV '#],Table5[[#This Row],[JV Number]],#REF!,"x")=0,"",COUNTIFS(Table1[JV '#],Table5[[#This Row],[JV Number]],#REF!,"x"))</f>
        <v>#REF!</v>
      </c>
      <c r="U111" s="460" t="e">
        <f>IF(COUNTIFS(Table1[JV '#],Table5[[#This Row],[JV Number]],#REF!,"x")=0,"",COUNTIFS(Table1[JV '#],Table5[[#This Row],[JV Number]],#REF!,"x"))</f>
        <v>#REF!</v>
      </c>
      <c r="V111" s="460" t="e">
        <f>IF(COUNTIFS(Table1[JV '#],Table5[[#This Row],[JV Number]],#REF!,"x")=0,"",COUNTIFS(Table1[JV '#],Table5[[#This Row],[JV Number]],#REF!,"x"))</f>
        <v>#REF!</v>
      </c>
      <c r="W111" s="460" t="e">
        <f>IF(COUNTIFS(Table1[JV '#],Table5[[#This Row],[JV Number]],#REF!,"x")=0,"",COUNTIFS(Table1[JV '#],Table5[[#This Row],[JV Number]],#REF!,"x"))</f>
        <v>#REF!</v>
      </c>
      <c r="X111" s="460" t="e">
        <f>IF(COUNTIFS(Table1[JV '#],Table5[[#This Row],[JV Number]],#REF!,"x")=0,"",COUNTIFS(Table1[JV '#],Table5[[#This Row],[JV Number]],#REF!,"x"))</f>
        <v>#REF!</v>
      </c>
      <c r="Z111" s="447"/>
    </row>
    <row r="112" spans="1:26" ht="14.45" x14ac:dyDescent="0.3">
      <c r="A112" s="464">
        <v>108</v>
      </c>
      <c r="B112" s="460">
        <v>109</v>
      </c>
      <c r="C112" s="460">
        <f>INDEX(Table1[MPMS '#],MATCH(Table5[[#This Row],[JV Number]],Table1[JV '#],0))</f>
        <v>6145</v>
      </c>
      <c r="D112" s="460" t="str">
        <f>INDEX(Table1[Early Completion (Y/N)],MATCH(Table5[[#This Row],[JV Number]],Table1[JV '#],0))</f>
        <v>--</v>
      </c>
      <c r="E112" s="460" t="e">
        <f>INDEX(#REF!,MATCH(Table5[[#This Row],[JV Number]],Table1[JV '#],0))</f>
        <v>#REF!</v>
      </c>
      <c r="F112" s="460">
        <f>INDEX(Table1[District],MATCH(Table5[[#This Row],[JV Number]],Table1[JV '#],0))</f>
        <v>3</v>
      </c>
      <c r="G112" s="460" t="str">
        <f>INDEX(Table1[County],MATCH(Table5[[#This Row],[JV Number]],Table1[JV '#],0))</f>
        <v>Lycoming</v>
      </c>
      <c r="H112" s="460">
        <f>COUNTIF(Table1[JV '#],Table5[[#This Row],[JV Number]])</f>
        <v>3</v>
      </c>
      <c r="I112" s="466">
        <f>LOOKUP(Table5[[#This Row],[JV Number]],Table4[JV '#],Table4[Construction Start Dates])</f>
        <v>42521</v>
      </c>
      <c r="J112" s="466" t="e">
        <f t="array" ref="J112">MIN(IF(Table5[[#This Row],[JV Number]]=Table1[JV '#],#REF!,"Error"))</f>
        <v>#REF!</v>
      </c>
      <c r="K112" s="554" t="e">
        <f>SUMIF(Table1[JV '#],Table5[[#This Row],[JV Number]],#REF!)</f>
        <v>#REF!</v>
      </c>
      <c r="L112" s="460" t="str">
        <f>IF(COUNTIFS(Table1[JV '#],Table5[[#This Row],[JV Number]],Table1[D-419 Utility Relocation Classification],Table5[[#Headers],[Prior]])=0,"",COUNTIFS(Table1[JV '#],Table5[[#This Row],[JV Number]],Table1[D-419 Utility Relocation Classification],Table5[[#Headers],[Prior]]))</f>
        <v/>
      </c>
      <c r="M112" s="460" t="str">
        <f>IF(COUNTIFS(Table1[JV '#],Table5[[#This Row],[JV Number]],Table1[D-419 Utility Relocation Classification],Table5[[#Headers],[Restrictive]])=0,"",COUNTIFS(Table1[JV '#],Table5[[#This Row],[JV Number]],Table1[D-419 Utility Relocation Classification],Table5[[#Headers],[Restrictive]]))</f>
        <v/>
      </c>
      <c r="N112" s="460" t="str">
        <f>IF(COUNTIFS(Table1[JV '#],Table5[[#This Row],[JV Number]],Table1[D-419 Utility Relocation Classification],Table5[[#Headers],[Concurrent]])=0,"",COUNTIFS(Table1[JV '#],Table5[[#This Row],[JV Number]],Table1[D-419 Utility Relocation Classification],Table5[[#Headers],[Concurrent]]))</f>
        <v/>
      </c>
      <c r="O112" s="460" t="str">
        <f>IF(COUNTIFS(Table1[JV '#],Table5[[#This Row],[JV Number]],Table1[D-419 Utility Relocation Classification],Table5[[#Headers],[Coordinated]])=0,"",COUNTIFS(Table1[JV '#],Table5[[#This Row],[JV Number]],Table1[D-419 Utility Relocation Classification],Table5[[#Headers],[Coordinated]]))</f>
        <v/>
      </c>
      <c r="P112" s="460" t="str">
        <f>IF(COUNTIFS(Table1[JV '#],Table5[[#This Row],[JV Number]],Table1[D-419 Utility Relocation Classification],Table5[[#Headers],[Not Affected]])=0,"",COUNTIFS(Table1[JV '#],Table5[[#This Row],[JV Number]],Table1[D-419 Utility Relocation Classification],Table5[[#Headers],[Not Affected]]))</f>
        <v/>
      </c>
      <c r="Q112" s="460" t="str">
        <f>IF(COUNTIFS(Table1[JV '#],Table5[[#This Row],[JV Number]],Table1[D-419 Utility Relocation Classification],Table5[[#Headers],[Incorporated]])=0,"",COUNTIFS(Table1[JV '#],Table5[[#This Row],[JV Number]],Table1[D-419 Utility Relocation Classification],Table5[[#Headers],[Incorporated]]))</f>
        <v/>
      </c>
      <c r="R112" s="460">
        <f>IF(COUNTIFS(Table1[JV '#],Table5[[#This Row],[JV Number]],Table1[Overhead or Underground],"OH")=0,"",COUNTIFS(Table1[JV '#],Table5[[#This Row],[JV Number]],Table1[Overhead or Underground],"OH"))</f>
        <v>2</v>
      </c>
      <c r="S112" s="460" t="str">
        <f>IF(COUNTIFS(Table1[JV '#],Table5[[#This Row],[JV Number]],Table1[Overhead or Underground],"UG")=0,"",COUNTIFS(Table1[JV '#],Table5[[#This Row],[JV Number]],Table1[Overhead or Underground],"UG"))</f>
        <v/>
      </c>
      <c r="T112" s="460" t="e">
        <f>IF(COUNTIFS(Table1[JV '#],Table5[[#This Row],[JV Number]],#REF!,"x")=0,"",COUNTIFS(Table1[JV '#],Table5[[#This Row],[JV Number]],#REF!,"x"))</f>
        <v>#REF!</v>
      </c>
      <c r="U112" s="460" t="e">
        <f>IF(COUNTIFS(Table1[JV '#],Table5[[#This Row],[JV Number]],#REF!,"x")=0,"",COUNTIFS(Table1[JV '#],Table5[[#This Row],[JV Number]],#REF!,"x"))</f>
        <v>#REF!</v>
      </c>
      <c r="V112" s="460" t="e">
        <f>IF(COUNTIFS(Table1[JV '#],Table5[[#This Row],[JV Number]],#REF!,"x")=0,"",COUNTIFS(Table1[JV '#],Table5[[#This Row],[JV Number]],#REF!,"x"))</f>
        <v>#REF!</v>
      </c>
      <c r="W112" s="460" t="e">
        <f>IF(COUNTIFS(Table1[JV '#],Table5[[#This Row],[JV Number]],#REF!,"x")=0,"",COUNTIFS(Table1[JV '#],Table5[[#This Row],[JV Number]],#REF!,"x"))</f>
        <v>#REF!</v>
      </c>
      <c r="X112" s="460" t="e">
        <f>IF(COUNTIFS(Table1[JV '#],Table5[[#This Row],[JV Number]],#REF!,"x")=0,"",COUNTIFS(Table1[JV '#],Table5[[#This Row],[JV Number]],#REF!,"x"))</f>
        <v>#REF!</v>
      </c>
      <c r="Z112" s="447"/>
    </row>
    <row r="113" spans="1:26" ht="14.45" x14ac:dyDescent="0.3">
      <c r="A113" s="464">
        <v>109</v>
      </c>
      <c r="B113" s="460">
        <v>110</v>
      </c>
      <c r="C113" s="460">
        <f>INDEX(Table1[MPMS '#],MATCH(Table5[[#This Row],[JV Number]],Table1[JV '#],0))</f>
        <v>6045</v>
      </c>
      <c r="D113" s="460" t="str">
        <f>INDEX(Table1[Early Completion (Y/N)],MATCH(Table5[[#This Row],[JV Number]],Table1[JV '#],0))</f>
        <v>--</v>
      </c>
      <c r="E113" s="460" t="e">
        <f>INDEX(#REF!,MATCH(Table5[[#This Row],[JV Number]],Table1[JV '#],0))</f>
        <v>#REF!</v>
      </c>
      <c r="F113" s="460">
        <f>INDEX(Table1[District],MATCH(Table5[[#This Row],[JV Number]],Table1[JV '#],0))</f>
        <v>3</v>
      </c>
      <c r="G113" s="460" t="str">
        <f>INDEX(Table1[County],MATCH(Table5[[#This Row],[JV Number]],Table1[JV '#],0))</f>
        <v>Lycoming</v>
      </c>
      <c r="H113" s="460">
        <f>COUNTIF(Table1[JV '#],Table5[[#This Row],[JV Number]])</f>
        <v>2</v>
      </c>
      <c r="I113" s="466">
        <f>LOOKUP(Table5[[#This Row],[JV Number]],Table4[JV '#],Table4[Construction Start Dates])</f>
        <v>42887</v>
      </c>
      <c r="J113" s="466" t="e">
        <f t="array" ref="J113">MIN(IF(Table5[[#This Row],[JV Number]]=Table1[JV '#],#REF!,"Error"))</f>
        <v>#REF!</v>
      </c>
      <c r="K113" s="554" t="e">
        <f>SUMIF(Table1[JV '#],Table5[[#This Row],[JV Number]],#REF!)</f>
        <v>#REF!</v>
      </c>
      <c r="L113" s="460" t="str">
        <f>IF(COUNTIFS(Table1[JV '#],Table5[[#This Row],[JV Number]],Table1[D-419 Utility Relocation Classification],Table5[[#Headers],[Prior]])=0,"",COUNTIFS(Table1[JV '#],Table5[[#This Row],[JV Number]],Table1[D-419 Utility Relocation Classification],Table5[[#Headers],[Prior]]))</f>
        <v/>
      </c>
      <c r="M113" s="460" t="str">
        <f>IF(COUNTIFS(Table1[JV '#],Table5[[#This Row],[JV Number]],Table1[D-419 Utility Relocation Classification],Table5[[#Headers],[Restrictive]])=0,"",COUNTIFS(Table1[JV '#],Table5[[#This Row],[JV Number]],Table1[D-419 Utility Relocation Classification],Table5[[#Headers],[Restrictive]]))</f>
        <v/>
      </c>
      <c r="N113" s="460" t="str">
        <f>IF(COUNTIFS(Table1[JV '#],Table5[[#This Row],[JV Number]],Table1[D-419 Utility Relocation Classification],Table5[[#Headers],[Concurrent]])=0,"",COUNTIFS(Table1[JV '#],Table5[[#This Row],[JV Number]],Table1[D-419 Utility Relocation Classification],Table5[[#Headers],[Concurrent]]))</f>
        <v/>
      </c>
      <c r="O113" s="460" t="str">
        <f>IF(COUNTIFS(Table1[JV '#],Table5[[#This Row],[JV Number]],Table1[D-419 Utility Relocation Classification],Table5[[#Headers],[Coordinated]])=0,"",COUNTIFS(Table1[JV '#],Table5[[#This Row],[JV Number]],Table1[D-419 Utility Relocation Classification],Table5[[#Headers],[Coordinated]]))</f>
        <v/>
      </c>
      <c r="P113" s="460" t="str">
        <f>IF(COUNTIFS(Table1[JV '#],Table5[[#This Row],[JV Number]],Table1[D-419 Utility Relocation Classification],Table5[[#Headers],[Not Affected]])=0,"",COUNTIFS(Table1[JV '#],Table5[[#This Row],[JV Number]],Table1[D-419 Utility Relocation Classification],Table5[[#Headers],[Not Affected]]))</f>
        <v/>
      </c>
      <c r="Q113" s="460" t="str">
        <f>IF(COUNTIFS(Table1[JV '#],Table5[[#This Row],[JV Number]],Table1[D-419 Utility Relocation Classification],Table5[[#Headers],[Incorporated]])=0,"",COUNTIFS(Table1[JV '#],Table5[[#This Row],[JV Number]],Table1[D-419 Utility Relocation Classification],Table5[[#Headers],[Incorporated]]))</f>
        <v/>
      </c>
      <c r="R113" s="460" t="str">
        <f>IF(COUNTIFS(Table1[JV '#],Table5[[#This Row],[JV Number]],Table1[Overhead or Underground],"OH")=0,"",COUNTIFS(Table1[JV '#],Table5[[#This Row],[JV Number]],Table1[Overhead or Underground],"OH"))</f>
        <v/>
      </c>
      <c r="S113" s="460" t="str">
        <f>IF(COUNTIFS(Table1[JV '#],Table5[[#This Row],[JV Number]],Table1[Overhead or Underground],"UG")=0,"",COUNTIFS(Table1[JV '#],Table5[[#This Row],[JV Number]],Table1[Overhead or Underground],"UG"))</f>
        <v/>
      </c>
      <c r="T113" s="460" t="e">
        <f>IF(COUNTIFS(Table1[JV '#],Table5[[#This Row],[JV Number]],#REF!,"x")=0,"",COUNTIFS(Table1[JV '#],Table5[[#This Row],[JV Number]],#REF!,"x"))</f>
        <v>#REF!</v>
      </c>
      <c r="U113" s="460" t="e">
        <f>IF(COUNTIFS(Table1[JV '#],Table5[[#This Row],[JV Number]],#REF!,"x")=0,"",COUNTIFS(Table1[JV '#],Table5[[#This Row],[JV Number]],#REF!,"x"))</f>
        <v>#REF!</v>
      </c>
      <c r="V113" s="460" t="e">
        <f>IF(COUNTIFS(Table1[JV '#],Table5[[#This Row],[JV Number]],#REF!,"x")=0,"",COUNTIFS(Table1[JV '#],Table5[[#This Row],[JV Number]],#REF!,"x"))</f>
        <v>#REF!</v>
      </c>
      <c r="W113" s="460" t="e">
        <f>IF(COUNTIFS(Table1[JV '#],Table5[[#This Row],[JV Number]],#REF!,"x")=0,"",COUNTIFS(Table1[JV '#],Table5[[#This Row],[JV Number]],#REF!,"x"))</f>
        <v>#REF!</v>
      </c>
      <c r="X113" s="460" t="e">
        <f>IF(COUNTIFS(Table1[JV '#],Table5[[#This Row],[JV Number]],#REF!,"x")=0,"",COUNTIFS(Table1[JV '#],Table5[[#This Row],[JV Number]],#REF!,"x"))</f>
        <v>#REF!</v>
      </c>
      <c r="Z113" s="447"/>
    </row>
    <row r="114" spans="1:26" ht="14.45" x14ac:dyDescent="0.3">
      <c r="A114" s="464">
        <v>110</v>
      </c>
      <c r="B114" s="460">
        <v>111</v>
      </c>
      <c r="C114" s="460">
        <f>INDEX(Table1[MPMS '#],MATCH(Table5[[#This Row],[JV Number]],Table1[JV '#],0))</f>
        <v>6054</v>
      </c>
      <c r="D114" s="460" t="str">
        <f>INDEX(Table1[Early Completion (Y/N)],MATCH(Table5[[#This Row],[JV Number]],Table1[JV '#],0))</f>
        <v>--</v>
      </c>
      <c r="E114" s="460" t="e">
        <f>INDEX(#REF!,MATCH(Table5[[#This Row],[JV Number]],Table1[JV '#],0))</f>
        <v>#REF!</v>
      </c>
      <c r="F114" s="460">
        <f>INDEX(Table1[District],MATCH(Table5[[#This Row],[JV Number]],Table1[JV '#],0))</f>
        <v>3</v>
      </c>
      <c r="G114" s="460" t="str">
        <f>INDEX(Table1[County],MATCH(Table5[[#This Row],[JV Number]],Table1[JV '#],0))</f>
        <v>Lycoming</v>
      </c>
      <c r="H114" s="460">
        <f>COUNTIF(Table1[JV '#],Table5[[#This Row],[JV Number]])</f>
        <v>5</v>
      </c>
      <c r="I114" s="466">
        <f>LOOKUP(Table5[[#This Row],[JV Number]],Table4[JV '#],Table4[Construction Start Dates])</f>
        <v>42559</v>
      </c>
      <c r="J114" s="466" t="e">
        <f t="array" ref="J114">MIN(IF(Table5[[#This Row],[JV Number]]=Table1[JV '#],#REF!,"Error"))</f>
        <v>#REF!</v>
      </c>
      <c r="K114" s="554" t="e">
        <f>SUMIF(Table1[JV '#],Table5[[#This Row],[JV Number]],#REF!)</f>
        <v>#REF!</v>
      </c>
      <c r="L114" s="460" t="str">
        <f>IF(COUNTIFS(Table1[JV '#],Table5[[#This Row],[JV Number]],Table1[D-419 Utility Relocation Classification],Table5[[#Headers],[Prior]])=0,"",COUNTIFS(Table1[JV '#],Table5[[#This Row],[JV Number]],Table1[D-419 Utility Relocation Classification],Table5[[#Headers],[Prior]]))</f>
        <v/>
      </c>
      <c r="M114" s="460" t="str">
        <f>IF(COUNTIFS(Table1[JV '#],Table5[[#This Row],[JV Number]],Table1[D-419 Utility Relocation Classification],Table5[[#Headers],[Restrictive]])=0,"",COUNTIFS(Table1[JV '#],Table5[[#This Row],[JV Number]],Table1[D-419 Utility Relocation Classification],Table5[[#Headers],[Restrictive]]))</f>
        <v/>
      </c>
      <c r="N114" s="460" t="str">
        <f>IF(COUNTIFS(Table1[JV '#],Table5[[#This Row],[JV Number]],Table1[D-419 Utility Relocation Classification],Table5[[#Headers],[Concurrent]])=0,"",COUNTIFS(Table1[JV '#],Table5[[#This Row],[JV Number]],Table1[D-419 Utility Relocation Classification],Table5[[#Headers],[Concurrent]]))</f>
        <v/>
      </c>
      <c r="O114" s="460" t="str">
        <f>IF(COUNTIFS(Table1[JV '#],Table5[[#This Row],[JV Number]],Table1[D-419 Utility Relocation Classification],Table5[[#Headers],[Coordinated]])=0,"",COUNTIFS(Table1[JV '#],Table5[[#This Row],[JV Number]],Table1[D-419 Utility Relocation Classification],Table5[[#Headers],[Coordinated]]))</f>
        <v/>
      </c>
      <c r="P114" s="460" t="str">
        <f>IF(COUNTIFS(Table1[JV '#],Table5[[#This Row],[JV Number]],Table1[D-419 Utility Relocation Classification],Table5[[#Headers],[Not Affected]])=0,"",COUNTIFS(Table1[JV '#],Table5[[#This Row],[JV Number]],Table1[D-419 Utility Relocation Classification],Table5[[#Headers],[Not Affected]]))</f>
        <v/>
      </c>
      <c r="Q114" s="460" t="str">
        <f>IF(COUNTIFS(Table1[JV '#],Table5[[#This Row],[JV Number]],Table1[D-419 Utility Relocation Classification],Table5[[#Headers],[Incorporated]])=0,"",COUNTIFS(Table1[JV '#],Table5[[#This Row],[JV Number]],Table1[D-419 Utility Relocation Classification],Table5[[#Headers],[Incorporated]]))</f>
        <v/>
      </c>
      <c r="R114" s="460">
        <f>IF(COUNTIFS(Table1[JV '#],Table5[[#This Row],[JV Number]],Table1[Overhead or Underground],"OH")=0,"",COUNTIFS(Table1[JV '#],Table5[[#This Row],[JV Number]],Table1[Overhead or Underground],"OH"))</f>
        <v>3</v>
      </c>
      <c r="S114" s="460" t="str">
        <f>IF(COUNTIFS(Table1[JV '#],Table5[[#This Row],[JV Number]],Table1[Overhead or Underground],"UG")=0,"",COUNTIFS(Table1[JV '#],Table5[[#This Row],[JV Number]],Table1[Overhead or Underground],"UG"))</f>
        <v/>
      </c>
      <c r="T114" s="460" t="e">
        <f>IF(COUNTIFS(Table1[JV '#],Table5[[#This Row],[JV Number]],#REF!,"x")=0,"",COUNTIFS(Table1[JV '#],Table5[[#This Row],[JV Number]],#REF!,"x"))</f>
        <v>#REF!</v>
      </c>
      <c r="U114" s="460" t="e">
        <f>IF(COUNTIFS(Table1[JV '#],Table5[[#This Row],[JV Number]],#REF!,"x")=0,"",COUNTIFS(Table1[JV '#],Table5[[#This Row],[JV Number]],#REF!,"x"))</f>
        <v>#REF!</v>
      </c>
      <c r="V114" s="460" t="e">
        <f>IF(COUNTIFS(Table1[JV '#],Table5[[#This Row],[JV Number]],#REF!,"x")=0,"",COUNTIFS(Table1[JV '#],Table5[[#This Row],[JV Number]],#REF!,"x"))</f>
        <v>#REF!</v>
      </c>
      <c r="W114" s="460" t="e">
        <f>IF(COUNTIFS(Table1[JV '#],Table5[[#This Row],[JV Number]],#REF!,"x")=0,"",COUNTIFS(Table1[JV '#],Table5[[#This Row],[JV Number]],#REF!,"x"))</f>
        <v>#REF!</v>
      </c>
      <c r="X114" s="460" t="e">
        <f>IF(COUNTIFS(Table1[JV '#],Table5[[#This Row],[JV Number]],#REF!,"x")=0,"",COUNTIFS(Table1[JV '#],Table5[[#This Row],[JV Number]],#REF!,"x"))</f>
        <v>#REF!</v>
      </c>
      <c r="Z114" s="447"/>
    </row>
    <row r="115" spans="1:26" ht="14.45" x14ac:dyDescent="0.3">
      <c r="A115" s="464">
        <v>111</v>
      </c>
      <c r="B115" s="460">
        <v>112</v>
      </c>
      <c r="C115" s="460">
        <f>INDEX(Table1[MPMS '#],MATCH(Table5[[#This Row],[JV Number]],Table1[JV '#],0))</f>
        <v>6057</v>
      </c>
      <c r="D115" s="460" t="str">
        <f>INDEX(Table1[Early Completion (Y/N)],MATCH(Table5[[#This Row],[JV Number]],Table1[JV '#],0))</f>
        <v>Y</v>
      </c>
      <c r="E115" s="460" t="e">
        <f>INDEX(#REF!,MATCH(Table5[[#This Row],[JV Number]],Table1[JV '#],0))</f>
        <v>#REF!</v>
      </c>
      <c r="F115" s="460">
        <f>INDEX(Table1[District],MATCH(Table5[[#This Row],[JV Number]],Table1[JV '#],0))</f>
        <v>3</v>
      </c>
      <c r="G115" s="460" t="str">
        <f>INDEX(Table1[County],MATCH(Table5[[#This Row],[JV Number]],Table1[JV '#],0))</f>
        <v>Lycoming</v>
      </c>
      <c r="H115" s="460">
        <f>COUNTIF(Table1[JV '#],Table5[[#This Row],[JV Number]])</f>
        <v>3</v>
      </c>
      <c r="I115" s="466">
        <f>LOOKUP(Table5[[#This Row],[JV Number]],Table4[JV '#],Table4[Construction Start Dates])</f>
        <v>42247</v>
      </c>
      <c r="J115" s="466" t="e">
        <f t="array" ref="J115">MIN(IF(Table5[[#This Row],[JV Number]]=Table1[JV '#],#REF!,"Error"))</f>
        <v>#REF!</v>
      </c>
      <c r="K115" s="554" t="e">
        <f>SUMIF(Table1[JV '#],Table5[[#This Row],[JV Number]],#REF!)</f>
        <v>#REF!</v>
      </c>
      <c r="L115" s="460">
        <f>IF(COUNTIFS(Table1[JV '#],Table5[[#This Row],[JV Number]],Table1[D-419 Utility Relocation Classification],Table5[[#Headers],[Prior]])=0,"",COUNTIFS(Table1[JV '#],Table5[[#This Row],[JV Number]],Table1[D-419 Utility Relocation Classification],Table5[[#Headers],[Prior]]))</f>
        <v>3</v>
      </c>
      <c r="M115" s="460" t="str">
        <f>IF(COUNTIFS(Table1[JV '#],Table5[[#This Row],[JV Number]],Table1[D-419 Utility Relocation Classification],Table5[[#Headers],[Restrictive]])=0,"",COUNTIFS(Table1[JV '#],Table5[[#This Row],[JV Number]],Table1[D-419 Utility Relocation Classification],Table5[[#Headers],[Restrictive]]))</f>
        <v/>
      </c>
      <c r="N115" s="460" t="str">
        <f>IF(COUNTIFS(Table1[JV '#],Table5[[#This Row],[JV Number]],Table1[D-419 Utility Relocation Classification],Table5[[#Headers],[Concurrent]])=0,"",COUNTIFS(Table1[JV '#],Table5[[#This Row],[JV Number]],Table1[D-419 Utility Relocation Classification],Table5[[#Headers],[Concurrent]]))</f>
        <v/>
      </c>
      <c r="O115" s="460" t="str">
        <f>IF(COUNTIFS(Table1[JV '#],Table5[[#This Row],[JV Number]],Table1[D-419 Utility Relocation Classification],Table5[[#Headers],[Coordinated]])=0,"",COUNTIFS(Table1[JV '#],Table5[[#This Row],[JV Number]],Table1[D-419 Utility Relocation Classification],Table5[[#Headers],[Coordinated]]))</f>
        <v/>
      </c>
      <c r="P115" s="460" t="str">
        <f>IF(COUNTIFS(Table1[JV '#],Table5[[#This Row],[JV Number]],Table1[D-419 Utility Relocation Classification],Table5[[#Headers],[Not Affected]])=0,"",COUNTIFS(Table1[JV '#],Table5[[#This Row],[JV Number]],Table1[D-419 Utility Relocation Classification],Table5[[#Headers],[Not Affected]]))</f>
        <v/>
      </c>
      <c r="Q115" s="460" t="str">
        <f>IF(COUNTIFS(Table1[JV '#],Table5[[#This Row],[JV Number]],Table1[D-419 Utility Relocation Classification],Table5[[#Headers],[Incorporated]])=0,"",COUNTIFS(Table1[JV '#],Table5[[#This Row],[JV Number]],Table1[D-419 Utility Relocation Classification],Table5[[#Headers],[Incorporated]]))</f>
        <v/>
      </c>
      <c r="R115" s="460">
        <f>IF(COUNTIFS(Table1[JV '#],Table5[[#This Row],[JV Number]],Table1[Overhead or Underground],"OH")=0,"",COUNTIFS(Table1[JV '#],Table5[[#This Row],[JV Number]],Table1[Overhead or Underground],"OH"))</f>
        <v>3</v>
      </c>
      <c r="S115" s="460" t="str">
        <f>IF(COUNTIFS(Table1[JV '#],Table5[[#This Row],[JV Number]],Table1[Overhead or Underground],"UG")=0,"",COUNTIFS(Table1[JV '#],Table5[[#This Row],[JV Number]],Table1[Overhead or Underground],"UG"))</f>
        <v/>
      </c>
      <c r="T115" s="460" t="e">
        <f>IF(COUNTIFS(Table1[JV '#],Table5[[#This Row],[JV Number]],#REF!,"x")=0,"",COUNTIFS(Table1[JV '#],Table5[[#This Row],[JV Number]],#REF!,"x"))</f>
        <v>#REF!</v>
      </c>
      <c r="U115" s="460" t="e">
        <f>IF(COUNTIFS(Table1[JV '#],Table5[[#This Row],[JV Number]],#REF!,"x")=0,"",COUNTIFS(Table1[JV '#],Table5[[#This Row],[JV Number]],#REF!,"x"))</f>
        <v>#REF!</v>
      </c>
      <c r="V115" s="460" t="e">
        <f>IF(COUNTIFS(Table1[JV '#],Table5[[#This Row],[JV Number]],#REF!,"x")=0,"",COUNTIFS(Table1[JV '#],Table5[[#This Row],[JV Number]],#REF!,"x"))</f>
        <v>#REF!</v>
      </c>
      <c r="W115" s="460" t="e">
        <f>IF(COUNTIFS(Table1[JV '#],Table5[[#This Row],[JV Number]],#REF!,"x")=0,"",COUNTIFS(Table1[JV '#],Table5[[#This Row],[JV Number]],#REF!,"x"))</f>
        <v>#REF!</v>
      </c>
      <c r="X115" s="460" t="e">
        <f>IF(COUNTIFS(Table1[JV '#],Table5[[#This Row],[JV Number]],#REF!,"x")=0,"",COUNTIFS(Table1[JV '#],Table5[[#This Row],[JV Number]],#REF!,"x"))</f>
        <v>#REF!</v>
      </c>
      <c r="Z115" s="447"/>
    </row>
    <row r="116" spans="1:26" ht="14.45" x14ac:dyDescent="0.3">
      <c r="A116" s="464">
        <v>112</v>
      </c>
      <c r="B116" s="460">
        <v>113</v>
      </c>
      <c r="C116" s="460">
        <f>INDEX(Table1[MPMS '#],MATCH(Table5[[#This Row],[JV Number]],Table1[JV '#],0))</f>
        <v>6052</v>
      </c>
      <c r="D116" s="460" t="str">
        <f>INDEX(Table1[Early Completion (Y/N)],MATCH(Table5[[#This Row],[JV Number]],Table1[JV '#],0))</f>
        <v>--</v>
      </c>
      <c r="E116" s="460" t="e">
        <f>INDEX(#REF!,MATCH(Table5[[#This Row],[JV Number]],Table1[JV '#],0))</f>
        <v>#REF!</v>
      </c>
      <c r="F116" s="460">
        <f>INDEX(Table1[District],MATCH(Table5[[#This Row],[JV Number]],Table1[JV '#],0))</f>
        <v>3</v>
      </c>
      <c r="G116" s="460" t="str">
        <f>INDEX(Table1[County],MATCH(Table5[[#This Row],[JV Number]],Table1[JV '#],0))</f>
        <v>Lycoming</v>
      </c>
      <c r="H116" s="460">
        <f>COUNTIF(Table1[JV '#],Table5[[#This Row],[JV Number]])</f>
        <v>2</v>
      </c>
      <c r="I116" s="466">
        <f>LOOKUP(Table5[[#This Row],[JV Number]],Table4[JV '#],Table4[Construction Start Dates])</f>
        <v>42913</v>
      </c>
      <c r="J116" s="466" t="e">
        <f t="array" ref="J116">MIN(IF(Table5[[#This Row],[JV Number]]=Table1[JV '#],#REF!,"Error"))</f>
        <v>#REF!</v>
      </c>
      <c r="K116" s="554" t="e">
        <f>SUMIF(Table1[JV '#],Table5[[#This Row],[JV Number]],#REF!)</f>
        <v>#REF!</v>
      </c>
      <c r="L116" s="460" t="str">
        <f>IF(COUNTIFS(Table1[JV '#],Table5[[#This Row],[JV Number]],Table1[D-419 Utility Relocation Classification],Table5[[#Headers],[Prior]])=0,"",COUNTIFS(Table1[JV '#],Table5[[#This Row],[JV Number]],Table1[D-419 Utility Relocation Classification],Table5[[#Headers],[Prior]]))</f>
        <v/>
      </c>
      <c r="M116" s="460" t="str">
        <f>IF(COUNTIFS(Table1[JV '#],Table5[[#This Row],[JV Number]],Table1[D-419 Utility Relocation Classification],Table5[[#Headers],[Restrictive]])=0,"",COUNTIFS(Table1[JV '#],Table5[[#This Row],[JV Number]],Table1[D-419 Utility Relocation Classification],Table5[[#Headers],[Restrictive]]))</f>
        <v/>
      </c>
      <c r="N116" s="460" t="str">
        <f>IF(COUNTIFS(Table1[JV '#],Table5[[#This Row],[JV Number]],Table1[D-419 Utility Relocation Classification],Table5[[#Headers],[Concurrent]])=0,"",COUNTIFS(Table1[JV '#],Table5[[#This Row],[JV Number]],Table1[D-419 Utility Relocation Classification],Table5[[#Headers],[Concurrent]]))</f>
        <v/>
      </c>
      <c r="O116" s="460" t="str">
        <f>IF(COUNTIFS(Table1[JV '#],Table5[[#This Row],[JV Number]],Table1[D-419 Utility Relocation Classification],Table5[[#Headers],[Coordinated]])=0,"",COUNTIFS(Table1[JV '#],Table5[[#This Row],[JV Number]],Table1[D-419 Utility Relocation Classification],Table5[[#Headers],[Coordinated]]))</f>
        <v/>
      </c>
      <c r="P116" s="460" t="str">
        <f>IF(COUNTIFS(Table1[JV '#],Table5[[#This Row],[JV Number]],Table1[D-419 Utility Relocation Classification],Table5[[#Headers],[Not Affected]])=0,"",COUNTIFS(Table1[JV '#],Table5[[#This Row],[JV Number]],Table1[D-419 Utility Relocation Classification],Table5[[#Headers],[Not Affected]]))</f>
        <v/>
      </c>
      <c r="Q116" s="460" t="str">
        <f>IF(COUNTIFS(Table1[JV '#],Table5[[#This Row],[JV Number]],Table1[D-419 Utility Relocation Classification],Table5[[#Headers],[Incorporated]])=0,"",COUNTIFS(Table1[JV '#],Table5[[#This Row],[JV Number]],Table1[D-419 Utility Relocation Classification],Table5[[#Headers],[Incorporated]]))</f>
        <v/>
      </c>
      <c r="R116" s="460" t="str">
        <f>IF(COUNTIFS(Table1[JV '#],Table5[[#This Row],[JV Number]],Table1[Overhead or Underground],"OH")=0,"",COUNTIFS(Table1[JV '#],Table5[[#This Row],[JV Number]],Table1[Overhead or Underground],"OH"))</f>
        <v/>
      </c>
      <c r="S116" s="460">
        <f>IF(COUNTIFS(Table1[JV '#],Table5[[#This Row],[JV Number]],Table1[Overhead or Underground],"UG")=0,"",COUNTIFS(Table1[JV '#],Table5[[#This Row],[JV Number]],Table1[Overhead or Underground],"UG"))</f>
        <v>2</v>
      </c>
      <c r="T116" s="460" t="e">
        <f>IF(COUNTIFS(Table1[JV '#],Table5[[#This Row],[JV Number]],#REF!,"x")=0,"",COUNTIFS(Table1[JV '#],Table5[[#This Row],[JV Number]],#REF!,"x"))</f>
        <v>#REF!</v>
      </c>
      <c r="U116" s="460" t="e">
        <f>IF(COUNTIFS(Table1[JV '#],Table5[[#This Row],[JV Number]],#REF!,"x")=0,"",COUNTIFS(Table1[JV '#],Table5[[#This Row],[JV Number]],#REF!,"x"))</f>
        <v>#REF!</v>
      </c>
      <c r="V116" s="460" t="e">
        <f>IF(COUNTIFS(Table1[JV '#],Table5[[#This Row],[JV Number]],#REF!,"x")=0,"",COUNTIFS(Table1[JV '#],Table5[[#This Row],[JV Number]],#REF!,"x"))</f>
        <v>#REF!</v>
      </c>
      <c r="W116" s="460" t="e">
        <f>IF(COUNTIFS(Table1[JV '#],Table5[[#This Row],[JV Number]],#REF!,"x")=0,"",COUNTIFS(Table1[JV '#],Table5[[#This Row],[JV Number]],#REF!,"x"))</f>
        <v>#REF!</v>
      </c>
      <c r="X116" s="460" t="e">
        <f>IF(COUNTIFS(Table1[JV '#],Table5[[#This Row],[JV Number]],#REF!,"x")=0,"",COUNTIFS(Table1[JV '#],Table5[[#This Row],[JV Number]],#REF!,"x"))</f>
        <v>#REF!</v>
      </c>
      <c r="Z116" s="447"/>
    </row>
    <row r="117" spans="1:26" ht="14.45" x14ac:dyDescent="0.3">
      <c r="A117" s="464">
        <v>113</v>
      </c>
      <c r="B117" s="460">
        <v>114</v>
      </c>
      <c r="C117" s="460">
        <f>INDEX(Table1[MPMS '#],MATCH(Table5[[#This Row],[JV Number]],Table1[JV '#],0))</f>
        <v>74022</v>
      </c>
      <c r="D117" s="460" t="str">
        <f>INDEX(Table1[Early Completion (Y/N)],MATCH(Table5[[#This Row],[JV Number]],Table1[JV '#],0))</f>
        <v>Y</v>
      </c>
      <c r="E117" s="460" t="e">
        <f>INDEX(#REF!,MATCH(Table5[[#This Row],[JV Number]],Table1[JV '#],0))</f>
        <v>#REF!</v>
      </c>
      <c r="F117" s="460">
        <f>INDEX(Table1[District],MATCH(Table5[[#This Row],[JV Number]],Table1[JV '#],0))</f>
        <v>3</v>
      </c>
      <c r="G117" s="460" t="str">
        <f>INDEX(Table1[County],MATCH(Table5[[#This Row],[JV Number]],Table1[JV '#],0))</f>
        <v>Lycoming</v>
      </c>
      <c r="H117" s="460">
        <f>COUNTIF(Table1[JV '#],Table5[[#This Row],[JV Number]])</f>
        <v>2</v>
      </c>
      <c r="I117" s="466">
        <f>LOOKUP(Table5[[#This Row],[JV Number]],Table4[JV '#],Table4[Construction Start Dates])</f>
        <v>42207</v>
      </c>
      <c r="J117" s="466" t="e">
        <f t="array" ref="J117">MIN(IF(Table5[[#This Row],[JV Number]]=Table1[JV '#],#REF!,"Error"))</f>
        <v>#REF!</v>
      </c>
      <c r="K117" s="554" t="e">
        <f>SUMIF(Table1[JV '#],Table5[[#This Row],[JV Number]],#REF!)</f>
        <v>#REF!</v>
      </c>
      <c r="L117" s="460" t="str">
        <f>IF(COUNTIFS(Table1[JV '#],Table5[[#This Row],[JV Number]],Table1[D-419 Utility Relocation Classification],Table5[[#Headers],[Prior]])=0,"",COUNTIFS(Table1[JV '#],Table5[[#This Row],[JV Number]],Table1[D-419 Utility Relocation Classification],Table5[[#Headers],[Prior]]))</f>
        <v/>
      </c>
      <c r="M117" s="460" t="str">
        <f>IF(COUNTIFS(Table1[JV '#],Table5[[#This Row],[JV Number]],Table1[D-419 Utility Relocation Classification],Table5[[#Headers],[Restrictive]])=0,"",COUNTIFS(Table1[JV '#],Table5[[#This Row],[JV Number]],Table1[D-419 Utility Relocation Classification],Table5[[#Headers],[Restrictive]]))</f>
        <v/>
      </c>
      <c r="N117" s="460" t="str">
        <f>IF(COUNTIFS(Table1[JV '#],Table5[[#This Row],[JV Number]],Table1[D-419 Utility Relocation Classification],Table5[[#Headers],[Concurrent]])=0,"",COUNTIFS(Table1[JV '#],Table5[[#This Row],[JV Number]],Table1[D-419 Utility Relocation Classification],Table5[[#Headers],[Concurrent]]))</f>
        <v/>
      </c>
      <c r="O117" s="460">
        <f>IF(COUNTIFS(Table1[JV '#],Table5[[#This Row],[JV Number]],Table1[D-419 Utility Relocation Classification],Table5[[#Headers],[Coordinated]])=0,"",COUNTIFS(Table1[JV '#],Table5[[#This Row],[JV Number]],Table1[D-419 Utility Relocation Classification],Table5[[#Headers],[Coordinated]]))</f>
        <v>2</v>
      </c>
      <c r="P117" s="460" t="str">
        <f>IF(COUNTIFS(Table1[JV '#],Table5[[#This Row],[JV Number]],Table1[D-419 Utility Relocation Classification],Table5[[#Headers],[Not Affected]])=0,"",COUNTIFS(Table1[JV '#],Table5[[#This Row],[JV Number]],Table1[D-419 Utility Relocation Classification],Table5[[#Headers],[Not Affected]]))</f>
        <v/>
      </c>
      <c r="Q117" s="460" t="str">
        <f>IF(COUNTIFS(Table1[JV '#],Table5[[#This Row],[JV Number]],Table1[D-419 Utility Relocation Classification],Table5[[#Headers],[Incorporated]])=0,"",COUNTIFS(Table1[JV '#],Table5[[#This Row],[JV Number]],Table1[D-419 Utility Relocation Classification],Table5[[#Headers],[Incorporated]]))</f>
        <v/>
      </c>
      <c r="R117" s="460">
        <f>IF(COUNTIFS(Table1[JV '#],Table5[[#This Row],[JV Number]],Table1[Overhead or Underground],"OH")=0,"",COUNTIFS(Table1[JV '#],Table5[[#This Row],[JV Number]],Table1[Overhead or Underground],"OH"))</f>
        <v>2</v>
      </c>
      <c r="S117" s="460" t="str">
        <f>IF(COUNTIFS(Table1[JV '#],Table5[[#This Row],[JV Number]],Table1[Overhead or Underground],"UG")=0,"",COUNTIFS(Table1[JV '#],Table5[[#This Row],[JV Number]],Table1[Overhead or Underground],"UG"))</f>
        <v/>
      </c>
      <c r="T117" s="460" t="e">
        <f>IF(COUNTIFS(Table1[JV '#],Table5[[#This Row],[JV Number]],#REF!,"x")=0,"",COUNTIFS(Table1[JV '#],Table5[[#This Row],[JV Number]],#REF!,"x"))</f>
        <v>#REF!</v>
      </c>
      <c r="U117" s="460" t="e">
        <f>IF(COUNTIFS(Table1[JV '#],Table5[[#This Row],[JV Number]],#REF!,"x")=0,"",COUNTIFS(Table1[JV '#],Table5[[#This Row],[JV Number]],#REF!,"x"))</f>
        <v>#REF!</v>
      </c>
      <c r="V117" s="460" t="e">
        <f>IF(COUNTIFS(Table1[JV '#],Table5[[#This Row],[JV Number]],#REF!,"x")=0,"",COUNTIFS(Table1[JV '#],Table5[[#This Row],[JV Number]],#REF!,"x"))</f>
        <v>#REF!</v>
      </c>
      <c r="W117" s="460" t="e">
        <f>IF(COUNTIFS(Table1[JV '#],Table5[[#This Row],[JV Number]],#REF!,"x")=0,"",COUNTIFS(Table1[JV '#],Table5[[#This Row],[JV Number]],#REF!,"x"))</f>
        <v>#REF!</v>
      </c>
      <c r="X117" s="460" t="e">
        <f>IF(COUNTIFS(Table1[JV '#],Table5[[#This Row],[JV Number]],#REF!,"x")=0,"",COUNTIFS(Table1[JV '#],Table5[[#This Row],[JV Number]],#REF!,"x"))</f>
        <v>#REF!</v>
      </c>
      <c r="Z117" s="447"/>
    </row>
    <row r="118" spans="1:26" ht="14.45" x14ac:dyDescent="0.3">
      <c r="A118" s="464">
        <v>114</v>
      </c>
      <c r="B118" s="460">
        <v>115</v>
      </c>
      <c r="C118" s="460">
        <f>INDEX(Table1[MPMS '#],MATCH(Table5[[#This Row],[JV Number]],Table1[JV '#],0))</f>
        <v>6144</v>
      </c>
      <c r="D118" s="460" t="str">
        <f>INDEX(Table1[Early Completion (Y/N)],MATCH(Table5[[#This Row],[JV Number]],Table1[JV '#],0))</f>
        <v>--</v>
      </c>
      <c r="E118" s="460" t="e">
        <f>INDEX(#REF!,MATCH(Table5[[#This Row],[JV Number]],Table1[JV '#],0))</f>
        <v>#REF!</v>
      </c>
      <c r="F118" s="460">
        <f>INDEX(Table1[District],MATCH(Table5[[#This Row],[JV Number]],Table1[JV '#],0))</f>
        <v>3</v>
      </c>
      <c r="G118" s="460" t="str">
        <f>INDEX(Table1[County],MATCH(Table5[[#This Row],[JV Number]],Table1[JV '#],0))</f>
        <v>Lycoming</v>
      </c>
      <c r="H118" s="460">
        <f>COUNTIF(Table1[JV '#],Table5[[#This Row],[JV Number]])</f>
        <v>2</v>
      </c>
      <c r="I118" s="466">
        <f>LOOKUP(Table5[[#This Row],[JV Number]],Table4[JV '#],Table4[Construction Start Dates])</f>
        <v>42948</v>
      </c>
      <c r="J118" s="466" t="e">
        <f t="array" ref="J118">MIN(IF(Table5[[#This Row],[JV Number]]=Table1[JV '#],#REF!,"Error"))</f>
        <v>#REF!</v>
      </c>
      <c r="K118" s="554" t="e">
        <f>SUMIF(Table1[JV '#],Table5[[#This Row],[JV Number]],#REF!)</f>
        <v>#REF!</v>
      </c>
      <c r="L118" s="460" t="str">
        <f>IF(COUNTIFS(Table1[JV '#],Table5[[#This Row],[JV Number]],Table1[D-419 Utility Relocation Classification],Table5[[#Headers],[Prior]])=0,"",COUNTIFS(Table1[JV '#],Table5[[#This Row],[JV Number]],Table1[D-419 Utility Relocation Classification],Table5[[#Headers],[Prior]]))</f>
        <v/>
      </c>
      <c r="M118" s="460" t="str">
        <f>IF(COUNTIFS(Table1[JV '#],Table5[[#This Row],[JV Number]],Table1[D-419 Utility Relocation Classification],Table5[[#Headers],[Restrictive]])=0,"",COUNTIFS(Table1[JV '#],Table5[[#This Row],[JV Number]],Table1[D-419 Utility Relocation Classification],Table5[[#Headers],[Restrictive]]))</f>
        <v/>
      </c>
      <c r="N118" s="460" t="str">
        <f>IF(COUNTIFS(Table1[JV '#],Table5[[#This Row],[JV Number]],Table1[D-419 Utility Relocation Classification],Table5[[#Headers],[Concurrent]])=0,"",COUNTIFS(Table1[JV '#],Table5[[#This Row],[JV Number]],Table1[D-419 Utility Relocation Classification],Table5[[#Headers],[Concurrent]]))</f>
        <v/>
      </c>
      <c r="O118" s="460" t="str">
        <f>IF(COUNTIFS(Table1[JV '#],Table5[[#This Row],[JV Number]],Table1[D-419 Utility Relocation Classification],Table5[[#Headers],[Coordinated]])=0,"",COUNTIFS(Table1[JV '#],Table5[[#This Row],[JV Number]],Table1[D-419 Utility Relocation Classification],Table5[[#Headers],[Coordinated]]))</f>
        <v/>
      </c>
      <c r="P118" s="460" t="str">
        <f>IF(COUNTIFS(Table1[JV '#],Table5[[#This Row],[JV Number]],Table1[D-419 Utility Relocation Classification],Table5[[#Headers],[Not Affected]])=0,"",COUNTIFS(Table1[JV '#],Table5[[#This Row],[JV Number]],Table1[D-419 Utility Relocation Classification],Table5[[#Headers],[Not Affected]]))</f>
        <v/>
      </c>
      <c r="Q118" s="460" t="str">
        <f>IF(COUNTIFS(Table1[JV '#],Table5[[#This Row],[JV Number]],Table1[D-419 Utility Relocation Classification],Table5[[#Headers],[Incorporated]])=0,"",COUNTIFS(Table1[JV '#],Table5[[#This Row],[JV Number]],Table1[D-419 Utility Relocation Classification],Table5[[#Headers],[Incorporated]]))</f>
        <v/>
      </c>
      <c r="R118" s="460">
        <f>IF(COUNTIFS(Table1[JV '#],Table5[[#This Row],[JV Number]],Table1[Overhead or Underground],"OH")=0,"",COUNTIFS(Table1[JV '#],Table5[[#This Row],[JV Number]],Table1[Overhead or Underground],"OH"))</f>
        <v>1</v>
      </c>
      <c r="S118" s="460">
        <f>IF(COUNTIFS(Table1[JV '#],Table5[[#This Row],[JV Number]],Table1[Overhead or Underground],"UG")=0,"",COUNTIFS(Table1[JV '#],Table5[[#This Row],[JV Number]],Table1[Overhead or Underground],"UG"))</f>
        <v>1</v>
      </c>
      <c r="T118" s="460" t="e">
        <f>IF(COUNTIFS(Table1[JV '#],Table5[[#This Row],[JV Number]],#REF!,"x")=0,"",COUNTIFS(Table1[JV '#],Table5[[#This Row],[JV Number]],#REF!,"x"))</f>
        <v>#REF!</v>
      </c>
      <c r="U118" s="460" t="e">
        <f>IF(COUNTIFS(Table1[JV '#],Table5[[#This Row],[JV Number]],#REF!,"x")=0,"",COUNTIFS(Table1[JV '#],Table5[[#This Row],[JV Number]],#REF!,"x"))</f>
        <v>#REF!</v>
      </c>
      <c r="V118" s="460" t="e">
        <f>IF(COUNTIFS(Table1[JV '#],Table5[[#This Row],[JV Number]],#REF!,"x")=0,"",COUNTIFS(Table1[JV '#],Table5[[#This Row],[JV Number]],#REF!,"x"))</f>
        <v>#REF!</v>
      </c>
      <c r="W118" s="460" t="e">
        <f>IF(COUNTIFS(Table1[JV '#],Table5[[#This Row],[JV Number]],#REF!,"x")=0,"",COUNTIFS(Table1[JV '#],Table5[[#This Row],[JV Number]],#REF!,"x"))</f>
        <v>#REF!</v>
      </c>
      <c r="X118" s="460" t="e">
        <f>IF(COUNTIFS(Table1[JV '#],Table5[[#This Row],[JV Number]],#REF!,"x")=0,"",COUNTIFS(Table1[JV '#],Table5[[#This Row],[JV Number]],#REF!,"x"))</f>
        <v>#REF!</v>
      </c>
      <c r="Z118" s="447"/>
    </row>
    <row r="119" spans="1:26" ht="14.45" x14ac:dyDescent="0.3">
      <c r="A119" s="464">
        <v>115</v>
      </c>
      <c r="B119" s="460">
        <v>116</v>
      </c>
      <c r="C119" s="460">
        <f>INDEX(Table1[MPMS '#],MATCH(Table5[[#This Row],[JV Number]],Table1[JV '#],0))</f>
        <v>6387</v>
      </c>
      <c r="D119" s="460" t="str">
        <f>INDEX(Table1[Early Completion (Y/N)],MATCH(Table5[[#This Row],[JV Number]],Table1[JV '#],0))</f>
        <v>--</v>
      </c>
      <c r="E119" s="460" t="e">
        <f>INDEX(#REF!,MATCH(Table5[[#This Row],[JV Number]],Table1[JV '#],0))</f>
        <v>#REF!</v>
      </c>
      <c r="F119" s="460">
        <f>INDEX(Table1[District],MATCH(Table5[[#This Row],[JV Number]],Table1[JV '#],0))</f>
        <v>3</v>
      </c>
      <c r="G119" s="460" t="str">
        <f>INDEX(Table1[County],MATCH(Table5[[#This Row],[JV Number]],Table1[JV '#],0))</f>
        <v>Montour</v>
      </c>
      <c r="H119" s="460">
        <f>COUNTIF(Table1[JV '#],Table5[[#This Row],[JV Number]])</f>
        <v>3</v>
      </c>
      <c r="I119" s="466">
        <f>LOOKUP(Table5[[#This Row],[JV Number]],Table4[JV '#],Table4[Construction Start Dates])</f>
        <v>42502</v>
      </c>
      <c r="J119" s="466" t="e">
        <f t="array" ref="J119">MIN(IF(Table5[[#This Row],[JV Number]]=Table1[JV '#],#REF!,"Error"))</f>
        <v>#REF!</v>
      </c>
      <c r="K119" s="554" t="e">
        <f>SUMIF(Table1[JV '#],Table5[[#This Row],[JV Number]],#REF!)</f>
        <v>#REF!</v>
      </c>
      <c r="L119" s="460" t="str">
        <f>IF(COUNTIFS(Table1[JV '#],Table5[[#This Row],[JV Number]],Table1[D-419 Utility Relocation Classification],Table5[[#Headers],[Prior]])=0,"",COUNTIFS(Table1[JV '#],Table5[[#This Row],[JV Number]],Table1[D-419 Utility Relocation Classification],Table5[[#Headers],[Prior]]))</f>
        <v/>
      </c>
      <c r="M119" s="460" t="str">
        <f>IF(COUNTIFS(Table1[JV '#],Table5[[#This Row],[JV Number]],Table1[D-419 Utility Relocation Classification],Table5[[#Headers],[Restrictive]])=0,"",COUNTIFS(Table1[JV '#],Table5[[#This Row],[JV Number]],Table1[D-419 Utility Relocation Classification],Table5[[#Headers],[Restrictive]]))</f>
        <v/>
      </c>
      <c r="N119" s="460" t="str">
        <f>IF(COUNTIFS(Table1[JV '#],Table5[[#This Row],[JV Number]],Table1[D-419 Utility Relocation Classification],Table5[[#Headers],[Concurrent]])=0,"",COUNTIFS(Table1[JV '#],Table5[[#This Row],[JV Number]],Table1[D-419 Utility Relocation Classification],Table5[[#Headers],[Concurrent]]))</f>
        <v/>
      </c>
      <c r="O119" s="460" t="str">
        <f>IF(COUNTIFS(Table1[JV '#],Table5[[#This Row],[JV Number]],Table1[D-419 Utility Relocation Classification],Table5[[#Headers],[Coordinated]])=0,"",COUNTIFS(Table1[JV '#],Table5[[#This Row],[JV Number]],Table1[D-419 Utility Relocation Classification],Table5[[#Headers],[Coordinated]]))</f>
        <v/>
      </c>
      <c r="P119" s="460" t="str">
        <f>IF(COUNTIFS(Table1[JV '#],Table5[[#This Row],[JV Number]],Table1[D-419 Utility Relocation Classification],Table5[[#Headers],[Not Affected]])=0,"",COUNTIFS(Table1[JV '#],Table5[[#This Row],[JV Number]],Table1[D-419 Utility Relocation Classification],Table5[[#Headers],[Not Affected]]))</f>
        <v/>
      </c>
      <c r="Q119" s="460" t="str">
        <f>IF(COUNTIFS(Table1[JV '#],Table5[[#This Row],[JV Number]],Table1[D-419 Utility Relocation Classification],Table5[[#Headers],[Incorporated]])=0,"",COUNTIFS(Table1[JV '#],Table5[[#This Row],[JV Number]],Table1[D-419 Utility Relocation Classification],Table5[[#Headers],[Incorporated]]))</f>
        <v/>
      </c>
      <c r="R119" s="460" t="str">
        <f>IF(COUNTIFS(Table1[JV '#],Table5[[#This Row],[JV Number]],Table1[Overhead or Underground],"OH")=0,"",COUNTIFS(Table1[JV '#],Table5[[#This Row],[JV Number]],Table1[Overhead or Underground],"OH"))</f>
        <v/>
      </c>
      <c r="S119" s="460">
        <f>IF(COUNTIFS(Table1[JV '#],Table5[[#This Row],[JV Number]],Table1[Overhead or Underground],"UG")=0,"",COUNTIFS(Table1[JV '#],Table5[[#This Row],[JV Number]],Table1[Overhead or Underground],"UG"))</f>
        <v>3</v>
      </c>
      <c r="T119" s="460" t="e">
        <f>IF(COUNTIFS(Table1[JV '#],Table5[[#This Row],[JV Number]],#REF!,"x")=0,"",COUNTIFS(Table1[JV '#],Table5[[#This Row],[JV Number]],#REF!,"x"))</f>
        <v>#REF!</v>
      </c>
      <c r="U119" s="460" t="e">
        <f>IF(COUNTIFS(Table1[JV '#],Table5[[#This Row],[JV Number]],#REF!,"x")=0,"",COUNTIFS(Table1[JV '#],Table5[[#This Row],[JV Number]],#REF!,"x"))</f>
        <v>#REF!</v>
      </c>
      <c r="V119" s="460" t="e">
        <f>IF(COUNTIFS(Table1[JV '#],Table5[[#This Row],[JV Number]],#REF!,"x")=0,"",COUNTIFS(Table1[JV '#],Table5[[#This Row],[JV Number]],#REF!,"x"))</f>
        <v>#REF!</v>
      </c>
      <c r="W119" s="460" t="e">
        <f>IF(COUNTIFS(Table1[JV '#],Table5[[#This Row],[JV Number]],#REF!,"x")=0,"",COUNTIFS(Table1[JV '#],Table5[[#This Row],[JV Number]],#REF!,"x"))</f>
        <v>#REF!</v>
      </c>
      <c r="X119" s="460" t="e">
        <f>IF(COUNTIFS(Table1[JV '#],Table5[[#This Row],[JV Number]],#REF!,"x")=0,"",COUNTIFS(Table1[JV '#],Table5[[#This Row],[JV Number]],#REF!,"x"))</f>
        <v>#REF!</v>
      </c>
      <c r="Z119" s="447"/>
    </row>
    <row r="120" spans="1:26" ht="14.45" x14ac:dyDescent="0.3">
      <c r="A120" s="464">
        <v>116</v>
      </c>
      <c r="B120" s="460">
        <v>117</v>
      </c>
      <c r="C120" s="460">
        <f>INDEX(Table1[MPMS '#],MATCH(Table5[[#This Row],[JV Number]],Table1[JV '#],0))</f>
        <v>6381</v>
      </c>
      <c r="D120" s="460" t="str">
        <f>INDEX(Table1[Early Completion (Y/N)],MATCH(Table5[[#This Row],[JV Number]],Table1[JV '#],0))</f>
        <v>--</v>
      </c>
      <c r="E120" s="460" t="e">
        <f>INDEX(#REF!,MATCH(Table5[[#This Row],[JV Number]],Table1[JV '#],0))</f>
        <v>#REF!</v>
      </c>
      <c r="F120" s="460">
        <f>INDEX(Table1[District],MATCH(Table5[[#This Row],[JV Number]],Table1[JV '#],0))</f>
        <v>3</v>
      </c>
      <c r="G120" s="460" t="str">
        <f>INDEX(Table1[County],MATCH(Table5[[#This Row],[JV Number]],Table1[JV '#],0))</f>
        <v>Montour</v>
      </c>
      <c r="H120" s="460">
        <f>COUNTIF(Table1[JV '#],Table5[[#This Row],[JV Number]])</f>
        <v>1</v>
      </c>
      <c r="I120" s="466">
        <f>LOOKUP(Table5[[#This Row],[JV Number]],Table4[JV '#],Table4[Construction Start Dates])</f>
        <v>42948</v>
      </c>
      <c r="J120" s="466" t="e">
        <f t="array" ref="J120">MIN(IF(Table5[[#This Row],[JV Number]]=Table1[JV '#],#REF!,"Error"))</f>
        <v>#REF!</v>
      </c>
      <c r="K120" s="554" t="e">
        <f>SUMIF(Table1[JV '#],Table5[[#This Row],[JV Number]],#REF!)</f>
        <v>#REF!</v>
      </c>
      <c r="L120" s="460" t="str">
        <f>IF(COUNTIFS(Table1[JV '#],Table5[[#This Row],[JV Number]],Table1[D-419 Utility Relocation Classification],Table5[[#Headers],[Prior]])=0,"",COUNTIFS(Table1[JV '#],Table5[[#This Row],[JV Number]],Table1[D-419 Utility Relocation Classification],Table5[[#Headers],[Prior]]))</f>
        <v/>
      </c>
      <c r="M120" s="460" t="str">
        <f>IF(COUNTIFS(Table1[JV '#],Table5[[#This Row],[JV Number]],Table1[D-419 Utility Relocation Classification],Table5[[#Headers],[Restrictive]])=0,"",COUNTIFS(Table1[JV '#],Table5[[#This Row],[JV Number]],Table1[D-419 Utility Relocation Classification],Table5[[#Headers],[Restrictive]]))</f>
        <v/>
      </c>
      <c r="N120" s="460" t="str">
        <f>IF(COUNTIFS(Table1[JV '#],Table5[[#This Row],[JV Number]],Table1[D-419 Utility Relocation Classification],Table5[[#Headers],[Concurrent]])=0,"",COUNTIFS(Table1[JV '#],Table5[[#This Row],[JV Number]],Table1[D-419 Utility Relocation Classification],Table5[[#Headers],[Concurrent]]))</f>
        <v/>
      </c>
      <c r="O120" s="460" t="str">
        <f>IF(COUNTIFS(Table1[JV '#],Table5[[#This Row],[JV Number]],Table1[D-419 Utility Relocation Classification],Table5[[#Headers],[Coordinated]])=0,"",COUNTIFS(Table1[JV '#],Table5[[#This Row],[JV Number]],Table1[D-419 Utility Relocation Classification],Table5[[#Headers],[Coordinated]]))</f>
        <v/>
      </c>
      <c r="P120" s="460" t="str">
        <f>IF(COUNTIFS(Table1[JV '#],Table5[[#This Row],[JV Number]],Table1[D-419 Utility Relocation Classification],Table5[[#Headers],[Not Affected]])=0,"",COUNTIFS(Table1[JV '#],Table5[[#This Row],[JV Number]],Table1[D-419 Utility Relocation Classification],Table5[[#Headers],[Not Affected]]))</f>
        <v/>
      </c>
      <c r="Q120" s="460" t="str">
        <f>IF(COUNTIFS(Table1[JV '#],Table5[[#This Row],[JV Number]],Table1[D-419 Utility Relocation Classification],Table5[[#Headers],[Incorporated]])=0,"",COUNTIFS(Table1[JV '#],Table5[[#This Row],[JV Number]],Table1[D-419 Utility Relocation Classification],Table5[[#Headers],[Incorporated]]))</f>
        <v/>
      </c>
      <c r="R120" s="460" t="str">
        <f>IF(COUNTIFS(Table1[JV '#],Table5[[#This Row],[JV Number]],Table1[Overhead or Underground],"OH")=0,"",COUNTIFS(Table1[JV '#],Table5[[#This Row],[JV Number]],Table1[Overhead or Underground],"OH"))</f>
        <v/>
      </c>
      <c r="S120" s="460">
        <f>IF(COUNTIFS(Table1[JV '#],Table5[[#This Row],[JV Number]],Table1[Overhead or Underground],"UG")=0,"",COUNTIFS(Table1[JV '#],Table5[[#This Row],[JV Number]],Table1[Overhead or Underground],"UG"))</f>
        <v>1</v>
      </c>
      <c r="T120" s="460" t="e">
        <f>IF(COUNTIFS(Table1[JV '#],Table5[[#This Row],[JV Number]],#REF!,"x")=0,"",COUNTIFS(Table1[JV '#],Table5[[#This Row],[JV Number]],#REF!,"x"))</f>
        <v>#REF!</v>
      </c>
      <c r="U120" s="460" t="e">
        <f>IF(COUNTIFS(Table1[JV '#],Table5[[#This Row],[JV Number]],#REF!,"x")=0,"",COUNTIFS(Table1[JV '#],Table5[[#This Row],[JV Number]],#REF!,"x"))</f>
        <v>#REF!</v>
      </c>
      <c r="V120" s="460" t="e">
        <f>IF(COUNTIFS(Table1[JV '#],Table5[[#This Row],[JV Number]],#REF!,"x")=0,"",COUNTIFS(Table1[JV '#],Table5[[#This Row],[JV Number]],#REF!,"x"))</f>
        <v>#REF!</v>
      </c>
      <c r="W120" s="460" t="e">
        <f>IF(COUNTIFS(Table1[JV '#],Table5[[#This Row],[JV Number]],#REF!,"x")=0,"",COUNTIFS(Table1[JV '#],Table5[[#This Row],[JV Number]],#REF!,"x"))</f>
        <v>#REF!</v>
      </c>
      <c r="X120" s="460" t="e">
        <f>IF(COUNTIFS(Table1[JV '#],Table5[[#This Row],[JV Number]],#REF!,"x")=0,"",COUNTIFS(Table1[JV '#],Table5[[#This Row],[JV Number]],#REF!,"x"))</f>
        <v>#REF!</v>
      </c>
      <c r="Z120" s="447"/>
    </row>
    <row r="121" spans="1:26" ht="14.45" x14ac:dyDescent="0.3">
      <c r="A121" s="464">
        <v>117</v>
      </c>
      <c r="B121" s="460">
        <v>118</v>
      </c>
      <c r="C121" s="460">
        <f>INDEX(Table1[MPMS '#],MATCH(Table5[[#This Row],[JV Number]],Table1[JV '#],0))</f>
        <v>74037</v>
      </c>
      <c r="D121" s="460" t="str">
        <f>INDEX(Table1[Early Completion (Y/N)],MATCH(Table5[[#This Row],[JV Number]],Table1[JV '#],0))</f>
        <v>Y</v>
      </c>
      <c r="E121" s="460" t="e">
        <f>INDEX(#REF!,MATCH(Table5[[#This Row],[JV Number]],Table1[JV '#],0))</f>
        <v>#REF!</v>
      </c>
      <c r="F121" s="460">
        <f>INDEX(Table1[District],MATCH(Table5[[#This Row],[JV Number]],Table1[JV '#],0))</f>
        <v>3</v>
      </c>
      <c r="G121" s="460" t="str">
        <f>INDEX(Table1[County],MATCH(Table5[[#This Row],[JV Number]],Table1[JV '#],0))</f>
        <v>Montour</v>
      </c>
      <c r="H121" s="460">
        <f>COUNTIF(Table1[JV '#],Table5[[#This Row],[JV Number]])</f>
        <v>4</v>
      </c>
      <c r="I121" s="466">
        <f>LOOKUP(Table5[[#This Row],[JV Number]],Table4[JV '#],Table4[Construction Start Dates])</f>
        <v>42201</v>
      </c>
      <c r="J121" s="466" t="e">
        <f t="array" ref="J121">MIN(IF(Table5[[#This Row],[JV Number]]=Table1[JV '#],#REF!,"Error"))</f>
        <v>#REF!</v>
      </c>
      <c r="K121" s="554" t="e">
        <f>SUMIF(Table1[JV '#],Table5[[#This Row],[JV Number]],#REF!)</f>
        <v>#REF!</v>
      </c>
      <c r="L121" s="460" t="str">
        <f>IF(COUNTIFS(Table1[JV '#],Table5[[#This Row],[JV Number]],Table1[D-419 Utility Relocation Classification],Table5[[#Headers],[Prior]])=0,"",COUNTIFS(Table1[JV '#],Table5[[#This Row],[JV Number]],Table1[D-419 Utility Relocation Classification],Table5[[#Headers],[Prior]]))</f>
        <v/>
      </c>
      <c r="M121" s="460" t="str">
        <f>IF(COUNTIFS(Table1[JV '#],Table5[[#This Row],[JV Number]],Table1[D-419 Utility Relocation Classification],Table5[[#Headers],[Restrictive]])=0,"",COUNTIFS(Table1[JV '#],Table5[[#This Row],[JV Number]],Table1[D-419 Utility Relocation Classification],Table5[[#Headers],[Restrictive]]))</f>
        <v/>
      </c>
      <c r="N121" s="460" t="str">
        <f>IF(COUNTIFS(Table1[JV '#],Table5[[#This Row],[JV Number]],Table1[D-419 Utility Relocation Classification],Table5[[#Headers],[Concurrent]])=0,"",COUNTIFS(Table1[JV '#],Table5[[#This Row],[JV Number]],Table1[D-419 Utility Relocation Classification],Table5[[#Headers],[Concurrent]]))</f>
        <v/>
      </c>
      <c r="O121" s="460">
        <f>IF(COUNTIFS(Table1[JV '#],Table5[[#This Row],[JV Number]],Table1[D-419 Utility Relocation Classification],Table5[[#Headers],[Coordinated]])=0,"",COUNTIFS(Table1[JV '#],Table5[[#This Row],[JV Number]],Table1[D-419 Utility Relocation Classification],Table5[[#Headers],[Coordinated]]))</f>
        <v>4</v>
      </c>
      <c r="P121" s="460" t="str">
        <f>IF(COUNTIFS(Table1[JV '#],Table5[[#This Row],[JV Number]],Table1[D-419 Utility Relocation Classification],Table5[[#Headers],[Not Affected]])=0,"",COUNTIFS(Table1[JV '#],Table5[[#This Row],[JV Number]],Table1[D-419 Utility Relocation Classification],Table5[[#Headers],[Not Affected]]))</f>
        <v/>
      </c>
      <c r="Q121" s="460" t="str">
        <f>IF(COUNTIFS(Table1[JV '#],Table5[[#This Row],[JV Number]],Table1[D-419 Utility Relocation Classification],Table5[[#Headers],[Incorporated]])=0,"",COUNTIFS(Table1[JV '#],Table5[[#This Row],[JV Number]],Table1[D-419 Utility Relocation Classification],Table5[[#Headers],[Incorporated]]))</f>
        <v/>
      </c>
      <c r="R121" s="460">
        <f>IF(COUNTIFS(Table1[JV '#],Table5[[#This Row],[JV Number]],Table1[Overhead or Underground],"OH")=0,"",COUNTIFS(Table1[JV '#],Table5[[#This Row],[JV Number]],Table1[Overhead or Underground],"OH"))</f>
        <v>4</v>
      </c>
      <c r="S121" s="460" t="str">
        <f>IF(COUNTIFS(Table1[JV '#],Table5[[#This Row],[JV Number]],Table1[Overhead or Underground],"UG")=0,"",COUNTIFS(Table1[JV '#],Table5[[#This Row],[JV Number]],Table1[Overhead or Underground],"UG"))</f>
        <v/>
      </c>
      <c r="T121" s="460" t="e">
        <f>IF(COUNTIFS(Table1[JV '#],Table5[[#This Row],[JV Number]],#REF!,"x")=0,"",COUNTIFS(Table1[JV '#],Table5[[#This Row],[JV Number]],#REF!,"x"))</f>
        <v>#REF!</v>
      </c>
      <c r="U121" s="460" t="e">
        <f>IF(COUNTIFS(Table1[JV '#],Table5[[#This Row],[JV Number]],#REF!,"x")=0,"",COUNTIFS(Table1[JV '#],Table5[[#This Row],[JV Number]],#REF!,"x"))</f>
        <v>#REF!</v>
      </c>
      <c r="V121" s="460" t="e">
        <f>IF(COUNTIFS(Table1[JV '#],Table5[[#This Row],[JV Number]],#REF!,"x")=0,"",COUNTIFS(Table1[JV '#],Table5[[#This Row],[JV Number]],#REF!,"x"))</f>
        <v>#REF!</v>
      </c>
      <c r="W121" s="460" t="e">
        <f>IF(COUNTIFS(Table1[JV '#],Table5[[#This Row],[JV Number]],#REF!,"x")=0,"",COUNTIFS(Table1[JV '#],Table5[[#This Row],[JV Number]],#REF!,"x"))</f>
        <v>#REF!</v>
      </c>
      <c r="X121" s="460" t="e">
        <f>IF(COUNTIFS(Table1[JV '#],Table5[[#This Row],[JV Number]],#REF!,"x")=0,"",COUNTIFS(Table1[JV '#],Table5[[#This Row],[JV Number]],#REF!,"x"))</f>
        <v>#REF!</v>
      </c>
      <c r="Z121" s="447"/>
    </row>
    <row r="122" spans="1:26" ht="14.45" x14ac:dyDescent="0.3">
      <c r="A122" s="464">
        <v>118</v>
      </c>
      <c r="B122" s="460">
        <v>119</v>
      </c>
      <c r="C122" s="460">
        <f>INDEX(Table1[MPMS '#],MATCH(Table5[[#This Row],[JV Number]],Table1[JV '#],0))</f>
        <v>97586</v>
      </c>
      <c r="D122" s="460" t="str">
        <f>INDEX(Table1[Early Completion (Y/N)],MATCH(Table5[[#This Row],[JV Number]],Table1[JV '#],0))</f>
        <v>--</v>
      </c>
      <c r="E122" s="460" t="e">
        <f>INDEX(#REF!,MATCH(Table5[[#This Row],[JV Number]],Table1[JV '#],0))</f>
        <v>#REF!</v>
      </c>
      <c r="F122" s="460">
        <f>INDEX(Table1[District],MATCH(Table5[[#This Row],[JV Number]],Table1[JV '#],0))</f>
        <v>3</v>
      </c>
      <c r="G122" s="460" t="str">
        <f>INDEX(Table1[County],MATCH(Table5[[#This Row],[JV Number]],Table1[JV '#],0))</f>
        <v>Northumberland</v>
      </c>
      <c r="H122" s="460">
        <f>COUNTIF(Table1[JV '#],Table5[[#This Row],[JV Number]])</f>
        <v>2</v>
      </c>
      <c r="I122" s="466">
        <f>LOOKUP(Table5[[#This Row],[JV Number]],Table4[JV '#],Table4[Construction Start Dates])</f>
        <v>42940</v>
      </c>
      <c r="J122" s="466" t="e">
        <f t="array" ref="J122">MIN(IF(Table5[[#This Row],[JV Number]]=Table1[JV '#],#REF!,"Error"))</f>
        <v>#REF!</v>
      </c>
      <c r="K122" s="554" t="e">
        <f>SUMIF(Table1[JV '#],Table5[[#This Row],[JV Number]],#REF!)</f>
        <v>#REF!</v>
      </c>
      <c r="L122" s="460" t="str">
        <f>IF(COUNTIFS(Table1[JV '#],Table5[[#This Row],[JV Number]],Table1[D-419 Utility Relocation Classification],Table5[[#Headers],[Prior]])=0,"",COUNTIFS(Table1[JV '#],Table5[[#This Row],[JV Number]],Table1[D-419 Utility Relocation Classification],Table5[[#Headers],[Prior]]))</f>
        <v/>
      </c>
      <c r="M122" s="460" t="str">
        <f>IF(COUNTIFS(Table1[JV '#],Table5[[#This Row],[JV Number]],Table1[D-419 Utility Relocation Classification],Table5[[#Headers],[Restrictive]])=0,"",COUNTIFS(Table1[JV '#],Table5[[#This Row],[JV Number]],Table1[D-419 Utility Relocation Classification],Table5[[#Headers],[Restrictive]]))</f>
        <v/>
      </c>
      <c r="N122" s="460" t="str">
        <f>IF(COUNTIFS(Table1[JV '#],Table5[[#This Row],[JV Number]],Table1[D-419 Utility Relocation Classification],Table5[[#Headers],[Concurrent]])=0,"",COUNTIFS(Table1[JV '#],Table5[[#This Row],[JV Number]],Table1[D-419 Utility Relocation Classification],Table5[[#Headers],[Concurrent]]))</f>
        <v/>
      </c>
      <c r="O122" s="460" t="str">
        <f>IF(COUNTIFS(Table1[JV '#],Table5[[#This Row],[JV Number]],Table1[D-419 Utility Relocation Classification],Table5[[#Headers],[Coordinated]])=0,"",COUNTIFS(Table1[JV '#],Table5[[#This Row],[JV Number]],Table1[D-419 Utility Relocation Classification],Table5[[#Headers],[Coordinated]]))</f>
        <v/>
      </c>
      <c r="P122" s="460" t="str">
        <f>IF(COUNTIFS(Table1[JV '#],Table5[[#This Row],[JV Number]],Table1[D-419 Utility Relocation Classification],Table5[[#Headers],[Not Affected]])=0,"",COUNTIFS(Table1[JV '#],Table5[[#This Row],[JV Number]],Table1[D-419 Utility Relocation Classification],Table5[[#Headers],[Not Affected]]))</f>
        <v/>
      </c>
      <c r="Q122" s="460" t="str">
        <f>IF(COUNTIFS(Table1[JV '#],Table5[[#This Row],[JV Number]],Table1[D-419 Utility Relocation Classification],Table5[[#Headers],[Incorporated]])=0,"",COUNTIFS(Table1[JV '#],Table5[[#This Row],[JV Number]],Table1[D-419 Utility Relocation Classification],Table5[[#Headers],[Incorporated]]))</f>
        <v/>
      </c>
      <c r="R122" s="460" t="str">
        <f>IF(COUNTIFS(Table1[JV '#],Table5[[#This Row],[JV Number]],Table1[Overhead or Underground],"OH")=0,"",COUNTIFS(Table1[JV '#],Table5[[#This Row],[JV Number]],Table1[Overhead or Underground],"OH"))</f>
        <v/>
      </c>
      <c r="S122" s="460">
        <f>IF(COUNTIFS(Table1[JV '#],Table5[[#This Row],[JV Number]],Table1[Overhead or Underground],"UG")=0,"",COUNTIFS(Table1[JV '#],Table5[[#This Row],[JV Number]],Table1[Overhead or Underground],"UG"))</f>
        <v>2</v>
      </c>
      <c r="T122" s="460" t="e">
        <f>IF(COUNTIFS(Table1[JV '#],Table5[[#This Row],[JV Number]],#REF!,"x")=0,"",COUNTIFS(Table1[JV '#],Table5[[#This Row],[JV Number]],#REF!,"x"))</f>
        <v>#REF!</v>
      </c>
      <c r="U122" s="460" t="e">
        <f>IF(COUNTIFS(Table1[JV '#],Table5[[#This Row],[JV Number]],#REF!,"x")=0,"",COUNTIFS(Table1[JV '#],Table5[[#This Row],[JV Number]],#REF!,"x"))</f>
        <v>#REF!</v>
      </c>
      <c r="V122" s="460" t="e">
        <f>IF(COUNTIFS(Table1[JV '#],Table5[[#This Row],[JV Number]],#REF!,"x")=0,"",COUNTIFS(Table1[JV '#],Table5[[#This Row],[JV Number]],#REF!,"x"))</f>
        <v>#REF!</v>
      </c>
      <c r="W122" s="460" t="e">
        <f>IF(COUNTIFS(Table1[JV '#],Table5[[#This Row],[JV Number]],#REF!,"x")=0,"",COUNTIFS(Table1[JV '#],Table5[[#This Row],[JV Number]],#REF!,"x"))</f>
        <v>#REF!</v>
      </c>
      <c r="X122" s="460" t="e">
        <f>IF(COUNTIFS(Table1[JV '#],Table5[[#This Row],[JV Number]],#REF!,"x")=0,"",COUNTIFS(Table1[JV '#],Table5[[#This Row],[JV Number]],#REF!,"x"))</f>
        <v>#REF!</v>
      </c>
      <c r="Z122" s="447"/>
    </row>
    <row r="123" spans="1:26" ht="14.45" x14ac:dyDescent="0.3">
      <c r="A123" s="464">
        <v>119</v>
      </c>
      <c r="B123" s="460">
        <v>120</v>
      </c>
      <c r="C123" s="460">
        <f>INDEX(Table1[MPMS '#],MATCH(Table5[[#This Row],[JV Number]],Table1[JV '#],0))</f>
        <v>6669</v>
      </c>
      <c r="D123" s="460" t="str">
        <f>INDEX(Table1[Early Completion (Y/N)],MATCH(Table5[[#This Row],[JV Number]],Table1[JV '#],0))</f>
        <v>--</v>
      </c>
      <c r="E123" s="460" t="e">
        <f>INDEX(#REF!,MATCH(Table5[[#This Row],[JV Number]],Table1[JV '#],0))</f>
        <v>#REF!</v>
      </c>
      <c r="F123" s="460">
        <f>INDEX(Table1[District],MATCH(Table5[[#This Row],[JV Number]],Table1[JV '#],0))</f>
        <v>3</v>
      </c>
      <c r="G123" s="460" t="str">
        <f>INDEX(Table1[County],MATCH(Table5[[#This Row],[JV Number]],Table1[JV '#],0))</f>
        <v>Northumberland</v>
      </c>
      <c r="H123" s="460">
        <f>COUNTIF(Table1[JV '#],Table5[[#This Row],[JV Number]])</f>
        <v>3</v>
      </c>
      <c r="I123" s="466">
        <f>LOOKUP(Table5[[#This Row],[JV Number]],Table4[JV '#],Table4[Construction Start Dates])</f>
        <v>42593</v>
      </c>
      <c r="J123" s="466" t="e">
        <f t="array" ref="J123">MIN(IF(Table5[[#This Row],[JV Number]]=Table1[JV '#],#REF!,"Error"))</f>
        <v>#REF!</v>
      </c>
      <c r="K123" s="554" t="e">
        <f>SUMIF(Table1[JV '#],Table5[[#This Row],[JV Number]],#REF!)</f>
        <v>#REF!</v>
      </c>
      <c r="L123" s="460" t="str">
        <f>IF(COUNTIFS(Table1[JV '#],Table5[[#This Row],[JV Number]],Table1[D-419 Utility Relocation Classification],Table5[[#Headers],[Prior]])=0,"",COUNTIFS(Table1[JV '#],Table5[[#This Row],[JV Number]],Table1[D-419 Utility Relocation Classification],Table5[[#Headers],[Prior]]))</f>
        <v/>
      </c>
      <c r="M123" s="460" t="str">
        <f>IF(COUNTIFS(Table1[JV '#],Table5[[#This Row],[JV Number]],Table1[D-419 Utility Relocation Classification],Table5[[#Headers],[Restrictive]])=0,"",COUNTIFS(Table1[JV '#],Table5[[#This Row],[JV Number]],Table1[D-419 Utility Relocation Classification],Table5[[#Headers],[Restrictive]]))</f>
        <v/>
      </c>
      <c r="N123" s="460" t="str">
        <f>IF(COUNTIFS(Table1[JV '#],Table5[[#This Row],[JV Number]],Table1[D-419 Utility Relocation Classification],Table5[[#Headers],[Concurrent]])=0,"",COUNTIFS(Table1[JV '#],Table5[[#This Row],[JV Number]],Table1[D-419 Utility Relocation Classification],Table5[[#Headers],[Concurrent]]))</f>
        <v/>
      </c>
      <c r="O123" s="460" t="str">
        <f>IF(COUNTIFS(Table1[JV '#],Table5[[#This Row],[JV Number]],Table1[D-419 Utility Relocation Classification],Table5[[#Headers],[Coordinated]])=0,"",COUNTIFS(Table1[JV '#],Table5[[#This Row],[JV Number]],Table1[D-419 Utility Relocation Classification],Table5[[#Headers],[Coordinated]]))</f>
        <v/>
      </c>
      <c r="P123" s="460" t="str">
        <f>IF(COUNTIFS(Table1[JV '#],Table5[[#This Row],[JV Number]],Table1[D-419 Utility Relocation Classification],Table5[[#Headers],[Not Affected]])=0,"",COUNTIFS(Table1[JV '#],Table5[[#This Row],[JV Number]],Table1[D-419 Utility Relocation Classification],Table5[[#Headers],[Not Affected]]))</f>
        <v/>
      </c>
      <c r="Q123" s="460" t="str">
        <f>IF(COUNTIFS(Table1[JV '#],Table5[[#This Row],[JV Number]],Table1[D-419 Utility Relocation Classification],Table5[[#Headers],[Incorporated]])=0,"",COUNTIFS(Table1[JV '#],Table5[[#This Row],[JV Number]],Table1[D-419 Utility Relocation Classification],Table5[[#Headers],[Incorporated]]))</f>
        <v/>
      </c>
      <c r="R123" s="460">
        <f>IF(COUNTIFS(Table1[JV '#],Table5[[#This Row],[JV Number]],Table1[Overhead or Underground],"OH")=0,"",COUNTIFS(Table1[JV '#],Table5[[#This Row],[JV Number]],Table1[Overhead or Underground],"OH"))</f>
        <v>1</v>
      </c>
      <c r="S123" s="460" t="str">
        <f>IF(COUNTIFS(Table1[JV '#],Table5[[#This Row],[JV Number]],Table1[Overhead or Underground],"UG")=0,"",COUNTIFS(Table1[JV '#],Table5[[#This Row],[JV Number]],Table1[Overhead or Underground],"UG"))</f>
        <v/>
      </c>
      <c r="T123" s="460" t="e">
        <f>IF(COUNTIFS(Table1[JV '#],Table5[[#This Row],[JV Number]],#REF!,"x")=0,"",COUNTIFS(Table1[JV '#],Table5[[#This Row],[JV Number]],#REF!,"x"))</f>
        <v>#REF!</v>
      </c>
      <c r="U123" s="460" t="e">
        <f>IF(COUNTIFS(Table1[JV '#],Table5[[#This Row],[JV Number]],#REF!,"x")=0,"",COUNTIFS(Table1[JV '#],Table5[[#This Row],[JV Number]],#REF!,"x"))</f>
        <v>#REF!</v>
      </c>
      <c r="V123" s="460" t="e">
        <f>IF(COUNTIFS(Table1[JV '#],Table5[[#This Row],[JV Number]],#REF!,"x")=0,"",COUNTIFS(Table1[JV '#],Table5[[#This Row],[JV Number]],#REF!,"x"))</f>
        <v>#REF!</v>
      </c>
      <c r="W123" s="460" t="e">
        <f>IF(COUNTIFS(Table1[JV '#],Table5[[#This Row],[JV Number]],#REF!,"x")=0,"",COUNTIFS(Table1[JV '#],Table5[[#This Row],[JV Number]],#REF!,"x"))</f>
        <v>#REF!</v>
      </c>
      <c r="X123" s="460" t="e">
        <f>IF(COUNTIFS(Table1[JV '#],Table5[[#This Row],[JV Number]],#REF!,"x")=0,"",COUNTIFS(Table1[JV '#],Table5[[#This Row],[JV Number]],#REF!,"x"))</f>
        <v>#REF!</v>
      </c>
      <c r="Z123" s="447"/>
    </row>
    <row r="124" spans="1:26" ht="14.45" x14ac:dyDescent="0.3">
      <c r="A124" s="464">
        <v>120</v>
      </c>
      <c r="B124" s="460">
        <v>121</v>
      </c>
      <c r="C124" s="460">
        <f>INDEX(Table1[MPMS '#],MATCH(Table5[[#This Row],[JV Number]],Table1[JV '#],0))</f>
        <v>79230</v>
      </c>
      <c r="D124" s="460" t="str">
        <f>INDEX(Table1[Early Completion (Y/N)],MATCH(Table5[[#This Row],[JV Number]],Table1[JV '#],0))</f>
        <v>--</v>
      </c>
      <c r="E124" s="460" t="e">
        <f>INDEX(#REF!,MATCH(Table5[[#This Row],[JV Number]],Table1[JV '#],0))</f>
        <v>#REF!</v>
      </c>
      <c r="F124" s="460">
        <f>INDEX(Table1[District],MATCH(Table5[[#This Row],[JV Number]],Table1[JV '#],0))</f>
        <v>3</v>
      </c>
      <c r="G124" s="460" t="str">
        <f>INDEX(Table1[County],MATCH(Table5[[#This Row],[JV Number]],Table1[JV '#],0))</f>
        <v>Northumberland</v>
      </c>
      <c r="H124" s="460">
        <f>COUNTIF(Table1[JV '#],Table5[[#This Row],[JV Number]])</f>
        <v>1</v>
      </c>
      <c r="I124" s="466">
        <f>LOOKUP(Table5[[#This Row],[JV Number]],Table4[JV '#],Table4[Construction Start Dates])</f>
        <v>42948</v>
      </c>
      <c r="J124" s="466" t="e">
        <f t="array" ref="J124">MIN(IF(Table5[[#This Row],[JV Number]]=Table1[JV '#],#REF!,"Error"))</f>
        <v>#REF!</v>
      </c>
      <c r="K124" s="554" t="e">
        <f>SUMIF(Table1[JV '#],Table5[[#This Row],[JV Number]],#REF!)</f>
        <v>#REF!</v>
      </c>
      <c r="L124" s="460" t="str">
        <f>IF(COUNTIFS(Table1[JV '#],Table5[[#This Row],[JV Number]],Table1[D-419 Utility Relocation Classification],Table5[[#Headers],[Prior]])=0,"",COUNTIFS(Table1[JV '#],Table5[[#This Row],[JV Number]],Table1[D-419 Utility Relocation Classification],Table5[[#Headers],[Prior]]))</f>
        <v/>
      </c>
      <c r="M124" s="460" t="str">
        <f>IF(COUNTIFS(Table1[JV '#],Table5[[#This Row],[JV Number]],Table1[D-419 Utility Relocation Classification],Table5[[#Headers],[Restrictive]])=0,"",COUNTIFS(Table1[JV '#],Table5[[#This Row],[JV Number]],Table1[D-419 Utility Relocation Classification],Table5[[#Headers],[Restrictive]]))</f>
        <v/>
      </c>
      <c r="N124" s="460" t="str">
        <f>IF(COUNTIFS(Table1[JV '#],Table5[[#This Row],[JV Number]],Table1[D-419 Utility Relocation Classification],Table5[[#Headers],[Concurrent]])=0,"",COUNTIFS(Table1[JV '#],Table5[[#This Row],[JV Number]],Table1[D-419 Utility Relocation Classification],Table5[[#Headers],[Concurrent]]))</f>
        <v/>
      </c>
      <c r="O124" s="460" t="str">
        <f>IF(COUNTIFS(Table1[JV '#],Table5[[#This Row],[JV Number]],Table1[D-419 Utility Relocation Classification],Table5[[#Headers],[Coordinated]])=0,"",COUNTIFS(Table1[JV '#],Table5[[#This Row],[JV Number]],Table1[D-419 Utility Relocation Classification],Table5[[#Headers],[Coordinated]]))</f>
        <v/>
      </c>
      <c r="P124" s="460" t="str">
        <f>IF(COUNTIFS(Table1[JV '#],Table5[[#This Row],[JV Number]],Table1[D-419 Utility Relocation Classification],Table5[[#Headers],[Not Affected]])=0,"",COUNTIFS(Table1[JV '#],Table5[[#This Row],[JV Number]],Table1[D-419 Utility Relocation Classification],Table5[[#Headers],[Not Affected]]))</f>
        <v/>
      </c>
      <c r="Q124" s="460" t="str">
        <f>IF(COUNTIFS(Table1[JV '#],Table5[[#This Row],[JV Number]],Table1[D-419 Utility Relocation Classification],Table5[[#Headers],[Incorporated]])=0,"",COUNTIFS(Table1[JV '#],Table5[[#This Row],[JV Number]],Table1[D-419 Utility Relocation Classification],Table5[[#Headers],[Incorporated]]))</f>
        <v/>
      </c>
      <c r="R124" s="460" t="str">
        <f>IF(COUNTIFS(Table1[JV '#],Table5[[#This Row],[JV Number]],Table1[Overhead or Underground],"OH")=0,"",COUNTIFS(Table1[JV '#],Table5[[#This Row],[JV Number]],Table1[Overhead or Underground],"OH"))</f>
        <v/>
      </c>
      <c r="S124" s="460">
        <f>IF(COUNTIFS(Table1[JV '#],Table5[[#This Row],[JV Number]],Table1[Overhead or Underground],"UG")=0,"",COUNTIFS(Table1[JV '#],Table5[[#This Row],[JV Number]],Table1[Overhead or Underground],"UG"))</f>
        <v>1</v>
      </c>
      <c r="T124" s="460" t="e">
        <f>IF(COUNTIFS(Table1[JV '#],Table5[[#This Row],[JV Number]],#REF!,"x")=0,"",COUNTIFS(Table1[JV '#],Table5[[#This Row],[JV Number]],#REF!,"x"))</f>
        <v>#REF!</v>
      </c>
      <c r="U124" s="460" t="e">
        <f>IF(COUNTIFS(Table1[JV '#],Table5[[#This Row],[JV Number]],#REF!,"x")=0,"",COUNTIFS(Table1[JV '#],Table5[[#This Row],[JV Number]],#REF!,"x"))</f>
        <v>#REF!</v>
      </c>
      <c r="V124" s="460" t="e">
        <f>IF(COUNTIFS(Table1[JV '#],Table5[[#This Row],[JV Number]],#REF!,"x")=0,"",COUNTIFS(Table1[JV '#],Table5[[#This Row],[JV Number]],#REF!,"x"))</f>
        <v>#REF!</v>
      </c>
      <c r="W124" s="460" t="e">
        <f>IF(COUNTIFS(Table1[JV '#],Table5[[#This Row],[JV Number]],#REF!,"x")=0,"",COUNTIFS(Table1[JV '#],Table5[[#This Row],[JV Number]],#REF!,"x"))</f>
        <v>#REF!</v>
      </c>
      <c r="X124" s="460" t="e">
        <f>IF(COUNTIFS(Table1[JV '#],Table5[[#This Row],[JV Number]],#REF!,"x")=0,"",COUNTIFS(Table1[JV '#],Table5[[#This Row],[JV Number]],#REF!,"x"))</f>
        <v>#REF!</v>
      </c>
      <c r="Z124" s="447"/>
    </row>
    <row r="125" spans="1:26" ht="14.45" x14ac:dyDescent="0.3">
      <c r="A125" s="464">
        <v>121</v>
      </c>
      <c r="B125" s="460">
        <v>122</v>
      </c>
      <c r="C125" s="460">
        <f>INDEX(Table1[MPMS '#],MATCH(Table5[[#This Row],[JV Number]],Table1[JV '#],0))</f>
        <v>6603</v>
      </c>
      <c r="D125" s="460" t="str">
        <f>INDEX(Table1[Early Completion (Y/N)],MATCH(Table5[[#This Row],[JV Number]],Table1[JV '#],0))</f>
        <v>--</v>
      </c>
      <c r="E125" s="460" t="e">
        <f>INDEX(#REF!,MATCH(Table5[[#This Row],[JV Number]],Table1[JV '#],0))</f>
        <v>#REF!</v>
      </c>
      <c r="F125" s="460">
        <f>INDEX(Table1[District],MATCH(Table5[[#This Row],[JV Number]],Table1[JV '#],0))</f>
        <v>3</v>
      </c>
      <c r="G125" s="460" t="str">
        <f>INDEX(Table1[County],MATCH(Table5[[#This Row],[JV Number]],Table1[JV '#],0))</f>
        <v>Northumberland</v>
      </c>
      <c r="H125" s="460">
        <f>COUNTIF(Table1[JV '#],Table5[[#This Row],[JV Number]])</f>
        <v>3</v>
      </c>
      <c r="I125" s="466">
        <f>LOOKUP(Table5[[#This Row],[JV Number]],Table4[JV '#],Table4[Construction Start Dates])</f>
        <v>42535</v>
      </c>
      <c r="J125" s="466" t="e">
        <f t="array" ref="J125">MIN(IF(Table5[[#This Row],[JV Number]]=Table1[JV '#],#REF!,"Error"))</f>
        <v>#REF!</v>
      </c>
      <c r="K125" s="554" t="e">
        <f>SUMIF(Table1[JV '#],Table5[[#This Row],[JV Number]],#REF!)</f>
        <v>#REF!</v>
      </c>
      <c r="L125" s="460" t="str">
        <f>IF(COUNTIFS(Table1[JV '#],Table5[[#This Row],[JV Number]],Table1[D-419 Utility Relocation Classification],Table5[[#Headers],[Prior]])=0,"",COUNTIFS(Table1[JV '#],Table5[[#This Row],[JV Number]],Table1[D-419 Utility Relocation Classification],Table5[[#Headers],[Prior]]))</f>
        <v/>
      </c>
      <c r="M125" s="460" t="str">
        <f>IF(COUNTIFS(Table1[JV '#],Table5[[#This Row],[JV Number]],Table1[D-419 Utility Relocation Classification],Table5[[#Headers],[Restrictive]])=0,"",COUNTIFS(Table1[JV '#],Table5[[#This Row],[JV Number]],Table1[D-419 Utility Relocation Classification],Table5[[#Headers],[Restrictive]]))</f>
        <v/>
      </c>
      <c r="N125" s="460" t="str">
        <f>IF(COUNTIFS(Table1[JV '#],Table5[[#This Row],[JV Number]],Table1[D-419 Utility Relocation Classification],Table5[[#Headers],[Concurrent]])=0,"",COUNTIFS(Table1[JV '#],Table5[[#This Row],[JV Number]],Table1[D-419 Utility Relocation Classification],Table5[[#Headers],[Concurrent]]))</f>
        <v/>
      </c>
      <c r="O125" s="460" t="str">
        <f>IF(COUNTIFS(Table1[JV '#],Table5[[#This Row],[JV Number]],Table1[D-419 Utility Relocation Classification],Table5[[#Headers],[Coordinated]])=0,"",COUNTIFS(Table1[JV '#],Table5[[#This Row],[JV Number]],Table1[D-419 Utility Relocation Classification],Table5[[#Headers],[Coordinated]]))</f>
        <v/>
      </c>
      <c r="P125" s="460" t="str">
        <f>IF(COUNTIFS(Table1[JV '#],Table5[[#This Row],[JV Number]],Table1[D-419 Utility Relocation Classification],Table5[[#Headers],[Not Affected]])=0,"",COUNTIFS(Table1[JV '#],Table5[[#This Row],[JV Number]],Table1[D-419 Utility Relocation Classification],Table5[[#Headers],[Not Affected]]))</f>
        <v/>
      </c>
      <c r="Q125" s="460" t="str">
        <f>IF(COUNTIFS(Table1[JV '#],Table5[[#This Row],[JV Number]],Table1[D-419 Utility Relocation Classification],Table5[[#Headers],[Incorporated]])=0,"",COUNTIFS(Table1[JV '#],Table5[[#This Row],[JV Number]],Table1[D-419 Utility Relocation Classification],Table5[[#Headers],[Incorporated]]))</f>
        <v/>
      </c>
      <c r="R125" s="460">
        <f>IF(COUNTIFS(Table1[JV '#],Table5[[#This Row],[JV Number]],Table1[Overhead or Underground],"OH")=0,"",COUNTIFS(Table1[JV '#],Table5[[#This Row],[JV Number]],Table1[Overhead or Underground],"OH"))</f>
        <v>2</v>
      </c>
      <c r="S125" s="460" t="str">
        <f>IF(COUNTIFS(Table1[JV '#],Table5[[#This Row],[JV Number]],Table1[Overhead or Underground],"UG")=0,"",COUNTIFS(Table1[JV '#],Table5[[#This Row],[JV Number]],Table1[Overhead or Underground],"UG"))</f>
        <v/>
      </c>
      <c r="T125" s="460" t="e">
        <f>IF(COUNTIFS(Table1[JV '#],Table5[[#This Row],[JV Number]],#REF!,"x")=0,"",COUNTIFS(Table1[JV '#],Table5[[#This Row],[JV Number]],#REF!,"x"))</f>
        <v>#REF!</v>
      </c>
      <c r="U125" s="460" t="e">
        <f>IF(COUNTIFS(Table1[JV '#],Table5[[#This Row],[JV Number]],#REF!,"x")=0,"",COUNTIFS(Table1[JV '#],Table5[[#This Row],[JV Number]],#REF!,"x"))</f>
        <v>#REF!</v>
      </c>
      <c r="V125" s="460" t="e">
        <f>IF(COUNTIFS(Table1[JV '#],Table5[[#This Row],[JV Number]],#REF!,"x")=0,"",COUNTIFS(Table1[JV '#],Table5[[#This Row],[JV Number]],#REF!,"x"))</f>
        <v>#REF!</v>
      </c>
      <c r="W125" s="460" t="e">
        <f>IF(COUNTIFS(Table1[JV '#],Table5[[#This Row],[JV Number]],#REF!,"x")=0,"",COUNTIFS(Table1[JV '#],Table5[[#This Row],[JV Number]],#REF!,"x"))</f>
        <v>#REF!</v>
      </c>
      <c r="X125" s="460" t="e">
        <f>IF(COUNTIFS(Table1[JV '#],Table5[[#This Row],[JV Number]],#REF!,"x")=0,"",COUNTIFS(Table1[JV '#],Table5[[#This Row],[JV Number]],#REF!,"x"))</f>
        <v>#REF!</v>
      </c>
      <c r="Z125" s="447"/>
    </row>
    <row r="126" spans="1:26" ht="14.45" x14ac:dyDescent="0.3">
      <c r="A126" s="464">
        <v>122</v>
      </c>
      <c r="B126" s="460">
        <v>123</v>
      </c>
      <c r="C126" s="460">
        <f>INDEX(Table1[MPMS '#],MATCH(Table5[[#This Row],[JV Number]],Table1[JV '#],0))</f>
        <v>88047</v>
      </c>
      <c r="D126" s="460" t="str">
        <f>INDEX(Table1[Early Completion (Y/N)],MATCH(Table5[[#This Row],[JV Number]],Table1[JV '#],0))</f>
        <v>--</v>
      </c>
      <c r="E126" s="460" t="e">
        <f>INDEX(#REF!,MATCH(Table5[[#This Row],[JV Number]],Table1[JV '#],0))</f>
        <v>#REF!</v>
      </c>
      <c r="F126" s="460">
        <f>INDEX(Table1[District],MATCH(Table5[[#This Row],[JV Number]],Table1[JV '#],0))</f>
        <v>3</v>
      </c>
      <c r="G126" s="460" t="str">
        <f>INDEX(Table1[County],MATCH(Table5[[#This Row],[JV Number]],Table1[JV '#],0))</f>
        <v>Northumberland</v>
      </c>
      <c r="H126" s="460">
        <f>COUNTIF(Table1[JV '#],Table5[[#This Row],[JV Number]])</f>
        <v>2</v>
      </c>
      <c r="I126" s="466">
        <f>LOOKUP(Table5[[#This Row],[JV Number]],Table4[JV '#],Table4[Construction Start Dates])</f>
        <v>42880</v>
      </c>
      <c r="J126" s="466" t="e">
        <f t="array" ref="J126">MIN(IF(Table5[[#This Row],[JV Number]]=Table1[JV '#],#REF!,"Error"))</f>
        <v>#REF!</v>
      </c>
      <c r="K126" s="554" t="e">
        <f>SUMIF(Table1[JV '#],Table5[[#This Row],[JV Number]],#REF!)</f>
        <v>#REF!</v>
      </c>
      <c r="L126" s="460" t="str">
        <f>IF(COUNTIFS(Table1[JV '#],Table5[[#This Row],[JV Number]],Table1[D-419 Utility Relocation Classification],Table5[[#Headers],[Prior]])=0,"",COUNTIFS(Table1[JV '#],Table5[[#This Row],[JV Number]],Table1[D-419 Utility Relocation Classification],Table5[[#Headers],[Prior]]))</f>
        <v/>
      </c>
      <c r="M126" s="460" t="str">
        <f>IF(COUNTIFS(Table1[JV '#],Table5[[#This Row],[JV Number]],Table1[D-419 Utility Relocation Classification],Table5[[#Headers],[Restrictive]])=0,"",COUNTIFS(Table1[JV '#],Table5[[#This Row],[JV Number]],Table1[D-419 Utility Relocation Classification],Table5[[#Headers],[Restrictive]]))</f>
        <v/>
      </c>
      <c r="N126" s="460" t="str">
        <f>IF(COUNTIFS(Table1[JV '#],Table5[[#This Row],[JV Number]],Table1[D-419 Utility Relocation Classification],Table5[[#Headers],[Concurrent]])=0,"",COUNTIFS(Table1[JV '#],Table5[[#This Row],[JV Number]],Table1[D-419 Utility Relocation Classification],Table5[[#Headers],[Concurrent]]))</f>
        <v/>
      </c>
      <c r="O126" s="460" t="str">
        <f>IF(COUNTIFS(Table1[JV '#],Table5[[#This Row],[JV Number]],Table1[D-419 Utility Relocation Classification],Table5[[#Headers],[Coordinated]])=0,"",COUNTIFS(Table1[JV '#],Table5[[#This Row],[JV Number]],Table1[D-419 Utility Relocation Classification],Table5[[#Headers],[Coordinated]]))</f>
        <v/>
      </c>
      <c r="P126" s="460" t="str">
        <f>IF(COUNTIFS(Table1[JV '#],Table5[[#This Row],[JV Number]],Table1[D-419 Utility Relocation Classification],Table5[[#Headers],[Not Affected]])=0,"",COUNTIFS(Table1[JV '#],Table5[[#This Row],[JV Number]],Table1[D-419 Utility Relocation Classification],Table5[[#Headers],[Not Affected]]))</f>
        <v/>
      </c>
      <c r="Q126" s="460" t="str">
        <f>IF(COUNTIFS(Table1[JV '#],Table5[[#This Row],[JV Number]],Table1[D-419 Utility Relocation Classification],Table5[[#Headers],[Incorporated]])=0,"",COUNTIFS(Table1[JV '#],Table5[[#This Row],[JV Number]],Table1[D-419 Utility Relocation Classification],Table5[[#Headers],[Incorporated]]))</f>
        <v/>
      </c>
      <c r="R126" s="460" t="str">
        <f>IF(COUNTIFS(Table1[JV '#],Table5[[#This Row],[JV Number]],Table1[Overhead or Underground],"OH")=0,"",COUNTIFS(Table1[JV '#],Table5[[#This Row],[JV Number]],Table1[Overhead or Underground],"OH"))</f>
        <v/>
      </c>
      <c r="S126" s="460">
        <f>IF(COUNTIFS(Table1[JV '#],Table5[[#This Row],[JV Number]],Table1[Overhead or Underground],"UG")=0,"",COUNTIFS(Table1[JV '#],Table5[[#This Row],[JV Number]],Table1[Overhead or Underground],"UG"))</f>
        <v>1</v>
      </c>
      <c r="T126" s="460" t="e">
        <f>IF(COUNTIFS(Table1[JV '#],Table5[[#This Row],[JV Number]],#REF!,"x")=0,"",COUNTIFS(Table1[JV '#],Table5[[#This Row],[JV Number]],#REF!,"x"))</f>
        <v>#REF!</v>
      </c>
      <c r="U126" s="460" t="e">
        <f>IF(COUNTIFS(Table1[JV '#],Table5[[#This Row],[JV Number]],#REF!,"x")=0,"",COUNTIFS(Table1[JV '#],Table5[[#This Row],[JV Number]],#REF!,"x"))</f>
        <v>#REF!</v>
      </c>
      <c r="V126" s="460" t="e">
        <f>IF(COUNTIFS(Table1[JV '#],Table5[[#This Row],[JV Number]],#REF!,"x")=0,"",COUNTIFS(Table1[JV '#],Table5[[#This Row],[JV Number]],#REF!,"x"))</f>
        <v>#REF!</v>
      </c>
      <c r="W126" s="460" t="e">
        <f>IF(COUNTIFS(Table1[JV '#],Table5[[#This Row],[JV Number]],#REF!,"x")=0,"",COUNTIFS(Table1[JV '#],Table5[[#This Row],[JV Number]],#REF!,"x"))</f>
        <v>#REF!</v>
      </c>
      <c r="X126" s="460" t="e">
        <f>IF(COUNTIFS(Table1[JV '#],Table5[[#This Row],[JV Number]],#REF!,"x")=0,"",COUNTIFS(Table1[JV '#],Table5[[#This Row],[JV Number]],#REF!,"x"))</f>
        <v>#REF!</v>
      </c>
      <c r="Z126" s="447"/>
    </row>
    <row r="127" spans="1:26" ht="14.45" x14ac:dyDescent="0.3">
      <c r="A127" s="464">
        <v>123</v>
      </c>
      <c r="B127" s="460">
        <v>124</v>
      </c>
      <c r="C127" s="460">
        <f>INDEX(Table1[MPMS '#],MATCH(Table5[[#This Row],[JV Number]],Table1[JV '#],0))</f>
        <v>88799</v>
      </c>
      <c r="D127" s="460" t="str">
        <f>INDEX(Table1[Early Completion (Y/N)],MATCH(Table5[[#This Row],[JV Number]],Table1[JV '#],0))</f>
        <v>--</v>
      </c>
      <c r="E127" s="460" t="e">
        <f>INDEX(#REF!,MATCH(Table5[[#This Row],[JV Number]],Table1[JV '#],0))</f>
        <v>#REF!</v>
      </c>
      <c r="F127" s="460">
        <f>INDEX(Table1[District],MATCH(Table5[[#This Row],[JV Number]],Table1[JV '#],0))</f>
        <v>3</v>
      </c>
      <c r="G127" s="460" t="str">
        <f>INDEX(Table1[County],MATCH(Table5[[#This Row],[JV Number]],Table1[JV '#],0))</f>
        <v>Snyder</v>
      </c>
      <c r="H127" s="460">
        <f>COUNTIF(Table1[JV '#],Table5[[#This Row],[JV Number]])</f>
        <v>7</v>
      </c>
      <c r="I127" s="466">
        <f>LOOKUP(Table5[[#This Row],[JV Number]],Table4[JV '#],Table4[Construction Start Dates])</f>
        <v>42593</v>
      </c>
      <c r="J127" s="466" t="e">
        <f t="array" ref="J127">MIN(IF(Table5[[#This Row],[JV Number]]=Table1[JV '#],#REF!,"Error"))</f>
        <v>#REF!</v>
      </c>
      <c r="K127" s="554" t="e">
        <f>SUMIF(Table1[JV '#],Table5[[#This Row],[JV Number]],#REF!)</f>
        <v>#REF!</v>
      </c>
      <c r="L127" s="460" t="str">
        <f>IF(COUNTIFS(Table1[JV '#],Table5[[#This Row],[JV Number]],Table1[D-419 Utility Relocation Classification],Table5[[#Headers],[Prior]])=0,"",COUNTIFS(Table1[JV '#],Table5[[#This Row],[JV Number]],Table1[D-419 Utility Relocation Classification],Table5[[#Headers],[Prior]]))</f>
        <v/>
      </c>
      <c r="M127" s="460" t="str">
        <f>IF(COUNTIFS(Table1[JV '#],Table5[[#This Row],[JV Number]],Table1[D-419 Utility Relocation Classification],Table5[[#Headers],[Restrictive]])=0,"",COUNTIFS(Table1[JV '#],Table5[[#This Row],[JV Number]],Table1[D-419 Utility Relocation Classification],Table5[[#Headers],[Restrictive]]))</f>
        <v/>
      </c>
      <c r="N127" s="460" t="str">
        <f>IF(COUNTIFS(Table1[JV '#],Table5[[#This Row],[JV Number]],Table1[D-419 Utility Relocation Classification],Table5[[#Headers],[Concurrent]])=0,"",COUNTIFS(Table1[JV '#],Table5[[#This Row],[JV Number]],Table1[D-419 Utility Relocation Classification],Table5[[#Headers],[Concurrent]]))</f>
        <v/>
      </c>
      <c r="O127" s="460" t="str">
        <f>IF(COUNTIFS(Table1[JV '#],Table5[[#This Row],[JV Number]],Table1[D-419 Utility Relocation Classification],Table5[[#Headers],[Coordinated]])=0,"",COUNTIFS(Table1[JV '#],Table5[[#This Row],[JV Number]],Table1[D-419 Utility Relocation Classification],Table5[[#Headers],[Coordinated]]))</f>
        <v/>
      </c>
      <c r="P127" s="460" t="str">
        <f>IF(COUNTIFS(Table1[JV '#],Table5[[#This Row],[JV Number]],Table1[D-419 Utility Relocation Classification],Table5[[#Headers],[Not Affected]])=0,"",COUNTIFS(Table1[JV '#],Table5[[#This Row],[JV Number]],Table1[D-419 Utility Relocation Classification],Table5[[#Headers],[Not Affected]]))</f>
        <v/>
      </c>
      <c r="Q127" s="460" t="str">
        <f>IF(COUNTIFS(Table1[JV '#],Table5[[#This Row],[JV Number]],Table1[D-419 Utility Relocation Classification],Table5[[#Headers],[Incorporated]])=0,"",COUNTIFS(Table1[JV '#],Table5[[#This Row],[JV Number]],Table1[D-419 Utility Relocation Classification],Table5[[#Headers],[Incorporated]]))</f>
        <v/>
      </c>
      <c r="R127" s="460">
        <f>IF(COUNTIFS(Table1[JV '#],Table5[[#This Row],[JV Number]],Table1[Overhead or Underground],"OH")=0,"",COUNTIFS(Table1[JV '#],Table5[[#This Row],[JV Number]],Table1[Overhead or Underground],"OH"))</f>
        <v>1</v>
      </c>
      <c r="S127" s="460">
        <f>IF(COUNTIFS(Table1[JV '#],Table5[[#This Row],[JV Number]],Table1[Overhead or Underground],"UG")=0,"",COUNTIFS(Table1[JV '#],Table5[[#This Row],[JV Number]],Table1[Overhead or Underground],"UG"))</f>
        <v>3</v>
      </c>
      <c r="T127" s="460" t="e">
        <f>IF(COUNTIFS(Table1[JV '#],Table5[[#This Row],[JV Number]],#REF!,"x")=0,"",COUNTIFS(Table1[JV '#],Table5[[#This Row],[JV Number]],#REF!,"x"))</f>
        <v>#REF!</v>
      </c>
      <c r="U127" s="460" t="e">
        <f>IF(COUNTIFS(Table1[JV '#],Table5[[#This Row],[JV Number]],#REF!,"x")=0,"",COUNTIFS(Table1[JV '#],Table5[[#This Row],[JV Number]],#REF!,"x"))</f>
        <v>#REF!</v>
      </c>
      <c r="V127" s="460" t="e">
        <f>IF(COUNTIFS(Table1[JV '#],Table5[[#This Row],[JV Number]],#REF!,"x")=0,"",COUNTIFS(Table1[JV '#],Table5[[#This Row],[JV Number]],#REF!,"x"))</f>
        <v>#REF!</v>
      </c>
      <c r="W127" s="460" t="e">
        <f>IF(COUNTIFS(Table1[JV '#],Table5[[#This Row],[JV Number]],#REF!,"x")=0,"",COUNTIFS(Table1[JV '#],Table5[[#This Row],[JV Number]],#REF!,"x"))</f>
        <v>#REF!</v>
      </c>
      <c r="X127" s="460" t="e">
        <f>IF(COUNTIFS(Table1[JV '#],Table5[[#This Row],[JV Number]],#REF!,"x")=0,"",COUNTIFS(Table1[JV '#],Table5[[#This Row],[JV Number]],#REF!,"x"))</f>
        <v>#REF!</v>
      </c>
      <c r="Z127" s="447"/>
    </row>
    <row r="128" spans="1:26" ht="14.45" x14ac:dyDescent="0.3">
      <c r="A128" s="464">
        <v>124</v>
      </c>
      <c r="B128" s="460">
        <v>125</v>
      </c>
      <c r="C128" s="460">
        <f>INDEX(Table1[MPMS '#],MATCH(Table5[[#This Row],[JV Number]],Table1[JV '#],0))</f>
        <v>89977</v>
      </c>
      <c r="D128" s="460" t="str">
        <f>INDEX(Table1[Early Completion (Y/N)],MATCH(Table5[[#This Row],[JV Number]],Table1[JV '#],0))</f>
        <v>--</v>
      </c>
      <c r="E128" s="460" t="e">
        <f>INDEX(#REF!,MATCH(Table5[[#This Row],[JV Number]],Table1[JV '#],0))</f>
        <v>#REF!</v>
      </c>
      <c r="F128" s="460">
        <f>INDEX(Table1[District],MATCH(Table5[[#This Row],[JV Number]],Table1[JV '#],0))</f>
        <v>3</v>
      </c>
      <c r="G128" s="460" t="str">
        <f>INDEX(Table1[County],MATCH(Table5[[#This Row],[JV Number]],Table1[JV '#],0))</f>
        <v>Sullivan</v>
      </c>
      <c r="H128" s="460">
        <f>COUNTIF(Table1[JV '#],Table5[[#This Row],[JV Number]])</f>
        <v>2</v>
      </c>
      <c r="I128" s="466">
        <f>LOOKUP(Table5[[#This Row],[JV Number]],Table4[JV '#],Table4[Construction Start Dates])</f>
        <v>42716</v>
      </c>
      <c r="J128" s="466" t="e">
        <f t="array" ref="J128">MIN(IF(Table5[[#This Row],[JV Number]]=Table1[JV '#],#REF!,"Error"))</f>
        <v>#REF!</v>
      </c>
      <c r="K128" s="554" t="e">
        <f>SUMIF(Table1[JV '#],Table5[[#This Row],[JV Number]],#REF!)</f>
        <v>#REF!</v>
      </c>
      <c r="L128" s="460" t="str">
        <f>IF(COUNTIFS(Table1[JV '#],Table5[[#This Row],[JV Number]],Table1[D-419 Utility Relocation Classification],Table5[[#Headers],[Prior]])=0,"",COUNTIFS(Table1[JV '#],Table5[[#This Row],[JV Number]],Table1[D-419 Utility Relocation Classification],Table5[[#Headers],[Prior]]))</f>
        <v/>
      </c>
      <c r="M128" s="460" t="str">
        <f>IF(COUNTIFS(Table1[JV '#],Table5[[#This Row],[JV Number]],Table1[D-419 Utility Relocation Classification],Table5[[#Headers],[Restrictive]])=0,"",COUNTIFS(Table1[JV '#],Table5[[#This Row],[JV Number]],Table1[D-419 Utility Relocation Classification],Table5[[#Headers],[Restrictive]]))</f>
        <v/>
      </c>
      <c r="N128" s="460" t="str">
        <f>IF(COUNTIFS(Table1[JV '#],Table5[[#This Row],[JV Number]],Table1[D-419 Utility Relocation Classification],Table5[[#Headers],[Concurrent]])=0,"",COUNTIFS(Table1[JV '#],Table5[[#This Row],[JV Number]],Table1[D-419 Utility Relocation Classification],Table5[[#Headers],[Concurrent]]))</f>
        <v/>
      </c>
      <c r="O128" s="460" t="str">
        <f>IF(COUNTIFS(Table1[JV '#],Table5[[#This Row],[JV Number]],Table1[D-419 Utility Relocation Classification],Table5[[#Headers],[Coordinated]])=0,"",COUNTIFS(Table1[JV '#],Table5[[#This Row],[JV Number]],Table1[D-419 Utility Relocation Classification],Table5[[#Headers],[Coordinated]]))</f>
        <v/>
      </c>
      <c r="P128" s="460" t="str">
        <f>IF(COUNTIFS(Table1[JV '#],Table5[[#This Row],[JV Number]],Table1[D-419 Utility Relocation Classification],Table5[[#Headers],[Not Affected]])=0,"",COUNTIFS(Table1[JV '#],Table5[[#This Row],[JV Number]],Table1[D-419 Utility Relocation Classification],Table5[[#Headers],[Not Affected]]))</f>
        <v/>
      </c>
      <c r="Q128" s="460" t="str">
        <f>IF(COUNTIFS(Table1[JV '#],Table5[[#This Row],[JV Number]],Table1[D-419 Utility Relocation Classification],Table5[[#Headers],[Incorporated]])=0,"",COUNTIFS(Table1[JV '#],Table5[[#This Row],[JV Number]],Table1[D-419 Utility Relocation Classification],Table5[[#Headers],[Incorporated]]))</f>
        <v/>
      </c>
      <c r="R128" s="460">
        <f>IF(COUNTIFS(Table1[JV '#],Table5[[#This Row],[JV Number]],Table1[Overhead or Underground],"OH")=0,"",COUNTIFS(Table1[JV '#],Table5[[#This Row],[JV Number]],Table1[Overhead or Underground],"OH"))</f>
        <v>1</v>
      </c>
      <c r="S128" s="460" t="str">
        <f>IF(COUNTIFS(Table1[JV '#],Table5[[#This Row],[JV Number]],Table1[Overhead or Underground],"UG")=0,"",COUNTIFS(Table1[JV '#],Table5[[#This Row],[JV Number]],Table1[Overhead or Underground],"UG"))</f>
        <v/>
      </c>
      <c r="T128" s="460" t="e">
        <f>IF(COUNTIFS(Table1[JV '#],Table5[[#This Row],[JV Number]],#REF!,"x")=0,"",COUNTIFS(Table1[JV '#],Table5[[#This Row],[JV Number]],#REF!,"x"))</f>
        <v>#REF!</v>
      </c>
      <c r="U128" s="460" t="e">
        <f>IF(COUNTIFS(Table1[JV '#],Table5[[#This Row],[JV Number]],#REF!,"x")=0,"",COUNTIFS(Table1[JV '#],Table5[[#This Row],[JV Number]],#REF!,"x"))</f>
        <v>#REF!</v>
      </c>
      <c r="V128" s="460" t="e">
        <f>IF(COUNTIFS(Table1[JV '#],Table5[[#This Row],[JV Number]],#REF!,"x")=0,"",COUNTIFS(Table1[JV '#],Table5[[#This Row],[JV Number]],#REF!,"x"))</f>
        <v>#REF!</v>
      </c>
      <c r="W128" s="460" t="e">
        <f>IF(COUNTIFS(Table1[JV '#],Table5[[#This Row],[JV Number]],#REF!,"x")=0,"",COUNTIFS(Table1[JV '#],Table5[[#This Row],[JV Number]],#REF!,"x"))</f>
        <v>#REF!</v>
      </c>
      <c r="X128" s="460" t="e">
        <f>IF(COUNTIFS(Table1[JV '#],Table5[[#This Row],[JV Number]],#REF!,"x")=0,"",COUNTIFS(Table1[JV '#],Table5[[#This Row],[JV Number]],#REF!,"x"))</f>
        <v>#REF!</v>
      </c>
      <c r="Z128" s="447"/>
    </row>
    <row r="129" spans="1:26" ht="14.45" x14ac:dyDescent="0.3">
      <c r="A129" s="464">
        <v>125</v>
      </c>
      <c r="B129" s="460">
        <v>126</v>
      </c>
      <c r="C129" s="460">
        <f>INDEX(Table1[MPMS '#],MATCH(Table5[[#This Row],[JV Number]],Table1[JV '#],0))</f>
        <v>7021</v>
      </c>
      <c r="D129" s="460" t="str">
        <f>INDEX(Table1[Early Completion (Y/N)],MATCH(Table5[[#This Row],[JV Number]],Table1[JV '#],0))</f>
        <v>Y</v>
      </c>
      <c r="E129" s="460" t="e">
        <f>INDEX(#REF!,MATCH(Table5[[#This Row],[JV Number]],Table1[JV '#],0))</f>
        <v>#REF!</v>
      </c>
      <c r="F129" s="460">
        <f>INDEX(Table1[District],MATCH(Table5[[#This Row],[JV Number]],Table1[JV '#],0))</f>
        <v>3</v>
      </c>
      <c r="G129" s="460" t="str">
        <f>INDEX(Table1[County],MATCH(Table5[[#This Row],[JV Number]],Table1[JV '#],0))</f>
        <v>Sullivan</v>
      </c>
      <c r="H129" s="460">
        <f>COUNTIF(Table1[JV '#],Table5[[#This Row],[JV Number]])</f>
        <v>3</v>
      </c>
      <c r="I129" s="466">
        <f>LOOKUP(Table5[[#This Row],[JV Number]],Table4[JV '#],Table4[Construction Start Dates])</f>
        <v>42219</v>
      </c>
      <c r="J129" s="466" t="e">
        <f t="array" ref="J129">MIN(IF(Table5[[#This Row],[JV Number]]=Table1[JV '#],#REF!,"Error"))</f>
        <v>#REF!</v>
      </c>
      <c r="K129" s="554" t="e">
        <f>SUMIF(Table1[JV '#],Table5[[#This Row],[JV Number]],#REF!)</f>
        <v>#REF!</v>
      </c>
      <c r="L129" s="460" t="str">
        <f>IF(COUNTIFS(Table1[JV '#],Table5[[#This Row],[JV Number]],Table1[D-419 Utility Relocation Classification],Table5[[#Headers],[Prior]])=0,"",COUNTIFS(Table1[JV '#],Table5[[#This Row],[JV Number]],Table1[D-419 Utility Relocation Classification],Table5[[#Headers],[Prior]]))</f>
        <v/>
      </c>
      <c r="M129" s="460" t="str">
        <f>IF(COUNTIFS(Table1[JV '#],Table5[[#This Row],[JV Number]],Table1[D-419 Utility Relocation Classification],Table5[[#Headers],[Restrictive]])=0,"",COUNTIFS(Table1[JV '#],Table5[[#This Row],[JV Number]],Table1[D-419 Utility Relocation Classification],Table5[[#Headers],[Restrictive]]))</f>
        <v/>
      </c>
      <c r="N129" s="460" t="str">
        <f>IF(COUNTIFS(Table1[JV '#],Table5[[#This Row],[JV Number]],Table1[D-419 Utility Relocation Classification],Table5[[#Headers],[Concurrent]])=0,"",COUNTIFS(Table1[JV '#],Table5[[#This Row],[JV Number]],Table1[D-419 Utility Relocation Classification],Table5[[#Headers],[Concurrent]]))</f>
        <v/>
      </c>
      <c r="O129" s="460">
        <f>IF(COUNTIFS(Table1[JV '#],Table5[[#This Row],[JV Number]],Table1[D-419 Utility Relocation Classification],Table5[[#Headers],[Coordinated]])=0,"",COUNTIFS(Table1[JV '#],Table5[[#This Row],[JV Number]],Table1[D-419 Utility Relocation Classification],Table5[[#Headers],[Coordinated]]))</f>
        <v>3</v>
      </c>
      <c r="P129" s="460" t="str">
        <f>IF(COUNTIFS(Table1[JV '#],Table5[[#This Row],[JV Number]],Table1[D-419 Utility Relocation Classification],Table5[[#Headers],[Not Affected]])=0,"",COUNTIFS(Table1[JV '#],Table5[[#This Row],[JV Number]],Table1[D-419 Utility Relocation Classification],Table5[[#Headers],[Not Affected]]))</f>
        <v/>
      </c>
      <c r="Q129" s="460" t="str">
        <f>IF(COUNTIFS(Table1[JV '#],Table5[[#This Row],[JV Number]],Table1[D-419 Utility Relocation Classification],Table5[[#Headers],[Incorporated]])=0,"",COUNTIFS(Table1[JV '#],Table5[[#This Row],[JV Number]],Table1[D-419 Utility Relocation Classification],Table5[[#Headers],[Incorporated]]))</f>
        <v/>
      </c>
      <c r="R129" s="460">
        <f>IF(COUNTIFS(Table1[JV '#],Table5[[#This Row],[JV Number]],Table1[Overhead or Underground],"OH")=0,"",COUNTIFS(Table1[JV '#],Table5[[#This Row],[JV Number]],Table1[Overhead or Underground],"OH"))</f>
        <v>3</v>
      </c>
      <c r="S129" s="460" t="str">
        <f>IF(COUNTIFS(Table1[JV '#],Table5[[#This Row],[JV Number]],Table1[Overhead or Underground],"UG")=0,"",COUNTIFS(Table1[JV '#],Table5[[#This Row],[JV Number]],Table1[Overhead or Underground],"UG"))</f>
        <v/>
      </c>
      <c r="T129" s="460" t="e">
        <f>IF(COUNTIFS(Table1[JV '#],Table5[[#This Row],[JV Number]],#REF!,"x")=0,"",COUNTIFS(Table1[JV '#],Table5[[#This Row],[JV Number]],#REF!,"x"))</f>
        <v>#REF!</v>
      </c>
      <c r="U129" s="460" t="e">
        <f>IF(COUNTIFS(Table1[JV '#],Table5[[#This Row],[JV Number]],#REF!,"x")=0,"",COUNTIFS(Table1[JV '#],Table5[[#This Row],[JV Number]],#REF!,"x"))</f>
        <v>#REF!</v>
      </c>
      <c r="V129" s="460" t="e">
        <f>IF(COUNTIFS(Table1[JV '#],Table5[[#This Row],[JV Number]],#REF!,"x")=0,"",COUNTIFS(Table1[JV '#],Table5[[#This Row],[JV Number]],#REF!,"x"))</f>
        <v>#REF!</v>
      </c>
      <c r="W129" s="460" t="e">
        <f>IF(COUNTIFS(Table1[JV '#],Table5[[#This Row],[JV Number]],#REF!,"x")=0,"",COUNTIFS(Table1[JV '#],Table5[[#This Row],[JV Number]],#REF!,"x"))</f>
        <v>#REF!</v>
      </c>
      <c r="X129" s="460" t="e">
        <f>IF(COUNTIFS(Table1[JV '#],Table5[[#This Row],[JV Number]],#REF!,"x")=0,"",COUNTIFS(Table1[JV '#],Table5[[#This Row],[JV Number]],#REF!,"x"))</f>
        <v>#REF!</v>
      </c>
      <c r="Z129" s="447"/>
    </row>
    <row r="130" spans="1:26" ht="14.45" x14ac:dyDescent="0.3">
      <c r="A130" s="464">
        <v>126</v>
      </c>
      <c r="B130" s="460">
        <v>127</v>
      </c>
      <c r="C130" s="460">
        <f>INDEX(Table1[MPMS '#],MATCH(Table5[[#This Row],[JV Number]],Table1[JV '#],0))</f>
        <v>7009</v>
      </c>
      <c r="D130" s="460" t="str">
        <f>INDEX(Table1[Early Completion (Y/N)],MATCH(Table5[[#This Row],[JV Number]],Table1[JV '#],0))</f>
        <v>--</v>
      </c>
      <c r="E130" s="460" t="e">
        <f>INDEX(#REF!,MATCH(Table5[[#This Row],[JV Number]],Table1[JV '#],0))</f>
        <v>#REF!</v>
      </c>
      <c r="F130" s="460">
        <f>INDEX(Table1[District],MATCH(Table5[[#This Row],[JV Number]],Table1[JV '#],0))</f>
        <v>3</v>
      </c>
      <c r="G130" s="460" t="str">
        <f>INDEX(Table1[County],MATCH(Table5[[#This Row],[JV Number]],Table1[JV '#],0))</f>
        <v>Tioga</v>
      </c>
      <c r="H130" s="460">
        <f>COUNTIF(Table1[JV '#],Table5[[#This Row],[JV Number]])</f>
        <v>1</v>
      </c>
      <c r="I130" s="466">
        <f>LOOKUP(Table5[[#This Row],[JV Number]],Table4[JV '#],Table4[Construction Start Dates])</f>
        <v>42702</v>
      </c>
      <c r="J130" s="466" t="e">
        <f t="array" ref="J130">MIN(IF(Table5[[#This Row],[JV Number]]=Table1[JV '#],#REF!,"Error"))</f>
        <v>#REF!</v>
      </c>
      <c r="K130" s="554" t="e">
        <f>SUMIF(Table1[JV '#],Table5[[#This Row],[JV Number]],#REF!)</f>
        <v>#REF!</v>
      </c>
      <c r="L130" s="460" t="str">
        <f>IF(COUNTIFS(Table1[JV '#],Table5[[#This Row],[JV Number]],Table1[D-419 Utility Relocation Classification],Table5[[#Headers],[Prior]])=0,"",COUNTIFS(Table1[JV '#],Table5[[#This Row],[JV Number]],Table1[D-419 Utility Relocation Classification],Table5[[#Headers],[Prior]]))</f>
        <v/>
      </c>
      <c r="M130" s="460" t="str">
        <f>IF(COUNTIFS(Table1[JV '#],Table5[[#This Row],[JV Number]],Table1[D-419 Utility Relocation Classification],Table5[[#Headers],[Restrictive]])=0,"",COUNTIFS(Table1[JV '#],Table5[[#This Row],[JV Number]],Table1[D-419 Utility Relocation Classification],Table5[[#Headers],[Restrictive]]))</f>
        <v/>
      </c>
      <c r="N130" s="460" t="str">
        <f>IF(COUNTIFS(Table1[JV '#],Table5[[#This Row],[JV Number]],Table1[D-419 Utility Relocation Classification],Table5[[#Headers],[Concurrent]])=0,"",COUNTIFS(Table1[JV '#],Table5[[#This Row],[JV Number]],Table1[D-419 Utility Relocation Classification],Table5[[#Headers],[Concurrent]]))</f>
        <v/>
      </c>
      <c r="O130" s="460" t="str">
        <f>IF(COUNTIFS(Table1[JV '#],Table5[[#This Row],[JV Number]],Table1[D-419 Utility Relocation Classification],Table5[[#Headers],[Coordinated]])=0,"",COUNTIFS(Table1[JV '#],Table5[[#This Row],[JV Number]],Table1[D-419 Utility Relocation Classification],Table5[[#Headers],[Coordinated]]))</f>
        <v/>
      </c>
      <c r="P130" s="460" t="str">
        <f>IF(COUNTIFS(Table1[JV '#],Table5[[#This Row],[JV Number]],Table1[D-419 Utility Relocation Classification],Table5[[#Headers],[Not Affected]])=0,"",COUNTIFS(Table1[JV '#],Table5[[#This Row],[JV Number]],Table1[D-419 Utility Relocation Classification],Table5[[#Headers],[Not Affected]]))</f>
        <v/>
      </c>
      <c r="Q130" s="460" t="str">
        <f>IF(COUNTIFS(Table1[JV '#],Table5[[#This Row],[JV Number]],Table1[D-419 Utility Relocation Classification],Table5[[#Headers],[Incorporated]])=0,"",COUNTIFS(Table1[JV '#],Table5[[#This Row],[JV Number]],Table1[D-419 Utility Relocation Classification],Table5[[#Headers],[Incorporated]]))</f>
        <v/>
      </c>
      <c r="R130" s="460" t="str">
        <f>IF(COUNTIFS(Table1[JV '#],Table5[[#This Row],[JV Number]],Table1[Overhead or Underground],"OH")=0,"",COUNTIFS(Table1[JV '#],Table5[[#This Row],[JV Number]],Table1[Overhead or Underground],"OH"))</f>
        <v/>
      </c>
      <c r="S130" s="460" t="str">
        <f>IF(COUNTIFS(Table1[JV '#],Table5[[#This Row],[JV Number]],Table1[Overhead or Underground],"UG")=0,"",COUNTIFS(Table1[JV '#],Table5[[#This Row],[JV Number]],Table1[Overhead or Underground],"UG"))</f>
        <v/>
      </c>
      <c r="T130" s="460" t="e">
        <f>IF(COUNTIFS(Table1[JV '#],Table5[[#This Row],[JV Number]],#REF!,"x")=0,"",COUNTIFS(Table1[JV '#],Table5[[#This Row],[JV Number]],#REF!,"x"))</f>
        <v>#REF!</v>
      </c>
      <c r="U130" s="460" t="e">
        <f>IF(COUNTIFS(Table1[JV '#],Table5[[#This Row],[JV Number]],#REF!,"x")=0,"",COUNTIFS(Table1[JV '#],Table5[[#This Row],[JV Number]],#REF!,"x"))</f>
        <v>#REF!</v>
      </c>
      <c r="V130" s="460" t="e">
        <f>IF(COUNTIFS(Table1[JV '#],Table5[[#This Row],[JV Number]],#REF!,"x")=0,"",COUNTIFS(Table1[JV '#],Table5[[#This Row],[JV Number]],#REF!,"x"))</f>
        <v>#REF!</v>
      </c>
      <c r="W130" s="460" t="e">
        <f>IF(COUNTIFS(Table1[JV '#],Table5[[#This Row],[JV Number]],#REF!,"x")=0,"",COUNTIFS(Table1[JV '#],Table5[[#This Row],[JV Number]],#REF!,"x"))</f>
        <v>#REF!</v>
      </c>
      <c r="X130" s="460" t="e">
        <f>IF(COUNTIFS(Table1[JV '#],Table5[[#This Row],[JV Number]],#REF!,"x")=0,"",COUNTIFS(Table1[JV '#],Table5[[#This Row],[JV Number]],#REF!,"x"))</f>
        <v>#REF!</v>
      </c>
      <c r="Z130" s="447"/>
    </row>
    <row r="131" spans="1:26" ht="14.45" x14ac:dyDescent="0.3">
      <c r="A131" s="464">
        <v>127</v>
      </c>
      <c r="B131" s="460">
        <v>128</v>
      </c>
      <c r="C131" s="460">
        <f>INDEX(Table1[MPMS '#],MATCH(Table5[[#This Row],[JV Number]],Table1[JV '#],0))</f>
        <v>7326</v>
      </c>
      <c r="D131" s="460" t="str">
        <f>INDEX(Table1[Early Completion (Y/N)],MATCH(Table5[[#This Row],[JV Number]],Table1[JV '#],0))</f>
        <v>--</v>
      </c>
      <c r="E131" s="460" t="e">
        <f>INDEX(#REF!,MATCH(Table5[[#This Row],[JV Number]],Table1[JV '#],0))</f>
        <v>#REF!</v>
      </c>
      <c r="F131" s="460">
        <f>INDEX(Table1[District],MATCH(Table5[[#This Row],[JV Number]],Table1[JV '#],0))</f>
        <v>3</v>
      </c>
      <c r="G131" s="460" t="str">
        <f>INDEX(Table1[County],MATCH(Table5[[#This Row],[JV Number]],Table1[JV '#],0))</f>
        <v>Tioga</v>
      </c>
      <c r="H131" s="460">
        <f>COUNTIF(Table1[JV '#],Table5[[#This Row],[JV Number]])</f>
        <v>4</v>
      </c>
      <c r="I131" s="466">
        <f>LOOKUP(Table5[[#This Row],[JV Number]],Table4[JV '#],Table4[Construction Start Dates])</f>
        <v>42548</v>
      </c>
      <c r="J131" s="466" t="e">
        <f t="array" ref="J131">MIN(IF(Table5[[#This Row],[JV Number]]=Table1[JV '#],#REF!,"Error"))</f>
        <v>#REF!</v>
      </c>
      <c r="K131" s="554" t="e">
        <f>SUMIF(Table1[JV '#],Table5[[#This Row],[JV Number]],#REF!)</f>
        <v>#REF!</v>
      </c>
      <c r="L131" s="460" t="str">
        <f>IF(COUNTIFS(Table1[JV '#],Table5[[#This Row],[JV Number]],Table1[D-419 Utility Relocation Classification],Table5[[#Headers],[Prior]])=0,"",COUNTIFS(Table1[JV '#],Table5[[#This Row],[JV Number]],Table1[D-419 Utility Relocation Classification],Table5[[#Headers],[Prior]]))</f>
        <v/>
      </c>
      <c r="M131" s="460" t="str">
        <f>IF(COUNTIFS(Table1[JV '#],Table5[[#This Row],[JV Number]],Table1[D-419 Utility Relocation Classification],Table5[[#Headers],[Restrictive]])=0,"",COUNTIFS(Table1[JV '#],Table5[[#This Row],[JV Number]],Table1[D-419 Utility Relocation Classification],Table5[[#Headers],[Restrictive]]))</f>
        <v/>
      </c>
      <c r="N131" s="460" t="str">
        <f>IF(COUNTIFS(Table1[JV '#],Table5[[#This Row],[JV Number]],Table1[D-419 Utility Relocation Classification],Table5[[#Headers],[Concurrent]])=0,"",COUNTIFS(Table1[JV '#],Table5[[#This Row],[JV Number]],Table1[D-419 Utility Relocation Classification],Table5[[#Headers],[Concurrent]]))</f>
        <v/>
      </c>
      <c r="O131" s="460" t="str">
        <f>IF(COUNTIFS(Table1[JV '#],Table5[[#This Row],[JV Number]],Table1[D-419 Utility Relocation Classification],Table5[[#Headers],[Coordinated]])=0,"",COUNTIFS(Table1[JV '#],Table5[[#This Row],[JV Number]],Table1[D-419 Utility Relocation Classification],Table5[[#Headers],[Coordinated]]))</f>
        <v/>
      </c>
      <c r="P131" s="460" t="str">
        <f>IF(COUNTIFS(Table1[JV '#],Table5[[#This Row],[JV Number]],Table1[D-419 Utility Relocation Classification],Table5[[#Headers],[Not Affected]])=0,"",COUNTIFS(Table1[JV '#],Table5[[#This Row],[JV Number]],Table1[D-419 Utility Relocation Classification],Table5[[#Headers],[Not Affected]]))</f>
        <v/>
      </c>
      <c r="Q131" s="460" t="str">
        <f>IF(COUNTIFS(Table1[JV '#],Table5[[#This Row],[JV Number]],Table1[D-419 Utility Relocation Classification],Table5[[#Headers],[Incorporated]])=0,"",COUNTIFS(Table1[JV '#],Table5[[#This Row],[JV Number]],Table1[D-419 Utility Relocation Classification],Table5[[#Headers],[Incorporated]]))</f>
        <v/>
      </c>
      <c r="R131" s="460">
        <f>IF(COUNTIFS(Table1[JV '#],Table5[[#This Row],[JV Number]],Table1[Overhead or Underground],"OH")=0,"",COUNTIFS(Table1[JV '#],Table5[[#This Row],[JV Number]],Table1[Overhead or Underground],"OH"))</f>
        <v>2</v>
      </c>
      <c r="S131" s="460">
        <f>IF(COUNTIFS(Table1[JV '#],Table5[[#This Row],[JV Number]],Table1[Overhead or Underground],"UG")=0,"",COUNTIFS(Table1[JV '#],Table5[[#This Row],[JV Number]],Table1[Overhead or Underground],"UG"))</f>
        <v>2</v>
      </c>
      <c r="T131" s="460" t="e">
        <f>IF(COUNTIFS(Table1[JV '#],Table5[[#This Row],[JV Number]],#REF!,"x")=0,"",COUNTIFS(Table1[JV '#],Table5[[#This Row],[JV Number]],#REF!,"x"))</f>
        <v>#REF!</v>
      </c>
      <c r="U131" s="460" t="e">
        <f>IF(COUNTIFS(Table1[JV '#],Table5[[#This Row],[JV Number]],#REF!,"x")=0,"",COUNTIFS(Table1[JV '#],Table5[[#This Row],[JV Number]],#REF!,"x"))</f>
        <v>#REF!</v>
      </c>
      <c r="V131" s="460" t="e">
        <f>IF(COUNTIFS(Table1[JV '#],Table5[[#This Row],[JV Number]],#REF!,"x")=0,"",COUNTIFS(Table1[JV '#],Table5[[#This Row],[JV Number]],#REF!,"x"))</f>
        <v>#REF!</v>
      </c>
      <c r="W131" s="460" t="e">
        <f>IF(COUNTIFS(Table1[JV '#],Table5[[#This Row],[JV Number]],#REF!,"x")=0,"",COUNTIFS(Table1[JV '#],Table5[[#This Row],[JV Number]],#REF!,"x"))</f>
        <v>#REF!</v>
      </c>
      <c r="X131" s="460" t="e">
        <f>IF(COUNTIFS(Table1[JV '#],Table5[[#This Row],[JV Number]],#REF!,"x")=0,"",COUNTIFS(Table1[JV '#],Table5[[#This Row],[JV Number]],#REF!,"x"))</f>
        <v>#REF!</v>
      </c>
      <c r="Z131" s="447"/>
    </row>
    <row r="132" spans="1:26" ht="14.45" x14ac:dyDescent="0.3">
      <c r="A132" s="464">
        <v>128</v>
      </c>
      <c r="B132" s="460">
        <v>129</v>
      </c>
      <c r="C132" s="460">
        <f>INDEX(Table1[MPMS '#],MATCH(Table5[[#This Row],[JV Number]],Table1[JV '#],0))</f>
        <v>7251</v>
      </c>
      <c r="D132" s="460" t="str">
        <f>INDEX(Table1[Early Completion (Y/N)],MATCH(Table5[[#This Row],[JV Number]],Table1[JV '#],0))</f>
        <v>Y</v>
      </c>
      <c r="E132" s="460" t="e">
        <f>INDEX(#REF!,MATCH(Table5[[#This Row],[JV Number]],Table1[JV '#],0))</f>
        <v>#REF!</v>
      </c>
      <c r="F132" s="460">
        <f>INDEX(Table1[District],MATCH(Table5[[#This Row],[JV Number]],Table1[JV '#],0))</f>
        <v>3</v>
      </c>
      <c r="G132" s="460" t="str">
        <f>INDEX(Table1[County],MATCH(Table5[[#This Row],[JV Number]],Table1[JV '#],0))</f>
        <v>Tioga</v>
      </c>
      <c r="H132" s="460">
        <f>COUNTIF(Table1[JV '#],Table5[[#This Row],[JV Number]])</f>
        <v>4</v>
      </c>
      <c r="I132" s="466">
        <f>LOOKUP(Table5[[#This Row],[JV Number]],Table4[JV '#],Table4[Construction Start Dates])</f>
        <v>42198</v>
      </c>
      <c r="J132" s="466" t="e">
        <f t="array" ref="J132">MIN(IF(Table5[[#This Row],[JV Number]]=Table1[JV '#],#REF!,"Error"))</f>
        <v>#REF!</v>
      </c>
      <c r="K132" s="554" t="e">
        <f>SUMIF(Table1[JV '#],Table5[[#This Row],[JV Number]],#REF!)</f>
        <v>#REF!</v>
      </c>
      <c r="L132" s="460">
        <f>IF(COUNTIFS(Table1[JV '#],Table5[[#This Row],[JV Number]],Table1[D-419 Utility Relocation Classification],Table5[[#Headers],[Prior]])=0,"",COUNTIFS(Table1[JV '#],Table5[[#This Row],[JV Number]],Table1[D-419 Utility Relocation Classification],Table5[[#Headers],[Prior]]))</f>
        <v>3</v>
      </c>
      <c r="M132" s="460" t="str">
        <f>IF(COUNTIFS(Table1[JV '#],Table5[[#This Row],[JV Number]],Table1[D-419 Utility Relocation Classification],Table5[[#Headers],[Restrictive]])=0,"",COUNTIFS(Table1[JV '#],Table5[[#This Row],[JV Number]],Table1[D-419 Utility Relocation Classification],Table5[[#Headers],[Restrictive]]))</f>
        <v/>
      </c>
      <c r="N132" s="460" t="str">
        <f>IF(COUNTIFS(Table1[JV '#],Table5[[#This Row],[JV Number]],Table1[D-419 Utility Relocation Classification],Table5[[#Headers],[Concurrent]])=0,"",COUNTIFS(Table1[JV '#],Table5[[#This Row],[JV Number]],Table1[D-419 Utility Relocation Classification],Table5[[#Headers],[Concurrent]]))</f>
        <v/>
      </c>
      <c r="O132" s="460" t="str">
        <f>IF(COUNTIFS(Table1[JV '#],Table5[[#This Row],[JV Number]],Table1[D-419 Utility Relocation Classification],Table5[[#Headers],[Coordinated]])=0,"",COUNTIFS(Table1[JV '#],Table5[[#This Row],[JV Number]],Table1[D-419 Utility Relocation Classification],Table5[[#Headers],[Coordinated]]))</f>
        <v/>
      </c>
      <c r="P132" s="460">
        <f>IF(COUNTIFS(Table1[JV '#],Table5[[#This Row],[JV Number]],Table1[D-419 Utility Relocation Classification],Table5[[#Headers],[Not Affected]])=0,"",COUNTIFS(Table1[JV '#],Table5[[#This Row],[JV Number]],Table1[D-419 Utility Relocation Classification],Table5[[#Headers],[Not Affected]]))</f>
        <v>1</v>
      </c>
      <c r="Q132" s="460" t="str">
        <f>IF(COUNTIFS(Table1[JV '#],Table5[[#This Row],[JV Number]],Table1[D-419 Utility Relocation Classification],Table5[[#Headers],[Incorporated]])=0,"",COUNTIFS(Table1[JV '#],Table5[[#This Row],[JV Number]],Table1[D-419 Utility Relocation Classification],Table5[[#Headers],[Incorporated]]))</f>
        <v/>
      </c>
      <c r="R132" s="460">
        <f>IF(COUNTIFS(Table1[JV '#],Table5[[#This Row],[JV Number]],Table1[Overhead or Underground],"OH")=0,"",COUNTIFS(Table1[JV '#],Table5[[#This Row],[JV Number]],Table1[Overhead or Underground],"OH"))</f>
        <v>3</v>
      </c>
      <c r="S132" s="460">
        <f>IF(COUNTIFS(Table1[JV '#],Table5[[#This Row],[JV Number]],Table1[Overhead or Underground],"UG")=0,"",COUNTIFS(Table1[JV '#],Table5[[#This Row],[JV Number]],Table1[Overhead or Underground],"UG"))</f>
        <v>1</v>
      </c>
      <c r="T132" s="460" t="e">
        <f>IF(COUNTIFS(Table1[JV '#],Table5[[#This Row],[JV Number]],#REF!,"x")=0,"",COUNTIFS(Table1[JV '#],Table5[[#This Row],[JV Number]],#REF!,"x"))</f>
        <v>#REF!</v>
      </c>
      <c r="U132" s="460" t="e">
        <f>IF(COUNTIFS(Table1[JV '#],Table5[[#This Row],[JV Number]],#REF!,"x")=0,"",COUNTIFS(Table1[JV '#],Table5[[#This Row],[JV Number]],#REF!,"x"))</f>
        <v>#REF!</v>
      </c>
      <c r="V132" s="460" t="e">
        <f>IF(COUNTIFS(Table1[JV '#],Table5[[#This Row],[JV Number]],#REF!,"x")=0,"",COUNTIFS(Table1[JV '#],Table5[[#This Row],[JV Number]],#REF!,"x"))</f>
        <v>#REF!</v>
      </c>
      <c r="W132" s="460" t="e">
        <f>IF(COUNTIFS(Table1[JV '#],Table5[[#This Row],[JV Number]],#REF!,"x")=0,"",COUNTIFS(Table1[JV '#],Table5[[#This Row],[JV Number]],#REF!,"x"))</f>
        <v>#REF!</v>
      </c>
      <c r="X132" s="460" t="e">
        <f>IF(COUNTIFS(Table1[JV '#],Table5[[#This Row],[JV Number]],#REF!,"x")=0,"",COUNTIFS(Table1[JV '#],Table5[[#This Row],[JV Number]],#REF!,"x"))</f>
        <v>#REF!</v>
      </c>
      <c r="Z132" s="447"/>
    </row>
    <row r="133" spans="1:26" ht="14.45" x14ac:dyDescent="0.3">
      <c r="A133" s="464">
        <v>129</v>
      </c>
      <c r="B133" s="460">
        <v>130</v>
      </c>
      <c r="C133" s="460">
        <f>INDEX(Table1[MPMS '#],MATCH(Table5[[#This Row],[JV Number]],Table1[JV '#],0))</f>
        <v>87929</v>
      </c>
      <c r="D133" s="460" t="str">
        <f>INDEX(Table1[Early Completion (Y/N)],MATCH(Table5[[#This Row],[JV Number]],Table1[JV '#],0))</f>
        <v>--</v>
      </c>
      <c r="E133" s="460" t="e">
        <f>INDEX(#REF!,MATCH(Table5[[#This Row],[JV Number]],Table1[JV '#],0))</f>
        <v>#REF!</v>
      </c>
      <c r="F133" s="460">
        <f>INDEX(Table1[District],MATCH(Table5[[#This Row],[JV Number]],Table1[JV '#],0))</f>
        <v>3</v>
      </c>
      <c r="G133" s="460" t="str">
        <f>INDEX(Table1[County],MATCH(Table5[[#This Row],[JV Number]],Table1[JV '#],0))</f>
        <v>Tioga</v>
      </c>
      <c r="H133" s="460">
        <f>COUNTIF(Table1[JV '#],Table5[[#This Row],[JV Number]])</f>
        <v>3</v>
      </c>
      <c r="I133" s="466">
        <f>LOOKUP(Table5[[#This Row],[JV Number]],Table4[JV '#],Table4[Construction Start Dates])</f>
        <v>42593</v>
      </c>
      <c r="J133" s="466" t="e">
        <f t="array" ref="J133">MIN(IF(Table5[[#This Row],[JV Number]]=Table1[JV '#],#REF!,"Error"))</f>
        <v>#REF!</v>
      </c>
      <c r="K133" s="554" t="e">
        <f>SUMIF(Table1[JV '#],Table5[[#This Row],[JV Number]],#REF!)</f>
        <v>#REF!</v>
      </c>
      <c r="L133" s="460" t="str">
        <f>IF(COUNTIFS(Table1[JV '#],Table5[[#This Row],[JV Number]],Table1[D-419 Utility Relocation Classification],Table5[[#Headers],[Prior]])=0,"",COUNTIFS(Table1[JV '#],Table5[[#This Row],[JV Number]],Table1[D-419 Utility Relocation Classification],Table5[[#Headers],[Prior]]))</f>
        <v/>
      </c>
      <c r="M133" s="460" t="str">
        <f>IF(COUNTIFS(Table1[JV '#],Table5[[#This Row],[JV Number]],Table1[D-419 Utility Relocation Classification],Table5[[#Headers],[Restrictive]])=0,"",COUNTIFS(Table1[JV '#],Table5[[#This Row],[JV Number]],Table1[D-419 Utility Relocation Classification],Table5[[#Headers],[Restrictive]]))</f>
        <v/>
      </c>
      <c r="N133" s="460" t="str">
        <f>IF(COUNTIFS(Table1[JV '#],Table5[[#This Row],[JV Number]],Table1[D-419 Utility Relocation Classification],Table5[[#Headers],[Concurrent]])=0,"",COUNTIFS(Table1[JV '#],Table5[[#This Row],[JV Number]],Table1[D-419 Utility Relocation Classification],Table5[[#Headers],[Concurrent]]))</f>
        <v/>
      </c>
      <c r="O133" s="460" t="str">
        <f>IF(COUNTIFS(Table1[JV '#],Table5[[#This Row],[JV Number]],Table1[D-419 Utility Relocation Classification],Table5[[#Headers],[Coordinated]])=0,"",COUNTIFS(Table1[JV '#],Table5[[#This Row],[JV Number]],Table1[D-419 Utility Relocation Classification],Table5[[#Headers],[Coordinated]]))</f>
        <v/>
      </c>
      <c r="P133" s="460" t="str">
        <f>IF(COUNTIFS(Table1[JV '#],Table5[[#This Row],[JV Number]],Table1[D-419 Utility Relocation Classification],Table5[[#Headers],[Not Affected]])=0,"",COUNTIFS(Table1[JV '#],Table5[[#This Row],[JV Number]],Table1[D-419 Utility Relocation Classification],Table5[[#Headers],[Not Affected]]))</f>
        <v/>
      </c>
      <c r="Q133" s="460" t="str">
        <f>IF(COUNTIFS(Table1[JV '#],Table5[[#This Row],[JV Number]],Table1[D-419 Utility Relocation Classification],Table5[[#Headers],[Incorporated]])=0,"",COUNTIFS(Table1[JV '#],Table5[[#This Row],[JV Number]],Table1[D-419 Utility Relocation Classification],Table5[[#Headers],[Incorporated]]))</f>
        <v/>
      </c>
      <c r="R133" s="460">
        <f>IF(COUNTIFS(Table1[JV '#],Table5[[#This Row],[JV Number]],Table1[Overhead or Underground],"OH")=0,"",COUNTIFS(Table1[JV '#],Table5[[#This Row],[JV Number]],Table1[Overhead or Underground],"OH"))</f>
        <v>2</v>
      </c>
      <c r="S133" s="460" t="str">
        <f>IF(COUNTIFS(Table1[JV '#],Table5[[#This Row],[JV Number]],Table1[Overhead or Underground],"UG")=0,"",COUNTIFS(Table1[JV '#],Table5[[#This Row],[JV Number]],Table1[Overhead or Underground],"UG"))</f>
        <v/>
      </c>
      <c r="T133" s="460" t="e">
        <f>IF(COUNTIFS(Table1[JV '#],Table5[[#This Row],[JV Number]],#REF!,"x")=0,"",COUNTIFS(Table1[JV '#],Table5[[#This Row],[JV Number]],#REF!,"x"))</f>
        <v>#REF!</v>
      </c>
      <c r="U133" s="460" t="e">
        <f>IF(COUNTIFS(Table1[JV '#],Table5[[#This Row],[JV Number]],#REF!,"x")=0,"",COUNTIFS(Table1[JV '#],Table5[[#This Row],[JV Number]],#REF!,"x"))</f>
        <v>#REF!</v>
      </c>
      <c r="V133" s="460" t="e">
        <f>IF(COUNTIFS(Table1[JV '#],Table5[[#This Row],[JV Number]],#REF!,"x")=0,"",COUNTIFS(Table1[JV '#],Table5[[#This Row],[JV Number]],#REF!,"x"))</f>
        <v>#REF!</v>
      </c>
      <c r="W133" s="460" t="e">
        <f>IF(COUNTIFS(Table1[JV '#],Table5[[#This Row],[JV Number]],#REF!,"x")=0,"",COUNTIFS(Table1[JV '#],Table5[[#This Row],[JV Number]],#REF!,"x"))</f>
        <v>#REF!</v>
      </c>
      <c r="X133" s="460" t="e">
        <f>IF(COUNTIFS(Table1[JV '#],Table5[[#This Row],[JV Number]],#REF!,"x")=0,"",COUNTIFS(Table1[JV '#],Table5[[#This Row],[JV Number]],#REF!,"x"))</f>
        <v>#REF!</v>
      </c>
      <c r="Z133" s="447"/>
    </row>
    <row r="134" spans="1:26" ht="14.45" x14ac:dyDescent="0.3">
      <c r="A134" s="464">
        <v>130</v>
      </c>
      <c r="B134" s="460">
        <v>131</v>
      </c>
      <c r="C134" s="460">
        <f>INDEX(Table1[MPMS '#],MATCH(Table5[[#This Row],[JV Number]],Table1[JV '#],0))</f>
        <v>79055</v>
      </c>
      <c r="D134" s="460" t="str">
        <f>INDEX(Table1[Early Completion (Y/N)],MATCH(Table5[[#This Row],[JV Number]],Table1[JV '#],0))</f>
        <v>Y</v>
      </c>
      <c r="E134" s="460" t="e">
        <f>INDEX(#REF!,MATCH(Table5[[#This Row],[JV Number]],Table1[JV '#],0))</f>
        <v>#REF!</v>
      </c>
      <c r="F134" s="460">
        <f>INDEX(Table1[District],MATCH(Table5[[#This Row],[JV Number]],Table1[JV '#],0))</f>
        <v>3</v>
      </c>
      <c r="G134" s="460" t="str">
        <f>INDEX(Table1[County],MATCH(Table5[[#This Row],[JV Number]],Table1[JV '#],0))</f>
        <v>Tioga</v>
      </c>
      <c r="H134" s="460">
        <f>COUNTIF(Table1[JV '#],Table5[[#This Row],[JV Number]])</f>
        <v>4</v>
      </c>
      <c r="I134" s="466">
        <f>LOOKUP(Table5[[#This Row],[JV Number]],Table4[JV '#],Table4[Construction Start Dates])</f>
        <v>42222</v>
      </c>
      <c r="J134" s="466" t="e">
        <f t="array" ref="J134">MIN(IF(Table5[[#This Row],[JV Number]]=Table1[JV '#],#REF!,"Error"))</f>
        <v>#REF!</v>
      </c>
      <c r="K134" s="554" t="e">
        <f>SUMIF(Table1[JV '#],Table5[[#This Row],[JV Number]],#REF!)</f>
        <v>#REF!</v>
      </c>
      <c r="L134" s="460">
        <f>IF(COUNTIFS(Table1[JV '#],Table5[[#This Row],[JV Number]],Table1[D-419 Utility Relocation Classification],Table5[[#Headers],[Prior]])=0,"",COUNTIFS(Table1[JV '#],Table5[[#This Row],[JV Number]],Table1[D-419 Utility Relocation Classification],Table5[[#Headers],[Prior]]))</f>
        <v>2</v>
      </c>
      <c r="M134" s="460" t="str">
        <f>IF(COUNTIFS(Table1[JV '#],Table5[[#This Row],[JV Number]],Table1[D-419 Utility Relocation Classification],Table5[[#Headers],[Restrictive]])=0,"",COUNTIFS(Table1[JV '#],Table5[[#This Row],[JV Number]],Table1[D-419 Utility Relocation Classification],Table5[[#Headers],[Restrictive]]))</f>
        <v/>
      </c>
      <c r="N134" s="460" t="str">
        <f>IF(COUNTIFS(Table1[JV '#],Table5[[#This Row],[JV Number]],Table1[D-419 Utility Relocation Classification],Table5[[#Headers],[Concurrent]])=0,"",COUNTIFS(Table1[JV '#],Table5[[#This Row],[JV Number]],Table1[D-419 Utility Relocation Classification],Table5[[#Headers],[Concurrent]]))</f>
        <v/>
      </c>
      <c r="O134" s="460">
        <f>IF(COUNTIFS(Table1[JV '#],Table5[[#This Row],[JV Number]],Table1[D-419 Utility Relocation Classification],Table5[[#Headers],[Coordinated]])=0,"",COUNTIFS(Table1[JV '#],Table5[[#This Row],[JV Number]],Table1[D-419 Utility Relocation Classification],Table5[[#Headers],[Coordinated]]))</f>
        <v>1</v>
      </c>
      <c r="P134" s="460">
        <f>IF(COUNTIFS(Table1[JV '#],Table5[[#This Row],[JV Number]],Table1[D-419 Utility Relocation Classification],Table5[[#Headers],[Not Affected]])=0,"",COUNTIFS(Table1[JV '#],Table5[[#This Row],[JV Number]],Table1[D-419 Utility Relocation Classification],Table5[[#Headers],[Not Affected]]))</f>
        <v>1</v>
      </c>
      <c r="Q134" s="460" t="str">
        <f>IF(COUNTIFS(Table1[JV '#],Table5[[#This Row],[JV Number]],Table1[D-419 Utility Relocation Classification],Table5[[#Headers],[Incorporated]])=0,"",COUNTIFS(Table1[JV '#],Table5[[#This Row],[JV Number]],Table1[D-419 Utility Relocation Classification],Table5[[#Headers],[Incorporated]]))</f>
        <v/>
      </c>
      <c r="R134" s="460">
        <f>IF(COUNTIFS(Table1[JV '#],Table5[[#This Row],[JV Number]],Table1[Overhead or Underground],"OH")=0,"",COUNTIFS(Table1[JV '#],Table5[[#This Row],[JV Number]],Table1[Overhead or Underground],"OH"))</f>
        <v>4</v>
      </c>
      <c r="S134" s="460" t="str">
        <f>IF(COUNTIFS(Table1[JV '#],Table5[[#This Row],[JV Number]],Table1[Overhead or Underground],"UG")=0,"",COUNTIFS(Table1[JV '#],Table5[[#This Row],[JV Number]],Table1[Overhead or Underground],"UG"))</f>
        <v/>
      </c>
      <c r="T134" s="460" t="e">
        <f>IF(COUNTIFS(Table1[JV '#],Table5[[#This Row],[JV Number]],#REF!,"x")=0,"",COUNTIFS(Table1[JV '#],Table5[[#This Row],[JV Number]],#REF!,"x"))</f>
        <v>#REF!</v>
      </c>
      <c r="U134" s="460" t="e">
        <f>IF(COUNTIFS(Table1[JV '#],Table5[[#This Row],[JV Number]],#REF!,"x")=0,"",COUNTIFS(Table1[JV '#],Table5[[#This Row],[JV Number]],#REF!,"x"))</f>
        <v>#REF!</v>
      </c>
      <c r="V134" s="460" t="e">
        <f>IF(COUNTIFS(Table1[JV '#],Table5[[#This Row],[JV Number]],#REF!,"x")=0,"",COUNTIFS(Table1[JV '#],Table5[[#This Row],[JV Number]],#REF!,"x"))</f>
        <v>#REF!</v>
      </c>
      <c r="W134" s="460" t="e">
        <f>IF(COUNTIFS(Table1[JV '#],Table5[[#This Row],[JV Number]],#REF!,"x")=0,"",COUNTIFS(Table1[JV '#],Table5[[#This Row],[JV Number]],#REF!,"x"))</f>
        <v>#REF!</v>
      </c>
      <c r="X134" s="460" t="e">
        <f>IF(COUNTIFS(Table1[JV '#],Table5[[#This Row],[JV Number]],#REF!,"x")=0,"",COUNTIFS(Table1[JV '#],Table5[[#This Row],[JV Number]],#REF!,"x"))</f>
        <v>#REF!</v>
      </c>
      <c r="Z134" s="447"/>
    </row>
    <row r="135" spans="1:26" ht="14.45" x14ac:dyDescent="0.3">
      <c r="A135" s="464">
        <v>131</v>
      </c>
      <c r="B135" s="460">
        <v>132</v>
      </c>
      <c r="C135" s="460">
        <f>INDEX(Table1[MPMS '#],MATCH(Table5[[#This Row],[JV Number]],Table1[JV '#],0))</f>
        <v>7136</v>
      </c>
      <c r="D135" s="460" t="str">
        <f>INDEX(Table1[Early Completion (Y/N)],MATCH(Table5[[#This Row],[JV Number]],Table1[JV '#],0))</f>
        <v>Y</v>
      </c>
      <c r="E135" s="460" t="e">
        <f>INDEX(#REF!,MATCH(Table5[[#This Row],[JV Number]],Table1[JV '#],0))</f>
        <v>#REF!</v>
      </c>
      <c r="F135" s="460">
        <f>INDEX(Table1[District],MATCH(Table5[[#This Row],[JV Number]],Table1[JV '#],0))</f>
        <v>3</v>
      </c>
      <c r="G135" s="460" t="str">
        <f>INDEX(Table1[County],MATCH(Table5[[#This Row],[JV Number]],Table1[JV '#],0))</f>
        <v>Tioga</v>
      </c>
      <c r="H135" s="460">
        <f>COUNTIF(Table1[JV '#],Table5[[#This Row],[JV Number]])</f>
        <v>5</v>
      </c>
      <c r="I135" s="466">
        <f>LOOKUP(Table5[[#This Row],[JV Number]],Table4[JV '#],Table4[Construction Start Dates])</f>
        <v>42272</v>
      </c>
      <c r="J135" s="466" t="e">
        <f t="array" ref="J135">MIN(IF(Table5[[#This Row],[JV Number]]=Table1[JV '#],#REF!,"Error"))</f>
        <v>#REF!</v>
      </c>
      <c r="K135" s="554" t="e">
        <f>SUMIF(Table1[JV '#],Table5[[#This Row],[JV Number]],#REF!)</f>
        <v>#REF!</v>
      </c>
      <c r="L135" s="460">
        <f>IF(COUNTIFS(Table1[JV '#],Table5[[#This Row],[JV Number]],Table1[D-419 Utility Relocation Classification],Table5[[#Headers],[Prior]])=0,"",COUNTIFS(Table1[JV '#],Table5[[#This Row],[JV Number]],Table1[D-419 Utility Relocation Classification],Table5[[#Headers],[Prior]]))</f>
        <v>3</v>
      </c>
      <c r="M135" s="460" t="str">
        <f>IF(COUNTIFS(Table1[JV '#],Table5[[#This Row],[JV Number]],Table1[D-419 Utility Relocation Classification],Table5[[#Headers],[Restrictive]])=0,"",COUNTIFS(Table1[JV '#],Table5[[#This Row],[JV Number]],Table1[D-419 Utility Relocation Classification],Table5[[#Headers],[Restrictive]]))</f>
        <v/>
      </c>
      <c r="N135" s="460" t="str">
        <f>IF(COUNTIFS(Table1[JV '#],Table5[[#This Row],[JV Number]],Table1[D-419 Utility Relocation Classification],Table5[[#Headers],[Concurrent]])=0,"",COUNTIFS(Table1[JV '#],Table5[[#This Row],[JV Number]],Table1[D-419 Utility Relocation Classification],Table5[[#Headers],[Concurrent]]))</f>
        <v/>
      </c>
      <c r="O135" s="460" t="str">
        <f>IF(COUNTIFS(Table1[JV '#],Table5[[#This Row],[JV Number]],Table1[D-419 Utility Relocation Classification],Table5[[#Headers],[Coordinated]])=0,"",COUNTIFS(Table1[JV '#],Table5[[#This Row],[JV Number]],Table1[D-419 Utility Relocation Classification],Table5[[#Headers],[Coordinated]]))</f>
        <v/>
      </c>
      <c r="P135" s="460">
        <f>IF(COUNTIFS(Table1[JV '#],Table5[[#This Row],[JV Number]],Table1[D-419 Utility Relocation Classification],Table5[[#Headers],[Not Affected]])=0,"",COUNTIFS(Table1[JV '#],Table5[[#This Row],[JV Number]],Table1[D-419 Utility Relocation Classification],Table5[[#Headers],[Not Affected]]))</f>
        <v>2</v>
      </c>
      <c r="Q135" s="460" t="str">
        <f>IF(COUNTIFS(Table1[JV '#],Table5[[#This Row],[JV Number]],Table1[D-419 Utility Relocation Classification],Table5[[#Headers],[Incorporated]])=0,"",COUNTIFS(Table1[JV '#],Table5[[#This Row],[JV Number]],Table1[D-419 Utility Relocation Classification],Table5[[#Headers],[Incorporated]]))</f>
        <v/>
      </c>
      <c r="R135" s="460">
        <f>IF(COUNTIFS(Table1[JV '#],Table5[[#This Row],[JV Number]],Table1[Overhead or Underground],"OH")=0,"",COUNTIFS(Table1[JV '#],Table5[[#This Row],[JV Number]],Table1[Overhead or Underground],"OH"))</f>
        <v>3</v>
      </c>
      <c r="S135" s="460">
        <f>IF(COUNTIFS(Table1[JV '#],Table5[[#This Row],[JV Number]],Table1[Overhead or Underground],"UG")=0,"",COUNTIFS(Table1[JV '#],Table5[[#This Row],[JV Number]],Table1[Overhead or Underground],"UG"))</f>
        <v>2</v>
      </c>
      <c r="T135" s="460" t="e">
        <f>IF(COUNTIFS(Table1[JV '#],Table5[[#This Row],[JV Number]],#REF!,"x")=0,"",COUNTIFS(Table1[JV '#],Table5[[#This Row],[JV Number]],#REF!,"x"))</f>
        <v>#REF!</v>
      </c>
      <c r="U135" s="460" t="e">
        <f>IF(COUNTIFS(Table1[JV '#],Table5[[#This Row],[JV Number]],#REF!,"x")=0,"",COUNTIFS(Table1[JV '#],Table5[[#This Row],[JV Number]],#REF!,"x"))</f>
        <v>#REF!</v>
      </c>
      <c r="V135" s="460" t="e">
        <f>IF(COUNTIFS(Table1[JV '#],Table5[[#This Row],[JV Number]],#REF!,"x")=0,"",COUNTIFS(Table1[JV '#],Table5[[#This Row],[JV Number]],#REF!,"x"))</f>
        <v>#REF!</v>
      </c>
      <c r="W135" s="460" t="e">
        <f>IF(COUNTIFS(Table1[JV '#],Table5[[#This Row],[JV Number]],#REF!,"x")=0,"",COUNTIFS(Table1[JV '#],Table5[[#This Row],[JV Number]],#REF!,"x"))</f>
        <v>#REF!</v>
      </c>
      <c r="X135" s="460" t="e">
        <f>IF(COUNTIFS(Table1[JV '#],Table5[[#This Row],[JV Number]],#REF!,"x")=0,"",COUNTIFS(Table1[JV '#],Table5[[#This Row],[JV Number]],#REF!,"x"))</f>
        <v>#REF!</v>
      </c>
      <c r="Z135" s="447"/>
    </row>
    <row r="136" spans="1:26" ht="14.45" x14ac:dyDescent="0.3">
      <c r="A136" s="464">
        <v>132</v>
      </c>
      <c r="B136" s="460">
        <v>133</v>
      </c>
      <c r="C136" s="460">
        <f>INDEX(Table1[MPMS '#],MATCH(Table5[[#This Row],[JV Number]],Table1[JV '#],0))</f>
        <v>7347</v>
      </c>
      <c r="D136" s="460" t="str">
        <f>INDEX(Table1[Early Completion (Y/N)],MATCH(Table5[[#This Row],[JV Number]],Table1[JV '#],0))</f>
        <v>Y</v>
      </c>
      <c r="E136" s="460" t="e">
        <f>INDEX(#REF!,MATCH(Table5[[#This Row],[JV Number]],Table1[JV '#],0))</f>
        <v>#REF!</v>
      </c>
      <c r="F136" s="460">
        <f>INDEX(Table1[District],MATCH(Table5[[#This Row],[JV Number]],Table1[JV '#],0))</f>
        <v>3</v>
      </c>
      <c r="G136" s="460" t="str">
        <f>INDEX(Table1[County],MATCH(Table5[[#This Row],[JV Number]],Table1[JV '#],0))</f>
        <v>Tioga</v>
      </c>
      <c r="H136" s="460">
        <f>COUNTIF(Table1[JV '#],Table5[[#This Row],[JV Number]])</f>
        <v>2</v>
      </c>
      <c r="I136" s="466">
        <f>LOOKUP(Table5[[#This Row],[JV Number]],Table4[JV '#],Table4[Construction Start Dates])</f>
        <v>42215</v>
      </c>
      <c r="J136" s="466" t="e">
        <f t="array" ref="J136">MIN(IF(Table5[[#This Row],[JV Number]]=Table1[JV '#],#REF!,"Error"))</f>
        <v>#REF!</v>
      </c>
      <c r="K136" s="554" t="e">
        <f>SUMIF(Table1[JV '#],Table5[[#This Row],[JV Number]],#REF!)</f>
        <v>#REF!</v>
      </c>
      <c r="L136" s="460">
        <f>IF(COUNTIFS(Table1[JV '#],Table5[[#This Row],[JV Number]],Table1[D-419 Utility Relocation Classification],Table5[[#Headers],[Prior]])=0,"",COUNTIFS(Table1[JV '#],Table5[[#This Row],[JV Number]],Table1[D-419 Utility Relocation Classification],Table5[[#Headers],[Prior]]))</f>
        <v>2</v>
      </c>
      <c r="M136" s="460" t="str">
        <f>IF(COUNTIFS(Table1[JV '#],Table5[[#This Row],[JV Number]],Table1[D-419 Utility Relocation Classification],Table5[[#Headers],[Restrictive]])=0,"",COUNTIFS(Table1[JV '#],Table5[[#This Row],[JV Number]],Table1[D-419 Utility Relocation Classification],Table5[[#Headers],[Restrictive]]))</f>
        <v/>
      </c>
      <c r="N136" s="460" t="str">
        <f>IF(COUNTIFS(Table1[JV '#],Table5[[#This Row],[JV Number]],Table1[D-419 Utility Relocation Classification],Table5[[#Headers],[Concurrent]])=0,"",COUNTIFS(Table1[JV '#],Table5[[#This Row],[JV Number]],Table1[D-419 Utility Relocation Classification],Table5[[#Headers],[Concurrent]]))</f>
        <v/>
      </c>
      <c r="O136" s="460" t="str">
        <f>IF(COUNTIFS(Table1[JV '#],Table5[[#This Row],[JV Number]],Table1[D-419 Utility Relocation Classification],Table5[[#Headers],[Coordinated]])=0,"",COUNTIFS(Table1[JV '#],Table5[[#This Row],[JV Number]],Table1[D-419 Utility Relocation Classification],Table5[[#Headers],[Coordinated]]))</f>
        <v/>
      </c>
      <c r="P136" s="460" t="str">
        <f>IF(COUNTIFS(Table1[JV '#],Table5[[#This Row],[JV Number]],Table1[D-419 Utility Relocation Classification],Table5[[#Headers],[Not Affected]])=0,"",COUNTIFS(Table1[JV '#],Table5[[#This Row],[JV Number]],Table1[D-419 Utility Relocation Classification],Table5[[#Headers],[Not Affected]]))</f>
        <v/>
      </c>
      <c r="Q136" s="460" t="str">
        <f>IF(COUNTIFS(Table1[JV '#],Table5[[#This Row],[JV Number]],Table1[D-419 Utility Relocation Classification],Table5[[#Headers],[Incorporated]])=0,"",COUNTIFS(Table1[JV '#],Table5[[#This Row],[JV Number]],Table1[D-419 Utility Relocation Classification],Table5[[#Headers],[Incorporated]]))</f>
        <v/>
      </c>
      <c r="R136" s="460" t="str">
        <f>IF(COUNTIFS(Table1[JV '#],Table5[[#This Row],[JV Number]],Table1[Overhead or Underground],"OH")=0,"",COUNTIFS(Table1[JV '#],Table5[[#This Row],[JV Number]],Table1[Overhead or Underground],"OH"))</f>
        <v/>
      </c>
      <c r="S136" s="460" t="str">
        <f>IF(COUNTIFS(Table1[JV '#],Table5[[#This Row],[JV Number]],Table1[Overhead or Underground],"UG")=0,"",COUNTIFS(Table1[JV '#],Table5[[#This Row],[JV Number]],Table1[Overhead or Underground],"UG"))</f>
        <v/>
      </c>
      <c r="T136" s="460" t="e">
        <f>IF(COUNTIFS(Table1[JV '#],Table5[[#This Row],[JV Number]],#REF!,"x")=0,"",COUNTIFS(Table1[JV '#],Table5[[#This Row],[JV Number]],#REF!,"x"))</f>
        <v>#REF!</v>
      </c>
      <c r="U136" s="460" t="e">
        <f>IF(COUNTIFS(Table1[JV '#],Table5[[#This Row],[JV Number]],#REF!,"x")=0,"",COUNTIFS(Table1[JV '#],Table5[[#This Row],[JV Number]],#REF!,"x"))</f>
        <v>#REF!</v>
      </c>
      <c r="V136" s="460" t="e">
        <f>IF(COUNTIFS(Table1[JV '#],Table5[[#This Row],[JV Number]],#REF!,"x")=0,"",COUNTIFS(Table1[JV '#],Table5[[#This Row],[JV Number]],#REF!,"x"))</f>
        <v>#REF!</v>
      </c>
      <c r="W136" s="460" t="e">
        <f>IF(COUNTIFS(Table1[JV '#],Table5[[#This Row],[JV Number]],#REF!,"x")=0,"",COUNTIFS(Table1[JV '#],Table5[[#This Row],[JV Number]],#REF!,"x"))</f>
        <v>#REF!</v>
      </c>
      <c r="X136" s="460" t="e">
        <f>IF(COUNTIFS(Table1[JV '#],Table5[[#This Row],[JV Number]],#REF!,"x")=0,"",COUNTIFS(Table1[JV '#],Table5[[#This Row],[JV Number]],#REF!,"x"))</f>
        <v>#REF!</v>
      </c>
      <c r="Z136" s="447"/>
    </row>
    <row r="137" spans="1:26" ht="14.45" x14ac:dyDescent="0.3">
      <c r="A137" s="464">
        <v>133</v>
      </c>
      <c r="B137" s="460">
        <v>134</v>
      </c>
      <c r="C137" s="460">
        <f>INDEX(Table1[MPMS '#],MATCH(Table5[[#This Row],[JV Number]],Table1[JV '#],0))</f>
        <v>83470</v>
      </c>
      <c r="D137" s="460" t="str">
        <f>INDEX(Table1[Early Completion (Y/N)],MATCH(Table5[[#This Row],[JV Number]],Table1[JV '#],0))</f>
        <v>--</v>
      </c>
      <c r="E137" s="460" t="e">
        <f>INDEX(#REF!,MATCH(Table5[[#This Row],[JV Number]],Table1[JV '#],0))</f>
        <v>#REF!</v>
      </c>
      <c r="F137" s="460">
        <f>INDEX(Table1[District],MATCH(Table5[[#This Row],[JV Number]],Table1[JV '#],0))</f>
        <v>3</v>
      </c>
      <c r="G137" s="460" t="str">
        <f>INDEX(Table1[County],MATCH(Table5[[#This Row],[JV Number]],Table1[JV '#],0))</f>
        <v>Tioga</v>
      </c>
      <c r="H137" s="460">
        <f>COUNTIF(Table1[JV '#],Table5[[#This Row],[JV Number]])</f>
        <v>2</v>
      </c>
      <c r="I137" s="466">
        <f>LOOKUP(Table5[[#This Row],[JV Number]],Table4[JV '#],Table4[Construction Start Dates])</f>
        <v>42585</v>
      </c>
      <c r="J137" s="466" t="e">
        <f t="array" ref="J137">MIN(IF(Table5[[#This Row],[JV Number]]=Table1[JV '#],#REF!,"Error"))</f>
        <v>#REF!</v>
      </c>
      <c r="K137" s="554" t="e">
        <f>SUMIF(Table1[JV '#],Table5[[#This Row],[JV Number]],#REF!)</f>
        <v>#REF!</v>
      </c>
      <c r="L137" s="460" t="str">
        <f>IF(COUNTIFS(Table1[JV '#],Table5[[#This Row],[JV Number]],Table1[D-419 Utility Relocation Classification],Table5[[#Headers],[Prior]])=0,"",COUNTIFS(Table1[JV '#],Table5[[#This Row],[JV Number]],Table1[D-419 Utility Relocation Classification],Table5[[#Headers],[Prior]]))</f>
        <v/>
      </c>
      <c r="M137" s="460" t="str">
        <f>IF(COUNTIFS(Table1[JV '#],Table5[[#This Row],[JV Number]],Table1[D-419 Utility Relocation Classification],Table5[[#Headers],[Restrictive]])=0,"",COUNTIFS(Table1[JV '#],Table5[[#This Row],[JV Number]],Table1[D-419 Utility Relocation Classification],Table5[[#Headers],[Restrictive]]))</f>
        <v/>
      </c>
      <c r="N137" s="460" t="str">
        <f>IF(COUNTIFS(Table1[JV '#],Table5[[#This Row],[JV Number]],Table1[D-419 Utility Relocation Classification],Table5[[#Headers],[Concurrent]])=0,"",COUNTIFS(Table1[JV '#],Table5[[#This Row],[JV Number]],Table1[D-419 Utility Relocation Classification],Table5[[#Headers],[Concurrent]]))</f>
        <v/>
      </c>
      <c r="O137" s="460" t="str">
        <f>IF(COUNTIFS(Table1[JV '#],Table5[[#This Row],[JV Number]],Table1[D-419 Utility Relocation Classification],Table5[[#Headers],[Coordinated]])=0,"",COUNTIFS(Table1[JV '#],Table5[[#This Row],[JV Number]],Table1[D-419 Utility Relocation Classification],Table5[[#Headers],[Coordinated]]))</f>
        <v/>
      </c>
      <c r="P137" s="460" t="str">
        <f>IF(COUNTIFS(Table1[JV '#],Table5[[#This Row],[JV Number]],Table1[D-419 Utility Relocation Classification],Table5[[#Headers],[Not Affected]])=0,"",COUNTIFS(Table1[JV '#],Table5[[#This Row],[JV Number]],Table1[D-419 Utility Relocation Classification],Table5[[#Headers],[Not Affected]]))</f>
        <v/>
      </c>
      <c r="Q137" s="460" t="str">
        <f>IF(COUNTIFS(Table1[JV '#],Table5[[#This Row],[JV Number]],Table1[D-419 Utility Relocation Classification],Table5[[#Headers],[Incorporated]])=0,"",COUNTIFS(Table1[JV '#],Table5[[#This Row],[JV Number]],Table1[D-419 Utility Relocation Classification],Table5[[#Headers],[Incorporated]]))</f>
        <v/>
      </c>
      <c r="R137" s="460">
        <f>IF(COUNTIFS(Table1[JV '#],Table5[[#This Row],[JV Number]],Table1[Overhead or Underground],"OH")=0,"",COUNTIFS(Table1[JV '#],Table5[[#This Row],[JV Number]],Table1[Overhead or Underground],"OH"))</f>
        <v>1</v>
      </c>
      <c r="S137" s="460">
        <f>IF(COUNTIFS(Table1[JV '#],Table5[[#This Row],[JV Number]],Table1[Overhead or Underground],"UG")=0,"",COUNTIFS(Table1[JV '#],Table5[[#This Row],[JV Number]],Table1[Overhead or Underground],"UG"))</f>
        <v>1</v>
      </c>
      <c r="T137" s="460" t="e">
        <f>IF(COUNTIFS(Table1[JV '#],Table5[[#This Row],[JV Number]],#REF!,"x")=0,"",COUNTIFS(Table1[JV '#],Table5[[#This Row],[JV Number]],#REF!,"x"))</f>
        <v>#REF!</v>
      </c>
      <c r="U137" s="460" t="e">
        <f>IF(COUNTIFS(Table1[JV '#],Table5[[#This Row],[JV Number]],#REF!,"x")=0,"",COUNTIFS(Table1[JV '#],Table5[[#This Row],[JV Number]],#REF!,"x"))</f>
        <v>#REF!</v>
      </c>
      <c r="V137" s="460" t="e">
        <f>IF(COUNTIFS(Table1[JV '#],Table5[[#This Row],[JV Number]],#REF!,"x")=0,"",COUNTIFS(Table1[JV '#],Table5[[#This Row],[JV Number]],#REF!,"x"))</f>
        <v>#REF!</v>
      </c>
      <c r="W137" s="460" t="e">
        <f>IF(COUNTIFS(Table1[JV '#],Table5[[#This Row],[JV Number]],#REF!,"x")=0,"",COUNTIFS(Table1[JV '#],Table5[[#This Row],[JV Number]],#REF!,"x"))</f>
        <v>#REF!</v>
      </c>
      <c r="X137" s="460" t="e">
        <f>IF(COUNTIFS(Table1[JV '#],Table5[[#This Row],[JV Number]],#REF!,"x")=0,"",COUNTIFS(Table1[JV '#],Table5[[#This Row],[JV Number]],#REF!,"x"))</f>
        <v>#REF!</v>
      </c>
      <c r="Z137" s="447"/>
    </row>
    <row r="138" spans="1:26" ht="14.45" x14ac:dyDescent="0.3">
      <c r="A138" s="464">
        <v>134</v>
      </c>
      <c r="B138" s="460">
        <v>135</v>
      </c>
      <c r="C138" s="460">
        <f>INDEX(Table1[MPMS '#],MATCH(Table5[[#This Row],[JV Number]],Table1[JV '#],0))</f>
        <v>7542</v>
      </c>
      <c r="D138" s="460" t="str">
        <f>INDEX(Table1[Early Completion (Y/N)],MATCH(Table5[[#This Row],[JV Number]],Table1[JV '#],0))</f>
        <v>--</v>
      </c>
      <c r="E138" s="460" t="e">
        <f>INDEX(#REF!,MATCH(Table5[[#This Row],[JV Number]],Table1[JV '#],0))</f>
        <v>#REF!</v>
      </c>
      <c r="F138" s="460">
        <f>INDEX(Table1[District],MATCH(Table5[[#This Row],[JV Number]],Table1[JV '#],0))</f>
        <v>3</v>
      </c>
      <c r="G138" s="460" t="str">
        <f>INDEX(Table1[County],MATCH(Table5[[#This Row],[JV Number]],Table1[JV '#],0))</f>
        <v>Union</v>
      </c>
      <c r="H138" s="460">
        <f>COUNTIF(Table1[JV '#],Table5[[#This Row],[JV Number]])</f>
        <v>2</v>
      </c>
      <c r="I138" s="466">
        <f>LOOKUP(Table5[[#This Row],[JV Number]],Table4[JV '#],Table4[Construction Start Dates])</f>
        <v>42562</v>
      </c>
      <c r="J138" s="466" t="e">
        <f t="array" ref="J138">MIN(IF(Table5[[#This Row],[JV Number]]=Table1[JV '#],#REF!,"Error"))</f>
        <v>#REF!</v>
      </c>
      <c r="K138" s="554" t="e">
        <f>SUMIF(Table1[JV '#],Table5[[#This Row],[JV Number]],#REF!)</f>
        <v>#REF!</v>
      </c>
      <c r="L138" s="460" t="str">
        <f>IF(COUNTIFS(Table1[JV '#],Table5[[#This Row],[JV Number]],Table1[D-419 Utility Relocation Classification],Table5[[#Headers],[Prior]])=0,"",COUNTIFS(Table1[JV '#],Table5[[#This Row],[JV Number]],Table1[D-419 Utility Relocation Classification],Table5[[#Headers],[Prior]]))</f>
        <v/>
      </c>
      <c r="M138" s="460" t="str">
        <f>IF(COUNTIFS(Table1[JV '#],Table5[[#This Row],[JV Number]],Table1[D-419 Utility Relocation Classification],Table5[[#Headers],[Restrictive]])=0,"",COUNTIFS(Table1[JV '#],Table5[[#This Row],[JV Number]],Table1[D-419 Utility Relocation Classification],Table5[[#Headers],[Restrictive]]))</f>
        <v/>
      </c>
      <c r="N138" s="460" t="str">
        <f>IF(COUNTIFS(Table1[JV '#],Table5[[#This Row],[JV Number]],Table1[D-419 Utility Relocation Classification],Table5[[#Headers],[Concurrent]])=0,"",COUNTIFS(Table1[JV '#],Table5[[#This Row],[JV Number]],Table1[D-419 Utility Relocation Classification],Table5[[#Headers],[Concurrent]]))</f>
        <v/>
      </c>
      <c r="O138" s="460" t="str">
        <f>IF(COUNTIFS(Table1[JV '#],Table5[[#This Row],[JV Number]],Table1[D-419 Utility Relocation Classification],Table5[[#Headers],[Coordinated]])=0,"",COUNTIFS(Table1[JV '#],Table5[[#This Row],[JV Number]],Table1[D-419 Utility Relocation Classification],Table5[[#Headers],[Coordinated]]))</f>
        <v/>
      </c>
      <c r="P138" s="460" t="str">
        <f>IF(COUNTIFS(Table1[JV '#],Table5[[#This Row],[JV Number]],Table1[D-419 Utility Relocation Classification],Table5[[#Headers],[Not Affected]])=0,"",COUNTIFS(Table1[JV '#],Table5[[#This Row],[JV Number]],Table1[D-419 Utility Relocation Classification],Table5[[#Headers],[Not Affected]]))</f>
        <v/>
      </c>
      <c r="Q138" s="460" t="str">
        <f>IF(COUNTIFS(Table1[JV '#],Table5[[#This Row],[JV Number]],Table1[D-419 Utility Relocation Classification],Table5[[#Headers],[Incorporated]])=0,"",COUNTIFS(Table1[JV '#],Table5[[#This Row],[JV Number]],Table1[D-419 Utility Relocation Classification],Table5[[#Headers],[Incorporated]]))</f>
        <v/>
      </c>
      <c r="R138" s="460">
        <f>IF(COUNTIFS(Table1[JV '#],Table5[[#This Row],[JV Number]],Table1[Overhead or Underground],"OH")=0,"",COUNTIFS(Table1[JV '#],Table5[[#This Row],[JV Number]],Table1[Overhead or Underground],"OH"))</f>
        <v>2</v>
      </c>
      <c r="S138" s="460" t="str">
        <f>IF(COUNTIFS(Table1[JV '#],Table5[[#This Row],[JV Number]],Table1[Overhead or Underground],"UG")=0,"",COUNTIFS(Table1[JV '#],Table5[[#This Row],[JV Number]],Table1[Overhead or Underground],"UG"))</f>
        <v/>
      </c>
      <c r="T138" s="460" t="e">
        <f>IF(COUNTIFS(Table1[JV '#],Table5[[#This Row],[JV Number]],#REF!,"x")=0,"",COUNTIFS(Table1[JV '#],Table5[[#This Row],[JV Number]],#REF!,"x"))</f>
        <v>#REF!</v>
      </c>
      <c r="U138" s="460" t="e">
        <f>IF(COUNTIFS(Table1[JV '#],Table5[[#This Row],[JV Number]],#REF!,"x")=0,"",COUNTIFS(Table1[JV '#],Table5[[#This Row],[JV Number]],#REF!,"x"))</f>
        <v>#REF!</v>
      </c>
      <c r="V138" s="460" t="e">
        <f>IF(COUNTIFS(Table1[JV '#],Table5[[#This Row],[JV Number]],#REF!,"x")=0,"",COUNTIFS(Table1[JV '#],Table5[[#This Row],[JV Number]],#REF!,"x"))</f>
        <v>#REF!</v>
      </c>
      <c r="W138" s="460" t="e">
        <f>IF(COUNTIFS(Table1[JV '#],Table5[[#This Row],[JV Number]],#REF!,"x")=0,"",COUNTIFS(Table1[JV '#],Table5[[#This Row],[JV Number]],#REF!,"x"))</f>
        <v>#REF!</v>
      </c>
      <c r="X138" s="460" t="e">
        <f>IF(COUNTIFS(Table1[JV '#],Table5[[#This Row],[JV Number]],#REF!,"x")=0,"",COUNTIFS(Table1[JV '#],Table5[[#This Row],[JV Number]],#REF!,"x"))</f>
        <v>#REF!</v>
      </c>
      <c r="Z138" s="447"/>
    </row>
    <row r="139" spans="1:26" ht="14.45" x14ac:dyDescent="0.3">
      <c r="A139" s="464">
        <v>135</v>
      </c>
      <c r="B139" s="460">
        <v>136</v>
      </c>
      <c r="C139" s="460">
        <f>INDEX(Table1[MPMS '#],MATCH(Table5[[#This Row],[JV Number]],Table1[JV '#],0))</f>
        <v>7542</v>
      </c>
      <c r="D139" s="460" t="str">
        <f>INDEX(Table1[Early Completion (Y/N)],MATCH(Table5[[#This Row],[JV Number]],Table1[JV '#],0))</f>
        <v>--</v>
      </c>
      <c r="E139" s="460" t="e">
        <f>INDEX(#REF!,MATCH(Table5[[#This Row],[JV Number]],Table1[JV '#],0))</f>
        <v>#REF!</v>
      </c>
      <c r="F139" s="460">
        <f>INDEX(Table1[District],MATCH(Table5[[#This Row],[JV Number]],Table1[JV '#],0))</f>
        <v>3</v>
      </c>
      <c r="G139" s="460" t="str">
        <f>INDEX(Table1[County],MATCH(Table5[[#This Row],[JV Number]],Table1[JV '#],0))</f>
        <v>Union</v>
      </c>
      <c r="H139" s="460">
        <f>COUNTIF(Table1[JV '#],Table5[[#This Row],[JV Number]])</f>
        <v>2</v>
      </c>
      <c r="I139" s="466">
        <f>LOOKUP(Table5[[#This Row],[JV Number]],Table4[JV '#],Table4[Construction Start Dates])</f>
        <v>42562</v>
      </c>
      <c r="J139" s="466" t="e">
        <f t="array" ref="J139">MIN(IF(Table5[[#This Row],[JV Number]]=Table1[JV '#],#REF!,"Error"))</f>
        <v>#REF!</v>
      </c>
      <c r="K139" s="554" t="e">
        <f>SUMIF(Table1[JV '#],Table5[[#This Row],[JV Number]],#REF!)</f>
        <v>#REF!</v>
      </c>
      <c r="L139" s="460" t="str">
        <f>IF(COUNTIFS(Table1[JV '#],Table5[[#This Row],[JV Number]],Table1[D-419 Utility Relocation Classification],Table5[[#Headers],[Prior]])=0,"",COUNTIFS(Table1[JV '#],Table5[[#This Row],[JV Number]],Table1[D-419 Utility Relocation Classification],Table5[[#Headers],[Prior]]))</f>
        <v/>
      </c>
      <c r="M139" s="460" t="str">
        <f>IF(COUNTIFS(Table1[JV '#],Table5[[#This Row],[JV Number]],Table1[D-419 Utility Relocation Classification],Table5[[#Headers],[Restrictive]])=0,"",COUNTIFS(Table1[JV '#],Table5[[#This Row],[JV Number]],Table1[D-419 Utility Relocation Classification],Table5[[#Headers],[Restrictive]]))</f>
        <v/>
      </c>
      <c r="N139" s="460" t="str">
        <f>IF(COUNTIFS(Table1[JV '#],Table5[[#This Row],[JV Number]],Table1[D-419 Utility Relocation Classification],Table5[[#Headers],[Concurrent]])=0,"",COUNTIFS(Table1[JV '#],Table5[[#This Row],[JV Number]],Table1[D-419 Utility Relocation Classification],Table5[[#Headers],[Concurrent]]))</f>
        <v/>
      </c>
      <c r="O139" s="460" t="str">
        <f>IF(COUNTIFS(Table1[JV '#],Table5[[#This Row],[JV Number]],Table1[D-419 Utility Relocation Classification],Table5[[#Headers],[Coordinated]])=0,"",COUNTIFS(Table1[JV '#],Table5[[#This Row],[JV Number]],Table1[D-419 Utility Relocation Classification],Table5[[#Headers],[Coordinated]]))</f>
        <v/>
      </c>
      <c r="P139" s="460" t="str">
        <f>IF(COUNTIFS(Table1[JV '#],Table5[[#This Row],[JV Number]],Table1[D-419 Utility Relocation Classification],Table5[[#Headers],[Not Affected]])=0,"",COUNTIFS(Table1[JV '#],Table5[[#This Row],[JV Number]],Table1[D-419 Utility Relocation Classification],Table5[[#Headers],[Not Affected]]))</f>
        <v/>
      </c>
      <c r="Q139" s="460" t="str">
        <f>IF(COUNTIFS(Table1[JV '#],Table5[[#This Row],[JV Number]],Table1[D-419 Utility Relocation Classification],Table5[[#Headers],[Incorporated]])=0,"",COUNTIFS(Table1[JV '#],Table5[[#This Row],[JV Number]],Table1[D-419 Utility Relocation Classification],Table5[[#Headers],[Incorporated]]))</f>
        <v/>
      </c>
      <c r="R139" s="460">
        <f>IF(COUNTIFS(Table1[JV '#],Table5[[#This Row],[JV Number]],Table1[Overhead or Underground],"OH")=0,"",COUNTIFS(Table1[JV '#],Table5[[#This Row],[JV Number]],Table1[Overhead or Underground],"OH"))</f>
        <v>2</v>
      </c>
      <c r="S139" s="460" t="str">
        <f>IF(COUNTIFS(Table1[JV '#],Table5[[#This Row],[JV Number]],Table1[Overhead or Underground],"UG")=0,"",COUNTIFS(Table1[JV '#],Table5[[#This Row],[JV Number]],Table1[Overhead or Underground],"UG"))</f>
        <v/>
      </c>
      <c r="T139" s="460" t="e">
        <f>IF(COUNTIFS(Table1[JV '#],Table5[[#This Row],[JV Number]],#REF!,"x")=0,"",COUNTIFS(Table1[JV '#],Table5[[#This Row],[JV Number]],#REF!,"x"))</f>
        <v>#REF!</v>
      </c>
      <c r="U139" s="460" t="e">
        <f>IF(COUNTIFS(Table1[JV '#],Table5[[#This Row],[JV Number]],#REF!,"x")=0,"",COUNTIFS(Table1[JV '#],Table5[[#This Row],[JV Number]],#REF!,"x"))</f>
        <v>#REF!</v>
      </c>
      <c r="V139" s="460" t="e">
        <f>IF(COUNTIFS(Table1[JV '#],Table5[[#This Row],[JV Number]],#REF!,"x")=0,"",COUNTIFS(Table1[JV '#],Table5[[#This Row],[JV Number]],#REF!,"x"))</f>
        <v>#REF!</v>
      </c>
      <c r="W139" s="460" t="e">
        <f>IF(COUNTIFS(Table1[JV '#],Table5[[#This Row],[JV Number]],#REF!,"x")=0,"",COUNTIFS(Table1[JV '#],Table5[[#This Row],[JV Number]],#REF!,"x"))</f>
        <v>#REF!</v>
      </c>
      <c r="X139" s="460" t="e">
        <f>IF(COUNTIFS(Table1[JV '#],Table5[[#This Row],[JV Number]],#REF!,"x")=0,"",COUNTIFS(Table1[JV '#],Table5[[#This Row],[JV Number]],#REF!,"x"))</f>
        <v>#REF!</v>
      </c>
      <c r="Z139" s="447"/>
    </row>
    <row r="140" spans="1:26" ht="14.45" x14ac:dyDescent="0.3">
      <c r="A140" s="464">
        <v>136</v>
      </c>
      <c r="B140" s="460">
        <v>137</v>
      </c>
      <c r="C140" s="460">
        <f>INDEX(Table1[MPMS '#],MATCH(Table5[[#This Row],[JV Number]],Table1[JV '#],0))</f>
        <v>83478</v>
      </c>
      <c r="D140" s="460" t="str">
        <f>INDEX(Table1[Early Completion (Y/N)],MATCH(Table5[[#This Row],[JV Number]],Table1[JV '#],0))</f>
        <v>Y</v>
      </c>
      <c r="E140" s="460" t="e">
        <f>INDEX(#REF!,MATCH(Table5[[#This Row],[JV Number]],Table1[JV '#],0))</f>
        <v>#REF!</v>
      </c>
      <c r="F140" s="460">
        <f>INDEX(Table1[District],MATCH(Table5[[#This Row],[JV Number]],Table1[JV '#],0))</f>
        <v>3</v>
      </c>
      <c r="G140" s="460" t="str">
        <f>INDEX(Table1[County],MATCH(Table5[[#This Row],[JV Number]],Table1[JV '#],0))</f>
        <v>Union</v>
      </c>
      <c r="H140" s="460">
        <f>COUNTIF(Table1[JV '#],Table5[[#This Row],[JV Number]])</f>
        <v>3</v>
      </c>
      <c r="I140" s="466">
        <f>LOOKUP(Table5[[#This Row],[JV Number]],Table4[JV '#],Table4[Construction Start Dates])</f>
        <v>42226</v>
      </c>
      <c r="J140" s="466" t="e">
        <f t="array" ref="J140">MIN(IF(Table5[[#This Row],[JV Number]]=Table1[JV '#],#REF!,"Error"))</f>
        <v>#REF!</v>
      </c>
      <c r="K140" s="554" t="e">
        <f>SUMIF(Table1[JV '#],Table5[[#This Row],[JV Number]],#REF!)</f>
        <v>#REF!</v>
      </c>
      <c r="L140" s="460">
        <f>IF(COUNTIFS(Table1[JV '#],Table5[[#This Row],[JV Number]],Table1[D-419 Utility Relocation Classification],Table5[[#Headers],[Prior]])=0,"",COUNTIFS(Table1[JV '#],Table5[[#This Row],[JV Number]],Table1[D-419 Utility Relocation Classification],Table5[[#Headers],[Prior]]))</f>
        <v>2</v>
      </c>
      <c r="M140" s="460" t="str">
        <f>IF(COUNTIFS(Table1[JV '#],Table5[[#This Row],[JV Number]],Table1[D-419 Utility Relocation Classification],Table5[[#Headers],[Restrictive]])=0,"",COUNTIFS(Table1[JV '#],Table5[[#This Row],[JV Number]],Table1[D-419 Utility Relocation Classification],Table5[[#Headers],[Restrictive]]))</f>
        <v/>
      </c>
      <c r="N140" s="460" t="str">
        <f>IF(COUNTIFS(Table1[JV '#],Table5[[#This Row],[JV Number]],Table1[D-419 Utility Relocation Classification],Table5[[#Headers],[Concurrent]])=0,"",COUNTIFS(Table1[JV '#],Table5[[#This Row],[JV Number]],Table1[D-419 Utility Relocation Classification],Table5[[#Headers],[Concurrent]]))</f>
        <v/>
      </c>
      <c r="O140" s="460" t="str">
        <f>IF(COUNTIFS(Table1[JV '#],Table5[[#This Row],[JV Number]],Table1[D-419 Utility Relocation Classification],Table5[[#Headers],[Coordinated]])=0,"",COUNTIFS(Table1[JV '#],Table5[[#This Row],[JV Number]],Table1[D-419 Utility Relocation Classification],Table5[[#Headers],[Coordinated]]))</f>
        <v/>
      </c>
      <c r="P140" s="460">
        <f>IF(COUNTIFS(Table1[JV '#],Table5[[#This Row],[JV Number]],Table1[D-419 Utility Relocation Classification],Table5[[#Headers],[Not Affected]])=0,"",COUNTIFS(Table1[JV '#],Table5[[#This Row],[JV Number]],Table1[D-419 Utility Relocation Classification],Table5[[#Headers],[Not Affected]]))</f>
        <v>1</v>
      </c>
      <c r="Q140" s="460" t="str">
        <f>IF(COUNTIFS(Table1[JV '#],Table5[[#This Row],[JV Number]],Table1[D-419 Utility Relocation Classification],Table5[[#Headers],[Incorporated]])=0,"",COUNTIFS(Table1[JV '#],Table5[[#This Row],[JV Number]],Table1[D-419 Utility Relocation Classification],Table5[[#Headers],[Incorporated]]))</f>
        <v/>
      </c>
      <c r="R140" s="460">
        <f>IF(COUNTIFS(Table1[JV '#],Table5[[#This Row],[JV Number]],Table1[Overhead or Underground],"OH")=0,"",COUNTIFS(Table1[JV '#],Table5[[#This Row],[JV Number]],Table1[Overhead or Underground],"OH"))</f>
        <v>3</v>
      </c>
      <c r="S140" s="460" t="str">
        <f>IF(COUNTIFS(Table1[JV '#],Table5[[#This Row],[JV Number]],Table1[Overhead or Underground],"UG")=0,"",COUNTIFS(Table1[JV '#],Table5[[#This Row],[JV Number]],Table1[Overhead or Underground],"UG"))</f>
        <v/>
      </c>
      <c r="T140" s="460" t="e">
        <f>IF(COUNTIFS(Table1[JV '#],Table5[[#This Row],[JV Number]],#REF!,"x")=0,"",COUNTIFS(Table1[JV '#],Table5[[#This Row],[JV Number]],#REF!,"x"))</f>
        <v>#REF!</v>
      </c>
      <c r="U140" s="460" t="e">
        <f>IF(COUNTIFS(Table1[JV '#],Table5[[#This Row],[JV Number]],#REF!,"x")=0,"",COUNTIFS(Table1[JV '#],Table5[[#This Row],[JV Number]],#REF!,"x"))</f>
        <v>#REF!</v>
      </c>
      <c r="V140" s="460" t="e">
        <f>IF(COUNTIFS(Table1[JV '#],Table5[[#This Row],[JV Number]],#REF!,"x")=0,"",COUNTIFS(Table1[JV '#],Table5[[#This Row],[JV Number]],#REF!,"x"))</f>
        <v>#REF!</v>
      </c>
      <c r="W140" s="460" t="e">
        <f>IF(COUNTIFS(Table1[JV '#],Table5[[#This Row],[JV Number]],#REF!,"x")=0,"",COUNTIFS(Table1[JV '#],Table5[[#This Row],[JV Number]],#REF!,"x"))</f>
        <v>#REF!</v>
      </c>
      <c r="X140" s="460" t="e">
        <f>IF(COUNTIFS(Table1[JV '#],Table5[[#This Row],[JV Number]],#REF!,"x")=0,"",COUNTIFS(Table1[JV '#],Table5[[#This Row],[JV Number]],#REF!,"x"))</f>
        <v>#REF!</v>
      </c>
      <c r="Z140" s="447"/>
    </row>
    <row r="141" spans="1:26" ht="14.45" x14ac:dyDescent="0.3">
      <c r="A141" s="464">
        <v>137</v>
      </c>
      <c r="B141" s="460">
        <v>138</v>
      </c>
      <c r="C141" s="460">
        <f>INDEX(Table1[MPMS '#],MATCH(Table5[[#This Row],[JV Number]],Table1[JV '#],0))</f>
        <v>74043</v>
      </c>
      <c r="D141" s="460" t="str">
        <f>INDEX(Table1[Early Completion (Y/N)],MATCH(Table5[[#This Row],[JV Number]],Table1[JV '#],0))</f>
        <v>Y</v>
      </c>
      <c r="E141" s="460" t="e">
        <f>INDEX(#REF!,MATCH(Table5[[#This Row],[JV Number]],Table1[JV '#],0))</f>
        <v>#REF!</v>
      </c>
      <c r="F141" s="460">
        <f>INDEX(Table1[District],MATCH(Table5[[#This Row],[JV Number]],Table1[JV '#],0))</f>
        <v>3</v>
      </c>
      <c r="G141" s="460" t="str">
        <f>INDEX(Table1[County],MATCH(Table5[[#This Row],[JV Number]],Table1[JV '#],0))</f>
        <v>Union</v>
      </c>
      <c r="H141" s="460">
        <f>COUNTIF(Table1[JV '#],Table5[[#This Row],[JV Number]])</f>
        <v>7</v>
      </c>
      <c r="I141" s="466">
        <f>LOOKUP(Table5[[#This Row],[JV Number]],Table4[JV '#],Table4[Construction Start Dates])</f>
        <v>42541</v>
      </c>
      <c r="J141" s="466" t="e">
        <f t="array" ref="J141">MIN(IF(Table5[[#This Row],[JV Number]]=Table1[JV '#],#REF!,"Error"))</f>
        <v>#REF!</v>
      </c>
      <c r="K141" s="554" t="e">
        <f>SUMIF(Table1[JV '#],Table5[[#This Row],[JV Number]],#REF!)</f>
        <v>#REF!</v>
      </c>
      <c r="L141" s="460" t="str">
        <f>IF(COUNTIFS(Table1[JV '#],Table5[[#This Row],[JV Number]],Table1[D-419 Utility Relocation Classification],Table5[[#Headers],[Prior]])=0,"",COUNTIFS(Table1[JV '#],Table5[[#This Row],[JV Number]],Table1[D-419 Utility Relocation Classification],Table5[[#Headers],[Prior]]))</f>
        <v/>
      </c>
      <c r="M141" s="460" t="str">
        <f>IF(COUNTIFS(Table1[JV '#],Table5[[#This Row],[JV Number]],Table1[D-419 Utility Relocation Classification],Table5[[#Headers],[Restrictive]])=0,"",COUNTIFS(Table1[JV '#],Table5[[#This Row],[JV Number]],Table1[D-419 Utility Relocation Classification],Table5[[#Headers],[Restrictive]]))</f>
        <v/>
      </c>
      <c r="N141" s="460" t="str">
        <f>IF(COUNTIFS(Table1[JV '#],Table5[[#This Row],[JV Number]],Table1[D-419 Utility Relocation Classification],Table5[[#Headers],[Concurrent]])=0,"",COUNTIFS(Table1[JV '#],Table5[[#This Row],[JV Number]],Table1[D-419 Utility Relocation Classification],Table5[[#Headers],[Concurrent]]))</f>
        <v/>
      </c>
      <c r="O141" s="460">
        <f>IF(COUNTIFS(Table1[JV '#],Table5[[#This Row],[JV Number]],Table1[D-419 Utility Relocation Classification],Table5[[#Headers],[Coordinated]])=0,"",COUNTIFS(Table1[JV '#],Table5[[#This Row],[JV Number]],Table1[D-419 Utility Relocation Classification],Table5[[#Headers],[Coordinated]]))</f>
        <v>6</v>
      </c>
      <c r="P141" s="460">
        <f>IF(COUNTIFS(Table1[JV '#],Table5[[#This Row],[JV Number]],Table1[D-419 Utility Relocation Classification],Table5[[#Headers],[Not Affected]])=0,"",COUNTIFS(Table1[JV '#],Table5[[#This Row],[JV Number]],Table1[D-419 Utility Relocation Classification],Table5[[#Headers],[Not Affected]]))</f>
        <v>1</v>
      </c>
      <c r="Q141" s="460" t="str">
        <f>IF(COUNTIFS(Table1[JV '#],Table5[[#This Row],[JV Number]],Table1[D-419 Utility Relocation Classification],Table5[[#Headers],[Incorporated]])=0,"",COUNTIFS(Table1[JV '#],Table5[[#This Row],[JV Number]],Table1[D-419 Utility Relocation Classification],Table5[[#Headers],[Incorporated]]))</f>
        <v/>
      </c>
      <c r="R141" s="460">
        <f>IF(COUNTIFS(Table1[JV '#],Table5[[#This Row],[JV Number]],Table1[Overhead or Underground],"OH")=0,"",COUNTIFS(Table1[JV '#],Table5[[#This Row],[JV Number]],Table1[Overhead or Underground],"OH"))</f>
        <v>6</v>
      </c>
      <c r="S141" s="460">
        <f>IF(COUNTIFS(Table1[JV '#],Table5[[#This Row],[JV Number]],Table1[Overhead or Underground],"UG")=0,"",COUNTIFS(Table1[JV '#],Table5[[#This Row],[JV Number]],Table1[Overhead or Underground],"UG"))</f>
        <v>1</v>
      </c>
      <c r="T141" s="460" t="e">
        <f>IF(COUNTIFS(Table1[JV '#],Table5[[#This Row],[JV Number]],#REF!,"x")=0,"",COUNTIFS(Table1[JV '#],Table5[[#This Row],[JV Number]],#REF!,"x"))</f>
        <v>#REF!</v>
      </c>
      <c r="U141" s="460" t="e">
        <f>IF(COUNTIFS(Table1[JV '#],Table5[[#This Row],[JV Number]],#REF!,"x")=0,"",COUNTIFS(Table1[JV '#],Table5[[#This Row],[JV Number]],#REF!,"x"))</f>
        <v>#REF!</v>
      </c>
      <c r="V141" s="460" t="e">
        <f>IF(COUNTIFS(Table1[JV '#],Table5[[#This Row],[JV Number]],#REF!,"x")=0,"",COUNTIFS(Table1[JV '#],Table5[[#This Row],[JV Number]],#REF!,"x"))</f>
        <v>#REF!</v>
      </c>
      <c r="W141" s="460" t="e">
        <f>IF(COUNTIFS(Table1[JV '#],Table5[[#This Row],[JV Number]],#REF!,"x")=0,"",COUNTIFS(Table1[JV '#],Table5[[#This Row],[JV Number]],#REF!,"x"))</f>
        <v>#REF!</v>
      </c>
      <c r="X141" s="460" t="e">
        <f>IF(COUNTIFS(Table1[JV '#],Table5[[#This Row],[JV Number]],#REF!,"x")=0,"",COUNTIFS(Table1[JV '#],Table5[[#This Row],[JV Number]],#REF!,"x"))</f>
        <v>#REF!</v>
      </c>
      <c r="Z141" s="447"/>
    </row>
    <row r="142" spans="1:26" ht="14.45" x14ac:dyDescent="0.3">
      <c r="A142" s="464">
        <v>138</v>
      </c>
      <c r="B142" s="460">
        <v>139</v>
      </c>
      <c r="C142" s="460">
        <f>INDEX(Table1[MPMS '#],MATCH(Table5[[#This Row],[JV Number]],Table1[JV '#],0))</f>
        <v>96689</v>
      </c>
      <c r="D142" s="460" t="str">
        <f>INDEX(Table1[Early Completion (Y/N)],MATCH(Table5[[#This Row],[JV Number]],Table1[JV '#],0))</f>
        <v>--</v>
      </c>
      <c r="E142" s="460" t="e">
        <f>INDEX(#REF!,MATCH(Table5[[#This Row],[JV Number]],Table1[JV '#],0))</f>
        <v>#REF!</v>
      </c>
      <c r="F142" s="460">
        <f>INDEX(Table1[District],MATCH(Table5[[#This Row],[JV Number]],Table1[JV '#],0))</f>
        <v>4</v>
      </c>
      <c r="G142" s="460" t="str">
        <f>INDEX(Table1[County],MATCH(Table5[[#This Row],[JV Number]],Table1[JV '#],0))</f>
        <v>Lackawanna</v>
      </c>
      <c r="H142" s="460">
        <f>COUNTIF(Table1[JV '#],Table5[[#This Row],[JV Number]])</f>
        <v>5</v>
      </c>
      <c r="I142" s="466">
        <f>LOOKUP(Table5[[#This Row],[JV Number]],Table4[JV '#],Table4[Construction Start Dates])</f>
        <v>42517</v>
      </c>
      <c r="J142" s="466" t="e">
        <f t="array" ref="J142">MIN(IF(Table5[[#This Row],[JV Number]]=Table1[JV '#],#REF!,"Error"))</f>
        <v>#REF!</v>
      </c>
      <c r="K142" s="554" t="e">
        <f>SUMIF(Table1[JV '#],Table5[[#This Row],[JV Number]],#REF!)</f>
        <v>#REF!</v>
      </c>
      <c r="L142" s="460" t="str">
        <f>IF(COUNTIFS(Table1[JV '#],Table5[[#This Row],[JV Number]],Table1[D-419 Utility Relocation Classification],Table5[[#Headers],[Prior]])=0,"",COUNTIFS(Table1[JV '#],Table5[[#This Row],[JV Number]],Table1[D-419 Utility Relocation Classification],Table5[[#Headers],[Prior]]))</f>
        <v/>
      </c>
      <c r="M142" s="460" t="str">
        <f>IF(COUNTIFS(Table1[JV '#],Table5[[#This Row],[JV Number]],Table1[D-419 Utility Relocation Classification],Table5[[#Headers],[Restrictive]])=0,"",COUNTIFS(Table1[JV '#],Table5[[#This Row],[JV Number]],Table1[D-419 Utility Relocation Classification],Table5[[#Headers],[Restrictive]]))</f>
        <v/>
      </c>
      <c r="N142" s="460" t="str">
        <f>IF(COUNTIFS(Table1[JV '#],Table5[[#This Row],[JV Number]],Table1[D-419 Utility Relocation Classification],Table5[[#Headers],[Concurrent]])=0,"",COUNTIFS(Table1[JV '#],Table5[[#This Row],[JV Number]],Table1[D-419 Utility Relocation Classification],Table5[[#Headers],[Concurrent]]))</f>
        <v/>
      </c>
      <c r="O142" s="460" t="str">
        <f>IF(COUNTIFS(Table1[JV '#],Table5[[#This Row],[JV Number]],Table1[D-419 Utility Relocation Classification],Table5[[#Headers],[Coordinated]])=0,"",COUNTIFS(Table1[JV '#],Table5[[#This Row],[JV Number]],Table1[D-419 Utility Relocation Classification],Table5[[#Headers],[Coordinated]]))</f>
        <v/>
      </c>
      <c r="P142" s="460" t="str">
        <f>IF(COUNTIFS(Table1[JV '#],Table5[[#This Row],[JV Number]],Table1[D-419 Utility Relocation Classification],Table5[[#Headers],[Not Affected]])=0,"",COUNTIFS(Table1[JV '#],Table5[[#This Row],[JV Number]],Table1[D-419 Utility Relocation Classification],Table5[[#Headers],[Not Affected]]))</f>
        <v/>
      </c>
      <c r="Q142" s="460" t="str">
        <f>IF(COUNTIFS(Table1[JV '#],Table5[[#This Row],[JV Number]],Table1[D-419 Utility Relocation Classification],Table5[[#Headers],[Incorporated]])=0,"",COUNTIFS(Table1[JV '#],Table5[[#This Row],[JV Number]],Table1[D-419 Utility Relocation Classification],Table5[[#Headers],[Incorporated]]))</f>
        <v/>
      </c>
      <c r="R142" s="460" t="str">
        <f>IF(COUNTIFS(Table1[JV '#],Table5[[#This Row],[JV Number]],Table1[Overhead or Underground],"OH")=0,"",COUNTIFS(Table1[JV '#],Table5[[#This Row],[JV Number]],Table1[Overhead or Underground],"OH"))</f>
        <v/>
      </c>
      <c r="S142" s="460">
        <f>IF(COUNTIFS(Table1[JV '#],Table5[[#This Row],[JV Number]],Table1[Overhead or Underground],"UG")=0,"",COUNTIFS(Table1[JV '#],Table5[[#This Row],[JV Number]],Table1[Overhead or Underground],"UG"))</f>
        <v>5</v>
      </c>
      <c r="T142" s="460" t="e">
        <f>IF(COUNTIFS(Table1[JV '#],Table5[[#This Row],[JV Number]],#REF!,"x")=0,"",COUNTIFS(Table1[JV '#],Table5[[#This Row],[JV Number]],#REF!,"x"))</f>
        <v>#REF!</v>
      </c>
      <c r="U142" s="460" t="e">
        <f>IF(COUNTIFS(Table1[JV '#],Table5[[#This Row],[JV Number]],#REF!,"x")=0,"",COUNTIFS(Table1[JV '#],Table5[[#This Row],[JV Number]],#REF!,"x"))</f>
        <v>#REF!</v>
      </c>
      <c r="V142" s="460" t="e">
        <f>IF(COUNTIFS(Table1[JV '#],Table5[[#This Row],[JV Number]],#REF!,"x")=0,"",COUNTIFS(Table1[JV '#],Table5[[#This Row],[JV Number]],#REF!,"x"))</f>
        <v>#REF!</v>
      </c>
      <c r="W142" s="460" t="e">
        <f>IF(COUNTIFS(Table1[JV '#],Table5[[#This Row],[JV Number]],#REF!,"x")=0,"",COUNTIFS(Table1[JV '#],Table5[[#This Row],[JV Number]],#REF!,"x"))</f>
        <v>#REF!</v>
      </c>
      <c r="X142" s="460" t="e">
        <f>IF(COUNTIFS(Table1[JV '#],Table5[[#This Row],[JV Number]],#REF!,"x")=0,"",COUNTIFS(Table1[JV '#],Table5[[#This Row],[JV Number]],#REF!,"x"))</f>
        <v>#REF!</v>
      </c>
      <c r="Z142" s="447"/>
    </row>
    <row r="143" spans="1:26" ht="14.45" x14ac:dyDescent="0.3">
      <c r="A143" s="464">
        <v>139</v>
      </c>
      <c r="B143" s="460">
        <v>140</v>
      </c>
      <c r="C143" s="460">
        <f>INDEX(Table1[MPMS '#],MATCH(Table5[[#This Row],[JV Number]],Table1[JV '#],0))</f>
        <v>67364</v>
      </c>
      <c r="D143" s="460" t="str">
        <f>INDEX(Table1[Early Completion (Y/N)],MATCH(Table5[[#This Row],[JV Number]],Table1[JV '#],0))</f>
        <v>--</v>
      </c>
      <c r="E143" s="460" t="e">
        <f>INDEX(#REF!,MATCH(Table5[[#This Row],[JV Number]],Table1[JV '#],0))</f>
        <v>#REF!</v>
      </c>
      <c r="F143" s="460">
        <f>INDEX(Table1[District],MATCH(Table5[[#This Row],[JV Number]],Table1[JV '#],0))</f>
        <v>4</v>
      </c>
      <c r="G143" s="460" t="str">
        <f>INDEX(Table1[County],MATCH(Table5[[#This Row],[JV Number]],Table1[JV '#],0))</f>
        <v>Luzerne</v>
      </c>
      <c r="H143" s="460">
        <f>COUNTIF(Table1[JV '#],Table5[[#This Row],[JV Number]])</f>
        <v>2</v>
      </c>
      <c r="I143" s="466">
        <f>LOOKUP(Table5[[#This Row],[JV Number]],Table4[JV '#],Table4[Construction Start Dates])</f>
        <v>42538</v>
      </c>
      <c r="J143" s="466" t="e">
        <f t="array" ref="J143">MIN(IF(Table5[[#This Row],[JV Number]]=Table1[JV '#],#REF!,"Error"))</f>
        <v>#REF!</v>
      </c>
      <c r="K143" s="554" t="e">
        <f>SUMIF(Table1[JV '#],Table5[[#This Row],[JV Number]],#REF!)</f>
        <v>#REF!</v>
      </c>
      <c r="L143" s="460" t="str">
        <f>IF(COUNTIFS(Table1[JV '#],Table5[[#This Row],[JV Number]],Table1[D-419 Utility Relocation Classification],Table5[[#Headers],[Prior]])=0,"",COUNTIFS(Table1[JV '#],Table5[[#This Row],[JV Number]],Table1[D-419 Utility Relocation Classification],Table5[[#Headers],[Prior]]))</f>
        <v/>
      </c>
      <c r="M143" s="460" t="str">
        <f>IF(COUNTIFS(Table1[JV '#],Table5[[#This Row],[JV Number]],Table1[D-419 Utility Relocation Classification],Table5[[#Headers],[Restrictive]])=0,"",COUNTIFS(Table1[JV '#],Table5[[#This Row],[JV Number]],Table1[D-419 Utility Relocation Classification],Table5[[#Headers],[Restrictive]]))</f>
        <v/>
      </c>
      <c r="N143" s="460" t="str">
        <f>IF(COUNTIFS(Table1[JV '#],Table5[[#This Row],[JV Number]],Table1[D-419 Utility Relocation Classification],Table5[[#Headers],[Concurrent]])=0,"",COUNTIFS(Table1[JV '#],Table5[[#This Row],[JV Number]],Table1[D-419 Utility Relocation Classification],Table5[[#Headers],[Concurrent]]))</f>
        <v/>
      </c>
      <c r="O143" s="460" t="str">
        <f>IF(COUNTIFS(Table1[JV '#],Table5[[#This Row],[JV Number]],Table1[D-419 Utility Relocation Classification],Table5[[#Headers],[Coordinated]])=0,"",COUNTIFS(Table1[JV '#],Table5[[#This Row],[JV Number]],Table1[D-419 Utility Relocation Classification],Table5[[#Headers],[Coordinated]]))</f>
        <v/>
      </c>
      <c r="P143" s="460" t="str">
        <f>IF(COUNTIFS(Table1[JV '#],Table5[[#This Row],[JV Number]],Table1[D-419 Utility Relocation Classification],Table5[[#Headers],[Not Affected]])=0,"",COUNTIFS(Table1[JV '#],Table5[[#This Row],[JV Number]],Table1[D-419 Utility Relocation Classification],Table5[[#Headers],[Not Affected]]))</f>
        <v/>
      </c>
      <c r="Q143" s="460" t="str">
        <f>IF(COUNTIFS(Table1[JV '#],Table5[[#This Row],[JV Number]],Table1[D-419 Utility Relocation Classification],Table5[[#Headers],[Incorporated]])=0,"",COUNTIFS(Table1[JV '#],Table5[[#This Row],[JV Number]],Table1[D-419 Utility Relocation Classification],Table5[[#Headers],[Incorporated]]))</f>
        <v/>
      </c>
      <c r="R143" s="460" t="str">
        <f>IF(COUNTIFS(Table1[JV '#],Table5[[#This Row],[JV Number]],Table1[Overhead or Underground],"OH")=0,"",COUNTIFS(Table1[JV '#],Table5[[#This Row],[JV Number]],Table1[Overhead or Underground],"OH"))</f>
        <v/>
      </c>
      <c r="S143" s="460">
        <f>IF(COUNTIFS(Table1[JV '#],Table5[[#This Row],[JV Number]],Table1[Overhead or Underground],"UG")=0,"",COUNTIFS(Table1[JV '#],Table5[[#This Row],[JV Number]],Table1[Overhead or Underground],"UG"))</f>
        <v>1</v>
      </c>
      <c r="T143" s="460" t="e">
        <f>IF(COUNTIFS(Table1[JV '#],Table5[[#This Row],[JV Number]],#REF!,"x")=0,"",COUNTIFS(Table1[JV '#],Table5[[#This Row],[JV Number]],#REF!,"x"))</f>
        <v>#REF!</v>
      </c>
      <c r="U143" s="460" t="e">
        <f>IF(COUNTIFS(Table1[JV '#],Table5[[#This Row],[JV Number]],#REF!,"x")=0,"",COUNTIFS(Table1[JV '#],Table5[[#This Row],[JV Number]],#REF!,"x"))</f>
        <v>#REF!</v>
      </c>
      <c r="V143" s="460" t="e">
        <f>IF(COUNTIFS(Table1[JV '#],Table5[[#This Row],[JV Number]],#REF!,"x")=0,"",COUNTIFS(Table1[JV '#],Table5[[#This Row],[JV Number]],#REF!,"x"))</f>
        <v>#REF!</v>
      </c>
      <c r="W143" s="460" t="e">
        <f>IF(COUNTIFS(Table1[JV '#],Table5[[#This Row],[JV Number]],#REF!,"x")=0,"",COUNTIFS(Table1[JV '#],Table5[[#This Row],[JV Number]],#REF!,"x"))</f>
        <v>#REF!</v>
      </c>
      <c r="X143" s="460" t="e">
        <f>IF(COUNTIFS(Table1[JV '#],Table5[[#This Row],[JV Number]],#REF!,"x")=0,"",COUNTIFS(Table1[JV '#],Table5[[#This Row],[JV Number]],#REF!,"x"))</f>
        <v>#REF!</v>
      </c>
      <c r="Z143" s="447"/>
    </row>
    <row r="144" spans="1:26" ht="14.45" x14ac:dyDescent="0.3">
      <c r="A144" s="464">
        <v>140</v>
      </c>
      <c r="B144" s="460">
        <v>141</v>
      </c>
      <c r="C144" s="460">
        <f>INDEX(Table1[MPMS '#],MATCH(Table5[[#This Row],[JV Number]],Table1[JV '#],0))</f>
        <v>97506</v>
      </c>
      <c r="D144" s="460" t="str">
        <f>INDEX(Table1[Early Completion (Y/N)],MATCH(Table5[[#This Row],[JV Number]],Table1[JV '#],0))</f>
        <v>--</v>
      </c>
      <c r="E144" s="460" t="e">
        <f>INDEX(#REF!,MATCH(Table5[[#This Row],[JV Number]],Table1[JV '#],0))</f>
        <v>#REF!</v>
      </c>
      <c r="F144" s="460">
        <f>INDEX(Table1[District],MATCH(Table5[[#This Row],[JV Number]],Table1[JV '#],0))</f>
        <v>4</v>
      </c>
      <c r="G144" s="460" t="str">
        <f>INDEX(Table1[County],MATCH(Table5[[#This Row],[JV Number]],Table1[JV '#],0))</f>
        <v>Luzerne</v>
      </c>
      <c r="H144" s="460">
        <f>COUNTIF(Table1[JV '#],Table5[[#This Row],[JV Number]])</f>
        <v>1</v>
      </c>
      <c r="I144" s="466">
        <f>LOOKUP(Table5[[#This Row],[JV Number]],Table4[JV '#],Table4[Construction Start Dates])</f>
        <v>42545</v>
      </c>
      <c r="J144" s="466" t="e">
        <f t="array" ref="J144">MIN(IF(Table5[[#This Row],[JV Number]]=Table1[JV '#],#REF!,"Error"))</f>
        <v>#REF!</v>
      </c>
      <c r="K144" s="554" t="e">
        <f>SUMIF(Table1[JV '#],Table5[[#This Row],[JV Number]],#REF!)</f>
        <v>#REF!</v>
      </c>
      <c r="L144" s="460" t="str">
        <f>IF(COUNTIFS(Table1[JV '#],Table5[[#This Row],[JV Number]],Table1[D-419 Utility Relocation Classification],Table5[[#Headers],[Prior]])=0,"",COUNTIFS(Table1[JV '#],Table5[[#This Row],[JV Number]],Table1[D-419 Utility Relocation Classification],Table5[[#Headers],[Prior]]))</f>
        <v/>
      </c>
      <c r="M144" s="460" t="str">
        <f>IF(COUNTIFS(Table1[JV '#],Table5[[#This Row],[JV Number]],Table1[D-419 Utility Relocation Classification],Table5[[#Headers],[Restrictive]])=0,"",COUNTIFS(Table1[JV '#],Table5[[#This Row],[JV Number]],Table1[D-419 Utility Relocation Classification],Table5[[#Headers],[Restrictive]]))</f>
        <v/>
      </c>
      <c r="N144" s="460" t="str">
        <f>IF(COUNTIFS(Table1[JV '#],Table5[[#This Row],[JV Number]],Table1[D-419 Utility Relocation Classification],Table5[[#Headers],[Concurrent]])=0,"",COUNTIFS(Table1[JV '#],Table5[[#This Row],[JV Number]],Table1[D-419 Utility Relocation Classification],Table5[[#Headers],[Concurrent]]))</f>
        <v/>
      </c>
      <c r="O144" s="460" t="str">
        <f>IF(COUNTIFS(Table1[JV '#],Table5[[#This Row],[JV Number]],Table1[D-419 Utility Relocation Classification],Table5[[#Headers],[Coordinated]])=0,"",COUNTIFS(Table1[JV '#],Table5[[#This Row],[JV Number]],Table1[D-419 Utility Relocation Classification],Table5[[#Headers],[Coordinated]]))</f>
        <v/>
      </c>
      <c r="P144" s="460" t="str">
        <f>IF(COUNTIFS(Table1[JV '#],Table5[[#This Row],[JV Number]],Table1[D-419 Utility Relocation Classification],Table5[[#Headers],[Not Affected]])=0,"",COUNTIFS(Table1[JV '#],Table5[[#This Row],[JV Number]],Table1[D-419 Utility Relocation Classification],Table5[[#Headers],[Not Affected]]))</f>
        <v/>
      </c>
      <c r="Q144" s="460" t="str">
        <f>IF(COUNTIFS(Table1[JV '#],Table5[[#This Row],[JV Number]],Table1[D-419 Utility Relocation Classification],Table5[[#Headers],[Incorporated]])=0,"",COUNTIFS(Table1[JV '#],Table5[[#This Row],[JV Number]],Table1[D-419 Utility Relocation Classification],Table5[[#Headers],[Incorporated]]))</f>
        <v/>
      </c>
      <c r="R144" s="460" t="str">
        <f>IF(COUNTIFS(Table1[JV '#],Table5[[#This Row],[JV Number]],Table1[Overhead or Underground],"OH")=0,"",COUNTIFS(Table1[JV '#],Table5[[#This Row],[JV Number]],Table1[Overhead or Underground],"OH"))</f>
        <v/>
      </c>
      <c r="S144" s="460">
        <f>IF(COUNTIFS(Table1[JV '#],Table5[[#This Row],[JV Number]],Table1[Overhead or Underground],"UG")=0,"",COUNTIFS(Table1[JV '#],Table5[[#This Row],[JV Number]],Table1[Overhead or Underground],"UG"))</f>
        <v>1</v>
      </c>
      <c r="T144" s="460" t="e">
        <f>IF(COUNTIFS(Table1[JV '#],Table5[[#This Row],[JV Number]],#REF!,"x")=0,"",COUNTIFS(Table1[JV '#],Table5[[#This Row],[JV Number]],#REF!,"x"))</f>
        <v>#REF!</v>
      </c>
      <c r="U144" s="460" t="e">
        <f>IF(COUNTIFS(Table1[JV '#],Table5[[#This Row],[JV Number]],#REF!,"x")=0,"",COUNTIFS(Table1[JV '#],Table5[[#This Row],[JV Number]],#REF!,"x"))</f>
        <v>#REF!</v>
      </c>
      <c r="V144" s="460" t="e">
        <f>IF(COUNTIFS(Table1[JV '#],Table5[[#This Row],[JV Number]],#REF!,"x")=0,"",COUNTIFS(Table1[JV '#],Table5[[#This Row],[JV Number]],#REF!,"x"))</f>
        <v>#REF!</v>
      </c>
      <c r="W144" s="460" t="e">
        <f>IF(COUNTIFS(Table1[JV '#],Table5[[#This Row],[JV Number]],#REF!,"x")=0,"",COUNTIFS(Table1[JV '#],Table5[[#This Row],[JV Number]],#REF!,"x"))</f>
        <v>#REF!</v>
      </c>
      <c r="X144" s="460" t="e">
        <f>IF(COUNTIFS(Table1[JV '#],Table5[[#This Row],[JV Number]],#REF!,"x")=0,"",COUNTIFS(Table1[JV '#],Table5[[#This Row],[JV Number]],#REF!,"x"))</f>
        <v>#REF!</v>
      </c>
      <c r="Z144" s="447"/>
    </row>
    <row r="145" spans="1:26" ht="14.45" x14ac:dyDescent="0.3">
      <c r="A145" s="464">
        <v>141</v>
      </c>
      <c r="B145" s="460">
        <v>142</v>
      </c>
      <c r="C145" s="460">
        <f>INDEX(Table1[MPMS '#],MATCH(Table5[[#This Row],[JV Number]],Table1[JV '#],0))</f>
        <v>96726</v>
      </c>
      <c r="D145" s="460" t="str">
        <f>INDEX(Table1[Early Completion (Y/N)],MATCH(Table5[[#This Row],[JV Number]],Table1[JV '#],0))</f>
        <v>Y</v>
      </c>
      <c r="E145" s="460" t="e">
        <f>INDEX(#REF!,MATCH(Table5[[#This Row],[JV Number]],Table1[JV '#],0))</f>
        <v>#REF!</v>
      </c>
      <c r="F145" s="460">
        <f>INDEX(Table1[District],MATCH(Table5[[#This Row],[JV Number]],Table1[JV '#],0))</f>
        <v>4</v>
      </c>
      <c r="G145" s="460" t="str">
        <f>INDEX(Table1[County],MATCH(Table5[[#This Row],[JV Number]],Table1[JV '#],0))</f>
        <v>Pike</v>
      </c>
      <c r="H145" s="460">
        <f>COUNTIF(Table1[JV '#],Table5[[#This Row],[JV Number]])</f>
        <v>14</v>
      </c>
      <c r="I145" s="466" t="str">
        <f>LOOKUP(Table5[[#This Row],[JV Number]],Table4[JV '#],Table4[Construction Start Dates])</f>
        <v>06-29-15 A</v>
      </c>
      <c r="J145" s="466" t="e">
        <f t="array" ref="J145">MIN(IF(Table5[[#This Row],[JV Number]]=Table1[JV '#],#REF!,"Error"))</f>
        <v>#REF!</v>
      </c>
      <c r="K145" s="554" t="e">
        <f>SUMIF(Table1[JV '#],Table5[[#This Row],[JV Number]],#REF!)</f>
        <v>#REF!</v>
      </c>
      <c r="L145" s="460" t="str">
        <f>IF(COUNTIFS(Table1[JV '#],Table5[[#This Row],[JV Number]],Table1[D-419 Utility Relocation Classification],Table5[[#Headers],[Prior]])=0,"",COUNTIFS(Table1[JV '#],Table5[[#This Row],[JV Number]],Table1[D-419 Utility Relocation Classification],Table5[[#Headers],[Prior]]))</f>
        <v/>
      </c>
      <c r="M145" s="460" t="str">
        <f>IF(COUNTIFS(Table1[JV '#],Table5[[#This Row],[JV Number]],Table1[D-419 Utility Relocation Classification],Table5[[#Headers],[Restrictive]])=0,"",COUNTIFS(Table1[JV '#],Table5[[#This Row],[JV Number]],Table1[D-419 Utility Relocation Classification],Table5[[#Headers],[Restrictive]]))</f>
        <v/>
      </c>
      <c r="N145" s="460" t="str">
        <f>IF(COUNTIFS(Table1[JV '#],Table5[[#This Row],[JV Number]],Table1[D-419 Utility Relocation Classification],Table5[[#Headers],[Concurrent]])=0,"",COUNTIFS(Table1[JV '#],Table5[[#This Row],[JV Number]],Table1[D-419 Utility Relocation Classification],Table5[[#Headers],[Concurrent]]))</f>
        <v/>
      </c>
      <c r="O145" s="460">
        <f>IF(COUNTIFS(Table1[JV '#],Table5[[#This Row],[JV Number]],Table1[D-419 Utility Relocation Classification],Table5[[#Headers],[Coordinated]])=0,"",COUNTIFS(Table1[JV '#],Table5[[#This Row],[JV Number]],Table1[D-419 Utility Relocation Classification],Table5[[#Headers],[Coordinated]]))</f>
        <v>14</v>
      </c>
      <c r="P145" s="460" t="str">
        <f>IF(COUNTIFS(Table1[JV '#],Table5[[#This Row],[JV Number]],Table1[D-419 Utility Relocation Classification],Table5[[#Headers],[Not Affected]])=0,"",COUNTIFS(Table1[JV '#],Table5[[#This Row],[JV Number]],Table1[D-419 Utility Relocation Classification],Table5[[#Headers],[Not Affected]]))</f>
        <v/>
      </c>
      <c r="Q145" s="460" t="str">
        <f>IF(COUNTIFS(Table1[JV '#],Table5[[#This Row],[JV Number]],Table1[D-419 Utility Relocation Classification],Table5[[#Headers],[Incorporated]])=0,"",COUNTIFS(Table1[JV '#],Table5[[#This Row],[JV Number]],Table1[D-419 Utility Relocation Classification],Table5[[#Headers],[Incorporated]]))</f>
        <v/>
      </c>
      <c r="R145" s="460">
        <f>IF(COUNTIFS(Table1[JV '#],Table5[[#This Row],[JV Number]],Table1[Overhead or Underground],"OH")=0,"",COUNTIFS(Table1[JV '#],Table5[[#This Row],[JV Number]],Table1[Overhead or Underground],"OH"))</f>
        <v>14</v>
      </c>
      <c r="S145" s="460" t="str">
        <f>IF(COUNTIFS(Table1[JV '#],Table5[[#This Row],[JV Number]],Table1[Overhead or Underground],"UG")=0,"",COUNTIFS(Table1[JV '#],Table5[[#This Row],[JV Number]],Table1[Overhead or Underground],"UG"))</f>
        <v/>
      </c>
      <c r="T145" s="460" t="e">
        <f>IF(COUNTIFS(Table1[JV '#],Table5[[#This Row],[JV Number]],#REF!,"x")=0,"",COUNTIFS(Table1[JV '#],Table5[[#This Row],[JV Number]],#REF!,"x"))</f>
        <v>#REF!</v>
      </c>
      <c r="U145" s="460" t="e">
        <f>IF(COUNTIFS(Table1[JV '#],Table5[[#This Row],[JV Number]],#REF!,"x")=0,"",COUNTIFS(Table1[JV '#],Table5[[#This Row],[JV Number]],#REF!,"x"))</f>
        <v>#REF!</v>
      </c>
      <c r="V145" s="460" t="e">
        <f>IF(COUNTIFS(Table1[JV '#],Table5[[#This Row],[JV Number]],#REF!,"x")=0,"",COUNTIFS(Table1[JV '#],Table5[[#This Row],[JV Number]],#REF!,"x"))</f>
        <v>#REF!</v>
      </c>
      <c r="W145" s="460" t="e">
        <f>IF(COUNTIFS(Table1[JV '#],Table5[[#This Row],[JV Number]],#REF!,"x")=0,"",COUNTIFS(Table1[JV '#],Table5[[#This Row],[JV Number]],#REF!,"x"))</f>
        <v>#REF!</v>
      </c>
      <c r="X145" s="460" t="e">
        <f>IF(COUNTIFS(Table1[JV '#],Table5[[#This Row],[JV Number]],#REF!,"x")=0,"",COUNTIFS(Table1[JV '#],Table5[[#This Row],[JV Number]],#REF!,"x"))</f>
        <v>#REF!</v>
      </c>
      <c r="Z145" s="447"/>
    </row>
    <row r="146" spans="1:26" ht="14.45" x14ac:dyDescent="0.3">
      <c r="A146" s="464">
        <v>142</v>
      </c>
      <c r="B146" s="460">
        <v>143</v>
      </c>
      <c r="C146" s="460">
        <f>INDEX(Table1[MPMS '#],MATCH(Table5[[#This Row],[JV Number]],Table1[JV '#],0))</f>
        <v>67514</v>
      </c>
      <c r="D146" s="460" t="str">
        <f>INDEX(Table1[Early Completion (Y/N)],MATCH(Table5[[#This Row],[JV Number]],Table1[JV '#],0))</f>
        <v>--</v>
      </c>
      <c r="E146" s="460" t="e">
        <f>INDEX(#REF!,MATCH(Table5[[#This Row],[JV Number]],Table1[JV '#],0))</f>
        <v>#REF!</v>
      </c>
      <c r="F146" s="460">
        <f>INDEX(Table1[District],MATCH(Table5[[#This Row],[JV Number]],Table1[JV '#],0))</f>
        <v>4</v>
      </c>
      <c r="G146" s="460" t="str">
        <f>INDEX(Table1[County],MATCH(Table5[[#This Row],[JV Number]],Table1[JV '#],0))</f>
        <v>Pike</v>
      </c>
      <c r="H146" s="460">
        <f>COUNTIF(Table1[JV '#],Table5[[#This Row],[JV Number]])</f>
        <v>2</v>
      </c>
      <c r="I146" s="466">
        <f>LOOKUP(Table5[[#This Row],[JV Number]],Table4[JV '#],Table4[Construction Start Dates])</f>
        <v>42516</v>
      </c>
      <c r="J146" s="466" t="e">
        <f t="array" ref="J146">MIN(IF(Table5[[#This Row],[JV Number]]=Table1[JV '#],#REF!,"Error"))</f>
        <v>#REF!</v>
      </c>
      <c r="K146" s="554" t="e">
        <f>SUMIF(Table1[JV '#],Table5[[#This Row],[JV Number]],#REF!)</f>
        <v>#REF!</v>
      </c>
      <c r="L146" s="460" t="str">
        <f>IF(COUNTIFS(Table1[JV '#],Table5[[#This Row],[JV Number]],Table1[D-419 Utility Relocation Classification],Table5[[#Headers],[Prior]])=0,"",COUNTIFS(Table1[JV '#],Table5[[#This Row],[JV Number]],Table1[D-419 Utility Relocation Classification],Table5[[#Headers],[Prior]]))</f>
        <v/>
      </c>
      <c r="M146" s="460" t="str">
        <f>IF(COUNTIFS(Table1[JV '#],Table5[[#This Row],[JV Number]],Table1[D-419 Utility Relocation Classification],Table5[[#Headers],[Restrictive]])=0,"",COUNTIFS(Table1[JV '#],Table5[[#This Row],[JV Number]],Table1[D-419 Utility Relocation Classification],Table5[[#Headers],[Restrictive]]))</f>
        <v/>
      </c>
      <c r="N146" s="460" t="str">
        <f>IF(COUNTIFS(Table1[JV '#],Table5[[#This Row],[JV Number]],Table1[D-419 Utility Relocation Classification],Table5[[#Headers],[Concurrent]])=0,"",COUNTIFS(Table1[JV '#],Table5[[#This Row],[JV Number]],Table1[D-419 Utility Relocation Classification],Table5[[#Headers],[Concurrent]]))</f>
        <v/>
      </c>
      <c r="O146" s="460" t="str">
        <f>IF(COUNTIFS(Table1[JV '#],Table5[[#This Row],[JV Number]],Table1[D-419 Utility Relocation Classification],Table5[[#Headers],[Coordinated]])=0,"",COUNTIFS(Table1[JV '#],Table5[[#This Row],[JV Number]],Table1[D-419 Utility Relocation Classification],Table5[[#Headers],[Coordinated]]))</f>
        <v/>
      </c>
      <c r="P146" s="460" t="str">
        <f>IF(COUNTIFS(Table1[JV '#],Table5[[#This Row],[JV Number]],Table1[D-419 Utility Relocation Classification],Table5[[#Headers],[Not Affected]])=0,"",COUNTIFS(Table1[JV '#],Table5[[#This Row],[JV Number]],Table1[D-419 Utility Relocation Classification],Table5[[#Headers],[Not Affected]]))</f>
        <v/>
      </c>
      <c r="Q146" s="460" t="str">
        <f>IF(COUNTIFS(Table1[JV '#],Table5[[#This Row],[JV Number]],Table1[D-419 Utility Relocation Classification],Table5[[#Headers],[Incorporated]])=0,"",COUNTIFS(Table1[JV '#],Table5[[#This Row],[JV Number]],Table1[D-419 Utility Relocation Classification],Table5[[#Headers],[Incorporated]]))</f>
        <v/>
      </c>
      <c r="R146" s="460" t="str">
        <f>IF(COUNTIFS(Table1[JV '#],Table5[[#This Row],[JV Number]],Table1[Overhead or Underground],"OH")=0,"",COUNTIFS(Table1[JV '#],Table5[[#This Row],[JV Number]],Table1[Overhead or Underground],"OH"))</f>
        <v/>
      </c>
      <c r="S146" s="460">
        <f>IF(COUNTIFS(Table1[JV '#],Table5[[#This Row],[JV Number]],Table1[Overhead or Underground],"UG")=0,"",COUNTIFS(Table1[JV '#],Table5[[#This Row],[JV Number]],Table1[Overhead or Underground],"UG"))</f>
        <v>1</v>
      </c>
      <c r="T146" s="460" t="e">
        <f>IF(COUNTIFS(Table1[JV '#],Table5[[#This Row],[JV Number]],#REF!,"x")=0,"",COUNTIFS(Table1[JV '#],Table5[[#This Row],[JV Number]],#REF!,"x"))</f>
        <v>#REF!</v>
      </c>
      <c r="U146" s="460" t="e">
        <f>IF(COUNTIFS(Table1[JV '#],Table5[[#This Row],[JV Number]],#REF!,"x")=0,"",COUNTIFS(Table1[JV '#],Table5[[#This Row],[JV Number]],#REF!,"x"))</f>
        <v>#REF!</v>
      </c>
      <c r="V146" s="460" t="e">
        <f>IF(COUNTIFS(Table1[JV '#],Table5[[#This Row],[JV Number]],#REF!,"x")=0,"",COUNTIFS(Table1[JV '#],Table5[[#This Row],[JV Number]],#REF!,"x"))</f>
        <v>#REF!</v>
      </c>
      <c r="W146" s="460" t="e">
        <f>IF(COUNTIFS(Table1[JV '#],Table5[[#This Row],[JV Number]],#REF!,"x")=0,"",COUNTIFS(Table1[JV '#],Table5[[#This Row],[JV Number]],#REF!,"x"))</f>
        <v>#REF!</v>
      </c>
      <c r="X146" s="460" t="e">
        <f>IF(COUNTIFS(Table1[JV '#],Table5[[#This Row],[JV Number]],#REF!,"x")=0,"",COUNTIFS(Table1[JV '#],Table5[[#This Row],[JV Number]],#REF!,"x"))</f>
        <v>#REF!</v>
      </c>
      <c r="Z146" s="447"/>
    </row>
    <row r="147" spans="1:26" ht="14.45" x14ac:dyDescent="0.3">
      <c r="A147" s="464">
        <v>143</v>
      </c>
      <c r="B147" s="460">
        <v>144</v>
      </c>
      <c r="C147" s="460">
        <f>INDEX(Table1[MPMS '#],MATCH(Table5[[#This Row],[JV Number]],Table1[JV '#],0))</f>
        <v>96737</v>
      </c>
      <c r="D147" s="460" t="str">
        <f>INDEX(Table1[Early Completion (Y/N)],MATCH(Table5[[#This Row],[JV Number]],Table1[JV '#],0))</f>
        <v>--</v>
      </c>
      <c r="E147" s="460" t="e">
        <f>INDEX(#REF!,MATCH(Table5[[#This Row],[JV Number]],Table1[JV '#],0))</f>
        <v>#REF!</v>
      </c>
      <c r="F147" s="460">
        <f>INDEX(Table1[District],MATCH(Table5[[#This Row],[JV Number]],Table1[JV '#],0))</f>
        <v>4</v>
      </c>
      <c r="G147" s="460" t="str">
        <f>INDEX(Table1[County],MATCH(Table5[[#This Row],[JV Number]],Table1[JV '#],0))</f>
        <v>Susquehanna</v>
      </c>
      <c r="H147" s="460">
        <f>COUNTIF(Table1[JV '#],Table5[[#This Row],[JV Number]])</f>
        <v>2</v>
      </c>
      <c r="I147" s="466">
        <f>LOOKUP(Table5[[#This Row],[JV Number]],Table4[JV '#],Table4[Construction Start Dates])</f>
        <v>42538</v>
      </c>
      <c r="J147" s="466" t="e">
        <f t="array" ref="J147">MIN(IF(Table5[[#This Row],[JV Number]]=Table1[JV '#],#REF!,"Error"))</f>
        <v>#REF!</v>
      </c>
      <c r="K147" s="554" t="e">
        <f>SUMIF(Table1[JV '#],Table5[[#This Row],[JV Number]],#REF!)</f>
        <v>#REF!</v>
      </c>
      <c r="L147" s="460" t="str">
        <f>IF(COUNTIFS(Table1[JV '#],Table5[[#This Row],[JV Number]],Table1[D-419 Utility Relocation Classification],Table5[[#Headers],[Prior]])=0,"",COUNTIFS(Table1[JV '#],Table5[[#This Row],[JV Number]],Table1[D-419 Utility Relocation Classification],Table5[[#Headers],[Prior]]))</f>
        <v/>
      </c>
      <c r="M147" s="460" t="str">
        <f>IF(COUNTIFS(Table1[JV '#],Table5[[#This Row],[JV Number]],Table1[D-419 Utility Relocation Classification],Table5[[#Headers],[Restrictive]])=0,"",COUNTIFS(Table1[JV '#],Table5[[#This Row],[JV Number]],Table1[D-419 Utility Relocation Classification],Table5[[#Headers],[Restrictive]]))</f>
        <v/>
      </c>
      <c r="N147" s="460" t="str">
        <f>IF(COUNTIFS(Table1[JV '#],Table5[[#This Row],[JV Number]],Table1[D-419 Utility Relocation Classification],Table5[[#Headers],[Concurrent]])=0,"",COUNTIFS(Table1[JV '#],Table5[[#This Row],[JV Number]],Table1[D-419 Utility Relocation Classification],Table5[[#Headers],[Concurrent]]))</f>
        <v/>
      </c>
      <c r="O147" s="460" t="str">
        <f>IF(COUNTIFS(Table1[JV '#],Table5[[#This Row],[JV Number]],Table1[D-419 Utility Relocation Classification],Table5[[#Headers],[Coordinated]])=0,"",COUNTIFS(Table1[JV '#],Table5[[#This Row],[JV Number]],Table1[D-419 Utility Relocation Classification],Table5[[#Headers],[Coordinated]]))</f>
        <v/>
      </c>
      <c r="P147" s="460" t="str">
        <f>IF(COUNTIFS(Table1[JV '#],Table5[[#This Row],[JV Number]],Table1[D-419 Utility Relocation Classification],Table5[[#Headers],[Not Affected]])=0,"",COUNTIFS(Table1[JV '#],Table5[[#This Row],[JV Number]],Table1[D-419 Utility Relocation Classification],Table5[[#Headers],[Not Affected]]))</f>
        <v/>
      </c>
      <c r="Q147" s="460" t="str">
        <f>IF(COUNTIFS(Table1[JV '#],Table5[[#This Row],[JV Number]],Table1[D-419 Utility Relocation Classification],Table5[[#Headers],[Incorporated]])=0,"",COUNTIFS(Table1[JV '#],Table5[[#This Row],[JV Number]],Table1[D-419 Utility Relocation Classification],Table5[[#Headers],[Incorporated]]))</f>
        <v/>
      </c>
      <c r="R147" s="460" t="str">
        <f>IF(COUNTIFS(Table1[JV '#],Table5[[#This Row],[JV Number]],Table1[Overhead or Underground],"OH")=0,"",COUNTIFS(Table1[JV '#],Table5[[#This Row],[JV Number]],Table1[Overhead or Underground],"OH"))</f>
        <v/>
      </c>
      <c r="S147" s="460">
        <f>IF(COUNTIFS(Table1[JV '#],Table5[[#This Row],[JV Number]],Table1[Overhead or Underground],"UG")=0,"",COUNTIFS(Table1[JV '#],Table5[[#This Row],[JV Number]],Table1[Overhead or Underground],"UG"))</f>
        <v>1</v>
      </c>
      <c r="T147" s="460" t="e">
        <f>IF(COUNTIFS(Table1[JV '#],Table5[[#This Row],[JV Number]],#REF!,"x")=0,"",COUNTIFS(Table1[JV '#],Table5[[#This Row],[JV Number]],#REF!,"x"))</f>
        <v>#REF!</v>
      </c>
      <c r="U147" s="460" t="e">
        <f>IF(COUNTIFS(Table1[JV '#],Table5[[#This Row],[JV Number]],#REF!,"x")=0,"",COUNTIFS(Table1[JV '#],Table5[[#This Row],[JV Number]],#REF!,"x"))</f>
        <v>#REF!</v>
      </c>
      <c r="V147" s="460" t="e">
        <f>IF(COUNTIFS(Table1[JV '#],Table5[[#This Row],[JV Number]],#REF!,"x")=0,"",COUNTIFS(Table1[JV '#],Table5[[#This Row],[JV Number]],#REF!,"x"))</f>
        <v>#REF!</v>
      </c>
      <c r="W147" s="460" t="e">
        <f>IF(COUNTIFS(Table1[JV '#],Table5[[#This Row],[JV Number]],#REF!,"x")=0,"",COUNTIFS(Table1[JV '#],Table5[[#This Row],[JV Number]],#REF!,"x"))</f>
        <v>#REF!</v>
      </c>
      <c r="X147" s="460" t="e">
        <f>IF(COUNTIFS(Table1[JV '#],Table5[[#This Row],[JV Number]],#REF!,"x")=0,"",COUNTIFS(Table1[JV '#],Table5[[#This Row],[JV Number]],#REF!,"x"))</f>
        <v>#REF!</v>
      </c>
      <c r="Z147" s="447"/>
    </row>
    <row r="148" spans="1:26" ht="14.45" x14ac:dyDescent="0.3">
      <c r="A148" s="464">
        <v>144</v>
      </c>
      <c r="B148" s="460">
        <v>145</v>
      </c>
      <c r="C148" s="460">
        <f>INDEX(Table1[MPMS '#],MATCH(Table5[[#This Row],[JV Number]],Table1[JV '#],0))</f>
        <v>89023</v>
      </c>
      <c r="D148" s="460" t="str">
        <f>INDEX(Table1[Early Completion (Y/N)],MATCH(Table5[[#This Row],[JV Number]],Table1[JV '#],0))</f>
        <v>--</v>
      </c>
      <c r="E148" s="460" t="e">
        <f>INDEX(#REF!,MATCH(Table5[[#This Row],[JV Number]],Table1[JV '#],0))</f>
        <v>#REF!</v>
      </c>
      <c r="F148" s="460">
        <f>INDEX(Table1[District],MATCH(Table5[[#This Row],[JV Number]],Table1[JV '#],0))</f>
        <v>4</v>
      </c>
      <c r="G148" s="460" t="str">
        <f>INDEX(Table1[County],MATCH(Table5[[#This Row],[JV Number]],Table1[JV '#],0))</f>
        <v>Susquehanna</v>
      </c>
      <c r="H148" s="460">
        <f>COUNTIF(Table1[JV '#],Table5[[#This Row],[JV Number]])</f>
        <v>1</v>
      </c>
      <c r="I148" s="466">
        <f>LOOKUP(Table5[[#This Row],[JV Number]],Table4[JV '#],Table4[Construction Start Dates])</f>
        <v>42454</v>
      </c>
      <c r="J148" s="466" t="e">
        <f t="array" ref="J148">MIN(IF(Table5[[#This Row],[JV Number]]=Table1[JV '#],#REF!,"Error"))</f>
        <v>#REF!</v>
      </c>
      <c r="K148" s="554" t="e">
        <f>SUMIF(Table1[JV '#],Table5[[#This Row],[JV Number]],#REF!)</f>
        <v>#REF!</v>
      </c>
      <c r="L148" s="460" t="str">
        <f>IF(COUNTIFS(Table1[JV '#],Table5[[#This Row],[JV Number]],Table1[D-419 Utility Relocation Classification],Table5[[#Headers],[Prior]])=0,"",COUNTIFS(Table1[JV '#],Table5[[#This Row],[JV Number]],Table1[D-419 Utility Relocation Classification],Table5[[#Headers],[Prior]]))</f>
        <v/>
      </c>
      <c r="M148" s="460" t="str">
        <f>IF(COUNTIFS(Table1[JV '#],Table5[[#This Row],[JV Number]],Table1[D-419 Utility Relocation Classification],Table5[[#Headers],[Restrictive]])=0,"",COUNTIFS(Table1[JV '#],Table5[[#This Row],[JV Number]],Table1[D-419 Utility Relocation Classification],Table5[[#Headers],[Restrictive]]))</f>
        <v/>
      </c>
      <c r="N148" s="460" t="str">
        <f>IF(COUNTIFS(Table1[JV '#],Table5[[#This Row],[JV Number]],Table1[D-419 Utility Relocation Classification],Table5[[#Headers],[Concurrent]])=0,"",COUNTIFS(Table1[JV '#],Table5[[#This Row],[JV Number]],Table1[D-419 Utility Relocation Classification],Table5[[#Headers],[Concurrent]]))</f>
        <v/>
      </c>
      <c r="O148" s="460" t="str">
        <f>IF(COUNTIFS(Table1[JV '#],Table5[[#This Row],[JV Number]],Table1[D-419 Utility Relocation Classification],Table5[[#Headers],[Coordinated]])=0,"",COUNTIFS(Table1[JV '#],Table5[[#This Row],[JV Number]],Table1[D-419 Utility Relocation Classification],Table5[[#Headers],[Coordinated]]))</f>
        <v/>
      </c>
      <c r="P148" s="460" t="str">
        <f>IF(COUNTIFS(Table1[JV '#],Table5[[#This Row],[JV Number]],Table1[D-419 Utility Relocation Classification],Table5[[#Headers],[Not Affected]])=0,"",COUNTIFS(Table1[JV '#],Table5[[#This Row],[JV Number]],Table1[D-419 Utility Relocation Classification],Table5[[#Headers],[Not Affected]]))</f>
        <v/>
      </c>
      <c r="Q148" s="460" t="str">
        <f>IF(COUNTIFS(Table1[JV '#],Table5[[#This Row],[JV Number]],Table1[D-419 Utility Relocation Classification],Table5[[#Headers],[Incorporated]])=0,"",COUNTIFS(Table1[JV '#],Table5[[#This Row],[JV Number]],Table1[D-419 Utility Relocation Classification],Table5[[#Headers],[Incorporated]]))</f>
        <v/>
      </c>
      <c r="R148" s="460" t="str">
        <f>IF(COUNTIFS(Table1[JV '#],Table5[[#This Row],[JV Number]],Table1[Overhead or Underground],"OH")=0,"",COUNTIFS(Table1[JV '#],Table5[[#This Row],[JV Number]],Table1[Overhead or Underground],"OH"))</f>
        <v/>
      </c>
      <c r="S148" s="460" t="str">
        <f>IF(COUNTIFS(Table1[JV '#],Table5[[#This Row],[JV Number]],Table1[Overhead or Underground],"UG")=0,"",COUNTIFS(Table1[JV '#],Table5[[#This Row],[JV Number]],Table1[Overhead or Underground],"UG"))</f>
        <v/>
      </c>
      <c r="T148" s="460" t="e">
        <f>IF(COUNTIFS(Table1[JV '#],Table5[[#This Row],[JV Number]],#REF!,"x")=0,"",COUNTIFS(Table1[JV '#],Table5[[#This Row],[JV Number]],#REF!,"x"))</f>
        <v>#REF!</v>
      </c>
      <c r="U148" s="460" t="e">
        <f>IF(COUNTIFS(Table1[JV '#],Table5[[#This Row],[JV Number]],#REF!,"x")=0,"",COUNTIFS(Table1[JV '#],Table5[[#This Row],[JV Number]],#REF!,"x"))</f>
        <v>#REF!</v>
      </c>
      <c r="V148" s="460" t="e">
        <f>IF(COUNTIFS(Table1[JV '#],Table5[[#This Row],[JV Number]],#REF!,"x")=0,"",COUNTIFS(Table1[JV '#],Table5[[#This Row],[JV Number]],#REF!,"x"))</f>
        <v>#REF!</v>
      </c>
      <c r="W148" s="460" t="e">
        <f>IF(COUNTIFS(Table1[JV '#],Table5[[#This Row],[JV Number]],#REF!,"x")=0,"",COUNTIFS(Table1[JV '#],Table5[[#This Row],[JV Number]],#REF!,"x"))</f>
        <v>#REF!</v>
      </c>
      <c r="X148" s="460" t="e">
        <f>IF(COUNTIFS(Table1[JV '#],Table5[[#This Row],[JV Number]],#REF!,"x")=0,"",COUNTIFS(Table1[JV '#],Table5[[#This Row],[JV Number]],#REF!,"x"))</f>
        <v>#REF!</v>
      </c>
      <c r="Z148" s="447"/>
    </row>
    <row r="149" spans="1:26" ht="14.45" x14ac:dyDescent="0.3">
      <c r="A149" s="464">
        <v>145</v>
      </c>
      <c r="B149" s="460">
        <v>146</v>
      </c>
      <c r="C149" s="460">
        <f>INDEX(Table1[MPMS '#],MATCH(Table5[[#This Row],[JV Number]],Table1[JV '#],0))</f>
        <v>9719</v>
      </c>
      <c r="D149" s="460" t="str">
        <f>INDEX(Table1[Early Completion (Y/N)],MATCH(Table5[[#This Row],[JV Number]],Table1[JV '#],0))</f>
        <v>Y</v>
      </c>
      <c r="E149" s="460" t="e">
        <f>INDEX(#REF!,MATCH(Table5[[#This Row],[JV Number]],Table1[JV '#],0))</f>
        <v>#REF!</v>
      </c>
      <c r="F149" s="460">
        <f>INDEX(Table1[District],MATCH(Table5[[#This Row],[JV Number]],Table1[JV '#],0))</f>
        <v>4</v>
      </c>
      <c r="G149" s="460" t="str">
        <f>INDEX(Table1[County],MATCH(Table5[[#This Row],[JV Number]],Table1[JV '#],0))</f>
        <v>Susquehanna</v>
      </c>
      <c r="H149" s="460">
        <f>COUNTIF(Table1[JV '#],Table5[[#This Row],[JV Number]])</f>
        <v>5</v>
      </c>
      <c r="I149" s="466">
        <f>LOOKUP(Table5[[#This Row],[JV Number]],Table4[JV '#],Table4[Construction Start Dates])</f>
        <v>42223</v>
      </c>
      <c r="J149" s="466" t="e">
        <f t="array" ref="J149">MIN(IF(Table5[[#This Row],[JV Number]]=Table1[JV '#],#REF!,"Error"))</f>
        <v>#REF!</v>
      </c>
      <c r="K149" s="554" t="e">
        <f>SUMIF(Table1[JV '#],Table5[[#This Row],[JV Number]],#REF!)</f>
        <v>#REF!</v>
      </c>
      <c r="L149" s="460" t="str">
        <f>IF(COUNTIFS(Table1[JV '#],Table5[[#This Row],[JV Number]],Table1[D-419 Utility Relocation Classification],Table5[[#Headers],[Prior]])=0,"",COUNTIFS(Table1[JV '#],Table5[[#This Row],[JV Number]],Table1[D-419 Utility Relocation Classification],Table5[[#Headers],[Prior]]))</f>
        <v/>
      </c>
      <c r="M149" s="460" t="str">
        <f>IF(COUNTIFS(Table1[JV '#],Table5[[#This Row],[JV Number]],Table1[D-419 Utility Relocation Classification],Table5[[#Headers],[Restrictive]])=0,"",COUNTIFS(Table1[JV '#],Table5[[#This Row],[JV Number]],Table1[D-419 Utility Relocation Classification],Table5[[#Headers],[Restrictive]]))</f>
        <v/>
      </c>
      <c r="N149" s="460" t="str">
        <f>IF(COUNTIFS(Table1[JV '#],Table5[[#This Row],[JV Number]],Table1[D-419 Utility Relocation Classification],Table5[[#Headers],[Concurrent]])=0,"",COUNTIFS(Table1[JV '#],Table5[[#This Row],[JV Number]],Table1[D-419 Utility Relocation Classification],Table5[[#Headers],[Concurrent]]))</f>
        <v/>
      </c>
      <c r="O149" s="460">
        <f>IF(COUNTIFS(Table1[JV '#],Table5[[#This Row],[JV Number]],Table1[D-419 Utility Relocation Classification],Table5[[#Headers],[Coordinated]])=0,"",COUNTIFS(Table1[JV '#],Table5[[#This Row],[JV Number]],Table1[D-419 Utility Relocation Classification],Table5[[#Headers],[Coordinated]]))</f>
        <v>4</v>
      </c>
      <c r="P149" s="460">
        <f>IF(COUNTIFS(Table1[JV '#],Table5[[#This Row],[JV Number]],Table1[D-419 Utility Relocation Classification],Table5[[#Headers],[Not Affected]])=0,"",COUNTIFS(Table1[JV '#],Table5[[#This Row],[JV Number]],Table1[D-419 Utility Relocation Classification],Table5[[#Headers],[Not Affected]]))</f>
        <v>1</v>
      </c>
      <c r="Q149" s="460" t="str">
        <f>IF(COUNTIFS(Table1[JV '#],Table5[[#This Row],[JV Number]],Table1[D-419 Utility Relocation Classification],Table5[[#Headers],[Incorporated]])=0,"",COUNTIFS(Table1[JV '#],Table5[[#This Row],[JV Number]],Table1[D-419 Utility Relocation Classification],Table5[[#Headers],[Incorporated]]))</f>
        <v/>
      </c>
      <c r="R149" s="460">
        <f>IF(COUNTIFS(Table1[JV '#],Table5[[#This Row],[JV Number]],Table1[Overhead or Underground],"OH")=0,"",COUNTIFS(Table1[JV '#],Table5[[#This Row],[JV Number]],Table1[Overhead or Underground],"OH"))</f>
        <v>5</v>
      </c>
      <c r="S149" s="460" t="str">
        <f>IF(COUNTIFS(Table1[JV '#],Table5[[#This Row],[JV Number]],Table1[Overhead or Underground],"UG")=0,"",COUNTIFS(Table1[JV '#],Table5[[#This Row],[JV Number]],Table1[Overhead or Underground],"UG"))</f>
        <v/>
      </c>
      <c r="T149" s="460" t="e">
        <f>IF(COUNTIFS(Table1[JV '#],Table5[[#This Row],[JV Number]],#REF!,"x")=0,"",COUNTIFS(Table1[JV '#],Table5[[#This Row],[JV Number]],#REF!,"x"))</f>
        <v>#REF!</v>
      </c>
      <c r="U149" s="460" t="e">
        <f>IF(COUNTIFS(Table1[JV '#],Table5[[#This Row],[JV Number]],#REF!,"x")=0,"",COUNTIFS(Table1[JV '#],Table5[[#This Row],[JV Number]],#REF!,"x"))</f>
        <v>#REF!</v>
      </c>
      <c r="V149" s="460" t="e">
        <f>IF(COUNTIFS(Table1[JV '#],Table5[[#This Row],[JV Number]],#REF!,"x")=0,"",COUNTIFS(Table1[JV '#],Table5[[#This Row],[JV Number]],#REF!,"x"))</f>
        <v>#REF!</v>
      </c>
      <c r="W149" s="460" t="e">
        <f>IF(COUNTIFS(Table1[JV '#],Table5[[#This Row],[JV Number]],#REF!,"x")=0,"",COUNTIFS(Table1[JV '#],Table5[[#This Row],[JV Number]],#REF!,"x"))</f>
        <v>#REF!</v>
      </c>
      <c r="X149" s="460" t="e">
        <f>IF(COUNTIFS(Table1[JV '#],Table5[[#This Row],[JV Number]],#REF!,"x")=0,"",COUNTIFS(Table1[JV '#],Table5[[#This Row],[JV Number]],#REF!,"x"))</f>
        <v>#REF!</v>
      </c>
      <c r="Z149" s="447"/>
    </row>
    <row r="150" spans="1:26" ht="14.45" x14ac:dyDescent="0.3">
      <c r="A150" s="464">
        <v>146</v>
      </c>
      <c r="B150" s="460">
        <v>147</v>
      </c>
      <c r="C150" s="460">
        <f>INDEX(Table1[MPMS '#],MATCH(Table5[[#This Row],[JV Number]],Table1[JV '#],0))</f>
        <v>79572</v>
      </c>
      <c r="D150" s="460" t="str">
        <f>INDEX(Table1[Early Completion (Y/N)],MATCH(Table5[[#This Row],[JV Number]],Table1[JV '#],0))</f>
        <v>--</v>
      </c>
      <c r="E150" s="460" t="e">
        <f>INDEX(#REF!,MATCH(Table5[[#This Row],[JV Number]],Table1[JV '#],0))</f>
        <v>#REF!</v>
      </c>
      <c r="F150" s="460">
        <f>INDEX(Table1[District],MATCH(Table5[[#This Row],[JV Number]],Table1[JV '#],0))</f>
        <v>4</v>
      </c>
      <c r="G150" s="460" t="str">
        <f>INDEX(Table1[County],MATCH(Table5[[#This Row],[JV Number]],Table1[JV '#],0))</f>
        <v>Susquehanna</v>
      </c>
      <c r="H150" s="460">
        <f>COUNTIF(Table1[JV '#],Table5[[#This Row],[JV Number]])</f>
        <v>2</v>
      </c>
      <c r="I150" s="466">
        <f>LOOKUP(Table5[[#This Row],[JV Number]],Table4[JV '#],Table4[Construction Start Dates])</f>
        <v>42492</v>
      </c>
      <c r="J150" s="466" t="e">
        <f t="array" ref="J150">MIN(IF(Table5[[#This Row],[JV Number]]=Table1[JV '#],#REF!,"Error"))</f>
        <v>#REF!</v>
      </c>
      <c r="K150" s="554" t="e">
        <f>SUMIF(Table1[JV '#],Table5[[#This Row],[JV Number]],#REF!)</f>
        <v>#REF!</v>
      </c>
      <c r="L150" s="460" t="str">
        <f>IF(COUNTIFS(Table1[JV '#],Table5[[#This Row],[JV Number]],Table1[D-419 Utility Relocation Classification],Table5[[#Headers],[Prior]])=0,"",COUNTIFS(Table1[JV '#],Table5[[#This Row],[JV Number]],Table1[D-419 Utility Relocation Classification],Table5[[#Headers],[Prior]]))</f>
        <v/>
      </c>
      <c r="M150" s="460" t="str">
        <f>IF(COUNTIFS(Table1[JV '#],Table5[[#This Row],[JV Number]],Table1[D-419 Utility Relocation Classification],Table5[[#Headers],[Restrictive]])=0,"",COUNTIFS(Table1[JV '#],Table5[[#This Row],[JV Number]],Table1[D-419 Utility Relocation Classification],Table5[[#Headers],[Restrictive]]))</f>
        <v/>
      </c>
      <c r="N150" s="460" t="str">
        <f>IF(COUNTIFS(Table1[JV '#],Table5[[#This Row],[JV Number]],Table1[D-419 Utility Relocation Classification],Table5[[#Headers],[Concurrent]])=0,"",COUNTIFS(Table1[JV '#],Table5[[#This Row],[JV Number]],Table1[D-419 Utility Relocation Classification],Table5[[#Headers],[Concurrent]]))</f>
        <v/>
      </c>
      <c r="O150" s="460" t="str">
        <f>IF(COUNTIFS(Table1[JV '#],Table5[[#This Row],[JV Number]],Table1[D-419 Utility Relocation Classification],Table5[[#Headers],[Coordinated]])=0,"",COUNTIFS(Table1[JV '#],Table5[[#This Row],[JV Number]],Table1[D-419 Utility Relocation Classification],Table5[[#Headers],[Coordinated]]))</f>
        <v/>
      </c>
      <c r="P150" s="460" t="str">
        <f>IF(COUNTIFS(Table1[JV '#],Table5[[#This Row],[JV Number]],Table1[D-419 Utility Relocation Classification],Table5[[#Headers],[Not Affected]])=0,"",COUNTIFS(Table1[JV '#],Table5[[#This Row],[JV Number]],Table1[D-419 Utility Relocation Classification],Table5[[#Headers],[Not Affected]]))</f>
        <v/>
      </c>
      <c r="Q150" s="460" t="str">
        <f>IF(COUNTIFS(Table1[JV '#],Table5[[#This Row],[JV Number]],Table1[D-419 Utility Relocation Classification],Table5[[#Headers],[Incorporated]])=0,"",COUNTIFS(Table1[JV '#],Table5[[#This Row],[JV Number]],Table1[D-419 Utility Relocation Classification],Table5[[#Headers],[Incorporated]]))</f>
        <v/>
      </c>
      <c r="R150" s="460" t="str">
        <f>IF(COUNTIFS(Table1[JV '#],Table5[[#This Row],[JV Number]],Table1[Overhead or Underground],"OH")=0,"",COUNTIFS(Table1[JV '#],Table5[[#This Row],[JV Number]],Table1[Overhead or Underground],"OH"))</f>
        <v/>
      </c>
      <c r="S150" s="460" t="str">
        <f>IF(COUNTIFS(Table1[JV '#],Table5[[#This Row],[JV Number]],Table1[Overhead or Underground],"UG")=0,"",COUNTIFS(Table1[JV '#],Table5[[#This Row],[JV Number]],Table1[Overhead or Underground],"UG"))</f>
        <v/>
      </c>
      <c r="T150" s="460" t="e">
        <f>IF(COUNTIFS(Table1[JV '#],Table5[[#This Row],[JV Number]],#REF!,"x")=0,"",COUNTIFS(Table1[JV '#],Table5[[#This Row],[JV Number]],#REF!,"x"))</f>
        <v>#REF!</v>
      </c>
      <c r="U150" s="460" t="e">
        <f>IF(COUNTIFS(Table1[JV '#],Table5[[#This Row],[JV Number]],#REF!,"x")=0,"",COUNTIFS(Table1[JV '#],Table5[[#This Row],[JV Number]],#REF!,"x"))</f>
        <v>#REF!</v>
      </c>
      <c r="V150" s="460" t="e">
        <f>IF(COUNTIFS(Table1[JV '#],Table5[[#This Row],[JV Number]],#REF!,"x")=0,"",COUNTIFS(Table1[JV '#],Table5[[#This Row],[JV Number]],#REF!,"x"))</f>
        <v>#REF!</v>
      </c>
      <c r="W150" s="460" t="e">
        <f>IF(COUNTIFS(Table1[JV '#],Table5[[#This Row],[JV Number]],#REF!,"x")=0,"",COUNTIFS(Table1[JV '#],Table5[[#This Row],[JV Number]],#REF!,"x"))</f>
        <v>#REF!</v>
      </c>
      <c r="X150" s="460" t="e">
        <f>IF(COUNTIFS(Table1[JV '#],Table5[[#This Row],[JV Number]],#REF!,"x")=0,"",COUNTIFS(Table1[JV '#],Table5[[#This Row],[JV Number]],#REF!,"x"))</f>
        <v>#REF!</v>
      </c>
      <c r="Z150" s="447"/>
    </row>
    <row r="151" spans="1:26" ht="14.45" x14ac:dyDescent="0.3">
      <c r="A151" s="464">
        <v>147</v>
      </c>
      <c r="B151" s="460">
        <v>148</v>
      </c>
      <c r="C151" s="460">
        <f>INDEX(Table1[MPMS '#],MATCH(Table5[[#This Row],[JV Number]],Table1[JV '#],0))</f>
        <v>9656</v>
      </c>
      <c r="D151" s="460" t="str">
        <f>INDEX(Table1[Early Completion (Y/N)],MATCH(Table5[[#This Row],[JV Number]],Table1[JV '#],0))</f>
        <v>--</v>
      </c>
      <c r="E151" s="460" t="e">
        <f>INDEX(#REF!,MATCH(Table5[[#This Row],[JV Number]],Table1[JV '#],0))</f>
        <v>#REF!</v>
      </c>
      <c r="F151" s="460">
        <f>INDEX(Table1[District],MATCH(Table5[[#This Row],[JV Number]],Table1[JV '#],0))</f>
        <v>4</v>
      </c>
      <c r="G151" s="460" t="str">
        <f>INDEX(Table1[County],MATCH(Table5[[#This Row],[JV Number]],Table1[JV '#],0))</f>
        <v>Susquehanna</v>
      </c>
      <c r="H151" s="460">
        <f>COUNTIF(Table1[JV '#],Table5[[#This Row],[JV Number]])</f>
        <v>1</v>
      </c>
      <c r="I151" s="466">
        <f>LOOKUP(Table5[[#This Row],[JV Number]],Table4[JV '#],Table4[Construction Start Dates])</f>
        <v>42885</v>
      </c>
      <c r="J151" s="466" t="e">
        <f t="array" ref="J151">MIN(IF(Table5[[#This Row],[JV Number]]=Table1[JV '#],#REF!,"Error"))</f>
        <v>#REF!</v>
      </c>
      <c r="K151" s="554" t="e">
        <f>SUMIF(Table1[JV '#],Table5[[#This Row],[JV Number]],#REF!)</f>
        <v>#REF!</v>
      </c>
      <c r="L151" s="460" t="str">
        <f>IF(COUNTIFS(Table1[JV '#],Table5[[#This Row],[JV Number]],Table1[D-419 Utility Relocation Classification],Table5[[#Headers],[Prior]])=0,"",COUNTIFS(Table1[JV '#],Table5[[#This Row],[JV Number]],Table1[D-419 Utility Relocation Classification],Table5[[#Headers],[Prior]]))</f>
        <v/>
      </c>
      <c r="M151" s="460" t="str">
        <f>IF(COUNTIFS(Table1[JV '#],Table5[[#This Row],[JV Number]],Table1[D-419 Utility Relocation Classification],Table5[[#Headers],[Restrictive]])=0,"",COUNTIFS(Table1[JV '#],Table5[[#This Row],[JV Number]],Table1[D-419 Utility Relocation Classification],Table5[[#Headers],[Restrictive]]))</f>
        <v/>
      </c>
      <c r="N151" s="460" t="str">
        <f>IF(COUNTIFS(Table1[JV '#],Table5[[#This Row],[JV Number]],Table1[D-419 Utility Relocation Classification],Table5[[#Headers],[Concurrent]])=0,"",COUNTIFS(Table1[JV '#],Table5[[#This Row],[JV Number]],Table1[D-419 Utility Relocation Classification],Table5[[#Headers],[Concurrent]]))</f>
        <v/>
      </c>
      <c r="O151" s="460" t="str">
        <f>IF(COUNTIFS(Table1[JV '#],Table5[[#This Row],[JV Number]],Table1[D-419 Utility Relocation Classification],Table5[[#Headers],[Coordinated]])=0,"",COUNTIFS(Table1[JV '#],Table5[[#This Row],[JV Number]],Table1[D-419 Utility Relocation Classification],Table5[[#Headers],[Coordinated]]))</f>
        <v/>
      </c>
      <c r="P151" s="460" t="str">
        <f>IF(COUNTIFS(Table1[JV '#],Table5[[#This Row],[JV Number]],Table1[D-419 Utility Relocation Classification],Table5[[#Headers],[Not Affected]])=0,"",COUNTIFS(Table1[JV '#],Table5[[#This Row],[JV Number]],Table1[D-419 Utility Relocation Classification],Table5[[#Headers],[Not Affected]]))</f>
        <v/>
      </c>
      <c r="Q151" s="460" t="str">
        <f>IF(COUNTIFS(Table1[JV '#],Table5[[#This Row],[JV Number]],Table1[D-419 Utility Relocation Classification],Table5[[#Headers],[Incorporated]])=0,"",COUNTIFS(Table1[JV '#],Table5[[#This Row],[JV Number]],Table1[D-419 Utility Relocation Classification],Table5[[#Headers],[Incorporated]]))</f>
        <v/>
      </c>
      <c r="R151" s="460" t="str">
        <f>IF(COUNTIFS(Table1[JV '#],Table5[[#This Row],[JV Number]],Table1[Overhead or Underground],"OH")=0,"",COUNTIFS(Table1[JV '#],Table5[[#This Row],[JV Number]],Table1[Overhead or Underground],"OH"))</f>
        <v/>
      </c>
      <c r="S151" s="460" t="str">
        <f>IF(COUNTIFS(Table1[JV '#],Table5[[#This Row],[JV Number]],Table1[Overhead or Underground],"UG")=0,"",COUNTIFS(Table1[JV '#],Table5[[#This Row],[JV Number]],Table1[Overhead or Underground],"UG"))</f>
        <v/>
      </c>
      <c r="T151" s="460" t="e">
        <f>IF(COUNTIFS(Table1[JV '#],Table5[[#This Row],[JV Number]],#REF!,"x")=0,"",COUNTIFS(Table1[JV '#],Table5[[#This Row],[JV Number]],#REF!,"x"))</f>
        <v>#REF!</v>
      </c>
      <c r="U151" s="460" t="e">
        <f>IF(COUNTIFS(Table1[JV '#],Table5[[#This Row],[JV Number]],#REF!,"x")=0,"",COUNTIFS(Table1[JV '#],Table5[[#This Row],[JV Number]],#REF!,"x"))</f>
        <v>#REF!</v>
      </c>
      <c r="V151" s="460" t="e">
        <f>IF(COUNTIFS(Table1[JV '#],Table5[[#This Row],[JV Number]],#REF!,"x")=0,"",COUNTIFS(Table1[JV '#],Table5[[#This Row],[JV Number]],#REF!,"x"))</f>
        <v>#REF!</v>
      </c>
      <c r="W151" s="460" t="e">
        <f>IF(COUNTIFS(Table1[JV '#],Table5[[#This Row],[JV Number]],#REF!,"x")=0,"",COUNTIFS(Table1[JV '#],Table5[[#This Row],[JV Number]],#REF!,"x"))</f>
        <v>#REF!</v>
      </c>
      <c r="X151" s="460" t="e">
        <f>IF(COUNTIFS(Table1[JV '#],Table5[[#This Row],[JV Number]],#REF!,"x")=0,"",COUNTIFS(Table1[JV '#],Table5[[#This Row],[JV Number]],#REF!,"x"))</f>
        <v>#REF!</v>
      </c>
      <c r="Z151" s="447"/>
    </row>
    <row r="152" spans="1:26" ht="14.45" x14ac:dyDescent="0.3">
      <c r="A152" s="464">
        <v>148</v>
      </c>
      <c r="B152" s="460">
        <v>149</v>
      </c>
      <c r="C152" s="460">
        <f>INDEX(Table1[MPMS '#],MATCH(Table5[[#This Row],[JV Number]],Table1[JV '#],0))</f>
        <v>96729</v>
      </c>
      <c r="D152" s="460" t="str">
        <f>INDEX(Table1[Early Completion (Y/N)],MATCH(Table5[[#This Row],[JV Number]],Table1[JV '#],0))</f>
        <v>--</v>
      </c>
      <c r="E152" s="460" t="e">
        <f>INDEX(#REF!,MATCH(Table5[[#This Row],[JV Number]],Table1[JV '#],0))</f>
        <v>#REF!</v>
      </c>
      <c r="F152" s="460">
        <f>INDEX(Table1[District],MATCH(Table5[[#This Row],[JV Number]],Table1[JV '#],0))</f>
        <v>4</v>
      </c>
      <c r="G152" s="460" t="str">
        <f>INDEX(Table1[County],MATCH(Table5[[#This Row],[JV Number]],Table1[JV '#],0))</f>
        <v>Susquehanna</v>
      </c>
      <c r="H152" s="460">
        <f>COUNTIF(Table1[JV '#],Table5[[#This Row],[JV Number]])</f>
        <v>2</v>
      </c>
      <c r="I152" s="466">
        <f>LOOKUP(Table5[[#This Row],[JV Number]],Table4[JV '#],Table4[Construction Start Dates])</f>
        <v>42510</v>
      </c>
      <c r="J152" s="466" t="e">
        <f t="array" ref="J152">MIN(IF(Table5[[#This Row],[JV Number]]=Table1[JV '#],#REF!,"Error"))</f>
        <v>#REF!</v>
      </c>
      <c r="K152" s="554" t="e">
        <f>SUMIF(Table1[JV '#],Table5[[#This Row],[JV Number]],#REF!)</f>
        <v>#REF!</v>
      </c>
      <c r="L152" s="460" t="str">
        <f>IF(COUNTIFS(Table1[JV '#],Table5[[#This Row],[JV Number]],Table1[D-419 Utility Relocation Classification],Table5[[#Headers],[Prior]])=0,"",COUNTIFS(Table1[JV '#],Table5[[#This Row],[JV Number]],Table1[D-419 Utility Relocation Classification],Table5[[#Headers],[Prior]]))</f>
        <v/>
      </c>
      <c r="M152" s="460" t="str">
        <f>IF(COUNTIFS(Table1[JV '#],Table5[[#This Row],[JV Number]],Table1[D-419 Utility Relocation Classification],Table5[[#Headers],[Restrictive]])=0,"",COUNTIFS(Table1[JV '#],Table5[[#This Row],[JV Number]],Table1[D-419 Utility Relocation Classification],Table5[[#Headers],[Restrictive]]))</f>
        <v/>
      </c>
      <c r="N152" s="460" t="str">
        <f>IF(COUNTIFS(Table1[JV '#],Table5[[#This Row],[JV Number]],Table1[D-419 Utility Relocation Classification],Table5[[#Headers],[Concurrent]])=0,"",COUNTIFS(Table1[JV '#],Table5[[#This Row],[JV Number]],Table1[D-419 Utility Relocation Classification],Table5[[#Headers],[Concurrent]]))</f>
        <v/>
      </c>
      <c r="O152" s="460" t="str">
        <f>IF(COUNTIFS(Table1[JV '#],Table5[[#This Row],[JV Number]],Table1[D-419 Utility Relocation Classification],Table5[[#Headers],[Coordinated]])=0,"",COUNTIFS(Table1[JV '#],Table5[[#This Row],[JV Number]],Table1[D-419 Utility Relocation Classification],Table5[[#Headers],[Coordinated]]))</f>
        <v/>
      </c>
      <c r="P152" s="460" t="str">
        <f>IF(COUNTIFS(Table1[JV '#],Table5[[#This Row],[JV Number]],Table1[D-419 Utility Relocation Classification],Table5[[#Headers],[Not Affected]])=0,"",COUNTIFS(Table1[JV '#],Table5[[#This Row],[JV Number]],Table1[D-419 Utility Relocation Classification],Table5[[#Headers],[Not Affected]]))</f>
        <v/>
      </c>
      <c r="Q152" s="460" t="str">
        <f>IF(COUNTIFS(Table1[JV '#],Table5[[#This Row],[JV Number]],Table1[D-419 Utility Relocation Classification],Table5[[#Headers],[Incorporated]])=0,"",COUNTIFS(Table1[JV '#],Table5[[#This Row],[JV Number]],Table1[D-419 Utility Relocation Classification],Table5[[#Headers],[Incorporated]]))</f>
        <v/>
      </c>
      <c r="R152" s="460" t="str">
        <f>IF(COUNTIFS(Table1[JV '#],Table5[[#This Row],[JV Number]],Table1[Overhead or Underground],"OH")=0,"",COUNTIFS(Table1[JV '#],Table5[[#This Row],[JV Number]],Table1[Overhead or Underground],"OH"))</f>
        <v/>
      </c>
      <c r="S152" s="460" t="str">
        <f>IF(COUNTIFS(Table1[JV '#],Table5[[#This Row],[JV Number]],Table1[Overhead or Underground],"UG")=0,"",COUNTIFS(Table1[JV '#],Table5[[#This Row],[JV Number]],Table1[Overhead or Underground],"UG"))</f>
        <v/>
      </c>
      <c r="T152" s="460" t="e">
        <f>IF(COUNTIFS(Table1[JV '#],Table5[[#This Row],[JV Number]],#REF!,"x")=0,"",COUNTIFS(Table1[JV '#],Table5[[#This Row],[JV Number]],#REF!,"x"))</f>
        <v>#REF!</v>
      </c>
      <c r="U152" s="460" t="e">
        <f>IF(COUNTIFS(Table1[JV '#],Table5[[#This Row],[JV Number]],#REF!,"x")=0,"",COUNTIFS(Table1[JV '#],Table5[[#This Row],[JV Number]],#REF!,"x"))</f>
        <v>#REF!</v>
      </c>
      <c r="V152" s="460" t="e">
        <f>IF(COUNTIFS(Table1[JV '#],Table5[[#This Row],[JV Number]],#REF!,"x")=0,"",COUNTIFS(Table1[JV '#],Table5[[#This Row],[JV Number]],#REF!,"x"))</f>
        <v>#REF!</v>
      </c>
      <c r="W152" s="460" t="e">
        <f>IF(COUNTIFS(Table1[JV '#],Table5[[#This Row],[JV Number]],#REF!,"x")=0,"",COUNTIFS(Table1[JV '#],Table5[[#This Row],[JV Number]],#REF!,"x"))</f>
        <v>#REF!</v>
      </c>
      <c r="X152" s="460" t="e">
        <f>IF(COUNTIFS(Table1[JV '#],Table5[[#This Row],[JV Number]],#REF!,"x")=0,"",COUNTIFS(Table1[JV '#],Table5[[#This Row],[JV Number]],#REF!,"x"))</f>
        <v>#REF!</v>
      </c>
      <c r="Z152" s="447"/>
    </row>
    <row r="153" spans="1:26" ht="14.45" x14ac:dyDescent="0.3">
      <c r="A153" s="464">
        <v>149</v>
      </c>
      <c r="B153" s="460">
        <v>150</v>
      </c>
      <c r="C153" s="460">
        <f>INDEX(Table1[MPMS '#],MATCH(Table5[[#This Row],[JV Number]],Table1[JV '#],0))</f>
        <v>100550</v>
      </c>
      <c r="D153" s="460" t="str">
        <f>INDEX(Table1[Early Completion (Y/N)],MATCH(Table5[[#This Row],[JV Number]],Table1[JV '#],0))</f>
        <v>--</v>
      </c>
      <c r="E153" s="460" t="e">
        <f>INDEX(#REF!,MATCH(Table5[[#This Row],[JV Number]],Table1[JV '#],0))</f>
        <v>#REF!</v>
      </c>
      <c r="F153" s="460">
        <f>INDEX(Table1[District],MATCH(Table5[[#This Row],[JV Number]],Table1[JV '#],0))</f>
        <v>4</v>
      </c>
      <c r="G153" s="460" t="str">
        <f>INDEX(Table1[County],MATCH(Table5[[#This Row],[JV Number]],Table1[JV '#],0))</f>
        <v>Susquehanna</v>
      </c>
      <c r="H153" s="460">
        <f>COUNTIF(Table1[JV '#],Table5[[#This Row],[JV Number]])</f>
        <v>1</v>
      </c>
      <c r="I153" s="466">
        <f>LOOKUP(Table5[[#This Row],[JV Number]],Table4[JV '#],Table4[Construction Start Dates])</f>
        <v>42885</v>
      </c>
      <c r="J153" s="466" t="e">
        <f t="array" ref="J153">MIN(IF(Table5[[#This Row],[JV Number]]=Table1[JV '#],#REF!,"Error"))</f>
        <v>#REF!</v>
      </c>
      <c r="K153" s="554" t="e">
        <f>SUMIF(Table1[JV '#],Table5[[#This Row],[JV Number]],#REF!)</f>
        <v>#REF!</v>
      </c>
      <c r="L153" s="460" t="str">
        <f>IF(COUNTIFS(Table1[JV '#],Table5[[#This Row],[JV Number]],Table1[D-419 Utility Relocation Classification],Table5[[#Headers],[Prior]])=0,"",COUNTIFS(Table1[JV '#],Table5[[#This Row],[JV Number]],Table1[D-419 Utility Relocation Classification],Table5[[#Headers],[Prior]]))</f>
        <v/>
      </c>
      <c r="M153" s="460" t="str">
        <f>IF(COUNTIFS(Table1[JV '#],Table5[[#This Row],[JV Number]],Table1[D-419 Utility Relocation Classification],Table5[[#Headers],[Restrictive]])=0,"",COUNTIFS(Table1[JV '#],Table5[[#This Row],[JV Number]],Table1[D-419 Utility Relocation Classification],Table5[[#Headers],[Restrictive]]))</f>
        <v/>
      </c>
      <c r="N153" s="460" t="str">
        <f>IF(COUNTIFS(Table1[JV '#],Table5[[#This Row],[JV Number]],Table1[D-419 Utility Relocation Classification],Table5[[#Headers],[Concurrent]])=0,"",COUNTIFS(Table1[JV '#],Table5[[#This Row],[JV Number]],Table1[D-419 Utility Relocation Classification],Table5[[#Headers],[Concurrent]]))</f>
        <v/>
      </c>
      <c r="O153" s="460" t="str">
        <f>IF(COUNTIFS(Table1[JV '#],Table5[[#This Row],[JV Number]],Table1[D-419 Utility Relocation Classification],Table5[[#Headers],[Coordinated]])=0,"",COUNTIFS(Table1[JV '#],Table5[[#This Row],[JV Number]],Table1[D-419 Utility Relocation Classification],Table5[[#Headers],[Coordinated]]))</f>
        <v/>
      </c>
      <c r="P153" s="460" t="str">
        <f>IF(COUNTIFS(Table1[JV '#],Table5[[#This Row],[JV Number]],Table1[D-419 Utility Relocation Classification],Table5[[#Headers],[Not Affected]])=0,"",COUNTIFS(Table1[JV '#],Table5[[#This Row],[JV Number]],Table1[D-419 Utility Relocation Classification],Table5[[#Headers],[Not Affected]]))</f>
        <v/>
      </c>
      <c r="Q153" s="460" t="str">
        <f>IF(COUNTIFS(Table1[JV '#],Table5[[#This Row],[JV Number]],Table1[D-419 Utility Relocation Classification],Table5[[#Headers],[Incorporated]])=0,"",COUNTIFS(Table1[JV '#],Table5[[#This Row],[JV Number]],Table1[D-419 Utility Relocation Classification],Table5[[#Headers],[Incorporated]]))</f>
        <v/>
      </c>
      <c r="R153" s="460" t="str">
        <f>IF(COUNTIFS(Table1[JV '#],Table5[[#This Row],[JV Number]],Table1[Overhead or Underground],"OH")=0,"",COUNTIFS(Table1[JV '#],Table5[[#This Row],[JV Number]],Table1[Overhead or Underground],"OH"))</f>
        <v/>
      </c>
      <c r="S153" s="460" t="str">
        <f>IF(COUNTIFS(Table1[JV '#],Table5[[#This Row],[JV Number]],Table1[Overhead or Underground],"UG")=0,"",COUNTIFS(Table1[JV '#],Table5[[#This Row],[JV Number]],Table1[Overhead or Underground],"UG"))</f>
        <v/>
      </c>
      <c r="T153" s="460" t="e">
        <f>IF(COUNTIFS(Table1[JV '#],Table5[[#This Row],[JV Number]],#REF!,"x")=0,"",COUNTIFS(Table1[JV '#],Table5[[#This Row],[JV Number]],#REF!,"x"))</f>
        <v>#REF!</v>
      </c>
      <c r="U153" s="460" t="e">
        <f>IF(COUNTIFS(Table1[JV '#],Table5[[#This Row],[JV Number]],#REF!,"x")=0,"",COUNTIFS(Table1[JV '#],Table5[[#This Row],[JV Number]],#REF!,"x"))</f>
        <v>#REF!</v>
      </c>
      <c r="V153" s="460" t="e">
        <f>IF(COUNTIFS(Table1[JV '#],Table5[[#This Row],[JV Number]],#REF!,"x")=0,"",COUNTIFS(Table1[JV '#],Table5[[#This Row],[JV Number]],#REF!,"x"))</f>
        <v>#REF!</v>
      </c>
      <c r="W153" s="460" t="e">
        <f>IF(COUNTIFS(Table1[JV '#],Table5[[#This Row],[JV Number]],#REF!,"x")=0,"",COUNTIFS(Table1[JV '#],Table5[[#This Row],[JV Number]],#REF!,"x"))</f>
        <v>#REF!</v>
      </c>
      <c r="X153" s="460" t="e">
        <f>IF(COUNTIFS(Table1[JV '#],Table5[[#This Row],[JV Number]],#REF!,"x")=0,"",COUNTIFS(Table1[JV '#],Table5[[#This Row],[JV Number]],#REF!,"x"))</f>
        <v>#REF!</v>
      </c>
      <c r="Z153" s="447"/>
    </row>
    <row r="154" spans="1:26" ht="14.45" x14ac:dyDescent="0.3">
      <c r="A154" s="464">
        <v>150</v>
      </c>
      <c r="B154" s="460">
        <v>151</v>
      </c>
      <c r="C154" s="460">
        <f>INDEX(Table1[MPMS '#],MATCH(Table5[[#This Row],[JV Number]],Table1[JV '#],0))</f>
        <v>85782</v>
      </c>
      <c r="D154" s="460" t="str">
        <f>INDEX(Table1[Early Completion (Y/N)],MATCH(Table5[[#This Row],[JV Number]],Table1[JV '#],0))</f>
        <v>Y</v>
      </c>
      <c r="E154" s="460" t="e">
        <f>INDEX(#REF!,MATCH(Table5[[#This Row],[JV Number]],Table1[JV '#],0))</f>
        <v>#REF!</v>
      </c>
      <c r="F154" s="460">
        <f>INDEX(Table1[District],MATCH(Table5[[#This Row],[JV Number]],Table1[JV '#],0))</f>
        <v>4</v>
      </c>
      <c r="G154" s="460" t="str">
        <f>INDEX(Table1[County],MATCH(Table5[[#This Row],[JV Number]],Table1[JV '#],0))</f>
        <v>Susquehanna</v>
      </c>
      <c r="H154" s="460">
        <f>COUNTIF(Table1[JV '#],Table5[[#This Row],[JV Number]])</f>
        <v>2</v>
      </c>
      <c r="I154" s="466">
        <f>LOOKUP(Table5[[#This Row],[JV Number]],Table4[JV '#],Table4[Construction Start Dates])</f>
        <v>42193</v>
      </c>
      <c r="J154" s="466" t="e">
        <f t="array" ref="J154">MIN(IF(Table5[[#This Row],[JV Number]]=Table1[JV '#],#REF!,"Error"))</f>
        <v>#REF!</v>
      </c>
      <c r="K154" s="554" t="e">
        <f>SUMIF(Table1[JV '#],Table5[[#This Row],[JV Number]],#REF!)</f>
        <v>#REF!</v>
      </c>
      <c r="L154" s="460" t="str">
        <f>IF(COUNTIFS(Table1[JV '#],Table5[[#This Row],[JV Number]],Table1[D-419 Utility Relocation Classification],Table5[[#Headers],[Prior]])=0,"",COUNTIFS(Table1[JV '#],Table5[[#This Row],[JV Number]],Table1[D-419 Utility Relocation Classification],Table5[[#Headers],[Prior]]))</f>
        <v/>
      </c>
      <c r="M154" s="460" t="str">
        <f>IF(COUNTIFS(Table1[JV '#],Table5[[#This Row],[JV Number]],Table1[D-419 Utility Relocation Classification],Table5[[#Headers],[Restrictive]])=0,"",COUNTIFS(Table1[JV '#],Table5[[#This Row],[JV Number]],Table1[D-419 Utility Relocation Classification],Table5[[#Headers],[Restrictive]]))</f>
        <v/>
      </c>
      <c r="N154" s="460" t="str">
        <f>IF(COUNTIFS(Table1[JV '#],Table5[[#This Row],[JV Number]],Table1[D-419 Utility Relocation Classification],Table5[[#Headers],[Concurrent]])=0,"",COUNTIFS(Table1[JV '#],Table5[[#This Row],[JV Number]],Table1[D-419 Utility Relocation Classification],Table5[[#Headers],[Concurrent]]))</f>
        <v/>
      </c>
      <c r="O154" s="460" t="str">
        <f>IF(COUNTIFS(Table1[JV '#],Table5[[#This Row],[JV Number]],Table1[D-419 Utility Relocation Classification],Table5[[#Headers],[Coordinated]])=0,"",COUNTIFS(Table1[JV '#],Table5[[#This Row],[JV Number]],Table1[D-419 Utility Relocation Classification],Table5[[#Headers],[Coordinated]]))</f>
        <v/>
      </c>
      <c r="P154" s="460">
        <f>IF(COUNTIFS(Table1[JV '#],Table5[[#This Row],[JV Number]],Table1[D-419 Utility Relocation Classification],Table5[[#Headers],[Not Affected]])=0,"",COUNTIFS(Table1[JV '#],Table5[[#This Row],[JV Number]],Table1[D-419 Utility Relocation Classification],Table5[[#Headers],[Not Affected]]))</f>
        <v>2</v>
      </c>
      <c r="Q154" s="460" t="str">
        <f>IF(COUNTIFS(Table1[JV '#],Table5[[#This Row],[JV Number]],Table1[D-419 Utility Relocation Classification],Table5[[#Headers],[Incorporated]])=0,"",COUNTIFS(Table1[JV '#],Table5[[#This Row],[JV Number]],Table1[D-419 Utility Relocation Classification],Table5[[#Headers],[Incorporated]]))</f>
        <v/>
      </c>
      <c r="R154" s="460">
        <f>IF(COUNTIFS(Table1[JV '#],Table5[[#This Row],[JV Number]],Table1[Overhead or Underground],"OH")=0,"",COUNTIFS(Table1[JV '#],Table5[[#This Row],[JV Number]],Table1[Overhead or Underground],"OH"))</f>
        <v>2</v>
      </c>
      <c r="S154" s="460" t="str">
        <f>IF(COUNTIFS(Table1[JV '#],Table5[[#This Row],[JV Number]],Table1[Overhead or Underground],"UG")=0,"",COUNTIFS(Table1[JV '#],Table5[[#This Row],[JV Number]],Table1[Overhead or Underground],"UG"))</f>
        <v/>
      </c>
      <c r="T154" s="460" t="e">
        <f>IF(COUNTIFS(Table1[JV '#],Table5[[#This Row],[JV Number]],#REF!,"x")=0,"",COUNTIFS(Table1[JV '#],Table5[[#This Row],[JV Number]],#REF!,"x"))</f>
        <v>#REF!</v>
      </c>
      <c r="U154" s="460" t="e">
        <f>IF(COUNTIFS(Table1[JV '#],Table5[[#This Row],[JV Number]],#REF!,"x")=0,"",COUNTIFS(Table1[JV '#],Table5[[#This Row],[JV Number]],#REF!,"x"))</f>
        <v>#REF!</v>
      </c>
      <c r="V154" s="460" t="e">
        <f>IF(COUNTIFS(Table1[JV '#],Table5[[#This Row],[JV Number]],#REF!,"x")=0,"",COUNTIFS(Table1[JV '#],Table5[[#This Row],[JV Number]],#REF!,"x"))</f>
        <v>#REF!</v>
      </c>
      <c r="W154" s="460" t="e">
        <f>IF(COUNTIFS(Table1[JV '#],Table5[[#This Row],[JV Number]],#REF!,"x")=0,"",COUNTIFS(Table1[JV '#],Table5[[#This Row],[JV Number]],#REF!,"x"))</f>
        <v>#REF!</v>
      </c>
      <c r="X154" s="460" t="e">
        <f>IF(COUNTIFS(Table1[JV '#],Table5[[#This Row],[JV Number]],#REF!,"x")=0,"",COUNTIFS(Table1[JV '#],Table5[[#This Row],[JV Number]],#REF!,"x"))</f>
        <v>#REF!</v>
      </c>
      <c r="Z154" s="447"/>
    </row>
    <row r="155" spans="1:26" ht="14.45" x14ac:dyDescent="0.3">
      <c r="A155" s="464">
        <v>151</v>
      </c>
      <c r="B155" s="460">
        <v>152</v>
      </c>
      <c r="C155" s="460">
        <f>INDEX(Table1[MPMS '#],MATCH(Table5[[#This Row],[JV Number]],Table1[JV '#],0))</f>
        <v>96734</v>
      </c>
      <c r="D155" s="460" t="str">
        <f>INDEX(Table1[Early Completion (Y/N)],MATCH(Table5[[#This Row],[JV Number]],Table1[JV '#],0))</f>
        <v>--</v>
      </c>
      <c r="E155" s="460" t="e">
        <f>INDEX(#REF!,MATCH(Table5[[#This Row],[JV Number]],Table1[JV '#],0))</f>
        <v>#REF!</v>
      </c>
      <c r="F155" s="460">
        <f>INDEX(Table1[District],MATCH(Table5[[#This Row],[JV Number]],Table1[JV '#],0))</f>
        <v>4</v>
      </c>
      <c r="G155" s="460" t="str">
        <f>INDEX(Table1[County],MATCH(Table5[[#This Row],[JV Number]],Table1[JV '#],0))</f>
        <v>Susquehanna</v>
      </c>
      <c r="H155" s="460">
        <f>COUNTIF(Table1[JV '#],Table5[[#This Row],[JV Number]])</f>
        <v>3</v>
      </c>
      <c r="I155" s="466">
        <f>LOOKUP(Table5[[#This Row],[JV Number]],Table4[JV '#],Table4[Construction Start Dates])</f>
        <v>42510</v>
      </c>
      <c r="J155" s="466" t="e">
        <f t="array" ref="J155">MIN(IF(Table5[[#This Row],[JV Number]]=Table1[JV '#],#REF!,"Error"))</f>
        <v>#REF!</v>
      </c>
      <c r="K155" s="554" t="e">
        <f>SUMIF(Table1[JV '#],Table5[[#This Row],[JV Number]],#REF!)</f>
        <v>#REF!</v>
      </c>
      <c r="L155" s="460" t="str">
        <f>IF(COUNTIFS(Table1[JV '#],Table5[[#This Row],[JV Number]],Table1[D-419 Utility Relocation Classification],Table5[[#Headers],[Prior]])=0,"",COUNTIFS(Table1[JV '#],Table5[[#This Row],[JV Number]],Table1[D-419 Utility Relocation Classification],Table5[[#Headers],[Prior]]))</f>
        <v/>
      </c>
      <c r="M155" s="460" t="str">
        <f>IF(COUNTIFS(Table1[JV '#],Table5[[#This Row],[JV Number]],Table1[D-419 Utility Relocation Classification],Table5[[#Headers],[Restrictive]])=0,"",COUNTIFS(Table1[JV '#],Table5[[#This Row],[JV Number]],Table1[D-419 Utility Relocation Classification],Table5[[#Headers],[Restrictive]]))</f>
        <v/>
      </c>
      <c r="N155" s="460" t="str">
        <f>IF(COUNTIFS(Table1[JV '#],Table5[[#This Row],[JV Number]],Table1[D-419 Utility Relocation Classification],Table5[[#Headers],[Concurrent]])=0,"",COUNTIFS(Table1[JV '#],Table5[[#This Row],[JV Number]],Table1[D-419 Utility Relocation Classification],Table5[[#Headers],[Concurrent]]))</f>
        <v/>
      </c>
      <c r="O155" s="460" t="str">
        <f>IF(COUNTIFS(Table1[JV '#],Table5[[#This Row],[JV Number]],Table1[D-419 Utility Relocation Classification],Table5[[#Headers],[Coordinated]])=0,"",COUNTIFS(Table1[JV '#],Table5[[#This Row],[JV Number]],Table1[D-419 Utility Relocation Classification],Table5[[#Headers],[Coordinated]]))</f>
        <v/>
      </c>
      <c r="P155" s="460" t="str">
        <f>IF(COUNTIFS(Table1[JV '#],Table5[[#This Row],[JV Number]],Table1[D-419 Utility Relocation Classification],Table5[[#Headers],[Not Affected]])=0,"",COUNTIFS(Table1[JV '#],Table5[[#This Row],[JV Number]],Table1[D-419 Utility Relocation Classification],Table5[[#Headers],[Not Affected]]))</f>
        <v/>
      </c>
      <c r="Q155" s="460" t="str">
        <f>IF(COUNTIFS(Table1[JV '#],Table5[[#This Row],[JV Number]],Table1[D-419 Utility Relocation Classification],Table5[[#Headers],[Incorporated]])=0,"",COUNTIFS(Table1[JV '#],Table5[[#This Row],[JV Number]],Table1[D-419 Utility Relocation Classification],Table5[[#Headers],[Incorporated]]))</f>
        <v/>
      </c>
      <c r="R155" s="460" t="str">
        <f>IF(COUNTIFS(Table1[JV '#],Table5[[#This Row],[JV Number]],Table1[Overhead or Underground],"OH")=0,"",COUNTIFS(Table1[JV '#],Table5[[#This Row],[JV Number]],Table1[Overhead or Underground],"OH"))</f>
        <v/>
      </c>
      <c r="S155" s="460">
        <f>IF(COUNTIFS(Table1[JV '#],Table5[[#This Row],[JV Number]],Table1[Overhead or Underground],"UG")=0,"",COUNTIFS(Table1[JV '#],Table5[[#This Row],[JV Number]],Table1[Overhead or Underground],"UG"))</f>
        <v>1</v>
      </c>
      <c r="T155" s="460" t="e">
        <f>IF(COUNTIFS(Table1[JV '#],Table5[[#This Row],[JV Number]],#REF!,"x")=0,"",COUNTIFS(Table1[JV '#],Table5[[#This Row],[JV Number]],#REF!,"x"))</f>
        <v>#REF!</v>
      </c>
      <c r="U155" s="460" t="e">
        <f>IF(COUNTIFS(Table1[JV '#],Table5[[#This Row],[JV Number]],#REF!,"x")=0,"",COUNTIFS(Table1[JV '#],Table5[[#This Row],[JV Number]],#REF!,"x"))</f>
        <v>#REF!</v>
      </c>
      <c r="V155" s="460" t="e">
        <f>IF(COUNTIFS(Table1[JV '#],Table5[[#This Row],[JV Number]],#REF!,"x")=0,"",COUNTIFS(Table1[JV '#],Table5[[#This Row],[JV Number]],#REF!,"x"))</f>
        <v>#REF!</v>
      </c>
      <c r="W155" s="460" t="e">
        <f>IF(COUNTIFS(Table1[JV '#],Table5[[#This Row],[JV Number]],#REF!,"x")=0,"",COUNTIFS(Table1[JV '#],Table5[[#This Row],[JV Number]],#REF!,"x"))</f>
        <v>#REF!</v>
      </c>
      <c r="X155" s="460" t="e">
        <f>IF(COUNTIFS(Table1[JV '#],Table5[[#This Row],[JV Number]],#REF!,"x")=0,"",COUNTIFS(Table1[JV '#],Table5[[#This Row],[JV Number]],#REF!,"x"))</f>
        <v>#REF!</v>
      </c>
      <c r="Z155" s="447"/>
    </row>
    <row r="156" spans="1:26" ht="14.45" x14ac:dyDescent="0.3">
      <c r="A156" s="464">
        <v>152</v>
      </c>
      <c r="B156" s="460">
        <v>153</v>
      </c>
      <c r="C156" s="460">
        <f>INDEX(Table1[MPMS '#],MATCH(Table5[[#This Row],[JV Number]],Table1[JV '#],0))</f>
        <v>96727</v>
      </c>
      <c r="D156" s="460" t="str">
        <f>INDEX(Table1[Early Completion (Y/N)],MATCH(Table5[[#This Row],[JV Number]],Table1[JV '#],0))</f>
        <v>Y</v>
      </c>
      <c r="E156" s="460" t="e">
        <f>INDEX(#REF!,MATCH(Table5[[#This Row],[JV Number]],Table1[JV '#],0))</f>
        <v>#REF!</v>
      </c>
      <c r="F156" s="460">
        <f>INDEX(Table1[District],MATCH(Table5[[#This Row],[JV Number]],Table1[JV '#],0))</f>
        <v>4</v>
      </c>
      <c r="G156" s="460" t="str">
        <f>INDEX(Table1[County],MATCH(Table5[[#This Row],[JV Number]],Table1[JV '#],0))</f>
        <v>Susquehanna</v>
      </c>
      <c r="H156" s="460">
        <f>COUNTIF(Table1[JV '#],Table5[[#This Row],[JV Number]])</f>
        <v>16</v>
      </c>
      <c r="I156" s="466">
        <f>LOOKUP(Table5[[#This Row],[JV Number]],Table4[JV '#],Table4[Construction Start Dates])</f>
        <v>42205</v>
      </c>
      <c r="J156" s="466" t="e">
        <f t="array" ref="J156">MIN(IF(Table5[[#This Row],[JV Number]]=Table1[JV '#],#REF!,"Error"))</f>
        <v>#REF!</v>
      </c>
      <c r="K156" s="554" t="e">
        <f>SUMIF(Table1[JV '#],Table5[[#This Row],[JV Number]],#REF!)</f>
        <v>#REF!</v>
      </c>
      <c r="L156" s="460" t="str">
        <f>IF(COUNTIFS(Table1[JV '#],Table5[[#This Row],[JV Number]],Table1[D-419 Utility Relocation Classification],Table5[[#Headers],[Prior]])=0,"",COUNTIFS(Table1[JV '#],Table5[[#This Row],[JV Number]],Table1[D-419 Utility Relocation Classification],Table5[[#Headers],[Prior]]))</f>
        <v/>
      </c>
      <c r="M156" s="460" t="str">
        <f>IF(COUNTIFS(Table1[JV '#],Table5[[#This Row],[JV Number]],Table1[D-419 Utility Relocation Classification],Table5[[#Headers],[Restrictive]])=0,"",COUNTIFS(Table1[JV '#],Table5[[#This Row],[JV Number]],Table1[D-419 Utility Relocation Classification],Table5[[#Headers],[Restrictive]]))</f>
        <v/>
      </c>
      <c r="N156" s="460" t="str">
        <f>IF(COUNTIFS(Table1[JV '#],Table5[[#This Row],[JV Number]],Table1[D-419 Utility Relocation Classification],Table5[[#Headers],[Concurrent]])=0,"",COUNTIFS(Table1[JV '#],Table5[[#This Row],[JV Number]],Table1[D-419 Utility Relocation Classification],Table5[[#Headers],[Concurrent]]))</f>
        <v/>
      </c>
      <c r="O156" s="460">
        <f>IF(COUNTIFS(Table1[JV '#],Table5[[#This Row],[JV Number]],Table1[D-419 Utility Relocation Classification],Table5[[#Headers],[Coordinated]])=0,"",COUNTIFS(Table1[JV '#],Table5[[#This Row],[JV Number]],Table1[D-419 Utility Relocation Classification],Table5[[#Headers],[Coordinated]]))</f>
        <v>16</v>
      </c>
      <c r="P156" s="460" t="str">
        <f>IF(COUNTIFS(Table1[JV '#],Table5[[#This Row],[JV Number]],Table1[D-419 Utility Relocation Classification],Table5[[#Headers],[Not Affected]])=0,"",COUNTIFS(Table1[JV '#],Table5[[#This Row],[JV Number]],Table1[D-419 Utility Relocation Classification],Table5[[#Headers],[Not Affected]]))</f>
        <v/>
      </c>
      <c r="Q156" s="460" t="str">
        <f>IF(COUNTIFS(Table1[JV '#],Table5[[#This Row],[JV Number]],Table1[D-419 Utility Relocation Classification],Table5[[#Headers],[Incorporated]])=0,"",COUNTIFS(Table1[JV '#],Table5[[#This Row],[JV Number]],Table1[D-419 Utility Relocation Classification],Table5[[#Headers],[Incorporated]]))</f>
        <v/>
      </c>
      <c r="R156" s="460">
        <f>IF(COUNTIFS(Table1[JV '#],Table5[[#This Row],[JV Number]],Table1[Overhead or Underground],"OH")=0,"",COUNTIFS(Table1[JV '#],Table5[[#This Row],[JV Number]],Table1[Overhead or Underground],"OH"))</f>
        <v>16</v>
      </c>
      <c r="S156" s="460" t="str">
        <f>IF(COUNTIFS(Table1[JV '#],Table5[[#This Row],[JV Number]],Table1[Overhead or Underground],"UG")=0,"",COUNTIFS(Table1[JV '#],Table5[[#This Row],[JV Number]],Table1[Overhead or Underground],"UG"))</f>
        <v/>
      </c>
      <c r="T156" s="460" t="e">
        <f>IF(COUNTIFS(Table1[JV '#],Table5[[#This Row],[JV Number]],#REF!,"x")=0,"",COUNTIFS(Table1[JV '#],Table5[[#This Row],[JV Number]],#REF!,"x"))</f>
        <v>#REF!</v>
      </c>
      <c r="U156" s="460" t="e">
        <f>IF(COUNTIFS(Table1[JV '#],Table5[[#This Row],[JV Number]],#REF!,"x")=0,"",COUNTIFS(Table1[JV '#],Table5[[#This Row],[JV Number]],#REF!,"x"))</f>
        <v>#REF!</v>
      </c>
      <c r="V156" s="460" t="e">
        <f>IF(COUNTIFS(Table1[JV '#],Table5[[#This Row],[JV Number]],#REF!,"x")=0,"",COUNTIFS(Table1[JV '#],Table5[[#This Row],[JV Number]],#REF!,"x"))</f>
        <v>#REF!</v>
      </c>
      <c r="W156" s="460" t="e">
        <f>IF(COUNTIFS(Table1[JV '#],Table5[[#This Row],[JV Number]],#REF!,"x")=0,"",COUNTIFS(Table1[JV '#],Table5[[#This Row],[JV Number]],#REF!,"x"))</f>
        <v>#REF!</v>
      </c>
      <c r="X156" s="460" t="e">
        <f>IF(COUNTIFS(Table1[JV '#],Table5[[#This Row],[JV Number]],#REF!,"x")=0,"",COUNTIFS(Table1[JV '#],Table5[[#This Row],[JV Number]],#REF!,"x"))</f>
        <v>#REF!</v>
      </c>
      <c r="Z156" s="447"/>
    </row>
    <row r="157" spans="1:26" ht="14.45" x14ac:dyDescent="0.3">
      <c r="A157" s="464">
        <v>153</v>
      </c>
      <c r="B157" s="460">
        <v>154</v>
      </c>
      <c r="C157" s="460">
        <f>INDEX(Table1[MPMS '#],MATCH(Table5[[#This Row],[JV Number]],Table1[JV '#],0))</f>
        <v>9679</v>
      </c>
      <c r="D157" s="460" t="str">
        <f>INDEX(Table1[Early Completion (Y/N)],MATCH(Table5[[#This Row],[JV Number]],Table1[JV '#],0))</f>
        <v>--</v>
      </c>
      <c r="E157" s="460" t="e">
        <f>INDEX(#REF!,MATCH(Table5[[#This Row],[JV Number]],Table1[JV '#],0))</f>
        <v>#REF!</v>
      </c>
      <c r="F157" s="460">
        <f>INDEX(Table1[District],MATCH(Table5[[#This Row],[JV Number]],Table1[JV '#],0))</f>
        <v>4</v>
      </c>
      <c r="G157" s="460" t="str">
        <f>INDEX(Table1[County],MATCH(Table5[[#This Row],[JV Number]],Table1[JV '#],0))</f>
        <v>Susquehanna</v>
      </c>
      <c r="H157" s="460">
        <f>COUNTIF(Table1[JV '#],Table5[[#This Row],[JV Number]])</f>
        <v>1</v>
      </c>
      <c r="I157" s="466">
        <f>LOOKUP(Table5[[#This Row],[JV Number]],Table4[JV '#],Table4[Construction Start Dates])</f>
        <v>42885</v>
      </c>
      <c r="J157" s="466" t="e">
        <f t="array" ref="J157">MIN(IF(Table5[[#This Row],[JV Number]]=Table1[JV '#],#REF!,"Error"))</f>
        <v>#REF!</v>
      </c>
      <c r="K157" s="554" t="e">
        <f>SUMIF(Table1[JV '#],Table5[[#This Row],[JV Number]],#REF!)</f>
        <v>#REF!</v>
      </c>
      <c r="L157" s="460" t="str">
        <f>IF(COUNTIFS(Table1[JV '#],Table5[[#This Row],[JV Number]],Table1[D-419 Utility Relocation Classification],Table5[[#Headers],[Prior]])=0,"",COUNTIFS(Table1[JV '#],Table5[[#This Row],[JV Number]],Table1[D-419 Utility Relocation Classification],Table5[[#Headers],[Prior]]))</f>
        <v/>
      </c>
      <c r="M157" s="460" t="str">
        <f>IF(COUNTIFS(Table1[JV '#],Table5[[#This Row],[JV Number]],Table1[D-419 Utility Relocation Classification],Table5[[#Headers],[Restrictive]])=0,"",COUNTIFS(Table1[JV '#],Table5[[#This Row],[JV Number]],Table1[D-419 Utility Relocation Classification],Table5[[#Headers],[Restrictive]]))</f>
        <v/>
      </c>
      <c r="N157" s="460" t="str">
        <f>IF(COUNTIFS(Table1[JV '#],Table5[[#This Row],[JV Number]],Table1[D-419 Utility Relocation Classification],Table5[[#Headers],[Concurrent]])=0,"",COUNTIFS(Table1[JV '#],Table5[[#This Row],[JV Number]],Table1[D-419 Utility Relocation Classification],Table5[[#Headers],[Concurrent]]))</f>
        <v/>
      </c>
      <c r="O157" s="460" t="str">
        <f>IF(COUNTIFS(Table1[JV '#],Table5[[#This Row],[JV Number]],Table1[D-419 Utility Relocation Classification],Table5[[#Headers],[Coordinated]])=0,"",COUNTIFS(Table1[JV '#],Table5[[#This Row],[JV Number]],Table1[D-419 Utility Relocation Classification],Table5[[#Headers],[Coordinated]]))</f>
        <v/>
      </c>
      <c r="P157" s="460" t="str">
        <f>IF(COUNTIFS(Table1[JV '#],Table5[[#This Row],[JV Number]],Table1[D-419 Utility Relocation Classification],Table5[[#Headers],[Not Affected]])=0,"",COUNTIFS(Table1[JV '#],Table5[[#This Row],[JV Number]],Table1[D-419 Utility Relocation Classification],Table5[[#Headers],[Not Affected]]))</f>
        <v/>
      </c>
      <c r="Q157" s="460" t="str">
        <f>IF(COUNTIFS(Table1[JV '#],Table5[[#This Row],[JV Number]],Table1[D-419 Utility Relocation Classification],Table5[[#Headers],[Incorporated]])=0,"",COUNTIFS(Table1[JV '#],Table5[[#This Row],[JV Number]],Table1[D-419 Utility Relocation Classification],Table5[[#Headers],[Incorporated]]))</f>
        <v/>
      </c>
      <c r="R157" s="460" t="str">
        <f>IF(COUNTIFS(Table1[JV '#],Table5[[#This Row],[JV Number]],Table1[Overhead or Underground],"OH")=0,"",COUNTIFS(Table1[JV '#],Table5[[#This Row],[JV Number]],Table1[Overhead or Underground],"OH"))</f>
        <v/>
      </c>
      <c r="S157" s="460" t="str">
        <f>IF(COUNTIFS(Table1[JV '#],Table5[[#This Row],[JV Number]],Table1[Overhead or Underground],"UG")=0,"",COUNTIFS(Table1[JV '#],Table5[[#This Row],[JV Number]],Table1[Overhead or Underground],"UG"))</f>
        <v/>
      </c>
      <c r="T157" s="460" t="e">
        <f>IF(COUNTIFS(Table1[JV '#],Table5[[#This Row],[JV Number]],#REF!,"x")=0,"",COUNTIFS(Table1[JV '#],Table5[[#This Row],[JV Number]],#REF!,"x"))</f>
        <v>#REF!</v>
      </c>
      <c r="U157" s="460" t="e">
        <f>IF(COUNTIFS(Table1[JV '#],Table5[[#This Row],[JV Number]],#REF!,"x")=0,"",COUNTIFS(Table1[JV '#],Table5[[#This Row],[JV Number]],#REF!,"x"))</f>
        <v>#REF!</v>
      </c>
      <c r="V157" s="460" t="e">
        <f>IF(COUNTIFS(Table1[JV '#],Table5[[#This Row],[JV Number]],#REF!,"x")=0,"",COUNTIFS(Table1[JV '#],Table5[[#This Row],[JV Number]],#REF!,"x"))</f>
        <v>#REF!</v>
      </c>
      <c r="W157" s="460" t="e">
        <f>IF(COUNTIFS(Table1[JV '#],Table5[[#This Row],[JV Number]],#REF!,"x")=0,"",COUNTIFS(Table1[JV '#],Table5[[#This Row],[JV Number]],#REF!,"x"))</f>
        <v>#REF!</v>
      </c>
      <c r="X157" s="460" t="e">
        <f>IF(COUNTIFS(Table1[JV '#],Table5[[#This Row],[JV Number]],#REF!,"x")=0,"",COUNTIFS(Table1[JV '#],Table5[[#This Row],[JV Number]],#REF!,"x"))</f>
        <v>#REF!</v>
      </c>
      <c r="Z157" s="447"/>
    </row>
    <row r="158" spans="1:26" ht="14.45" x14ac:dyDescent="0.3">
      <c r="A158" s="464">
        <v>154</v>
      </c>
      <c r="B158" s="460">
        <v>155</v>
      </c>
      <c r="C158" s="460">
        <f>INDEX(Table1[MPMS '#],MATCH(Table5[[#This Row],[JV Number]],Table1[JV '#],0))</f>
        <v>96736</v>
      </c>
      <c r="D158" s="460" t="str">
        <f>INDEX(Table1[Early Completion (Y/N)],MATCH(Table5[[#This Row],[JV Number]],Table1[JV '#],0))</f>
        <v>--</v>
      </c>
      <c r="E158" s="460" t="e">
        <f>INDEX(#REF!,MATCH(Table5[[#This Row],[JV Number]],Table1[JV '#],0))</f>
        <v>#REF!</v>
      </c>
      <c r="F158" s="460">
        <f>INDEX(Table1[District],MATCH(Table5[[#This Row],[JV Number]],Table1[JV '#],0))</f>
        <v>4</v>
      </c>
      <c r="G158" s="460" t="str">
        <f>INDEX(Table1[County],MATCH(Table5[[#This Row],[JV Number]],Table1[JV '#],0))</f>
        <v>Susquehanna</v>
      </c>
      <c r="H158" s="460">
        <f>COUNTIF(Table1[JV '#],Table5[[#This Row],[JV Number]])</f>
        <v>1</v>
      </c>
      <c r="I158" s="466">
        <f>LOOKUP(Table5[[#This Row],[JV Number]],Table4[JV '#],Table4[Construction Start Dates])</f>
        <v>42590</v>
      </c>
      <c r="J158" s="466" t="e">
        <f t="array" ref="J158">MIN(IF(Table5[[#This Row],[JV Number]]=Table1[JV '#],#REF!,"Error"))</f>
        <v>#REF!</v>
      </c>
      <c r="K158" s="554" t="e">
        <f>SUMIF(Table1[JV '#],Table5[[#This Row],[JV Number]],#REF!)</f>
        <v>#REF!</v>
      </c>
      <c r="L158" s="460" t="str">
        <f>IF(COUNTIFS(Table1[JV '#],Table5[[#This Row],[JV Number]],Table1[D-419 Utility Relocation Classification],Table5[[#Headers],[Prior]])=0,"",COUNTIFS(Table1[JV '#],Table5[[#This Row],[JV Number]],Table1[D-419 Utility Relocation Classification],Table5[[#Headers],[Prior]]))</f>
        <v/>
      </c>
      <c r="M158" s="460" t="str">
        <f>IF(COUNTIFS(Table1[JV '#],Table5[[#This Row],[JV Number]],Table1[D-419 Utility Relocation Classification],Table5[[#Headers],[Restrictive]])=0,"",COUNTIFS(Table1[JV '#],Table5[[#This Row],[JV Number]],Table1[D-419 Utility Relocation Classification],Table5[[#Headers],[Restrictive]]))</f>
        <v/>
      </c>
      <c r="N158" s="460" t="str">
        <f>IF(COUNTIFS(Table1[JV '#],Table5[[#This Row],[JV Number]],Table1[D-419 Utility Relocation Classification],Table5[[#Headers],[Concurrent]])=0,"",COUNTIFS(Table1[JV '#],Table5[[#This Row],[JV Number]],Table1[D-419 Utility Relocation Classification],Table5[[#Headers],[Concurrent]]))</f>
        <v/>
      </c>
      <c r="O158" s="460" t="str">
        <f>IF(COUNTIFS(Table1[JV '#],Table5[[#This Row],[JV Number]],Table1[D-419 Utility Relocation Classification],Table5[[#Headers],[Coordinated]])=0,"",COUNTIFS(Table1[JV '#],Table5[[#This Row],[JV Number]],Table1[D-419 Utility Relocation Classification],Table5[[#Headers],[Coordinated]]))</f>
        <v/>
      </c>
      <c r="P158" s="460" t="str">
        <f>IF(COUNTIFS(Table1[JV '#],Table5[[#This Row],[JV Number]],Table1[D-419 Utility Relocation Classification],Table5[[#Headers],[Not Affected]])=0,"",COUNTIFS(Table1[JV '#],Table5[[#This Row],[JV Number]],Table1[D-419 Utility Relocation Classification],Table5[[#Headers],[Not Affected]]))</f>
        <v/>
      </c>
      <c r="Q158" s="460" t="str">
        <f>IF(COUNTIFS(Table1[JV '#],Table5[[#This Row],[JV Number]],Table1[D-419 Utility Relocation Classification],Table5[[#Headers],[Incorporated]])=0,"",COUNTIFS(Table1[JV '#],Table5[[#This Row],[JV Number]],Table1[D-419 Utility Relocation Classification],Table5[[#Headers],[Incorporated]]))</f>
        <v/>
      </c>
      <c r="R158" s="460" t="str">
        <f>IF(COUNTIFS(Table1[JV '#],Table5[[#This Row],[JV Number]],Table1[Overhead or Underground],"OH")=0,"",COUNTIFS(Table1[JV '#],Table5[[#This Row],[JV Number]],Table1[Overhead or Underground],"OH"))</f>
        <v/>
      </c>
      <c r="S158" s="460" t="str">
        <f>IF(COUNTIFS(Table1[JV '#],Table5[[#This Row],[JV Number]],Table1[Overhead or Underground],"UG")=0,"",COUNTIFS(Table1[JV '#],Table5[[#This Row],[JV Number]],Table1[Overhead or Underground],"UG"))</f>
        <v/>
      </c>
      <c r="T158" s="460" t="e">
        <f>IF(COUNTIFS(Table1[JV '#],Table5[[#This Row],[JV Number]],#REF!,"x")=0,"",COUNTIFS(Table1[JV '#],Table5[[#This Row],[JV Number]],#REF!,"x"))</f>
        <v>#REF!</v>
      </c>
      <c r="U158" s="460" t="e">
        <f>IF(COUNTIFS(Table1[JV '#],Table5[[#This Row],[JV Number]],#REF!,"x")=0,"",COUNTIFS(Table1[JV '#],Table5[[#This Row],[JV Number]],#REF!,"x"))</f>
        <v>#REF!</v>
      </c>
      <c r="V158" s="460" t="e">
        <f>IF(COUNTIFS(Table1[JV '#],Table5[[#This Row],[JV Number]],#REF!,"x")=0,"",COUNTIFS(Table1[JV '#],Table5[[#This Row],[JV Number]],#REF!,"x"))</f>
        <v>#REF!</v>
      </c>
      <c r="W158" s="460" t="e">
        <f>IF(COUNTIFS(Table1[JV '#],Table5[[#This Row],[JV Number]],#REF!,"x")=0,"",COUNTIFS(Table1[JV '#],Table5[[#This Row],[JV Number]],#REF!,"x"))</f>
        <v>#REF!</v>
      </c>
      <c r="X158" s="460" t="e">
        <f>IF(COUNTIFS(Table1[JV '#],Table5[[#This Row],[JV Number]],#REF!,"x")=0,"",COUNTIFS(Table1[JV '#],Table5[[#This Row],[JV Number]],#REF!,"x"))</f>
        <v>#REF!</v>
      </c>
      <c r="Z158" s="447"/>
    </row>
    <row r="159" spans="1:26" ht="14.45" x14ac:dyDescent="0.3">
      <c r="A159" s="464">
        <v>155</v>
      </c>
      <c r="B159" s="460">
        <v>156</v>
      </c>
      <c r="C159" s="460">
        <f>INDEX(Table1[MPMS '#],MATCH(Table5[[#This Row],[JV Number]],Table1[JV '#],0))</f>
        <v>68876</v>
      </c>
      <c r="D159" s="460" t="str">
        <f>INDEX(Table1[Early Completion (Y/N)],MATCH(Table5[[#This Row],[JV Number]],Table1[JV '#],0))</f>
        <v>--</v>
      </c>
      <c r="E159" s="460" t="e">
        <f>INDEX(#REF!,MATCH(Table5[[#This Row],[JV Number]],Table1[JV '#],0))</f>
        <v>#REF!</v>
      </c>
      <c r="F159" s="460">
        <f>INDEX(Table1[District],MATCH(Table5[[#This Row],[JV Number]],Table1[JV '#],0))</f>
        <v>4</v>
      </c>
      <c r="G159" s="460" t="str">
        <f>INDEX(Table1[County],MATCH(Table5[[#This Row],[JV Number]],Table1[JV '#],0))</f>
        <v>Wayne</v>
      </c>
      <c r="H159" s="460">
        <f>COUNTIF(Table1[JV '#],Table5[[#This Row],[JV Number]])</f>
        <v>3</v>
      </c>
      <c r="I159" s="466">
        <f>LOOKUP(Table5[[#This Row],[JV Number]],Table4[JV '#],Table4[Construction Start Dates])</f>
        <v>42510</v>
      </c>
      <c r="J159" s="466" t="e">
        <f t="array" ref="J159">MIN(IF(Table5[[#This Row],[JV Number]]=Table1[JV '#],#REF!,"Error"))</f>
        <v>#REF!</v>
      </c>
      <c r="K159" s="554" t="e">
        <f>SUMIF(Table1[JV '#],Table5[[#This Row],[JV Number]],#REF!)</f>
        <v>#REF!</v>
      </c>
      <c r="L159" s="460" t="str">
        <f>IF(COUNTIFS(Table1[JV '#],Table5[[#This Row],[JV Number]],Table1[D-419 Utility Relocation Classification],Table5[[#Headers],[Prior]])=0,"",COUNTIFS(Table1[JV '#],Table5[[#This Row],[JV Number]],Table1[D-419 Utility Relocation Classification],Table5[[#Headers],[Prior]]))</f>
        <v/>
      </c>
      <c r="M159" s="460" t="str">
        <f>IF(COUNTIFS(Table1[JV '#],Table5[[#This Row],[JV Number]],Table1[D-419 Utility Relocation Classification],Table5[[#Headers],[Restrictive]])=0,"",COUNTIFS(Table1[JV '#],Table5[[#This Row],[JV Number]],Table1[D-419 Utility Relocation Classification],Table5[[#Headers],[Restrictive]]))</f>
        <v/>
      </c>
      <c r="N159" s="460" t="str">
        <f>IF(COUNTIFS(Table1[JV '#],Table5[[#This Row],[JV Number]],Table1[D-419 Utility Relocation Classification],Table5[[#Headers],[Concurrent]])=0,"",COUNTIFS(Table1[JV '#],Table5[[#This Row],[JV Number]],Table1[D-419 Utility Relocation Classification],Table5[[#Headers],[Concurrent]]))</f>
        <v/>
      </c>
      <c r="O159" s="460" t="str">
        <f>IF(COUNTIFS(Table1[JV '#],Table5[[#This Row],[JV Number]],Table1[D-419 Utility Relocation Classification],Table5[[#Headers],[Coordinated]])=0,"",COUNTIFS(Table1[JV '#],Table5[[#This Row],[JV Number]],Table1[D-419 Utility Relocation Classification],Table5[[#Headers],[Coordinated]]))</f>
        <v/>
      </c>
      <c r="P159" s="460" t="str">
        <f>IF(COUNTIFS(Table1[JV '#],Table5[[#This Row],[JV Number]],Table1[D-419 Utility Relocation Classification],Table5[[#Headers],[Not Affected]])=0,"",COUNTIFS(Table1[JV '#],Table5[[#This Row],[JV Number]],Table1[D-419 Utility Relocation Classification],Table5[[#Headers],[Not Affected]]))</f>
        <v/>
      </c>
      <c r="Q159" s="460" t="str">
        <f>IF(COUNTIFS(Table1[JV '#],Table5[[#This Row],[JV Number]],Table1[D-419 Utility Relocation Classification],Table5[[#Headers],[Incorporated]])=0,"",COUNTIFS(Table1[JV '#],Table5[[#This Row],[JV Number]],Table1[D-419 Utility Relocation Classification],Table5[[#Headers],[Incorporated]]))</f>
        <v/>
      </c>
      <c r="R159" s="460" t="str">
        <f>IF(COUNTIFS(Table1[JV '#],Table5[[#This Row],[JV Number]],Table1[Overhead or Underground],"OH")=0,"",COUNTIFS(Table1[JV '#],Table5[[#This Row],[JV Number]],Table1[Overhead or Underground],"OH"))</f>
        <v/>
      </c>
      <c r="S159" s="460">
        <f>IF(COUNTIFS(Table1[JV '#],Table5[[#This Row],[JV Number]],Table1[Overhead or Underground],"UG")=0,"",COUNTIFS(Table1[JV '#],Table5[[#This Row],[JV Number]],Table1[Overhead or Underground],"UG"))</f>
        <v>2</v>
      </c>
      <c r="T159" s="460" t="e">
        <f>IF(COUNTIFS(Table1[JV '#],Table5[[#This Row],[JV Number]],#REF!,"x")=0,"",COUNTIFS(Table1[JV '#],Table5[[#This Row],[JV Number]],#REF!,"x"))</f>
        <v>#REF!</v>
      </c>
      <c r="U159" s="460" t="e">
        <f>IF(COUNTIFS(Table1[JV '#],Table5[[#This Row],[JV Number]],#REF!,"x")=0,"",COUNTIFS(Table1[JV '#],Table5[[#This Row],[JV Number]],#REF!,"x"))</f>
        <v>#REF!</v>
      </c>
      <c r="V159" s="460" t="e">
        <f>IF(COUNTIFS(Table1[JV '#],Table5[[#This Row],[JV Number]],#REF!,"x")=0,"",COUNTIFS(Table1[JV '#],Table5[[#This Row],[JV Number]],#REF!,"x"))</f>
        <v>#REF!</v>
      </c>
      <c r="W159" s="460" t="e">
        <f>IF(COUNTIFS(Table1[JV '#],Table5[[#This Row],[JV Number]],#REF!,"x")=0,"",COUNTIFS(Table1[JV '#],Table5[[#This Row],[JV Number]],#REF!,"x"))</f>
        <v>#REF!</v>
      </c>
      <c r="X159" s="460" t="e">
        <f>IF(COUNTIFS(Table1[JV '#],Table5[[#This Row],[JV Number]],#REF!,"x")=0,"",COUNTIFS(Table1[JV '#],Table5[[#This Row],[JV Number]],#REF!,"x"))</f>
        <v>#REF!</v>
      </c>
      <c r="Z159" s="447"/>
    </row>
    <row r="160" spans="1:26" ht="14.45" x14ac:dyDescent="0.3">
      <c r="A160" s="464">
        <v>156</v>
      </c>
      <c r="B160" s="460">
        <v>157</v>
      </c>
      <c r="C160" s="460">
        <f>INDEX(Table1[MPMS '#],MATCH(Table5[[#This Row],[JV Number]],Table1[JV '#],0))</f>
        <v>9969</v>
      </c>
      <c r="D160" s="460" t="str">
        <f>INDEX(Table1[Early Completion (Y/N)],MATCH(Table5[[#This Row],[JV Number]],Table1[JV '#],0))</f>
        <v>--</v>
      </c>
      <c r="E160" s="460" t="e">
        <f>INDEX(#REF!,MATCH(Table5[[#This Row],[JV Number]],Table1[JV '#],0))</f>
        <v>#REF!</v>
      </c>
      <c r="F160" s="460">
        <f>INDEX(Table1[District],MATCH(Table5[[#This Row],[JV Number]],Table1[JV '#],0))</f>
        <v>4</v>
      </c>
      <c r="G160" s="460" t="str">
        <f>INDEX(Table1[County],MATCH(Table5[[#This Row],[JV Number]],Table1[JV '#],0))</f>
        <v>Wayne</v>
      </c>
      <c r="H160" s="460">
        <f>COUNTIF(Table1[JV '#],Table5[[#This Row],[JV Number]])</f>
        <v>2</v>
      </c>
      <c r="I160" s="466">
        <f>LOOKUP(Table5[[#This Row],[JV Number]],Table4[JV '#],Table4[Construction Start Dates])</f>
        <v>42607</v>
      </c>
      <c r="J160" s="466" t="e">
        <f t="array" ref="J160">MIN(IF(Table5[[#This Row],[JV Number]]=Table1[JV '#],#REF!,"Error"))</f>
        <v>#REF!</v>
      </c>
      <c r="K160" s="554" t="e">
        <f>SUMIF(Table1[JV '#],Table5[[#This Row],[JV Number]],#REF!)</f>
        <v>#REF!</v>
      </c>
      <c r="L160" s="460" t="str">
        <f>IF(COUNTIFS(Table1[JV '#],Table5[[#This Row],[JV Number]],Table1[D-419 Utility Relocation Classification],Table5[[#Headers],[Prior]])=0,"",COUNTIFS(Table1[JV '#],Table5[[#This Row],[JV Number]],Table1[D-419 Utility Relocation Classification],Table5[[#Headers],[Prior]]))</f>
        <v/>
      </c>
      <c r="M160" s="460" t="str">
        <f>IF(COUNTIFS(Table1[JV '#],Table5[[#This Row],[JV Number]],Table1[D-419 Utility Relocation Classification],Table5[[#Headers],[Restrictive]])=0,"",COUNTIFS(Table1[JV '#],Table5[[#This Row],[JV Number]],Table1[D-419 Utility Relocation Classification],Table5[[#Headers],[Restrictive]]))</f>
        <v/>
      </c>
      <c r="N160" s="460" t="str">
        <f>IF(COUNTIFS(Table1[JV '#],Table5[[#This Row],[JV Number]],Table1[D-419 Utility Relocation Classification],Table5[[#Headers],[Concurrent]])=0,"",COUNTIFS(Table1[JV '#],Table5[[#This Row],[JV Number]],Table1[D-419 Utility Relocation Classification],Table5[[#Headers],[Concurrent]]))</f>
        <v/>
      </c>
      <c r="O160" s="460" t="str">
        <f>IF(COUNTIFS(Table1[JV '#],Table5[[#This Row],[JV Number]],Table1[D-419 Utility Relocation Classification],Table5[[#Headers],[Coordinated]])=0,"",COUNTIFS(Table1[JV '#],Table5[[#This Row],[JV Number]],Table1[D-419 Utility Relocation Classification],Table5[[#Headers],[Coordinated]]))</f>
        <v/>
      </c>
      <c r="P160" s="460" t="str">
        <f>IF(COUNTIFS(Table1[JV '#],Table5[[#This Row],[JV Number]],Table1[D-419 Utility Relocation Classification],Table5[[#Headers],[Not Affected]])=0,"",COUNTIFS(Table1[JV '#],Table5[[#This Row],[JV Number]],Table1[D-419 Utility Relocation Classification],Table5[[#Headers],[Not Affected]]))</f>
        <v/>
      </c>
      <c r="Q160" s="460" t="str">
        <f>IF(COUNTIFS(Table1[JV '#],Table5[[#This Row],[JV Number]],Table1[D-419 Utility Relocation Classification],Table5[[#Headers],[Incorporated]])=0,"",COUNTIFS(Table1[JV '#],Table5[[#This Row],[JV Number]],Table1[D-419 Utility Relocation Classification],Table5[[#Headers],[Incorporated]]))</f>
        <v/>
      </c>
      <c r="R160" s="460" t="str">
        <f>IF(COUNTIFS(Table1[JV '#],Table5[[#This Row],[JV Number]],Table1[Overhead or Underground],"OH")=0,"",COUNTIFS(Table1[JV '#],Table5[[#This Row],[JV Number]],Table1[Overhead or Underground],"OH"))</f>
        <v/>
      </c>
      <c r="S160" s="460">
        <f>IF(COUNTIFS(Table1[JV '#],Table5[[#This Row],[JV Number]],Table1[Overhead or Underground],"UG")=0,"",COUNTIFS(Table1[JV '#],Table5[[#This Row],[JV Number]],Table1[Overhead or Underground],"UG"))</f>
        <v>1</v>
      </c>
      <c r="T160" s="460" t="e">
        <f>IF(COUNTIFS(Table1[JV '#],Table5[[#This Row],[JV Number]],#REF!,"x")=0,"",COUNTIFS(Table1[JV '#],Table5[[#This Row],[JV Number]],#REF!,"x"))</f>
        <v>#REF!</v>
      </c>
      <c r="U160" s="460" t="e">
        <f>IF(COUNTIFS(Table1[JV '#],Table5[[#This Row],[JV Number]],#REF!,"x")=0,"",COUNTIFS(Table1[JV '#],Table5[[#This Row],[JV Number]],#REF!,"x"))</f>
        <v>#REF!</v>
      </c>
      <c r="V160" s="460" t="e">
        <f>IF(COUNTIFS(Table1[JV '#],Table5[[#This Row],[JV Number]],#REF!,"x")=0,"",COUNTIFS(Table1[JV '#],Table5[[#This Row],[JV Number]],#REF!,"x"))</f>
        <v>#REF!</v>
      </c>
      <c r="W160" s="460" t="e">
        <f>IF(COUNTIFS(Table1[JV '#],Table5[[#This Row],[JV Number]],#REF!,"x")=0,"",COUNTIFS(Table1[JV '#],Table5[[#This Row],[JV Number]],#REF!,"x"))</f>
        <v>#REF!</v>
      </c>
      <c r="X160" s="460" t="e">
        <f>IF(COUNTIFS(Table1[JV '#],Table5[[#This Row],[JV Number]],#REF!,"x")=0,"",COUNTIFS(Table1[JV '#],Table5[[#This Row],[JV Number]],#REF!,"x"))</f>
        <v>#REF!</v>
      </c>
      <c r="Z160" s="447"/>
    </row>
    <row r="161" spans="1:26" ht="14.45" x14ac:dyDescent="0.3">
      <c r="A161" s="464">
        <v>157</v>
      </c>
      <c r="B161" s="460">
        <v>158</v>
      </c>
      <c r="C161" s="460">
        <f>INDEX(Table1[MPMS '#],MATCH(Table5[[#This Row],[JV Number]],Table1[JV '#],0))</f>
        <v>68917</v>
      </c>
      <c r="D161" s="460" t="str">
        <f>INDEX(Table1[Early Completion (Y/N)],MATCH(Table5[[#This Row],[JV Number]],Table1[JV '#],0))</f>
        <v>Y</v>
      </c>
      <c r="E161" s="460" t="e">
        <f>INDEX(#REF!,MATCH(Table5[[#This Row],[JV Number]],Table1[JV '#],0))</f>
        <v>#REF!</v>
      </c>
      <c r="F161" s="460">
        <f>INDEX(Table1[District],MATCH(Table5[[#This Row],[JV Number]],Table1[JV '#],0))</f>
        <v>4</v>
      </c>
      <c r="G161" s="460" t="str">
        <f>INDEX(Table1[County],MATCH(Table5[[#This Row],[JV Number]],Table1[JV '#],0))</f>
        <v>Wayne</v>
      </c>
      <c r="H161" s="460">
        <f>COUNTIF(Table1[JV '#],Table5[[#This Row],[JV Number]])</f>
        <v>3</v>
      </c>
      <c r="I161" s="466">
        <f>LOOKUP(Table5[[#This Row],[JV Number]],Table4[JV '#],Table4[Construction Start Dates])</f>
        <v>42233</v>
      </c>
      <c r="J161" s="466" t="e">
        <f t="array" ref="J161">MIN(IF(Table5[[#This Row],[JV Number]]=Table1[JV '#],#REF!,"Error"))</f>
        <v>#REF!</v>
      </c>
      <c r="K161" s="554" t="e">
        <f>SUMIF(Table1[JV '#],Table5[[#This Row],[JV Number]],#REF!)</f>
        <v>#REF!</v>
      </c>
      <c r="L161" s="460" t="str">
        <f>IF(COUNTIFS(Table1[JV '#],Table5[[#This Row],[JV Number]],Table1[D-419 Utility Relocation Classification],Table5[[#Headers],[Prior]])=0,"",COUNTIFS(Table1[JV '#],Table5[[#This Row],[JV Number]],Table1[D-419 Utility Relocation Classification],Table5[[#Headers],[Prior]]))</f>
        <v/>
      </c>
      <c r="M161" s="460" t="str">
        <f>IF(COUNTIFS(Table1[JV '#],Table5[[#This Row],[JV Number]],Table1[D-419 Utility Relocation Classification],Table5[[#Headers],[Restrictive]])=0,"",COUNTIFS(Table1[JV '#],Table5[[#This Row],[JV Number]],Table1[D-419 Utility Relocation Classification],Table5[[#Headers],[Restrictive]]))</f>
        <v/>
      </c>
      <c r="N161" s="460" t="str">
        <f>IF(COUNTIFS(Table1[JV '#],Table5[[#This Row],[JV Number]],Table1[D-419 Utility Relocation Classification],Table5[[#Headers],[Concurrent]])=0,"",COUNTIFS(Table1[JV '#],Table5[[#This Row],[JV Number]],Table1[D-419 Utility Relocation Classification],Table5[[#Headers],[Concurrent]]))</f>
        <v/>
      </c>
      <c r="O161" s="460">
        <f>IF(COUNTIFS(Table1[JV '#],Table5[[#This Row],[JV Number]],Table1[D-419 Utility Relocation Classification],Table5[[#Headers],[Coordinated]])=0,"",COUNTIFS(Table1[JV '#],Table5[[#This Row],[JV Number]],Table1[D-419 Utility Relocation Classification],Table5[[#Headers],[Coordinated]]))</f>
        <v>2</v>
      </c>
      <c r="P161" s="460">
        <f>IF(COUNTIFS(Table1[JV '#],Table5[[#This Row],[JV Number]],Table1[D-419 Utility Relocation Classification],Table5[[#Headers],[Not Affected]])=0,"",COUNTIFS(Table1[JV '#],Table5[[#This Row],[JV Number]],Table1[D-419 Utility Relocation Classification],Table5[[#Headers],[Not Affected]]))</f>
        <v>1</v>
      </c>
      <c r="Q161" s="460" t="str">
        <f>IF(COUNTIFS(Table1[JV '#],Table5[[#This Row],[JV Number]],Table1[D-419 Utility Relocation Classification],Table5[[#Headers],[Incorporated]])=0,"",COUNTIFS(Table1[JV '#],Table5[[#This Row],[JV Number]],Table1[D-419 Utility Relocation Classification],Table5[[#Headers],[Incorporated]]))</f>
        <v/>
      </c>
      <c r="R161" s="460">
        <f>IF(COUNTIFS(Table1[JV '#],Table5[[#This Row],[JV Number]],Table1[Overhead or Underground],"OH")=0,"",COUNTIFS(Table1[JV '#],Table5[[#This Row],[JV Number]],Table1[Overhead or Underground],"OH"))</f>
        <v>3</v>
      </c>
      <c r="S161" s="460" t="str">
        <f>IF(COUNTIFS(Table1[JV '#],Table5[[#This Row],[JV Number]],Table1[Overhead or Underground],"UG")=0,"",COUNTIFS(Table1[JV '#],Table5[[#This Row],[JV Number]],Table1[Overhead or Underground],"UG"))</f>
        <v/>
      </c>
      <c r="T161" s="460" t="e">
        <f>IF(COUNTIFS(Table1[JV '#],Table5[[#This Row],[JV Number]],#REF!,"x")=0,"",COUNTIFS(Table1[JV '#],Table5[[#This Row],[JV Number]],#REF!,"x"))</f>
        <v>#REF!</v>
      </c>
      <c r="U161" s="460" t="e">
        <f>IF(COUNTIFS(Table1[JV '#],Table5[[#This Row],[JV Number]],#REF!,"x")=0,"",COUNTIFS(Table1[JV '#],Table5[[#This Row],[JV Number]],#REF!,"x"))</f>
        <v>#REF!</v>
      </c>
      <c r="V161" s="460" t="e">
        <f>IF(COUNTIFS(Table1[JV '#],Table5[[#This Row],[JV Number]],#REF!,"x")=0,"",COUNTIFS(Table1[JV '#],Table5[[#This Row],[JV Number]],#REF!,"x"))</f>
        <v>#REF!</v>
      </c>
      <c r="W161" s="460" t="e">
        <f>IF(COUNTIFS(Table1[JV '#],Table5[[#This Row],[JV Number]],#REF!,"x")=0,"",COUNTIFS(Table1[JV '#],Table5[[#This Row],[JV Number]],#REF!,"x"))</f>
        <v>#REF!</v>
      </c>
      <c r="X161" s="460" t="e">
        <f>IF(COUNTIFS(Table1[JV '#],Table5[[#This Row],[JV Number]],#REF!,"x")=0,"",COUNTIFS(Table1[JV '#],Table5[[#This Row],[JV Number]],#REF!,"x"))</f>
        <v>#REF!</v>
      </c>
      <c r="Z161" s="447"/>
    </row>
    <row r="162" spans="1:26" ht="14.45" x14ac:dyDescent="0.3">
      <c r="A162" s="464">
        <v>158</v>
      </c>
      <c r="B162" s="460">
        <v>159</v>
      </c>
      <c r="C162" s="460">
        <f>INDEX(Table1[MPMS '#],MATCH(Table5[[#This Row],[JV Number]],Table1[JV '#],0))</f>
        <v>68927</v>
      </c>
      <c r="D162" s="460" t="str">
        <f>INDEX(Table1[Early Completion (Y/N)],MATCH(Table5[[#This Row],[JV Number]],Table1[JV '#],0))</f>
        <v>Y</v>
      </c>
      <c r="E162" s="460" t="e">
        <f>INDEX(#REF!,MATCH(Table5[[#This Row],[JV Number]],Table1[JV '#],0))</f>
        <v>#REF!</v>
      </c>
      <c r="F162" s="460">
        <f>INDEX(Table1[District],MATCH(Table5[[#This Row],[JV Number]],Table1[JV '#],0))</f>
        <v>4</v>
      </c>
      <c r="G162" s="460" t="str">
        <f>INDEX(Table1[County],MATCH(Table5[[#This Row],[JV Number]],Table1[JV '#],0))</f>
        <v>Wayne</v>
      </c>
      <c r="H162" s="460">
        <f>COUNTIF(Table1[JV '#],Table5[[#This Row],[JV Number]])</f>
        <v>7</v>
      </c>
      <c r="I162" s="466">
        <f>LOOKUP(Table5[[#This Row],[JV Number]],Table4[JV '#],Table4[Construction Start Dates])</f>
        <v>42229</v>
      </c>
      <c r="J162" s="466" t="e">
        <f t="array" ref="J162">MIN(IF(Table5[[#This Row],[JV Number]]=Table1[JV '#],#REF!,"Error"))</f>
        <v>#REF!</v>
      </c>
      <c r="K162" s="554" t="e">
        <f>SUMIF(Table1[JV '#],Table5[[#This Row],[JV Number]],#REF!)</f>
        <v>#REF!</v>
      </c>
      <c r="L162" s="460" t="str">
        <f>IF(COUNTIFS(Table1[JV '#],Table5[[#This Row],[JV Number]],Table1[D-419 Utility Relocation Classification],Table5[[#Headers],[Prior]])=0,"",COUNTIFS(Table1[JV '#],Table5[[#This Row],[JV Number]],Table1[D-419 Utility Relocation Classification],Table5[[#Headers],[Prior]]))</f>
        <v/>
      </c>
      <c r="M162" s="460" t="str">
        <f>IF(COUNTIFS(Table1[JV '#],Table5[[#This Row],[JV Number]],Table1[D-419 Utility Relocation Classification],Table5[[#Headers],[Restrictive]])=0,"",COUNTIFS(Table1[JV '#],Table5[[#This Row],[JV Number]],Table1[D-419 Utility Relocation Classification],Table5[[#Headers],[Restrictive]]))</f>
        <v/>
      </c>
      <c r="N162" s="460" t="str">
        <f>IF(COUNTIFS(Table1[JV '#],Table5[[#This Row],[JV Number]],Table1[D-419 Utility Relocation Classification],Table5[[#Headers],[Concurrent]])=0,"",COUNTIFS(Table1[JV '#],Table5[[#This Row],[JV Number]],Table1[D-419 Utility Relocation Classification],Table5[[#Headers],[Concurrent]]))</f>
        <v/>
      </c>
      <c r="O162" s="460">
        <f>IF(COUNTIFS(Table1[JV '#],Table5[[#This Row],[JV Number]],Table1[D-419 Utility Relocation Classification],Table5[[#Headers],[Coordinated]])=0,"",COUNTIFS(Table1[JV '#],Table5[[#This Row],[JV Number]],Table1[D-419 Utility Relocation Classification],Table5[[#Headers],[Coordinated]]))</f>
        <v>5</v>
      </c>
      <c r="P162" s="460">
        <f>IF(COUNTIFS(Table1[JV '#],Table5[[#This Row],[JV Number]],Table1[D-419 Utility Relocation Classification],Table5[[#Headers],[Not Affected]])=0,"",COUNTIFS(Table1[JV '#],Table5[[#This Row],[JV Number]],Table1[D-419 Utility Relocation Classification],Table5[[#Headers],[Not Affected]]))</f>
        <v>2</v>
      </c>
      <c r="Q162" s="460" t="str">
        <f>IF(COUNTIFS(Table1[JV '#],Table5[[#This Row],[JV Number]],Table1[D-419 Utility Relocation Classification],Table5[[#Headers],[Incorporated]])=0,"",COUNTIFS(Table1[JV '#],Table5[[#This Row],[JV Number]],Table1[D-419 Utility Relocation Classification],Table5[[#Headers],[Incorporated]]))</f>
        <v/>
      </c>
      <c r="R162" s="460">
        <f>IF(COUNTIFS(Table1[JV '#],Table5[[#This Row],[JV Number]],Table1[Overhead or Underground],"OH")=0,"",COUNTIFS(Table1[JV '#],Table5[[#This Row],[JV Number]],Table1[Overhead or Underground],"OH"))</f>
        <v>7</v>
      </c>
      <c r="S162" s="460" t="str">
        <f>IF(COUNTIFS(Table1[JV '#],Table5[[#This Row],[JV Number]],Table1[Overhead or Underground],"UG")=0,"",COUNTIFS(Table1[JV '#],Table5[[#This Row],[JV Number]],Table1[Overhead or Underground],"UG"))</f>
        <v/>
      </c>
      <c r="T162" s="460" t="e">
        <f>IF(COUNTIFS(Table1[JV '#],Table5[[#This Row],[JV Number]],#REF!,"x")=0,"",COUNTIFS(Table1[JV '#],Table5[[#This Row],[JV Number]],#REF!,"x"))</f>
        <v>#REF!</v>
      </c>
      <c r="U162" s="460" t="e">
        <f>IF(COUNTIFS(Table1[JV '#],Table5[[#This Row],[JV Number]],#REF!,"x")=0,"",COUNTIFS(Table1[JV '#],Table5[[#This Row],[JV Number]],#REF!,"x"))</f>
        <v>#REF!</v>
      </c>
      <c r="V162" s="460" t="e">
        <f>IF(COUNTIFS(Table1[JV '#],Table5[[#This Row],[JV Number]],#REF!,"x")=0,"",COUNTIFS(Table1[JV '#],Table5[[#This Row],[JV Number]],#REF!,"x"))</f>
        <v>#REF!</v>
      </c>
      <c r="W162" s="460" t="e">
        <f>IF(COUNTIFS(Table1[JV '#],Table5[[#This Row],[JV Number]],#REF!,"x")=0,"",COUNTIFS(Table1[JV '#],Table5[[#This Row],[JV Number]],#REF!,"x"))</f>
        <v>#REF!</v>
      </c>
      <c r="X162" s="460" t="e">
        <f>IF(COUNTIFS(Table1[JV '#],Table5[[#This Row],[JV Number]],#REF!,"x")=0,"",COUNTIFS(Table1[JV '#],Table5[[#This Row],[JV Number]],#REF!,"x"))</f>
        <v>#REF!</v>
      </c>
      <c r="Z162" s="447"/>
    </row>
    <row r="163" spans="1:26" ht="14.45" x14ac:dyDescent="0.3">
      <c r="A163" s="464">
        <v>159</v>
      </c>
      <c r="B163" s="460">
        <v>160</v>
      </c>
      <c r="C163" s="460">
        <f>INDEX(Table1[MPMS '#],MATCH(Table5[[#This Row],[JV Number]],Table1[JV '#],0))</f>
        <v>67584</v>
      </c>
      <c r="D163" s="460" t="str">
        <f>INDEX(Table1[Early Completion (Y/N)],MATCH(Table5[[#This Row],[JV Number]],Table1[JV '#],0))</f>
        <v>--</v>
      </c>
      <c r="E163" s="460" t="e">
        <f>INDEX(#REF!,MATCH(Table5[[#This Row],[JV Number]],Table1[JV '#],0))</f>
        <v>#REF!</v>
      </c>
      <c r="F163" s="460">
        <f>INDEX(Table1[District],MATCH(Table5[[#This Row],[JV Number]],Table1[JV '#],0))</f>
        <v>4</v>
      </c>
      <c r="G163" s="460" t="str">
        <f>INDEX(Table1[County],MATCH(Table5[[#This Row],[JV Number]],Table1[JV '#],0))</f>
        <v>Wayne</v>
      </c>
      <c r="H163" s="460">
        <f>COUNTIF(Table1[JV '#],Table5[[#This Row],[JV Number]])</f>
        <v>2</v>
      </c>
      <c r="I163" s="466">
        <f>LOOKUP(Table5[[#This Row],[JV Number]],Table4[JV '#],Table4[Construction Start Dates])</f>
        <v>42583</v>
      </c>
      <c r="J163" s="466" t="e">
        <f t="array" ref="J163">MIN(IF(Table5[[#This Row],[JV Number]]=Table1[JV '#],#REF!,"Error"))</f>
        <v>#REF!</v>
      </c>
      <c r="K163" s="554" t="e">
        <f>SUMIF(Table1[JV '#],Table5[[#This Row],[JV Number]],#REF!)</f>
        <v>#REF!</v>
      </c>
      <c r="L163" s="460" t="str">
        <f>IF(COUNTIFS(Table1[JV '#],Table5[[#This Row],[JV Number]],Table1[D-419 Utility Relocation Classification],Table5[[#Headers],[Prior]])=0,"",COUNTIFS(Table1[JV '#],Table5[[#This Row],[JV Number]],Table1[D-419 Utility Relocation Classification],Table5[[#Headers],[Prior]]))</f>
        <v/>
      </c>
      <c r="M163" s="460" t="str">
        <f>IF(COUNTIFS(Table1[JV '#],Table5[[#This Row],[JV Number]],Table1[D-419 Utility Relocation Classification],Table5[[#Headers],[Restrictive]])=0,"",COUNTIFS(Table1[JV '#],Table5[[#This Row],[JV Number]],Table1[D-419 Utility Relocation Classification],Table5[[#Headers],[Restrictive]]))</f>
        <v/>
      </c>
      <c r="N163" s="460" t="str">
        <f>IF(COUNTIFS(Table1[JV '#],Table5[[#This Row],[JV Number]],Table1[D-419 Utility Relocation Classification],Table5[[#Headers],[Concurrent]])=0,"",COUNTIFS(Table1[JV '#],Table5[[#This Row],[JV Number]],Table1[D-419 Utility Relocation Classification],Table5[[#Headers],[Concurrent]]))</f>
        <v/>
      </c>
      <c r="O163" s="460" t="str">
        <f>IF(COUNTIFS(Table1[JV '#],Table5[[#This Row],[JV Number]],Table1[D-419 Utility Relocation Classification],Table5[[#Headers],[Coordinated]])=0,"",COUNTIFS(Table1[JV '#],Table5[[#This Row],[JV Number]],Table1[D-419 Utility Relocation Classification],Table5[[#Headers],[Coordinated]]))</f>
        <v/>
      </c>
      <c r="P163" s="460" t="str">
        <f>IF(COUNTIFS(Table1[JV '#],Table5[[#This Row],[JV Number]],Table1[D-419 Utility Relocation Classification],Table5[[#Headers],[Not Affected]])=0,"",COUNTIFS(Table1[JV '#],Table5[[#This Row],[JV Number]],Table1[D-419 Utility Relocation Classification],Table5[[#Headers],[Not Affected]]))</f>
        <v/>
      </c>
      <c r="Q163" s="460" t="str">
        <f>IF(COUNTIFS(Table1[JV '#],Table5[[#This Row],[JV Number]],Table1[D-419 Utility Relocation Classification],Table5[[#Headers],[Incorporated]])=0,"",COUNTIFS(Table1[JV '#],Table5[[#This Row],[JV Number]],Table1[D-419 Utility Relocation Classification],Table5[[#Headers],[Incorporated]]))</f>
        <v/>
      </c>
      <c r="R163" s="460" t="str">
        <f>IF(COUNTIFS(Table1[JV '#],Table5[[#This Row],[JV Number]],Table1[Overhead or Underground],"OH")=0,"",COUNTIFS(Table1[JV '#],Table5[[#This Row],[JV Number]],Table1[Overhead or Underground],"OH"))</f>
        <v/>
      </c>
      <c r="S163" s="460">
        <f>IF(COUNTIFS(Table1[JV '#],Table5[[#This Row],[JV Number]],Table1[Overhead or Underground],"UG")=0,"",COUNTIFS(Table1[JV '#],Table5[[#This Row],[JV Number]],Table1[Overhead or Underground],"UG"))</f>
        <v>1</v>
      </c>
      <c r="T163" s="460" t="e">
        <f>IF(COUNTIFS(Table1[JV '#],Table5[[#This Row],[JV Number]],#REF!,"x")=0,"",COUNTIFS(Table1[JV '#],Table5[[#This Row],[JV Number]],#REF!,"x"))</f>
        <v>#REF!</v>
      </c>
      <c r="U163" s="460" t="e">
        <f>IF(COUNTIFS(Table1[JV '#],Table5[[#This Row],[JV Number]],#REF!,"x")=0,"",COUNTIFS(Table1[JV '#],Table5[[#This Row],[JV Number]],#REF!,"x"))</f>
        <v>#REF!</v>
      </c>
      <c r="V163" s="460" t="e">
        <f>IF(COUNTIFS(Table1[JV '#],Table5[[#This Row],[JV Number]],#REF!,"x")=0,"",COUNTIFS(Table1[JV '#],Table5[[#This Row],[JV Number]],#REF!,"x"))</f>
        <v>#REF!</v>
      </c>
      <c r="W163" s="460" t="e">
        <f>IF(COUNTIFS(Table1[JV '#],Table5[[#This Row],[JV Number]],#REF!,"x")=0,"",COUNTIFS(Table1[JV '#],Table5[[#This Row],[JV Number]],#REF!,"x"))</f>
        <v>#REF!</v>
      </c>
      <c r="X163" s="460" t="e">
        <f>IF(COUNTIFS(Table1[JV '#],Table5[[#This Row],[JV Number]],#REF!,"x")=0,"",COUNTIFS(Table1[JV '#],Table5[[#This Row],[JV Number]],#REF!,"x"))</f>
        <v>#REF!</v>
      </c>
      <c r="Z163" s="447"/>
    </row>
    <row r="164" spans="1:26" ht="14.45" x14ac:dyDescent="0.3">
      <c r="A164" s="464">
        <v>160</v>
      </c>
      <c r="B164" s="460">
        <v>161</v>
      </c>
      <c r="C164" s="460">
        <f>INDEX(Table1[MPMS '#],MATCH(Table5[[#This Row],[JV Number]],Table1[JV '#],0))</f>
        <v>56752</v>
      </c>
      <c r="D164" s="460" t="str">
        <f>INDEX(Table1[Early Completion (Y/N)],MATCH(Table5[[#This Row],[JV Number]],Table1[JV '#],0))</f>
        <v>Y</v>
      </c>
      <c r="E164" s="460" t="e">
        <f>INDEX(#REF!,MATCH(Table5[[#This Row],[JV Number]],Table1[JV '#],0))</f>
        <v>#REF!</v>
      </c>
      <c r="F164" s="460">
        <f>INDEX(Table1[District],MATCH(Table5[[#This Row],[JV Number]],Table1[JV '#],0))</f>
        <v>4</v>
      </c>
      <c r="G164" s="460" t="str">
        <f>INDEX(Table1[County],MATCH(Table5[[#This Row],[JV Number]],Table1[JV '#],0))</f>
        <v>Wayne</v>
      </c>
      <c r="H164" s="460">
        <f>COUNTIF(Table1[JV '#],Table5[[#This Row],[JV Number]])</f>
        <v>2</v>
      </c>
      <c r="I164" s="466">
        <f>LOOKUP(Table5[[#This Row],[JV Number]],Table4[JV '#],Table4[Construction Start Dates])</f>
        <v>42229</v>
      </c>
      <c r="J164" s="466" t="e">
        <f t="array" ref="J164">MIN(IF(Table5[[#This Row],[JV Number]]=Table1[JV '#],#REF!,"Error"))</f>
        <v>#REF!</v>
      </c>
      <c r="K164" s="554" t="e">
        <f>SUMIF(Table1[JV '#],Table5[[#This Row],[JV Number]],#REF!)</f>
        <v>#REF!</v>
      </c>
      <c r="L164" s="460" t="str">
        <f>IF(COUNTIFS(Table1[JV '#],Table5[[#This Row],[JV Number]],Table1[D-419 Utility Relocation Classification],Table5[[#Headers],[Prior]])=0,"",COUNTIFS(Table1[JV '#],Table5[[#This Row],[JV Number]],Table1[D-419 Utility Relocation Classification],Table5[[#Headers],[Prior]]))</f>
        <v/>
      </c>
      <c r="M164" s="460" t="str">
        <f>IF(COUNTIFS(Table1[JV '#],Table5[[#This Row],[JV Number]],Table1[D-419 Utility Relocation Classification],Table5[[#Headers],[Restrictive]])=0,"",COUNTIFS(Table1[JV '#],Table5[[#This Row],[JV Number]],Table1[D-419 Utility Relocation Classification],Table5[[#Headers],[Restrictive]]))</f>
        <v/>
      </c>
      <c r="N164" s="460" t="str">
        <f>IF(COUNTIFS(Table1[JV '#],Table5[[#This Row],[JV Number]],Table1[D-419 Utility Relocation Classification],Table5[[#Headers],[Concurrent]])=0,"",COUNTIFS(Table1[JV '#],Table5[[#This Row],[JV Number]],Table1[D-419 Utility Relocation Classification],Table5[[#Headers],[Concurrent]]))</f>
        <v/>
      </c>
      <c r="O164" s="460" t="str">
        <f>IF(COUNTIFS(Table1[JV '#],Table5[[#This Row],[JV Number]],Table1[D-419 Utility Relocation Classification],Table5[[#Headers],[Coordinated]])=0,"",COUNTIFS(Table1[JV '#],Table5[[#This Row],[JV Number]],Table1[D-419 Utility Relocation Classification],Table5[[#Headers],[Coordinated]]))</f>
        <v/>
      </c>
      <c r="P164" s="460">
        <f>IF(COUNTIFS(Table1[JV '#],Table5[[#This Row],[JV Number]],Table1[D-419 Utility Relocation Classification],Table5[[#Headers],[Not Affected]])=0,"",COUNTIFS(Table1[JV '#],Table5[[#This Row],[JV Number]],Table1[D-419 Utility Relocation Classification],Table5[[#Headers],[Not Affected]]))</f>
        <v>2</v>
      </c>
      <c r="Q164" s="460" t="str">
        <f>IF(COUNTIFS(Table1[JV '#],Table5[[#This Row],[JV Number]],Table1[D-419 Utility Relocation Classification],Table5[[#Headers],[Incorporated]])=0,"",COUNTIFS(Table1[JV '#],Table5[[#This Row],[JV Number]],Table1[D-419 Utility Relocation Classification],Table5[[#Headers],[Incorporated]]))</f>
        <v/>
      </c>
      <c r="R164" s="460">
        <f>IF(COUNTIFS(Table1[JV '#],Table5[[#This Row],[JV Number]],Table1[Overhead or Underground],"OH")=0,"",COUNTIFS(Table1[JV '#],Table5[[#This Row],[JV Number]],Table1[Overhead or Underground],"OH"))</f>
        <v>2</v>
      </c>
      <c r="S164" s="460" t="str">
        <f>IF(COUNTIFS(Table1[JV '#],Table5[[#This Row],[JV Number]],Table1[Overhead or Underground],"UG")=0,"",COUNTIFS(Table1[JV '#],Table5[[#This Row],[JV Number]],Table1[Overhead or Underground],"UG"))</f>
        <v/>
      </c>
      <c r="T164" s="460" t="e">
        <f>IF(COUNTIFS(Table1[JV '#],Table5[[#This Row],[JV Number]],#REF!,"x")=0,"",COUNTIFS(Table1[JV '#],Table5[[#This Row],[JV Number]],#REF!,"x"))</f>
        <v>#REF!</v>
      </c>
      <c r="U164" s="460" t="e">
        <f>IF(COUNTIFS(Table1[JV '#],Table5[[#This Row],[JV Number]],#REF!,"x")=0,"",COUNTIFS(Table1[JV '#],Table5[[#This Row],[JV Number]],#REF!,"x"))</f>
        <v>#REF!</v>
      </c>
      <c r="V164" s="460" t="e">
        <f>IF(COUNTIFS(Table1[JV '#],Table5[[#This Row],[JV Number]],#REF!,"x")=0,"",COUNTIFS(Table1[JV '#],Table5[[#This Row],[JV Number]],#REF!,"x"))</f>
        <v>#REF!</v>
      </c>
      <c r="W164" s="460" t="e">
        <f>IF(COUNTIFS(Table1[JV '#],Table5[[#This Row],[JV Number]],#REF!,"x")=0,"",COUNTIFS(Table1[JV '#],Table5[[#This Row],[JV Number]],#REF!,"x"))</f>
        <v>#REF!</v>
      </c>
      <c r="X164" s="460" t="e">
        <f>IF(COUNTIFS(Table1[JV '#],Table5[[#This Row],[JV Number]],#REF!,"x")=0,"",COUNTIFS(Table1[JV '#],Table5[[#This Row],[JV Number]],#REF!,"x"))</f>
        <v>#REF!</v>
      </c>
      <c r="Z164" s="447"/>
    </row>
    <row r="165" spans="1:26" ht="14.45" x14ac:dyDescent="0.3">
      <c r="A165" s="464">
        <v>161</v>
      </c>
      <c r="B165" s="460">
        <v>162</v>
      </c>
      <c r="C165" s="460">
        <f>INDEX(Table1[MPMS '#],MATCH(Table5[[#This Row],[JV Number]],Table1[JV '#],0))</f>
        <v>79580</v>
      </c>
      <c r="D165" s="460" t="str">
        <f>INDEX(Table1[Early Completion (Y/N)],MATCH(Table5[[#This Row],[JV Number]],Table1[JV '#],0))</f>
        <v>Y</v>
      </c>
      <c r="E165" s="460" t="e">
        <f>INDEX(#REF!,MATCH(Table5[[#This Row],[JV Number]],Table1[JV '#],0))</f>
        <v>#REF!</v>
      </c>
      <c r="F165" s="460">
        <f>INDEX(Table1[District],MATCH(Table5[[#This Row],[JV Number]],Table1[JV '#],0))</f>
        <v>4</v>
      </c>
      <c r="G165" s="460" t="str">
        <f>INDEX(Table1[County],MATCH(Table5[[#This Row],[JV Number]],Table1[JV '#],0))</f>
        <v>Wayne</v>
      </c>
      <c r="H165" s="460">
        <f>COUNTIF(Table1[JV '#],Table5[[#This Row],[JV Number]])</f>
        <v>15</v>
      </c>
      <c r="I165" s="466">
        <f>LOOKUP(Table5[[#This Row],[JV Number]],Table4[JV '#],Table4[Construction Start Dates])</f>
        <v>42186</v>
      </c>
      <c r="J165" s="466" t="e">
        <f t="array" ref="J165">MIN(IF(Table5[[#This Row],[JV Number]]=Table1[JV '#],#REF!,"Error"))</f>
        <v>#REF!</v>
      </c>
      <c r="K165" s="554" t="e">
        <f>SUMIF(Table1[JV '#],Table5[[#This Row],[JV Number]],#REF!)</f>
        <v>#REF!</v>
      </c>
      <c r="L165" s="460" t="str">
        <f>IF(COUNTIFS(Table1[JV '#],Table5[[#This Row],[JV Number]],Table1[D-419 Utility Relocation Classification],Table5[[#Headers],[Prior]])=0,"",COUNTIFS(Table1[JV '#],Table5[[#This Row],[JV Number]],Table1[D-419 Utility Relocation Classification],Table5[[#Headers],[Prior]]))</f>
        <v/>
      </c>
      <c r="M165" s="460" t="str">
        <f>IF(COUNTIFS(Table1[JV '#],Table5[[#This Row],[JV Number]],Table1[D-419 Utility Relocation Classification],Table5[[#Headers],[Restrictive]])=0,"",COUNTIFS(Table1[JV '#],Table5[[#This Row],[JV Number]],Table1[D-419 Utility Relocation Classification],Table5[[#Headers],[Restrictive]]))</f>
        <v/>
      </c>
      <c r="N165" s="460" t="str">
        <f>IF(COUNTIFS(Table1[JV '#],Table5[[#This Row],[JV Number]],Table1[D-419 Utility Relocation Classification],Table5[[#Headers],[Concurrent]])=0,"",COUNTIFS(Table1[JV '#],Table5[[#This Row],[JV Number]],Table1[D-419 Utility Relocation Classification],Table5[[#Headers],[Concurrent]]))</f>
        <v/>
      </c>
      <c r="O165" s="460">
        <f>IF(COUNTIFS(Table1[JV '#],Table5[[#This Row],[JV Number]],Table1[D-419 Utility Relocation Classification],Table5[[#Headers],[Coordinated]])=0,"",COUNTIFS(Table1[JV '#],Table5[[#This Row],[JV Number]],Table1[D-419 Utility Relocation Classification],Table5[[#Headers],[Coordinated]]))</f>
        <v>15</v>
      </c>
      <c r="P165" s="460" t="str">
        <f>IF(COUNTIFS(Table1[JV '#],Table5[[#This Row],[JV Number]],Table1[D-419 Utility Relocation Classification],Table5[[#Headers],[Not Affected]])=0,"",COUNTIFS(Table1[JV '#],Table5[[#This Row],[JV Number]],Table1[D-419 Utility Relocation Classification],Table5[[#Headers],[Not Affected]]))</f>
        <v/>
      </c>
      <c r="Q165" s="460" t="str">
        <f>IF(COUNTIFS(Table1[JV '#],Table5[[#This Row],[JV Number]],Table1[D-419 Utility Relocation Classification],Table5[[#Headers],[Incorporated]])=0,"",COUNTIFS(Table1[JV '#],Table5[[#This Row],[JV Number]],Table1[D-419 Utility Relocation Classification],Table5[[#Headers],[Incorporated]]))</f>
        <v/>
      </c>
      <c r="R165" s="460">
        <f>IF(COUNTIFS(Table1[JV '#],Table5[[#This Row],[JV Number]],Table1[Overhead or Underground],"OH")=0,"",COUNTIFS(Table1[JV '#],Table5[[#This Row],[JV Number]],Table1[Overhead or Underground],"OH"))</f>
        <v>15</v>
      </c>
      <c r="S165" s="460" t="str">
        <f>IF(COUNTIFS(Table1[JV '#],Table5[[#This Row],[JV Number]],Table1[Overhead or Underground],"UG")=0,"",COUNTIFS(Table1[JV '#],Table5[[#This Row],[JV Number]],Table1[Overhead or Underground],"UG"))</f>
        <v/>
      </c>
      <c r="T165" s="460" t="e">
        <f>IF(COUNTIFS(Table1[JV '#],Table5[[#This Row],[JV Number]],#REF!,"x")=0,"",COUNTIFS(Table1[JV '#],Table5[[#This Row],[JV Number]],#REF!,"x"))</f>
        <v>#REF!</v>
      </c>
      <c r="U165" s="460" t="e">
        <f>IF(COUNTIFS(Table1[JV '#],Table5[[#This Row],[JV Number]],#REF!,"x")=0,"",COUNTIFS(Table1[JV '#],Table5[[#This Row],[JV Number]],#REF!,"x"))</f>
        <v>#REF!</v>
      </c>
      <c r="V165" s="460" t="e">
        <f>IF(COUNTIFS(Table1[JV '#],Table5[[#This Row],[JV Number]],#REF!,"x")=0,"",COUNTIFS(Table1[JV '#],Table5[[#This Row],[JV Number]],#REF!,"x"))</f>
        <v>#REF!</v>
      </c>
      <c r="W165" s="460" t="e">
        <f>IF(COUNTIFS(Table1[JV '#],Table5[[#This Row],[JV Number]],#REF!,"x")=0,"",COUNTIFS(Table1[JV '#],Table5[[#This Row],[JV Number]],#REF!,"x"))</f>
        <v>#REF!</v>
      </c>
      <c r="X165" s="460" t="e">
        <f>IF(COUNTIFS(Table1[JV '#],Table5[[#This Row],[JV Number]],#REF!,"x")=0,"",COUNTIFS(Table1[JV '#],Table5[[#This Row],[JV Number]],#REF!,"x"))</f>
        <v>#REF!</v>
      </c>
      <c r="Z165" s="447"/>
    </row>
    <row r="166" spans="1:26" ht="14.45" x14ac:dyDescent="0.3">
      <c r="A166" s="464">
        <v>162</v>
      </c>
      <c r="B166" s="460">
        <v>163</v>
      </c>
      <c r="C166" s="460">
        <f>INDEX(Table1[MPMS '#],MATCH(Table5[[#This Row],[JV Number]],Table1[JV '#],0))</f>
        <v>9978</v>
      </c>
      <c r="D166" s="460" t="str">
        <f>INDEX(Table1[Early Completion (Y/N)],MATCH(Table5[[#This Row],[JV Number]],Table1[JV '#],0))</f>
        <v>--</v>
      </c>
      <c r="E166" s="460" t="e">
        <f>INDEX(#REF!,MATCH(Table5[[#This Row],[JV Number]],Table1[JV '#],0))</f>
        <v>#REF!</v>
      </c>
      <c r="F166" s="460">
        <f>INDEX(Table1[District],MATCH(Table5[[#This Row],[JV Number]],Table1[JV '#],0))</f>
        <v>4</v>
      </c>
      <c r="G166" s="460" t="str">
        <f>INDEX(Table1[County],MATCH(Table5[[#This Row],[JV Number]],Table1[JV '#],0))</f>
        <v>Wayne</v>
      </c>
      <c r="H166" s="460">
        <f>COUNTIF(Table1[JV '#],Table5[[#This Row],[JV Number]])</f>
        <v>1</v>
      </c>
      <c r="I166" s="466">
        <f>LOOKUP(Table5[[#This Row],[JV Number]],Table4[JV '#],Table4[Construction Start Dates])</f>
        <v>42556</v>
      </c>
      <c r="J166" s="466" t="e">
        <f t="array" ref="J166">MIN(IF(Table5[[#This Row],[JV Number]]=Table1[JV '#],#REF!,"Error"))</f>
        <v>#REF!</v>
      </c>
      <c r="K166" s="554" t="e">
        <f>SUMIF(Table1[JV '#],Table5[[#This Row],[JV Number]],#REF!)</f>
        <v>#REF!</v>
      </c>
      <c r="L166" s="460" t="str">
        <f>IF(COUNTIFS(Table1[JV '#],Table5[[#This Row],[JV Number]],Table1[D-419 Utility Relocation Classification],Table5[[#Headers],[Prior]])=0,"",COUNTIFS(Table1[JV '#],Table5[[#This Row],[JV Number]],Table1[D-419 Utility Relocation Classification],Table5[[#Headers],[Prior]]))</f>
        <v/>
      </c>
      <c r="M166" s="460" t="str">
        <f>IF(COUNTIFS(Table1[JV '#],Table5[[#This Row],[JV Number]],Table1[D-419 Utility Relocation Classification],Table5[[#Headers],[Restrictive]])=0,"",COUNTIFS(Table1[JV '#],Table5[[#This Row],[JV Number]],Table1[D-419 Utility Relocation Classification],Table5[[#Headers],[Restrictive]]))</f>
        <v/>
      </c>
      <c r="N166" s="460" t="str">
        <f>IF(COUNTIFS(Table1[JV '#],Table5[[#This Row],[JV Number]],Table1[D-419 Utility Relocation Classification],Table5[[#Headers],[Concurrent]])=0,"",COUNTIFS(Table1[JV '#],Table5[[#This Row],[JV Number]],Table1[D-419 Utility Relocation Classification],Table5[[#Headers],[Concurrent]]))</f>
        <v/>
      </c>
      <c r="O166" s="460" t="str">
        <f>IF(COUNTIFS(Table1[JV '#],Table5[[#This Row],[JV Number]],Table1[D-419 Utility Relocation Classification],Table5[[#Headers],[Coordinated]])=0,"",COUNTIFS(Table1[JV '#],Table5[[#This Row],[JV Number]],Table1[D-419 Utility Relocation Classification],Table5[[#Headers],[Coordinated]]))</f>
        <v/>
      </c>
      <c r="P166" s="460" t="str">
        <f>IF(COUNTIFS(Table1[JV '#],Table5[[#This Row],[JV Number]],Table1[D-419 Utility Relocation Classification],Table5[[#Headers],[Not Affected]])=0,"",COUNTIFS(Table1[JV '#],Table5[[#This Row],[JV Number]],Table1[D-419 Utility Relocation Classification],Table5[[#Headers],[Not Affected]]))</f>
        <v/>
      </c>
      <c r="Q166" s="460" t="str">
        <f>IF(COUNTIFS(Table1[JV '#],Table5[[#This Row],[JV Number]],Table1[D-419 Utility Relocation Classification],Table5[[#Headers],[Incorporated]])=0,"",COUNTIFS(Table1[JV '#],Table5[[#This Row],[JV Number]],Table1[D-419 Utility Relocation Classification],Table5[[#Headers],[Incorporated]]))</f>
        <v/>
      </c>
      <c r="R166" s="460" t="str">
        <f>IF(COUNTIFS(Table1[JV '#],Table5[[#This Row],[JV Number]],Table1[Overhead or Underground],"OH")=0,"",COUNTIFS(Table1[JV '#],Table5[[#This Row],[JV Number]],Table1[Overhead or Underground],"OH"))</f>
        <v/>
      </c>
      <c r="S166" s="460" t="str">
        <f>IF(COUNTIFS(Table1[JV '#],Table5[[#This Row],[JV Number]],Table1[Overhead or Underground],"UG")=0,"",COUNTIFS(Table1[JV '#],Table5[[#This Row],[JV Number]],Table1[Overhead or Underground],"UG"))</f>
        <v/>
      </c>
      <c r="T166" s="460" t="e">
        <f>IF(COUNTIFS(Table1[JV '#],Table5[[#This Row],[JV Number]],#REF!,"x")=0,"",COUNTIFS(Table1[JV '#],Table5[[#This Row],[JV Number]],#REF!,"x"))</f>
        <v>#REF!</v>
      </c>
      <c r="U166" s="460" t="e">
        <f>IF(COUNTIFS(Table1[JV '#],Table5[[#This Row],[JV Number]],#REF!,"x")=0,"",COUNTIFS(Table1[JV '#],Table5[[#This Row],[JV Number]],#REF!,"x"))</f>
        <v>#REF!</v>
      </c>
      <c r="V166" s="460" t="e">
        <f>IF(COUNTIFS(Table1[JV '#],Table5[[#This Row],[JV Number]],#REF!,"x")=0,"",COUNTIFS(Table1[JV '#],Table5[[#This Row],[JV Number]],#REF!,"x"))</f>
        <v>#REF!</v>
      </c>
      <c r="W166" s="460" t="e">
        <f>IF(COUNTIFS(Table1[JV '#],Table5[[#This Row],[JV Number]],#REF!,"x")=0,"",COUNTIFS(Table1[JV '#],Table5[[#This Row],[JV Number]],#REF!,"x"))</f>
        <v>#REF!</v>
      </c>
      <c r="X166" s="460" t="e">
        <f>IF(COUNTIFS(Table1[JV '#],Table5[[#This Row],[JV Number]],#REF!,"x")=0,"",COUNTIFS(Table1[JV '#],Table5[[#This Row],[JV Number]],#REF!,"x"))</f>
        <v>#REF!</v>
      </c>
      <c r="Z166" s="447"/>
    </row>
    <row r="167" spans="1:26" ht="14.45" x14ac:dyDescent="0.3">
      <c r="A167" s="464">
        <v>163</v>
      </c>
      <c r="B167" s="460">
        <v>164</v>
      </c>
      <c r="C167" s="460">
        <f>INDEX(Table1[MPMS '#],MATCH(Table5[[#This Row],[JV Number]],Table1[JV '#],0))</f>
        <v>10230</v>
      </c>
      <c r="D167" s="460" t="str">
        <f>INDEX(Table1[Early Completion (Y/N)],MATCH(Table5[[#This Row],[JV Number]],Table1[JV '#],0))</f>
        <v>--</v>
      </c>
      <c r="E167" s="460" t="e">
        <f>INDEX(#REF!,MATCH(Table5[[#This Row],[JV Number]],Table1[JV '#],0))</f>
        <v>#REF!</v>
      </c>
      <c r="F167" s="460">
        <f>INDEX(Table1[District],MATCH(Table5[[#This Row],[JV Number]],Table1[JV '#],0))</f>
        <v>4</v>
      </c>
      <c r="G167" s="460" t="str">
        <f>INDEX(Table1[County],MATCH(Table5[[#This Row],[JV Number]],Table1[JV '#],0))</f>
        <v>Wyoming</v>
      </c>
      <c r="H167" s="460">
        <f>COUNTIF(Table1[JV '#],Table5[[#This Row],[JV Number]])</f>
        <v>2</v>
      </c>
      <c r="I167" s="466">
        <f>LOOKUP(Table5[[#This Row],[JV Number]],Table4[JV '#],Table4[Construction Start Dates])</f>
        <v>42600</v>
      </c>
      <c r="J167" s="466" t="e">
        <f t="array" ref="J167">MIN(IF(Table5[[#This Row],[JV Number]]=Table1[JV '#],#REF!,"Error"))</f>
        <v>#REF!</v>
      </c>
      <c r="K167" s="554" t="e">
        <f>SUMIF(Table1[JV '#],Table5[[#This Row],[JV Number]],#REF!)</f>
        <v>#REF!</v>
      </c>
      <c r="L167" s="460" t="str">
        <f>IF(COUNTIFS(Table1[JV '#],Table5[[#This Row],[JV Number]],Table1[D-419 Utility Relocation Classification],Table5[[#Headers],[Prior]])=0,"",COUNTIFS(Table1[JV '#],Table5[[#This Row],[JV Number]],Table1[D-419 Utility Relocation Classification],Table5[[#Headers],[Prior]]))</f>
        <v/>
      </c>
      <c r="M167" s="460" t="str">
        <f>IF(COUNTIFS(Table1[JV '#],Table5[[#This Row],[JV Number]],Table1[D-419 Utility Relocation Classification],Table5[[#Headers],[Restrictive]])=0,"",COUNTIFS(Table1[JV '#],Table5[[#This Row],[JV Number]],Table1[D-419 Utility Relocation Classification],Table5[[#Headers],[Restrictive]]))</f>
        <v/>
      </c>
      <c r="N167" s="460" t="str">
        <f>IF(COUNTIFS(Table1[JV '#],Table5[[#This Row],[JV Number]],Table1[D-419 Utility Relocation Classification],Table5[[#Headers],[Concurrent]])=0,"",COUNTIFS(Table1[JV '#],Table5[[#This Row],[JV Number]],Table1[D-419 Utility Relocation Classification],Table5[[#Headers],[Concurrent]]))</f>
        <v/>
      </c>
      <c r="O167" s="460" t="str">
        <f>IF(COUNTIFS(Table1[JV '#],Table5[[#This Row],[JV Number]],Table1[D-419 Utility Relocation Classification],Table5[[#Headers],[Coordinated]])=0,"",COUNTIFS(Table1[JV '#],Table5[[#This Row],[JV Number]],Table1[D-419 Utility Relocation Classification],Table5[[#Headers],[Coordinated]]))</f>
        <v/>
      </c>
      <c r="P167" s="460" t="str">
        <f>IF(COUNTIFS(Table1[JV '#],Table5[[#This Row],[JV Number]],Table1[D-419 Utility Relocation Classification],Table5[[#Headers],[Not Affected]])=0,"",COUNTIFS(Table1[JV '#],Table5[[#This Row],[JV Number]],Table1[D-419 Utility Relocation Classification],Table5[[#Headers],[Not Affected]]))</f>
        <v/>
      </c>
      <c r="Q167" s="460" t="str">
        <f>IF(COUNTIFS(Table1[JV '#],Table5[[#This Row],[JV Number]],Table1[D-419 Utility Relocation Classification],Table5[[#Headers],[Incorporated]])=0,"",COUNTIFS(Table1[JV '#],Table5[[#This Row],[JV Number]],Table1[D-419 Utility Relocation Classification],Table5[[#Headers],[Incorporated]]))</f>
        <v/>
      </c>
      <c r="R167" s="460" t="str">
        <f>IF(COUNTIFS(Table1[JV '#],Table5[[#This Row],[JV Number]],Table1[Overhead or Underground],"OH")=0,"",COUNTIFS(Table1[JV '#],Table5[[#This Row],[JV Number]],Table1[Overhead or Underground],"OH"))</f>
        <v/>
      </c>
      <c r="S167" s="460">
        <f>IF(COUNTIFS(Table1[JV '#],Table5[[#This Row],[JV Number]],Table1[Overhead or Underground],"UG")=0,"",COUNTIFS(Table1[JV '#],Table5[[#This Row],[JV Number]],Table1[Overhead or Underground],"UG"))</f>
        <v>1</v>
      </c>
      <c r="T167" s="460" t="e">
        <f>IF(COUNTIFS(Table1[JV '#],Table5[[#This Row],[JV Number]],#REF!,"x")=0,"",COUNTIFS(Table1[JV '#],Table5[[#This Row],[JV Number]],#REF!,"x"))</f>
        <v>#REF!</v>
      </c>
      <c r="U167" s="460" t="e">
        <f>IF(COUNTIFS(Table1[JV '#],Table5[[#This Row],[JV Number]],#REF!,"x")=0,"",COUNTIFS(Table1[JV '#],Table5[[#This Row],[JV Number]],#REF!,"x"))</f>
        <v>#REF!</v>
      </c>
      <c r="V167" s="460" t="e">
        <f>IF(COUNTIFS(Table1[JV '#],Table5[[#This Row],[JV Number]],#REF!,"x")=0,"",COUNTIFS(Table1[JV '#],Table5[[#This Row],[JV Number]],#REF!,"x"))</f>
        <v>#REF!</v>
      </c>
      <c r="W167" s="460" t="e">
        <f>IF(COUNTIFS(Table1[JV '#],Table5[[#This Row],[JV Number]],#REF!,"x")=0,"",COUNTIFS(Table1[JV '#],Table5[[#This Row],[JV Number]],#REF!,"x"))</f>
        <v>#REF!</v>
      </c>
      <c r="X167" s="460" t="e">
        <f>IF(COUNTIFS(Table1[JV '#],Table5[[#This Row],[JV Number]],#REF!,"x")=0,"",COUNTIFS(Table1[JV '#],Table5[[#This Row],[JV Number]],#REF!,"x"))</f>
        <v>#REF!</v>
      </c>
      <c r="Z167" s="447"/>
    </row>
    <row r="168" spans="1:26" ht="14.45" x14ac:dyDescent="0.3">
      <c r="A168" s="464">
        <v>164</v>
      </c>
      <c r="B168" s="460">
        <v>165</v>
      </c>
      <c r="C168" s="460">
        <f>INDEX(Table1[MPMS '#],MATCH(Table5[[#This Row],[JV Number]],Table1[JV '#],0))</f>
        <v>10243</v>
      </c>
      <c r="D168" s="460" t="str">
        <f>INDEX(Table1[Early Completion (Y/N)],MATCH(Table5[[#This Row],[JV Number]],Table1[JV '#],0))</f>
        <v>--</v>
      </c>
      <c r="E168" s="460" t="e">
        <f>INDEX(#REF!,MATCH(Table5[[#This Row],[JV Number]],Table1[JV '#],0))</f>
        <v>#REF!</v>
      </c>
      <c r="F168" s="460">
        <f>INDEX(Table1[District],MATCH(Table5[[#This Row],[JV Number]],Table1[JV '#],0))</f>
        <v>4</v>
      </c>
      <c r="G168" s="460" t="str">
        <f>INDEX(Table1[County],MATCH(Table5[[#This Row],[JV Number]],Table1[JV '#],0))</f>
        <v>Wyoming</v>
      </c>
      <c r="H168" s="460">
        <f>COUNTIF(Table1[JV '#],Table5[[#This Row],[JV Number]])</f>
        <v>1</v>
      </c>
      <c r="I168" s="466">
        <f>LOOKUP(Table5[[#This Row],[JV Number]],Table4[JV '#],Table4[Construction Start Dates])</f>
        <v>42597</v>
      </c>
      <c r="J168" s="466" t="e">
        <f t="array" ref="J168">MIN(IF(Table5[[#This Row],[JV Number]]=Table1[JV '#],#REF!,"Error"))</f>
        <v>#REF!</v>
      </c>
      <c r="K168" s="554" t="e">
        <f>SUMIF(Table1[JV '#],Table5[[#This Row],[JV Number]],#REF!)</f>
        <v>#REF!</v>
      </c>
      <c r="L168" s="460" t="str">
        <f>IF(COUNTIFS(Table1[JV '#],Table5[[#This Row],[JV Number]],Table1[D-419 Utility Relocation Classification],Table5[[#Headers],[Prior]])=0,"",COUNTIFS(Table1[JV '#],Table5[[#This Row],[JV Number]],Table1[D-419 Utility Relocation Classification],Table5[[#Headers],[Prior]]))</f>
        <v/>
      </c>
      <c r="M168" s="460" t="str">
        <f>IF(COUNTIFS(Table1[JV '#],Table5[[#This Row],[JV Number]],Table1[D-419 Utility Relocation Classification],Table5[[#Headers],[Restrictive]])=0,"",COUNTIFS(Table1[JV '#],Table5[[#This Row],[JV Number]],Table1[D-419 Utility Relocation Classification],Table5[[#Headers],[Restrictive]]))</f>
        <v/>
      </c>
      <c r="N168" s="460" t="str">
        <f>IF(COUNTIFS(Table1[JV '#],Table5[[#This Row],[JV Number]],Table1[D-419 Utility Relocation Classification],Table5[[#Headers],[Concurrent]])=0,"",COUNTIFS(Table1[JV '#],Table5[[#This Row],[JV Number]],Table1[D-419 Utility Relocation Classification],Table5[[#Headers],[Concurrent]]))</f>
        <v/>
      </c>
      <c r="O168" s="460" t="str">
        <f>IF(COUNTIFS(Table1[JV '#],Table5[[#This Row],[JV Number]],Table1[D-419 Utility Relocation Classification],Table5[[#Headers],[Coordinated]])=0,"",COUNTIFS(Table1[JV '#],Table5[[#This Row],[JV Number]],Table1[D-419 Utility Relocation Classification],Table5[[#Headers],[Coordinated]]))</f>
        <v/>
      </c>
      <c r="P168" s="460" t="str">
        <f>IF(COUNTIFS(Table1[JV '#],Table5[[#This Row],[JV Number]],Table1[D-419 Utility Relocation Classification],Table5[[#Headers],[Not Affected]])=0,"",COUNTIFS(Table1[JV '#],Table5[[#This Row],[JV Number]],Table1[D-419 Utility Relocation Classification],Table5[[#Headers],[Not Affected]]))</f>
        <v/>
      </c>
      <c r="Q168" s="460" t="str">
        <f>IF(COUNTIFS(Table1[JV '#],Table5[[#This Row],[JV Number]],Table1[D-419 Utility Relocation Classification],Table5[[#Headers],[Incorporated]])=0,"",COUNTIFS(Table1[JV '#],Table5[[#This Row],[JV Number]],Table1[D-419 Utility Relocation Classification],Table5[[#Headers],[Incorporated]]))</f>
        <v/>
      </c>
      <c r="R168" s="460" t="str">
        <f>IF(COUNTIFS(Table1[JV '#],Table5[[#This Row],[JV Number]],Table1[Overhead or Underground],"OH")=0,"",COUNTIFS(Table1[JV '#],Table5[[#This Row],[JV Number]],Table1[Overhead or Underground],"OH"))</f>
        <v/>
      </c>
      <c r="S168" s="460" t="str">
        <f>IF(COUNTIFS(Table1[JV '#],Table5[[#This Row],[JV Number]],Table1[Overhead or Underground],"UG")=0,"",COUNTIFS(Table1[JV '#],Table5[[#This Row],[JV Number]],Table1[Overhead or Underground],"UG"))</f>
        <v/>
      </c>
      <c r="T168" s="460" t="e">
        <f>IF(COUNTIFS(Table1[JV '#],Table5[[#This Row],[JV Number]],#REF!,"x")=0,"",COUNTIFS(Table1[JV '#],Table5[[#This Row],[JV Number]],#REF!,"x"))</f>
        <v>#REF!</v>
      </c>
      <c r="U168" s="460" t="e">
        <f>IF(COUNTIFS(Table1[JV '#],Table5[[#This Row],[JV Number]],#REF!,"x")=0,"",COUNTIFS(Table1[JV '#],Table5[[#This Row],[JV Number]],#REF!,"x"))</f>
        <v>#REF!</v>
      </c>
      <c r="V168" s="460" t="e">
        <f>IF(COUNTIFS(Table1[JV '#],Table5[[#This Row],[JV Number]],#REF!,"x")=0,"",COUNTIFS(Table1[JV '#],Table5[[#This Row],[JV Number]],#REF!,"x"))</f>
        <v>#REF!</v>
      </c>
      <c r="W168" s="460" t="e">
        <f>IF(COUNTIFS(Table1[JV '#],Table5[[#This Row],[JV Number]],#REF!,"x")=0,"",COUNTIFS(Table1[JV '#],Table5[[#This Row],[JV Number]],#REF!,"x"))</f>
        <v>#REF!</v>
      </c>
      <c r="X168" s="460" t="e">
        <f>IF(COUNTIFS(Table1[JV '#],Table5[[#This Row],[JV Number]],#REF!,"x")=0,"",COUNTIFS(Table1[JV '#],Table5[[#This Row],[JV Number]],#REF!,"x"))</f>
        <v>#REF!</v>
      </c>
      <c r="Z168" s="447"/>
    </row>
    <row r="169" spans="1:26" ht="14.45" x14ac:dyDescent="0.3">
      <c r="A169" s="464">
        <v>165</v>
      </c>
      <c r="B169" s="460">
        <v>166</v>
      </c>
      <c r="C169" s="460">
        <f>INDEX(Table1[MPMS '#],MATCH(Table5[[#This Row],[JV Number]],Table1[JV '#],0))</f>
        <v>68786</v>
      </c>
      <c r="D169" s="460" t="str">
        <f>INDEX(Table1[Early Completion (Y/N)],MATCH(Table5[[#This Row],[JV Number]],Table1[JV '#],0))</f>
        <v>Y</v>
      </c>
      <c r="E169" s="460" t="e">
        <f>INDEX(#REF!,MATCH(Table5[[#This Row],[JV Number]],Table1[JV '#],0))</f>
        <v>#REF!</v>
      </c>
      <c r="F169" s="460">
        <f>INDEX(Table1[District],MATCH(Table5[[#This Row],[JV Number]],Table1[JV '#],0))</f>
        <v>4</v>
      </c>
      <c r="G169" s="460" t="str">
        <f>INDEX(Table1[County],MATCH(Table5[[#This Row],[JV Number]],Table1[JV '#],0))</f>
        <v>Wyoming</v>
      </c>
      <c r="H169" s="460">
        <f>COUNTIF(Table1[JV '#],Table5[[#This Row],[JV Number]])</f>
        <v>5</v>
      </c>
      <c r="I169" s="466">
        <f>LOOKUP(Table5[[#This Row],[JV Number]],Table4[JV '#],Table4[Construction Start Dates])</f>
        <v>42222</v>
      </c>
      <c r="J169" s="466" t="e">
        <f t="array" ref="J169">MIN(IF(Table5[[#This Row],[JV Number]]=Table1[JV '#],#REF!,"Error"))</f>
        <v>#REF!</v>
      </c>
      <c r="K169" s="554" t="e">
        <f>SUMIF(Table1[JV '#],Table5[[#This Row],[JV Number]],#REF!)</f>
        <v>#REF!</v>
      </c>
      <c r="L169" s="460" t="str">
        <f>IF(COUNTIFS(Table1[JV '#],Table5[[#This Row],[JV Number]],Table1[D-419 Utility Relocation Classification],Table5[[#Headers],[Prior]])=0,"",COUNTIFS(Table1[JV '#],Table5[[#This Row],[JV Number]],Table1[D-419 Utility Relocation Classification],Table5[[#Headers],[Prior]]))</f>
        <v/>
      </c>
      <c r="M169" s="460" t="str">
        <f>IF(COUNTIFS(Table1[JV '#],Table5[[#This Row],[JV Number]],Table1[D-419 Utility Relocation Classification],Table5[[#Headers],[Restrictive]])=0,"",COUNTIFS(Table1[JV '#],Table5[[#This Row],[JV Number]],Table1[D-419 Utility Relocation Classification],Table5[[#Headers],[Restrictive]]))</f>
        <v/>
      </c>
      <c r="N169" s="460" t="str">
        <f>IF(COUNTIFS(Table1[JV '#],Table5[[#This Row],[JV Number]],Table1[D-419 Utility Relocation Classification],Table5[[#Headers],[Concurrent]])=0,"",COUNTIFS(Table1[JV '#],Table5[[#This Row],[JV Number]],Table1[D-419 Utility Relocation Classification],Table5[[#Headers],[Concurrent]]))</f>
        <v/>
      </c>
      <c r="O169" s="460">
        <f>IF(COUNTIFS(Table1[JV '#],Table5[[#This Row],[JV Number]],Table1[D-419 Utility Relocation Classification],Table5[[#Headers],[Coordinated]])=0,"",COUNTIFS(Table1[JV '#],Table5[[#This Row],[JV Number]],Table1[D-419 Utility Relocation Classification],Table5[[#Headers],[Coordinated]]))</f>
        <v>3</v>
      </c>
      <c r="P169" s="460">
        <f>IF(COUNTIFS(Table1[JV '#],Table5[[#This Row],[JV Number]],Table1[D-419 Utility Relocation Classification],Table5[[#Headers],[Not Affected]])=0,"",COUNTIFS(Table1[JV '#],Table5[[#This Row],[JV Number]],Table1[D-419 Utility Relocation Classification],Table5[[#Headers],[Not Affected]]))</f>
        <v>2</v>
      </c>
      <c r="Q169" s="460" t="str">
        <f>IF(COUNTIFS(Table1[JV '#],Table5[[#This Row],[JV Number]],Table1[D-419 Utility Relocation Classification],Table5[[#Headers],[Incorporated]])=0,"",COUNTIFS(Table1[JV '#],Table5[[#This Row],[JV Number]],Table1[D-419 Utility Relocation Classification],Table5[[#Headers],[Incorporated]]))</f>
        <v/>
      </c>
      <c r="R169" s="460">
        <f>IF(COUNTIFS(Table1[JV '#],Table5[[#This Row],[JV Number]],Table1[Overhead or Underground],"OH")=0,"",COUNTIFS(Table1[JV '#],Table5[[#This Row],[JV Number]],Table1[Overhead or Underground],"OH"))</f>
        <v>5</v>
      </c>
      <c r="S169" s="460" t="str">
        <f>IF(COUNTIFS(Table1[JV '#],Table5[[#This Row],[JV Number]],Table1[Overhead or Underground],"UG")=0,"",COUNTIFS(Table1[JV '#],Table5[[#This Row],[JV Number]],Table1[Overhead or Underground],"UG"))</f>
        <v/>
      </c>
      <c r="T169" s="460" t="e">
        <f>IF(COUNTIFS(Table1[JV '#],Table5[[#This Row],[JV Number]],#REF!,"x")=0,"",COUNTIFS(Table1[JV '#],Table5[[#This Row],[JV Number]],#REF!,"x"))</f>
        <v>#REF!</v>
      </c>
      <c r="U169" s="460" t="e">
        <f>IF(COUNTIFS(Table1[JV '#],Table5[[#This Row],[JV Number]],#REF!,"x")=0,"",COUNTIFS(Table1[JV '#],Table5[[#This Row],[JV Number]],#REF!,"x"))</f>
        <v>#REF!</v>
      </c>
      <c r="V169" s="460" t="e">
        <f>IF(COUNTIFS(Table1[JV '#],Table5[[#This Row],[JV Number]],#REF!,"x")=0,"",COUNTIFS(Table1[JV '#],Table5[[#This Row],[JV Number]],#REF!,"x"))</f>
        <v>#REF!</v>
      </c>
      <c r="W169" s="460" t="e">
        <f>IF(COUNTIFS(Table1[JV '#],Table5[[#This Row],[JV Number]],#REF!,"x")=0,"",COUNTIFS(Table1[JV '#],Table5[[#This Row],[JV Number]],#REF!,"x"))</f>
        <v>#REF!</v>
      </c>
      <c r="X169" s="460" t="e">
        <f>IF(COUNTIFS(Table1[JV '#],Table5[[#This Row],[JV Number]],#REF!,"x")=0,"",COUNTIFS(Table1[JV '#],Table5[[#This Row],[JV Number]],#REF!,"x"))</f>
        <v>#REF!</v>
      </c>
      <c r="Z169" s="447"/>
    </row>
    <row r="170" spans="1:26" ht="14.45" x14ac:dyDescent="0.3">
      <c r="A170" s="464">
        <v>166</v>
      </c>
      <c r="B170" s="460">
        <v>167</v>
      </c>
      <c r="C170" s="460">
        <f>INDEX(Table1[MPMS '#],MATCH(Table5[[#This Row],[JV Number]],Table1[JV '#],0))</f>
        <v>68806</v>
      </c>
      <c r="D170" s="460" t="str">
        <f>INDEX(Table1[Early Completion (Y/N)],MATCH(Table5[[#This Row],[JV Number]],Table1[JV '#],0))</f>
        <v>Y</v>
      </c>
      <c r="E170" s="460" t="e">
        <f>INDEX(#REF!,MATCH(Table5[[#This Row],[JV Number]],Table1[JV '#],0))</f>
        <v>#REF!</v>
      </c>
      <c r="F170" s="460">
        <f>INDEX(Table1[District],MATCH(Table5[[#This Row],[JV Number]],Table1[JV '#],0))</f>
        <v>4</v>
      </c>
      <c r="G170" s="460" t="str">
        <f>INDEX(Table1[County],MATCH(Table5[[#This Row],[JV Number]],Table1[JV '#],0))</f>
        <v>Wyoming</v>
      </c>
      <c r="H170" s="460">
        <f>COUNTIF(Table1[JV '#],Table5[[#This Row],[JV Number]])</f>
        <v>7</v>
      </c>
      <c r="I170" s="466">
        <f>LOOKUP(Table5[[#This Row],[JV Number]],Table4[JV '#],Table4[Construction Start Dates])</f>
        <v>42219</v>
      </c>
      <c r="J170" s="466" t="e">
        <f t="array" ref="J170">MIN(IF(Table5[[#This Row],[JV Number]]=Table1[JV '#],#REF!,"Error"))</f>
        <v>#REF!</v>
      </c>
      <c r="K170" s="554" t="e">
        <f>SUMIF(Table1[JV '#],Table5[[#This Row],[JV Number]],#REF!)</f>
        <v>#REF!</v>
      </c>
      <c r="L170" s="460" t="str">
        <f>IF(COUNTIFS(Table1[JV '#],Table5[[#This Row],[JV Number]],Table1[D-419 Utility Relocation Classification],Table5[[#Headers],[Prior]])=0,"",COUNTIFS(Table1[JV '#],Table5[[#This Row],[JV Number]],Table1[D-419 Utility Relocation Classification],Table5[[#Headers],[Prior]]))</f>
        <v/>
      </c>
      <c r="M170" s="460" t="str">
        <f>IF(COUNTIFS(Table1[JV '#],Table5[[#This Row],[JV Number]],Table1[D-419 Utility Relocation Classification],Table5[[#Headers],[Restrictive]])=0,"",COUNTIFS(Table1[JV '#],Table5[[#This Row],[JV Number]],Table1[D-419 Utility Relocation Classification],Table5[[#Headers],[Restrictive]]))</f>
        <v/>
      </c>
      <c r="N170" s="460" t="str">
        <f>IF(COUNTIFS(Table1[JV '#],Table5[[#This Row],[JV Number]],Table1[D-419 Utility Relocation Classification],Table5[[#Headers],[Concurrent]])=0,"",COUNTIFS(Table1[JV '#],Table5[[#This Row],[JV Number]],Table1[D-419 Utility Relocation Classification],Table5[[#Headers],[Concurrent]]))</f>
        <v/>
      </c>
      <c r="O170" s="460">
        <f>IF(COUNTIFS(Table1[JV '#],Table5[[#This Row],[JV Number]],Table1[D-419 Utility Relocation Classification],Table5[[#Headers],[Coordinated]])=0,"",COUNTIFS(Table1[JV '#],Table5[[#This Row],[JV Number]],Table1[D-419 Utility Relocation Classification],Table5[[#Headers],[Coordinated]]))</f>
        <v>6</v>
      </c>
      <c r="P170" s="460">
        <f>IF(COUNTIFS(Table1[JV '#],Table5[[#This Row],[JV Number]],Table1[D-419 Utility Relocation Classification],Table5[[#Headers],[Not Affected]])=0,"",COUNTIFS(Table1[JV '#],Table5[[#This Row],[JV Number]],Table1[D-419 Utility Relocation Classification],Table5[[#Headers],[Not Affected]]))</f>
        <v>1</v>
      </c>
      <c r="Q170" s="460" t="str">
        <f>IF(COUNTIFS(Table1[JV '#],Table5[[#This Row],[JV Number]],Table1[D-419 Utility Relocation Classification],Table5[[#Headers],[Incorporated]])=0,"",COUNTIFS(Table1[JV '#],Table5[[#This Row],[JV Number]],Table1[D-419 Utility Relocation Classification],Table5[[#Headers],[Incorporated]]))</f>
        <v/>
      </c>
      <c r="R170" s="460">
        <f>IF(COUNTIFS(Table1[JV '#],Table5[[#This Row],[JV Number]],Table1[Overhead or Underground],"OH")=0,"",COUNTIFS(Table1[JV '#],Table5[[#This Row],[JV Number]],Table1[Overhead or Underground],"OH"))</f>
        <v>7</v>
      </c>
      <c r="S170" s="460" t="str">
        <f>IF(COUNTIFS(Table1[JV '#],Table5[[#This Row],[JV Number]],Table1[Overhead or Underground],"UG")=0,"",COUNTIFS(Table1[JV '#],Table5[[#This Row],[JV Number]],Table1[Overhead or Underground],"UG"))</f>
        <v/>
      </c>
      <c r="T170" s="460" t="e">
        <f>IF(COUNTIFS(Table1[JV '#],Table5[[#This Row],[JV Number]],#REF!,"x")=0,"",COUNTIFS(Table1[JV '#],Table5[[#This Row],[JV Number]],#REF!,"x"))</f>
        <v>#REF!</v>
      </c>
      <c r="U170" s="460" t="e">
        <f>IF(COUNTIFS(Table1[JV '#],Table5[[#This Row],[JV Number]],#REF!,"x")=0,"",COUNTIFS(Table1[JV '#],Table5[[#This Row],[JV Number]],#REF!,"x"))</f>
        <v>#REF!</v>
      </c>
      <c r="V170" s="460" t="e">
        <f>IF(COUNTIFS(Table1[JV '#],Table5[[#This Row],[JV Number]],#REF!,"x")=0,"",COUNTIFS(Table1[JV '#],Table5[[#This Row],[JV Number]],#REF!,"x"))</f>
        <v>#REF!</v>
      </c>
      <c r="W170" s="460" t="e">
        <f>IF(COUNTIFS(Table1[JV '#],Table5[[#This Row],[JV Number]],#REF!,"x")=0,"",COUNTIFS(Table1[JV '#],Table5[[#This Row],[JV Number]],#REF!,"x"))</f>
        <v>#REF!</v>
      </c>
      <c r="X170" s="460" t="e">
        <f>IF(COUNTIFS(Table1[JV '#],Table5[[#This Row],[JV Number]],#REF!,"x")=0,"",COUNTIFS(Table1[JV '#],Table5[[#This Row],[JV Number]],#REF!,"x"))</f>
        <v>#REF!</v>
      </c>
      <c r="Z170" s="447"/>
    </row>
    <row r="171" spans="1:26" ht="14.45" x14ac:dyDescent="0.3">
      <c r="A171" s="464">
        <v>167</v>
      </c>
      <c r="B171" s="460">
        <v>168</v>
      </c>
      <c r="C171" s="460">
        <f>INDEX(Table1[MPMS '#],MATCH(Table5[[#This Row],[JV Number]],Table1[JV '#],0))</f>
        <v>79078</v>
      </c>
      <c r="D171" s="460" t="str">
        <f>INDEX(Table1[Early Completion (Y/N)],MATCH(Table5[[#This Row],[JV Number]],Table1[JV '#],0))</f>
        <v>--</v>
      </c>
      <c r="E171" s="460" t="e">
        <f>INDEX(#REF!,MATCH(Table5[[#This Row],[JV Number]],Table1[JV '#],0))</f>
        <v>#REF!</v>
      </c>
      <c r="F171" s="460">
        <f>INDEX(Table1[District],MATCH(Table5[[#This Row],[JV Number]],Table1[JV '#],0))</f>
        <v>5</v>
      </c>
      <c r="G171" s="460" t="str">
        <f>INDEX(Table1[County],MATCH(Table5[[#This Row],[JV Number]],Table1[JV '#],0))</f>
        <v>Berks</v>
      </c>
      <c r="H171" s="460">
        <f>COUNTIF(Table1[JV '#],Table5[[#This Row],[JV Number]])</f>
        <v>6</v>
      </c>
      <c r="I171" s="466">
        <f>LOOKUP(Table5[[#This Row],[JV Number]],Table4[JV '#],Table4[Construction Start Dates])</f>
        <v>42583</v>
      </c>
      <c r="J171" s="466" t="e">
        <f t="array" ref="J171">MIN(IF(Table5[[#This Row],[JV Number]]=Table1[JV '#],#REF!,"Error"))</f>
        <v>#REF!</v>
      </c>
      <c r="K171" s="554" t="e">
        <f>SUMIF(Table1[JV '#],Table5[[#This Row],[JV Number]],#REF!)</f>
        <v>#REF!</v>
      </c>
      <c r="L171" s="460" t="str">
        <f>IF(COUNTIFS(Table1[JV '#],Table5[[#This Row],[JV Number]],Table1[D-419 Utility Relocation Classification],Table5[[#Headers],[Prior]])=0,"",COUNTIFS(Table1[JV '#],Table5[[#This Row],[JV Number]],Table1[D-419 Utility Relocation Classification],Table5[[#Headers],[Prior]]))</f>
        <v/>
      </c>
      <c r="M171" s="460" t="str">
        <f>IF(COUNTIFS(Table1[JV '#],Table5[[#This Row],[JV Number]],Table1[D-419 Utility Relocation Classification],Table5[[#Headers],[Restrictive]])=0,"",COUNTIFS(Table1[JV '#],Table5[[#This Row],[JV Number]],Table1[D-419 Utility Relocation Classification],Table5[[#Headers],[Restrictive]]))</f>
        <v/>
      </c>
      <c r="N171" s="460" t="str">
        <f>IF(COUNTIFS(Table1[JV '#],Table5[[#This Row],[JV Number]],Table1[D-419 Utility Relocation Classification],Table5[[#Headers],[Concurrent]])=0,"",COUNTIFS(Table1[JV '#],Table5[[#This Row],[JV Number]],Table1[D-419 Utility Relocation Classification],Table5[[#Headers],[Concurrent]]))</f>
        <v/>
      </c>
      <c r="O171" s="460" t="str">
        <f>IF(COUNTIFS(Table1[JV '#],Table5[[#This Row],[JV Number]],Table1[D-419 Utility Relocation Classification],Table5[[#Headers],[Coordinated]])=0,"",COUNTIFS(Table1[JV '#],Table5[[#This Row],[JV Number]],Table1[D-419 Utility Relocation Classification],Table5[[#Headers],[Coordinated]]))</f>
        <v/>
      </c>
      <c r="P171" s="460" t="str">
        <f>IF(COUNTIFS(Table1[JV '#],Table5[[#This Row],[JV Number]],Table1[D-419 Utility Relocation Classification],Table5[[#Headers],[Not Affected]])=0,"",COUNTIFS(Table1[JV '#],Table5[[#This Row],[JV Number]],Table1[D-419 Utility Relocation Classification],Table5[[#Headers],[Not Affected]]))</f>
        <v/>
      </c>
      <c r="Q171" s="460" t="str">
        <f>IF(COUNTIFS(Table1[JV '#],Table5[[#This Row],[JV Number]],Table1[D-419 Utility Relocation Classification],Table5[[#Headers],[Incorporated]])=0,"",COUNTIFS(Table1[JV '#],Table5[[#This Row],[JV Number]],Table1[D-419 Utility Relocation Classification],Table5[[#Headers],[Incorporated]]))</f>
        <v/>
      </c>
      <c r="R171" s="460" t="str">
        <f>IF(COUNTIFS(Table1[JV '#],Table5[[#This Row],[JV Number]],Table1[Overhead or Underground],"OH")=0,"",COUNTIFS(Table1[JV '#],Table5[[#This Row],[JV Number]],Table1[Overhead or Underground],"OH"))</f>
        <v/>
      </c>
      <c r="S171" s="460">
        <f>IF(COUNTIFS(Table1[JV '#],Table5[[#This Row],[JV Number]],Table1[Overhead or Underground],"UG")=0,"",COUNTIFS(Table1[JV '#],Table5[[#This Row],[JV Number]],Table1[Overhead or Underground],"UG"))</f>
        <v>3</v>
      </c>
      <c r="T171" s="460" t="e">
        <f>IF(COUNTIFS(Table1[JV '#],Table5[[#This Row],[JV Number]],#REF!,"x")=0,"",COUNTIFS(Table1[JV '#],Table5[[#This Row],[JV Number]],#REF!,"x"))</f>
        <v>#REF!</v>
      </c>
      <c r="U171" s="460" t="e">
        <f>IF(COUNTIFS(Table1[JV '#],Table5[[#This Row],[JV Number]],#REF!,"x")=0,"",COUNTIFS(Table1[JV '#],Table5[[#This Row],[JV Number]],#REF!,"x"))</f>
        <v>#REF!</v>
      </c>
      <c r="V171" s="460" t="e">
        <f>IF(COUNTIFS(Table1[JV '#],Table5[[#This Row],[JV Number]],#REF!,"x")=0,"",COUNTIFS(Table1[JV '#],Table5[[#This Row],[JV Number]],#REF!,"x"))</f>
        <v>#REF!</v>
      </c>
      <c r="W171" s="460" t="e">
        <f>IF(COUNTIFS(Table1[JV '#],Table5[[#This Row],[JV Number]],#REF!,"x")=0,"",COUNTIFS(Table1[JV '#],Table5[[#This Row],[JV Number]],#REF!,"x"))</f>
        <v>#REF!</v>
      </c>
      <c r="X171" s="460" t="e">
        <f>IF(COUNTIFS(Table1[JV '#],Table5[[#This Row],[JV Number]],#REF!,"x")=0,"",COUNTIFS(Table1[JV '#],Table5[[#This Row],[JV Number]],#REF!,"x"))</f>
        <v>#REF!</v>
      </c>
      <c r="Z171" s="447"/>
    </row>
    <row r="172" spans="1:26" ht="14.45" x14ac:dyDescent="0.3">
      <c r="A172" s="464">
        <v>168</v>
      </c>
      <c r="B172" s="460">
        <v>169</v>
      </c>
      <c r="C172" s="460">
        <f>INDEX(Table1[MPMS '#],MATCH(Table5[[#This Row],[JV Number]],Table1[JV '#],0))</f>
        <v>78877</v>
      </c>
      <c r="D172" s="460" t="str">
        <f>INDEX(Table1[Early Completion (Y/N)],MATCH(Table5[[#This Row],[JV Number]],Table1[JV '#],0))</f>
        <v>--</v>
      </c>
      <c r="E172" s="460" t="e">
        <f>INDEX(#REF!,MATCH(Table5[[#This Row],[JV Number]],Table1[JV '#],0))</f>
        <v>#REF!</v>
      </c>
      <c r="F172" s="460">
        <f>INDEX(Table1[District],MATCH(Table5[[#This Row],[JV Number]],Table1[JV '#],0))</f>
        <v>5</v>
      </c>
      <c r="G172" s="460" t="str">
        <f>INDEX(Table1[County],MATCH(Table5[[#This Row],[JV Number]],Table1[JV '#],0))</f>
        <v>Berks</v>
      </c>
      <c r="H172" s="460">
        <f>COUNTIF(Table1[JV '#],Table5[[#This Row],[JV Number]])</f>
        <v>3</v>
      </c>
      <c r="I172" s="466">
        <f>LOOKUP(Table5[[#This Row],[JV Number]],Table4[JV '#],Table4[Construction Start Dates])</f>
        <v>42541</v>
      </c>
      <c r="J172" s="466" t="e">
        <f t="array" ref="J172">MIN(IF(Table5[[#This Row],[JV Number]]=Table1[JV '#],#REF!,"Error"))</f>
        <v>#REF!</v>
      </c>
      <c r="K172" s="554" t="e">
        <f>SUMIF(Table1[JV '#],Table5[[#This Row],[JV Number]],#REF!)</f>
        <v>#REF!</v>
      </c>
      <c r="L172" s="460" t="str">
        <f>IF(COUNTIFS(Table1[JV '#],Table5[[#This Row],[JV Number]],Table1[D-419 Utility Relocation Classification],Table5[[#Headers],[Prior]])=0,"",COUNTIFS(Table1[JV '#],Table5[[#This Row],[JV Number]],Table1[D-419 Utility Relocation Classification],Table5[[#Headers],[Prior]]))</f>
        <v/>
      </c>
      <c r="M172" s="460" t="str">
        <f>IF(COUNTIFS(Table1[JV '#],Table5[[#This Row],[JV Number]],Table1[D-419 Utility Relocation Classification],Table5[[#Headers],[Restrictive]])=0,"",COUNTIFS(Table1[JV '#],Table5[[#This Row],[JV Number]],Table1[D-419 Utility Relocation Classification],Table5[[#Headers],[Restrictive]]))</f>
        <v/>
      </c>
      <c r="N172" s="460" t="str">
        <f>IF(COUNTIFS(Table1[JV '#],Table5[[#This Row],[JV Number]],Table1[D-419 Utility Relocation Classification],Table5[[#Headers],[Concurrent]])=0,"",COUNTIFS(Table1[JV '#],Table5[[#This Row],[JV Number]],Table1[D-419 Utility Relocation Classification],Table5[[#Headers],[Concurrent]]))</f>
        <v/>
      </c>
      <c r="O172" s="460" t="str">
        <f>IF(COUNTIFS(Table1[JV '#],Table5[[#This Row],[JV Number]],Table1[D-419 Utility Relocation Classification],Table5[[#Headers],[Coordinated]])=0,"",COUNTIFS(Table1[JV '#],Table5[[#This Row],[JV Number]],Table1[D-419 Utility Relocation Classification],Table5[[#Headers],[Coordinated]]))</f>
        <v/>
      </c>
      <c r="P172" s="460" t="str">
        <f>IF(COUNTIFS(Table1[JV '#],Table5[[#This Row],[JV Number]],Table1[D-419 Utility Relocation Classification],Table5[[#Headers],[Not Affected]])=0,"",COUNTIFS(Table1[JV '#],Table5[[#This Row],[JV Number]],Table1[D-419 Utility Relocation Classification],Table5[[#Headers],[Not Affected]]))</f>
        <v/>
      </c>
      <c r="Q172" s="460" t="str">
        <f>IF(COUNTIFS(Table1[JV '#],Table5[[#This Row],[JV Number]],Table1[D-419 Utility Relocation Classification],Table5[[#Headers],[Incorporated]])=0,"",COUNTIFS(Table1[JV '#],Table5[[#This Row],[JV Number]],Table1[D-419 Utility Relocation Classification],Table5[[#Headers],[Incorporated]]))</f>
        <v/>
      </c>
      <c r="R172" s="460" t="str">
        <f>IF(COUNTIFS(Table1[JV '#],Table5[[#This Row],[JV Number]],Table1[Overhead or Underground],"OH")=0,"",COUNTIFS(Table1[JV '#],Table5[[#This Row],[JV Number]],Table1[Overhead or Underground],"OH"))</f>
        <v/>
      </c>
      <c r="S172" s="460">
        <f>IF(COUNTIFS(Table1[JV '#],Table5[[#This Row],[JV Number]],Table1[Overhead or Underground],"UG")=0,"",COUNTIFS(Table1[JV '#],Table5[[#This Row],[JV Number]],Table1[Overhead or Underground],"UG"))</f>
        <v>1</v>
      </c>
      <c r="T172" s="460" t="e">
        <f>IF(COUNTIFS(Table1[JV '#],Table5[[#This Row],[JV Number]],#REF!,"x")=0,"",COUNTIFS(Table1[JV '#],Table5[[#This Row],[JV Number]],#REF!,"x"))</f>
        <v>#REF!</v>
      </c>
      <c r="U172" s="460" t="e">
        <f>IF(COUNTIFS(Table1[JV '#],Table5[[#This Row],[JV Number]],#REF!,"x")=0,"",COUNTIFS(Table1[JV '#],Table5[[#This Row],[JV Number]],#REF!,"x"))</f>
        <v>#REF!</v>
      </c>
      <c r="V172" s="460" t="e">
        <f>IF(COUNTIFS(Table1[JV '#],Table5[[#This Row],[JV Number]],#REF!,"x")=0,"",COUNTIFS(Table1[JV '#],Table5[[#This Row],[JV Number]],#REF!,"x"))</f>
        <v>#REF!</v>
      </c>
      <c r="W172" s="460" t="e">
        <f>IF(COUNTIFS(Table1[JV '#],Table5[[#This Row],[JV Number]],#REF!,"x")=0,"",COUNTIFS(Table1[JV '#],Table5[[#This Row],[JV Number]],#REF!,"x"))</f>
        <v>#REF!</v>
      </c>
      <c r="X172" s="460" t="e">
        <f>IF(COUNTIFS(Table1[JV '#],Table5[[#This Row],[JV Number]],#REF!,"x")=0,"",COUNTIFS(Table1[JV '#],Table5[[#This Row],[JV Number]],#REF!,"x"))</f>
        <v>#REF!</v>
      </c>
      <c r="Z172" s="447"/>
    </row>
    <row r="173" spans="1:26" ht="14.45" x14ac:dyDescent="0.3">
      <c r="A173" s="464">
        <v>169</v>
      </c>
      <c r="B173" s="460">
        <v>170</v>
      </c>
      <c r="C173" s="460">
        <f>INDEX(Table1[MPMS '#],MATCH(Table5[[#This Row],[JV Number]],Table1[JV '#],0))</f>
        <v>78889</v>
      </c>
      <c r="D173" s="460" t="str">
        <f>INDEX(Table1[Early Completion (Y/N)],MATCH(Table5[[#This Row],[JV Number]],Table1[JV '#],0))</f>
        <v>--</v>
      </c>
      <c r="E173" s="460" t="e">
        <f>INDEX(#REF!,MATCH(Table5[[#This Row],[JV Number]],Table1[JV '#],0))</f>
        <v>#REF!</v>
      </c>
      <c r="F173" s="460">
        <f>INDEX(Table1[District],MATCH(Table5[[#This Row],[JV Number]],Table1[JV '#],0))</f>
        <v>5</v>
      </c>
      <c r="G173" s="460" t="str">
        <f>INDEX(Table1[County],MATCH(Table5[[#This Row],[JV Number]],Table1[JV '#],0))</f>
        <v>Berks</v>
      </c>
      <c r="H173" s="460">
        <f>COUNTIF(Table1[JV '#],Table5[[#This Row],[JV Number]])</f>
        <v>4</v>
      </c>
      <c r="I173" s="466">
        <f>LOOKUP(Table5[[#This Row],[JV Number]],Table4[JV '#],Table4[Construction Start Dates])</f>
        <v>42604</v>
      </c>
      <c r="J173" s="466" t="e">
        <f t="array" ref="J173">MIN(IF(Table5[[#This Row],[JV Number]]=Table1[JV '#],#REF!,"Error"))</f>
        <v>#REF!</v>
      </c>
      <c r="K173" s="554" t="e">
        <f>SUMIF(Table1[JV '#],Table5[[#This Row],[JV Number]],#REF!)</f>
        <v>#REF!</v>
      </c>
      <c r="L173" s="460" t="str">
        <f>IF(COUNTIFS(Table1[JV '#],Table5[[#This Row],[JV Number]],Table1[D-419 Utility Relocation Classification],Table5[[#Headers],[Prior]])=0,"",COUNTIFS(Table1[JV '#],Table5[[#This Row],[JV Number]],Table1[D-419 Utility Relocation Classification],Table5[[#Headers],[Prior]]))</f>
        <v/>
      </c>
      <c r="M173" s="460" t="str">
        <f>IF(COUNTIFS(Table1[JV '#],Table5[[#This Row],[JV Number]],Table1[D-419 Utility Relocation Classification],Table5[[#Headers],[Restrictive]])=0,"",COUNTIFS(Table1[JV '#],Table5[[#This Row],[JV Number]],Table1[D-419 Utility Relocation Classification],Table5[[#Headers],[Restrictive]]))</f>
        <v/>
      </c>
      <c r="N173" s="460" t="str">
        <f>IF(COUNTIFS(Table1[JV '#],Table5[[#This Row],[JV Number]],Table1[D-419 Utility Relocation Classification],Table5[[#Headers],[Concurrent]])=0,"",COUNTIFS(Table1[JV '#],Table5[[#This Row],[JV Number]],Table1[D-419 Utility Relocation Classification],Table5[[#Headers],[Concurrent]]))</f>
        <v/>
      </c>
      <c r="O173" s="460" t="str">
        <f>IF(COUNTIFS(Table1[JV '#],Table5[[#This Row],[JV Number]],Table1[D-419 Utility Relocation Classification],Table5[[#Headers],[Coordinated]])=0,"",COUNTIFS(Table1[JV '#],Table5[[#This Row],[JV Number]],Table1[D-419 Utility Relocation Classification],Table5[[#Headers],[Coordinated]]))</f>
        <v/>
      </c>
      <c r="P173" s="460" t="str">
        <f>IF(COUNTIFS(Table1[JV '#],Table5[[#This Row],[JV Number]],Table1[D-419 Utility Relocation Classification],Table5[[#Headers],[Not Affected]])=0,"",COUNTIFS(Table1[JV '#],Table5[[#This Row],[JV Number]],Table1[D-419 Utility Relocation Classification],Table5[[#Headers],[Not Affected]]))</f>
        <v/>
      </c>
      <c r="Q173" s="460" t="str">
        <f>IF(COUNTIFS(Table1[JV '#],Table5[[#This Row],[JV Number]],Table1[D-419 Utility Relocation Classification],Table5[[#Headers],[Incorporated]])=0,"",COUNTIFS(Table1[JV '#],Table5[[#This Row],[JV Number]],Table1[D-419 Utility Relocation Classification],Table5[[#Headers],[Incorporated]]))</f>
        <v/>
      </c>
      <c r="R173" s="460" t="str">
        <f>IF(COUNTIFS(Table1[JV '#],Table5[[#This Row],[JV Number]],Table1[Overhead or Underground],"OH")=0,"",COUNTIFS(Table1[JV '#],Table5[[#This Row],[JV Number]],Table1[Overhead or Underground],"OH"))</f>
        <v/>
      </c>
      <c r="S173" s="460" t="str">
        <f>IF(COUNTIFS(Table1[JV '#],Table5[[#This Row],[JV Number]],Table1[Overhead or Underground],"UG")=0,"",COUNTIFS(Table1[JV '#],Table5[[#This Row],[JV Number]],Table1[Overhead or Underground],"UG"))</f>
        <v/>
      </c>
      <c r="T173" s="460" t="e">
        <f>IF(COUNTIFS(Table1[JV '#],Table5[[#This Row],[JV Number]],#REF!,"x")=0,"",COUNTIFS(Table1[JV '#],Table5[[#This Row],[JV Number]],#REF!,"x"))</f>
        <v>#REF!</v>
      </c>
      <c r="U173" s="460" t="e">
        <f>IF(COUNTIFS(Table1[JV '#],Table5[[#This Row],[JV Number]],#REF!,"x")=0,"",COUNTIFS(Table1[JV '#],Table5[[#This Row],[JV Number]],#REF!,"x"))</f>
        <v>#REF!</v>
      </c>
      <c r="V173" s="460" t="e">
        <f>IF(COUNTIFS(Table1[JV '#],Table5[[#This Row],[JV Number]],#REF!,"x")=0,"",COUNTIFS(Table1[JV '#],Table5[[#This Row],[JV Number]],#REF!,"x"))</f>
        <v>#REF!</v>
      </c>
      <c r="W173" s="460" t="e">
        <f>IF(COUNTIFS(Table1[JV '#],Table5[[#This Row],[JV Number]],#REF!,"x")=0,"",COUNTIFS(Table1[JV '#],Table5[[#This Row],[JV Number]],#REF!,"x"))</f>
        <v>#REF!</v>
      </c>
      <c r="X173" s="460" t="e">
        <f>IF(COUNTIFS(Table1[JV '#],Table5[[#This Row],[JV Number]],#REF!,"x")=0,"",COUNTIFS(Table1[JV '#],Table5[[#This Row],[JV Number]],#REF!,"x"))</f>
        <v>#REF!</v>
      </c>
      <c r="Z173" s="447"/>
    </row>
    <row r="174" spans="1:26" ht="14.45" x14ac:dyDescent="0.3">
      <c r="A174" s="464">
        <v>170</v>
      </c>
      <c r="B174" s="460">
        <v>171</v>
      </c>
      <c r="C174" s="460">
        <f>INDEX(Table1[MPMS '#],MATCH(Table5[[#This Row],[JV Number]],Table1[JV '#],0))</f>
        <v>85635</v>
      </c>
      <c r="D174" s="460" t="str">
        <f>INDEX(Table1[Early Completion (Y/N)],MATCH(Table5[[#This Row],[JV Number]],Table1[JV '#],0))</f>
        <v>--</v>
      </c>
      <c r="E174" s="460" t="e">
        <f>INDEX(#REF!,MATCH(Table5[[#This Row],[JV Number]],Table1[JV '#],0))</f>
        <v>#REF!</v>
      </c>
      <c r="F174" s="460">
        <f>INDEX(Table1[District],MATCH(Table5[[#This Row],[JV Number]],Table1[JV '#],0))</f>
        <v>5</v>
      </c>
      <c r="G174" s="460" t="str">
        <f>INDEX(Table1[County],MATCH(Table5[[#This Row],[JV Number]],Table1[JV '#],0))</f>
        <v>Berks</v>
      </c>
      <c r="H174" s="460">
        <f>COUNTIF(Table1[JV '#],Table5[[#This Row],[JV Number]])</f>
        <v>2</v>
      </c>
      <c r="I174" s="466">
        <f>LOOKUP(Table5[[#This Row],[JV Number]],Table4[JV '#],Table4[Construction Start Dates])</f>
        <v>42597</v>
      </c>
      <c r="J174" s="466" t="e">
        <f t="array" ref="J174">MIN(IF(Table5[[#This Row],[JV Number]]=Table1[JV '#],#REF!,"Error"))</f>
        <v>#REF!</v>
      </c>
      <c r="K174" s="554" t="e">
        <f>SUMIF(Table1[JV '#],Table5[[#This Row],[JV Number]],#REF!)</f>
        <v>#REF!</v>
      </c>
      <c r="L174" s="460" t="str">
        <f>IF(COUNTIFS(Table1[JV '#],Table5[[#This Row],[JV Number]],Table1[D-419 Utility Relocation Classification],Table5[[#Headers],[Prior]])=0,"",COUNTIFS(Table1[JV '#],Table5[[#This Row],[JV Number]],Table1[D-419 Utility Relocation Classification],Table5[[#Headers],[Prior]]))</f>
        <v/>
      </c>
      <c r="M174" s="460" t="str">
        <f>IF(COUNTIFS(Table1[JV '#],Table5[[#This Row],[JV Number]],Table1[D-419 Utility Relocation Classification],Table5[[#Headers],[Restrictive]])=0,"",COUNTIFS(Table1[JV '#],Table5[[#This Row],[JV Number]],Table1[D-419 Utility Relocation Classification],Table5[[#Headers],[Restrictive]]))</f>
        <v/>
      </c>
      <c r="N174" s="460" t="str">
        <f>IF(COUNTIFS(Table1[JV '#],Table5[[#This Row],[JV Number]],Table1[D-419 Utility Relocation Classification],Table5[[#Headers],[Concurrent]])=0,"",COUNTIFS(Table1[JV '#],Table5[[#This Row],[JV Number]],Table1[D-419 Utility Relocation Classification],Table5[[#Headers],[Concurrent]]))</f>
        <v/>
      </c>
      <c r="O174" s="460" t="str">
        <f>IF(COUNTIFS(Table1[JV '#],Table5[[#This Row],[JV Number]],Table1[D-419 Utility Relocation Classification],Table5[[#Headers],[Coordinated]])=0,"",COUNTIFS(Table1[JV '#],Table5[[#This Row],[JV Number]],Table1[D-419 Utility Relocation Classification],Table5[[#Headers],[Coordinated]]))</f>
        <v/>
      </c>
      <c r="P174" s="460" t="str">
        <f>IF(COUNTIFS(Table1[JV '#],Table5[[#This Row],[JV Number]],Table1[D-419 Utility Relocation Classification],Table5[[#Headers],[Not Affected]])=0,"",COUNTIFS(Table1[JV '#],Table5[[#This Row],[JV Number]],Table1[D-419 Utility Relocation Classification],Table5[[#Headers],[Not Affected]]))</f>
        <v/>
      </c>
      <c r="Q174" s="460" t="str">
        <f>IF(COUNTIFS(Table1[JV '#],Table5[[#This Row],[JV Number]],Table1[D-419 Utility Relocation Classification],Table5[[#Headers],[Incorporated]])=0,"",COUNTIFS(Table1[JV '#],Table5[[#This Row],[JV Number]],Table1[D-419 Utility Relocation Classification],Table5[[#Headers],[Incorporated]]))</f>
        <v/>
      </c>
      <c r="R174" s="460" t="str">
        <f>IF(COUNTIFS(Table1[JV '#],Table5[[#This Row],[JV Number]],Table1[Overhead or Underground],"OH")=0,"",COUNTIFS(Table1[JV '#],Table5[[#This Row],[JV Number]],Table1[Overhead or Underground],"OH"))</f>
        <v/>
      </c>
      <c r="S174" s="460" t="str">
        <f>IF(COUNTIFS(Table1[JV '#],Table5[[#This Row],[JV Number]],Table1[Overhead or Underground],"UG")=0,"",COUNTIFS(Table1[JV '#],Table5[[#This Row],[JV Number]],Table1[Overhead or Underground],"UG"))</f>
        <v/>
      </c>
      <c r="T174" s="460" t="e">
        <f>IF(COUNTIFS(Table1[JV '#],Table5[[#This Row],[JV Number]],#REF!,"x")=0,"",COUNTIFS(Table1[JV '#],Table5[[#This Row],[JV Number]],#REF!,"x"))</f>
        <v>#REF!</v>
      </c>
      <c r="U174" s="460" t="e">
        <f>IF(COUNTIFS(Table1[JV '#],Table5[[#This Row],[JV Number]],#REF!,"x")=0,"",COUNTIFS(Table1[JV '#],Table5[[#This Row],[JV Number]],#REF!,"x"))</f>
        <v>#REF!</v>
      </c>
      <c r="V174" s="460" t="e">
        <f>IF(COUNTIFS(Table1[JV '#],Table5[[#This Row],[JV Number]],#REF!,"x")=0,"",COUNTIFS(Table1[JV '#],Table5[[#This Row],[JV Number]],#REF!,"x"))</f>
        <v>#REF!</v>
      </c>
      <c r="W174" s="460" t="e">
        <f>IF(COUNTIFS(Table1[JV '#],Table5[[#This Row],[JV Number]],#REF!,"x")=0,"",COUNTIFS(Table1[JV '#],Table5[[#This Row],[JV Number]],#REF!,"x"))</f>
        <v>#REF!</v>
      </c>
      <c r="X174" s="460" t="e">
        <f>IF(COUNTIFS(Table1[JV '#],Table5[[#This Row],[JV Number]],#REF!,"x")=0,"",COUNTIFS(Table1[JV '#],Table5[[#This Row],[JV Number]],#REF!,"x"))</f>
        <v>#REF!</v>
      </c>
      <c r="Z174" s="447"/>
    </row>
    <row r="175" spans="1:26" ht="14.45" x14ac:dyDescent="0.3">
      <c r="A175" s="464">
        <v>171</v>
      </c>
      <c r="B175" s="460">
        <v>172</v>
      </c>
      <c r="C175" s="460">
        <f>INDEX(Table1[MPMS '#],MATCH(Table5[[#This Row],[JV Number]],Table1[JV '#],0))</f>
        <v>79081</v>
      </c>
      <c r="D175" s="460" t="str">
        <f>INDEX(Table1[Early Completion (Y/N)],MATCH(Table5[[#This Row],[JV Number]],Table1[JV '#],0))</f>
        <v>--</v>
      </c>
      <c r="E175" s="460" t="e">
        <f>INDEX(#REF!,MATCH(Table5[[#This Row],[JV Number]],Table1[JV '#],0))</f>
        <v>#REF!</v>
      </c>
      <c r="F175" s="460">
        <f>INDEX(Table1[District],MATCH(Table5[[#This Row],[JV Number]],Table1[JV '#],0))</f>
        <v>5</v>
      </c>
      <c r="G175" s="460" t="str">
        <f>INDEX(Table1[County],MATCH(Table5[[#This Row],[JV Number]],Table1[JV '#],0))</f>
        <v>Berks</v>
      </c>
      <c r="H175" s="460">
        <f>COUNTIF(Table1[JV '#],Table5[[#This Row],[JV Number]])</f>
        <v>6</v>
      </c>
      <c r="I175" s="466">
        <f>LOOKUP(Table5[[#This Row],[JV Number]],Table4[JV '#],Table4[Construction Start Dates])</f>
        <v>42522</v>
      </c>
      <c r="J175" s="466" t="e">
        <f t="array" ref="J175">MIN(IF(Table5[[#This Row],[JV Number]]=Table1[JV '#],#REF!,"Error"))</f>
        <v>#REF!</v>
      </c>
      <c r="K175" s="554" t="e">
        <f>SUMIF(Table1[JV '#],Table5[[#This Row],[JV Number]],#REF!)</f>
        <v>#REF!</v>
      </c>
      <c r="L175" s="460" t="str">
        <f>IF(COUNTIFS(Table1[JV '#],Table5[[#This Row],[JV Number]],Table1[D-419 Utility Relocation Classification],Table5[[#Headers],[Prior]])=0,"",COUNTIFS(Table1[JV '#],Table5[[#This Row],[JV Number]],Table1[D-419 Utility Relocation Classification],Table5[[#Headers],[Prior]]))</f>
        <v/>
      </c>
      <c r="M175" s="460" t="str">
        <f>IF(COUNTIFS(Table1[JV '#],Table5[[#This Row],[JV Number]],Table1[D-419 Utility Relocation Classification],Table5[[#Headers],[Restrictive]])=0,"",COUNTIFS(Table1[JV '#],Table5[[#This Row],[JV Number]],Table1[D-419 Utility Relocation Classification],Table5[[#Headers],[Restrictive]]))</f>
        <v/>
      </c>
      <c r="N175" s="460" t="str">
        <f>IF(COUNTIFS(Table1[JV '#],Table5[[#This Row],[JV Number]],Table1[D-419 Utility Relocation Classification],Table5[[#Headers],[Concurrent]])=0,"",COUNTIFS(Table1[JV '#],Table5[[#This Row],[JV Number]],Table1[D-419 Utility Relocation Classification],Table5[[#Headers],[Concurrent]]))</f>
        <v/>
      </c>
      <c r="O175" s="460" t="str">
        <f>IF(COUNTIFS(Table1[JV '#],Table5[[#This Row],[JV Number]],Table1[D-419 Utility Relocation Classification],Table5[[#Headers],[Coordinated]])=0,"",COUNTIFS(Table1[JV '#],Table5[[#This Row],[JV Number]],Table1[D-419 Utility Relocation Classification],Table5[[#Headers],[Coordinated]]))</f>
        <v/>
      </c>
      <c r="P175" s="460" t="str">
        <f>IF(COUNTIFS(Table1[JV '#],Table5[[#This Row],[JV Number]],Table1[D-419 Utility Relocation Classification],Table5[[#Headers],[Not Affected]])=0,"",COUNTIFS(Table1[JV '#],Table5[[#This Row],[JV Number]],Table1[D-419 Utility Relocation Classification],Table5[[#Headers],[Not Affected]]))</f>
        <v/>
      </c>
      <c r="Q175" s="460" t="str">
        <f>IF(COUNTIFS(Table1[JV '#],Table5[[#This Row],[JV Number]],Table1[D-419 Utility Relocation Classification],Table5[[#Headers],[Incorporated]])=0,"",COUNTIFS(Table1[JV '#],Table5[[#This Row],[JV Number]],Table1[D-419 Utility Relocation Classification],Table5[[#Headers],[Incorporated]]))</f>
        <v/>
      </c>
      <c r="R175" s="460" t="str">
        <f>IF(COUNTIFS(Table1[JV '#],Table5[[#This Row],[JV Number]],Table1[Overhead or Underground],"OH")=0,"",COUNTIFS(Table1[JV '#],Table5[[#This Row],[JV Number]],Table1[Overhead or Underground],"OH"))</f>
        <v/>
      </c>
      <c r="S175" s="460">
        <f>IF(COUNTIFS(Table1[JV '#],Table5[[#This Row],[JV Number]],Table1[Overhead or Underground],"UG")=0,"",COUNTIFS(Table1[JV '#],Table5[[#This Row],[JV Number]],Table1[Overhead or Underground],"UG"))</f>
        <v>3</v>
      </c>
      <c r="T175" s="460" t="e">
        <f>IF(COUNTIFS(Table1[JV '#],Table5[[#This Row],[JV Number]],#REF!,"x")=0,"",COUNTIFS(Table1[JV '#],Table5[[#This Row],[JV Number]],#REF!,"x"))</f>
        <v>#REF!</v>
      </c>
      <c r="U175" s="460" t="e">
        <f>IF(COUNTIFS(Table1[JV '#],Table5[[#This Row],[JV Number]],#REF!,"x")=0,"",COUNTIFS(Table1[JV '#],Table5[[#This Row],[JV Number]],#REF!,"x"))</f>
        <v>#REF!</v>
      </c>
      <c r="V175" s="460" t="e">
        <f>IF(COUNTIFS(Table1[JV '#],Table5[[#This Row],[JV Number]],#REF!,"x")=0,"",COUNTIFS(Table1[JV '#],Table5[[#This Row],[JV Number]],#REF!,"x"))</f>
        <v>#REF!</v>
      </c>
      <c r="W175" s="460" t="e">
        <f>IF(COUNTIFS(Table1[JV '#],Table5[[#This Row],[JV Number]],#REF!,"x")=0,"",COUNTIFS(Table1[JV '#],Table5[[#This Row],[JV Number]],#REF!,"x"))</f>
        <v>#REF!</v>
      </c>
      <c r="X175" s="460" t="e">
        <f>IF(COUNTIFS(Table1[JV '#],Table5[[#This Row],[JV Number]],#REF!,"x")=0,"",COUNTIFS(Table1[JV '#],Table5[[#This Row],[JV Number]],#REF!,"x"))</f>
        <v>#REF!</v>
      </c>
      <c r="Z175" s="447"/>
    </row>
    <row r="176" spans="1:26" ht="14.45" x14ac:dyDescent="0.3">
      <c r="A176" s="464">
        <v>172</v>
      </c>
      <c r="B176" s="460">
        <v>173</v>
      </c>
      <c r="C176" s="460">
        <f>INDEX(Table1[MPMS '#],MATCH(Table5[[#This Row],[JV Number]],Table1[JV '#],0))</f>
        <v>85764</v>
      </c>
      <c r="D176" s="460" t="str">
        <f>INDEX(Table1[Early Completion (Y/N)],MATCH(Table5[[#This Row],[JV Number]],Table1[JV '#],0))</f>
        <v>Y</v>
      </c>
      <c r="E176" s="460" t="e">
        <f>INDEX(#REF!,MATCH(Table5[[#This Row],[JV Number]],Table1[JV '#],0))</f>
        <v>#REF!</v>
      </c>
      <c r="F176" s="460">
        <f>INDEX(Table1[District],MATCH(Table5[[#This Row],[JV Number]],Table1[JV '#],0))</f>
        <v>5</v>
      </c>
      <c r="G176" s="460" t="str">
        <f>INDEX(Table1[County],MATCH(Table5[[#This Row],[JV Number]],Table1[JV '#],0))</f>
        <v>Carbon</v>
      </c>
      <c r="H176" s="460">
        <f>COUNTIF(Table1[JV '#],Table5[[#This Row],[JV Number]])</f>
        <v>6</v>
      </c>
      <c r="I176" s="466">
        <f>LOOKUP(Table5[[#This Row],[JV Number]],Table4[JV '#],Table4[Construction Start Dates])</f>
        <v>42436</v>
      </c>
      <c r="J176" s="466" t="e">
        <f t="array" ref="J176">MIN(IF(Table5[[#This Row],[JV Number]]=Table1[JV '#],#REF!,"Error"))</f>
        <v>#REF!</v>
      </c>
      <c r="K176" s="554" t="e">
        <f>SUMIF(Table1[JV '#],Table5[[#This Row],[JV Number]],#REF!)</f>
        <v>#REF!</v>
      </c>
      <c r="L176" s="460">
        <f>IF(COUNTIFS(Table1[JV '#],Table5[[#This Row],[JV Number]],Table1[D-419 Utility Relocation Classification],Table5[[#Headers],[Prior]])=0,"",COUNTIFS(Table1[JV '#],Table5[[#This Row],[JV Number]],Table1[D-419 Utility Relocation Classification],Table5[[#Headers],[Prior]]))</f>
        <v>4</v>
      </c>
      <c r="M176" s="460" t="str">
        <f>IF(COUNTIFS(Table1[JV '#],Table5[[#This Row],[JV Number]],Table1[D-419 Utility Relocation Classification],Table5[[#Headers],[Restrictive]])=0,"",COUNTIFS(Table1[JV '#],Table5[[#This Row],[JV Number]],Table1[D-419 Utility Relocation Classification],Table5[[#Headers],[Restrictive]]))</f>
        <v/>
      </c>
      <c r="N176" s="460" t="str">
        <f>IF(COUNTIFS(Table1[JV '#],Table5[[#This Row],[JV Number]],Table1[D-419 Utility Relocation Classification],Table5[[#Headers],[Concurrent]])=0,"",COUNTIFS(Table1[JV '#],Table5[[#This Row],[JV Number]],Table1[D-419 Utility Relocation Classification],Table5[[#Headers],[Concurrent]]))</f>
        <v/>
      </c>
      <c r="O176" s="460" t="str">
        <f>IF(COUNTIFS(Table1[JV '#],Table5[[#This Row],[JV Number]],Table1[D-419 Utility Relocation Classification],Table5[[#Headers],[Coordinated]])=0,"",COUNTIFS(Table1[JV '#],Table5[[#This Row],[JV Number]],Table1[D-419 Utility Relocation Classification],Table5[[#Headers],[Coordinated]]))</f>
        <v/>
      </c>
      <c r="P176" s="460">
        <f>IF(COUNTIFS(Table1[JV '#],Table5[[#This Row],[JV Number]],Table1[D-419 Utility Relocation Classification],Table5[[#Headers],[Not Affected]])=0,"",COUNTIFS(Table1[JV '#],Table5[[#This Row],[JV Number]],Table1[D-419 Utility Relocation Classification],Table5[[#Headers],[Not Affected]]))</f>
        <v>2</v>
      </c>
      <c r="Q176" s="460" t="str">
        <f>IF(COUNTIFS(Table1[JV '#],Table5[[#This Row],[JV Number]],Table1[D-419 Utility Relocation Classification],Table5[[#Headers],[Incorporated]])=0,"",COUNTIFS(Table1[JV '#],Table5[[#This Row],[JV Number]],Table1[D-419 Utility Relocation Classification],Table5[[#Headers],[Incorporated]]))</f>
        <v/>
      </c>
      <c r="R176" s="460">
        <f>IF(COUNTIFS(Table1[JV '#],Table5[[#This Row],[JV Number]],Table1[Overhead or Underground],"OH")=0,"",COUNTIFS(Table1[JV '#],Table5[[#This Row],[JV Number]],Table1[Overhead or Underground],"OH"))</f>
        <v>3</v>
      </c>
      <c r="S176" s="460">
        <f>IF(COUNTIFS(Table1[JV '#],Table5[[#This Row],[JV Number]],Table1[Overhead or Underground],"UG")=0,"",COUNTIFS(Table1[JV '#],Table5[[#This Row],[JV Number]],Table1[Overhead or Underground],"UG"))</f>
        <v>3</v>
      </c>
      <c r="T176" s="460" t="e">
        <f>IF(COUNTIFS(Table1[JV '#],Table5[[#This Row],[JV Number]],#REF!,"x")=0,"",COUNTIFS(Table1[JV '#],Table5[[#This Row],[JV Number]],#REF!,"x"))</f>
        <v>#REF!</v>
      </c>
      <c r="U176" s="460" t="e">
        <f>IF(COUNTIFS(Table1[JV '#],Table5[[#This Row],[JV Number]],#REF!,"x")=0,"",COUNTIFS(Table1[JV '#],Table5[[#This Row],[JV Number]],#REF!,"x"))</f>
        <v>#REF!</v>
      </c>
      <c r="V176" s="460" t="e">
        <f>IF(COUNTIFS(Table1[JV '#],Table5[[#This Row],[JV Number]],#REF!,"x")=0,"",COUNTIFS(Table1[JV '#],Table5[[#This Row],[JV Number]],#REF!,"x"))</f>
        <v>#REF!</v>
      </c>
      <c r="W176" s="460" t="e">
        <f>IF(COUNTIFS(Table1[JV '#],Table5[[#This Row],[JV Number]],#REF!,"x")=0,"",COUNTIFS(Table1[JV '#],Table5[[#This Row],[JV Number]],#REF!,"x"))</f>
        <v>#REF!</v>
      </c>
      <c r="X176" s="460" t="e">
        <f>IF(COUNTIFS(Table1[JV '#],Table5[[#This Row],[JV Number]],#REF!,"x")=0,"",COUNTIFS(Table1[JV '#],Table5[[#This Row],[JV Number]],#REF!,"x"))</f>
        <v>#REF!</v>
      </c>
      <c r="Z176" s="447"/>
    </row>
    <row r="177" spans="1:26" ht="14.45" x14ac:dyDescent="0.3">
      <c r="A177" s="464">
        <v>173</v>
      </c>
      <c r="B177" s="460">
        <v>174</v>
      </c>
      <c r="C177" s="460">
        <f>INDEX(Table1[MPMS '#],MATCH(Table5[[#This Row],[JV Number]],Table1[JV '#],0))</f>
        <v>85762</v>
      </c>
      <c r="D177" s="460" t="str">
        <f>INDEX(Table1[Early Completion (Y/N)],MATCH(Table5[[#This Row],[JV Number]],Table1[JV '#],0))</f>
        <v>--</v>
      </c>
      <c r="E177" s="460" t="e">
        <f>INDEX(#REF!,MATCH(Table5[[#This Row],[JV Number]],Table1[JV '#],0))</f>
        <v>#REF!</v>
      </c>
      <c r="F177" s="460">
        <f>INDEX(Table1[District],MATCH(Table5[[#This Row],[JV Number]],Table1[JV '#],0))</f>
        <v>5</v>
      </c>
      <c r="G177" s="460" t="str">
        <f>INDEX(Table1[County],MATCH(Table5[[#This Row],[JV Number]],Table1[JV '#],0))</f>
        <v>Carbon</v>
      </c>
      <c r="H177" s="460">
        <f>COUNTIF(Table1[JV '#],Table5[[#This Row],[JV Number]])</f>
        <v>2</v>
      </c>
      <c r="I177" s="466">
        <f>LOOKUP(Table5[[#This Row],[JV Number]],Table4[JV '#],Table4[Construction Start Dates])</f>
        <v>42891</v>
      </c>
      <c r="J177" s="466" t="e">
        <f t="array" ref="J177">MIN(IF(Table5[[#This Row],[JV Number]]=Table1[JV '#],#REF!,"Error"))</f>
        <v>#REF!</v>
      </c>
      <c r="K177" s="554" t="e">
        <f>SUMIF(Table1[JV '#],Table5[[#This Row],[JV Number]],#REF!)</f>
        <v>#REF!</v>
      </c>
      <c r="L177" s="460" t="str">
        <f>IF(COUNTIFS(Table1[JV '#],Table5[[#This Row],[JV Number]],Table1[D-419 Utility Relocation Classification],Table5[[#Headers],[Prior]])=0,"",COUNTIFS(Table1[JV '#],Table5[[#This Row],[JV Number]],Table1[D-419 Utility Relocation Classification],Table5[[#Headers],[Prior]]))</f>
        <v/>
      </c>
      <c r="M177" s="460" t="str">
        <f>IF(COUNTIFS(Table1[JV '#],Table5[[#This Row],[JV Number]],Table1[D-419 Utility Relocation Classification],Table5[[#Headers],[Restrictive]])=0,"",COUNTIFS(Table1[JV '#],Table5[[#This Row],[JV Number]],Table1[D-419 Utility Relocation Classification],Table5[[#Headers],[Restrictive]]))</f>
        <v/>
      </c>
      <c r="N177" s="460" t="str">
        <f>IF(COUNTIFS(Table1[JV '#],Table5[[#This Row],[JV Number]],Table1[D-419 Utility Relocation Classification],Table5[[#Headers],[Concurrent]])=0,"",COUNTIFS(Table1[JV '#],Table5[[#This Row],[JV Number]],Table1[D-419 Utility Relocation Classification],Table5[[#Headers],[Concurrent]]))</f>
        <v/>
      </c>
      <c r="O177" s="460" t="str">
        <f>IF(COUNTIFS(Table1[JV '#],Table5[[#This Row],[JV Number]],Table1[D-419 Utility Relocation Classification],Table5[[#Headers],[Coordinated]])=0,"",COUNTIFS(Table1[JV '#],Table5[[#This Row],[JV Number]],Table1[D-419 Utility Relocation Classification],Table5[[#Headers],[Coordinated]]))</f>
        <v/>
      </c>
      <c r="P177" s="460" t="str">
        <f>IF(COUNTIFS(Table1[JV '#],Table5[[#This Row],[JV Number]],Table1[D-419 Utility Relocation Classification],Table5[[#Headers],[Not Affected]])=0,"",COUNTIFS(Table1[JV '#],Table5[[#This Row],[JV Number]],Table1[D-419 Utility Relocation Classification],Table5[[#Headers],[Not Affected]]))</f>
        <v/>
      </c>
      <c r="Q177" s="460" t="str">
        <f>IF(COUNTIFS(Table1[JV '#],Table5[[#This Row],[JV Number]],Table1[D-419 Utility Relocation Classification],Table5[[#Headers],[Incorporated]])=0,"",COUNTIFS(Table1[JV '#],Table5[[#This Row],[JV Number]],Table1[D-419 Utility Relocation Classification],Table5[[#Headers],[Incorporated]]))</f>
        <v/>
      </c>
      <c r="R177" s="460" t="str">
        <f>IF(COUNTIFS(Table1[JV '#],Table5[[#This Row],[JV Number]],Table1[Overhead or Underground],"OH")=0,"",COUNTIFS(Table1[JV '#],Table5[[#This Row],[JV Number]],Table1[Overhead or Underground],"OH"))</f>
        <v/>
      </c>
      <c r="S177" s="460">
        <f>IF(COUNTIFS(Table1[JV '#],Table5[[#This Row],[JV Number]],Table1[Overhead or Underground],"UG")=0,"",COUNTIFS(Table1[JV '#],Table5[[#This Row],[JV Number]],Table1[Overhead or Underground],"UG"))</f>
        <v>2</v>
      </c>
      <c r="T177" s="460" t="e">
        <f>IF(COUNTIFS(Table1[JV '#],Table5[[#This Row],[JV Number]],#REF!,"x")=0,"",COUNTIFS(Table1[JV '#],Table5[[#This Row],[JV Number]],#REF!,"x"))</f>
        <v>#REF!</v>
      </c>
      <c r="U177" s="460" t="e">
        <f>IF(COUNTIFS(Table1[JV '#],Table5[[#This Row],[JV Number]],#REF!,"x")=0,"",COUNTIFS(Table1[JV '#],Table5[[#This Row],[JV Number]],#REF!,"x"))</f>
        <v>#REF!</v>
      </c>
      <c r="V177" s="460" t="e">
        <f>IF(COUNTIFS(Table1[JV '#],Table5[[#This Row],[JV Number]],#REF!,"x")=0,"",COUNTIFS(Table1[JV '#],Table5[[#This Row],[JV Number]],#REF!,"x"))</f>
        <v>#REF!</v>
      </c>
      <c r="W177" s="460" t="e">
        <f>IF(COUNTIFS(Table1[JV '#],Table5[[#This Row],[JV Number]],#REF!,"x")=0,"",COUNTIFS(Table1[JV '#],Table5[[#This Row],[JV Number]],#REF!,"x"))</f>
        <v>#REF!</v>
      </c>
      <c r="X177" s="460" t="e">
        <f>IF(COUNTIFS(Table1[JV '#],Table5[[#This Row],[JV Number]],#REF!,"x")=0,"",COUNTIFS(Table1[JV '#],Table5[[#This Row],[JV Number]],#REF!,"x"))</f>
        <v>#REF!</v>
      </c>
      <c r="Z177" s="447"/>
    </row>
    <row r="178" spans="1:26" ht="14.45" x14ac:dyDescent="0.3">
      <c r="A178" s="464">
        <v>174</v>
      </c>
      <c r="B178" s="460">
        <v>175</v>
      </c>
      <c r="C178" s="460">
        <f>INDEX(Table1[MPMS '#],MATCH(Table5[[#This Row],[JV Number]],Table1[JV '#],0))</f>
        <v>85693</v>
      </c>
      <c r="D178" s="460" t="str">
        <f>INDEX(Table1[Early Completion (Y/N)],MATCH(Table5[[#This Row],[JV Number]],Table1[JV '#],0))</f>
        <v>--</v>
      </c>
      <c r="E178" s="460" t="e">
        <f>INDEX(#REF!,MATCH(Table5[[#This Row],[JV Number]],Table1[JV '#],0))</f>
        <v>#REF!</v>
      </c>
      <c r="F178" s="460">
        <f>INDEX(Table1[District],MATCH(Table5[[#This Row],[JV Number]],Table1[JV '#],0))</f>
        <v>5</v>
      </c>
      <c r="G178" s="460" t="str">
        <f>INDEX(Table1[County],MATCH(Table5[[#This Row],[JV Number]],Table1[JV '#],0))</f>
        <v>Lehigh</v>
      </c>
      <c r="H178" s="460">
        <f>COUNTIF(Table1[JV '#],Table5[[#This Row],[JV Number]])</f>
        <v>8</v>
      </c>
      <c r="I178" s="466">
        <f>LOOKUP(Table5[[#This Row],[JV Number]],Table4[JV '#],Table4[Construction Start Dates])</f>
        <v>42675</v>
      </c>
      <c r="J178" s="466" t="e">
        <f t="array" ref="J178">MIN(IF(Table5[[#This Row],[JV Number]]=Table1[JV '#],#REF!,"Error"))</f>
        <v>#REF!</v>
      </c>
      <c r="K178" s="554" t="e">
        <f>SUMIF(Table1[JV '#],Table5[[#This Row],[JV Number]],#REF!)</f>
        <v>#REF!</v>
      </c>
      <c r="L178" s="460" t="str">
        <f>IF(COUNTIFS(Table1[JV '#],Table5[[#This Row],[JV Number]],Table1[D-419 Utility Relocation Classification],Table5[[#Headers],[Prior]])=0,"",COUNTIFS(Table1[JV '#],Table5[[#This Row],[JV Number]],Table1[D-419 Utility Relocation Classification],Table5[[#Headers],[Prior]]))</f>
        <v/>
      </c>
      <c r="M178" s="460" t="str">
        <f>IF(COUNTIFS(Table1[JV '#],Table5[[#This Row],[JV Number]],Table1[D-419 Utility Relocation Classification],Table5[[#Headers],[Restrictive]])=0,"",COUNTIFS(Table1[JV '#],Table5[[#This Row],[JV Number]],Table1[D-419 Utility Relocation Classification],Table5[[#Headers],[Restrictive]]))</f>
        <v/>
      </c>
      <c r="N178" s="460" t="str">
        <f>IF(COUNTIFS(Table1[JV '#],Table5[[#This Row],[JV Number]],Table1[D-419 Utility Relocation Classification],Table5[[#Headers],[Concurrent]])=0,"",COUNTIFS(Table1[JV '#],Table5[[#This Row],[JV Number]],Table1[D-419 Utility Relocation Classification],Table5[[#Headers],[Concurrent]]))</f>
        <v/>
      </c>
      <c r="O178" s="460" t="str">
        <f>IF(COUNTIFS(Table1[JV '#],Table5[[#This Row],[JV Number]],Table1[D-419 Utility Relocation Classification],Table5[[#Headers],[Coordinated]])=0,"",COUNTIFS(Table1[JV '#],Table5[[#This Row],[JV Number]],Table1[D-419 Utility Relocation Classification],Table5[[#Headers],[Coordinated]]))</f>
        <v/>
      </c>
      <c r="P178" s="460" t="str">
        <f>IF(COUNTIFS(Table1[JV '#],Table5[[#This Row],[JV Number]],Table1[D-419 Utility Relocation Classification],Table5[[#Headers],[Not Affected]])=0,"",COUNTIFS(Table1[JV '#],Table5[[#This Row],[JV Number]],Table1[D-419 Utility Relocation Classification],Table5[[#Headers],[Not Affected]]))</f>
        <v/>
      </c>
      <c r="Q178" s="460" t="str">
        <f>IF(COUNTIFS(Table1[JV '#],Table5[[#This Row],[JV Number]],Table1[D-419 Utility Relocation Classification],Table5[[#Headers],[Incorporated]])=0,"",COUNTIFS(Table1[JV '#],Table5[[#This Row],[JV Number]],Table1[D-419 Utility Relocation Classification],Table5[[#Headers],[Incorporated]]))</f>
        <v/>
      </c>
      <c r="R178" s="460" t="str">
        <f>IF(COUNTIFS(Table1[JV '#],Table5[[#This Row],[JV Number]],Table1[Overhead or Underground],"OH")=0,"",COUNTIFS(Table1[JV '#],Table5[[#This Row],[JV Number]],Table1[Overhead or Underground],"OH"))</f>
        <v/>
      </c>
      <c r="S178" s="460">
        <f>IF(COUNTIFS(Table1[JV '#],Table5[[#This Row],[JV Number]],Table1[Overhead or Underground],"UG")=0,"",COUNTIFS(Table1[JV '#],Table5[[#This Row],[JV Number]],Table1[Overhead or Underground],"UG"))</f>
        <v>6</v>
      </c>
      <c r="T178" s="460" t="e">
        <f>IF(COUNTIFS(Table1[JV '#],Table5[[#This Row],[JV Number]],#REF!,"x")=0,"",COUNTIFS(Table1[JV '#],Table5[[#This Row],[JV Number]],#REF!,"x"))</f>
        <v>#REF!</v>
      </c>
      <c r="U178" s="460" t="e">
        <f>IF(COUNTIFS(Table1[JV '#],Table5[[#This Row],[JV Number]],#REF!,"x")=0,"",COUNTIFS(Table1[JV '#],Table5[[#This Row],[JV Number]],#REF!,"x"))</f>
        <v>#REF!</v>
      </c>
      <c r="V178" s="460" t="e">
        <f>IF(COUNTIFS(Table1[JV '#],Table5[[#This Row],[JV Number]],#REF!,"x")=0,"",COUNTIFS(Table1[JV '#],Table5[[#This Row],[JV Number]],#REF!,"x"))</f>
        <v>#REF!</v>
      </c>
      <c r="W178" s="460" t="e">
        <f>IF(COUNTIFS(Table1[JV '#],Table5[[#This Row],[JV Number]],#REF!,"x")=0,"",COUNTIFS(Table1[JV '#],Table5[[#This Row],[JV Number]],#REF!,"x"))</f>
        <v>#REF!</v>
      </c>
      <c r="X178" s="460" t="e">
        <f>IF(COUNTIFS(Table1[JV '#],Table5[[#This Row],[JV Number]],#REF!,"x")=0,"",COUNTIFS(Table1[JV '#],Table5[[#This Row],[JV Number]],#REF!,"x"))</f>
        <v>#REF!</v>
      </c>
      <c r="Z178" s="447"/>
    </row>
    <row r="179" spans="1:26" ht="14.45" x14ac:dyDescent="0.3">
      <c r="A179" s="464">
        <v>175</v>
      </c>
      <c r="B179" s="460">
        <v>176</v>
      </c>
      <c r="C179" s="460">
        <f>INDEX(Table1[MPMS '#],MATCH(Table5[[#This Row],[JV Number]],Table1[JV '#],0))</f>
        <v>89633</v>
      </c>
      <c r="D179" s="460" t="str">
        <f>INDEX(Table1[Early Completion (Y/N)],MATCH(Table5[[#This Row],[JV Number]],Table1[JV '#],0))</f>
        <v>--</v>
      </c>
      <c r="E179" s="460" t="e">
        <f>INDEX(#REF!,MATCH(Table5[[#This Row],[JV Number]],Table1[JV '#],0))</f>
        <v>#REF!</v>
      </c>
      <c r="F179" s="460">
        <f>INDEX(Table1[District],MATCH(Table5[[#This Row],[JV Number]],Table1[JV '#],0))</f>
        <v>5</v>
      </c>
      <c r="G179" s="460" t="str">
        <f>INDEX(Table1[County],MATCH(Table5[[#This Row],[JV Number]],Table1[JV '#],0))</f>
        <v>Lehigh</v>
      </c>
      <c r="H179" s="460">
        <f>COUNTIF(Table1[JV '#],Table5[[#This Row],[JV Number]])</f>
        <v>5</v>
      </c>
      <c r="I179" s="466">
        <f>LOOKUP(Table5[[#This Row],[JV Number]],Table4[JV '#],Table4[Construction Start Dates])</f>
        <v>42803</v>
      </c>
      <c r="J179" s="466" t="e">
        <f t="array" ref="J179">MIN(IF(Table5[[#This Row],[JV Number]]=Table1[JV '#],#REF!,"Error"))</f>
        <v>#REF!</v>
      </c>
      <c r="K179" s="554" t="e">
        <f>SUMIF(Table1[JV '#],Table5[[#This Row],[JV Number]],#REF!)</f>
        <v>#REF!</v>
      </c>
      <c r="L179" s="460" t="str">
        <f>IF(COUNTIFS(Table1[JV '#],Table5[[#This Row],[JV Number]],Table1[D-419 Utility Relocation Classification],Table5[[#Headers],[Prior]])=0,"",COUNTIFS(Table1[JV '#],Table5[[#This Row],[JV Number]],Table1[D-419 Utility Relocation Classification],Table5[[#Headers],[Prior]]))</f>
        <v/>
      </c>
      <c r="M179" s="460" t="str">
        <f>IF(COUNTIFS(Table1[JV '#],Table5[[#This Row],[JV Number]],Table1[D-419 Utility Relocation Classification],Table5[[#Headers],[Restrictive]])=0,"",COUNTIFS(Table1[JV '#],Table5[[#This Row],[JV Number]],Table1[D-419 Utility Relocation Classification],Table5[[#Headers],[Restrictive]]))</f>
        <v/>
      </c>
      <c r="N179" s="460" t="str">
        <f>IF(COUNTIFS(Table1[JV '#],Table5[[#This Row],[JV Number]],Table1[D-419 Utility Relocation Classification],Table5[[#Headers],[Concurrent]])=0,"",COUNTIFS(Table1[JV '#],Table5[[#This Row],[JV Number]],Table1[D-419 Utility Relocation Classification],Table5[[#Headers],[Concurrent]]))</f>
        <v/>
      </c>
      <c r="O179" s="460" t="str">
        <f>IF(COUNTIFS(Table1[JV '#],Table5[[#This Row],[JV Number]],Table1[D-419 Utility Relocation Classification],Table5[[#Headers],[Coordinated]])=0,"",COUNTIFS(Table1[JV '#],Table5[[#This Row],[JV Number]],Table1[D-419 Utility Relocation Classification],Table5[[#Headers],[Coordinated]]))</f>
        <v/>
      </c>
      <c r="P179" s="460" t="str">
        <f>IF(COUNTIFS(Table1[JV '#],Table5[[#This Row],[JV Number]],Table1[D-419 Utility Relocation Classification],Table5[[#Headers],[Not Affected]])=0,"",COUNTIFS(Table1[JV '#],Table5[[#This Row],[JV Number]],Table1[D-419 Utility Relocation Classification],Table5[[#Headers],[Not Affected]]))</f>
        <v/>
      </c>
      <c r="Q179" s="460" t="str">
        <f>IF(COUNTIFS(Table1[JV '#],Table5[[#This Row],[JV Number]],Table1[D-419 Utility Relocation Classification],Table5[[#Headers],[Incorporated]])=0,"",COUNTIFS(Table1[JV '#],Table5[[#This Row],[JV Number]],Table1[D-419 Utility Relocation Classification],Table5[[#Headers],[Incorporated]]))</f>
        <v/>
      </c>
      <c r="R179" s="460" t="str">
        <f>IF(COUNTIFS(Table1[JV '#],Table5[[#This Row],[JV Number]],Table1[Overhead or Underground],"OH")=0,"",COUNTIFS(Table1[JV '#],Table5[[#This Row],[JV Number]],Table1[Overhead or Underground],"OH"))</f>
        <v/>
      </c>
      <c r="S179" s="460">
        <f>IF(COUNTIFS(Table1[JV '#],Table5[[#This Row],[JV Number]],Table1[Overhead or Underground],"UG")=0,"",COUNTIFS(Table1[JV '#],Table5[[#This Row],[JV Number]],Table1[Overhead or Underground],"UG"))</f>
        <v>3</v>
      </c>
      <c r="T179" s="460" t="e">
        <f>IF(COUNTIFS(Table1[JV '#],Table5[[#This Row],[JV Number]],#REF!,"x")=0,"",COUNTIFS(Table1[JV '#],Table5[[#This Row],[JV Number]],#REF!,"x"))</f>
        <v>#REF!</v>
      </c>
      <c r="U179" s="460" t="e">
        <f>IF(COUNTIFS(Table1[JV '#],Table5[[#This Row],[JV Number]],#REF!,"x")=0,"",COUNTIFS(Table1[JV '#],Table5[[#This Row],[JV Number]],#REF!,"x"))</f>
        <v>#REF!</v>
      </c>
      <c r="V179" s="460" t="e">
        <f>IF(COUNTIFS(Table1[JV '#],Table5[[#This Row],[JV Number]],#REF!,"x")=0,"",COUNTIFS(Table1[JV '#],Table5[[#This Row],[JV Number]],#REF!,"x"))</f>
        <v>#REF!</v>
      </c>
      <c r="W179" s="460" t="e">
        <f>IF(COUNTIFS(Table1[JV '#],Table5[[#This Row],[JV Number]],#REF!,"x")=0,"",COUNTIFS(Table1[JV '#],Table5[[#This Row],[JV Number]],#REF!,"x"))</f>
        <v>#REF!</v>
      </c>
      <c r="X179" s="460" t="e">
        <f>IF(COUNTIFS(Table1[JV '#],Table5[[#This Row],[JV Number]],#REF!,"x")=0,"",COUNTIFS(Table1[JV '#],Table5[[#This Row],[JV Number]],#REF!,"x"))</f>
        <v>#REF!</v>
      </c>
      <c r="Z179" s="447"/>
    </row>
    <row r="180" spans="1:26" ht="14.45" x14ac:dyDescent="0.3">
      <c r="A180" s="464">
        <v>176</v>
      </c>
      <c r="B180" s="460">
        <v>177</v>
      </c>
      <c r="C180" s="460">
        <f>INDEX(Table1[MPMS '#],MATCH(Table5[[#This Row],[JV Number]],Table1[JV '#],0))</f>
        <v>85683</v>
      </c>
      <c r="D180" s="460" t="str">
        <f>INDEX(Table1[Early Completion (Y/N)],MATCH(Table5[[#This Row],[JV Number]],Table1[JV '#],0))</f>
        <v>--</v>
      </c>
      <c r="E180" s="460" t="e">
        <f>INDEX(#REF!,MATCH(Table5[[#This Row],[JV Number]],Table1[JV '#],0))</f>
        <v>#REF!</v>
      </c>
      <c r="F180" s="460">
        <f>INDEX(Table1[District],MATCH(Table5[[#This Row],[JV Number]],Table1[JV '#],0))</f>
        <v>5</v>
      </c>
      <c r="G180" s="460" t="str">
        <f>INDEX(Table1[County],MATCH(Table5[[#This Row],[JV Number]],Table1[JV '#],0))</f>
        <v>Lehigh</v>
      </c>
      <c r="H180" s="460">
        <f>COUNTIF(Table1[JV '#],Table5[[#This Row],[JV Number]])</f>
        <v>5</v>
      </c>
      <c r="I180" s="466">
        <f>LOOKUP(Table5[[#This Row],[JV Number]],Table4[JV '#],Table4[Construction Start Dates])</f>
        <v>42877</v>
      </c>
      <c r="J180" s="466" t="e">
        <f t="array" ref="J180">MIN(IF(Table5[[#This Row],[JV Number]]=Table1[JV '#],#REF!,"Error"))</f>
        <v>#REF!</v>
      </c>
      <c r="K180" s="554" t="e">
        <f>SUMIF(Table1[JV '#],Table5[[#This Row],[JV Number]],#REF!)</f>
        <v>#REF!</v>
      </c>
      <c r="L180" s="460" t="str">
        <f>IF(COUNTIFS(Table1[JV '#],Table5[[#This Row],[JV Number]],Table1[D-419 Utility Relocation Classification],Table5[[#Headers],[Prior]])=0,"",COUNTIFS(Table1[JV '#],Table5[[#This Row],[JV Number]],Table1[D-419 Utility Relocation Classification],Table5[[#Headers],[Prior]]))</f>
        <v/>
      </c>
      <c r="M180" s="460" t="str">
        <f>IF(COUNTIFS(Table1[JV '#],Table5[[#This Row],[JV Number]],Table1[D-419 Utility Relocation Classification],Table5[[#Headers],[Restrictive]])=0,"",COUNTIFS(Table1[JV '#],Table5[[#This Row],[JV Number]],Table1[D-419 Utility Relocation Classification],Table5[[#Headers],[Restrictive]]))</f>
        <v/>
      </c>
      <c r="N180" s="460" t="str">
        <f>IF(COUNTIFS(Table1[JV '#],Table5[[#This Row],[JV Number]],Table1[D-419 Utility Relocation Classification],Table5[[#Headers],[Concurrent]])=0,"",COUNTIFS(Table1[JV '#],Table5[[#This Row],[JV Number]],Table1[D-419 Utility Relocation Classification],Table5[[#Headers],[Concurrent]]))</f>
        <v/>
      </c>
      <c r="O180" s="460" t="str">
        <f>IF(COUNTIFS(Table1[JV '#],Table5[[#This Row],[JV Number]],Table1[D-419 Utility Relocation Classification],Table5[[#Headers],[Coordinated]])=0,"",COUNTIFS(Table1[JV '#],Table5[[#This Row],[JV Number]],Table1[D-419 Utility Relocation Classification],Table5[[#Headers],[Coordinated]]))</f>
        <v/>
      </c>
      <c r="P180" s="460" t="str">
        <f>IF(COUNTIFS(Table1[JV '#],Table5[[#This Row],[JV Number]],Table1[D-419 Utility Relocation Classification],Table5[[#Headers],[Not Affected]])=0,"",COUNTIFS(Table1[JV '#],Table5[[#This Row],[JV Number]],Table1[D-419 Utility Relocation Classification],Table5[[#Headers],[Not Affected]]))</f>
        <v/>
      </c>
      <c r="Q180" s="460" t="str">
        <f>IF(COUNTIFS(Table1[JV '#],Table5[[#This Row],[JV Number]],Table1[D-419 Utility Relocation Classification],Table5[[#Headers],[Incorporated]])=0,"",COUNTIFS(Table1[JV '#],Table5[[#This Row],[JV Number]],Table1[D-419 Utility Relocation Classification],Table5[[#Headers],[Incorporated]]))</f>
        <v/>
      </c>
      <c r="R180" s="460" t="str">
        <f>IF(COUNTIFS(Table1[JV '#],Table5[[#This Row],[JV Number]],Table1[Overhead or Underground],"OH")=0,"",COUNTIFS(Table1[JV '#],Table5[[#This Row],[JV Number]],Table1[Overhead or Underground],"OH"))</f>
        <v/>
      </c>
      <c r="S180" s="460">
        <f>IF(COUNTIFS(Table1[JV '#],Table5[[#This Row],[JV Number]],Table1[Overhead or Underground],"UG")=0,"",COUNTIFS(Table1[JV '#],Table5[[#This Row],[JV Number]],Table1[Overhead or Underground],"UG"))</f>
        <v>4</v>
      </c>
      <c r="T180" s="460" t="e">
        <f>IF(COUNTIFS(Table1[JV '#],Table5[[#This Row],[JV Number]],#REF!,"x")=0,"",COUNTIFS(Table1[JV '#],Table5[[#This Row],[JV Number]],#REF!,"x"))</f>
        <v>#REF!</v>
      </c>
      <c r="U180" s="460" t="e">
        <f>IF(COUNTIFS(Table1[JV '#],Table5[[#This Row],[JV Number]],#REF!,"x")=0,"",COUNTIFS(Table1[JV '#],Table5[[#This Row],[JV Number]],#REF!,"x"))</f>
        <v>#REF!</v>
      </c>
      <c r="V180" s="460" t="e">
        <f>IF(COUNTIFS(Table1[JV '#],Table5[[#This Row],[JV Number]],#REF!,"x")=0,"",COUNTIFS(Table1[JV '#],Table5[[#This Row],[JV Number]],#REF!,"x"))</f>
        <v>#REF!</v>
      </c>
      <c r="W180" s="460" t="e">
        <f>IF(COUNTIFS(Table1[JV '#],Table5[[#This Row],[JV Number]],#REF!,"x")=0,"",COUNTIFS(Table1[JV '#],Table5[[#This Row],[JV Number]],#REF!,"x"))</f>
        <v>#REF!</v>
      </c>
      <c r="X180" s="460" t="e">
        <f>IF(COUNTIFS(Table1[JV '#],Table5[[#This Row],[JV Number]],#REF!,"x")=0,"",COUNTIFS(Table1[JV '#],Table5[[#This Row],[JV Number]],#REF!,"x"))</f>
        <v>#REF!</v>
      </c>
      <c r="Z180" s="447"/>
    </row>
    <row r="181" spans="1:26" ht="14.45" x14ac:dyDescent="0.3">
      <c r="A181" s="464">
        <v>177</v>
      </c>
      <c r="B181" s="460">
        <v>178</v>
      </c>
      <c r="C181" s="460">
        <f>INDEX(Table1[MPMS '#],MATCH(Table5[[#This Row],[JV Number]],Table1[JV '#],0))</f>
        <v>89639</v>
      </c>
      <c r="D181" s="460" t="str">
        <f>INDEX(Table1[Early Completion (Y/N)],MATCH(Table5[[#This Row],[JV Number]],Table1[JV '#],0))</f>
        <v>--</v>
      </c>
      <c r="E181" s="460" t="e">
        <f>INDEX(#REF!,MATCH(Table5[[#This Row],[JV Number]],Table1[JV '#],0))</f>
        <v>#REF!</v>
      </c>
      <c r="F181" s="460">
        <f>INDEX(Table1[District],MATCH(Table5[[#This Row],[JV Number]],Table1[JV '#],0))</f>
        <v>5</v>
      </c>
      <c r="G181" s="460" t="str">
        <f>INDEX(Table1[County],MATCH(Table5[[#This Row],[JV Number]],Table1[JV '#],0))</f>
        <v>Lehigh</v>
      </c>
      <c r="H181" s="460">
        <f>COUNTIF(Table1[JV '#],Table5[[#This Row],[JV Number]])</f>
        <v>6</v>
      </c>
      <c r="I181" s="466">
        <f>LOOKUP(Table5[[#This Row],[JV Number]],Table4[JV '#],Table4[Construction Start Dates])</f>
        <v>42538</v>
      </c>
      <c r="J181" s="466" t="e">
        <f t="array" ref="J181">MIN(IF(Table5[[#This Row],[JV Number]]=Table1[JV '#],#REF!,"Error"))</f>
        <v>#REF!</v>
      </c>
      <c r="K181" s="554" t="e">
        <f>SUMIF(Table1[JV '#],Table5[[#This Row],[JV Number]],#REF!)</f>
        <v>#REF!</v>
      </c>
      <c r="L181" s="460" t="str">
        <f>IF(COUNTIFS(Table1[JV '#],Table5[[#This Row],[JV Number]],Table1[D-419 Utility Relocation Classification],Table5[[#Headers],[Prior]])=0,"",COUNTIFS(Table1[JV '#],Table5[[#This Row],[JV Number]],Table1[D-419 Utility Relocation Classification],Table5[[#Headers],[Prior]]))</f>
        <v/>
      </c>
      <c r="M181" s="460" t="str">
        <f>IF(COUNTIFS(Table1[JV '#],Table5[[#This Row],[JV Number]],Table1[D-419 Utility Relocation Classification],Table5[[#Headers],[Restrictive]])=0,"",COUNTIFS(Table1[JV '#],Table5[[#This Row],[JV Number]],Table1[D-419 Utility Relocation Classification],Table5[[#Headers],[Restrictive]]))</f>
        <v/>
      </c>
      <c r="N181" s="460" t="str">
        <f>IF(COUNTIFS(Table1[JV '#],Table5[[#This Row],[JV Number]],Table1[D-419 Utility Relocation Classification],Table5[[#Headers],[Concurrent]])=0,"",COUNTIFS(Table1[JV '#],Table5[[#This Row],[JV Number]],Table1[D-419 Utility Relocation Classification],Table5[[#Headers],[Concurrent]]))</f>
        <v/>
      </c>
      <c r="O181" s="460" t="str">
        <f>IF(COUNTIFS(Table1[JV '#],Table5[[#This Row],[JV Number]],Table1[D-419 Utility Relocation Classification],Table5[[#Headers],[Coordinated]])=0,"",COUNTIFS(Table1[JV '#],Table5[[#This Row],[JV Number]],Table1[D-419 Utility Relocation Classification],Table5[[#Headers],[Coordinated]]))</f>
        <v/>
      </c>
      <c r="P181" s="460" t="str">
        <f>IF(COUNTIFS(Table1[JV '#],Table5[[#This Row],[JV Number]],Table1[D-419 Utility Relocation Classification],Table5[[#Headers],[Not Affected]])=0,"",COUNTIFS(Table1[JV '#],Table5[[#This Row],[JV Number]],Table1[D-419 Utility Relocation Classification],Table5[[#Headers],[Not Affected]]))</f>
        <v/>
      </c>
      <c r="Q181" s="460" t="str">
        <f>IF(COUNTIFS(Table1[JV '#],Table5[[#This Row],[JV Number]],Table1[D-419 Utility Relocation Classification],Table5[[#Headers],[Incorporated]])=0,"",COUNTIFS(Table1[JV '#],Table5[[#This Row],[JV Number]],Table1[D-419 Utility Relocation Classification],Table5[[#Headers],[Incorporated]]))</f>
        <v/>
      </c>
      <c r="R181" s="460" t="str">
        <f>IF(COUNTIFS(Table1[JV '#],Table5[[#This Row],[JV Number]],Table1[Overhead or Underground],"OH")=0,"",COUNTIFS(Table1[JV '#],Table5[[#This Row],[JV Number]],Table1[Overhead or Underground],"OH"))</f>
        <v/>
      </c>
      <c r="S181" s="460">
        <f>IF(COUNTIFS(Table1[JV '#],Table5[[#This Row],[JV Number]],Table1[Overhead or Underground],"UG")=0,"",COUNTIFS(Table1[JV '#],Table5[[#This Row],[JV Number]],Table1[Overhead or Underground],"UG"))</f>
        <v>4</v>
      </c>
      <c r="T181" s="460" t="e">
        <f>IF(COUNTIFS(Table1[JV '#],Table5[[#This Row],[JV Number]],#REF!,"x")=0,"",COUNTIFS(Table1[JV '#],Table5[[#This Row],[JV Number]],#REF!,"x"))</f>
        <v>#REF!</v>
      </c>
      <c r="U181" s="460" t="e">
        <f>IF(COUNTIFS(Table1[JV '#],Table5[[#This Row],[JV Number]],#REF!,"x")=0,"",COUNTIFS(Table1[JV '#],Table5[[#This Row],[JV Number]],#REF!,"x"))</f>
        <v>#REF!</v>
      </c>
      <c r="V181" s="460" t="e">
        <f>IF(COUNTIFS(Table1[JV '#],Table5[[#This Row],[JV Number]],#REF!,"x")=0,"",COUNTIFS(Table1[JV '#],Table5[[#This Row],[JV Number]],#REF!,"x"))</f>
        <v>#REF!</v>
      </c>
      <c r="W181" s="460" t="e">
        <f>IF(COUNTIFS(Table1[JV '#],Table5[[#This Row],[JV Number]],#REF!,"x")=0,"",COUNTIFS(Table1[JV '#],Table5[[#This Row],[JV Number]],#REF!,"x"))</f>
        <v>#REF!</v>
      </c>
      <c r="X181" s="460" t="e">
        <f>IF(COUNTIFS(Table1[JV '#],Table5[[#This Row],[JV Number]],#REF!,"x")=0,"",COUNTIFS(Table1[JV '#],Table5[[#This Row],[JV Number]],#REF!,"x"))</f>
        <v>#REF!</v>
      </c>
      <c r="Z181" s="447"/>
    </row>
    <row r="182" spans="1:26" ht="14.45" x14ac:dyDescent="0.3">
      <c r="A182" s="464">
        <v>178</v>
      </c>
      <c r="B182" s="460">
        <v>179</v>
      </c>
      <c r="C182" s="460">
        <f>INDEX(Table1[MPMS '#],MATCH(Table5[[#This Row],[JV Number]],Table1[JV '#],0))</f>
        <v>85811</v>
      </c>
      <c r="D182" s="460" t="str">
        <f>INDEX(Table1[Early Completion (Y/N)],MATCH(Table5[[#This Row],[JV Number]],Table1[JV '#],0))</f>
        <v>--</v>
      </c>
      <c r="E182" s="460" t="e">
        <f>INDEX(#REF!,MATCH(Table5[[#This Row],[JV Number]],Table1[JV '#],0))</f>
        <v>#REF!</v>
      </c>
      <c r="F182" s="460">
        <f>INDEX(Table1[District],MATCH(Table5[[#This Row],[JV Number]],Table1[JV '#],0))</f>
        <v>5</v>
      </c>
      <c r="G182" s="460" t="str">
        <f>INDEX(Table1[County],MATCH(Table5[[#This Row],[JV Number]],Table1[JV '#],0))</f>
        <v>Monroe</v>
      </c>
      <c r="H182" s="460">
        <f>COUNTIF(Table1[JV '#],Table5[[#This Row],[JV Number]])</f>
        <v>5</v>
      </c>
      <c r="I182" s="466">
        <f>LOOKUP(Table5[[#This Row],[JV Number]],Table4[JV '#],Table4[Construction Start Dates])</f>
        <v>42516</v>
      </c>
      <c r="J182" s="466" t="e">
        <f t="array" ref="J182">MIN(IF(Table5[[#This Row],[JV Number]]=Table1[JV '#],#REF!,"Error"))</f>
        <v>#REF!</v>
      </c>
      <c r="K182" s="554" t="e">
        <f>SUMIF(Table1[JV '#],Table5[[#This Row],[JV Number]],#REF!)</f>
        <v>#REF!</v>
      </c>
      <c r="L182" s="460" t="str">
        <f>IF(COUNTIFS(Table1[JV '#],Table5[[#This Row],[JV Number]],Table1[D-419 Utility Relocation Classification],Table5[[#Headers],[Prior]])=0,"",COUNTIFS(Table1[JV '#],Table5[[#This Row],[JV Number]],Table1[D-419 Utility Relocation Classification],Table5[[#Headers],[Prior]]))</f>
        <v/>
      </c>
      <c r="M182" s="460" t="str">
        <f>IF(COUNTIFS(Table1[JV '#],Table5[[#This Row],[JV Number]],Table1[D-419 Utility Relocation Classification],Table5[[#Headers],[Restrictive]])=0,"",COUNTIFS(Table1[JV '#],Table5[[#This Row],[JV Number]],Table1[D-419 Utility Relocation Classification],Table5[[#Headers],[Restrictive]]))</f>
        <v/>
      </c>
      <c r="N182" s="460" t="str">
        <f>IF(COUNTIFS(Table1[JV '#],Table5[[#This Row],[JV Number]],Table1[D-419 Utility Relocation Classification],Table5[[#Headers],[Concurrent]])=0,"",COUNTIFS(Table1[JV '#],Table5[[#This Row],[JV Number]],Table1[D-419 Utility Relocation Classification],Table5[[#Headers],[Concurrent]]))</f>
        <v/>
      </c>
      <c r="O182" s="460" t="str">
        <f>IF(COUNTIFS(Table1[JV '#],Table5[[#This Row],[JV Number]],Table1[D-419 Utility Relocation Classification],Table5[[#Headers],[Coordinated]])=0,"",COUNTIFS(Table1[JV '#],Table5[[#This Row],[JV Number]],Table1[D-419 Utility Relocation Classification],Table5[[#Headers],[Coordinated]]))</f>
        <v/>
      </c>
      <c r="P182" s="460" t="str">
        <f>IF(COUNTIFS(Table1[JV '#],Table5[[#This Row],[JV Number]],Table1[D-419 Utility Relocation Classification],Table5[[#Headers],[Not Affected]])=0,"",COUNTIFS(Table1[JV '#],Table5[[#This Row],[JV Number]],Table1[D-419 Utility Relocation Classification],Table5[[#Headers],[Not Affected]]))</f>
        <v/>
      </c>
      <c r="Q182" s="460" t="str">
        <f>IF(COUNTIFS(Table1[JV '#],Table5[[#This Row],[JV Number]],Table1[D-419 Utility Relocation Classification],Table5[[#Headers],[Incorporated]])=0,"",COUNTIFS(Table1[JV '#],Table5[[#This Row],[JV Number]],Table1[D-419 Utility Relocation Classification],Table5[[#Headers],[Incorporated]]))</f>
        <v/>
      </c>
      <c r="R182" s="460" t="str">
        <f>IF(COUNTIFS(Table1[JV '#],Table5[[#This Row],[JV Number]],Table1[Overhead or Underground],"OH")=0,"",COUNTIFS(Table1[JV '#],Table5[[#This Row],[JV Number]],Table1[Overhead or Underground],"OH"))</f>
        <v/>
      </c>
      <c r="S182" s="460">
        <f>IF(COUNTIFS(Table1[JV '#],Table5[[#This Row],[JV Number]],Table1[Overhead or Underground],"UG")=0,"",COUNTIFS(Table1[JV '#],Table5[[#This Row],[JV Number]],Table1[Overhead or Underground],"UG"))</f>
        <v>2</v>
      </c>
      <c r="T182" s="460" t="e">
        <f>IF(COUNTIFS(Table1[JV '#],Table5[[#This Row],[JV Number]],#REF!,"x")=0,"",COUNTIFS(Table1[JV '#],Table5[[#This Row],[JV Number]],#REF!,"x"))</f>
        <v>#REF!</v>
      </c>
      <c r="U182" s="460" t="e">
        <f>IF(COUNTIFS(Table1[JV '#],Table5[[#This Row],[JV Number]],#REF!,"x")=0,"",COUNTIFS(Table1[JV '#],Table5[[#This Row],[JV Number]],#REF!,"x"))</f>
        <v>#REF!</v>
      </c>
      <c r="V182" s="460" t="e">
        <f>IF(COUNTIFS(Table1[JV '#],Table5[[#This Row],[JV Number]],#REF!,"x")=0,"",COUNTIFS(Table1[JV '#],Table5[[#This Row],[JV Number]],#REF!,"x"))</f>
        <v>#REF!</v>
      </c>
      <c r="W182" s="460" t="e">
        <f>IF(COUNTIFS(Table1[JV '#],Table5[[#This Row],[JV Number]],#REF!,"x")=0,"",COUNTIFS(Table1[JV '#],Table5[[#This Row],[JV Number]],#REF!,"x"))</f>
        <v>#REF!</v>
      </c>
      <c r="X182" s="460" t="e">
        <f>IF(COUNTIFS(Table1[JV '#],Table5[[#This Row],[JV Number]],#REF!,"x")=0,"",COUNTIFS(Table1[JV '#],Table5[[#This Row],[JV Number]],#REF!,"x"))</f>
        <v>#REF!</v>
      </c>
      <c r="Z182" s="447"/>
    </row>
    <row r="183" spans="1:26" ht="14.45" x14ac:dyDescent="0.3">
      <c r="A183" s="464">
        <v>179</v>
      </c>
      <c r="B183" s="460">
        <v>180</v>
      </c>
      <c r="C183" s="460">
        <f>INDEX(Table1[MPMS '#],MATCH(Table5[[#This Row],[JV Number]],Table1[JV '#],0))</f>
        <v>91680</v>
      </c>
      <c r="D183" s="460" t="str">
        <f>INDEX(Table1[Early Completion (Y/N)],MATCH(Table5[[#This Row],[JV Number]],Table1[JV '#],0))</f>
        <v>Y</v>
      </c>
      <c r="E183" s="460" t="e">
        <f>INDEX(#REF!,MATCH(Table5[[#This Row],[JV Number]],Table1[JV '#],0))</f>
        <v>#REF!</v>
      </c>
      <c r="F183" s="460">
        <f>INDEX(Table1[District],MATCH(Table5[[#This Row],[JV Number]],Table1[JV '#],0))</f>
        <v>5</v>
      </c>
      <c r="G183" s="460" t="str">
        <f>INDEX(Table1[County],MATCH(Table5[[#This Row],[JV Number]],Table1[JV '#],0))</f>
        <v>Monroe</v>
      </c>
      <c r="H183" s="460">
        <f>COUNTIF(Table1[JV '#],Table5[[#This Row],[JV Number]])</f>
        <v>1</v>
      </c>
      <c r="I183" s="466">
        <f>LOOKUP(Table5[[#This Row],[JV Number]],Table4[JV '#],Table4[Construction Start Dates])</f>
        <v>42437</v>
      </c>
      <c r="J183" s="466" t="e">
        <f t="array" ref="J183">MIN(IF(Table5[[#This Row],[JV Number]]=Table1[JV '#],#REF!,"Error"))</f>
        <v>#REF!</v>
      </c>
      <c r="K183" s="554" t="e">
        <f>SUMIF(Table1[JV '#],Table5[[#This Row],[JV Number]],#REF!)</f>
        <v>#REF!</v>
      </c>
      <c r="L183" s="460" t="str">
        <f>IF(COUNTIFS(Table1[JV '#],Table5[[#This Row],[JV Number]],Table1[D-419 Utility Relocation Classification],Table5[[#Headers],[Prior]])=0,"",COUNTIFS(Table1[JV '#],Table5[[#This Row],[JV Number]],Table1[D-419 Utility Relocation Classification],Table5[[#Headers],[Prior]]))</f>
        <v/>
      </c>
      <c r="M183" s="460" t="str">
        <f>IF(COUNTIFS(Table1[JV '#],Table5[[#This Row],[JV Number]],Table1[D-419 Utility Relocation Classification],Table5[[#Headers],[Restrictive]])=0,"",COUNTIFS(Table1[JV '#],Table5[[#This Row],[JV Number]],Table1[D-419 Utility Relocation Classification],Table5[[#Headers],[Restrictive]]))</f>
        <v/>
      </c>
      <c r="N183" s="460" t="str">
        <f>IF(COUNTIFS(Table1[JV '#],Table5[[#This Row],[JV Number]],Table1[D-419 Utility Relocation Classification],Table5[[#Headers],[Concurrent]])=0,"",COUNTIFS(Table1[JV '#],Table5[[#This Row],[JV Number]],Table1[D-419 Utility Relocation Classification],Table5[[#Headers],[Concurrent]]))</f>
        <v/>
      </c>
      <c r="O183" s="460" t="str">
        <f>IF(COUNTIFS(Table1[JV '#],Table5[[#This Row],[JV Number]],Table1[D-419 Utility Relocation Classification],Table5[[#Headers],[Coordinated]])=0,"",COUNTIFS(Table1[JV '#],Table5[[#This Row],[JV Number]],Table1[D-419 Utility Relocation Classification],Table5[[#Headers],[Coordinated]]))</f>
        <v/>
      </c>
      <c r="P183" s="460">
        <f>IF(COUNTIFS(Table1[JV '#],Table5[[#This Row],[JV Number]],Table1[D-419 Utility Relocation Classification],Table5[[#Headers],[Not Affected]])=0,"",COUNTIFS(Table1[JV '#],Table5[[#This Row],[JV Number]],Table1[D-419 Utility Relocation Classification],Table5[[#Headers],[Not Affected]]))</f>
        <v>1</v>
      </c>
      <c r="Q183" s="460" t="str">
        <f>IF(COUNTIFS(Table1[JV '#],Table5[[#This Row],[JV Number]],Table1[D-419 Utility Relocation Classification],Table5[[#Headers],[Incorporated]])=0,"",COUNTIFS(Table1[JV '#],Table5[[#This Row],[JV Number]],Table1[D-419 Utility Relocation Classification],Table5[[#Headers],[Incorporated]]))</f>
        <v/>
      </c>
      <c r="R183" s="460" t="str">
        <f>IF(COUNTIFS(Table1[JV '#],Table5[[#This Row],[JV Number]],Table1[Overhead or Underground],"OH")=0,"",COUNTIFS(Table1[JV '#],Table5[[#This Row],[JV Number]],Table1[Overhead or Underground],"OH"))</f>
        <v/>
      </c>
      <c r="S183" s="460" t="str">
        <f>IF(COUNTIFS(Table1[JV '#],Table5[[#This Row],[JV Number]],Table1[Overhead or Underground],"UG")=0,"",COUNTIFS(Table1[JV '#],Table5[[#This Row],[JV Number]],Table1[Overhead or Underground],"UG"))</f>
        <v/>
      </c>
      <c r="T183" s="460" t="e">
        <f>IF(COUNTIFS(Table1[JV '#],Table5[[#This Row],[JV Number]],#REF!,"x")=0,"",COUNTIFS(Table1[JV '#],Table5[[#This Row],[JV Number]],#REF!,"x"))</f>
        <v>#REF!</v>
      </c>
      <c r="U183" s="460" t="e">
        <f>IF(COUNTIFS(Table1[JV '#],Table5[[#This Row],[JV Number]],#REF!,"x")=0,"",COUNTIFS(Table1[JV '#],Table5[[#This Row],[JV Number]],#REF!,"x"))</f>
        <v>#REF!</v>
      </c>
      <c r="V183" s="460" t="e">
        <f>IF(COUNTIFS(Table1[JV '#],Table5[[#This Row],[JV Number]],#REF!,"x")=0,"",COUNTIFS(Table1[JV '#],Table5[[#This Row],[JV Number]],#REF!,"x"))</f>
        <v>#REF!</v>
      </c>
      <c r="W183" s="460" t="e">
        <f>IF(COUNTIFS(Table1[JV '#],Table5[[#This Row],[JV Number]],#REF!,"x")=0,"",COUNTIFS(Table1[JV '#],Table5[[#This Row],[JV Number]],#REF!,"x"))</f>
        <v>#REF!</v>
      </c>
      <c r="X183" s="460" t="e">
        <f>IF(COUNTIFS(Table1[JV '#],Table5[[#This Row],[JV Number]],#REF!,"x")=0,"",COUNTIFS(Table1[JV '#],Table5[[#This Row],[JV Number]],#REF!,"x"))</f>
        <v>#REF!</v>
      </c>
      <c r="Z183" s="447"/>
    </row>
    <row r="184" spans="1:26" ht="14.45" x14ac:dyDescent="0.3">
      <c r="A184" s="464">
        <v>180</v>
      </c>
      <c r="B184" s="460">
        <v>181</v>
      </c>
      <c r="C184" s="460">
        <f>INDEX(Table1[MPMS '#],MATCH(Table5[[#This Row],[JV Number]],Table1[JV '#],0))</f>
        <v>79157</v>
      </c>
      <c r="D184" s="460" t="str">
        <f>INDEX(Table1[Early Completion (Y/N)],MATCH(Table5[[#This Row],[JV Number]],Table1[JV '#],0))</f>
        <v>Y</v>
      </c>
      <c r="E184" s="460" t="e">
        <f>INDEX(#REF!,MATCH(Table5[[#This Row],[JV Number]],Table1[JV '#],0))</f>
        <v>#REF!</v>
      </c>
      <c r="F184" s="460">
        <f>INDEX(Table1[District],MATCH(Table5[[#This Row],[JV Number]],Table1[JV '#],0))</f>
        <v>5</v>
      </c>
      <c r="G184" s="460" t="str">
        <f>INDEX(Table1[County],MATCH(Table5[[#This Row],[JV Number]],Table1[JV '#],0))</f>
        <v>Monroe</v>
      </c>
      <c r="H184" s="460">
        <f>COUNTIF(Table1[JV '#],Table5[[#This Row],[JV Number]])</f>
        <v>1</v>
      </c>
      <c r="I184" s="466">
        <f>LOOKUP(Table5[[#This Row],[JV Number]],Table4[JV '#],Table4[Construction Start Dates])</f>
        <v>42208</v>
      </c>
      <c r="J184" s="466" t="e">
        <f t="array" ref="J184">MIN(IF(Table5[[#This Row],[JV Number]]=Table1[JV '#],#REF!,"Error"))</f>
        <v>#REF!</v>
      </c>
      <c r="K184" s="554" t="e">
        <f>SUMIF(Table1[JV '#],Table5[[#This Row],[JV Number]],#REF!)</f>
        <v>#REF!</v>
      </c>
      <c r="L184" s="460" t="str">
        <f>IF(COUNTIFS(Table1[JV '#],Table5[[#This Row],[JV Number]],Table1[D-419 Utility Relocation Classification],Table5[[#Headers],[Prior]])=0,"",COUNTIFS(Table1[JV '#],Table5[[#This Row],[JV Number]],Table1[D-419 Utility Relocation Classification],Table5[[#Headers],[Prior]]))</f>
        <v/>
      </c>
      <c r="M184" s="460" t="str">
        <f>IF(COUNTIFS(Table1[JV '#],Table5[[#This Row],[JV Number]],Table1[D-419 Utility Relocation Classification],Table5[[#Headers],[Restrictive]])=0,"",COUNTIFS(Table1[JV '#],Table5[[#This Row],[JV Number]],Table1[D-419 Utility Relocation Classification],Table5[[#Headers],[Restrictive]]))</f>
        <v/>
      </c>
      <c r="N184" s="460" t="str">
        <f>IF(COUNTIFS(Table1[JV '#],Table5[[#This Row],[JV Number]],Table1[D-419 Utility Relocation Classification],Table5[[#Headers],[Concurrent]])=0,"",COUNTIFS(Table1[JV '#],Table5[[#This Row],[JV Number]],Table1[D-419 Utility Relocation Classification],Table5[[#Headers],[Concurrent]]))</f>
        <v/>
      </c>
      <c r="O184" s="460" t="str">
        <f>IF(COUNTIFS(Table1[JV '#],Table5[[#This Row],[JV Number]],Table1[D-419 Utility Relocation Classification],Table5[[#Headers],[Coordinated]])=0,"",COUNTIFS(Table1[JV '#],Table5[[#This Row],[JV Number]],Table1[D-419 Utility Relocation Classification],Table5[[#Headers],[Coordinated]]))</f>
        <v/>
      </c>
      <c r="P184" s="460">
        <f>IF(COUNTIFS(Table1[JV '#],Table5[[#This Row],[JV Number]],Table1[D-419 Utility Relocation Classification],Table5[[#Headers],[Not Affected]])=0,"",COUNTIFS(Table1[JV '#],Table5[[#This Row],[JV Number]],Table1[D-419 Utility Relocation Classification],Table5[[#Headers],[Not Affected]]))</f>
        <v>1</v>
      </c>
      <c r="Q184" s="460" t="str">
        <f>IF(COUNTIFS(Table1[JV '#],Table5[[#This Row],[JV Number]],Table1[D-419 Utility Relocation Classification],Table5[[#Headers],[Incorporated]])=0,"",COUNTIFS(Table1[JV '#],Table5[[#This Row],[JV Number]],Table1[D-419 Utility Relocation Classification],Table5[[#Headers],[Incorporated]]))</f>
        <v/>
      </c>
      <c r="R184" s="460" t="str">
        <f>IF(COUNTIFS(Table1[JV '#],Table5[[#This Row],[JV Number]],Table1[Overhead or Underground],"OH")=0,"",COUNTIFS(Table1[JV '#],Table5[[#This Row],[JV Number]],Table1[Overhead or Underground],"OH"))</f>
        <v/>
      </c>
      <c r="S184" s="460" t="str">
        <f>IF(COUNTIFS(Table1[JV '#],Table5[[#This Row],[JV Number]],Table1[Overhead or Underground],"UG")=0,"",COUNTIFS(Table1[JV '#],Table5[[#This Row],[JV Number]],Table1[Overhead or Underground],"UG"))</f>
        <v/>
      </c>
      <c r="T184" s="460" t="e">
        <f>IF(COUNTIFS(Table1[JV '#],Table5[[#This Row],[JV Number]],#REF!,"x")=0,"",COUNTIFS(Table1[JV '#],Table5[[#This Row],[JV Number]],#REF!,"x"))</f>
        <v>#REF!</v>
      </c>
      <c r="U184" s="460" t="e">
        <f>IF(COUNTIFS(Table1[JV '#],Table5[[#This Row],[JV Number]],#REF!,"x")=0,"",COUNTIFS(Table1[JV '#],Table5[[#This Row],[JV Number]],#REF!,"x"))</f>
        <v>#REF!</v>
      </c>
      <c r="V184" s="460" t="e">
        <f>IF(COUNTIFS(Table1[JV '#],Table5[[#This Row],[JV Number]],#REF!,"x")=0,"",COUNTIFS(Table1[JV '#],Table5[[#This Row],[JV Number]],#REF!,"x"))</f>
        <v>#REF!</v>
      </c>
      <c r="W184" s="460" t="e">
        <f>IF(COUNTIFS(Table1[JV '#],Table5[[#This Row],[JV Number]],#REF!,"x")=0,"",COUNTIFS(Table1[JV '#],Table5[[#This Row],[JV Number]],#REF!,"x"))</f>
        <v>#REF!</v>
      </c>
      <c r="X184" s="460" t="e">
        <f>IF(COUNTIFS(Table1[JV '#],Table5[[#This Row],[JV Number]],#REF!,"x")=0,"",COUNTIFS(Table1[JV '#],Table5[[#This Row],[JV Number]],#REF!,"x"))</f>
        <v>#REF!</v>
      </c>
      <c r="Z184" s="447"/>
    </row>
    <row r="185" spans="1:26" ht="14.45" x14ac:dyDescent="0.3">
      <c r="A185" s="464">
        <v>181</v>
      </c>
      <c r="B185" s="460">
        <v>182</v>
      </c>
      <c r="C185" s="460">
        <f>INDEX(Table1[MPMS '#],MATCH(Table5[[#This Row],[JV Number]],Table1[JV '#],0))</f>
        <v>79158</v>
      </c>
      <c r="D185" s="460" t="str">
        <f>INDEX(Table1[Early Completion (Y/N)],MATCH(Table5[[#This Row],[JV Number]],Table1[JV '#],0))</f>
        <v>Y</v>
      </c>
      <c r="E185" s="460" t="e">
        <f>INDEX(#REF!,MATCH(Table5[[#This Row],[JV Number]],Table1[JV '#],0))</f>
        <v>#REF!</v>
      </c>
      <c r="F185" s="460">
        <f>INDEX(Table1[District],MATCH(Table5[[#This Row],[JV Number]],Table1[JV '#],0))</f>
        <v>5</v>
      </c>
      <c r="G185" s="460" t="str">
        <f>INDEX(Table1[County],MATCH(Table5[[#This Row],[JV Number]],Table1[JV '#],0))</f>
        <v>Monroe</v>
      </c>
      <c r="H185" s="460">
        <f>COUNTIF(Table1[JV '#],Table5[[#This Row],[JV Number]])</f>
        <v>9</v>
      </c>
      <c r="I185" s="466">
        <f>LOOKUP(Table5[[#This Row],[JV Number]],Table4[JV '#],Table4[Construction Start Dates])</f>
        <v>42219</v>
      </c>
      <c r="J185" s="466" t="e">
        <f t="array" ref="J185">MIN(IF(Table5[[#This Row],[JV Number]]=Table1[JV '#],#REF!,"Error"))</f>
        <v>#REF!</v>
      </c>
      <c r="K185" s="554" t="e">
        <f>SUMIF(Table1[JV '#],Table5[[#This Row],[JV Number]],#REF!)</f>
        <v>#REF!</v>
      </c>
      <c r="L185" s="460" t="str">
        <f>IF(COUNTIFS(Table1[JV '#],Table5[[#This Row],[JV Number]],Table1[D-419 Utility Relocation Classification],Table5[[#Headers],[Prior]])=0,"",COUNTIFS(Table1[JV '#],Table5[[#This Row],[JV Number]],Table1[D-419 Utility Relocation Classification],Table5[[#Headers],[Prior]]))</f>
        <v/>
      </c>
      <c r="M185" s="460" t="str">
        <f>IF(COUNTIFS(Table1[JV '#],Table5[[#This Row],[JV Number]],Table1[D-419 Utility Relocation Classification],Table5[[#Headers],[Restrictive]])=0,"",COUNTIFS(Table1[JV '#],Table5[[#This Row],[JV Number]],Table1[D-419 Utility Relocation Classification],Table5[[#Headers],[Restrictive]]))</f>
        <v/>
      </c>
      <c r="N185" s="460" t="str">
        <f>IF(COUNTIFS(Table1[JV '#],Table5[[#This Row],[JV Number]],Table1[D-419 Utility Relocation Classification],Table5[[#Headers],[Concurrent]])=0,"",COUNTIFS(Table1[JV '#],Table5[[#This Row],[JV Number]],Table1[D-419 Utility Relocation Classification],Table5[[#Headers],[Concurrent]]))</f>
        <v/>
      </c>
      <c r="O185" s="460">
        <f>IF(COUNTIFS(Table1[JV '#],Table5[[#This Row],[JV Number]],Table1[D-419 Utility Relocation Classification],Table5[[#Headers],[Coordinated]])=0,"",COUNTIFS(Table1[JV '#],Table5[[#This Row],[JV Number]],Table1[D-419 Utility Relocation Classification],Table5[[#Headers],[Coordinated]]))</f>
        <v>7</v>
      </c>
      <c r="P185" s="460">
        <f>IF(COUNTIFS(Table1[JV '#],Table5[[#This Row],[JV Number]],Table1[D-419 Utility Relocation Classification],Table5[[#Headers],[Not Affected]])=0,"",COUNTIFS(Table1[JV '#],Table5[[#This Row],[JV Number]],Table1[D-419 Utility Relocation Classification],Table5[[#Headers],[Not Affected]]))</f>
        <v>2</v>
      </c>
      <c r="Q185" s="460" t="str">
        <f>IF(COUNTIFS(Table1[JV '#],Table5[[#This Row],[JV Number]],Table1[D-419 Utility Relocation Classification],Table5[[#Headers],[Incorporated]])=0,"",COUNTIFS(Table1[JV '#],Table5[[#This Row],[JV Number]],Table1[D-419 Utility Relocation Classification],Table5[[#Headers],[Incorporated]]))</f>
        <v/>
      </c>
      <c r="R185" s="460">
        <f>IF(COUNTIFS(Table1[JV '#],Table5[[#This Row],[JV Number]],Table1[Overhead or Underground],"OH")=0,"",COUNTIFS(Table1[JV '#],Table5[[#This Row],[JV Number]],Table1[Overhead or Underground],"OH"))</f>
        <v>7</v>
      </c>
      <c r="S185" s="460">
        <f>IF(COUNTIFS(Table1[JV '#],Table5[[#This Row],[JV Number]],Table1[Overhead or Underground],"UG")=0,"",COUNTIFS(Table1[JV '#],Table5[[#This Row],[JV Number]],Table1[Overhead or Underground],"UG"))</f>
        <v>2</v>
      </c>
      <c r="T185" s="460" t="e">
        <f>IF(COUNTIFS(Table1[JV '#],Table5[[#This Row],[JV Number]],#REF!,"x")=0,"",COUNTIFS(Table1[JV '#],Table5[[#This Row],[JV Number]],#REF!,"x"))</f>
        <v>#REF!</v>
      </c>
      <c r="U185" s="460" t="e">
        <f>IF(COUNTIFS(Table1[JV '#],Table5[[#This Row],[JV Number]],#REF!,"x")=0,"",COUNTIFS(Table1[JV '#],Table5[[#This Row],[JV Number]],#REF!,"x"))</f>
        <v>#REF!</v>
      </c>
      <c r="V185" s="460" t="e">
        <f>IF(COUNTIFS(Table1[JV '#],Table5[[#This Row],[JV Number]],#REF!,"x")=0,"",COUNTIFS(Table1[JV '#],Table5[[#This Row],[JV Number]],#REF!,"x"))</f>
        <v>#REF!</v>
      </c>
      <c r="W185" s="460" t="e">
        <f>IF(COUNTIFS(Table1[JV '#],Table5[[#This Row],[JV Number]],#REF!,"x")=0,"",COUNTIFS(Table1[JV '#],Table5[[#This Row],[JV Number]],#REF!,"x"))</f>
        <v>#REF!</v>
      </c>
      <c r="X185" s="460" t="e">
        <f>IF(COUNTIFS(Table1[JV '#],Table5[[#This Row],[JV Number]],#REF!,"x")=0,"",COUNTIFS(Table1[JV '#],Table5[[#This Row],[JV Number]],#REF!,"x"))</f>
        <v>#REF!</v>
      </c>
      <c r="Z185" s="447"/>
    </row>
    <row r="186" spans="1:26" ht="14.45" x14ac:dyDescent="0.3">
      <c r="A186" s="464">
        <v>182</v>
      </c>
      <c r="B186" s="460">
        <v>183</v>
      </c>
      <c r="C186" s="460">
        <f>INDEX(Table1[MPMS '#],MATCH(Table5[[#This Row],[JV Number]],Table1[JV '#],0))</f>
        <v>11649</v>
      </c>
      <c r="D186" s="460" t="str">
        <f>INDEX(Table1[Early Completion (Y/N)],MATCH(Table5[[#This Row],[JV Number]],Table1[JV '#],0))</f>
        <v>Y</v>
      </c>
      <c r="E186" s="460" t="e">
        <f>INDEX(#REF!,MATCH(Table5[[#This Row],[JV Number]],Table1[JV '#],0))</f>
        <v>#REF!</v>
      </c>
      <c r="F186" s="460">
        <f>INDEX(Table1[District],MATCH(Table5[[#This Row],[JV Number]],Table1[JV '#],0))</f>
        <v>5</v>
      </c>
      <c r="G186" s="460" t="str">
        <f>INDEX(Table1[County],MATCH(Table5[[#This Row],[JV Number]],Table1[JV '#],0))</f>
        <v>Monroe</v>
      </c>
      <c r="H186" s="460">
        <f>COUNTIF(Table1[JV '#],Table5[[#This Row],[JV Number]])</f>
        <v>1</v>
      </c>
      <c r="I186" s="466">
        <f>LOOKUP(Table5[[#This Row],[JV Number]],Table4[JV '#],Table4[Construction Start Dates])</f>
        <v>42201</v>
      </c>
      <c r="J186" s="466" t="e">
        <f t="array" ref="J186">MIN(IF(Table5[[#This Row],[JV Number]]=Table1[JV '#],#REF!,"Error"))</f>
        <v>#REF!</v>
      </c>
      <c r="K186" s="554" t="e">
        <f>SUMIF(Table1[JV '#],Table5[[#This Row],[JV Number]],#REF!)</f>
        <v>#REF!</v>
      </c>
      <c r="L186" s="460" t="str">
        <f>IF(COUNTIFS(Table1[JV '#],Table5[[#This Row],[JV Number]],Table1[D-419 Utility Relocation Classification],Table5[[#Headers],[Prior]])=0,"",COUNTIFS(Table1[JV '#],Table5[[#This Row],[JV Number]],Table1[D-419 Utility Relocation Classification],Table5[[#Headers],[Prior]]))</f>
        <v/>
      </c>
      <c r="M186" s="460" t="str">
        <f>IF(COUNTIFS(Table1[JV '#],Table5[[#This Row],[JV Number]],Table1[D-419 Utility Relocation Classification],Table5[[#Headers],[Restrictive]])=0,"",COUNTIFS(Table1[JV '#],Table5[[#This Row],[JV Number]],Table1[D-419 Utility Relocation Classification],Table5[[#Headers],[Restrictive]]))</f>
        <v/>
      </c>
      <c r="N186" s="460" t="str">
        <f>IF(COUNTIFS(Table1[JV '#],Table5[[#This Row],[JV Number]],Table1[D-419 Utility Relocation Classification],Table5[[#Headers],[Concurrent]])=0,"",COUNTIFS(Table1[JV '#],Table5[[#This Row],[JV Number]],Table1[D-419 Utility Relocation Classification],Table5[[#Headers],[Concurrent]]))</f>
        <v/>
      </c>
      <c r="O186" s="460" t="str">
        <f>IF(COUNTIFS(Table1[JV '#],Table5[[#This Row],[JV Number]],Table1[D-419 Utility Relocation Classification],Table5[[#Headers],[Coordinated]])=0,"",COUNTIFS(Table1[JV '#],Table5[[#This Row],[JV Number]],Table1[D-419 Utility Relocation Classification],Table5[[#Headers],[Coordinated]]))</f>
        <v/>
      </c>
      <c r="P186" s="460">
        <f>IF(COUNTIFS(Table1[JV '#],Table5[[#This Row],[JV Number]],Table1[D-419 Utility Relocation Classification],Table5[[#Headers],[Not Affected]])=0,"",COUNTIFS(Table1[JV '#],Table5[[#This Row],[JV Number]],Table1[D-419 Utility Relocation Classification],Table5[[#Headers],[Not Affected]]))</f>
        <v>1</v>
      </c>
      <c r="Q186" s="460" t="str">
        <f>IF(COUNTIFS(Table1[JV '#],Table5[[#This Row],[JV Number]],Table1[D-419 Utility Relocation Classification],Table5[[#Headers],[Incorporated]])=0,"",COUNTIFS(Table1[JV '#],Table5[[#This Row],[JV Number]],Table1[D-419 Utility Relocation Classification],Table5[[#Headers],[Incorporated]]))</f>
        <v/>
      </c>
      <c r="R186" s="460" t="str">
        <f>IF(COUNTIFS(Table1[JV '#],Table5[[#This Row],[JV Number]],Table1[Overhead or Underground],"OH")=0,"",COUNTIFS(Table1[JV '#],Table5[[#This Row],[JV Number]],Table1[Overhead or Underground],"OH"))</f>
        <v/>
      </c>
      <c r="S186" s="460" t="str">
        <f>IF(COUNTIFS(Table1[JV '#],Table5[[#This Row],[JV Number]],Table1[Overhead or Underground],"UG")=0,"",COUNTIFS(Table1[JV '#],Table5[[#This Row],[JV Number]],Table1[Overhead or Underground],"UG"))</f>
        <v/>
      </c>
      <c r="T186" s="460" t="e">
        <f>IF(COUNTIFS(Table1[JV '#],Table5[[#This Row],[JV Number]],#REF!,"x")=0,"",COUNTIFS(Table1[JV '#],Table5[[#This Row],[JV Number]],#REF!,"x"))</f>
        <v>#REF!</v>
      </c>
      <c r="U186" s="460" t="e">
        <f>IF(COUNTIFS(Table1[JV '#],Table5[[#This Row],[JV Number]],#REF!,"x")=0,"",COUNTIFS(Table1[JV '#],Table5[[#This Row],[JV Number]],#REF!,"x"))</f>
        <v>#REF!</v>
      </c>
      <c r="V186" s="460" t="e">
        <f>IF(COUNTIFS(Table1[JV '#],Table5[[#This Row],[JV Number]],#REF!,"x")=0,"",COUNTIFS(Table1[JV '#],Table5[[#This Row],[JV Number]],#REF!,"x"))</f>
        <v>#REF!</v>
      </c>
      <c r="W186" s="460" t="e">
        <f>IF(COUNTIFS(Table1[JV '#],Table5[[#This Row],[JV Number]],#REF!,"x")=0,"",COUNTIFS(Table1[JV '#],Table5[[#This Row],[JV Number]],#REF!,"x"))</f>
        <v>#REF!</v>
      </c>
      <c r="X186" s="460" t="e">
        <f>IF(COUNTIFS(Table1[JV '#],Table5[[#This Row],[JV Number]],#REF!,"x")=0,"",COUNTIFS(Table1[JV '#],Table5[[#This Row],[JV Number]],#REF!,"x"))</f>
        <v>#REF!</v>
      </c>
      <c r="Z186" s="447"/>
    </row>
    <row r="187" spans="1:26" ht="14.45" x14ac:dyDescent="0.3">
      <c r="A187" s="464">
        <v>183</v>
      </c>
      <c r="B187" s="460">
        <v>184</v>
      </c>
      <c r="C187" s="460">
        <f>INDEX(Table1[MPMS '#],MATCH(Table5[[#This Row],[JV Number]],Table1[JV '#],0))</f>
        <v>11730</v>
      </c>
      <c r="D187" s="460" t="str">
        <f>INDEX(Table1[Early Completion (Y/N)],MATCH(Table5[[#This Row],[JV Number]],Table1[JV '#],0))</f>
        <v>Y</v>
      </c>
      <c r="E187" s="460" t="e">
        <f>INDEX(#REF!,MATCH(Table5[[#This Row],[JV Number]],Table1[JV '#],0))</f>
        <v>#REF!</v>
      </c>
      <c r="F187" s="460">
        <f>INDEX(Table1[District],MATCH(Table5[[#This Row],[JV Number]],Table1[JV '#],0))</f>
        <v>5</v>
      </c>
      <c r="G187" s="460" t="str">
        <f>INDEX(Table1[County],MATCH(Table5[[#This Row],[JV Number]],Table1[JV '#],0))</f>
        <v>Monroe</v>
      </c>
      <c r="H187" s="460">
        <f>COUNTIF(Table1[JV '#],Table5[[#This Row],[JV Number]])</f>
        <v>6</v>
      </c>
      <c r="I187" s="466">
        <f>LOOKUP(Table5[[#This Row],[JV Number]],Table4[JV '#],Table4[Construction Start Dates])</f>
        <v>42209</v>
      </c>
      <c r="J187" s="466" t="e">
        <f t="array" ref="J187">MIN(IF(Table5[[#This Row],[JV Number]]=Table1[JV '#],#REF!,"Error"))</f>
        <v>#REF!</v>
      </c>
      <c r="K187" s="554" t="e">
        <f>SUMIF(Table1[JV '#],Table5[[#This Row],[JV Number]],#REF!)</f>
        <v>#REF!</v>
      </c>
      <c r="L187" s="460" t="str">
        <f>IF(COUNTIFS(Table1[JV '#],Table5[[#This Row],[JV Number]],Table1[D-419 Utility Relocation Classification],Table5[[#Headers],[Prior]])=0,"",COUNTIFS(Table1[JV '#],Table5[[#This Row],[JV Number]],Table1[D-419 Utility Relocation Classification],Table5[[#Headers],[Prior]]))</f>
        <v/>
      </c>
      <c r="M187" s="460" t="str">
        <f>IF(COUNTIFS(Table1[JV '#],Table5[[#This Row],[JV Number]],Table1[D-419 Utility Relocation Classification],Table5[[#Headers],[Restrictive]])=0,"",COUNTIFS(Table1[JV '#],Table5[[#This Row],[JV Number]],Table1[D-419 Utility Relocation Classification],Table5[[#Headers],[Restrictive]]))</f>
        <v/>
      </c>
      <c r="N187" s="460">
        <f>IF(COUNTIFS(Table1[JV '#],Table5[[#This Row],[JV Number]],Table1[D-419 Utility Relocation Classification],Table5[[#Headers],[Concurrent]])=0,"",COUNTIFS(Table1[JV '#],Table5[[#This Row],[JV Number]],Table1[D-419 Utility Relocation Classification],Table5[[#Headers],[Concurrent]]))</f>
        <v>2</v>
      </c>
      <c r="O187" s="460">
        <f>IF(COUNTIFS(Table1[JV '#],Table5[[#This Row],[JV Number]],Table1[D-419 Utility Relocation Classification],Table5[[#Headers],[Coordinated]])=0,"",COUNTIFS(Table1[JV '#],Table5[[#This Row],[JV Number]],Table1[D-419 Utility Relocation Classification],Table5[[#Headers],[Coordinated]]))</f>
        <v>4</v>
      </c>
      <c r="P187" s="460" t="str">
        <f>IF(COUNTIFS(Table1[JV '#],Table5[[#This Row],[JV Number]],Table1[D-419 Utility Relocation Classification],Table5[[#Headers],[Not Affected]])=0,"",COUNTIFS(Table1[JV '#],Table5[[#This Row],[JV Number]],Table1[D-419 Utility Relocation Classification],Table5[[#Headers],[Not Affected]]))</f>
        <v/>
      </c>
      <c r="Q187" s="460" t="str">
        <f>IF(COUNTIFS(Table1[JV '#],Table5[[#This Row],[JV Number]],Table1[D-419 Utility Relocation Classification],Table5[[#Headers],[Incorporated]])=0,"",COUNTIFS(Table1[JV '#],Table5[[#This Row],[JV Number]],Table1[D-419 Utility Relocation Classification],Table5[[#Headers],[Incorporated]]))</f>
        <v/>
      </c>
      <c r="R187" s="460">
        <f>IF(COUNTIFS(Table1[JV '#],Table5[[#This Row],[JV Number]],Table1[Overhead or Underground],"OH")=0,"",COUNTIFS(Table1[JV '#],Table5[[#This Row],[JV Number]],Table1[Overhead or Underground],"OH"))</f>
        <v>6</v>
      </c>
      <c r="S187" s="460" t="str">
        <f>IF(COUNTIFS(Table1[JV '#],Table5[[#This Row],[JV Number]],Table1[Overhead or Underground],"UG")=0,"",COUNTIFS(Table1[JV '#],Table5[[#This Row],[JV Number]],Table1[Overhead or Underground],"UG"))</f>
        <v/>
      </c>
      <c r="T187" s="460" t="e">
        <f>IF(COUNTIFS(Table1[JV '#],Table5[[#This Row],[JV Number]],#REF!,"x")=0,"",COUNTIFS(Table1[JV '#],Table5[[#This Row],[JV Number]],#REF!,"x"))</f>
        <v>#REF!</v>
      </c>
      <c r="U187" s="460" t="e">
        <f>IF(COUNTIFS(Table1[JV '#],Table5[[#This Row],[JV Number]],#REF!,"x")=0,"",COUNTIFS(Table1[JV '#],Table5[[#This Row],[JV Number]],#REF!,"x"))</f>
        <v>#REF!</v>
      </c>
      <c r="V187" s="460" t="e">
        <f>IF(COUNTIFS(Table1[JV '#],Table5[[#This Row],[JV Number]],#REF!,"x")=0,"",COUNTIFS(Table1[JV '#],Table5[[#This Row],[JV Number]],#REF!,"x"))</f>
        <v>#REF!</v>
      </c>
      <c r="W187" s="460" t="e">
        <f>IF(COUNTIFS(Table1[JV '#],Table5[[#This Row],[JV Number]],#REF!,"x")=0,"",COUNTIFS(Table1[JV '#],Table5[[#This Row],[JV Number]],#REF!,"x"))</f>
        <v>#REF!</v>
      </c>
      <c r="X187" s="460" t="e">
        <f>IF(COUNTIFS(Table1[JV '#],Table5[[#This Row],[JV Number]],#REF!,"x")=0,"",COUNTIFS(Table1[JV '#],Table5[[#This Row],[JV Number]],#REF!,"x"))</f>
        <v>#REF!</v>
      </c>
      <c r="Z187" s="447"/>
    </row>
    <row r="188" spans="1:26" ht="14.45" x14ac:dyDescent="0.3">
      <c r="A188" s="464">
        <v>184</v>
      </c>
      <c r="B188" s="460">
        <v>185</v>
      </c>
      <c r="C188" s="460">
        <f>INDEX(Table1[MPMS '#],MATCH(Table5[[#This Row],[JV Number]],Table1[JV '#],0))</f>
        <v>96445</v>
      </c>
      <c r="D188" s="460" t="str">
        <f>INDEX(Table1[Early Completion (Y/N)],MATCH(Table5[[#This Row],[JV Number]],Table1[JV '#],0))</f>
        <v>Y</v>
      </c>
      <c r="E188" s="460" t="e">
        <f>INDEX(#REF!,MATCH(Table5[[#This Row],[JV Number]],Table1[JV '#],0))</f>
        <v>#REF!</v>
      </c>
      <c r="F188" s="460">
        <f>INDEX(Table1[District],MATCH(Table5[[#This Row],[JV Number]],Table1[JV '#],0))</f>
        <v>5</v>
      </c>
      <c r="G188" s="460" t="str">
        <f>INDEX(Table1[County],MATCH(Table5[[#This Row],[JV Number]],Table1[JV '#],0))</f>
        <v>Monroe</v>
      </c>
      <c r="H188" s="460">
        <f>COUNTIF(Table1[JV '#],Table5[[#This Row],[JV Number]])</f>
        <v>2</v>
      </c>
      <c r="I188" s="466">
        <f>LOOKUP(Table5[[#This Row],[JV Number]],Table4[JV '#],Table4[Construction Start Dates])</f>
        <v>42242</v>
      </c>
      <c r="J188" s="466" t="e">
        <f t="array" ref="J188">MIN(IF(Table5[[#This Row],[JV Number]]=Table1[JV '#],#REF!,"Error"))</f>
        <v>#REF!</v>
      </c>
      <c r="K188" s="554" t="e">
        <f>SUMIF(Table1[JV '#],Table5[[#This Row],[JV Number]],#REF!)</f>
        <v>#REF!</v>
      </c>
      <c r="L188" s="460" t="str">
        <f>IF(COUNTIFS(Table1[JV '#],Table5[[#This Row],[JV Number]],Table1[D-419 Utility Relocation Classification],Table5[[#Headers],[Prior]])=0,"",COUNTIFS(Table1[JV '#],Table5[[#This Row],[JV Number]],Table1[D-419 Utility Relocation Classification],Table5[[#Headers],[Prior]]))</f>
        <v/>
      </c>
      <c r="M188" s="460" t="str">
        <f>IF(COUNTIFS(Table1[JV '#],Table5[[#This Row],[JV Number]],Table1[D-419 Utility Relocation Classification],Table5[[#Headers],[Restrictive]])=0,"",COUNTIFS(Table1[JV '#],Table5[[#This Row],[JV Number]],Table1[D-419 Utility Relocation Classification],Table5[[#Headers],[Restrictive]]))</f>
        <v/>
      </c>
      <c r="N188" s="460" t="str">
        <f>IF(COUNTIFS(Table1[JV '#],Table5[[#This Row],[JV Number]],Table1[D-419 Utility Relocation Classification],Table5[[#Headers],[Concurrent]])=0,"",COUNTIFS(Table1[JV '#],Table5[[#This Row],[JV Number]],Table1[D-419 Utility Relocation Classification],Table5[[#Headers],[Concurrent]]))</f>
        <v/>
      </c>
      <c r="O188" s="460">
        <f>IF(COUNTIFS(Table1[JV '#],Table5[[#This Row],[JV Number]],Table1[D-419 Utility Relocation Classification],Table5[[#Headers],[Coordinated]])=0,"",COUNTIFS(Table1[JV '#],Table5[[#This Row],[JV Number]],Table1[D-419 Utility Relocation Classification],Table5[[#Headers],[Coordinated]]))</f>
        <v>2</v>
      </c>
      <c r="P188" s="460" t="str">
        <f>IF(COUNTIFS(Table1[JV '#],Table5[[#This Row],[JV Number]],Table1[D-419 Utility Relocation Classification],Table5[[#Headers],[Not Affected]])=0,"",COUNTIFS(Table1[JV '#],Table5[[#This Row],[JV Number]],Table1[D-419 Utility Relocation Classification],Table5[[#Headers],[Not Affected]]))</f>
        <v/>
      </c>
      <c r="Q188" s="460" t="str">
        <f>IF(COUNTIFS(Table1[JV '#],Table5[[#This Row],[JV Number]],Table1[D-419 Utility Relocation Classification],Table5[[#Headers],[Incorporated]])=0,"",COUNTIFS(Table1[JV '#],Table5[[#This Row],[JV Number]],Table1[D-419 Utility Relocation Classification],Table5[[#Headers],[Incorporated]]))</f>
        <v/>
      </c>
      <c r="R188" s="460">
        <f>IF(COUNTIFS(Table1[JV '#],Table5[[#This Row],[JV Number]],Table1[Overhead or Underground],"OH")=0,"",COUNTIFS(Table1[JV '#],Table5[[#This Row],[JV Number]],Table1[Overhead or Underground],"OH"))</f>
        <v>2</v>
      </c>
      <c r="S188" s="460" t="str">
        <f>IF(COUNTIFS(Table1[JV '#],Table5[[#This Row],[JV Number]],Table1[Overhead or Underground],"UG")=0,"",COUNTIFS(Table1[JV '#],Table5[[#This Row],[JV Number]],Table1[Overhead or Underground],"UG"))</f>
        <v/>
      </c>
      <c r="T188" s="460" t="e">
        <f>IF(COUNTIFS(Table1[JV '#],Table5[[#This Row],[JV Number]],#REF!,"x")=0,"",COUNTIFS(Table1[JV '#],Table5[[#This Row],[JV Number]],#REF!,"x"))</f>
        <v>#REF!</v>
      </c>
      <c r="U188" s="460" t="e">
        <f>IF(COUNTIFS(Table1[JV '#],Table5[[#This Row],[JV Number]],#REF!,"x")=0,"",COUNTIFS(Table1[JV '#],Table5[[#This Row],[JV Number]],#REF!,"x"))</f>
        <v>#REF!</v>
      </c>
      <c r="V188" s="460" t="e">
        <f>IF(COUNTIFS(Table1[JV '#],Table5[[#This Row],[JV Number]],#REF!,"x")=0,"",COUNTIFS(Table1[JV '#],Table5[[#This Row],[JV Number]],#REF!,"x"))</f>
        <v>#REF!</v>
      </c>
      <c r="W188" s="460" t="e">
        <f>IF(COUNTIFS(Table1[JV '#],Table5[[#This Row],[JV Number]],#REF!,"x")=0,"",COUNTIFS(Table1[JV '#],Table5[[#This Row],[JV Number]],#REF!,"x"))</f>
        <v>#REF!</v>
      </c>
      <c r="X188" s="460" t="e">
        <f>IF(COUNTIFS(Table1[JV '#],Table5[[#This Row],[JV Number]],#REF!,"x")=0,"",COUNTIFS(Table1[JV '#],Table5[[#This Row],[JV Number]],#REF!,"x"))</f>
        <v>#REF!</v>
      </c>
      <c r="Z188" s="447"/>
    </row>
    <row r="189" spans="1:26" ht="14.45" x14ac:dyDescent="0.3">
      <c r="A189" s="464">
        <v>185</v>
      </c>
      <c r="B189" s="460">
        <v>186</v>
      </c>
      <c r="C189" s="460">
        <f>INDEX(Table1[MPMS '#],MATCH(Table5[[#This Row],[JV Number]],Table1[JV '#],0))</f>
        <v>85879</v>
      </c>
      <c r="D189" s="460" t="str">
        <f>INDEX(Table1[Early Completion (Y/N)],MATCH(Table5[[#This Row],[JV Number]],Table1[JV '#],0))</f>
        <v>Y</v>
      </c>
      <c r="E189" s="460" t="e">
        <f>INDEX(#REF!,MATCH(Table5[[#This Row],[JV Number]],Table1[JV '#],0))</f>
        <v>#REF!</v>
      </c>
      <c r="F189" s="460">
        <f>INDEX(Table1[District],MATCH(Table5[[#This Row],[JV Number]],Table1[JV '#],0))</f>
        <v>5</v>
      </c>
      <c r="G189" s="460" t="str">
        <f>INDEX(Table1[County],MATCH(Table5[[#This Row],[JV Number]],Table1[JV '#],0))</f>
        <v>Monroe</v>
      </c>
      <c r="H189" s="460">
        <f>COUNTIF(Table1[JV '#],Table5[[#This Row],[JV Number]])</f>
        <v>4</v>
      </c>
      <c r="I189" s="466">
        <f>LOOKUP(Table5[[#This Row],[JV Number]],Table4[JV '#],Table4[Construction Start Dates])</f>
        <v>42205</v>
      </c>
      <c r="J189" s="466" t="e">
        <f t="array" ref="J189">MIN(IF(Table5[[#This Row],[JV Number]]=Table1[JV '#],#REF!,"Error"))</f>
        <v>#REF!</v>
      </c>
      <c r="K189" s="554" t="e">
        <f>SUMIF(Table1[JV '#],Table5[[#This Row],[JV Number]],#REF!)</f>
        <v>#REF!</v>
      </c>
      <c r="L189" s="460">
        <f>IF(COUNTIFS(Table1[JV '#],Table5[[#This Row],[JV Number]],Table1[D-419 Utility Relocation Classification],Table5[[#Headers],[Prior]])=0,"",COUNTIFS(Table1[JV '#],Table5[[#This Row],[JV Number]],Table1[D-419 Utility Relocation Classification],Table5[[#Headers],[Prior]]))</f>
        <v>1</v>
      </c>
      <c r="M189" s="460" t="str">
        <f>IF(COUNTIFS(Table1[JV '#],Table5[[#This Row],[JV Number]],Table1[D-419 Utility Relocation Classification],Table5[[#Headers],[Restrictive]])=0,"",COUNTIFS(Table1[JV '#],Table5[[#This Row],[JV Number]],Table1[D-419 Utility Relocation Classification],Table5[[#Headers],[Restrictive]]))</f>
        <v/>
      </c>
      <c r="N189" s="460" t="str">
        <f>IF(COUNTIFS(Table1[JV '#],Table5[[#This Row],[JV Number]],Table1[D-419 Utility Relocation Classification],Table5[[#Headers],[Concurrent]])=0,"",COUNTIFS(Table1[JV '#],Table5[[#This Row],[JV Number]],Table1[D-419 Utility Relocation Classification],Table5[[#Headers],[Concurrent]]))</f>
        <v/>
      </c>
      <c r="O189" s="460" t="str">
        <f>IF(COUNTIFS(Table1[JV '#],Table5[[#This Row],[JV Number]],Table1[D-419 Utility Relocation Classification],Table5[[#Headers],[Coordinated]])=0,"",COUNTIFS(Table1[JV '#],Table5[[#This Row],[JV Number]],Table1[D-419 Utility Relocation Classification],Table5[[#Headers],[Coordinated]]))</f>
        <v/>
      </c>
      <c r="P189" s="460">
        <f>IF(COUNTIFS(Table1[JV '#],Table5[[#This Row],[JV Number]],Table1[D-419 Utility Relocation Classification],Table5[[#Headers],[Not Affected]])=0,"",COUNTIFS(Table1[JV '#],Table5[[#This Row],[JV Number]],Table1[D-419 Utility Relocation Classification],Table5[[#Headers],[Not Affected]]))</f>
        <v>3</v>
      </c>
      <c r="Q189" s="460" t="str">
        <f>IF(COUNTIFS(Table1[JV '#],Table5[[#This Row],[JV Number]],Table1[D-419 Utility Relocation Classification],Table5[[#Headers],[Incorporated]])=0,"",COUNTIFS(Table1[JV '#],Table5[[#This Row],[JV Number]],Table1[D-419 Utility Relocation Classification],Table5[[#Headers],[Incorporated]]))</f>
        <v/>
      </c>
      <c r="R189" s="460">
        <f>IF(COUNTIFS(Table1[JV '#],Table5[[#This Row],[JV Number]],Table1[Overhead or Underground],"OH")=0,"",COUNTIFS(Table1[JV '#],Table5[[#This Row],[JV Number]],Table1[Overhead or Underground],"OH"))</f>
        <v>3</v>
      </c>
      <c r="S189" s="460">
        <f>IF(COUNTIFS(Table1[JV '#],Table5[[#This Row],[JV Number]],Table1[Overhead or Underground],"UG")=0,"",COUNTIFS(Table1[JV '#],Table5[[#This Row],[JV Number]],Table1[Overhead or Underground],"UG"))</f>
        <v>1</v>
      </c>
      <c r="T189" s="460" t="e">
        <f>IF(COUNTIFS(Table1[JV '#],Table5[[#This Row],[JV Number]],#REF!,"x")=0,"",COUNTIFS(Table1[JV '#],Table5[[#This Row],[JV Number]],#REF!,"x"))</f>
        <v>#REF!</v>
      </c>
      <c r="U189" s="460" t="e">
        <f>IF(COUNTIFS(Table1[JV '#],Table5[[#This Row],[JV Number]],#REF!,"x")=0,"",COUNTIFS(Table1[JV '#],Table5[[#This Row],[JV Number]],#REF!,"x"))</f>
        <v>#REF!</v>
      </c>
      <c r="V189" s="460" t="e">
        <f>IF(COUNTIFS(Table1[JV '#],Table5[[#This Row],[JV Number]],#REF!,"x")=0,"",COUNTIFS(Table1[JV '#],Table5[[#This Row],[JV Number]],#REF!,"x"))</f>
        <v>#REF!</v>
      </c>
      <c r="W189" s="460" t="e">
        <f>IF(COUNTIFS(Table1[JV '#],Table5[[#This Row],[JV Number]],#REF!,"x")=0,"",COUNTIFS(Table1[JV '#],Table5[[#This Row],[JV Number]],#REF!,"x"))</f>
        <v>#REF!</v>
      </c>
      <c r="X189" s="460" t="e">
        <f>IF(COUNTIFS(Table1[JV '#],Table5[[#This Row],[JV Number]],#REF!,"x")=0,"",COUNTIFS(Table1[JV '#],Table5[[#This Row],[JV Number]],#REF!,"x"))</f>
        <v>#REF!</v>
      </c>
      <c r="Z189" s="447"/>
    </row>
    <row r="190" spans="1:26" ht="14.45" x14ac:dyDescent="0.3">
      <c r="A190" s="464">
        <v>186</v>
      </c>
      <c r="B190" s="460">
        <v>187</v>
      </c>
      <c r="C190" s="460">
        <f>INDEX(Table1[MPMS '#],MATCH(Table5[[#This Row],[JV Number]],Table1[JV '#],0))</f>
        <v>89628</v>
      </c>
      <c r="D190" s="460" t="str">
        <f>INDEX(Table1[Early Completion (Y/N)],MATCH(Table5[[#This Row],[JV Number]],Table1[JV '#],0))</f>
        <v>Y</v>
      </c>
      <c r="E190" s="460" t="e">
        <f>INDEX(#REF!,MATCH(Table5[[#This Row],[JV Number]],Table1[JV '#],0))</f>
        <v>#REF!</v>
      </c>
      <c r="F190" s="460">
        <f>INDEX(Table1[District],MATCH(Table5[[#This Row],[JV Number]],Table1[JV '#],0))</f>
        <v>5</v>
      </c>
      <c r="G190" s="460" t="str">
        <f>INDEX(Table1[County],MATCH(Table5[[#This Row],[JV Number]],Table1[JV '#],0))</f>
        <v>Monroe</v>
      </c>
      <c r="H190" s="460">
        <f>COUNTIF(Table1[JV '#],Table5[[#This Row],[JV Number]])</f>
        <v>8</v>
      </c>
      <c r="I190" s="466">
        <f>LOOKUP(Table5[[#This Row],[JV Number]],Table4[JV '#],Table4[Construction Start Dates])</f>
        <v>42209</v>
      </c>
      <c r="J190" s="466" t="e">
        <f t="array" ref="J190">MIN(IF(Table5[[#This Row],[JV Number]]=Table1[JV '#],#REF!,"Error"))</f>
        <v>#REF!</v>
      </c>
      <c r="K190" s="554" t="e">
        <f>SUMIF(Table1[JV '#],Table5[[#This Row],[JV Number]],#REF!)</f>
        <v>#REF!</v>
      </c>
      <c r="L190" s="460" t="str">
        <f>IF(COUNTIFS(Table1[JV '#],Table5[[#This Row],[JV Number]],Table1[D-419 Utility Relocation Classification],Table5[[#Headers],[Prior]])=0,"",COUNTIFS(Table1[JV '#],Table5[[#This Row],[JV Number]],Table1[D-419 Utility Relocation Classification],Table5[[#Headers],[Prior]]))</f>
        <v/>
      </c>
      <c r="M190" s="460" t="str">
        <f>IF(COUNTIFS(Table1[JV '#],Table5[[#This Row],[JV Number]],Table1[D-419 Utility Relocation Classification],Table5[[#Headers],[Restrictive]])=0,"",COUNTIFS(Table1[JV '#],Table5[[#This Row],[JV Number]],Table1[D-419 Utility Relocation Classification],Table5[[#Headers],[Restrictive]]))</f>
        <v/>
      </c>
      <c r="N190" s="460" t="str">
        <f>IF(COUNTIFS(Table1[JV '#],Table5[[#This Row],[JV Number]],Table1[D-419 Utility Relocation Classification],Table5[[#Headers],[Concurrent]])=0,"",COUNTIFS(Table1[JV '#],Table5[[#This Row],[JV Number]],Table1[D-419 Utility Relocation Classification],Table5[[#Headers],[Concurrent]]))</f>
        <v/>
      </c>
      <c r="O190" s="460">
        <f>IF(COUNTIFS(Table1[JV '#],Table5[[#This Row],[JV Number]],Table1[D-419 Utility Relocation Classification],Table5[[#Headers],[Coordinated]])=0,"",COUNTIFS(Table1[JV '#],Table5[[#This Row],[JV Number]],Table1[D-419 Utility Relocation Classification],Table5[[#Headers],[Coordinated]]))</f>
        <v>8</v>
      </c>
      <c r="P190" s="460" t="str">
        <f>IF(COUNTIFS(Table1[JV '#],Table5[[#This Row],[JV Number]],Table1[D-419 Utility Relocation Classification],Table5[[#Headers],[Not Affected]])=0,"",COUNTIFS(Table1[JV '#],Table5[[#This Row],[JV Number]],Table1[D-419 Utility Relocation Classification],Table5[[#Headers],[Not Affected]]))</f>
        <v/>
      </c>
      <c r="Q190" s="460" t="str">
        <f>IF(COUNTIFS(Table1[JV '#],Table5[[#This Row],[JV Number]],Table1[D-419 Utility Relocation Classification],Table5[[#Headers],[Incorporated]])=0,"",COUNTIFS(Table1[JV '#],Table5[[#This Row],[JV Number]],Table1[D-419 Utility Relocation Classification],Table5[[#Headers],[Incorporated]]))</f>
        <v/>
      </c>
      <c r="R190" s="460">
        <f>IF(COUNTIFS(Table1[JV '#],Table5[[#This Row],[JV Number]],Table1[Overhead or Underground],"OH")=0,"",COUNTIFS(Table1[JV '#],Table5[[#This Row],[JV Number]],Table1[Overhead or Underground],"OH"))</f>
        <v>8</v>
      </c>
      <c r="S190" s="460" t="str">
        <f>IF(COUNTIFS(Table1[JV '#],Table5[[#This Row],[JV Number]],Table1[Overhead or Underground],"UG")=0,"",COUNTIFS(Table1[JV '#],Table5[[#This Row],[JV Number]],Table1[Overhead or Underground],"UG"))</f>
        <v/>
      </c>
      <c r="T190" s="460" t="e">
        <f>IF(COUNTIFS(Table1[JV '#],Table5[[#This Row],[JV Number]],#REF!,"x")=0,"",COUNTIFS(Table1[JV '#],Table5[[#This Row],[JV Number]],#REF!,"x"))</f>
        <v>#REF!</v>
      </c>
      <c r="U190" s="460" t="e">
        <f>IF(COUNTIFS(Table1[JV '#],Table5[[#This Row],[JV Number]],#REF!,"x")=0,"",COUNTIFS(Table1[JV '#],Table5[[#This Row],[JV Number]],#REF!,"x"))</f>
        <v>#REF!</v>
      </c>
      <c r="V190" s="460" t="e">
        <f>IF(COUNTIFS(Table1[JV '#],Table5[[#This Row],[JV Number]],#REF!,"x")=0,"",COUNTIFS(Table1[JV '#],Table5[[#This Row],[JV Number]],#REF!,"x"))</f>
        <v>#REF!</v>
      </c>
      <c r="W190" s="460" t="e">
        <f>IF(COUNTIFS(Table1[JV '#],Table5[[#This Row],[JV Number]],#REF!,"x")=0,"",COUNTIFS(Table1[JV '#],Table5[[#This Row],[JV Number]],#REF!,"x"))</f>
        <v>#REF!</v>
      </c>
      <c r="X190" s="460" t="e">
        <f>IF(COUNTIFS(Table1[JV '#],Table5[[#This Row],[JV Number]],#REF!,"x")=0,"",COUNTIFS(Table1[JV '#],Table5[[#This Row],[JV Number]],#REF!,"x"))</f>
        <v>#REF!</v>
      </c>
      <c r="Z190" s="447"/>
    </row>
    <row r="191" spans="1:26" ht="14.45" x14ac:dyDescent="0.3">
      <c r="A191" s="464">
        <v>187</v>
      </c>
      <c r="B191" s="460">
        <v>188</v>
      </c>
      <c r="C191" s="460">
        <f>INDEX(Table1[MPMS '#],MATCH(Table5[[#This Row],[JV Number]],Table1[JV '#],0))</f>
        <v>79204</v>
      </c>
      <c r="D191" s="460" t="str">
        <f>INDEX(Table1[Early Completion (Y/N)],MATCH(Table5[[#This Row],[JV Number]],Table1[JV '#],0))</f>
        <v>Y</v>
      </c>
      <c r="E191" s="460" t="e">
        <f>INDEX(#REF!,MATCH(Table5[[#This Row],[JV Number]],Table1[JV '#],0))</f>
        <v>#REF!</v>
      </c>
      <c r="F191" s="460">
        <f>INDEX(Table1[District],MATCH(Table5[[#This Row],[JV Number]],Table1[JV '#],0))</f>
        <v>5</v>
      </c>
      <c r="G191" s="460" t="str">
        <f>INDEX(Table1[County],MATCH(Table5[[#This Row],[JV Number]],Table1[JV '#],0))</f>
        <v>Monroe</v>
      </c>
      <c r="H191" s="460">
        <f>COUNTIF(Table1[JV '#],Table5[[#This Row],[JV Number]])</f>
        <v>4</v>
      </c>
      <c r="I191" s="466">
        <f>LOOKUP(Table5[[#This Row],[JV Number]],Table4[JV '#],Table4[Construction Start Dates])</f>
        <v>42437</v>
      </c>
      <c r="J191" s="466" t="e">
        <f t="array" ref="J191">MIN(IF(Table5[[#This Row],[JV Number]]=Table1[JV '#],#REF!,"Error"))</f>
        <v>#REF!</v>
      </c>
      <c r="K191" s="554" t="e">
        <f>SUMIF(Table1[JV '#],Table5[[#This Row],[JV Number]],#REF!)</f>
        <v>#REF!</v>
      </c>
      <c r="L191" s="460" t="str">
        <f>IF(COUNTIFS(Table1[JV '#],Table5[[#This Row],[JV Number]],Table1[D-419 Utility Relocation Classification],Table5[[#Headers],[Prior]])=0,"",COUNTIFS(Table1[JV '#],Table5[[#This Row],[JV Number]],Table1[D-419 Utility Relocation Classification],Table5[[#Headers],[Prior]]))</f>
        <v/>
      </c>
      <c r="M191" s="460" t="str">
        <f>IF(COUNTIFS(Table1[JV '#],Table5[[#This Row],[JV Number]],Table1[D-419 Utility Relocation Classification],Table5[[#Headers],[Restrictive]])=0,"",COUNTIFS(Table1[JV '#],Table5[[#This Row],[JV Number]],Table1[D-419 Utility Relocation Classification],Table5[[#Headers],[Restrictive]]))</f>
        <v/>
      </c>
      <c r="N191" s="460" t="str">
        <f>IF(COUNTIFS(Table1[JV '#],Table5[[#This Row],[JV Number]],Table1[D-419 Utility Relocation Classification],Table5[[#Headers],[Concurrent]])=0,"",COUNTIFS(Table1[JV '#],Table5[[#This Row],[JV Number]],Table1[D-419 Utility Relocation Classification],Table5[[#Headers],[Concurrent]]))</f>
        <v/>
      </c>
      <c r="O191" s="460">
        <f>IF(COUNTIFS(Table1[JV '#],Table5[[#This Row],[JV Number]],Table1[D-419 Utility Relocation Classification],Table5[[#Headers],[Coordinated]])=0,"",COUNTIFS(Table1[JV '#],Table5[[#This Row],[JV Number]],Table1[D-419 Utility Relocation Classification],Table5[[#Headers],[Coordinated]]))</f>
        <v>4</v>
      </c>
      <c r="P191" s="460" t="str">
        <f>IF(COUNTIFS(Table1[JV '#],Table5[[#This Row],[JV Number]],Table1[D-419 Utility Relocation Classification],Table5[[#Headers],[Not Affected]])=0,"",COUNTIFS(Table1[JV '#],Table5[[#This Row],[JV Number]],Table1[D-419 Utility Relocation Classification],Table5[[#Headers],[Not Affected]]))</f>
        <v/>
      </c>
      <c r="Q191" s="460" t="str">
        <f>IF(COUNTIFS(Table1[JV '#],Table5[[#This Row],[JV Number]],Table1[D-419 Utility Relocation Classification],Table5[[#Headers],[Incorporated]])=0,"",COUNTIFS(Table1[JV '#],Table5[[#This Row],[JV Number]],Table1[D-419 Utility Relocation Classification],Table5[[#Headers],[Incorporated]]))</f>
        <v/>
      </c>
      <c r="R191" s="460">
        <f>IF(COUNTIFS(Table1[JV '#],Table5[[#This Row],[JV Number]],Table1[Overhead or Underground],"OH")=0,"",COUNTIFS(Table1[JV '#],Table5[[#This Row],[JV Number]],Table1[Overhead or Underground],"OH"))</f>
        <v>4</v>
      </c>
      <c r="S191" s="460" t="str">
        <f>IF(COUNTIFS(Table1[JV '#],Table5[[#This Row],[JV Number]],Table1[Overhead or Underground],"UG")=0,"",COUNTIFS(Table1[JV '#],Table5[[#This Row],[JV Number]],Table1[Overhead or Underground],"UG"))</f>
        <v/>
      </c>
      <c r="T191" s="460" t="e">
        <f>IF(COUNTIFS(Table1[JV '#],Table5[[#This Row],[JV Number]],#REF!,"x")=0,"",COUNTIFS(Table1[JV '#],Table5[[#This Row],[JV Number]],#REF!,"x"))</f>
        <v>#REF!</v>
      </c>
      <c r="U191" s="460" t="e">
        <f>IF(COUNTIFS(Table1[JV '#],Table5[[#This Row],[JV Number]],#REF!,"x")=0,"",COUNTIFS(Table1[JV '#],Table5[[#This Row],[JV Number]],#REF!,"x"))</f>
        <v>#REF!</v>
      </c>
      <c r="V191" s="460" t="e">
        <f>IF(COUNTIFS(Table1[JV '#],Table5[[#This Row],[JV Number]],#REF!,"x")=0,"",COUNTIFS(Table1[JV '#],Table5[[#This Row],[JV Number]],#REF!,"x"))</f>
        <v>#REF!</v>
      </c>
      <c r="W191" s="460" t="e">
        <f>IF(COUNTIFS(Table1[JV '#],Table5[[#This Row],[JV Number]],#REF!,"x")=0,"",COUNTIFS(Table1[JV '#],Table5[[#This Row],[JV Number]],#REF!,"x"))</f>
        <v>#REF!</v>
      </c>
      <c r="X191" s="460" t="e">
        <f>IF(COUNTIFS(Table1[JV '#],Table5[[#This Row],[JV Number]],#REF!,"x")=0,"",COUNTIFS(Table1[JV '#],Table5[[#This Row],[JV Number]],#REF!,"x"))</f>
        <v>#REF!</v>
      </c>
      <c r="Z191" s="447"/>
    </row>
    <row r="192" spans="1:26" ht="14.45" x14ac:dyDescent="0.3">
      <c r="A192" s="464">
        <v>188</v>
      </c>
      <c r="B192" s="460">
        <v>189</v>
      </c>
      <c r="C192" s="460">
        <f>INDEX(Table1[MPMS '#],MATCH(Table5[[#This Row],[JV Number]],Table1[JV '#],0))</f>
        <v>79170</v>
      </c>
      <c r="D192" s="460" t="str">
        <f>INDEX(Table1[Early Completion (Y/N)],MATCH(Table5[[#This Row],[JV Number]],Table1[JV '#],0))</f>
        <v>Y</v>
      </c>
      <c r="E192" s="460" t="e">
        <f>INDEX(#REF!,MATCH(Table5[[#This Row],[JV Number]],Table1[JV '#],0))</f>
        <v>#REF!</v>
      </c>
      <c r="F192" s="460">
        <f>INDEX(Table1[District],MATCH(Table5[[#This Row],[JV Number]],Table1[JV '#],0))</f>
        <v>5</v>
      </c>
      <c r="G192" s="460" t="str">
        <f>INDEX(Table1[County],MATCH(Table5[[#This Row],[JV Number]],Table1[JV '#],0))</f>
        <v>Monroe</v>
      </c>
      <c r="H192" s="460">
        <f>COUNTIF(Table1[JV '#],Table5[[#This Row],[JV Number]])</f>
        <v>1</v>
      </c>
      <c r="I192" s="466">
        <f>LOOKUP(Table5[[#This Row],[JV Number]],Table4[JV '#],Table4[Construction Start Dates])</f>
        <v>42529</v>
      </c>
      <c r="J192" s="466" t="e">
        <f t="array" ref="J192">MIN(IF(Table5[[#This Row],[JV Number]]=Table1[JV '#],#REF!,"Error"))</f>
        <v>#REF!</v>
      </c>
      <c r="K192" s="554" t="e">
        <f>SUMIF(Table1[JV '#],Table5[[#This Row],[JV Number]],#REF!)</f>
        <v>#REF!</v>
      </c>
      <c r="L192" s="460" t="str">
        <f>IF(COUNTIFS(Table1[JV '#],Table5[[#This Row],[JV Number]],Table1[D-419 Utility Relocation Classification],Table5[[#Headers],[Prior]])=0,"",COUNTIFS(Table1[JV '#],Table5[[#This Row],[JV Number]],Table1[D-419 Utility Relocation Classification],Table5[[#Headers],[Prior]]))</f>
        <v/>
      </c>
      <c r="M192" s="460" t="str">
        <f>IF(COUNTIFS(Table1[JV '#],Table5[[#This Row],[JV Number]],Table1[D-419 Utility Relocation Classification],Table5[[#Headers],[Restrictive]])=0,"",COUNTIFS(Table1[JV '#],Table5[[#This Row],[JV Number]],Table1[D-419 Utility Relocation Classification],Table5[[#Headers],[Restrictive]]))</f>
        <v/>
      </c>
      <c r="N192" s="460" t="str">
        <f>IF(COUNTIFS(Table1[JV '#],Table5[[#This Row],[JV Number]],Table1[D-419 Utility Relocation Classification],Table5[[#Headers],[Concurrent]])=0,"",COUNTIFS(Table1[JV '#],Table5[[#This Row],[JV Number]],Table1[D-419 Utility Relocation Classification],Table5[[#Headers],[Concurrent]]))</f>
        <v/>
      </c>
      <c r="O192" s="460" t="str">
        <f>IF(COUNTIFS(Table1[JV '#],Table5[[#This Row],[JV Number]],Table1[D-419 Utility Relocation Classification],Table5[[#Headers],[Coordinated]])=0,"",COUNTIFS(Table1[JV '#],Table5[[#This Row],[JV Number]],Table1[D-419 Utility Relocation Classification],Table5[[#Headers],[Coordinated]]))</f>
        <v/>
      </c>
      <c r="P192" s="460">
        <f>IF(COUNTIFS(Table1[JV '#],Table5[[#This Row],[JV Number]],Table1[D-419 Utility Relocation Classification],Table5[[#Headers],[Not Affected]])=0,"",COUNTIFS(Table1[JV '#],Table5[[#This Row],[JV Number]],Table1[D-419 Utility Relocation Classification],Table5[[#Headers],[Not Affected]]))</f>
        <v>1</v>
      </c>
      <c r="Q192" s="460" t="str">
        <f>IF(COUNTIFS(Table1[JV '#],Table5[[#This Row],[JV Number]],Table1[D-419 Utility Relocation Classification],Table5[[#Headers],[Incorporated]])=0,"",COUNTIFS(Table1[JV '#],Table5[[#This Row],[JV Number]],Table1[D-419 Utility Relocation Classification],Table5[[#Headers],[Incorporated]]))</f>
        <v/>
      </c>
      <c r="R192" s="460" t="str">
        <f>IF(COUNTIFS(Table1[JV '#],Table5[[#This Row],[JV Number]],Table1[Overhead or Underground],"OH")=0,"",COUNTIFS(Table1[JV '#],Table5[[#This Row],[JV Number]],Table1[Overhead or Underground],"OH"))</f>
        <v/>
      </c>
      <c r="S192" s="460" t="str">
        <f>IF(COUNTIFS(Table1[JV '#],Table5[[#This Row],[JV Number]],Table1[Overhead or Underground],"UG")=0,"",COUNTIFS(Table1[JV '#],Table5[[#This Row],[JV Number]],Table1[Overhead or Underground],"UG"))</f>
        <v/>
      </c>
      <c r="T192" s="460" t="e">
        <f>IF(COUNTIFS(Table1[JV '#],Table5[[#This Row],[JV Number]],#REF!,"x")=0,"",COUNTIFS(Table1[JV '#],Table5[[#This Row],[JV Number]],#REF!,"x"))</f>
        <v>#REF!</v>
      </c>
      <c r="U192" s="460" t="e">
        <f>IF(COUNTIFS(Table1[JV '#],Table5[[#This Row],[JV Number]],#REF!,"x")=0,"",COUNTIFS(Table1[JV '#],Table5[[#This Row],[JV Number]],#REF!,"x"))</f>
        <v>#REF!</v>
      </c>
      <c r="V192" s="460" t="e">
        <f>IF(COUNTIFS(Table1[JV '#],Table5[[#This Row],[JV Number]],#REF!,"x")=0,"",COUNTIFS(Table1[JV '#],Table5[[#This Row],[JV Number]],#REF!,"x"))</f>
        <v>#REF!</v>
      </c>
      <c r="W192" s="460" t="e">
        <f>IF(COUNTIFS(Table1[JV '#],Table5[[#This Row],[JV Number]],#REF!,"x")=0,"",COUNTIFS(Table1[JV '#],Table5[[#This Row],[JV Number]],#REF!,"x"))</f>
        <v>#REF!</v>
      </c>
      <c r="X192" s="460" t="e">
        <f>IF(COUNTIFS(Table1[JV '#],Table5[[#This Row],[JV Number]],#REF!,"x")=0,"",COUNTIFS(Table1[JV '#],Table5[[#This Row],[JV Number]],#REF!,"x"))</f>
        <v>#REF!</v>
      </c>
      <c r="Z192" s="447"/>
    </row>
    <row r="193" spans="1:26" ht="14.45" x14ac:dyDescent="0.3">
      <c r="A193" s="464">
        <v>189</v>
      </c>
      <c r="B193" s="460">
        <v>190</v>
      </c>
      <c r="C193" s="460">
        <f>INDEX(Table1[MPMS '#],MATCH(Table5[[#This Row],[JV Number]],Table1[JV '#],0))</f>
        <v>76368</v>
      </c>
      <c r="D193" s="460" t="str">
        <f>INDEX(Table1[Early Completion (Y/N)],MATCH(Table5[[#This Row],[JV Number]],Table1[JV '#],0))</f>
        <v>Y</v>
      </c>
      <c r="E193" s="460" t="e">
        <f>INDEX(#REF!,MATCH(Table5[[#This Row],[JV Number]],Table1[JV '#],0))</f>
        <v>#REF!</v>
      </c>
      <c r="F193" s="460">
        <f>INDEX(Table1[District],MATCH(Table5[[#This Row],[JV Number]],Table1[JV '#],0))</f>
        <v>5</v>
      </c>
      <c r="G193" s="460" t="str">
        <f>INDEX(Table1[County],MATCH(Table5[[#This Row],[JV Number]],Table1[JV '#],0))</f>
        <v>Monroe</v>
      </c>
      <c r="H193" s="460">
        <f>COUNTIF(Table1[JV '#],Table5[[#This Row],[JV Number]])</f>
        <v>6</v>
      </c>
      <c r="I193" s="466">
        <f>LOOKUP(Table5[[#This Row],[JV Number]],Table4[JV '#],Table4[Construction Start Dates])</f>
        <v>42347</v>
      </c>
      <c r="J193" s="466" t="e">
        <f t="array" ref="J193">MIN(IF(Table5[[#This Row],[JV Number]]=Table1[JV '#],#REF!,"Error"))</f>
        <v>#REF!</v>
      </c>
      <c r="K193" s="554" t="e">
        <f>SUMIF(Table1[JV '#],Table5[[#This Row],[JV Number]],#REF!)</f>
        <v>#REF!</v>
      </c>
      <c r="L193" s="460">
        <f>IF(COUNTIFS(Table1[JV '#],Table5[[#This Row],[JV Number]],Table1[D-419 Utility Relocation Classification],Table5[[#Headers],[Prior]])=0,"",COUNTIFS(Table1[JV '#],Table5[[#This Row],[JV Number]],Table1[D-419 Utility Relocation Classification],Table5[[#Headers],[Prior]]))</f>
        <v>4</v>
      </c>
      <c r="M193" s="460" t="str">
        <f>IF(COUNTIFS(Table1[JV '#],Table5[[#This Row],[JV Number]],Table1[D-419 Utility Relocation Classification],Table5[[#Headers],[Restrictive]])=0,"",COUNTIFS(Table1[JV '#],Table5[[#This Row],[JV Number]],Table1[D-419 Utility Relocation Classification],Table5[[#Headers],[Restrictive]]))</f>
        <v/>
      </c>
      <c r="N193" s="460" t="str">
        <f>IF(COUNTIFS(Table1[JV '#],Table5[[#This Row],[JV Number]],Table1[D-419 Utility Relocation Classification],Table5[[#Headers],[Concurrent]])=0,"",COUNTIFS(Table1[JV '#],Table5[[#This Row],[JV Number]],Table1[D-419 Utility Relocation Classification],Table5[[#Headers],[Concurrent]]))</f>
        <v/>
      </c>
      <c r="O193" s="460" t="str">
        <f>IF(COUNTIFS(Table1[JV '#],Table5[[#This Row],[JV Number]],Table1[D-419 Utility Relocation Classification],Table5[[#Headers],[Coordinated]])=0,"",COUNTIFS(Table1[JV '#],Table5[[#This Row],[JV Number]],Table1[D-419 Utility Relocation Classification],Table5[[#Headers],[Coordinated]]))</f>
        <v/>
      </c>
      <c r="P193" s="460">
        <f>IF(COUNTIFS(Table1[JV '#],Table5[[#This Row],[JV Number]],Table1[D-419 Utility Relocation Classification],Table5[[#Headers],[Not Affected]])=0,"",COUNTIFS(Table1[JV '#],Table5[[#This Row],[JV Number]],Table1[D-419 Utility Relocation Classification],Table5[[#Headers],[Not Affected]]))</f>
        <v>2</v>
      </c>
      <c r="Q193" s="460" t="str">
        <f>IF(COUNTIFS(Table1[JV '#],Table5[[#This Row],[JV Number]],Table1[D-419 Utility Relocation Classification],Table5[[#Headers],[Incorporated]])=0,"",COUNTIFS(Table1[JV '#],Table5[[#This Row],[JV Number]],Table1[D-419 Utility Relocation Classification],Table5[[#Headers],[Incorporated]]))</f>
        <v/>
      </c>
      <c r="R193" s="460">
        <f>IF(COUNTIFS(Table1[JV '#],Table5[[#This Row],[JV Number]],Table1[Overhead or Underground],"OH")=0,"",COUNTIFS(Table1[JV '#],Table5[[#This Row],[JV Number]],Table1[Overhead or Underground],"OH"))</f>
        <v>4</v>
      </c>
      <c r="S193" s="460">
        <f>IF(COUNTIFS(Table1[JV '#],Table5[[#This Row],[JV Number]],Table1[Overhead or Underground],"UG")=0,"",COUNTIFS(Table1[JV '#],Table5[[#This Row],[JV Number]],Table1[Overhead or Underground],"UG"))</f>
        <v>2</v>
      </c>
      <c r="T193" s="460" t="e">
        <f>IF(COUNTIFS(Table1[JV '#],Table5[[#This Row],[JV Number]],#REF!,"x")=0,"",COUNTIFS(Table1[JV '#],Table5[[#This Row],[JV Number]],#REF!,"x"))</f>
        <v>#REF!</v>
      </c>
      <c r="U193" s="460" t="e">
        <f>IF(COUNTIFS(Table1[JV '#],Table5[[#This Row],[JV Number]],#REF!,"x")=0,"",COUNTIFS(Table1[JV '#],Table5[[#This Row],[JV Number]],#REF!,"x"))</f>
        <v>#REF!</v>
      </c>
      <c r="V193" s="460" t="e">
        <f>IF(COUNTIFS(Table1[JV '#],Table5[[#This Row],[JV Number]],#REF!,"x")=0,"",COUNTIFS(Table1[JV '#],Table5[[#This Row],[JV Number]],#REF!,"x"))</f>
        <v>#REF!</v>
      </c>
      <c r="W193" s="460" t="e">
        <f>IF(COUNTIFS(Table1[JV '#],Table5[[#This Row],[JV Number]],#REF!,"x")=0,"",COUNTIFS(Table1[JV '#],Table5[[#This Row],[JV Number]],#REF!,"x"))</f>
        <v>#REF!</v>
      </c>
      <c r="X193" s="460" t="e">
        <f>IF(COUNTIFS(Table1[JV '#],Table5[[#This Row],[JV Number]],#REF!,"x")=0,"",COUNTIFS(Table1[JV '#],Table5[[#This Row],[JV Number]],#REF!,"x"))</f>
        <v>#REF!</v>
      </c>
      <c r="Z193" s="447"/>
    </row>
    <row r="194" spans="1:26" ht="14.45" x14ac:dyDescent="0.3">
      <c r="A194" s="464">
        <v>190</v>
      </c>
      <c r="B194" s="460">
        <v>191</v>
      </c>
      <c r="C194" s="460">
        <f>INDEX(Table1[MPMS '#],MATCH(Table5[[#This Row],[JV Number]],Table1[JV '#],0))</f>
        <v>96447</v>
      </c>
      <c r="D194" s="460" t="str">
        <f>INDEX(Table1[Early Completion (Y/N)],MATCH(Table5[[#This Row],[JV Number]],Table1[JV '#],0))</f>
        <v>Y</v>
      </c>
      <c r="E194" s="460" t="e">
        <f>INDEX(#REF!,MATCH(Table5[[#This Row],[JV Number]],Table1[JV '#],0))</f>
        <v>#REF!</v>
      </c>
      <c r="F194" s="460">
        <f>INDEX(Table1[District],MATCH(Table5[[#This Row],[JV Number]],Table1[JV '#],0))</f>
        <v>5</v>
      </c>
      <c r="G194" s="460" t="str">
        <f>INDEX(Table1[County],MATCH(Table5[[#This Row],[JV Number]],Table1[JV '#],0))</f>
        <v>Monroe</v>
      </c>
      <c r="H194" s="460">
        <f>COUNTIF(Table1[JV '#],Table5[[#This Row],[JV Number]])</f>
        <v>1</v>
      </c>
      <c r="I194" s="466">
        <f>LOOKUP(Table5[[#This Row],[JV Number]],Table4[JV '#],Table4[Construction Start Dates])</f>
        <v>42284</v>
      </c>
      <c r="J194" s="466" t="e">
        <f t="array" ref="J194">MIN(IF(Table5[[#This Row],[JV Number]]=Table1[JV '#],#REF!,"Error"))</f>
        <v>#REF!</v>
      </c>
      <c r="K194" s="554" t="e">
        <f>SUMIF(Table1[JV '#],Table5[[#This Row],[JV Number]],#REF!)</f>
        <v>#REF!</v>
      </c>
      <c r="L194" s="460" t="str">
        <f>IF(COUNTIFS(Table1[JV '#],Table5[[#This Row],[JV Number]],Table1[D-419 Utility Relocation Classification],Table5[[#Headers],[Prior]])=0,"",COUNTIFS(Table1[JV '#],Table5[[#This Row],[JV Number]],Table1[D-419 Utility Relocation Classification],Table5[[#Headers],[Prior]]))</f>
        <v/>
      </c>
      <c r="M194" s="460" t="str">
        <f>IF(COUNTIFS(Table1[JV '#],Table5[[#This Row],[JV Number]],Table1[D-419 Utility Relocation Classification],Table5[[#Headers],[Restrictive]])=0,"",COUNTIFS(Table1[JV '#],Table5[[#This Row],[JV Number]],Table1[D-419 Utility Relocation Classification],Table5[[#Headers],[Restrictive]]))</f>
        <v/>
      </c>
      <c r="N194" s="460" t="str">
        <f>IF(COUNTIFS(Table1[JV '#],Table5[[#This Row],[JV Number]],Table1[D-419 Utility Relocation Classification],Table5[[#Headers],[Concurrent]])=0,"",COUNTIFS(Table1[JV '#],Table5[[#This Row],[JV Number]],Table1[D-419 Utility Relocation Classification],Table5[[#Headers],[Concurrent]]))</f>
        <v/>
      </c>
      <c r="O194" s="460" t="str">
        <f>IF(COUNTIFS(Table1[JV '#],Table5[[#This Row],[JV Number]],Table1[D-419 Utility Relocation Classification],Table5[[#Headers],[Coordinated]])=0,"",COUNTIFS(Table1[JV '#],Table5[[#This Row],[JV Number]],Table1[D-419 Utility Relocation Classification],Table5[[#Headers],[Coordinated]]))</f>
        <v/>
      </c>
      <c r="P194" s="460">
        <f>IF(COUNTIFS(Table1[JV '#],Table5[[#This Row],[JV Number]],Table1[D-419 Utility Relocation Classification],Table5[[#Headers],[Not Affected]])=0,"",COUNTIFS(Table1[JV '#],Table5[[#This Row],[JV Number]],Table1[D-419 Utility Relocation Classification],Table5[[#Headers],[Not Affected]]))</f>
        <v>1</v>
      </c>
      <c r="Q194" s="460" t="str">
        <f>IF(COUNTIFS(Table1[JV '#],Table5[[#This Row],[JV Number]],Table1[D-419 Utility Relocation Classification],Table5[[#Headers],[Incorporated]])=0,"",COUNTIFS(Table1[JV '#],Table5[[#This Row],[JV Number]],Table1[D-419 Utility Relocation Classification],Table5[[#Headers],[Incorporated]]))</f>
        <v/>
      </c>
      <c r="R194" s="460" t="str">
        <f>IF(COUNTIFS(Table1[JV '#],Table5[[#This Row],[JV Number]],Table1[Overhead or Underground],"OH")=0,"",COUNTIFS(Table1[JV '#],Table5[[#This Row],[JV Number]],Table1[Overhead or Underground],"OH"))</f>
        <v/>
      </c>
      <c r="S194" s="460" t="str">
        <f>IF(COUNTIFS(Table1[JV '#],Table5[[#This Row],[JV Number]],Table1[Overhead or Underground],"UG")=0,"",COUNTIFS(Table1[JV '#],Table5[[#This Row],[JV Number]],Table1[Overhead or Underground],"UG"))</f>
        <v/>
      </c>
      <c r="T194" s="460" t="e">
        <f>IF(COUNTIFS(Table1[JV '#],Table5[[#This Row],[JV Number]],#REF!,"x")=0,"",COUNTIFS(Table1[JV '#],Table5[[#This Row],[JV Number]],#REF!,"x"))</f>
        <v>#REF!</v>
      </c>
      <c r="U194" s="460" t="e">
        <f>IF(COUNTIFS(Table1[JV '#],Table5[[#This Row],[JV Number]],#REF!,"x")=0,"",COUNTIFS(Table1[JV '#],Table5[[#This Row],[JV Number]],#REF!,"x"))</f>
        <v>#REF!</v>
      </c>
      <c r="V194" s="460" t="e">
        <f>IF(COUNTIFS(Table1[JV '#],Table5[[#This Row],[JV Number]],#REF!,"x")=0,"",COUNTIFS(Table1[JV '#],Table5[[#This Row],[JV Number]],#REF!,"x"))</f>
        <v>#REF!</v>
      </c>
      <c r="W194" s="460" t="e">
        <f>IF(COUNTIFS(Table1[JV '#],Table5[[#This Row],[JV Number]],#REF!,"x")=0,"",COUNTIFS(Table1[JV '#],Table5[[#This Row],[JV Number]],#REF!,"x"))</f>
        <v>#REF!</v>
      </c>
      <c r="X194" s="460" t="e">
        <f>IF(COUNTIFS(Table1[JV '#],Table5[[#This Row],[JV Number]],#REF!,"x")=0,"",COUNTIFS(Table1[JV '#],Table5[[#This Row],[JV Number]],#REF!,"x"))</f>
        <v>#REF!</v>
      </c>
      <c r="Z194" s="447"/>
    </row>
    <row r="195" spans="1:26" ht="14.45" x14ac:dyDescent="0.3">
      <c r="A195" s="464">
        <v>191</v>
      </c>
      <c r="B195" s="460">
        <v>192</v>
      </c>
      <c r="C195" s="460">
        <f>INDEX(Table1[MPMS '#],MATCH(Table5[[#This Row],[JV Number]],Table1[JV '#],0))</f>
        <v>11758</v>
      </c>
      <c r="D195" s="460" t="str">
        <f>INDEX(Table1[Early Completion (Y/N)],MATCH(Table5[[#This Row],[JV Number]],Table1[JV '#],0))</f>
        <v>Y</v>
      </c>
      <c r="E195" s="460" t="e">
        <f>INDEX(#REF!,MATCH(Table5[[#This Row],[JV Number]],Table1[JV '#],0))</f>
        <v>#REF!</v>
      </c>
      <c r="F195" s="460">
        <f>INDEX(Table1[District],MATCH(Table5[[#This Row],[JV Number]],Table1[JV '#],0))</f>
        <v>5</v>
      </c>
      <c r="G195" s="460" t="str">
        <f>INDEX(Table1[County],MATCH(Table5[[#This Row],[JV Number]],Table1[JV '#],0))</f>
        <v>Monroe</v>
      </c>
      <c r="H195" s="460">
        <f>COUNTIF(Table1[JV '#],Table5[[#This Row],[JV Number]])</f>
        <v>5</v>
      </c>
      <c r="I195" s="466">
        <f>LOOKUP(Table5[[#This Row],[JV Number]],Table4[JV '#],Table4[Construction Start Dates])</f>
        <v>42223</v>
      </c>
      <c r="J195" s="466" t="e">
        <f t="array" ref="J195">MIN(IF(Table5[[#This Row],[JV Number]]=Table1[JV '#],#REF!,"Error"))</f>
        <v>#REF!</v>
      </c>
      <c r="K195" s="554" t="e">
        <f>SUMIF(Table1[JV '#],Table5[[#This Row],[JV Number]],#REF!)</f>
        <v>#REF!</v>
      </c>
      <c r="L195" s="460" t="str">
        <f>IF(COUNTIFS(Table1[JV '#],Table5[[#This Row],[JV Number]],Table1[D-419 Utility Relocation Classification],Table5[[#Headers],[Prior]])=0,"",COUNTIFS(Table1[JV '#],Table5[[#This Row],[JV Number]],Table1[D-419 Utility Relocation Classification],Table5[[#Headers],[Prior]]))</f>
        <v/>
      </c>
      <c r="M195" s="460" t="str">
        <f>IF(COUNTIFS(Table1[JV '#],Table5[[#This Row],[JV Number]],Table1[D-419 Utility Relocation Classification],Table5[[#Headers],[Restrictive]])=0,"",COUNTIFS(Table1[JV '#],Table5[[#This Row],[JV Number]],Table1[D-419 Utility Relocation Classification],Table5[[#Headers],[Restrictive]]))</f>
        <v/>
      </c>
      <c r="N195" s="460" t="str">
        <f>IF(COUNTIFS(Table1[JV '#],Table5[[#This Row],[JV Number]],Table1[D-419 Utility Relocation Classification],Table5[[#Headers],[Concurrent]])=0,"",COUNTIFS(Table1[JV '#],Table5[[#This Row],[JV Number]],Table1[D-419 Utility Relocation Classification],Table5[[#Headers],[Concurrent]]))</f>
        <v/>
      </c>
      <c r="O195" s="460">
        <f>IF(COUNTIFS(Table1[JV '#],Table5[[#This Row],[JV Number]],Table1[D-419 Utility Relocation Classification],Table5[[#Headers],[Coordinated]])=0,"",COUNTIFS(Table1[JV '#],Table5[[#This Row],[JV Number]],Table1[D-419 Utility Relocation Classification],Table5[[#Headers],[Coordinated]]))</f>
        <v>5</v>
      </c>
      <c r="P195" s="460" t="str">
        <f>IF(COUNTIFS(Table1[JV '#],Table5[[#This Row],[JV Number]],Table1[D-419 Utility Relocation Classification],Table5[[#Headers],[Not Affected]])=0,"",COUNTIFS(Table1[JV '#],Table5[[#This Row],[JV Number]],Table1[D-419 Utility Relocation Classification],Table5[[#Headers],[Not Affected]]))</f>
        <v/>
      </c>
      <c r="Q195" s="460" t="str">
        <f>IF(COUNTIFS(Table1[JV '#],Table5[[#This Row],[JV Number]],Table1[D-419 Utility Relocation Classification],Table5[[#Headers],[Incorporated]])=0,"",COUNTIFS(Table1[JV '#],Table5[[#This Row],[JV Number]],Table1[D-419 Utility Relocation Classification],Table5[[#Headers],[Incorporated]]))</f>
        <v/>
      </c>
      <c r="R195" s="460">
        <f>IF(COUNTIFS(Table1[JV '#],Table5[[#This Row],[JV Number]],Table1[Overhead or Underground],"OH")=0,"",COUNTIFS(Table1[JV '#],Table5[[#This Row],[JV Number]],Table1[Overhead or Underground],"OH"))</f>
        <v>5</v>
      </c>
      <c r="S195" s="460" t="str">
        <f>IF(COUNTIFS(Table1[JV '#],Table5[[#This Row],[JV Number]],Table1[Overhead or Underground],"UG")=0,"",COUNTIFS(Table1[JV '#],Table5[[#This Row],[JV Number]],Table1[Overhead or Underground],"UG"))</f>
        <v/>
      </c>
      <c r="T195" s="460" t="e">
        <f>IF(COUNTIFS(Table1[JV '#],Table5[[#This Row],[JV Number]],#REF!,"x")=0,"",COUNTIFS(Table1[JV '#],Table5[[#This Row],[JV Number]],#REF!,"x"))</f>
        <v>#REF!</v>
      </c>
      <c r="U195" s="460" t="e">
        <f>IF(COUNTIFS(Table1[JV '#],Table5[[#This Row],[JV Number]],#REF!,"x")=0,"",COUNTIFS(Table1[JV '#],Table5[[#This Row],[JV Number]],#REF!,"x"))</f>
        <v>#REF!</v>
      </c>
      <c r="V195" s="460" t="e">
        <f>IF(COUNTIFS(Table1[JV '#],Table5[[#This Row],[JV Number]],#REF!,"x")=0,"",COUNTIFS(Table1[JV '#],Table5[[#This Row],[JV Number]],#REF!,"x"))</f>
        <v>#REF!</v>
      </c>
      <c r="W195" s="460" t="e">
        <f>IF(COUNTIFS(Table1[JV '#],Table5[[#This Row],[JV Number]],#REF!,"x")=0,"",COUNTIFS(Table1[JV '#],Table5[[#This Row],[JV Number]],#REF!,"x"))</f>
        <v>#REF!</v>
      </c>
      <c r="X195" s="460" t="e">
        <f>IF(COUNTIFS(Table1[JV '#],Table5[[#This Row],[JV Number]],#REF!,"x")=0,"",COUNTIFS(Table1[JV '#],Table5[[#This Row],[JV Number]],#REF!,"x"))</f>
        <v>#REF!</v>
      </c>
      <c r="Z195" s="447"/>
    </row>
    <row r="196" spans="1:26" ht="14.45" x14ac:dyDescent="0.3">
      <c r="A196" s="464">
        <v>192</v>
      </c>
      <c r="B196" s="460">
        <v>194</v>
      </c>
      <c r="C196" s="460">
        <f>INDEX(Table1[MPMS '#],MATCH(Table5[[#This Row],[JV Number]],Table1[JV '#],0))</f>
        <v>79185</v>
      </c>
      <c r="D196" s="460" t="str">
        <f>INDEX(Table1[Early Completion (Y/N)],MATCH(Table5[[#This Row],[JV Number]],Table1[JV '#],0))</f>
        <v>Y</v>
      </c>
      <c r="E196" s="460" t="e">
        <f>INDEX(#REF!,MATCH(Table5[[#This Row],[JV Number]],Table1[JV '#],0))</f>
        <v>#REF!</v>
      </c>
      <c r="F196" s="460">
        <f>INDEX(Table1[District],MATCH(Table5[[#This Row],[JV Number]],Table1[JV '#],0))</f>
        <v>5</v>
      </c>
      <c r="G196" s="460" t="str">
        <f>INDEX(Table1[County],MATCH(Table5[[#This Row],[JV Number]],Table1[JV '#],0))</f>
        <v>Monroe</v>
      </c>
      <c r="H196" s="460">
        <f>COUNTIF(Table1[JV '#],Table5[[#This Row],[JV Number]])</f>
        <v>5</v>
      </c>
      <c r="I196" s="466">
        <f>LOOKUP(Table5[[#This Row],[JV Number]],Table4[JV '#],Table4[Construction Start Dates])</f>
        <v>42206</v>
      </c>
      <c r="J196" s="466" t="e">
        <f t="array" ref="J196">MIN(IF(Table5[[#This Row],[JV Number]]=Table1[JV '#],#REF!,"Error"))</f>
        <v>#REF!</v>
      </c>
      <c r="K196" s="554" t="e">
        <f>SUMIF(Table1[JV '#],Table5[[#This Row],[JV Number]],#REF!)</f>
        <v>#REF!</v>
      </c>
      <c r="L196" s="460" t="str">
        <f>IF(COUNTIFS(Table1[JV '#],Table5[[#This Row],[JV Number]],Table1[D-419 Utility Relocation Classification],Table5[[#Headers],[Prior]])=0,"",COUNTIFS(Table1[JV '#],Table5[[#This Row],[JV Number]],Table1[D-419 Utility Relocation Classification],Table5[[#Headers],[Prior]]))</f>
        <v/>
      </c>
      <c r="M196" s="460" t="str">
        <f>IF(COUNTIFS(Table1[JV '#],Table5[[#This Row],[JV Number]],Table1[D-419 Utility Relocation Classification],Table5[[#Headers],[Restrictive]])=0,"",COUNTIFS(Table1[JV '#],Table5[[#This Row],[JV Number]],Table1[D-419 Utility Relocation Classification],Table5[[#Headers],[Restrictive]]))</f>
        <v/>
      </c>
      <c r="N196" s="460" t="str">
        <f>IF(COUNTIFS(Table1[JV '#],Table5[[#This Row],[JV Number]],Table1[D-419 Utility Relocation Classification],Table5[[#Headers],[Concurrent]])=0,"",COUNTIFS(Table1[JV '#],Table5[[#This Row],[JV Number]],Table1[D-419 Utility Relocation Classification],Table5[[#Headers],[Concurrent]]))</f>
        <v/>
      </c>
      <c r="O196" s="460">
        <f>IF(COUNTIFS(Table1[JV '#],Table5[[#This Row],[JV Number]],Table1[D-419 Utility Relocation Classification],Table5[[#Headers],[Coordinated]])=0,"",COUNTIFS(Table1[JV '#],Table5[[#This Row],[JV Number]],Table1[D-419 Utility Relocation Classification],Table5[[#Headers],[Coordinated]]))</f>
        <v>5</v>
      </c>
      <c r="P196" s="460" t="str">
        <f>IF(COUNTIFS(Table1[JV '#],Table5[[#This Row],[JV Number]],Table1[D-419 Utility Relocation Classification],Table5[[#Headers],[Not Affected]])=0,"",COUNTIFS(Table1[JV '#],Table5[[#This Row],[JV Number]],Table1[D-419 Utility Relocation Classification],Table5[[#Headers],[Not Affected]]))</f>
        <v/>
      </c>
      <c r="Q196" s="460" t="str">
        <f>IF(COUNTIFS(Table1[JV '#],Table5[[#This Row],[JV Number]],Table1[D-419 Utility Relocation Classification],Table5[[#Headers],[Incorporated]])=0,"",COUNTIFS(Table1[JV '#],Table5[[#This Row],[JV Number]],Table1[D-419 Utility Relocation Classification],Table5[[#Headers],[Incorporated]]))</f>
        <v/>
      </c>
      <c r="R196" s="460">
        <f>IF(COUNTIFS(Table1[JV '#],Table5[[#This Row],[JV Number]],Table1[Overhead or Underground],"OH")=0,"",COUNTIFS(Table1[JV '#],Table5[[#This Row],[JV Number]],Table1[Overhead or Underground],"OH"))</f>
        <v>5</v>
      </c>
      <c r="S196" s="460" t="str">
        <f>IF(COUNTIFS(Table1[JV '#],Table5[[#This Row],[JV Number]],Table1[Overhead or Underground],"UG")=0,"",COUNTIFS(Table1[JV '#],Table5[[#This Row],[JV Number]],Table1[Overhead or Underground],"UG"))</f>
        <v/>
      </c>
      <c r="T196" s="460" t="e">
        <f>IF(COUNTIFS(Table1[JV '#],Table5[[#This Row],[JV Number]],#REF!,"x")=0,"",COUNTIFS(Table1[JV '#],Table5[[#This Row],[JV Number]],#REF!,"x"))</f>
        <v>#REF!</v>
      </c>
      <c r="U196" s="460" t="e">
        <f>IF(COUNTIFS(Table1[JV '#],Table5[[#This Row],[JV Number]],#REF!,"x")=0,"",COUNTIFS(Table1[JV '#],Table5[[#This Row],[JV Number]],#REF!,"x"))</f>
        <v>#REF!</v>
      </c>
      <c r="V196" s="460" t="e">
        <f>IF(COUNTIFS(Table1[JV '#],Table5[[#This Row],[JV Number]],#REF!,"x")=0,"",COUNTIFS(Table1[JV '#],Table5[[#This Row],[JV Number]],#REF!,"x"))</f>
        <v>#REF!</v>
      </c>
      <c r="W196" s="460" t="e">
        <f>IF(COUNTIFS(Table1[JV '#],Table5[[#This Row],[JV Number]],#REF!,"x")=0,"",COUNTIFS(Table1[JV '#],Table5[[#This Row],[JV Number]],#REF!,"x"))</f>
        <v>#REF!</v>
      </c>
      <c r="X196" s="460" t="e">
        <f>IF(COUNTIFS(Table1[JV '#],Table5[[#This Row],[JV Number]],#REF!,"x")=0,"",COUNTIFS(Table1[JV '#],Table5[[#This Row],[JV Number]],#REF!,"x"))</f>
        <v>#REF!</v>
      </c>
      <c r="Z196" s="447"/>
    </row>
    <row r="197" spans="1:26" ht="14.45" x14ac:dyDescent="0.3">
      <c r="A197" s="464">
        <v>193</v>
      </c>
      <c r="B197" s="460">
        <v>195</v>
      </c>
      <c r="C197" s="460">
        <f>INDEX(Table1[MPMS '#],MATCH(Table5[[#This Row],[JV Number]],Table1[JV '#],0))</f>
        <v>85849</v>
      </c>
      <c r="D197" s="460" t="str">
        <f>INDEX(Table1[Early Completion (Y/N)],MATCH(Table5[[#This Row],[JV Number]],Table1[JV '#],0))</f>
        <v>Y</v>
      </c>
      <c r="E197" s="460" t="e">
        <f>INDEX(#REF!,MATCH(Table5[[#This Row],[JV Number]],Table1[JV '#],0))</f>
        <v>#REF!</v>
      </c>
      <c r="F197" s="460">
        <f>INDEX(Table1[District],MATCH(Table5[[#This Row],[JV Number]],Table1[JV '#],0))</f>
        <v>5</v>
      </c>
      <c r="G197" s="460" t="str">
        <f>INDEX(Table1[County],MATCH(Table5[[#This Row],[JV Number]],Table1[JV '#],0))</f>
        <v>Monroe</v>
      </c>
      <c r="H197" s="460">
        <f>COUNTIF(Table1[JV '#],Table5[[#This Row],[JV Number]])</f>
        <v>5</v>
      </c>
      <c r="I197" s="466">
        <f>LOOKUP(Table5[[#This Row],[JV Number]],Table4[JV '#],Table4[Construction Start Dates])</f>
        <v>42488</v>
      </c>
      <c r="J197" s="466" t="e">
        <f t="array" ref="J197">MIN(IF(Table5[[#This Row],[JV Number]]=Table1[JV '#],#REF!,"Error"))</f>
        <v>#REF!</v>
      </c>
      <c r="K197" s="554" t="e">
        <f>SUMIF(Table1[JV '#],Table5[[#This Row],[JV Number]],#REF!)</f>
        <v>#REF!</v>
      </c>
      <c r="L197" s="460" t="str">
        <f>IF(COUNTIFS(Table1[JV '#],Table5[[#This Row],[JV Number]],Table1[D-419 Utility Relocation Classification],Table5[[#Headers],[Prior]])=0,"",COUNTIFS(Table1[JV '#],Table5[[#This Row],[JV Number]],Table1[D-419 Utility Relocation Classification],Table5[[#Headers],[Prior]]))</f>
        <v/>
      </c>
      <c r="M197" s="460" t="str">
        <f>IF(COUNTIFS(Table1[JV '#],Table5[[#This Row],[JV Number]],Table1[D-419 Utility Relocation Classification],Table5[[#Headers],[Restrictive]])=0,"",COUNTIFS(Table1[JV '#],Table5[[#This Row],[JV Number]],Table1[D-419 Utility Relocation Classification],Table5[[#Headers],[Restrictive]]))</f>
        <v/>
      </c>
      <c r="N197" s="460" t="str">
        <f>IF(COUNTIFS(Table1[JV '#],Table5[[#This Row],[JV Number]],Table1[D-419 Utility Relocation Classification],Table5[[#Headers],[Concurrent]])=0,"",COUNTIFS(Table1[JV '#],Table5[[#This Row],[JV Number]],Table1[D-419 Utility Relocation Classification],Table5[[#Headers],[Concurrent]]))</f>
        <v/>
      </c>
      <c r="O197" s="460">
        <f>IF(COUNTIFS(Table1[JV '#],Table5[[#This Row],[JV Number]],Table1[D-419 Utility Relocation Classification],Table5[[#Headers],[Coordinated]])=0,"",COUNTIFS(Table1[JV '#],Table5[[#This Row],[JV Number]],Table1[D-419 Utility Relocation Classification],Table5[[#Headers],[Coordinated]]))</f>
        <v>5</v>
      </c>
      <c r="P197" s="460" t="str">
        <f>IF(COUNTIFS(Table1[JV '#],Table5[[#This Row],[JV Number]],Table1[D-419 Utility Relocation Classification],Table5[[#Headers],[Not Affected]])=0,"",COUNTIFS(Table1[JV '#],Table5[[#This Row],[JV Number]],Table1[D-419 Utility Relocation Classification],Table5[[#Headers],[Not Affected]]))</f>
        <v/>
      </c>
      <c r="Q197" s="460" t="str">
        <f>IF(COUNTIFS(Table1[JV '#],Table5[[#This Row],[JV Number]],Table1[D-419 Utility Relocation Classification],Table5[[#Headers],[Incorporated]])=0,"",COUNTIFS(Table1[JV '#],Table5[[#This Row],[JV Number]],Table1[D-419 Utility Relocation Classification],Table5[[#Headers],[Incorporated]]))</f>
        <v/>
      </c>
      <c r="R197" s="460">
        <f>IF(COUNTIFS(Table1[JV '#],Table5[[#This Row],[JV Number]],Table1[Overhead or Underground],"OH")=0,"",COUNTIFS(Table1[JV '#],Table5[[#This Row],[JV Number]],Table1[Overhead or Underground],"OH"))</f>
        <v>5</v>
      </c>
      <c r="S197" s="460" t="str">
        <f>IF(COUNTIFS(Table1[JV '#],Table5[[#This Row],[JV Number]],Table1[Overhead or Underground],"UG")=0,"",COUNTIFS(Table1[JV '#],Table5[[#This Row],[JV Number]],Table1[Overhead or Underground],"UG"))</f>
        <v/>
      </c>
      <c r="T197" s="460" t="e">
        <f>IF(COUNTIFS(Table1[JV '#],Table5[[#This Row],[JV Number]],#REF!,"x")=0,"",COUNTIFS(Table1[JV '#],Table5[[#This Row],[JV Number]],#REF!,"x"))</f>
        <v>#REF!</v>
      </c>
      <c r="U197" s="460" t="e">
        <f>IF(COUNTIFS(Table1[JV '#],Table5[[#This Row],[JV Number]],#REF!,"x")=0,"",COUNTIFS(Table1[JV '#],Table5[[#This Row],[JV Number]],#REF!,"x"))</f>
        <v>#REF!</v>
      </c>
      <c r="V197" s="460" t="e">
        <f>IF(COUNTIFS(Table1[JV '#],Table5[[#This Row],[JV Number]],#REF!,"x")=0,"",COUNTIFS(Table1[JV '#],Table5[[#This Row],[JV Number]],#REF!,"x"))</f>
        <v>#REF!</v>
      </c>
      <c r="W197" s="460" t="e">
        <f>IF(COUNTIFS(Table1[JV '#],Table5[[#This Row],[JV Number]],#REF!,"x")=0,"",COUNTIFS(Table1[JV '#],Table5[[#This Row],[JV Number]],#REF!,"x"))</f>
        <v>#REF!</v>
      </c>
      <c r="X197" s="460" t="e">
        <f>IF(COUNTIFS(Table1[JV '#],Table5[[#This Row],[JV Number]],#REF!,"x")=0,"",COUNTIFS(Table1[JV '#],Table5[[#This Row],[JV Number]],#REF!,"x"))</f>
        <v>#REF!</v>
      </c>
      <c r="Z197" s="447"/>
    </row>
    <row r="198" spans="1:26" ht="14.45" x14ac:dyDescent="0.3">
      <c r="A198" s="464">
        <v>194</v>
      </c>
      <c r="B198" s="460">
        <v>196</v>
      </c>
      <c r="C198" s="460">
        <f>INDEX(Table1[MPMS '#],MATCH(Table5[[#This Row],[JV Number]],Table1[JV '#],0))</f>
        <v>79187</v>
      </c>
      <c r="D198" s="460" t="str">
        <f>INDEX(Table1[Early Completion (Y/N)],MATCH(Table5[[#This Row],[JV Number]],Table1[JV '#],0))</f>
        <v>Y</v>
      </c>
      <c r="E198" s="460" t="e">
        <f>INDEX(#REF!,MATCH(Table5[[#This Row],[JV Number]],Table1[JV '#],0))</f>
        <v>#REF!</v>
      </c>
      <c r="F198" s="460">
        <f>INDEX(Table1[District],MATCH(Table5[[#This Row],[JV Number]],Table1[JV '#],0))</f>
        <v>5</v>
      </c>
      <c r="G198" s="460" t="str">
        <f>INDEX(Table1[County],MATCH(Table5[[#This Row],[JV Number]],Table1[JV '#],0))</f>
        <v>Monroe</v>
      </c>
      <c r="H198" s="460">
        <f>COUNTIF(Table1[JV '#],Table5[[#This Row],[JV Number]])</f>
        <v>3</v>
      </c>
      <c r="I198" s="466">
        <f>LOOKUP(Table5[[#This Row],[JV Number]],Table4[JV '#],Table4[Construction Start Dates])</f>
        <v>42437</v>
      </c>
      <c r="J198" s="466" t="e">
        <f t="array" ref="J198">MIN(IF(Table5[[#This Row],[JV Number]]=Table1[JV '#],#REF!,"Error"))</f>
        <v>#REF!</v>
      </c>
      <c r="K198" s="554" t="e">
        <f>SUMIF(Table1[JV '#],Table5[[#This Row],[JV Number]],#REF!)</f>
        <v>#REF!</v>
      </c>
      <c r="L198" s="460">
        <f>IF(COUNTIFS(Table1[JV '#],Table5[[#This Row],[JV Number]],Table1[D-419 Utility Relocation Classification],Table5[[#Headers],[Prior]])=0,"",COUNTIFS(Table1[JV '#],Table5[[#This Row],[JV Number]],Table1[D-419 Utility Relocation Classification],Table5[[#Headers],[Prior]]))</f>
        <v>3</v>
      </c>
      <c r="M198" s="460" t="str">
        <f>IF(COUNTIFS(Table1[JV '#],Table5[[#This Row],[JV Number]],Table1[D-419 Utility Relocation Classification],Table5[[#Headers],[Restrictive]])=0,"",COUNTIFS(Table1[JV '#],Table5[[#This Row],[JV Number]],Table1[D-419 Utility Relocation Classification],Table5[[#Headers],[Restrictive]]))</f>
        <v/>
      </c>
      <c r="N198" s="460" t="str">
        <f>IF(COUNTIFS(Table1[JV '#],Table5[[#This Row],[JV Number]],Table1[D-419 Utility Relocation Classification],Table5[[#Headers],[Concurrent]])=0,"",COUNTIFS(Table1[JV '#],Table5[[#This Row],[JV Number]],Table1[D-419 Utility Relocation Classification],Table5[[#Headers],[Concurrent]]))</f>
        <v/>
      </c>
      <c r="O198" s="460" t="str">
        <f>IF(COUNTIFS(Table1[JV '#],Table5[[#This Row],[JV Number]],Table1[D-419 Utility Relocation Classification],Table5[[#Headers],[Coordinated]])=0,"",COUNTIFS(Table1[JV '#],Table5[[#This Row],[JV Number]],Table1[D-419 Utility Relocation Classification],Table5[[#Headers],[Coordinated]]))</f>
        <v/>
      </c>
      <c r="P198" s="460" t="str">
        <f>IF(COUNTIFS(Table1[JV '#],Table5[[#This Row],[JV Number]],Table1[D-419 Utility Relocation Classification],Table5[[#Headers],[Not Affected]])=0,"",COUNTIFS(Table1[JV '#],Table5[[#This Row],[JV Number]],Table1[D-419 Utility Relocation Classification],Table5[[#Headers],[Not Affected]]))</f>
        <v/>
      </c>
      <c r="Q198" s="460" t="str">
        <f>IF(COUNTIFS(Table1[JV '#],Table5[[#This Row],[JV Number]],Table1[D-419 Utility Relocation Classification],Table5[[#Headers],[Incorporated]])=0,"",COUNTIFS(Table1[JV '#],Table5[[#This Row],[JV Number]],Table1[D-419 Utility Relocation Classification],Table5[[#Headers],[Incorporated]]))</f>
        <v/>
      </c>
      <c r="R198" s="460">
        <f>IF(COUNTIFS(Table1[JV '#],Table5[[#This Row],[JV Number]],Table1[Overhead or Underground],"OH")=0,"",COUNTIFS(Table1[JV '#],Table5[[#This Row],[JV Number]],Table1[Overhead or Underground],"OH"))</f>
        <v>3</v>
      </c>
      <c r="S198" s="460" t="str">
        <f>IF(COUNTIFS(Table1[JV '#],Table5[[#This Row],[JV Number]],Table1[Overhead or Underground],"UG")=0,"",COUNTIFS(Table1[JV '#],Table5[[#This Row],[JV Number]],Table1[Overhead or Underground],"UG"))</f>
        <v/>
      </c>
      <c r="T198" s="460" t="e">
        <f>IF(COUNTIFS(Table1[JV '#],Table5[[#This Row],[JV Number]],#REF!,"x")=0,"",COUNTIFS(Table1[JV '#],Table5[[#This Row],[JV Number]],#REF!,"x"))</f>
        <v>#REF!</v>
      </c>
      <c r="U198" s="460" t="e">
        <f>IF(COUNTIFS(Table1[JV '#],Table5[[#This Row],[JV Number]],#REF!,"x")=0,"",COUNTIFS(Table1[JV '#],Table5[[#This Row],[JV Number]],#REF!,"x"))</f>
        <v>#REF!</v>
      </c>
      <c r="V198" s="460" t="e">
        <f>IF(COUNTIFS(Table1[JV '#],Table5[[#This Row],[JV Number]],#REF!,"x")=0,"",COUNTIFS(Table1[JV '#],Table5[[#This Row],[JV Number]],#REF!,"x"))</f>
        <v>#REF!</v>
      </c>
      <c r="W198" s="460" t="e">
        <f>IF(COUNTIFS(Table1[JV '#],Table5[[#This Row],[JV Number]],#REF!,"x")=0,"",COUNTIFS(Table1[JV '#],Table5[[#This Row],[JV Number]],#REF!,"x"))</f>
        <v>#REF!</v>
      </c>
      <c r="X198" s="460" t="e">
        <f>IF(COUNTIFS(Table1[JV '#],Table5[[#This Row],[JV Number]],#REF!,"x")=0,"",COUNTIFS(Table1[JV '#],Table5[[#This Row],[JV Number]],#REF!,"x"))</f>
        <v>#REF!</v>
      </c>
      <c r="Z198" s="447"/>
    </row>
    <row r="199" spans="1:26" ht="14.45" x14ac:dyDescent="0.3">
      <c r="A199" s="464">
        <v>195</v>
      </c>
      <c r="B199" s="460">
        <v>197</v>
      </c>
      <c r="C199" s="460">
        <f>INDEX(Table1[MPMS '#],MATCH(Table5[[#This Row],[JV Number]],Table1[JV '#],0))</f>
        <v>99555</v>
      </c>
      <c r="D199" s="460" t="str">
        <f>INDEX(Table1[Early Completion (Y/N)],MATCH(Table5[[#This Row],[JV Number]],Table1[JV '#],0))</f>
        <v>--</v>
      </c>
      <c r="E199" s="460" t="e">
        <f>INDEX(#REF!,MATCH(Table5[[#This Row],[JV Number]],Table1[JV '#],0))</f>
        <v>#REF!</v>
      </c>
      <c r="F199" s="460">
        <f>INDEX(Table1[District],MATCH(Table5[[#This Row],[JV Number]],Table1[JV '#],0))</f>
        <v>5</v>
      </c>
      <c r="G199" s="460" t="str">
        <f>INDEX(Table1[County],MATCH(Table5[[#This Row],[JV Number]],Table1[JV '#],0))</f>
        <v>Northampton</v>
      </c>
      <c r="H199" s="460">
        <f>COUNTIF(Table1[JV '#],Table5[[#This Row],[JV Number]])</f>
        <v>4</v>
      </c>
      <c r="I199" s="466">
        <f>LOOKUP(Table5[[#This Row],[JV Number]],Table4[JV '#],Table4[Construction Start Dates])</f>
        <v>42527</v>
      </c>
      <c r="J199" s="466" t="e">
        <f t="array" ref="J199">MIN(IF(Table5[[#This Row],[JV Number]]=Table1[JV '#],#REF!,"Error"))</f>
        <v>#REF!</v>
      </c>
      <c r="K199" s="554" t="e">
        <f>SUMIF(Table1[JV '#],Table5[[#This Row],[JV Number]],#REF!)</f>
        <v>#REF!</v>
      </c>
      <c r="L199" s="460" t="str">
        <f>IF(COUNTIFS(Table1[JV '#],Table5[[#This Row],[JV Number]],Table1[D-419 Utility Relocation Classification],Table5[[#Headers],[Prior]])=0,"",COUNTIFS(Table1[JV '#],Table5[[#This Row],[JV Number]],Table1[D-419 Utility Relocation Classification],Table5[[#Headers],[Prior]]))</f>
        <v/>
      </c>
      <c r="M199" s="460" t="str">
        <f>IF(COUNTIFS(Table1[JV '#],Table5[[#This Row],[JV Number]],Table1[D-419 Utility Relocation Classification],Table5[[#Headers],[Restrictive]])=0,"",COUNTIFS(Table1[JV '#],Table5[[#This Row],[JV Number]],Table1[D-419 Utility Relocation Classification],Table5[[#Headers],[Restrictive]]))</f>
        <v/>
      </c>
      <c r="N199" s="460" t="str">
        <f>IF(COUNTIFS(Table1[JV '#],Table5[[#This Row],[JV Number]],Table1[D-419 Utility Relocation Classification],Table5[[#Headers],[Concurrent]])=0,"",COUNTIFS(Table1[JV '#],Table5[[#This Row],[JV Number]],Table1[D-419 Utility Relocation Classification],Table5[[#Headers],[Concurrent]]))</f>
        <v/>
      </c>
      <c r="O199" s="460" t="str">
        <f>IF(COUNTIFS(Table1[JV '#],Table5[[#This Row],[JV Number]],Table1[D-419 Utility Relocation Classification],Table5[[#Headers],[Coordinated]])=0,"",COUNTIFS(Table1[JV '#],Table5[[#This Row],[JV Number]],Table1[D-419 Utility Relocation Classification],Table5[[#Headers],[Coordinated]]))</f>
        <v/>
      </c>
      <c r="P199" s="460" t="str">
        <f>IF(COUNTIFS(Table1[JV '#],Table5[[#This Row],[JV Number]],Table1[D-419 Utility Relocation Classification],Table5[[#Headers],[Not Affected]])=0,"",COUNTIFS(Table1[JV '#],Table5[[#This Row],[JV Number]],Table1[D-419 Utility Relocation Classification],Table5[[#Headers],[Not Affected]]))</f>
        <v/>
      </c>
      <c r="Q199" s="460" t="str">
        <f>IF(COUNTIFS(Table1[JV '#],Table5[[#This Row],[JV Number]],Table1[D-419 Utility Relocation Classification],Table5[[#Headers],[Incorporated]])=0,"",COUNTIFS(Table1[JV '#],Table5[[#This Row],[JV Number]],Table1[D-419 Utility Relocation Classification],Table5[[#Headers],[Incorporated]]))</f>
        <v/>
      </c>
      <c r="R199" s="460" t="str">
        <f>IF(COUNTIFS(Table1[JV '#],Table5[[#This Row],[JV Number]],Table1[Overhead or Underground],"OH")=0,"",COUNTIFS(Table1[JV '#],Table5[[#This Row],[JV Number]],Table1[Overhead or Underground],"OH"))</f>
        <v/>
      </c>
      <c r="S199" s="460">
        <f>IF(COUNTIFS(Table1[JV '#],Table5[[#This Row],[JV Number]],Table1[Overhead or Underground],"UG")=0,"",COUNTIFS(Table1[JV '#],Table5[[#This Row],[JV Number]],Table1[Overhead or Underground],"UG"))</f>
        <v>3</v>
      </c>
      <c r="T199" s="460" t="e">
        <f>IF(COUNTIFS(Table1[JV '#],Table5[[#This Row],[JV Number]],#REF!,"x")=0,"",COUNTIFS(Table1[JV '#],Table5[[#This Row],[JV Number]],#REF!,"x"))</f>
        <v>#REF!</v>
      </c>
      <c r="U199" s="460" t="e">
        <f>IF(COUNTIFS(Table1[JV '#],Table5[[#This Row],[JV Number]],#REF!,"x")=0,"",COUNTIFS(Table1[JV '#],Table5[[#This Row],[JV Number]],#REF!,"x"))</f>
        <v>#REF!</v>
      </c>
      <c r="V199" s="460" t="e">
        <f>IF(COUNTIFS(Table1[JV '#],Table5[[#This Row],[JV Number]],#REF!,"x")=0,"",COUNTIFS(Table1[JV '#],Table5[[#This Row],[JV Number]],#REF!,"x"))</f>
        <v>#REF!</v>
      </c>
      <c r="W199" s="460" t="e">
        <f>IF(COUNTIFS(Table1[JV '#],Table5[[#This Row],[JV Number]],#REF!,"x")=0,"",COUNTIFS(Table1[JV '#],Table5[[#This Row],[JV Number]],#REF!,"x"))</f>
        <v>#REF!</v>
      </c>
      <c r="X199" s="460" t="e">
        <f>IF(COUNTIFS(Table1[JV '#],Table5[[#This Row],[JV Number]],#REF!,"x")=0,"",COUNTIFS(Table1[JV '#],Table5[[#This Row],[JV Number]],#REF!,"x"))</f>
        <v>#REF!</v>
      </c>
      <c r="Z199" s="447"/>
    </row>
    <row r="200" spans="1:26" ht="14.45" x14ac:dyDescent="0.3">
      <c r="A200" s="464">
        <v>196</v>
      </c>
      <c r="B200" s="460">
        <v>198</v>
      </c>
      <c r="C200" s="460">
        <f>INDEX(Table1[MPMS '#],MATCH(Table5[[#This Row],[JV Number]],Table1[JV '#],0))</f>
        <v>104632</v>
      </c>
      <c r="D200" s="460" t="str">
        <f>INDEX(Table1[Early Completion (Y/N)],MATCH(Table5[[#This Row],[JV Number]],Table1[JV '#],0))</f>
        <v>--</v>
      </c>
      <c r="E200" s="460" t="e">
        <f>INDEX(#REF!,MATCH(Table5[[#This Row],[JV Number]],Table1[JV '#],0))</f>
        <v>#REF!</v>
      </c>
      <c r="F200" s="460">
        <f>INDEX(Table1[District],MATCH(Table5[[#This Row],[JV Number]],Table1[JV '#],0))</f>
        <v>5</v>
      </c>
      <c r="G200" s="460" t="str">
        <f>INDEX(Table1[County],MATCH(Table5[[#This Row],[JV Number]],Table1[JV '#],0))</f>
        <v>Northampton</v>
      </c>
      <c r="H200" s="460">
        <f>COUNTIF(Table1[JV '#],Table5[[#This Row],[JV Number]])</f>
        <v>2</v>
      </c>
      <c r="I200" s="466">
        <f>LOOKUP(Table5[[#This Row],[JV Number]],Table4[JV '#],Table4[Construction Start Dates])</f>
        <v>42800</v>
      </c>
      <c r="J200" s="466" t="e">
        <f t="array" ref="J200">MIN(IF(Table5[[#This Row],[JV Number]]=Table1[JV '#],#REF!,"Error"))</f>
        <v>#REF!</v>
      </c>
      <c r="K200" s="554" t="e">
        <f>SUMIF(Table1[JV '#],Table5[[#This Row],[JV Number]],#REF!)</f>
        <v>#REF!</v>
      </c>
      <c r="L200" s="460" t="str">
        <f>IF(COUNTIFS(Table1[JV '#],Table5[[#This Row],[JV Number]],Table1[D-419 Utility Relocation Classification],Table5[[#Headers],[Prior]])=0,"",COUNTIFS(Table1[JV '#],Table5[[#This Row],[JV Number]],Table1[D-419 Utility Relocation Classification],Table5[[#Headers],[Prior]]))</f>
        <v/>
      </c>
      <c r="M200" s="460" t="str">
        <f>IF(COUNTIFS(Table1[JV '#],Table5[[#This Row],[JV Number]],Table1[D-419 Utility Relocation Classification],Table5[[#Headers],[Restrictive]])=0,"",COUNTIFS(Table1[JV '#],Table5[[#This Row],[JV Number]],Table1[D-419 Utility Relocation Classification],Table5[[#Headers],[Restrictive]]))</f>
        <v/>
      </c>
      <c r="N200" s="460" t="str">
        <f>IF(COUNTIFS(Table1[JV '#],Table5[[#This Row],[JV Number]],Table1[D-419 Utility Relocation Classification],Table5[[#Headers],[Concurrent]])=0,"",COUNTIFS(Table1[JV '#],Table5[[#This Row],[JV Number]],Table1[D-419 Utility Relocation Classification],Table5[[#Headers],[Concurrent]]))</f>
        <v/>
      </c>
      <c r="O200" s="460" t="str">
        <f>IF(COUNTIFS(Table1[JV '#],Table5[[#This Row],[JV Number]],Table1[D-419 Utility Relocation Classification],Table5[[#Headers],[Coordinated]])=0,"",COUNTIFS(Table1[JV '#],Table5[[#This Row],[JV Number]],Table1[D-419 Utility Relocation Classification],Table5[[#Headers],[Coordinated]]))</f>
        <v/>
      </c>
      <c r="P200" s="460" t="str">
        <f>IF(COUNTIFS(Table1[JV '#],Table5[[#This Row],[JV Number]],Table1[D-419 Utility Relocation Classification],Table5[[#Headers],[Not Affected]])=0,"",COUNTIFS(Table1[JV '#],Table5[[#This Row],[JV Number]],Table1[D-419 Utility Relocation Classification],Table5[[#Headers],[Not Affected]]))</f>
        <v/>
      </c>
      <c r="Q200" s="460" t="str">
        <f>IF(COUNTIFS(Table1[JV '#],Table5[[#This Row],[JV Number]],Table1[D-419 Utility Relocation Classification],Table5[[#Headers],[Incorporated]])=0,"",COUNTIFS(Table1[JV '#],Table5[[#This Row],[JV Number]],Table1[D-419 Utility Relocation Classification],Table5[[#Headers],[Incorporated]]))</f>
        <v/>
      </c>
      <c r="R200" s="460" t="str">
        <f>IF(COUNTIFS(Table1[JV '#],Table5[[#This Row],[JV Number]],Table1[Overhead or Underground],"OH")=0,"",COUNTIFS(Table1[JV '#],Table5[[#This Row],[JV Number]],Table1[Overhead or Underground],"OH"))</f>
        <v/>
      </c>
      <c r="S200" s="460">
        <f>IF(COUNTIFS(Table1[JV '#],Table5[[#This Row],[JV Number]],Table1[Overhead or Underground],"UG")=0,"",COUNTIFS(Table1[JV '#],Table5[[#This Row],[JV Number]],Table1[Overhead or Underground],"UG"))</f>
        <v>2</v>
      </c>
      <c r="T200" s="460" t="e">
        <f>IF(COUNTIFS(Table1[JV '#],Table5[[#This Row],[JV Number]],#REF!,"x")=0,"",COUNTIFS(Table1[JV '#],Table5[[#This Row],[JV Number]],#REF!,"x"))</f>
        <v>#REF!</v>
      </c>
      <c r="U200" s="460" t="e">
        <f>IF(COUNTIFS(Table1[JV '#],Table5[[#This Row],[JV Number]],#REF!,"x")=0,"",COUNTIFS(Table1[JV '#],Table5[[#This Row],[JV Number]],#REF!,"x"))</f>
        <v>#REF!</v>
      </c>
      <c r="V200" s="460" t="e">
        <f>IF(COUNTIFS(Table1[JV '#],Table5[[#This Row],[JV Number]],#REF!,"x")=0,"",COUNTIFS(Table1[JV '#],Table5[[#This Row],[JV Number]],#REF!,"x"))</f>
        <v>#REF!</v>
      </c>
      <c r="W200" s="460" t="e">
        <f>IF(COUNTIFS(Table1[JV '#],Table5[[#This Row],[JV Number]],#REF!,"x")=0,"",COUNTIFS(Table1[JV '#],Table5[[#This Row],[JV Number]],#REF!,"x"))</f>
        <v>#REF!</v>
      </c>
      <c r="X200" s="460" t="e">
        <f>IF(COUNTIFS(Table1[JV '#],Table5[[#This Row],[JV Number]],#REF!,"x")=0,"",COUNTIFS(Table1[JV '#],Table5[[#This Row],[JV Number]],#REF!,"x"))</f>
        <v>#REF!</v>
      </c>
      <c r="Z200" s="447"/>
    </row>
    <row r="201" spans="1:26" ht="14.45" x14ac:dyDescent="0.3">
      <c r="A201" s="464">
        <v>197</v>
      </c>
      <c r="B201" s="460">
        <v>201</v>
      </c>
      <c r="C201" s="460">
        <f>INDEX(Table1[MPMS '#],MATCH(Table5[[#This Row],[JV Number]],Table1[JV '#],0))</f>
        <v>85947</v>
      </c>
      <c r="D201" s="460" t="str">
        <f>INDEX(Table1[Early Completion (Y/N)],MATCH(Table5[[#This Row],[JV Number]],Table1[JV '#],0))</f>
        <v>--</v>
      </c>
      <c r="E201" s="460" t="e">
        <f>INDEX(#REF!,MATCH(Table5[[#This Row],[JV Number]],Table1[JV '#],0))</f>
        <v>#REF!</v>
      </c>
      <c r="F201" s="460">
        <f>INDEX(Table1[District],MATCH(Table5[[#This Row],[JV Number]],Table1[JV '#],0))</f>
        <v>5</v>
      </c>
      <c r="G201" s="460" t="str">
        <f>INDEX(Table1[County],MATCH(Table5[[#This Row],[JV Number]],Table1[JV '#],0))</f>
        <v>Northampton</v>
      </c>
      <c r="H201" s="460">
        <f>COUNTIF(Table1[JV '#],Table5[[#This Row],[JV Number]])</f>
        <v>1</v>
      </c>
      <c r="I201" s="466">
        <f>LOOKUP(Table5[[#This Row],[JV Number]],Table4[JV '#],Table4[Construction Start Dates])</f>
        <v>42538</v>
      </c>
      <c r="J201" s="466" t="e">
        <f t="array" ref="J201">MIN(IF(Table5[[#This Row],[JV Number]]=Table1[JV '#],#REF!,"Error"))</f>
        <v>#REF!</v>
      </c>
      <c r="K201" s="554" t="e">
        <f>SUMIF(Table1[JV '#],Table5[[#This Row],[JV Number]],#REF!)</f>
        <v>#REF!</v>
      </c>
      <c r="L201" s="460" t="str">
        <f>IF(COUNTIFS(Table1[JV '#],Table5[[#This Row],[JV Number]],Table1[D-419 Utility Relocation Classification],Table5[[#Headers],[Prior]])=0,"",COUNTIFS(Table1[JV '#],Table5[[#This Row],[JV Number]],Table1[D-419 Utility Relocation Classification],Table5[[#Headers],[Prior]]))</f>
        <v/>
      </c>
      <c r="M201" s="460" t="str">
        <f>IF(COUNTIFS(Table1[JV '#],Table5[[#This Row],[JV Number]],Table1[D-419 Utility Relocation Classification],Table5[[#Headers],[Restrictive]])=0,"",COUNTIFS(Table1[JV '#],Table5[[#This Row],[JV Number]],Table1[D-419 Utility Relocation Classification],Table5[[#Headers],[Restrictive]]))</f>
        <v/>
      </c>
      <c r="N201" s="460" t="str">
        <f>IF(COUNTIFS(Table1[JV '#],Table5[[#This Row],[JV Number]],Table1[D-419 Utility Relocation Classification],Table5[[#Headers],[Concurrent]])=0,"",COUNTIFS(Table1[JV '#],Table5[[#This Row],[JV Number]],Table1[D-419 Utility Relocation Classification],Table5[[#Headers],[Concurrent]]))</f>
        <v/>
      </c>
      <c r="O201" s="460" t="str">
        <f>IF(COUNTIFS(Table1[JV '#],Table5[[#This Row],[JV Number]],Table1[D-419 Utility Relocation Classification],Table5[[#Headers],[Coordinated]])=0,"",COUNTIFS(Table1[JV '#],Table5[[#This Row],[JV Number]],Table1[D-419 Utility Relocation Classification],Table5[[#Headers],[Coordinated]]))</f>
        <v/>
      </c>
      <c r="P201" s="460" t="str">
        <f>IF(COUNTIFS(Table1[JV '#],Table5[[#This Row],[JV Number]],Table1[D-419 Utility Relocation Classification],Table5[[#Headers],[Not Affected]])=0,"",COUNTIFS(Table1[JV '#],Table5[[#This Row],[JV Number]],Table1[D-419 Utility Relocation Classification],Table5[[#Headers],[Not Affected]]))</f>
        <v/>
      </c>
      <c r="Q201" s="460" t="str">
        <f>IF(COUNTIFS(Table1[JV '#],Table5[[#This Row],[JV Number]],Table1[D-419 Utility Relocation Classification],Table5[[#Headers],[Incorporated]])=0,"",COUNTIFS(Table1[JV '#],Table5[[#This Row],[JV Number]],Table1[D-419 Utility Relocation Classification],Table5[[#Headers],[Incorporated]]))</f>
        <v/>
      </c>
      <c r="R201" s="460" t="str">
        <f>IF(COUNTIFS(Table1[JV '#],Table5[[#This Row],[JV Number]],Table1[Overhead or Underground],"OH")=0,"",COUNTIFS(Table1[JV '#],Table5[[#This Row],[JV Number]],Table1[Overhead or Underground],"OH"))</f>
        <v/>
      </c>
      <c r="S201" s="460">
        <f>IF(COUNTIFS(Table1[JV '#],Table5[[#This Row],[JV Number]],Table1[Overhead or Underground],"UG")=0,"",COUNTIFS(Table1[JV '#],Table5[[#This Row],[JV Number]],Table1[Overhead or Underground],"UG"))</f>
        <v>1</v>
      </c>
      <c r="T201" s="460" t="e">
        <f>IF(COUNTIFS(Table1[JV '#],Table5[[#This Row],[JV Number]],#REF!,"x")=0,"",COUNTIFS(Table1[JV '#],Table5[[#This Row],[JV Number]],#REF!,"x"))</f>
        <v>#REF!</v>
      </c>
      <c r="U201" s="460" t="e">
        <f>IF(COUNTIFS(Table1[JV '#],Table5[[#This Row],[JV Number]],#REF!,"x")=0,"",COUNTIFS(Table1[JV '#],Table5[[#This Row],[JV Number]],#REF!,"x"))</f>
        <v>#REF!</v>
      </c>
      <c r="V201" s="460" t="e">
        <f>IF(COUNTIFS(Table1[JV '#],Table5[[#This Row],[JV Number]],#REF!,"x")=0,"",COUNTIFS(Table1[JV '#],Table5[[#This Row],[JV Number]],#REF!,"x"))</f>
        <v>#REF!</v>
      </c>
      <c r="W201" s="460" t="e">
        <f>IF(COUNTIFS(Table1[JV '#],Table5[[#This Row],[JV Number]],#REF!,"x")=0,"",COUNTIFS(Table1[JV '#],Table5[[#This Row],[JV Number]],#REF!,"x"))</f>
        <v>#REF!</v>
      </c>
      <c r="X201" s="460" t="e">
        <f>IF(COUNTIFS(Table1[JV '#],Table5[[#This Row],[JV Number]],#REF!,"x")=0,"",COUNTIFS(Table1[JV '#],Table5[[#This Row],[JV Number]],#REF!,"x"))</f>
        <v>#REF!</v>
      </c>
      <c r="Z201" s="447"/>
    </row>
    <row r="202" spans="1:26" ht="14.45" x14ac:dyDescent="0.3">
      <c r="A202" s="464">
        <v>198</v>
      </c>
      <c r="B202" s="460">
        <v>202</v>
      </c>
      <c r="C202" s="460">
        <f>INDEX(Table1[MPMS '#],MATCH(Table5[[#This Row],[JV Number]],Table1[JV '#],0))</f>
        <v>67256</v>
      </c>
      <c r="D202" s="460" t="str">
        <f>INDEX(Table1[Early Completion (Y/N)],MATCH(Table5[[#This Row],[JV Number]],Table1[JV '#],0))</f>
        <v>--</v>
      </c>
      <c r="E202" s="460" t="e">
        <f>INDEX(#REF!,MATCH(Table5[[#This Row],[JV Number]],Table1[JV '#],0))</f>
        <v>#REF!</v>
      </c>
      <c r="F202" s="460">
        <f>INDEX(Table1[District],MATCH(Table5[[#This Row],[JV Number]],Table1[JV '#],0))</f>
        <v>5</v>
      </c>
      <c r="G202" s="460" t="str">
        <f>INDEX(Table1[County],MATCH(Table5[[#This Row],[JV Number]],Table1[JV '#],0))</f>
        <v>Northampton</v>
      </c>
      <c r="H202" s="460">
        <f>COUNTIF(Table1[JV '#],Table5[[#This Row],[JV Number]])</f>
        <v>2</v>
      </c>
      <c r="I202" s="466">
        <f>LOOKUP(Table5[[#This Row],[JV Number]],Table4[JV '#],Table4[Construction Start Dates])</f>
        <v>42548</v>
      </c>
      <c r="J202" s="466" t="e">
        <f t="array" ref="J202">MIN(IF(Table5[[#This Row],[JV Number]]=Table1[JV '#],#REF!,"Error"))</f>
        <v>#REF!</v>
      </c>
      <c r="K202" s="554" t="e">
        <f>SUMIF(Table1[JV '#],Table5[[#This Row],[JV Number]],#REF!)</f>
        <v>#REF!</v>
      </c>
      <c r="L202" s="460" t="str">
        <f>IF(COUNTIFS(Table1[JV '#],Table5[[#This Row],[JV Number]],Table1[D-419 Utility Relocation Classification],Table5[[#Headers],[Prior]])=0,"",COUNTIFS(Table1[JV '#],Table5[[#This Row],[JV Number]],Table1[D-419 Utility Relocation Classification],Table5[[#Headers],[Prior]]))</f>
        <v/>
      </c>
      <c r="M202" s="460" t="str">
        <f>IF(COUNTIFS(Table1[JV '#],Table5[[#This Row],[JV Number]],Table1[D-419 Utility Relocation Classification],Table5[[#Headers],[Restrictive]])=0,"",COUNTIFS(Table1[JV '#],Table5[[#This Row],[JV Number]],Table1[D-419 Utility Relocation Classification],Table5[[#Headers],[Restrictive]]))</f>
        <v/>
      </c>
      <c r="N202" s="460" t="str">
        <f>IF(COUNTIFS(Table1[JV '#],Table5[[#This Row],[JV Number]],Table1[D-419 Utility Relocation Classification],Table5[[#Headers],[Concurrent]])=0,"",COUNTIFS(Table1[JV '#],Table5[[#This Row],[JV Number]],Table1[D-419 Utility Relocation Classification],Table5[[#Headers],[Concurrent]]))</f>
        <v/>
      </c>
      <c r="O202" s="460" t="str">
        <f>IF(COUNTIFS(Table1[JV '#],Table5[[#This Row],[JV Number]],Table1[D-419 Utility Relocation Classification],Table5[[#Headers],[Coordinated]])=0,"",COUNTIFS(Table1[JV '#],Table5[[#This Row],[JV Number]],Table1[D-419 Utility Relocation Classification],Table5[[#Headers],[Coordinated]]))</f>
        <v/>
      </c>
      <c r="P202" s="460" t="str">
        <f>IF(COUNTIFS(Table1[JV '#],Table5[[#This Row],[JV Number]],Table1[D-419 Utility Relocation Classification],Table5[[#Headers],[Not Affected]])=0,"",COUNTIFS(Table1[JV '#],Table5[[#This Row],[JV Number]],Table1[D-419 Utility Relocation Classification],Table5[[#Headers],[Not Affected]]))</f>
        <v/>
      </c>
      <c r="Q202" s="460" t="str">
        <f>IF(COUNTIFS(Table1[JV '#],Table5[[#This Row],[JV Number]],Table1[D-419 Utility Relocation Classification],Table5[[#Headers],[Incorporated]])=0,"",COUNTIFS(Table1[JV '#],Table5[[#This Row],[JV Number]],Table1[D-419 Utility Relocation Classification],Table5[[#Headers],[Incorporated]]))</f>
        <v/>
      </c>
      <c r="R202" s="460" t="str">
        <f>IF(COUNTIFS(Table1[JV '#],Table5[[#This Row],[JV Number]],Table1[Overhead or Underground],"OH")=0,"",COUNTIFS(Table1[JV '#],Table5[[#This Row],[JV Number]],Table1[Overhead or Underground],"OH"))</f>
        <v/>
      </c>
      <c r="S202" s="460">
        <f>IF(COUNTIFS(Table1[JV '#],Table5[[#This Row],[JV Number]],Table1[Overhead or Underground],"UG")=0,"",COUNTIFS(Table1[JV '#],Table5[[#This Row],[JV Number]],Table1[Overhead or Underground],"UG"))</f>
        <v>1</v>
      </c>
      <c r="T202" s="460" t="e">
        <f>IF(COUNTIFS(Table1[JV '#],Table5[[#This Row],[JV Number]],#REF!,"x")=0,"",COUNTIFS(Table1[JV '#],Table5[[#This Row],[JV Number]],#REF!,"x"))</f>
        <v>#REF!</v>
      </c>
      <c r="U202" s="460" t="e">
        <f>IF(COUNTIFS(Table1[JV '#],Table5[[#This Row],[JV Number]],#REF!,"x")=0,"",COUNTIFS(Table1[JV '#],Table5[[#This Row],[JV Number]],#REF!,"x"))</f>
        <v>#REF!</v>
      </c>
      <c r="V202" s="460" t="e">
        <f>IF(COUNTIFS(Table1[JV '#],Table5[[#This Row],[JV Number]],#REF!,"x")=0,"",COUNTIFS(Table1[JV '#],Table5[[#This Row],[JV Number]],#REF!,"x"))</f>
        <v>#REF!</v>
      </c>
      <c r="W202" s="460" t="e">
        <f>IF(COUNTIFS(Table1[JV '#],Table5[[#This Row],[JV Number]],#REF!,"x")=0,"",COUNTIFS(Table1[JV '#],Table5[[#This Row],[JV Number]],#REF!,"x"))</f>
        <v>#REF!</v>
      </c>
      <c r="X202" s="460" t="e">
        <f>IF(COUNTIFS(Table1[JV '#],Table5[[#This Row],[JV Number]],#REF!,"x")=0,"",COUNTIFS(Table1[JV '#],Table5[[#This Row],[JV Number]],#REF!,"x"))</f>
        <v>#REF!</v>
      </c>
      <c r="Z202" s="447"/>
    </row>
    <row r="203" spans="1:26" ht="14.45" x14ac:dyDescent="0.3">
      <c r="A203" s="464">
        <v>199</v>
      </c>
      <c r="B203" s="460">
        <v>203</v>
      </c>
      <c r="C203" s="460">
        <f>INDEX(Table1[MPMS '#],MATCH(Table5[[#This Row],[JV Number]],Table1[JV '#],0))</f>
        <v>12098</v>
      </c>
      <c r="D203" s="460" t="str">
        <f>INDEX(Table1[Early Completion (Y/N)],MATCH(Table5[[#This Row],[JV Number]],Table1[JV '#],0))</f>
        <v>--</v>
      </c>
      <c r="E203" s="460" t="e">
        <f>INDEX(#REF!,MATCH(Table5[[#This Row],[JV Number]],Table1[JV '#],0))</f>
        <v>#REF!</v>
      </c>
      <c r="F203" s="460">
        <f>INDEX(Table1[District],MATCH(Table5[[#This Row],[JV Number]],Table1[JV '#],0))</f>
        <v>5</v>
      </c>
      <c r="G203" s="460" t="str">
        <f>INDEX(Table1[County],MATCH(Table5[[#This Row],[JV Number]],Table1[JV '#],0))</f>
        <v>Northampton</v>
      </c>
      <c r="H203" s="460">
        <f>COUNTIF(Table1[JV '#],Table5[[#This Row],[JV Number]])</f>
        <v>5</v>
      </c>
      <c r="I203" s="466">
        <f>LOOKUP(Table5[[#This Row],[JV Number]],Table4[JV '#],Table4[Construction Start Dates])</f>
        <v>42866</v>
      </c>
      <c r="J203" s="466" t="e">
        <f t="array" ref="J203">MIN(IF(Table5[[#This Row],[JV Number]]=Table1[JV '#],#REF!,"Error"))</f>
        <v>#REF!</v>
      </c>
      <c r="K203" s="554" t="e">
        <f>SUMIF(Table1[JV '#],Table5[[#This Row],[JV Number]],#REF!)</f>
        <v>#REF!</v>
      </c>
      <c r="L203" s="460" t="str">
        <f>IF(COUNTIFS(Table1[JV '#],Table5[[#This Row],[JV Number]],Table1[D-419 Utility Relocation Classification],Table5[[#Headers],[Prior]])=0,"",COUNTIFS(Table1[JV '#],Table5[[#This Row],[JV Number]],Table1[D-419 Utility Relocation Classification],Table5[[#Headers],[Prior]]))</f>
        <v/>
      </c>
      <c r="M203" s="460" t="str">
        <f>IF(COUNTIFS(Table1[JV '#],Table5[[#This Row],[JV Number]],Table1[D-419 Utility Relocation Classification],Table5[[#Headers],[Restrictive]])=0,"",COUNTIFS(Table1[JV '#],Table5[[#This Row],[JV Number]],Table1[D-419 Utility Relocation Classification],Table5[[#Headers],[Restrictive]]))</f>
        <v/>
      </c>
      <c r="N203" s="460" t="str">
        <f>IF(COUNTIFS(Table1[JV '#],Table5[[#This Row],[JV Number]],Table1[D-419 Utility Relocation Classification],Table5[[#Headers],[Concurrent]])=0,"",COUNTIFS(Table1[JV '#],Table5[[#This Row],[JV Number]],Table1[D-419 Utility Relocation Classification],Table5[[#Headers],[Concurrent]]))</f>
        <v/>
      </c>
      <c r="O203" s="460" t="str">
        <f>IF(COUNTIFS(Table1[JV '#],Table5[[#This Row],[JV Number]],Table1[D-419 Utility Relocation Classification],Table5[[#Headers],[Coordinated]])=0,"",COUNTIFS(Table1[JV '#],Table5[[#This Row],[JV Number]],Table1[D-419 Utility Relocation Classification],Table5[[#Headers],[Coordinated]]))</f>
        <v/>
      </c>
      <c r="P203" s="460" t="str">
        <f>IF(COUNTIFS(Table1[JV '#],Table5[[#This Row],[JV Number]],Table1[D-419 Utility Relocation Classification],Table5[[#Headers],[Not Affected]])=0,"",COUNTIFS(Table1[JV '#],Table5[[#This Row],[JV Number]],Table1[D-419 Utility Relocation Classification],Table5[[#Headers],[Not Affected]]))</f>
        <v/>
      </c>
      <c r="Q203" s="460" t="str">
        <f>IF(COUNTIFS(Table1[JV '#],Table5[[#This Row],[JV Number]],Table1[D-419 Utility Relocation Classification],Table5[[#Headers],[Incorporated]])=0,"",COUNTIFS(Table1[JV '#],Table5[[#This Row],[JV Number]],Table1[D-419 Utility Relocation Classification],Table5[[#Headers],[Incorporated]]))</f>
        <v/>
      </c>
      <c r="R203" s="460" t="str">
        <f>IF(COUNTIFS(Table1[JV '#],Table5[[#This Row],[JV Number]],Table1[Overhead or Underground],"OH")=0,"",COUNTIFS(Table1[JV '#],Table5[[#This Row],[JV Number]],Table1[Overhead or Underground],"OH"))</f>
        <v/>
      </c>
      <c r="S203" s="460">
        <f>IF(COUNTIFS(Table1[JV '#],Table5[[#This Row],[JV Number]],Table1[Overhead or Underground],"UG")=0,"",COUNTIFS(Table1[JV '#],Table5[[#This Row],[JV Number]],Table1[Overhead or Underground],"UG"))</f>
        <v>2</v>
      </c>
      <c r="T203" s="460" t="e">
        <f>IF(COUNTIFS(Table1[JV '#],Table5[[#This Row],[JV Number]],#REF!,"x")=0,"",COUNTIFS(Table1[JV '#],Table5[[#This Row],[JV Number]],#REF!,"x"))</f>
        <v>#REF!</v>
      </c>
      <c r="U203" s="460" t="e">
        <f>IF(COUNTIFS(Table1[JV '#],Table5[[#This Row],[JV Number]],#REF!,"x")=0,"",COUNTIFS(Table1[JV '#],Table5[[#This Row],[JV Number]],#REF!,"x"))</f>
        <v>#REF!</v>
      </c>
      <c r="V203" s="460" t="e">
        <f>IF(COUNTIFS(Table1[JV '#],Table5[[#This Row],[JV Number]],#REF!,"x")=0,"",COUNTIFS(Table1[JV '#],Table5[[#This Row],[JV Number]],#REF!,"x"))</f>
        <v>#REF!</v>
      </c>
      <c r="W203" s="460" t="e">
        <f>IF(COUNTIFS(Table1[JV '#],Table5[[#This Row],[JV Number]],#REF!,"x")=0,"",COUNTIFS(Table1[JV '#],Table5[[#This Row],[JV Number]],#REF!,"x"))</f>
        <v>#REF!</v>
      </c>
      <c r="X203" s="460" t="e">
        <f>IF(COUNTIFS(Table1[JV '#],Table5[[#This Row],[JV Number]],#REF!,"x")=0,"",COUNTIFS(Table1[JV '#],Table5[[#This Row],[JV Number]],#REF!,"x"))</f>
        <v>#REF!</v>
      </c>
      <c r="Z203" s="447"/>
    </row>
    <row r="204" spans="1:26" ht="14.45" x14ac:dyDescent="0.3">
      <c r="A204" s="464">
        <v>200</v>
      </c>
      <c r="B204" s="460">
        <v>204</v>
      </c>
      <c r="C204" s="460">
        <f>INDEX(Table1[MPMS '#],MATCH(Table5[[#This Row],[JV Number]],Table1[JV '#],0))</f>
        <v>12717</v>
      </c>
      <c r="D204" s="460" t="str">
        <f>INDEX(Table1[Early Completion (Y/N)],MATCH(Table5[[#This Row],[JV Number]],Table1[JV '#],0))</f>
        <v>Y</v>
      </c>
      <c r="E204" s="460" t="e">
        <f>INDEX(#REF!,MATCH(Table5[[#This Row],[JV Number]],Table1[JV '#],0))</f>
        <v>#REF!</v>
      </c>
      <c r="F204" s="460">
        <f>INDEX(Table1[District],MATCH(Table5[[#This Row],[JV Number]],Table1[JV '#],0))</f>
        <v>5</v>
      </c>
      <c r="G204" s="460" t="str">
        <f>INDEX(Table1[County],MATCH(Table5[[#This Row],[JV Number]],Table1[JV '#],0))</f>
        <v>Schuylkill</v>
      </c>
      <c r="H204" s="460">
        <f>COUNTIF(Table1[JV '#],Table5[[#This Row],[JV Number]])</f>
        <v>2</v>
      </c>
      <c r="I204" s="466">
        <f>LOOKUP(Table5[[#This Row],[JV Number]],Table4[JV '#],Table4[Construction Start Dates])</f>
        <v>42199</v>
      </c>
      <c r="J204" s="466" t="e">
        <f t="array" ref="J204">MIN(IF(Table5[[#This Row],[JV Number]]=Table1[JV '#],#REF!,"Error"))</f>
        <v>#REF!</v>
      </c>
      <c r="K204" s="554" t="e">
        <f>SUMIF(Table1[JV '#],Table5[[#This Row],[JV Number]],#REF!)</f>
        <v>#REF!</v>
      </c>
      <c r="L204" s="460" t="str">
        <f>IF(COUNTIFS(Table1[JV '#],Table5[[#This Row],[JV Number]],Table1[D-419 Utility Relocation Classification],Table5[[#Headers],[Prior]])=0,"",COUNTIFS(Table1[JV '#],Table5[[#This Row],[JV Number]],Table1[D-419 Utility Relocation Classification],Table5[[#Headers],[Prior]]))</f>
        <v/>
      </c>
      <c r="M204" s="460" t="str">
        <f>IF(COUNTIFS(Table1[JV '#],Table5[[#This Row],[JV Number]],Table1[D-419 Utility Relocation Classification],Table5[[#Headers],[Restrictive]])=0,"",COUNTIFS(Table1[JV '#],Table5[[#This Row],[JV Number]],Table1[D-419 Utility Relocation Classification],Table5[[#Headers],[Restrictive]]))</f>
        <v/>
      </c>
      <c r="N204" s="460" t="str">
        <f>IF(COUNTIFS(Table1[JV '#],Table5[[#This Row],[JV Number]],Table1[D-419 Utility Relocation Classification],Table5[[#Headers],[Concurrent]])=0,"",COUNTIFS(Table1[JV '#],Table5[[#This Row],[JV Number]],Table1[D-419 Utility Relocation Classification],Table5[[#Headers],[Concurrent]]))</f>
        <v/>
      </c>
      <c r="O204" s="460">
        <f>IF(COUNTIFS(Table1[JV '#],Table5[[#This Row],[JV Number]],Table1[D-419 Utility Relocation Classification],Table5[[#Headers],[Coordinated]])=0,"",COUNTIFS(Table1[JV '#],Table5[[#This Row],[JV Number]],Table1[D-419 Utility Relocation Classification],Table5[[#Headers],[Coordinated]]))</f>
        <v>2</v>
      </c>
      <c r="P204" s="460" t="str">
        <f>IF(COUNTIFS(Table1[JV '#],Table5[[#This Row],[JV Number]],Table1[D-419 Utility Relocation Classification],Table5[[#Headers],[Not Affected]])=0,"",COUNTIFS(Table1[JV '#],Table5[[#This Row],[JV Number]],Table1[D-419 Utility Relocation Classification],Table5[[#Headers],[Not Affected]]))</f>
        <v/>
      </c>
      <c r="Q204" s="460" t="str">
        <f>IF(COUNTIFS(Table1[JV '#],Table5[[#This Row],[JV Number]],Table1[D-419 Utility Relocation Classification],Table5[[#Headers],[Incorporated]])=0,"",COUNTIFS(Table1[JV '#],Table5[[#This Row],[JV Number]],Table1[D-419 Utility Relocation Classification],Table5[[#Headers],[Incorporated]]))</f>
        <v/>
      </c>
      <c r="R204" s="460">
        <f>IF(COUNTIFS(Table1[JV '#],Table5[[#This Row],[JV Number]],Table1[Overhead or Underground],"OH")=0,"",COUNTIFS(Table1[JV '#],Table5[[#This Row],[JV Number]],Table1[Overhead or Underground],"OH"))</f>
        <v>2</v>
      </c>
      <c r="S204" s="460" t="str">
        <f>IF(COUNTIFS(Table1[JV '#],Table5[[#This Row],[JV Number]],Table1[Overhead or Underground],"UG")=0,"",COUNTIFS(Table1[JV '#],Table5[[#This Row],[JV Number]],Table1[Overhead or Underground],"UG"))</f>
        <v/>
      </c>
      <c r="T204" s="460" t="e">
        <f>IF(COUNTIFS(Table1[JV '#],Table5[[#This Row],[JV Number]],#REF!,"x")=0,"",COUNTIFS(Table1[JV '#],Table5[[#This Row],[JV Number]],#REF!,"x"))</f>
        <v>#REF!</v>
      </c>
      <c r="U204" s="460" t="e">
        <f>IF(COUNTIFS(Table1[JV '#],Table5[[#This Row],[JV Number]],#REF!,"x")=0,"",COUNTIFS(Table1[JV '#],Table5[[#This Row],[JV Number]],#REF!,"x"))</f>
        <v>#REF!</v>
      </c>
      <c r="V204" s="460" t="e">
        <f>IF(COUNTIFS(Table1[JV '#],Table5[[#This Row],[JV Number]],#REF!,"x")=0,"",COUNTIFS(Table1[JV '#],Table5[[#This Row],[JV Number]],#REF!,"x"))</f>
        <v>#REF!</v>
      </c>
      <c r="W204" s="460" t="e">
        <f>IF(COUNTIFS(Table1[JV '#],Table5[[#This Row],[JV Number]],#REF!,"x")=0,"",COUNTIFS(Table1[JV '#],Table5[[#This Row],[JV Number]],#REF!,"x"))</f>
        <v>#REF!</v>
      </c>
      <c r="X204" s="460" t="e">
        <f>IF(COUNTIFS(Table1[JV '#],Table5[[#This Row],[JV Number]],#REF!,"x")=0,"",COUNTIFS(Table1[JV '#],Table5[[#This Row],[JV Number]],#REF!,"x"))</f>
        <v>#REF!</v>
      </c>
      <c r="Z204" s="447"/>
    </row>
    <row r="205" spans="1:26" ht="14.45" x14ac:dyDescent="0.3">
      <c r="A205" s="464">
        <v>201</v>
      </c>
      <c r="B205" s="460">
        <v>205</v>
      </c>
      <c r="C205" s="460">
        <f>INDEX(Table1[MPMS '#],MATCH(Table5[[#This Row],[JV Number]],Table1[JV '#],0))</f>
        <v>99559</v>
      </c>
      <c r="D205" s="460" t="str">
        <f>INDEX(Table1[Early Completion (Y/N)],MATCH(Table5[[#This Row],[JV Number]],Table1[JV '#],0))</f>
        <v>Y</v>
      </c>
      <c r="E205" s="460" t="e">
        <f>INDEX(#REF!,MATCH(Table5[[#This Row],[JV Number]],Table1[JV '#],0))</f>
        <v>#REF!</v>
      </c>
      <c r="F205" s="460">
        <f>INDEX(Table1[District],MATCH(Table5[[#This Row],[JV Number]],Table1[JV '#],0))</f>
        <v>5</v>
      </c>
      <c r="G205" s="460" t="str">
        <f>INDEX(Table1[County],MATCH(Table5[[#This Row],[JV Number]],Table1[JV '#],0))</f>
        <v>Schuylkill</v>
      </c>
      <c r="H205" s="460">
        <f>COUNTIF(Table1[JV '#],Table5[[#This Row],[JV Number]])</f>
        <v>2</v>
      </c>
      <c r="I205" s="466">
        <f>LOOKUP(Table5[[#This Row],[JV Number]],Table4[JV '#],Table4[Construction Start Dates])</f>
        <v>42262</v>
      </c>
      <c r="J205" s="466" t="e">
        <f t="array" ref="J205">MIN(IF(Table5[[#This Row],[JV Number]]=Table1[JV '#],#REF!,"Error"))</f>
        <v>#REF!</v>
      </c>
      <c r="K205" s="554" t="e">
        <f>SUMIF(Table1[JV '#],Table5[[#This Row],[JV Number]],#REF!)</f>
        <v>#REF!</v>
      </c>
      <c r="L205" s="460" t="str">
        <f>IF(COUNTIFS(Table1[JV '#],Table5[[#This Row],[JV Number]],Table1[D-419 Utility Relocation Classification],Table5[[#Headers],[Prior]])=0,"",COUNTIFS(Table1[JV '#],Table5[[#This Row],[JV Number]],Table1[D-419 Utility Relocation Classification],Table5[[#Headers],[Prior]]))</f>
        <v/>
      </c>
      <c r="M205" s="460" t="str">
        <f>IF(COUNTIFS(Table1[JV '#],Table5[[#This Row],[JV Number]],Table1[D-419 Utility Relocation Classification],Table5[[#Headers],[Restrictive]])=0,"",COUNTIFS(Table1[JV '#],Table5[[#This Row],[JV Number]],Table1[D-419 Utility Relocation Classification],Table5[[#Headers],[Restrictive]]))</f>
        <v/>
      </c>
      <c r="N205" s="460" t="str">
        <f>IF(COUNTIFS(Table1[JV '#],Table5[[#This Row],[JV Number]],Table1[D-419 Utility Relocation Classification],Table5[[#Headers],[Concurrent]])=0,"",COUNTIFS(Table1[JV '#],Table5[[#This Row],[JV Number]],Table1[D-419 Utility Relocation Classification],Table5[[#Headers],[Concurrent]]))</f>
        <v/>
      </c>
      <c r="O205" s="460">
        <f>IF(COUNTIFS(Table1[JV '#],Table5[[#This Row],[JV Number]],Table1[D-419 Utility Relocation Classification],Table5[[#Headers],[Coordinated]])=0,"",COUNTIFS(Table1[JV '#],Table5[[#This Row],[JV Number]],Table1[D-419 Utility Relocation Classification],Table5[[#Headers],[Coordinated]]))</f>
        <v>2</v>
      </c>
      <c r="P205" s="460" t="str">
        <f>IF(COUNTIFS(Table1[JV '#],Table5[[#This Row],[JV Number]],Table1[D-419 Utility Relocation Classification],Table5[[#Headers],[Not Affected]])=0,"",COUNTIFS(Table1[JV '#],Table5[[#This Row],[JV Number]],Table1[D-419 Utility Relocation Classification],Table5[[#Headers],[Not Affected]]))</f>
        <v/>
      </c>
      <c r="Q205" s="460" t="str">
        <f>IF(COUNTIFS(Table1[JV '#],Table5[[#This Row],[JV Number]],Table1[D-419 Utility Relocation Classification],Table5[[#Headers],[Incorporated]])=0,"",COUNTIFS(Table1[JV '#],Table5[[#This Row],[JV Number]],Table1[D-419 Utility Relocation Classification],Table5[[#Headers],[Incorporated]]))</f>
        <v/>
      </c>
      <c r="R205" s="460">
        <f>IF(COUNTIFS(Table1[JV '#],Table5[[#This Row],[JV Number]],Table1[Overhead or Underground],"OH")=0,"",COUNTIFS(Table1[JV '#],Table5[[#This Row],[JV Number]],Table1[Overhead or Underground],"OH"))</f>
        <v>2</v>
      </c>
      <c r="S205" s="460" t="str">
        <f>IF(COUNTIFS(Table1[JV '#],Table5[[#This Row],[JV Number]],Table1[Overhead or Underground],"UG")=0,"",COUNTIFS(Table1[JV '#],Table5[[#This Row],[JV Number]],Table1[Overhead or Underground],"UG"))</f>
        <v/>
      </c>
      <c r="T205" s="460" t="e">
        <f>IF(COUNTIFS(Table1[JV '#],Table5[[#This Row],[JV Number]],#REF!,"x")=0,"",COUNTIFS(Table1[JV '#],Table5[[#This Row],[JV Number]],#REF!,"x"))</f>
        <v>#REF!</v>
      </c>
      <c r="U205" s="460" t="e">
        <f>IF(COUNTIFS(Table1[JV '#],Table5[[#This Row],[JV Number]],#REF!,"x")=0,"",COUNTIFS(Table1[JV '#],Table5[[#This Row],[JV Number]],#REF!,"x"))</f>
        <v>#REF!</v>
      </c>
      <c r="V205" s="460" t="e">
        <f>IF(COUNTIFS(Table1[JV '#],Table5[[#This Row],[JV Number]],#REF!,"x")=0,"",COUNTIFS(Table1[JV '#],Table5[[#This Row],[JV Number]],#REF!,"x"))</f>
        <v>#REF!</v>
      </c>
      <c r="W205" s="460" t="e">
        <f>IF(COUNTIFS(Table1[JV '#],Table5[[#This Row],[JV Number]],#REF!,"x")=0,"",COUNTIFS(Table1[JV '#],Table5[[#This Row],[JV Number]],#REF!,"x"))</f>
        <v>#REF!</v>
      </c>
      <c r="X205" s="460" t="e">
        <f>IF(COUNTIFS(Table1[JV '#],Table5[[#This Row],[JV Number]],#REF!,"x")=0,"",COUNTIFS(Table1[JV '#],Table5[[#This Row],[JV Number]],#REF!,"x"))</f>
        <v>#REF!</v>
      </c>
      <c r="Z205" s="447"/>
    </row>
    <row r="206" spans="1:26" ht="14.45" x14ac:dyDescent="0.3">
      <c r="A206" s="464">
        <v>202</v>
      </c>
      <c r="B206" s="460">
        <v>206</v>
      </c>
      <c r="C206" s="460">
        <f>INDEX(Table1[MPMS '#],MATCH(Table5[[#This Row],[JV Number]],Table1[JV '#],0))</f>
        <v>12710</v>
      </c>
      <c r="D206" s="460" t="str">
        <f>INDEX(Table1[Early Completion (Y/N)],MATCH(Table5[[#This Row],[JV Number]],Table1[JV '#],0))</f>
        <v>Y</v>
      </c>
      <c r="E206" s="460" t="e">
        <f>INDEX(#REF!,MATCH(Table5[[#This Row],[JV Number]],Table1[JV '#],0))</f>
        <v>#REF!</v>
      </c>
      <c r="F206" s="460">
        <f>INDEX(Table1[District],MATCH(Table5[[#This Row],[JV Number]],Table1[JV '#],0))</f>
        <v>5</v>
      </c>
      <c r="G206" s="460" t="str">
        <f>INDEX(Table1[County],MATCH(Table5[[#This Row],[JV Number]],Table1[JV '#],0))</f>
        <v>Schuylkill</v>
      </c>
      <c r="H206" s="460">
        <f>COUNTIF(Table1[JV '#],Table5[[#This Row],[JV Number]])</f>
        <v>2</v>
      </c>
      <c r="I206" s="466">
        <f>LOOKUP(Table5[[#This Row],[JV Number]],Table4[JV '#],Table4[Construction Start Dates])</f>
        <v>42261</v>
      </c>
      <c r="J206" s="466" t="e">
        <f t="array" ref="J206">MIN(IF(Table5[[#This Row],[JV Number]]=Table1[JV '#],#REF!,"Error"))</f>
        <v>#REF!</v>
      </c>
      <c r="K206" s="554" t="e">
        <f>SUMIF(Table1[JV '#],Table5[[#This Row],[JV Number]],#REF!)</f>
        <v>#REF!</v>
      </c>
      <c r="L206" s="460" t="str">
        <f>IF(COUNTIFS(Table1[JV '#],Table5[[#This Row],[JV Number]],Table1[D-419 Utility Relocation Classification],Table5[[#Headers],[Prior]])=0,"",COUNTIFS(Table1[JV '#],Table5[[#This Row],[JV Number]],Table1[D-419 Utility Relocation Classification],Table5[[#Headers],[Prior]]))</f>
        <v/>
      </c>
      <c r="M206" s="460" t="str">
        <f>IF(COUNTIFS(Table1[JV '#],Table5[[#This Row],[JV Number]],Table1[D-419 Utility Relocation Classification],Table5[[#Headers],[Restrictive]])=0,"",COUNTIFS(Table1[JV '#],Table5[[#This Row],[JV Number]],Table1[D-419 Utility Relocation Classification],Table5[[#Headers],[Restrictive]]))</f>
        <v/>
      </c>
      <c r="N206" s="460" t="str">
        <f>IF(COUNTIFS(Table1[JV '#],Table5[[#This Row],[JV Number]],Table1[D-419 Utility Relocation Classification],Table5[[#Headers],[Concurrent]])=0,"",COUNTIFS(Table1[JV '#],Table5[[#This Row],[JV Number]],Table1[D-419 Utility Relocation Classification],Table5[[#Headers],[Concurrent]]))</f>
        <v/>
      </c>
      <c r="O206" s="460">
        <f>IF(COUNTIFS(Table1[JV '#],Table5[[#This Row],[JV Number]],Table1[D-419 Utility Relocation Classification],Table5[[#Headers],[Coordinated]])=0,"",COUNTIFS(Table1[JV '#],Table5[[#This Row],[JV Number]],Table1[D-419 Utility Relocation Classification],Table5[[#Headers],[Coordinated]]))</f>
        <v>2</v>
      </c>
      <c r="P206" s="460" t="str">
        <f>IF(COUNTIFS(Table1[JV '#],Table5[[#This Row],[JV Number]],Table1[D-419 Utility Relocation Classification],Table5[[#Headers],[Not Affected]])=0,"",COUNTIFS(Table1[JV '#],Table5[[#This Row],[JV Number]],Table1[D-419 Utility Relocation Classification],Table5[[#Headers],[Not Affected]]))</f>
        <v/>
      </c>
      <c r="Q206" s="460" t="str">
        <f>IF(COUNTIFS(Table1[JV '#],Table5[[#This Row],[JV Number]],Table1[D-419 Utility Relocation Classification],Table5[[#Headers],[Incorporated]])=0,"",COUNTIFS(Table1[JV '#],Table5[[#This Row],[JV Number]],Table1[D-419 Utility Relocation Classification],Table5[[#Headers],[Incorporated]]))</f>
        <v/>
      </c>
      <c r="R206" s="460">
        <f>IF(COUNTIFS(Table1[JV '#],Table5[[#This Row],[JV Number]],Table1[Overhead or Underground],"OH")=0,"",COUNTIFS(Table1[JV '#],Table5[[#This Row],[JV Number]],Table1[Overhead or Underground],"OH"))</f>
        <v>2</v>
      </c>
      <c r="S206" s="460" t="str">
        <f>IF(COUNTIFS(Table1[JV '#],Table5[[#This Row],[JV Number]],Table1[Overhead or Underground],"UG")=0,"",COUNTIFS(Table1[JV '#],Table5[[#This Row],[JV Number]],Table1[Overhead or Underground],"UG"))</f>
        <v/>
      </c>
      <c r="T206" s="460" t="e">
        <f>IF(COUNTIFS(Table1[JV '#],Table5[[#This Row],[JV Number]],#REF!,"x")=0,"",COUNTIFS(Table1[JV '#],Table5[[#This Row],[JV Number]],#REF!,"x"))</f>
        <v>#REF!</v>
      </c>
      <c r="U206" s="460" t="e">
        <f>IF(COUNTIFS(Table1[JV '#],Table5[[#This Row],[JV Number]],#REF!,"x")=0,"",COUNTIFS(Table1[JV '#],Table5[[#This Row],[JV Number]],#REF!,"x"))</f>
        <v>#REF!</v>
      </c>
      <c r="V206" s="460" t="e">
        <f>IF(COUNTIFS(Table1[JV '#],Table5[[#This Row],[JV Number]],#REF!,"x")=0,"",COUNTIFS(Table1[JV '#],Table5[[#This Row],[JV Number]],#REF!,"x"))</f>
        <v>#REF!</v>
      </c>
      <c r="W206" s="460" t="e">
        <f>IF(COUNTIFS(Table1[JV '#],Table5[[#This Row],[JV Number]],#REF!,"x")=0,"",COUNTIFS(Table1[JV '#],Table5[[#This Row],[JV Number]],#REF!,"x"))</f>
        <v>#REF!</v>
      </c>
      <c r="X206" s="460" t="e">
        <f>IF(COUNTIFS(Table1[JV '#],Table5[[#This Row],[JV Number]],#REF!,"x")=0,"",COUNTIFS(Table1[JV '#],Table5[[#This Row],[JV Number]],#REF!,"x"))</f>
        <v>#REF!</v>
      </c>
      <c r="Z206" s="447"/>
    </row>
    <row r="207" spans="1:26" ht="14.45" x14ac:dyDescent="0.3">
      <c r="A207" s="464">
        <v>203</v>
      </c>
      <c r="B207" s="460">
        <v>207</v>
      </c>
      <c r="C207" s="460">
        <f>INDEX(Table1[MPMS '#],MATCH(Table5[[#This Row],[JV Number]],Table1[JV '#],0))</f>
        <v>85810</v>
      </c>
      <c r="D207" s="460" t="str">
        <f>INDEX(Table1[Early Completion (Y/N)],MATCH(Table5[[#This Row],[JV Number]],Table1[JV '#],0))</f>
        <v>Y</v>
      </c>
      <c r="E207" s="460" t="e">
        <f>INDEX(#REF!,MATCH(Table5[[#This Row],[JV Number]],Table1[JV '#],0))</f>
        <v>#REF!</v>
      </c>
      <c r="F207" s="460">
        <f>INDEX(Table1[District],MATCH(Table5[[#This Row],[JV Number]],Table1[JV '#],0))</f>
        <v>5</v>
      </c>
      <c r="G207" s="460" t="str">
        <f>INDEX(Table1[County],MATCH(Table5[[#This Row],[JV Number]],Table1[JV '#],0))</f>
        <v>Schuylkill</v>
      </c>
      <c r="H207" s="460">
        <f>COUNTIF(Table1[JV '#],Table5[[#This Row],[JV Number]])</f>
        <v>5</v>
      </c>
      <c r="I207" s="466">
        <f>LOOKUP(Table5[[#This Row],[JV Number]],Table4[JV '#],Table4[Construction Start Dates])</f>
        <v>42417</v>
      </c>
      <c r="J207" s="466" t="e">
        <f t="array" ref="J207">MIN(IF(Table5[[#This Row],[JV Number]]=Table1[JV '#],#REF!,"Error"))</f>
        <v>#REF!</v>
      </c>
      <c r="K207" s="554" t="e">
        <f>SUMIF(Table1[JV '#],Table5[[#This Row],[JV Number]],#REF!)</f>
        <v>#REF!</v>
      </c>
      <c r="L207" s="460">
        <f>IF(COUNTIFS(Table1[JV '#],Table5[[#This Row],[JV Number]],Table1[D-419 Utility Relocation Classification],Table5[[#Headers],[Prior]])=0,"",COUNTIFS(Table1[JV '#],Table5[[#This Row],[JV Number]],Table1[D-419 Utility Relocation Classification],Table5[[#Headers],[Prior]]))</f>
        <v>3</v>
      </c>
      <c r="M207" s="460" t="str">
        <f>IF(COUNTIFS(Table1[JV '#],Table5[[#This Row],[JV Number]],Table1[D-419 Utility Relocation Classification],Table5[[#Headers],[Restrictive]])=0,"",COUNTIFS(Table1[JV '#],Table5[[#This Row],[JV Number]],Table1[D-419 Utility Relocation Classification],Table5[[#Headers],[Restrictive]]))</f>
        <v/>
      </c>
      <c r="N207" s="460" t="str">
        <f>IF(COUNTIFS(Table1[JV '#],Table5[[#This Row],[JV Number]],Table1[D-419 Utility Relocation Classification],Table5[[#Headers],[Concurrent]])=0,"",COUNTIFS(Table1[JV '#],Table5[[#This Row],[JV Number]],Table1[D-419 Utility Relocation Classification],Table5[[#Headers],[Concurrent]]))</f>
        <v/>
      </c>
      <c r="O207" s="460" t="str">
        <f>IF(COUNTIFS(Table1[JV '#],Table5[[#This Row],[JV Number]],Table1[D-419 Utility Relocation Classification],Table5[[#Headers],[Coordinated]])=0,"",COUNTIFS(Table1[JV '#],Table5[[#This Row],[JV Number]],Table1[D-419 Utility Relocation Classification],Table5[[#Headers],[Coordinated]]))</f>
        <v/>
      </c>
      <c r="P207" s="460">
        <f>IF(COUNTIFS(Table1[JV '#],Table5[[#This Row],[JV Number]],Table1[D-419 Utility Relocation Classification],Table5[[#Headers],[Not Affected]])=0,"",COUNTIFS(Table1[JV '#],Table5[[#This Row],[JV Number]],Table1[D-419 Utility Relocation Classification],Table5[[#Headers],[Not Affected]]))</f>
        <v>2</v>
      </c>
      <c r="Q207" s="460" t="str">
        <f>IF(COUNTIFS(Table1[JV '#],Table5[[#This Row],[JV Number]],Table1[D-419 Utility Relocation Classification],Table5[[#Headers],[Incorporated]])=0,"",COUNTIFS(Table1[JV '#],Table5[[#This Row],[JV Number]],Table1[D-419 Utility Relocation Classification],Table5[[#Headers],[Incorporated]]))</f>
        <v/>
      </c>
      <c r="R207" s="460">
        <f>IF(COUNTIFS(Table1[JV '#],Table5[[#This Row],[JV Number]],Table1[Overhead or Underground],"OH")=0,"",COUNTIFS(Table1[JV '#],Table5[[#This Row],[JV Number]],Table1[Overhead or Underground],"OH"))</f>
        <v>3</v>
      </c>
      <c r="S207" s="460">
        <f>IF(COUNTIFS(Table1[JV '#],Table5[[#This Row],[JV Number]],Table1[Overhead or Underground],"UG")=0,"",COUNTIFS(Table1[JV '#],Table5[[#This Row],[JV Number]],Table1[Overhead or Underground],"UG"))</f>
        <v>2</v>
      </c>
      <c r="T207" s="460" t="e">
        <f>IF(COUNTIFS(Table1[JV '#],Table5[[#This Row],[JV Number]],#REF!,"x")=0,"",COUNTIFS(Table1[JV '#],Table5[[#This Row],[JV Number]],#REF!,"x"))</f>
        <v>#REF!</v>
      </c>
      <c r="U207" s="460" t="e">
        <f>IF(COUNTIFS(Table1[JV '#],Table5[[#This Row],[JV Number]],#REF!,"x")=0,"",COUNTIFS(Table1[JV '#],Table5[[#This Row],[JV Number]],#REF!,"x"))</f>
        <v>#REF!</v>
      </c>
      <c r="V207" s="460" t="e">
        <f>IF(COUNTIFS(Table1[JV '#],Table5[[#This Row],[JV Number]],#REF!,"x")=0,"",COUNTIFS(Table1[JV '#],Table5[[#This Row],[JV Number]],#REF!,"x"))</f>
        <v>#REF!</v>
      </c>
      <c r="W207" s="460" t="e">
        <f>IF(COUNTIFS(Table1[JV '#],Table5[[#This Row],[JV Number]],#REF!,"x")=0,"",COUNTIFS(Table1[JV '#],Table5[[#This Row],[JV Number]],#REF!,"x"))</f>
        <v>#REF!</v>
      </c>
      <c r="X207" s="460" t="e">
        <f>IF(COUNTIFS(Table1[JV '#],Table5[[#This Row],[JV Number]],#REF!,"x")=0,"",COUNTIFS(Table1[JV '#],Table5[[#This Row],[JV Number]],#REF!,"x"))</f>
        <v>#REF!</v>
      </c>
      <c r="Z207" s="447"/>
    </row>
    <row r="208" spans="1:26" ht="14.45" x14ac:dyDescent="0.3">
      <c r="A208" s="464">
        <v>204</v>
      </c>
      <c r="B208" s="460">
        <v>208</v>
      </c>
      <c r="C208" s="460">
        <f>INDEX(Table1[MPMS '#],MATCH(Table5[[#This Row],[JV Number]],Table1[JV '#],0))</f>
        <v>85724</v>
      </c>
      <c r="D208" s="460" t="str">
        <f>INDEX(Table1[Early Completion (Y/N)],MATCH(Table5[[#This Row],[JV Number]],Table1[JV '#],0))</f>
        <v>Y</v>
      </c>
      <c r="E208" s="460" t="e">
        <f>INDEX(#REF!,MATCH(Table5[[#This Row],[JV Number]],Table1[JV '#],0))</f>
        <v>#REF!</v>
      </c>
      <c r="F208" s="460">
        <f>INDEX(Table1[District],MATCH(Table5[[#This Row],[JV Number]],Table1[JV '#],0))</f>
        <v>5</v>
      </c>
      <c r="G208" s="460" t="str">
        <f>INDEX(Table1[County],MATCH(Table5[[#This Row],[JV Number]],Table1[JV '#],0))</f>
        <v>Schuylkill</v>
      </c>
      <c r="H208" s="460">
        <f>COUNTIF(Table1[JV '#],Table5[[#This Row],[JV Number]])</f>
        <v>3</v>
      </c>
      <c r="I208" s="466">
        <f>LOOKUP(Table5[[#This Row],[JV Number]],Table4[JV '#],Table4[Construction Start Dates])</f>
        <v>42205</v>
      </c>
      <c r="J208" s="466" t="e">
        <f t="array" ref="J208">MIN(IF(Table5[[#This Row],[JV Number]]=Table1[JV '#],#REF!,"Error"))</f>
        <v>#REF!</v>
      </c>
      <c r="K208" s="554" t="e">
        <f>SUMIF(Table1[JV '#],Table5[[#This Row],[JV Number]],#REF!)</f>
        <v>#REF!</v>
      </c>
      <c r="L208" s="460" t="str">
        <f>IF(COUNTIFS(Table1[JV '#],Table5[[#This Row],[JV Number]],Table1[D-419 Utility Relocation Classification],Table5[[#Headers],[Prior]])=0,"",COUNTIFS(Table1[JV '#],Table5[[#This Row],[JV Number]],Table1[D-419 Utility Relocation Classification],Table5[[#Headers],[Prior]]))</f>
        <v/>
      </c>
      <c r="M208" s="460" t="str">
        <f>IF(COUNTIFS(Table1[JV '#],Table5[[#This Row],[JV Number]],Table1[D-419 Utility Relocation Classification],Table5[[#Headers],[Restrictive]])=0,"",COUNTIFS(Table1[JV '#],Table5[[#This Row],[JV Number]],Table1[D-419 Utility Relocation Classification],Table5[[#Headers],[Restrictive]]))</f>
        <v/>
      </c>
      <c r="N208" s="460" t="str">
        <f>IF(COUNTIFS(Table1[JV '#],Table5[[#This Row],[JV Number]],Table1[D-419 Utility Relocation Classification],Table5[[#Headers],[Concurrent]])=0,"",COUNTIFS(Table1[JV '#],Table5[[#This Row],[JV Number]],Table1[D-419 Utility Relocation Classification],Table5[[#Headers],[Concurrent]]))</f>
        <v/>
      </c>
      <c r="O208" s="460">
        <f>IF(COUNTIFS(Table1[JV '#],Table5[[#This Row],[JV Number]],Table1[D-419 Utility Relocation Classification],Table5[[#Headers],[Coordinated]])=0,"",COUNTIFS(Table1[JV '#],Table5[[#This Row],[JV Number]],Table1[D-419 Utility Relocation Classification],Table5[[#Headers],[Coordinated]]))</f>
        <v>3</v>
      </c>
      <c r="P208" s="460" t="str">
        <f>IF(COUNTIFS(Table1[JV '#],Table5[[#This Row],[JV Number]],Table1[D-419 Utility Relocation Classification],Table5[[#Headers],[Not Affected]])=0,"",COUNTIFS(Table1[JV '#],Table5[[#This Row],[JV Number]],Table1[D-419 Utility Relocation Classification],Table5[[#Headers],[Not Affected]]))</f>
        <v/>
      </c>
      <c r="Q208" s="460" t="str">
        <f>IF(COUNTIFS(Table1[JV '#],Table5[[#This Row],[JV Number]],Table1[D-419 Utility Relocation Classification],Table5[[#Headers],[Incorporated]])=0,"",COUNTIFS(Table1[JV '#],Table5[[#This Row],[JV Number]],Table1[D-419 Utility Relocation Classification],Table5[[#Headers],[Incorporated]]))</f>
        <v/>
      </c>
      <c r="R208" s="460">
        <f>IF(COUNTIFS(Table1[JV '#],Table5[[#This Row],[JV Number]],Table1[Overhead or Underground],"OH")=0,"",COUNTIFS(Table1[JV '#],Table5[[#This Row],[JV Number]],Table1[Overhead or Underground],"OH"))</f>
        <v>3</v>
      </c>
      <c r="S208" s="460" t="str">
        <f>IF(COUNTIFS(Table1[JV '#],Table5[[#This Row],[JV Number]],Table1[Overhead or Underground],"UG")=0,"",COUNTIFS(Table1[JV '#],Table5[[#This Row],[JV Number]],Table1[Overhead or Underground],"UG"))</f>
        <v/>
      </c>
      <c r="T208" s="460" t="e">
        <f>IF(COUNTIFS(Table1[JV '#],Table5[[#This Row],[JV Number]],#REF!,"x")=0,"",COUNTIFS(Table1[JV '#],Table5[[#This Row],[JV Number]],#REF!,"x"))</f>
        <v>#REF!</v>
      </c>
      <c r="U208" s="460" t="e">
        <f>IF(COUNTIFS(Table1[JV '#],Table5[[#This Row],[JV Number]],#REF!,"x")=0,"",COUNTIFS(Table1[JV '#],Table5[[#This Row],[JV Number]],#REF!,"x"))</f>
        <v>#REF!</v>
      </c>
      <c r="V208" s="460" t="e">
        <f>IF(COUNTIFS(Table1[JV '#],Table5[[#This Row],[JV Number]],#REF!,"x")=0,"",COUNTIFS(Table1[JV '#],Table5[[#This Row],[JV Number]],#REF!,"x"))</f>
        <v>#REF!</v>
      </c>
      <c r="W208" s="460" t="e">
        <f>IF(COUNTIFS(Table1[JV '#],Table5[[#This Row],[JV Number]],#REF!,"x")=0,"",COUNTIFS(Table1[JV '#],Table5[[#This Row],[JV Number]],#REF!,"x"))</f>
        <v>#REF!</v>
      </c>
      <c r="X208" s="460" t="e">
        <f>IF(COUNTIFS(Table1[JV '#],Table5[[#This Row],[JV Number]],#REF!,"x")=0,"",COUNTIFS(Table1[JV '#],Table5[[#This Row],[JV Number]],#REF!,"x"))</f>
        <v>#REF!</v>
      </c>
      <c r="Z208" s="447"/>
    </row>
    <row r="209" spans="1:26" ht="14.45" x14ac:dyDescent="0.3">
      <c r="A209" s="464">
        <v>205</v>
      </c>
      <c r="B209" s="460">
        <v>209</v>
      </c>
      <c r="C209" s="460">
        <f>INDEX(Table1[MPMS '#],MATCH(Table5[[#This Row],[JV Number]],Table1[JV '#],0))</f>
        <v>47695</v>
      </c>
      <c r="D209" s="460" t="str">
        <f>INDEX(Table1[Early Completion (Y/N)],MATCH(Table5[[#This Row],[JV Number]],Table1[JV '#],0))</f>
        <v>Y</v>
      </c>
      <c r="E209" s="460" t="e">
        <f>INDEX(#REF!,MATCH(Table5[[#This Row],[JV Number]],Table1[JV '#],0))</f>
        <v>#REF!</v>
      </c>
      <c r="F209" s="460">
        <f>INDEX(Table1[District],MATCH(Table5[[#This Row],[JV Number]],Table1[JV '#],0))</f>
        <v>5</v>
      </c>
      <c r="G209" s="460" t="str">
        <f>INDEX(Table1[County],MATCH(Table5[[#This Row],[JV Number]],Table1[JV '#],0))</f>
        <v>Schuylkill</v>
      </c>
      <c r="H209" s="460">
        <f>COUNTIF(Table1[JV '#],Table5[[#This Row],[JV Number]])</f>
        <v>4</v>
      </c>
      <c r="I209" s="466">
        <f>LOOKUP(Table5[[#This Row],[JV Number]],Table4[JV '#],Table4[Construction Start Dates])</f>
        <v>42240</v>
      </c>
      <c r="J209" s="466" t="e">
        <f t="array" ref="J209">MIN(IF(Table5[[#This Row],[JV Number]]=Table1[JV '#],#REF!,"Error"))</f>
        <v>#REF!</v>
      </c>
      <c r="K209" s="554" t="e">
        <f>SUMIF(Table1[JV '#],Table5[[#This Row],[JV Number]],#REF!)</f>
        <v>#REF!</v>
      </c>
      <c r="L209" s="460" t="str">
        <f>IF(COUNTIFS(Table1[JV '#],Table5[[#This Row],[JV Number]],Table1[D-419 Utility Relocation Classification],Table5[[#Headers],[Prior]])=0,"",COUNTIFS(Table1[JV '#],Table5[[#This Row],[JV Number]],Table1[D-419 Utility Relocation Classification],Table5[[#Headers],[Prior]]))</f>
        <v/>
      </c>
      <c r="M209" s="460" t="str">
        <f>IF(COUNTIFS(Table1[JV '#],Table5[[#This Row],[JV Number]],Table1[D-419 Utility Relocation Classification],Table5[[#Headers],[Restrictive]])=0,"",COUNTIFS(Table1[JV '#],Table5[[#This Row],[JV Number]],Table1[D-419 Utility Relocation Classification],Table5[[#Headers],[Restrictive]]))</f>
        <v/>
      </c>
      <c r="N209" s="460" t="str">
        <f>IF(COUNTIFS(Table1[JV '#],Table5[[#This Row],[JV Number]],Table1[D-419 Utility Relocation Classification],Table5[[#Headers],[Concurrent]])=0,"",COUNTIFS(Table1[JV '#],Table5[[#This Row],[JV Number]],Table1[D-419 Utility Relocation Classification],Table5[[#Headers],[Concurrent]]))</f>
        <v/>
      </c>
      <c r="O209" s="460">
        <f>IF(COUNTIFS(Table1[JV '#],Table5[[#This Row],[JV Number]],Table1[D-419 Utility Relocation Classification],Table5[[#Headers],[Coordinated]])=0,"",COUNTIFS(Table1[JV '#],Table5[[#This Row],[JV Number]],Table1[D-419 Utility Relocation Classification],Table5[[#Headers],[Coordinated]]))</f>
        <v>3</v>
      </c>
      <c r="P209" s="460">
        <f>IF(COUNTIFS(Table1[JV '#],Table5[[#This Row],[JV Number]],Table1[D-419 Utility Relocation Classification],Table5[[#Headers],[Not Affected]])=0,"",COUNTIFS(Table1[JV '#],Table5[[#This Row],[JV Number]],Table1[D-419 Utility Relocation Classification],Table5[[#Headers],[Not Affected]]))</f>
        <v>1</v>
      </c>
      <c r="Q209" s="460" t="str">
        <f>IF(COUNTIFS(Table1[JV '#],Table5[[#This Row],[JV Number]],Table1[D-419 Utility Relocation Classification],Table5[[#Headers],[Incorporated]])=0,"",COUNTIFS(Table1[JV '#],Table5[[#This Row],[JV Number]],Table1[D-419 Utility Relocation Classification],Table5[[#Headers],[Incorporated]]))</f>
        <v/>
      </c>
      <c r="R209" s="460">
        <f>IF(COUNTIFS(Table1[JV '#],Table5[[#This Row],[JV Number]],Table1[Overhead or Underground],"OH")=0,"",COUNTIFS(Table1[JV '#],Table5[[#This Row],[JV Number]],Table1[Overhead or Underground],"OH"))</f>
        <v>4</v>
      </c>
      <c r="S209" s="460" t="str">
        <f>IF(COUNTIFS(Table1[JV '#],Table5[[#This Row],[JV Number]],Table1[Overhead or Underground],"UG")=0,"",COUNTIFS(Table1[JV '#],Table5[[#This Row],[JV Number]],Table1[Overhead or Underground],"UG"))</f>
        <v/>
      </c>
      <c r="T209" s="460" t="e">
        <f>IF(COUNTIFS(Table1[JV '#],Table5[[#This Row],[JV Number]],#REF!,"x")=0,"",COUNTIFS(Table1[JV '#],Table5[[#This Row],[JV Number]],#REF!,"x"))</f>
        <v>#REF!</v>
      </c>
      <c r="U209" s="460" t="e">
        <f>IF(COUNTIFS(Table1[JV '#],Table5[[#This Row],[JV Number]],#REF!,"x")=0,"",COUNTIFS(Table1[JV '#],Table5[[#This Row],[JV Number]],#REF!,"x"))</f>
        <v>#REF!</v>
      </c>
      <c r="V209" s="460" t="e">
        <f>IF(COUNTIFS(Table1[JV '#],Table5[[#This Row],[JV Number]],#REF!,"x")=0,"",COUNTIFS(Table1[JV '#],Table5[[#This Row],[JV Number]],#REF!,"x"))</f>
        <v>#REF!</v>
      </c>
      <c r="W209" s="460" t="e">
        <f>IF(COUNTIFS(Table1[JV '#],Table5[[#This Row],[JV Number]],#REF!,"x")=0,"",COUNTIFS(Table1[JV '#],Table5[[#This Row],[JV Number]],#REF!,"x"))</f>
        <v>#REF!</v>
      </c>
      <c r="X209" s="460" t="e">
        <f>IF(COUNTIFS(Table1[JV '#],Table5[[#This Row],[JV Number]],#REF!,"x")=0,"",COUNTIFS(Table1[JV '#],Table5[[#This Row],[JV Number]],#REF!,"x"))</f>
        <v>#REF!</v>
      </c>
      <c r="Z209" s="447"/>
    </row>
    <row r="210" spans="1:26" ht="14.45" x14ac:dyDescent="0.3">
      <c r="A210" s="464">
        <v>206</v>
      </c>
      <c r="B210" s="460">
        <v>210</v>
      </c>
      <c r="C210" s="460">
        <f>INDEX(Table1[MPMS '#],MATCH(Table5[[#This Row],[JV Number]],Table1[JV '#],0))</f>
        <v>12522</v>
      </c>
      <c r="D210" s="460" t="str">
        <f>INDEX(Table1[Early Completion (Y/N)],MATCH(Table5[[#This Row],[JV Number]],Table1[JV '#],0))</f>
        <v>Y</v>
      </c>
      <c r="E210" s="460" t="e">
        <f>INDEX(#REF!,MATCH(Table5[[#This Row],[JV Number]],Table1[JV '#],0))</f>
        <v>#REF!</v>
      </c>
      <c r="F210" s="460">
        <f>INDEX(Table1[District],MATCH(Table5[[#This Row],[JV Number]],Table1[JV '#],0))</f>
        <v>5</v>
      </c>
      <c r="G210" s="460" t="str">
        <f>INDEX(Table1[County],MATCH(Table5[[#This Row],[JV Number]],Table1[JV '#],0))</f>
        <v>Schuylkill</v>
      </c>
      <c r="H210" s="460">
        <f>COUNTIF(Table1[JV '#],Table5[[#This Row],[JV Number]])</f>
        <v>2</v>
      </c>
      <c r="I210" s="466">
        <f>LOOKUP(Table5[[#This Row],[JV Number]],Table4[JV '#],Table4[Construction Start Dates])</f>
        <v>42205</v>
      </c>
      <c r="J210" s="466" t="e">
        <f t="array" ref="J210">MIN(IF(Table5[[#This Row],[JV Number]]=Table1[JV '#],#REF!,"Error"))</f>
        <v>#REF!</v>
      </c>
      <c r="K210" s="554" t="e">
        <f>SUMIF(Table1[JV '#],Table5[[#This Row],[JV Number]],#REF!)</f>
        <v>#REF!</v>
      </c>
      <c r="L210" s="460" t="str">
        <f>IF(COUNTIFS(Table1[JV '#],Table5[[#This Row],[JV Number]],Table1[D-419 Utility Relocation Classification],Table5[[#Headers],[Prior]])=0,"",COUNTIFS(Table1[JV '#],Table5[[#This Row],[JV Number]],Table1[D-419 Utility Relocation Classification],Table5[[#Headers],[Prior]]))</f>
        <v/>
      </c>
      <c r="M210" s="460">
        <f>IF(COUNTIFS(Table1[JV '#],Table5[[#This Row],[JV Number]],Table1[D-419 Utility Relocation Classification],Table5[[#Headers],[Restrictive]])=0,"",COUNTIFS(Table1[JV '#],Table5[[#This Row],[JV Number]],Table1[D-419 Utility Relocation Classification],Table5[[#Headers],[Restrictive]]))</f>
        <v>1</v>
      </c>
      <c r="N210" s="460" t="str">
        <f>IF(COUNTIFS(Table1[JV '#],Table5[[#This Row],[JV Number]],Table1[D-419 Utility Relocation Classification],Table5[[#Headers],[Concurrent]])=0,"",COUNTIFS(Table1[JV '#],Table5[[#This Row],[JV Number]],Table1[D-419 Utility Relocation Classification],Table5[[#Headers],[Concurrent]]))</f>
        <v/>
      </c>
      <c r="O210" s="460">
        <f>IF(COUNTIFS(Table1[JV '#],Table5[[#This Row],[JV Number]],Table1[D-419 Utility Relocation Classification],Table5[[#Headers],[Coordinated]])=0,"",COUNTIFS(Table1[JV '#],Table5[[#This Row],[JV Number]],Table1[D-419 Utility Relocation Classification],Table5[[#Headers],[Coordinated]]))</f>
        <v>1</v>
      </c>
      <c r="P210" s="460" t="str">
        <f>IF(COUNTIFS(Table1[JV '#],Table5[[#This Row],[JV Number]],Table1[D-419 Utility Relocation Classification],Table5[[#Headers],[Not Affected]])=0,"",COUNTIFS(Table1[JV '#],Table5[[#This Row],[JV Number]],Table1[D-419 Utility Relocation Classification],Table5[[#Headers],[Not Affected]]))</f>
        <v/>
      </c>
      <c r="Q210" s="460" t="str">
        <f>IF(COUNTIFS(Table1[JV '#],Table5[[#This Row],[JV Number]],Table1[D-419 Utility Relocation Classification],Table5[[#Headers],[Incorporated]])=0,"",COUNTIFS(Table1[JV '#],Table5[[#This Row],[JV Number]],Table1[D-419 Utility Relocation Classification],Table5[[#Headers],[Incorporated]]))</f>
        <v/>
      </c>
      <c r="R210" s="460">
        <f>IF(COUNTIFS(Table1[JV '#],Table5[[#This Row],[JV Number]],Table1[Overhead or Underground],"OH")=0,"",COUNTIFS(Table1[JV '#],Table5[[#This Row],[JV Number]],Table1[Overhead or Underground],"OH"))</f>
        <v>2</v>
      </c>
      <c r="S210" s="460" t="str">
        <f>IF(COUNTIFS(Table1[JV '#],Table5[[#This Row],[JV Number]],Table1[Overhead or Underground],"UG")=0,"",COUNTIFS(Table1[JV '#],Table5[[#This Row],[JV Number]],Table1[Overhead or Underground],"UG"))</f>
        <v/>
      </c>
      <c r="T210" s="460" t="e">
        <f>IF(COUNTIFS(Table1[JV '#],Table5[[#This Row],[JV Number]],#REF!,"x")=0,"",COUNTIFS(Table1[JV '#],Table5[[#This Row],[JV Number]],#REF!,"x"))</f>
        <v>#REF!</v>
      </c>
      <c r="U210" s="460" t="e">
        <f>IF(COUNTIFS(Table1[JV '#],Table5[[#This Row],[JV Number]],#REF!,"x")=0,"",COUNTIFS(Table1[JV '#],Table5[[#This Row],[JV Number]],#REF!,"x"))</f>
        <v>#REF!</v>
      </c>
      <c r="V210" s="460" t="e">
        <f>IF(COUNTIFS(Table1[JV '#],Table5[[#This Row],[JV Number]],#REF!,"x")=0,"",COUNTIFS(Table1[JV '#],Table5[[#This Row],[JV Number]],#REF!,"x"))</f>
        <v>#REF!</v>
      </c>
      <c r="W210" s="460" t="e">
        <f>IF(COUNTIFS(Table1[JV '#],Table5[[#This Row],[JV Number]],#REF!,"x")=0,"",COUNTIFS(Table1[JV '#],Table5[[#This Row],[JV Number]],#REF!,"x"))</f>
        <v>#REF!</v>
      </c>
      <c r="X210" s="460" t="e">
        <f>IF(COUNTIFS(Table1[JV '#],Table5[[#This Row],[JV Number]],#REF!,"x")=0,"",COUNTIFS(Table1[JV '#],Table5[[#This Row],[JV Number]],#REF!,"x"))</f>
        <v>#REF!</v>
      </c>
      <c r="Z210" s="447"/>
    </row>
    <row r="211" spans="1:26" ht="14.45" x14ac:dyDescent="0.3">
      <c r="A211" s="464">
        <v>207</v>
      </c>
      <c r="B211" s="460">
        <v>211</v>
      </c>
      <c r="C211" s="460">
        <f>INDEX(Table1[MPMS '#],MATCH(Table5[[#This Row],[JV Number]],Table1[JV '#],0))</f>
        <v>56830</v>
      </c>
      <c r="D211" s="460" t="str">
        <f>INDEX(Table1[Early Completion (Y/N)],MATCH(Table5[[#This Row],[JV Number]],Table1[JV '#],0))</f>
        <v>--</v>
      </c>
      <c r="E211" s="460" t="e">
        <f>INDEX(#REF!,MATCH(Table5[[#This Row],[JV Number]],Table1[JV '#],0))</f>
        <v>#REF!</v>
      </c>
      <c r="F211" s="460">
        <f>INDEX(Table1[District],MATCH(Table5[[#This Row],[JV Number]],Table1[JV '#],0))</f>
        <v>6</v>
      </c>
      <c r="G211" s="460" t="str">
        <f>INDEX(Table1[County],MATCH(Table5[[#This Row],[JV Number]],Table1[JV '#],0))</f>
        <v>Bucks</v>
      </c>
      <c r="H211" s="460">
        <f>COUNTIF(Table1[JV '#],Table5[[#This Row],[JV Number]])</f>
        <v>2</v>
      </c>
      <c r="I211" s="466">
        <f>LOOKUP(Table5[[#This Row],[JV Number]],Table4[JV '#],Table4[Construction Start Dates])</f>
        <v>42828</v>
      </c>
      <c r="J211" s="466" t="e">
        <f t="array" ref="J211">MIN(IF(Table5[[#This Row],[JV Number]]=Table1[JV '#],#REF!,"Error"))</f>
        <v>#REF!</v>
      </c>
      <c r="K211" s="554" t="e">
        <f>SUMIF(Table1[JV '#],Table5[[#This Row],[JV Number]],#REF!)</f>
        <v>#REF!</v>
      </c>
      <c r="L211" s="460" t="str">
        <f>IF(COUNTIFS(Table1[JV '#],Table5[[#This Row],[JV Number]],Table1[D-419 Utility Relocation Classification],Table5[[#Headers],[Prior]])=0,"",COUNTIFS(Table1[JV '#],Table5[[#This Row],[JV Number]],Table1[D-419 Utility Relocation Classification],Table5[[#Headers],[Prior]]))</f>
        <v/>
      </c>
      <c r="M211" s="460" t="str">
        <f>IF(COUNTIFS(Table1[JV '#],Table5[[#This Row],[JV Number]],Table1[D-419 Utility Relocation Classification],Table5[[#Headers],[Restrictive]])=0,"",COUNTIFS(Table1[JV '#],Table5[[#This Row],[JV Number]],Table1[D-419 Utility Relocation Classification],Table5[[#Headers],[Restrictive]]))</f>
        <v/>
      </c>
      <c r="N211" s="460" t="str">
        <f>IF(COUNTIFS(Table1[JV '#],Table5[[#This Row],[JV Number]],Table1[D-419 Utility Relocation Classification],Table5[[#Headers],[Concurrent]])=0,"",COUNTIFS(Table1[JV '#],Table5[[#This Row],[JV Number]],Table1[D-419 Utility Relocation Classification],Table5[[#Headers],[Concurrent]]))</f>
        <v/>
      </c>
      <c r="O211" s="460" t="str">
        <f>IF(COUNTIFS(Table1[JV '#],Table5[[#This Row],[JV Number]],Table1[D-419 Utility Relocation Classification],Table5[[#Headers],[Coordinated]])=0,"",COUNTIFS(Table1[JV '#],Table5[[#This Row],[JV Number]],Table1[D-419 Utility Relocation Classification],Table5[[#Headers],[Coordinated]]))</f>
        <v/>
      </c>
      <c r="P211" s="460" t="str">
        <f>IF(COUNTIFS(Table1[JV '#],Table5[[#This Row],[JV Number]],Table1[D-419 Utility Relocation Classification],Table5[[#Headers],[Not Affected]])=0,"",COUNTIFS(Table1[JV '#],Table5[[#This Row],[JV Number]],Table1[D-419 Utility Relocation Classification],Table5[[#Headers],[Not Affected]]))</f>
        <v/>
      </c>
      <c r="Q211" s="460" t="str">
        <f>IF(COUNTIFS(Table1[JV '#],Table5[[#This Row],[JV Number]],Table1[D-419 Utility Relocation Classification],Table5[[#Headers],[Incorporated]])=0,"",COUNTIFS(Table1[JV '#],Table5[[#This Row],[JV Number]],Table1[D-419 Utility Relocation Classification],Table5[[#Headers],[Incorporated]]))</f>
        <v/>
      </c>
      <c r="R211" s="460" t="str">
        <f>IF(COUNTIFS(Table1[JV '#],Table5[[#This Row],[JV Number]],Table1[Overhead or Underground],"OH")=0,"",COUNTIFS(Table1[JV '#],Table5[[#This Row],[JV Number]],Table1[Overhead or Underground],"OH"))</f>
        <v/>
      </c>
      <c r="S211" s="460">
        <f>IF(COUNTIFS(Table1[JV '#],Table5[[#This Row],[JV Number]],Table1[Overhead or Underground],"UG")=0,"",COUNTIFS(Table1[JV '#],Table5[[#This Row],[JV Number]],Table1[Overhead or Underground],"UG"))</f>
        <v>1</v>
      </c>
      <c r="T211" s="460" t="e">
        <f>IF(COUNTIFS(Table1[JV '#],Table5[[#This Row],[JV Number]],#REF!,"x")=0,"",COUNTIFS(Table1[JV '#],Table5[[#This Row],[JV Number]],#REF!,"x"))</f>
        <v>#REF!</v>
      </c>
      <c r="U211" s="460" t="e">
        <f>IF(COUNTIFS(Table1[JV '#],Table5[[#This Row],[JV Number]],#REF!,"x")=0,"",COUNTIFS(Table1[JV '#],Table5[[#This Row],[JV Number]],#REF!,"x"))</f>
        <v>#REF!</v>
      </c>
      <c r="V211" s="460" t="e">
        <f>IF(COUNTIFS(Table1[JV '#],Table5[[#This Row],[JV Number]],#REF!,"x")=0,"",COUNTIFS(Table1[JV '#],Table5[[#This Row],[JV Number]],#REF!,"x"))</f>
        <v>#REF!</v>
      </c>
      <c r="W211" s="460" t="e">
        <f>IF(COUNTIFS(Table1[JV '#],Table5[[#This Row],[JV Number]],#REF!,"x")=0,"",COUNTIFS(Table1[JV '#],Table5[[#This Row],[JV Number]],#REF!,"x"))</f>
        <v>#REF!</v>
      </c>
      <c r="X211" s="460" t="e">
        <f>IF(COUNTIFS(Table1[JV '#],Table5[[#This Row],[JV Number]],#REF!,"x")=0,"",COUNTIFS(Table1[JV '#],Table5[[#This Row],[JV Number]],#REF!,"x"))</f>
        <v>#REF!</v>
      </c>
      <c r="Z211" s="447"/>
    </row>
    <row r="212" spans="1:26" ht="14.45" x14ac:dyDescent="0.3">
      <c r="A212" s="464">
        <v>208</v>
      </c>
      <c r="B212" s="460">
        <v>212</v>
      </c>
      <c r="C212" s="460">
        <f>INDEX(Table1[MPMS '#],MATCH(Table5[[#This Row],[JV Number]],Table1[JV '#],0))</f>
        <v>81284</v>
      </c>
      <c r="D212" s="460" t="str">
        <f>INDEX(Table1[Early Completion (Y/N)],MATCH(Table5[[#This Row],[JV Number]],Table1[JV '#],0))</f>
        <v>--</v>
      </c>
      <c r="E212" s="460" t="e">
        <f>INDEX(#REF!,MATCH(Table5[[#This Row],[JV Number]],Table1[JV '#],0))</f>
        <v>#REF!</v>
      </c>
      <c r="F212" s="460">
        <f>INDEX(Table1[District],MATCH(Table5[[#This Row],[JV Number]],Table1[JV '#],0))</f>
        <v>6</v>
      </c>
      <c r="G212" s="460" t="str">
        <f>INDEX(Table1[County],MATCH(Table5[[#This Row],[JV Number]],Table1[JV '#],0))</f>
        <v>Chester</v>
      </c>
      <c r="H212" s="460">
        <f>COUNTIF(Table1[JV '#],Table5[[#This Row],[JV Number]])</f>
        <v>1</v>
      </c>
      <c r="I212" s="466">
        <f>LOOKUP(Table5[[#This Row],[JV Number]],Table4[JV '#],Table4[Construction Start Dates])</f>
        <v>42800</v>
      </c>
      <c r="J212" s="466" t="e">
        <f t="array" ref="J212">MIN(IF(Table5[[#This Row],[JV Number]]=Table1[JV '#],#REF!,"Error"))</f>
        <v>#REF!</v>
      </c>
      <c r="K212" s="554" t="e">
        <f>SUMIF(Table1[JV '#],Table5[[#This Row],[JV Number]],#REF!)</f>
        <v>#REF!</v>
      </c>
      <c r="L212" s="460" t="str">
        <f>IF(COUNTIFS(Table1[JV '#],Table5[[#This Row],[JV Number]],Table1[D-419 Utility Relocation Classification],Table5[[#Headers],[Prior]])=0,"",COUNTIFS(Table1[JV '#],Table5[[#This Row],[JV Number]],Table1[D-419 Utility Relocation Classification],Table5[[#Headers],[Prior]]))</f>
        <v/>
      </c>
      <c r="M212" s="460" t="str">
        <f>IF(COUNTIFS(Table1[JV '#],Table5[[#This Row],[JV Number]],Table1[D-419 Utility Relocation Classification],Table5[[#Headers],[Restrictive]])=0,"",COUNTIFS(Table1[JV '#],Table5[[#This Row],[JV Number]],Table1[D-419 Utility Relocation Classification],Table5[[#Headers],[Restrictive]]))</f>
        <v/>
      </c>
      <c r="N212" s="460" t="str">
        <f>IF(COUNTIFS(Table1[JV '#],Table5[[#This Row],[JV Number]],Table1[D-419 Utility Relocation Classification],Table5[[#Headers],[Concurrent]])=0,"",COUNTIFS(Table1[JV '#],Table5[[#This Row],[JV Number]],Table1[D-419 Utility Relocation Classification],Table5[[#Headers],[Concurrent]]))</f>
        <v/>
      </c>
      <c r="O212" s="460" t="str">
        <f>IF(COUNTIFS(Table1[JV '#],Table5[[#This Row],[JV Number]],Table1[D-419 Utility Relocation Classification],Table5[[#Headers],[Coordinated]])=0,"",COUNTIFS(Table1[JV '#],Table5[[#This Row],[JV Number]],Table1[D-419 Utility Relocation Classification],Table5[[#Headers],[Coordinated]]))</f>
        <v/>
      </c>
      <c r="P212" s="460" t="str">
        <f>IF(COUNTIFS(Table1[JV '#],Table5[[#This Row],[JV Number]],Table1[D-419 Utility Relocation Classification],Table5[[#Headers],[Not Affected]])=0,"",COUNTIFS(Table1[JV '#],Table5[[#This Row],[JV Number]],Table1[D-419 Utility Relocation Classification],Table5[[#Headers],[Not Affected]]))</f>
        <v/>
      </c>
      <c r="Q212" s="460" t="str">
        <f>IF(COUNTIFS(Table1[JV '#],Table5[[#This Row],[JV Number]],Table1[D-419 Utility Relocation Classification],Table5[[#Headers],[Incorporated]])=0,"",COUNTIFS(Table1[JV '#],Table5[[#This Row],[JV Number]],Table1[D-419 Utility Relocation Classification],Table5[[#Headers],[Incorporated]]))</f>
        <v/>
      </c>
      <c r="R212" s="460" t="str">
        <f>IF(COUNTIFS(Table1[JV '#],Table5[[#This Row],[JV Number]],Table1[Overhead or Underground],"OH")=0,"",COUNTIFS(Table1[JV '#],Table5[[#This Row],[JV Number]],Table1[Overhead or Underground],"OH"))</f>
        <v/>
      </c>
      <c r="S212" s="460" t="str">
        <f>IF(COUNTIFS(Table1[JV '#],Table5[[#This Row],[JV Number]],Table1[Overhead or Underground],"UG")=0,"",COUNTIFS(Table1[JV '#],Table5[[#This Row],[JV Number]],Table1[Overhead or Underground],"UG"))</f>
        <v/>
      </c>
      <c r="T212" s="460" t="e">
        <f>IF(COUNTIFS(Table1[JV '#],Table5[[#This Row],[JV Number]],#REF!,"x")=0,"",COUNTIFS(Table1[JV '#],Table5[[#This Row],[JV Number]],#REF!,"x"))</f>
        <v>#REF!</v>
      </c>
      <c r="U212" s="460" t="e">
        <f>IF(COUNTIFS(Table1[JV '#],Table5[[#This Row],[JV Number]],#REF!,"x")=0,"",COUNTIFS(Table1[JV '#],Table5[[#This Row],[JV Number]],#REF!,"x"))</f>
        <v>#REF!</v>
      </c>
      <c r="V212" s="460" t="e">
        <f>IF(COUNTIFS(Table1[JV '#],Table5[[#This Row],[JV Number]],#REF!,"x")=0,"",COUNTIFS(Table1[JV '#],Table5[[#This Row],[JV Number]],#REF!,"x"))</f>
        <v>#REF!</v>
      </c>
      <c r="W212" s="460" t="e">
        <f>IF(COUNTIFS(Table1[JV '#],Table5[[#This Row],[JV Number]],#REF!,"x")=0,"",COUNTIFS(Table1[JV '#],Table5[[#This Row],[JV Number]],#REF!,"x"))</f>
        <v>#REF!</v>
      </c>
      <c r="X212" s="460" t="e">
        <f>IF(COUNTIFS(Table1[JV '#],Table5[[#This Row],[JV Number]],#REF!,"x")=0,"",COUNTIFS(Table1[JV '#],Table5[[#This Row],[JV Number]],#REF!,"x"))</f>
        <v>#REF!</v>
      </c>
      <c r="Z212" s="447"/>
    </row>
    <row r="213" spans="1:26" ht="14.45" x14ac:dyDescent="0.3">
      <c r="A213" s="464">
        <v>209</v>
      </c>
      <c r="B213" s="460">
        <v>213</v>
      </c>
      <c r="C213" s="460">
        <f>INDEX(Table1[MPMS '#],MATCH(Table5[[#This Row],[JV Number]],Table1[JV '#],0))</f>
        <v>86306</v>
      </c>
      <c r="D213" s="460" t="str">
        <f>INDEX(Table1[Early Completion (Y/N)],MATCH(Table5[[#This Row],[JV Number]],Table1[JV '#],0))</f>
        <v>--</v>
      </c>
      <c r="E213" s="460" t="e">
        <f>INDEX(#REF!,MATCH(Table5[[#This Row],[JV Number]],Table1[JV '#],0))</f>
        <v>#REF!</v>
      </c>
      <c r="F213" s="460">
        <f>INDEX(Table1[District],MATCH(Table5[[#This Row],[JV Number]],Table1[JV '#],0))</f>
        <v>6</v>
      </c>
      <c r="G213" s="460" t="str">
        <f>INDEX(Table1[County],MATCH(Table5[[#This Row],[JV Number]],Table1[JV '#],0))</f>
        <v>Chester</v>
      </c>
      <c r="H213" s="460">
        <f>COUNTIF(Table1[JV '#],Table5[[#This Row],[JV Number]])</f>
        <v>1</v>
      </c>
      <c r="I213" s="466">
        <f>LOOKUP(Table5[[#This Row],[JV Number]],Table4[JV '#],Table4[Construction Start Dates])</f>
        <v>42613</v>
      </c>
      <c r="J213" s="466" t="e">
        <f t="array" ref="J213">MIN(IF(Table5[[#This Row],[JV Number]]=Table1[JV '#],#REF!,"Error"))</f>
        <v>#REF!</v>
      </c>
      <c r="K213" s="554" t="e">
        <f>SUMIF(Table1[JV '#],Table5[[#This Row],[JV Number]],#REF!)</f>
        <v>#REF!</v>
      </c>
      <c r="L213" s="460" t="str">
        <f>IF(COUNTIFS(Table1[JV '#],Table5[[#This Row],[JV Number]],Table1[D-419 Utility Relocation Classification],Table5[[#Headers],[Prior]])=0,"",COUNTIFS(Table1[JV '#],Table5[[#This Row],[JV Number]],Table1[D-419 Utility Relocation Classification],Table5[[#Headers],[Prior]]))</f>
        <v/>
      </c>
      <c r="M213" s="460" t="str">
        <f>IF(COUNTIFS(Table1[JV '#],Table5[[#This Row],[JV Number]],Table1[D-419 Utility Relocation Classification],Table5[[#Headers],[Restrictive]])=0,"",COUNTIFS(Table1[JV '#],Table5[[#This Row],[JV Number]],Table1[D-419 Utility Relocation Classification],Table5[[#Headers],[Restrictive]]))</f>
        <v/>
      </c>
      <c r="N213" s="460" t="str">
        <f>IF(COUNTIFS(Table1[JV '#],Table5[[#This Row],[JV Number]],Table1[D-419 Utility Relocation Classification],Table5[[#Headers],[Concurrent]])=0,"",COUNTIFS(Table1[JV '#],Table5[[#This Row],[JV Number]],Table1[D-419 Utility Relocation Classification],Table5[[#Headers],[Concurrent]]))</f>
        <v/>
      </c>
      <c r="O213" s="460" t="str">
        <f>IF(COUNTIFS(Table1[JV '#],Table5[[#This Row],[JV Number]],Table1[D-419 Utility Relocation Classification],Table5[[#Headers],[Coordinated]])=0,"",COUNTIFS(Table1[JV '#],Table5[[#This Row],[JV Number]],Table1[D-419 Utility Relocation Classification],Table5[[#Headers],[Coordinated]]))</f>
        <v/>
      </c>
      <c r="P213" s="460" t="str">
        <f>IF(COUNTIFS(Table1[JV '#],Table5[[#This Row],[JV Number]],Table1[D-419 Utility Relocation Classification],Table5[[#Headers],[Not Affected]])=0,"",COUNTIFS(Table1[JV '#],Table5[[#This Row],[JV Number]],Table1[D-419 Utility Relocation Classification],Table5[[#Headers],[Not Affected]]))</f>
        <v/>
      </c>
      <c r="Q213" s="460" t="str">
        <f>IF(COUNTIFS(Table1[JV '#],Table5[[#This Row],[JV Number]],Table1[D-419 Utility Relocation Classification],Table5[[#Headers],[Incorporated]])=0,"",COUNTIFS(Table1[JV '#],Table5[[#This Row],[JV Number]],Table1[D-419 Utility Relocation Classification],Table5[[#Headers],[Incorporated]]))</f>
        <v/>
      </c>
      <c r="R213" s="460" t="str">
        <f>IF(COUNTIFS(Table1[JV '#],Table5[[#This Row],[JV Number]],Table1[Overhead or Underground],"OH")=0,"",COUNTIFS(Table1[JV '#],Table5[[#This Row],[JV Number]],Table1[Overhead or Underground],"OH"))</f>
        <v/>
      </c>
      <c r="S213" s="460" t="str">
        <f>IF(COUNTIFS(Table1[JV '#],Table5[[#This Row],[JV Number]],Table1[Overhead or Underground],"UG")=0,"",COUNTIFS(Table1[JV '#],Table5[[#This Row],[JV Number]],Table1[Overhead or Underground],"UG"))</f>
        <v/>
      </c>
      <c r="T213" s="460" t="e">
        <f>IF(COUNTIFS(Table1[JV '#],Table5[[#This Row],[JV Number]],#REF!,"x")=0,"",COUNTIFS(Table1[JV '#],Table5[[#This Row],[JV Number]],#REF!,"x"))</f>
        <v>#REF!</v>
      </c>
      <c r="U213" s="460" t="e">
        <f>IF(COUNTIFS(Table1[JV '#],Table5[[#This Row],[JV Number]],#REF!,"x")=0,"",COUNTIFS(Table1[JV '#],Table5[[#This Row],[JV Number]],#REF!,"x"))</f>
        <v>#REF!</v>
      </c>
      <c r="V213" s="460" t="e">
        <f>IF(COUNTIFS(Table1[JV '#],Table5[[#This Row],[JV Number]],#REF!,"x")=0,"",COUNTIFS(Table1[JV '#],Table5[[#This Row],[JV Number]],#REF!,"x"))</f>
        <v>#REF!</v>
      </c>
      <c r="W213" s="460" t="e">
        <f>IF(COUNTIFS(Table1[JV '#],Table5[[#This Row],[JV Number]],#REF!,"x")=0,"",COUNTIFS(Table1[JV '#],Table5[[#This Row],[JV Number]],#REF!,"x"))</f>
        <v>#REF!</v>
      </c>
      <c r="X213" s="460" t="e">
        <f>IF(COUNTIFS(Table1[JV '#],Table5[[#This Row],[JV Number]],#REF!,"x")=0,"",COUNTIFS(Table1[JV '#],Table5[[#This Row],[JV Number]],#REF!,"x"))</f>
        <v>#REF!</v>
      </c>
      <c r="Z213" s="447"/>
    </row>
    <row r="214" spans="1:26" ht="14.45" x14ac:dyDescent="0.3">
      <c r="A214" s="464">
        <v>210</v>
      </c>
      <c r="B214" s="460">
        <v>214</v>
      </c>
      <c r="C214" s="460">
        <f>INDEX(Table1[MPMS '#],MATCH(Table5[[#This Row],[JV Number]],Table1[JV '#],0))</f>
        <v>15232</v>
      </c>
      <c r="D214" s="460" t="str">
        <f>INDEX(Table1[Early Completion (Y/N)],MATCH(Table5[[#This Row],[JV Number]],Table1[JV '#],0))</f>
        <v>--</v>
      </c>
      <c r="E214" s="460" t="e">
        <f>INDEX(#REF!,MATCH(Table5[[#This Row],[JV Number]],Table1[JV '#],0))</f>
        <v>#REF!</v>
      </c>
      <c r="F214" s="460">
        <f>INDEX(Table1[District],MATCH(Table5[[#This Row],[JV Number]],Table1[JV '#],0))</f>
        <v>6</v>
      </c>
      <c r="G214" s="460" t="str">
        <f>INDEX(Table1[County],MATCH(Table5[[#This Row],[JV Number]],Table1[JV '#],0))</f>
        <v>Delaware</v>
      </c>
      <c r="H214" s="460">
        <f>COUNTIF(Table1[JV '#],Table5[[#This Row],[JV Number]])</f>
        <v>4</v>
      </c>
      <c r="I214" s="466">
        <f>LOOKUP(Table5[[#This Row],[JV Number]],Table4[JV '#],Table4[Construction Start Dates])</f>
        <v>42586</v>
      </c>
      <c r="J214" s="466" t="e">
        <f t="array" ref="J214">MIN(IF(Table5[[#This Row],[JV Number]]=Table1[JV '#],#REF!,"Error"))</f>
        <v>#REF!</v>
      </c>
      <c r="K214" s="554" t="e">
        <f>SUMIF(Table1[JV '#],Table5[[#This Row],[JV Number]],#REF!)</f>
        <v>#REF!</v>
      </c>
      <c r="L214" s="460" t="str">
        <f>IF(COUNTIFS(Table1[JV '#],Table5[[#This Row],[JV Number]],Table1[D-419 Utility Relocation Classification],Table5[[#Headers],[Prior]])=0,"",COUNTIFS(Table1[JV '#],Table5[[#This Row],[JV Number]],Table1[D-419 Utility Relocation Classification],Table5[[#Headers],[Prior]]))</f>
        <v/>
      </c>
      <c r="M214" s="460" t="str">
        <f>IF(COUNTIFS(Table1[JV '#],Table5[[#This Row],[JV Number]],Table1[D-419 Utility Relocation Classification],Table5[[#Headers],[Restrictive]])=0,"",COUNTIFS(Table1[JV '#],Table5[[#This Row],[JV Number]],Table1[D-419 Utility Relocation Classification],Table5[[#Headers],[Restrictive]]))</f>
        <v/>
      </c>
      <c r="N214" s="460" t="str">
        <f>IF(COUNTIFS(Table1[JV '#],Table5[[#This Row],[JV Number]],Table1[D-419 Utility Relocation Classification],Table5[[#Headers],[Concurrent]])=0,"",COUNTIFS(Table1[JV '#],Table5[[#This Row],[JV Number]],Table1[D-419 Utility Relocation Classification],Table5[[#Headers],[Concurrent]]))</f>
        <v/>
      </c>
      <c r="O214" s="460" t="str">
        <f>IF(COUNTIFS(Table1[JV '#],Table5[[#This Row],[JV Number]],Table1[D-419 Utility Relocation Classification],Table5[[#Headers],[Coordinated]])=0,"",COUNTIFS(Table1[JV '#],Table5[[#This Row],[JV Number]],Table1[D-419 Utility Relocation Classification],Table5[[#Headers],[Coordinated]]))</f>
        <v/>
      </c>
      <c r="P214" s="460" t="str">
        <f>IF(COUNTIFS(Table1[JV '#],Table5[[#This Row],[JV Number]],Table1[D-419 Utility Relocation Classification],Table5[[#Headers],[Not Affected]])=0,"",COUNTIFS(Table1[JV '#],Table5[[#This Row],[JV Number]],Table1[D-419 Utility Relocation Classification],Table5[[#Headers],[Not Affected]]))</f>
        <v/>
      </c>
      <c r="Q214" s="460" t="str">
        <f>IF(COUNTIFS(Table1[JV '#],Table5[[#This Row],[JV Number]],Table1[D-419 Utility Relocation Classification],Table5[[#Headers],[Incorporated]])=0,"",COUNTIFS(Table1[JV '#],Table5[[#This Row],[JV Number]],Table1[D-419 Utility Relocation Classification],Table5[[#Headers],[Incorporated]]))</f>
        <v/>
      </c>
      <c r="R214" s="460" t="str">
        <f>IF(COUNTIFS(Table1[JV '#],Table5[[#This Row],[JV Number]],Table1[Overhead or Underground],"OH")=0,"",COUNTIFS(Table1[JV '#],Table5[[#This Row],[JV Number]],Table1[Overhead or Underground],"OH"))</f>
        <v/>
      </c>
      <c r="S214" s="460">
        <f>IF(COUNTIFS(Table1[JV '#],Table5[[#This Row],[JV Number]],Table1[Overhead or Underground],"UG")=0,"",COUNTIFS(Table1[JV '#],Table5[[#This Row],[JV Number]],Table1[Overhead or Underground],"UG"))</f>
        <v>3</v>
      </c>
      <c r="T214" s="460" t="e">
        <f>IF(COUNTIFS(Table1[JV '#],Table5[[#This Row],[JV Number]],#REF!,"x")=0,"",COUNTIFS(Table1[JV '#],Table5[[#This Row],[JV Number]],#REF!,"x"))</f>
        <v>#REF!</v>
      </c>
      <c r="U214" s="460" t="e">
        <f>IF(COUNTIFS(Table1[JV '#],Table5[[#This Row],[JV Number]],#REF!,"x")=0,"",COUNTIFS(Table1[JV '#],Table5[[#This Row],[JV Number]],#REF!,"x"))</f>
        <v>#REF!</v>
      </c>
      <c r="V214" s="460" t="e">
        <f>IF(COUNTIFS(Table1[JV '#],Table5[[#This Row],[JV Number]],#REF!,"x")=0,"",COUNTIFS(Table1[JV '#],Table5[[#This Row],[JV Number]],#REF!,"x"))</f>
        <v>#REF!</v>
      </c>
      <c r="W214" s="460" t="e">
        <f>IF(COUNTIFS(Table1[JV '#],Table5[[#This Row],[JV Number]],#REF!,"x")=0,"",COUNTIFS(Table1[JV '#],Table5[[#This Row],[JV Number]],#REF!,"x"))</f>
        <v>#REF!</v>
      </c>
      <c r="X214" s="460" t="e">
        <f>IF(COUNTIFS(Table1[JV '#],Table5[[#This Row],[JV Number]],#REF!,"x")=0,"",COUNTIFS(Table1[JV '#],Table5[[#This Row],[JV Number]],#REF!,"x"))</f>
        <v>#REF!</v>
      </c>
      <c r="Z214" s="447"/>
    </row>
    <row r="215" spans="1:26" ht="14.45" x14ac:dyDescent="0.3">
      <c r="A215" s="464">
        <v>211</v>
      </c>
      <c r="B215" s="460">
        <v>215</v>
      </c>
      <c r="C215" s="460">
        <f>INDEX(Table1[MPMS '#],MATCH(Table5[[#This Row],[JV Number]],Table1[JV '#],0))</f>
        <v>102315</v>
      </c>
      <c r="D215" s="460" t="str">
        <f>INDEX(Table1[Early Completion (Y/N)],MATCH(Table5[[#This Row],[JV Number]],Table1[JV '#],0))</f>
        <v>--</v>
      </c>
      <c r="E215" s="460" t="e">
        <f>INDEX(#REF!,MATCH(Table5[[#This Row],[JV Number]],Table1[JV '#],0))</f>
        <v>#REF!</v>
      </c>
      <c r="F215" s="460">
        <f>INDEX(Table1[District],MATCH(Table5[[#This Row],[JV Number]],Table1[JV '#],0))</f>
        <v>6</v>
      </c>
      <c r="G215" s="460" t="str">
        <f>INDEX(Table1[County],MATCH(Table5[[#This Row],[JV Number]],Table1[JV '#],0))</f>
        <v>Montgomery</v>
      </c>
      <c r="H215" s="460">
        <f>COUNTIF(Table1[JV '#],Table5[[#This Row],[JV Number]])</f>
        <v>2</v>
      </c>
      <c r="I215" s="466">
        <f>LOOKUP(Table5[[#This Row],[JV Number]],Table4[JV '#],Table4[Construction Start Dates])</f>
        <v>42818</v>
      </c>
      <c r="J215" s="466" t="e">
        <f t="array" ref="J215">MIN(IF(Table5[[#This Row],[JV Number]]=Table1[JV '#],#REF!,"Error"))</f>
        <v>#REF!</v>
      </c>
      <c r="K215" s="554" t="e">
        <f>SUMIF(Table1[JV '#],Table5[[#This Row],[JV Number]],#REF!)</f>
        <v>#REF!</v>
      </c>
      <c r="L215" s="460" t="str">
        <f>IF(COUNTIFS(Table1[JV '#],Table5[[#This Row],[JV Number]],Table1[D-419 Utility Relocation Classification],Table5[[#Headers],[Prior]])=0,"",COUNTIFS(Table1[JV '#],Table5[[#This Row],[JV Number]],Table1[D-419 Utility Relocation Classification],Table5[[#Headers],[Prior]]))</f>
        <v/>
      </c>
      <c r="M215" s="460" t="str">
        <f>IF(COUNTIFS(Table1[JV '#],Table5[[#This Row],[JV Number]],Table1[D-419 Utility Relocation Classification],Table5[[#Headers],[Restrictive]])=0,"",COUNTIFS(Table1[JV '#],Table5[[#This Row],[JV Number]],Table1[D-419 Utility Relocation Classification],Table5[[#Headers],[Restrictive]]))</f>
        <v/>
      </c>
      <c r="N215" s="460" t="str">
        <f>IF(COUNTIFS(Table1[JV '#],Table5[[#This Row],[JV Number]],Table1[D-419 Utility Relocation Classification],Table5[[#Headers],[Concurrent]])=0,"",COUNTIFS(Table1[JV '#],Table5[[#This Row],[JV Number]],Table1[D-419 Utility Relocation Classification],Table5[[#Headers],[Concurrent]]))</f>
        <v/>
      </c>
      <c r="O215" s="460" t="str">
        <f>IF(COUNTIFS(Table1[JV '#],Table5[[#This Row],[JV Number]],Table1[D-419 Utility Relocation Classification],Table5[[#Headers],[Coordinated]])=0,"",COUNTIFS(Table1[JV '#],Table5[[#This Row],[JV Number]],Table1[D-419 Utility Relocation Classification],Table5[[#Headers],[Coordinated]]))</f>
        <v/>
      </c>
      <c r="P215" s="460" t="str">
        <f>IF(COUNTIFS(Table1[JV '#],Table5[[#This Row],[JV Number]],Table1[D-419 Utility Relocation Classification],Table5[[#Headers],[Not Affected]])=0,"",COUNTIFS(Table1[JV '#],Table5[[#This Row],[JV Number]],Table1[D-419 Utility Relocation Classification],Table5[[#Headers],[Not Affected]]))</f>
        <v/>
      </c>
      <c r="Q215" s="460" t="str">
        <f>IF(COUNTIFS(Table1[JV '#],Table5[[#This Row],[JV Number]],Table1[D-419 Utility Relocation Classification],Table5[[#Headers],[Incorporated]])=0,"",COUNTIFS(Table1[JV '#],Table5[[#This Row],[JV Number]],Table1[D-419 Utility Relocation Classification],Table5[[#Headers],[Incorporated]]))</f>
        <v/>
      </c>
      <c r="R215" s="460" t="str">
        <f>IF(COUNTIFS(Table1[JV '#],Table5[[#This Row],[JV Number]],Table1[Overhead or Underground],"OH")=0,"",COUNTIFS(Table1[JV '#],Table5[[#This Row],[JV Number]],Table1[Overhead or Underground],"OH"))</f>
        <v/>
      </c>
      <c r="S215" s="460">
        <f>IF(COUNTIFS(Table1[JV '#],Table5[[#This Row],[JV Number]],Table1[Overhead or Underground],"UG")=0,"",COUNTIFS(Table1[JV '#],Table5[[#This Row],[JV Number]],Table1[Overhead or Underground],"UG"))</f>
        <v>1</v>
      </c>
      <c r="T215" s="460" t="e">
        <f>IF(COUNTIFS(Table1[JV '#],Table5[[#This Row],[JV Number]],#REF!,"x")=0,"",COUNTIFS(Table1[JV '#],Table5[[#This Row],[JV Number]],#REF!,"x"))</f>
        <v>#REF!</v>
      </c>
      <c r="U215" s="460" t="e">
        <f>IF(COUNTIFS(Table1[JV '#],Table5[[#This Row],[JV Number]],#REF!,"x")=0,"",COUNTIFS(Table1[JV '#],Table5[[#This Row],[JV Number]],#REF!,"x"))</f>
        <v>#REF!</v>
      </c>
      <c r="V215" s="460" t="e">
        <f>IF(COUNTIFS(Table1[JV '#],Table5[[#This Row],[JV Number]],#REF!,"x")=0,"",COUNTIFS(Table1[JV '#],Table5[[#This Row],[JV Number]],#REF!,"x"))</f>
        <v>#REF!</v>
      </c>
      <c r="W215" s="460" t="e">
        <f>IF(COUNTIFS(Table1[JV '#],Table5[[#This Row],[JV Number]],#REF!,"x")=0,"",COUNTIFS(Table1[JV '#],Table5[[#This Row],[JV Number]],#REF!,"x"))</f>
        <v>#REF!</v>
      </c>
      <c r="X215" s="460" t="e">
        <f>IF(COUNTIFS(Table1[JV '#],Table5[[#This Row],[JV Number]],#REF!,"x")=0,"",COUNTIFS(Table1[JV '#],Table5[[#This Row],[JV Number]],#REF!,"x"))</f>
        <v>#REF!</v>
      </c>
      <c r="Z215" s="447"/>
    </row>
    <row r="216" spans="1:26" ht="14.45" x14ac:dyDescent="0.3">
      <c r="A216" s="464">
        <v>212</v>
      </c>
      <c r="B216" s="460">
        <v>216</v>
      </c>
      <c r="C216" s="460">
        <f>INDEX(Table1[MPMS '#],MATCH(Table5[[#This Row],[JV Number]],Table1[JV '#],0))</f>
        <v>102218</v>
      </c>
      <c r="D216" s="460" t="str">
        <f>INDEX(Table1[Early Completion (Y/N)],MATCH(Table5[[#This Row],[JV Number]],Table1[JV '#],0))</f>
        <v>--</v>
      </c>
      <c r="E216" s="460" t="e">
        <f>INDEX(#REF!,MATCH(Table5[[#This Row],[JV Number]],Table1[JV '#],0))</f>
        <v>#REF!</v>
      </c>
      <c r="F216" s="460">
        <f>INDEX(Table1[District],MATCH(Table5[[#This Row],[JV Number]],Table1[JV '#],0))</f>
        <v>6</v>
      </c>
      <c r="G216" s="460" t="str">
        <f>INDEX(Table1[County],MATCH(Table5[[#This Row],[JV Number]],Table1[JV '#],0))</f>
        <v>Montgomery</v>
      </c>
      <c r="H216" s="460">
        <f>COUNTIF(Table1[JV '#],Table5[[#This Row],[JV Number]])</f>
        <v>3</v>
      </c>
      <c r="I216" s="466">
        <f>LOOKUP(Table5[[#This Row],[JV Number]],Table4[JV '#],Table4[Construction Start Dates])</f>
        <v>42802</v>
      </c>
      <c r="J216" s="466" t="e">
        <f t="array" ref="J216">MIN(IF(Table5[[#This Row],[JV Number]]=Table1[JV '#],#REF!,"Error"))</f>
        <v>#REF!</v>
      </c>
      <c r="K216" s="554" t="e">
        <f>SUMIF(Table1[JV '#],Table5[[#This Row],[JV Number]],#REF!)</f>
        <v>#REF!</v>
      </c>
      <c r="L216" s="460" t="str">
        <f>IF(COUNTIFS(Table1[JV '#],Table5[[#This Row],[JV Number]],Table1[D-419 Utility Relocation Classification],Table5[[#Headers],[Prior]])=0,"",COUNTIFS(Table1[JV '#],Table5[[#This Row],[JV Number]],Table1[D-419 Utility Relocation Classification],Table5[[#Headers],[Prior]]))</f>
        <v/>
      </c>
      <c r="M216" s="460" t="str">
        <f>IF(COUNTIFS(Table1[JV '#],Table5[[#This Row],[JV Number]],Table1[D-419 Utility Relocation Classification],Table5[[#Headers],[Restrictive]])=0,"",COUNTIFS(Table1[JV '#],Table5[[#This Row],[JV Number]],Table1[D-419 Utility Relocation Classification],Table5[[#Headers],[Restrictive]]))</f>
        <v/>
      </c>
      <c r="N216" s="460" t="str">
        <f>IF(COUNTIFS(Table1[JV '#],Table5[[#This Row],[JV Number]],Table1[D-419 Utility Relocation Classification],Table5[[#Headers],[Concurrent]])=0,"",COUNTIFS(Table1[JV '#],Table5[[#This Row],[JV Number]],Table1[D-419 Utility Relocation Classification],Table5[[#Headers],[Concurrent]]))</f>
        <v/>
      </c>
      <c r="O216" s="460" t="str">
        <f>IF(COUNTIFS(Table1[JV '#],Table5[[#This Row],[JV Number]],Table1[D-419 Utility Relocation Classification],Table5[[#Headers],[Coordinated]])=0,"",COUNTIFS(Table1[JV '#],Table5[[#This Row],[JV Number]],Table1[D-419 Utility Relocation Classification],Table5[[#Headers],[Coordinated]]))</f>
        <v/>
      </c>
      <c r="P216" s="460" t="str">
        <f>IF(COUNTIFS(Table1[JV '#],Table5[[#This Row],[JV Number]],Table1[D-419 Utility Relocation Classification],Table5[[#Headers],[Not Affected]])=0,"",COUNTIFS(Table1[JV '#],Table5[[#This Row],[JV Number]],Table1[D-419 Utility Relocation Classification],Table5[[#Headers],[Not Affected]]))</f>
        <v/>
      </c>
      <c r="Q216" s="460" t="str">
        <f>IF(COUNTIFS(Table1[JV '#],Table5[[#This Row],[JV Number]],Table1[D-419 Utility Relocation Classification],Table5[[#Headers],[Incorporated]])=0,"",COUNTIFS(Table1[JV '#],Table5[[#This Row],[JV Number]],Table1[D-419 Utility Relocation Classification],Table5[[#Headers],[Incorporated]]))</f>
        <v/>
      </c>
      <c r="R216" s="460" t="str">
        <f>IF(COUNTIFS(Table1[JV '#],Table5[[#This Row],[JV Number]],Table1[Overhead or Underground],"OH")=0,"",COUNTIFS(Table1[JV '#],Table5[[#This Row],[JV Number]],Table1[Overhead or Underground],"OH"))</f>
        <v/>
      </c>
      <c r="S216" s="460">
        <f>IF(COUNTIFS(Table1[JV '#],Table5[[#This Row],[JV Number]],Table1[Overhead or Underground],"UG")=0,"",COUNTIFS(Table1[JV '#],Table5[[#This Row],[JV Number]],Table1[Overhead or Underground],"UG"))</f>
        <v>2</v>
      </c>
      <c r="T216" s="460" t="e">
        <f>IF(COUNTIFS(Table1[JV '#],Table5[[#This Row],[JV Number]],#REF!,"x")=0,"",COUNTIFS(Table1[JV '#],Table5[[#This Row],[JV Number]],#REF!,"x"))</f>
        <v>#REF!</v>
      </c>
      <c r="U216" s="460" t="e">
        <f>IF(COUNTIFS(Table1[JV '#],Table5[[#This Row],[JV Number]],#REF!,"x")=0,"",COUNTIFS(Table1[JV '#],Table5[[#This Row],[JV Number]],#REF!,"x"))</f>
        <v>#REF!</v>
      </c>
      <c r="V216" s="460" t="e">
        <f>IF(COUNTIFS(Table1[JV '#],Table5[[#This Row],[JV Number]],#REF!,"x")=0,"",COUNTIFS(Table1[JV '#],Table5[[#This Row],[JV Number]],#REF!,"x"))</f>
        <v>#REF!</v>
      </c>
      <c r="W216" s="460" t="e">
        <f>IF(COUNTIFS(Table1[JV '#],Table5[[#This Row],[JV Number]],#REF!,"x")=0,"",COUNTIFS(Table1[JV '#],Table5[[#This Row],[JV Number]],#REF!,"x"))</f>
        <v>#REF!</v>
      </c>
      <c r="X216" s="460" t="e">
        <f>IF(COUNTIFS(Table1[JV '#],Table5[[#This Row],[JV Number]],#REF!,"x")=0,"",COUNTIFS(Table1[JV '#],Table5[[#This Row],[JV Number]],#REF!,"x"))</f>
        <v>#REF!</v>
      </c>
      <c r="Z216" s="447"/>
    </row>
    <row r="217" spans="1:26" ht="14.45" x14ac:dyDescent="0.3">
      <c r="A217" s="464">
        <v>213</v>
      </c>
      <c r="B217" s="460">
        <v>217</v>
      </c>
      <c r="C217" s="460">
        <f>INDEX(Table1[MPMS '#],MATCH(Table5[[#This Row],[JV Number]],Table1[JV '#],0))</f>
        <v>86343</v>
      </c>
      <c r="D217" s="460" t="str">
        <f>INDEX(Table1[Early Completion (Y/N)],MATCH(Table5[[#This Row],[JV Number]],Table1[JV '#],0))</f>
        <v>--</v>
      </c>
      <c r="E217" s="460" t="e">
        <f>INDEX(#REF!,MATCH(Table5[[#This Row],[JV Number]],Table1[JV '#],0))</f>
        <v>#REF!</v>
      </c>
      <c r="F217" s="460">
        <f>INDEX(Table1[District],MATCH(Table5[[#This Row],[JV Number]],Table1[JV '#],0))</f>
        <v>6</v>
      </c>
      <c r="G217" s="460" t="str">
        <f>INDEX(Table1[County],MATCH(Table5[[#This Row],[JV Number]],Table1[JV '#],0))</f>
        <v>Montgomery</v>
      </c>
      <c r="H217" s="460">
        <f>COUNTIF(Table1[JV '#],Table5[[#This Row],[JV Number]])</f>
        <v>4</v>
      </c>
      <c r="I217" s="466">
        <f>LOOKUP(Table5[[#This Row],[JV Number]],Table4[JV '#],Table4[Construction Start Dates])</f>
        <v>42818</v>
      </c>
      <c r="J217" s="466" t="e">
        <f t="array" ref="J217">MIN(IF(Table5[[#This Row],[JV Number]]=Table1[JV '#],#REF!,"Error"))</f>
        <v>#REF!</v>
      </c>
      <c r="K217" s="554" t="e">
        <f>SUMIF(Table1[JV '#],Table5[[#This Row],[JV Number]],#REF!)</f>
        <v>#REF!</v>
      </c>
      <c r="L217" s="460" t="str">
        <f>IF(COUNTIFS(Table1[JV '#],Table5[[#This Row],[JV Number]],Table1[D-419 Utility Relocation Classification],Table5[[#Headers],[Prior]])=0,"",COUNTIFS(Table1[JV '#],Table5[[#This Row],[JV Number]],Table1[D-419 Utility Relocation Classification],Table5[[#Headers],[Prior]]))</f>
        <v/>
      </c>
      <c r="M217" s="460" t="str">
        <f>IF(COUNTIFS(Table1[JV '#],Table5[[#This Row],[JV Number]],Table1[D-419 Utility Relocation Classification],Table5[[#Headers],[Restrictive]])=0,"",COUNTIFS(Table1[JV '#],Table5[[#This Row],[JV Number]],Table1[D-419 Utility Relocation Classification],Table5[[#Headers],[Restrictive]]))</f>
        <v/>
      </c>
      <c r="N217" s="460" t="str">
        <f>IF(COUNTIFS(Table1[JV '#],Table5[[#This Row],[JV Number]],Table1[D-419 Utility Relocation Classification],Table5[[#Headers],[Concurrent]])=0,"",COUNTIFS(Table1[JV '#],Table5[[#This Row],[JV Number]],Table1[D-419 Utility Relocation Classification],Table5[[#Headers],[Concurrent]]))</f>
        <v/>
      </c>
      <c r="O217" s="460" t="str">
        <f>IF(COUNTIFS(Table1[JV '#],Table5[[#This Row],[JV Number]],Table1[D-419 Utility Relocation Classification],Table5[[#Headers],[Coordinated]])=0,"",COUNTIFS(Table1[JV '#],Table5[[#This Row],[JV Number]],Table1[D-419 Utility Relocation Classification],Table5[[#Headers],[Coordinated]]))</f>
        <v/>
      </c>
      <c r="P217" s="460" t="str">
        <f>IF(COUNTIFS(Table1[JV '#],Table5[[#This Row],[JV Number]],Table1[D-419 Utility Relocation Classification],Table5[[#Headers],[Not Affected]])=0,"",COUNTIFS(Table1[JV '#],Table5[[#This Row],[JV Number]],Table1[D-419 Utility Relocation Classification],Table5[[#Headers],[Not Affected]]))</f>
        <v/>
      </c>
      <c r="Q217" s="460" t="str">
        <f>IF(COUNTIFS(Table1[JV '#],Table5[[#This Row],[JV Number]],Table1[D-419 Utility Relocation Classification],Table5[[#Headers],[Incorporated]])=0,"",COUNTIFS(Table1[JV '#],Table5[[#This Row],[JV Number]],Table1[D-419 Utility Relocation Classification],Table5[[#Headers],[Incorporated]]))</f>
        <v/>
      </c>
      <c r="R217" s="460" t="str">
        <f>IF(COUNTIFS(Table1[JV '#],Table5[[#This Row],[JV Number]],Table1[Overhead or Underground],"OH")=0,"",COUNTIFS(Table1[JV '#],Table5[[#This Row],[JV Number]],Table1[Overhead or Underground],"OH"))</f>
        <v/>
      </c>
      <c r="S217" s="460">
        <f>IF(COUNTIFS(Table1[JV '#],Table5[[#This Row],[JV Number]],Table1[Overhead or Underground],"UG")=0,"",COUNTIFS(Table1[JV '#],Table5[[#This Row],[JV Number]],Table1[Overhead or Underground],"UG"))</f>
        <v>3</v>
      </c>
      <c r="T217" s="460" t="e">
        <f>IF(COUNTIFS(Table1[JV '#],Table5[[#This Row],[JV Number]],#REF!,"x")=0,"",COUNTIFS(Table1[JV '#],Table5[[#This Row],[JV Number]],#REF!,"x"))</f>
        <v>#REF!</v>
      </c>
      <c r="U217" s="460" t="e">
        <f>IF(COUNTIFS(Table1[JV '#],Table5[[#This Row],[JV Number]],#REF!,"x")=0,"",COUNTIFS(Table1[JV '#],Table5[[#This Row],[JV Number]],#REF!,"x"))</f>
        <v>#REF!</v>
      </c>
      <c r="V217" s="460" t="e">
        <f>IF(COUNTIFS(Table1[JV '#],Table5[[#This Row],[JV Number]],#REF!,"x")=0,"",COUNTIFS(Table1[JV '#],Table5[[#This Row],[JV Number]],#REF!,"x"))</f>
        <v>#REF!</v>
      </c>
      <c r="W217" s="460" t="e">
        <f>IF(COUNTIFS(Table1[JV '#],Table5[[#This Row],[JV Number]],#REF!,"x")=0,"",COUNTIFS(Table1[JV '#],Table5[[#This Row],[JV Number]],#REF!,"x"))</f>
        <v>#REF!</v>
      </c>
      <c r="X217" s="460" t="e">
        <f>IF(COUNTIFS(Table1[JV '#],Table5[[#This Row],[JV Number]],#REF!,"x")=0,"",COUNTIFS(Table1[JV '#],Table5[[#This Row],[JV Number]],#REF!,"x"))</f>
        <v>#REF!</v>
      </c>
      <c r="Z217" s="447"/>
    </row>
    <row r="218" spans="1:26" ht="14.45" x14ac:dyDescent="0.3">
      <c r="A218" s="464">
        <v>214</v>
      </c>
      <c r="B218" s="460">
        <v>218</v>
      </c>
      <c r="C218" s="460">
        <f>INDEX(Table1[MPMS '#],MATCH(Table5[[#This Row],[JV Number]],Table1[JV '#],0))</f>
        <v>67373</v>
      </c>
      <c r="D218" s="460" t="str">
        <f>INDEX(Table1[Early Completion (Y/N)],MATCH(Table5[[#This Row],[JV Number]],Table1[JV '#],0))</f>
        <v>--</v>
      </c>
      <c r="E218" s="460" t="e">
        <f>INDEX(#REF!,MATCH(Table5[[#This Row],[JV Number]],Table1[JV '#],0))</f>
        <v>#REF!</v>
      </c>
      <c r="F218" s="460">
        <f>INDEX(Table1[District],MATCH(Table5[[#This Row],[JV Number]],Table1[JV '#],0))</f>
        <v>6</v>
      </c>
      <c r="G218" s="460" t="str">
        <f>INDEX(Table1[County],MATCH(Table5[[#This Row],[JV Number]],Table1[JV '#],0))</f>
        <v>Montgomery</v>
      </c>
      <c r="H218" s="460">
        <f>COUNTIF(Table1[JV '#],Table5[[#This Row],[JV Number]])</f>
        <v>3</v>
      </c>
      <c r="I218" s="466">
        <f>LOOKUP(Table5[[#This Row],[JV Number]],Table4[JV '#],Table4[Construction Start Dates])</f>
        <v>42613</v>
      </c>
      <c r="J218" s="466" t="e">
        <f t="array" ref="J218">MIN(IF(Table5[[#This Row],[JV Number]]=Table1[JV '#],#REF!,"Error"))</f>
        <v>#REF!</v>
      </c>
      <c r="K218" s="554" t="e">
        <f>SUMIF(Table1[JV '#],Table5[[#This Row],[JV Number]],#REF!)</f>
        <v>#REF!</v>
      </c>
      <c r="L218" s="460" t="str">
        <f>IF(COUNTIFS(Table1[JV '#],Table5[[#This Row],[JV Number]],Table1[D-419 Utility Relocation Classification],Table5[[#Headers],[Prior]])=0,"",COUNTIFS(Table1[JV '#],Table5[[#This Row],[JV Number]],Table1[D-419 Utility Relocation Classification],Table5[[#Headers],[Prior]]))</f>
        <v/>
      </c>
      <c r="M218" s="460" t="str">
        <f>IF(COUNTIFS(Table1[JV '#],Table5[[#This Row],[JV Number]],Table1[D-419 Utility Relocation Classification],Table5[[#Headers],[Restrictive]])=0,"",COUNTIFS(Table1[JV '#],Table5[[#This Row],[JV Number]],Table1[D-419 Utility Relocation Classification],Table5[[#Headers],[Restrictive]]))</f>
        <v/>
      </c>
      <c r="N218" s="460" t="str">
        <f>IF(COUNTIFS(Table1[JV '#],Table5[[#This Row],[JV Number]],Table1[D-419 Utility Relocation Classification],Table5[[#Headers],[Concurrent]])=0,"",COUNTIFS(Table1[JV '#],Table5[[#This Row],[JV Number]],Table1[D-419 Utility Relocation Classification],Table5[[#Headers],[Concurrent]]))</f>
        <v/>
      </c>
      <c r="O218" s="460" t="str">
        <f>IF(COUNTIFS(Table1[JV '#],Table5[[#This Row],[JV Number]],Table1[D-419 Utility Relocation Classification],Table5[[#Headers],[Coordinated]])=0,"",COUNTIFS(Table1[JV '#],Table5[[#This Row],[JV Number]],Table1[D-419 Utility Relocation Classification],Table5[[#Headers],[Coordinated]]))</f>
        <v/>
      </c>
      <c r="P218" s="460" t="str">
        <f>IF(COUNTIFS(Table1[JV '#],Table5[[#This Row],[JV Number]],Table1[D-419 Utility Relocation Classification],Table5[[#Headers],[Not Affected]])=0,"",COUNTIFS(Table1[JV '#],Table5[[#This Row],[JV Number]],Table1[D-419 Utility Relocation Classification],Table5[[#Headers],[Not Affected]]))</f>
        <v/>
      </c>
      <c r="Q218" s="460" t="str">
        <f>IF(COUNTIFS(Table1[JV '#],Table5[[#This Row],[JV Number]],Table1[D-419 Utility Relocation Classification],Table5[[#Headers],[Incorporated]])=0,"",COUNTIFS(Table1[JV '#],Table5[[#This Row],[JV Number]],Table1[D-419 Utility Relocation Classification],Table5[[#Headers],[Incorporated]]))</f>
        <v/>
      </c>
      <c r="R218" s="460" t="str">
        <f>IF(COUNTIFS(Table1[JV '#],Table5[[#This Row],[JV Number]],Table1[Overhead or Underground],"OH")=0,"",COUNTIFS(Table1[JV '#],Table5[[#This Row],[JV Number]],Table1[Overhead or Underground],"OH"))</f>
        <v/>
      </c>
      <c r="S218" s="460">
        <f>IF(COUNTIFS(Table1[JV '#],Table5[[#This Row],[JV Number]],Table1[Overhead or Underground],"UG")=0,"",COUNTIFS(Table1[JV '#],Table5[[#This Row],[JV Number]],Table1[Overhead or Underground],"UG"))</f>
        <v>2</v>
      </c>
      <c r="T218" s="460" t="e">
        <f>IF(COUNTIFS(Table1[JV '#],Table5[[#This Row],[JV Number]],#REF!,"x")=0,"",COUNTIFS(Table1[JV '#],Table5[[#This Row],[JV Number]],#REF!,"x"))</f>
        <v>#REF!</v>
      </c>
      <c r="U218" s="460" t="e">
        <f>IF(COUNTIFS(Table1[JV '#],Table5[[#This Row],[JV Number]],#REF!,"x")=0,"",COUNTIFS(Table1[JV '#],Table5[[#This Row],[JV Number]],#REF!,"x"))</f>
        <v>#REF!</v>
      </c>
      <c r="V218" s="460" t="e">
        <f>IF(COUNTIFS(Table1[JV '#],Table5[[#This Row],[JV Number]],#REF!,"x")=0,"",COUNTIFS(Table1[JV '#],Table5[[#This Row],[JV Number]],#REF!,"x"))</f>
        <v>#REF!</v>
      </c>
      <c r="W218" s="460" t="e">
        <f>IF(COUNTIFS(Table1[JV '#],Table5[[#This Row],[JV Number]],#REF!,"x")=0,"",COUNTIFS(Table1[JV '#],Table5[[#This Row],[JV Number]],#REF!,"x"))</f>
        <v>#REF!</v>
      </c>
      <c r="X218" s="460" t="e">
        <f>IF(COUNTIFS(Table1[JV '#],Table5[[#This Row],[JV Number]],#REF!,"x")=0,"",COUNTIFS(Table1[JV '#],Table5[[#This Row],[JV Number]],#REF!,"x"))</f>
        <v>#REF!</v>
      </c>
      <c r="Z218" s="447"/>
    </row>
    <row r="219" spans="1:26" ht="14.45" x14ac:dyDescent="0.3">
      <c r="A219" s="464">
        <v>215</v>
      </c>
      <c r="B219" s="460">
        <v>219</v>
      </c>
      <c r="C219" s="460">
        <f>INDEX(Table1[MPMS '#],MATCH(Table5[[#This Row],[JV Number]],Table1[JV '#],0))</f>
        <v>81290</v>
      </c>
      <c r="D219" s="460" t="str">
        <f>INDEX(Table1[Early Completion (Y/N)],MATCH(Table5[[#This Row],[JV Number]],Table1[JV '#],0))</f>
        <v>--</v>
      </c>
      <c r="E219" s="460" t="e">
        <f>INDEX(#REF!,MATCH(Table5[[#This Row],[JV Number]],Table1[JV '#],0))</f>
        <v>#REF!</v>
      </c>
      <c r="F219" s="460">
        <f>INDEX(Table1[District],MATCH(Table5[[#This Row],[JV Number]],Table1[JV '#],0))</f>
        <v>6</v>
      </c>
      <c r="G219" s="460" t="str">
        <f>INDEX(Table1[County],MATCH(Table5[[#This Row],[JV Number]],Table1[JV '#],0))</f>
        <v>Montgomery</v>
      </c>
      <c r="H219" s="460">
        <f>COUNTIF(Table1[JV '#],Table5[[#This Row],[JV Number]])</f>
        <v>2</v>
      </c>
      <c r="I219" s="466">
        <f>LOOKUP(Table5[[#This Row],[JV Number]],Table4[JV '#],Table4[Construction Start Dates])</f>
        <v>42556</v>
      </c>
      <c r="J219" s="466" t="e">
        <f t="array" ref="J219">MIN(IF(Table5[[#This Row],[JV Number]]=Table1[JV '#],#REF!,"Error"))</f>
        <v>#REF!</v>
      </c>
      <c r="K219" s="554" t="e">
        <f>SUMIF(Table1[JV '#],Table5[[#This Row],[JV Number]],#REF!)</f>
        <v>#REF!</v>
      </c>
      <c r="L219" s="460" t="str">
        <f>IF(COUNTIFS(Table1[JV '#],Table5[[#This Row],[JV Number]],Table1[D-419 Utility Relocation Classification],Table5[[#Headers],[Prior]])=0,"",COUNTIFS(Table1[JV '#],Table5[[#This Row],[JV Number]],Table1[D-419 Utility Relocation Classification],Table5[[#Headers],[Prior]]))</f>
        <v/>
      </c>
      <c r="M219" s="460" t="str">
        <f>IF(COUNTIFS(Table1[JV '#],Table5[[#This Row],[JV Number]],Table1[D-419 Utility Relocation Classification],Table5[[#Headers],[Restrictive]])=0,"",COUNTIFS(Table1[JV '#],Table5[[#This Row],[JV Number]],Table1[D-419 Utility Relocation Classification],Table5[[#Headers],[Restrictive]]))</f>
        <v/>
      </c>
      <c r="N219" s="460" t="str">
        <f>IF(COUNTIFS(Table1[JV '#],Table5[[#This Row],[JV Number]],Table1[D-419 Utility Relocation Classification],Table5[[#Headers],[Concurrent]])=0,"",COUNTIFS(Table1[JV '#],Table5[[#This Row],[JV Number]],Table1[D-419 Utility Relocation Classification],Table5[[#Headers],[Concurrent]]))</f>
        <v/>
      </c>
      <c r="O219" s="460" t="str">
        <f>IF(COUNTIFS(Table1[JV '#],Table5[[#This Row],[JV Number]],Table1[D-419 Utility Relocation Classification],Table5[[#Headers],[Coordinated]])=0,"",COUNTIFS(Table1[JV '#],Table5[[#This Row],[JV Number]],Table1[D-419 Utility Relocation Classification],Table5[[#Headers],[Coordinated]]))</f>
        <v/>
      </c>
      <c r="P219" s="460" t="str">
        <f>IF(COUNTIFS(Table1[JV '#],Table5[[#This Row],[JV Number]],Table1[D-419 Utility Relocation Classification],Table5[[#Headers],[Not Affected]])=0,"",COUNTIFS(Table1[JV '#],Table5[[#This Row],[JV Number]],Table1[D-419 Utility Relocation Classification],Table5[[#Headers],[Not Affected]]))</f>
        <v/>
      </c>
      <c r="Q219" s="460" t="str">
        <f>IF(COUNTIFS(Table1[JV '#],Table5[[#This Row],[JV Number]],Table1[D-419 Utility Relocation Classification],Table5[[#Headers],[Incorporated]])=0,"",COUNTIFS(Table1[JV '#],Table5[[#This Row],[JV Number]],Table1[D-419 Utility Relocation Classification],Table5[[#Headers],[Incorporated]]))</f>
        <v/>
      </c>
      <c r="R219" s="460" t="str">
        <f>IF(COUNTIFS(Table1[JV '#],Table5[[#This Row],[JV Number]],Table1[Overhead or Underground],"OH")=0,"",COUNTIFS(Table1[JV '#],Table5[[#This Row],[JV Number]],Table1[Overhead or Underground],"OH"))</f>
        <v/>
      </c>
      <c r="S219" s="460">
        <f>IF(COUNTIFS(Table1[JV '#],Table5[[#This Row],[JV Number]],Table1[Overhead or Underground],"UG")=0,"",COUNTIFS(Table1[JV '#],Table5[[#This Row],[JV Number]],Table1[Overhead or Underground],"UG"))</f>
        <v>1</v>
      </c>
      <c r="T219" s="460" t="e">
        <f>IF(COUNTIFS(Table1[JV '#],Table5[[#This Row],[JV Number]],#REF!,"x")=0,"",COUNTIFS(Table1[JV '#],Table5[[#This Row],[JV Number]],#REF!,"x"))</f>
        <v>#REF!</v>
      </c>
      <c r="U219" s="460" t="e">
        <f>IF(COUNTIFS(Table1[JV '#],Table5[[#This Row],[JV Number]],#REF!,"x")=0,"",COUNTIFS(Table1[JV '#],Table5[[#This Row],[JV Number]],#REF!,"x"))</f>
        <v>#REF!</v>
      </c>
      <c r="V219" s="460" t="e">
        <f>IF(COUNTIFS(Table1[JV '#],Table5[[#This Row],[JV Number]],#REF!,"x")=0,"",COUNTIFS(Table1[JV '#],Table5[[#This Row],[JV Number]],#REF!,"x"))</f>
        <v>#REF!</v>
      </c>
      <c r="W219" s="460" t="e">
        <f>IF(COUNTIFS(Table1[JV '#],Table5[[#This Row],[JV Number]],#REF!,"x")=0,"",COUNTIFS(Table1[JV '#],Table5[[#This Row],[JV Number]],#REF!,"x"))</f>
        <v>#REF!</v>
      </c>
      <c r="X219" s="460" t="e">
        <f>IF(COUNTIFS(Table1[JV '#],Table5[[#This Row],[JV Number]],#REF!,"x")=0,"",COUNTIFS(Table1[JV '#],Table5[[#This Row],[JV Number]],#REF!,"x"))</f>
        <v>#REF!</v>
      </c>
      <c r="Z219" s="447"/>
    </row>
    <row r="220" spans="1:26" ht="14.45" x14ac:dyDescent="0.3">
      <c r="A220" s="464">
        <v>216</v>
      </c>
      <c r="B220" s="460">
        <v>220</v>
      </c>
      <c r="C220" s="460">
        <f>INDEX(Table1[MPMS '#],MATCH(Table5[[#This Row],[JV Number]],Table1[JV '#],0))</f>
        <v>87428</v>
      </c>
      <c r="D220" s="460" t="str">
        <f>INDEX(Table1[Early Completion (Y/N)],MATCH(Table5[[#This Row],[JV Number]],Table1[JV '#],0))</f>
        <v>--</v>
      </c>
      <c r="E220" s="460" t="e">
        <f>INDEX(#REF!,MATCH(Table5[[#This Row],[JV Number]],Table1[JV '#],0))</f>
        <v>#REF!</v>
      </c>
      <c r="F220" s="460">
        <f>INDEX(Table1[District],MATCH(Table5[[#This Row],[JV Number]],Table1[JV '#],0))</f>
        <v>8</v>
      </c>
      <c r="G220" s="460" t="str">
        <f>INDEX(Table1[County],MATCH(Table5[[#This Row],[JV Number]],Table1[JV '#],0))</f>
        <v>Adams</v>
      </c>
      <c r="H220" s="460">
        <f>COUNTIF(Table1[JV '#],Table5[[#This Row],[JV Number]])</f>
        <v>6</v>
      </c>
      <c r="I220" s="466">
        <f>LOOKUP(Table5[[#This Row],[JV Number]],Table4[JV '#],Table4[Construction Start Dates])</f>
        <v>42828</v>
      </c>
      <c r="J220" s="466" t="e">
        <f t="array" ref="J220">MIN(IF(Table5[[#This Row],[JV Number]]=Table1[JV '#],#REF!,"Error"))</f>
        <v>#REF!</v>
      </c>
      <c r="K220" s="554" t="e">
        <f>SUMIF(Table1[JV '#],Table5[[#This Row],[JV Number]],#REF!)</f>
        <v>#REF!</v>
      </c>
      <c r="L220" s="460" t="str">
        <f>IF(COUNTIFS(Table1[JV '#],Table5[[#This Row],[JV Number]],Table1[D-419 Utility Relocation Classification],Table5[[#Headers],[Prior]])=0,"",COUNTIFS(Table1[JV '#],Table5[[#This Row],[JV Number]],Table1[D-419 Utility Relocation Classification],Table5[[#Headers],[Prior]]))</f>
        <v/>
      </c>
      <c r="M220" s="460" t="str">
        <f>IF(COUNTIFS(Table1[JV '#],Table5[[#This Row],[JV Number]],Table1[D-419 Utility Relocation Classification],Table5[[#Headers],[Restrictive]])=0,"",COUNTIFS(Table1[JV '#],Table5[[#This Row],[JV Number]],Table1[D-419 Utility Relocation Classification],Table5[[#Headers],[Restrictive]]))</f>
        <v/>
      </c>
      <c r="N220" s="460" t="str">
        <f>IF(COUNTIFS(Table1[JV '#],Table5[[#This Row],[JV Number]],Table1[D-419 Utility Relocation Classification],Table5[[#Headers],[Concurrent]])=0,"",COUNTIFS(Table1[JV '#],Table5[[#This Row],[JV Number]],Table1[D-419 Utility Relocation Classification],Table5[[#Headers],[Concurrent]]))</f>
        <v/>
      </c>
      <c r="O220" s="460" t="str">
        <f>IF(COUNTIFS(Table1[JV '#],Table5[[#This Row],[JV Number]],Table1[D-419 Utility Relocation Classification],Table5[[#Headers],[Coordinated]])=0,"",COUNTIFS(Table1[JV '#],Table5[[#This Row],[JV Number]],Table1[D-419 Utility Relocation Classification],Table5[[#Headers],[Coordinated]]))</f>
        <v/>
      </c>
      <c r="P220" s="460" t="str">
        <f>IF(COUNTIFS(Table1[JV '#],Table5[[#This Row],[JV Number]],Table1[D-419 Utility Relocation Classification],Table5[[#Headers],[Not Affected]])=0,"",COUNTIFS(Table1[JV '#],Table5[[#This Row],[JV Number]],Table1[D-419 Utility Relocation Classification],Table5[[#Headers],[Not Affected]]))</f>
        <v/>
      </c>
      <c r="Q220" s="460" t="str">
        <f>IF(COUNTIFS(Table1[JV '#],Table5[[#This Row],[JV Number]],Table1[D-419 Utility Relocation Classification],Table5[[#Headers],[Incorporated]])=0,"",COUNTIFS(Table1[JV '#],Table5[[#This Row],[JV Number]],Table1[D-419 Utility Relocation Classification],Table5[[#Headers],[Incorporated]]))</f>
        <v/>
      </c>
      <c r="R220" s="460" t="str">
        <f>IF(COUNTIFS(Table1[JV '#],Table5[[#This Row],[JV Number]],Table1[Overhead or Underground],"OH")=0,"",COUNTIFS(Table1[JV '#],Table5[[#This Row],[JV Number]],Table1[Overhead or Underground],"OH"))</f>
        <v/>
      </c>
      <c r="S220" s="460">
        <f>IF(COUNTIFS(Table1[JV '#],Table5[[#This Row],[JV Number]],Table1[Overhead or Underground],"UG")=0,"",COUNTIFS(Table1[JV '#],Table5[[#This Row],[JV Number]],Table1[Overhead or Underground],"UG"))</f>
        <v>3</v>
      </c>
      <c r="T220" s="460" t="e">
        <f>IF(COUNTIFS(Table1[JV '#],Table5[[#This Row],[JV Number]],#REF!,"x")=0,"",COUNTIFS(Table1[JV '#],Table5[[#This Row],[JV Number]],#REF!,"x"))</f>
        <v>#REF!</v>
      </c>
      <c r="U220" s="460" t="e">
        <f>IF(COUNTIFS(Table1[JV '#],Table5[[#This Row],[JV Number]],#REF!,"x")=0,"",COUNTIFS(Table1[JV '#],Table5[[#This Row],[JV Number]],#REF!,"x"))</f>
        <v>#REF!</v>
      </c>
      <c r="V220" s="460" t="e">
        <f>IF(COUNTIFS(Table1[JV '#],Table5[[#This Row],[JV Number]],#REF!,"x")=0,"",COUNTIFS(Table1[JV '#],Table5[[#This Row],[JV Number]],#REF!,"x"))</f>
        <v>#REF!</v>
      </c>
      <c r="W220" s="460" t="e">
        <f>IF(COUNTIFS(Table1[JV '#],Table5[[#This Row],[JV Number]],#REF!,"x")=0,"",COUNTIFS(Table1[JV '#],Table5[[#This Row],[JV Number]],#REF!,"x"))</f>
        <v>#REF!</v>
      </c>
      <c r="X220" s="460" t="e">
        <f>IF(COUNTIFS(Table1[JV '#],Table5[[#This Row],[JV Number]],#REF!,"x")=0,"",COUNTIFS(Table1[JV '#],Table5[[#This Row],[JV Number]],#REF!,"x"))</f>
        <v>#REF!</v>
      </c>
      <c r="Z220" s="447"/>
    </row>
    <row r="221" spans="1:26" ht="14.45" x14ac:dyDescent="0.3">
      <c r="A221" s="464">
        <v>217</v>
      </c>
      <c r="B221" s="460">
        <v>221</v>
      </c>
      <c r="C221" s="460">
        <f>INDEX(Table1[MPMS '#],MATCH(Table5[[#This Row],[JV Number]],Table1[JV '#],0))</f>
        <v>87427</v>
      </c>
      <c r="D221" s="460" t="str">
        <f>INDEX(Table1[Early Completion (Y/N)],MATCH(Table5[[#This Row],[JV Number]],Table1[JV '#],0))</f>
        <v>--</v>
      </c>
      <c r="E221" s="460" t="e">
        <f>INDEX(#REF!,MATCH(Table5[[#This Row],[JV Number]],Table1[JV '#],0))</f>
        <v>#REF!</v>
      </c>
      <c r="F221" s="460">
        <f>INDEX(Table1[District],MATCH(Table5[[#This Row],[JV Number]],Table1[JV '#],0))</f>
        <v>8</v>
      </c>
      <c r="G221" s="460" t="str">
        <f>INDEX(Table1[County],MATCH(Table5[[#This Row],[JV Number]],Table1[JV '#],0))</f>
        <v>Adams</v>
      </c>
      <c r="H221" s="460">
        <f>COUNTIF(Table1[JV '#],Table5[[#This Row],[JV Number]])</f>
        <v>6</v>
      </c>
      <c r="I221" s="466">
        <f>LOOKUP(Table5[[#This Row],[JV Number]],Table4[JV '#],Table4[Construction Start Dates])</f>
        <v>42597</v>
      </c>
      <c r="J221" s="466" t="e">
        <f t="array" ref="J221">MIN(IF(Table5[[#This Row],[JV Number]]=Table1[JV '#],#REF!,"Error"))</f>
        <v>#REF!</v>
      </c>
      <c r="K221" s="554" t="e">
        <f>SUMIF(Table1[JV '#],Table5[[#This Row],[JV Number]],#REF!)</f>
        <v>#REF!</v>
      </c>
      <c r="L221" s="460" t="str">
        <f>IF(COUNTIFS(Table1[JV '#],Table5[[#This Row],[JV Number]],Table1[D-419 Utility Relocation Classification],Table5[[#Headers],[Prior]])=0,"",COUNTIFS(Table1[JV '#],Table5[[#This Row],[JV Number]],Table1[D-419 Utility Relocation Classification],Table5[[#Headers],[Prior]]))</f>
        <v/>
      </c>
      <c r="M221" s="460" t="str">
        <f>IF(COUNTIFS(Table1[JV '#],Table5[[#This Row],[JV Number]],Table1[D-419 Utility Relocation Classification],Table5[[#Headers],[Restrictive]])=0,"",COUNTIFS(Table1[JV '#],Table5[[#This Row],[JV Number]],Table1[D-419 Utility Relocation Classification],Table5[[#Headers],[Restrictive]]))</f>
        <v/>
      </c>
      <c r="N221" s="460" t="str">
        <f>IF(COUNTIFS(Table1[JV '#],Table5[[#This Row],[JV Number]],Table1[D-419 Utility Relocation Classification],Table5[[#Headers],[Concurrent]])=0,"",COUNTIFS(Table1[JV '#],Table5[[#This Row],[JV Number]],Table1[D-419 Utility Relocation Classification],Table5[[#Headers],[Concurrent]]))</f>
        <v/>
      </c>
      <c r="O221" s="460" t="str">
        <f>IF(COUNTIFS(Table1[JV '#],Table5[[#This Row],[JV Number]],Table1[D-419 Utility Relocation Classification],Table5[[#Headers],[Coordinated]])=0,"",COUNTIFS(Table1[JV '#],Table5[[#This Row],[JV Number]],Table1[D-419 Utility Relocation Classification],Table5[[#Headers],[Coordinated]]))</f>
        <v/>
      </c>
      <c r="P221" s="460" t="str">
        <f>IF(COUNTIFS(Table1[JV '#],Table5[[#This Row],[JV Number]],Table1[D-419 Utility Relocation Classification],Table5[[#Headers],[Not Affected]])=0,"",COUNTIFS(Table1[JV '#],Table5[[#This Row],[JV Number]],Table1[D-419 Utility Relocation Classification],Table5[[#Headers],[Not Affected]]))</f>
        <v/>
      </c>
      <c r="Q221" s="460" t="str">
        <f>IF(COUNTIFS(Table1[JV '#],Table5[[#This Row],[JV Number]],Table1[D-419 Utility Relocation Classification],Table5[[#Headers],[Incorporated]])=0,"",COUNTIFS(Table1[JV '#],Table5[[#This Row],[JV Number]],Table1[D-419 Utility Relocation Classification],Table5[[#Headers],[Incorporated]]))</f>
        <v/>
      </c>
      <c r="R221" s="460" t="str">
        <f>IF(COUNTIFS(Table1[JV '#],Table5[[#This Row],[JV Number]],Table1[Overhead or Underground],"OH")=0,"",COUNTIFS(Table1[JV '#],Table5[[#This Row],[JV Number]],Table1[Overhead or Underground],"OH"))</f>
        <v/>
      </c>
      <c r="S221" s="460">
        <f>IF(COUNTIFS(Table1[JV '#],Table5[[#This Row],[JV Number]],Table1[Overhead or Underground],"UG")=0,"",COUNTIFS(Table1[JV '#],Table5[[#This Row],[JV Number]],Table1[Overhead or Underground],"UG"))</f>
        <v>2</v>
      </c>
      <c r="T221" s="460" t="e">
        <f>IF(COUNTIFS(Table1[JV '#],Table5[[#This Row],[JV Number]],#REF!,"x")=0,"",COUNTIFS(Table1[JV '#],Table5[[#This Row],[JV Number]],#REF!,"x"))</f>
        <v>#REF!</v>
      </c>
      <c r="U221" s="460" t="e">
        <f>IF(COUNTIFS(Table1[JV '#],Table5[[#This Row],[JV Number]],#REF!,"x")=0,"",COUNTIFS(Table1[JV '#],Table5[[#This Row],[JV Number]],#REF!,"x"))</f>
        <v>#REF!</v>
      </c>
      <c r="V221" s="460" t="e">
        <f>IF(COUNTIFS(Table1[JV '#],Table5[[#This Row],[JV Number]],#REF!,"x")=0,"",COUNTIFS(Table1[JV '#],Table5[[#This Row],[JV Number]],#REF!,"x"))</f>
        <v>#REF!</v>
      </c>
      <c r="W221" s="460" t="e">
        <f>IF(COUNTIFS(Table1[JV '#],Table5[[#This Row],[JV Number]],#REF!,"x")=0,"",COUNTIFS(Table1[JV '#],Table5[[#This Row],[JV Number]],#REF!,"x"))</f>
        <v>#REF!</v>
      </c>
      <c r="X221" s="460" t="e">
        <f>IF(COUNTIFS(Table1[JV '#],Table5[[#This Row],[JV Number]],#REF!,"x")=0,"",COUNTIFS(Table1[JV '#],Table5[[#This Row],[JV Number]],#REF!,"x"))</f>
        <v>#REF!</v>
      </c>
      <c r="Z221" s="447"/>
    </row>
    <row r="222" spans="1:26" ht="14.45" x14ac:dyDescent="0.3">
      <c r="A222" s="464">
        <v>218</v>
      </c>
      <c r="B222" s="460">
        <v>222</v>
      </c>
      <c r="C222" s="460">
        <f>INDEX(Table1[MPMS '#],MATCH(Table5[[#This Row],[JV Number]],Table1[JV '#],0))</f>
        <v>87417</v>
      </c>
      <c r="D222" s="460" t="str">
        <f>INDEX(Table1[Early Completion (Y/N)],MATCH(Table5[[#This Row],[JV Number]],Table1[JV '#],0))</f>
        <v>--</v>
      </c>
      <c r="E222" s="460" t="e">
        <f>INDEX(#REF!,MATCH(Table5[[#This Row],[JV Number]],Table1[JV '#],0))</f>
        <v>#REF!</v>
      </c>
      <c r="F222" s="460">
        <f>INDEX(Table1[District],MATCH(Table5[[#This Row],[JV Number]],Table1[JV '#],0))</f>
        <v>8</v>
      </c>
      <c r="G222" s="460" t="str">
        <f>INDEX(Table1[County],MATCH(Table5[[#This Row],[JV Number]],Table1[JV '#],0))</f>
        <v>Adams</v>
      </c>
      <c r="H222" s="460">
        <f>COUNTIF(Table1[JV '#],Table5[[#This Row],[JV Number]])</f>
        <v>3</v>
      </c>
      <c r="I222" s="466">
        <f>LOOKUP(Table5[[#This Row],[JV Number]],Table4[JV '#],Table4[Construction Start Dates])</f>
        <v>42562</v>
      </c>
      <c r="J222" s="466" t="e">
        <f t="array" ref="J222">MIN(IF(Table5[[#This Row],[JV Number]]=Table1[JV '#],#REF!,"Error"))</f>
        <v>#REF!</v>
      </c>
      <c r="K222" s="554" t="e">
        <f>SUMIF(Table1[JV '#],Table5[[#This Row],[JV Number]],#REF!)</f>
        <v>#REF!</v>
      </c>
      <c r="L222" s="460" t="str">
        <f>IF(COUNTIFS(Table1[JV '#],Table5[[#This Row],[JV Number]],Table1[D-419 Utility Relocation Classification],Table5[[#Headers],[Prior]])=0,"",COUNTIFS(Table1[JV '#],Table5[[#This Row],[JV Number]],Table1[D-419 Utility Relocation Classification],Table5[[#Headers],[Prior]]))</f>
        <v/>
      </c>
      <c r="M222" s="460" t="str">
        <f>IF(COUNTIFS(Table1[JV '#],Table5[[#This Row],[JV Number]],Table1[D-419 Utility Relocation Classification],Table5[[#Headers],[Restrictive]])=0,"",COUNTIFS(Table1[JV '#],Table5[[#This Row],[JV Number]],Table1[D-419 Utility Relocation Classification],Table5[[#Headers],[Restrictive]]))</f>
        <v/>
      </c>
      <c r="N222" s="460" t="str">
        <f>IF(COUNTIFS(Table1[JV '#],Table5[[#This Row],[JV Number]],Table1[D-419 Utility Relocation Classification],Table5[[#Headers],[Concurrent]])=0,"",COUNTIFS(Table1[JV '#],Table5[[#This Row],[JV Number]],Table1[D-419 Utility Relocation Classification],Table5[[#Headers],[Concurrent]]))</f>
        <v/>
      </c>
      <c r="O222" s="460" t="str">
        <f>IF(COUNTIFS(Table1[JV '#],Table5[[#This Row],[JV Number]],Table1[D-419 Utility Relocation Classification],Table5[[#Headers],[Coordinated]])=0,"",COUNTIFS(Table1[JV '#],Table5[[#This Row],[JV Number]],Table1[D-419 Utility Relocation Classification],Table5[[#Headers],[Coordinated]]))</f>
        <v/>
      </c>
      <c r="P222" s="460" t="str">
        <f>IF(COUNTIFS(Table1[JV '#],Table5[[#This Row],[JV Number]],Table1[D-419 Utility Relocation Classification],Table5[[#Headers],[Not Affected]])=0,"",COUNTIFS(Table1[JV '#],Table5[[#This Row],[JV Number]],Table1[D-419 Utility Relocation Classification],Table5[[#Headers],[Not Affected]]))</f>
        <v/>
      </c>
      <c r="Q222" s="460" t="str">
        <f>IF(COUNTIFS(Table1[JV '#],Table5[[#This Row],[JV Number]],Table1[D-419 Utility Relocation Classification],Table5[[#Headers],[Incorporated]])=0,"",COUNTIFS(Table1[JV '#],Table5[[#This Row],[JV Number]],Table1[D-419 Utility Relocation Classification],Table5[[#Headers],[Incorporated]]))</f>
        <v/>
      </c>
      <c r="R222" s="460" t="str">
        <f>IF(COUNTIFS(Table1[JV '#],Table5[[#This Row],[JV Number]],Table1[Overhead or Underground],"OH")=0,"",COUNTIFS(Table1[JV '#],Table5[[#This Row],[JV Number]],Table1[Overhead or Underground],"OH"))</f>
        <v/>
      </c>
      <c r="S222" s="460" t="str">
        <f>IF(COUNTIFS(Table1[JV '#],Table5[[#This Row],[JV Number]],Table1[Overhead or Underground],"UG")=0,"",COUNTIFS(Table1[JV '#],Table5[[#This Row],[JV Number]],Table1[Overhead or Underground],"UG"))</f>
        <v/>
      </c>
      <c r="T222" s="460" t="e">
        <f>IF(COUNTIFS(Table1[JV '#],Table5[[#This Row],[JV Number]],#REF!,"x")=0,"",COUNTIFS(Table1[JV '#],Table5[[#This Row],[JV Number]],#REF!,"x"))</f>
        <v>#REF!</v>
      </c>
      <c r="U222" s="460" t="e">
        <f>IF(COUNTIFS(Table1[JV '#],Table5[[#This Row],[JV Number]],#REF!,"x")=0,"",COUNTIFS(Table1[JV '#],Table5[[#This Row],[JV Number]],#REF!,"x"))</f>
        <v>#REF!</v>
      </c>
      <c r="V222" s="460" t="e">
        <f>IF(COUNTIFS(Table1[JV '#],Table5[[#This Row],[JV Number]],#REF!,"x")=0,"",COUNTIFS(Table1[JV '#],Table5[[#This Row],[JV Number]],#REF!,"x"))</f>
        <v>#REF!</v>
      </c>
      <c r="W222" s="460" t="e">
        <f>IF(COUNTIFS(Table1[JV '#],Table5[[#This Row],[JV Number]],#REF!,"x")=0,"",COUNTIFS(Table1[JV '#],Table5[[#This Row],[JV Number]],#REF!,"x"))</f>
        <v>#REF!</v>
      </c>
      <c r="X222" s="460" t="e">
        <f>IF(COUNTIFS(Table1[JV '#],Table5[[#This Row],[JV Number]],#REF!,"x")=0,"",COUNTIFS(Table1[JV '#],Table5[[#This Row],[JV Number]],#REF!,"x"))</f>
        <v>#REF!</v>
      </c>
      <c r="Z222" s="447"/>
    </row>
    <row r="223" spans="1:26" ht="14.45" x14ac:dyDescent="0.3">
      <c r="A223" s="464">
        <v>219</v>
      </c>
      <c r="B223" s="460">
        <v>223</v>
      </c>
      <c r="C223" s="460">
        <f>INDEX(Table1[MPMS '#],MATCH(Table5[[#This Row],[JV Number]],Table1[JV '#],0))</f>
        <v>87673</v>
      </c>
      <c r="D223" s="460" t="str">
        <f>INDEX(Table1[Early Completion (Y/N)],MATCH(Table5[[#This Row],[JV Number]],Table1[JV '#],0))</f>
        <v>--</v>
      </c>
      <c r="E223" s="460" t="e">
        <f>INDEX(#REF!,MATCH(Table5[[#This Row],[JV Number]],Table1[JV '#],0))</f>
        <v>#REF!</v>
      </c>
      <c r="F223" s="460">
        <f>INDEX(Table1[District],MATCH(Table5[[#This Row],[JV Number]],Table1[JV '#],0))</f>
        <v>8</v>
      </c>
      <c r="G223" s="460" t="str">
        <f>INDEX(Table1[County],MATCH(Table5[[#This Row],[JV Number]],Table1[JV '#],0))</f>
        <v>Adams</v>
      </c>
      <c r="H223" s="460">
        <f>COUNTIF(Table1[JV '#],Table5[[#This Row],[JV Number]])</f>
        <v>4</v>
      </c>
      <c r="I223" s="466">
        <f>LOOKUP(Table5[[#This Row],[JV Number]],Table4[JV '#],Table4[Construction Start Dates])</f>
        <v>42815</v>
      </c>
      <c r="J223" s="466" t="e">
        <f t="array" ref="J223">MIN(IF(Table5[[#This Row],[JV Number]]=Table1[JV '#],#REF!,"Error"))</f>
        <v>#REF!</v>
      </c>
      <c r="K223" s="554" t="e">
        <f>SUMIF(Table1[JV '#],Table5[[#This Row],[JV Number]],#REF!)</f>
        <v>#REF!</v>
      </c>
      <c r="L223" s="460" t="str">
        <f>IF(COUNTIFS(Table1[JV '#],Table5[[#This Row],[JV Number]],Table1[D-419 Utility Relocation Classification],Table5[[#Headers],[Prior]])=0,"",COUNTIFS(Table1[JV '#],Table5[[#This Row],[JV Number]],Table1[D-419 Utility Relocation Classification],Table5[[#Headers],[Prior]]))</f>
        <v/>
      </c>
      <c r="M223" s="460" t="str">
        <f>IF(COUNTIFS(Table1[JV '#],Table5[[#This Row],[JV Number]],Table1[D-419 Utility Relocation Classification],Table5[[#Headers],[Restrictive]])=0,"",COUNTIFS(Table1[JV '#],Table5[[#This Row],[JV Number]],Table1[D-419 Utility Relocation Classification],Table5[[#Headers],[Restrictive]]))</f>
        <v/>
      </c>
      <c r="N223" s="460" t="str">
        <f>IF(COUNTIFS(Table1[JV '#],Table5[[#This Row],[JV Number]],Table1[D-419 Utility Relocation Classification],Table5[[#Headers],[Concurrent]])=0,"",COUNTIFS(Table1[JV '#],Table5[[#This Row],[JV Number]],Table1[D-419 Utility Relocation Classification],Table5[[#Headers],[Concurrent]]))</f>
        <v/>
      </c>
      <c r="O223" s="460" t="str">
        <f>IF(COUNTIFS(Table1[JV '#],Table5[[#This Row],[JV Number]],Table1[D-419 Utility Relocation Classification],Table5[[#Headers],[Coordinated]])=0,"",COUNTIFS(Table1[JV '#],Table5[[#This Row],[JV Number]],Table1[D-419 Utility Relocation Classification],Table5[[#Headers],[Coordinated]]))</f>
        <v/>
      </c>
      <c r="P223" s="460" t="str">
        <f>IF(COUNTIFS(Table1[JV '#],Table5[[#This Row],[JV Number]],Table1[D-419 Utility Relocation Classification],Table5[[#Headers],[Not Affected]])=0,"",COUNTIFS(Table1[JV '#],Table5[[#This Row],[JV Number]],Table1[D-419 Utility Relocation Classification],Table5[[#Headers],[Not Affected]]))</f>
        <v/>
      </c>
      <c r="Q223" s="460" t="str">
        <f>IF(COUNTIFS(Table1[JV '#],Table5[[#This Row],[JV Number]],Table1[D-419 Utility Relocation Classification],Table5[[#Headers],[Incorporated]])=0,"",COUNTIFS(Table1[JV '#],Table5[[#This Row],[JV Number]],Table1[D-419 Utility Relocation Classification],Table5[[#Headers],[Incorporated]]))</f>
        <v/>
      </c>
      <c r="R223" s="460" t="str">
        <f>IF(COUNTIFS(Table1[JV '#],Table5[[#This Row],[JV Number]],Table1[Overhead or Underground],"OH")=0,"",COUNTIFS(Table1[JV '#],Table5[[#This Row],[JV Number]],Table1[Overhead or Underground],"OH"))</f>
        <v/>
      </c>
      <c r="S223" s="460">
        <f>IF(COUNTIFS(Table1[JV '#],Table5[[#This Row],[JV Number]],Table1[Overhead or Underground],"UG")=0,"",COUNTIFS(Table1[JV '#],Table5[[#This Row],[JV Number]],Table1[Overhead or Underground],"UG"))</f>
        <v>1</v>
      </c>
      <c r="T223" s="460" t="e">
        <f>IF(COUNTIFS(Table1[JV '#],Table5[[#This Row],[JV Number]],#REF!,"x")=0,"",COUNTIFS(Table1[JV '#],Table5[[#This Row],[JV Number]],#REF!,"x"))</f>
        <v>#REF!</v>
      </c>
      <c r="U223" s="460" t="e">
        <f>IF(COUNTIFS(Table1[JV '#],Table5[[#This Row],[JV Number]],#REF!,"x")=0,"",COUNTIFS(Table1[JV '#],Table5[[#This Row],[JV Number]],#REF!,"x"))</f>
        <v>#REF!</v>
      </c>
      <c r="V223" s="460" t="e">
        <f>IF(COUNTIFS(Table1[JV '#],Table5[[#This Row],[JV Number]],#REF!,"x")=0,"",COUNTIFS(Table1[JV '#],Table5[[#This Row],[JV Number]],#REF!,"x"))</f>
        <v>#REF!</v>
      </c>
      <c r="W223" s="460" t="e">
        <f>IF(COUNTIFS(Table1[JV '#],Table5[[#This Row],[JV Number]],#REF!,"x")=0,"",COUNTIFS(Table1[JV '#],Table5[[#This Row],[JV Number]],#REF!,"x"))</f>
        <v>#REF!</v>
      </c>
      <c r="X223" s="460" t="e">
        <f>IF(COUNTIFS(Table1[JV '#],Table5[[#This Row],[JV Number]],#REF!,"x")=0,"",COUNTIFS(Table1[JV '#],Table5[[#This Row],[JV Number]],#REF!,"x"))</f>
        <v>#REF!</v>
      </c>
      <c r="Z223" s="447"/>
    </row>
    <row r="224" spans="1:26" ht="14.45" x14ac:dyDescent="0.3">
      <c r="A224" s="464">
        <v>220</v>
      </c>
      <c r="B224" s="460">
        <v>224</v>
      </c>
      <c r="C224" s="460">
        <f>INDEX(Table1[MPMS '#],MATCH(Table5[[#This Row],[JV Number]],Table1[JV '#],0))</f>
        <v>18051</v>
      </c>
      <c r="D224" s="460" t="str">
        <f>INDEX(Table1[Early Completion (Y/N)],MATCH(Table5[[#This Row],[JV Number]],Table1[JV '#],0))</f>
        <v>--</v>
      </c>
      <c r="E224" s="460" t="e">
        <f>INDEX(#REF!,MATCH(Table5[[#This Row],[JV Number]],Table1[JV '#],0))</f>
        <v>#REF!</v>
      </c>
      <c r="F224" s="460">
        <f>INDEX(Table1[District],MATCH(Table5[[#This Row],[JV Number]],Table1[JV '#],0))</f>
        <v>8</v>
      </c>
      <c r="G224" s="460" t="str">
        <f>INDEX(Table1[County],MATCH(Table5[[#This Row],[JV Number]],Table1[JV '#],0))</f>
        <v>Adams</v>
      </c>
      <c r="H224" s="460">
        <f>COUNTIF(Table1[JV '#],Table5[[#This Row],[JV Number]])</f>
        <v>5</v>
      </c>
      <c r="I224" s="466">
        <f>LOOKUP(Table5[[#This Row],[JV Number]],Table4[JV '#],Table4[Construction Start Dates])</f>
        <v>42538</v>
      </c>
      <c r="J224" s="466" t="e">
        <f t="array" ref="J224">MIN(IF(Table5[[#This Row],[JV Number]]=Table1[JV '#],#REF!,"Error"))</f>
        <v>#REF!</v>
      </c>
      <c r="K224" s="554" t="e">
        <f>SUMIF(Table1[JV '#],Table5[[#This Row],[JV Number]],#REF!)</f>
        <v>#REF!</v>
      </c>
      <c r="L224" s="460" t="str">
        <f>IF(COUNTIFS(Table1[JV '#],Table5[[#This Row],[JV Number]],Table1[D-419 Utility Relocation Classification],Table5[[#Headers],[Prior]])=0,"",COUNTIFS(Table1[JV '#],Table5[[#This Row],[JV Number]],Table1[D-419 Utility Relocation Classification],Table5[[#Headers],[Prior]]))</f>
        <v/>
      </c>
      <c r="M224" s="460" t="str">
        <f>IF(COUNTIFS(Table1[JV '#],Table5[[#This Row],[JV Number]],Table1[D-419 Utility Relocation Classification],Table5[[#Headers],[Restrictive]])=0,"",COUNTIFS(Table1[JV '#],Table5[[#This Row],[JV Number]],Table1[D-419 Utility Relocation Classification],Table5[[#Headers],[Restrictive]]))</f>
        <v/>
      </c>
      <c r="N224" s="460" t="str">
        <f>IF(COUNTIFS(Table1[JV '#],Table5[[#This Row],[JV Number]],Table1[D-419 Utility Relocation Classification],Table5[[#Headers],[Concurrent]])=0,"",COUNTIFS(Table1[JV '#],Table5[[#This Row],[JV Number]],Table1[D-419 Utility Relocation Classification],Table5[[#Headers],[Concurrent]]))</f>
        <v/>
      </c>
      <c r="O224" s="460" t="str">
        <f>IF(COUNTIFS(Table1[JV '#],Table5[[#This Row],[JV Number]],Table1[D-419 Utility Relocation Classification],Table5[[#Headers],[Coordinated]])=0,"",COUNTIFS(Table1[JV '#],Table5[[#This Row],[JV Number]],Table1[D-419 Utility Relocation Classification],Table5[[#Headers],[Coordinated]]))</f>
        <v/>
      </c>
      <c r="P224" s="460" t="str">
        <f>IF(COUNTIFS(Table1[JV '#],Table5[[#This Row],[JV Number]],Table1[D-419 Utility Relocation Classification],Table5[[#Headers],[Not Affected]])=0,"",COUNTIFS(Table1[JV '#],Table5[[#This Row],[JV Number]],Table1[D-419 Utility Relocation Classification],Table5[[#Headers],[Not Affected]]))</f>
        <v/>
      </c>
      <c r="Q224" s="460" t="str">
        <f>IF(COUNTIFS(Table1[JV '#],Table5[[#This Row],[JV Number]],Table1[D-419 Utility Relocation Classification],Table5[[#Headers],[Incorporated]])=0,"",COUNTIFS(Table1[JV '#],Table5[[#This Row],[JV Number]],Table1[D-419 Utility Relocation Classification],Table5[[#Headers],[Incorporated]]))</f>
        <v/>
      </c>
      <c r="R224" s="460" t="str">
        <f>IF(COUNTIFS(Table1[JV '#],Table5[[#This Row],[JV Number]],Table1[Overhead or Underground],"OH")=0,"",COUNTIFS(Table1[JV '#],Table5[[#This Row],[JV Number]],Table1[Overhead or Underground],"OH"))</f>
        <v/>
      </c>
      <c r="S224" s="460" t="str">
        <f>IF(COUNTIFS(Table1[JV '#],Table5[[#This Row],[JV Number]],Table1[Overhead or Underground],"UG")=0,"",COUNTIFS(Table1[JV '#],Table5[[#This Row],[JV Number]],Table1[Overhead or Underground],"UG"))</f>
        <v/>
      </c>
      <c r="T224" s="460" t="e">
        <f>IF(COUNTIFS(Table1[JV '#],Table5[[#This Row],[JV Number]],#REF!,"x")=0,"",COUNTIFS(Table1[JV '#],Table5[[#This Row],[JV Number]],#REF!,"x"))</f>
        <v>#REF!</v>
      </c>
      <c r="U224" s="460" t="e">
        <f>IF(COUNTIFS(Table1[JV '#],Table5[[#This Row],[JV Number]],#REF!,"x")=0,"",COUNTIFS(Table1[JV '#],Table5[[#This Row],[JV Number]],#REF!,"x"))</f>
        <v>#REF!</v>
      </c>
      <c r="V224" s="460" t="e">
        <f>IF(COUNTIFS(Table1[JV '#],Table5[[#This Row],[JV Number]],#REF!,"x")=0,"",COUNTIFS(Table1[JV '#],Table5[[#This Row],[JV Number]],#REF!,"x"))</f>
        <v>#REF!</v>
      </c>
      <c r="W224" s="460" t="e">
        <f>IF(COUNTIFS(Table1[JV '#],Table5[[#This Row],[JV Number]],#REF!,"x")=0,"",COUNTIFS(Table1[JV '#],Table5[[#This Row],[JV Number]],#REF!,"x"))</f>
        <v>#REF!</v>
      </c>
      <c r="X224" s="460" t="e">
        <f>IF(COUNTIFS(Table1[JV '#],Table5[[#This Row],[JV Number]],#REF!,"x")=0,"",COUNTIFS(Table1[JV '#],Table5[[#This Row],[JV Number]],#REF!,"x"))</f>
        <v>#REF!</v>
      </c>
      <c r="Z224" s="447"/>
    </row>
    <row r="225" spans="1:26" ht="14.45" x14ac:dyDescent="0.3">
      <c r="A225" s="464">
        <v>221</v>
      </c>
      <c r="B225" s="460">
        <v>225</v>
      </c>
      <c r="C225" s="460">
        <f>INDEX(Table1[MPMS '#],MATCH(Table5[[#This Row],[JV Number]],Table1[JV '#],0))</f>
        <v>99774</v>
      </c>
      <c r="D225" s="460" t="str">
        <f>INDEX(Table1[Early Completion (Y/N)],MATCH(Table5[[#This Row],[JV Number]],Table1[JV '#],0))</f>
        <v>--</v>
      </c>
      <c r="E225" s="460" t="e">
        <f>INDEX(#REF!,MATCH(Table5[[#This Row],[JV Number]],Table1[JV '#],0))</f>
        <v>#REF!</v>
      </c>
      <c r="F225" s="460">
        <f>INDEX(Table1[District],MATCH(Table5[[#This Row],[JV Number]],Table1[JV '#],0))</f>
        <v>8</v>
      </c>
      <c r="G225" s="460" t="str">
        <f>INDEX(Table1[County],MATCH(Table5[[#This Row],[JV Number]],Table1[JV '#],0))</f>
        <v>Adams</v>
      </c>
      <c r="H225" s="460">
        <f>COUNTIF(Table1[JV '#],Table5[[#This Row],[JV Number]])</f>
        <v>9</v>
      </c>
      <c r="I225" s="466">
        <f>LOOKUP(Table5[[#This Row],[JV Number]],Table4[JV '#],Table4[Construction Start Dates])</f>
        <v>42537</v>
      </c>
      <c r="J225" s="466" t="e">
        <f t="array" ref="J225">MIN(IF(Table5[[#This Row],[JV Number]]=Table1[JV '#],#REF!,"Error"))</f>
        <v>#REF!</v>
      </c>
      <c r="K225" s="554" t="e">
        <f>SUMIF(Table1[JV '#],Table5[[#This Row],[JV Number]],#REF!)</f>
        <v>#REF!</v>
      </c>
      <c r="L225" s="460" t="str">
        <f>IF(COUNTIFS(Table1[JV '#],Table5[[#This Row],[JV Number]],Table1[D-419 Utility Relocation Classification],Table5[[#Headers],[Prior]])=0,"",COUNTIFS(Table1[JV '#],Table5[[#This Row],[JV Number]],Table1[D-419 Utility Relocation Classification],Table5[[#Headers],[Prior]]))</f>
        <v/>
      </c>
      <c r="M225" s="460" t="str">
        <f>IF(COUNTIFS(Table1[JV '#],Table5[[#This Row],[JV Number]],Table1[D-419 Utility Relocation Classification],Table5[[#Headers],[Restrictive]])=0,"",COUNTIFS(Table1[JV '#],Table5[[#This Row],[JV Number]],Table1[D-419 Utility Relocation Classification],Table5[[#Headers],[Restrictive]]))</f>
        <v/>
      </c>
      <c r="N225" s="460" t="str">
        <f>IF(COUNTIFS(Table1[JV '#],Table5[[#This Row],[JV Number]],Table1[D-419 Utility Relocation Classification],Table5[[#Headers],[Concurrent]])=0,"",COUNTIFS(Table1[JV '#],Table5[[#This Row],[JV Number]],Table1[D-419 Utility Relocation Classification],Table5[[#Headers],[Concurrent]]))</f>
        <v/>
      </c>
      <c r="O225" s="460" t="str">
        <f>IF(COUNTIFS(Table1[JV '#],Table5[[#This Row],[JV Number]],Table1[D-419 Utility Relocation Classification],Table5[[#Headers],[Coordinated]])=0,"",COUNTIFS(Table1[JV '#],Table5[[#This Row],[JV Number]],Table1[D-419 Utility Relocation Classification],Table5[[#Headers],[Coordinated]]))</f>
        <v/>
      </c>
      <c r="P225" s="460" t="str">
        <f>IF(COUNTIFS(Table1[JV '#],Table5[[#This Row],[JV Number]],Table1[D-419 Utility Relocation Classification],Table5[[#Headers],[Not Affected]])=0,"",COUNTIFS(Table1[JV '#],Table5[[#This Row],[JV Number]],Table1[D-419 Utility Relocation Classification],Table5[[#Headers],[Not Affected]]))</f>
        <v/>
      </c>
      <c r="Q225" s="460" t="str">
        <f>IF(COUNTIFS(Table1[JV '#],Table5[[#This Row],[JV Number]],Table1[D-419 Utility Relocation Classification],Table5[[#Headers],[Incorporated]])=0,"",COUNTIFS(Table1[JV '#],Table5[[#This Row],[JV Number]],Table1[D-419 Utility Relocation Classification],Table5[[#Headers],[Incorporated]]))</f>
        <v/>
      </c>
      <c r="R225" s="460" t="str">
        <f>IF(COUNTIFS(Table1[JV '#],Table5[[#This Row],[JV Number]],Table1[Overhead or Underground],"OH")=0,"",COUNTIFS(Table1[JV '#],Table5[[#This Row],[JV Number]],Table1[Overhead or Underground],"OH"))</f>
        <v/>
      </c>
      <c r="S225" s="460">
        <f>IF(COUNTIFS(Table1[JV '#],Table5[[#This Row],[JV Number]],Table1[Overhead or Underground],"UG")=0,"",COUNTIFS(Table1[JV '#],Table5[[#This Row],[JV Number]],Table1[Overhead or Underground],"UG"))</f>
        <v>4</v>
      </c>
      <c r="T225" s="460" t="e">
        <f>IF(COUNTIFS(Table1[JV '#],Table5[[#This Row],[JV Number]],#REF!,"x")=0,"",COUNTIFS(Table1[JV '#],Table5[[#This Row],[JV Number]],#REF!,"x"))</f>
        <v>#REF!</v>
      </c>
      <c r="U225" s="460" t="e">
        <f>IF(COUNTIFS(Table1[JV '#],Table5[[#This Row],[JV Number]],#REF!,"x")=0,"",COUNTIFS(Table1[JV '#],Table5[[#This Row],[JV Number]],#REF!,"x"))</f>
        <v>#REF!</v>
      </c>
      <c r="V225" s="460" t="e">
        <f>IF(COUNTIFS(Table1[JV '#],Table5[[#This Row],[JV Number]],#REF!,"x")=0,"",COUNTIFS(Table1[JV '#],Table5[[#This Row],[JV Number]],#REF!,"x"))</f>
        <v>#REF!</v>
      </c>
      <c r="W225" s="460" t="e">
        <f>IF(COUNTIFS(Table1[JV '#],Table5[[#This Row],[JV Number]],#REF!,"x")=0,"",COUNTIFS(Table1[JV '#],Table5[[#This Row],[JV Number]],#REF!,"x"))</f>
        <v>#REF!</v>
      </c>
      <c r="X225" s="460" t="e">
        <f>IF(COUNTIFS(Table1[JV '#],Table5[[#This Row],[JV Number]],#REF!,"x")=0,"",COUNTIFS(Table1[JV '#],Table5[[#This Row],[JV Number]],#REF!,"x"))</f>
        <v>#REF!</v>
      </c>
      <c r="Z225" s="447"/>
    </row>
    <row r="226" spans="1:26" ht="14.45" x14ac:dyDescent="0.3">
      <c r="A226" s="464">
        <v>222</v>
      </c>
      <c r="B226" s="460">
        <v>226</v>
      </c>
      <c r="C226" s="460">
        <f>INDEX(Table1[MPMS '#],MATCH(Table5[[#This Row],[JV Number]],Table1[JV '#],0))</f>
        <v>87436</v>
      </c>
      <c r="D226" s="460" t="str">
        <f>INDEX(Table1[Early Completion (Y/N)],MATCH(Table5[[#This Row],[JV Number]],Table1[JV '#],0))</f>
        <v>--</v>
      </c>
      <c r="E226" s="460" t="e">
        <f>INDEX(#REF!,MATCH(Table5[[#This Row],[JV Number]],Table1[JV '#],0))</f>
        <v>#REF!</v>
      </c>
      <c r="F226" s="460">
        <f>INDEX(Table1[District],MATCH(Table5[[#This Row],[JV Number]],Table1[JV '#],0))</f>
        <v>8</v>
      </c>
      <c r="G226" s="460" t="str">
        <f>INDEX(Table1[County],MATCH(Table5[[#This Row],[JV Number]],Table1[JV '#],0))</f>
        <v>Adams</v>
      </c>
      <c r="H226" s="460">
        <f>COUNTIF(Table1[JV '#],Table5[[#This Row],[JV Number]])</f>
        <v>5</v>
      </c>
      <c r="I226" s="466">
        <f>LOOKUP(Table5[[#This Row],[JV Number]],Table4[JV '#],Table4[Construction Start Dates])</f>
        <v>42948</v>
      </c>
      <c r="J226" s="466" t="e">
        <f t="array" ref="J226">MIN(IF(Table5[[#This Row],[JV Number]]=Table1[JV '#],#REF!,"Error"))</f>
        <v>#REF!</v>
      </c>
      <c r="K226" s="554" t="e">
        <f>SUMIF(Table1[JV '#],Table5[[#This Row],[JV Number]],#REF!)</f>
        <v>#REF!</v>
      </c>
      <c r="L226" s="460" t="str">
        <f>IF(COUNTIFS(Table1[JV '#],Table5[[#This Row],[JV Number]],Table1[D-419 Utility Relocation Classification],Table5[[#Headers],[Prior]])=0,"",COUNTIFS(Table1[JV '#],Table5[[#This Row],[JV Number]],Table1[D-419 Utility Relocation Classification],Table5[[#Headers],[Prior]]))</f>
        <v/>
      </c>
      <c r="M226" s="460" t="str">
        <f>IF(COUNTIFS(Table1[JV '#],Table5[[#This Row],[JV Number]],Table1[D-419 Utility Relocation Classification],Table5[[#Headers],[Restrictive]])=0,"",COUNTIFS(Table1[JV '#],Table5[[#This Row],[JV Number]],Table1[D-419 Utility Relocation Classification],Table5[[#Headers],[Restrictive]]))</f>
        <v/>
      </c>
      <c r="N226" s="460" t="str">
        <f>IF(COUNTIFS(Table1[JV '#],Table5[[#This Row],[JV Number]],Table1[D-419 Utility Relocation Classification],Table5[[#Headers],[Concurrent]])=0,"",COUNTIFS(Table1[JV '#],Table5[[#This Row],[JV Number]],Table1[D-419 Utility Relocation Classification],Table5[[#Headers],[Concurrent]]))</f>
        <v/>
      </c>
      <c r="O226" s="460" t="str">
        <f>IF(COUNTIFS(Table1[JV '#],Table5[[#This Row],[JV Number]],Table1[D-419 Utility Relocation Classification],Table5[[#Headers],[Coordinated]])=0,"",COUNTIFS(Table1[JV '#],Table5[[#This Row],[JV Number]],Table1[D-419 Utility Relocation Classification],Table5[[#Headers],[Coordinated]]))</f>
        <v/>
      </c>
      <c r="P226" s="460" t="str">
        <f>IF(COUNTIFS(Table1[JV '#],Table5[[#This Row],[JV Number]],Table1[D-419 Utility Relocation Classification],Table5[[#Headers],[Not Affected]])=0,"",COUNTIFS(Table1[JV '#],Table5[[#This Row],[JV Number]],Table1[D-419 Utility Relocation Classification],Table5[[#Headers],[Not Affected]]))</f>
        <v/>
      </c>
      <c r="Q226" s="460" t="str">
        <f>IF(COUNTIFS(Table1[JV '#],Table5[[#This Row],[JV Number]],Table1[D-419 Utility Relocation Classification],Table5[[#Headers],[Incorporated]])=0,"",COUNTIFS(Table1[JV '#],Table5[[#This Row],[JV Number]],Table1[D-419 Utility Relocation Classification],Table5[[#Headers],[Incorporated]]))</f>
        <v/>
      </c>
      <c r="R226" s="460" t="str">
        <f>IF(COUNTIFS(Table1[JV '#],Table5[[#This Row],[JV Number]],Table1[Overhead or Underground],"OH")=0,"",COUNTIFS(Table1[JV '#],Table5[[#This Row],[JV Number]],Table1[Overhead or Underground],"OH"))</f>
        <v/>
      </c>
      <c r="S226" s="460">
        <f>IF(COUNTIFS(Table1[JV '#],Table5[[#This Row],[JV Number]],Table1[Overhead or Underground],"UG")=0,"",COUNTIFS(Table1[JV '#],Table5[[#This Row],[JV Number]],Table1[Overhead or Underground],"UG"))</f>
        <v>1</v>
      </c>
      <c r="T226" s="460" t="e">
        <f>IF(COUNTIFS(Table1[JV '#],Table5[[#This Row],[JV Number]],#REF!,"x")=0,"",COUNTIFS(Table1[JV '#],Table5[[#This Row],[JV Number]],#REF!,"x"))</f>
        <v>#REF!</v>
      </c>
      <c r="U226" s="460" t="e">
        <f>IF(COUNTIFS(Table1[JV '#],Table5[[#This Row],[JV Number]],#REF!,"x")=0,"",COUNTIFS(Table1[JV '#],Table5[[#This Row],[JV Number]],#REF!,"x"))</f>
        <v>#REF!</v>
      </c>
      <c r="V226" s="460" t="e">
        <f>IF(COUNTIFS(Table1[JV '#],Table5[[#This Row],[JV Number]],#REF!,"x")=0,"",COUNTIFS(Table1[JV '#],Table5[[#This Row],[JV Number]],#REF!,"x"))</f>
        <v>#REF!</v>
      </c>
      <c r="W226" s="460" t="e">
        <f>IF(COUNTIFS(Table1[JV '#],Table5[[#This Row],[JV Number]],#REF!,"x")=0,"",COUNTIFS(Table1[JV '#],Table5[[#This Row],[JV Number]],#REF!,"x"))</f>
        <v>#REF!</v>
      </c>
      <c r="X226" s="460" t="e">
        <f>IF(COUNTIFS(Table1[JV '#],Table5[[#This Row],[JV Number]],#REF!,"x")=0,"",COUNTIFS(Table1[JV '#],Table5[[#This Row],[JV Number]],#REF!,"x"))</f>
        <v>#REF!</v>
      </c>
      <c r="Z226" s="447"/>
    </row>
    <row r="227" spans="1:26" ht="14.45" x14ac:dyDescent="0.3">
      <c r="A227" s="464">
        <v>223</v>
      </c>
      <c r="B227" s="460">
        <v>227</v>
      </c>
      <c r="C227" s="460">
        <f>INDEX(Table1[MPMS '#],MATCH(Table5[[#This Row],[JV Number]],Table1[JV '#],0))</f>
        <v>87434</v>
      </c>
      <c r="D227" s="460" t="str">
        <f>INDEX(Table1[Early Completion (Y/N)],MATCH(Table5[[#This Row],[JV Number]],Table1[JV '#],0))</f>
        <v>--</v>
      </c>
      <c r="E227" s="460" t="e">
        <f>INDEX(#REF!,MATCH(Table5[[#This Row],[JV Number]],Table1[JV '#],0))</f>
        <v>#REF!</v>
      </c>
      <c r="F227" s="460">
        <f>INDEX(Table1[District],MATCH(Table5[[#This Row],[JV Number]],Table1[JV '#],0))</f>
        <v>8</v>
      </c>
      <c r="G227" s="460" t="str">
        <f>INDEX(Table1[County],MATCH(Table5[[#This Row],[JV Number]],Table1[JV '#],0))</f>
        <v>Adams</v>
      </c>
      <c r="H227" s="460">
        <f>COUNTIF(Table1[JV '#],Table5[[#This Row],[JV Number]])</f>
        <v>1</v>
      </c>
      <c r="I227" s="466">
        <f>LOOKUP(Table5[[#This Row],[JV Number]],Table4[JV '#],Table4[Construction Start Dates])</f>
        <v>42538</v>
      </c>
      <c r="J227" s="466" t="e">
        <f t="array" ref="J227">MIN(IF(Table5[[#This Row],[JV Number]]=Table1[JV '#],#REF!,"Error"))</f>
        <v>#REF!</v>
      </c>
      <c r="K227" s="554" t="e">
        <f>SUMIF(Table1[JV '#],Table5[[#This Row],[JV Number]],#REF!)</f>
        <v>#REF!</v>
      </c>
      <c r="L227" s="460" t="str">
        <f>IF(COUNTIFS(Table1[JV '#],Table5[[#This Row],[JV Number]],Table1[D-419 Utility Relocation Classification],Table5[[#Headers],[Prior]])=0,"",COUNTIFS(Table1[JV '#],Table5[[#This Row],[JV Number]],Table1[D-419 Utility Relocation Classification],Table5[[#Headers],[Prior]]))</f>
        <v/>
      </c>
      <c r="M227" s="460" t="str">
        <f>IF(COUNTIFS(Table1[JV '#],Table5[[#This Row],[JV Number]],Table1[D-419 Utility Relocation Classification],Table5[[#Headers],[Restrictive]])=0,"",COUNTIFS(Table1[JV '#],Table5[[#This Row],[JV Number]],Table1[D-419 Utility Relocation Classification],Table5[[#Headers],[Restrictive]]))</f>
        <v/>
      </c>
      <c r="N227" s="460" t="str">
        <f>IF(COUNTIFS(Table1[JV '#],Table5[[#This Row],[JV Number]],Table1[D-419 Utility Relocation Classification],Table5[[#Headers],[Concurrent]])=0,"",COUNTIFS(Table1[JV '#],Table5[[#This Row],[JV Number]],Table1[D-419 Utility Relocation Classification],Table5[[#Headers],[Concurrent]]))</f>
        <v/>
      </c>
      <c r="O227" s="460" t="str">
        <f>IF(COUNTIFS(Table1[JV '#],Table5[[#This Row],[JV Number]],Table1[D-419 Utility Relocation Classification],Table5[[#Headers],[Coordinated]])=0,"",COUNTIFS(Table1[JV '#],Table5[[#This Row],[JV Number]],Table1[D-419 Utility Relocation Classification],Table5[[#Headers],[Coordinated]]))</f>
        <v/>
      </c>
      <c r="P227" s="460" t="str">
        <f>IF(COUNTIFS(Table1[JV '#],Table5[[#This Row],[JV Number]],Table1[D-419 Utility Relocation Classification],Table5[[#Headers],[Not Affected]])=0,"",COUNTIFS(Table1[JV '#],Table5[[#This Row],[JV Number]],Table1[D-419 Utility Relocation Classification],Table5[[#Headers],[Not Affected]]))</f>
        <v/>
      </c>
      <c r="Q227" s="460" t="str">
        <f>IF(COUNTIFS(Table1[JV '#],Table5[[#This Row],[JV Number]],Table1[D-419 Utility Relocation Classification],Table5[[#Headers],[Incorporated]])=0,"",COUNTIFS(Table1[JV '#],Table5[[#This Row],[JV Number]],Table1[D-419 Utility Relocation Classification],Table5[[#Headers],[Incorporated]]))</f>
        <v/>
      </c>
      <c r="R227" s="460" t="str">
        <f>IF(COUNTIFS(Table1[JV '#],Table5[[#This Row],[JV Number]],Table1[Overhead or Underground],"OH")=0,"",COUNTIFS(Table1[JV '#],Table5[[#This Row],[JV Number]],Table1[Overhead or Underground],"OH"))</f>
        <v/>
      </c>
      <c r="S227" s="460" t="str">
        <f>IF(COUNTIFS(Table1[JV '#],Table5[[#This Row],[JV Number]],Table1[Overhead or Underground],"UG")=0,"",COUNTIFS(Table1[JV '#],Table5[[#This Row],[JV Number]],Table1[Overhead or Underground],"UG"))</f>
        <v/>
      </c>
      <c r="T227" s="460" t="e">
        <f>IF(COUNTIFS(Table1[JV '#],Table5[[#This Row],[JV Number]],#REF!,"x")=0,"",COUNTIFS(Table1[JV '#],Table5[[#This Row],[JV Number]],#REF!,"x"))</f>
        <v>#REF!</v>
      </c>
      <c r="U227" s="460" t="e">
        <f>IF(COUNTIFS(Table1[JV '#],Table5[[#This Row],[JV Number]],#REF!,"x")=0,"",COUNTIFS(Table1[JV '#],Table5[[#This Row],[JV Number]],#REF!,"x"))</f>
        <v>#REF!</v>
      </c>
      <c r="V227" s="460" t="e">
        <f>IF(COUNTIFS(Table1[JV '#],Table5[[#This Row],[JV Number]],#REF!,"x")=0,"",COUNTIFS(Table1[JV '#],Table5[[#This Row],[JV Number]],#REF!,"x"))</f>
        <v>#REF!</v>
      </c>
      <c r="W227" s="460" t="e">
        <f>IF(COUNTIFS(Table1[JV '#],Table5[[#This Row],[JV Number]],#REF!,"x")=0,"",COUNTIFS(Table1[JV '#],Table5[[#This Row],[JV Number]],#REF!,"x"))</f>
        <v>#REF!</v>
      </c>
      <c r="X227" s="460" t="e">
        <f>IF(COUNTIFS(Table1[JV '#],Table5[[#This Row],[JV Number]],#REF!,"x")=0,"",COUNTIFS(Table1[JV '#],Table5[[#This Row],[JV Number]],#REF!,"x"))</f>
        <v>#REF!</v>
      </c>
      <c r="Z227" s="447"/>
    </row>
    <row r="228" spans="1:26" ht="14.45" x14ac:dyDescent="0.3">
      <c r="A228" s="464">
        <v>224</v>
      </c>
      <c r="B228" s="460">
        <v>228</v>
      </c>
      <c r="C228" s="460">
        <f>INDEX(Table1[MPMS '#],MATCH(Table5[[#This Row],[JV Number]],Table1[JV '#],0))</f>
        <v>18146</v>
      </c>
      <c r="D228" s="460" t="str">
        <f>INDEX(Table1[Early Completion (Y/N)],MATCH(Table5[[#This Row],[JV Number]],Table1[JV '#],0))</f>
        <v>--</v>
      </c>
      <c r="E228" s="460" t="e">
        <f>INDEX(#REF!,MATCH(Table5[[#This Row],[JV Number]],Table1[JV '#],0))</f>
        <v>#REF!</v>
      </c>
      <c r="F228" s="460">
        <f>INDEX(Table1[District],MATCH(Table5[[#This Row],[JV Number]],Table1[JV '#],0))</f>
        <v>8</v>
      </c>
      <c r="G228" s="460" t="str">
        <f>INDEX(Table1[County],MATCH(Table5[[#This Row],[JV Number]],Table1[JV '#],0))</f>
        <v>Adams</v>
      </c>
      <c r="H228" s="460">
        <f>COUNTIF(Table1[JV '#],Table5[[#This Row],[JV Number]])</f>
        <v>3</v>
      </c>
      <c r="I228" s="466">
        <f>LOOKUP(Table5[[#This Row],[JV Number]],Table4[JV '#],Table4[Construction Start Dates])</f>
        <v>42891</v>
      </c>
      <c r="J228" s="466" t="e">
        <f t="array" ref="J228">MIN(IF(Table5[[#This Row],[JV Number]]=Table1[JV '#],#REF!,"Error"))</f>
        <v>#REF!</v>
      </c>
      <c r="K228" s="554" t="e">
        <f>SUMIF(Table1[JV '#],Table5[[#This Row],[JV Number]],#REF!)</f>
        <v>#REF!</v>
      </c>
      <c r="L228" s="460" t="str">
        <f>IF(COUNTIFS(Table1[JV '#],Table5[[#This Row],[JV Number]],Table1[D-419 Utility Relocation Classification],Table5[[#Headers],[Prior]])=0,"",COUNTIFS(Table1[JV '#],Table5[[#This Row],[JV Number]],Table1[D-419 Utility Relocation Classification],Table5[[#Headers],[Prior]]))</f>
        <v/>
      </c>
      <c r="M228" s="460" t="str">
        <f>IF(COUNTIFS(Table1[JV '#],Table5[[#This Row],[JV Number]],Table1[D-419 Utility Relocation Classification],Table5[[#Headers],[Restrictive]])=0,"",COUNTIFS(Table1[JV '#],Table5[[#This Row],[JV Number]],Table1[D-419 Utility Relocation Classification],Table5[[#Headers],[Restrictive]]))</f>
        <v/>
      </c>
      <c r="N228" s="460" t="str">
        <f>IF(COUNTIFS(Table1[JV '#],Table5[[#This Row],[JV Number]],Table1[D-419 Utility Relocation Classification],Table5[[#Headers],[Concurrent]])=0,"",COUNTIFS(Table1[JV '#],Table5[[#This Row],[JV Number]],Table1[D-419 Utility Relocation Classification],Table5[[#Headers],[Concurrent]]))</f>
        <v/>
      </c>
      <c r="O228" s="460" t="str">
        <f>IF(COUNTIFS(Table1[JV '#],Table5[[#This Row],[JV Number]],Table1[D-419 Utility Relocation Classification],Table5[[#Headers],[Coordinated]])=0,"",COUNTIFS(Table1[JV '#],Table5[[#This Row],[JV Number]],Table1[D-419 Utility Relocation Classification],Table5[[#Headers],[Coordinated]]))</f>
        <v/>
      </c>
      <c r="P228" s="460" t="str">
        <f>IF(COUNTIFS(Table1[JV '#],Table5[[#This Row],[JV Number]],Table1[D-419 Utility Relocation Classification],Table5[[#Headers],[Not Affected]])=0,"",COUNTIFS(Table1[JV '#],Table5[[#This Row],[JV Number]],Table1[D-419 Utility Relocation Classification],Table5[[#Headers],[Not Affected]]))</f>
        <v/>
      </c>
      <c r="Q228" s="460" t="str">
        <f>IF(COUNTIFS(Table1[JV '#],Table5[[#This Row],[JV Number]],Table1[D-419 Utility Relocation Classification],Table5[[#Headers],[Incorporated]])=0,"",COUNTIFS(Table1[JV '#],Table5[[#This Row],[JV Number]],Table1[D-419 Utility Relocation Classification],Table5[[#Headers],[Incorporated]]))</f>
        <v/>
      </c>
      <c r="R228" s="460" t="str">
        <f>IF(COUNTIFS(Table1[JV '#],Table5[[#This Row],[JV Number]],Table1[Overhead or Underground],"OH")=0,"",COUNTIFS(Table1[JV '#],Table5[[#This Row],[JV Number]],Table1[Overhead or Underground],"OH"))</f>
        <v/>
      </c>
      <c r="S228" s="460">
        <f>IF(COUNTIFS(Table1[JV '#],Table5[[#This Row],[JV Number]],Table1[Overhead or Underground],"UG")=0,"",COUNTIFS(Table1[JV '#],Table5[[#This Row],[JV Number]],Table1[Overhead or Underground],"UG"))</f>
        <v>2</v>
      </c>
      <c r="T228" s="460" t="e">
        <f>IF(COUNTIFS(Table1[JV '#],Table5[[#This Row],[JV Number]],#REF!,"x")=0,"",COUNTIFS(Table1[JV '#],Table5[[#This Row],[JV Number]],#REF!,"x"))</f>
        <v>#REF!</v>
      </c>
      <c r="U228" s="460" t="e">
        <f>IF(COUNTIFS(Table1[JV '#],Table5[[#This Row],[JV Number]],#REF!,"x")=0,"",COUNTIFS(Table1[JV '#],Table5[[#This Row],[JV Number]],#REF!,"x"))</f>
        <v>#REF!</v>
      </c>
      <c r="V228" s="460" t="e">
        <f>IF(COUNTIFS(Table1[JV '#],Table5[[#This Row],[JV Number]],#REF!,"x")=0,"",COUNTIFS(Table1[JV '#],Table5[[#This Row],[JV Number]],#REF!,"x"))</f>
        <v>#REF!</v>
      </c>
      <c r="W228" s="460" t="e">
        <f>IF(COUNTIFS(Table1[JV '#],Table5[[#This Row],[JV Number]],#REF!,"x")=0,"",COUNTIFS(Table1[JV '#],Table5[[#This Row],[JV Number]],#REF!,"x"))</f>
        <v>#REF!</v>
      </c>
      <c r="X228" s="460" t="e">
        <f>IF(COUNTIFS(Table1[JV '#],Table5[[#This Row],[JV Number]],#REF!,"x")=0,"",COUNTIFS(Table1[JV '#],Table5[[#This Row],[JV Number]],#REF!,"x"))</f>
        <v>#REF!</v>
      </c>
      <c r="Z228" s="447"/>
    </row>
    <row r="229" spans="1:26" ht="14.45" x14ac:dyDescent="0.3">
      <c r="A229" s="464">
        <v>225</v>
      </c>
      <c r="B229" s="460">
        <v>229</v>
      </c>
      <c r="C229" s="460">
        <f>INDEX(Table1[MPMS '#],MATCH(Table5[[#This Row],[JV Number]],Table1[JV '#],0))</f>
        <v>87676</v>
      </c>
      <c r="D229" s="460" t="str">
        <f>INDEX(Table1[Early Completion (Y/N)],MATCH(Table5[[#This Row],[JV Number]],Table1[JV '#],0))</f>
        <v>--</v>
      </c>
      <c r="E229" s="460" t="e">
        <f>INDEX(#REF!,MATCH(Table5[[#This Row],[JV Number]],Table1[JV '#],0))</f>
        <v>#REF!</v>
      </c>
      <c r="F229" s="460">
        <f>INDEX(Table1[District],MATCH(Table5[[#This Row],[JV Number]],Table1[JV '#],0))</f>
        <v>8</v>
      </c>
      <c r="G229" s="460" t="str">
        <f>INDEX(Table1[County],MATCH(Table5[[#This Row],[JV Number]],Table1[JV '#],0))</f>
        <v>Adams</v>
      </c>
      <c r="H229" s="460">
        <f>COUNTIF(Table1[JV '#],Table5[[#This Row],[JV Number]])</f>
        <v>3</v>
      </c>
      <c r="I229" s="466">
        <f>LOOKUP(Table5[[#This Row],[JV Number]],Table4[JV '#],Table4[Construction Start Dates])</f>
        <v>42543</v>
      </c>
      <c r="J229" s="466" t="e">
        <f t="array" ref="J229">MIN(IF(Table5[[#This Row],[JV Number]]=Table1[JV '#],#REF!,"Error"))</f>
        <v>#REF!</v>
      </c>
      <c r="K229" s="554" t="e">
        <f>SUMIF(Table1[JV '#],Table5[[#This Row],[JV Number]],#REF!)</f>
        <v>#REF!</v>
      </c>
      <c r="L229" s="460" t="str">
        <f>IF(COUNTIFS(Table1[JV '#],Table5[[#This Row],[JV Number]],Table1[D-419 Utility Relocation Classification],Table5[[#Headers],[Prior]])=0,"",COUNTIFS(Table1[JV '#],Table5[[#This Row],[JV Number]],Table1[D-419 Utility Relocation Classification],Table5[[#Headers],[Prior]]))</f>
        <v/>
      </c>
      <c r="M229" s="460" t="str">
        <f>IF(COUNTIFS(Table1[JV '#],Table5[[#This Row],[JV Number]],Table1[D-419 Utility Relocation Classification],Table5[[#Headers],[Restrictive]])=0,"",COUNTIFS(Table1[JV '#],Table5[[#This Row],[JV Number]],Table1[D-419 Utility Relocation Classification],Table5[[#Headers],[Restrictive]]))</f>
        <v/>
      </c>
      <c r="N229" s="460" t="str">
        <f>IF(COUNTIFS(Table1[JV '#],Table5[[#This Row],[JV Number]],Table1[D-419 Utility Relocation Classification],Table5[[#Headers],[Concurrent]])=0,"",COUNTIFS(Table1[JV '#],Table5[[#This Row],[JV Number]],Table1[D-419 Utility Relocation Classification],Table5[[#Headers],[Concurrent]]))</f>
        <v/>
      </c>
      <c r="O229" s="460" t="str">
        <f>IF(COUNTIFS(Table1[JV '#],Table5[[#This Row],[JV Number]],Table1[D-419 Utility Relocation Classification],Table5[[#Headers],[Coordinated]])=0,"",COUNTIFS(Table1[JV '#],Table5[[#This Row],[JV Number]],Table1[D-419 Utility Relocation Classification],Table5[[#Headers],[Coordinated]]))</f>
        <v/>
      </c>
      <c r="P229" s="460" t="str">
        <f>IF(COUNTIFS(Table1[JV '#],Table5[[#This Row],[JV Number]],Table1[D-419 Utility Relocation Classification],Table5[[#Headers],[Not Affected]])=0,"",COUNTIFS(Table1[JV '#],Table5[[#This Row],[JV Number]],Table1[D-419 Utility Relocation Classification],Table5[[#Headers],[Not Affected]]))</f>
        <v/>
      </c>
      <c r="Q229" s="460" t="str">
        <f>IF(COUNTIFS(Table1[JV '#],Table5[[#This Row],[JV Number]],Table1[D-419 Utility Relocation Classification],Table5[[#Headers],[Incorporated]])=0,"",COUNTIFS(Table1[JV '#],Table5[[#This Row],[JV Number]],Table1[D-419 Utility Relocation Classification],Table5[[#Headers],[Incorporated]]))</f>
        <v/>
      </c>
      <c r="R229" s="460" t="str">
        <f>IF(COUNTIFS(Table1[JV '#],Table5[[#This Row],[JV Number]],Table1[Overhead or Underground],"OH")=0,"",COUNTIFS(Table1[JV '#],Table5[[#This Row],[JV Number]],Table1[Overhead or Underground],"OH"))</f>
        <v/>
      </c>
      <c r="S229" s="460" t="str">
        <f>IF(COUNTIFS(Table1[JV '#],Table5[[#This Row],[JV Number]],Table1[Overhead or Underground],"UG")=0,"",COUNTIFS(Table1[JV '#],Table5[[#This Row],[JV Number]],Table1[Overhead or Underground],"UG"))</f>
        <v/>
      </c>
      <c r="T229" s="460" t="e">
        <f>IF(COUNTIFS(Table1[JV '#],Table5[[#This Row],[JV Number]],#REF!,"x")=0,"",COUNTIFS(Table1[JV '#],Table5[[#This Row],[JV Number]],#REF!,"x"))</f>
        <v>#REF!</v>
      </c>
      <c r="U229" s="460" t="e">
        <f>IF(COUNTIFS(Table1[JV '#],Table5[[#This Row],[JV Number]],#REF!,"x")=0,"",COUNTIFS(Table1[JV '#],Table5[[#This Row],[JV Number]],#REF!,"x"))</f>
        <v>#REF!</v>
      </c>
      <c r="V229" s="460" t="e">
        <f>IF(COUNTIFS(Table1[JV '#],Table5[[#This Row],[JV Number]],#REF!,"x")=0,"",COUNTIFS(Table1[JV '#],Table5[[#This Row],[JV Number]],#REF!,"x"))</f>
        <v>#REF!</v>
      </c>
      <c r="W229" s="460" t="e">
        <f>IF(COUNTIFS(Table1[JV '#],Table5[[#This Row],[JV Number]],#REF!,"x")=0,"",COUNTIFS(Table1[JV '#],Table5[[#This Row],[JV Number]],#REF!,"x"))</f>
        <v>#REF!</v>
      </c>
      <c r="X229" s="460" t="e">
        <f>IF(COUNTIFS(Table1[JV '#],Table5[[#This Row],[JV Number]],#REF!,"x")=0,"",COUNTIFS(Table1[JV '#],Table5[[#This Row],[JV Number]],#REF!,"x"))</f>
        <v>#REF!</v>
      </c>
      <c r="Z229" s="447"/>
    </row>
    <row r="230" spans="1:26" ht="14.45" x14ac:dyDescent="0.3">
      <c r="A230" s="464">
        <v>226</v>
      </c>
      <c r="B230" s="460">
        <v>230</v>
      </c>
      <c r="C230" s="460">
        <f>INDEX(Table1[MPMS '#],MATCH(Table5[[#This Row],[JV Number]],Table1[JV '#],0))</f>
        <v>87671</v>
      </c>
      <c r="D230" s="460" t="str">
        <f>INDEX(Table1[Early Completion (Y/N)],MATCH(Table5[[#This Row],[JV Number]],Table1[JV '#],0))</f>
        <v>--</v>
      </c>
      <c r="E230" s="460" t="e">
        <f>INDEX(#REF!,MATCH(Table5[[#This Row],[JV Number]],Table1[JV '#],0))</f>
        <v>#REF!</v>
      </c>
      <c r="F230" s="460">
        <f>INDEX(Table1[District],MATCH(Table5[[#This Row],[JV Number]],Table1[JV '#],0))</f>
        <v>8</v>
      </c>
      <c r="G230" s="460" t="str">
        <f>INDEX(Table1[County],MATCH(Table5[[#This Row],[JV Number]],Table1[JV '#],0))</f>
        <v>Adams</v>
      </c>
      <c r="H230" s="460">
        <f>COUNTIF(Table1[JV '#],Table5[[#This Row],[JV Number]])</f>
        <v>1</v>
      </c>
      <c r="I230" s="466">
        <f>LOOKUP(Table5[[#This Row],[JV Number]],Table4[JV '#],Table4[Construction Start Dates])</f>
        <v>42800</v>
      </c>
      <c r="J230" s="466" t="e">
        <f t="array" ref="J230">MIN(IF(Table5[[#This Row],[JV Number]]=Table1[JV '#],#REF!,"Error"))</f>
        <v>#REF!</v>
      </c>
      <c r="K230" s="554" t="e">
        <f>SUMIF(Table1[JV '#],Table5[[#This Row],[JV Number]],#REF!)</f>
        <v>#REF!</v>
      </c>
      <c r="L230" s="460" t="str">
        <f>IF(COUNTIFS(Table1[JV '#],Table5[[#This Row],[JV Number]],Table1[D-419 Utility Relocation Classification],Table5[[#Headers],[Prior]])=0,"",COUNTIFS(Table1[JV '#],Table5[[#This Row],[JV Number]],Table1[D-419 Utility Relocation Classification],Table5[[#Headers],[Prior]]))</f>
        <v/>
      </c>
      <c r="M230" s="460" t="str">
        <f>IF(COUNTIFS(Table1[JV '#],Table5[[#This Row],[JV Number]],Table1[D-419 Utility Relocation Classification],Table5[[#Headers],[Restrictive]])=0,"",COUNTIFS(Table1[JV '#],Table5[[#This Row],[JV Number]],Table1[D-419 Utility Relocation Classification],Table5[[#Headers],[Restrictive]]))</f>
        <v/>
      </c>
      <c r="N230" s="460" t="str">
        <f>IF(COUNTIFS(Table1[JV '#],Table5[[#This Row],[JV Number]],Table1[D-419 Utility Relocation Classification],Table5[[#Headers],[Concurrent]])=0,"",COUNTIFS(Table1[JV '#],Table5[[#This Row],[JV Number]],Table1[D-419 Utility Relocation Classification],Table5[[#Headers],[Concurrent]]))</f>
        <v/>
      </c>
      <c r="O230" s="460" t="str">
        <f>IF(COUNTIFS(Table1[JV '#],Table5[[#This Row],[JV Number]],Table1[D-419 Utility Relocation Classification],Table5[[#Headers],[Coordinated]])=0,"",COUNTIFS(Table1[JV '#],Table5[[#This Row],[JV Number]],Table1[D-419 Utility Relocation Classification],Table5[[#Headers],[Coordinated]]))</f>
        <v/>
      </c>
      <c r="P230" s="460" t="str">
        <f>IF(COUNTIFS(Table1[JV '#],Table5[[#This Row],[JV Number]],Table1[D-419 Utility Relocation Classification],Table5[[#Headers],[Not Affected]])=0,"",COUNTIFS(Table1[JV '#],Table5[[#This Row],[JV Number]],Table1[D-419 Utility Relocation Classification],Table5[[#Headers],[Not Affected]]))</f>
        <v/>
      </c>
      <c r="Q230" s="460" t="str">
        <f>IF(COUNTIFS(Table1[JV '#],Table5[[#This Row],[JV Number]],Table1[D-419 Utility Relocation Classification],Table5[[#Headers],[Incorporated]])=0,"",COUNTIFS(Table1[JV '#],Table5[[#This Row],[JV Number]],Table1[D-419 Utility Relocation Classification],Table5[[#Headers],[Incorporated]]))</f>
        <v/>
      </c>
      <c r="R230" s="460" t="str">
        <f>IF(COUNTIFS(Table1[JV '#],Table5[[#This Row],[JV Number]],Table1[Overhead or Underground],"OH")=0,"",COUNTIFS(Table1[JV '#],Table5[[#This Row],[JV Number]],Table1[Overhead or Underground],"OH"))</f>
        <v/>
      </c>
      <c r="S230" s="460" t="str">
        <f>IF(COUNTIFS(Table1[JV '#],Table5[[#This Row],[JV Number]],Table1[Overhead or Underground],"UG")=0,"",COUNTIFS(Table1[JV '#],Table5[[#This Row],[JV Number]],Table1[Overhead or Underground],"UG"))</f>
        <v/>
      </c>
      <c r="T230" s="460" t="e">
        <f>IF(COUNTIFS(Table1[JV '#],Table5[[#This Row],[JV Number]],#REF!,"x")=0,"",COUNTIFS(Table1[JV '#],Table5[[#This Row],[JV Number]],#REF!,"x"))</f>
        <v>#REF!</v>
      </c>
      <c r="U230" s="460" t="e">
        <f>IF(COUNTIFS(Table1[JV '#],Table5[[#This Row],[JV Number]],#REF!,"x")=0,"",COUNTIFS(Table1[JV '#],Table5[[#This Row],[JV Number]],#REF!,"x"))</f>
        <v>#REF!</v>
      </c>
      <c r="V230" s="460" t="e">
        <f>IF(COUNTIFS(Table1[JV '#],Table5[[#This Row],[JV Number]],#REF!,"x")=0,"",COUNTIFS(Table1[JV '#],Table5[[#This Row],[JV Number]],#REF!,"x"))</f>
        <v>#REF!</v>
      </c>
      <c r="W230" s="460" t="e">
        <f>IF(COUNTIFS(Table1[JV '#],Table5[[#This Row],[JV Number]],#REF!,"x")=0,"",COUNTIFS(Table1[JV '#],Table5[[#This Row],[JV Number]],#REF!,"x"))</f>
        <v>#REF!</v>
      </c>
      <c r="X230" s="460" t="e">
        <f>IF(COUNTIFS(Table1[JV '#],Table5[[#This Row],[JV Number]],#REF!,"x")=0,"",COUNTIFS(Table1[JV '#],Table5[[#This Row],[JV Number]],#REF!,"x"))</f>
        <v>#REF!</v>
      </c>
      <c r="Z230" s="447"/>
    </row>
    <row r="231" spans="1:26" ht="14.45" x14ac:dyDescent="0.3">
      <c r="A231" s="464">
        <v>227</v>
      </c>
      <c r="B231" s="460">
        <v>231</v>
      </c>
      <c r="C231" s="460">
        <f>INDEX(Table1[MPMS '#],MATCH(Table5[[#This Row],[JV Number]],Table1[JV '#],0))</f>
        <v>74951</v>
      </c>
      <c r="D231" s="460" t="str">
        <f>INDEX(Table1[Early Completion (Y/N)],MATCH(Table5[[#This Row],[JV Number]],Table1[JV '#],0))</f>
        <v>--</v>
      </c>
      <c r="E231" s="460" t="e">
        <f>INDEX(#REF!,MATCH(Table5[[#This Row],[JV Number]],Table1[JV '#],0))</f>
        <v>#REF!</v>
      </c>
      <c r="F231" s="460">
        <f>INDEX(Table1[District],MATCH(Table5[[#This Row],[JV Number]],Table1[JV '#],0))</f>
        <v>8</v>
      </c>
      <c r="G231" s="460" t="str">
        <f>INDEX(Table1[County],MATCH(Table5[[#This Row],[JV Number]],Table1[JV '#],0))</f>
        <v>Adams</v>
      </c>
      <c r="H231" s="460">
        <f>COUNTIF(Table1[JV '#],Table5[[#This Row],[JV Number]])</f>
        <v>5</v>
      </c>
      <c r="I231" s="466">
        <f>LOOKUP(Table5[[#This Row],[JV Number]],Table4[JV '#],Table4[Construction Start Dates])</f>
        <v>42515</v>
      </c>
      <c r="J231" s="466" t="e">
        <f t="array" ref="J231">MIN(IF(Table5[[#This Row],[JV Number]]=Table1[JV '#],#REF!,"Error"))</f>
        <v>#REF!</v>
      </c>
      <c r="K231" s="554" t="e">
        <f>SUMIF(Table1[JV '#],Table5[[#This Row],[JV Number]],#REF!)</f>
        <v>#REF!</v>
      </c>
      <c r="L231" s="460" t="str">
        <f>IF(COUNTIFS(Table1[JV '#],Table5[[#This Row],[JV Number]],Table1[D-419 Utility Relocation Classification],Table5[[#Headers],[Prior]])=0,"",COUNTIFS(Table1[JV '#],Table5[[#This Row],[JV Number]],Table1[D-419 Utility Relocation Classification],Table5[[#Headers],[Prior]]))</f>
        <v/>
      </c>
      <c r="M231" s="460" t="str">
        <f>IF(COUNTIFS(Table1[JV '#],Table5[[#This Row],[JV Number]],Table1[D-419 Utility Relocation Classification],Table5[[#Headers],[Restrictive]])=0,"",COUNTIFS(Table1[JV '#],Table5[[#This Row],[JV Number]],Table1[D-419 Utility Relocation Classification],Table5[[#Headers],[Restrictive]]))</f>
        <v/>
      </c>
      <c r="N231" s="460" t="str">
        <f>IF(COUNTIFS(Table1[JV '#],Table5[[#This Row],[JV Number]],Table1[D-419 Utility Relocation Classification],Table5[[#Headers],[Concurrent]])=0,"",COUNTIFS(Table1[JV '#],Table5[[#This Row],[JV Number]],Table1[D-419 Utility Relocation Classification],Table5[[#Headers],[Concurrent]]))</f>
        <v/>
      </c>
      <c r="O231" s="460" t="str">
        <f>IF(COUNTIFS(Table1[JV '#],Table5[[#This Row],[JV Number]],Table1[D-419 Utility Relocation Classification],Table5[[#Headers],[Coordinated]])=0,"",COUNTIFS(Table1[JV '#],Table5[[#This Row],[JV Number]],Table1[D-419 Utility Relocation Classification],Table5[[#Headers],[Coordinated]]))</f>
        <v/>
      </c>
      <c r="P231" s="460" t="str">
        <f>IF(COUNTIFS(Table1[JV '#],Table5[[#This Row],[JV Number]],Table1[D-419 Utility Relocation Classification],Table5[[#Headers],[Not Affected]])=0,"",COUNTIFS(Table1[JV '#],Table5[[#This Row],[JV Number]],Table1[D-419 Utility Relocation Classification],Table5[[#Headers],[Not Affected]]))</f>
        <v/>
      </c>
      <c r="Q231" s="460" t="str">
        <f>IF(COUNTIFS(Table1[JV '#],Table5[[#This Row],[JV Number]],Table1[D-419 Utility Relocation Classification],Table5[[#Headers],[Incorporated]])=0,"",COUNTIFS(Table1[JV '#],Table5[[#This Row],[JV Number]],Table1[D-419 Utility Relocation Classification],Table5[[#Headers],[Incorporated]]))</f>
        <v/>
      </c>
      <c r="R231" s="460" t="str">
        <f>IF(COUNTIFS(Table1[JV '#],Table5[[#This Row],[JV Number]],Table1[Overhead or Underground],"OH")=0,"",COUNTIFS(Table1[JV '#],Table5[[#This Row],[JV Number]],Table1[Overhead or Underground],"OH"))</f>
        <v/>
      </c>
      <c r="S231" s="460">
        <f>IF(COUNTIFS(Table1[JV '#],Table5[[#This Row],[JV Number]],Table1[Overhead or Underground],"UG")=0,"",COUNTIFS(Table1[JV '#],Table5[[#This Row],[JV Number]],Table1[Overhead or Underground],"UG"))</f>
        <v>2</v>
      </c>
      <c r="T231" s="460" t="e">
        <f>IF(COUNTIFS(Table1[JV '#],Table5[[#This Row],[JV Number]],#REF!,"x")=0,"",COUNTIFS(Table1[JV '#],Table5[[#This Row],[JV Number]],#REF!,"x"))</f>
        <v>#REF!</v>
      </c>
      <c r="U231" s="460" t="e">
        <f>IF(COUNTIFS(Table1[JV '#],Table5[[#This Row],[JV Number]],#REF!,"x")=0,"",COUNTIFS(Table1[JV '#],Table5[[#This Row],[JV Number]],#REF!,"x"))</f>
        <v>#REF!</v>
      </c>
      <c r="V231" s="460" t="e">
        <f>IF(COUNTIFS(Table1[JV '#],Table5[[#This Row],[JV Number]],#REF!,"x")=0,"",COUNTIFS(Table1[JV '#],Table5[[#This Row],[JV Number]],#REF!,"x"))</f>
        <v>#REF!</v>
      </c>
      <c r="W231" s="460" t="e">
        <f>IF(COUNTIFS(Table1[JV '#],Table5[[#This Row],[JV Number]],#REF!,"x")=0,"",COUNTIFS(Table1[JV '#],Table5[[#This Row],[JV Number]],#REF!,"x"))</f>
        <v>#REF!</v>
      </c>
      <c r="X231" s="460" t="e">
        <f>IF(COUNTIFS(Table1[JV '#],Table5[[#This Row],[JV Number]],#REF!,"x")=0,"",COUNTIFS(Table1[JV '#],Table5[[#This Row],[JV Number]],#REF!,"x"))</f>
        <v>#REF!</v>
      </c>
      <c r="Z231" s="447"/>
    </row>
    <row r="232" spans="1:26" ht="14.45" x14ac:dyDescent="0.3">
      <c r="A232" s="464">
        <v>228</v>
      </c>
      <c r="B232" s="460">
        <v>232</v>
      </c>
      <c r="C232" s="460">
        <f>INDEX(Table1[MPMS '#],MATCH(Table5[[#This Row],[JV Number]],Table1[JV '#],0))</f>
        <v>87675</v>
      </c>
      <c r="D232" s="460" t="str">
        <f>INDEX(Table1[Early Completion (Y/N)],MATCH(Table5[[#This Row],[JV Number]],Table1[JV '#],0))</f>
        <v>--</v>
      </c>
      <c r="E232" s="460" t="e">
        <f>INDEX(#REF!,MATCH(Table5[[#This Row],[JV Number]],Table1[JV '#],0))</f>
        <v>#REF!</v>
      </c>
      <c r="F232" s="460">
        <f>INDEX(Table1[District],MATCH(Table5[[#This Row],[JV Number]],Table1[JV '#],0))</f>
        <v>8</v>
      </c>
      <c r="G232" s="460" t="str">
        <f>INDEX(Table1[County],MATCH(Table5[[#This Row],[JV Number]],Table1[JV '#],0))</f>
        <v>Adams</v>
      </c>
      <c r="H232" s="460">
        <f>COUNTIF(Table1[JV '#],Table5[[#This Row],[JV Number]])</f>
        <v>4</v>
      </c>
      <c r="I232" s="466">
        <f>LOOKUP(Table5[[#This Row],[JV Number]],Table4[JV '#],Table4[Construction Start Dates])</f>
        <v>42885</v>
      </c>
      <c r="J232" s="466" t="e">
        <f t="array" ref="J232">MIN(IF(Table5[[#This Row],[JV Number]]=Table1[JV '#],#REF!,"Error"))</f>
        <v>#REF!</v>
      </c>
      <c r="K232" s="554" t="e">
        <f>SUMIF(Table1[JV '#],Table5[[#This Row],[JV Number]],#REF!)</f>
        <v>#REF!</v>
      </c>
      <c r="L232" s="460" t="str">
        <f>IF(COUNTIFS(Table1[JV '#],Table5[[#This Row],[JV Number]],Table1[D-419 Utility Relocation Classification],Table5[[#Headers],[Prior]])=0,"",COUNTIFS(Table1[JV '#],Table5[[#This Row],[JV Number]],Table1[D-419 Utility Relocation Classification],Table5[[#Headers],[Prior]]))</f>
        <v/>
      </c>
      <c r="M232" s="460" t="str">
        <f>IF(COUNTIFS(Table1[JV '#],Table5[[#This Row],[JV Number]],Table1[D-419 Utility Relocation Classification],Table5[[#Headers],[Restrictive]])=0,"",COUNTIFS(Table1[JV '#],Table5[[#This Row],[JV Number]],Table1[D-419 Utility Relocation Classification],Table5[[#Headers],[Restrictive]]))</f>
        <v/>
      </c>
      <c r="N232" s="460" t="str">
        <f>IF(COUNTIFS(Table1[JV '#],Table5[[#This Row],[JV Number]],Table1[D-419 Utility Relocation Classification],Table5[[#Headers],[Concurrent]])=0,"",COUNTIFS(Table1[JV '#],Table5[[#This Row],[JV Number]],Table1[D-419 Utility Relocation Classification],Table5[[#Headers],[Concurrent]]))</f>
        <v/>
      </c>
      <c r="O232" s="460" t="str">
        <f>IF(COUNTIFS(Table1[JV '#],Table5[[#This Row],[JV Number]],Table1[D-419 Utility Relocation Classification],Table5[[#Headers],[Coordinated]])=0,"",COUNTIFS(Table1[JV '#],Table5[[#This Row],[JV Number]],Table1[D-419 Utility Relocation Classification],Table5[[#Headers],[Coordinated]]))</f>
        <v/>
      </c>
      <c r="P232" s="460" t="str">
        <f>IF(COUNTIFS(Table1[JV '#],Table5[[#This Row],[JV Number]],Table1[D-419 Utility Relocation Classification],Table5[[#Headers],[Not Affected]])=0,"",COUNTIFS(Table1[JV '#],Table5[[#This Row],[JV Number]],Table1[D-419 Utility Relocation Classification],Table5[[#Headers],[Not Affected]]))</f>
        <v/>
      </c>
      <c r="Q232" s="460" t="str">
        <f>IF(COUNTIFS(Table1[JV '#],Table5[[#This Row],[JV Number]],Table1[D-419 Utility Relocation Classification],Table5[[#Headers],[Incorporated]])=0,"",COUNTIFS(Table1[JV '#],Table5[[#This Row],[JV Number]],Table1[D-419 Utility Relocation Classification],Table5[[#Headers],[Incorporated]]))</f>
        <v/>
      </c>
      <c r="R232" s="460" t="str">
        <f>IF(COUNTIFS(Table1[JV '#],Table5[[#This Row],[JV Number]],Table1[Overhead or Underground],"OH")=0,"",COUNTIFS(Table1[JV '#],Table5[[#This Row],[JV Number]],Table1[Overhead or Underground],"OH"))</f>
        <v/>
      </c>
      <c r="S232" s="460" t="str">
        <f>IF(COUNTIFS(Table1[JV '#],Table5[[#This Row],[JV Number]],Table1[Overhead or Underground],"UG")=0,"",COUNTIFS(Table1[JV '#],Table5[[#This Row],[JV Number]],Table1[Overhead or Underground],"UG"))</f>
        <v/>
      </c>
      <c r="T232" s="460" t="e">
        <f>IF(COUNTIFS(Table1[JV '#],Table5[[#This Row],[JV Number]],#REF!,"x")=0,"",COUNTIFS(Table1[JV '#],Table5[[#This Row],[JV Number]],#REF!,"x"))</f>
        <v>#REF!</v>
      </c>
      <c r="U232" s="460" t="e">
        <f>IF(COUNTIFS(Table1[JV '#],Table5[[#This Row],[JV Number]],#REF!,"x")=0,"",COUNTIFS(Table1[JV '#],Table5[[#This Row],[JV Number]],#REF!,"x"))</f>
        <v>#REF!</v>
      </c>
      <c r="V232" s="460" t="e">
        <f>IF(COUNTIFS(Table1[JV '#],Table5[[#This Row],[JV Number]],#REF!,"x")=0,"",COUNTIFS(Table1[JV '#],Table5[[#This Row],[JV Number]],#REF!,"x"))</f>
        <v>#REF!</v>
      </c>
      <c r="W232" s="460" t="e">
        <f>IF(COUNTIFS(Table1[JV '#],Table5[[#This Row],[JV Number]],#REF!,"x")=0,"",COUNTIFS(Table1[JV '#],Table5[[#This Row],[JV Number]],#REF!,"x"))</f>
        <v>#REF!</v>
      </c>
      <c r="X232" s="460" t="e">
        <f>IF(COUNTIFS(Table1[JV '#],Table5[[#This Row],[JV Number]],#REF!,"x")=0,"",COUNTIFS(Table1[JV '#],Table5[[#This Row],[JV Number]],#REF!,"x"))</f>
        <v>#REF!</v>
      </c>
      <c r="Z232" s="447"/>
    </row>
    <row r="233" spans="1:26" ht="14.45" x14ac:dyDescent="0.3">
      <c r="A233" s="464">
        <v>229</v>
      </c>
      <c r="B233" s="460">
        <v>233</v>
      </c>
      <c r="C233" s="460">
        <f>INDEX(Table1[MPMS '#],MATCH(Table5[[#This Row],[JV Number]],Table1[JV '#],0))</f>
        <v>87437</v>
      </c>
      <c r="D233" s="460" t="str">
        <f>INDEX(Table1[Early Completion (Y/N)],MATCH(Table5[[#This Row],[JV Number]],Table1[JV '#],0))</f>
        <v>--</v>
      </c>
      <c r="E233" s="460" t="e">
        <f>INDEX(#REF!,MATCH(Table5[[#This Row],[JV Number]],Table1[JV '#],0))</f>
        <v>#REF!</v>
      </c>
      <c r="F233" s="460">
        <f>INDEX(Table1[District],MATCH(Table5[[#This Row],[JV Number]],Table1[JV '#],0))</f>
        <v>8</v>
      </c>
      <c r="G233" s="460" t="str">
        <f>INDEX(Table1[County],MATCH(Table5[[#This Row],[JV Number]],Table1[JV '#],0))</f>
        <v>Adams</v>
      </c>
      <c r="H233" s="460">
        <f>COUNTIF(Table1[JV '#],Table5[[#This Row],[JV Number]])</f>
        <v>4</v>
      </c>
      <c r="I233" s="466">
        <f>LOOKUP(Table5[[#This Row],[JV Number]],Table4[JV '#],Table4[Construction Start Dates])</f>
        <v>42887</v>
      </c>
      <c r="J233" s="466" t="e">
        <f t="array" ref="J233">MIN(IF(Table5[[#This Row],[JV Number]]=Table1[JV '#],#REF!,"Error"))</f>
        <v>#REF!</v>
      </c>
      <c r="K233" s="554" t="e">
        <f>SUMIF(Table1[JV '#],Table5[[#This Row],[JV Number]],#REF!)</f>
        <v>#REF!</v>
      </c>
      <c r="L233" s="460" t="str">
        <f>IF(COUNTIFS(Table1[JV '#],Table5[[#This Row],[JV Number]],Table1[D-419 Utility Relocation Classification],Table5[[#Headers],[Prior]])=0,"",COUNTIFS(Table1[JV '#],Table5[[#This Row],[JV Number]],Table1[D-419 Utility Relocation Classification],Table5[[#Headers],[Prior]]))</f>
        <v/>
      </c>
      <c r="M233" s="460" t="str">
        <f>IF(COUNTIFS(Table1[JV '#],Table5[[#This Row],[JV Number]],Table1[D-419 Utility Relocation Classification],Table5[[#Headers],[Restrictive]])=0,"",COUNTIFS(Table1[JV '#],Table5[[#This Row],[JV Number]],Table1[D-419 Utility Relocation Classification],Table5[[#Headers],[Restrictive]]))</f>
        <v/>
      </c>
      <c r="N233" s="460" t="str">
        <f>IF(COUNTIFS(Table1[JV '#],Table5[[#This Row],[JV Number]],Table1[D-419 Utility Relocation Classification],Table5[[#Headers],[Concurrent]])=0,"",COUNTIFS(Table1[JV '#],Table5[[#This Row],[JV Number]],Table1[D-419 Utility Relocation Classification],Table5[[#Headers],[Concurrent]]))</f>
        <v/>
      </c>
      <c r="O233" s="460" t="str">
        <f>IF(COUNTIFS(Table1[JV '#],Table5[[#This Row],[JV Number]],Table1[D-419 Utility Relocation Classification],Table5[[#Headers],[Coordinated]])=0,"",COUNTIFS(Table1[JV '#],Table5[[#This Row],[JV Number]],Table1[D-419 Utility Relocation Classification],Table5[[#Headers],[Coordinated]]))</f>
        <v/>
      </c>
      <c r="P233" s="460" t="str">
        <f>IF(COUNTIFS(Table1[JV '#],Table5[[#This Row],[JV Number]],Table1[D-419 Utility Relocation Classification],Table5[[#Headers],[Not Affected]])=0,"",COUNTIFS(Table1[JV '#],Table5[[#This Row],[JV Number]],Table1[D-419 Utility Relocation Classification],Table5[[#Headers],[Not Affected]]))</f>
        <v/>
      </c>
      <c r="Q233" s="460" t="str">
        <f>IF(COUNTIFS(Table1[JV '#],Table5[[#This Row],[JV Number]],Table1[D-419 Utility Relocation Classification],Table5[[#Headers],[Incorporated]])=0,"",COUNTIFS(Table1[JV '#],Table5[[#This Row],[JV Number]],Table1[D-419 Utility Relocation Classification],Table5[[#Headers],[Incorporated]]))</f>
        <v/>
      </c>
      <c r="R233" s="460" t="str">
        <f>IF(COUNTIFS(Table1[JV '#],Table5[[#This Row],[JV Number]],Table1[Overhead or Underground],"OH")=0,"",COUNTIFS(Table1[JV '#],Table5[[#This Row],[JV Number]],Table1[Overhead or Underground],"OH"))</f>
        <v/>
      </c>
      <c r="S233" s="460">
        <f>IF(COUNTIFS(Table1[JV '#],Table5[[#This Row],[JV Number]],Table1[Overhead or Underground],"UG")=0,"",COUNTIFS(Table1[JV '#],Table5[[#This Row],[JV Number]],Table1[Overhead or Underground],"UG"))</f>
        <v>1</v>
      </c>
      <c r="T233" s="460" t="e">
        <f>IF(COUNTIFS(Table1[JV '#],Table5[[#This Row],[JV Number]],#REF!,"x")=0,"",COUNTIFS(Table1[JV '#],Table5[[#This Row],[JV Number]],#REF!,"x"))</f>
        <v>#REF!</v>
      </c>
      <c r="U233" s="460" t="e">
        <f>IF(COUNTIFS(Table1[JV '#],Table5[[#This Row],[JV Number]],#REF!,"x")=0,"",COUNTIFS(Table1[JV '#],Table5[[#This Row],[JV Number]],#REF!,"x"))</f>
        <v>#REF!</v>
      </c>
      <c r="V233" s="460" t="e">
        <f>IF(COUNTIFS(Table1[JV '#],Table5[[#This Row],[JV Number]],#REF!,"x")=0,"",COUNTIFS(Table1[JV '#],Table5[[#This Row],[JV Number]],#REF!,"x"))</f>
        <v>#REF!</v>
      </c>
      <c r="W233" s="460" t="e">
        <f>IF(COUNTIFS(Table1[JV '#],Table5[[#This Row],[JV Number]],#REF!,"x")=0,"",COUNTIFS(Table1[JV '#],Table5[[#This Row],[JV Number]],#REF!,"x"))</f>
        <v>#REF!</v>
      </c>
      <c r="X233" s="460" t="e">
        <f>IF(COUNTIFS(Table1[JV '#],Table5[[#This Row],[JV Number]],#REF!,"x")=0,"",COUNTIFS(Table1[JV '#],Table5[[#This Row],[JV Number]],#REF!,"x"))</f>
        <v>#REF!</v>
      </c>
      <c r="Z233" s="447"/>
    </row>
    <row r="234" spans="1:26" ht="14.45" x14ac:dyDescent="0.3">
      <c r="A234" s="464">
        <v>230</v>
      </c>
      <c r="B234" s="460">
        <v>234</v>
      </c>
      <c r="C234" s="460">
        <f>INDEX(Table1[MPMS '#],MATCH(Table5[[#This Row],[JV Number]],Table1[JV '#],0))</f>
        <v>87438</v>
      </c>
      <c r="D234" s="460" t="str">
        <f>INDEX(Table1[Early Completion (Y/N)],MATCH(Table5[[#This Row],[JV Number]],Table1[JV '#],0))</f>
        <v>--</v>
      </c>
      <c r="E234" s="460" t="e">
        <f>INDEX(#REF!,MATCH(Table5[[#This Row],[JV Number]],Table1[JV '#],0))</f>
        <v>#REF!</v>
      </c>
      <c r="F234" s="460">
        <f>INDEX(Table1[District],MATCH(Table5[[#This Row],[JV Number]],Table1[JV '#],0))</f>
        <v>8</v>
      </c>
      <c r="G234" s="460" t="str">
        <f>INDEX(Table1[County],MATCH(Table5[[#This Row],[JV Number]],Table1[JV '#],0))</f>
        <v>Adams</v>
      </c>
      <c r="H234" s="460">
        <f>COUNTIF(Table1[JV '#],Table5[[#This Row],[JV Number]])</f>
        <v>1</v>
      </c>
      <c r="I234" s="466">
        <f>LOOKUP(Table5[[#This Row],[JV Number]],Table4[JV '#],Table4[Construction Start Dates])</f>
        <v>42881</v>
      </c>
      <c r="J234" s="466" t="e">
        <f t="array" ref="J234">MIN(IF(Table5[[#This Row],[JV Number]]=Table1[JV '#],#REF!,"Error"))</f>
        <v>#REF!</v>
      </c>
      <c r="K234" s="554" t="e">
        <f>SUMIF(Table1[JV '#],Table5[[#This Row],[JV Number]],#REF!)</f>
        <v>#REF!</v>
      </c>
      <c r="L234" s="460" t="str">
        <f>IF(COUNTIFS(Table1[JV '#],Table5[[#This Row],[JV Number]],Table1[D-419 Utility Relocation Classification],Table5[[#Headers],[Prior]])=0,"",COUNTIFS(Table1[JV '#],Table5[[#This Row],[JV Number]],Table1[D-419 Utility Relocation Classification],Table5[[#Headers],[Prior]]))</f>
        <v/>
      </c>
      <c r="M234" s="460" t="str">
        <f>IF(COUNTIFS(Table1[JV '#],Table5[[#This Row],[JV Number]],Table1[D-419 Utility Relocation Classification],Table5[[#Headers],[Restrictive]])=0,"",COUNTIFS(Table1[JV '#],Table5[[#This Row],[JV Number]],Table1[D-419 Utility Relocation Classification],Table5[[#Headers],[Restrictive]]))</f>
        <v/>
      </c>
      <c r="N234" s="460" t="str">
        <f>IF(COUNTIFS(Table1[JV '#],Table5[[#This Row],[JV Number]],Table1[D-419 Utility Relocation Classification],Table5[[#Headers],[Concurrent]])=0,"",COUNTIFS(Table1[JV '#],Table5[[#This Row],[JV Number]],Table1[D-419 Utility Relocation Classification],Table5[[#Headers],[Concurrent]]))</f>
        <v/>
      </c>
      <c r="O234" s="460" t="str">
        <f>IF(COUNTIFS(Table1[JV '#],Table5[[#This Row],[JV Number]],Table1[D-419 Utility Relocation Classification],Table5[[#Headers],[Coordinated]])=0,"",COUNTIFS(Table1[JV '#],Table5[[#This Row],[JV Number]],Table1[D-419 Utility Relocation Classification],Table5[[#Headers],[Coordinated]]))</f>
        <v/>
      </c>
      <c r="P234" s="460" t="str">
        <f>IF(COUNTIFS(Table1[JV '#],Table5[[#This Row],[JV Number]],Table1[D-419 Utility Relocation Classification],Table5[[#Headers],[Not Affected]])=0,"",COUNTIFS(Table1[JV '#],Table5[[#This Row],[JV Number]],Table1[D-419 Utility Relocation Classification],Table5[[#Headers],[Not Affected]]))</f>
        <v/>
      </c>
      <c r="Q234" s="460" t="str">
        <f>IF(COUNTIFS(Table1[JV '#],Table5[[#This Row],[JV Number]],Table1[D-419 Utility Relocation Classification],Table5[[#Headers],[Incorporated]])=0,"",COUNTIFS(Table1[JV '#],Table5[[#This Row],[JV Number]],Table1[D-419 Utility Relocation Classification],Table5[[#Headers],[Incorporated]]))</f>
        <v/>
      </c>
      <c r="R234" s="460" t="str">
        <f>IF(COUNTIFS(Table1[JV '#],Table5[[#This Row],[JV Number]],Table1[Overhead or Underground],"OH")=0,"",COUNTIFS(Table1[JV '#],Table5[[#This Row],[JV Number]],Table1[Overhead or Underground],"OH"))</f>
        <v/>
      </c>
      <c r="S234" s="460">
        <f>IF(COUNTIFS(Table1[JV '#],Table5[[#This Row],[JV Number]],Table1[Overhead or Underground],"UG")=0,"",COUNTIFS(Table1[JV '#],Table5[[#This Row],[JV Number]],Table1[Overhead or Underground],"UG"))</f>
        <v>1</v>
      </c>
      <c r="T234" s="460" t="e">
        <f>IF(COUNTIFS(Table1[JV '#],Table5[[#This Row],[JV Number]],#REF!,"x")=0,"",COUNTIFS(Table1[JV '#],Table5[[#This Row],[JV Number]],#REF!,"x"))</f>
        <v>#REF!</v>
      </c>
      <c r="U234" s="460" t="e">
        <f>IF(COUNTIFS(Table1[JV '#],Table5[[#This Row],[JV Number]],#REF!,"x")=0,"",COUNTIFS(Table1[JV '#],Table5[[#This Row],[JV Number]],#REF!,"x"))</f>
        <v>#REF!</v>
      </c>
      <c r="V234" s="460" t="e">
        <f>IF(COUNTIFS(Table1[JV '#],Table5[[#This Row],[JV Number]],#REF!,"x")=0,"",COUNTIFS(Table1[JV '#],Table5[[#This Row],[JV Number]],#REF!,"x"))</f>
        <v>#REF!</v>
      </c>
      <c r="W234" s="460" t="e">
        <f>IF(COUNTIFS(Table1[JV '#],Table5[[#This Row],[JV Number]],#REF!,"x")=0,"",COUNTIFS(Table1[JV '#],Table5[[#This Row],[JV Number]],#REF!,"x"))</f>
        <v>#REF!</v>
      </c>
      <c r="X234" s="460" t="e">
        <f>IF(COUNTIFS(Table1[JV '#],Table5[[#This Row],[JV Number]],#REF!,"x")=0,"",COUNTIFS(Table1[JV '#],Table5[[#This Row],[JV Number]],#REF!,"x"))</f>
        <v>#REF!</v>
      </c>
      <c r="Z234" s="447"/>
    </row>
    <row r="235" spans="1:26" ht="14.45" x14ac:dyDescent="0.3">
      <c r="A235" s="464">
        <v>231</v>
      </c>
      <c r="B235" s="460">
        <v>235</v>
      </c>
      <c r="C235" s="460">
        <f>INDEX(Table1[MPMS '#],MATCH(Table5[[#This Row],[JV Number]],Table1[JV '#],0))</f>
        <v>90784</v>
      </c>
      <c r="D235" s="460" t="str">
        <f>INDEX(Table1[Early Completion (Y/N)],MATCH(Table5[[#This Row],[JV Number]],Table1[JV '#],0))</f>
        <v>--</v>
      </c>
      <c r="E235" s="460" t="e">
        <f>INDEX(#REF!,MATCH(Table5[[#This Row],[JV Number]],Table1[JV '#],0))</f>
        <v>#REF!</v>
      </c>
      <c r="F235" s="460">
        <f>INDEX(Table1[District],MATCH(Table5[[#This Row],[JV Number]],Table1[JV '#],0))</f>
        <v>8</v>
      </c>
      <c r="G235" s="460" t="str">
        <f>INDEX(Table1[County],MATCH(Table5[[#This Row],[JV Number]],Table1[JV '#],0))</f>
        <v>Adams</v>
      </c>
      <c r="H235" s="460">
        <f>COUNTIF(Table1[JV '#],Table5[[#This Row],[JV Number]])</f>
        <v>2</v>
      </c>
      <c r="I235" s="466">
        <f>LOOKUP(Table5[[#This Row],[JV Number]],Table4[JV '#],Table4[Construction Start Dates])</f>
        <v>42885</v>
      </c>
      <c r="J235" s="466" t="e">
        <f t="array" ref="J235">MIN(IF(Table5[[#This Row],[JV Number]]=Table1[JV '#],#REF!,"Error"))</f>
        <v>#REF!</v>
      </c>
      <c r="K235" s="554" t="e">
        <f>SUMIF(Table1[JV '#],Table5[[#This Row],[JV Number]],#REF!)</f>
        <v>#REF!</v>
      </c>
      <c r="L235" s="460" t="str">
        <f>IF(COUNTIFS(Table1[JV '#],Table5[[#This Row],[JV Number]],Table1[D-419 Utility Relocation Classification],Table5[[#Headers],[Prior]])=0,"",COUNTIFS(Table1[JV '#],Table5[[#This Row],[JV Number]],Table1[D-419 Utility Relocation Classification],Table5[[#Headers],[Prior]]))</f>
        <v/>
      </c>
      <c r="M235" s="460" t="str">
        <f>IF(COUNTIFS(Table1[JV '#],Table5[[#This Row],[JV Number]],Table1[D-419 Utility Relocation Classification],Table5[[#Headers],[Restrictive]])=0,"",COUNTIFS(Table1[JV '#],Table5[[#This Row],[JV Number]],Table1[D-419 Utility Relocation Classification],Table5[[#Headers],[Restrictive]]))</f>
        <v/>
      </c>
      <c r="N235" s="460" t="str">
        <f>IF(COUNTIFS(Table1[JV '#],Table5[[#This Row],[JV Number]],Table1[D-419 Utility Relocation Classification],Table5[[#Headers],[Concurrent]])=0,"",COUNTIFS(Table1[JV '#],Table5[[#This Row],[JV Number]],Table1[D-419 Utility Relocation Classification],Table5[[#Headers],[Concurrent]]))</f>
        <v/>
      </c>
      <c r="O235" s="460" t="str">
        <f>IF(COUNTIFS(Table1[JV '#],Table5[[#This Row],[JV Number]],Table1[D-419 Utility Relocation Classification],Table5[[#Headers],[Coordinated]])=0,"",COUNTIFS(Table1[JV '#],Table5[[#This Row],[JV Number]],Table1[D-419 Utility Relocation Classification],Table5[[#Headers],[Coordinated]]))</f>
        <v/>
      </c>
      <c r="P235" s="460" t="str">
        <f>IF(COUNTIFS(Table1[JV '#],Table5[[#This Row],[JV Number]],Table1[D-419 Utility Relocation Classification],Table5[[#Headers],[Not Affected]])=0,"",COUNTIFS(Table1[JV '#],Table5[[#This Row],[JV Number]],Table1[D-419 Utility Relocation Classification],Table5[[#Headers],[Not Affected]]))</f>
        <v/>
      </c>
      <c r="Q235" s="460" t="str">
        <f>IF(COUNTIFS(Table1[JV '#],Table5[[#This Row],[JV Number]],Table1[D-419 Utility Relocation Classification],Table5[[#Headers],[Incorporated]])=0,"",COUNTIFS(Table1[JV '#],Table5[[#This Row],[JV Number]],Table1[D-419 Utility Relocation Classification],Table5[[#Headers],[Incorporated]]))</f>
        <v/>
      </c>
      <c r="R235" s="460" t="str">
        <f>IF(COUNTIFS(Table1[JV '#],Table5[[#This Row],[JV Number]],Table1[Overhead or Underground],"OH")=0,"",COUNTIFS(Table1[JV '#],Table5[[#This Row],[JV Number]],Table1[Overhead or Underground],"OH"))</f>
        <v/>
      </c>
      <c r="S235" s="460">
        <f>IF(COUNTIFS(Table1[JV '#],Table5[[#This Row],[JV Number]],Table1[Overhead or Underground],"UG")=0,"",COUNTIFS(Table1[JV '#],Table5[[#This Row],[JV Number]],Table1[Overhead or Underground],"UG"))</f>
        <v>2</v>
      </c>
      <c r="T235" s="460" t="e">
        <f>IF(COUNTIFS(Table1[JV '#],Table5[[#This Row],[JV Number]],#REF!,"x")=0,"",COUNTIFS(Table1[JV '#],Table5[[#This Row],[JV Number]],#REF!,"x"))</f>
        <v>#REF!</v>
      </c>
      <c r="U235" s="460" t="e">
        <f>IF(COUNTIFS(Table1[JV '#],Table5[[#This Row],[JV Number]],#REF!,"x")=0,"",COUNTIFS(Table1[JV '#],Table5[[#This Row],[JV Number]],#REF!,"x"))</f>
        <v>#REF!</v>
      </c>
      <c r="V235" s="460" t="e">
        <f>IF(COUNTIFS(Table1[JV '#],Table5[[#This Row],[JV Number]],#REF!,"x")=0,"",COUNTIFS(Table1[JV '#],Table5[[#This Row],[JV Number]],#REF!,"x"))</f>
        <v>#REF!</v>
      </c>
      <c r="W235" s="460" t="e">
        <f>IF(COUNTIFS(Table1[JV '#],Table5[[#This Row],[JV Number]],#REF!,"x")=0,"",COUNTIFS(Table1[JV '#],Table5[[#This Row],[JV Number]],#REF!,"x"))</f>
        <v>#REF!</v>
      </c>
      <c r="X235" s="460" t="e">
        <f>IF(COUNTIFS(Table1[JV '#],Table5[[#This Row],[JV Number]],#REF!,"x")=0,"",COUNTIFS(Table1[JV '#],Table5[[#This Row],[JV Number]],#REF!,"x"))</f>
        <v>#REF!</v>
      </c>
      <c r="Z235" s="447"/>
    </row>
    <row r="236" spans="1:26" ht="14.45" x14ac:dyDescent="0.3">
      <c r="A236" s="464">
        <v>232</v>
      </c>
      <c r="B236" s="460">
        <v>236</v>
      </c>
      <c r="C236" s="460">
        <f>INDEX(Table1[MPMS '#],MATCH(Table5[[#This Row],[JV Number]],Table1[JV '#],0))</f>
        <v>90694</v>
      </c>
      <c r="D236" s="460" t="str">
        <f>INDEX(Table1[Early Completion (Y/N)],MATCH(Table5[[#This Row],[JV Number]],Table1[JV '#],0))</f>
        <v>--</v>
      </c>
      <c r="E236" s="460" t="e">
        <f>INDEX(#REF!,MATCH(Table5[[#This Row],[JV Number]],Table1[JV '#],0))</f>
        <v>#REF!</v>
      </c>
      <c r="F236" s="460">
        <f>INDEX(Table1[District],MATCH(Table5[[#This Row],[JV Number]],Table1[JV '#],0))</f>
        <v>8</v>
      </c>
      <c r="G236" s="460" t="str">
        <f>INDEX(Table1[County],MATCH(Table5[[#This Row],[JV Number]],Table1[JV '#],0))</f>
        <v>Cumberland</v>
      </c>
      <c r="H236" s="460">
        <f>COUNTIF(Table1[JV '#],Table5[[#This Row],[JV Number]])</f>
        <v>6</v>
      </c>
      <c r="I236" s="466">
        <f>LOOKUP(Table5[[#This Row],[JV Number]],Table4[JV '#],Table4[Construction Start Dates])</f>
        <v>42807</v>
      </c>
      <c r="J236" s="466" t="e">
        <f t="array" ref="J236">MIN(IF(Table5[[#This Row],[JV Number]]=Table1[JV '#],#REF!,"Error"))</f>
        <v>#REF!</v>
      </c>
      <c r="K236" s="554" t="e">
        <f>SUMIF(Table1[JV '#],Table5[[#This Row],[JV Number]],#REF!)</f>
        <v>#REF!</v>
      </c>
      <c r="L236" s="460" t="str">
        <f>IF(COUNTIFS(Table1[JV '#],Table5[[#This Row],[JV Number]],Table1[D-419 Utility Relocation Classification],Table5[[#Headers],[Prior]])=0,"",COUNTIFS(Table1[JV '#],Table5[[#This Row],[JV Number]],Table1[D-419 Utility Relocation Classification],Table5[[#Headers],[Prior]]))</f>
        <v/>
      </c>
      <c r="M236" s="460" t="str">
        <f>IF(COUNTIFS(Table1[JV '#],Table5[[#This Row],[JV Number]],Table1[D-419 Utility Relocation Classification],Table5[[#Headers],[Restrictive]])=0,"",COUNTIFS(Table1[JV '#],Table5[[#This Row],[JV Number]],Table1[D-419 Utility Relocation Classification],Table5[[#Headers],[Restrictive]]))</f>
        <v/>
      </c>
      <c r="N236" s="460" t="str">
        <f>IF(COUNTIFS(Table1[JV '#],Table5[[#This Row],[JV Number]],Table1[D-419 Utility Relocation Classification],Table5[[#Headers],[Concurrent]])=0,"",COUNTIFS(Table1[JV '#],Table5[[#This Row],[JV Number]],Table1[D-419 Utility Relocation Classification],Table5[[#Headers],[Concurrent]]))</f>
        <v/>
      </c>
      <c r="O236" s="460" t="str">
        <f>IF(COUNTIFS(Table1[JV '#],Table5[[#This Row],[JV Number]],Table1[D-419 Utility Relocation Classification],Table5[[#Headers],[Coordinated]])=0,"",COUNTIFS(Table1[JV '#],Table5[[#This Row],[JV Number]],Table1[D-419 Utility Relocation Classification],Table5[[#Headers],[Coordinated]]))</f>
        <v/>
      </c>
      <c r="P236" s="460" t="str">
        <f>IF(COUNTIFS(Table1[JV '#],Table5[[#This Row],[JV Number]],Table1[D-419 Utility Relocation Classification],Table5[[#Headers],[Not Affected]])=0,"",COUNTIFS(Table1[JV '#],Table5[[#This Row],[JV Number]],Table1[D-419 Utility Relocation Classification],Table5[[#Headers],[Not Affected]]))</f>
        <v/>
      </c>
      <c r="Q236" s="460" t="str">
        <f>IF(COUNTIFS(Table1[JV '#],Table5[[#This Row],[JV Number]],Table1[D-419 Utility Relocation Classification],Table5[[#Headers],[Incorporated]])=0,"",COUNTIFS(Table1[JV '#],Table5[[#This Row],[JV Number]],Table1[D-419 Utility Relocation Classification],Table5[[#Headers],[Incorporated]]))</f>
        <v/>
      </c>
      <c r="R236" s="460" t="str">
        <f>IF(COUNTIFS(Table1[JV '#],Table5[[#This Row],[JV Number]],Table1[Overhead or Underground],"OH")=0,"",COUNTIFS(Table1[JV '#],Table5[[#This Row],[JV Number]],Table1[Overhead or Underground],"OH"))</f>
        <v/>
      </c>
      <c r="S236" s="460">
        <f>IF(COUNTIFS(Table1[JV '#],Table5[[#This Row],[JV Number]],Table1[Overhead or Underground],"UG")=0,"",COUNTIFS(Table1[JV '#],Table5[[#This Row],[JV Number]],Table1[Overhead or Underground],"UG"))</f>
        <v>4</v>
      </c>
      <c r="T236" s="460" t="e">
        <f>IF(COUNTIFS(Table1[JV '#],Table5[[#This Row],[JV Number]],#REF!,"x")=0,"",COUNTIFS(Table1[JV '#],Table5[[#This Row],[JV Number]],#REF!,"x"))</f>
        <v>#REF!</v>
      </c>
      <c r="U236" s="460" t="e">
        <f>IF(COUNTIFS(Table1[JV '#],Table5[[#This Row],[JV Number]],#REF!,"x")=0,"",COUNTIFS(Table1[JV '#],Table5[[#This Row],[JV Number]],#REF!,"x"))</f>
        <v>#REF!</v>
      </c>
      <c r="V236" s="460" t="e">
        <f>IF(COUNTIFS(Table1[JV '#],Table5[[#This Row],[JV Number]],#REF!,"x")=0,"",COUNTIFS(Table1[JV '#],Table5[[#This Row],[JV Number]],#REF!,"x"))</f>
        <v>#REF!</v>
      </c>
      <c r="W236" s="460" t="e">
        <f>IF(COUNTIFS(Table1[JV '#],Table5[[#This Row],[JV Number]],#REF!,"x")=0,"",COUNTIFS(Table1[JV '#],Table5[[#This Row],[JV Number]],#REF!,"x"))</f>
        <v>#REF!</v>
      </c>
      <c r="X236" s="460" t="e">
        <f>IF(COUNTIFS(Table1[JV '#],Table5[[#This Row],[JV Number]],#REF!,"x")=0,"",COUNTIFS(Table1[JV '#],Table5[[#This Row],[JV Number]],#REF!,"x"))</f>
        <v>#REF!</v>
      </c>
      <c r="Z236" s="447"/>
    </row>
    <row r="237" spans="1:26" ht="14.45" x14ac:dyDescent="0.3">
      <c r="A237" s="464">
        <v>233</v>
      </c>
      <c r="B237" s="460">
        <v>237</v>
      </c>
      <c r="C237" s="460">
        <f>INDEX(Table1[MPMS '#],MATCH(Table5[[#This Row],[JV Number]],Table1[JV '#],0))</f>
        <v>87424</v>
      </c>
      <c r="D237" s="460" t="str">
        <f>INDEX(Table1[Early Completion (Y/N)],MATCH(Table5[[#This Row],[JV Number]],Table1[JV '#],0))</f>
        <v>--</v>
      </c>
      <c r="E237" s="460" t="e">
        <f>INDEX(#REF!,MATCH(Table5[[#This Row],[JV Number]],Table1[JV '#],0))</f>
        <v>#REF!</v>
      </c>
      <c r="F237" s="460">
        <f>INDEX(Table1[District],MATCH(Table5[[#This Row],[JV Number]],Table1[JV '#],0))</f>
        <v>8</v>
      </c>
      <c r="G237" s="460" t="str">
        <f>INDEX(Table1[County],MATCH(Table5[[#This Row],[JV Number]],Table1[JV '#],0))</f>
        <v>Cumberland</v>
      </c>
      <c r="H237" s="460">
        <f>COUNTIF(Table1[JV '#],Table5[[#This Row],[JV Number]])</f>
        <v>3</v>
      </c>
      <c r="I237" s="466">
        <f>LOOKUP(Table5[[#This Row],[JV Number]],Table4[JV '#],Table4[Construction Start Dates])</f>
        <v>42815</v>
      </c>
      <c r="J237" s="466" t="e">
        <f t="array" ref="J237">MIN(IF(Table5[[#This Row],[JV Number]]=Table1[JV '#],#REF!,"Error"))</f>
        <v>#REF!</v>
      </c>
      <c r="K237" s="554" t="e">
        <f>SUMIF(Table1[JV '#],Table5[[#This Row],[JV Number]],#REF!)</f>
        <v>#REF!</v>
      </c>
      <c r="L237" s="460" t="str">
        <f>IF(COUNTIFS(Table1[JV '#],Table5[[#This Row],[JV Number]],Table1[D-419 Utility Relocation Classification],Table5[[#Headers],[Prior]])=0,"",COUNTIFS(Table1[JV '#],Table5[[#This Row],[JV Number]],Table1[D-419 Utility Relocation Classification],Table5[[#Headers],[Prior]]))</f>
        <v/>
      </c>
      <c r="M237" s="460" t="str">
        <f>IF(COUNTIFS(Table1[JV '#],Table5[[#This Row],[JV Number]],Table1[D-419 Utility Relocation Classification],Table5[[#Headers],[Restrictive]])=0,"",COUNTIFS(Table1[JV '#],Table5[[#This Row],[JV Number]],Table1[D-419 Utility Relocation Classification],Table5[[#Headers],[Restrictive]]))</f>
        <v/>
      </c>
      <c r="N237" s="460" t="str">
        <f>IF(COUNTIFS(Table1[JV '#],Table5[[#This Row],[JV Number]],Table1[D-419 Utility Relocation Classification],Table5[[#Headers],[Concurrent]])=0,"",COUNTIFS(Table1[JV '#],Table5[[#This Row],[JV Number]],Table1[D-419 Utility Relocation Classification],Table5[[#Headers],[Concurrent]]))</f>
        <v/>
      </c>
      <c r="O237" s="460" t="str">
        <f>IF(COUNTIFS(Table1[JV '#],Table5[[#This Row],[JV Number]],Table1[D-419 Utility Relocation Classification],Table5[[#Headers],[Coordinated]])=0,"",COUNTIFS(Table1[JV '#],Table5[[#This Row],[JV Number]],Table1[D-419 Utility Relocation Classification],Table5[[#Headers],[Coordinated]]))</f>
        <v/>
      </c>
      <c r="P237" s="460" t="str">
        <f>IF(COUNTIFS(Table1[JV '#],Table5[[#This Row],[JV Number]],Table1[D-419 Utility Relocation Classification],Table5[[#Headers],[Not Affected]])=0,"",COUNTIFS(Table1[JV '#],Table5[[#This Row],[JV Number]],Table1[D-419 Utility Relocation Classification],Table5[[#Headers],[Not Affected]]))</f>
        <v/>
      </c>
      <c r="Q237" s="460" t="str">
        <f>IF(COUNTIFS(Table1[JV '#],Table5[[#This Row],[JV Number]],Table1[D-419 Utility Relocation Classification],Table5[[#Headers],[Incorporated]])=0,"",COUNTIFS(Table1[JV '#],Table5[[#This Row],[JV Number]],Table1[D-419 Utility Relocation Classification],Table5[[#Headers],[Incorporated]]))</f>
        <v/>
      </c>
      <c r="R237" s="460" t="str">
        <f>IF(COUNTIFS(Table1[JV '#],Table5[[#This Row],[JV Number]],Table1[Overhead or Underground],"OH")=0,"",COUNTIFS(Table1[JV '#],Table5[[#This Row],[JV Number]],Table1[Overhead or Underground],"OH"))</f>
        <v/>
      </c>
      <c r="S237" s="460" t="str">
        <f>IF(COUNTIFS(Table1[JV '#],Table5[[#This Row],[JV Number]],Table1[Overhead or Underground],"UG")=0,"",COUNTIFS(Table1[JV '#],Table5[[#This Row],[JV Number]],Table1[Overhead or Underground],"UG"))</f>
        <v/>
      </c>
      <c r="T237" s="460" t="e">
        <f>IF(COUNTIFS(Table1[JV '#],Table5[[#This Row],[JV Number]],#REF!,"x")=0,"",COUNTIFS(Table1[JV '#],Table5[[#This Row],[JV Number]],#REF!,"x"))</f>
        <v>#REF!</v>
      </c>
      <c r="U237" s="460" t="e">
        <f>IF(COUNTIFS(Table1[JV '#],Table5[[#This Row],[JV Number]],#REF!,"x")=0,"",COUNTIFS(Table1[JV '#],Table5[[#This Row],[JV Number]],#REF!,"x"))</f>
        <v>#REF!</v>
      </c>
      <c r="V237" s="460" t="e">
        <f>IF(COUNTIFS(Table1[JV '#],Table5[[#This Row],[JV Number]],#REF!,"x")=0,"",COUNTIFS(Table1[JV '#],Table5[[#This Row],[JV Number]],#REF!,"x"))</f>
        <v>#REF!</v>
      </c>
      <c r="W237" s="460" t="e">
        <f>IF(COUNTIFS(Table1[JV '#],Table5[[#This Row],[JV Number]],#REF!,"x")=0,"",COUNTIFS(Table1[JV '#],Table5[[#This Row],[JV Number]],#REF!,"x"))</f>
        <v>#REF!</v>
      </c>
      <c r="X237" s="460" t="e">
        <f>IF(COUNTIFS(Table1[JV '#],Table5[[#This Row],[JV Number]],#REF!,"x")=0,"",COUNTIFS(Table1[JV '#],Table5[[#This Row],[JV Number]],#REF!,"x"))</f>
        <v>#REF!</v>
      </c>
      <c r="Z237" s="447"/>
    </row>
    <row r="238" spans="1:26" ht="14.45" x14ac:dyDescent="0.3">
      <c r="A238" s="464">
        <v>234</v>
      </c>
      <c r="B238" s="460">
        <v>238</v>
      </c>
      <c r="C238" s="460">
        <f>INDEX(Table1[MPMS '#],MATCH(Table5[[#This Row],[JV Number]],Table1[JV '#],0))</f>
        <v>90695</v>
      </c>
      <c r="D238" s="460" t="str">
        <f>INDEX(Table1[Early Completion (Y/N)],MATCH(Table5[[#This Row],[JV Number]],Table1[JV '#],0))</f>
        <v>--</v>
      </c>
      <c r="E238" s="460" t="e">
        <f>INDEX(#REF!,MATCH(Table5[[#This Row],[JV Number]],Table1[JV '#],0))</f>
        <v>#REF!</v>
      </c>
      <c r="F238" s="460">
        <f>INDEX(Table1[District],MATCH(Table5[[#This Row],[JV Number]],Table1[JV '#],0))</f>
        <v>8</v>
      </c>
      <c r="G238" s="460" t="str">
        <f>INDEX(Table1[County],MATCH(Table5[[#This Row],[JV Number]],Table1[JV '#],0))</f>
        <v>Cumberland</v>
      </c>
      <c r="H238" s="460">
        <f>COUNTIF(Table1[JV '#],Table5[[#This Row],[JV Number]])</f>
        <v>2</v>
      </c>
      <c r="I238" s="466">
        <f>LOOKUP(Table5[[#This Row],[JV Number]],Table4[JV '#],Table4[Construction Start Dates])</f>
        <v>42968</v>
      </c>
      <c r="J238" s="466" t="e">
        <f t="array" ref="J238">MIN(IF(Table5[[#This Row],[JV Number]]=Table1[JV '#],#REF!,"Error"))</f>
        <v>#REF!</v>
      </c>
      <c r="K238" s="554" t="e">
        <f>SUMIF(Table1[JV '#],Table5[[#This Row],[JV Number]],#REF!)</f>
        <v>#REF!</v>
      </c>
      <c r="L238" s="460" t="str">
        <f>IF(COUNTIFS(Table1[JV '#],Table5[[#This Row],[JV Number]],Table1[D-419 Utility Relocation Classification],Table5[[#Headers],[Prior]])=0,"",COUNTIFS(Table1[JV '#],Table5[[#This Row],[JV Number]],Table1[D-419 Utility Relocation Classification],Table5[[#Headers],[Prior]]))</f>
        <v/>
      </c>
      <c r="M238" s="460" t="str">
        <f>IF(COUNTIFS(Table1[JV '#],Table5[[#This Row],[JV Number]],Table1[D-419 Utility Relocation Classification],Table5[[#Headers],[Restrictive]])=0,"",COUNTIFS(Table1[JV '#],Table5[[#This Row],[JV Number]],Table1[D-419 Utility Relocation Classification],Table5[[#Headers],[Restrictive]]))</f>
        <v/>
      </c>
      <c r="N238" s="460" t="str">
        <f>IF(COUNTIFS(Table1[JV '#],Table5[[#This Row],[JV Number]],Table1[D-419 Utility Relocation Classification],Table5[[#Headers],[Concurrent]])=0,"",COUNTIFS(Table1[JV '#],Table5[[#This Row],[JV Number]],Table1[D-419 Utility Relocation Classification],Table5[[#Headers],[Concurrent]]))</f>
        <v/>
      </c>
      <c r="O238" s="460" t="str">
        <f>IF(COUNTIFS(Table1[JV '#],Table5[[#This Row],[JV Number]],Table1[D-419 Utility Relocation Classification],Table5[[#Headers],[Coordinated]])=0,"",COUNTIFS(Table1[JV '#],Table5[[#This Row],[JV Number]],Table1[D-419 Utility Relocation Classification],Table5[[#Headers],[Coordinated]]))</f>
        <v/>
      </c>
      <c r="P238" s="460" t="str">
        <f>IF(COUNTIFS(Table1[JV '#],Table5[[#This Row],[JV Number]],Table1[D-419 Utility Relocation Classification],Table5[[#Headers],[Not Affected]])=0,"",COUNTIFS(Table1[JV '#],Table5[[#This Row],[JV Number]],Table1[D-419 Utility Relocation Classification],Table5[[#Headers],[Not Affected]]))</f>
        <v/>
      </c>
      <c r="Q238" s="460" t="str">
        <f>IF(COUNTIFS(Table1[JV '#],Table5[[#This Row],[JV Number]],Table1[D-419 Utility Relocation Classification],Table5[[#Headers],[Incorporated]])=0,"",COUNTIFS(Table1[JV '#],Table5[[#This Row],[JV Number]],Table1[D-419 Utility Relocation Classification],Table5[[#Headers],[Incorporated]]))</f>
        <v/>
      </c>
      <c r="R238" s="460" t="str">
        <f>IF(COUNTIFS(Table1[JV '#],Table5[[#This Row],[JV Number]],Table1[Overhead or Underground],"OH")=0,"",COUNTIFS(Table1[JV '#],Table5[[#This Row],[JV Number]],Table1[Overhead or Underground],"OH"))</f>
        <v/>
      </c>
      <c r="S238" s="460" t="str">
        <f>IF(COUNTIFS(Table1[JV '#],Table5[[#This Row],[JV Number]],Table1[Overhead or Underground],"UG")=0,"",COUNTIFS(Table1[JV '#],Table5[[#This Row],[JV Number]],Table1[Overhead or Underground],"UG"))</f>
        <v/>
      </c>
      <c r="T238" s="460" t="e">
        <f>IF(COUNTIFS(Table1[JV '#],Table5[[#This Row],[JV Number]],#REF!,"x")=0,"",COUNTIFS(Table1[JV '#],Table5[[#This Row],[JV Number]],#REF!,"x"))</f>
        <v>#REF!</v>
      </c>
      <c r="U238" s="460" t="e">
        <f>IF(COUNTIFS(Table1[JV '#],Table5[[#This Row],[JV Number]],#REF!,"x")=0,"",COUNTIFS(Table1[JV '#],Table5[[#This Row],[JV Number]],#REF!,"x"))</f>
        <v>#REF!</v>
      </c>
      <c r="V238" s="460" t="e">
        <f>IF(COUNTIFS(Table1[JV '#],Table5[[#This Row],[JV Number]],#REF!,"x")=0,"",COUNTIFS(Table1[JV '#],Table5[[#This Row],[JV Number]],#REF!,"x"))</f>
        <v>#REF!</v>
      </c>
      <c r="W238" s="460" t="e">
        <f>IF(COUNTIFS(Table1[JV '#],Table5[[#This Row],[JV Number]],#REF!,"x")=0,"",COUNTIFS(Table1[JV '#],Table5[[#This Row],[JV Number]],#REF!,"x"))</f>
        <v>#REF!</v>
      </c>
      <c r="X238" s="460" t="e">
        <f>IF(COUNTIFS(Table1[JV '#],Table5[[#This Row],[JV Number]],#REF!,"x")=0,"",COUNTIFS(Table1[JV '#],Table5[[#This Row],[JV Number]],#REF!,"x"))</f>
        <v>#REF!</v>
      </c>
      <c r="Z238" s="447"/>
    </row>
    <row r="239" spans="1:26" ht="14.45" x14ac:dyDescent="0.3">
      <c r="A239" s="464">
        <v>235</v>
      </c>
      <c r="B239" s="460">
        <v>239</v>
      </c>
      <c r="C239" s="460">
        <f>INDEX(Table1[MPMS '#],MATCH(Table5[[#This Row],[JV Number]],Table1[JV '#],0))</f>
        <v>89274</v>
      </c>
      <c r="D239" s="460" t="str">
        <f>INDEX(Table1[Early Completion (Y/N)],MATCH(Table5[[#This Row],[JV Number]],Table1[JV '#],0))</f>
        <v>--</v>
      </c>
      <c r="E239" s="460" t="e">
        <f>INDEX(#REF!,MATCH(Table5[[#This Row],[JV Number]],Table1[JV '#],0))</f>
        <v>#REF!</v>
      </c>
      <c r="F239" s="460">
        <f>INDEX(Table1[District],MATCH(Table5[[#This Row],[JV Number]],Table1[JV '#],0))</f>
        <v>8</v>
      </c>
      <c r="G239" s="460" t="str">
        <f>INDEX(Table1[County],MATCH(Table5[[#This Row],[JV Number]],Table1[JV '#],0))</f>
        <v>Cumberland</v>
      </c>
      <c r="H239" s="460">
        <f>COUNTIF(Table1[JV '#],Table5[[#This Row],[JV Number]])</f>
        <v>4</v>
      </c>
      <c r="I239" s="466">
        <f>LOOKUP(Table5[[#This Row],[JV Number]],Table4[JV '#],Table4[Construction Start Dates])</f>
        <v>42776</v>
      </c>
      <c r="J239" s="466" t="e">
        <f t="array" ref="J239">MIN(IF(Table5[[#This Row],[JV Number]]=Table1[JV '#],#REF!,"Error"))</f>
        <v>#REF!</v>
      </c>
      <c r="K239" s="554" t="e">
        <f>SUMIF(Table1[JV '#],Table5[[#This Row],[JV Number]],#REF!)</f>
        <v>#REF!</v>
      </c>
      <c r="L239" s="460" t="str">
        <f>IF(COUNTIFS(Table1[JV '#],Table5[[#This Row],[JV Number]],Table1[D-419 Utility Relocation Classification],Table5[[#Headers],[Prior]])=0,"",COUNTIFS(Table1[JV '#],Table5[[#This Row],[JV Number]],Table1[D-419 Utility Relocation Classification],Table5[[#Headers],[Prior]]))</f>
        <v/>
      </c>
      <c r="M239" s="460" t="str">
        <f>IF(COUNTIFS(Table1[JV '#],Table5[[#This Row],[JV Number]],Table1[D-419 Utility Relocation Classification],Table5[[#Headers],[Restrictive]])=0,"",COUNTIFS(Table1[JV '#],Table5[[#This Row],[JV Number]],Table1[D-419 Utility Relocation Classification],Table5[[#Headers],[Restrictive]]))</f>
        <v/>
      </c>
      <c r="N239" s="460" t="str">
        <f>IF(COUNTIFS(Table1[JV '#],Table5[[#This Row],[JV Number]],Table1[D-419 Utility Relocation Classification],Table5[[#Headers],[Concurrent]])=0,"",COUNTIFS(Table1[JV '#],Table5[[#This Row],[JV Number]],Table1[D-419 Utility Relocation Classification],Table5[[#Headers],[Concurrent]]))</f>
        <v/>
      </c>
      <c r="O239" s="460" t="str">
        <f>IF(COUNTIFS(Table1[JV '#],Table5[[#This Row],[JV Number]],Table1[D-419 Utility Relocation Classification],Table5[[#Headers],[Coordinated]])=0,"",COUNTIFS(Table1[JV '#],Table5[[#This Row],[JV Number]],Table1[D-419 Utility Relocation Classification],Table5[[#Headers],[Coordinated]]))</f>
        <v/>
      </c>
      <c r="P239" s="460" t="str">
        <f>IF(COUNTIFS(Table1[JV '#],Table5[[#This Row],[JV Number]],Table1[D-419 Utility Relocation Classification],Table5[[#Headers],[Not Affected]])=0,"",COUNTIFS(Table1[JV '#],Table5[[#This Row],[JV Number]],Table1[D-419 Utility Relocation Classification],Table5[[#Headers],[Not Affected]]))</f>
        <v/>
      </c>
      <c r="Q239" s="460" t="str">
        <f>IF(COUNTIFS(Table1[JV '#],Table5[[#This Row],[JV Number]],Table1[D-419 Utility Relocation Classification],Table5[[#Headers],[Incorporated]])=0,"",COUNTIFS(Table1[JV '#],Table5[[#This Row],[JV Number]],Table1[D-419 Utility Relocation Classification],Table5[[#Headers],[Incorporated]]))</f>
        <v/>
      </c>
      <c r="R239" s="460" t="str">
        <f>IF(COUNTIFS(Table1[JV '#],Table5[[#This Row],[JV Number]],Table1[Overhead or Underground],"OH")=0,"",COUNTIFS(Table1[JV '#],Table5[[#This Row],[JV Number]],Table1[Overhead or Underground],"OH"))</f>
        <v/>
      </c>
      <c r="S239" s="460">
        <f>IF(COUNTIFS(Table1[JV '#],Table5[[#This Row],[JV Number]],Table1[Overhead or Underground],"UG")=0,"",COUNTIFS(Table1[JV '#],Table5[[#This Row],[JV Number]],Table1[Overhead or Underground],"UG"))</f>
        <v>2</v>
      </c>
      <c r="T239" s="460" t="e">
        <f>IF(COUNTIFS(Table1[JV '#],Table5[[#This Row],[JV Number]],#REF!,"x")=0,"",COUNTIFS(Table1[JV '#],Table5[[#This Row],[JV Number]],#REF!,"x"))</f>
        <v>#REF!</v>
      </c>
      <c r="U239" s="460" t="e">
        <f>IF(COUNTIFS(Table1[JV '#],Table5[[#This Row],[JV Number]],#REF!,"x")=0,"",COUNTIFS(Table1[JV '#],Table5[[#This Row],[JV Number]],#REF!,"x"))</f>
        <v>#REF!</v>
      </c>
      <c r="V239" s="460" t="e">
        <f>IF(COUNTIFS(Table1[JV '#],Table5[[#This Row],[JV Number]],#REF!,"x")=0,"",COUNTIFS(Table1[JV '#],Table5[[#This Row],[JV Number]],#REF!,"x"))</f>
        <v>#REF!</v>
      </c>
      <c r="W239" s="460" t="e">
        <f>IF(COUNTIFS(Table1[JV '#],Table5[[#This Row],[JV Number]],#REF!,"x")=0,"",COUNTIFS(Table1[JV '#],Table5[[#This Row],[JV Number]],#REF!,"x"))</f>
        <v>#REF!</v>
      </c>
      <c r="X239" s="460" t="e">
        <f>IF(COUNTIFS(Table1[JV '#],Table5[[#This Row],[JV Number]],#REF!,"x")=0,"",COUNTIFS(Table1[JV '#],Table5[[#This Row],[JV Number]],#REF!,"x"))</f>
        <v>#REF!</v>
      </c>
      <c r="Z239" s="447"/>
    </row>
    <row r="240" spans="1:26" ht="14.45" x14ac:dyDescent="0.3">
      <c r="A240" s="464">
        <v>236</v>
      </c>
      <c r="B240" s="460">
        <v>240</v>
      </c>
      <c r="C240" s="460">
        <f>INDEX(Table1[MPMS '#],MATCH(Table5[[#This Row],[JV Number]],Table1[JV '#],0))</f>
        <v>74054</v>
      </c>
      <c r="D240" s="460" t="str">
        <f>INDEX(Table1[Early Completion (Y/N)],MATCH(Table5[[#This Row],[JV Number]],Table1[JV '#],0))</f>
        <v>--</v>
      </c>
      <c r="E240" s="460" t="e">
        <f>INDEX(#REF!,MATCH(Table5[[#This Row],[JV Number]],Table1[JV '#],0))</f>
        <v>#REF!</v>
      </c>
      <c r="F240" s="460">
        <f>INDEX(Table1[District],MATCH(Table5[[#This Row],[JV Number]],Table1[JV '#],0))</f>
        <v>8</v>
      </c>
      <c r="G240" s="460" t="str">
        <f>INDEX(Table1[County],MATCH(Table5[[#This Row],[JV Number]],Table1[JV '#],0))</f>
        <v>Cumberland</v>
      </c>
      <c r="H240" s="460">
        <f>COUNTIF(Table1[JV '#],Table5[[#This Row],[JV Number]])</f>
        <v>3</v>
      </c>
      <c r="I240" s="466">
        <f>LOOKUP(Table5[[#This Row],[JV Number]],Table4[JV '#],Table4[Construction Start Dates])</f>
        <v>42866</v>
      </c>
      <c r="J240" s="466" t="e">
        <f t="array" ref="J240">MIN(IF(Table5[[#This Row],[JV Number]]=Table1[JV '#],#REF!,"Error"))</f>
        <v>#REF!</v>
      </c>
      <c r="K240" s="554" t="e">
        <f>SUMIF(Table1[JV '#],Table5[[#This Row],[JV Number]],#REF!)</f>
        <v>#REF!</v>
      </c>
      <c r="L240" s="460" t="str">
        <f>IF(COUNTIFS(Table1[JV '#],Table5[[#This Row],[JV Number]],Table1[D-419 Utility Relocation Classification],Table5[[#Headers],[Prior]])=0,"",COUNTIFS(Table1[JV '#],Table5[[#This Row],[JV Number]],Table1[D-419 Utility Relocation Classification],Table5[[#Headers],[Prior]]))</f>
        <v/>
      </c>
      <c r="M240" s="460" t="str">
        <f>IF(COUNTIFS(Table1[JV '#],Table5[[#This Row],[JV Number]],Table1[D-419 Utility Relocation Classification],Table5[[#Headers],[Restrictive]])=0,"",COUNTIFS(Table1[JV '#],Table5[[#This Row],[JV Number]],Table1[D-419 Utility Relocation Classification],Table5[[#Headers],[Restrictive]]))</f>
        <v/>
      </c>
      <c r="N240" s="460" t="str">
        <f>IF(COUNTIFS(Table1[JV '#],Table5[[#This Row],[JV Number]],Table1[D-419 Utility Relocation Classification],Table5[[#Headers],[Concurrent]])=0,"",COUNTIFS(Table1[JV '#],Table5[[#This Row],[JV Number]],Table1[D-419 Utility Relocation Classification],Table5[[#Headers],[Concurrent]]))</f>
        <v/>
      </c>
      <c r="O240" s="460" t="str">
        <f>IF(COUNTIFS(Table1[JV '#],Table5[[#This Row],[JV Number]],Table1[D-419 Utility Relocation Classification],Table5[[#Headers],[Coordinated]])=0,"",COUNTIFS(Table1[JV '#],Table5[[#This Row],[JV Number]],Table1[D-419 Utility Relocation Classification],Table5[[#Headers],[Coordinated]]))</f>
        <v/>
      </c>
      <c r="P240" s="460" t="str">
        <f>IF(COUNTIFS(Table1[JV '#],Table5[[#This Row],[JV Number]],Table1[D-419 Utility Relocation Classification],Table5[[#Headers],[Not Affected]])=0,"",COUNTIFS(Table1[JV '#],Table5[[#This Row],[JV Number]],Table1[D-419 Utility Relocation Classification],Table5[[#Headers],[Not Affected]]))</f>
        <v/>
      </c>
      <c r="Q240" s="460" t="str">
        <f>IF(COUNTIFS(Table1[JV '#],Table5[[#This Row],[JV Number]],Table1[D-419 Utility Relocation Classification],Table5[[#Headers],[Incorporated]])=0,"",COUNTIFS(Table1[JV '#],Table5[[#This Row],[JV Number]],Table1[D-419 Utility Relocation Classification],Table5[[#Headers],[Incorporated]]))</f>
        <v/>
      </c>
      <c r="R240" s="460" t="str">
        <f>IF(COUNTIFS(Table1[JV '#],Table5[[#This Row],[JV Number]],Table1[Overhead or Underground],"OH")=0,"",COUNTIFS(Table1[JV '#],Table5[[#This Row],[JV Number]],Table1[Overhead or Underground],"OH"))</f>
        <v/>
      </c>
      <c r="S240" s="460" t="str">
        <f>IF(COUNTIFS(Table1[JV '#],Table5[[#This Row],[JV Number]],Table1[Overhead or Underground],"UG")=0,"",COUNTIFS(Table1[JV '#],Table5[[#This Row],[JV Number]],Table1[Overhead or Underground],"UG"))</f>
        <v/>
      </c>
      <c r="T240" s="460" t="e">
        <f>IF(COUNTIFS(Table1[JV '#],Table5[[#This Row],[JV Number]],#REF!,"x")=0,"",COUNTIFS(Table1[JV '#],Table5[[#This Row],[JV Number]],#REF!,"x"))</f>
        <v>#REF!</v>
      </c>
      <c r="U240" s="460" t="e">
        <f>IF(COUNTIFS(Table1[JV '#],Table5[[#This Row],[JV Number]],#REF!,"x")=0,"",COUNTIFS(Table1[JV '#],Table5[[#This Row],[JV Number]],#REF!,"x"))</f>
        <v>#REF!</v>
      </c>
      <c r="V240" s="460" t="e">
        <f>IF(COUNTIFS(Table1[JV '#],Table5[[#This Row],[JV Number]],#REF!,"x")=0,"",COUNTIFS(Table1[JV '#],Table5[[#This Row],[JV Number]],#REF!,"x"))</f>
        <v>#REF!</v>
      </c>
      <c r="W240" s="460" t="e">
        <f>IF(COUNTIFS(Table1[JV '#],Table5[[#This Row],[JV Number]],#REF!,"x")=0,"",COUNTIFS(Table1[JV '#],Table5[[#This Row],[JV Number]],#REF!,"x"))</f>
        <v>#REF!</v>
      </c>
      <c r="X240" s="460" t="e">
        <f>IF(COUNTIFS(Table1[JV '#],Table5[[#This Row],[JV Number]],#REF!,"x")=0,"",COUNTIFS(Table1[JV '#],Table5[[#This Row],[JV Number]],#REF!,"x"))</f>
        <v>#REF!</v>
      </c>
      <c r="Z240" s="447"/>
    </row>
    <row r="241" spans="1:26" ht="14.45" x14ac:dyDescent="0.3">
      <c r="A241" s="464">
        <v>237</v>
      </c>
      <c r="B241" s="460">
        <v>241</v>
      </c>
      <c r="C241" s="460">
        <f>INDEX(Table1[MPMS '#],MATCH(Table5[[#This Row],[JV Number]],Table1[JV '#],0))</f>
        <v>90739</v>
      </c>
      <c r="D241" s="460" t="str">
        <f>INDEX(Table1[Early Completion (Y/N)],MATCH(Table5[[#This Row],[JV Number]],Table1[JV '#],0))</f>
        <v>--</v>
      </c>
      <c r="E241" s="460" t="e">
        <f>INDEX(#REF!,MATCH(Table5[[#This Row],[JV Number]],Table1[JV '#],0))</f>
        <v>#REF!</v>
      </c>
      <c r="F241" s="460">
        <f>INDEX(Table1[District],MATCH(Table5[[#This Row],[JV Number]],Table1[JV '#],0))</f>
        <v>8</v>
      </c>
      <c r="G241" s="460" t="str">
        <f>INDEX(Table1[County],MATCH(Table5[[#This Row],[JV Number]],Table1[JV '#],0))</f>
        <v>Cumberland</v>
      </c>
      <c r="H241" s="460">
        <f>COUNTIF(Table1[JV '#],Table5[[#This Row],[JV Number]])</f>
        <v>1</v>
      </c>
      <c r="I241" s="466">
        <f>LOOKUP(Table5[[#This Row],[JV Number]],Table4[JV '#],Table4[Construction Start Dates])</f>
        <v>42886</v>
      </c>
      <c r="J241" s="466" t="e">
        <f t="array" ref="J241">MIN(IF(Table5[[#This Row],[JV Number]]=Table1[JV '#],#REF!,"Error"))</f>
        <v>#REF!</v>
      </c>
      <c r="K241" s="554" t="e">
        <f>SUMIF(Table1[JV '#],Table5[[#This Row],[JV Number]],#REF!)</f>
        <v>#REF!</v>
      </c>
      <c r="L241" s="460" t="str">
        <f>IF(COUNTIFS(Table1[JV '#],Table5[[#This Row],[JV Number]],Table1[D-419 Utility Relocation Classification],Table5[[#Headers],[Prior]])=0,"",COUNTIFS(Table1[JV '#],Table5[[#This Row],[JV Number]],Table1[D-419 Utility Relocation Classification],Table5[[#Headers],[Prior]]))</f>
        <v/>
      </c>
      <c r="M241" s="460" t="str">
        <f>IF(COUNTIFS(Table1[JV '#],Table5[[#This Row],[JV Number]],Table1[D-419 Utility Relocation Classification],Table5[[#Headers],[Restrictive]])=0,"",COUNTIFS(Table1[JV '#],Table5[[#This Row],[JV Number]],Table1[D-419 Utility Relocation Classification],Table5[[#Headers],[Restrictive]]))</f>
        <v/>
      </c>
      <c r="N241" s="460" t="str">
        <f>IF(COUNTIFS(Table1[JV '#],Table5[[#This Row],[JV Number]],Table1[D-419 Utility Relocation Classification],Table5[[#Headers],[Concurrent]])=0,"",COUNTIFS(Table1[JV '#],Table5[[#This Row],[JV Number]],Table1[D-419 Utility Relocation Classification],Table5[[#Headers],[Concurrent]]))</f>
        <v/>
      </c>
      <c r="O241" s="460" t="str">
        <f>IF(COUNTIFS(Table1[JV '#],Table5[[#This Row],[JV Number]],Table1[D-419 Utility Relocation Classification],Table5[[#Headers],[Coordinated]])=0,"",COUNTIFS(Table1[JV '#],Table5[[#This Row],[JV Number]],Table1[D-419 Utility Relocation Classification],Table5[[#Headers],[Coordinated]]))</f>
        <v/>
      </c>
      <c r="P241" s="460" t="str">
        <f>IF(COUNTIFS(Table1[JV '#],Table5[[#This Row],[JV Number]],Table1[D-419 Utility Relocation Classification],Table5[[#Headers],[Not Affected]])=0,"",COUNTIFS(Table1[JV '#],Table5[[#This Row],[JV Number]],Table1[D-419 Utility Relocation Classification],Table5[[#Headers],[Not Affected]]))</f>
        <v/>
      </c>
      <c r="Q241" s="460" t="str">
        <f>IF(COUNTIFS(Table1[JV '#],Table5[[#This Row],[JV Number]],Table1[D-419 Utility Relocation Classification],Table5[[#Headers],[Incorporated]])=0,"",COUNTIFS(Table1[JV '#],Table5[[#This Row],[JV Number]],Table1[D-419 Utility Relocation Classification],Table5[[#Headers],[Incorporated]]))</f>
        <v/>
      </c>
      <c r="R241" s="460" t="str">
        <f>IF(COUNTIFS(Table1[JV '#],Table5[[#This Row],[JV Number]],Table1[Overhead or Underground],"OH")=0,"",COUNTIFS(Table1[JV '#],Table5[[#This Row],[JV Number]],Table1[Overhead or Underground],"OH"))</f>
        <v/>
      </c>
      <c r="S241" s="460" t="str">
        <f>IF(COUNTIFS(Table1[JV '#],Table5[[#This Row],[JV Number]],Table1[Overhead or Underground],"UG")=0,"",COUNTIFS(Table1[JV '#],Table5[[#This Row],[JV Number]],Table1[Overhead or Underground],"UG"))</f>
        <v/>
      </c>
      <c r="T241" s="460" t="e">
        <f>IF(COUNTIFS(Table1[JV '#],Table5[[#This Row],[JV Number]],#REF!,"x")=0,"",COUNTIFS(Table1[JV '#],Table5[[#This Row],[JV Number]],#REF!,"x"))</f>
        <v>#REF!</v>
      </c>
      <c r="U241" s="460" t="e">
        <f>IF(COUNTIFS(Table1[JV '#],Table5[[#This Row],[JV Number]],#REF!,"x")=0,"",COUNTIFS(Table1[JV '#],Table5[[#This Row],[JV Number]],#REF!,"x"))</f>
        <v>#REF!</v>
      </c>
      <c r="V241" s="460" t="e">
        <f>IF(COUNTIFS(Table1[JV '#],Table5[[#This Row],[JV Number]],#REF!,"x")=0,"",COUNTIFS(Table1[JV '#],Table5[[#This Row],[JV Number]],#REF!,"x"))</f>
        <v>#REF!</v>
      </c>
      <c r="W241" s="460" t="e">
        <f>IF(COUNTIFS(Table1[JV '#],Table5[[#This Row],[JV Number]],#REF!,"x")=0,"",COUNTIFS(Table1[JV '#],Table5[[#This Row],[JV Number]],#REF!,"x"))</f>
        <v>#REF!</v>
      </c>
      <c r="X241" s="460" t="e">
        <f>IF(COUNTIFS(Table1[JV '#],Table5[[#This Row],[JV Number]],#REF!,"x")=0,"",COUNTIFS(Table1[JV '#],Table5[[#This Row],[JV Number]],#REF!,"x"))</f>
        <v>#REF!</v>
      </c>
      <c r="Z241" s="447"/>
    </row>
    <row r="242" spans="1:26" ht="14.45" x14ac:dyDescent="0.3">
      <c r="A242" s="464">
        <v>238</v>
      </c>
      <c r="B242" s="460">
        <v>242</v>
      </c>
      <c r="C242" s="460">
        <f>INDEX(Table1[MPMS '#],MATCH(Table5[[#This Row],[JV Number]],Table1[JV '#],0))</f>
        <v>74055</v>
      </c>
      <c r="D242" s="460" t="str">
        <f>INDEX(Table1[Early Completion (Y/N)],MATCH(Table5[[#This Row],[JV Number]],Table1[JV '#],0))</f>
        <v>--</v>
      </c>
      <c r="E242" s="460" t="e">
        <f>INDEX(#REF!,MATCH(Table5[[#This Row],[JV Number]],Table1[JV '#],0))</f>
        <v>#REF!</v>
      </c>
      <c r="F242" s="460">
        <f>INDEX(Table1[District],MATCH(Table5[[#This Row],[JV Number]],Table1[JV '#],0))</f>
        <v>8</v>
      </c>
      <c r="G242" s="460" t="str">
        <f>INDEX(Table1[County],MATCH(Table5[[#This Row],[JV Number]],Table1[JV '#],0))</f>
        <v>Cumberland</v>
      </c>
      <c r="H242" s="460">
        <f>COUNTIF(Table1[JV '#],Table5[[#This Row],[JV Number]])</f>
        <v>4</v>
      </c>
      <c r="I242" s="466">
        <f>LOOKUP(Table5[[#This Row],[JV Number]],Table4[JV '#],Table4[Construction Start Dates])</f>
        <v>42885</v>
      </c>
      <c r="J242" s="466" t="e">
        <f t="array" ref="J242">MIN(IF(Table5[[#This Row],[JV Number]]=Table1[JV '#],#REF!,"Error"))</f>
        <v>#REF!</v>
      </c>
      <c r="K242" s="554" t="e">
        <f>SUMIF(Table1[JV '#],Table5[[#This Row],[JV Number]],#REF!)</f>
        <v>#REF!</v>
      </c>
      <c r="L242" s="460" t="str">
        <f>IF(COUNTIFS(Table1[JV '#],Table5[[#This Row],[JV Number]],Table1[D-419 Utility Relocation Classification],Table5[[#Headers],[Prior]])=0,"",COUNTIFS(Table1[JV '#],Table5[[#This Row],[JV Number]],Table1[D-419 Utility Relocation Classification],Table5[[#Headers],[Prior]]))</f>
        <v/>
      </c>
      <c r="M242" s="460" t="str">
        <f>IF(COUNTIFS(Table1[JV '#],Table5[[#This Row],[JV Number]],Table1[D-419 Utility Relocation Classification],Table5[[#Headers],[Restrictive]])=0,"",COUNTIFS(Table1[JV '#],Table5[[#This Row],[JV Number]],Table1[D-419 Utility Relocation Classification],Table5[[#Headers],[Restrictive]]))</f>
        <v/>
      </c>
      <c r="N242" s="460" t="str">
        <f>IF(COUNTIFS(Table1[JV '#],Table5[[#This Row],[JV Number]],Table1[D-419 Utility Relocation Classification],Table5[[#Headers],[Concurrent]])=0,"",COUNTIFS(Table1[JV '#],Table5[[#This Row],[JV Number]],Table1[D-419 Utility Relocation Classification],Table5[[#Headers],[Concurrent]]))</f>
        <v/>
      </c>
      <c r="O242" s="460" t="str">
        <f>IF(COUNTIFS(Table1[JV '#],Table5[[#This Row],[JV Number]],Table1[D-419 Utility Relocation Classification],Table5[[#Headers],[Coordinated]])=0,"",COUNTIFS(Table1[JV '#],Table5[[#This Row],[JV Number]],Table1[D-419 Utility Relocation Classification],Table5[[#Headers],[Coordinated]]))</f>
        <v/>
      </c>
      <c r="P242" s="460" t="str">
        <f>IF(COUNTIFS(Table1[JV '#],Table5[[#This Row],[JV Number]],Table1[D-419 Utility Relocation Classification],Table5[[#Headers],[Not Affected]])=0,"",COUNTIFS(Table1[JV '#],Table5[[#This Row],[JV Number]],Table1[D-419 Utility Relocation Classification],Table5[[#Headers],[Not Affected]]))</f>
        <v/>
      </c>
      <c r="Q242" s="460" t="str">
        <f>IF(COUNTIFS(Table1[JV '#],Table5[[#This Row],[JV Number]],Table1[D-419 Utility Relocation Classification],Table5[[#Headers],[Incorporated]])=0,"",COUNTIFS(Table1[JV '#],Table5[[#This Row],[JV Number]],Table1[D-419 Utility Relocation Classification],Table5[[#Headers],[Incorporated]]))</f>
        <v/>
      </c>
      <c r="R242" s="460" t="str">
        <f>IF(COUNTIFS(Table1[JV '#],Table5[[#This Row],[JV Number]],Table1[Overhead or Underground],"OH")=0,"",COUNTIFS(Table1[JV '#],Table5[[#This Row],[JV Number]],Table1[Overhead or Underground],"OH"))</f>
        <v/>
      </c>
      <c r="S242" s="460">
        <f>IF(COUNTIFS(Table1[JV '#],Table5[[#This Row],[JV Number]],Table1[Overhead or Underground],"UG")=0,"",COUNTIFS(Table1[JV '#],Table5[[#This Row],[JV Number]],Table1[Overhead or Underground],"UG"))</f>
        <v>3</v>
      </c>
      <c r="T242" s="460" t="e">
        <f>IF(COUNTIFS(Table1[JV '#],Table5[[#This Row],[JV Number]],#REF!,"x")=0,"",COUNTIFS(Table1[JV '#],Table5[[#This Row],[JV Number]],#REF!,"x"))</f>
        <v>#REF!</v>
      </c>
      <c r="U242" s="460" t="e">
        <f>IF(COUNTIFS(Table1[JV '#],Table5[[#This Row],[JV Number]],#REF!,"x")=0,"",COUNTIFS(Table1[JV '#],Table5[[#This Row],[JV Number]],#REF!,"x"))</f>
        <v>#REF!</v>
      </c>
      <c r="V242" s="460" t="e">
        <f>IF(COUNTIFS(Table1[JV '#],Table5[[#This Row],[JV Number]],#REF!,"x")=0,"",COUNTIFS(Table1[JV '#],Table5[[#This Row],[JV Number]],#REF!,"x"))</f>
        <v>#REF!</v>
      </c>
      <c r="W242" s="460" t="e">
        <f>IF(COUNTIFS(Table1[JV '#],Table5[[#This Row],[JV Number]],#REF!,"x")=0,"",COUNTIFS(Table1[JV '#],Table5[[#This Row],[JV Number]],#REF!,"x"))</f>
        <v>#REF!</v>
      </c>
      <c r="X242" s="460" t="e">
        <f>IF(COUNTIFS(Table1[JV '#],Table5[[#This Row],[JV Number]],#REF!,"x")=0,"",COUNTIFS(Table1[JV '#],Table5[[#This Row],[JV Number]],#REF!,"x"))</f>
        <v>#REF!</v>
      </c>
      <c r="Z242" s="447"/>
    </row>
    <row r="243" spans="1:26" ht="14.45" x14ac:dyDescent="0.3">
      <c r="A243" s="464">
        <v>239</v>
      </c>
      <c r="B243" s="460">
        <v>243</v>
      </c>
      <c r="C243" s="460">
        <f>INDEX(Table1[MPMS '#],MATCH(Table5[[#This Row],[JV Number]],Table1[JV '#],0))</f>
        <v>90769</v>
      </c>
      <c r="D243" s="460" t="str">
        <f>INDEX(Table1[Early Completion (Y/N)],MATCH(Table5[[#This Row],[JV Number]],Table1[JV '#],0))</f>
        <v>--</v>
      </c>
      <c r="E243" s="460" t="e">
        <f>INDEX(#REF!,MATCH(Table5[[#This Row],[JV Number]],Table1[JV '#],0))</f>
        <v>#REF!</v>
      </c>
      <c r="F243" s="460">
        <f>INDEX(Table1[District],MATCH(Table5[[#This Row],[JV Number]],Table1[JV '#],0))</f>
        <v>8</v>
      </c>
      <c r="G243" s="460" t="str">
        <f>INDEX(Table1[County],MATCH(Table5[[#This Row],[JV Number]],Table1[JV '#],0))</f>
        <v>Cumberland</v>
      </c>
      <c r="H243" s="460">
        <f>COUNTIF(Table1[JV '#],Table5[[#This Row],[JV Number]])</f>
        <v>1</v>
      </c>
      <c r="I243" s="466">
        <f>LOOKUP(Table5[[#This Row],[JV Number]],Table4[JV '#],Table4[Construction Start Dates])</f>
        <v>42885</v>
      </c>
      <c r="J243" s="466" t="e">
        <f t="array" ref="J243">MIN(IF(Table5[[#This Row],[JV Number]]=Table1[JV '#],#REF!,"Error"))</f>
        <v>#REF!</v>
      </c>
      <c r="K243" s="554" t="e">
        <f>SUMIF(Table1[JV '#],Table5[[#This Row],[JV Number]],#REF!)</f>
        <v>#REF!</v>
      </c>
      <c r="L243" s="460" t="str">
        <f>IF(COUNTIFS(Table1[JV '#],Table5[[#This Row],[JV Number]],Table1[D-419 Utility Relocation Classification],Table5[[#Headers],[Prior]])=0,"",COUNTIFS(Table1[JV '#],Table5[[#This Row],[JV Number]],Table1[D-419 Utility Relocation Classification],Table5[[#Headers],[Prior]]))</f>
        <v/>
      </c>
      <c r="M243" s="460" t="str">
        <f>IF(COUNTIFS(Table1[JV '#],Table5[[#This Row],[JV Number]],Table1[D-419 Utility Relocation Classification],Table5[[#Headers],[Restrictive]])=0,"",COUNTIFS(Table1[JV '#],Table5[[#This Row],[JV Number]],Table1[D-419 Utility Relocation Classification],Table5[[#Headers],[Restrictive]]))</f>
        <v/>
      </c>
      <c r="N243" s="460" t="str">
        <f>IF(COUNTIFS(Table1[JV '#],Table5[[#This Row],[JV Number]],Table1[D-419 Utility Relocation Classification],Table5[[#Headers],[Concurrent]])=0,"",COUNTIFS(Table1[JV '#],Table5[[#This Row],[JV Number]],Table1[D-419 Utility Relocation Classification],Table5[[#Headers],[Concurrent]]))</f>
        <v/>
      </c>
      <c r="O243" s="460" t="str">
        <f>IF(COUNTIFS(Table1[JV '#],Table5[[#This Row],[JV Number]],Table1[D-419 Utility Relocation Classification],Table5[[#Headers],[Coordinated]])=0,"",COUNTIFS(Table1[JV '#],Table5[[#This Row],[JV Number]],Table1[D-419 Utility Relocation Classification],Table5[[#Headers],[Coordinated]]))</f>
        <v/>
      </c>
      <c r="P243" s="460" t="str">
        <f>IF(COUNTIFS(Table1[JV '#],Table5[[#This Row],[JV Number]],Table1[D-419 Utility Relocation Classification],Table5[[#Headers],[Not Affected]])=0,"",COUNTIFS(Table1[JV '#],Table5[[#This Row],[JV Number]],Table1[D-419 Utility Relocation Classification],Table5[[#Headers],[Not Affected]]))</f>
        <v/>
      </c>
      <c r="Q243" s="460" t="str">
        <f>IF(COUNTIFS(Table1[JV '#],Table5[[#This Row],[JV Number]],Table1[D-419 Utility Relocation Classification],Table5[[#Headers],[Incorporated]])=0,"",COUNTIFS(Table1[JV '#],Table5[[#This Row],[JV Number]],Table1[D-419 Utility Relocation Classification],Table5[[#Headers],[Incorporated]]))</f>
        <v/>
      </c>
      <c r="R243" s="460" t="str">
        <f>IF(COUNTIFS(Table1[JV '#],Table5[[#This Row],[JV Number]],Table1[Overhead or Underground],"OH")=0,"",COUNTIFS(Table1[JV '#],Table5[[#This Row],[JV Number]],Table1[Overhead or Underground],"OH"))</f>
        <v/>
      </c>
      <c r="S243" s="460">
        <f>IF(COUNTIFS(Table1[JV '#],Table5[[#This Row],[JV Number]],Table1[Overhead or Underground],"UG")=0,"",COUNTIFS(Table1[JV '#],Table5[[#This Row],[JV Number]],Table1[Overhead or Underground],"UG"))</f>
        <v>1</v>
      </c>
      <c r="T243" s="460" t="e">
        <f>IF(COUNTIFS(Table1[JV '#],Table5[[#This Row],[JV Number]],#REF!,"x")=0,"",COUNTIFS(Table1[JV '#],Table5[[#This Row],[JV Number]],#REF!,"x"))</f>
        <v>#REF!</v>
      </c>
      <c r="U243" s="460" t="e">
        <f>IF(COUNTIFS(Table1[JV '#],Table5[[#This Row],[JV Number]],#REF!,"x")=0,"",COUNTIFS(Table1[JV '#],Table5[[#This Row],[JV Number]],#REF!,"x"))</f>
        <v>#REF!</v>
      </c>
      <c r="V243" s="460" t="e">
        <f>IF(COUNTIFS(Table1[JV '#],Table5[[#This Row],[JV Number]],#REF!,"x")=0,"",COUNTIFS(Table1[JV '#],Table5[[#This Row],[JV Number]],#REF!,"x"))</f>
        <v>#REF!</v>
      </c>
      <c r="W243" s="460" t="e">
        <f>IF(COUNTIFS(Table1[JV '#],Table5[[#This Row],[JV Number]],#REF!,"x")=0,"",COUNTIFS(Table1[JV '#],Table5[[#This Row],[JV Number]],#REF!,"x"))</f>
        <v>#REF!</v>
      </c>
      <c r="X243" s="460" t="e">
        <f>IF(COUNTIFS(Table1[JV '#],Table5[[#This Row],[JV Number]],#REF!,"x")=0,"",COUNTIFS(Table1[JV '#],Table5[[#This Row],[JV Number]],#REF!,"x"))</f>
        <v>#REF!</v>
      </c>
      <c r="Z243" s="447"/>
    </row>
    <row r="244" spans="1:26" ht="14.45" x14ac:dyDescent="0.3">
      <c r="A244" s="464">
        <v>240</v>
      </c>
      <c r="B244" s="460">
        <v>244</v>
      </c>
      <c r="C244" s="460">
        <f>INDEX(Table1[MPMS '#],MATCH(Table5[[#This Row],[JV Number]],Table1[JV '#],0))</f>
        <v>90770</v>
      </c>
      <c r="D244" s="460" t="str">
        <f>INDEX(Table1[Early Completion (Y/N)],MATCH(Table5[[#This Row],[JV Number]],Table1[JV '#],0))</f>
        <v>--</v>
      </c>
      <c r="E244" s="460" t="e">
        <f>INDEX(#REF!,MATCH(Table5[[#This Row],[JV Number]],Table1[JV '#],0))</f>
        <v>#REF!</v>
      </c>
      <c r="F244" s="460">
        <f>INDEX(Table1[District],MATCH(Table5[[#This Row],[JV Number]],Table1[JV '#],0))</f>
        <v>8</v>
      </c>
      <c r="G244" s="460" t="str">
        <f>INDEX(Table1[County],MATCH(Table5[[#This Row],[JV Number]],Table1[JV '#],0))</f>
        <v>Cumberland</v>
      </c>
      <c r="H244" s="460">
        <f>COUNTIF(Table1[JV '#],Table5[[#This Row],[JV Number]])</f>
        <v>4</v>
      </c>
      <c r="I244" s="466">
        <f>LOOKUP(Table5[[#This Row],[JV Number]],Table4[JV '#],Table4[Construction Start Dates])</f>
        <v>42961</v>
      </c>
      <c r="J244" s="466" t="e">
        <f t="array" ref="J244">MIN(IF(Table5[[#This Row],[JV Number]]=Table1[JV '#],#REF!,"Error"))</f>
        <v>#REF!</v>
      </c>
      <c r="K244" s="554" t="e">
        <f>SUMIF(Table1[JV '#],Table5[[#This Row],[JV Number]],#REF!)</f>
        <v>#REF!</v>
      </c>
      <c r="L244" s="460" t="str">
        <f>IF(COUNTIFS(Table1[JV '#],Table5[[#This Row],[JV Number]],Table1[D-419 Utility Relocation Classification],Table5[[#Headers],[Prior]])=0,"",COUNTIFS(Table1[JV '#],Table5[[#This Row],[JV Number]],Table1[D-419 Utility Relocation Classification],Table5[[#Headers],[Prior]]))</f>
        <v/>
      </c>
      <c r="M244" s="460" t="str">
        <f>IF(COUNTIFS(Table1[JV '#],Table5[[#This Row],[JV Number]],Table1[D-419 Utility Relocation Classification],Table5[[#Headers],[Restrictive]])=0,"",COUNTIFS(Table1[JV '#],Table5[[#This Row],[JV Number]],Table1[D-419 Utility Relocation Classification],Table5[[#Headers],[Restrictive]]))</f>
        <v/>
      </c>
      <c r="N244" s="460" t="str">
        <f>IF(COUNTIFS(Table1[JV '#],Table5[[#This Row],[JV Number]],Table1[D-419 Utility Relocation Classification],Table5[[#Headers],[Concurrent]])=0,"",COUNTIFS(Table1[JV '#],Table5[[#This Row],[JV Number]],Table1[D-419 Utility Relocation Classification],Table5[[#Headers],[Concurrent]]))</f>
        <v/>
      </c>
      <c r="O244" s="460" t="str">
        <f>IF(COUNTIFS(Table1[JV '#],Table5[[#This Row],[JV Number]],Table1[D-419 Utility Relocation Classification],Table5[[#Headers],[Coordinated]])=0,"",COUNTIFS(Table1[JV '#],Table5[[#This Row],[JV Number]],Table1[D-419 Utility Relocation Classification],Table5[[#Headers],[Coordinated]]))</f>
        <v/>
      </c>
      <c r="P244" s="460" t="str">
        <f>IF(COUNTIFS(Table1[JV '#],Table5[[#This Row],[JV Number]],Table1[D-419 Utility Relocation Classification],Table5[[#Headers],[Not Affected]])=0,"",COUNTIFS(Table1[JV '#],Table5[[#This Row],[JV Number]],Table1[D-419 Utility Relocation Classification],Table5[[#Headers],[Not Affected]]))</f>
        <v/>
      </c>
      <c r="Q244" s="460" t="str">
        <f>IF(COUNTIFS(Table1[JV '#],Table5[[#This Row],[JV Number]],Table1[D-419 Utility Relocation Classification],Table5[[#Headers],[Incorporated]])=0,"",COUNTIFS(Table1[JV '#],Table5[[#This Row],[JV Number]],Table1[D-419 Utility Relocation Classification],Table5[[#Headers],[Incorporated]]))</f>
        <v/>
      </c>
      <c r="R244" s="460" t="str">
        <f>IF(COUNTIFS(Table1[JV '#],Table5[[#This Row],[JV Number]],Table1[Overhead or Underground],"OH")=0,"",COUNTIFS(Table1[JV '#],Table5[[#This Row],[JV Number]],Table1[Overhead or Underground],"OH"))</f>
        <v/>
      </c>
      <c r="S244" s="460">
        <f>IF(COUNTIFS(Table1[JV '#],Table5[[#This Row],[JV Number]],Table1[Overhead or Underground],"UG")=0,"",COUNTIFS(Table1[JV '#],Table5[[#This Row],[JV Number]],Table1[Overhead or Underground],"UG"))</f>
        <v>1</v>
      </c>
      <c r="T244" s="460" t="e">
        <f>IF(COUNTIFS(Table1[JV '#],Table5[[#This Row],[JV Number]],#REF!,"x")=0,"",COUNTIFS(Table1[JV '#],Table5[[#This Row],[JV Number]],#REF!,"x"))</f>
        <v>#REF!</v>
      </c>
      <c r="U244" s="460" t="e">
        <f>IF(COUNTIFS(Table1[JV '#],Table5[[#This Row],[JV Number]],#REF!,"x")=0,"",COUNTIFS(Table1[JV '#],Table5[[#This Row],[JV Number]],#REF!,"x"))</f>
        <v>#REF!</v>
      </c>
      <c r="V244" s="460" t="e">
        <f>IF(COUNTIFS(Table1[JV '#],Table5[[#This Row],[JV Number]],#REF!,"x")=0,"",COUNTIFS(Table1[JV '#],Table5[[#This Row],[JV Number]],#REF!,"x"))</f>
        <v>#REF!</v>
      </c>
      <c r="W244" s="460" t="e">
        <f>IF(COUNTIFS(Table1[JV '#],Table5[[#This Row],[JV Number]],#REF!,"x")=0,"",COUNTIFS(Table1[JV '#],Table5[[#This Row],[JV Number]],#REF!,"x"))</f>
        <v>#REF!</v>
      </c>
      <c r="X244" s="460" t="e">
        <f>IF(COUNTIFS(Table1[JV '#],Table5[[#This Row],[JV Number]],#REF!,"x")=0,"",COUNTIFS(Table1[JV '#],Table5[[#This Row],[JV Number]],#REF!,"x"))</f>
        <v>#REF!</v>
      </c>
      <c r="Z244" s="447"/>
    </row>
    <row r="245" spans="1:26" ht="14.45" x14ac:dyDescent="0.3">
      <c r="A245" s="464">
        <v>241</v>
      </c>
      <c r="B245" s="460">
        <v>245</v>
      </c>
      <c r="C245" s="460">
        <f>INDEX(Table1[MPMS '#],MATCH(Table5[[#This Row],[JV Number]],Table1[JV '#],0))</f>
        <v>100078</v>
      </c>
      <c r="D245" s="460" t="str">
        <f>INDEX(Table1[Early Completion (Y/N)],MATCH(Table5[[#This Row],[JV Number]],Table1[JV '#],0))</f>
        <v>--</v>
      </c>
      <c r="E245" s="460" t="e">
        <f>INDEX(#REF!,MATCH(Table5[[#This Row],[JV Number]],Table1[JV '#],0))</f>
        <v>#REF!</v>
      </c>
      <c r="F245" s="460">
        <f>INDEX(Table1[District],MATCH(Table5[[#This Row],[JV Number]],Table1[JV '#],0))</f>
        <v>8</v>
      </c>
      <c r="G245" s="460" t="str">
        <f>INDEX(Table1[County],MATCH(Table5[[#This Row],[JV Number]],Table1[JV '#],0))</f>
        <v>Dauphin</v>
      </c>
      <c r="H245" s="460">
        <f>COUNTIF(Table1[JV '#],Table5[[#This Row],[JV Number]])</f>
        <v>3</v>
      </c>
      <c r="I245" s="466">
        <f>LOOKUP(Table5[[#This Row],[JV Number]],Table4[JV '#],Table4[Construction Start Dates])</f>
        <v>42600</v>
      </c>
      <c r="J245" s="466" t="e">
        <f t="array" ref="J245">MIN(IF(Table5[[#This Row],[JV Number]]=Table1[JV '#],#REF!,"Error"))</f>
        <v>#REF!</v>
      </c>
      <c r="K245" s="554" t="e">
        <f>SUMIF(Table1[JV '#],Table5[[#This Row],[JV Number]],#REF!)</f>
        <v>#REF!</v>
      </c>
      <c r="L245" s="460" t="str">
        <f>IF(COUNTIFS(Table1[JV '#],Table5[[#This Row],[JV Number]],Table1[D-419 Utility Relocation Classification],Table5[[#Headers],[Prior]])=0,"",COUNTIFS(Table1[JV '#],Table5[[#This Row],[JV Number]],Table1[D-419 Utility Relocation Classification],Table5[[#Headers],[Prior]]))</f>
        <v/>
      </c>
      <c r="M245" s="460" t="str">
        <f>IF(COUNTIFS(Table1[JV '#],Table5[[#This Row],[JV Number]],Table1[D-419 Utility Relocation Classification],Table5[[#Headers],[Restrictive]])=0,"",COUNTIFS(Table1[JV '#],Table5[[#This Row],[JV Number]],Table1[D-419 Utility Relocation Classification],Table5[[#Headers],[Restrictive]]))</f>
        <v/>
      </c>
      <c r="N245" s="460" t="str">
        <f>IF(COUNTIFS(Table1[JV '#],Table5[[#This Row],[JV Number]],Table1[D-419 Utility Relocation Classification],Table5[[#Headers],[Concurrent]])=0,"",COUNTIFS(Table1[JV '#],Table5[[#This Row],[JV Number]],Table1[D-419 Utility Relocation Classification],Table5[[#Headers],[Concurrent]]))</f>
        <v/>
      </c>
      <c r="O245" s="460" t="str">
        <f>IF(COUNTIFS(Table1[JV '#],Table5[[#This Row],[JV Number]],Table1[D-419 Utility Relocation Classification],Table5[[#Headers],[Coordinated]])=0,"",COUNTIFS(Table1[JV '#],Table5[[#This Row],[JV Number]],Table1[D-419 Utility Relocation Classification],Table5[[#Headers],[Coordinated]]))</f>
        <v/>
      </c>
      <c r="P245" s="460" t="str">
        <f>IF(COUNTIFS(Table1[JV '#],Table5[[#This Row],[JV Number]],Table1[D-419 Utility Relocation Classification],Table5[[#Headers],[Not Affected]])=0,"",COUNTIFS(Table1[JV '#],Table5[[#This Row],[JV Number]],Table1[D-419 Utility Relocation Classification],Table5[[#Headers],[Not Affected]]))</f>
        <v/>
      </c>
      <c r="Q245" s="460" t="str">
        <f>IF(COUNTIFS(Table1[JV '#],Table5[[#This Row],[JV Number]],Table1[D-419 Utility Relocation Classification],Table5[[#Headers],[Incorporated]])=0,"",COUNTIFS(Table1[JV '#],Table5[[#This Row],[JV Number]],Table1[D-419 Utility Relocation Classification],Table5[[#Headers],[Incorporated]]))</f>
        <v/>
      </c>
      <c r="R245" s="460" t="str">
        <f>IF(COUNTIFS(Table1[JV '#],Table5[[#This Row],[JV Number]],Table1[Overhead or Underground],"OH")=0,"",COUNTIFS(Table1[JV '#],Table5[[#This Row],[JV Number]],Table1[Overhead or Underground],"OH"))</f>
        <v/>
      </c>
      <c r="S245" s="460">
        <f>IF(COUNTIFS(Table1[JV '#],Table5[[#This Row],[JV Number]],Table1[Overhead or Underground],"UG")=0,"",COUNTIFS(Table1[JV '#],Table5[[#This Row],[JV Number]],Table1[Overhead or Underground],"UG"))</f>
        <v>1</v>
      </c>
      <c r="T245" s="460" t="e">
        <f>IF(COUNTIFS(Table1[JV '#],Table5[[#This Row],[JV Number]],#REF!,"x")=0,"",COUNTIFS(Table1[JV '#],Table5[[#This Row],[JV Number]],#REF!,"x"))</f>
        <v>#REF!</v>
      </c>
      <c r="U245" s="460" t="e">
        <f>IF(COUNTIFS(Table1[JV '#],Table5[[#This Row],[JV Number]],#REF!,"x")=0,"",COUNTIFS(Table1[JV '#],Table5[[#This Row],[JV Number]],#REF!,"x"))</f>
        <v>#REF!</v>
      </c>
      <c r="V245" s="460" t="e">
        <f>IF(COUNTIFS(Table1[JV '#],Table5[[#This Row],[JV Number]],#REF!,"x")=0,"",COUNTIFS(Table1[JV '#],Table5[[#This Row],[JV Number]],#REF!,"x"))</f>
        <v>#REF!</v>
      </c>
      <c r="W245" s="460" t="e">
        <f>IF(COUNTIFS(Table1[JV '#],Table5[[#This Row],[JV Number]],#REF!,"x")=0,"",COUNTIFS(Table1[JV '#],Table5[[#This Row],[JV Number]],#REF!,"x"))</f>
        <v>#REF!</v>
      </c>
      <c r="X245" s="460" t="e">
        <f>IF(COUNTIFS(Table1[JV '#],Table5[[#This Row],[JV Number]],#REF!,"x")=0,"",COUNTIFS(Table1[JV '#],Table5[[#This Row],[JV Number]],#REF!,"x"))</f>
        <v>#REF!</v>
      </c>
      <c r="Z245" s="447"/>
    </row>
    <row r="246" spans="1:26" ht="14.45" x14ac:dyDescent="0.3">
      <c r="A246" s="464">
        <v>242</v>
      </c>
      <c r="B246" s="460">
        <v>246</v>
      </c>
      <c r="C246" s="460">
        <f>INDEX(Table1[MPMS '#],MATCH(Table5[[#This Row],[JV Number]],Table1[JV '#],0))</f>
        <v>47519</v>
      </c>
      <c r="D246" s="460" t="str">
        <f>INDEX(Table1[Early Completion (Y/N)],MATCH(Table5[[#This Row],[JV Number]],Table1[JV '#],0))</f>
        <v>--</v>
      </c>
      <c r="E246" s="460" t="e">
        <f>INDEX(#REF!,MATCH(Table5[[#This Row],[JV Number]],Table1[JV '#],0))</f>
        <v>#REF!</v>
      </c>
      <c r="F246" s="460">
        <f>INDEX(Table1[District],MATCH(Table5[[#This Row],[JV Number]],Table1[JV '#],0))</f>
        <v>8</v>
      </c>
      <c r="G246" s="460" t="str">
        <f>INDEX(Table1[County],MATCH(Table5[[#This Row],[JV Number]],Table1[JV '#],0))</f>
        <v>Dauphin</v>
      </c>
      <c r="H246" s="460">
        <f>COUNTIF(Table1[JV '#],Table5[[#This Row],[JV Number]])</f>
        <v>5</v>
      </c>
      <c r="I246" s="466">
        <f>LOOKUP(Table5[[#This Row],[JV Number]],Table4[JV '#],Table4[Construction Start Dates])</f>
        <v>42583</v>
      </c>
      <c r="J246" s="466" t="e">
        <f t="array" ref="J246">MIN(IF(Table5[[#This Row],[JV Number]]=Table1[JV '#],#REF!,"Error"))</f>
        <v>#REF!</v>
      </c>
      <c r="K246" s="554" t="e">
        <f>SUMIF(Table1[JV '#],Table5[[#This Row],[JV Number]],#REF!)</f>
        <v>#REF!</v>
      </c>
      <c r="L246" s="460" t="str">
        <f>IF(COUNTIFS(Table1[JV '#],Table5[[#This Row],[JV Number]],Table1[D-419 Utility Relocation Classification],Table5[[#Headers],[Prior]])=0,"",COUNTIFS(Table1[JV '#],Table5[[#This Row],[JV Number]],Table1[D-419 Utility Relocation Classification],Table5[[#Headers],[Prior]]))</f>
        <v/>
      </c>
      <c r="M246" s="460" t="str">
        <f>IF(COUNTIFS(Table1[JV '#],Table5[[#This Row],[JV Number]],Table1[D-419 Utility Relocation Classification],Table5[[#Headers],[Restrictive]])=0,"",COUNTIFS(Table1[JV '#],Table5[[#This Row],[JV Number]],Table1[D-419 Utility Relocation Classification],Table5[[#Headers],[Restrictive]]))</f>
        <v/>
      </c>
      <c r="N246" s="460" t="str">
        <f>IF(COUNTIFS(Table1[JV '#],Table5[[#This Row],[JV Number]],Table1[D-419 Utility Relocation Classification],Table5[[#Headers],[Concurrent]])=0,"",COUNTIFS(Table1[JV '#],Table5[[#This Row],[JV Number]],Table1[D-419 Utility Relocation Classification],Table5[[#Headers],[Concurrent]]))</f>
        <v/>
      </c>
      <c r="O246" s="460" t="str">
        <f>IF(COUNTIFS(Table1[JV '#],Table5[[#This Row],[JV Number]],Table1[D-419 Utility Relocation Classification],Table5[[#Headers],[Coordinated]])=0,"",COUNTIFS(Table1[JV '#],Table5[[#This Row],[JV Number]],Table1[D-419 Utility Relocation Classification],Table5[[#Headers],[Coordinated]]))</f>
        <v/>
      </c>
      <c r="P246" s="460" t="str">
        <f>IF(COUNTIFS(Table1[JV '#],Table5[[#This Row],[JV Number]],Table1[D-419 Utility Relocation Classification],Table5[[#Headers],[Not Affected]])=0,"",COUNTIFS(Table1[JV '#],Table5[[#This Row],[JV Number]],Table1[D-419 Utility Relocation Classification],Table5[[#Headers],[Not Affected]]))</f>
        <v/>
      </c>
      <c r="Q246" s="460" t="str">
        <f>IF(COUNTIFS(Table1[JV '#],Table5[[#This Row],[JV Number]],Table1[D-419 Utility Relocation Classification],Table5[[#Headers],[Incorporated]])=0,"",COUNTIFS(Table1[JV '#],Table5[[#This Row],[JV Number]],Table1[D-419 Utility Relocation Classification],Table5[[#Headers],[Incorporated]]))</f>
        <v/>
      </c>
      <c r="R246" s="460" t="str">
        <f>IF(COUNTIFS(Table1[JV '#],Table5[[#This Row],[JV Number]],Table1[Overhead or Underground],"OH")=0,"",COUNTIFS(Table1[JV '#],Table5[[#This Row],[JV Number]],Table1[Overhead or Underground],"OH"))</f>
        <v/>
      </c>
      <c r="S246" s="460">
        <f>IF(COUNTIFS(Table1[JV '#],Table5[[#This Row],[JV Number]],Table1[Overhead or Underground],"UG")=0,"",COUNTIFS(Table1[JV '#],Table5[[#This Row],[JV Number]],Table1[Overhead or Underground],"UG"))</f>
        <v>4</v>
      </c>
      <c r="T246" s="460" t="e">
        <f>IF(COUNTIFS(Table1[JV '#],Table5[[#This Row],[JV Number]],#REF!,"x")=0,"",COUNTIFS(Table1[JV '#],Table5[[#This Row],[JV Number]],#REF!,"x"))</f>
        <v>#REF!</v>
      </c>
      <c r="U246" s="460" t="e">
        <f>IF(COUNTIFS(Table1[JV '#],Table5[[#This Row],[JV Number]],#REF!,"x")=0,"",COUNTIFS(Table1[JV '#],Table5[[#This Row],[JV Number]],#REF!,"x"))</f>
        <v>#REF!</v>
      </c>
      <c r="V246" s="460" t="e">
        <f>IF(COUNTIFS(Table1[JV '#],Table5[[#This Row],[JV Number]],#REF!,"x")=0,"",COUNTIFS(Table1[JV '#],Table5[[#This Row],[JV Number]],#REF!,"x"))</f>
        <v>#REF!</v>
      </c>
      <c r="W246" s="460" t="e">
        <f>IF(COUNTIFS(Table1[JV '#],Table5[[#This Row],[JV Number]],#REF!,"x")=0,"",COUNTIFS(Table1[JV '#],Table5[[#This Row],[JV Number]],#REF!,"x"))</f>
        <v>#REF!</v>
      </c>
      <c r="X246" s="460" t="e">
        <f>IF(COUNTIFS(Table1[JV '#],Table5[[#This Row],[JV Number]],#REF!,"x")=0,"",COUNTIFS(Table1[JV '#],Table5[[#This Row],[JV Number]],#REF!,"x"))</f>
        <v>#REF!</v>
      </c>
      <c r="Z246" s="447"/>
    </row>
    <row r="247" spans="1:26" ht="14.45" x14ac:dyDescent="0.3">
      <c r="A247" s="464">
        <v>243</v>
      </c>
      <c r="B247" s="460">
        <v>247</v>
      </c>
      <c r="C247" s="460">
        <f>INDEX(Table1[MPMS '#],MATCH(Table5[[#This Row],[JV Number]],Table1[JV '#],0))</f>
        <v>87457</v>
      </c>
      <c r="D247" s="460" t="str">
        <f>INDEX(Table1[Early Completion (Y/N)],MATCH(Table5[[#This Row],[JV Number]],Table1[JV '#],0))</f>
        <v>--</v>
      </c>
      <c r="E247" s="460" t="e">
        <f>INDEX(#REF!,MATCH(Table5[[#This Row],[JV Number]],Table1[JV '#],0))</f>
        <v>#REF!</v>
      </c>
      <c r="F247" s="460">
        <f>INDEX(Table1[District],MATCH(Table5[[#This Row],[JV Number]],Table1[JV '#],0))</f>
        <v>8</v>
      </c>
      <c r="G247" s="460" t="str">
        <f>INDEX(Table1[County],MATCH(Table5[[#This Row],[JV Number]],Table1[JV '#],0))</f>
        <v>Dauphin</v>
      </c>
      <c r="H247" s="460">
        <f>COUNTIF(Table1[JV '#],Table5[[#This Row],[JV Number]])</f>
        <v>2</v>
      </c>
      <c r="I247" s="466">
        <f>LOOKUP(Table5[[#This Row],[JV Number]],Table4[JV '#],Table4[Construction Start Dates])</f>
        <v>42556</v>
      </c>
      <c r="J247" s="466" t="e">
        <f t="array" ref="J247">MIN(IF(Table5[[#This Row],[JV Number]]=Table1[JV '#],#REF!,"Error"))</f>
        <v>#REF!</v>
      </c>
      <c r="K247" s="554" t="e">
        <f>SUMIF(Table1[JV '#],Table5[[#This Row],[JV Number]],#REF!)</f>
        <v>#REF!</v>
      </c>
      <c r="L247" s="460" t="str">
        <f>IF(COUNTIFS(Table1[JV '#],Table5[[#This Row],[JV Number]],Table1[D-419 Utility Relocation Classification],Table5[[#Headers],[Prior]])=0,"",COUNTIFS(Table1[JV '#],Table5[[#This Row],[JV Number]],Table1[D-419 Utility Relocation Classification],Table5[[#Headers],[Prior]]))</f>
        <v/>
      </c>
      <c r="M247" s="460" t="str">
        <f>IF(COUNTIFS(Table1[JV '#],Table5[[#This Row],[JV Number]],Table1[D-419 Utility Relocation Classification],Table5[[#Headers],[Restrictive]])=0,"",COUNTIFS(Table1[JV '#],Table5[[#This Row],[JV Number]],Table1[D-419 Utility Relocation Classification],Table5[[#Headers],[Restrictive]]))</f>
        <v/>
      </c>
      <c r="N247" s="460" t="str">
        <f>IF(COUNTIFS(Table1[JV '#],Table5[[#This Row],[JV Number]],Table1[D-419 Utility Relocation Classification],Table5[[#Headers],[Concurrent]])=0,"",COUNTIFS(Table1[JV '#],Table5[[#This Row],[JV Number]],Table1[D-419 Utility Relocation Classification],Table5[[#Headers],[Concurrent]]))</f>
        <v/>
      </c>
      <c r="O247" s="460" t="str">
        <f>IF(COUNTIFS(Table1[JV '#],Table5[[#This Row],[JV Number]],Table1[D-419 Utility Relocation Classification],Table5[[#Headers],[Coordinated]])=0,"",COUNTIFS(Table1[JV '#],Table5[[#This Row],[JV Number]],Table1[D-419 Utility Relocation Classification],Table5[[#Headers],[Coordinated]]))</f>
        <v/>
      </c>
      <c r="P247" s="460" t="str">
        <f>IF(COUNTIFS(Table1[JV '#],Table5[[#This Row],[JV Number]],Table1[D-419 Utility Relocation Classification],Table5[[#Headers],[Not Affected]])=0,"",COUNTIFS(Table1[JV '#],Table5[[#This Row],[JV Number]],Table1[D-419 Utility Relocation Classification],Table5[[#Headers],[Not Affected]]))</f>
        <v/>
      </c>
      <c r="Q247" s="460" t="str">
        <f>IF(COUNTIFS(Table1[JV '#],Table5[[#This Row],[JV Number]],Table1[D-419 Utility Relocation Classification],Table5[[#Headers],[Incorporated]])=0,"",COUNTIFS(Table1[JV '#],Table5[[#This Row],[JV Number]],Table1[D-419 Utility Relocation Classification],Table5[[#Headers],[Incorporated]]))</f>
        <v/>
      </c>
      <c r="R247" s="460" t="str">
        <f>IF(COUNTIFS(Table1[JV '#],Table5[[#This Row],[JV Number]],Table1[Overhead or Underground],"OH")=0,"",COUNTIFS(Table1[JV '#],Table5[[#This Row],[JV Number]],Table1[Overhead or Underground],"OH"))</f>
        <v/>
      </c>
      <c r="S247" s="460">
        <f>IF(COUNTIFS(Table1[JV '#],Table5[[#This Row],[JV Number]],Table1[Overhead or Underground],"UG")=0,"",COUNTIFS(Table1[JV '#],Table5[[#This Row],[JV Number]],Table1[Overhead or Underground],"UG"))</f>
        <v>1</v>
      </c>
      <c r="T247" s="460" t="e">
        <f>IF(COUNTIFS(Table1[JV '#],Table5[[#This Row],[JV Number]],#REF!,"x")=0,"",COUNTIFS(Table1[JV '#],Table5[[#This Row],[JV Number]],#REF!,"x"))</f>
        <v>#REF!</v>
      </c>
      <c r="U247" s="460" t="e">
        <f>IF(COUNTIFS(Table1[JV '#],Table5[[#This Row],[JV Number]],#REF!,"x")=0,"",COUNTIFS(Table1[JV '#],Table5[[#This Row],[JV Number]],#REF!,"x"))</f>
        <v>#REF!</v>
      </c>
      <c r="V247" s="460" t="e">
        <f>IF(COUNTIFS(Table1[JV '#],Table5[[#This Row],[JV Number]],#REF!,"x")=0,"",COUNTIFS(Table1[JV '#],Table5[[#This Row],[JV Number]],#REF!,"x"))</f>
        <v>#REF!</v>
      </c>
      <c r="W247" s="460" t="e">
        <f>IF(COUNTIFS(Table1[JV '#],Table5[[#This Row],[JV Number]],#REF!,"x")=0,"",COUNTIFS(Table1[JV '#],Table5[[#This Row],[JV Number]],#REF!,"x"))</f>
        <v>#REF!</v>
      </c>
      <c r="X247" s="460" t="e">
        <f>IF(COUNTIFS(Table1[JV '#],Table5[[#This Row],[JV Number]],#REF!,"x")=0,"",COUNTIFS(Table1[JV '#],Table5[[#This Row],[JV Number]],#REF!,"x"))</f>
        <v>#REF!</v>
      </c>
      <c r="Z247" s="447"/>
    </row>
    <row r="248" spans="1:26" ht="14.45" x14ac:dyDescent="0.3">
      <c r="A248" s="464">
        <v>244</v>
      </c>
      <c r="B248" s="460">
        <v>248</v>
      </c>
      <c r="C248" s="460">
        <f>INDEX(Table1[MPMS '#],MATCH(Table5[[#This Row],[JV Number]],Table1[JV '#],0))</f>
        <v>87686</v>
      </c>
      <c r="D248" s="460" t="str">
        <f>INDEX(Table1[Early Completion (Y/N)],MATCH(Table5[[#This Row],[JV Number]],Table1[JV '#],0))</f>
        <v>--</v>
      </c>
      <c r="E248" s="460" t="e">
        <f>INDEX(#REF!,MATCH(Table5[[#This Row],[JV Number]],Table1[JV '#],0))</f>
        <v>#REF!</v>
      </c>
      <c r="F248" s="460">
        <f>INDEX(Table1[District],MATCH(Table5[[#This Row],[JV Number]],Table1[JV '#],0))</f>
        <v>8</v>
      </c>
      <c r="G248" s="460" t="str">
        <f>INDEX(Table1[County],MATCH(Table5[[#This Row],[JV Number]],Table1[JV '#],0))</f>
        <v>Franklin</v>
      </c>
      <c r="H248" s="460">
        <f>COUNTIF(Table1[JV '#],Table5[[#This Row],[JV Number]])</f>
        <v>5</v>
      </c>
      <c r="I248" s="466">
        <f>LOOKUP(Table5[[#This Row],[JV Number]],Table4[JV '#],Table4[Construction Start Dates])</f>
        <v>42954</v>
      </c>
      <c r="J248" s="466" t="e">
        <f t="array" ref="J248">MIN(IF(Table5[[#This Row],[JV Number]]=Table1[JV '#],#REF!,"Error"))</f>
        <v>#REF!</v>
      </c>
      <c r="K248" s="554" t="e">
        <f>SUMIF(Table1[JV '#],Table5[[#This Row],[JV Number]],#REF!)</f>
        <v>#REF!</v>
      </c>
      <c r="L248" s="460" t="str">
        <f>IF(COUNTIFS(Table1[JV '#],Table5[[#This Row],[JV Number]],Table1[D-419 Utility Relocation Classification],Table5[[#Headers],[Prior]])=0,"",COUNTIFS(Table1[JV '#],Table5[[#This Row],[JV Number]],Table1[D-419 Utility Relocation Classification],Table5[[#Headers],[Prior]]))</f>
        <v/>
      </c>
      <c r="M248" s="460" t="str">
        <f>IF(COUNTIFS(Table1[JV '#],Table5[[#This Row],[JV Number]],Table1[D-419 Utility Relocation Classification],Table5[[#Headers],[Restrictive]])=0,"",COUNTIFS(Table1[JV '#],Table5[[#This Row],[JV Number]],Table1[D-419 Utility Relocation Classification],Table5[[#Headers],[Restrictive]]))</f>
        <v/>
      </c>
      <c r="N248" s="460" t="str">
        <f>IF(COUNTIFS(Table1[JV '#],Table5[[#This Row],[JV Number]],Table1[D-419 Utility Relocation Classification],Table5[[#Headers],[Concurrent]])=0,"",COUNTIFS(Table1[JV '#],Table5[[#This Row],[JV Number]],Table1[D-419 Utility Relocation Classification],Table5[[#Headers],[Concurrent]]))</f>
        <v/>
      </c>
      <c r="O248" s="460" t="str">
        <f>IF(COUNTIFS(Table1[JV '#],Table5[[#This Row],[JV Number]],Table1[D-419 Utility Relocation Classification],Table5[[#Headers],[Coordinated]])=0,"",COUNTIFS(Table1[JV '#],Table5[[#This Row],[JV Number]],Table1[D-419 Utility Relocation Classification],Table5[[#Headers],[Coordinated]]))</f>
        <v/>
      </c>
      <c r="P248" s="460" t="str">
        <f>IF(COUNTIFS(Table1[JV '#],Table5[[#This Row],[JV Number]],Table1[D-419 Utility Relocation Classification],Table5[[#Headers],[Not Affected]])=0,"",COUNTIFS(Table1[JV '#],Table5[[#This Row],[JV Number]],Table1[D-419 Utility Relocation Classification],Table5[[#Headers],[Not Affected]]))</f>
        <v/>
      </c>
      <c r="Q248" s="460" t="str">
        <f>IF(COUNTIFS(Table1[JV '#],Table5[[#This Row],[JV Number]],Table1[D-419 Utility Relocation Classification],Table5[[#Headers],[Incorporated]])=0,"",COUNTIFS(Table1[JV '#],Table5[[#This Row],[JV Number]],Table1[D-419 Utility Relocation Classification],Table5[[#Headers],[Incorporated]]))</f>
        <v/>
      </c>
      <c r="R248" s="460" t="str">
        <f>IF(COUNTIFS(Table1[JV '#],Table5[[#This Row],[JV Number]],Table1[Overhead or Underground],"OH")=0,"",COUNTIFS(Table1[JV '#],Table5[[#This Row],[JV Number]],Table1[Overhead or Underground],"OH"))</f>
        <v/>
      </c>
      <c r="S248" s="460">
        <f>IF(COUNTIFS(Table1[JV '#],Table5[[#This Row],[JV Number]],Table1[Overhead or Underground],"UG")=0,"",COUNTIFS(Table1[JV '#],Table5[[#This Row],[JV Number]],Table1[Overhead or Underground],"UG"))</f>
        <v>2</v>
      </c>
      <c r="T248" s="460" t="e">
        <f>IF(COUNTIFS(Table1[JV '#],Table5[[#This Row],[JV Number]],#REF!,"x")=0,"",COUNTIFS(Table1[JV '#],Table5[[#This Row],[JV Number]],#REF!,"x"))</f>
        <v>#REF!</v>
      </c>
      <c r="U248" s="460" t="e">
        <f>IF(COUNTIFS(Table1[JV '#],Table5[[#This Row],[JV Number]],#REF!,"x")=0,"",COUNTIFS(Table1[JV '#],Table5[[#This Row],[JV Number]],#REF!,"x"))</f>
        <v>#REF!</v>
      </c>
      <c r="V248" s="460" t="e">
        <f>IF(COUNTIFS(Table1[JV '#],Table5[[#This Row],[JV Number]],#REF!,"x")=0,"",COUNTIFS(Table1[JV '#],Table5[[#This Row],[JV Number]],#REF!,"x"))</f>
        <v>#REF!</v>
      </c>
      <c r="W248" s="460" t="e">
        <f>IF(COUNTIFS(Table1[JV '#],Table5[[#This Row],[JV Number]],#REF!,"x")=0,"",COUNTIFS(Table1[JV '#],Table5[[#This Row],[JV Number]],#REF!,"x"))</f>
        <v>#REF!</v>
      </c>
      <c r="X248" s="460" t="e">
        <f>IF(COUNTIFS(Table1[JV '#],Table5[[#This Row],[JV Number]],#REF!,"x")=0,"",COUNTIFS(Table1[JV '#],Table5[[#This Row],[JV Number]],#REF!,"x"))</f>
        <v>#REF!</v>
      </c>
      <c r="Z248" s="447"/>
    </row>
    <row r="249" spans="1:26" ht="14.45" x14ac:dyDescent="0.3">
      <c r="A249" s="464">
        <v>245</v>
      </c>
      <c r="B249" s="460">
        <v>249</v>
      </c>
      <c r="C249" s="460">
        <f>INDEX(Table1[MPMS '#],MATCH(Table5[[#This Row],[JV Number]],Table1[JV '#],0))</f>
        <v>63173</v>
      </c>
      <c r="D249" s="460" t="str">
        <f>INDEX(Table1[Early Completion (Y/N)],MATCH(Table5[[#This Row],[JV Number]],Table1[JV '#],0))</f>
        <v>--</v>
      </c>
      <c r="E249" s="460" t="e">
        <f>INDEX(#REF!,MATCH(Table5[[#This Row],[JV Number]],Table1[JV '#],0))</f>
        <v>#REF!</v>
      </c>
      <c r="F249" s="460">
        <f>INDEX(Table1[District],MATCH(Table5[[#This Row],[JV Number]],Table1[JV '#],0))</f>
        <v>8</v>
      </c>
      <c r="G249" s="460" t="str">
        <f>INDEX(Table1[County],MATCH(Table5[[#This Row],[JV Number]],Table1[JV '#],0))</f>
        <v>Franklin</v>
      </c>
      <c r="H249" s="460">
        <f>COUNTIF(Table1[JV '#],Table5[[#This Row],[JV Number]])</f>
        <v>1</v>
      </c>
      <c r="I249" s="466">
        <f>LOOKUP(Table5[[#This Row],[JV Number]],Table4[JV '#],Table4[Construction Start Dates])</f>
        <v>42507</v>
      </c>
      <c r="J249" s="466" t="e">
        <f t="array" ref="J249">MIN(IF(Table5[[#This Row],[JV Number]]=Table1[JV '#],#REF!,"Error"))</f>
        <v>#REF!</v>
      </c>
      <c r="K249" s="554" t="e">
        <f>SUMIF(Table1[JV '#],Table5[[#This Row],[JV Number]],#REF!)</f>
        <v>#REF!</v>
      </c>
      <c r="L249" s="460" t="str">
        <f>IF(COUNTIFS(Table1[JV '#],Table5[[#This Row],[JV Number]],Table1[D-419 Utility Relocation Classification],Table5[[#Headers],[Prior]])=0,"",COUNTIFS(Table1[JV '#],Table5[[#This Row],[JV Number]],Table1[D-419 Utility Relocation Classification],Table5[[#Headers],[Prior]]))</f>
        <v/>
      </c>
      <c r="M249" s="460" t="str">
        <f>IF(COUNTIFS(Table1[JV '#],Table5[[#This Row],[JV Number]],Table1[D-419 Utility Relocation Classification],Table5[[#Headers],[Restrictive]])=0,"",COUNTIFS(Table1[JV '#],Table5[[#This Row],[JV Number]],Table1[D-419 Utility Relocation Classification],Table5[[#Headers],[Restrictive]]))</f>
        <v/>
      </c>
      <c r="N249" s="460" t="str">
        <f>IF(COUNTIFS(Table1[JV '#],Table5[[#This Row],[JV Number]],Table1[D-419 Utility Relocation Classification],Table5[[#Headers],[Concurrent]])=0,"",COUNTIFS(Table1[JV '#],Table5[[#This Row],[JV Number]],Table1[D-419 Utility Relocation Classification],Table5[[#Headers],[Concurrent]]))</f>
        <v/>
      </c>
      <c r="O249" s="460" t="str">
        <f>IF(COUNTIFS(Table1[JV '#],Table5[[#This Row],[JV Number]],Table1[D-419 Utility Relocation Classification],Table5[[#Headers],[Coordinated]])=0,"",COUNTIFS(Table1[JV '#],Table5[[#This Row],[JV Number]],Table1[D-419 Utility Relocation Classification],Table5[[#Headers],[Coordinated]]))</f>
        <v/>
      </c>
      <c r="P249" s="460" t="str">
        <f>IF(COUNTIFS(Table1[JV '#],Table5[[#This Row],[JV Number]],Table1[D-419 Utility Relocation Classification],Table5[[#Headers],[Not Affected]])=0,"",COUNTIFS(Table1[JV '#],Table5[[#This Row],[JV Number]],Table1[D-419 Utility Relocation Classification],Table5[[#Headers],[Not Affected]]))</f>
        <v/>
      </c>
      <c r="Q249" s="460" t="str">
        <f>IF(COUNTIFS(Table1[JV '#],Table5[[#This Row],[JV Number]],Table1[D-419 Utility Relocation Classification],Table5[[#Headers],[Incorporated]])=0,"",COUNTIFS(Table1[JV '#],Table5[[#This Row],[JV Number]],Table1[D-419 Utility Relocation Classification],Table5[[#Headers],[Incorporated]]))</f>
        <v/>
      </c>
      <c r="R249" s="460" t="str">
        <f>IF(COUNTIFS(Table1[JV '#],Table5[[#This Row],[JV Number]],Table1[Overhead or Underground],"OH")=0,"",COUNTIFS(Table1[JV '#],Table5[[#This Row],[JV Number]],Table1[Overhead or Underground],"OH"))</f>
        <v/>
      </c>
      <c r="S249" s="460" t="str">
        <f>IF(COUNTIFS(Table1[JV '#],Table5[[#This Row],[JV Number]],Table1[Overhead or Underground],"UG")=0,"",COUNTIFS(Table1[JV '#],Table5[[#This Row],[JV Number]],Table1[Overhead or Underground],"UG"))</f>
        <v/>
      </c>
      <c r="T249" s="460" t="e">
        <f>IF(COUNTIFS(Table1[JV '#],Table5[[#This Row],[JV Number]],#REF!,"x")=0,"",COUNTIFS(Table1[JV '#],Table5[[#This Row],[JV Number]],#REF!,"x"))</f>
        <v>#REF!</v>
      </c>
      <c r="U249" s="460" t="e">
        <f>IF(COUNTIFS(Table1[JV '#],Table5[[#This Row],[JV Number]],#REF!,"x")=0,"",COUNTIFS(Table1[JV '#],Table5[[#This Row],[JV Number]],#REF!,"x"))</f>
        <v>#REF!</v>
      </c>
      <c r="V249" s="460" t="e">
        <f>IF(COUNTIFS(Table1[JV '#],Table5[[#This Row],[JV Number]],#REF!,"x")=0,"",COUNTIFS(Table1[JV '#],Table5[[#This Row],[JV Number]],#REF!,"x"))</f>
        <v>#REF!</v>
      </c>
      <c r="W249" s="460" t="e">
        <f>IF(COUNTIFS(Table1[JV '#],Table5[[#This Row],[JV Number]],#REF!,"x")=0,"",COUNTIFS(Table1[JV '#],Table5[[#This Row],[JV Number]],#REF!,"x"))</f>
        <v>#REF!</v>
      </c>
      <c r="X249" s="460" t="e">
        <f>IF(COUNTIFS(Table1[JV '#],Table5[[#This Row],[JV Number]],#REF!,"x")=0,"",COUNTIFS(Table1[JV '#],Table5[[#This Row],[JV Number]],#REF!,"x"))</f>
        <v>#REF!</v>
      </c>
      <c r="Z249" s="447"/>
    </row>
    <row r="250" spans="1:26" ht="14.45" x14ac:dyDescent="0.3">
      <c r="A250" s="464">
        <v>246</v>
      </c>
      <c r="B250" s="460">
        <v>250</v>
      </c>
      <c r="C250" s="460">
        <f>INDEX(Table1[MPMS '#],MATCH(Table5[[#This Row],[JV Number]],Table1[JV '#],0))</f>
        <v>87683</v>
      </c>
      <c r="D250" s="460" t="str">
        <f>INDEX(Table1[Early Completion (Y/N)],MATCH(Table5[[#This Row],[JV Number]],Table1[JV '#],0))</f>
        <v>--</v>
      </c>
      <c r="E250" s="460" t="e">
        <f>INDEX(#REF!,MATCH(Table5[[#This Row],[JV Number]],Table1[JV '#],0))</f>
        <v>#REF!</v>
      </c>
      <c r="F250" s="460">
        <f>INDEX(Table1[District],MATCH(Table5[[#This Row],[JV Number]],Table1[JV '#],0))</f>
        <v>8</v>
      </c>
      <c r="G250" s="460" t="str">
        <f>INDEX(Table1[County],MATCH(Table5[[#This Row],[JV Number]],Table1[JV '#],0))</f>
        <v>Franklin</v>
      </c>
      <c r="H250" s="460">
        <f>COUNTIF(Table1[JV '#],Table5[[#This Row],[JV Number]])</f>
        <v>5</v>
      </c>
      <c r="I250" s="466">
        <f>LOOKUP(Table5[[#This Row],[JV Number]],Table4[JV '#],Table4[Construction Start Dates])</f>
        <v>42866</v>
      </c>
      <c r="J250" s="466" t="e">
        <f t="array" ref="J250">MIN(IF(Table5[[#This Row],[JV Number]]=Table1[JV '#],#REF!,"Error"))</f>
        <v>#REF!</v>
      </c>
      <c r="K250" s="554" t="e">
        <f>SUMIF(Table1[JV '#],Table5[[#This Row],[JV Number]],#REF!)</f>
        <v>#REF!</v>
      </c>
      <c r="L250" s="460" t="str">
        <f>IF(COUNTIFS(Table1[JV '#],Table5[[#This Row],[JV Number]],Table1[D-419 Utility Relocation Classification],Table5[[#Headers],[Prior]])=0,"",COUNTIFS(Table1[JV '#],Table5[[#This Row],[JV Number]],Table1[D-419 Utility Relocation Classification],Table5[[#Headers],[Prior]]))</f>
        <v/>
      </c>
      <c r="M250" s="460" t="str">
        <f>IF(COUNTIFS(Table1[JV '#],Table5[[#This Row],[JV Number]],Table1[D-419 Utility Relocation Classification],Table5[[#Headers],[Restrictive]])=0,"",COUNTIFS(Table1[JV '#],Table5[[#This Row],[JV Number]],Table1[D-419 Utility Relocation Classification],Table5[[#Headers],[Restrictive]]))</f>
        <v/>
      </c>
      <c r="N250" s="460" t="str">
        <f>IF(COUNTIFS(Table1[JV '#],Table5[[#This Row],[JV Number]],Table1[D-419 Utility Relocation Classification],Table5[[#Headers],[Concurrent]])=0,"",COUNTIFS(Table1[JV '#],Table5[[#This Row],[JV Number]],Table1[D-419 Utility Relocation Classification],Table5[[#Headers],[Concurrent]]))</f>
        <v/>
      </c>
      <c r="O250" s="460" t="str">
        <f>IF(COUNTIFS(Table1[JV '#],Table5[[#This Row],[JV Number]],Table1[D-419 Utility Relocation Classification],Table5[[#Headers],[Coordinated]])=0,"",COUNTIFS(Table1[JV '#],Table5[[#This Row],[JV Number]],Table1[D-419 Utility Relocation Classification],Table5[[#Headers],[Coordinated]]))</f>
        <v/>
      </c>
      <c r="P250" s="460" t="str">
        <f>IF(COUNTIFS(Table1[JV '#],Table5[[#This Row],[JV Number]],Table1[D-419 Utility Relocation Classification],Table5[[#Headers],[Not Affected]])=0,"",COUNTIFS(Table1[JV '#],Table5[[#This Row],[JV Number]],Table1[D-419 Utility Relocation Classification],Table5[[#Headers],[Not Affected]]))</f>
        <v/>
      </c>
      <c r="Q250" s="460" t="str">
        <f>IF(COUNTIFS(Table1[JV '#],Table5[[#This Row],[JV Number]],Table1[D-419 Utility Relocation Classification],Table5[[#Headers],[Incorporated]])=0,"",COUNTIFS(Table1[JV '#],Table5[[#This Row],[JV Number]],Table1[D-419 Utility Relocation Classification],Table5[[#Headers],[Incorporated]]))</f>
        <v/>
      </c>
      <c r="R250" s="460" t="str">
        <f>IF(COUNTIFS(Table1[JV '#],Table5[[#This Row],[JV Number]],Table1[Overhead or Underground],"OH")=0,"",COUNTIFS(Table1[JV '#],Table5[[#This Row],[JV Number]],Table1[Overhead or Underground],"OH"))</f>
        <v/>
      </c>
      <c r="S250" s="460">
        <f>IF(COUNTIFS(Table1[JV '#],Table5[[#This Row],[JV Number]],Table1[Overhead or Underground],"UG")=0,"",COUNTIFS(Table1[JV '#],Table5[[#This Row],[JV Number]],Table1[Overhead or Underground],"UG"))</f>
        <v>1</v>
      </c>
      <c r="T250" s="460" t="e">
        <f>IF(COUNTIFS(Table1[JV '#],Table5[[#This Row],[JV Number]],#REF!,"x")=0,"",COUNTIFS(Table1[JV '#],Table5[[#This Row],[JV Number]],#REF!,"x"))</f>
        <v>#REF!</v>
      </c>
      <c r="U250" s="460" t="e">
        <f>IF(COUNTIFS(Table1[JV '#],Table5[[#This Row],[JV Number]],#REF!,"x")=0,"",COUNTIFS(Table1[JV '#],Table5[[#This Row],[JV Number]],#REF!,"x"))</f>
        <v>#REF!</v>
      </c>
      <c r="V250" s="460" t="e">
        <f>IF(COUNTIFS(Table1[JV '#],Table5[[#This Row],[JV Number]],#REF!,"x")=0,"",COUNTIFS(Table1[JV '#],Table5[[#This Row],[JV Number]],#REF!,"x"))</f>
        <v>#REF!</v>
      </c>
      <c r="W250" s="460" t="e">
        <f>IF(COUNTIFS(Table1[JV '#],Table5[[#This Row],[JV Number]],#REF!,"x")=0,"",COUNTIFS(Table1[JV '#],Table5[[#This Row],[JV Number]],#REF!,"x"))</f>
        <v>#REF!</v>
      </c>
      <c r="X250" s="460" t="e">
        <f>IF(COUNTIFS(Table1[JV '#],Table5[[#This Row],[JV Number]],#REF!,"x")=0,"",COUNTIFS(Table1[JV '#],Table5[[#This Row],[JV Number]],#REF!,"x"))</f>
        <v>#REF!</v>
      </c>
      <c r="Z250" s="447"/>
    </row>
    <row r="251" spans="1:26" ht="14.45" x14ac:dyDescent="0.3">
      <c r="A251" s="464">
        <v>247</v>
      </c>
      <c r="B251" s="460">
        <v>251</v>
      </c>
      <c r="C251" s="460">
        <f>INDEX(Table1[MPMS '#],MATCH(Table5[[#This Row],[JV Number]],Table1[JV '#],0))</f>
        <v>78710</v>
      </c>
      <c r="D251" s="460" t="str">
        <f>INDEX(Table1[Early Completion (Y/N)],MATCH(Table5[[#This Row],[JV Number]],Table1[JV '#],0))</f>
        <v>--</v>
      </c>
      <c r="E251" s="460" t="e">
        <f>INDEX(#REF!,MATCH(Table5[[#This Row],[JV Number]],Table1[JV '#],0))</f>
        <v>#REF!</v>
      </c>
      <c r="F251" s="460">
        <f>INDEX(Table1[District],MATCH(Table5[[#This Row],[JV Number]],Table1[JV '#],0))</f>
        <v>8</v>
      </c>
      <c r="G251" s="460" t="str">
        <f>INDEX(Table1[County],MATCH(Table5[[#This Row],[JV Number]],Table1[JV '#],0))</f>
        <v>Franklin</v>
      </c>
      <c r="H251" s="460">
        <f>COUNTIF(Table1[JV '#],Table5[[#This Row],[JV Number]])</f>
        <v>1</v>
      </c>
      <c r="I251" s="466">
        <f>LOOKUP(Table5[[#This Row],[JV Number]],Table4[JV '#],Table4[Construction Start Dates])</f>
        <v>42894</v>
      </c>
      <c r="J251" s="466" t="e">
        <f t="array" ref="J251">MIN(IF(Table5[[#This Row],[JV Number]]=Table1[JV '#],#REF!,"Error"))</f>
        <v>#REF!</v>
      </c>
      <c r="K251" s="554" t="e">
        <f>SUMIF(Table1[JV '#],Table5[[#This Row],[JV Number]],#REF!)</f>
        <v>#REF!</v>
      </c>
      <c r="L251" s="460" t="str">
        <f>IF(COUNTIFS(Table1[JV '#],Table5[[#This Row],[JV Number]],Table1[D-419 Utility Relocation Classification],Table5[[#Headers],[Prior]])=0,"",COUNTIFS(Table1[JV '#],Table5[[#This Row],[JV Number]],Table1[D-419 Utility Relocation Classification],Table5[[#Headers],[Prior]]))</f>
        <v/>
      </c>
      <c r="M251" s="460" t="str">
        <f>IF(COUNTIFS(Table1[JV '#],Table5[[#This Row],[JV Number]],Table1[D-419 Utility Relocation Classification],Table5[[#Headers],[Restrictive]])=0,"",COUNTIFS(Table1[JV '#],Table5[[#This Row],[JV Number]],Table1[D-419 Utility Relocation Classification],Table5[[#Headers],[Restrictive]]))</f>
        <v/>
      </c>
      <c r="N251" s="460" t="str">
        <f>IF(COUNTIFS(Table1[JV '#],Table5[[#This Row],[JV Number]],Table1[D-419 Utility Relocation Classification],Table5[[#Headers],[Concurrent]])=0,"",COUNTIFS(Table1[JV '#],Table5[[#This Row],[JV Number]],Table1[D-419 Utility Relocation Classification],Table5[[#Headers],[Concurrent]]))</f>
        <v/>
      </c>
      <c r="O251" s="460" t="str">
        <f>IF(COUNTIFS(Table1[JV '#],Table5[[#This Row],[JV Number]],Table1[D-419 Utility Relocation Classification],Table5[[#Headers],[Coordinated]])=0,"",COUNTIFS(Table1[JV '#],Table5[[#This Row],[JV Number]],Table1[D-419 Utility Relocation Classification],Table5[[#Headers],[Coordinated]]))</f>
        <v/>
      </c>
      <c r="P251" s="460" t="str">
        <f>IF(COUNTIFS(Table1[JV '#],Table5[[#This Row],[JV Number]],Table1[D-419 Utility Relocation Classification],Table5[[#Headers],[Not Affected]])=0,"",COUNTIFS(Table1[JV '#],Table5[[#This Row],[JV Number]],Table1[D-419 Utility Relocation Classification],Table5[[#Headers],[Not Affected]]))</f>
        <v/>
      </c>
      <c r="Q251" s="460" t="str">
        <f>IF(COUNTIFS(Table1[JV '#],Table5[[#This Row],[JV Number]],Table1[D-419 Utility Relocation Classification],Table5[[#Headers],[Incorporated]])=0,"",COUNTIFS(Table1[JV '#],Table5[[#This Row],[JV Number]],Table1[D-419 Utility Relocation Classification],Table5[[#Headers],[Incorporated]]))</f>
        <v/>
      </c>
      <c r="R251" s="460" t="str">
        <f>IF(COUNTIFS(Table1[JV '#],Table5[[#This Row],[JV Number]],Table1[Overhead or Underground],"OH")=0,"",COUNTIFS(Table1[JV '#],Table5[[#This Row],[JV Number]],Table1[Overhead or Underground],"OH"))</f>
        <v/>
      </c>
      <c r="S251" s="460" t="str">
        <f>IF(COUNTIFS(Table1[JV '#],Table5[[#This Row],[JV Number]],Table1[Overhead or Underground],"UG")=0,"",COUNTIFS(Table1[JV '#],Table5[[#This Row],[JV Number]],Table1[Overhead or Underground],"UG"))</f>
        <v/>
      </c>
      <c r="T251" s="460" t="e">
        <f>IF(COUNTIFS(Table1[JV '#],Table5[[#This Row],[JV Number]],#REF!,"x")=0,"",COUNTIFS(Table1[JV '#],Table5[[#This Row],[JV Number]],#REF!,"x"))</f>
        <v>#REF!</v>
      </c>
      <c r="U251" s="460" t="e">
        <f>IF(COUNTIFS(Table1[JV '#],Table5[[#This Row],[JV Number]],#REF!,"x")=0,"",COUNTIFS(Table1[JV '#],Table5[[#This Row],[JV Number]],#REF!,"x"))</f>
        <v>#REF!</v>
      </c>
      <c r="V251" s="460" t="e">
        <f>IF(COUNTIFS(Table1[JV '#],Table5[[#This Row],[JV Number]],#REF!,"x")=0,"",COUNTIFS(Table1[JV '#],Table5[[#This Row],[JV Number]],#REF!,"x"))</f>
        <v>#REF!</v>
      </c>
      <c r="W251" s="460" t="e">
        <f>IF(COUNTIFS(Table1[JV '#],Table5[[#This Row],[JV Number]],#REF!,"x")=0,"",COUNTIFS(Table1[JV '#],Table5[[#This Row],[JV Number]],#REF!,"x"))</f>
        <v>#REF!</v>
      </c>
      <c r="X251" s="460" t="e">
        <f>IF(COUNTIFS(Table1[JV '#],Table5[[#This Row],[JV Number]],#REF!,"x")=0,"",COUNTIFS(Table1[JV '#],Table5[[#This Row],[JV Number]],#REF!,"x"))</f>
        <v>#REF!</v>
      </c>
      <c r="Z251" s="447"/>
    </row>
    <row r="252" spans="1:26" ht="14.45" x14ac:dyDescent="0.3">
      <c r="A252" s="464">
        <v>248</v>
      </c>
      <c r="B252" s="460">
        <v>252</v>
      </c>
      <c r="C252" s="460">
        <f>INDEX(Table1[MPMS '#],MATCH(Table5[[#This Row],[JV Number]],Table1[JV '#],0))</f>
        <v>78708</v>
      </c>
      <c r="D252" s="460" t="str">
        <f>INDEX(Table1[Early Completion (Y/N)],MATCH(Table5[[#This Row],[JV Number]],Table1[JV '#],0))</f>
        <v>--</v>
      </c>
      <c r="E252" s="460" t="e">
        <f>INDEX(#REF!,MATCH(Table5[[#This Row],[JV Number]],Table1[JV '#],0))</f>
        <v>#REF!</v>
      </c>
      <c r="F252" s="460">
        <f>INDEX(Table1[District],MATCH(Table5[[#This Row],[JV Number]],Table1[JV '#],0))</f>
        <v>8</v>
      </c>
      <c r="G252" s="460" t="str">
        <f>INDEX(Table1[County],MATCH(Table5[[#This Row],[JV Number]],Table1[JV '#],0))</f>
        <v>Franklin</v>
      </c>
      <c r="H252" s="460">
        <f>COUNTIF(Table1[JV '#],Table5[[#This Row],[JV Number]])</f>
        <v>3</v>
      </c>
      <c r="I252" s="466">
        <f>LOOKUP(Table5[[#This Row],[JV Number]],Table4[JV '#],Table4[Construction Start Dates])</f>
        <v>42562</v>
      </c>
      <c r="J252" s="466" t="e">
        <f t="array" ref="J252">MIN(IF(Table5[[#This Row],[JV Number]]=Table1[JV '#],#REF!,"Error"))</f>
        <v>#REF!</v>
      </c>
      <c r="K252" s="554" t="e">
        <f>SUMIF(Table1[JV '#],Table5[[#This Row],[JV Number]],#REF!)</f>
        <v>#REF!</v>
      </c>
      <c r="L252" s="460" t="str">
        <f>IF(COUNTIFS(Table1[JV '#],Table5[[#This Row],[JV Number]],Table1[D-419 Utility Relocation Classification],Table5[[#Headers],[Prior]])=0,"",COUNTIFS(Table1[JV '#],Table5[[#This Row],[JV Number]],Table1[D-419 Utility Relocation Classification],Table5[[#Headers],[Prior]]))</f>
        <v/>
      </c>
      <c r="M252" s="460" t="str">
        <f>IF(COUNTIFS(Table1[JV '#],Table5[[#This Row],[JV Number]],Table1[D-419 Utility Relocation Classification],Table5[[#Headers],[Restrictive]])=0,"",COUNTIFS(Table1[JV '#],Table5[[#This Row],[JV Number]],Table1[D-419 Utility Relocation Classification],Table5[[#Headers],[Restrictive]]))</f>
        <v/>
      </c>
      <c r="N252" s="460" t="str">
        <f>IF(COUNTIFS(Table1[JV '#],Table5[[#This Row],[JV Number]],Table1[D-419 Utility Relocation Classification],Table5[[#Headers],[Concurrent]])=0,"",COUNTIFS(Table1[JV '#],Table5[[#This Row],[JV Number]],Table1[D-419 Utility Relocation Classification],Table5[[#Headers],[Concurrent]]))</f>
        <v/>
      </c>
      <c r="O252" s="460" t="str">
        <f>IF(COUNTIFS(Table1[JV '#],Table5[[#This Row],[JV Number]],Table1[D-419 Utility Relocation Classification],Table5[[#Headers],[Coordinated]])=0,"",COUNTIFS(Table1[JV '#],Table5[[#This Row],[JV Number]],Table1[D-419 Utility Relocation Classification],Table5[[#Headers],[Coordinated]]))</f>
        <v/>
      </c>
      <c r="P252" s="460" t="str">
        <f>IF(COUNTIFS(Table1[JV '#],Table5[[#This Row],[JV Number]],Table1[D-419 Utility Relocation Classification],Table5[[#Headers],[Not Affected]])=0,"",COUNTIFS(Table1[JV '#],Table5[[#This Row],[JV Number]],Table1[D-419 Utility Relocation Classification],Table5[[#Headers],[Not Affected]]))</f>
        <v/>
      </c>
      <c r="Q252" s="460" t="str">
        <f>IF(COUNTIFS(Table1[JV '#],Table5[[#This Row],[JV Number]],Table1[D-419 Utility Relocation Classification],Table5[[#Headers],[Incorporated]])=0,"",COUNTIFS(Table1[JV '#],Table5[[#This Row],[JV Number]],Table1[D-419 Utility Relocation Classification],Table5[[#Headers],[Incorporated]]))</f>
        <v/>
      </c>
      <c r="R252" s="460" t="str">
        <f>IF(COUNTIFS(Table1[JV '#],Table5[[#This Row],[JV Number]],Table1[Overhead or Underground],"OH")=0,"",COUNTIFS(Table1[JV '#],Table5[[#This Row],[JV Number]],Table1[Overhead or Underground],"OH"))</f>
        <v/>
      </c>
      <c r="S252" s="460" t="str">
        <f>IF(COUNTIFS(Table1[JV '#],Table5[[#This Row],[JV Number]],Table1[Overhead or Underground],"UG")=0,"",COUNTIFS(Table1[JV '#],Table5[[#This Row],[JV Number]],Table1[Overhead or Underground],"UG"))</f>
        <v/>
      </c>
      <c r="T252" s="460" t="e">
        <f>IF(COUNTIFS(Table1[JV '#],Table5[[#This Row],[JV Number]],#REF!,"x")=0,"",COUNTIFS(Table1[JV '#],Table5[[#This Row],[JV Number]],#REF!,"x"))</f>
        <v>#REF!</v>
      </c>
      <c r="U252" s="460" t="e">
        <f>IF(COUNTIFS(Table1[JV '#],Table5[[#This Row],[JV Number]],#REF!,"x")=0,"",COUNTIFS(Table1[JV '#],Table5[[#This Row],[JV Number]],#REF!,"x"))</f>
        <v>#REF!</v>
      </c>
      <c r="V252" s="460" t="e">
        <f>IF(COUNTIFS(Table1[JV '#],Table5[[#This Row],[JV Number]],#REF!,"x")=0,"",COUNTIFS(Table1[JV '#],Table5[[#This Row],[JV Number]],#REF!,"x"))</f>
        <v>#REF!</v>
      </c>
      <c r="W252" s="460" t="e">
        <f>IF(COUNTIFS(Table1[JV '#],Table5[[#This Row],[JV Number]],#REF!,"x")=0,"",COUNTIFS(Table1[JV '#],Table5[[#This Row],[JV Number]],#REF!,"x"))</f>
        <v>#REF!</v>
      </c>
      <c r="X252" s="460" t="e">
        <f>IF(COUNTIFS(Table1[JV '#],Table5[[#This Row],[JV Number]],#REF!,"x")=0,"",COUNTIFS(Table1[JV '#],Table5[[#This Row],[JV Number]],#REF!,"x"))</f>
        <v>#REF!</v>
      </c>
      <c r="Z252" s="447"/>
    </row>
    <row r="253" spans="1:26" ht="14.45" x14ac:dyDescent="0.3">
      <c r="A253" s="464">
        <v>249</v>
      </c>
      <c r="B253" s="460">
        <v>253</v>
      </c>
      <c r="C253" s="460">
        <f>INDEX(Table1[MPMS '#],MATCH(Table5[[#This Row],[JV Number]],Table1[JV '#],0))</f>
        <v>19965</v>
      </c>
      <c r="D253" s="460" t="str">
        <f>INDEX(Table1[Early Completion (Y/N)],MATCH(Table5[[#This Row],[JV Number]],Table1[JV '#],0))</f>
        <v>--</v>
      </c>
      <c r="E253" s="460" t="e">
        <f>INDEX(#REF!,MATCH(Table5[[#This Row],[JV Number]],Table1[JV '#],0))</f>
        <v>#REF!</v>
      </c>
      <c r="F253" s="460">
        <f>INDEX(Table1[District],MATCH(Table5[[#This Row],[JV Number]],Table1[JV '#],0))</f>
        <v>8</v>
      </c>
      <c r="G253" s="460" t="str">
        <f>INDEX(Table1[County],MATCH(Table5[[#This Row],[JV Number]],Table1[JV '#],0))</f>
        <v>Lancaster</v>
      </c>
      <c r="H253" s="460">
        <f>COUNTIF(Table1[JV '#],Table5[[#This Row],[JV Number]])</f>
        <v>4</v>
      </c>
      <c r="I253" s="466">
        <f>LOOKUP(Table5[[#This Row],[JV Number]],Table4[JV '#],Table4[Construction Start Dates])</f>
        <v>42528</v>
      </c>
      <c r="J253" s="466" t="e">
        <f t="array" ref="J253">MIN(IF(Table5[[#This Row],[JV Number]]=Table1[JV '#],#REF!,"Error"))</f>
        <v>#REF!</v>
      </c>
      <c r="K253" s="554" t="e">
        <f>SUMIF(Table1[JV '#],Table5[[#This Row],[JV Number]],#REF!)</f>
        <v>#REF!</v>
      </c>
      <c r="L253" s="460" t="str">
        <f>IF(COUNTIFS(Table1[JV '#],Table5[[#This Row],[JV Number]],Table1[D-419 Utility Relocation Classification],Table5[[#Headers],[Prior]])=0,"",COUNTIFS(Table1[JV '#],Table5[[#This Row],[JV Number]],Table1[D-419 Utility Relocation Classification],Table5[[#Headers],[Prior]]))</f>
        <v/>
      </c>
      <c r="M253" s="460" t="str">
        <f>IF(COUNTIFS(Table1[JV '#],Table5[[#This Row],[JV Number]],Table1[D-419 Utility Relocation Classification],Table5[[#Headers],[Restrictive]])=0,"",COUNTIFS(Table1[JV '#],Table5[[#This Row],[JV Number]],Table1[D-419 Utility Relocation Classification],Table5[[#Headers],[Restrictive]]))</f>
        <v/>
      </c>
      <c r="N253" s="460" t="str">
        <f>IF(COUNTIFS(Table1[JV '#],Table5[[#This Row],[JV Number]],Table1[D-419 Utility Relocation Classification],Table5[[#Headers],[Concurrent]])=0,"",COUNTIFS(Table1[JV '#],Table5[[#This Row],[JV Number]],Table1[D-419 Utility Relocation Classification],Table5[[#Headers],[Concurrent]]))</f>
        <v/>
      </c>
      <c r="O253" s="460" t="str">
        <f>IF(COUNTIFS(Table1[JV '#],Table5[[#This Row],[JV Number]],Table1[D-419 Utility Relocation Classification],Table5[[#Headers],[Coordinated]])=0,"",COUNTIFS(Table1[JV '#],Table5[[#This Row],[JV Number]],Table1[D-419 Utility Relocation Classification],Table5[[#Headers],[Coordinated]]))</f>
        <v/>
      </c>
      <c r="P253" s="460" t="str">
        <f>IF(COUNTIFS(Table1[JV '#],Table5[[#This Row],[JV Number]],Table1[D-419 Utility Relocation Classification],Table5[[#Headers],[Not Affected]])=0,"",COUNTIFS(Table1[JV '#],Table5[[#This Row],[JV Number]],Table1[D-419 Utility Relocation Classification],Table5[[#Headers],[Not Affected]]))</f>
        <v/>
      </c>
      <c r="Q253" s="460" t="str">
        <f>IF(COUNTIFS(Table1[JV '#],Table5[[#This Row],[JV Number]],Table1[D-419 Utility Relocation Classification],Table5[[#Headers],[Incorporated]])=0,"",COUNTIFS(Table1[JV '#],Table5[[#This Row],[JV Number]],Table1[D-419 Utility Relocation Classification],Table5[[#Headers],[Incorporated]]))</f>
        <v/>
      </c>
      <c r="R253" s="460" t="str">
        <f>IF(COUNTIFS(Table1[JV '#],Table5[[#This Row],[JV Number]],Table1[Overhead or Underground],"OH")=0,"",COUNTIFS(Table1[JV '#],Table5[[#This Row],[JV Number]],Table1[Overhead or Underground],"OH"))</f>
        <v/>
      </c>
      <c r="S253" s="460">
        <f>IF(COUNTIFS(Table1[JV '#],Table5[[#This Row],[JV Number]],Table1[Overhead or Underground],"UG")=0,"",COUNTIFS(Table1[JV '#],Table5[[#This Row],[JV Number]],Table1[Overhead or Underground],"UG"))</f>
        <v>3</v>
      </c>
      <c r="T253" s="460" t="e">
        <f>IF(COUNTIFS(Table1[JV '#],Table5[[#This Row],[JV Number]],#REF!,"x")=0,"",COUNTIFS(Table1[JV '#],Table5[[#This Row],[JV Number]],#REF!,"x"))</f>
        <v>#REF!</v>
      </c>
      <c r="U253" s="460" t="e">
        <f>IF(COUNTIFS(Table1[JV '#],Table5[[#This Row],[JV Number]],#REF!,"x")=0,"",COUNTIFS(Table1[JV '#],Table5[[#This Row],[JV Number]],#REF!,"x"))</f>
        <v>#REF!</v>
      </c>
      <c r="V253" s="460" t="e">
        <f>IF(COUNTIFS(Table1[JV '#],Table5[[#This Row],[JV Number]],#REF!,"x")=0,"",COUNTIFS(Table1[JV '#],Table5[[#This Row],[JV Number]],#REF!,"x"))</f>
        <v>#REF!</v>
      </c>
      <c r="W253" s="460" t="e">
        <f>IF(COUNTIFS(Table1[JV '#],Table5[[#This Row],[JV Number]],#REF!,"x")=0,"",COUNTIFS(Table1[JV '#],Table5[[#This Row],[JV Number]],#REF!,"x"))</f>
        <v>#REF!</v>
      </c>
      <c r="X253" s="460" t="e">
        <f>IF(COUNTIFS(Table1[JV '#],Table5[[#This Row],[JV Number]],#REF!,"x")=0,"",COUNTIFS(Table1[JV '#],Table5[[#This Row],[JV Number]],#REF!,"x"))</f>
        <v>#REF!</v>
      </c>
      <c r="Z253" s="447"/>
    </row>
    <row r="254" spans="1:26" ht="14.45" x14ac:dyDescent="0.3">
      <c r="A254" s="464">
        <v>250</v>
      </c>
      <c r="B254" s="460">
        <v>254</v>
      </c>
      <c r="C254" s="460">
        <f>INDEX(Table1[MPMS '#],MATCH(Table5[[#This Row],[JV Number]],Table1[JV '#],0))</f>
        <v>87315</v>
      </c>
      <c r="D254" s="460" t="str">
        <f>INDEX(Table1[Early Completion (Y/N)],MATCH(Table5[[#This Row],[JV Number]],Table1[JV '#],0))</f>
        <v>--</v>
      </c>
      <c r="E254" s="460" t="e">
        <f>INDEX(#REF!,MATCH(Table5[[#This Row],[JV Number]],Table1[JV '#],0))</f>
        <v>#REF!</v>
      </c>
      <c r="F254" s="460">
        <f>INDEX(Table1[District],MATCH(Table5[[#This Row],[JV Number]],Table1[JV '#],0))</f>
        <v>8</v>
      </c>
      <c r="G254" s="460" t="str">
        <f>INDEX(Table1[County],MATCH(Table5[[#This Row],[JV Number]],Table1[JV '#],0))</f>
        <v>Lancaster</v>
      </c>
      <c r="H254" s="460">
        <f>COUNTIF(Table1[JV '#],Table5[[#This Row],[JV Number]])</f>
        <v>2</v>
      </c>
      <c r="I254" s="466">
        <f>LOOKUP(Table5[[#This Row],[JV Number]],Table4[JV '#],Table4[Construction Start Dates])</f>
        <v>42815</v>
      </c>
      <c r="J254" s="466" t="e">
        <f t="array" ref="J254">MIN(IF(Table5[[#This Row],[JV Number]]=Table1[JV '#],#REF!,"Error"))</f>
        <v>#REF!</v>
      </c>
      <c r="K254" s="554" t="e">
        <f>SUMIF(Table1[JV '#],Table5[[#This Row],[JV Number]],#REF!)</f>
        <v>#REF!</v>
      </c>
      <c r="L254" s="460" t="str">
        <f>IF(COUNTIFS(Table1[JV '#],Table5[[#This Row],[JV Number]],Table1[D-419 Utility Relocation Classification],Table5[[#Headers],[Prior]])=0,"",COUNTIFS(Table1[JV '#],Table5[[#This Row],[JV Number]],Table1[D-419 Utility Relocation Classification],Table5[[#Headers],[Prior]]))</f>
        <v/>
      </c>
      <c r="M254" s="460" t="str">
        <f>IF(COUNTIFS(Table1[JV '#],Table5[[#This Row],[JV Number]],Table1[D-419 Utility Relocation Classification],Table5[[#Headers],[Restrictive]])=0,"",COUNTIFS(Table1[JV '#],Table5[[#This Row],[JV Number]],Table1[D-419 Utility Relocation Classification],Table5[[#Headers],[Restrictive]]))</f>
        <v/>
      </c>
      <c r="N254" s="460" t="str">
        <f>IF(COUNTIFS(Table1[JV '#],Table5[[#This Row],[JV Number]],Table1[D-419 Utility Relocation Classification],Table5[[#Headers],[Concurrent]])=0,"",COUNTIFS(Table1[JV '#],Table5[[#This Row],[JV Number]],Table1[D-419 Utility Relocation Classification],Table5[[#Headers],[Concurrent]]))</f>
        <v/>
      </c>
      <c r="O254" s="460" t="str">
        <f>IF(COUNTIFS(Table1[JV '#],Table5[[#This Row],[JV Number]],Table1[D-419 Utility Relocation Classification],Table5[[#Headers],[Coordinated]])=0,"",COUNTIFS(Table1[JV '#],Table5[[#This Row],[JV Number]],Table1[D-419 Utility Relocation Classification],Table5[[#Headers],[Coordinated]]))</f>
        <v/>
      </c>
      <c r="P254" s="460" t="str">
        <f>IF(COUNTIFS(Table1[JV '#],Table5[[#This Row],[JV Number]],Table1[D-419 Utility Relocation Classification],Table5[[#Headers],[Not Affected]])=0,"",COUNTIFS(Table1[JV '#],Table5[[#This Row],[JV Number]],Table1[D-419 Utility Relocation Classification],Table5[[#Headers],[Not Affected]]))</f>
        <v/>
      </c>
      <c r="Q254" s="460" t="str">
        <f>IF(COUNTIFS(Table1[JV '#],Table5[[#This Row],[JV Number]],Table1[D-419 Utility Relocation Classification],Table5[[#Headers],[Incorporated]])=0,"",COUNTIFS(Table1[JV '#],Table5[[#This Row],[JV Number]],Table1[D-419 Utility Relocation Classification],Table5[[#Headers],[Incorporated]]))</f>
        <v/>
      </c>
      <c r="R254" s="460" t="str">
        <f>IF(COUNTIFS(Table1[JV '#],Table5[[#This Row],[JV Number]],Table1[Overhead or Underground],"OH")=0,"",COUNTIFS(Table1[JV '#],Table5[[#This Row],[JV Number]],Table1[Overhead or Underground],"OH"))</f>
        <v/>
      </c>
      <c r="S254" s="460">
        <f>IF(COUNTIFS(Table1[JV '#],Table5[[#This Row],[JV Number]],Table1[Overhead or Underground],"UG")=0,"",COUNTIFS(Table1[JV '#],Table5[[#This Row],[JV Number]],Table1[Overhead or Underground],"UG"))</f>
        <v>1</v>
      </c>
      <c r="T254" s="460" t="e">
        <f>IF(COUNTIFS(Table1[JV '#],Table5[[#This Row],[JV Number]],#REF!,"x")=0,"",COUNTIFS(Table1[JV '#],Table5[[#This Row],[JV Number]],#REF!,"x"))</f>
        <v>#REF!</v>
      </c>
      <c r="U254" s="460" t="e">
        <f>IF(COUNTIFS(Table1[JV '#],Table5[[#This Row],[JV Number]],#REF!,"x")=0,"",COUNTIFS(Table1[JV '#],Table5[[#This Row],[JV Number]],#REF!,"x"))</f>
        <v>#REF!</v>
      </c>
      <c r="V254" s="460" t="e">
        <f>IF(COUNTIFS(Table1[JV '#],Table5[[#This Row],[JV Number]],#REF!,"x")=0,"",COUNTIFS(Table1[JV '#],Table5[[#This Row],[JV Number]],#REF!,"x"))</f>
        <v>#REF!</v>
      </c>
      <c r="W254" s="460" t="e">
        <f>IF(COUNTIFS(Table1[JV '#],Table5[[#This Row],[JV Number]],#REF!,"x")=0,"",COUNTIFS(Table1[JV '#],Table5[[#This Row],[JV Number]],#REF!,"x"))</f>
        <v>#REF!</v>
      </c>
      <c r="X254" s="460" t="e">
        <f>IF(COUNTIFS(Table1[JV '#],Table5[[#This Row],[JV Number]],#REF!,"x")=0,"",COUNTIFS(Table1[JV '#],Table5[[#This Row],[JV Number]],#REF!,"x"))</f>
        <v>#REF!</v>
      </c>
      <c r="Z254" s="447"/>
    </row>
    <row r="255" spans="1:26" ht="14.45" x14ac:dyDescent="0.3">
      <c r="A255" s="464">
        <v>251</v>
      </c>
      <c r="B255" s="460">
        <v>255</v>
      </c>
      <c r="C255" s="460">
        <f>INDEX(Table1[MPMS '#],MATCH(Table5[[#This Row],[JV Number]],Table1[JV '#],0))</f>
        <v>87316</v>
      </c>
      <c r="D255" s="460" t="str">
        <f>INDEX(Table1[Early Completion (Y/N)],MATCH(Table5[[#This Row],[JV Number]],Table1[JV '#],0))</f>
        <v>--</v>
      </c>
      <c r="E255" s="460" t="e">
        <f>INDEX(#REF!,MATCH(Table5[[#This Row],[JV Number]],Table1[JV '#],0))</f>
        <v>#REF!</v>
      </c>
      <c r="F255" s="460">
        <f>INDEX(Table1[District],MATCH(Table5[[#This Row],[JV Number]],Table1[JV '#],0))</f>
        <v>8</v>
      </c>
      <c r="G255" s="460" t="str">
        <f>INDEX(Table1[County],MATCH(Table5[[#This Row],[JV Number]],Table1[JV '#],0))</f>
        <v>Lancaster</v>
      </c>
      <c r="H255" s="460">
        <f>COUNTIF(Table1[JV '#],Table5[[#This Row],[JV Number]])</f>
        <v>3</v>
      </c>
      <c r="I255" s="466">
        <f>LOOKUP(Table5[[#This Row],[JV Number]],Table4[JV '#],Table4[Construction Start Dates])</f>
        <v>42538</v>
      </c>
      <c r="J255" s="466" t="e">
        <f t="array" ref="J255">MIN(IF(Table5[[#This Row],[JV Number]]=Table1[JV '#],#REF!,"Error"))</f>
        <v>#REF!</v>
      </c>
      <c r="K255" s="554" t="e">
        <f>SUMIF(Table1[JV '#],Table5[[#This Row],[JV Number]],#REF!)</f>
        <v>#REF!</v>
      </c>
      <c r="L255" s="460" t="str">
        <f>IF(COUNTIFS(Table1[JV '#],Table5[[#This Row],[JV Number]],Table1[D-419 Utility Relocation Classification],Table5[[#Headers],[Prior]])=0,"",COUNTIFS(Table1[JV '#],Table5[[#This Row],[JV Number]],Table1[D-419 Utility Relocation Classification],Table5[[#Headers],[Prior]]))</f>
        <v/>
      </c>
      <c r="M255" s="460" t="str">
        <f>IF(COUNTIFS(Table1[JV '#],Table5[[#This Row],[JV Number]],Table1[D-419 Utility Relocation Classification],Table5[[#Headers],[Restrictive]])=0,"",COUNTIFS(Table1[JV '#],Table5[[#This Row],[JV Number]],Table1[D-419 Utility Relocation Classification],Table5[[#Headers],[Restrictive]]))</f>
        <v/>
      </c>
      <c r="N255" s="460" t="str">
        <f>IF(COUNTIFS(Table1[JV '#],Table5[[#This Row],[JV Number]],Table1[D-419 Utility Relocation Classification],Table5[[#Headers],[Concurrent]])=0,"",COUNTIFS(Table1[JV '#],Table5[[#This Row],[JV Number]],Table1[D-419 Utility Relocation Classification],Table5[[#Headers],[Concurrent]]))</f>
        <v/>
      </c>
      <c r="O255" s="460" t="str">
        <f>IF(COUNTIFS(Table1[JV '#],Table5[[#This Row],[JV Number]],Table1[D-419 Utility Relocation Classification],Table5[[#Headers],[Coordinated]])=0,"",COUNTIFS(Table1[JV '#],Table5[[#This Row],[JV Number]],Table1[D-419 Utility Relocation Classification],Table5[[#Headers],[Coordinated]]))</f>
        <v/>
      </c>
      <c r="P255" s="460" t="str">
        <f>IF(COUNTIFS(Table1[JV '#],Table5[[#This Row],[JV Number]],Table1[D-419 Utility Relocation Classification],Table5[[#Headers],[Not Affected]])=0,"",COUNTIFS(Table1[JV '#],Table5[[#This Row],[JV Number]],Table1[D-419 Utility Relocation Classification],Table5[[#Headers],[Not Affected]]))</f>
        <v/>
      </c>
      <c r="Q255" s="460" t="str">
        <f>IF(COUNTIFS(Table1[JV '#],Table5[[#This Row],[JV Number]],Table1[D-419 Utility Relocation Classification],Table5[[#Headers],[Incorporated]])=0,"",COUNTIFS(Table1[JV '#],Table5[[#This Row],[JV Number]],Table1[D-419 Utility Relocation Classification],Table5[[#Headers],[Incorporated]]))</f>
        <v/>
      </c>
      <c r="R255" s="460" t="str">
        <f>IF(COUNTIFS(Table1[JV '#],Table5[[#This Row],[JV Number]],Table1[Overhead or Underground],"OH")=0,"",COUNTIFS(Table1[JV '#],Table5[[#This Row],[JV Number]],Table1[Overhead or Underground],"OH"))</f>
        <v/>
      </c>
      <c r="S255" s="460">
        <f>IF(COUNTIFS(Table1[JV '#],Table5[[#This Row],[JV Number]],Table1[Overhead or Underground],"UG")=0,"",COUNTIFS(Table1[JV '#],Table5[[#This Row],[JV Number]],Table1[Overhead or Underground],"UG"))</f>
        <v>1</v>
      </c>
      <c r="T255" s="460" t="e">
        <f>IF(COUNTIFS(Table1[JV '#],Table5[[#This Row],[JV Number]],#REF!,"x")=0,"",COUNTIFS(Table1[JV '#],Table5[[#This Row],[JV Number]],#REF!,"x"))</f>
        <v>#REF!</v>
      </c>
      <c r="U255" s="460" t="e">
        <f>IF(COUNTIFS(Table1[JV '#],Table5[[#This Row],[JV Number]],#REF!,"x")=0,"",COUNTIFS(Table1[JV '#],Table5[[#This Row],[JV Number]],#REF!,"x"))</f>
        <v>#REF!</v>
      </c>
      <c r="V255" s="460" t="e">
        <f>IF(COUNTIFS(Table1[JV '#],Table5[[#This Row],[JV Number]],#REF!,"x")=0,"",COUNTIFS(Table1[JV '#],Table5[[#This Row],[JV Number]],#REF!,"x"))</f>
        <v>#REF!</v>
      </c>
      <c r="W255" s="460" t="e">
        <f>IF(COUNTIFS(Table1[JV '#],Table5[[#This Row],[JV Number]],#REF!,"x")=0,"",COUNTIFS(Table1[JV '#],Table5[[#This Row],[JV Number]],#REF!,"x"))</f>
        <v>#REF!</v>
      </c>
      <c r="X255" s="460" t="e">
        <f>IF(COUNTIFS(Table1[JV '#],Table5[[#This Row],[JV Number]],#REF!,"x")=0,"",COUNTIFS(Table1[JV '#],Table5[[#This Row],[JV Number]],#REF!,"x"))</f>
        <v>#REF!</v>
      </c>
      <c r="Z255" s="447"/>
    </row>
    <row r="256" spans="1:26" ht="14.45" x14ac:dyDescent="0.3">
      <c r="A256" s="464">
        <v>252</v>
      </c>
      <c r="B256" s="460">
        <v>256</v>
      </c>
      <c r="C256" s="460">
        <f>INDEX(Table1[MPMS '#],MATCH(Table5[[#This Row],[JV Number]],Table1[JV '#],0))</f>
        <v>87536</v>
      </c>
      <c r="D256" s="460" t="str">
        <f>INDEX(Table1[Early Completion (Y/N)],MATCH(Table5[[#This Row],[JV Number]],Table1[JV '#],0))</f>
        <v>--</v>
      </c>
      <c r="E256" s="460" t="e">
        <f>INDEX(#REF!,MATCH(Table5[[#This Row],[JV Number]],Table1[JV '#],0))</f>
        <v>#REF!</v>
      </c>
      <c r="F256" s="460">
        <f>INDEX(Table1[District],MATCH(Table5[[#This Row],[JV Number]],Table1[JV '#],0))</f>
        <v>8</v>
      </c>
      <c r="G256" s="460" t="str">
        <f>INDEX(Table1[County],MATCH(Table5[[#This Row],[JV Number]],Table1[JV '#],0))</f>
        <v>Lancaster</v>
      </c>
      <c r="H256" s="460">
        <f>COUNTIF(Table1[JV '#],Table5[[#This Row],[JV Number]])</f>
        <v>3</v>
      </c>
      <c r="I256" s="466">
        <f>LOOKUP(Table5[[#This Row],[JV Number]],Table4[JV '#],Table4[Construction Start Dates])</f>
        <v>42885</v>
      </c>
      <c r="J256" s="466" t="e">
        <f t="array" ref="J256">MIN(IF(Table5[[#This Row],[JV Number]]=Table1[JV '#],#REF!,"Error"))</f>
        <v>#REF!</v>
      </c>
      <c r="K256" s="554" t="e">
        <f>SUMIF(Table1[JV '#],Table5[[#This Row],[JV Number]],#REF!)</f>
        <v>#REF!</v>
      </c>
      <c r="L256" s="460" t="str">
        <f>IF(COUNTIFS(Table1[JV '#],Table5[[#This Row],[JV Number]],Table1[D-419 Utility Relocation Classification],Table5[[#Headers],[Prior]])=0,"",COUNTIFS(Table1[JV '#],Table5[[#This Row],[JV Number]],Table1[D-419 Utility Relocation Classification],Table5[[#Headers],[Prior]]))</f>
        <v/>
      </c>
      <c r="M256" s="460" t="str">
        <f>IF(COUNTIFS(Table1[JV '#],Table5[[#This Row],[JV Number]],Table1[D-419 Utility Relocation Classification],Table5[[#Headers],[Restrictive]])=0,"",COUNTIFS(Table1[JV '#],Table5[[#This Row],[JV Number]],Table1[D-419 Utility Relocation Classification],Table5[[#Headers],[Restrictive]]))</f>
        <v/>
      </c>
      <c r="N256" s="460" t="str">
        <f>IF(COUNTIFS(Table1[JV '#],Table5[[#This Row],[JV Number]],Table1[D-419 Utility Relocation Classification],Table5[[#Headers],[Concurrent]])=0,"",COUNTIFS(Table1[JV '#],Table5[[#This Row],[JV Number]],Table1[D-419 Utility Relocation Classification],Table5[[#Headers],[Concurrent]]))</f>
        <v/>
      </c>
      <c r="O256" s="460" t="str">
        <f>IF(COUNTIFS(Table1[JV '#],Table5[[#This Row],[JV Number]],Table1[D-419 Utility Relocation Classification],Table5[[#Headers],[Coordinated]])=0,"",COUNTIFS(Table1[JV '#],Table5[[#This Row],[JV Number]],Table1[D-419 Utility Relocation Classification],Table5[[#Headers],[Coordinated]]))</f>
        <v/>
      </c>
      <c r="P256" s="460" t="str">
        <f>IF(COUNTIFS(Table1[JV '#],Table5[[#This Row],[JV Number]],Table1[D-419 Utility Relocation Classification],Table5[[#Headers],[Not Affected]])=0,"",COUNTIFS(Table1[JV '#],Table5[[#This Row],[JV Number]],Table1[D-419 Utility Relocation Classification],Table5[[#Headers],[Not Affected]]))</f>
        <v/>
      </c>
      <c r="Q256" s="460" t="str">
        <f>IF(COUNTIFS(Table1[JV '#],Table5[[#This Row],[JV Number]],Table1[D-419 Utility Relocation Classification],Table5[[#Headers],[Incorporated]])=0,"",COUNTIFS(Table1[JV '#],Table5[[#This Row],[JV Number]],Table1[D-419 Utility Relocation Classification],Table5[[#Headers],[Incorporated]]))</f>
        <v/>
      </c>
      <c r="R256" s="460" t="str">
        <f>IF(COUNTIFS(Table1[JV '#],Table5[[#This Row],[JV Number]],Table1[Overhead or Underground],"OH")=0,"",COUNTIFS(Table1[JV '#],Table5[[#This Row],[JV Number]],Table1[Overhead or Underground],"OH"))</f>
        <v/>
      </c>
      <c r="S256" s="460">
        <f>IF(COUNTIFS(Table1[JV '#],Table5[[#This Row],[JV Number]],Table1[Overhead or Underground],"UG")=0,"",COUNTIFS(Table1[JV '#],Table5[[#This Row],[JV Number]],Table1[Overhead or Underground],"UG"))</f>
        <v>2</v>
      </c>
      <c r="T256" s="460" t="e">
        <f>IF(COUNTIFS(Table1[JV '#],Table5[[#This Row],[JV Number]],#REF!,"x")=0,"",COUNTIFS(Table1[JV '#],Table5[[#This Row],[JV Number]],#REF!,"x"))</f>
        <v>#REF!</v>
      </c>
      <c r="U256" s="460" t="e">
        <f>IF(COUNTIFS(Table1[JV '#],Table5[[#This Row],[JV Number]],#REF!,"x")=0,"",COUNTIFS(Table1[JV '#],Table5[[#This Row],[JV Number]],#REF!,"x"))</f>
        <v>#REF!</v>
      </c>
      <c r="V256" s="460" t="e">
        <f>IF(COUNTIFS(Table1[JV '#],Table5[[#This Row],[JV Number]],#REF!,"x")=0,"",COUNTIFS(Table1[JV '#],Table5[[#This Row],[JV Number]],#REF!,"x"))</f>
        <v>#REF!</v>
      </c>
      <c r="W256" s="460" t="e">
        <f>IF(COUNTIFS(Table1[JV '#],Table5[[#This Row],[JV Number]],#REF!,"x")=0,"",COUNTIFS(Table1[JV '#],Table5[[#This Row],[JV Number]],#REF!,"x"))</f>
        <v>#REF!</v>
      </c>
      <c r="X256" s="460" t="e">
        <f>IF(COUNTIFS(Table1[JV '#],Table5[[#This Row],[JV Number]],#REF!,"x")=0,"",COUNTIFS(Table1[JV '#],Table5[[#This Row],[JV Number]],#REF!,"x"))</f>
        <v>#REF!</v>
      </c>
      <c r="Z256" s="447"/>
    </row>
    <row r="257" spans="1:26" ht="14.45" x14ac:dyDescent="0.3">
      <c r="A257" s="464">
        <v>253</v>
      </c>
      <c r="B257" s="460">
        <v>257</v>
      </c>
      <c r="C257" s="460">
        <f>INDEX(Table1[MPMS '#],MATCH(Table5[[#This Row],[JV Number]],Table1[JV '#],0))</f>
        <v>87554</v>
      </c>
      <c r="D257" s="460" t="str">
        <f>INDEX(Table1[Early Completion (Y/N)],MATCH(Table5[[#This Row],[JV Number]],Table1[JV '#],0))</f>
        <v>--</v>
      </c>
      <c r="E257" s="460" t="e">
        <f>INDEX(#REF!,MATCH(Table5[[#This Row],[JV Number]],Table1[JV '#],0))</f>
        <v>#REF!</v>
      </c>
      <c r="F257" s="460">
        <f>INDEX(Table1[District],MATCH(Table5[[#This Row],[JV Number]],Table1[JV '#],0))</f>
        <v>8</v>
      </c>
      <c r="G257" s="460" t="str">
        <f>INDEX(Table1[County],MATCH(Table5[[#This Row],[JV Number]],Table1[JV '#],0))</f>
        <v>Lancaster</v>
      </c>
      <c r="H257" s="460">
        <f>COUNTIF(Table1[JV '#],Table5[[#This Row],[JV Number]])</f>
        <v>2</v>
      </c>
      <c r="I257" s="466">
        <f>LOOKUP(Table5[[#This Row],[JV Number]],Table4[JV '#],Table4[Construction Start Dates])</f>
        <v>42600</v>
      </c>
      <c r="J257" s="466" t="e">
        <f t="array" ref="J257">MIN(IF(Table5[[#This Row],[JV Number]]=Table1[JV '#],#REF!,"Error"))</f>
        <v>#REF!</v>
      </c>
      <c r="K257" s="554" t="e">
        <f>SUMIF(Table1[JV '#],Table5[[#This Row],[JV Number]],#REF!)</f>
        <v>#REF!</v>
      </c>
      <c r="L257" s="460" t="str">
        <f>IF(COUNTIFS(Table1[JV '#],Table5[[#This Row],[JV Number]],Table1[D-419 Utility Relocation Classification],Table5[[#Headers],[Prior]])=0,"",COUNTIFS(Table1[JV '#],Table5[[#This Row],[JV Number]],Table1[D-419 Utility Relocation Classification],Table5[[#Headers],[Prior]]))</f>
        <v/>
      </c>
      <c r="M257" s="460" t="str">
        <f>IF(COUNTIFS(Table1[JV '#],Table5[[#This Row],[JV Number]],Table1[D-419 Utility Relocation Classification],Table5[[#Headers],[Restrictive]])=0,"",COUNTIFS(Table1[JV '#],Table5[[#This Row],[JV Number]],Table1[D-419 Utility Relocation Classification],Table5[[#Headers],[Restrictive]]))</f>
        <v/>
      </c>
      <c r="N257" s="460" t="str">
        <f>IF(COUNTIFS(Table1[JV '#],Table5[[#This Row],[JV Number]],Table1[D-419 Utility Relocation Classification],Table5[[#Headers],[Concurrent]])=0,"",COUNTIFS(Table1[JV '#],Table5[[#This Row],[JV Number]],Table1[D-419 Utility Relocation Classification],Table5[[#Headers],[Concurrent]]))</f>
        <v/>
      </c>
      <c r="O257" s="460" t="str">
        <f>IF(COUNTIFS(Table1[JV '#],Table5[[#This Row],[JV Number]],Table1[D-419 Utility Relocation Classification],Table5[[#Headers],[Coordinated]])=0,"",COUNTIFS(Table1[JV '#],Table5[[#This Row],[JV Number]],Table1[D-419 Utility Relocation Classification],Table5[[#Headers],[Coordinated]]))</f>
        <v/>
      </c>
      <c r="P257" s="460" t="str">
        <f>IF(COUNTIFS(Table1[JV '#],Table5[[#This Row],[JV Number]],Table1[D-419 Utility Relocation Classification],Table5[[#Headers],[Not Affected]])=0,"",COUNTIFS(Table1[JV '#],Table5[[#This Row],[JV Number]],Table1[D-419 Utility Relocation Classification],Table5[[#Headers],[Not Affected]]))</f>
        <v/>
      </c>
      <c r="Q257" s="460" t="str">
        <f>IF(COUNTIFS(Table1[JV '#],Table5[[#This Row],[JV Number]],Table1[D-419 Utility Relocation Classification],Table5[[#Headers],[Incorporated]])=0,"",COUNTIFS(Table1[JV '#],Table5[[#This Row],[JV Number]],Table1[D-419 Utility Relocation Classification],Table5[[#Headers],[Incorporated]]))</f>
        <v/>
      </c>
      <c r="R257" s="460" t="str">
        <f>IF(COUNTIFS(Table1[JV '#],Table5[[#This Row],[JV Number]],Table1[Overhead or Underground],"OH")=0,"",COUNTIFS(Table1[JV '#],Table5[[#This Row],[JV Number]],Table1[Overhead or Underground],"OH"))</f>
        <v/>
      </c>
      <c r="S257" s="460">
        <f>IF(COUNTIFS(Table1[JV '#],Table5[[#This Row],[JV Number]],Table1[Overhead or Underground],"UG")=0,"",COUNTIFS(Table1[JV '#],Table5[[#This Row],[JV Number]],Table1[Overhead or Underground],"UG"))</f>
        <v>1</v>
      </c>
      <c r="T257" s="460" t="e">
        <f>IF(COUNTIFS(Table1[JV '#],Table5[[#This Row],[JV Number]],#REF!,"x")=0,"",COUNTIFS(Table1[JV '#],Table5[[#This Row],[JV Number]],#REF!,"x"))</f>
        <v>#REF!</v>
      </c>
      <c r="U257" s="460" t="e">
        <f>IF(COUNTIFS(Table1[JV '#],Table5[[#This Row],[JV Number]],#REF!,"x")=0,"",COUNTIFS(Table1[JV '#],Table5[[#This Row],[JV Number]],#REF!,"x"))</f>
        <v>#REF!</v>
      </c>
      <c r="V257" s="460" t="e">
        <f>IF(COUNTIFS(Table1[JV '#],Table5[[#This Row],[JV Number]],#REF!,"x")=0,"",COUNTIFS(Table1[JV '#],Table5[[#This Row],[JV Number]],#REF!,"x"))</f>
        <v>#REF!</v>
      </c>
      <c r="W257" s="460" t="e">
        <f>IF(COUNTIFS(Table1[JV '#],Table5[[#This Row],[JV Number]],#REF!,"x")=0,"",COUNTIFS(Table1[JV '#],Table5[[#This Row],[JV Number]],#REF!,"x"))</f>
        <v>#REF!</v>
      </c>
      <c r="X257" s="460" t="e">
        <f>IF(COUNTIFS(Table1[JV '#],Table5[[#This Row],[JV Number]],#REF!,"x")=0,"",COUNTIFS(Table1[JV '#],Table5[[#This Row],[JV Number]],#REF!,"x"))</f>
        <v>#REF!</v>
      </c>
      <c r="Z257" s="447"/>
    </row>
    <row r="258" spans="1:26" ht="14.45" x14ac:dyDescent="0.3">
      <c r="A258" s="464">
        <v>254</v>
      </c>
      <c r="B258" s="460">
        <v>258</v>
      </c>
      <c r="C258" s="460">
        <f>INDEX(Table1[MPMS '#],MATCH(Table5[[#This Row],[JV Number]],Table1[JV '#],0))</f>
        <v>19915</v>
      </c>
      <c r="D258" s="460" t="str">
        <f>INDEX(Table1[Early Completion (Y/N)],MATCH(Table5[[#This Row],[JV Number]],Table1[JV '#],0))</f>
        <v>--</v>
      </c>
      <c r="E258" s="460" t="e">
        <f>INDEX(#REF!,MATCH(Table5[[#This Row],[JV Number]],Table1[JV '#],0))</f>
        <v>#REF!</v>
      </c>
      <c r="F258" s="460">
        <f>INDEX(Table1[District],MATCH(Table5[[#This Row],[JV Number]],Table1[JV '#],0))</f>
        <v>8</v>
      </c>
      <c r="G258" s="460" t="str">
        <f>INDEX(Table1[County],MATCH(Table5[[#This Row],[JV Number]],Table1[JV '#],0))</f>
        <v>Lancaster</v>
      </c>
      <c r="H258" s="460">
        <f>COUNTIF(Table1[JV '#],Table5[[#This Row],[JV Number]])</f>
        <v>4</v>
      </c>
      <c r="I258" s="466">
        <f>LOOKUP(Table5[[#This Row],[JV Number]],Table4[JV '#],Table4[Construction Start Dates])</f>
        <v>42866</v>
      </c>
      <c r="J258" s="466" t="e">
        <f t="array" ref="J258">MIN(IF(Table5[[#This Row],[JV Number]]=Table1[JV '#],#REF!,"Error"))</f>
        <v>#REF!</v>
      </c>
      <c r="K258" s="554" t="e">
        <f>SUMIF(Table1[JV '#],Table5[[#This Row],[JV Number]],#REF!)</f>
        <v>#REF!</v>
      </c>
      <c r="L258" s="460" t="str">
        <f>IF(COUNTIFS(Table1[JV '#],Table5[[#This Row],[JV Number]],Table1[D-419 Utility Relocation Classification],Table5[[#Headers],[Prior]])=0,"",COUNTIFS(Table1[JV '#],Table5[[#This Row],[JV Number]],Table1[D-419 Utility Relocation Classification],Table5[[#Headers],[Prior]]))</f>
        <v/>
      </c>
      <c r="M258" s="460" t="str">
        <f>IF(COUNTIFS(Table1[JV '#],Table5[[#This Row],[JV Number]],Table1[D-419 Utility Relocation Classification],Table5[[#Headers],[Restrictive]])=0,"",COUNTIFS(Table1[JV '#],Table5[[#This Row],[JV Number]],Table1[D-419 Utility Relocation Classification],Table5[[#Headers],[Restrictive]]))</f>
        <v/>
      </c>
      <c r="N258" s="460" t="str">
        <f>IF(COUNTIFS(Table1[JV '#],Table5[[#This Row],[JV Number]],Table1[D-419 Utility Relocation Classification],Table5[[#Headers],[Concurrent]])=0,"",COUNTIFS(Table1[JV '#],Table5[[#This Row],[JV Number]],Table1[D-419 Utility Relocation Classification],Table5[[#Headers],[Concurrent]]))</f>
        <v/>
      </c>
      <c r="O258" s="460" t="str">
        <f>IF(COUNTIFS(Table1[JV '#],Table5[[#This Row],[JV Number]],Table1[D-419 Utility Relocation Classification],Table5[[#Headers],[Coordinated]])=0,"",COUNTIFS(Table1[JV '#],Table5[[#This Row],[JV Number]],Table1[D-419 Utility Relocation Classification],Table5[[#Headers],[Coordinated]]))</f>
        <v/>
      </c>
      <c r="P258" s="460" t="str">
        <f>IF(COUNTIFS(Table1[JV '#],Table5[[#This Row],[JV Number]],Table1[D-419 Utility Relocation Classification],Table5[[#Headers],[Not Affected]])=0,"",COUNTIFS(Table1[JV '#],Table5[[#This Row],[JV Number]],Table1[D-419 Utility Relocation Classification],Table5[[#Headers],[Not Affected]]))</f>
        <v/>
      </c>
      <c r="Q258" s="460" t="str">
        <f>IF(COUNTIFS(Table1[JV '#],Table5[[#This Row],[JV Number]],Table1[D-419 Utility Relocation Classification],Table5[[#Headers],[Incorporated]])=0,"",COUNTIFS(Table1[JV '#],Table5[[#This Row],[JV Number]],Table1[D-419 Utility Relocation Classification],Table5[[#Headers],[Incorporated]]))</f>
        <v/>
      </c>
      <c r="R258" s="460" t="str">
        <f>IF(COUNTIFS(Table1[JV '#],Table5[[#This Row],[JV Number]],Table1[Overhead or Underground],"OH")=0,"",COUNTIFS(Table1[JV '#],Table5[[#This Row],[JV Number]],Table1[Overhead or Underground],"OH"))</f>
        <v/>
      </c>
      <c r="S258" s="460">
        <f>IF(COUNTIFS(Table1[JV '#],Table5[[#This Row],[JV Number]],Table1[Overhead or Underground],"UG")=0,"",COUNTIFS(Table1[JV '#],Table5[[#This Row],[JV Number]],Table1[Overhead or Underground],"UG"))</f>
        <v>2</v>
      </c>
      <c r="T258" s="460" t="e">
        <f>IF(COUNTIFS(Table1[JV '#],Table5[[#This Row],[JV Number]],#REF!,"x")=0,"",COUNTIFS(Table1[JV '#],Table5[[#This Row],[JV Number]],#REF!,"x"))</f>
        <v>#REF!</v>
      </c>
      <c r="U258" s="460" t="e">
        <f>IF(COUNTIFS(Table1[JV '#],Table5[[#This Row],[JV Number]],#REF!,"x")=0,"",COUNTIFS(Table1[JV '#],Table5[[#This Row],[JV Number]],#REF!,"x"))</f>
        <v>#REF!</v>
      </c>
      <c r="V258" s="460" t="e">
        <f>IF(COUNTIFS(Table1[JV '#],Table5[[#This Row],[JV Number]],#REF!,"x")=0,"",COUNTIFS(Table1[JV '#],Table5[[#This Row],[JV Number]],#REF!,"x"))</f>
        <v>#REF!</v>
      </c>
      <c r="W258" s="460" t="e">
        <f>IF(COUNTIFS(Table1[JV '#],Table5[[#This Row],[JV Number]],#REF!,"x")=0,"",COUNTIFS(Table1[JV '#],Table5[[#This Row],[JV Number]],#REF!,"x"))</f>
        <v>#REF!</v>
      </c>
      <c r="X258" s="460" t="e">
        <f>IF(COUNTIFS(Table1[JV '#],Table5[[#This Row],[JV Number]],#REF!,"x")=0,"",COUNTIFS(Table1[JV '#],Table5[[#This Row],[JV Number]],#REF!,"x"))</f>
        <v>#REF!</v>
      </c>
      <c r="Z258" s="447"/>
    </row>
    <row r="259" spans="1:26" ht="14.45" x14ac:dyDescent="0.3">
      <c r="A259" s="464">
        <v>255</v>
      </c>
      <c r="B259" s="460">
        <v>259</v>
      </c>
      <c r="C259" s="460">
        <f>INDEX(Table1[MPMS '#],MATCH(Table5[[#This Row],[JV Number]],Table1[JV '#],0))</f>
        <v>87505</v>
      </c>
      <c r="D259" s="460" t="str">
        <f>INDEX(Table1[Early Completion (Y/N)],MATCH(Table5[[#This Row],[JV Number]],Table1[JV '#],0))</f>
        <v>--</v>
      </c>
      <c r="E259" s="460" t="e">
        <f>INDEX(#REF!,MATCH(Table5[[#This Row],[JV Number]],Table1[JV '#],0))</f>
        <v>#REF!</v>
      </c>
      <c r="F259" s="460">
        <f>INDEX(Table1[District],MATCH(Table5[[#This Row],[JV Number]],Table1[JV '#],0))</f>
        <v>8</v>
      </c>
      <c r="G259" s="460" t="str">
        <f>INDEX(Table1[County],MATCH(Table5[[#This Row],[JV Number]],Table1[JV '#],0))</f>
        <v>Lancaster</v>
      </c>
      <c r="H259" s="460">
        <f>COUNTIF(Table1[JV '#],Table5[[#This Row],[JV Number]])</f>
        <v>6</v>
      </c>
      <c r="I259" s="466">
        <f>LOOKUP(Table5[[#This Row],[JV Number]],Table4[JV '#],Table4[Construction Start Dates])</f>
        <v>42802</v>
      </c>
      <c r="J259" s="466" t="e">
        <f t="array" ref="J259">MIN(IF(Table5[[#This Row],[JV Number]]=Table1[JV '#],#REF!,"Error"))</f>
        <v>#REF!</v>
      </c>
      <c r="K259" s="554" t="e">
        <f>SUMIF(Table1[JV '#],Table5[[#This Row],[JV Number]],#REF!)</f>
        <v>#REF!</v>
      </c>
      <c r="L259" s="460" t="str">
        <f>IF(COUNTIFS(Table1[JV '#],Table5[[#This Row],[JV Number]],Table1[D-419 Utility Relocation Classification],Table5[[#Headers],[Prior]])=0,"",COUNTIFS(Table1[JV '#],Table5[[#This Row],[JV Number]],Table1[D-419 Utility Relocation Classification],Table5[[#Headers],[Prior]]))</f>
        <v/>
      </c>
      <c r="M259" s="460" t="str">
        <f>IF(COUNTIFS(Table1[JV '#],Table5[[#This Row],[JV Number]],Table1[D-419 Utility Relocation Classification],Table5[[#Headers],[Restrictive]])=0,"",COUNTIFS(Table1[JV '#],Table5[[#This Row],[JV Number]],Table1[D-419 Utility Relocation Classification],Table5[[#Headers],[Restrictive]]))</f>
        <v/>
      </c>
      <c r="N259" s="460" t="str">
        <f>IF(COUNTIFS(Table1[JV '#],Table5[[#This Row],[JV Number]],Table1[D-419 Utility Relocation Classification],Table5[[#Headers],[Concurrent]])=0,"",COUNTIFS(Table1[JV '#],Table5[[#This Row],[JV Number]],Table1[D-419 Utility Relocation Classification],Table5[[#Headers],[Concurrent]]))</f>
        <v/>
      </c>
      <c r="O259" s="460" t="str">
        <f>IF(COUNTIFS(Table1[JV '#],Table5[[#This Row],[JV Number]],Table1[D-419 Utility Relocation Classification],Table5[[#Headers],[Coordinated]])=0,"",COUNTIFS(Table1[JV '#],Table5[[#This Row],[JV Number]],Table1[D-419 Utility Relocation Classification],Table5[[#Headers],[Coordinated]]))</f>
        <v/>
      </c>
      <c r="P259" s="460" t="str">
        <f>IF(COUNTIFS(Table1[JV '#],Table5[[#This Row],[JV Number]],Table1[D-419 Utility Relocation Classification],Table5[[#Headers],[Not Affected]])=0,"",COUNTIFS(Table1[JV '#],Table5[[#This Row],[JV Number]],Table1[D-419 Utility Relocation Classification],Table5[[#Headers],[Not Affected]]))</f>
        <v/>
      </c>
      <c r="Q259" s="460" t="str">
        <f>IF(COUNTIFS(Table1[JV '#],Table5[[#This Row],[JV Number]],Table1[D-419 Utility Relocation Classification],Table5[[#Headers],[Incorporated]])=0,"",COUNTIFS(Table1[JV '#],Table5[[#This Row],[JV Number]],Table1[D-419 Utility Relocation Classification],Table5[[#Headers],[Incorporated]]))</f>
        <v/>
      </c>
      <c r="R259" s="460" t="str">
        <f>IF(COUNTIFS(Table1[JV '#],Table5[[#This Row],[JV Number]],Table1[Overhead or Underground],"OH")=0,"",COUNTIFS(Table1[JV '#],Table5[[#This Row],[JV Number]],Table1[Overhead or Underground],"OH"))</f>
        <v/>
      </c>
      <c r="S259" s="460">
        <f>IF(COUNTIFS(Table1[JV '#],Table5[[#This Row],[JV Number]],Table1[Overhead or Underground],"UG")=0,"",COUNTIFS(Table1[JV '#],Table5[[#This Row],[JV Number]],Table1[Overhead or Underground],"UG"))</f>
        <v>5</v>
      </c>
      <c r="T259" s="460" t="e">
        <f>IF(COUNTIFS(Table1[JV '#],Table5[[#This Row],[JV Number]],#REF!,"x")=0,"",COUNTIFS(Table1[JV '#],Table5[[#This Row],[JV Number]],#REF!,"x"))</f>
        <v>#REF!</v>
      </c>
      <c r="U259" s="460" t="e">
        <f>IF(COUNTIFS(Table1[JV '#],Table5[[#This Row],[JV Number]],#REF!,"x")=0,"",COUNTIFS(Table1[JV '#],Table5[[#This Row],[JV Number]],#REF!,"x"))</f>
        <v>#REF!</v>
      </c>
      <c r="V259" s="460" t="e">
        <f>IF(COUNTIFS(Table1[JV '#],Table5[[#This Row],[JV Number]],#REF!,"x")=0,"",COUNTIFS(Table1[JV '#],Table5[[#This Row],[JV Number]],#REF!,"x"))</f>
        <v>#REF!</v>
      </c>
      <c r="W259" s="460" t="e">
        <f>IF(COUNTIFS(Table1[JV '#],Table5[[#This Row],[JV Number]],#REF!,"x")=0,"",COUNTIFS(Table1[JV '#],Table5[[#This Row],[JV Number]],#REF!,"x"))</f>
        <v>#REF!</v>
      </c>
      <c r="X259" s="460" t="e">
        <f>IF(COUNTIFS(Table1[JV '#],Table5[[#This Row],[JV Number]],#REF!,"x")=0,"",COUNTIFS(Table1[JV '#],Table5[[#This Row],[JV Number]],#REF!,"x"))</f>
        <v>#REF!</v>
      </c>
      <c r="Z259" s="447"/>
    </row>
    <row r="260" spans="1:26" ht="14.45" x14ac:dyDescent="0.3">
      <c r="A260" s="464">
        <v>256</v>
      </c>
      <c r="B260" s="460">
        <v>260</v>
      </c>
      <c r="C260" s="460">
        <f>INDEX(Table1[MPMS '#],MATCH(Table5[[#This Row],[JV Number]],Table1[JV '#],0))</f>
        <v>91194</v>
      </c>
      <c r="D260" s="460" t="str">
        <f>INDEX(Table1[Early Completion (Y/N)],MATCH(Table5[[#This Row],[JV Number]],Table1[JV '#],0))</f>
        <v>--</v>
      </c>
      <c r="E260" s="460" t="e">
        <f>INDEX(#REF!,MATCH(Table5[[#This Row],[JV Number]],Table1[JV '#],0))</f>
        <v>#REF!</v>
      </c>
      <c r="F260" s="460">
        <f>INDEX(Table1[District],MATCH(Table5[[#This Row],[JV Number]],Table1[JV '#],0))</f>
        <v>8</v>
      </c>
      <c r="G260" s="460" t="str">
        <f>INDEX(Table1[County],MATCH(Table5[[#This Row],[JV Number]],Table1[JV '#],0))</f>
        <v>Lancaster</v>
      </c>
      <c r="H260" s="460">
        <f>COUNTIF(Table1[JV '#],Table5[[#This Row],[JV Number]])</f>
        <v>1</v>
      </c>
      <c r="I260" s="466">
        <f>LOOKUP(Table5[[#This Row],[JV Number]],Table4[JV '#],Table4[Construction Start Dates])</f>
        <v>42886</v>
      </c>
      <c r="J260" s="466" t="e">
        <f t="array" ref="J260">MIN(IF(Table5[[#This Row],[JV Number]]=Table1[JV '#],#REF!,"Error"))</f>
        <v>#REF!</v>
      </c>
      <c r="K260" s="554" t="e">
        <f>SUMIF(Table1[JV '#],Table5[[#This Row],[JV Number]],#REF!)</f>
        <v>#REF!</v>
      </c>
      <c r="L260" s="460" t="str">
        <f>IF(COUNTIFS(Table1[JV '#],Table5[[#This Row],[JV Number]],Table1[D-419 Utility Relocation Classification],Table5[[#Headers],[Prior]])=0,"",COUNTIFS(Table1[JV '#],Table5[[#This Row],[JV Number]],Table1[D-419 Utility Relocation Classification],Table5[[#Headers],[Prior]]))</f>
        <v/>
      </c>
      <c r="M260" s="460" t="str">
        <f>IF(COUNTIFS(Table1[JV '#],Table5[[#This Row],[JV Number]],Table1[D-419 Utility Relocation Classification],Table5[[#Headers],[Restrictive]])=0,"",COUNTIFS(Table1[JV '#],Table5[[#This Row],[JV Number]],Table1[D-419 Utility Relocation Classification],Table5[[#Headers],[Restrictive]]))</f>
        <v/>
      </c>
      <c r="N260" s="460" t="str">
        <f>IF(COUNTIFS(Table1[JV '#],Table5[[#This Row],[JV Number]],Table1[D-419 Utility Relocation Classification],Table5[[#Headers],[Concurrent]])=0,"",COUNTIFS(Table1[JV '#],Table5[[#This Row],[JV Number]],Table1[D-419 Utility Relocation Classification],Table5[[#Headers],[Concurrent]]))</f>
        <v/>
      </c>
      <c r="O260" s="460" t="str">
        <f>IF(COUNTIFS(Table1[JV '#],Table5[[#This Row],[JV Number]],Table1[D-419 Utility Relocation Classification],Table5[[#Headers],[Coordinated]])=0,"",COUNTIFS(Table1[JV '#],Table5[[#This Row],[JV Number]],Table1[D-419 Utility Relocation Classification],Table5[[#Headers],[Coordinated]]))</f>
        <v/>
      </c>
      <c r="P260" s="460" t="str">
        <f>IF(COUNTIFS(Table1[JV '#],Table5[[#This Row],[JV Number]],Table1[D-419 Utility Relocation Classification],Table5[[#Headers],[Not Affected]])=0,"",COUNTIFS(Table1[JV '#],Table5[[#This Row],[JV Number]],Table1[D-419 Utility Relocation Classification],Table5[[#Headers],[Not Affected]]))</f>
        <v/>
      </c>
      <c r="Q260" s="460" t="str">
        <f>IF(COUNTIFS(Table1[JV '#],Table5[[#This Row],[JV Number]],Table1[D-419 Utility Relocation Classification],Table5[[#Headers],[Incorporated]])=0,"",COUNTIFS(Table1[JV '#],Table5[[#This Row],[JV Number]],Table1[D-419 Utility Relocation Classification],Table5[[#Headers],[Incorporated]]))</f>
        <v/>
      </c>
      <c r="R260" s="460" t="str">
        <f>IF(COUNTIFS(Table1[JV '#],Table5[[#This Row],[JV Number]],Table1[Overhead or Underground],"OH")=0,"",COUNTIFS(Table1[JV '#],Table5[[#This Row],[JV Number]],Table1[Overhead or Underground],"OH"))</f>
        <v/>
      </c>
      <c r="S260" s="460">
        <f>IF(COUNTIFS(Table1[JV '#],Table5[[#This Row],[JV Number]],Table1[Overhead or Underground],"UG")=0,"",COUNTIFS(Table1[JV '#],Table5[[#This Row],[JV Number]],Table1[Overhead or Underground],"UG"))</f>
        <v>1</v>
      </c>
      <c r="T260" s="460" t="e">
        <f>IF(COUNTIFS(Table1[JV '#],Table5[[#This Row],[JV Number]],#REF!,"x")=0,"",COUNTIFS(Table1[JV '#],Table5[[#This Row],[JV Number]],#REF!,"x"))</f>
        <v>#REF!</v>
      </c>
      <c r="U260" s="460" t="e">
        <f>IF(COUNTIFS(Table1[JV '#],Table5[[#This Row],[JV Number]],#REF!,"x")=0,"",COUNTIFS(Table1[JV '#],Table5[[#This Row],[JV Number]],#REF!,"x"))</f>
        <v>#REF!</v>
      </c>
      <c r="V260" s="460" t="e">
        <f>IF(COUNTIFS(Table1[JV '#],Table5[[#This Row],[JV Number]],#REF!,"x")=0,"",COUNTIFS(Table1[JV '#],Table5[[#This Row],[JV Number]],#REF!,"x"))</f>
        <v>#REF!</v>
      </c>
      <c r="W260" s="460" t="e">
        <f>IF(COUNTIFS(Table1[JV '#],Table5[[#This Row],[JV Number]],#REF!,"x")=0,"",COUNTIFS(Table1[JV '#],Table5[[#This Row],[JV Number]],#REF!,"x"))</f>
        <v>#REF!</v>
      </c>
      <c r="X260" s="460" t="e">
        <f>IF(COUNTIFS(Table1[JV '#],Table5[[#This Row],[JV Number]],#REF!,"x")=0,"",COUNTIFS(Table1[JV '#],Table5[[#This Row],[JV Number]],#REF!,"x"))</f>
        <v>#REF!</v>
      </c>
      <c r="Z260" s="447"/>
    </row>
    <row r="261" spans="1:26" ht="14.45" x14ac:dyDescent="0.3">
      <c r="A261" s="464">
        <v>257</v>
      </c>
      <c r="B261" s="460">
        <v>261</v>
      </c>
      <c r="C261" s="460">
        <f>INDEX(Table1[MPMS '#],MATCH(Table5[[#This Row],[JV Number]],Table1[JV '#],0))</f>
        <v>78868</v>
      </c>
      <c r="D261" s="460" t="str">
        <f>INDEX(Table1[Early Completion (Y/N)],MATCH(Table5[[#This Row],[JV Number]],Table1[JV '#],0))</f>
        <v>--</v>
      </c>
      <c r="E261" s="460" t="e">
        <f>INDEX(#REF!,MATCH(Table5[[#This Row],[JV Number]],Table1[JV '#],0))</f>
        <v>#REF!</v>
      </c>
      <c r="F261" s="460">
        <f>INDEX(Table1[District],MATCH(Table5[[#This Row],[JV Number]],Table1[JV '#],0))</f>
        <v>8</v>
      </c>
      <c r="G261" s="460" t="str">
        <f>INDEX(Table1[County],MATCH(Table5[[#This Row],[JV Number]],Table1[JV '#],0))</f>
        <v>Lancaster</v>
      </c>
      <c r="H261" s="460">
        <f>COUNTIF(Table1[JV '#],Table5[[#This Row],[JV Number]])</f>
        <v>3</v>
      </c>
      <c r="I261" s="466">
        <f>LOOKUP(Table5[[#This Row],[JV Number]],Table4[JV '#],Table4[Construction Start Dates])</f>
        <v>42543</v>
      </c>
      <c r="J261" s="466" t="e">
        <f t="array" ref="J261">MIN(IF(Table5[[#This Row],[JV Number]]=Table1[JV '#],#REF!,"Error"))</f>
        <v>#REF!</v>
      </c>
      <c r="K261" s="554" t="e">
        <f>SUMIF(Table1[JV '#],Table5[[#This Row],[JV Number]],#REF!)</f>
        <v>#REF!</v>
      </c>
      <c r="L261" s="460" t="str">
        <f>IF(COUNTIFS(Table1[JV '#],Table5[[#This Row],[JV Number]],Table1[D-419 Utility Relocation Classification],Table5[[#Headers],[Prior]])=0,"",COUNTIFS(Table1[JV '#],Table5[[#This Row],[JV Number]],Table1[D-419 Utility Relocation Classification],Table5[[#Headers],[Prior]]))</f>
        <v/>
      </c>
      <c r="M261" s="460" t="str">
        <f>IF(COUNTIFS(Table1[JV '#],Table5[[#This Row],[JV Number]],Table1[D-419 Utility Relocation Classification],Table5[[#Headers],[Restrictive]])=0,"",COUNTIFS(Table1[JV '#],Table5[[#This Row],[JV Number]],Table1[D-419 Utility Relocation Classification],Table5[[#Headers],[Restrictive]]))</f>
        <v/>
      </c>
      <c r="N261" s="460" t="str">
        <f>IF(COUNTIFS(Table1[JV '#],Table5[[#This Row],[JV Number]],Table1[D-419 Utility Relocation Classification],Table5[[#Headers],[Concurrent]])=0,"",COUNTIFS(Table1[JV '#],Table5[[#This Row],[JV Number]],Table1[D-419 Utility Relocation Classification],Table5[[#Headers],[Concurrent]]))</f>
        <v/>
      </c>
      <c r="O261" s="460" t="str">
        <f>IF(COUNTIFS(Table1[JV '#],Table5[[#This Row],[JV Number]],Table1[D-419 Utility Relocation Classification],Table5[[#Headers],[Coordinated]])=0,"",COUNTIFS(Table1[JV '#],Table5[[#This Row],[JV Number]],Table1[D-419 Utility Relocation Classification],Table5[[#Headers],[Coordinated]]))</f>
        <v/>
      </c>
      <c r="P261" s="460" t="str">
        <f>IF(COUNTIFS(Table1[JV '#],Table5[[#This Row],[JV Number]],Table1[D-419 Utility Relocation Classification],Table5[[#Headers],[Not Affected]])=0,"",COUNTIFS(Table1[JV '#],Table5[[#This Row],[JV Number]],Table1[D-419 Utility Relocation Classification],Table5[[#Headers],[Not Affected]]))</f>
        <v/>
      </c>
      <c r="Q261" s="460" t="str">
        <f>IF(COUNTIFS(Table1[JV '#],Table5[[#This Row],[JV Number]],Table1[D-419 Utility Relocation Classification],Table5[[#Headers],[Incorporated]])=0,"",COUNTIFS(Table1[JV '#],Table5[[#This Row],[JV Number]],Table1[D-419 Utility Relocation Classification],Table5[[#Headers],[Incorporated]]))</f>
        <v/>
      </c>
      <c r="R261" s="460">
        <f>IF(COUNTIFS(Table1[JV '#],Table5[[#This Row],[JV Number]],Table1[Overhead or Underground],"OH")=0,"",COUNTIFS(Table1[JV '#],Table5[[#This Row],[JV Number]],Table1[Overhead or Underground],"OH"))</f>
        <v>1</v>
      </c>
      <c r="S261" s="460">
        <f>IF(COUNTIFS(Table1[JV '#],Table5[[#This Row],[JV Number]],Table1[Overhead or Underground],"UG")=0,"",COUNTIFS(Table1[JV '#],Table5[[#This Row],[JV Number]],Table1[Overhead or Underground],"UG"))</f>
        <v>2</v>
      </c>
      <c r="T261" s="460" t="e">
        <f>IF(COUNTIFS(Table1[JV '#],Table5[[#This Row],[JV Number]],#REF!,"x")=0,"",COUNTIFS(Table1[JV '#],Table5[[#This Row],[JV Number]],#REF!,"x"))</f>
        <v>#REF!</v>
      </c>
      <c r="U261" s="460" t="e">
        <f>IF(COUNTIFS(Table1[JV '#],Table5[[#This Row],[JV Number]],#REF!,"x")=0,"",COUNTIFS(Table1[JV '#],Table5[[#This Row],[JV Number]],#REF!,"x"))</f>
        <v>#REF!</v>
      </c>
      <c r="V261" s="460" t="e">
        <f>IF(COUNTIFS(Table1[JV '#],Table5[[#This Row],[JV Number]],#REF!,"x")=0,"",COUNTIFS(Table1[JV '#],Table5[[#This Row],[JV Number]],#REF!,"x"))</f>
        <v>#REF!</v>
      </c>
      <c r="W261" s="460" t="e">
        <f>IF(COUNTIFS(Table1[JV '#],Table5[[#This Row],[JV Number]],#REF!,"x")=0,"",COUNTIFS(Table1[JV '#],Table5[[#This Row],[JV Number]],#REF!,"x"))</f>
        <v>#REF!</v>
      </c>
      <c r="X261" s="460" t="e">
        <f>IF(COUNTIFS(Table1[JV '#],Table5[[#This Row],[JV Number]],#REF!,"x")=0,"",COUNTIFS(Table1[JV '#],Table5[[#This Row],[JV Number]],#REF!,"x"))</f>
        <v>#REF!</v>
      </c>
      <c r="Z261" s="447"/>
    </row>
    <row r="262" spans="1:26" ht="14.45" x14ac:dyDescent="0.3">
      <c r="A262" s="464">
        <v>258</v>
      </c>
      <c r="B262" s="460">
        <v>262</v>
      </c>
      <c r="C262" s="460">
        <f>INDEX(Table1[MPMS '#],MATCH(Table5[[#This Row],[JV Number]],Table1[JV '#],0))</f>
        <v>91266</v>
      </c>
      <c r="D262" s="460" t="str">
        <f>INDEX(Table1[Early Completion (Y/N)],MATCH(Table5[[#This Row],[JV Number]],Table1[JV '#],0))</f>
        <v>--</v>
      </c>
      <c r="E262" s="460" t="e">
        <f>INDEX(#REF!,MATCH(Table5[[#This Row],[JV Number]],Table1[JV '#],0))</f>
        <v>#REF!</v>
      </c>
      <c r="F262" s="460">
        <f>INDEX(Table1[District],MATCH(Table5[[#This Row],[JV Number]],Table1[JV '#],0))</f>
        <v>8</v>
      </c>
      <c r="G262" s="460" t="str">
        <f>INDEX(Table1[County],MATCH(Table5[[#This Row],[JV Number]],Table1[JV '#],0))</f>
        <v>Lancaster</v>
      </c>
      <c r="H262" s="460">
        <f>COUNTIF(Table1[JV '#],Table5[[#This Row],[JV Number]])</f>
        <v>4</v>
      </c>
      <c r="I262" s="466">
        <f>LOOKUP(Table5[[#This Row],[JV Number]],Table4[JV '#],Table4[Construction Start Dates])</f>
        <v>42828</v>
      </c>
      <c r="J262" s="466" t="e">
        <f t="array" ref="J262">MIN(IF(Table5[[#This Row],[JV Number]]=Table1[JV '#],#REF!,"Error"))</f>
        <v>#REF!</v>
      </c>
      <c r="K262" s="554" t="e">
        <f>SUMIF(Table1[JV '#],Table5[[#This Row],[JV Number]],#REF!)</f>
        <v>#REF!</v>
      </c>
      <c r="L262" s="460" t="str">
        <f>IF(COUNTIFS(Table1[JV '#],Table5[[#This Row],[JV Number]],Table1[D-419 Utility Relocation Classification],Table5[[#Headers],[Prior]])=0,"",COUNTIFS(Table1[JV '#],Table5[[#This Row],[JV Number]],Table1[D-419 Utility Relocation Classification],Table5[[#Headers],[Prior]]))</f>
        <v/>
      </c>
      <c r="M262" s="460" t="str">
        <f>IF(COUNTIFS(Table1[JV '#],Table5[[#This Row],[JV Number]],Table1[D-419 Utility Relocation Classification],Table5[[#Headers],[Restrictive]])=0,"",COUNTIFS(Table1[JV '#],Table5[[#This Row],[JV Number]],Table1[D-419 Utility Relocation Classification],Table5[[#Headers],[Restrictive]]))</f>
        <v/>
      </c>
      <c r="N262" s="460" t="str">
        <f>IF(COUNTIFS(Table1[JV '#],Table5[[#This Row],[JV Number]],Table1[D-419 Utility Relocation Classification],Table5[[#Headers],[Concurrent]])=0,"",COUNTIFS(Table1[JV '#],Table5[[#This Row],[JV Number]],Table1[D-419 Utility Relocation Classification],Table5[[#Headers],[Concurrent]]))</f>
        <v/>
      </c>
      <c r="O262" s="460" t="str">
        <f>IF(COUNTIFS(Table1[JV '#],Table5[[#This Row],[JV Number]],Table1[D-419 Utility Relocation Classification],Table5[[#Headers],[Coordinated]])=0,"",COUNTIFS(Table1[JV '#],Table5[[#This Row],[JV Number]],Table1[D-419 Utility Relocation Classification],Table5[[#Headers],[Coordinated]]))</f>
        <v/>
      </c>
      <c r="P262" s="460" t="str">
        <f>IF(COUNTIFS(Table1[JV '#],Table5[[#This Row],[JV Number]],Table1[D-419 Utility Relocation Classification],Table5[[#Headers],[Not Affected]])=0,"",COUNTIFS(Table1[JV '#],Table5[[#This Row],[JV Number]],Table1[D-419 Utility Relocation Classification],Table5[[#Headers],[Not Affected]]))</f>
        <v/>
      </c>
      <c r="Q262" s="460" t="str">
        <f>IF(COUNTIFS(Table1[JV '#],Table5[[#This Row],[JV Number]],Table1[D-419 Utility Relocation Classification],Table5[[#Headers],[Incorporated]])=0,"",COUNTIFS(Table1[JV '#],Table5[[#This Row],[JV Number]],Table1[D-419 Utility Relocation Classification],Table5[[#Headers],[Incorporated]]))</f>
        <v/>
      </c>
      <c r="R262" s="460" t="str">
        <f>IF(COUNTIFS(Table1[JV '#],Table5[[#This Row],[JV Number]],Table1[Overhead or Underground],"OH")=0,"",COUNTIFS(Table1[JV '#],Table5[[#This Row],[JV Number]],Table1[Overhead or Underground],"OH"))</f>
        <v/>
      </c>
      <c r="S262" s="460">
        <f>IF(COUNTIFS(Table1[JV '#],Table5[[#This Row],[JV Number]],Table1[Overhead or Underground],"UG")=0,"",COUNTIFS(Table1[JV '#],Table5[[#This Row],[JV Number]],Table1[Overhead or Underground],"UG"))</f>
        <v>1</v>
      </c>
      <c r="T262" s="460" t="e">
        <f>IF(COUNTIFS(Table1[JV '#],Table5[[#This Row],[JV Number]],#REF!,"x")=0,"",COUNTIFS(Table1[JV '#],Table5[[#This Row],[JV Number]],#REF!,"x"))</f>
        <v>#REF!</v>
      </c>
      <c r="U262" s="460" t="e">
        <f>IF(COUNTIFS(Table1[JV '#],Table5[[#This Row],[JV Number]],#REF!,"x")=0,"",COUNTIFS(Table1[JV '#],Table5[[#This Row],[JV Number]],#REF!,"x"))</f>
        <v>#REF!</v>
      </c>
      <c r="V262" s="460" t="e">
        <f>IF(COUNTIFS(Table1[JV '#],Table5[[#This Row],[JV Number]],#REF!,"x")=0,"",COUNTIFS(Table1[JV '#],Table5[[#This Row],[JV Number]],#REF!,"x"))</f>
        <v>#REF!</v>
      </c>
      <c r="W262" s="460" t="e">
        <f>IF(COUNTIFS(Table1[JV '#],Table5[[#This Row],[JV Number]],#REF!,"x")=0,"",COUNTIFS(Table1[JV '#],Table5[[#This Row],[JV Number]],#REF!,"x"))</f>
        <v>#REF!</v>
      </c>
      <c r="X262" s="460" t="e">
        <f>IF(COUNTIFS(Table1[JV '#],Table5[[#This Row],[JV Number]],#REF!,"x")=0,"",COUNTIFS(Table1[JV '#],Table5[[#This Row],[JV Number]],#REF!,"x"))</f>
        <v>#REF!</v>
      </c>
      <c r="Z262" s="447"/>
    </row>
    <row r="263" spans="1:26" ht="14.45" x14ac:dyDescent="0.3">
      <c r="A263" s="464">
        <v>259</v>
      </c>
      <c r="B263" s="460">
        <v>263</v>
      </c>
      <c r="C263" s="460">
        <f>INDEX(Table1[MPMS '#],MATCH(Table5[[#This Row],[JV Number]],Table1[JV '#],0))</f>
        <v>87521</v>
      </c>
      <c r="D263" s="460" t="str">
        <f>INDEX(Table1[Early Completion (Y/N)],MATCH(Table5[[#This Row],[JV Number]],Table1[JV '#],0))</f>
        <v>--</v>
      </c>
      <c r="E263" s="460" t="e">
        <f>INDEX(#REF!,MATCH(Table5[[#This Row],[JV Number]],Table1[JV '#],0))</f>
        <v>#REF!</v>
      </c>
      <c r="F263" s="460">
        <f>INDEX(Table1[District],MATCH(Table5[[#This Row],[JV Number]],Table1[JV '#],0))</f>
        <v>8</v>
      </c>
      <c r="G263" s="460" t="str">
        <f>INDEX(Table1[County],MATCH(Table5[[#This Row],[JV Number]],Table1[JV '#],0))</f>
        <v>Lancaster</v>
      </c>
      <c r="H263" s="460">
        <f>COUNTIF(Table1[JV '#],Table5[[#This Row],[JV Number]])</f>
        <v>3</v>
      </c>
      <c r="I263" s="466">
        <f>LOOKUP(Table5[[#This Row],[JV Number]],Table4[JV '#],Table4[Construction Start Dates])</f>
        <v>42885</v>
      </c>
      <c r="J263" s="466" t="e">
        <f t="array" ref="J263">MIN(IF(Table5[[#This Row],[JV Number]]=Table1[JV '#],#REF!,"Error"))</f>
        <v>#REF!</v>
      </c>
      <c r="K263" s="554" t="e">
        <f>SUMIF(Table1[JV '#],Table5[[#This Row],[JV Number]],#REF!)</f>
        <v>#REF!</v>
      </c>
      <c r="L263" s="460" t="str">
        <f>IF(COUNTIFS(Table1[JV '#],Table5[[#This Row],[JV Number]],Table1[D-419 Utility Relocation Classification],Table5[[#Headers],[Prior]])=0,"",COUNTIFS(Table1[JV '#],Table5[[#This Row],[JV Number]],Table1[D-419 Utility Relocation Classification],Table5[[#Headers],[Prior]]))</f>
        <v/>
      </c>
      <c r="M263" s="460" t="str">
        <f>IF(COUNTIFS(Table1[JV '#],Table5[[#This Row],[JV Number]],Table1[D-419 Utility Relocation Classification],Table5[[#Headers],[Restrictive]])=0,"",COUNTIFS(Table1[JV '#],Table5[[#This Row],[JV Number]],Table1[D-419 Utility Relocation Classification],Table5[[#Headers],[Restrictive]]))</f>
        <v/>
      </c>
      <c r="N263" s="460" t="str">
        <f>IF(COUNTIFS(Table1[JV '#],Table5[[#This Row],[JV Number]],Table1[D-419 Utility Relocation Classification],Table5[[#Headers],[Concurrent]])=0,"",COUNTIFS(Table1[JV '#],Table5[[#This Row],[JV Number]],Table1[D-419 Utility Relocation Classification],Table5[[#Headers],[Concurrent]]))</f>
        <v/>
      </c>
      <c r="O263" s="460" t="str">
        <f>IF(COUNTIFS(Table1[JV '#],Table5[[#This Row],[JV Number]],Table1[D-419 Utility Relocation Classification],Table5[[#Headers],[Coordinated]])=0,"",COUNTIFS(Table1[JV '#],Table5[[#This Row],[JV Number]],Table1[D-419 Utility Relocation Classification],Table5[[#Headers],[Coordinated]]))</f>
        <v/>
      </c>
      <c r="P263" s="460" t="str">
        <f>IF(COUNTIFS(Table1[JV '#],Table5[[#This Row],[JV Number]],Table1[D-419 Utility Relocation Classification],Table5[[#Headers],[Not Affected]])=0,"",COUNTIFS(Table1[JV '#],Table5[[#This Row],[JV Number]],Table1[D-419 Utility Relocation Classification],Table5[[#Headers],[Not Affected]]))</f>
        <v/>
      </c>
      <c r="Q263" s="460" t="str">
        <f>IF(COUNTIFS(Table1[JV '#],Table5[[#This Row],[JV Number]],Table1[D-419 Utility Relocation Classification],Table5[[#Headers],[Incorporated]])=0,"",COUNTIFS(Table1[JV '#],Table5[[#This Row],[JV Number]],Table1[D-419 Utility Relocation Classification],Table5[[#Headers],[Incorporated]]))</f>
        <v/>
      </c>
      <c r="R263" s="460" t="str">
        <f>IF(COUNTIFS(Table1[JV '#],Table5[[#This Row],[JV Number]],Table1[Overhead or Underground],"OH")=0,"",COUNTIFS(Table1[JV '#],Table5[[#This Row],[JV Number]],Table1[Overhead or Underground],"OH"))</f>
        <v/>
      </c>
      <c r="S263" s="460">
        <f>IF(COUNTIFS(Table1[JV '#],Table5[[#This Row],[JV Number]],Table1[Overhead or Underground],"UG")=0,"",COUNTIFS(Table1[JV '#],Table5[[#This Row],[JV Number]],Table1[Overhead or Underground],"UG"))</f>
        <v>1</v>
      </c>
      <c r="T263" s="460" t="e">
        <f>IF(COUNTIFS(Table1[JV '#],Table5[[#This Row],[JV Number]],#REF!,"x")=0,"",COUNTIFS(Table1[JV '#],Table5[[#This Row],[JV Number]],#REF!,"x"))</f>
        <v>#REF!</v>
      </c>
      <c r="U263" s="460" t="e">
        <f>IF(COUNTIFS(Table1[JV '#],Table5[[#This Row],[JV Number]],#REF!,"x")=0,"",COUNTIFS(Table1[JV '#],Table5[[#This Row],[JV Number]],#REF!,"x"))</f>
        <v>#REF!</v>
      </c>
      <c r="V263" s="460" t="e">
        <f>IF(COUNTIFS(Table1[JV '#],Table5[[#This Row],[JV Number]],#REF!,"x")=0,"",COUNTIFS(Table1[JV '#],Table5[[#This Row],[JV Number]],#REF!,"x"))</f>
        <v>#REF!</v>
      </c>
      <c r="W263" s="460" t="e">
        <f>IF(COUNTIFS(Table1[JV '#],Table5[[#This Row],[JV Number]],#REF!,"x")=0,"",COUNTIFS(Table1[JV '#],Table5[[#This Row],[JV Number]],#REF!,"x"))</f>
        <v>#REF!</v>
      </c>
      <c r="X263" s="460" t="e">
        <f>IF(COUNTIFS(Table1[JV '#],Table5[[#This Row],[JV Number]],#REF!,"x")=0,"",COUNTIFS(Table1[JV '#],Table5[[#This Row],[JV Number]],#REF!,"x"))</f>
        <v>#REF!</v>
      </c>
      <c r="Z263" s="447"/>
    </row>
    <row r="264" spans="1:26" ht="14.45" x14ac:dyDescent="0.3">
      <c r="A264" s="464">
        <v>260</v>
      </c>
      <c r="B264" s="460">
        <v>264</v>
      </c>
      <c r="C264" s="460">
        <f>INDEX(Table1[MPMS '#],MATCH(Table5[[#This Row],[JV Number]],Table1[JV '#],0))</f>
        <v>74958</v>
      </c>
      <c r="D264" s="460" t="str">
        <f>INDEX(Table1[Early Completion (Y/N)],MATCH(Table5[[#This Row],[JV Number]],Table1[JV '#],0))</f>
        <v>--</v>
      </c>
      <c r="E264" s="460" t="e">
        <f>INDEX(#REF!,MATCH(Table5[[#This Row],[JV Number]],Table1[JV '#],0))</f>
        <v>#REF!</v>
      </c>
      <c r="F264" s="460">
        <f>INDEX(Table1[District],MATCH(Table5[[#This Row],[JV Number]],Table1[JV '#],0))</f>
        <v>8</v>
      </c>
      <c r="G264" s="460" t="str">
        <f>INDEX(Table1[County],MATCH(Table5[[#This Row],[JV Number]],Table1[JV '#],0))</f>
        <v>Lancaster</v>
      </c>
      <c r="H264" s="460">
        <f>COUNTIF(Table1[JV '#],Table5[[#This Row],[JV Number]])</f>
        <v>1</v>
      </c>
      <c r="I264" s="466">
        <f>LOOKUP(Table5[[#This Row],[JV Number]],Table4[JV '#],Table4[Construction Start Dates])</f>
        <v>42562</v>
      </c>
      <c r="J264" s="466" t="e">
        <f t="array" ref="J264">MIN(IF(Table5[[#This Row],[JV Number]]=Table1[JV '#],#REF!,"Error"))</f>
        <v>#REF!</v>
      </c>
      <c r="K264" s="554" t="e">
        <f>SUMIF(Table1[JV '#],Table5[[#This Row],[JV Number]],#REF!)</f>
        <v>#REF!</v>
      </c>
      <c r="L264" s="460" t="str">
        <f>IF(COUNTIFS(Table1[JV '#],Table5[[#This Row],[JV Number]],Table1[D-419 Utility Relocation Classification],Table5[[#Headers],[Prior]])=0,"",COUNTIFS(Table1[JV '#],Table5[[#This Row],[JV Number]],Table1[D-419 Utility Relocation Classification],Table5[[#Headers],[Prior]]))</f>
        <v/>
      </c>
      <c r="M264" s="460" t="str">
        <f>IF(COUNTIFS(Table1[JV '#],Table5[[#This Row],[JV Number]],Table1[D-419 Utility Relocation Classification],Table5[[#Headers],[Restrictive]])=0,"",COUNTIFS(Table1[JV '#],Table5[[#This Row],[JV Number]],Table1[D-419 Utility Relocation Classification],Table5[[#Headers],[Restrictive]]))</f>
        <v/>
      </c>
      <c r="N264" s="460" t="str">
        <f>IF(COUNTIFS(Table1[JV '#],Table5[[#This Row],[JV Number]],Table1[D-419 Utility Relocation Classification],Table5[[#Headers],[Concurrent]])=0,"",COUNTIFS(Table1[JV '#],Table5[[#This Row],[JV Number]],Table1[D-419 Utility Relocation Classification],Table5[[#Headers],[Concurrent]]))</f>
        <v/>
      </c>
      <c r="O264" s="460" t="str">
        <f>IF(COUNTIFS(Table1[JV '#],Table5[[#This Row],[JV Number]],Table1[D-419 Utility Relocation Classification],Table5[[#Headers],[Coordinated]])=0,"",COUNTIFS(Table1[JV '#],Table5[[#This Row],[JV Number]],Table1[D-419 Utility Relocation Classification],Table5[[#Headers],[Coordinated]]))</f>
        <v/>
      </c>
      <c r="P264" s="460" t="str">
        <f>IF(COUNTIFS(Table1[JV '#],Table5[[#This Row],[JV Number]],Table1[D-419 Utility Relocation Classification],Table5[[#Headers],[Not Affected]])=0,"",COUNTIFS(Table1[JV '#],Table5[[#This Row],[JV Number]],Table1[D-419 Utility Relocation Classification],Table5[[#Headers],[Not Affected]]))</f>
        <v/>
      </c>
      <c r="Q264" s="460" t="str">
        <f>IF(COUNTIFS(Table1[JV '#],Table5[[#This Row],[JV Number]],Table1[D-419 Utility Relocation Classification],Table5[[#Headers],[Incorporated]])=0,"",COUNTIFS(Table1[JV '#],Table5[[#This Row],[JV Number]],Table1[D-419 Utility Relocation Classification],Table5[[#Headers],[Incorporated]]))</f>
        <v/>
      </c>
      <c r="R264" s="460" t="str">
        <f>IF(COUNTIFS(Table1[JV '#],Table5[[#This Row],[JV Number]],Table1[Overhead or Underground],"OH")=0,"",COUNTIFS(Table1[JV '#],Table5[[#This Row],[JV Number]],Table1[Overhead or Underground],"OH"))</f>
        <v/>
      </c>
      <c r="S264" s="460">
        <f>IF(COUNTIFS(Table1[JV '#],Table5[[#This Row],[JV Number]],Table1[Overhead or Underground],"UG")=0,"",COUNTIFS(Table1[JV '#],Table5[[#This Row],[JV Number]],Table1[Overhead or Underground],"UG"))</f>
        <v>1</v>
      </c>
      <c r="T264" s="460" t="e">
        <f>IF(COUNTIFS(Table1[JV '#],Table5[[#This Row],[JV Number]],#REF!,"x")=0,"",COUNTIFS(Table1[JV '#],Table5[[#This Row],[JV Number]],#REF!,"x"))</f>
        <v>#REF!</v>
      </c>
      <c r="U264" s="460" t="e">
        <f>IF(COUNTIFS(Table1[JV '#],Table5[[#This Row],[JV Number]],#REF!,"x")=0,"",COUNTIFS(Table1[JV '#],Table5[[#This Row],[JV Number]],#REF!,"x"))</f>
        <v>#REF!</v>
      </c>
      <c r="V264" s="460" t="e">
        <f>IF(COUNTIFS(Table1[JV '#],Table5[[#This Row],[JV Number]],#REF!,"x")=0,"",COUNTIFS(Table1[JV '#],Table5[[#This Row],[JV Number]],#REF!,"x"))</f>
        <v>#REF!</v>
      </c>
      <c r="W264" s="460" t="e">
        <f>IF(COUNTIFS(Table1[JV '#],Table5[[#This Row],[JV Number]],#REF!,"x")=0,"",COUNTIFS(Table1[JV '#],Table5[[#This Row],[JV Number]],#REF!,"x"))</f>
        <v>#REF!</v>
      </c>
      <c r="X264" s="460" t="e">
        <f>IF(COUNTIFS(Table1[JV '#],Table5[[#This Row],[JV Number]],#REF!,"x")=0,"",COUNTIFS(Table1[JV '#],Table5[[#This Row],[JV Number]],#REF!,"x"))</f>
        <v>#REF!</v>
      </c>
      <c r="Z264" s="447"/>
    </row>
    <row r="265" spans="1:26" ht="14.45" x14ac:dyDescent="0.3">
      <c r="A265" s="464">
        <v>261</v>
      </c>
      <c r="B265" s="460">
        <v>265</v>
      </c>
      <c r="C265" s="460">
        <f>INDEX(Table1[MPMS '#],MATCH(Table5[[#This Row],[JV Number]],Table1[JV '#],0))</f>
        <v>19927</v>
      </c>
      <c r="D265" s="460" t="str">
        <f>INDEX(Table1[Early Completion (Y/N)],MATCH(Table5[[#This Row],[JV Number]],Table1[JV '#],0))</f>
        <v>--</v>
      </c>
      <c r="E265" s="460" t="e">
        <f>INDEX(#REF!,MATCH(Table5[[#This Row],[JV Number]],Table1[JV '#],0))</f>
        <v>#REF!</v>
      </c>
      <c r="F265" s="460">
        <f>INDEX(Table1[District],MATCH(Table5[[#This Row],[JV Number]],Table1[JV '#],0))</f>
        <v>8</v>
      </c>
      <c r="G265" s="460" t="str">
        <f>INDEX(Table1[County],MATCH(Table5[[#This Row],[JV Number]],Table1[JV '#],0))</f>
        <v>Lancaster</v>
      </c>
      <c r="H265" s="460">
        <f>COUNTIF(Table1[JV '#],Table5[[#This Row],[JV Number]])</f>
        <v>3</v>
      </c>
      <c r="I265" s="466">
        <f>LOOKUP(Table5[[#This Row],[JV Number]],Table4[JV '#],Table4[Construction Start Dates])</f>
        <v>42585</v>
      </c>
      <c r="J265" s="466" t="e">
        <f t="array" ref="J265">MIN(IF(Table5[[#This Row],[JV Number]]=Table1[JV '#],#REF!,"Error"))</f>
        <v>#REF!</v>
      </c>
      <c r="K265" s="554" t="e">
        <f>SUMIF(Table1[JV '#],Table5[[#This Row],[JV Number]],#REF!)</f>
        <v>#REF!</v>
      </c>
      <c r="L265" s="460" t="str">
        <f>IF(COUNTIFS(Table1[JV '#],Table5[[#This Row],[JV Number]],Table1[D-419 Utility Relocation Classification],Table5[[#Headers],[Prior]])=0,"",COUNTIFS(Table1[JV '#],Table5[[#This Row],[JV Number]],Table1[D-419 Utility Relocation Classification],Table5[[#Headers],[Prior]]))</f>
        <v/>
      </c>
      <c r="M265" s="460" t="str">
        <f>IF(COUNTIFS(Table1[JV '#],Table5[[#This Row],[JV Number]],Table1[D-419 Utility Relocation Classification],Table5[[#Headers],[Restrictive]])=0,"",COUNTIFS(Table1[JV '#],Table5[[#This Row],[JV Number]],Table1[D-419 Utility Relocation Classification],Table5[[#Headers],[Restrictive]]))</f>
        <v/>
      </c>
      <c r="N265" s="460" t="str">
        <f>IF(COUNTIFS(Table1[JV '#],Table5[[#This Row],[JV Number]],Table1[D-419 Utility Relocation Classification],Table5[[#Headers],[Concurrent]])=0,"",COUNTIFS(Table1[JV '#],Table5[[#This Row],[JV Number]],Table1[D-419 Utility Relocation Classification],Table5[[#Headers],[Concurrent]]))</f>
        <v/>
      </c>
      <c r="O265" s="460" t="str">
        <f>IF(COUNTIFS(Table1[JV '#],Table5[[#This Row],[JV Number]],Table1[D-419 Utility Relocation Classification],Table5[[#Headers],[Coordinated]])=0,"",COUNTIFS(Table1[JV '#],Table5[[#This Row],[JV Number]],Table1[D-419 Utility Relocation Classification],Table5[[#Headers],[Coordinated]]))</f>
        <v/>
      </c>
      <c r="P265" s="460" t="str">
        <f>IF(COUNTIFS(Table1[JV '#],Table5[[#This Row],[JV Number]],Table1[D-419 Utility Relocation Classification],Table5[[#Headers],[Not Affected]])=0,"",COUNTIFS(Table1[JV '#],Table5[[#This Row],[JV Number]],Table1[D-419 Utility Relocation Classification],Table5[[#Headers],[Not Affected]]))</f>
        <v/>
      </c>
      <c r="Q265" s="460" t="str">
        <f>IF(COUNTIFS(Table1[JV '#],Table5[[#This Row],[JV Number]],Table1[D-419 Utility Relocation Classification],Table5[[#Headers],[Incorporated]])=0,"",COUNTIFS(Table1[JV '#],Table5[[#This Row],[JV Number]],Table1[D-419 Utility Relocation Classification],Table5[[#Headers],[Incorporated]]))</f>
        <v/>
      </c>
      <c r="R265" s="460" t="str">
        <f>IF(COUNTIFS(Table1[JV '#],Table5[[#This Row],[JV Number]],Table1[Overhead or Underground],"OH")=0,"",COUNTIFS(Table1[JV '#],Table5[[#This Row],[JV Number]],Table1[Overhead or Underground],"OH"))</f>
        <v/>
      </c>
      <c r="S265" s="460">
        <f>IF(COUNTIFS(Table1[JV '#],Table5[[#This Row],[JV Number]],Table1[Overhead or Underground],"UG")=0,"",COUNTIFS(Table1[JV '#],Table5[[#This Row],[JV Number]],Table1[Overhead or Underground],"UG"))</f>
        <v>2</v>
      </c>
      <c r="T265" s="460" t="e">
        <f>IF(COUNTIFS(Table1[JV '#],Table5[[#This Row],[JV Number]],#REF!,"x")=0,"",COUNTIFS(Table1[JV '#],Table5[[#This Row],[JV Number]],#REF!,"x"))</f>
        <v>#REF!</v>
      </c>
      <c r="U265" s="460" t="e">
        <f>IF(COUNTIFS(Table1[JV '#],Table5[[#This Row],[JV Number]],#REF!,"x")=0,"",COUNTIFS(Table1[JV '#],Table5[[#This Row],[JV Number]],#REF!,"x"))</f>
        <v>#REF!</v>
      </c>
      <c r="V265" s="460" t="e">
        <f>IF(COUNTIFS(Table1[JV '#],Table5[[#This Row],[JV Number]],#REF!,"x")=0,"",COUNTIFS(Table1[JV '#],Table5[[#This Row],[JV Number]],#REF!,"x"))</f>
        <v>#REF!</v>
      </c>
      <c r="W265" s="460" t="e">
        <f>IF(COUNTIFS(Table1[JV '#],Table5[[#This Row],[JV Number]],#REF!,"x")=0,"",COUNTIFS(Table1[JV '#],Table5[[#This Row],[JV Number]],#REF!,"x"))</f>
        <v>#REF!</v>
      </c>
      <c r="X265" s="460" t="e">
        <f>IF(COUNTIFS(Table1[JV '#],Table5[[#This Row],[JV Number]],#REF!,"x")=0,"",COUNTIFS(Table1[JV '#],Table5[[#This Row],[JV Number]],#REF!,"x"))</f>
        <v>#REF!</v>
      </c>
      <c r="Z265" s="447"/>
    </row>
    <row r="266" spans="1:26" x14ac:dyDescent="0.25">
      <c r="A266" s="464">
        <v>262</v>
      </c>
      <c r="B266" s="460">
        <v>266</v>
      </c>
      <c r="C266" s="460">
        <f>INDEX(Table1[MPMS '#],MATCH(Table5[[#This Row],[JV Number]],Table1[JV '#],0))</f>
        <v>100523</v>
      </c>
      <c r="D266" s="460" t="str">
        <f>INDEX(Table1[Early Completion (Y/N)],MATCH(Table5[[#This Row],[JV Number]],Table1[JV '#],0))</f>
        <v>--</v>
      </c>
      <c r="E266" s="460" t="e">
        <f>INDEX(#REF!,MATCH(Table5[[#This Row],[JV Number]],Table1[JV '#],0))</f>
        <v>#REF!</v>
      </c>
      <c r="F266" s="460">
        <f>INDEX(Table1[District],MATCH(Table5[[#This Row],[JV Number]],Table1[JV '#],0))</f>
        <v>8</v>
      </c>
      <c r="G266" s="460" t="str">
        <f>INDEX(Table1[County],MATCH(Table5[[#This Row],[JV Number]],Table1[JV '#],0))</f>
        <v>Lancaster</v>
      </c>
      <c r="H266" s="460">
        <f>COUNTIF(Table1[JV '#],Table5[[#This Row],[JV Number]])</f>
        <v>2</v>
      </c>
      <c r="I266" s="466">
        <f>LOOKUP(Table5[[#This Row],[JV Number]],Table4[JV '#],Table4[Construction Start Dates])</f>
        <v>42926</v>
      </c>
      <c r="J266" s="466" t="e">
        <f t="array" ref="J266">MIN(IF(Table5[[#This Row],[JV Number]]=Table1[JV '#],#REF!,"Error"))</f>
        <v>#REF!</v>
      </c>
      <c r="K266" s="554" t="e">
        <f>SUMIF(Table1[JV '#],Table5[[#This Row],[JV Number]],#REF!)</f>
        <v>#REF!</v>
      </c>
      <c r="L266" s="460" t="str">
        <f>IF(COUNTIFS(Table1[JV '#],Table5[[#This Row],[JV Number]],Table1[D-419 Utility Relocation Classification],Table5[[#Headers],[Prior]])=0,"",COUNTIFS(Table1[JV '#],Table5[[#This Row],[JV Number]],Table1[D-419 Utility Relocation Classification],Table5[[#Headers],[Prior]]))</f>
        <v/>
      </c>
      <c r="M266" s="460" t="str">
        <f>IF(COUNTIFS(Table1[JV '#],Table5[[#This Row],[JV Number]],Table1[D-419 Utility Relocation Classification],Table5[[#Headers],[Restrictive]])=0,"",COUNTIFS(Table1[JV '#],Table5[[#This Row],[JV Number]],Table1[D-419 Utility Relocation Classification],Table5[[#Headers],[Restrictive]]))</f>
        <v/>
      </c>
      <c r="N266" s="460" t="str">
        <f>IF(COUNTIFS(Table1[JV '#],Table5[[#This Row],[JV Number]],Table1[D-419 Utility Relocation Classification],Table5[[#Headers],[Concurrent]])=0,"",COUNTIFS(Table1[JV '#],Table5[[#This Row],[JV Number]],Table1[D-419 Utility Relocation Classification],Table5[[#Headers],[Concurrent]]))</f>
        <v/>
      </c>
      <c r="O266" s="460" t="str">
        <f>IF(COUNTIFS(Table1[JV '#],Table5[[#This Row],[JV Number]],Table1[D-419 Utility Relocation Classification],Table5[[#Headers],[Coordinated]])=0,"",COUNTIFS(Table1[JV '#],Table5[[#This Row],[JV Number]],Table1[D-419 Utility Relocation Classification],Table5[[#Headers],[Coordinated]]))</f>
        <v/>
      </c>
      <c r="P266" s="460" t="str">
        <f>IF(COUNTIFS(Table1[JV '#],Table5[[#This Row],[JV Number]],Table1[D-419 Utility Relocation Classification],Table5[[#Headers],[Not Affected]])=0,"",COUNTIFS(Table1[JV '#],Table5[[#This Row],[JV Number]],Table1[D-419 Utility Relocation Classification],Table5[[#Headers],[Not Affected]]))</f>
        <v/>
      </c>
      <c r="Q266" s="460" t="str">
        <f>IF(COUNTIFS(Table1[JV '#],Table5[[#This Row],[JV Number]],Table1[D-419 Utility Relocation Classification],Table5[[#Headers],[Incorporated]])=0,"",COUNTIFS(Table1[JV '#],Table5[[#This Row],[JV Number]],Table1[D-419 Utility Relocation Classification],Table5[[#Headers],[Incorporated]]))</f>
        <v/>
      </c>
      <c r="R266" s="460">
        <f>IF(COUNTIFS(Table1[JV '#],Table5[[#This Row],[JV Number]],Table1[Overhead or Underground],"OH")=0,"",COUNTIFS(Table1[JV '#],Table5[[#This Row],[JV Number]],Table1[Overhead or Underground],"OH"))</f>
        <v>1</v>
      </c>
      <c r="S266" s="460">
        <f>IF(COUNTIFS(Table1[JV '#],Table5[[#This Row],[JV Number]],Table1[Overhead or Underground],"UG")=0,"",COUNTIFS(Table1[JV '#],Table5[[#This Row],[JV Number]],Table1[Overhead or Underground],"UG"))</f>
        <v>1</v>
      </c>
      <c r="T266" s="460" t="e">
        <f>IF(COUNTIFS(Table1[JV '#],Table5[[#This Row],[JV Number]],#REF!,"x")=0,"",COUNTIFS(Table1[JV '#],Table5[[#This Row],[JV Number]],#REF!,"x"))</f>
        <v>#REF!</v>
      </c>
      <c r="U266" s="460" t="e">
        <f>IF(COUNTIFS(Table1[JV '#],Table5[[#This Row],[JV Number]],#REF!,"x")=0,"",COUNTIFS(Table1[JV '#],Table5[[#This Row],[JV Number]],#REF!,"x"))</f>
        <v>#REF!</v>
      </c>
      <c r="V266" s="460" t="e">
        <f>IF(COUNTIFS(Table1[JV '#],Table5[[#This Row],[JV Number]],#REF!,"x")=0,"",COUNTIFS(Table1[JV '#],Table5[[#This Row],[JV Number]],#REF!,"x"))</f>
        <v>#REF!</v>
      </c>
      <c r="W266" s="460" t="e">
        <f>IF(COUNTIFS(Table1[JV '#],Table5[[#This Row],[JV Number]],#REF!,"x")=0,"",COUNTIFS(Table1[JV '#],Table5[[#This Row],[JV Number]],#REF!,"x"))</f>
        <v>#REF!</v>
      </c>
      <c r="X266" s="460" t="e">
        <f>IF(COUNTIFS(Table1[JV '#],Table5[[#This Row],[JV Number]],#REF!,"x")=0,"",COUNTIFS(Table1[JV '#],Table5[[#This Row],[JV Number]],#REF!,"x"))</f>
        <v>#REF!</v>
      </c>
      <c r="Z266" s="447"/>
    </row>
    <row r="267" spans="1:26" x14ac:dyDescent="0.25">
      <c r="A267" s="464">
        <v>263</v>
      </c>
      <c r="B267" s="460">
        <v>267</v>
      </c>
      <c r="C267" s="460">
        <f>INDEX(Table1[MPMS '#],MATCH(Table5[[#This Row],[JV Number]],Table1[JV '#],0))</f>
        <v>63230</v>
      </c>
      <c r="D267" s="460" t="str">
        <f>INDEX(Table1[Early Completion (Y/N)],MATCH(Table5[[#This Row],[JV Number]],Table1[JV '#],0))</f>
        <v>--</v>
      </c>
      <c r="E267" s="460" t="e">
        <f>INDEX(#REF!,MATCH(Table5[[#This Row],[JV Number]],Table1[JV '#],0))</f>
        <v>#REF!</v>
      </c>
      <c r="F267" s="460">
        <f>INDEX(Table1[District],MATCH(Table5[[#This Row],[JV Number]],Table1[JV '#],0))</f>
        <v>8</v>
      </c>
      <c r="G267" s="460" t="str">
        <f>INDEX(Table1[County],MATCH(Table5[[#This Row],[JV Number]],Table1[JV '#],0))</f>
        <v>Lancaster</v>
      </c>
      <c r="H267" s="460">
        <f>COUNTIF(Table1[JV '#],Table5[[#This Row],[JV Number]])</f>
        <v>2</v>
      </c>
      <c r="I267" s="466">
        <f>LOOKUP(Table5[[#This Row],[JV Number]],Table4[JV '#],Table4[Construction Start Dates])</f>
        <v>42978</v>
      </c>
      <c r="J267" s="466" t="e">
        <f t="array" ref="J267">MIN(IF(Table5[[#This Row],[JV Number]]=Table1[JV '#],#REF!,"Error"))</f>
        <v>#REF!</v>
      </c>
      <c r="K267" s="554" t="e">
        <f>SUMIF(Table1[JV '#],Table5[[#This Row],[JV Number]],#REF!)</f>
        <v>#REF!</v>
      </c>
      <c r="L267" s="460" t="str">
        <f>IF(COUNTIFS(Table1[JV '#],Table5[[#This Row],[JV Number]],Table1[D-419 Utility Relocation Classification],Table5[[#Headers],[Prior]])=0,"",COUNTIFS(Table1[JV '#],Table5[[#This Row],[JV Number]],Table1[D-419 Utility Relocation Classification],Table5[[#Headers],[Prior]]))</f>
        <v/>
      </c>
      <c r="M267" s="460" t="str">
        <f>IF(COUNTIFS(Table1[JV '#],Table5[[#This Row],[JV Number]],Table1[D-419 Utility Relocation Classification],Table5[[#Headers],[Restrictive]])=0,"",COUNTIFS(Table1[JV '#],Table5[[#This Row],[JV Number]],Table1[D-419 Utility Relocation Classification],Table5[[#Headers],[Restrictive]]))</f>
        <v/>
      </c>
      <c r="N267" s="460" t="str">
        <f>IF(COUNTIFS(Table1[JV '#],Table5[[#This Row],[JV Number]],Table1[D-419 Utility Relocation Classification],Table5[[#Headers],[Concurrent]])=0,"",COUNTIFS(Table1[JV '#],Table5[[#This Row],[JV Number]],Table1[D-419 Utility Relocation Classification],Table5[[#Headers],[Concurrent]]))</f>
        <v/>
      </c>
      <c r="O267" s="460" t="str">
        <f>IF(COUNTIFS(Table1[JV '#],Table5[[#This Row],[JV Number]],Table1[D-419 Utility Relocation Classification],Table5[[#Headers],[Coordinated]])=0,"",COUNTIFS(Table1[JV '#],Table5[[#This Row],[JV Number]],Table1[D-419 Utility Relocation Classification],Table5[[#Headers],[Coordinated]]))</f>
        <v/>
      </c>
      <c r="P267" s="460" t="str">
        <f>IF(COUNTIFS(Table1[JV '#],Table5[[#This Row],[JV Number]],Table1[D-419 Utility Relocation Classification],Table5[[#Headers],[Not Affected]])=0,"",COUNTIFS(Table1[JV '#],Table5[[#This Row],[JV Number]],Table1[D-419 Utility Relocation Classification],Table5[[#Headers],[Not Affected]]))</f>
        <v/>
      </c>
      <c r="Q267" s="460" t="str">
        <f>IF(COUNTIFS(Table1[JV '#],Table5[[#This Row],[JV Number]],Table1[D-419 Utility Relocation Classification],Table5[[#Headers],[Incorporated]])=0,"",COUNTIFS(Table1[JV '#],Table5[[#This Row],[JV Number]],Table1[D-419 Utility Relocation Classification],Table5[[#Headers],[Incorporated]]))</f>
        <v/>
      </c>
      <c r="R267" s="460" t="str">
        <f>IF(COUNTIFS(Table1[JV '#],Table5[[#This Row],[JV Number]],Table1[Overhead or Underground],"OH")=0,"",COUNTIFS(Table1[JV '#],Table5[[#This Row],[JV Number]],Table1[Overhead or Underground],"OH"))</f>
        <v/>
      </c>
      <c r="S267" s="460">
        <f>IF(COUNTIFS(Table1[JV '#],Table5[[#This Row],[JV Number]],Table1[Overhead or Underground],"UG")=0,"",COUNTIFS(Table1[JV '#],Table5[[#This Row],[JV Number]],Table1[Overhead or Underground],"UG"))</f>
        <v>1</v>
      </c>
      <c r="T267" s="460" t="e">
        <f>IF(COUNTIFS(Table1[JV '#],Table5[[#This Row],[JV Number]],#REF!,"x")=0,"",COUNTIFS(Table1[JV '#],Table5[[#This Row],[JV Number]],#REF!,"x"))</f>
        <v>#REF!</v>
      </c>
      <c r="U267" s="460" t="e">
        <f>IF(COUNTIFS(Table1[JV '#],Table5[[#This Row],[JV Number]],#REF!,"x")=0,"",COUNTIFS(Table1[JV '#],Table5[[#This Row],[JV Number]],#REF!,"x"))</f>
        <v>#REF!</v>
      </c>
      <c r="V267" s="460" t="e">
        <f>IF(COUNTIFS(Table1[JV '#],Table5[[#This Row],[JV Number]],#REF!,"x")=0,"",COUNTIFS(Table1[JV '#],Table5[[#This Row],[JV Number]],#REF!,"x"))</f>
        <v>#REF!</v>
      </c>
      <c r="W267" s="460" t="e">
        <f>IF(COUNTIFS(Table1[JV '#],Table5[[#This Row],[JV Number]],#REF!,"x")=0,"",COUNTIFS(Table1[JV '#],Table5[[#This Row],[JV Number]],#REF!,"x"))</f>
        <v>#REF!</v>
      </c>
      <c r="X267" s="460" t="e">
        <f>IF(COUNTIFS(Table1[JV '#],Table5[[#This Row],[JV Number]],#REF!,"x")=0,"",COUNTIFS(Table1[JV '#],Table5[[#This Row],[JV Number]],#REF!,"x"))</f>
        <v>#REF!</v>
      </c>
      <c r="Z267" s="447"/>
    </row>
    <row r="268" spans="1:26" x14ac:dyDescent="0.25">
      <c r="A268" s="464">
        <v>264</v>
      </c>
      <c r="B268" s="460">
        <v>268</v>
      </c>
      <c r="C268" s="460">
        <f>INDEX(Table1[MPMS '#],MATCH(Table5[[#This Row],[JV Number]],Table1[JV '#],0))</f>
        <v>20124</v>
      </c>
      <c r="D268" s="460" t="str">
        <f>INDEX(Table1[Early Completion (Y/N)],MATCH(Table5[[#This Row],[JV Number]],Table1[JV '#],0))</f>
        <v>--</v>
      </c>
      <c r="E268" s="460" t="e">
        <f>INDEX(#REF!,MATCH(Table5[[#This Row],[JV Number]],Table1[JV '#],0))</f>
        <v>#REF!</v>
      </c>
      <c r="F268" s="460">
        <f>INDEX(Table1[District],MATCH(Table5[[#This Row],[JV Number]],Table1[JV '#],0))</f>
        <v>8</v>
      </c>
      <c r="G268" s="460" t="str">
        <f>INDEX(Table1[County],MATCH(Table5[[#This Row],[JV Number]],Table1[JV '#],0))</f>
        <v>Lancaster</v>
      </c>
      <c r="H268" s="460">
        <f>COUNTIF(Table1[JV '#],Table5[[#This Row],[JV Number]])</f>
        <v>1</v>
      </c>
      <c r="I268" s="466">
        <f>LOOKUP(Table5[[#This Row],[JV Number]],Table4[JV '#],Table4[Construction Start Dates])</f>
        <v>42585</v>
      </c>
      <c r="J268" s="466" t="e">
        <f t="array" ref="J268">MIN(IF(Table5[[#This Row],[JV Number]]=Table1[JV '#],#REF!,"Error"))</f>
        <v>#REF!</v>
      </c>
      <c r="K268" s="554" t="e">
        <f>SUMIF(Table1[JV '#],Table5[[#This Row],[JV Number]],#REF!)</f>
        <v>#REF!</v>
      </c>
      <c r="L268" s="460" t="str">
        <f>IF(COUNTIFS(Table1[JV '#],Table5[[#This Row],[JV Number]],Table1[D-419 Utility Relocation Classification],Table5[[#Headers],[Prior]])=0,"",COUNTIFS(Table1[JV '#],Table5[[#This Row],[JV Number]],Table1[D-419 Utility Relocation Classification],Table5[[#Headers],[Prior]]))</f>
        <v/>
      </c>
      <c r="M268" s="460" t="str">
        <f>IF(COUNTIFS(Table1[JV '#],Table5[[#This Row],[JV Number]],Table1[D-419 Utility Relocation Classification],Table5[[#Headers],[Restrictive]])=0,"",COUNTIFS(Table1[JV '#],Table5[[#This Row],[JV Number]],Table1[D-419 Utility Relocation Classification],Table5[[#Headers],[Restrictive]]))</f>
        <v/>
      </c>
      <c r="N268" s="460" t="str">
        <f>IF(COUNTIFS(Table1[JV '#],Table5[[#This Row],[JV Number]],Table1[D-419 Utility Relocation Classification],Table5[[#Headers],[Concurrent]])=0,"",COUNTIFS(Table1[JV '#],Table5[[#This Row],[JV Number]],Table1[D-419 Utility Relocation Classification],Table5[[#Headers],[Concurrent]]))</f>
        <v/>
      </c>
      <c r="O268" s="460" t="str">
        <f>IF(COUNTIFS(Table1[JV '#],Table5[[#This Row],[JV Number]],Table1[D-419 Utility Relocation Classification],Table5[[#Headers],[Coordinated]])=0,"",COUNTIFS(Table1[JV '#],Table5[[#This Row],[JV Number]],Table1[D-419 Utility Relocation Classification],Table5[[#Headers],[Coordinated]]))</f>
        <v/>
      </c>
      <c r="P268" s="460" t="str">
        <f>IF(COUNTIFS(Table1[JV '#],Table5[[#This Row],[JV Number]],Table1[D-419 Utility Relocation Classification],Table5[[#Headers],[Not Affected]])=0,"",COUNTIFS(Table1[JV '#],Table5[[#This Row],[JV Number]],Table1[D-419 Utility Relocation Classification],Table5[[#Headers],[Not Affected]]))</f>
        <v/>
      </c>
      <c r="Q268" s="460" t="str">
        <f>IF(COUNTIFS(Table1[JV '#],Table5[[#This Row],[JV Number]],Table1[D-419 Utility Relocation Classification],Table5[[#Headers],[Incorporated]])=0,"",COUNTIFS(Table1[JV '#],Table5[[#This Row],[JV Number]],Table1[D-419 Utility Relocation Classification],Table5[[#Headers],[Incorporated]]))</f>
        <v/>
      </c>
      <c r="R268" s="460">
        <f>IF(COUNTIFS(Table1[JV '#],Table5[[#This Row],[JV Number]],Table1[Overhead or Underground],"OH")=0,"",COUNTIFS(Table1[JV '#],Table5[[#This Row],[JV Number]],Table1[Overhead or Underground],"OH"))</f>
        <v>1</v>
      </c>
      <c r="S268" s="460" t="str">
        <f>IF(COUNTIFS(Table1[JV '#],Table5[[#This Row],[JV Number]],Table1[Overhead or Underground],"UG")=0,"",COUNTIFS(Table1[JV '#],Table5[[#This Row],[JV Number]],Table1[Overhead or Underground],"UG"))</f>
        <v/>
      </c>
      <c r="T268" s="460" t="e">
        <f>IF(COUNTIFS(Table1[JV '#],Table5[[#This Row],[JV Number]],#REF!,"x")=0,"",COUNTIFS(Table1[JV '#],Table5[[#This Row],[JV Number]],#REF!,"x"))</f>
        <v>#REF!</v>
      </c>
      <c r="U268" s="460" t="e">
        <f>IF(COUNTIFS(Table1[JV '#],Table5[[#This Row],[JV Number]],#REF!,"x")=0,"",COUNTIFS(Table1[JV '#],Table5[[#This Row],[JV Number]],#REF!,"x"))</f>
        <v>#REF!</v>
      </c>
      <c r="V268" s="460" t="e">
        <f>IF(COUNTIFS(Table1[JV '#],Table5[[#This Row],[JV Number]],#REF!,"x")=0,"",COUNTIFS(Table1[JV '#],Table5[[#This Row],[JV Number]],#REF!,"x"))</f>
        <v>#REF!</v>
      </c>
      <c r="W268" s="460" t="e">
        <f>IF(COUNTIFS(Table1[JV '#],Table5[[#This Row],[JV Number]],#REF!,"x")=0,"",COUNTIFS(Table1[JV '#],Table5[[#This Row],[JV Number]],#REF!,"x"))</f>
        <v>#REF!</v>
      </c>
      <c r="X268" s="460" t="e">
        <f>IF(COUNTIFS(Table1[JV '#],Table5[[#This Row],[JV Number]],#REF!,"x")=0,"",COUNTIFS(Table1[JV '#],Table5[[#This Row],[JV Number]],#REF!,"x"))</f>
        <v>#REF!</v>
      </c>
      <c r="Z268" s="447"/>
    </row>
    <row r="269" spans="1:26" x14ac:dyDescent="0.25">
      <c r="A269" s="464">
        <v>265</v>
      </c>
      <c r="B269" s="460">
        <v>269</v>
      </c>
      <c r="C269" s="460">
        <f>INDEX(Table1[MPMS '#],MATCH(Table5[[#This Row],[JV Number]],Table1[JV '#],0))</f>
        <v>87706</v>
      </c>
      <c r="D269" s="460" t="str">
        <f>INDEX(Table1[Early Completion (Y/N)],MATCH(Table5[[#This Row],[JV Number]],Table1[JV '#],0))</f>
        <v>--</v>
      </c>
      <c r="E269" s="460" t="e">
        <f>INDEX(#REF!,MATCH(Table5[[#This Row],[JV Number]],Table1[JV '#],0))</f>
        <v>#REF!</v>
      </c>
      <c r="F269" s="460">
        <f>INDEX(Table1[District],MATCH(Table5[[#This Row],[JV Number]],Table1[JV '#],0))</f>
        <v>8</v>
      </c>
      <c r="G269" s="460" t="str">
        <f>INDEX(Table1[County],MATCH(Table5[[#This Row],[JV Number]],Table1[JV '#],0))</f>
        <v>Lancaster</v>
      </c>
      <c r="H269" s="460">
        <f>COUNTIF(Table1[JV '#],Table5[[#This Row],[JV Number]])</f>
        <v>2</v>
      </c>
      <c r="I269" s="466">
        <f>LOOKUP(Table5[[#This Row],[JV Number]],Table4[JV '#],Table4[Construction Start Dates])</f>
        <v>42948</v>
      </c>
      <c r="J269" s="466" t="e">
        <f t="array" ref="J269">MIN(IF(Table5[[#This Row],[JV Number]]=Table1[JV '#],#REF!,"Error"))</f>
        <v>#REF!</v>
      </c>
      <c r="K269" s="554" t="e">
        <f>SUMIF(Table1[JV '#],Table5[[#This Row],[JV Number]],#REF!)</f>
        <v>#REF!</v>
      </c>
      <c r="L269" s="460" t="str">
        <f>IF(COUNTIFS(Table1[JV '#],Table5[[#This Row],[JV Number]],Table1[D-419 Utility Relocation Classification],Table5[[#Headers],[Prior]])=0,"",COUNTIFS(Table1[JV '#],Table5[[#This Row],[JV Number]],Table1[D-419 Utility Relocation Classification],Table5[[#Headers],[Prior]]))</f>
        <v/>
      </c>
      <c r="M269" s="460" t="str">
        <f>IF(COUNTIFS(Table1[JV '#],Table5[[#This Row],[JV Number]],Table1[D-419 Utility Relocation Classification],Table5[[#Headers],[Restrictive]])=0,"",COUNTIFS(Table1[JV '#],Table5[[#This Row],[JV Number]],Table1[D-419 Utility Relocation Classification],Table5[[#Headers],[Restrictive]]))</f>
        <v/>
      </c>
      <c r="N269" s="460" t="str">
        <f>IF(COUNTIFS(Table1[JV '#],Table5[[#This Row],[JV Number]],Table1[D-419 Utility Relocation Classification],Table5[[#Headers],[Concurrent]])=0,"",COUNTIFS(Table1[JV '#],Table5[[#This Row],[JV Number]],Table1[D-419 Utility Relocation Classification],Table5[[#Headers],[Concurrent]]))</f>
        <v/>
      </c>
      <c r="O269" s="460" t="str">
        <f>IF(COUNTIFS(Table1[JV '#],Table5[[#This Row],[JV Number]],Table1[D-419 Utility Relocation Classification],Table5[[#Headers],[Coordinated]])=0,"",COUNTIFS(Table1[JV '#],Table5[[#This Row],[JV Number]],Table1[D-419 Utility Relocation Classification],Table5[[#Headers],[Coordinated]]))</f>
        <v/>
      </c>
      <c r="P269" s="460" t="str">
        <f>IF(COUNTIFS(Table1[JV '#],Table5[[#This Row],[JV Number]],Table1[D-419 Utility Relocation Classification],Table5[[#Headers],[Not Affected]])=0,"",COUNTIFS(Table1[JV '#],Table5[[#This Row],[JV Number]],Table1[D-419 Utility Relocation Classification],Table5[[#Headers],[Not Affected]]))</f>
        <v/>
      </c>
      <c r="Q269" s="460" t="str">
        <f>IF(COUNTIFS(Table1[JV '#],Table5[[#This Row],[JV Number]],Table1[D-419 Utility Relocation Classification],Table5[[#Headers],[Incorporated]])=0,"",COUNTIFS(Table1[JV '#],Table5[[#This Row],[JV Number]],Table1[D-419 Utility Relocation Classification],Table5[[#Headers],[Incorporated]]))</f>
        <v/>
      </c>
      <c r="R269" s="460" t="str">
        <f>IF(COUNTIFS(Table1[JV '#],Table5[[#This Row],[JV Number]],Table1[Overhead or Underground],"OH")=0,"",COUNTIFS(Table1[JV '#],Table5[[#This Row],[JV Number]],Table1[Overhead or Underground],"OH"))</f>
        <v/>
      </c>
      <c r="S269" s="460">
        <f>IF(COUNTIFS(Table1[JV '#],Table5[[#This Row],[JV Number]],Table1[Overhead or Underground],"UG")=0,"",COUNTIFS(Table1[JV '#],Table5[[#This Row],[JV Number]],Table1[Overhead or Underground],"UG"))</f>
        <v>1</v>
      </c>
      <c r="T269" s="460" t="e">
        <f>IF(COUNTIFS(Table1[JV '#],Table5[[#This Row],[JV Number]],#REF!,"x")=0,"",COUNTIFS(Table1[JV '#],Table5[[#This Row],[JV Number]],#REF!,"x"))</f>
        <v>#REF!</v>
      </c>
      <c r="U269" s="460" t="e">
        <f>IF(COUNTIFS(Table1[JV '#],Table5[[#This Row],[JV Number]],#REF!,"x")=0,"",COUNTIFS(Table1[JV '#],Table5[[#This Row],[JV Number]],#REF!,"x"))</f>
        <v>#REF!</v>
      </c>
      <c r="V269" s="460" t="e">
        <f>IF(COUNTIFS(Table1[JV '#],Table5[[#This Row],[JV Number]],#REF!,"x")=0,"",COUNTIFS(Table1[JV '#],Table5[[#This Row],[JV Number]],#REF!,"x"))</f>
        <v>#REF!</v>
      </c>
      <c r="W269" s="460" t="e">
        <f>IF(COUNTIFS(Table1[JV '#],Table5[[#This Row],[JV Number]],#REF!,"x")=0,"",COUNTIFS(Table1[JV '#],Table5[[#This Row],[JV Number]],#REF!,"x"))</f>
        <v>#REF!</v>
      </c>
      <c r="X269" s="460" t="e">
        <f>IF(COUNTIFS(Table1[JV '#],Table5[[#This Row],[JV Number]],#REF!,"x")=0,"",COUNTIFS(Table1[JV '#],Table5[[#This Row],[JV Number]],#REF!,"x"))</f>
        <v>#REF!</v>
      </c>
      <c r="Z269" s="447"/>
    </row>
    <row r="270" spans="1:26" x14ac:dyDescent="0.25">
      <c r="A270" s="464">
        <v>266</v>
      </c>
      <c r="B270" s="460">
        <v>270</v>
      </c>
      <c r="C270" s="460">
        <f>INDEX(Table1[MPMS '#],MATCH(Table5[[#This Row],[JV Number]],Table1[JV '#],0))</f>
        <v>91323</v>
      </c>
      <c r="D270" s="460" t="str">
        <f>INDEX(Table1[Early Completion (Y/N)],MATCH(Table5[[#This Row],[JV Number]],Table1[JV '#],0))</f>
        <v>--</v>
      </c>
      <c r="E270" s="460" t="e">
        <f>INDEX(#REF!,MATCH(Table5[[#This Row],[JV Number]],Table1[JV '#],0))</f>
        <v>#REF!</v>
      </c>
      <c r="F270" s="460">
        <f>INDEX(Table1[District],MATCH(Table5[[#This Row],[JV Number]],Table1[JV '#],0))</f>
        <v>8</v>
      </c>
      <c r="G270" s="460" t="str">
        <f>INDEX(Table1[County],MATCH(Table5[[#This Row],[JV Number]],Table1[JV '#],0))</f>
        <v>Lancaster</v>
      </c>
      <c r="H270" s="460">
        <f>COUNTIF(Table1[JV '#],Table5[[#This Row],[JV Number]])</f>
        <v>1</v>
      </c>
      <c r="I270" s="466">
        <f>LOOKUP(Table5[[#This Row],[JV Number]],Table4[JV '#],Table4[Construction Start Dates])</f>
        <v>42948</v>
      </c>
      <c r="J270" s="466" t="e">
        <f t="array" ref="J270">MIN(IF(Table5[[#This Row],[JV Number]]=Table1[JV '#],#REF!,"Error"))</f>
        <v>#REF!</v>
      </c>
      <c r="K270" s="554" t="e">
        <f>SUMIF(Table1[JV '#],Table5[[#This Row],[JV Number]],#REF!)</f>
        <v>#REF!</v>
      </c>
      <c r="L270" s="460" t="str">
        <f>IF(COUNTIFS(Table1[JV '#],Table5[[#This Row],[JV Number]],Table1[D-419 Utility Relocation Classification],Table5[[#Headers],[Prior]])=0,"",COUNTIFS(Table1[JV '#],Table5[[#This Row],[JV Number]],Table1[D-419 Utility Relocation Classification],Table5[[#Headers],[Prior]]))</f>
        <v/>
      </c>
      <c r="M270" s="460" t="str">
        <f>IF(COUNTIFS(Table1[JV '#],Table5[[#This Row],[JV Number]],Table1[D-419 Utility Relocation Classification],Table5[[#Headers],[Restrictive]])=0,"",COUNTIFS(Table1[JV '#],Table5[[#This Row],[JV Number]],Table1[D-419 Utility Relocation Classification],Table5[[#Headers],[Restrictive]]))</f>
        <v/>
      </c>
      <c r="N270" s="460" t="str">
        <f>IF(COUNTIFS(Table1[JV '#],Table5[[#This Row],[JV Number]],Table1[D-419 Utility Relocation Classification],Table5[[#Headers],[Concurrent]])=0,"",COUNTIFS(Table1[JV '#],Table5[[#This Row],[JV Number]],Table1[D-419 Utility Relocation Classification],Table5[[#Headers],[Concurrent]]))</f>
        <v/>
      </c>
      <c r="O270" s="460" t="str">
        <f>IF(COUNTIFS(Table1[JV '#],Table5[[#This Row],[JV Number]],Table1[D-419 Utility Relocation Classification],Table5[[#Headers],[Coordinated]])=0,"",COUNTIFS(Table1[JV '#],Table5[[#This Row],[JV Number]],Table1[D-419 Utility Relocation Classification],Table5[[#Headers],[Coordinated]]))</f>
        <v/>
      </c>
      <c r="P270" s="460" t="str">
        <f>IF(COUNTIFS(Table1[JV '#],Table5[[#This Row],[JV Number]],Table1[D-419 Utility Relocation Classification],Table5[[#Headers],[Not Affected]])=0,"",COUNTIFS(Table1[JV '#],Table5[[#This Row],[JV Number]],Table1[D-419 Utility Relocation Classification],Table5[[#Headers],[Not Affected]]))</f>
        <v/>
      </c>
      <c r="Q270" s="460" t="str">
        <f>IF(COUNTIFS(Table1[JV '#],Table5[[#This Row],[JV Number]],Table1[D-419 Utility Relocation Classification],Table5[[#Headers],[Incorporated]])=0,"",COUNTIFS(Table1[JV '#],Table5[[#This Row],[JV Number]],Table1[D-419 Utility Relocation Classification],Table5[[#Headers],[Incorporated]]))</f>
        <v/>
      </c>
      <c r="R270" s="460" t="str">
        <f>IF(COUNTIFS(Table1[JV '#],Table5[[#This Row],[JV Number]],Table1[Overhead or Underground],"OH")=0,"",COUNTIFS(Table1[JV '#],Table5[[#This Row],[JV Number]],Table1[Overhead or Underground],"OH"))</f>
        <v/>
      </c>
      <c r="S270" s="460" t="str">
        <f>IF(COUNTIFS(Table1[JV '#],Table5[[#This Row],[JV Number]],Table1[Overhead or Underground],"UG")=0,"",COUNTIFS(Table1[JV '#],Table5[[#This Row],[JV Number]],Table1[Overhead or Underground],"UG"))</f>
        <v/>
      </c>
      <c r="T270" s="460" t="e">
        <f>IF(COUNTIFS(Table1[JV '#],Table5[[#This Row],[JV Number]],#REF!,"x")=0,"",COUNTIFS(Table1[JV '#],Table5[[#This Row],[JV Number]],#REF!,"x"))</f>
        <v>#REF!</v>
      </c>
      <c r="U270" s="460" t="e">
        <f>IF(COUNTIFS(Table1[JV '#],Table5[[#This Row],[JV Number]],#REF!,"x")=0,"",COUNTIFS(Table1[JV '#],Table5[[#This Row],[JV Number]],#REF!,"x"))</f>
        <v>#REF!</v>
      </c>
      <c r="V270" s="460" t="e">
        <f>IF(COUNTIFS(Table1[JV '#],Table5[[#This Row],[JV Number]],#REF!,"x")=0,"",COUNTIFS(Table1[JV '#],Table5[[#This Row],[JV Number]],#REF!,"x"))</f>
        <v>#REF!</v>
      </c>
      <c r="W270" s="460" t="e">
        <f>IF(COUNTIFS(Table1[JV '#],Table5[[#This Row],[JV Number]],#REF!,"x")=0,"",COUNTIFS(Table1[JV '#],Table5[[#This Row],[JV Number]],#REF!,"x"))</f>
        <v>#REF!</v>
      </c>
      <c r="X270" s="460" t="e">
        <f>IF(COUNTIFS(Table1[JV '#],Table5[[#This Row],[JV Number]],#REF!,"x")=0,"",COUNTIFS(Table1[JV '#],Table5[[#This Row],[JV Number]],#REF!,"x"))</f>
        <v>#REF!</v>
      </c>
      <c r="Z270" s="447"/>
    </row>
    <row r="271" spans="1:26" x14ac:dyDescent="0.25">
      <c r="A271" s="464">
        <v>267</v>
      </c>
      <c r="B271" s="460">
        <v>271</v>
      </c>
      <c r="C271" s="460">
        <f>INDEX(Table1[MPMS '#],MATCH(Table5[[#This Row],[JV Number]],Table1[JV '#],0))</f>
        <v>87515</v>
      </c>
      <c r="D271" s="460" t="str">
        <f>INDEX(Table1[Early Completion (Y/N)],MATCH(Table5[[#This Row],[JV Number]],Table1[JV '#],0))</f>
        <v>--</v>
      </c>
      <c r="E271" s="460" t="e">
        <f>INDEX(#REF!,MATCH(Table5[[#This Row],[JV Number]],Table1[JV '#],0))</f>
        <v>#REF!</v>
      </c>
      <c r="F271" s="460">
        <f>INDEX(Table1[District],MATCH(Table5[[#This Row],[JV Number]],Table1[JV '#],0))</f>
        <v>8</v>
      </c>
      <c r="G271" s="460" t="str">
        <f>INDEX(Table1[County],MATCH(Table5[[#This Row],[JV Number]],Table1[JV '#],0))</f>
        <v>Lancaster</v>
      </c>
      <c r="H271" s="460">
        <f>COUNTIF(Table1[JV '#],Table5[[#This Row],[JV Number]])</f>
        <v>5</v>
      </c>
      <c r="I271" s="466">
        <f>LOOKUP(Table5[[#This Row],[JV Number]],Table4[JV '#],Table4[Construction Start Dates])</f>
        <v>42585</v>
      </c>
      <c r="J271" s="466" t="e">
        <f t="array" ref="J271">MIN(IF(Table5[[#This Row],[JV Number]]=Table1[JV '#],#REF!,"Error"))</f>
        <v>#REF!</v>
      </c>
      <c r="K271" s="554" t="e">
        <f>SUMIF(Table1[JV '#],Table5[[#This Row],[JV Number]],#REF!)</f>
        <v>#REF!</v>
      </c>
      <c r="L271" s="460" t="str">
        <f>IF(COUNTIFS(Table1[JV '#],Table5[[#This Row],[JV Number]],Table1[D-419 Utility Relocation Classification],Table5[[#Headers],[Prior]])=0,"",COUNTIFS(Table1[JV '#],Table5[[#This Row],[JV Number]],Table1[D-419 Utility Relocation Classification],Table5[[#Headers],[Prior]]))</f>
        <v/>
      </c>
      <c r="M271" s="460" t="str">
        <f>IF(COUNTIFS(Table1[JV '#],Table5[[#This Row],[JV Number]],Table1[D-419 Utility Relocation Classification],Table5[[#Headers],[Restrictive]])=0,"",COUNTIFS(Table1[JV '#],Table5[[#This Row],[JV Number]],Table1[D-419 Utility Relocation Classification],Table5[[#Headers],[Restrictive]]))</f>
        <v/>
      </c>
      <c r="N271" s="460" t="str">
        <f>IF(COUNTIFS(Table1[JV '#],Table5[[#This Row],[JV Number]],Table1[D-419 Utility Relocation Classification],Table5[[#Headers],[Concurrent]])=0,"",COUNTIFS(Table1[JV '#],Table5[[#This Row],[JV Number]],Table1[D-419 Utility Relocation Classification],Table5[[#Headers],[Concurrent]]))</f>
        <v/>
      </c>
      <c r="O271" s="460" t="str">
        <f>IF(COUNTIFS(Table1[JV '#],Table5[[#This Row],[JV Number]],Table1[D-419 Utility Relocation Classification],Table5[[#Headers],[Coordinated]])=0,"",COUNTIFS(Table1[JV '#],Table5[[#This Row],[JV Number]],Table1[D-419 Utility Relocation Classification],Table5[[#Headers],[Coordinated]]))</f>
        <v/>
      </c>
      <c r="P271" s="460" t="str">
        <f>IF(COUNTIFS(Table1[JV '#],Table5[[#This Row],[JV Number]],Table1[D-419 Utility Relocation Classification],Table5[[#Headers],[Not Affected]])=0,"",COUNTIFS(Table1[JV '#],Table5[[#This Row],[JV Number]],Table1[D-419 Utility Relocation Classification],Table5[[#Headers],[Not Affected]]))</f>
        <v/>
      </c>
      <c r="Q271" s="460" t="str">
        <f>IF(COUNTIFS(Table1[JV '#],Table5[[#This Row],[JV Number]],Table1[D-419 Utility Relocation Classification],Table5[[#Headers],[Incorporated]])=0,"",COUNTIFS(Table1[JV '#],Table5[[#This Row],[JV Number]],Table1[D-419 Utility Relocation Classification],Table5[[#Headers],[Incorporated]]))</f>
        <v/>
      </c>
      <c r="R271" s="460" t="str">
        <f>IF(COUNTIFS(Table1[JV '#],Table5[[#This Row],[JV Number]],Table1[Overhead or Underground],"OH")=0,"",COUNTIFS(Table1[JV '#],Table5[[#This Row],[JV Number]],Table1[Overhead or Underground],"OH"))</f>
        <v/>
      </c>
      <c r="S271" s="460">
        <f>IF(COUNTIFS(Table1[JV '#],Table5[[#This Row],[JV Number]],Table1[Overhead or Underground],"UG")=0,"",COUNTIFS(Table1[JV '#],Table5[[#This Row],[JV Number]],Table1[Overhead or Underground],"UG"))</f>
        <v>3</v>
      </c>
      <c r="T271" s="460" t="e">
        <f>IF(COUNTIFS(Table1[JV '#],Table5[[#This Row],[JV Number]],#REF!,"x")=0,"",COUNTIFS(Table1[JV '#],Table5[[#This Row],[JV Number]],#REF!,"x"))</f>
        <v>#REF!</v>
      </c>
      <c r="U271" s="460" t="e">
        <f>IF(COUNTIFS(Table1[JV '#],Table5[[#This Row],[JV Number]],#REF!,"x")=0,"",COUNTIFS(Table1[JV '#],Table5[[#This Row],[JV Number]],#REF!,"x"))</f>
        <v>#REF!</v>
      </c>
      <c r="V271" s="460" t="e">
        <f>IF(COUNTIFS(Table1[JV '#],Table5[[#This Row],[JV Number]],#REF!,"x")=0,"",COUNTIFS(Table1[JV '#],Table5[[#This Row],[JV Number]],#REF!,"x"))</f>
        <v>#REF!</v>
      </c>
      <c r="W271" s="460" t="e">
        <f>IF(COUNTIFS(Table1[JV '#],Table5[[#This Row],[JV Number]],#REF!,"x")=0,"",COUNTIFS(Table1[JV '#],Table5[[#This Row],[JV Number]],#REF!,"x"))</f>
        <v>#REF!</v>
      </c>
      <c r="X271" s="460" t="e">
        <f>IF(COUNTIFS(Table1[JV '#],Table5[[#This Row],[JV Number]],#REF!,"x")=0,"",COUNTIFS(Table1[JV '#],Table5[[#This Row],[JV Number]],#REF!,"x"))</f>
        <v>#REF!</v>
      </c>
      <c r="Z271" s="447"/>
    </row>
    <row r="272" spans="1:26" x14ac:dyDescent="0.25">
      <c r="A272" s="464">
        <v>268</v>
      </c>
      <c r="B272" s="460">
        <v>272</v>
      </c>
      <c r="C272" s="460">
        <f>INDEX(Table1[MPMS '#],MATCH(Table5[[#This Row],[JV Number]],Table1[JV '#],0))</f>
        <v>87566</v>
      </c>
      <c r="D272" s="460" t="str">
        <f>INDEX(Table1[Early Completion (Y/N)],MATCH(Table5[[#This Row],[JV Number]],Table1[JV '#],0))</f>
        <v>--</v>
      </c>
      <c r="E272" s="460" t="e">
        <f>INDEX(#REF!,MATCH(Table5[[#This Row],[JV Number]],Table1[JV '#],0))</f>
        <v>#REF!</v>
      </c>
      <c r="F272" s="460">
        <f>INDEX(Table1[District],MATCH(Table5[[#This Row],[JV Number]],Table1[JV '#],0))</f>
        <v>8</v>
      </c>
      <c r="G272" s="460" t="str">
        <f>INDEX(Table1[County],MATCH(Table5[[#This Row],[JV Number]],Table1[JV '#],0))</f>
        <v>Lancaster</v>
      </c>
      <c r="H272" s="460">
        <f>COUNTIF(Table1[JV '#],Table5[[#This Row],[JV Number]])</f>
        <v>2</v>
      </c>
      <c r="I272" s="466">
        <f>LOOKUP(Table5[[#This Row],[JV Number]],Table4[JV '#],Table4[Construction Start Dates])</f>
        <v>42507</v>
      </c>
      <c r="J272" s="466" t="e">
        <f t="array" ref="J272">MIN(IF(Table5[[#This Row],[JV Number]]=Table1[JV '#],#REF!,"Error"))</f>
        <v>#REF!</v>
      </c>
      <c r="K272" s="554" t="e">
        <f>SUMIF(Table1[JV '#],Table5[[#This Row],[JV Number]],#REF!)</f>
        <v>#REF!</v>
      </c>
      <c r="L272" s="460" t="str">
        <f>IF(COUNTIFS(Table1[JV '#],Table5[[#This Row],[JV Number]],Table1[D-419 Utility Relocation Classification],Table5[[#Headers],[Prior]])=0,"",COUNTIFS(Table1[JV '#],Table5[[#This Row],[JV Number]],Table1[D-419 Utility Relocation Classification],Table5[[#Headers],[Prior]]))</f>
        <v/>
      </c>
      <c r="M272" s="460" t="str">
        <f>IF(COUNTIFS(Table1[JV '#],Table5[[#This Row],[JV Number]],Table1[D-419 Utility Relocation Classification],Table5[[#Headers],[Restrictive]])=0,"",COUNTIFS(Table1[JV '#],Table5[[#This Row],[JV Number]],Table1[D-419 Utility Relocation Classification],Table5[[#Headers],[Restrictive]]))</f>
        <v/>
      </c>
      <c r="N272" s="460" t="str">
        <f>IF(COUNTIFS(Table1[JV '#],Table5[[#This Row],[JV Number]],Table1[D-419 Utility Relocation Classification],Table5[[#Headers],[Concurrent]])=0,"",COUNTIFS(Table1[JV '#],Table5[[#This Row],[JV Number]],Table1[D-419 Utility Relocation Classification],Table5[[#Headers],[Concurrent]]))</f>
        <v/>
      </c>
      <c r="O272" s="460" t="str">
        <f>IF(COUNTIFS(Table1[JV '#],Table5[[#This Row],[JV Number]],Table1[D-419 Utility Relocation Classification],Table5[[#Headers],[Coordinated]])=0,"",COUNTIFS(Table1[JV '#],Table5[[#This Row],[JV Number]],Table1[D-419 Utility Relocation Classification],Table5[[#Headers],[Coordinated]]))</f>
        <v/>
      </c>
      <c r="P272" s="460" t="str">
        <f>IF(COUNTIFS(Table1[JV '#],Table5[[#This Row],[JV Number]],Table1[D-419 Utility Relocation Classification],Table5[[#Headers],[Not Affected]])=0,"",COUNTIFS(Table1[JV '#],Table5[[#This Row],[JV Number]],Table1[D-419 Utility Relocation Classification],Table5[[#Headers],[Not Affected]]))</f>
        <v/>
      </c>
      <c r="Q272" s="460" t="str">
        <f>IF(COUNTIFS(Table1[JV '#],Table5[[#This Row],[JV Number]],Table1[D-419 Utility Relocation Classification],Table5[[#Headers],[Incorporated]])=0,"",COUNTIFS(Table1[JV '#],Table5[[#This Row],[JV Number]],Table1[D-419 Utility Relocation Classification],Table5[[#Headers],[Incorporated]]))</f>
        <v/>
      </c>
      <c r="R272" s="460" t="str">
        <f>IF(COUNTIFS(Table1[JV '#],Table5[[#This Row],[JV Number]],Table1[Overhead or Underground],"OH")=0,"",COUNTIFS(Table1[JV '#],Table5[[#This Row],[JV Number]],Table1[Overhead or Underground],"OH"))</f>
        <v/>
      </c>
      <c r="S272" s="460" t="str">
        <f>IF(COUNTIFS(Table1[JV '#],Table5[[#This Row],[JV Number]],Table1[Overhead or Underground],"UG")=0,"",COUNTIFS(Table1[JV '#],Table5[[#This Row],[JV Number]],Table1[Overhead or Underground],"UG"))</f>
        <v/>
      </c>
      <c r="T272" s="460" t="e">
        <f>IF(COUNTIFS(Table1[JV '#],Table5[[#This Row],[JV Number]],#REF!,"x")=0,"",COUNTIFS(Table1[JV '#],Table5[[#This Row],[JV Number]],#REF!,"x"))</f>
        <v>#REF!</v>
      </c>
      <c r="U272" s="460" t="e">
        <f>IF(COUNTIFS(Table1[JV '#],Table5[[#This Row],[JV Number]],#REF!,"x")=0,"",COUNTIFS(Table1[JV '#],Table5[[#This Row],[JV Number]],#REF!,"x"))</f>
        <v>#REF!</v>
      </c>
      <c r="V272" s="460" t="e">
        <f>IF(COUNTIFS(Table1[JV '#],Table5[[#This Row],[JV Number]],#REF!,"x")=0,"",COUNTIFS(Table1[JV '#],Table5[[#This Row],[JV Number]],#REF!,"x"))</f>
        <v>#REF!</v>
      </c>
      <c r="W272" s="460" t="e">
        <f>IF(COUNTIFS(Table1[JV '#],Table5[[#This Row],[JV Number]],#REF!,"x")=0,"",COUNTIFS(Table1[JV '#],Table5[[#This Row],[JV Number]],#REF!,"x"))</f>
        <v>#REF!</v>
      </c>
      <c r="X272" s="460" t="e">
        <f>IF(COUNTIFS(Table1[JV '#],Table5[[#This Row],[JV Number]],#REF!,"x")=0,"",COUNTIFS(Table1[JV '#],Table5[[#This Row],[JV Number]],#REF!,"x"))</f>
        <v>#REF!</v>
      </c>
      <c r="Z272" s="447"/>
    </row>
    <row r="273" spans="1:26" x14ac:dyDescent="0.25">
      <c r="A273" s="464">
        <v>269</v>
      </c>
      <c r="B273" s="460">
        <v>273</v>
      </c>
      <c r="C273" s="460">
        <f>INDEX(Table1[MPMS '#],MATCH(Table5[[#This Row],[JV Number]],Table1[JV '#],0))</f>
        <v>91324</v>
      </c>
      <c r="D273" s="460" t="str">
        <f>INDEX(Table1[Early Completion (Y/N)],MATCH(Table5[[#This Row],[JV Number]],Table1[JV '#],0))</f>
        <v>--</v>
      </c>
      <c r="E273" s="460" t="e">
        <f>INDEX(#REF!,MATCH(Table5[[#This Row],[JV Number]],Table1[JV '#],0))</f>
        <v>#REF!</v>
      </c>
      <c r="F273" s="460">
        <f>INDEX(Table1[District],MATCH(Table5[[#This Row],[JV Number]],Table1[JV '#],0))</f>
        <v>8</v>
      </c>
      <c r="G273" s="460" t="str">
        <f>INDEX(Table1[County],MATCH(Table5[[#This Row],[JV Number]],Table1[JV '#],0))</f>
        <v>Lancaster</v>
      </c>
      <c r="H273" s="460">
        <f>COUNTIF(Table1[JV '#],Table5[[#This Row],[JV Number]])</f>
        <v>3</v>
      </c>
      <c r="I273" s="466">
        <f>LOOKUP(Table5[[#This Row],[JV Number]],Table4[JV '#],Table4[Construction Start Dates])</f>
        <v>42898</v>
      </c>
      <c r="J273" s="466" t="e">
        <f t="array" ref="J273">MIN(IF(Table5[[#This Row],[JV Number]]=Table1[JV '#],#REF!,"Error"))</f>
        <v>#REF!</v>
      </c>
      <c r="K273" s="554" t="e">
        <f>SUMIF(Table1[JV '#],Table5[[#This Row],[JV Number]],#REF!)</f>
        <v>#REF!</v>
      </c>
      <c r="L273" s="460" t="str">
        <f>IF(COUNTIFS(Table1[JV '#],Table5[[#This Row],[JV Number]],Table1[D-419 Utility Relocation Classification],Table5[[#Headers],[Prior]])=0,"",COUNTIFS(Table1[JV '#],Table5[[#This Row],[JV Number]],Table1[D-419 Utility Relocation Classification],Table5[[#Headers],[Prior]]))</f>
        <v/>
      </c>
      <c r="M273" s="460" t="str">
        <f>IF(COUNTIFS(Table1[JV '#],Table5[[#This Row],[JV Number]],Table1[D-419 Utility Relocation Classification],Table5[[#Headers],[Restrictive]])=0,"",COUNTIFS(Table1[JV '#],Table5[[#This Row],[JV Number]],Table1[D-419 Utility Relocation Classification],Table5[[#Headers],[Restrictive]]))</f>
        <v/>
      </c>
      <c r="N273" s="460" t="str">
        <f>IF(COUNTIFS(Table1[JV '#],Table5[[#This Row],[JV Number]],Table1[D-419 Utility Relocation Classification],Table5[[#Headers],[Concurrent]])=0,"",COUNTIFS(Table1[JV '#],Table5[[#This Row],[JV Number]],Table1[D-419 Utility Relocation Classification],Table5[[#Headers],[Concurrent]]))</f>
        <v/>
      </c>
      <c r="O273" s="460" t="str">
        <f>IF(COUNTIFS(Table1[JV '#],Table5[[#This Row],[JV Number]],Table1[D-419 Utility Relocation Classification],Table5[[#Headers],[Coordinated]])=0,"",COUNTIFS(Table1[JV '#],Table5[[#This Row],[JV Number]],Table1[D-419 Utility Relocation Classification],Table5[[#Headers],[Coordinated]]))</f>
        <v/>
      </c>
      <c r="P273" s="460" t="str">
        <f>IF(COUNTIFS(Table1[JV '#],Table5[[#This Row],[JV Number]],Table1[D-419 Utility Relocation Classification],Table5[[#Headers],[Not Affected]])=0,"",COUNTIFS(Table1[JV '#],Table5[[#This Row],[JV Number]],Table1[D-419 Utility Relocation Classification],Table5[[#Headers],[Not Affected]]))</f>
        <v/>
      </c>
      <c r="Q273" s="460" t="str">
        <f>IF(COUNTIFS(Table1[JV '#],Table5[[#This Row],[JV Number]],Table1[D-419 Utility Relocation Classification],Table5[[#Headers],[Incorporated]])=0,"",COUNTIFS(Table1[JV '#],Table5[[#This Row],[JV Number]],Table1[D-419 Utility Relocation Classification],Table5[[#Headers],[Incorporated]]))</f>
        <v/>
      </c>
      <c r="R273" s="460" t="str">
        <f>IF(COUNTIFS(Table1[JV '#],Table5[[#This Row],[JV Number]],Table1[Overhead or Underground],"OH")=0,"",COUNTIFS(Table1[JV '#],Table5[[#This Row],[JV Number]],Table1[Overhead or Underground],"OH"))</f>
        <v/>
      </c>
      <c r="S273" s="460">
        <f>IF(COUNTIFS(Table1[JV '#],Table5[[#This Row],[JV Number]],Table1[Overhead or Underground],"UG")=0,"",COUNTIFS(Table1[JV '#],Table5[[#This Row],[JV Number]],Table1[Overhead or Underground],"UG"))</f>
        <v>1</v>
      </c>
      <c r="T273" s="460" t="e">
        <f>IF(COUNTIFS(Table1[JV '#],Table5[[#This Row],[JV Number]],#REF!,"x")=0,"",COUNTIFS(Table1[JV '#],Table5[[#This Row],[JV Number]],#REF!,"x"))</f>
        <v>#REF!</v>
      </c>
      <c r="U273" s="460" t="e">
        <f>IF(COUNTIFS(Table1[JV '#],Table5[[#This Row],[JV Number]],#REF!,"x")=0,"",COUNTIFS(Table1[JV '#],Table5[[#This Row],[JV Number]],#REF!,"x"))</f>
        <v>#REF!</v>
      </c>
      <c r="V273" s="460" t="e">
        <f>IF(COUNTIFS(Table1[JV '#],Table5[[#This Row],[JV Number]],#REF!,"x")=0,"",COUNTIFS(Table1[JV '#],Table5[[#This Row],[JV Number]],#REF!,"x"))</f>
        <v>#REF!</v>
      </c>
      <c r="W273" s="460" t="e">
        <f>IF(COUNTIFS(Table1[JV '#],Table5[[#This Row],[JV Number]],#REF!,"x")=0,"",COUNTIFS(Table1[JV '#],Table5[[#This Row],[JV Number]],#REF!,"x"))</f>
        <v>#REF!</v>
      </c>
      <c r="X273" s="460" t="e">
        <f>IF(COUNTIFS(Table1[JV '#],Table5[[#This Row],[JV Number]],#REF!,"x")=0,"",COUNTIFS(Table1[JV '#],Table5[[#This Row],[JV Number]],#REF!,"x"))</f>
        <v>#REF!</v>
      </c>
      <c r="Z273" s="447"/>
    </row>
    <row r="274" spans="1:26" x14ac:dyDescent="0.25">
      <c r="A274" s="464">
        <v>270</v>
      </c>
      <c r="B274" s="460">
        <v>274</v>
      </c>
      <c r="C274" s="460">
        <f>INDEX(Table1[MPMS '#],MATCH(Table5[[#This Row],[JV Number]],Table1[JV '#],0))</f>
        <v>87516</v>
      </c>
      <c r="D274" s="460" t="str">
        <f>INDEX(Table1[Early Completion (Y/N)],MATCH(Table5[[#This Row],[JV Number]],Table1[JV '#],0))</f>
        <v>--</v>
      </c>
      <c r="E274" s="460" t="e">
        <f>INDEX(#REF!,MATCH(Table5[[#This Row],[JV Number]],Table1[JV '#],0))</f>
        <v>#REF!</v>
      </c>
      <c r="F274" s="460">
        <f>INDEX(Table1[District],MATCH(Table5[[#This Row],[JV Number]],Table1[JV '#],0))</f>
        <v>8</v>
      </c>
      <c r="G274" s="460" t="str">
        <f>INDEX(Table1[County],MATCH(Table5[[#This Row],[JV Number]],Table1[JV '#],0))</f>
        <v>Lancaster</v>
      </c>
      <c r="H274" s="460">
        <f>COUNTIF(Table1[JV '#],Table5[[#This Row],[JV Number]])</f>
        <v>2</v>
      </c>
      <c r="I274" s="466">
        <f>LOOKUP(Table5[[#This Row],[JV Number]],Table4[JV '#],Table4[Construction Start Dates])</f>
        <v>42585</v>
      </c>
      <c r="J274" s="466" t="e">
        <f t="array" ref="J274">MIN(IF(Table5[[#This Row],[JV Number]]=Table1[JV '#],#REF!,"Error"))</f>
        <v>#REF!</v>
      </c>
      <c r="K274" s="554" t="e">
        <f>SUMIF(Table1[JV '#],Table5[[#This Row],[JV Number]],#REF!)</f>
        <v>#REF!</v>
      </c>
      <c r="L274" s="460" t="str">
        <f>IF(COUNTIFS(Table1[JV '#],Table5[[#This Row],[JV Number]],Table1[D-419 Utility Relocation Classification],Table5[[#Headers],[Prior]])=0,"",COUNTIFS(Table1[JV '#],Table5[[#This Row],[JV Number]],Table1[D-419 Utility Relocation Classification],Table5[[#Headers],[Prior]]))</f>
        <v/>
      </c>
      <c r="M274" s="460" t="str">
        <f>IF(COUNTIFS(Table1[JV '#],Table5[[#This Row],[JV Number]],Table1[D-419 Utility Relocation Classification],Table5[[#Headers],[Restrictive]])=0,"",COUNTIFS(Table1[JV '#],Table5[[#This Row],[JV Number]],Table1[D-419 Utility Relocation Classification],Table5[[#Headers],[Restrictive]]))</f>
        <v/>
      </c>
      <c r="N274" s="460" t="str">
        <f>IF(COUNTIFS(Table1[JV '#],Table5[[#This Row],[JV Number]],Table1[D-419 Utility Relocation Classification],Table5[[#Headers],[Concurrent]])=0,"",COUNTIFS(Table1[JV '#],Table5[[#This Row],[JV Number]],Table1[D-419 Utility Relocation Classification],Table5[[#Headers],[Concurrent]]))</f>
        <v/>
      </c>
      <c r="O274" s="460" t="str">
        <f>IF(COUNTIFS(Table1[JV '#],Table5[[#This Row],[JV Number]],Table1[D-419 Utility Relocation Classification],Table5[[#Headers],[Coordinated]])=0,"",COUNTIFS(Table1[JV '#],Table5[[#This Row],[JV Number]],Table1[D-419 Utility Relocation Classification],Table5[[#Headers],[Coordinated]]))</f>
        <v/>
      </c>
      <c r="P274" s="460" t="str">
        <f>IF(COUNTIFS(Table1[JV '#],Table5[[#This Row],[JV Number]],Table1[D-419 Utility Relocation Classification],Table5[[#Headers],[Not Affected]])=0,"",COUNTIFS(Table1[JV '#],Table5[[#This Row],[JV Number]],Table1[D-419 Utility Relocation Classification],Table5[[#Headers],[Not Affected]]))</f>
        <v/>
      </c>
      <c r="Q274" s="460" t="str">
        <f>IF(COUNTIFS(Table1[JV '#],Table5[[#This Row],[JV Number]],Table1[D-419 Utility Relocation Classification],Table5[[#Headers],[Incorporated]])=0,"",COUNTIFS(Table1[JV '#],Table5[[#This Row],[JV Number]],Table1[D-419 Utility Relocation Classification],Table5[[#Headers],[Incorporated]]))</f>
        <v/>
      </c>
      <c r="R274" s="460" t="str">
        <f>IF(COUNTIFS(Table1[JV '#],Table5[[#This Row],[JV Number]],Table1[Overhead or Underground],"OH")=0,"",COUNTIFS(Table1[JV '#],Table5[[#This Row],[JV Number]],Table1[Overhead or Underground],"OH"))</f>
        <v/>
      </c>
      <c r="S274" s="460">
        <f>IF(COUNTIFS(Table1[JV '#],Table5[[#This Row],[JV Number]],Table1[Overhead or Underground],"UG")=0,"",COUNTIFS(Table1[JV '#],Table5[[#This Row],[JV Number]],Table1[Overhead or Underground],"UG"))</f>
        <v>1</v>
      </c>
      <c r="T274" s="460" t="e">
        <f>IF(COUNTIFS(Table1[JV '#],Table5[[#This Row],[JV Number]],#REF!,"x")=0,"",COUNTIFS(Table1[JV '#],Table5[[#This Row],[JV Number]],#REF!,"x"))</f>
        <v>#REF!</v>
      </c>
      <c r="U274" s="460" t="e">
        <f>IF(COUNTIFS(Table1[JV '#],Table5[[#This Row],[JV Number]],#REF!,"x")=0,"",COUNTIFS(Table1[JV '#],Table5[[#This Row],[JV Number]],#REF!,"x"))</f>
        <v>#REF!</v>
      </c>
      <c r="V274" s="460" t="e">
        <f>IF(COUNTIFS(Table1[JV '#],Table5[[#This Row],[JV Number]],#REF!,"x")=0,"",COUNTIFS(Table1[JV '#],Table5[[#This Row],[JV Number]],#REF!,"x"))</f>
        <v>#REF!</v>
      </c>
      <c r="W274" s="460" t="e">
        <f>IF(COUNTIFS(Table1[JV '#],Table5[[#This Row],[JV Number]],#REF!,"x")=0,"",COUNTIFS(Table1[JV '#],Table5[[#This Row],[JV Number]],#REF!,"x"))</f>
        <v>#REF!</v>
      </c>
      <c r="X274" s="460" t="e">
        <f>IF(COUNTIFS(Table1[JV '#],Table5[[#This Row],[JV Number]],#REF!,"x")=0,"",COUNTIFS(Table1[JV '#],Table5[[#This Row],[JV Number]],#REF!,"x"))</f>
        <v>#REF!</v>
      </c>
      <c r="Z274" s="447"/>
    </row>
    <row r="275" spans="1:26" x14ac:dyDescent="0.25">
      <c r="A275" s="464">
        <v>271</v>
      </c>
      <c r="B275" s="460">
        <v>275</v>
      </c>
      <c r="C275" s="460">
        <f>INDEX(Table1[MPMS '#],MATCH(Table5[[#This Row],[JV Number]],Table1[JV '#],0))</f>
        <v>20123</v>
      </c>
      <c r="D275" s="460" t="str">
        <f>INDEX(Table1[Early Completion (Y/N)],MATCH(Table5[[#This Row],[JV Number]],Table1[JV '#],0))</f>
        <v>--</v>
      </c>
      <c r="E275" s="460" t="e">
        <f>INDEX(#REF!,MATCH(Table5[[#This Row],[JV Number]],Table1[JV '#],0))</f>
        <v>#REF!</v>
      </c>
      <c r="F275" s="460">
        <f>INDEX(Table1[District],MATCH(Table5[[#This Row],[JV Number]],Table1[JV '#],0))</f>
        <v>8</v>
      </c>
      <c r="G275" s="460" t="str">
        <f>INDEX(Table1[County],MATCH(Table5[[#This Row],[JV Number]],Table1[JV '#],0))</f>
        <v>Lancaster</v>
      </c>
      <c r="H275" s="460">
        <f>COUNTIF(Table1[JV '#],Table5[[#This Row],[JV Number]])</f>
        <v>1</v>
      </c>
      <c r="I275" s="466">
        <f>LOOKUP(Table5[[#This Row],[JV Number]],Table4[JV '#],Table4[Construction Start Dates])</f>
        <v>42947</v>
      </c>
      <c r="J275" s="466" t="e">
        <f t="array" ref="J275">MIN(IF(Table5[[#This Row],[JV Number]]=Table1[JV '#],#REF!,"Error"))</f>
        <v>#REF!</v>
      </c>
      <c r="K275" s="554" t="e">
        <f>SUMIF(Table1[JV '#],Table5[[#This Row],[JV Number]],#REF!)</f>
        <v>#REF!</v>
      </c>
      <c r="L275" s="460" t="str">
        <f>IF(COUNTIFS(Table1[JV '#],Table5[[#This Row],[JV Number]],Table1[D-419 Utility Relocation Classification],Table5[[#Headers],[Prior]])=0,"",COUNTIFS(Table1[JV '#],Table5[[#This Row],[JV Number]],Table1[D-419 Utility Relocation Classification],Table5[[#Headers],[Prior]]))</f>
        <v/>
      </c>
      <c r="M275" s="460" t="str">
        <f>IF(COUNTIFS(Table1[JV '#],Table5[[#This Row],[JV Number]],Table1[D-419 Utility Relocation Classification],Table5[[#Headers],[Restrictive]])=0,"",COUNTIFS(Table1[JV '#],Table5[[#This Row],[JV Number]],Table1[D-419 Utility Relocation Classification],Table5[[#Headers],[Restrictive]]))</f>
        <v/>
      </c>
      <c r="N275" s="460" t="str">
        <f>IF(COUNTIFS(Table1[JV '#],Table5[[#This Row],[JV Number]],Table1[D-419 Utility Relocation Classification],Table5[[#Headers],[Concurrent]])=0,"",COUNTIFS(Table1[JV '#],Table5[[#This Row],[JV Number]],Table1[D-419 Utility Relocation Classification],Table5[[#Headers],[Concurrent]]))</f>
        <v/>
      </c>
      <c r="O275" s="460" t="str">
        <f>IF(COUNTIFS(Table1[JV '#],Table5[[#This Row],[JV Number]],Table1[D-419 Utility Relocation Classification],Table5[[#Headers],[Coordinated]])=0,"",COUNTIFS(Table1[JV '#],Table5[[#This Row],[JV Number]],Table1[D-419 Utility Relocation Classification],Table5[[#Headers],[Coordinated]]))</f>
        <v/>
      </c>
      <c r="P275" s="460" t="str">
        <f>IF(COUNTIFS(Table1[JV '#],Table5[[#This Row],[JV Number]],Table1[D-419 Utility Relocation Classification],Table5[[#Headers],[Not Affected]])=0,"",COUNTIFS(Table1[JV '#],Table5[[#This Row],[JV Number]],Table1[D-419 Utility Relocation Classification],Table5[[#Headers],[Not Affected]]))</f>
        <v/>
      </c>
      <c r="Q275" s="460" t="str">
        <f>IF(COUNTIFS(Table1[JV '#],Table5[[#This Row],[JV Number]],Table1[D-419 Utility Relocation Classification],Table5[[#Headers],[Incorporated]])=0,"",COUNTIFS(Table1[JV '#],Table5[[#This Row],[JV Number]],Table1[D-419 Utility Relocation Classification],Table5[[#Headers],[Incorporated]]))</f>
        <v/>
      </c>
      <c r="R275" s="460" t="str">
        <f>IF(COUNTIFS(Table1[JV '#],Table5[[#This Row],[JV Number]],Table1[Overhead or Underground],"OH")=0,"",COUNTIFS(Table1[JV '#],Table5[[#This Row],[JV Number]],Table1[Overhead or Underground],"OH"))</f>
        <v/>
      </c>
      <c r="S275" s="460">
        <f>IF(COUNTIFS(Table1[JV '#],Table5[[#This Row],[JV Number]],Table1[Overhead or Underground],"UG")=0,"",COUNTIFS(Table1[JV '#],Table5[[#This Row],[JV Number]],Table1[Overhead or Underground],"UG"))</f>
        <v>1</v>
      </c>
      <c r="T275" s="460" t="e">
        <f>IF(COUNTIFS(Table1[JV '#],Table5[[#This Row],[JV Number]],#REF!,"x")=0,"",COUNTIFS(Table1[JV '#],Table5[[#This Row],[JV Number]],#REF!,"x"))</f>
        <v>#REF!</v>
      </c>
      <c r="U275" s="460" t="e">
        <f>IF(COUNTIFS(Table1[JV '#],Table5[[#This Row],[JV Number]],#REF!,"x")=0,"",COUNTIFS(Table1[JV '#],Table5[[#This Row],[JV Number]],#REF!,"x"))</f>
        <v>#REF!</v>
      </c>
      <c r="V275" s="460" t="e">
        <f>IF(COUNTIFS(Table1[JV '#],Table5[[#This Row],[JV Number]],#REF!,"x")=0,"",COUNTIFS(Table1[JV '#],Table5[[#This Row],[JV Number]],#REF!,"x"))</f>
        <v>#REF!</v>
      </c>
      <c r="W275" s="460" t="e">
        <f>IF(COUNTIFS(Table1[JV '#],Table5[[#This Row],[JV Number]],#REF!,"x")=0,"",COUNTIFS(Table1[JV '#],Table5[[#This Row],[JV Number]],#REF!,"x"))</f>
        <v>#REF!</v>
      </c>
      <c r="X275" s="460" t="e">
        <f>IF(COUNTIFS(Table1[JV '#],Table5[[#This Row],[JV Number]],#REF!,"x")=0,"",COUNTIFS(Table1[JV '#],Table5[[#This Row],[JV Number]],#REF!,"x"))</f>
        <v>#REF!</v>
      </c>
      <c r="Z275" s="447"/>
    </row>
    <row r="276" spans="1:26" x14ac:dyDescent="0.25">
      <c r="A276" s="464">
        <v>272</v>
      </c>
      <c r="B276" s="460">
        <v>276</v>
      </c>
      <c r="C276" s="460">
        <f>INDEX(Table1[MPMS '#],MATCH(Table5[[#This Row],[JV Number]],Table1[JV '#],0))</f>
        <v>87562</v>
      </c>
      <c r="D276" s="460" t="str">
        <f>INDEX(Table1[Early Completion (Y/N)],MATCH(Table5[[#This Row],[JV Number]],Table1[JV '#],0))</f>
        <v>--</v>
      </c>
      <c r="E276" s="460" t="e">
        <f>INDEX(#REF!,MATCH(Table5[[#This Row],[JV Number]],Table1[JV '#],0))</f>
        <v>#REF!</v>
      </c>
      <c r="F276" s="460">
        <f>INDEX(Table1[District],MATCH(Table5[[#This Row],[JV Number]],Table1[JV '#],0))</f>
        <v>8</v>
      </c>
      <c r="G276" s="460" t="str">
        <f>INDEX(Table1[County],MATCH(Table5[[#This Row],[JV Number]],Table1[JV '#],0))</f>
        <v>Lancaster</v>
      </c>
      <c r="H276" s="460">
        <f>COUNTIF(Table1[JV '#],Table5[[#This Row],[JV Number]])</f>
        <v>1</v>
      </c>
      <c r="I276" s="466">
        <f>LOOKUP(Table5[[#This Row],[JV Number]],Table4[JV '#],Table4[Construction Start Dates])</f>
        <v>42948</v>
      </c>
      <c r="J276" s="466" t="e">
        <f t="array" ref="J276">MIN(IF(Table5[[#This Row],[JV Number]]=Table1[JV '#],#REF!,"Error"))</f>
        <v>#REF!</v>
      </c>
      <c r="K276" s="554" t="e">
        <f>SUMIF(Table1[JV '#],Table5[[#This Row],[JV Number]],#REF!)</f>
        <v>#REF!</v>
      </c>
      <c r="L276" s="460" t="str">
        <f>IF(COUNTIFS(Table1[JV '#],Table5[[#This Row],[JV Number]],Table1[D-419 Utility Relocation Classification],Table5[[#Headers],[Prior]])=0,"",COUNTIFS(Table1[JV '#],Table5[[#This Row],[JV Number]],Table1[D-419 Utility Relocation Classification],Table5[[#Headers],[Prior]]))</f>
        <v/>
      </c>
      <c r="M276" s="460" t="str">
        <f>IF(COUNTIFS(Table1[JV '#],Table5[[#This Row],[JV Number]],Table1[D-419 Utility Relocation Classification],Table5[[#Headers],[Restrictive]])=0,"",COUNTIFS(Table1[JV '#],Table5[[#This Row],[JV Number]],Table1[D-419 Utility Relocation Classification],Table5[[#Headers],[Restrictive]]))</f>
        <v/>
      </c>
      <c r="N276" s="460" t="str">
        <f>IF(COUNTIFS(Table1[JV '#],Table5[[#This Row],[JV Number]],Table1[D-419 Utility Relocation Classification],Table5[[#Headers],[Concurrent]])=0,"",COUNTIFS(Table1[JV '#],Table5[[#This Row],[JV Number]],Table1[D-419 Utility Relocation Classification],Table5[[#Headers],[Concurrent]]))</f>
        <v/>
      </c>
      <c r="O276" s="460" t="str">
        <f>IF(COUNTIFS(Table1[JV '#],Table5[[#This Row],[JV Number]],Table1[D-419 Utility Relocation Classification],Table5[[#Headers],[Coordinated]])=0,"",COUNTIFS(Table1[JV '#],Table5[[#This Row],[JV Number]],Table1[D-419 Utility Relocation Classification],Table5[[#Headers],[Coordinated]]))</f>
        <v/>
      </c>
      <c r="P276" s="460" t="str">
        <f>IF(COUNTIFS(Table1[JV '#],Table5[[#This Row],[JV Number]],Table1[D-419 Utility Relocation Classification],Table5[[#Headers],[Not Affected]])=0,"",COUNTIFS(Table1[JV '#],Table5[[#This Row],[JV Number]],Table1[D-419 Utility Relocation Classification],Table5[[#Headers],[Not Affected]]))</f>
        <v/>
      </c>
      <c r="Q276" s="460" t="str">
        <f>IF(COUNTIFS(Table1[JV '#],Table5[[#This Row],[JV Number]],Table1[D-419 Utility Relocation Classification],Table5[[#Headers],[Incorporated]])=0,"",COUNTIFS(Table1[JV '#],Table5[[#This Row],[JV Number]],Table1[D-419 Utility Relocation Classification],Table5[[#Headers],[Incorporated]]))</f>
        <v/>
      </c>
      <c r="R276" s="460" t="str">
        <f>IF(COUNTIFS(Table1[JV '#],Table5[[#This Row],[JV Number]],Table1[Overhead or Underground],"OH")=0,"",COUNTIFS(Table1[JV '#],Table5[[#This Row],[JV Number]],Table1[Overhead or Underground],"OH"))</f>
        <v/>
      </c>
      <c r="S276" s="460">
        <f>IF(COUNTIFS(Table1[JV '#],Table5[[#This Row],[JV Number]],Table1[Overhead or Underground],"UG")=0,"",COUNTIFS(Table1[JV '#],Table5[[#This Row],[JV Number]],Table1[Overhead or Underground],"UG"))</f>
        <v>1</v>
      </c>
      <c r="T276" s="460" t="e">
        <f>IF(COUNTIFS(Table1[JV '#],Table5[[#This Row],[JV Number]],#REF!,"x")=0,"",COUNTIFS(Table1[JV '#],Table5[[#This Row],[JV Number]],#REF!,"x"))</f>
        <v>#REF!</v>
      </c>
      <c r="U276" s="460" t="e">
        <f>IF(COUNTIFS(Table1[JV '#],Table5[[#This Row],[JV Number]],#REF!,"x")=0,"",COUNTIFS(Table1[JV '#],Table5[[#This Row],[JV Number]],#REF!,"x"))</f>
        <v>#REF!</v>
      </c>
      <c r="V276" s="460" t="e">
        <f>IF(COUNTIFS(Table1[JV '#],Table5[[#This Row],[JV Number]],#REF!,"x")=0,"",COUNTIFS(Table1[JV '#],Table5[[#This Row],[JV Number]],#REF!,"x"))</f>
        <v>#REF!</v>
      </c>
      <c r="W276" s="460" t="e">
        <f>IF(COUNTIFS(Table1[JV '#],Table5[[#This Row],[JV Number]],#REF!,"x")=0,"",COUNTIFS(Table1[JV '#],Table5[[#This Row],[JV Number]],#REF!,"x"))</f>
        <v>#REF!</v>
      </c>
      <c r="X276" s="460" t="e">
        <f>IF(COUNTIFS(Table1[JV '#],Table5[[#This Row],[JV Number]],#REF!,"x")=0,"",COUNTIFS(Table1[JV '#],Table5[[#This Row],[JV Number]],#REF!,"x"))</f>
        <v>#REF!</v>
      </c>
      <c r="Z276" s="447"/>
    </row>
    <row r="277" spans="1:26" x14ac:dyDescent="0.25">
      <c r="A277" s="464">
        <v>273</v>
      </c>
      <c r="B277" s="460">
        <v>277</v>
      </c>
      <c r="C277" s="460">
        <f>INDEX(Table1[MPMS '#],MATCH(Table5[[#This Row],[JV Number]],Table1[JV '#],0))</f>
        <v>91108</v>
      </c>
      <c r="D277" s="460" t="str">
        <f>INDEX(Table1[Early Completion (Y/N)],MATCH(Table5[[#This Row],[JV Number]],Table1[JV '#],0))</f>
        <v>--</v>
      </c>
      <c r="E277" s="460" t="e">
        <f>INDEX(#REF!,MATCH(Table5[[#This Row],[JV Number]],Table1[JV '#],0))</f>
        <v>#REF!</v>
      </c>
      <c r="F277" s="460">
        <f>INDEX(Table1[District],MATCH(Table5[[#This Row],[JV Number]],Table1[JV '#],0))</f>
        <v>8</v>
      </c>
      <c r="G277" s="460" t="str">
        <f>INDEX(Table1[County],MATCH(Table5[[#This Row],[JV Number]],Table1[JV '#],0))</f>
        <v>Lancaster</v>
      </c>
      <c r="H277" s="460">
        <f>COUNTIF(Table1[JV '#],Table5[[#This Row],[JV Number]])</f>
        <v>1</v>
      </c>
      <c r="I277" s="466">
        <f>LOOKUP(Table5[[#This Row],[JV Number]],Table4[JV '#],Table4[Construction Start Dates])</f>
        <v>42887</v>
      </c>
      <c r="J277" s="466" t="e">
        <f t="array" ref="J277">MIN(IF(Table5[[#This Row],[JV Number]]=Table1[JV '#],#REF!,"Error"))</f>
        <v>#REF!</v>
      </c>
      <c r="K277" s="554" t="e">
        <f>SUMIF(Table1[JV '#],Table5[[#This Row],[JV Number]],#REF!)</f>
        <v>#REF!</v>
      </c>
      <c r="L277" s="460" t="str">
        <f>IF(COUNTIFS(Table1[JV '#],Table5[[#This Row],[JV Number]],Table1[D-419 Utility Relocation Classification],Table5[[#Headers],[Prior]])=0,"",COUNTIFS(Table1[JV '#],Table5[[#This Row],[JV Number]],Table1[D-419 Utility Relocation Classification],Table5[[#Headers],[Prior]]))</f>
        <v/>
      </c>
      <c r="M277" s="460" t="str">
        <f>IF(COUNTIFS(Table1[JV '#],Table5[[#This Row],[JV Number]],Table1[D-419 Utility Relocation Classification],Table5[[#Headers],[Restrictive]])=0,"",COUNTIFS(Table1[JV '#],Table5[[#This Row],[JV Number]],Table1[D-419 Utility Relocation Classification],Table5[[#Headers],[Restrictive]]))</f>
        <v/>
      </c>
      <c r="N277" s="460" t="str">
        <f>IF(COUNTIFS(Table1[JV '#],Table5[[#This Row],[JV Number]],Table1[D-419 Utility Relocation Classification],Table5[[#Headers],[Concurrent]])=0,"",COUNTIFS(Table1[JV '#],Table5[[#This Row],[JV Number]],Table1[D-419 Utility Relocation Classification],Table5[[#Headers],[Concurrent]]))</f>
        <v/>
      </c>
      <c r="O277" s="460" t="str">
        <f>IF(COUNTIFS(Table1[JV '#],Table5[[#This Row],[JV Number]],Table1[D-419 Utility Relocation Classification],Table5[[#Headers],[Coordinated]])=0,"",COUNTIFS(Table1[JV '#],Table5[[#This Row],[JV Number]],Table1[D-419 Utility Relocation Classification],Table5[[#Headers],[Coordinated]]))</f>
        <v/>
      </c>
      <c r="P277" s="460" t="str">
        <f>IF(COUNTIFS(Table1[JV '#],Table5[[#This Row],[JV Number]],Table1[D-419 Utility Relocation Classification],Table5[[#Headers],[Not Affected]])=0,"",COUNTIFS(Table1[JV '#],Table5[[#This Row],[JV Number]],Table1[D-419 Utility Relocation Classification],Table5[[#Headers],[Not Affected]]))</f>
        <v/>
      </c>
      <c r="Q277" s="460" t="str">
        <f>IF(COUNTIFS(Table1[JV '#],Table5[[#This Row],[JV Number]],Table1[D-419 Utility Relocation Classification],Table5[[#Headers],[Incorporated]])=0,"",COUNTIFS(Table1[JV '#],Table5[[#This Row],[JV Number]],Table1[D-419 Utility Relocation Classification],Table5[[#Headers],[Incorporated]]))</f>
        <v/>
      </c>
      <c r="R277" s="460" t="str">
        <f>IF(COUNTIFS(Table1[JV '#],Table5[[#This Row],[JV Number]],Table1[Overhead or Underground],"OH")=0,"",COUNTIFS(Table1[JV '#],Table5[[#This Row],[JV Number]],Table1[Overhead or Underground],"OH"))</f>
        <v/>
      </c>
      <c r="S277" s="460">
        <f>IF(COUNTIFS(Table1[JV '#],Table5[[#This Row],[JV Number]],Table1[Overhead or Underground],"UG")=0,"",COUNTIFS(Table1[JV '#],Table5[[#This Row],[JV Number]],Table1[Overhead or Underground],"UG"))</f>
        <v>1</v>
      </c>
      <c r="T277" s="460" t="e">
        <f>IF(COUNTIFS(Table1[JV '#],Table5[[#This Row],[JV Number]],#REF!,"x")=0,"",COUNTIFS(Table1[JV '#],Table5[[#This Row],[JV Number]],#REF!,"x"))</f>
        <v>#REF!</v>
      </c>
      <c r="U277" s="460" t="e">
        <f>IF(COUNTIFS(Table1[JV '#],Table5[[#This Row],[JV Number]],#REF!,"x")=0,"",COUNTIFS(Table1[JV '#],Table5[[#This Row],[JV Number]],#REF!,"x"))</f>
        <v>#REF!</v>
      </c>
      <c r="V277" s="460" t="e">
        <f>IF(COUNTIFS(Table1[JV '#],Table5[[#This Row],[JV Number]],#REF!,"x")=0,"",COUNTIFS(Table1[JV '#],Table5[[#This Row],[JV Number]],#REF!,"x"))</f>
        <v>#REF!</v>
      </c>
      <c r="W277" s="460" t="e">
        <f>IF(COUNTIFS(Table1[JV '#],Table5[[#This Row],[JV Number]],#REF!,"x")=0,"",COUNTIFS(Table1[JV '#],Table5[[#This Row],[JV Number]],#REF!,"x"))</f>
        <v>#REF!</v>
      </c>
      <c r="X277" s="460" t="e">
        <f>IF(COUNTIFS(Table1[JV '#],Table5[[#This Row],[JV Number]],#REF!,"x")=0,"",COUNTIFS(Table1[JV '#],Table5[[#This Row],[JV Number]],#REF!,"x"))</f>
        <v>#REF!</v>
      </c>
      <c r="Z277" s="447"/>
    </row>
    <row r="278" spans="1:26" x14ac:dyDescent="0.25">
      <c r="A278" s="464">
        <v>274</v>
      </c>
      <c r="B278" s="460">
        <v>278</v>
      </c>
      <c r="C278" s="460">
        <f>INDEX(Table1[MPMS '#],MATCH(Table5[[#This Row],[JV Number]],Table1[JV '#],0))</f>
        <v>19964</v>
      </c>
      <c r="D278" s="460" t="str">
        <f>INDEX(Table1[Early Completion (Y/N)],MATCH(Table5[[#This Row],[JV Number]],Table1[JV '#],0))</f>
        <v>--</v>
      </c>
      <c r="E278" s="460" t="e">
        <f>INDEX(#REF!,MATCH(Table5[[#This Row],[JV Number]],Table1[JV '#],0))</f>
        <v>#REF!</v>
      </c>
      <c r="F278" s="460">
        <f>INDEX(Table1[District],MATCH(Table5[[#This Row],[JV Number]],Table1[JV '#],0))</f>
        <v>8</v>
      </c>
      <c r="G278" s="460" t="str">
        <f>INDEX(Table1[County],MATCH(Table5[[#This Row],[JV Number]],Table1[JV '#],0))</f>
        <v>Lancaster</v>
      </c>
      <c r="H278" s="460">
        <f>COUNTIF(Table1[JV '#],Table5[[#This Row],[JV Number]])</f>
        <v>2</v>
      </c>
      <c r="I278" s="466">
        <f>LOOKUP(Table5[[#This Row],[JV Number]],Table4[JV '#],Table4[Construction Start Dates])</f>
        <v>42502</v>
      </c>
      <c r="J278" s="466" t="e">
        <f t="array" ref="J278">MIN(IF(Table5[[#This Row],[JV Number]]=Table1[JV '#],#REF!,"Error"))</f>
        <v>#REF!</v>
      </c>
      <c r="K278" s="554" t="e">
        <f>SUMIF(Table1[JV '#],Table5[[#This Row],[JV Number]],#REF!)</f>
        <v>#REF!</v>
      </c>
      <c r="L278" s="460" t="str">
        <f>IF(COUNTIFS(Table1[JV '#],Table5[[#This Row],[JV Number]],Table1[D-419 Utility Relocation Classification],Table5[[#Headers],[Prior]])=0,"",COUNTIFS(Table1[JV '#],Table5[[#This Row],[JV Number]],Table1[D-419 Utility Relocation Classification],Table5[[#Headers],[Prior]]))</f>
        <v/>
      </c>
      <c r="M278" s="460" t="str">
        <f>IF(COUNTIFS(Table1[JV '#],Table5[[#This Row],[JV Number]],Table1[D-419 Utility Relocation Classification],Table5[[#Headers],[Restrictive]])=0,"",COUNTIFS(Table1[JV '#],Table5[[#This Row],[JV Number]],Table1[D-419 Utility Relocation Classification],Table5[[#Headers],[Restrictive]]))</f>
        <v/>
      </c>
      <c r="N278" s="460" t="str">
        <f>IF(COUNTIFS(Table1[JV '#],Table5[[#This Row],[JV Number]],Table1[D-419 Utility Relocation Classification],Table5[[#Headers],[Concurrent]])=0,"",COUNTIFS(Table1[JV '#],Table5[[#This Row],[JV Number]],Table1[D-419 Utility Relocation Classification],Table5[[#Headers],[Concurrent]]))</f>
        <v/>
      </c>
      <c r="O278" s="460" t="str">
        <f>IF(COUNTIFS(Table1[JV '#],Table5[[#This Row],[JV Number]],Table1[D-419 Utility Relocation Classification],Table5[[#Headers],[Coordinated]])=0,"",COUNTIFS(Table1[JV '#],Table5[[#This Row],[JV Number]],Table1[D-419 Utility Relocation Classification],Table5[[#Headers],[Coordinated]]))</f>
        <v/>
      </c>
      <c r="P278" s="460" t="str">
        <f>IF(COUNTIFS(Table1[JV '#],Table5[[#This Row],[JV Number]],Table1[D-419 Utility Relocation Classification],Table5[[#Headers],[Not Affected]])=0,"",COUNTIFS(Table1[JV '#],Table5[[#This Row],[JV Number]],Table1[D-419 Utility Relocation Classification],Table5[[#Headers],[Not Affected]]))</f>
        <v/>
      </c>
      <c r="Q278" s="460" t="str">
        <f>IF(COUNTIFS(Table1[JV '#],Table5[[#This Row],[JV Number]],Table1[D-419 Utility Relocation Classification],Table5[[#Headers],[Incorporated]])=0,"",COUNTIFS(Table1[JV '#],Table5[[#This Row],[JV Number]],Table1[D-419 Utility Relocation Classification],Table5[[#Headers],[Incorporated]]))</f>
        <v/>
      </c>
      <c r="R278" s="460" t="str">
        <f>IF(COUNTIFS(Table1[JV '#],Table5[[#This Row],[JV Number]],Table1[Overhead or Underground],"OH")=0,"",COUNTIFS(Table1[JV '#],Table5[[#This Row],[JV Number]],Table1[Overhead or Underground],"OH"))</f>
        <v/>
      </c>
      <c r="S278" s="460">
        <f>IF(COUNTIFS(Table1[JV '#],Table5[[#This Row],[JV Number]],Table1[Overhead or Underground],"UG")=0,"",COUNTIFS(Table1[JV '#],Table5[[#This Row],[JV Number]],Table1[Overhead or Underground],"UG"))</f>
        <v>1</v>
      </c>
      <c r="T278" s="460" t="e">
        <f>IF(COUNTIFS(Table1[JV '#],Table5[[#This Row],[JV Number]],#REF!,"x")=0,"",COUNTIFS(Table1[JV '#],Table5[[#This Row],[JV Number]],#REF!,"x"))</f>
        <v>#REF!</v>
      </c>
      <c r="U278" s="460" t="e">
        <f>IF(COUNTIFS(Table1[JV '#],Table5[[#This Row],[JV Number]],#REF!,"x")=0,"",COUNTIFS(Table1[JV '#],Table5[[#This Row],[JV Number]],#REF!,"x"))</f>
        <v>#REF!</v>
      </c>
      <c r="V278" s="460" t="e">
        <f>IF(COUNTIFS(Table1[JV '#],Table5[[#This Row],[JV Number]],#REF!,"x")=0,"",COUNTIFS(Table1[JV '#],Table5[[#This Row],[JV Number]],#REF!,"x"))</f>
        <v>#REF!</v>
      </c>
      <c r="W278" s="460" t="e">
        <f>IF(COUNTIFS(Table1[JV '#],Table5[[#This Row],[JV Number]],#REF!,"x")=0,"",COUNTIFS(Table1[JV '#],Table5[[#This Row],[JV Number]],#REF!,"x"))</f>
        <v>#REF!</v>
      </c>
      <c r="X278" s="460" t="e">
        <f>IF(COUNTIFS(Table1[JV '#],Table5[[#This Row],[JV Number]],#REF!,"x")=0,"",COUNTIFS(Table1[JV '#],Table5[[#This Row],[JV Number]],#REF!,"x"))</f>
        <v>#REF!</v>
      </c>
      <c r="Z278" s="447"/>
    </row>
    <row r="279" spans="1:26" x14ac:dyDescent="0.25">
      <c r="A279" s="464">
        <v>275</v>
      </c>
      <c r="B279" s="460">
        <v>279</v>
      </c>
      <c r="C279" s="460">
        <f>INDEX(Table1[MPMS '#],MATCH(Table5[[#This Row],[JV Number]],Table1[JV '#],0))</f>
        <v>87518</v>
      </c>
      <c r="D279" s="460" t="str">
        <f>INDEX(Table1[Early Completion (Y/N)],MATCH(Table5[[#This Row],[JV Number]],Table1[JV '#],0))</f>
        <v>--</v>
      </c>
      <c r="E279" s="460" t="e">
        <f>INDEX(#REF!,MATCH(Table5[[#This Row],[JV Number]],Table1[JV '#],0))</f>
        <v>#REF!</v>
      </c>
      <c r="F279" s="460">
        <f>INDEX(Table1[District],MATCH(Table5[[#This Row],[JV Number]],Table1[JV '#],0))</f>
        <v>8</v>
      </c>
      <c r="G279" s="460" t="str">
        <f>INDEX(Table1[County],MATCH(Table5[[#This Row],[JV Number]],Table1[JV '#],0))</f>
        <v>Lancaster</v>
      </c>
      <c r="H279" s="460">
        <f>COUNTIF(Table1[JV '#],Table5[[#This Row],[JV Number]])</f>
        <v>2</v>
      </c>
      <c r="I279" s="466">
        <f>LOOKUP(Table5[[#This Row],[JV Number]],Table4[JV '#],Table4[Construction Start Dates])</f>
        <v>42662</v>
      </c>
      <c r="J279" s="466" t="e">
        <f t="array" ref="J279">MIN(IF(Table5[[#This Row],[JV Number]]=Table1[JV '#],#REF!,"Error"))</f>
        <v>#REF!</v>
      </c>
      <c r="K279" s="554" t="e">
        <f>SUMIF(Table1[JV '#],Table5[[#This Row],[JV Number]],#REF!)</f>
        <v>#REF!</v>
      </c>
      <c r="L279" s="460" t="str">
        <f>IF(COUNTIFS(Table1[JV '#],Table5[[#This Row],[JV Number]],Table1[D-419 Utility Relocation Classification],Table5[[#Headers],[Prior]])=0,"",COUNTIFS(Table1[JV '#],Table5[[#This Row],[JV Number]],Table1[D-419 Utility Relocation Classification],Table5[[#Headers],[Prior]]))</f>
        <v/>
      </c>
      <c r="M279" s="460" t="str">
        <f>IF(COUNTIFS(Table1[JV '#],Table5[[#This Row],[JV Number]],Table1[D-419 Utility Relocation Classification],Table5[[#Headers],[Restrictive]])=0,"",COUNTIFS(Table1[JV '#],Table5[[#This Row],[JV Number]],Table1[D-419 Utility Relocation Classification],Table5[[#Headers],[Restrictive]]))</f>
        <v/>
      </c>
      <c r="N279" s="460" t="str">
        <f>IF(COUNTIFS(Table1[JV '#],Table5[[#This Row],[JV Number]],Table1[D-419 Utility Relocation Classification],Table5[[#Headers],[Concurrent]])=0,"",COUNTIFS(Table1[JV '#],Table5[[#This Row],[JV Number]],Table1[D-419 Utility Relocation Classification],Table5[[#Headers],[Concurrent]]))</f>
        <v/>
      </c>
      <c r="O279" s="460" t="str">
        <f>IF(COUNTIFS(Table1[JV '#],Table5[[#This Row],[JV Number]],Table1[D-419 Utility Relocation Classification],Table5[[#Headers],[Coordinated]])=0,"",COUNTIFS(Table1[JV '#],Table5[[#This Row],[JV Number]],Table1[D-419 Utility Relocation Classification],Table5[[#Headers],[Coordinated]]))</f>
        <v/>
      </c>
      <c r="P279" s="460" t="str">
        <f>IF(COUNTIFS(Table1[JV '#],Table5[[#This Row],[JV Number]],Table1[D-419 Utility Relocation Classification],Table5[[#Headers],[Not Affected]])=0,"",COUNTIFS(Table1[JV '#],Table5[[#This Row],[JV Number]],Table1[D-419 Utility Relocation Classification],Table5[[#Headers],[Not Affected]]))</f>
        <v/>
      </c>
      <c r="Q279" s="460" t="str">
        <f>IF(COUNTIFS(Table1[JV '#],Table5[[#This Row],[JV Number]],Table1[D-419 Utility Relocation Classification],Table5[[#Headers],[Incorporated]])=0,"",COUNTIFS(Table1[JV '#],Table5[[#This Row],[JV Number]],Table1[D-419 Utility Relocation Classification],Table5[[#Headers],[Incorporated]]))</f>
        <v/>
      </c>
      <c r="R279" s="460" t="str">
        <f>IF(COUNTIFS(Table1[JV '#],Table5[[#This Row],[JV Number]],Table1[Overhead or Underground],"OH")=0,"",COUNTIFS(Table1[JV '#],Table5[[#This Row],[JV Number]],Table1[Overhead or Underground],"OH"))</f>
        <v/>
      </c>
      <c r="S279" s="460">
        <f>IF(COUNTIFS(Table1[JV '#],Table5[[#This Row],[JV Number]],Table1[Overhead or Underground],"UG")=0,"",COUNTIFS(Table1[JV '#],Table5[[#This Row],[JV Number]],Table1[Overhead or Underground],"UG"))</f>
        <v>1</v>
      </c>
      <c r="T279" s="460" t="e">
        <f>IF(COUNTIFS(Table1[JV '#],Table5[[#This Row],[JV Number]],#REF!,"x")=0,"",COUNTIFS(Table1[JV '#],Table5[[#This Row],[JV Number]],#REF!,"x"))</f>
        <v>#REF!</v>
      </c>
      <c r="U279" s="460" t="e">
        <f>IF(COUNTIFS(Table1[JV '#],Table5[[#This Row],[JV Number]],#REF!,"x")=0,"",COUNTIFS(Table1[JV '#],Table5[[#This Row],[JV Number]],#REF!,"x"))</f>
        <v>#REF!</v>
      </c>
      <c r="V279" s="460" t="e">
        <f>IF(COUNTIFS(Table1[JV '#],Table5[[#This Row],[JV Number]],#REF!,"x")=0,"",COUNTIFS(Table1[JV '#],Table5[[#This Row],[JV Number]],#REF!,"x"))</f>
        <v>#REF!</v>
      </c>
      <c r="W279" s="460" t="e">
        <f>IF(COUNTIFS(Table1[JV '#],Table5[[#This Row],[JV Number]],#REF!,"x")=0,"",COUNTIFS(Table1[JV '#],Table5[[#This Row],[JV Number]],#REF!,"x"))</f>
        <v>#REF!</v>
      </c>
      <c r="X279" s="460" t="e">
        <f>IF(COUNTIFS(Table1[JV '#],Table5[[#This Row],[JV Number]],#REF!,"x")=0,"",COUNTIFS(Table1[JV '#],Table5[[#This Row],[JV Number]],#REF!,"x"))</f>
        <v>#REF!</v>
      </c>
      <c r="Z279" s="447"/>
    </row>
    <row r="280" spans="1:26" x14ac:dyDescent="0.25">
      <c r="A280" s="464">
        <v>276</v>
      </c>
      <c r="B280" s="460">
        <v>280</v>
      </c>
      <c r="C280" s="460">
        <f>INDEX(Table1[MPMS '#],MATCH(Table5[[#This Row],[JV Number]],Table1[JV '#],0))</f>
        <v>87501</v>
      </c>
      <c r="D280" s="460" t="str">
        <f>INDEX(Table1[Early Completion (Y/N)],MATCH(Table5[[#This Row],[JV Number]],Table1[JV '#],0))</f>
        <v>--</v>
      </c>
      <c r="E280" s="460" t="e">
        <f>INDEX(#REF!,MATCH(Table5[[#This Row],[JV Number]],Table1[JV '#],0))</f>
        <v>#REF!</v>
      </c>
      <c r="F280" s="460">
        <f>INDEX(Table1[District],MATCH(Table5[[#This Row],[JV Number]],Table1[JV '#],0))</f>
        <v>8</v>
      </c>
      <c r="G280" s="460" t="str">
        <f>INDEX(Table1[County],MATCH(Table5[[#This Row],[JV Number]],Table1[JV '#],0))</f>
        <v>Lancaster</v>
      </c>
      <c r="H280" s="460">
        <f>COUNTIF(Table1[JV '#],Table5[[#This Row],[JV Number]])</f>
        <v>1</v>
      </c>
      <c r="I280" s="466">
        <f>LOOKUP(Table5[[#This Row],[JV Number]],Table4[JV '#],Table4[Construction Start Dates])</f>
        <v>42587</v>
      </c>
      <c r="J280" s="466" t="e">
        <f t="array" ref="J280">MIN(IF(Table5[[#This Row],[JV Number]]=Table1[JV '#],#REF!,"Error"))</f>
        <v>#REF!</v>
      </c>
      <c r="K280" s="554" t="e">
        <f>SUMIF(Table1[JV '#],Table5[[#This Row],[JV Number]],#REF!)</f>
        <v>#REF!</v>
      </c>
      <c r="L280" s="460" t="str">
        <f>IF(COUNTIFS(Table1[JV '#],Table5[[#This Row],[JV Number]],Table1[D-419 Utility Relocation Classification],Table5[[#Headers],[Prior]])=0,"",COUNTIFS(Table1[JV '#],Table5[[#This Row],[JV Number]],Table1[D-419 Utility Relocation Classification],Table5[[#Headers],[Prior]]))</f>
        <v/>
      </c>
      <c r="M280" s="460" t="str">
        <f>IF(COUNTIFS(Table1[JV '#],Table5[[#This Row],[JV Number]],Table1[D-419 Utility Relocation Classification],Table5[[#Headers],[Restrictive]])=0,"",COUNTIFS(Table1[JV '#],Table5[[#This Row],[JV Number]],Table1[D-419 Utility Relocation Classification],Table5[[#Headers],[Restrictive]]))</f>
        <v/>
      </c>
      <c r="N280" s="460" t="str">
        <f>IF(COUNTIFS(Table1[JV '#],Table5[[#This Row],[JV Number]],Table1[D-419 Utility Relocation Classification],Table5[[#Headers],[Concurrent]])=0,"",COUNTIFS(Table1[JV '#],Table5[[#This Row],[JV Number]],Table1[D-419 Utility Relocation Classification],Table5[[#Headers],[Concurrent]]))</f>
        <v/>
      </c>
      <c r="O280" s="460" t="str">
        <f>IF(COUNTIFS(Table1[JV '#],Table5[[#This Row],[JV Number]],Table1[D-419 Utility Relocation Classification],Table5[[#Headers],[Coordinated]])=0,"",COUNTIFS(Table1[JV '#],Table5[[#This Row],[JV Number]],Table1[D-419 Utility Relocation Classification],Table5[[#Headers],[Coordinated]]))</f>
        <v/>
      </c>
      <c r="P280" s="460" t="str">
        <f>IF(COUNTIFS(Table1[JV '#],Table5[[#This Row],[JV Number]],Table1[D-419 Utility Relocation Classification],Table5[[#Headers],[Not Affected]])=0,"",COUNTIFS(Table1[JV '#],Table5[[#This Row],[JV Number]],Table1[D-419 Utility Relocation Classification],Table5[[#Headers],[Not Affected]]))</f>
        <v/>
      </c>
      <c r="Q280" s="460" t="str">
        <f>IF(COUNTIFS(Table1[JV '#],Table5[[#This Row],[JV Number]],Table1[D-419 Utility Relocation Classification],Table5[[#Headers],[Incorporated]])=0,"",COUNTIFS(Table1[JV '#],Table5[[#This Row],[JV Number]],Table1[D-419 Utility Relocation Classification],Table5[[#Headers],[Incorporated]]))</f>
        <v/>
      </c>
      <c r="R280" s="460" t="str">
        <f>IF(COUNTIFS(Table1[JV '#],Table5[[#This Row],[JV Number]],Table1[Overhead or Underground],"OH")=0,"",COUNTIFS(Table1[JV '#],Table5[[#This Row],[JV Number]],Table1[Overhead or Underground],"OH"))</f>
        <v/>
      </c>
      <c r="S280" s="460" t="str">
        <f>IF(COUNTIFS(Table1[JV '#],Table5[[#This Row],[JV Number]],Table1[Overhead or Underground],"UG")=0,"",COUNTIFS(Table1[JV '#],Table5[[#This Row],[JV Number]],Table1[Overhead or Underground],"UG"))</f>
        <v/>
      </c>
      <c r="T280" s="460" t="e">
        <f>IF(COUNTIFS(Table1[JV '#],Table5[[#This Row],[JV Number]],#REF!,"x")=0,"",COUNTIFS(Table1[JV '#],Table5[[#This Row],[JV Number]],#REF!,"x"))</f>
        <v>#REF!</v>
      </c>
      <c r="U280" s="460" t="e">
        <f>IF(COUNTIFS(Table1[JV '#],Table5[[#This Row],[JV Number]],#REF!,"x")=0,"",COUNTIFS(Table1[JV '#],Table5[[#This Row],[JV Number]],#REF!,"x"))</f>
        <v>#REF!</v>
      </c>
      <c r="V280" s="460" t="e">
        <f>IF(COUNTIFS(Table1[JV '#],Table5[[#This Row],[JV Number]],#REF!,"x")=0,"",COUNTIFS(Table1[JV '#],Table5[[#This Row],[JV Number]],#REF!,"x"))</f>
        <v>#REF!</v>
      </c>
      <c r="W280" s="460" t="e">
        <f>IF(COUNTIFS(Table1[JV '#],Table5[[#This Row],[JV Number]],#REF!,"x")=0,"",COUNTIFS(Table1[JV '#],Table5[[#This Row],[JV Number]],#REF!,"x"))</f>
        <v>#REF!</v>
      </c>
      <c r="X280" s="460" t="e">
        <f>IF(COUNTIFS(Table1[JV '#],Table5[[#This Row],[JV Number]],#REF!,"x")=0,"",COUNTIFS(Table1[JV '#],Table5[[#This Row],[JV Number]],#REF!,"x"))</f>
        <v>#REF!</v>
      </c>
      <c r="Z280" s="447"/>
    </row>
    <row r="281" spans="1:26" x14ac:dyDescent="0.25">
      <c r="A281" s="464">
        <v>277</v>
      </c>
      <c r="B281" s="460">
        <v>281</v>
      </c>
      <c r="C281" s="460">
        <f>INDEX(Table1[MPMS '#],MATCH(Table5[[#This Row],[JV Number]],Table1[JV '#],0))</f>
        <v>19812</v>
      </c>
      <c r="D281" s="460" t="str">
        <f>INDEX(Table1[Early Completion (Y/N)],MATCH(Table5[[#This Row],[JV Number]],Table1[JV '#],0))</f>
        <v>--</v>
      </c>
      <c r="E281" s="460" t="e">
        <f>INDEX(#REF!,MATCH(Table5[[#This Row],[JV Number]],Table1[JV '#],0))</f>
        <v>#REF!</v>
      </c>
      <c r="F281" s="460">
        <f>INDEX(Table1[District],MATCH(Table5[[#This Row],[JV Number]],Table1[JV '#],0))</f>
        <v>8</v>
      </c>
      <c r="G281" s="460" t="str">
        <f>INDEX(Table1[County],MATCH(Table5[[#This Row],[JV Number]],Table1[JV '#],0))</f>
        <v>Lancaster</v>
      </c>
      <c r="H281" s="460">
        <f>COUNTIF(Table1[JV '#],Table5[[#This Row],[JV Number]])</f>
        <v>3</v>
      </c>
      <c r="I281" s="466">
        <f>LOOKUP(Table5[[#This Row],[JV Number]],Table4[JV '#],Table4[Construction Start Dates])</f>
        <v>42912</v>
      </c>
      <c r="J281" s="466" t="e">
        <f t="array" ref="J281">MIN(IF(Table5[[#This Row],[JV Number]]=Table1[JV '#],#REF!,"Error"))</f>
        <v>#REF!</v>
      </c>
      <c r="K281" s="554" t="e">
        <f>SUMIF(Table1[JV '#],Table5[[#This Row],[JV Number]],#REF!)</f>
        <v>#REF!</v>
      </c>
      <c r="L281" s="460" t="str">
        <f>IF(COUNTIFS(Table1[JV '#],Table5[[#This Row],[JV Number]],Table1[D-419 Utility Relocation Classification],Table5[[#Headers],[Prior]])=0,"",COUNTIFS(Table1[JV '#],Table5[[#This Row],[JV Number]],Table1[D-419 Utility Relocation Classification],Table5[[#Headers],[Prior]]))</f>
        <v/>
      </c>
      <c r="M281" s="460" t="str">
        <f>IF(COUNTIFS(Table1[JV '#],Table5[[#This Row],[JV Number]],Table1[D-419 Utility Relocation Classification],Table5[[#Headers],[Restrictive]])=0,"",COUNTIFS(Table1[JV '#],Table5[[#This Row],[JV Number]],Table1[D-419 Utility Relocation Classification],Table5[[#Headers],[Restrictive]]))</f>
        <v/>
      </c>
      <c r="N281" s="460" t="str">
        <f>IF(COUNTIFS(Table1[JV '#],Table5[[#This Row],[JV Number]],Table1[D-419 Utility Relocation Classification],Table5[[#Headers],[Concurrent]])=0,"",COUNTIFS(Table1[JV '#],Table5[[#This Row],[JV Number]],Table1[D-419 Utility Relocation Classification],Table5[[#Headers],[Concurrent]]))</f>
        <v/>
      </c>
      <c r="O281" s="460" t="str">
        <f>IF(COUNTIFS(Table1[JV '#],Table5[[#This Row],[JV Number]],Table1[D-419 Utility Relocation Classification],Table5[[#Headers],[Coordinated]])=0,"",COUNTIFS(Table1[JV '#],Table5[[#This Row],[JV Number]],Table1[D-419 Utility Relocation Classification],Table5[[#Headers],[Coordinated]]))</f>
        <v/>
      </c>
      <c r="P281" s="460" t="str">
        <f>IF(COUNTIFS(Table1[JV '#],Table5[[#This Row],[JV Number]],Table1[D-419 Utility Relocation Classification],Table5[[#Headers],[Not Affected]])=0,"",COUNTIFS(Table1[JV '#],Table5[[#This Row],[JV Number]],Table1[D-419 Utility Relocation Classification],Table5[[#Headers],[Not Affected]]))</f>
        <v/>
      </c>
      <c r="Q281" s="460" t="str">
        <f>IF(COUNTIFS(Table1[JV '#],Table5[[#This Row],[JV Number]],Table1[D-419 Utility Relocation Classification],Table5[[#Headers],[Incorporated]])=0,"",COUNTIFS(Table1[JV '#],Table5[[#This Row],[JV Number]],Table1[D-419 Utility Relocation Classification],Table5[[#Headers],[Incorporated]]))</f>
        <v/>
      </c>
      <c r="R281" s="460" t="str">
        <f>IF(COUNTIFS(Table1[JV '#],Table5[[#This Row],[JV Number]],Table1[Overhead or Underground],"OH")=0,"",COUNTIFS(Table1[JV '#],Table5[[#This Row],[JV Number]],Table1[Overhead or Underground],"OH"))</f>
        <v/>
      </c>
      <c r="S281" s="460">
        <f>IF(COUNTIFS(Table1[JV '#],Table5[[#This Row],[JV Number]],Table1[Overhead or Underground],"UG")=0,"",COUNTIFS(Table1[JV '#],Table5[[#This Row],[JV Number]],Table1[Overhead or Underground],"UG"))</f>
        <v>2</v>
      </c>
      <c r="T281" s="460" t="e">
        <f>IF(COUNTIFS(Table1[JV '#],Table5[[#This Row],[JV Number]],#REF!,"x")=0,"",COUNTIFS(Table1[JV '#],Table5[[#This Row],[JV Number]],#REF!,"x"))</f>
        <v>#REF!</v>
      </c>
      <c r="U281" s="460" t="e">
        <f>IF(COUNTIFS(Table1[JV '#],Table5[[#This Row],[JV Number]],#REF!,"x")=0,"",COUNTIFS(Table1[JV '#],Table5[[#This Row],[JV Number]],#REF!,"x"))</f>
        <v>#REF!</v>
      </c>
      <c r="V281" s="460" t="e">
        <f>IF(COUNTIFS(Table1[JV '#],Table5[[#This Row],[JV Number]],#REF!,"x")=0,"",COUNTIFS(Table1[JV '#],Table5[[#This Row],[JV Number]],#REF!,"x"))</f>
        <v>#REF!</v>
      </c>
      <c r="W281" s="460" t="e">
        <f>IF(COUNTIFS(Table1[JV '#],Table5[[#This Row],[JV Number]],#REF!,"x")=0,"",COUNTIFS(Table1[JV '#],Table5[[#This Row],[JV Number]],#REF!,"x"))</f>
        <v>#REF!</v>
      </c>
      <c r="X281" s="460" t="e">
        <f>IF(COUNTIFS(Table1[JV '#],Table5[[#This Row],[JV Number]],#REF!,"x")=0,"",COUNTIFS(Table1[JV '#],Table5[[#This Row],[JV Number]],#REF!,"x"))</f>
        <v>#REF!</v>
      </c>
      <c r="Z281" s="447"/>
    </row>
    <row r="282" spans="1:26" x14ac:dyDescent="0.25">
      <c r="A282" s="464">
        <v>278</v>
      </c>
      <c r="B282" s="460">
        <v>282</v>
      </c>
      <c r="C282" s="460">
        <f>INDEX(Table1[MPMS '#],MATCH(Table5[[#This Row],[JV Number]],Table1[JV '#],0))</f>
        <v>63229</v>
      </c>
      <c r="D282" s="460" t="str">
        <f>INDEX(Table1[Early Completion (Y/N)],MATCH(Table5[[#This Row],[JV Number]],Table1[JV '#],0))</f>
        <v>--</v>
      </c>
      <c r="E282" s="460" t="e">
        <f>INDEX(#REF!,MATCH(Table5[[#This Row],[JV Number]],Table1[JV '#],0))</f>
        <v>#REF!</v>
      </c>
      <c r="F282" s="460">
        <f>INDEX(Table1[District],MATCH(Table5[[#This Row],[JV Number]],Table1[JV '#],0))</f>
        <v>8</v>
      </c>
      <c r="G282" s="460" t="str">
        <f>INDEX(Table1[County],MATCH(Table5[[#This Row],[JV Number]],Table1[JV '#],0))</f>
        <v>Lancaster</v>
      </c>
      <c r="H282" s="460">
        <f>COUNTIF(Table1[JV '#],Table5[[#This Row],[JV Number]])</f>
        <v>3</v>
      </c>
      <c r="I282" s="466">
        <f>LOOKUP(Table5[[#This Row],[JV Number]],Table4[JV '#],Table4[Construction Start Dates])</f>
        <v>42585</v>
      </c>
      <c r="J282" s="466" t="e">
        <f t="array" ref="J282">MIN(IF(Table5[[#This Row],[JV Number]]=Table1[JV '#],#REF!,"Error"))</f>
        <v>#REF!</v>
      </c>
      <c r="K282" s="554" t="e">
        <f>SUMIF(Table1[JV '#],Table5[[#This Row],[JV Number]],#REF!)</f>
        <v>#REF!</v>
      </c>
      <c r="L282" s="460" t="str">
        <f>IF(COUNTIFS(Table1[JV '#],Table5[[#This Row],[JV Number]],Table1[D-419 Utility Relocation Classification],Table5[[#Headers],[Prior]])=0,"",COUNTIFS(Table1[JV '#],Table5[[#This Row],[JV Number]],Table1[D-419 Utility Relocation Classification],Table5[[#Headers],[Prior]]))</f>
        <v/>
      </c>
      <c r="M282" s="460" t="str">
        <f>IF(COUNTIFS(Table1[JV '#],Table5[[#This Row],[JV Number]],Table1[D-419 Utility Relocation Classification],Table5[[#Headers],[Restrictive]])=0,"",COUNTIFS(Table1[JV '#],Table5[[#This Row],[JV Number]],Table1[D-419 Utility Relocation Classification],Table5[[#Headers],[Restrictive]]))</f>
        <v/>
      </c>
      <c r="N282" s="460" t="str">
        <f>IF(COUNTIFS(Table1[JV '#],Table5[[#This Row],[JV Number]],Table1[D-419 Utility Relocation Classification],Table5[[#Headers],[Concurrent]])=0,"",COUNTIFS(Table1[JV '#],Table5[[#This Row],[JV Number]],Table1[D-419 Utility Relocation Classification],Table5[[#Headers],[Concurrent]]))</f>
        <v/>
      </c>
      <c r="O282" s="460" t="str">
        <f>IF(COUNTIFS(Table1[JV '#],Table5[[#This Row],[JV Number]],Table1[D-419 Utility Relocation Classification],Table5[[#Headers],[Coordinated]])=0,"",COUNTIFS(Table1[JV '#],Table5[[#This Row],[JV Number]],Table1[D-419 Utility Relocation Classification],Table5[[#Headers],[Coordinated]]))</f>
        <v/>
      </c>
      <c r="P282" s="460" t="str">
        <f>IF(COUNTIFS(Table1[JV '#],Table5[[#This Row],[JV Number]],Table1[D-419 Utility Relocation Classification],Table5[[#Headers],[Not Affected]])=0,"",COUNTIFS(Table1[JV '#],Table5[[#This Row],[JV Number]],Table1[D-419 Utility Relocation Classification],Table5[[#Headers],[Not Affected]]))</f>
        <v/>
      </c>
      <c r="Q282" s="460" t="str">
        <f>IF(COUNTIFS(Table1[JV '#],Table5[[#This Row],[JV Number]],Table1[D-419 Utility Relocation Classification],Table5[[#Headers],[Incorporated]])=0,"",COUNTIFS(Table1[JV '#],Table5[[#This Row],[JV Number]],Table1[D-419 Utility Relocation Classification],Table5[[#Headers],[Incorporated]]))</f>
        <v/>
      </c>
      <c r="R282" s="460" t="str">
        <f>IF(COUNTIFS(Table1[JV '#],Table5[[#This Row],[JV Number]],Table1[Overhead or Underground],"OH")=0,"",COUNTIFS(Table1[JV '#],Table5[[#This Row],[JV Number]],Table1[Overhead or Underground],"OH"))</f>
        <v/>
      </c>
      <c r="S282" s="460">
        <f>IF(COUNTIFS(Table1[JV '#],Table5[[#This Row],[JV Number]],Table1[Overhead or Underground],"UG")=0,"",COUNTIFS(Table1[JV '#],Table5[[#This Row],[JV Number]],Table1[Overhead or Underground],"UG"))</f>
        <v>2</v>
      </c>
      <c r="T282" s="460" t="e">
        <f>IF(COUNTIFS(Table1[JV '#],Table5[[#This Row],[JV Number]],#REF!,"x")=0,"",COUNTIFS(Table1[JV '#],Table5[[#This Row],[JV Number]],#REF!,"x"))</f>
        <v>#REF!</v>
      </c>
      <c r="U282" s="460" t="e">
        <f>IF(COUNTIFS(Table1[JV '#],Table5[[#This Row],[JV Number]],#REF!,"x")=0,"",COUNTIFS(Table1[JV '#],Table5[[#This Row],[JV Number]],#REF!,"x"))</f>
        <v>#REF!</v>
      </c>
      <c r="V282" s="460" t="e">
        <f>IF(COUNTIFS(Table1[JV '#],Table5[[#This Row],[JV Number]],#REF!,"x")=0,"",COUNTIFS(Table1[JV '#],Table5[[#This Row],[JV Number]],#REF!,"x"))</f>
        <v>#REF!</v>
      </c>
      <c r="W282" s="460" t="e">
        <f>IF(COUNTIFS(Table1[JV '#],Table5[[#This Row],[JV Number]],#REF!,"x")=0,"",COUNTIFS(Table1[JV '#],Table5[[#This Row],[JV Number]],#REF!,"x"))</f>
        <v>#REF!</v>
      </c>
      <c r="X282" s="460" t="e">
        <f>IF(COUNTIFS(Table1[JV '#],Table5[[#This Row],[JV Number]],#REF!,"x")=0,"",COUNTIFS(Table1[JV '#],Table5[[#This Row],[JV Number]],#REF!,"x"))</f>
        <v>#REF!</v>
      </c>
      <c r="Z282" s="447"/>
    </row>
    <row r="283" spans="1:26" x14ac:dyDescent="0.25">
      <c r="A283" s="464">
        <v>279</v>
      </c>
      <c r="B283" s="460">
        <v>283</v>
      </c>
      <c r="C283" s="460">
        <f>INDEX(Table1[MPMS '#],MATCH(Table5[[#This Row],[JV Number]],Table1[JV '#],0))</f>
        <v>20151</v>
      </c>
      <c r="D283" s="460" t="str">
        <f>INDEX(Table1[Early Completion (Y/N)],MATCH(Table5[[#This Row],[JV Number]],Table1[JV '#],0))</f>
        <v>--</v>
      </c>
      <c r="E283" s="460" t="e">
        <f>INDEX(#REF!,MATCH(Table5[[#This Row],[JV Number]],Table1[JV '#],0))</f>
        <v>#REF!</v>
      </c>
      <c r="F283" s="460">
        <f>INDEX(Table1[District],MATCH(Table5[[#This Row],[JV Number]],Table1[JV '#],0))</f>
        <v>8</v>
      </c>
      <c r="G283" s="460" t="str">
        <f>INDEX(Table1[County],MATCH(Table5[[#This Row],[JV Number]],Table1[JV '#],0))</f>
        <v>Lancaster</v>
      </c>
      <c r="H283" s="460">
        <f>COUNTIF(Table1[JV '#],Table5[[#This Row],[JV Number]])</f>
        <v>2</v>
      </c>
      <c r="I283" s="466">
        <f>LOOKUP(Table5[[#This Row],[JV Number]],Table4[JV '#],Table4[Construction Start Dates])</f>
        <v>42894</v>
      </c>
      <c r="J283" s="466" t="e">
        <f t="array" ref="J283">MIN(IF(Table5[[#This Row],[JV Number]]=Table1[JV '#],#REF!,"Error"))</f>
        <v>#REF!</v>
      </c>
      <c r="K283" s="554" t="e">
        <f>SUMIF(Table1[JV '#],Table5[[#This Row],[JV Number]],#REF!)</f>
        <v>#REF!</v>
      </c>
      <c r="L283" s="460" t="str">
        <f>IF(COUNTIFS(Table1[JV '#],Table5[[#This Row],[JV Number]],Table1[D-419 Utility Relocation Classification],Table5[[#Headers],[Prior]])=0,"",COUNTIFS(Table1[JV '#],Table5[[#This Row],[JV Number]],Table1[D-419 Utility Relocation Classification],Table5[[#Headers],[Prior]]))</f>
        <v/>
      </c>
      <c r="M283" s="460" t="str">
        <f>IF(COUNTIFS(Table1[JV '#],Table5[[#This Row],[JV Number]],Table1[D-419 Utility Relocation Classification],Table5[[#Headers],[Restrictive]])=0,"",COUNTIFS(Table1[JV '#],Table5[[#This Row],[JV Number]],Table1[D-419 Utility Relocation Classification],Table5[[#Headers],[Restrictive]]))</f>
        <v/>
      </c>
      <c r="N283" s="460" t="str">
        <f>IF(COUNTIFS(Table1[JV '#],Table5[[#This Row],[JV Number]],Table1[D-419 Utility Relocation Classification],Table5[[#Headers],[Concurrent]])=0,"",COUNTIFS(Table1[JV '#],Table5[[#This Row],[JV Number]],Table1[D-419 Utility Relocation Classification],Table5[[#Headers],[Concurrent]]))</f>
        <v/>
      </c>
      <c r="O283" s="460" t="str">
        <f>IF(COUNTIFS(Table1[JV '#],Table5[[#This Row],[JV Number]],Table1[D-419 Utility Relocation Classification],Table5[[#Headers],[Coordinated]])=0,"",COUNTIFS(Table1[JV '#],Table5[[#This Row],[JV Number]],Table1[D-419 Utility Relocation Classification],Table5[[#Headers],[Coordinated]]))</f>
        <v/>
      </c>
      <c r="P283" s="460" t="str">
        <f>IF(COUNTIFS(Table1[JV '#],Table5[[#This Row],[JV Number]],Table1[D-419 Utility Relocation Classification],Table5[[#Headers],[Not Affected]])=0,"",COUNTIFS(Table1[JV '#],Table5[[#This Row],[JV Number]],Table1[D-419 Utility Relocation Classification],Table5[[#Headers],[Not Affected]]))</f>
        <v/>
      </c>
      <c r="Q283" s="460" t="str">
        <f>IF(COUNTIFS(Table1[JV '#],Table5[[#This Row],[JV Number]],Table1[D-419 Utility Relocation Classification],Table5[[#Headers],[Incorporated]])=0,"",COUNTIFS(Table1[JV '#],Table5[[#This Row],[JV Number]],Table1[D-419 Utility Relocation Classification],Table5[[#Headers],[Incorporated]]))</f>
        <v/>
      </c>
      <c r="R283" s="460" t="str">
        <f>IF(COUNTIFS(Table1[JV '#],Table5[[#This Row],[JV Number]],Table1[Overhead or Underground],"OH")=0,"",COUNTIFS(Table1[JV '#],Table5[[#This Row],[JV Number]],Table1[Overhead or Underground],"OH"))</f>
        <v/>
      </c>
      <c r="S283" s="460">
        <f>IF(COUNTIFS(Table1[JV '#],Table5[[#This Row],[JV Number]],Table1[Overhead or Underground],"UG")=0,"",COUNTIFS(Table1[JV '#],Table5[[#This Row],[JV Number]],Table1[Overhead or Underground],"UG"))</f>
        <v>1</v>
      </c>
      <c r="T283" s="460" t="e">
        <f>IF(COUNTIFS(Table1[JV '#],Table5[[#This Row],[JV Number]],#REF!,"x")=0,"",COUNTIFS(Table1[JV '#],Table5[[#This Row],[JV Number]],#REF!,"x"))</f>
        <v>#REF!</v>
      </c>
      <c r="U283" s="460" t="e">
        <f>IF(COUNTIFS(Table1[JV '#],Table5[[#This Row],[JV Number]],#REF!,"x")=0,"",COUNTIFS(Table1[JV '#],Table5[[#This Row],[JV Number]],#REF!,"x"))</f>
        <v>#REF!</v>
      </c>
      <c r="V283" s="460" t="e">
        <f>IF(COUNTIFS(Table1[JV '#],Table5[[#This Row],[JV Number]],#REF!,"x")=0,"",COUNTIFS(Table1[JV '#],Table5[[#This Row],[JV Number]],#REF!,"x"))</f>
        <v>#REF!</v>
      </c>
      <c r="W283" s="460" t="e">
        <f>IF(COUNTIFS(Table1[JV '#],Table5[[#This Row],[JV Number]],#REF!,"x")=0,"",COUNTIFS(Table1[JV '#],Table5[[#This Row],[JV Number]],#REF!,"x"))</f>
        <v>#REF!</v>
      </c>
      <c r="X283" s="460" t="e">
        <f>IF(COUNTIFS(Table1[JV '#],Table5[[#This Row],[JV Number]],#REF!,"x")=0,"",COUNTIFS(Table1[JV '#],Table5[[#This Row],[JV Number]],#REF!,"x"))</f>
        <v>#REF!</v>
      </c>
      <c r="Z283" s="447"/>
    </row>
    <row r="284" spans="1:26" x14ac:dyDescent="0.25">
      <c r="A284" s="464">
        <v>280</v>
      </c>
      <c r="B284" s="460">
        <v>284</v>
      </c>
      <c r="C284" s="460">
        <f>INDEX(Table1[MPMS '#],MATCH(Table5[[#This Row],[JV Number]],Table1[JV '#],0))</f>
        <v>91352</v>
      </c>
      <c r="D284" s="460" t="str">
        <f>INDEX(Table1[Early Completion (Y/N)],MATCH(Table5[[#This Row],[JV Number]],Table1[JV '#],0))</f>
        <v>--</v>
      </c>
      <c r="E284" s="460" t="e">
        <f>INDEX(#REF!,MATCH(Table5[[#This Row],[JV Number]],Table1[JV '#],0))</f>
        <v>#REF!</v>
      </c>
      <c r="F284" s="460">
        <f>INDEX(Table1[District],MATCH(Table5[[#This Row],[JV Number]],Table1[JV '#],0))</f>
        <v>8</v>
      </c>
      <c r="G284" s="460" t="str">
        <f>INDEX(Table1[County],MATCH(Table5[[#This Row],[JV Number]],Table1[JV '#],0))</f>
        <v>Lebanon</v>
      </c>
      <c r="H284" s="460">
        <f>COUNTIF(Table1[JV '#],Table5[[#This Row],[JV Number]])</f>
        <v>1</v>
      </c>
      <c r="I284" s="466">
        <f>LOOKUP(Table5[[#This Row],[JV Number]],Table4[JV '#],Table4[Construction Start Dates])</f>
        <v>42828</v>
      </c>
      <c r="J284" s="466" t="e">
        <f t="array" ref="J284">MIN(IF(Table5[[#This Row],[JV Number]]=Table1[JV '#],#REF!,"Error"))</f>
        <v>#REF!</v>
      </c>
      <c r="K284" s="554" t="e">
        <f>SUMIF(Table1[JV '#],Table5[[#This Row],[JV Number]],#REF!)</f>
        <v>#REF!</v>
      </c>
      <c r="L284" s="460" t="str">
        <f>IF(COUNTIFS(Table1[JV '#],Table5[[#This Row],[JV Number]],Table1[D-419 Utility Relocation Classification],Table5[[#Headers],[Prior]])=0,"",COUNTIFS(Table1[JV '#],Table5[[#This Row],[JV Number]],Table1[D-419 Utility Relocation Classification],Table5[[#Headers],[Prior]]))</f>
        <v/>
      </c>
      <c r="M284" s="460" t="str">
        <f>IF(COUNTIFS(Table1[JV '#],Table5[[#This Row],[JV Number]],Table1[D-419 Utility Relocation Classification],Table5[[#Headers],[Restrictive]])=0,"",COUNTIFS(Table1[JV '#],Table5[[#This Row],[JV Number]],Table1[D-419 Utility Relocation Classification],Table5[[#Headers],[Restrictive]]))</f>
        <v/>
      </c>
      <c r="N284" s="460" t="str">
        <f>IF(COUNTIFS(Table1[JV '#],Table5[[#This Row],[JV Number]],Table1[D-419 Utility Relocation Classification],Table5[[#Headers],[Concurrent]])=0,"",COUNTIFS(Table1[JV '#],Table5[[#This Row],[JV Number]],Table1[D-419 Utility Relocation Classification],Table5[[#Headers],[Concurrent]]))</f>
        <v/>
      </c>
      <c r="O284" s="460" t="str">
        <f>IF(COUNTIFS(Table1[JV '#],Table5[[#This Row],[JV Number]],Table1[D-419 Utility Relocation Classification],Table5[[#Headers],[Coordinated]])=0,"",COUNTIFS(Table1[JV '#],Table5[[#This Row],[JV Number]],Table1[D-419 Utility Relocation Classification],Table5[[#Headers],[Coordinated]]))</f>
        <v/>
      </c>
      <c r="P284" s="460" t="str">
        <f>IF(COUNTIFS(Table1[JV '#],Table5[[#This Row],[JV Number]],Table1[D-419 Utility Relocation Classification],Table5[[#Headers],[Not Affected]])=0,"",COUNTIFS(Table1[JV '#],Table5[[#This Row],[JV Number]],Table1[D-419 Utility Relocation Classification],Table5[[#Headers],[Not Affected]]))</f>
        <v/>
      </c>
      <c r="Q284" s="460" t="str">
        <f>IF(COUNTIFS(Table1[JV '#],Table5[[#This Row],[JV Number]],Table1[D-419 Utility Relocation Classification],Table5[[#Headers],[Incorporated]])=0,"",COUNTIFS(Table1[JV '#],Table5[[#This Row],[JV Number]],Table1[D-419 Utility Relocation Classification],Table5[[#Headers],[Incorporated]]))</f>
        <v/>
      </c>
      <c r="R284" s="460" t="str">
        <f>IF(COUNTIFS(Table1[JV '#],Table5[[#This Row],[JV Number]],Table1[Overhead or Underground],"OH")=0,"",COUNTIFS(Table1[JV '#],Table5[[#This Row],[JV Number]],Table1[Overhead or Underground],"OH"))</f>
        <v/>
      </c>
      <c r="S284" s="460" t="str">
        <f>IF(COUNTIFS(Table1[JV '#],Table5[[#This Row],[JV Number]],Table1[Overhead or Underground],"UG")=0,"",COUNTIFS(Table1[JV '#],Table5[[#This Row],[JV Number]],Table1[Overhead or Underground],"UG"))</f>
        <v/>
      </c>
      <c r="T284" s="460" t="e">
        <f>IF(COUNTIFS(Table1[JV '#],Table5[[#This Row],[JV Number]],#REF!,"x")=0,"",COUNTIFS(Table1[JV '#],Table5[[#This Row],[JV Number]],#REF!,"x"))</f>
        <v>#REF!</v>
      </c>
      <c r="U284" s="460" t="e">
        <f>IF(COUNTIFS(Table1[JV '#],Table5[[#This Row],[JV Number]],#REF!,"x")=0,"",COUNTIFS(Table1[JV '#],Table5[[#This Row],[JV Number]],#REF!,"x"))</f>
        <v>#REF!</v>
      </c>
      <c r="V284" s="460" t="e">
        <f>IF(COUNTIFS(Table1[JV '#],Table5[[#This Row],[JV Number]],#REF!,"x")=0,"",COUNTIFS(Table1[JV '#],Table5[[#This Row],[JV Number]],#REF!,"x"))</f>
        <v>#REF!</v>
      </c>
      <c r="W284" s="460" t="e">
        <f>IF(COUNTIFS(Table1[JV '#],Table5[[#This Row],[JV Number]],#REF!,"x")=0,"",COUNTIFS(Table1[JV '#],Table5[[#This Row],[JV Number]],#REF!,"x"))</f>
        <v>#REF!</v>
      </c>
      <c r="X284" s="460" t="e">
        <f>IF(COUNTIFS(Table1[JV '#],Table5[[#This Row],[JV Number]],#REF!,"x")=0,"",COUNTIFS(Table1[JV '#],Table5[[#This Row],[JV Number]],#REF!,"x"))</f>
        <v>#REF!</v>
      </c>
      <c r="Z284" s="447"/>
    </row>
    <row r="285" spans="1:26" x14ac:dyDescent="0.25">
      <c r="A285" s="464">
        <v>281</v>
      </c>
      <c r="B285" s="460">
        <v>285</v>
      </c>
      <c r="C285" s="460">
        <f>INDEX(Table1[MPMS '#],MATCH(Table5[[#This Row],[JV Number]],Table1[JV '#],0))</f>
        <v>87462</v>
      </c>
      <c r="D285" s="460" t="str">
        <f>INDEX(Table1[Early Completion (Y/N)],MATCH(Table5[[#This Row],[JV Number]],Table1[JV '#],0))</f>
        <v>--</v>
      </c>
      <c r="E285" s="460" t="e">
        <f>INDEX(#REF!,MATCH(Table5[[#This Row],[JV Number]],Table1[JV '#],0))</f>
        <v>#REF!</v>
      </c>
      <c r="F285" s="460">
        <f>INDEX(Table1[District],MATCH(Table5[[#This Row],[JV Number]],Table1[JV '#],0))</f>
        <v>8</v>
      </c>
      <c r="G285" s="460" t="str">
        <f>INDEX(Table1[County],MATCH(Table5[[#This Row],[JV Number]],Table1[JV '#],0))</f>
        <v>Perry</v>
      </c>
      <c r="H285" s="460">
        <f>COUNTIF(Table1[JV '#],Table5[[#This Row],[JV Number]])</f>
        <v>5</v>
      </c>
      <c r="I285" s="466">
        <f>LOOKUP(Table5[[#This Row],[JV Number]],Table4[JV '#],Table4[Construction Start Dates])</f>
        <v>42839</v>
      </c>
      <c r="J285" s="466" t="e">
        <f t="array" ref="J285">MIN(IF(Table5[[#This Row],[JV Number]]=Table1[JV '#],#REF!,"Error"))</f>
        <v>#REF!</v>
      </c>
      <c r="K285" s="554" t="e">
        <f>SUMIF(Table1[JV '#],Table5[[#This Row],[JV Number]],#REF!)</f>
        <v>#REF!</v>
      </c>
      <c r="L285" s="460" t="str">
        <f>IF(COUNTIFS(Table1[JV '#],Table5[[#This Row],[JV Number]],Table1[D-419 Utility Relocation Classification],Table5[[#Headers],[Prior]])=0,"",COUNTIFS(Table1[JV '#],Table5[[#This Row],[JV Number]],Table1[D-419 Utility Relocation Classification],Table5[[#Headers],[Prior]]))</f>
        <v/>
      </c>
      <c r="M285" s="460" t="str">
        <f>IF(COUNTIFS(Table1[JV '#],Table5[[#This Row],[JV Number]],Table1[D-419 Utility Relocation Classification],Table5[[#Headers],[Restrictive]])=0,"",COUNTIFS(Table1[JV '#],Table5[[#This Row],[JV Number]],Table1[D-419 Utility Relocation Classification],Table5[[#Headers],[Restrictive]]))</f>
        <v/>
      </c>
      <c r="N285" s="460" t="str">
        <f>IF(COUNTIFS(Table1[JV '#],Table5[[#This Row],[JV Number]],Table1[D-419 Utility Relocation Classification],Table5[[#Headers],[Concurrent]])=0,"",COUNTIFS(Table1[JV '#],Table5[[#This Row],[JV Number]],Table1[D-419 Utility Relocation Classification],Table5[[#Headers],[Concurrent]]))</f>
        <v/>
      </c>
      <c r="O285" s="460" t="str">
        <f>IF(COUNTIFS(Table1[JV '#],Table5[[#This Row],[JV Number]],Table1[D-419 Utility Relocation Classification],Table5[[#Headers],[Coordinated]])=0,"",COUNTIFS(Table1[JV '#],Table5[[#This Row],[JV Number]],Table1[D-419 Utility Relocation Classification],Table5[[#Headers],[Coordinated]]))</f>
        <v/>
      </c>
      <c r="P285" s="460" t="str">
        <f>IF(COUNTIFS(Table1[JV '#],Table5[[#This Row],[JV Number]],Table1[D-419 Utility Relocation Classification],Table5[[#Headers],[Not Affected]])=0,"",COUNTIFS(Table1[JV '#],Table5[[#This Row],[JV Number]],Table1[D-419 Utility Relocation Classification],Table5[[#Headers],[Not Affected]]))</f>
        <v/>
      </c>
      <c r="Q285" s="460" t="str">
        <f>IF(COUNTIFS(Table1[JV '#],Table5[[#This Row],[JV Number]],Table1[D-419 Utility Relocation Classification],Table5[[#Headers],[Incorporated]])=0,"",COUNTIFS(Table1[JV '#],Table5[[#This Row],[JV Number]],Table1[D-419 Utility Relocation Classification],Table5[[#Headers],[Incorporated]]))</f>
        <v/>
      </c>
      <c r="R285" s="460" t="str">
        <f>IF(COUNTIFS(Table1[JV '#],Table5[[#This Row],[JV Number]],Table1[Overhead or Underground],"OH")=0,"",COUNTIFS(Table1[JV '#],Table5[[#This Row],[JV Number]],Table1[Overhead or Underground],"OH"))</f>
        <v/>
      </c>
      <c r="S285" s="460">
        <f>IF(COUNTIFS(Table1[JV '#],Table5[[#This Row],[JV Number]],Table1[Overhead or Underground],"UG")=0,"",COUNTIFS(Table1[JV '#],Table5[[#This Row],[JV Number]],Table1[Overhead or Underground],"UG"))</f>
        <v>1</v>
      </c>
      <c r="T285" s="460" t="e">
        <f>IF(COUNTIFS(Table1[JV '#],Table5[[#This Row],[JV Number]],#REF!,"x")=0,"",COUNTIFS(Table1[JV '#],Table5[[#This Row],[JV Number]],#REF!,"x"))</f>
        <v>#REF!</v>
      </c>
      <c r="U285" s="460" t="e">
        <f>IF(COUNTIFS(Table1[JV '#],Table5[[#This Row],[JV Number]],#REF!,"x")=0,"",COUNTIFS(Table1[JV '#],Table5[[#This Row],[JV Number]],#REF!,"x"))</f>
        <v>#REF!</v>
      </c>
      <c r="V285" s="460" t="e">
        <f>IF(COUNTIFS(Table1[JV '#],Table5[[#This Row],[JV Number]],#REF!,"x")=0,"",COUNTIFS(Table1[JV '#],Table5[[#This Row],[JV Number]],#REF!,"x"))</f>
        <v>#REF!</v>
      </c>
      <c r="W285" s="460" t="e">
        <f>IF(COUNTIFS(Table1[JV '#],Table5[[#This Row],[JV Number]],#REF!,"x")=0,"",COUNTIFS(Table1[JV '#],Table5[[#This Row],[JV Number]],#REF!,"x"))</f>
        <v>#REF!</v>
      </c>
      <c r="X285" s="460" t="e">
        <f>IF(COUNTIFS(Table1[JV '#],Table5[[#This Row],[JV Number]],#REF!,"x")=0,"",COUNTIFS(Table1[JV '#],Table5[[#This Row],[JV Number]],#REF!,"x"))</f>
        <v>#REF!</v>
      </c>
      <c r="Z285" s="447"/>
    </row>
    <row r="286" spans="1:26" x14ac:dyDescent="0.25">
      <c r="A286" s="464">
        <v>282</v>
      </c>
      <c r="B286" s="460">
        <v>286</v>
      </c>
      <c r="C286" s="460">
        <f>INDEX(Table1[MPMS '#],MATCH(Table5[[#This Row],[JV Number]],Table1[JV '#],0))</f>
        <v>93582</v>
      </c>
      <c r="D286" s="460" t="str">
        <f>INDEX(Table1[Early Completion (Y/N)],MATCH(Table5[[#This Row],[JV Number]],Table1[JV '#],0))</f>
        <v>--</v>
      </c>
      <c r="E286" s="460" t="e">
        <f>INDEX(#REF!,MATCH(Table5[[#This Row],[JV Number]],Table1[JV '#],0))</f>
        <v>#REF!</v>
      </c>
      <c r="F286" s="460">
        <f>INDEX(Table1[District],MATCH(Table5[[#This Row],[JV Number]],Table1[JV '#],0))</f>
        <v>8</v>
      </c>
      <c r="G286" s="460" t="str">
        <f>INDEX(Table1[County],MATCH(Table5[[#This Row],[JV Number]],Table1[JV '#],0))</f>
        <v>Perry</v>
      </c>
      <c r="H286" s="460">
        <f>COUNTIF(Table1[JV '#],Table5[[#This Row],[JV Number]])</f>
        <v>1</v>
      </c>
      <c r="I286" s="466">
        <f>LOOKUP(Table5[[#This Row],[JV Number]],Table4[JV '#],Table4[Construction Start Dates])</f>
        <v>42881</v>
      </c>
      <c r="J286" s="466" t="e">
        <f t="array" ref="J286">MIN(IF(Table5[[#This Row],[JV Number]]=Table1[JV '#],#REF!,"Error"))</f>
        <v>#REF!</v>
      </c>
      <c r="K286" s="554" t="e">
        <f>SUMIF(Table1[JV '#],Table5[[#This Row],[JV Number]],#REF!)</f>
        <v>#REF!</v>
      </c>
      <c r="L286" s="460" t="str">
        <f>IF(COUNTIFS(Table1[JV '#],Table5[[#This Row],[JV Number]],Table1[D-419 Utility Relocation Classification],Table5[[#Headers],[Prior]])=0,"",COUNTIFS(Table1[JV '#],Table5[[#This Row],[JV Number]],Table1[D-419 Utility Relocation Classification],Table5[[#Headers],[Prior]]))</f>
        <v/>
      </c>
      <c r="M286" s="460" t="str">
        <f>IF(COUNTIFS(Table1[JV '#],Table5[[#This Row],[JV Number]],Table1[D-419 Utility Relocation Classification],Table5[[#Headers],[Restrictive]])=0,"",COUNTIFS(Table1[JV '#],Table5[[#This Row],[JV Number]],Table1[D-419 Utility Relocation Classification],Table5[[#Headers],[Restrictive]]))</f>
        <v/>
      </c>
      <c r="N286" s="460" t="str">
        <f>IF(COUNTIFS(Table1[JV '#],Table5[[#This Row],[JV Number]],Table1[D-419 Utility Relocation Classification],Table5[[#Headers],[Concurrent]])=0,"",COUNTIFS(Table1[JV '#],Table5[[#This Row],[JV Number]],Table1[D-419 Utility Relocation Classification],Table5[[#Headers],[Concurrent]]))</f>
        <v/>
      </c>
      <c r="O286" s="460" t="str">
        <f>IF(COUNTIFS(Table1[JV '#],Table5[[#This Row],[JV Number]],Table1[D-419 Utility Relocation Classification],Table5[[#Headers],[Coordinated]])=0,"",COUNTIFS(Table1[JV '#],Table5[[#This Row],[JV Number]],Table1[D-419 Utility Relocation Classification],Table5[[#Headers],[Coordinated]]))</f>
        <v/>
      </c>
      <c r="P286" s="460" t="str">
        <f>IF(COUNTIFS(Table1[JV '#],Table5[[#This Row],[JV Number]],Table1[D-419 Utility Relocation Classification],Table5[[#Headers],[Not Affected]])=0,"",COUNTIFS(Table1[JV '#],Table5[[#This Row],[JV Number]],Table1[D-419 Utility Relocation Classification],Table5[[#Headers],[Not Affected]]))</f>
        <v/>
      </c>
      <c r="Q286" s="460" t="str">
        <f>IF(COUNTIFS(Table1[JV '#],Table5[[#This Row],[JV Number]],Table1[D-419 Utility Relocation Classification],Table5[[#Headers],[Incorporated]])=0,"",COUNTIFS(Table1[JV '#],Table5[[#This Row],[JV Number]],Table1[D-419 Utility Relocation Classification],Table5[[#Headers],[Incorporated]]))</f>
        <v/>
      </c>
      <c r="R286" s="460" t="str">
        <f>IF(COUNTIFS(Table1[JV '#],Table5[[#This Row],[JV Number]],Table1[Overhead or Underground],"OH")=0,"",COUNTIFS(Table1[JV '#],Table5[[#This Row],[JV Number]],Table1[Overhead or Underground],"OH"))</f>
        <v/>
      </c>
      <c r="S286" s="460">
        <f>IF(COUNTIFS(Table1[JV '#],Table5[[#This Row],[JV Number]],Table1[Overhead or Underground],"UG")=0,"",COUNTIFS(Table1[JV '#],Table5[[#This Row],[JV Number]],Table1[Overhead or Underground],"UG"))</f>
        <v>1</v>
      </c>
      <c r="T286" s="460" t="e">
        <f>IF(COUNTIFS(Table1[JV '#],Table5[[#This Row],[JV Number]],#REF!,"x")=0,"",COUNTIFS(Table1[JV '#],Table5[[#This Row],[JV Number]],#REF!,"x"))</f>
        <v>#REF!</v>
      </c>
      <c r="U286" s="460" t="e">
        <f>IF(COUNTIFS(Table1[JV '#],Table5[[#This Row],[JV Number]],#REF!,"x")=0,"",COUNTIFS(Table1[JV '#],Table5[[#This Row],[JV Number]],#REF!,"x"))</f>
        <v>#REF!</v>
      </c>
      <c r="V286" s="460" t="e">
        <f>IF(COUNTIFS(Table1[JV '#],Table5[[#This Row],[JV Number]],#REF!,"x")=0,"",COUNTIFS(Table1[JV '#],Table5[[#This Row],[JV Number]],#REF!,"x"))</f>
        <v>#REF!</v>
      </c>
      <c r="W286" s="460" t="e">
        <f>IF(COUNTIFS(Table1[JV '#],Table5[[#This Row],[JV Number]],#REF!,"x")=0,"",COUNTIFS(Table1[JV '#],Table5[[#This Row],[JV Number]],#REF!,"x"))</f>
        <v>#REF!</v>
      </c>
      <c r="X286" s="460" t="e">
        <f>IF(COUNTIFS(Table1[JV '#],Table5[[#This Row],[JV Number]],#REF!,"x")=0,"",COUNTIFS(Table1[JV '#],Table5[[#This Row],[JV Number]],#REF!,"x"))</f>
        <v>#REF!</v>
      </c>
      <c r="Z286" s="447"/>
    </row>
    <row r="287" spans="1:26" x14ac:dyDescent="0.25">
      <c r="A287" s="464">
        <v>283</v>
      </c>
      <c r="B287" s="460">
        <v>287</v>
      </c>
      <c r="C287" s="460">
        <f>INDEX(Table1[MPMS '#],MATCH(Table5[[#This Row],[JV Number]],Table1[JV '#],0))</f>
        <v>79054</v>
      </c>
      <c r="D287" s="460" t="str">
        <f>INDEX(Table1[Early Completion (Y/N)],MATCH(Table5[[#This Row],[JV Number]],Table1[JV '#],0))</f>
        <v>--</v>
      </c>
      <c r="E287" s="460" t="e">
        <f>INDEX(#REF!,MATCH(Table5[[#This Row],[JV Number]],Table1[JV '#],0))</f>
        <v>#REF!</v>
      </c>
      <c r="F287" s="460">
        <f>INDEX(Table1[District],MATCH(Table5[[#This Row],[JV Number]],Table1[JV '#],0))</f>
        <v>8</v>
      </c>
      <c r="G287" s="460" t="str">
        <f>INDEX(Table1[County],MATCH(Table5[[#This Row],[JV Number]],Table1[JV '#],0))</f>
        <v>Perry</v>
      </c>
      <c r="H287" s="460">
        <f>COUNTIF(Table1[JV '#],Table5[[#This Row],[JV Number]])</f>
        <v>3</v>
      </c>
      <c r="I287" s="466">
        <f>LOOKUP(Table5[[#This Row],[JV Number]],Table4[JV '#],Table4[Construction Start Dates])</f>
        <v>42881</v>
      </c>
      <c r="J287" s="466" t="e">
        <f t="array" ref="J287">MIN(IF(Table5[[#This Row],[JV Number]]=Table1[JV '#],#REF!,"Error"))</f>
        <v>#REF!</v>
      </c>
      <c r="K287" s="554" t="e">
        <f>SUMIF(Table1[JV '#],Table5[[#This Row],[JV Number]],#REF!)</f>
        <v>#REF!</v>
      </c>
      <c r="L287" s="460" t="str">
        <f>IF(COUNTIFS(Table1[JV '#],Table5[[#This Row],[JV Number]],Table1[D-419 Utility Relocation Classification],Table5[[#Headers],[Prior]])=0,"",COUNTIFS(Table1[JV '#],Table5[[#This Row],[JV Number]],Table1[D-419 Utility Relocation Classification],Table5[[#Headers],[Prior]]))</f>
        <v/>
      </c>
      <c r="M287" s="460" t="str">
        <f>IF(COUNTIFS(Table1[JV '#],Table5[[#This Row],[JV Number]],Table1[D-419 Utility Relocation Classification],Table5[[#Headers],[Restrictive]])=0,"",COUNTIFS(Table1[JV '#],Table5[[#This Row],[JV Number]],Table1[D-419 Utility Relocation Classification],Table5[[#Headers],[Restrictive]]))</f>
        <v/>
      </c>
      <c r="N287" s="460" t="str">
        <f>IF(COUNTIFS(Table1[JV '#],Table5[[#This Row],[JV Number]],Table1[D-419 Utility Relocation Classification],Table5[[#Headers],[Concurrent]])=0,"",COUNTIFS(Table1[JV '#],Table5[[#This Row],[JV Number]],Table1[D-419 Utility Relocation Classification],Table5[[#Headers],[Concurrent]]))</f>
        <v/>
      </c>
      <c r="O287" s="460" t="str">
        <f>IF(COUNTIFS(Table1[JV '#],Table5[[#This Row],[JV Number]],Table1[D-419 Utility Relocation Classification],Table5[[#Headers],[Coordinated]])=0,"",COUNTIFS(Table1[JV '#],Table5[[#This Row],[JV Number]],Table1[D-419 Utility Relocation Classification],Table5[[#Headers],[Coordinated]]))</f>
        <v/>
      </c>
      <c r="P287" s="460" t="str">
        <f>IF(COUNTIFS(Table1[JV '#],Table5[[#This Row],[JV Number]],Table1[D-419 Utility Relocation Classification],Table5[[#Headers],[Not Affected]])=0,"",COUNTIFS(Table1[JV '#],Table5[[#This Row],[JV Number]],Table1[D-419 Utility Relocation Classification],Table5[[#Headers],[Not Affected]]))</f>
        <v/>
      </c>
      <c r="Q287" s="460" t="str">
        <f>IF(COUNTIFS(Table1[JV '#],Table5[[#This Row],[JV Number]],Table1[D-419 Utility Relocation Classification],Table5[[#Headers],[Incorporated]])=0,"",COUNTIFS(Table1[JV '#],Table5[[#This Row],[JV Number]],Table1[D-419 Utility Relocation Classification],Table5[[#Headers],[Incorporated]]))</f>
        <v/>
      </c>
      <c r="R287" s="460" t="str">
        <f>IF(COUNTIFS(Table1[JV '#],Table5[[#This Row],[JV Number]],Table1[Overhead or Underground],"OH")=0,"",COUNTIFS(Table1[JV '#],Table5[[#This Row],[JV Number]],Table1[Overhead or Underground],"OH"))</f>
        <v/>
      </c>
      <c r="S287" s="460">
        <f>IF(COUNTIFS(Table1[JV '#],Table5[[#This Row],[JV Number]],Table1[Overhead or Underground],"UG")=0,"",COUNTIFS(Table1[JV '#],Table5[[#This Row],[JV Number]],Table1[Overhead or Underground],"UG"))</f>
        <v>2</v>
      </c>
      <c r="T287" s="460" t="e">
        <f>IF(COUNTIFS(Table1[JV '#],Table5[[#This Row],[JV Number]],#REF!,"x")=0,"",COUNTIFS(Table1[JV '#],Table5[[#This Row],[JV Number]],#REF!,"x"))</f>
        <v>#REF!</v>
      </c>
      <c r="U287" s="460" t="e">
        <f>IF(COUNTIFS(Table1[JV '#],Table5[[#This Row],[JV Number]],#REF!,"x")=0,"",COUNTIFS(Table1[JV '#],Table5[[#This Row],[JV Number]],#REF!,"x"))</f>
        <v>#REF!</v>
      </c>
      <c r="V287" s="460" t="e">
        <f>IF(COUNTIFS(Table1[JV '#],Table5[[#This Row],[JV Number]],#REF!,"x")=0,"",COUNTIFS(Table1[JV '#],Table5[[#This Row],[JV Number]],#REF!,"x"))</f>
        <v>#REF!</v>
      </c>
      <c r="W287" s="460" t="e">
        <f>IF(COUNTIFS(Table1[JV '#],Table5[[#This Row],[JV Number]],#REF!,"x")=0,"",COUNTIFS(Table1[JV '#],Table5[[#This Row],[JV Number]],#REF!,"x"))</f>
        <v>#REF!</v>
      </c>
      <c r="X287" s="460" t="e">
        <f>IF(COUNTIFS(Table1[JV '#],Table5[[#This Row],[JV Number]],#REF!,"x")=0,"",COUNTIFS(Table1[JV '#],Table5[[#This Row],[JV Number]],#REF!,"x"))</f>
        <v>#REF!</v>
      </c>
      <c r="Z287" s="447"/>
    </row>
    <row r="288" spans="1:26" x14ac:dyDescent="0.25">
      <c r="A288" s="464">
        <v>284</v>
      </c>
      <c r="B288" s="460">
        <v>288</v>
      </c>
      <c r="C288" s="460">
        <f>INDEX(Table1[MPMS '#],MATCH(Table5[[#This Row],[JV Number]],Table1[JV '#],0))</f>
        <v>73961</v>
      </c>
      <c r="D288" s="460" t="str">
        <f>INDEX(Table1[Early Completion (Y/N)],MATCH(Table5[[#This Row],[JV Number]],Table1[JV '#],0))</f>
        <v>--</v>
      </c>
      <c r="E288" s="460" t="e">
        <f>INDEX(#REF!,MATCH(Table5[[#This Row],[JV Number]],Table1[JV '#],0))</f>
        <v>#REF!</v>
      </c>
      <c r="F288" s="460">
        <f>INDEX(Table1[District],MATCH(Table5[[#This Row],[JV Number]],Table1[JV '#],0))</f>
        <v>8</v>
      </c>
      <c r="G288" s="460" t="str">
        <f>INDEX(Table1[County],MATCH(Table5[[#This Row],[JV Number]],Table1[JV '#],0))</f>
        <v>Perry</v>
      </c>
      <c r="H288" s="460">
        <f>COUNTIF(Table1[JV '#],Table5[[#This Row],[JV Number]])</f>
        <v>2</v>
      </c>
      <c r="I288" s="466">
        <f>LOOKUP(Table5[[#This Row],[JV Number]],Table4[JV '#],Table4[Construction Start Dates])</f>
        <v>42880</v>
      </c>
      <c r="J288" s="466" t="e">
        <f t="array" ref="J288">MIN(IF(Table5[[#This Row],[JV Number]]=Table1[JV '#],#REF!,"Error"))</f>
        <v>#REF!</v>
      </c>
      <c r="K288" s="554" t="e">
        <f>SUMIF(Table1[JV '#],Table5[[#This Row],[JV Number]],#REF!)</f>
        <v>#REF!</v>
      </c>
      <c r="L288" s="460" t="str">
        <f>IF(COUNTIFS(Table1[JV '#],Table5[[#This Row],[JV Number]],Table1[D-419 Utility Relocation Classification],Table5[[#Headers],[Prior]])=0,"",COUNTIFS(Table1[JV '#],Table5[[#This Row],[JV Number]],Table1[D-419 Utility Relocation Classification],Table5[[#Headers],[Prior]]))</f>
        <v/>
      </c>
      <c r="M288" s="460" t="str">
        <f>IF(COUNTIFS(Table1[JV '#],Table5[[#This Row],[JV Number]],Table1[D-419 Utility Relocation Classification],Table5[[#Headers],[Restrictive]])=0,"",COUNTIFS(Table1[JV '#],Table5[[#This Row],[JV Number]],Table1[D-419 Utility Relocation Classification],Table5[[#Headers],[Restrictive]]))</f>
        <v/>
      </c>
      <c r="N288" s="460" t="str">
        <f>IF(COUNTIFS(Table1[JV '#],Table5[[#This Row],[JV Number]],Table1[D-419 Utility Relocation Classification],Table5[[#Headers],[Concurrent]])=0,"",COUNTIFS(Table1[JV '#],Table5[[#This Row],[JV Number]],Table1[D-419 Utility Relocation Classification],Table5[[#Headers],[Concurrent]]))</f>
        <v/>
      </c>
      <c r="O288" s="460" t="str">
        <f>IF(COUNTIFS(Table1[JV '#],Table5[[#This Row],[JV Number]],Table1[D-419 Utility Relocation Classification],Table5[[#Headers],[Coordinated]])=0,"",COUNTIFS(Table1[JV '#],Table5[[#This Row],[JV Number]],Table1[D-419 Utility Relocation Classification],Table5[[#Headers],[Coordinated]]))</f>
        <v/>
      </c>
      <c r="P288" s="460" t="str">
        <f>IF(COUNTIFS(Table1[JV '#],Table5[[#This Row],[JV Number]],Table1[D-419 Utility Relocation Classification],Table5[[#Headers],[Not Affected]])=0,"",COUNTIFS(Table1[JV '#],Table5[[#This Row],[JV Number]],Table1[D-419 Utility Relocation Classification],Table5[[#Headers],[Not Affected]]))</f>
        <v/>
      </c>
      <c r="Q288" s="460" t="str">
        <f>IF(COUNTIFS(Table1[JV '#],Table5[[#This Row],[JV Number]],Table1[D-419 Utility Relocation Classification],Table5[[#Headers],[Incorporated]])=0,"",COUNTIFS(Table1[JV '#],Table5[[#This Row],[JV Number]],Table1[D-419 Utility Relocation Classification],Table5[[#Headers],[Incorporated]]))</f>
        <v/>
      </c>
      <c r="R288" s="460" t="str">
        <f>IF(COUNTIFS(Table1[JV '#],Table5[[#This Row],[JV Number]],Table1[Overhead or Underground],"OH")=0,"",COUNTIFS(Table1[JV '#],Table5[[#This Row],[JV Number]],Table1[Overhead or Underground],"OH"))</f>
        <v/>
      </c>
      <c r="S288" s="460">
        <f>IF(COUNTIFS(Table1[JV '#],Table5[[#This Row],[JV Number]],Table1[Overhead or Underground],"UG")=0,"",COUNTIFS(Table1[JV '#],Table5[[#This Row],[JV Number]],Table1[Overhead or Underground],"UG"))</f>
        <v>1</v>
      </c>
      <c r="T288" s="460" t="e">
        <f>IF(COUNTIFS(Table1[JV '#],Table5[[#This Row],[JV Number]],#REF!,"x")=0,"",COUNTIFS(Table1[JV '#],Table5[[#This Row],[JV Number]],#REF!,"x"))</f>
        <v>#REF!</v>
      </c>
      <c r="U288" s="460" t="e">
        <f>IF(COUNTIFS(Table1[JV '#],Table5[[#This Row],[JV Number]],#REF!,"x")=0,"",COUNTIFS(Table1[JV '#],Table5[[#This Row],[JV Number]],#REF!,"x"))</f>
        <v>#REF!</v>
      </c>
      <c r="V288" s="460" t="e">
        <f>IF(COUNTIFS(Table1[JV '#],Table5[[#This Row],[JV Number]],#REF!,"x")=0,"",COUNTIFS(Table1[JV '#],Table5[[#This Row],[JV Number]],#REF!,"x"))</f>
        <v>#REF!</v>
      </c>
      <c r="W288" s="460" t="e">
        <f>IF(COUNTIFS(Table1[JV '#],Table5[[#This Row],[JV Number]],#REF!,"x")=0,"",COUNTIFS(Table1[JV '#],Table5[[#This Row],[JV Number]],#REF!,"x"))</f>
        <v>#REF!</v>
      </c>
      <c r="X288" s="460" t="e">
        <f>IF(COUNTIFS(Table1[JV '#],Table5[[#This Row],[JV Number]],#REF!,"x")=0,"",COUNTIFS(Table1[JV '#],Table5[[#This Row],[JV Number]],#REF!,"x"))</f>
        <v>#REF!</v>
      </c>
      <c r="Z288" s="447"/>
    </row>
    <row r="289" spans="1:26" x14ac:dyDescent="0.25">
      <c r="A289" s="464">
        <v>285</v>
      </c>
      <c r="B289" s="460">
        <v>289</v>
      </c>
      <c r="C289" s="460">
        <f>INDEX(Table1[MPMS '#],MATCH(Table5[[#This Row],[JV Number]],Table1[JV '#],0))</f>
        <v>87465</v>
      </c>
      <c r="D289" s="460" t="str">
        <f>INDEX(Table1[Early Completion (Y/N)],MATCH(Table5[[#This Row],[JV Number]],Table1[JV '#],0))</f>
        <v>--</v>
      </c>
      <c r="E289" s="460" t="e">
        <f>INDEX(#REF!,MATCH(Table5[[#This Row],[JV Number]],Table1[JV '#],0))</f>
        <v>#REF!</v>
      </c>
      <c r="F289" s="460">
        <f>INDEX(Table1[District],MATCH(Table5[[#This Row],[JV Number]],Table1[JV '#],0))</f>
        <v>8</v>
      </c>
      <c r="G289" s="460" t="str">
        <f>INDEX(Table1[County],MATCH(Table5[[#This Row],[JV Number]],Table1[JV '#],0))</f>
        <v>Perry</v>
      </c>
      <c r="H289" s="460">
        <f>COUNTIF(Table1[JV '#],Table5[[#This Row],[JV Number]])</f>
        <v>2</v>
      </c>
      <c r="I289" s="466">
        <f>LOOKUP(Table5[[#This Row],[JV Number]],Table4[JV '#],Table4[Construction Start Dates])</f>
        <v>42885</v>
      </c>
      <c r="J289" s="466" t="e">
        <f t="array" ref="J289">MIN(IF(Table5[[#This Row],[JV Number]]=Table1[JV '#],#REF!,"Error"))</f>
        <v>#REF!</v>
      </c>
      <c r="K289" s="554" t="e">
        <f>SUMIF(Table1[JV '#],Table5[[#This Row],[JV Number]],#REF!)</f>
        <v>#REF!</v>
      </c>
      <c r="L289" s="460" t="str">
        <f>IF(COUNTIFS(Table1[JV '#],Table5[[#This Row],[JV Number]],Table1[D-419 Utility Relocation Classification],Table5[[#Headers],[Prior]])=0,"",COUNTIFS(Table1[JV '#],Table5[[#This Row],[JV Number]],Table1[D-419 Utility Relocation Classification],Table5[[#Headers],[Prior]]))</f>
        <v/>
      </c>
      <c r="M289" s="460" t="str">
        <f>IF(COUNTIFS(Table1[JV '#],Table5[[#This Row],[JV Number]],Table1[D-419 Utility Relocation Classification],Table5[[#Headers],[Restrictive]])=0,"",COUNTIFS(Table1[JV '#],Table5[[#This Row],[JV Number]],Table1[D-419 Utility Relocation Classification],Table5[[#Headers],[Restrictive]]))</f>
        <v/>
      </c>
      <c r="N289" s="460" t="str">
        <f>IF(COUNTIFS(Table1[JV '#],Table5[[#This Row],[JV Number]],Table1[D-419 Utility Relocation Classification],Table5[[#Headers],[Concurrent]])=0,"",COUNTIFS(Table1[JV '#],Table5[[#This Row],[JV Number]],Table1[D-419 Utility Relocation Classification],Table5[[#Headers],[Concurrent]]))</f>
        <v/>
      </c>
      <c r="O289" s="460" t="str">
        <f>IF(COUNTIFS(Table1[JV '#],Table5[[#This Row],[JV Number]],Table1[D-419 Utility Relocation Classification],Table5[[#Headers],[Coordinated]])=0,"",COUNTIFS(Table1[JV '#],Table5[[#This Row],[JV Number]],Table1[D-419 Utility Relocation Classification],Table5[[#Headers],[Coordinated]]))</f>
        <v/>
      </c>
      <c r="P289" s="460" t="str">
        <f>IF(COUNTIFS(Table1[JV '#],Table5[[#This Row],[JV Number]],Table1[D-419 Utility Relocation Classification],Table5[[#Headers],[Not Affected]])=0,"",COUNTIFS(Table1[JV '#],Table5[[#This Row],[JV Number]],Table1[D-419 Utility Relocation Classification],Table5[[#Headers],[Not Affected]]))</f>
        <v/>
      </c>
      <c r="Q289" s="460" t="str">
        <f>IF(COUNTIFS(Table1[JV '#],Table5[[#This Row],[JV Number]],Table1[D-419 Utility Relocation Classification],Table5[[#Headers],[Incorporated]])=0,"",COUNTIFS(Table1[JV '#],Table5[[#This Row],[JV Number]],Table1[D-419 Utility Relocation Classification],Table5[[#Headers],[Incorporated]]))</f>
        <v/>
      </c>
      <c r="R289" s="460" t="str">
        <f>IF(COUNTIFS(Table1[JV '#],Table5[[#This Row],[JV Number]],Table1[Overhead or Underground],"OH")=0,"",COUNTIFS(Table1[JV '#],Table5[[#This Row],[JV Number]],Table1[Overhead or Underground],"OH"))</f>
        <v/>
      </c>
      <c r="S289" s="460">
        <f>IF(COUNTIFS(Table1[JV '#],Table5[[#This Row],[JV Number]],Table1[Overhead or Underground],"UG")=0,"",COUNTIFS(Table1[JV '#],Table5[[#This Row],[JV Number]],Table1[Overhead or Underground],"UG"))</f>
        <v>2</v>
      </c>
      <c r="T289" s="460" t="e">
        <f>IF(COUNTIFS(Table1[JV '#],Table5[[#This Row],[JV Number]],#REF!,"x")=0,"",COUNTIFS(Table1[JV '#],Table5[[#This Row],[JV Number]],#REF!,"x"))</f>
        <v>#REF!</v>
      </c>
      <c r="U289" s="460" t="e">
        <f>IF(COUNTIFS(Table1[JV '#],Table5[[#This Row],[JV Number]],#REF!,"x")=0,"",COUNTIFS(Table1[JV '#],Table5[[#This Row],[JV Number]],#REF!,"x"))</f>
        <v>#REF!</v>
      </c>
      <c r="V289" s="460" t="e">
        <f>IF(COUNTIFS(Table1[JV '#],Table5[[#This Row],[JV Number]],#REF!,"x")=0,"",COUNTIFS(Table1[JV '#],Table5[[#This Row],[JV Number]],#REF!,"x"))</f>
        <v>#REF!</v>
      </c>
      <c r="W289" s="460" t="e">
        <f>IF(COUNTIFS(Table1[JV '#],Table5[[#This Row],[JV Number]],#REF!,"x")=0,"",COUNTIFS(Table1[JV '#],Table5[[#This Row],[JV Number]],#REF!,"x"))</f>
        <v>#REF!</v>
      </c>
      <c r="X289" s="460" t="e">
        <f>IF(COUNTIFS(Table1[JV '#],Table5[[#This Row],[JV Number]],#REF!,"x")=0,"",COUNTIFS(Table1[JV '#],Table5[[#This Row],[JV Number]],#REF!,"x"))</f>
        <v>#REF!</v>
      </c>
      <c r="Z289" s="447"/>
    </row>
    <row r="290" spans="1:26" x14ac:dyDescent="0.25">
      <c r="A290" s="464">
        <v>286</v>
      </c>
      <c r="B290" s="460">
        <v>290</v>
      </c>
      <c r="C290" s="460">
        <f>INDEX(Table1[MPMS '#],MATCH(Table5[[#This Row],[JV Number]],Table1[JV '#],0))</f>
        <v>90716</v>
      </c>
      <c r="D290" s="460" t="str">
        <f>INDEX(Table1[Early Completion (Y/N)],MATCH(Table5[[#This Row],[JV Number]],Table1[JV '#],0))</f>
        <v>--</v>
      </c>
      <c r="E290" s="460" t="e">
        <f>INDEX(#REF!,MATCH(Table5[[#This Row],[JV Number]],Table1[JV '#],0))</f>
        <v>#REF!</v>
      </c>
      <c r="F290" s="460">
        <f>INDEX(Table1[District],MATCH(Table5[[#This Row],[JV Number]],Table1[JV '#],0))</f>
        <v>8</v>
      </c>
      <c r="G290" s="460" t="str">
        <f>INDEX(Table1[County],MATCH(Table5[[#This Row],[JV Number]],Table1[JV '#],0))</f>
        <v>Perry</v>
      </c>
      <c r="H290" s="460">
        <f>COUNTIF(Table1[JV '#],Table5[[#This Row],[JV Number]])</f>
        <v>2</v>
      </c>
      <c r="I290" s="466">
        <f>LOOKUP(Table5[[#This Row],[JV Number]],Table4[JV '#],Table4[Construction Start Dates])</f>
        <v>42521</v>
      </c>
      <c r="J290" s="466" t="e">
        <f t="array" ref="J290">MIN(IF(Table5[[#This Row],[JV Number]]=Table1[JV '#],#REF!,"Error"))</f>
        <v>#REF!</v>
      </c>
      <c r="K290" s="554" t="e">
        <f>SUMIF(Table1[JV '#],Table5[[#This Row],[JV Number]],#REF!)</f>
        <v>#REF!</v>
      </c>
      <c r="L290" s="460" t="str">
        <f>IF(COUNTIFS(Table1[JV '#],Table5[[#This Row],[JV Number]],Table1[D-419 Utility Relocation Classification],Table5[[#Headers],[Prior]])=0,"",COUNTIFS(Table1[JV '#],Table5[[#This Row],[JV Number]],Table1[D-419 Utility Relocation Classification],Table5[[#Headers],[Prior]]))</f>
        <v/>
      </c>
      <c r="M290" s="460" t="str">
        <f>IF(COUNTIFS(Table1[JV '#],Table5[[#This Row],[JV Number]],Table1[D-419 Utility Relocation Classification],Table5[[#Headers],[Restrictive]])=0,"",COUNTIFS(Table1[JV '#],Table5[[#This Row],[JV Number]],Table1[D-419 Utility Relocation Classification],Table5[[#Headers],[Restrictive]]))</f>
        <v/>
      </c>
      <c r="N290" s="460" t="str">
        <f>IF(COUNTIFS(Table1[JV '#],Table5[[#This Row],[JV Number]],Table1[D-419 Utility Relocation Classification],Table5[[#Headers],[Concurrent]])=0,"",COUNTIFS(Table1[JV '#],Table5[[#This Row],[JV Number]],Table1[D-419 Utility Relocation Classification],Table5[[#Headers],[Concurrent]]))</f>
        <v/>
      </c>
      <c r="O290" s="460" t="str">
        <f>IF(COUNTIFS(Table1[JV '#],Table5[[#This Row],[JV Number]],Table1[D-419 Utility Relocation Classification],Table5[[#Headers],[Coordinated]])=0,"",COUNTIFS(Table1[JV '#],Table5[[#This Row],[JV Number]],Table1[D-419 Utility Relocation Classification],Table5[[#Headers],[Coordinated]]))</f>
        <v/>
      </c>
      <c r="P290" s="460" t="str">
        <f>IF(COUNTIFS(Table1[JV '#],Table5[[#This Row],[JV Number]],Table1[D-419 Utility Relocation Classification],Table5[[#Headers],[Not Affected]])=0,"",COUNTIFS(Table1[JV '#],Table5[[#This Row],[JV Number]],Table1[D-419 Utility Relocation Classification],Table5[[#Headers],[Not Affected]]))</f>
        <v/>
      </c>
      <c r="Q290" s="460" t="str">
        <f>IF(COUNTIFS(Table1[JV '#],Table5[[#This Row],[JV Number]],Table1[D-419 Utility Relocation Classification],Table5[[#Headers],[Incorporated]])=0,"",COUNTIFS(Table1[JV '#],Table5[[#This Row],[JV Number]],Table1[D-419 Utility Relocation Classification],Table5[[#Headers],[Incorporated]]))</f>
        <v/>
      </c>
      <c r="R290" s="460" t="str">
        <f>IF(COUNTIFS(Table1[JV '#],Table5[[#This Row],[JV Number]],Table1[Overhead or Underground],"OH")=0,"",COUNTIFS(Table1[JV '#],Table5[[#This Row],[JV Number]],Table1[Overhead or Underground],"OH"))</f>
        <v/>
      </c>
      <c r="S290" s="460">
        <f>IF(COUNTIFS(Table1[JV '#],Table5[[#This Row],[JV Number]],Table1[Overhead or Underground],"UG")=0,"",COUNTIFS(Table1[JV '#],Table5[[#This Row],[JV Number]],Table1[Overhead or Underground],"UG"))</f>
        <v>1</v>
      </c>
      <c r="T290" s="460" t="e">
        <f>IF(COUNTIFS(Table1[JV '#],Table5[[#This Row],[JV Number]],#REF!,"x")=0,"",COUNTIFS(Table1[JV '#],Table5[[#This Row],[JV Number]],#REF!,"x"))</f>
        <v>#REF!</v>
      </c>
      <c r="U290" s="460" t="e">
        <f>IF(COUNTIFS(Table1[JV '#],Table5[[#This Row],[JV Number]],#REF!,"x")=0,"",COUNTIFS(Table1[JV '#],Table5[[#This Row],[JV Number]],#REF!,"x"))</f>
        <v>#REF!</v>
      </c>
      <c r="V290" s="460" t="e">
        <f>IF(COUNTIFS(Table1[JV '#],Table5[[#This Row],[JV Number]],#REF!,"x")=0,"",COUNTIFS(Table1[JV '#],Table5[[#This Row],[JV Number]],#REF!,"x"))</f>
        <v>#REF!</v>
      </c>
      <c r="W290" s="460" t="e">
        <f>IF(COUNTIFS(Table1[JV '#],Table5[[#This Row],[JV Number]],#REF!,"x")=0,"",COUNTIFS(Table1[JV '#],Table5[[#This Row],[JV Number]],#REF!,"x"))</f>
        <v>#REF!</v>
      </c>
      <c r="X290" s="460" t="e">
        <f>IF(COUNTIFS(Table1[JV '#],Table5[[#This Row],[JV Number]],#REF!,"x")=0,"",COUNTIFS(Table1[JV '#],Table5[[#This Row],[JV Number]],#REF!,"x"))</f>
        <v>#REF!</v>
      </c>
      <c r="Z290" s="447"/>
    </row>
    <row r="291" spans="1:26" x14ac:dyDescent="0.25">
      <c r="A291" s="464">
        <v>287</v>
      </c>
      <c r="B291" s="460">
        <v>291</v>
      </c>
      <c r="C291" s="460">
        <f>INDEX(Table1[MPMS '#],MATCH(Table5[[#This Row],[JV Number]],Table1[JV '#],0))</f>
        <v>87491</v>
      </c>
      <c r="D291" s="460" t="str">
        <f>INDEX(Table1[Early Completion (Y/N)],MATCH(Table5[[#This Row],[JV Number]],Table1[JV '#],0))</f>
        <v>--</v>
      </c>
      <c r="E291" s="460" t="e">
        <f>INDEX(#REF!,MATCH(Table5[[#This Row],[JV Number]],Table1[JV '#],0))</f>
        <v>#REF!</v>
      </c>
      <c r="F291" s="460">
        <f>INDEX(Table1[District],MATCH(Table5[[#This Row],[JV Number]],Table1[JV '#],0))</f>
        <v>8</v>
      </c>
      <c r="G291" s="460" t="str">
        <f>INDEX(Table1[County],MATCH(Table5[[#This Row],[JV Number]],Table1[JV '#],0))</f>
        <v>Perry</v>
      </c>
      <c r="H291" s="460">
        <f>COUNTIF(Table1[JV '#],Table5[[#This Row],[JV Number]])</f>
        <v>2</v>
      </c>
      <c r="I291" s="466">
        <f>LOOKUP(Table5[[#This Row],[JV Number]],Table4[JV '#],Table4[Construction Start Dates])</f>
        <v>42585</v>
      </c>
      <c r="J291" s="466" t="e">
        <f t="array" ref="J291">MIN(IF(Table5[[#This Row],[JV Number]]=Table1[JV '#],#REF!,"Error"))</f>
        <v>#REF!</v>
      </c>
      <c r="K291" s="554" t="e">
        <f>SUMIF(Table1[JV '#],Table5[[#This Row],[JV Number]],#REF!)</f>
        <v>#REF!</v>
      </c>
      <c r="L291" s="460" t="str">
        <f>IF(COUNTIFS(Table1[JV '#],Table5[[#This Row],[JV Number]],Table1[D-419 Utility Relocation Classification],Table5[[#Headers],[Prior]])=0,"",COUNTIFS(Table1[JV '#],Table5[[#This Row],[JV Number]],Table1[D-419 Utility Relocation Classification],Table5[[#Headers],[Prior]]))</f>
        <v/>
      </c>
      <c r="M291" s="460" t="str">
        <f>IF(COUNTIFS(Table1[JV '#],Table5[[#This Row],[JV Number]],Table1[D-419 Utility Relocation Classification],Table5[[#Headers],[Restrictive]])=0,"",COUNTIFS(Table1[JV '#],Table5[[#This Row],[JV Number]],Table1[D-419 Utility Relocation Classification],Table5[[#Headers],[Restrictive]]))</f>
        <v/>
      </c>
      <c r="N291" s="460" t="str">
        <f>IF(COUNTIFS(Table1[JV '#],Table5[[#This Row],[JV Number]],Table1[D-419 Utility Relocation Classification],Table5[[#Headers],[Concurrent]])=0,"",COUNTIFS(Table1[JV '#],Table5[[#This Row],[JV Number]],Table1[D-419 Utility Relocation Classification],Table5[[#Headers],[Concurrent]]))</f>
        <v/>
      </c>
      <c r="O291" s="460" t="str">
        <f>IF(COUNTIFS(Table1[JV '#],Table5[[#This Row],[JV Number]],Table1[D-419 Utility Relocation Classification],Table5[[#Headers],[Coordinated]])=0,"",COUNTIFS(Table1[JV '#],Table5[[#This Row],[JV Number]],Table1[D-419 Utility Relocation Classification],Table5[[#Headers],[Coordinated]]))</f>
        <v/>
      </c>
      <c r="P291" s="460" t="str">
        <f>IF(COUNTIFS(Table1[JV '#],Table5[[#This Row],[JV Number]],Table1[D-419 Utility Relocation Classification],Table5[[#Headers],[Not Affected]])=0,"",COUNTIFS(Table1[JV '#],Table5[[#This Row],[JV Number]],Table1[D-419 Utility Relocation Classification],Table5[[#Headers],[Not Affected]]))</f>
        <v/>
      </c>
      <c r="Q291" s="460" t="str">
        <f>IF(COUNTIFS(Table1[JV '#],Table5[[#This Row],[JV Number]],Table1[D-419 Utility Relocation Classification],Table5[[#Headers],[Incorporated]])=0,"",COUNTIFS(Table1[JV '#],Table5[[#This Row],[JV Number]],Table1[D-419 Utility Relocation Classification],Table5[[#Headers],[Incorporated]]))</f>
        <v/>
      </c>
      <c r="R291" s="460" t="str">
        <f>IF(COUNTIFS(Table1[JV '#],Table5[[#This Row],[JV Number]],Table1[Overhead or Underground],"OH")=0,"",COUNTIFS(Table1[JV '#],Table5[[#This Row],[JV Number]],Table1[Overhead or Underground],"OH"))</f>
        <v/>
      </c>
      <c r="S291" s="460">
        <f>IF(COUNTIFS(Table1[JV '#],Table5[[#This Row],[JV Number]],Table1[Overhead or Underground],"UG")=0,"",COUNTIFS(Table1[JV '#],Table5[[#This Row],[JV Number]],Table1[Overhead or Underground],"UG"))</f>
        <v>1</v>
      </c>
      <c r="T291" s="460" t="e">
        <f>IF(COUNTIFS(Table1[JV '#],Table5[[#This Row],[JV Number]],#REF!,"x")=0,"",COUNTIFS(Table1[JV '#],Table5[[#This Row],[JV Number]],#REF!,"x"))</f>
        <v>#REF!</v>
      </c>
      <c r="U291" s="460" t="e">
        <f>IF(COUNTIFS(Table1[JV '#],Table5[[#This Row],[JV Number]],#REF!,"x")=0,"",COUNTIFS(Table1[JV '#],Table5[[#This Row],[JV Number]],#REF!,"x"))</f>
        <v>#REF!</v>
      </c>
      <c r="V291" s="460" t="e">
        <f>IF(COUNTIFS(Table1[JV '#],Table5[[#This Row],[JV Number]],#REF!,"x")=0,"",COUNTIFS(Table1[JV '#],Table5[[#This Row],[JV Number]],#REF!,"x"))</f>
        <v>#REF!</v>
      </c>
      <c r="W291" s="460" t="e">
        <f>IF(COUNTIFS(Table1[JV '#],Table5[[#This Row],[JV Number]],#REF!,"x")=0,"",COUNTIFS(Table1[JV '#],Table5[[#This Row],[JV Number]],#REF!,"x"))</f>
        <v>#REF!</v>
      </c>
      <c r="X291" s="460" t="e">
        <f>IF(COUNTIFS(Table1[JV '#],Table5[[#This Row],[JV Number]],#REF!,"x")=0,"",COUNTIFS(Table1[JV '#],Table5[[#This Row],[JV Number]],#REF!,"x"))</f>
        <v>#REF!</v>
      </c>
      <c r="Z291" s="447"/>
    </row>
    <row r="292" spans="1:26" x14ac:dyDescent="0.25">
      <c r="A292" s="464">
        <v>288</v>
      </c>
      <c r="B292" s="460">
        <v>292</v>
      </c>
      <c r="C292" s="460">
        <f>INDEX(Table1[MPMS '#],MATCH(Table5[[#This Row],[JV Number]],Table1[JV '#],0))</f>
        <v>101098</v>
      </c>
      <c r="D292" s="460" t="str">
        <f>INDEX(Table1[Early Completion (Y/N)],MATCH(Table5[[#This Row],[JV Number]],Table1[JV '#],0))</f>
        <v>--</v>
      </c>
      <c r="E292" s="460" t="e">
        <f>INDEX(#REF!,MATCH(Table5[[#This Row],[JV Number]],Table1[JV '#],0))</f>
        <v>#REF!</v>
      </c>
      <c r="F292" s="460">
        <f>INDEX(Table1[District],MATCH(Table5[[#This Row],[JV Number]],Table1[JV '#],0))</f>
        <v>8</v>
      </c>
      <c r="G292" s="460" t="str">
        <f>INDEX(Table1[County],MATCH(Table5[[#This Row],[JV Number]],Table1[JV '#],0))</f>
        <v>Perry</v>
      </c>
      <c r="H292" s="460">
        <f>COUNTIF(Table1[JV '#],Table5[[#This Row],[JV Number]])</f>
        <v>1</v>
      </c>
      <c r="I292" s="466">
        <f>LOOKUP(Table5[[#This Row],[JV Number]],Table4[JV '#],Table4[Construction Start Dates])</f>
        <v>42940</v>
      </c>
      <c r="J292" s="466" t="e">
        <f t="array" ref="J292">MIN(IF(Table5[[#This Row],[JV Number]]=Table1[JV '#],#REF!,"Error"))</f>
        <v>#REF!</v>
      </c>
      <c r="K292" s="554" t="e">
        <f>SUMIF(Table1[JV '#],Table5[[#This Row],[JV Number]],#REF!)</f>
        <v>#REF!</v>
      </c>
      <c r="L292" s="460" t="str">
        <f>IF(COUNTIFS(Table1[JV '#],Table5[[#This Row],[JV Number]],Table1[D-419 Utility Relocation Classification],Table5[[#Headers],[Prior]])=0,"",COUNTIFS(Table1[JV '#],Table5[[#This Row],[JV Number]],Table1[D-419 Utility Relocation Classification],Table5[[#Headers],[Prior]]))</f>
        <v/>
      </c>
      <c r="M292" s="460" t="str">
        <f>IF(COUNTIFS(Table1[JV '#],Table5[[#This Row],[JV Number]],Table1[D-419 Utility Relocation Classification],Table5[[#Headers],[Restrictive]])=0,"",COUNTIFS(Table1[JV '#],Table5[[#This Row],[JV Number]],Table1[D-419 Utility Relocation Classification],Table5[[#Headers],[Restrictive]]))</f>
        <v/>
      </c>
      <c r="N292" s="460" t="str">
        <f>IF(COUNTIFS(Table1[JV '#],Table5[[#This Row],[JV Number]],Table1[D-419 Utility Relocation Classification],Table5[[#Headers],[Concurrent]])=0,"",COUNTIFS(Table1[JV '#],Table5[[#This Row],[JV Number]],Table1[D-419 Utility Relocation Classification],Table5[[#Headers],[Concurrent]]))</f>
        <v/>
      </c>
      <c r="O292" s="460" t="str">
        <f>IF(COUNTIFS(Table1[JV '#],Table5[[#This Row],[JV Number]],Table1[D-419 Utility Relocation Classification],Table5[[#Headers],[Coordinated]])=0,"",COUNTIFS(Table1[JV '#],Table5[[#This Row],[JV Number]],Table1[D-419 Utility Relocation Classification],Table5[[#Headers],[Coordinated]]))</f>
        <v/>
      </c>
      <c r="P292" s="460" t="str">
        <f>IF(COUNTIFS(Table1[JV '#],Table5[[#This Row],[JV Number]],Table1[D-419 Utility Relocation Classification],Table5[[#Headers],[Not Affected]])=0,"",COUNTIFS(Table1[JV '#],Table5[[#This Row],[JV Number]],Table1[D-419 Utility Relocation Classification],Table5[[#Headers],[Not Affected]]))</f>
        <v/>
      </c>
      <c r="Q292" s="460" t="str">
        <f>IF(COUNTIFS(Table1[JV '#],Table5[[#This Row],[JV Number]],Table1[D-419 Utility Relocation Classification],Table5[[#Headers],[Incorporated]])=0,"",COUNTIFS(Table1[JV '#],Table5[[#This Row],[JV Number]],Table1[D-419 Utility Relocation Classification],Table5[[#Headers],[Incorporated]]))</f>
        <v/>
      </c>
      <c r="R292" s="460" t="str">
        <f>IF(COUNTIFS(Table1[JV '#],Table5[[#This Row],[JV Number]],Table1[Overhead or Underground],"OH")=0,"",COUNTIFS(Table1[JV '#],Table5[[#This Row],[JV Number]],Table1[Overhead or Underground],"OH"))</f>
        <v/>
      </c>
      <c r="S292" s="460">
        <f>IF(COUNTIFS(Table1[JV '#],Table5[[#This Row],[JV Number]],Table1[Overhead or Underground],"UG")=0,"",COUNTIFS(Table1[JV '#],Table5[[#This Row],[JV Number]],Table1[Overhead or Underground],"UG"))</f>
        <v>1</v>
      </c>
      <c r="T292" s="460" t="e">
        <f>IF(COUNTIFS(Table1[JV '#],Table5[[#This Row],[JV Number]],#REF!,"x")=0,"",COUNTIFS(Table1[JV '#],Table5[[#This Row],[JV Number]],#REF!,"x"))</f>
        <v>#REF!</v>
      </c>
      <c r="U292" s="460" t="e">
        <f>IF(COUNTIFS(Table1[JV '#],Table5[[#This Row],[JV Number]],#REF!,"x")=0,"",COUNTIFS(Table1[JV '#],Table5[[#This Row],[JV Number]],#REF!,"x"))</f>
        <v>#REF!</v>
      </c>
      <c r="V292" s="460" t="e">
        <f>IF(COUNTIFS(Table1[JV '#],Table5[[#This Row],[JV Number]],#REF!,"x")=0,"",COUNTIFS(Table1[JV '#],Table5[[#This Row],[JV Number]],#REF!,"x"))</f>
        <v>#REF!</v>
      </c>
      <c r="W292" s="460" t="e">
        <f>IF(COUNTIFS(Table1[JV '#],Table5[[#This Row],[JV Number]],#REF!,"x")=0,"",COUNTIFS(Table1[JV '#],Table5[[#This Row],[JV Number]],#REF!,"x"))</f>
        <v>#REF!</v>
      </c>
      <c r="X292" s="460" t="e">
        <f>IF(COUNTIFS(Table1[JV '#],Table5[[#This Row],[JV Number]],#REF!,"x")=0,"",COUNTIFS(Table1[JV '#],Table5[[#This Row],[JV Number]],#REF!,"x"))</f>
        <v>#REF!</v>
      </c>
      <c r="Z292" s="447"/>
    </row>
    <row r="293" spans="1:26" x14ac:dyDescent="0.25">
      <c r="A293" s="464">
        <v>289</v>
      </c>
      <c r="B293" s="460">
        <v>293</v>
      </c>
      <c r="C293" s="460">
        <f>INDEX(Table1[MPMS '#],MATCH(Table5[[#This Row],[JV Number]],Table1[JV '#],0))</f>
        <v>79042</v>
      </c>
      <c r="D293" s="460" t="str">
        <f>INDEX(Table1[Early Completion (Y/N)],MATCH(Table5[[#This Row],[JV Number]],Table1[JV '#],0))</f>
        <v>--</v>
      </c>
      <c r="E293" s="460" t="e">
        <f>INDEX(#REF!,MATCH(Table5[[#This Row],[JV Number]],Table1[JV '#],0))</f>
        <v>#REF!</v>
      </c>
      <c r="F293" s="460">
        <f>INDEX(Table1[District],MATCH(Table5[[#This Row],[JV Number]],Table1[JV '#],0))</f>
        <v>8</v>
      </c>
      <c r="G293" s="460" t="str">
        <f>INDEX(Table1[County],MATCH(Table5[[#This Row],[JV Number]],Table1[JV '#],0))</f>
        <v>Perry</v>
      </c>
      <c r="H293" s="460">
        <f>COUNTIF(Table1[JV '#],Table5[[#This Row],[JV Number]])</f>
        <v>3</v>
      </c>
      <c r="I293" s="466">
        <f>LOOKUP(Table5[[#This Row],[JV Number]],Table4[JV '#],Table4[Construction Start Dates])</f>
        <v>42585</v>
      </c>
      <c r="J293" s="466" t="e">
        <f t="array" ref="J293">MIN(IF(Table5[[#This Row],[JV Number]]=Table1[JV '#],#REF!,"Error"))</f>
        <v>#REF!</v>
      </c>
      <c r="K293" s="554" t="e">
        <f>SUMIF(Table1[JV '#],Table5[[#This Row],[JV Number]],#REF!)</f>
        <v>#REF!</v>
      </c>
      <c r="L293" s="460" t="str">
        <f>IF(COUNTIFS(Table1[JV '#],Table5[[#This Row],[JV Number]],Table1[D-419 Utility Relocation Classification],Table5[[#Headers],[Prior]])=0,"",COUNTIFS(Table1[JV '#],Table5[[#This Row],[JV Number]],Table1[D-419 Utility Relocation Classification],Table5[[#Headers],[Prior]]))</f>
        <v/>
      </c>
      <c r="M293" s="460" t="str">
        <f>IF(COUNTIFS(Table1[JV '#],Table5[[#This Row],[JV Number]],Table1[D-419 Utility Relocation Classification],Table5[[#Headers],[Restrictive]])=0,"",COUNTIFS(Table1[JV '#],Table5[[#This Row],[JV Number]],Table1[D-419 Utility Relocation Classification],Table5[[#Headers],[Restrictive]]))</f>
        <v/>
      </c>
      <c r="N293" s="460" t="str">
        <f>IF(COUNTIFS(Table1[JV '#],Table5[[#This Row],[JV Number]],Table1[D-419 Utility Relocation Classification],Table5[[#Headers],[Concurrent]])=0,"",COUNTIFS(Table1[JV '#],Table5[[#This Row],[JV Number]],Table1[D-419 Utility Relocation Classification],Table5[[#Headers],[Concurrent]]))</f>
        <v/>
      </c>
      <c r="O293" s="460" t="str">
        <f>IF(COUNTIFS(Table1[JV '#],Table5[[#This Row],[JV Number]],Table1[D-419 Utility Relocation Classification],Table5[[#Headers],[Coordinated]])=0,"",COUNTIFS(Table1[JV '#],Table5[[#This Row],[JV Number]],Table1[D-419 Utility Relocation Classification],Table5[[#Headers],[Coordinated]]))</f>
        <v/>
      </c>
      <c r="P293" s="460" t="str">
        <f>IF(COUNTIFS(Table1[JV '#],Table5[[#This Row],[JV Number]],Table1[D-419 Utility Relocation Classification],Table5[[#Headers],[Not Affected]])=0,"",COUNTIFS(Table1[JV '#],Table5[[#This Row],[JV Number]],Table1[D-419 Utility Relocation Classification],Table5[[#Headers],[Not Affected]]))</f>
        <v/>
      </c>
      <c r="Q293" s="460" t="str">
        <f>IF(COUNTIFS(Table1[JV '#],Table5[[#This Row],[JV Number]],Table1[D-419 Utility Relocation Classification],Table5[[#Headers],[Incorporated]])=0,"",COUNTIFS(Table1[JV '#],Table5[[#This Row],[JV Number]],Table1[D-419 Utility Relocation Classification],Table5[[#Headers],[Incorporated]]))</f>
        <v/>
      </c>
      <c r="R293" s="460" t="str">
        <f>IF(COUNTIFS(Table1[JV '#],Table5[[#This Row],[JV Number]],Table1[Overhead or Underground],"OH")=0,"",COUNTIFS(Table1[JV '#],Table5[[#This Row],[JV Number]],Table1[Overhead or Underground],"OH"))</f>
        <v/>
      </c>
      <c r="S293" s="460">
        <f>IF(COUNTIFS(Table1[JV '#],Table5[[#This Row],[JV Number]],Table1[Overhead or Underground],"UG")=0,"",COUNTIFS(Table1[JV '#],Table5[[#This Row],[JV Number]],Table1[Overhead or Underground],"UG"))</f>
        <v>1</v>
      </c>
      <c r="T293" s="460" t="e">
        <f>IF(COUNTIFS(Table1[JV '#],Table5[[#This Row],[JV Number]],#REF!,"x")=0,"",COUNTIFS(Table1[JV '#],Table5[[#This Row],[JV Number]],#REF!,"x"))</f>
        <v>#REF!</v>
      </c>
      <c r="U293" s="460" t="e">
        <f>IF(COUNTIFS(Table1[JV '#],Table5[[#This Row],[JV Number]],#REF!,"x")=0,"",COUNTIFS(Table1[JV '#],Table5[[#This Row],[JV Number]],#REF!,"x"))</f>
        <v>#REF!</v>
      </c>
      <c r="V293" s="460" t="e">
        <f>IF(COUNTIFS(Table1[JV '#],Table5[[#This Row],[JV Number]],#REF!,"x")=0,"",COUNTIFS(Table1[JV '#],Table5[[#This Row],[JV Number]],#REF!,"x"))</f>
        <v>#REF!</v>
      </c>
      <c r="W293" s="460" t="e">
        <f>IF(COUNTIFS(Table1[JV '#],Table5[[#This Row],[JV Number]],#REF!,"x")=0,"",COUNTIFS(Table1[JV '#],Table5[[#This Row],[JV Number]],#REF!,"x"))</f>
        <v>#REF!</v>
      </c>
      <c r="X293" s="460" t="e">
        <f>IF(COUNTIFS(Table1[JV '#],Table5[[#This Row],[JV Number]],#REF!,"x")=0,"",COUNTIFS(Table1[JV '#],Table5[[#This Row],[JV Number]],#REF!,"x"))</f>
        <v>#REF!</v>
      </c>
      <c r="Z293" s="447"/>
    </row>
    <row r="294" spans="1:26" x14ac:dyDescent="0.25">
      <c r="A294" s="464">
        <v>290</v>
      </c>
      <c r="B294" s="460">
        <v>294</v>
      </c>
      <c r="C294" s="460">
        <f>INDEX(Table1[MPMS '#],MATCH(Table5[[#This Row],[JV Number]],Table1[JV '#],0))</f>
        <v>79047</v>
      </c>
      <c r="D294" s="460" t="str">
        <f>INDEX(Table1[Early Completion (Y/N)],MATCH(Table5[[#This Row],[JV Number]],Table1[JV '#],0))</f>
        <v>--</v>
      </c>
      <c r="E294" s="460" t="e">
        <f>INDEX(#REF!,MATCH(Table5[[#This Row],[JV Number]],Table1[JV '#],0))</f>
        <v>#REF!</v>
      </c>
      <c r="F294" s="460">
        <f>INDEX(Table1[District],MATCH(Table5[[#This Row],[JV Number]],Table1[JV '#],0))</f>
        <v>8</v>
      </c>
      <c r="G294" s="460" t="str">
        <f>INDEX(Table1[County],MATCH(Table5[[#This Row],[JV Number]],Table1[JV '#],0))</f>
        <v>Perry</v>
      </c>
      <c r="H294" s="460">
        <f>COUNTIF(Table1[JV '#],Table5[[#This Row],[JV Number]])</f>
        <v>2</v>
      </c>
      <c r="I294" s="466">
        <f>LOOKUP(Table5[[#This Row],[JV Number]],Table4[JV '#],Table4[Construction Start Dates])</f>
        <v>42885</v>
      </c>
      <c r="J294" s="466" t="e">
        <f t="array" ref="J294">MIN(IF(Table5[[#This Row],[JV Number]]=Table1[JV '#],#REF!,"Error"))</f>
        <v>#REF!</v>
      </c>
      <c r="K294" s="554" t="e">
        <f>SUMIF(Table1[JV '#],Table5[[#This Row],[JV Number]],#REF!)</f>
        <v>#REF!</v>
      </c>
      <c r="L294" s="460" t="str">
        <f>IF(COUNTIFS(Table1[JV '#],Table5[[#This Row],[JV Number]],Table1[D-419 Utility Relocation Classification],Table5[[#Headers],[Prior]])=0,"",COUNTIFS(Table1[JV '#],Table5[[#This Row],[JV Number]],Table1[D-419 Utility Relocation Classification],Table5[[#Headers],[Prior]]))</f>
        <v/>
      </c>
      <c r="M294" s="460" t="str">
        <f>IF(COUNTIFS(Table1[JV '#],Table5[[#This Row],[JV Number]],Table1[D-419 Utility Relocation Classification],Table5[[#Headers],[Restrictive]])=0,"",COUNTIFS(Table1[JV '#],Table5[[#This Row],[JV Number]],Table1[D-419 Utility Relocation Classification],Table5[[#Headers],[Restrictive]]))</f>
        <v/>
      </c>
      <c r="N294" s="460" t="str">
        <f>IF(COUNTIFS(Table1[JV '#],Table5[[#This Row],[JV Number]],Table1[D-419 Utility Relocation Classification],Table5[[#Headers],[Concurrent]])=0,"",COUNTIFS(Table1[JV '#],Table5[[#This Row],[JV Number]],Table1[D-419 Utility Relocation Classification],Table5[[#Headers],[Concurrent]]))</f>
        <v/>
      </c>
      <c r="O294" s="460" t="str">
        <f>IF(COUNTIFS(Table1[JV '#],Table5[[#This Row],[JV Number]],Table1[D-419 Utility Relocation Classification],Table5[[#Headers],[Coordinated]])=0,"",COUNTIFS(Table1[JV '#],Table5[[#This Row],[JV Number]],Table1[D-419 Utility Relocation Classification],Table5[[#Headers],[Coordinated]]))</f>
        <v/>
      </c>
      <c r="P294" s="460" t="str">
        <f>IF(COUNTIFS(Table1[JV '#],Table5[[#This Row],[JV Number]],Table1[D-419 Utility Relocation Classification],Table5[[#Headers],[Not Affected]])=0,"",COUNTIFS(Table1[JV '#],Table5[[#This Row],[JV Number]],Table1[D-419 Utility Relocation Classification],Table5[[#Headers],[Not Affected]]))</f>
        <v/>
      </c>
      <c r="Q294" s="460" t="str">
        <f>IF(COUNTIFS(Table1[JV '#],Table5[[#This Row],[JV Number]],Table1[D-419 Utility Relocation Classification],Table5[[#Headers],[Incorporated]])=0,"",COUNTIFS(Table1[JV '#],Table5[[#This Row],[JV Number]],Table1[D-419 Utility Relocation Classification],Table5[[#Headers],[Incorporated]]))</f>
        <v/>
      </c>
      <c r="R294" s="460" t="str">
        <f>IF(COUNTIFS(Table1[JV '#],Table5[[#This Row],[JV Number]],Table1[Overhead or Underground],"OH")=0,"",COUNTIFS(Table1[JV '#],Table5[[#This Row],[JV Number]],Table1[Overhead or Underground],"OH"))</f>
        <v/>
      </c>
      <c r="S294" s="460">
        <f>IF(COUNTIFS(Table1[JV '#],Table5[[#This Row],[JV Number]],Table1[Overhead or Underground],"UG")=0,"",COUNTIFS(Table1[JV '#],Table5[[#This Row],[JV Number]],Table1[Overhead or Underground],"UG"))</f>
        <v>2</v>
      </c>
      <c r="T294" s="460" t="e">
        <f>IF(COUNTIFS(Table1[JV '#],Table5[[#This Row],[JV Number]],#REF!,"x")=0,"",COUNTIFS(Table1[JV '#],Table5[[#This Row],[JV Number]],#REF!,"x"))</f>
        <v>#REF!</v>
      </c>
      <c r="U294" s="460" t="e">
        <f>IF(COUNTIFS(Table1[JV '#],Table5[[#This Row],[JV Number]],#REF!,"x")=0,"",COUNTIFS(Table1[JV '#],Table5[[#This Row],[JV Number]],#REF!,"x"))</f>
        <v>#REF!</v>
      </c>
      <c r="V294" s="460" t="e">
        <f>IF(COUNTIFS(Table1[JV '#],Table5[[#This Row],[JV Number]],#REF!,"x")=0,"",COUNTIFS(Table1[JV '#],Table5[[#This Row],[JV Number]],#REF!,"x"))</f>
        <v>#REF!</v>
      </c>
      <c r="W294" s="460" t="e">
        <f>IF(COUNTIFS(Table1[JV '#],Table5[[#This Row],[JV Number]],#REF!,"x")=0,"",COUNTIFS(Table1[JV '#],Table5[[#This Row],[JV Number]],#REF!,"x"))</f>
        <v>#REF!</v>
      </c>
      <c r="X294" s="460" t="e">
        <f>IF(COUNTIFS(Table1[JV '#],Table5[[#This Row],[JV Number]],#REF!,"x")=0,"",COUNTIFS(Table1[JV '#],Table5[[#This Row],[JV Number]],#REF!,"x"))</f>
        <v>#REF!</v>
      </c>
      <c r="Z294" s="447"/>
    </row>
    <row r="295" spans="1:26" x14ac:dyDescent="0.25">
      <c r="A295" s="464">
        <v>291</v>
      </c>
      <c r="B295" s="460">
        <v>295</v>
      </c>
      <c r="C295" s="460">
        <f>INDEX(Table1[MPMS '#],MATCH(Table5[[#This Row],[JV Number]],Table1[JV '#],0))</f>
        <v>91353</v>
      </c>
      <c r="D295" s="460" t="str">
        <f>INDEX(Table1[Early Completion (Y/N)],MATCH(Table5[[#This Row],[JV Number]],Table1[JV '#],0))</f>
        <v>--</v>
      </c>
      <c r="E295" s="460" t="e">
        <f>INDEX(#REF!,MATCH(Table5[[#This Row],[JV Number]],Table1[JV '#],0))</f>
        <v>#REF!</v>
      </c>
      <c r="F295" s="460">
        <f>INDEX(Table1[District],MATCH(Table5[[#This Row],[JV Number]],Table1[JV '#],0))</f>
        <v>8</v>
      </c>
      <c r="G295" s="460" t="str">
        <f>INDEX(Table1[County],MATCH(Table5[[#This Row],[JV Number]],Table1[JV '#],0))</f>
        <v>York</v>
      </c>
      <c r="H295" s="460">
        <f>COUNTIF(Table1[JV '#],Table5[[#This Row],[JV Number]])</f>
        <v>3</v>
      </c>
      <c r="I295" s="466">
        <f>LOOKUP(Table5[[#This Row],[JV Number]],Table4[JV '#],Table4[Construction Start Dates])</f>
        <v>42814</v>
      </c>
      <c r="J295" s="466" t="e">
        <f t="array" ref="J295">MIN(IF(Table5[[#This Row],[JV Number]]=Table1[JV '#],#REF!,"Error"))</f>
        <v>#REF!</v>
      </c>
      <c r="K295" s="554" t="e">
        <f>SUMIF(Table1[JV '#],Table5[[#This Row],[JV Number]],#REF!)</f>
        <v>#REF!</v>
      </c>
      <c r="L295" s="460" t="str">
        <f>IF(COUNTIFS(Table1[JV '#],Table5[[#This Row],[JV Number]],Table1[D-419 Utility Relocation Classification],Table5[[#Headers],[Prior]])=0,"",COUNTIFS(Table1[JV '#],Table5[[#This Row],[JV Number]],Table1[D-419 Utility Relocation Classification],Table5[[#Headers],[Prior]]))</f>
        <v/>
      </c>
      <c r="M295" s="460" t="str">
        <f>IF(COUNTIFS(Table1[JV '#],Table5[[#This Row],[JV Number]],Table1[D-419 Utility Relocation Classification],Table5[[#Headers],[Restrictive]])=0,"",COUNTIFS(Table1[JV '#],Table5[[#This Row],[JV Number]],Table1[D-419 Utility Relocation Classification],Table5[[#Headers],[Restrictive]]))</f>
        <v/>
      </c>
      <c r="N295" s="460" t="str">
        <f>IF(COUNTIFS(Table1[JV '#],Table5[[#This Row],[JV Number]],Table1[D-419 Utility Relocation Classification],Table5[[#Headers],[Concurrent]])=0,"",COUNTIFS(Table1[JV '#],Table5[[#This Row],[JV Number]],Table1[D-419 Utility Relocation Classification],Table5[[#Headers],[Concurrent]]))</f>
        <v/>
      </c>
      <c r="O295" s="460" t="str">
        <f>IF(COUNTIFS(Table1[JV '#],Table5[[#This Row],[JV Number]],Table1[D-419 Utility Relocation Classification],Table5[[#Headers],[Coordinated]])=0,"",COUNTIFS(Table1[JV '#],Table5[[#This Row],[JV Number]],Table1[D-419 Utility Relocation Classification],Table5[[#Headers],[Coordinated]]))</f>
        <v/>
      </c>
      <c r="P295" s="460" t="str">
        <f>IF(COUNTIFS(Table1[JV '#],Table5[[#This Row],[JV Number]],Table1[D-419 Utility Relocation Classification],Table5[[#Headers],[Not Affected]])=0,"",COUNTIFS(Table1[JV '#],Table5[[#This Row],[JV Number]],Table1[D-419 Utility Relocation Classification],Table5[[#Headers],[Not Affected]]))</f>
        <v/>
      </c>
      <c r="Q295" s="460" t="str">
        <f>IF(COUNTIFS(Table1[JV '#],Table5[[#This Row],[JV Number]],Table1[D-419 Utility Relocation Classification],Table5[[#Headers],[Incorporated]])=0,"",COUNTIFS(Table1[JV '#],Table5[[#This Row],[JV Number]],Table1[D-419 Utility Relocation Classification],Table5[[#Headers],[Incorporated]]))</f>
        <v/>
      </c>
      <c r="R295" s="460" t="str">
        <f>IF(COUNTIFS(Table1[JV '#],Table5[[#This Row],[JV Number]],Table1[Overhead or Underground],"OH")=0,"",COUNTIFS(Table1[JV '#],Table5[[#This Row],[JV Number]],Table1[Overhead or Underground],"OH"))</f>
        <v/>
      </c>
      <c r="S295" s="460">
        <f>IF(COUNTIFS(Table1[JV '#],Table5[[#This Row],[JV Number]],Table1[Overhead or Underground],"UG")=0,"",COUNTIFS(Table1[JV '#],Table5[[#This Row],[JV Number]],Table1[Overhead or Underground],"UG"))</f>
        <v>1</v>
      </c>
      <c r="T295" s="460" t="e">
        <f>IF(COUNTIFS(Table1[JV '#],Table5[[#This Row],[JV Number]],#REF!,"x")=0,"",COUNTIFS(Table1[JV '#],Table5[[#This Row],[JV Number]],#REF!,"x"))</f>
        <v>#REF!</v>
      </c>
      <c r="U295" s="460" t="e">
        <f>IF(COUNTIFS(Table1[JV '#],Table5[[#This Row],[JV Number]],#REF!,"x")=0,"",COUNTIFS(Table1[JV '#],Table5[[#This Row],[JV Number]],#REF!,"x"))</f>
        <v>#REF!</v>
      </c>
      <c r="V295" s="460" t="e">
        <f>IF(COUNTIFS(Table1[JV '#],Table5[[#This Row],[JV Number]],#REF!,"x")=0,"",COUNTIFS(Table1[JV '#],Table5[[#This Row],[JV Number]],#REF!,"x"))</f>
        <v>#REF!</v>
      </c>
      <c r="W295" s="460" t="e">
        <f>IF(COUNTIFS(Table1[JV '#],Table5[[#This Row],[JV Number]],#REF!,"x")=0,"",COUNTIFS(Table1[JV '#],Table5[[#This Row],[JV Number]],#REF!,"x"))</f>
        <v>#REF!</v>
      </c>
      <c r="X295" s="460" t="e">
        <f>IF(COUNTIFS(Table1[JV '#],Table5[[#This Row],[JV Number]],#REF!,"x")=0,"",COUNTIFS(Table1[JV '#],Table5[[#This Row],[JV Number]],#REF!,"x"))</f>
        <v>#REF!</v>
      </c>
      <c r="Z295" s="447"/>
    </row>
    <row r="296" spans="1:26" x14ac:dyDescent="0.25">
      <c r="A296" s="464">
        <v>292</v>
      </c>
      <c r="B296" s="460">
        <v>296</v>
      </c>
      <c r="C296" s="460">
        <f>INDEX(Table1[MPMS '#],MATCH(Table5[[#This Row],[JV Number]],Table1[JV '#],0))</f>
        <v>87693</v>
      </c>
      <c r="D296" s="460" t="str">
        <f>INDEX(Table1[Early Completion (Y/N)],MATCH(Table5[[#This Row],[JV Number]],Table1[JV '#],0))</f>
        <v>--</v>
      </c>
      <c r="E296" s="460" t="e">
        <f>INDEX(#REF!,MATCH(Table5[[#This Row],[JV Number]],Table1[JV '#],0))</f>
        <v>#REF!</v>
      </c>
      <c r="F296" s="460">
        <f>INDEX(Table1[District],MATCH(Table5[[#This Row],[JV Number]],Table1[JV '#],0))</f>
        <v>8</v>
      </c>
      <c r="G296" s="460" t="str">
        <f>INDEX(Table1[County],MATCH(Table5[[#This Row],[JV Number]],Table1[JV '#],0))</f>
        <v>York</v>
      </c>
      <c r="H296" s="460">
        <f>COUNTIF(Table1[JV '#],Table5[[#This Row],[JV Number]])</f>
        <v>3</v>
      </c>
      <c r="I296" s="466">
        <f>LOOKUP(Table5[[#This Row],[JV Number]],Table4[JV '#],Table4[Construction Start Dates])</f>
        <v>42587</v>
      </c>
      <c r="J296" s="466" t="e">
        <f t="array" ref="J296">MIN(IF(Table5[[#This Row],[JV Number]]=Table1[JV '#],#REF!,"Error"))</f>
        <v>#REF!</v>
      </c>
      <c r="K296" s="554" t="e">
        <f>SUMIF(Table1[JV '#],Table5[[#This Row],[JV Number]],#REF!)</f>
        <v>#REF!</v>
      </c>
      <c r="L296" s="460" t="str">
        <f>IF(COUNTIFS(Table1[JV '#],Table5[[#This Row],[JV Number]],Table1[D-419 Utility Relocation Classification],Table5[[#Headers],[Prior]])=0,"",COUNTIFS(Table1[JV '#],Table5[[#This Row],[JV Number]],Table1[D-419 Utility Relocation Classification],Table5[[#Headers],[Prior]]))</f>
        <v/>
      </c>
      <c r="M296" s="460" t="str">
        <f>IF(COUNTIFS(Table1[JV '#],Table5[[#This Row],[JV Number]],Table1[D-419 Utility Relocation Classification],Table5[[#Headers],[Restrictive]])=0,"",COUNTIFS(Table1[JV '#],Table5[[#This Row],[JV Number]],Table1[D-419 Utility Relocation Classification],Table5[[#Headers],[Restrictive]]))</f>
        <v/>
      </c>
      <c r="N296" s="460" t="str">
        <f>IF(COUNTIFS(Table1[JV '#],Table5[[#This Row],[JV Number]],Table1[D-419 Utility Relocation Classification],Table5[[#Headers],[Concurrent]])=0,"",COUNTIFS(Table1[JV '#],Table5[[#This Row],[JV Number]],Table1[D-419 Utility Relocation Classification],Table5[[#Headers],[Concurrent]]))</f>
        <v/>
      </c>
      <c r="O296" s="460" t="str">
        <f>IF(COUNTIFS(Table1[JV '#],Table5[[#This Row],[JV Number]],Table1[D-419 Utility Relocation Classification],Table5[[#Headers],[Coordinated]])=0,"",COUNTIFS(Table1[JV '#],Table5[[#This Row],[JV Number]],Table1[D-419 Utility Relocation Classification],Table5[[#Headers],[Coordinated]]))</f>
        <v/>
      </c>
      <c r="P296" s="460" t="str">
        <f>IF(COUNTIFS(Table1[JV '#],Table5[[#This Row],[JV Number]],Table1[D-419 Utility Relocation Classification],Table5[[#Headers],[Not Affected]])=0,"",COUNTIFS(Table1[JV '#],Table5[[#This Row],[JV Number]],Table1[D-419 Utility Relocation Classification],Table5[[#Headers],[Not Affected]]))</f>
        <v/>
      </c>
      <c r="Q296" s="460" t="str">
        <f>IF(COUNTIFS(Table1[JV '#],Table5[[#This Row],[JV Number]],Table1[D-419 Utility Relocation Classification],Table5[[#Headers],[Incorporated]])=0,"",COUNTIFS(Table1[JV '#],Table5[[#This Row],[JV Number]],Table1[D-419 Utility Relocation Classification],Table5[[#Headers],[Incorporated]]))</f>
        <v/>
      </c>
      <c r="R296" s="460" t="str">
        <f>IF(COUNTIFS(Table1[JV '#],Table5[[#This Row],[JV Number]],Table1[Overhead or Underground],"OH")=0,"",COUNTIFS(Table1[JV '#],Table5[[#This Row],[JV Number]],Table1[Overhead or Underground],"OH"))</f>
        <v/>
      </c>
      <c r="S296" s="460">
        <f>IF(COUNTIFS(Table1[JV '#],Table5[[#This Row],[JV Number]],Table1[Overhead or Underground],"UG")=0,"",COUNTIFS(Table1[JV '#],Table5[[#This Row],[JV Number]],Table1[Overhead or Underground],"UG"))</f>
        <v>1</v>
      </c>
      <c r="T296" s="460" t="e">
        <f>IF(COUNTIFS(Table1[JV '#],Table5[[#This Row],[JV Number]],#REF!,"x")=0,"",COUNTIFS(Table1[JV '#],Table5[[#This Row],[JV Number]],#REF!,"x"))</f>
        <v>#REF!</v>
      </c>
      <c r="U296" s="460" t="e">
        <f>IF(COUNTIFS(Table1[JV '#],Table5[[#This Row],[JV Number]],#REF!,"x")=0,"",COUNTIFS(Table1[JV '#],Table5[[#This Row],[JV Number]],#REF!,"x"))</f>
        <v>#REF!</v>
      </c>
      <c r="V296" s="460" t="e">
        <f>IF(COUNTIFS(Table1[JV '#],Table5[[#This Row],[JV Number]],#REF!,"x")=0,"",COUNTIFS(Table1[JV '#],Table5[[#This Row],[JV Number]],#REF!,"x"))</f>
        <v>#REF!</v>
      </c>
      <c r="W296" s="460" t="e">
        <f>IF(COUNTIFS(Table1[JV '#],Table5[[#This Row],[JV Number]],#REF!,"x")=0,"",COUNTIFS(Table1[JV '#],Table5[[#This Row],[JV Number]],#REF!,"x"))</f>
        <v>#REF!</v>
      </c>
      <c r="X296" s="460" t="e">
        <f>IF(COUNTIFS(Table1[JV '#],Table5[[#This Row],[JV Number]],#REF!,"x")=0,"",COUNTIFS(Table1[JV '#],Table5[[#This Row],[JV Number]],#REF!,"x"))</f>
        <v>#REF!</v>
      </c>
      <c r="Z296" s="447"/>
    </row>
    <row r="297" spans="1:26" x14ac:dyDescent="0.25">
      <c r="A297" s="464">
        <v>293</v>
      </c>
      <c r="B297" s="460">
        <v>297</v>
      </c>
      <c r="C297" s="460">
        <f>INDEX(Table1[MPMS '#],MATCH(Table5[[#This Row],[JV Number]],Table1[JV '#],0))</f>
        <v>91191</v>
      </c>
      <c r="D297" s="460" t="str">
        <f>INDEX(Table1[Early Completion (Y/N)],MATCH(Table5[[#This Row],[JV Number]],Table1[JV '#],0))</f>
        <v>--</v>
      </c>
      <c r="E297" s="460" t="e">
        <f>INDEX(#REF!,MATCH(Table5[[#This Row],[JV Number]],Table1[JV '#],0))</f>
        <v>#REF!</v>
      </c>
      <c r="F297" s="460">
        <f>INDEX(Table1[District],MATCH(Table5[[#This Row],[JV Number]],Table1[JV '#],0))</f>
        <v>8</v>
      </c>
      <c r="G297" s="460" t="str">
        <f>INDEX(Table1[County],MATCH(Table5[[#This Row],[JV Number]],Table1[JV '#],0))</f>
        <v>York</v>
      </c>
      <c r="H297" s="460">
        <f>COUNTIF(Table1[JV '#],Table5[[#This Row],[JV Number]])</f>
        <v>7</v>
      </c>
      <c r="I297" s="466">
        <f>LOOKUP(Table5[[#This Row],[JV Number]],Table4[JV '#],Table4[Construction Start Dates])</f>
        <v>42894</v>
      </c>
      <c r="J297" s="466" t="e">
        <f t="array" ref="J297">MIN(IF(Table5[[#This Row],[JV Number]]=Table1[JV '#],#REF!,"Error"))</f>
        <v>#REF!</v>
      </c>
      <c r="K297" s="554" t="e">
        <f>SUMIF(Table1[JV '#],Table5[[#This Row],[JV Number]],#REF!)</f>
        <v>#REF!</v>
      </c>
      <c r="L297" s="460" t="str">
        <f>IF(COUNTIFS(Table1[JV '#],Table5[[#This Row],[JV Number]],Table1[D-419 Utility Relocation Classification],Table5[[#Headers],[Prior]])=0,"",COUNTIFS(Table1[JV '#],Table5[[#This Row],[JV Number]],Table1[D-419 Utility Relocation Classification],Table5[[#Headers],[Prior]]))</f>
        <v/>
      </c>
      <c r="M297" s="460" t="str">
        <f>IF(COUNTIFS(Table1[JV '#],Table5[[#This Row],[JV Number]],Table1[D-419 Utility Relocation Classification],Table5[[#Headers],[Restrictive]])=0,"",COUNTIFS(Table1[JV '#],Table5[[#This Row],[JV Number]],Table1[D-419 Utility Relocation Classification],Table5[[#Headers],[Restrictive]]))</f>
        <v/>
      </c>
      <c r="N297" s="460" t="str">
        <f>IF(COUNTIFS(Table1[JV '#],Table5[[#This Row],[JV Number]],Table1[D-419 Utility Relocation Classification],Table5[[#Headers],[Concurrent]])=0,"",COUNTIFS(Table1[JV '#],Table5[[#This Row],[JV Number]],Table1[D-419 Utility Relocation Classification],Table5[[#Headers],[Concurrent]]))</f>
        <v/>
      </c>
      <c r="O297" s="460" t="str">
        <f>IF(COUNTIFS(Table1[JV '#],Table5[[#This Row],[JV Number]],Table1[D-419 Utility Relocation Classification],Table5[[#Headers],[Coordinated]])=0,"",COUNTIFS(Table1[JV '#],Table5[[#This Row],[JV Number]],Table1[D-419 Utility Relocation Classification],Table5[[#Headers],[Coordinated]]))</f>
        <v/>
      </c>
      <c r="P297" s="460" t="str">
        <f>IF(COUNTIFS(Table1[JV '#],Table5[[#This Row],[JV Number]],Table1[D-419 Utility Relocation Classification],Table5[[#Headers],[Not Affected]])=0,"",COUNTIFS(Table1[JV '#],Table5[[#This Row],[JV Number]],Table1[D-419 Utility Relocation Classification],Table5[[#Headers],[Not Affected]]))</f>
        <v/>
      </c>
      <c r="Q297" s="460" t="str">
        <f>IF(COUNTIFS(Table1[JV '#],Table5[[#This Row],[JV Number]],Table1[D-419 Utility Relocation Classification],Table5[[#Headers],[Incorporated]])=0,"",COUNTIFS(Table1[JV '#],Table5[[#This Row],[JV Number]],Table1[D-419 Utility Relocation Classification],Table5[[#Headers],[Incorporated]]))</f>
        <v/>
      </c>
      <c r="R297" s="460" t="str">
        <f>IF(COUNTIFS(Table1[JV '#],Table5[[#This Row],[JV Number]],Table1[Overhead or Underground],"OH")=0,"",COUNTIFS(Table1[JV '#],Table5[[#This Row],[JV Number]],Table1[Overhead or Underground],"OH"))</f>
        <v/>
      </c>
      <c r="S297" s="460">
        <f>IF(COUNTIFS(Table1[JV '#],Table5[[#This Row],[JV Number]],Table1[Overhead or Underground],"UG")=0,"",COUNTIFS(Table1[JV '#],Table5[[#This Row],[JV Number]],Table1[Overhead or Underground],"UG"))</f>
        <v>1</v>
      </c>
      <c r="T297" s="460" t="e">
        <f>IF(COUNTIFS(Table1[JV '#],Table5[[#This Row],[JV Number]],#REF!,"x")=0,"",COUNTIFS(Table1[JV '#],Table5[[#This Row],[JV Number]],#REF!,"x"))</f>
        <v>#REF!</v>
      </c>
      <c r="U297" s="460" t="e">
        <f>IF(COUNTIFS(Table1[JV '#],Table5[[#This Row],[JV Number]],#REF!,"x")=0,"",COUNTIFS(Table1[JV '#],Table5[[#This Row],[JV Number]],#REF!,"x"))</f>
        <v>#REF!</v>
      </c>
      <c r="V297" s="460" t="e">
        <f>IF(COUNTIFS(Table1[JV '#],Table5[[#This Row],[JV Number]],#REF!,"x")=0,"",COUNTIFS(Table1[JV '#],Table5[[#This Row],[JV Number]],#REF!,"x"))</f>
        <v>#REF!</v>
      </c>
      <c r="W297" s="460" t="e">
        <f>IF(COUNTIFS(Table1[JV '#],Table5[[#This Row],[JV Number]],#REF!,"x")=0,"",COUNTIFS(Table1[JV '#],Table5[[#This Row],[JV Number]],#REF!,"x"))</f>
        <v>#REF!</v>
      </c>
      <c r="X297" s="460" t="e">
        <f>IF(COUNTIFS(Table1[JV '#],Table5[[#This Row],[JV Number]],#REF!,"x")=0,"",COUNTIFS(Table1[JV '#],Table5[[#This Row],[JV Number]],#REF!,"x"))</f>
        <v>#REF!</v>
      </c>
      <c r="Z297" s="447"/>
    </row>
    <row r="298" spans="1:26" x14ac:dyDescent="0.25">
      <c r="A298" s="464">
        <v>294</v>
      </c>
      <c r="B298" s="460">
        <v>298</v>
      </c>
      <c r="C298" s="460">
        <f>INDEX(Table1[MPMS '#],MATCH(Table5[[#This Row],[JV Number]],Table1[JV '#],0))</f>
        <v>78860</v>
      </c>
      <c r="D298" s="460" t="str">
        <f>INDEX(Table1[Early Completion (Y/N)],MATCH(Table5[[#This Row],[JV Number]],Table1[JV '#],0))</f>
        <v>--</v>
      </c>
      <c r="E298" s="460" t="e">
        <f>INDEX(#REF!,MATCH(Table5[[#This Row],[JV Number]],Table1[JV '#],0))</f>
        <v>#REF!</v>
      </c>
      <c r="F298" s="460">
        <f>INDEX(Table1[District],MATCH(Table5[[#This Row],[JV Number]],Table1[JV '#],0))</f>
        <v>8</v>
      </c>
      <c r="G298" s="460" t="str">
        <f>INDEX(Table1[County],MATCH(Table5[[#This Row],[JV Number]],Table1[JV '#],0))</f>
        <v>York</v>
      </c>
      <c r="H298" s="460">
        <f>COUNTIF(Table1[JV '#],Table5[[#This Row],[JV Number]])</f>
        <v>5</v>
      </c>
      <c r="I298" s="466">
        <f>LOOKUP(Table5[[#This Row],[JV Number]],Table4[JV '#],Table4[Construction Start Dates])</f>
        <v>42880</v>
      </c>
      <c r="J298" s="466" t="e">
        <f t="array" ref="J298">MIN(IF(Table5[[#This Row],[JV Number]]=Table1[JV '#],#REF!,"Error"))</f>
        <v>#REF!</v>
      </c>
      <c r="K298" s="554" t="e">
        <f>SUMIF(Table1[JV '#],Table5[[#This Row],[JV Number]],#REF!)</f>
        <v>#REF!</v>
      </c>
      <c r="L298" s="460" t="str">
        <f>IF(COUNTIFS(Table1[JV '#],Table5[[#This Row],[JV Number]],Table1[D-419 Utility Relocation Classification],Table5[[#Headers],[Prior]])=0,"",COUNTIFS(Table1[JV '#],Table5[[#This Row],[JV Number]],Table1[D-419 Utility Relocation Classification],Table5[[#Headers],[Prior]]))</f>
        <v/>
      </c>
      <c r="M298" s="460" t="str">
        <f>IF(COUNTIFS(Table1[JV '#],Table5[[#This Row],[JV Number]],Table1[D-419 Utility Relocation Classification],Table5[[#Headers],[Restrictive]])=0,"",COUNTIFS(Table1[JV '#],Table5[[#This Row],[JV Number]],Table1[D-419 Utility Relocation Classification],Table5[[#Headers],[Restrictive]]))</f>
        <v/>
      </c>
      <c r="N298" s="460" t="str">
        <f>IF(COUNTIFS(Table1[JV '#],Table5[[#This Row],[JV Number]],Table1[D-419 Utility Relocation Classification],Table5[[#Headers],[Concurrent]])=0,"",COUNTIFS(Table1[JV '#],Table5[[#This Row],[JV Number]],Table1[D-419 Utility Relocation Classification],Table5[[#Headers],[Concurrent]]))</f>
        <v/>
      </c>
      <c r="O298" s="460" t="str">
        <f>IF(COUNTIFS(Table1[JV '#],Table5[[#This Row],[JV Number]],Table1[D-419 Utility Relocation Classification],Table5[[#Headers],[Coordinated]])=0,"",COUNTIFS(Table1[JV '#],Table5[[#This Row],[JV Number]],Table1[D-419 Utility Relocation Classification],Table5[[#Headers],[Coordinated]]))</f>
        <v/>
      </c>
      <c r="P298" s="460" t="str">
        <f>IF(COUNTIFS(Table1[JV '#],Table5[[#This Row],[JV Number]],Table1[D-419 Utility Relocation Classification],Table5[[#Headers],[Not Affected]])=0,"",COUNTIFS(Table1[JV '#],Table5[[#This Row],[JV Number]],Table1[D-419 Utility Relocation Classification],Table5[[#Headers],[Not Affected]]))</f>
        <v/>
      </c>
      <c r="Q298" s="460" t="str">
        <f>IF(COUNTIFS(Table1[JV '#],Table5[[#This Row],[JV Number]],Table1[D-419 Utility Relocation Classification],Table5[[#Headers],[Incorporated]])=0,"",COUNTIFS(Table1[JV '#],Table5[[#This Row],[JV Number]],Table1[D-419 Utility Relocation Classification],Table5[[#Headers],[Incorporated]]))</f>
        <v/>
      </c>
      <c r="R298" s="460" t="str">
        <f>IF(COUNTIFS(Table1[JV '#],Table5[[#This Row],[JV Number]],Table1[Overhead or Underground],"OH")=0,"",COUNTIFS(Table1[JV '#],Table5[[#This Row],[JV Number]],Table1[Overhead or Underground],"OH"))</f>
        <v/>
      </c>
      <c r="S298" s="460">
        <f>IF(COUNTIFS(Table1[JV '#],Table5[[#This Row],[JV Number]],Table1[Overhead or Underground],"UG")=0,"",COUNTIFS(Table1[JV '#],Table5[[#This Row],[JV Number]],Table1[Overhead or Underground],"UG"))</f>
        <v>1</v>
      </c>
      <c r="T298" s="460" t="e">
        <f>IF(COUNTIFS(Table1[JV '#],Table5[[#This Row],[JV Number]],#REF!,"x")=0,"",COUNTIFS(Table1[JV '#],Table5[[#This Row],[JV Number]],#REF!,"x"))</f>
        <v>#REF!</v>
      </c>
      <c r="U298" s="460" t="e">
        <f>IF(COUNTIFS(Table1[JV '#],Table5[[#This Row],[JV Number]],#REF!,"x")=0,"",COUNTIFS(Table1[JV '#],Table5[[#This Row],[JV Number]],#REF!,"x"))</f>
        <v>#REF!</v>
      </c>
      <c r="V298" s="460" t="e">
        <f>IF(COUNTIFS(Table1[JV '#],Table5[[#This Row],[JV Number]],#REF!,"x")=0,"",COUNTIFS(Table1[JV '#],Table5[[#This Row],[JV Number]],#REF!,"x"))</f>
        <v>#REF!</v>
      </c>
      <c r="W298" s="460" t="e">
        <f>IF(COUNTIFS(Table1[JV '#],Table5[[#This Row],[JV Number]],#REF!,"x")=0,"",COUNTIFS(Table1[JV '#],Table5[[#This Row],[JV Number]],#REF!,"x"))</f>
        <v>#REF!</v>
      </c>
      <c r="X298" s="460" t="e">
        <f>IF(COUNTIFS(Table1[JV '#],Table5[[#This Row],[JV Number]],#REF!,"x")=0,"",COUNTIFS(Table1[JV '#],Table5[[#This Row],[JV Number]],#REF!,"x"))</f>
        <v>#REF!</v>
      </c>
      <c r="Z298" s="447"/>
    </row>
    <row r="299" spans="1:26" x14ac:dyDescent="0.25">
      <c r="A299" s="464">
        <v>295</v>
      </c>
      <c r="B299" s="460">
        <v>299</v>
      </c>
      <c r="C299" s="460">
        <f>INDEX(Table1[MPMS '#],MATCH(Table5[[#This Row],[JV Number]],Table1[JV '#],0))</f>
        <v>87551</v>
      </c>
      <c r="D299" s="460" t="str">
        <f>INDEX(Table1[Early Completion (Y/N)],MATCH(Table5[[#This Row],[JV Number]],Table1[JV '#],0))</f>
        <v>--</v>
      </c>
      <c r="E299" s="460" t="e">
        <f>INDEX(#REF!,MATCH(Table5[[#This Row],[JV Number]],Table1[JV '#],0))</f>
        <v>#REF!</v>
      </c>
      <c r="F299" s="460">
        <f>INDEX(Table1[District],MATCH(Table5[[#This Row],[JV Number]],Table1[JV '#],0))</f>
        <v>8</v>
      </c>
      <c r="G299" s="460" t="str">
        <f>INDEX(Table1[County],MATCH(Table5[[#This Row],[JV Number]],Table1[JV '#],0))</f>
        <v>York</v>
      </c>
      <c r="H299" s="460">
        <f>COUNTIF(Table1[JV '#],Table5[[#This Row],[JV Number]])</f>
        <v>4</v>
      </c>
      <c r="I299" s="466">
        <f>LOOKUP(Table5[[#This Row],[JV Number]],Table4[JV '#],Table4[Construction Start Dates])</f>
        <v>42940</v>
      </c>
      <c r="J299" s="466" t="e">
        <f t="array" ref="J299">MIN(IF(Table5[[#This Row],[JV Number]]=Table1[JV '#],#REF!,"Error"))</f>
        <v>#REF!</v>
      </c>
      <c r="K299" s="554" t="e">
        <f>SUMIF(Table1[JV '#],Table5[[#This Row],[JV Number]],#REF!)</f>
        <v>#REF!</v>
      </c>
      <c r="L299" s="460" t="str">
        <f>IF(COUNTIFS(Table1[JV '#],Table5[[#This Row],[JV Number]],Table1[D-419 Utility Relocation Classification],Table5[[#Headers],[Prior]])=0,"",COUNTIFS(Table1[JV '#],Table5[[#This Row],[JV Number]],Table1[D-419 Utility Relocation Classification],Table5[[#Headers],[Prior]]))</f>
        <v/>
      </c>
      <c r="M299" s="460" t="str">
        <f>IF(COUNTIFS(Table1[JV '#],Table5[[#This Row],[JV Number]],Table1[D-419 Utility Relocation Classification],Table5[[#Headers],[Restrictive]])=0,"",COUNTIFS(Table1[JV '#],Table5[[#This Row],[JV Number]],Table1[D-419 Utility Relocation Classification],Table5[[#Headers],[Restrictive]]))</f>
        <v/>
      </c>
      <c r="N299" s="460" t="str">
        <f>IF(COUNTIFS(Table1[JV '#],Table5[[#This Row],[JV Number]],Table1[D-419 Utility Relocation Classification],Table5[[#Headers],[Concurrent]])=0,"",COUNTIFS(Table1[JV '#],Table5[[#This Row],[JV Number]],Table1[D-419 Utility Relocation Classification],Table5[[#Headers],[Concurrent]]))</f>
        <v/>
      </c>
      <c r="O299" s="460" t="str">
        <f>IF(COUNTIFS(Table1[JV '#],Table5[[#This Row],[JV Number]],Table1[D-419 Utility Relocation Classification],Table5[[#Headers],[Coordinated]])=0,"",COUNTIFS(Table1[JV '#],Table5[[#This Row],[JV Number]],Table1[D-419 Utility Relocation Classification],Table5[[#Headers],[Coordinated]]))</f>
        <v/>
      </c>
      <c r="P299" s="460" t="str">
        <f>IF(COUNTIFS(Table1[JV '#],Table5[[#This Row],[JV Number]],Table1[D-419 Utility Relocation Classification],Table5[[#Headers],[Not Affected]])=0,"",COUNTIFS(Table1[JV '#],Table5[[#This Row],[JV Number]],Table1[D-419 Utility Relocation Classification],Table5[[#Headers],[Not Affected]]))</f>
        <v/>
      </c>
      <c r="Q299" s="460" t="str">
        <f>IF(COUNTIFS(Table1[JV '#],Table5[[#This Row],[JV Number]],Table1[D-419 Utility Relocation Classification],Table5[[#Headers],[Incorporated]])=0,"",COUNTIFS(Table1[JV '#],Table5[[#This Row],[JV Number]],Table1[D-419 Utility Relocation Classification],Table5[[#Headers],[Incorporated]]))</f>
        <v/>
      </c>
      <c r="R299" s="460" t="str">
        <f>IF(COUNTIFS(Table1[JV '#],Table5[[#This Row],[JV Number]],Table1[Overhead or Underground],"OH")=0,"",COUNTIFS(Table1[JV '#],Table5[[#This Row],[JV Number]],Table1[Overhead or Underground],"OH"))</f>
        <v/>
      </c>
      <c r="S299" s="460">
        <f>IF(COUNTIFS(Table1[JV '#],Table5[[#This Row],[JV Number]],Table1[Overhead or Underground],"UG")=0,"",COUNTIFS(Table1[JV '#],Table5[[#This Row],[JV Number]],Table1[Overhead or Underground],"UG"))</f>
        <v>1</v>
      </c>
      <c r="T299" s="460" t="e">
        <f>IF(COUNTIFS(Table1[JV '#],Table5[[#This Row],[JV Number]],#REF!,"x")=0,"",COUNTIFS(Table1[JV '#],Table5[[#This Row],[JV Number]],#REF!,"x"))</f>
        <v>#REF!</v>
      </c>
      <c r="U299" s="460" t="e">
        <f>IF(COUNTIFS(Table1[JV '#],Table5[[#This Row],[JV Number]],#REF!,"x")=0,"",COUNTIFS(Table1[JV '#],Table5[[#This Row],[JV Number]],#REF!,"x"))</f>
        <v>#REF!</v>
      </c>
      <c r="V299" s="460" t="e">
        <f>IF(COUNTIFS(Table1[JV '#],Table5[[#This Row],[JV Number]],#REF!,"x")=0,"",COUNTIFS(Table1[JV '#],Table5[[#This Row],[JV Number]],#REF!,"x"))</f>
        <v>#REF!</v>
      </c>
      <c r="W299" s="460" t="e">
        <f>IF(COUNTIFS(Table1[JV '#],Table5[[#This Row],[JV Number]],#REF!,"x")=0,"",COUNTIFS(Table1[JV '#],Table5[[#This Row],[JV Number]],#REF!,"x"))</f>
        <v>#REF!</v>
      </c>
      <c r="X299" s="460" t="e">
        <f>IF(COUNTIFS(Table1[JV '#],Table5[[#This Row],[JV Number]],#REF!,"x")=0,"",COUNTIFS(Table1[JV '#],Table5[[#This Row],[JV Number]],#REF!,"x"))</f>
        <v>#REF!</v>
      </c>
      <c r="Z299" s="447"/>
    </row>
    <row r="300" spans="1:26" x14ac:dyDescent="0.25">
      <c r="A300" s="464">
        <v>296</v>
      </c>
      <c r="B300" s="460">
        <v>300</v>
      </c>
      <c r="C300" s="460">
        <f>INDEX(Table1[MPMS '#],MATCH(Table5[[#This Row],[JV Number]],Table1[JV '#],0))</f>
        <v>78878</v>
      </c>
      <c r="D300" s="460" t="str">
        <f>INDEX(Table1[Early Completion (Y/N)],MATCH(Table5[[#This Row],[JV Number]],Table1[JV '#],0))</f>
        <v>--</v>
      </c>
      <c r="E300" s="460" t="e">
        <f>INDEX(#REF!,MATCH(Table5[[#This Row],[JV Number]],Table1[JV '#],0))</f>
        <v>#REF!</v>
      </c>
      <c r="F300" s="460">
        <f>INDEX(Table1[District],MATCH(Table5[[#This Row],[JV Number]],Table1[JV '#],0))</f>
        <v>8</v>
      </c>
      <c r="G300" s="460" t="str">
        <f>INDEX(Table1[County],MATCH(Table5[[#This Row],[JV Number]],Table1[JV '#],0))</f>
        <v>York</v>
      </c>
      <c r="H300" s="460">
        <f>COUNTIF(Table1[JV '#],Table5[[#This Row],[JV Number]])</f>
        <v>5</v>
      </c>
      <c r="I300" s="466">
        <f>LOOKUP(Table5[[#This Row],[JV Number]],Table4[JV '#],Table4[Construction Start Dates])</f>
        <v>42521</v>
      </c>
      <c r="J300" s="466" t="e">
        <f t="array" ref="J300">MIN(IF(Table5[[#This Row],[JV Number]]=Table1[JV '#],#REF!,"Error"))</f>
        <v>#REF!</v>
      </c>
      <c r="K300" s="554" t="e">
        <f>SUMIF(Table1[JV '#],Table5[[#This Row],[JV Number]],#REF!)</f>
        <v>#REF!</v>
      </c>
      <c r="L300" s="460" t="str">
        <f>IF(COUNTIFS(Table1[JV '#],Table5[[#This Row],[JV Number]],Table1[D-419 Utility Relocation Classification],Table5[[#Headers],[Prior]])=0,"",COUNTIFS(Table1[JV '#],Table5[[#This Row],[JV Number]],Table1[D-419 Utility Relocation Classification],Table5[[#Headers],[Prior]]))</f>
        <v/>
      </c>
      <c r="M300" s="460" t="str">
        <f>IF(COUNTIFS(Table1[JV '#],Table5[[#This Row],[JV Number]],Table1[D-419 Utility Relocation Classification],Table5[[#Headers],[Restrictive]])=0,"",COUNTIFS(Table1[JV '#],Table5[[#This Row],[JV Number]],Table1[D-419 Utility Relocation Classification],Table5[[#Headers],[Restrictive]]))</f>
        <v/>
      </c>
      <c r="N300" s="460" t="str">
        <f>IF(COUNTIFS(Table1[JV '#],Table5[[#This Row],[JV Number]],Table1[D-419 Utility Relocation Classification],Table5[[#Headers],[Concurrent]])=0,"",COUNTIFS(Table1[JV '#],Table5[[#This Row],[JV Number]],Table1[D-419 Utility Relocation Classification],Table5[[#Headers],[Concurrent]]))</f>
        <v/>
      </c>
      <c r="O300" s="460" t="str">
        <f>IF(COUNTIFS(Table1[JV '#],Table5[[#This Row],[JV Number]],Table1[D-419 Utility Relocation Classification],Table5[[#Headers],[Coordinated]])=0,"",COUNTIFS(Table1[JV '#],Table5[[#This Row],[JV Number]],Table1[D-419 Utility Relocation Classification],Table5[[#Headers],[Coordinated]]))</f>
        <v/>
      </c>
      <c r="P300" s="460" t="str">
        <f>IF(COUNTIFS(Table1[JV '#],Table5[[#This Row],[JV Number]],Table1[D-419 Utility Relocation Classification],Table5[[#Headers],[Not Affected]])=0,"",COUNTIFS(Table1[JV '#],Table5[[#This Row],[JV Number]],Table1[D-419 Utility Relocation Classification],Table5[[#Headers],[Not Affected]]))</f>
        <v/>
      </c>
      <c r="Q300" s="460" t="str">
        <f>IF(COUNTIFS(Table1[JV '#],Table5[[#This Row],[JV Number]],Table1[D-419 Utility Relocation Classification],Table5[[#Headers],[Incorporated]])=0,"",COUNTIFS(Table1[JV '#],Table5[[#This Row],[JV Number]],Table1[D-419 Utility Relocation Classification],Table5[[#Headers],[Incorporated]]))</f>
        <v/>
      </c>
      <c r="R300" s="460" t="str">
        <f>IF(COUNTIFS(Table1[JV '#],Table5[[#This Row],[JV Number]],Table1[Overhead or Underground],"OH")=0,"",COUNTIFS(Table1[JV '#],Table5[[#This Row],[JV Number]],Table1[Overhead or Underground],"OH"))</f>
        <v/>
      </c>
      <c r="S300" s="460">
        <f>IF(COUNTIFS(Table1[JV '#],Table5[[#This Row],[JV Number]],Table1[Overhead or Underground],"UG")=0,"",COUNTIFS(Table1[JV '#],Table5[[#This Row],[JV Number]],Table1[Overhead or Underground],"UG"))</f>
        <v>3</v>
      </c>
      <c r="T300" s="460" t="e">
        <f>IF(COUNTIFS(Table1[JV '#],Table5[[#This Row],[JV Number]],#REF!,"x")=0,"",COUNTIFS(Table1[JV '#],Table5[[#This Row],[JV Number]],#REF!,"x"))</f>
        <v>#REF!</v>
      </c>
      <c r="U300" s="460" t="e">
        <f>IF(COUNTIFS(Table1[JV '#],Table5[[#This Row],[JV Number]],#REF!,"x")=0,"",COUNTIFS(Table1[JV '#],Table5[[#This Row],[JV Number]],#REF!,"x"))</f>
        <v>#REF!</v>
      </c>
      <c r="V300" s="460" t="e">
        <f>IF(COUNTIFS(Table1[JV '#],Table5[[#This Row],[JV Number]],#REF!,"x")=0,"",COUNTIFS(Table1[JV '#],Table5[[#This Row],[JV Number]],#REF!,"x"))</f>
        <v>#REF!</v>
      </c>
      <c r="W300" s="460" t="e">
        <f>IF(COUNTIFS(Table1[JV '#],Table5[[#This Row],[JV Number]],#REF!,"x")=0,"",COUNTIFS(Table1[JV '#],Table5[[#This Row],[JV Number]],#REF!,"x"))</f>
        <v>#REF!</v>
      </c>
      <c r="X300" s="460" t="e">
        <f>IF(COUNTIFS(Table1[JV '#],Table5[[#This Row],[JV Number]],#REF!,"x")=0,"",COUNTIFS(Table1[JV '#],Table5[[#This Row],[JV Number]],#REF!,"x"))</f>
        <v>#REF!</v>
      </c>
      <c r="Z300" s="447"/>
    </row>
    <row r="301" spans="1:26" x14ac:dyDescent="0.25">
      <c r="A301" s="464">
        <v>297</v>
      </c>
      <c r="B301" s="460">
        <v>301</v>
      </c>
      <c r="C301" s="460">
        <f>INDEX(Table1[MPMS '#],MATCH(Table5[[#This Row],[JV Number]],Table1[JV '#],0))</f>
        <v>78896</v>
      </c>
      <c r="D301" s="460" t="str">
        <f>INDEX(Table1[Early Completion (Y/N)],MATCH(Table5[[#This Row],[JV Number]],Table1[JV '#],0))</f>
        <v>--</v>
      </c>
      <c r="E301" s="460" t="e">
        <f>INDEX(#REF!,MATCH(Table5[[#This Row],[JV Number]],Table1[JV '#],0))</f>
        <v>#REF!</v>
      </c>
      <c r="F301" s="460">
        <f>INDEX(Table1[District],MATCH(Table5[[#This Row],[JV Number]],Table1[JV '#],0))</f>
        <v>8</v>
      </c>
      <c r="G301" s="460" t="str">
        <f>INDEX(Table1[County],MATCH(Table5[[#This Row],[JV Number]],Table1[JV '#],0))</f>
        <v>York</v>
      </c>
      <c r="H301" s="460">
        <f>COUNTIF(Table1[JV '#],Table5[[#This Row],[JV Number]])</f>
        <v>4</v>
      </c>
      <c r="I301" s="466">
        <f>LOOKUP(Table5[[#This Row],[JV Number]],Table4[JV '#],Table4[Construction Start Dates])</f>
        <v>42583</v>
      </c>
      <c r="J301" s="466" t="e">
        <f t="array" ref="J301">MIN(IF(Table5[[#This Row],[JV Number]]=Table1[JV '#],#REF!,"Error"))</f>
        <v>#REF!</v>
      </c>
      <c r="K301" s="554" t="e">
        <f>SUMIF(Table1[JV '#],Table5[[#This Row],[JV Number]],#REF!)</f>
        <v>#REF!</v>
      </c>
      <c r="L301" s="460" t="str">
        <f>IF(COUNTIFS(Table1[JV '#],Table5[[#This Row],[JV Number]],Table1[D-419 Utility Relocation Classification],Table5[[#Headers],[Prior]])=0,"",COUNTIFS(Table1[JV '#],Table5[[#This Row],[JV Number]],Table1[D-419 Utility Relocation Classification],Table5[[#Headers],[Prior]]))</f>
        <v/>
      </c>
      <c r="M301" s="460" t="str">
        <f>IF(COUNTIFS(Table1[JV '#],Table5[[#This Row],[JV Number]],Table1[D-419 Utility Relocation Classification],Table5[[#Headers],[Restrictive]])=0,"",COUNTIFS(Table1[JV '#],Table5[[#This Row],[JV Number]],Table1[D-419 Utility Relocation Classification],Table5[[#Headers],[Restrictive]]))</f>
        <v/>
      </c>
      <c r="N301" s="460" t="str">
        <f>IF(COUNTIFS(Table1[JV '#],Table5[[#This Row],[JV Number]],Table1[D-419 Utility Relocation Classification],Table5[[#Headers],[Concurrent]])=0,"",COUNTIFS(Table1[JV '#],Table5[[#This Row],[JV Number]],Table1[D-419 Utility Relocation Classification],Table5[[#Headers],[Concurrent]]))</f>
        <v/>
      </c>
      <c r="O301" s="460" t="str">
        <f>IF(COUNTIFS(Table1[JV '#],Table5[[#This Row],[JV Number]],Table1[D-419 Utility Relocation Classification],Table5[[#Headers],[Coordinated]])=0,"",COUNTIFS(Table1[JV '#],Table5[[#This Row],[JV Number]],Table1[D-419 Utility Relocation Classification],Table5[[#Headers],[Coordinated]]))</f>
        <v/>
      </c>
      <c r="P301" s="460" t="str">
        <f>IF(COUNTIFS(Table1[JV '#],Table5[[#This Row],[JV Number]],Table1[D-419 Utility Relocation Classification],Table5[[#Headers],[Not Affected]])=0,"",COUNTIFS(Table1[JV '#],Table5[[#This Row],[JV Number]],Table1[D-419 Utility Relocation Classification],Table5[[#Headers],[Not Affected]]))</f>
        <v/>
      </c>
      <c r="Q301" s="460" t="str">
        <f>IF(COUNTIFS(Table1[JV '#],Table5[[#This Row],[JV Number]],Table1[D-419 Utility Relocation Classification],Table5[[#Headers],[Incorporated]])=0,"",COUNTIFS(Table1[JV '#],Table5[[#This Row],[JV Number]],Table1[D-419 Utility Relocation Classification],Table5[[#Headers],[Incorporated]]))</f>
        <v/>
      </c>
      <c r="R301" s="460" t="str">
        <f>IF(COUNTIFS(Table1[JV '#],Table5[[#This Row],[JV Number]],Table1[Overhead or Underground],"OH")=0,"",COUNTIFS(Table1[JV '#],Table5[[#This Row],[JV Number]],Table1[Overhead or Underground],"OH"))</f>
        <v/>
      </c>
      <c r="S301" s="460">
        <f>IF(COUNTIFS(Table1[JV '#],Table5[[#This Row],[JV Number]],Table1[Overhead or Underground],"UG")=0,"",COUNTIFS(Table1[JV '#],Table5[[#This Row],[JV Number]],Table1[Overhead or Underground],"UG"))</f>
        <v>1</v>
      </c>
      <c r="T301" s="460" t="e">
        <f>IF(COUNTIFS(Table1[JV '#],Table5[[#This Row],[JV Number]],#REF!,"x")=0,"",COUNTIFS(Table1[JV '#],Table5[[#This Row],[JV Number]],#REF!,"x"))</f>
        <v>#REF!</v>
      </c>
      <c r="U301" s="460" t="e">
        <f>IF(COUNTIFS(Table1[JV '#],Table5[[#This Row],[JV Number]],#REF!,"x")=0,"",COUNTIFS(Table1[JV '#],Table5[[#This Row],[JV Number]],#REF!,"x"))</f>
        <v>#REF!</v>
      </c>
      <c r="V301" s="460" t="e">
        <f>IF(COUNTIFS(Table1[JV '#],Table5[[#This Row],[JV Number]],#REF!,"x")=0,"",COUNTIFS(Table1[JV '#],Table5[[#This Row],[JV Number]],#REF!,"x"))</f>
        <v>#REF!</v>
      </c>
      <c r="W301" s="460" t="e">
        <f>IF(COUNTIFS(Table1[JV '#],Table5[[#This Row],[JV Number]],#REF!,"x")=0,"",COUNTIFS(Table1[JV '#],Table5[[#This Row],[JV Number]],#REF!,"x"))</f>
        <v>#REF!</v>
      </c>
      <c r="X301" s="460" t="e">
        <f>IF(COUNTIFS(Table1[JV '#],Table5[[#This Row],[JV Number]],#REF!,"x")=0,"",COUNTIFS(Table1[JV '#],Table5[[#This Row],[JV Number]],#REF!,"x"))</f>
        <v>#REF!</v>
      </c>
      <c r="Z301" s="447"/>
    </row>
    <row r="302" spans="1:26" x14ac:dyDescent="0.25">
      <c r="A302" s="464">
        <v>298</v>
      </c>
      <c r="B302" s="460">
        <v>302</v>
      </c>
      <c r="C302" s="460">
        <f>INDEX(Table1[MPMS '#],MATCH(Table5[[#This Row],[JV Number]],Table1[JV '#],0))</f>
        <v>87695</v>
      </c>
      <c r="D302" s="460" t="str">
        <f>INDEX(Table1[Early Completion (Y/N)],MATCH(Table5[[#This Row],[JV Number]],Table1[JV '#],0))</f>
        <v>--</v>
      </c>
      <c r="E302" s="460" t="e">
        <f>INDEX(#REF!,MATCH(Table5[[#This Row],[JV Number]],Table1[JV '#],0))</f>
        <v>#REF!</v>
      </c>
      <c r="F302" s="460">
        <f>INDEX(Table1[District],MATCH(Table5[[#This Row],[JV Number]],Table1[JV '#],0))</f>
        <v>8</v>
      </c>
      <c r="G302" s="460" t="str">
        <f>INDEX(Table1[County],MATCH(Table5[[#This Row],[JV Number]],Table1[JV '#],0))</f>
        <v>York</v>
      </c>
      <c r="H302" s="460">
        <f>COUNTIF(Table1[JV '#],Table5[[#This Row],[JV Number]])</f>
        <v>2</v>
      </c>
      <c r="I302" s="466">
        <f>LOOKUP(Table5[[#This Row],[JV Number]],Table4[JV '#],Table4[Construction Start Dates])</f>
        <v>42583</v>
      </c>
      <c r="J302" s="466" t="e">
        <f t="array" ref="J302">MIN(IF(Table5[[#This Row],[JV Number]]=Table1[JV '#],#REF!,"Error"))</f>
        <v>#REF!</v>
      </c>
      <c r="K302" s="554" t="e">
        <f>SUMIF(Table1[JV '#],Table5[[#This Row],[JV Number]],#REF!)</f>
        <v>#REF!</v>
      </c>
      <c r="L302" s="460" t="str">
        <f>IF(COUNTIFS(Table1[JV '#],Table5[[#This Row],[JV Number]],Table1[D-419 Utility Relocation Classification],Table5[[#Headers],[Prior]])=0,"",COUNTIFS(Table1[JV '#],Table5[[#This Row],[JV Number]],Table1[D-419 Utility Relocation Classification],Table5[[#Headers],[Prior]]))</f>
        <v/>
      </c>
      <c r="M302" s="460" t="str">
        <f>IF(COUNTIFS(Table1[JV '#],Table5[[#This Row],[JV Number]],Table1[D-419 Utility Relocation Classification],Table5[[#Headers],[Restrictive]])=0,"",COUNTIFS(Table1[JV '#],Table5[[#This Row],[JV Number]],Table1[D-419 Utility Relocation Classification],Table5[[#Headers],[Restrictive]]))</f>
        <v/>
      </c>
      <c r="N302" s="460" t="str">
        <f>IF(COUNTIFS(Table1[JV '#],Table5[[#This Row],[JV Number]],Table1[D-419 Utility Relocation Classification],Table5[[#Headers],[Concurrent]])=0,"",COUNTIFS(Table1[JV '#],Table5[[#This Row],[JV Number]],Table1[D-419 Utility Relocation Classification],Table5[[#Headers],[Concurrent]]))</f>
        <v/>
      </c>
      <c r="O302" s="460" t="str">
        <f>IF(COUNTIFS(Table1[JV '#],Table5[[#This Row],[JV Number]],Table1[D-419 Utility Relocation Classification],Table5[[#Headers],[Coordinated]])=0,"",COUNTIFS(Table1[JV '#],Table5[[#This Row],[JV Number]],Table1[D-419 Utility Relocation Classification],Table5[[#Headers],[Coordinated]]))</f>
        <v/>
      </c>
      <c r="P302" s="460" t="str">
        <f>IF(COUNTIFS(Table1[JV '#],Table5[[#This Row],[JV Number]],Table1[D-419 Utility Relocation Classification],Table5[[#Headers],[Not Affected]])=0,"",COUNTIFS(Table1[JV '#],Table5[[#This Row],[JV Number]],Table1[D-419 Utility Relocation Classification],Table5[[#Headers],[Not Affected]]))</f>
        <v/>
      </c>
      <c r="Q302" s="460" t="str">
        <f>IF(COUNTIFS(Table1[JV '#],Table5[[#This Row],[JV Number]],Table1[D-419 Utility Relocation Classification],Table5[[#Headers],[Incorporated]])=0,"",COUNTIFS(Table1[JV '#],Table5[[#This Row],[JV Number]],Table1[D-419 Utility Relocation Classification],Table5[[#Headers],[Incorporated]]))</f>
        <v/>
      </c>
      <c r="R302" s="460" t="str">
        <f>IF(COUNTIFS(Table1[JV '#],Table5[[#This Row],[JV Number]],Table1[Overhead or Underground],"OH")=0,"",COUNTIFS(Table1[JV '#],Table5[[#This Row],[JV Number]],Table1[Overhead or Underground],"OH"))</f>
        <v/>
      </c>
      <c r="S302" s="460" t="str">
        <f>IF(COUNTIFS(Table1[JV '#],Table5[[#This Row],[JV Number]],Table1[Overhead or Underground],"UG")=0,"",COUNTIFS(Table1[JV '#],Table5[[#This Row],[JV Number]],Table1[Overhead or Underground],"UG"))</f>
        <v/>
      </c>
      <c r="T302" s="460" t="e">
        <f>IF(COUNTIFS(Table1[JV '#],Table5[[#This Row],[JV Number]],#REF!,"x")=0,"",COUNTIFS(Table1[JV '#],Table5[[#This Row],[JV Number]],#REF!,"x"))</f>
        <v>#REF!</v>
      </c>
      <c r="U302" s="460" t="e">
        <f>IF(COUNTIFS(Table1[JV '#],Table5[[#This Row],[JV Number]],#REF!,"x")=0,"",COUNTIFS(Table1[JV '#],Table5[[#This Row],[JV Number]],#REF!,"x"))</f>
        <v>#REF!</v>
      </c>
      <c r="V302" s="460" t="e">
        <f>IF(COUNTIFS(Table1[JV '#],Table5[[#This Row],[JV Number]],#REF!,"x")=0,"",COUNTIFS(Table1[JV '#],Table5[[#This Row],[JV Number]],#REF!,"x"))</f>
        <v>#REF!</v>
      </c>
      <c r="W302" s="460" t="e">
        <f>IF(COUNTIFS(Table1[JV '#],Table5[[#This Row],[JV Number]],#REF!,"x")=0,"",COUNTIFS(Table1[JV '#],Table5[[#This Row],[JV Number]],#REF!,"x"))</f>
        <v>#REF!</v>
      </c>
      <c r="X302" s="460" t="e">
        <f>IF(COUNTIFS(Table1[JV '#],Table5[[#This Row],[JV Number]],#REF!,"x")=0,"",COUNTIFS(Table1[JV '#],Table5[[#This Row],[JV Number]],#REF!,"x"))</f>
        <v>#REF!</v>
      </c>
      <c r="Z302" s="447"/>
    </row>
    <row r="303" spans="1:26" x14ac:dyDescent="0.25">
      <c r="A303" s="464">
        <v>299</v>
      </c>
      <c r="B303" s="460">
        <v>303</v>
      </c>
      <c r="C303" s="460">
        <f>INDEX(Table1[MPMS '#],MATCH(Table5[[#This Row],[JV Number]],Table1[JV '#],0))</f>
        <v>91367</v>
      </c>
      <c r="D303" s="460" t="str">
        <f>INDEX(Table1[Early Completion (Y/N)],MATCH(Table5[[#This Row],[JV Number]],Table1[JV '#],0))</f>
        <v>--</v>
      </c>
      <c r="E303" s="460" t="e">
        <f>INDEX(#REF!,MATCH(Table5[[#This Row],[JV Number]],Table1[JV '#],0))</f>
        <v>#REF!</v>
      </c>
      <c r="F303" s="460">
        <f>INDEX(Table1[District],MATCH(Table5[[#This Row],[JV Number]],Table1[JV '#],0))</f>
        <v>8</v>
      </c>
      <c r="G303" s="460" t="str">
        <f>INDEX(Table1[County],MATCH(Table5[[#This Row],[JV Number]],Table1[JV '#],0))</f>
        <v>York</v>
      </c>
      <c r="H303" s="460">
        <f>COUNTIF(Table1[JV '#],Table5[[#This Row],[JV Number]])</f>
        <v>4</v>
      </c>
      <c r="I303" s="466">
        <f>LOOKUP(Table5[[#This Row],[JV Number]],Table4[JV '#],Table4[Construction Start Dates])</f>
        <v>42951</v>
      </c>
      <c r="J303" s="466" t="e">
        <f t="array" ref="J303">MIN(IF(Table5[[#This Row],[JV Number]]=Table1[JV '#],#REF!,"Error"))</f>
        <v>#REF!</v>
      </c>
      <c r="K303" s="554" t="e">
        <f>SUMIF(Table1[JV '#],Table5[[#This Row],[JV Number]],#REF!)</f>
        <v>#REF!</v>
      </c>
      <c r="L303" s="460" t="str">
        <f>IF(COUNTIFS(Table1[JV '#],Table5[[#This Row],[JV Number]],Table1[D-419 Utility Relocation Classification],Table5[[#Headers],[Prior]])=0,"",COUNTIFS(Table1[JV '#],Table5[[#This Row],[JV Number]],Table1[D-419 Utility Relocation Classification],Table5[[#Headers],[Prior]]))</f>
        <v/>
      </c>
      <c r="M303" s="460" t="str">
        <f>IF(COUNTIFS(Table1[JV '#],Table5[[#This Row],[JV Number]],Table1[D-419 Utility Relocation Classification],Table5[[#Headers],[Restrictive]])=0,"",COUNTIFS(Table1[JV '#],Table5[[#This Row],[JV Number]],Table1[D-419 Utility Relocation Classification],Table5[[#Headers],[Restrictive]]))</f>
        <v/>
      </c>
      <c r="N303" s="460" t="str">
        <f>IF(COUNTIFS(Table1[JV '#],Table5[[#This Row],[JV Number]],Table1[D-419 Utility Relocation Classification],Table5[[#Headers],[Concurrent]])=0,"",COUNTIFS(Table1[JV '#],Table5[[#This Row],[JV Number]],Table1[D-419 Utility Relocation Classification],Table5[[#Headers],[Concurrent]]))</f>
        <v/>
      </c>
      <c r="O303" s="460" t="str">
        <f>IF(COUNTIFS(Table1[JV '#],Table5[[#This Row],[JV Number]],Table1[D-419 Utility Relocation Classification],Table5[[#Headers],[Coordinated]])=0,"",COUNTIFS(Table1[JV '#],Table5[[#This Row],[JV Number]],Table1[D-419 Utility Relocation Classification],Table5[[#Headers],[Coordinated]]))</f>
        <v/>
      </c>
      <c r="P303" s="460" t="str">
        <f>IF(COUNTIFS(Table1[JV '#],Table5[[#This Row],[JV Number]],Table1[D-419 Utility Relocation Classification],Table5[[#Headers],[Not Affected]])=0,"",COUNTIFS(Table1[JV '#],Table5[[#This Row],[JV Number]],Table1[D-419 Utility Relocation Classification],Table5[[#Headers],[Not Affected]]))</f>
        <v/>
      </c>
      <c r="Q303" s="460" t="str">
        <f>IF(COUNTIFS(Table1[JV '#],Table5[[#This Row],[JV Number]],Table1[D-419 Utility Relocation Classification],Table5[[#Headers],[Incorporated]])=0,"",COUNTIFS(Table1[JV '#],Table5[[#This Row],[JV Number]],Table1[D-419 Utility Relocation Classification],Table5[[#Headers],[Incorporated]]))</f>
        <v/>
      </c>
      <c r="R303" s="460" t="str">
        <f>IF(COUNTIFS(Table1[JV '#],Table5[[#This Row],[JV Number]],Table1[Overhead or Underground],"OH")=0,"",COUNTIFS(Table1[JV '#],Table5[[#This Row],[JV Number]],Table1[Overhead or Underground],"OH"))</f>
        <v/>
      </c>
      <c r="S303" s="460" t="str">
        <f>IF(COUNTIFS(Table1[JV '#],Table5[[#This Row],[JV Number]],Table1[Overhead or Underground],"UG")=0,"",COUNTIFS(Table1[JV '#],Table5[[#This Row],[JV Number]],Table1[Overhead or Underground],"UG"))</f>
        <v/>
      </c>
      <c r="T303" s="460" t="e">
        <f>IF(COUNTIFS(Table1[JV '#],Table5[[#This Row],[JV Number]],#REF!,"x")=0,"",COUNTIFS(Table1[JV '#],Table5[[#This Row],[JV Number]],#REF!,"x"))</f>
        <v>#REF!</v>
      </c>
      <c r="U303" s="460" t="e">
        <f>IF(COUNTIFS(Table1[JV '#],Table5[[#This Row],[JV Number]],#REF!,"x")=0,"",COUNTIFS(Table1[JV '#],Table5[[#This Row],[JV Number]],#REF!,"x"))</f>
        <v>#REF!</v>
      </c>
      <c r="V303" s="460" t="e">
        <f>IF(COUNTIFS(Table1[JV '#],Table5[[#This Row],[JV Number]],#REF!,"x")=0,"",COUNTIFS(Table1[JV '#],Table5[[#This Row],[JV Number]],#REF!,"x"))</f>
        <v>#REF!</v>
      </c>
      <c r="W303" s="460" t="e">
        <f>IF(COUNTIFS(Table1[JV '#],Table5[[#This Row],[JV Number]],#REF!,"x")=0,"",COUNTIFS(Table1[JV '#],Table5[[#This Row],[JV Number]],#REF!,"x"))</f>
        <v>#REF!</v>
      </c>
      <c r="X303" s="460" t="e">
        <f>IF(COUNTIFS(Table1[JV '#],Table5[[#This Row],[JV Number]],#REF!,"x")=0,"",COUNTIFS(Table1[JV '#],Table5[[#This Row],[JV Number]],#REF!,"x"))</f>
        <v>#REF!</v>
      </c>
      <c r="Z303" s="447"/>
    </row>
    <row r="304" spans="1:26" x14ac:dyDescent="0.25">
      <c r="A304" s="464">
        <v>300</v>
      </c>
      <c r="B304" s="460">
        <v>304</v>
      </c>
      <c r="C304" s="460">
        <f>INDEX(Table1[MPMS '#],MATCH(Table5[[#This Row],[JV Number]],Table1[JV '#],0))</f>
        <v>87596</v>
      </c>
      <c r="D304" s="460" t="str">
        <f>INDEX(Table1[Early Completion (Y/N)],MATCH(Table5[[#This Row],[JV Number]],Table1[JV '#],0))</f>
        <v>--</v>
      </c>
      <c r="E304" s="460" t="e">
        <f>INDEX(#REF!,MATCH(Table5[[#This Row],[JV Number]],Table1[JV '#],0))</f>
        <v>#REF!</v>
      </c>
      <c r="F304" s="460">
        <f>INDEX(Table1[District],MATCH(Table5[[#This Row],[JV Number]],Table1[JV '#],0))</f>
        <v>8</v>
      </c>
      <c r="G304" s="460" t="str">
        <f>INDEX(Table1[County],MATCH(Table5[[#This Row],[JV Number]],Table1[JV '#],0))</f>
        <v>York</v>
      </c>
      <c r="H304" s="460">
        <f>COUNTIF(Table1[JV '#],Table5[[#This Row],[JV Number]])</f>
        <v>3</v>
      </c>
      <c r="I304" s="466">
        <f>LOOKUP(Table5[[#This Row],[JV Number]],Table4[JV '#],Table4[Construction Start Dates])</f>
        <v>42538</v>
      </c>
      <c r="J304" s="466" t="e">
        <f t="array" ref="J304">MIN(IF(Table5[[#This Row],[JV Number]]=Table1[JV '#],#REF!,"Error"))</f>
        <v>#REF!</v>
      </c>
      <c r="K304" s="554" t="e">
        <f>SUMIF(Table1[JV '#],Table5[[#This Row],[JV Number]],#REF!)</f>
        <v>#REF!</v>
      </c>
      <c r="L304" s="460" t="str">
        <f>IF(COUNTIFS(Table1[JV '#],Table5[[#This Row],[JV Number]],Table1[D-419 Utility Relocation Classification],Table5[[#Headers],[Prior]])=0,"",COUNTIFS(Table1[JV '#],Table5[[#This Row],[JV Number]],Table1[D-419 Utility Relocation Classification],Table5[[#Headers],[Prior]]))</f>
        <v/>
      </c>
      <c r="M304" s="460" t="str">
        <f>IF(COUNTIFS(Table1[JV '#],Table5[[#This Row],[JV Number]],Table1[D-419 Utility Relocation Classification],Table5[[#Headers],[Restrictive]])=0,"",COUNTIFS(Table1[JV '#],Table5[[#This Row],[JV Number]],Table1[D-419 Utility Relocation Classification],Table5[[#Headers],[Restrictive]]))</f>
        <v/>
      </c>
      <c r="N304" s="460" t="str">
        <f>IF(COUNTIFS(Table1[JV '#],Table5[[#This Row],[JV Number]],Table1[D-419 Utility Relocation Classification],Table5[[#Headers],[Concurrent]])=0,"",COUNTIFS(Table1[JV '#],Table5[[#This Row],[JV Number]],Table1[D-419 Utility Relocation Classification],Table5[[#Headers],[Concurrent]]))</f>
        <v/>
      </c>
      <c r="O304" s="460" t="str">
        <f>IF(COUNTIFS(Table1[JV '#],Table5[[#This Row],[JV Number]],Table1[D-419 Utility Relocation Classification],Table5[[#Headers],[Coordinated]])=0,"",COUNTIFS(Table1[JV '#],Table5[[#This Row],[JV Number]],Table1[D-419 Utility Relocation Classification],Table5[[#Headers],[Coordinated]]))</f>
        <v/>
      </c>
      <c r="P304" s="460" t="str">
        <f>IF(COUNTIFS(Table1[JV '#],Table5[[#This Row],[JV Number]],Table1[D-419 Utility Relocation Classification],Table5[[#Headers],[Not Affected]])=0,"",COUNTIFS(Table1[JV '#],Table5[[#This Row],[JV Number]],Table1[D-419 Utility Relocation Classification],Table5[[#Headers],[Not Affected]]))</f>
        <v/>
      </c>
      <c r="Q304" s="460" t="str">
        <f>IF(COUNTIFS(Table1[JV '#],Table5[[#This Row],[JV Number]],Table1[D-419 Utility Relocation Classification],Table5[[#Headers],[Incorporated]])=0,"",COUNTIFS(Table1[JV '#],Table5[[#This Row],[JV Number]],Table1[D-419 Utility Relocation Classification],Table5[[#Headers],[Incorporated]]))</f>
        <v/>
      </c>
      <c r="R304" s="460" t="str">
        <f>IF(COUNTIFS(Table1[JV '#],Table5[[#This Row],[JV Number]],Table1[Overhead or Underground],"OH")=0,"",COUNTIFS(Table1[JV '#],Table5[[#This Row],[JV Number]],Table1[Overhead or Underground],"OH"))</f>
        <v/>
      </c>
      <c r="S304" s="460" t="str">
        <f>IF(COUNTIFS(Table1[JV '#],Table5[[#This Row],[JV Number]],Table1[Overhead or Underground],"UG")=0,"",COUNTIFS(Table1[JV '#],Table5[[#This Row],[JV Number]],Table1[Overhead or Underground],"UG"))</f>
        <v/>
      </c>
      <c r="T304" s="460" t="e">
        <f>IF(COUNTIFS(Table1[JV '#],Table5[[#This Row],[JV Number]],#REF!,"x")=0,"",COUNTIFS(Table1[JV '#],Table5[[#This Row],[JV Number]],#REF!,"x"))</f>
        <v>#REF!</v>
      </c>
      <c r="U304" s="460" t="e">
        <f>IF(COUNTIFS(Table1[JV '#],Table5[[#This Row],[JV Number]],#REF!,"x")=0,"",COUNTIFS(Table1[JV '#],Table5[[#This Row],[JV Number]],#REF!,"x"))</f>
        <v>#REF!</v>
      </c>
      <c r="V304" s="460" t="e">
        <f>IF(COUNTIFS(Table1[JV '#],Table5[[#This Row],[JV Number]],#REF!,"x")=0,"",COUNTIFS(Table1[JV '#],Table5[[#This Row],[JV Number]],#REF!,"x"))</f>
        <v>#REF!</v>
      </c>
      <c r="W304" s="460" t="e">
        <f>IF(COUNTIFS(Table1[JV '#],Table5[[#This Row],[JV Number]],#REF!,"x")=0,"",COUNTIFS(Table1[JV '#],Table5[[#This Row],[JV Number]],#REF!,"x"))</f>
        <v>#REF!</v>
      </c>
      <c r="X304" s="460" t="e">
        <f>IF(COUNTIFS(Table1[JV '#],Table5[[#This Row],[JV Number]],#REF!,"x")=0,"",COUNTIFS(Table1[JV '#],Table5[[#This Row],[JV Number]],#REF!,"x"))</f>
        <v>#REF!</v>
      </c>
      <c r="Z304" s="447"/>
    </row>
    <row r="305" spans="1:26" x14ac:dyDescent="0.25">
      <c r="A305" s="464">
        <v>301</v>
      </c>
      <c r="B305" s="460">
        <v>305</v>
      </c>
      <c r="C305" s="460">
        <f>INDEX(Table1[MPMS '#],MATCH(Table5[[#This Row],[JV Number]],Table1[JV '#],0))</f>
        <v>87595</v>
      </c>
      <c r="D305" s="460" t="str">
        <f>INDEX(Table1[Early Completion (Y/N)],MATCH(Table5[[#This Row],[JV Number]],Table1[JV '#],0))</f>
        <v>--</v>
      </c>
      <c r="E305" s="460" t="e">
        <f>INDEX(#REF!,MATCH(Table5[[#This Row],[JV Number]],Table1[JV '#],0))</f>
        <v>#REF!</v>
      </c>
      <c r="F305" s="460">
        <f>INDEX(Table1[District],MATCH(Table5[[#This Row],[JV Number]],Table1[JV '#],0))</f>
        <v>8</v>
      </c>
      <c r="G305" s="460" t="str">
        <f>INDEX(Table1[County],MATCH(Table5[[#This Row],[JV Number]],Table1[JV '#],0))</f>
        <v>York</v>
      </c>
      <c r="H305" s="460">
        <f>COUNTIF(Table1[JV '#],Table5[[#This Row],[JV Number]])</f>
        <v>3</v>
      </c>
      <c r="I305" s="466">
        <f>LOOKUP(Table5[[#This Row],[JV Number]],Table4[JV '#],Table4[Construction Start Dates])</f>
        <v>42944</v>
      </c>
      <c r="J305" s="466" t="e">
        <f t="array" ref="J305">MIN(IF(Table5[[#This Row],[JV Number]]=Table1[JV '#],#REF!,"Error"))</f>
        <v>#REF!</v>
      </c>
      <c r="K305" s="554" t="e">
        <f>SUMIF(Table1[JV '#],Table5[[#This Row],[JV Number]],#REF!)</f>
        <v>#REF!</v>
      </c>
      <c r="L305" s="460" t="str">
        <f>IF(COUNTIFS(Table1[JV '#],Table5[[#This Row],[JV Number]],Table1[D-419 Utility Relocation Classification],Table5[[#Headers],[Prior]])=0,"",COUNTIFS(Table1[JV '#],Table5[[#This Row],[JV Number]],Table1[D-419 Utility Relocation Classification],Table5[[#Headers],[Prior]]))</f>
        <v/>
      </c>
      <c r="M305" s="460" t="str">
        <f>IF(COUNTIFS(Table1[JV '#],Table5[[#This Row],[JV Number]],Table1[D-419 Utility Relocation Classification],Table5[[#Headers],[Restrictive]])=0,"",COUNTIFS(Table1[JV '#],Table5[[#This Row],[JV Number]],Table1[D-419 Utility Relocation Classification],Table5[[#Headers],[Restrictive]]))</f>
        <v/>
      </c>
      <c r="N305" s="460" t="str">
        <f>IF(COUNTIFS(Table1[JV '#],Table5[[#This Row],[JV Number]],Table1[D-419 Utility Relocation Classification],Table5[[#Headers],[Concurrent]])=0,"",COUNTIFS(Table1[JV '#],Table5[[#This Row],[JV Number]],Table1[D-419 Utility Relocation Classification],Table5[[#Headers],[Concurrent]]))</f>
        <v/>
      </c>
      <c r="O305" s="460" t="str">
        <f>IF(COUNTIFS(Table1[JV '#],Table5[[#This Row],[JV Number]],Table1[D-419 Utility Relocation Classification],Table5[[#Headers],[Coordinated]])=0,"",COUNTIFS(Table1[JV '#],Table5[[#This Row],[JV Number]],Table1[D-419 Utility Relocation Classification],Table5[[#Headers],[Coordinated]]))</f>
        <v/>
      </c>
      <c r="P305" s="460" t="str">
        <f>IF(COUNTIFS(Table1[JV '#],Table5[[#This Row],[JV Number]],Table1[D-419 Utility Relocation Classification],Table5[[#Headers],[Not Affected]])=0,"",COUNTIFS(Table1[JV '#],Table5[[#This Row],[JV Number]],Table1[D-419 Utility Relocation Classification],Table5[[#Headers],[Not Affected]]))</f>
        <v/>
      </c>
      <c r="Q305" s="460" t="str">
        <f>IF(COUNTIFS(Table1[JV '#],Table5[[#This Row],[JV Number]],Table1[D-419 Utility Relocation Classification],Table5[[#Headers],[Incorporated]])=0,"",COUNTIFS(Table1[JV '#],Table5[[#This Row],[JV Number]],Table1[D-419 Utility Relocation Classification],Table5[[#Headers],[Incorporated]]))</f>
        <v/>
      </c>
      <c r="R305" s="460" t="str">
        <f>IF(COUNTIFS(Table1[JV '#],Table5[[#This Row],[JV Number]],Table1[Overhead or Underground],"OH")=0,"",COUNTIFS(Table1[JV '#],Table5[[#This Row],[JV Number]],Table1[Overhead or Underground],"OH"))</f>
        <v/>
      </c>
      <c r="S305" s="460">
        <f>IF(COUNTIFS(Table1[JV '#],Table5[[#This Row],[JV Number]],Table1[Overhead or Underground],"UG")=0,"",COUNTIFS(Table1[JV '#],Table5[[#This Row],[JV Number]],Table1[Overhead or Underground],"UG"))</f>
        <v>1</v>
      </c>
      <c r="T305" s="460" t="e">
        <f>IF(COUNTIFS(Table1[JV '#],Table5[[#This Row],[JV Number]],#REF!,"x")=0,"",COUNTIFS(Table1[JV '#],Table5[[#This Row],[JV Number]],#REF!,"x"))</f>
        <v>#REF!</v>
      </c>
      <c r="U305" s="460" t="e">
        <f>IF(COUNTIFS(Table1[JV '#],Table5[[#This Row],[JV Number]],#REF!,"x")=0,"",COUNTIFS(Table1[JV '#],Table5[[#This Row],[JV Number]],#REF!,"x"))</f>
        <v>#REF!</v>
      </c>
      <c r="V305" s="460" t="e">
        <f>IF(COUNTIFS(Table1[JV '#],Table5[[#This Row],[JV Number]],#REF!,"x")=0,"",COUNTIFS(Table1[JV '#],Table5[[#This Row],[JV Number]],#REF!,"x"))</f>
        <v>#REF!</v>
      </c>
      <c r="W305" s="460" t="e">
        <f>IF(COUNTIFS(Table1[JV '#],Table5[[#This Row],[JV Number]],#REF!,"x")=0,"",COUNTIFS(Table1[JV '#],Table5[[#This Row],[JV Number]],#REF!,"x"))</f>
        <v>#REF!</v>
      </c>
      <c r="X305" s="460" t="e">
        <f>IF(COUNTIFS(Table1[JV '#],Table5[[#This Row],[JV Number]],#REF!,"x")=0,"",COUNTIFS(Table1[JV '#],Table5[[#This Row],[JV Number]],#REF!,"x"))</f>
        <v>#REF!</v>
      </c>
      <c r="Z305" s="447"/>
    </row>
    <row r="306" spans="1:26" x14ac:dyDescent="0.25">
      <c r="A306" s="464">
        <v>302</v>
      </c>
      <c r="B306" s="460">
        <v>306</v>
      </c>
      <c r="C306" s="460">
        <f>INDEX(Table1[MPMS '#],MATCH(Table5[[#This Row],[JV Number]],Table1[JV '#],0))</f>
        <v>74944</v>
      </c>
      <c r="D306" s="460" t="str">
        <f>INDEX(Table1[Early Completion (Y/N)],MATCH(Table5[[#This Row],[JV Number]],Table1[JV '#],0))</f>
        <v>--</v>
      </c>
      <c r="E306" s="460" t="e">
        <f>INDEX(#REF!,MATCH(Table5[[#This Row],[JV Number]],Table1[JV '#],0))</f>
        <v>#REF!</v>
      </c>
      <c r="F306" s="460">
        <f>INDEX(Table1[District],MATCH(Table5[[#This Row],[JV Number]],Table1[JV '#],0))</f>
        <v>8</v>
      </c>
      <c r="G306" s="460" t="str">
        <f>INDEX(Table1[County],MATCH(Table5[[#This Row],[JV Number]],Table1[JV '#],0))</f>
        <v>York</v>
      </c>
      <c r="H306" s="460">
        <f>COUNTIF(Table1[JV '#],Table5[[#This Row],[JV Number]])</f>
        <v>8</v>
      </c>
      <c r="I306" s="466">
        <f>LOOKUP(Table5[[#This Row],[JV Number]],Table4[JV '#],Table4[Construction Start Dates])</f>
        <v>42573</v>
      </c>
      <c r="J306" s="466" t="e">
        <f t="array" ref="J306">MIN(IF(Table5[[#This Row],[JV Number]]=Table1[JV '#],#REF!,"Error"))</f>
        <v>#REF!</v>
      </c>
      <c r="K306" s="554" t="e">
        <f>SUMIF(Table1[JV '#],Table5[[#This Row],[JV Number]],#REF!)</f>
        <v>#REF!</v>
      </c>
      <c r="L306" s="460" t="str">
        <f>IF(COUNTIFS(Table1[JV '#],Table5[[#This Row],[JV Number]],Table1[D-419 Utility Relocation Classification],Table5[[#Headers],[Prior]])=0,"",COUNTIFS(Table1[JV '#],Table5[[#This Row],[JV Number]],Table1[D-419 Utility Relocation Classification],Table5[[#Headers],[Prior]]))</f>
        <v/>
      </c>
      <c r="M306" s="460" t="str">
        <f>IF(COUNTIFS(Table1[JV '#],Table5[[#This Row],[JV Number]],Table1[D-419 Utility Relocation Classification],Table5[[#Headers],[Restrictive]])=0,"",COUNTIFS(Table1[JV '#],Table5[[#This Row],[JV Number]],Table1[D-419 Utility Relocation Classification],Table5[[#Headers],[Restrictive]]))</f>
        <v/>
      </c>
      <c r="N306" s="460" t="str">
        <f>IF(COUNTIFS(Table1[JV '#],Table5[[#This Row],[JV Number]],Table1[D-419 Utility Relocation Classification],Table5[[#Headers],[Concurrent]])=0,"",COUNTIFS(Table1[JV '#],Table5[[#This Row],[JV Number]],Table1[D-419 Utility Relocation Classification],Table5[[#Headers],[Concurrent]]))</f>
        <v/>
      </c>
      <c r="O306" s="460" t="str">
        <f>IF(COUNTIFS(Table1[JV '#],Table5[[#This Row],[JV Number]],Table1[D-419 Utility Relocation Classification],Table5[[#Headers],[Coordinated]])=0,"",COUNTIFS(Table1[JV '#],Table5[[#This Row],[JV Number]],Table1[D-419 Utility Relocation Classification],Table5[[#Headers],[Coordinated]]))</f>
        <v/>
      </c>
      <c r="P306" s="460" t="str">
        <f>IF(COUNTIFS(Table1[JV '#],Table5[[#This Row],[JV Number]],Table1[D-419 Utility Relocation Classification],Table5[[#Headers],[Not Affected]])=0,"",COUNTIFS(Table1[JV '#],Table5[[#This Row],[JV Number]],Table1[D-419 Utility Relocation Classification],Table5[[#Headers],[Not Affected]]))</f>
        <v/>
      </c>
      <c r="Q306" s="460" t="str">
        <f>IF(COUNTIFS(Table1[JV '#],Table5[[#This Row],[JV Number]],Table1[D-419 Utility Relocation Classification],Table5[[#Headers],[Incorporated]])=0,"",COUNTIFS(Table1[JV '#],Table5[[#This Row],[JV Number]],Table1[D-419 Utility Relocation Classification],Table5[[#Headers],[Incorporated]]))</f>
        <v/>
      </c>
      <c r="R306" s="460" t="str">
        <f>IF(COUNTIFS(Table1[JV '#],Table5[[#This Row],[JV Number]],Table1[Overhead or Underground],"OH")=0,"",COUNTIFS(Table1[JV '#],Table5[[#This Row],[JV Number]],Table1[Overhead or Underground],"OH"))</f>
        <v/>
      </c>
      <c r="S306" s="460">
        <f>IF(COUNTIFS(Table1[JV '#],Table5[[#This Row],[JV Number]],Table1[Overhead or Underground],"UG")=0,"",COUNTIFS(Table1[JV '#],Table5[[#This Row],[JV Number]],Table1[Overhead or Underground],"UG"))</f>
        <v>4</v>
      </c>
      <c r="T306" s="460" t="e">
        <f>IF(COUNTIFS(Table1[JV '#],Table5[[#This Row],[JV Number]],#REF!,"x")=0,"",COUNTIFS(Table1[JV '#],Table5[[#This Row],[JV Number]],#REF!,"x"))</f>
        <v>#REF!</v>
      </c>
      <c r="U306" s="460" t="e">
        <f>IF(COUNTIFS(Table1[JV '#],Table5[[#This Row],[JV Number]],#REF!,"x")=0,"",COUNTIFS(Table1[JV '#],Table5[[#This Row],[JV Number]],#REF!,"x"))</f>
        <v>#REF!</v>
      </c>
      <c r="V306" s="460" t="e">
        <f>IF(COUNTIFS(Table1[JV '#],Table5[[#This Row],[JV Number]],#REF!,"x")=0,"",COUNTIFS(Table1[JV '#],Table5[[#This Row],[JV Number]],#REF!,"x"))</f>
        <v>#REF!</v>
      </c>
      <c r="W306" s="460" t="e">
        <f>IF(COUNTIFS(Table1[JV '#],Table5[[#This Row],[JV Number]],#REF!,"x")=0,"",COUNTIFS(Table1[JV '#],Table5[[#This Row],[JV Number]],#REF!,"x"))</f>
        <v>#REF!</v>
      </c>
      <c r="X306" s="460" t="e">
        <f>IF(COUNTIFS(Table1[JV '#],Table5[[#This Row],[JV Number]],#REF!,"x")=0,"",COUNTIFS(Table1[JV '#],Table5[[#This Row],[JV Number]],#REF!,"x"))</f>
        <v>#REF!</v>
      </c>
      <c r="Z306" s="447"/>
    </row>
    <row r="307" spans="1:26" x14ac:dyDescent="0.25">
      <c r="A307" s="464">
        <v>303</v>
      </c>
      <c r="B307" s="460">
        <v>307</v>
      </c>
      <c r="C307" s="460">
        <f>INDEX(Table1[MPMS '#],MATCH(Table5[[#This Row],[JV Number]],Table1[JV '#],0))</f>
        <v>83428</v>
      </c>
      <c r="D307" s="460" t="str">
        <f>INDEX(Table1[Early Completion (Y/N)],MATCH(Table5[[#This Row],[JV Number]],Table1[JV '#],0))</f>
        <v>--</v>
      </c>
      <c r="E307" s="460" t="e">
        <f>INDEX(#REF!,MATCH(Table5[[#This Row],[JV Number]],Table1[JV '#],0))</f>
        <v>#REF!</v>
      </c>
      <c r="F307" s="460">
        <f>INDEX(Table1[District],MATCH(Table5[[#This Row],[JV Number]],Table1[JV '#],0))</f>
        <v>8</v>
      </c>
      <c r="G307" s="460" t="str">
        <f>INDEX(Table1[County],MATCH(Table5[[#This Row],[JV Number]],Table1[JV '#],0))</f>
        <v>York</v>
      </c>
      <c r="H307" s="460">
        <f>COUNTIF(Table1[JV '#],Table5[[#This Row],[JV Number]])</f>
        <v>4</v>
      </c>
      <c r="I307" s="466">
        <f>LOOKUP(Table5[[#This Row],[JV Number]],Table4[JV '#],Table4[Construction Start Dates])</f>
        <v>42585</v>
      </c>
      <c r="J307" s="466" t="e">
        <f t="array" ref="J307">MIN(IF(Table5[[#This Row],[JV Number]]=Table1[JV '#],#REF!,"Error"))</f>
        <v>#REF!</v>
      </c>
      <c r="K307" s="554" t="e">
        <f>SUMIF(Table1[JV '#],Table5[[#This Row],[JV Number]],#REF!)</f>
        <v>#REF!</v>
      </c>
      <c r="L307" s="460" t="str">
        <f>IF(COUNTIFS(Table1[JV '#],Table5[[#This Row],[JV Number]],Table1[D-419 Utility Relocation Classification],Table5[[#Headers],[Prior]])=0,"",COUNTIFS(Table1[JV '#],Table5[[#This Row],[JV Number]],Table1[D-419 Utility Relocation Classification],Table5[[#Headers],[Prior]]))</f>
        <v/>
      </c>
      <c r="M307" s="460" t="str">
        <f>IF(COUNTIFS(Table1[JV '#],Table5[[#This Row],[JV Number]],Table1[D-419 Utility Relocation Classification],Table5[[#Headers],[Restrictive]])=0,"",COUNTIFS(Table1[JV '#],Table5[[#This Row],[JV Number]],Table1[D-419 Utility Relocation Classification],Table5[[#Headers],[Restrictive]]))</f>
        <v/>
      </c>
      <c r="N307" s="460" t="str">
        <f>IF(COUNTIFS(Table1[JV '#],Table5[[#This Row],[JV Number]],Table1[D-419 Utility Relocation Classification],Table5[[#Headers],[Concurrent]])=0,"",COUNTIFS(Table1[JV '#],Table5[[#This Row],[JV Number]],Table1[D-419 Utility Relocation Classification],Table5[[#Headers],[Concurrent]]))</f>
        <v/>
      </c>
      <c r="O307" s="460" t="str">
        <f>IF(COUNTIFS(Table1[JV '#],Table5[[#This Row],[JV Number]],Table1[D-419 Utility Relocation Classification],Table5[[#Headers],[Coordinated]])=0,"",COUNTIFS(Table1[JV '#],Table5[[#This Row],[JV Number]],Table1[D-419 Utility Relocation Classification],Table5[[#Headers],[Coordinated]]))</f>
        <v/>
      </c>
      <c r="P307" s="460" t="str">
        <f>IF(COUNTIFS(Table1[JV '#],Table5[[#This Row],[JV Number]],Table1[D-419 Utility Relocation Classification],Table5[[#Headers],[Not Affected]])=0,"",COUNTIFS(Table1[JV '#],Table5[[#This Row],[JV Number]],Table1[D-419 Utility Relocation Classification],Table5[[#Headers],[Not Affected]]))</f>
        <v/>
      </c>
      <c r="Q307" s="460" t="str">
        <f>IF(COUNTIFS(Table1[JV '#],Table5[[#This Row],[JV Number]],Table1[D-419 Utility Relocation Classification],Table5[[#Headers],[Incorporated]])=0,"",COUNTIFS(Table1[JV '#],Table5[[#This Row],[JV Number]],Table1[D-419 Utility Relocation Classification],Table5[[#Headers],[Incorporated]]))</f>
        <v/>
      </c>
      <c r="R307" s="460" t="str">
        <f>IF(COUNTIFS(Table1[JV '#],Table5[[#This Row],[JV Number]],Table1[Overhead or Underground],"OH")=0,"",COUNTIFS(Table1[JV '#],Table5[[#This Row],[JV Number]],Table1[Overhead or Underground],"OH"))</f>
        <v/>
      </c>
      <c r="S307" s="460" t="str">
        <f>IF(COUNTIFS(Table1[JV '#],Table5[[#This Row],[JV Number]],Table1[Overhead or Underground],"UG")=0,"",COUNTIFS(Table1[JV '#],Table5[[#This Row],[JV Number]],Table1[Overhead or Underground],"UG"))</f>
        <v/>
      </c>
      <c r="T307" s="460" t="e">
        <f>IF(COUNTIFS(Table1[JV '#],Table5[[#This Row],[JV Number]],#REF!,"x")=0,"",COUNTIFS(Table1[JV '#],Table5[[#This Row],[JV Number]],#REF!,"x"))</f>
        <v>#REF!</v>
      </c>
      <c r="U307" s="460" t="e">
        <f>IF(COUNTIFS(Table1[JV '#],Table5[[#This Row],[JV Number]],#REF!,"x")=0,"",COUNTIFS(Table1[JV '#],Table5[[#This Row],[JV Number]],#REF!,"x"))</f>
        <v>#REF!</v>
      </c>
      <c r="V307" s="460" t="e">
        <f>IF(COUNTIFS(Table1[JV '#],Table5[[#This Row],[JV Number]],#REF!,"x")=0,"",COUNTIFS(Table1[JV '#],Table5[[#This Row],[JV Number]],#REF!,"x"))</f>
        <v>#REF!</v>
      </c>
      <c r="W307" s="460" t="e">
        <f>IF(COUNTIFS(Table1[JV '#],Table5[[#This Row],[JV Number]],#REF!,"x")=0,"",COUNTIFS(Table1[JV '#],Table5[[#This Row],[JV Number]],#REF!,"x"))</f>
        <v>#REF!</v>
      </c>
      <c r="X307" s="460" t="e">
        <f>IF(COUNTIFS(Table1[JV '#],Table5[[#This Row],[JV Number]],#REF!,"x")=0,"",COUNTIFS(Table1[JV '#],Table5[[#This Row],[JV Number]],#REF!,"x"))</f>
        <v>#REF!</v>
      </c>
      <c r="Z307" s="447"/>
    </row>
    <row r="308" spans="1:26" x14ac:dyDescent="0.25">
      <c r="A308" s="464">
        <v>304</v>
      </c>
      <c r="B308" s="460">
        <v>308</v>
      </c>
      <c r="C308" s="460">
        <f>INDEX(Table1[MPMS '#],MATCH(Table5[[#This Row],[JV Number]],Table1[JV '#],0))</f>
        <v>90222</v>
      </c>
      <c r="D308" s="460" t="str">
        <f>INDEX(Table1[Early Completion (Y/N)],MATCH(Table5[[#This Row],[JV Number]],Table1[JV '#],0))</f>
        <v>--</v>
      </c>
      <c r="E308" s="460" t="e">
        <f>INDEX(#REF!,MATCH(Table5[[#This Row],[JV Number]],Table1[JV '#],0))</f>
        <v>#REF!</v>
      </c>
      <c r="F308" s="460">
        <f>INDEX(Table1[District],MATCH(Table5[[#This Row],[JV Number]],Table1[JV '#],0))</f>
        <v>8</v>
      </c>
      <c r="G308" s="460" t="str">
        <f>INDEX(Table1[County],MATCH(Table5[[#This Row],[JV Number]],Table1[JV '#],0))</f>
        <v>York</v>
      </c>
      <c r="H308" s="460">
        <f>COUNTIF(Table1[JV '#],Table5[[#This Row],[JV Number]])</f>
        <v>3</v>
      </c>
      <c r="I308" s="466">
        <f>LOOKUP(Table5[[#This Row],[JV Number]],Table4[JV '#],Table4[Construction Start Dates])</f>
        <v>42569</v>
      </c>
      <c r="J308" s="466" t="e">
        <f t="array" ref="J308">MIN(IF(Table5[[#This Row],[JV Number]]=Table1[JV '#],#REF!,"Error"))</f>
        <v>#REF!</v>
      </c>
      <c r="K308" s="554" t="e">
        <f>SUMIF(Table1[JV '#],Table5[[#This Row],[JV Number]],#REF!)</f>
        <v>#REF!</v>
      </c>
      <c r="L308" s="460" t="str">
        <f>IF(COUNTIFS(Table1[JV '#],Table5[[#This Row],[JV Number]],Table1[D-419 Utility Relocation Classification],Table5[[#Headers],[Prior]])=0,"",COUNTIFS(Table1[JV '#],Table5[[#This Row],[JV Number]],Table1[D-419 Utility Relocation Classification],Table5[[#Headers],[Prior]]))</f>
        <v/>
      </c>
      <c r="M308" s="460" t="str">
        <f>IF(COUNTIFS(Table1[JV '#],Table5[[#This Row],[JV Number]],Table1[D-419 Utility Relocation Classification],Table5[[#Headers],[Restrictive]])=0,"",COUNTIFS(Table1[JV '#],Table5[[#This Row],[JV Number]],Table1[D-419 Utility Relocation Classification],Table5[[#Headers],[Restrictive]]))</f>
        <v/>
      </c>
      <c r="N308" s="460" t="str">
        <f>IF(COUNTIFS(Table1[JV '#],Table5[[#This Row],[JV Number]],Table1[D-419 Utility Relocation Classification],Table5[[#Headers],[Concurrent]])=0,"",COUNTIFS(Table1[JV '#],Table5[[#This Row],[JV Number]],Table1[D-419 Utility Relocation Classification],Table5[[#Headers],[Concurrent]]))</f>
        <v/>
      </c>
      <c r="O308" s="460" t="str">
        <f>IF(COUNTIFS(Table1[JV '#],Table5[[#This Row],[JV Number]],Table1[D-419 Utility Relocation Classification],Table5[[#Headers],[Coordinated]])=0,"",COUNTIFS(Table1[JV '#],Table5[[#This Row],[JV Number]],Table1[D-419 Utility Relocation Classification],Table5[[#Headers],[Coordinated]]))</f>
        <v/>
      </c>
      <c r="P308" s="460" t="str">
        <f>IF(COUNTIFS(Table1[JV '#],Table5[[#This Row],[JV Number]],Table1[D-419 Utility Relocation Classification],Table5[[#Headers],[Not Affected]])=0,"",COUNTIFS(Table1[JV '#],Table5[[#This Row],[JV Number]],Table1[D-419 Utility Relocation Classification],Table5[[#Headers],[Not Affected]]))</f>
        <v/>
      </c>
      <c r="Q308" s="460" t="str">
        <f>IF(COUNTIFS(Table1[JV '#],Table5[[#This Row],[JV Number]],Table1[D-419 Utility Relocation Classification],Table5[[#Headers],[Incorporated]])=0,"",COUNTIFS(Table1[JV '#],Table5[[#This Row],[JV Number]],Table1[D-419 Utility Relocation Classification],Table5[[#Headers],[Incorporated]]))</f>
        <v/>
      </c>
      <c r="R308" s="460">
        <f>IF(COUNTIFS(Table1[JV '#],Table5[[#This Row],[JV Number]],Table1[Overhead or Underground],"OH")=0,"",COUNTIFS(Table1[JV '#],Table5[[#This Row],[JV Number]],Table1[Overhead or Underground],"OH"))</f>
        <v>1</v>
      </c>
      <c r="S308" s="460">
        <f>IF(COUNTIFS(Table1[JV '#],Table5[[#This Row],[JV Number]],Table1[Overhead or Underground],"UG")=0,"",COUNTIFS(Table1[JV '#],Table5[[#This Row],[JV Number]],Table1[Overhead or Underground],"UG"))</f>
        <v>1</v>
      </c>
      <c r="T308" s="460" t="e">
        <f>IF(COUNTIFS(Table1[JV '#],Table5[[#This Row],[JV Number]],#REF!,"x")=0,"",COUNTIFS(Table1[JV '#],Table5[[#This Row],[JV Number]],#REF!,"x"))</f>
        <v>#REF!</v>
      </c>
      <c r="U308" s="460" t="e">
        <f>IF(COUNTIFS(Table1[JV '#],Table5[[#This Row],[JV Number]],#REF!,"x")=0,"",COUNTIFS(Table1[JV '#],Table5[[#This Row],[JV Number]],#REF!,"x"))</f>
        <v>#REF!</v>
      </c>
      <c r="V308" s="460" t="e">
        <f>IF(COUNTIFS(Table1[JV '#],Table5[[#This Row],[JV Number]],#REF!,"x")=0,"",COUNTIFS(Table1[JV '#],Table5[[#This Row],[JV Number]],#REF!,"x"))</f>
        <v>#REF!</v>
      </c>
      <c r="W308" s="460" t="e">
        <f>IF(COUNTIFS(Table1[JV '#],Table5[[#This Row],[JV Number]],#REF!,"x")=0,"",COUNTIFS(Table1[JV '#],Table5[[#This Row],[JV Number]],#REF!,"x"))</f>
        <v>#REF!</v>
      </c>
      <c r="X308" s="460" t="e">
        <f>IF(COUNTIFS(Table1[JV '#],Table5[[#This Row],[JV Number]],#REF!,"x")=0,"",COUNTIFS(Table1[JV '#],Table5[[#This Row],[JV Number]],#REF!,"x"))</f>
        <v>#REF!</v>
      </c>
      <c r="Z308" s="447"/>
    </row>
    <row r="309" spans="1:26" x14ac:dyDescent="0.25">
      <c r="A309" s="464">
        <v>305</v>
      </c>
      <c r="B309" s="460">
        <v>309</v>
      </c>
      <c r="C309" s="460">
        <f>INDEX(Table1[MPMS '#],MATCH(Table5[[#This Row],[JV Number]],Table1[JV '#],0))</f>
        <v>91192</v>
      </c>
      <c r="D309" s="460" t="str">
        <f>INDEX(Table1[Early Completion (Y/N)],MATCH(Table5[[#This Row],[JV Number]],Table1[JV '#],0))</f>
        <v>--</v>
      </c>
      <c r="E309" s="460" t="e">
        <f>INDEX(#REF!,MATCH(Table5[[#This Row],[JV Number]],Table1[JV '#],0))</f>
        <v>#REF!</v>
      </c>
      <c r="F309" s="460">
        <f>INDEX(Table1[District],MATCH(Table5[[#This Row],[JV Number]],Table1[JV '#],0))</f>
        <v>8</v>
      </c>
      <c r="G309" s="460" t="str">
        <f>INDEX(Table1[County],MATCH(Table5[[#This Row],[JV Number]],Table1[JV '#],0))</f>
        <v>York</v>
      </c>
      <c r="H309" s="460">
        <f>COUNTIF(Table1[JV '#],Table5[[#This Row],[JV Number]])</f>
        <v>4</v>
      </c>
      <c r="I309" s="466">
        <f>LOOKUP(Table5[[#This Row],[JV Number]],Table4[JV '#],Table4[Construction Start Dates])</f>
        <v>42944</v>
      </c>
      <c r="J309" s="466" t="e">
        <f t="array" ref="J309">MIN(IF(Table5[[#This Row],[JV Number]]=Table1[JV '#],#REF!,"Error"))</f>
        <v>#REF!</v>
      </c>
      <c r="K309" s="554" t="e">
        <f>SUMIF(Table1[JV '#],Table5[[#This Row],[JV Number]],#REF!)</f>
        <v>#REF!</v>
      </c>
      <c r="L309" s="460" t="str">
        <f>IF(COUNTIFS(Table1[JV '#],Table5[[#This Row],[JV Number]],Table1[D-419 Utility Relocation Classification],Table5[[#Headers],[Prior]])=0,"",COUNTIFS(Table1[JV '#],Table5[[#This Row],[JV Number]],Table1[D-419 Utility Relocation Classification],Table5[[#Headers],[Prior]]))</f>
        <v/>
      </c>
      <c r="M309" s="460" t="str">
        <f>IF(COUNTIFS(Table1[JV '#],Table5[[#This Row],[JV Number]],Table1[D-419 Utility Relocation Classification],Table5[[#Headers],[Restrictive]])=0,"",COUNTIFS(Table1[JV '#],Table5[[#This Row],[JV Number]],Table1[D-419 Utility Relocation Classification],Table5[[#Headers],[Restrictive]]))</f>
        <v/>
      </c>
      <c r="N309" s="460" t="str">
        <f>IF(COUNTIFS(Table1[JV '#],Table5[[#This Row],[JV Number]],Table1[D-419 Utility Relocation Classification],Table5[[#Headers],[Concurrent]])=0,"",COUNTIFS(Table1[JV '#],Table5[[#This Row],[JV Number]],Table1[D-419 Utility Relocation Classification],Table5[[#Headers],[Concurrent]]))</f>
        <v/>
      </c>
      <c r="O309" s="460" t="str">
        <f>IF(COUNTIFS(Table1[JV '#],Table5[[#This Row],[JV Number]],Table1[D-419 Utility Relocation Classification],Table5[[#Headers],[Coordinated]])=0,"",COUNTIFS(Table1[JV '#],Table5[[#This Row],[JV Number]],Table1[D-419 Utility Relocation Classification],Table5[[#Headers],[Coordinated]]))</f>
        <v/>
      </c>
      <c r="P309" s="460" t="str">
        <f>IF(COUNTIFS(Table1[JV '#],Table5[[#This Row],[JV Number]],Table1[D-419 Utility Relocation Classification],Table5[[#Headers],[Not Affected]])=0,"",COUNTIFS(Table1[JV '#],Table5[[#This Row],[JV Number]],Table1[D-419 Utility Relocation Classification],Table5[[#Headers],[Not Affected]]))</f>
        <v/>
      </c>
      <c r="Q309" s="460" t="str">
        <f>IF(COUNTIFS(Table1[JV '#],Table5[[#This Row],[JV Number]],Table1[D-419 Utility Relocation Classification],Table5[[#Headers],[Incorporated]])=0,"",COUNTIFS(Table1[JV '#],Table5[[#This Row],[JV Number]],Table1[D-419 Utility Relocation Classification],Table5[[#Headers],[Incorporated]]))</f>
        <v/>
      </c>
      <c r="R309" s="460" t="str">
        <f>IF(COUNTIFS(Table1[JV '#],Table5[[#This Row],[JV Number]],Table1[Overhead or Underground],"OH")=0,"",COUNTIFS(Table1[JV '#],Table5[[#This Row],[JV Number]],Table1[Overhead or Underground],"OH"))</f>
        <v/>
      </c>
      <c r="S309" s="460" t="str">
        <f>IF(COUNTIFS(Table1[JV '#],Table5[[#This Row],[JV Number]],Table1[Overhead or Underground],"UG")=0,"",COUNTIFS(Table1[JV '#],Table5[[#This Row],[JV Number]],Table1[Overhead or Underground],"UG"))</f>
        <v/>
      </c>
      <c r="T309" s="460" t="e">
        <f>IF(COUNTIFS(Table1[JV '#],Table5[[#This Row],[JV Number]],#REF!,"x")=0,"",COUNTIFS(Table1[JV '#],Table5[[#This Row],[JV Number]],#REF!,"x"))</f>
        <v>#REF!</v>
      </c>
      <c r="U309" s="460" t="e">
        <f>IF(COUNTIFS(Table1[JV '#],Table5[[#This Row],[JV Number]],#REF!,"x")=0,"",COUNTIFS(Table1[JV '#],Table5[[#This Row],[JV Number]],#REF!,"x"))</f>
        <v>#REF!</v>
      </c>
      <c r="V309" s="460" t="e">
        <f>IF(COUNTIFS(Table1[JV '#],Table5[[#This Row],[JV Number]],#REF!,"x")=0,"",COUNTIFS(Table1[JV '#],Table5[[#This Row],[JV Number]],#REF!,"x"))</f>
        <v>#REF!</v>
      </c>
      <c r="W309" s="460" t="e">
        <f>IF(COUNTIFS(Table1[JV '#],Table5[[#This Row],[JV Number]],#REF!,"x")=0,"",COUNTIFS(Table1[JV '#],Table5[[#This Row],[JV Number]],#REF!,"x"))</f>
        <v>#REF!</v>
      </c>
      <c r="X309" s="460" t="e">
        <f>IF(COUNTIFS(Table1[JV '#],Table5[[#This Row],[JV Number]],#REF!,"x")=0,"",COUNTIFS(Table1[JV '#],Table5[[#This Row],[JV Number]],#REF!,"x"))</f>
        <v>#REF!</v>
      </c>
      <c r="Z309" s="447"/>
    </row>
    <row r="310" spans="1:26" x14ac:dyDescent="0.25">
      <c r="A310" s="464">
        <v>306</v>
      </c>
      <c r="B310" s="460">
        <v>310</v>
      </c>
      <c r="C310" s="460">
        <f>INDEX(Table1[MPMS '#],MATCH(Table5[[#This Row],[JV Number]],Table1[JV '#],0))</f>
        <v>88114</v>
      </c>
      <c r="D310" s="460" t="str">
        <f>INDEX(Table1[Early Completion (Y/N)],MATCH(Table5[[#This Row],[JV Number]],Table1[JV '#],0))</f>
        <v>--</v>
      </c>
      <c r="E310" s="460" t="e">
        <f>INDEX(#REF!,MATCH(Table5[[#This Row],[JV Number]],Table1[JV '#],0))</f>
        <v>#REF!</v>
      </c>
      <c r="F310" s="460">
        <f>INDEX(Table1[District],MATCH(Table5[[#This Row],[JV Number]],Table1[JV '#],0))</f>
        <v>9</v>
      </c>
      <c r="G310" s="460" t="str">
        <f>INDEX(Table1[County],MATCH(Table5[[#This Row],[JV Number]],Table1[JV '#],0))</f>
        <v>Bedford</v>
      </c>
      <c r="H310" s="460">
        <f>COUNTIF(Table1[JV '#],Table5[[#This Row],[JV Number]])</f>
        <v>2</v>
      </c>
      <c r="I310" s="466">
        <f>LOOKUP(Table5[[#This Row],[JV Number]],Table4[JV '#],Table4[Construction Start Dates])</f>
        <v>42513</v>
      </c>
      <c r="J310" s="466" t="e">
        <f t="array" ref="J310">MIN(IF(Table5[[#This Row],[JV Number]]=Table1[JV '#],#REF!,"Error"))</f>
        <v>#REF!</v>
      </c>
      <c r="K310" s="554" t="e">
        <f>SUMIF(Table1[JV '#],Table5[[#This Row],[JV Number]],#REF!)</f>
        <v>#REF!</v>
      </c>
      <c r="L310" s="460" t="str">
        <f>IF(COUNTIFS(Table1[JV '#],Table5[[#This Row],[JV Number]],Table1[D-419 Utility Relocation Classification],Table5[[#Headers],[Prior]])=0,"",COUNTIFS(Table1[JV '#],Table5[[#This Row],[JV Number]],Table1[D-419 Utility Relocation Classification],Table5[[#Headers],[Prior]]))</f>
        <v/>
      </c>
      <c r="M310" s="460" t="str">
        <f>IF(COUNTIFS(Table1[JV '#],Table5[[#This Row],[JV Number]],Table1[D-419 Utility Relocation Classification],Table5[[#Headers],[Restrictive]])=0,"",COUNTIFS(Table1[JV '#],Table5[[#This Row],[JV Number]],Table1[D-419 Utility Relocation Classification],Table5[[#Headers],[Restrictive]]))</f>
        <v/>
      </c>
      <c r="N310" s="460" t="str">
        <f>IF(COUNTIFS(Table1[JV '#],Table5[[#This Row],[JV Number]],Table1[D-419 Utility Relocation Classification],Table5[[#Headers],[Concurrent]])=0,"",COUNTIFS(Table1[JV '#],Table5[[#This Row],[JV Number]],Table1[D-419 Utility Relocation Classification],Table5[[#Headers],[Concurrent]]))</f>
        <v/>
      </c>
      <c r="O310" s="460" t="str">
        <f>IF(COUNTIFS(Table1[JV '#],Table5[[#This Row],[JV Number]],Table1[D-419 Utility Relocation Classification],Table5[[#Headers],[Coordinated]])=0,"",COUNTIFS(Table1[JV '#],Table5[[#This Row],[JV Number]],Table1[D-419 Utility Relocation Classification],Table5[[#Headers],[Coordinated]]))</f>
        <v/>
      </c>
      <c r="P310" s="460" t="str">
        <f>IF(COUNTIFS(Table1[JV '#],Table5[[#This Row],[JV Number]],Table1[D-419 Utility Relocation Classification],Table5[[#Headers],[Not Affected]])=0,"",COUNTIFS(Table1[JV '#],Table5[[#This Row],[JV Number]],Table1[D-419 Utility Relocation Classification],Table5[[#Headers],[Not Affected]]))</f>
        <v/>
      </c>
      <c r="Q310" s="460" t="str">
        <f>IF(COUNTIFS(Table1[JV '#],Table5[[#This Row],[JV Number]],Table1[D-419 Utility Relocation Classification],Table5[[#Headers],[Incorporated]])=0,"",COUNTIFS(Table1[JV '#],Table5[[#This Row],[JV Number]],Table1[D-419 Utility Relocation Classification],Table5[[#Headers],[Incorporated]]))</f>
        <v/>
      </c>
      <c r="R310" s="460">
        <f>IF(COUNTIFS(Table1[JV '#],Table5[[#This Row],[JV Number]],Table1[Overhead or Underground],"OH")=0,"",COUNTIFS(Table1[JV '#],Table5[[#This Row],[JV Number]],Table1[Overhead or Underground],"OH"))</f>
        <v>2</v>
      </c>
      <c r="S310" s="460" t="str">
        <f>IF(COUNTIFS(Table1[JV '#],Table5[[#This Row],[JV Number]],Table1[Overhead or Underground],"UG")=0,"",COUNTIFS(Table1[JV '#],Table5[[#This Row],[JV Number]],Table1[Overhead or Underground],"UG"))</f>
        <v/>
      </c>
      <c r="T310" s="460" t="e">
        <f>IF(COUNTIFS(Table1[JV '#],Table5[[#This Row],[JV Number]],#REF!,"x")=0,"",COUNTIFS(Table1[JV '#],Table5[[#This Row],[JV Number]],#REF!,"x"))</f>
        <v>#REF!</v>
      </c>
      <c r="U310" s="460" t="e">
        <f>IF(COUNTIFS(Table1[JV '#],Table5[[#This Row],[JV Number]],#REF!,"x")=0,"",COUNTIFS(Table1[JV '#],Table5[[#This Row],[JV Number]],#REF!,"x"))</f>
        <v>#REF!</v>
      </c>
      <c r="V310" s="460" t="e">
        <f>IF(COUNTIFS(Table1[JV '#],Table5[[#This Row],[JV Number]],#REF!,"x")=0,"",COUNTIFS(Table1[JV '#],Table5[[#This Row],[JV Number]],#REF!,"x"))</f>
        <v>#REF!</v>
      </c>
      <c r="W310" s="460" t="e">
        <f>IF(COUNTIFS(Table1[JV '#],Table5[[#This Row],[JV Number]],#REF!,"x")=0,"",COUNTIFS(Table1[JV '#],Table5[[#This Row],[JV Number]],#REF!,"x"))</f>
        <v>#REF!</v>
      </c>
      <c r="X310" s="460" t="e">
        <f>IF(COUNTIFS(Table1[JV '#],Table5[[#This Row],[JV Number]],#REF!,"x")=0,"",COUNTIFS(Table1[JV '#],Table5[[#This Row],[JV Number]],#REF!,"x"))</f>
        <v>#REF!</v>
      </c>
      <c r="Z310" s="447"/>
    </row>
    <row r="311" spans="1:26" x14ac:dyDescent="0.25">
      <c r="A311" s="464">
        <v>307</v>
      </c>
      <c r="B311" s="460">
        <v>311</v>
      </c>
      <c r="C311" s="460">
        <f>INDEX(Table1[MPMS '#],MATCH(Table5[[#This Row],[JV Number]],Table1[JV '#],0))</f>
        <v>21558</v>
      </c>
      <c r="D311" s="460" t="str">
        <f>INDEX(Table1[Early Completion (Y/N)],MATCH(Table5[[#This Row],[JV Number]],Table1[JV '#],0))</f>
        <v>--</v>
      </c>
      <c r="E311" s="460" t="e">
        <f>INDEX(#REF!,MATCH(Table5[[#This Row],[JV Number]],Table1[JV '#],0))</f>
        <v>#REF!</v>
      </c>
      <c r="F311" s="460">
        <f>INDEX(Table1[District],MATCH(Table5[[#This Row],[JV Number]],Table1[JV '#],0))</f>
        <v>9</v>
      </c>
      <c r="G311" s="460" t="str">
        <f>INDEX(Table1[County],MATCH(Table5[[#This Row],[JV Number]],Table1[JV '#],0))</f>
        <v>Bedford</v>
      </c>
      <c r="H311" s="460">
        <f>COUNTIF(Table1[JV '#],Table5[[#This Row],[JV Number]])</f>
        <v>1</v>
      </c>
      <c r="I311" s="466">
        <f>LOOKUP(Table5[[#This Row],[JV Number]],Table4[JV '#],Table4[Construction Start Dates])</f>
        <v>42538</v>
      </c>
      <c r="J311" s="466" t="e">
        <f t="array" ref="J311">MIN(IF(Table5[[#This Row],[JV Number]]=Table1[JV '#],#REF!,"Error"))</f>
        <v>#REF!</v>
      </c>
      <c r="K311" s="554" t="e">
        <f>SUMIF(Table1[JV '#],Table5[[#This Row],[JV Number]],#REF!)</f>
        <v>#REF!</v>
      </c>
      <c r="L311" s="460" t="str">
        <f>IF(COUNTIFS(Table1[JV '#],Table5[[#This Row],[JV Number]],Table1[D-419 Utility Relocation Classification],Table5[[#Headers],[Prior]])=0,"",COUNTIFS(Table1[JV '#],Table5[[#This Row],[JV Number]],Table1[D-419 Utility Relocation Classification],Table5[[#Headers],[Prior]]))</f>
        <v/>
      </c>
      <c r="M311" s="460" t="str">
        <f>IF(COUNTIFS(Table1[JV '#],Table5[[#This Row],[JV Number]],Table1[D-419 Utility Relocation Classification],Table5[[#Headers],[Restrictive]])=0,"",COUNTIFS(Table1[JV '#],Table5[[#This Row],[JV Number]],Table1[D-419 Utility Relocation Classification],Table5[[#Headers],[Restrictive]]))</f>
        <v/>
      </c>
      <c r="N311" s="460" t="str">
        <f>IF(COUNTIFS(Table1[JV '#],Table5[[#This Row],[JV Number]],Table1[D-419 Utility Relocation Classification],Table5[[#Headers],[Concurrent]])=0,"",COUNTIFS(Table1[JV '#],Table5[[#This Row],[JV Number]],Table1[D-419 Utility Relocation Classification],Table5[[#Headers],[Concurrent]]))</f>
        <v/>
      </c>
      <c r="O311" s="460" t="str">
        <f>IF(COUNTIFS(Table1[JV '#],Table5[[#This Row],[JV Number]],Table1[D-419 Utility Relocation Classification],Table5[[#Headers],[Coordinated]])=0,"",COUNTIFS(Table1[JV '#],Table5[[#This Row],[JV Number]],Table1[D-419 Utility Relocation Classification],Table5[[#Headers],[Coordinated]]))</f>
        <v/>
      </c>
      <c r="P311" s="460" t="str">
        <f>IF(COUNTIFS(Table1[JV '#],Table5[[#This Row],[JV Number]],Table1[D-419 Utility Relocation Classification],Table5[[#Headers],[Not Affected]])=0,"",COUNTIFS(Table1[JV '#],Table5[[#This Row],[JV Number]],Table1[D-419 Utility Relocation Classification],Table5[[#Headers],[Not Affected]]))</f>
        <v/>
      </c>
      <c r="Q311" s="460" t="str">
        <f>IF(COUNTIFS(Table1[JV '#],Table5[[#This Row],[JV Number]],Table1[D-419 Utility Relocation Classification],Table5[[#Headers],[Incorporated]])=0,"",COUNTIFS(Table1[JV '#],Table5[[#This Row],[JV Number]],Table1[D-419 Utility Relocation Classification],Table5[[#Headers],[Incorporated]]))</f>
        <v/>
      </c>
      <c r="R311" s="460">
        <f>IF(COUNTIFS(Table1[JV '#],Table5[[#This Row],[JV Number]],Table1[Overhead or Underground],"OH")=0,"",COUNTIFS(Table1[JV '#],Table5[[#This Row],[JV Number]],Table1[Overhead or Underground],"OH"))</f>
        <v>1</v>
      </c>
      <c r="S311" s="460" t="str">
        <f>IF(COUNTIFS(Table1[JV '#],Table5[[#This Row],[JV Number]],Table1[Overhead or Underground],"UG")=0,"",COUNTIFS(Table1[JV '#],Table5[[#This Row],[JV Number]],Table1[Overhead or Underground],"UG"))</f>
        <v/>
      </c>
      <c r="T311" s="460" t="e">
        <f>IF(COUNTIFS(Table1[JV '#],Table5[[#This Row],[JV Number]],#REF!,"x")=0,"",COUNTIFS(Table1[JV '#],Table5[[#This Row],[JV Number]],#REF!,"x"))</f>
        <v>#REF!</v>
      </c>
      <c r="U311" s="460" t="e">
        <f>IF(COUNTIFS(Table1[JV '#],Table5[[#This Row],[JV Number]],#REF!,"x")=0,"",COUNTIFS(Table1[JV '#],Table5[[#This Row],[JV Number]],#REF!,"x"))</f>
        <v>#REF!</v>
      </c>
      <c r="V311" s="460" t="e">
        <f>IF(COUNTIFS(Table1[JV '#],Table5[[#This Row],[JV Number]],#REF!,"x")=0,"",COUNTIFS(Table1[JV '#],Table5[[#This Row],[JV Number]],#REF!,"x"))</f>
        <v>#REF!</v>
      </c>
      <c r="W311" s="460" t="e">
        <f>IF(COUNTIFS(Table1[JV '#],Table5[[#This Row],[JV Number]],#REF!,"x")=0,"",COUNTIFS(Table1[JV '#],Table5[[#This Row],[JV Number]],#REF!,"x"))</f>
        <v>#REF!</v>
      </c>
      <c r="X311" s="460" t="e">
        <f>IF(COUNTIFS(Table1[JV '#],Table5[[#This Row],[JV Number]],#REF!,"x")=0,"",COUNTIFS(Table1[JV '#],Table5[[#This Row],[JV Number]],#REF!,"x"))</f>
        <v>#REF!</v>
      </c>
      <c r="Z311" s="447"/>
    </row>
    <row r="312" spans="1:26" x14ac:dyDescent="0.25">
      <c r="A312" s="464">
        <v>308</v>
      </c>
      <c r="B312" s="460">
        <v>312</v>
      </c>
      <c r="C312" s="460">
        <f>INDEX(Table1[MPMS '#],MATCH(Table5[[#This Row],[JV Number]],Table1[JV '#],0))</f>
        <v>21563</v>
      </c>
      <c r="D312" s="460" t="str">
        <f>INDEX(Table1[Early Completion (Y/N)],MATCH(Table5[[#This Row],[JV Number]],Table1[JV '#],0))</f>
        <v>--</v>
      </c>
      <c r="E312" s="460" t="e">
        <f>INDEX(#REF!,MATCH(Table5[[#This Row],[JV Number]],Table1[JV '#],0))</f>
        <v>#REF!</v>
      </c>
      <c r="F312" s="460">
        <f>INDEX(Table1[District],MATCH(Table5[[#This Row],[JV Number]],Table1[JV '#],0))</f>
        <v>9</v>
      </c>
      <c r="G312" s="460" t="str">
        <f>INDEX(Table1[County],MATCH(Table5[[#This Row],[JV Number]],Table1[JV '#],0))</f>
        <v>Bedford</v>
      </c>
      <c r="H312" s="460">
        <f>COUNTIF(Table1[JV '#],Table5[[#This Row],[JV Number]])</f>
        <v>3</v>
      </c>
      <c r="I312" s="466">
        <f>LOOKUP(Table5[[#This Row],[JV Number]],Table4[JV '#],Table4[Construction Start Dates])</f>
        <v>42454</v>
      </c>
      <c r="J312" s="466" t="e">
        <f t="array" ref="J312">MIN(IF(Table5[[#This Row],[JV Number]]=Table1[JV '#],#REF!,"Error"))</f>
        <v>#REF!</v>
      </c>
      <c r="K312" s="554" t="e">
        <f>SUMIF(Table1[JV '#],Table5[[#This Row],[JV Number]],#REF!)</f>
        <v>#REF!</v>
      </c>
      <c r="L312" s="460" t="str">
        <f>IF(COUNTIFS(Table1[JV '#],Table5[[#This Row],[JV Number]],Table1[D-419 Utility Relocation Classification],Table5[[#Headers],[Prior]])=0,"",COUNTIFS(Table1[JV '#],Table5[[#This Row],[JV Number]],Table1[D-419 Utility Relocation Classification],Table5[[#Headers],[Prior]]))</f>
        <v/>
      </c>
      <c r="M312" s="460" t="str">
        <f>IF(COUNTIFS(Table1[JV '#],Table5[[#This Row],[JV Number]],Table1[D-419 Utility Relocation Classification],Table5[[#Headers],[Restrictive]])=0,"",COUNTIFS(Table1[JV '#],Table5[[#This Row],[JV Number]],Table1[D-419 Utility Relocation Classification],Table5[[#Headers],[Restrictive]]))</f>
        <v/>
      </c>
      <c r="N312" s="460" t="str">
        <f>IF(COUNTIFS(Table1[JV '#],Table5[[#This Row],[JV Number]],Table1[D-419 Utility Relocation Classification],Table5[[#Headers],[Concurrent]])=0,"",COUNTIFS(Table1[JV '#],Table5[[#This Row],[JV Number]],Table1[D-419 Utility Relocation Classification],Table5[[#Headers],[Concurrent]]))</f>
        <v/>
      </c>
      <c r="O312" s="460" t="str">
        <f>IF(COUNTIFS(Table1[JV '#],Table5[[#This Row],[JV Number]],Table1[D-419 Utility Relocation Classification],Table5[[#Headers],[Coordinated]])=0,"",COUNTIFS(Table1[JV '#],Table5[[#This Row],[JV Number]],Table1[D-419 Utility Relocation Classification],Table5[[#Headers],[Coordinated]]))</f>
        <v/>
      </c>
      <c r="P312" s="460" t="str">
        <f>IF(COUNTIFS(Table1[JV '#],Table5[[#This Row],[JV Number]],Table1[D-419 Utility Relocation Classification],Table5[[#Headers],[Not Affected]])=0,"",COUNTIFS(Table1[JV '#],Table5[[#This Row],[JV Number]],Table1[D-419 Utility Relocation Classification],Table5[[#Headers],[Not Affected]]))</f>
        <v/>
      </c>
      <c r="Q312" s="460" t="str">
        <f>IF(COUNTIFS(Table1[JV '#],Table5[[#This Row],[JV Number]],Table1[D-419 Utility Relocation Classification],Table5[[#Headers],[Incorporated]])=0,"",COUNTIFS(Table1[JV '#],Table5[[#This Row],[JV Number]],Table1[D-419 Utility Relocation Classification],Table5[[#Headers],[Incorporated]]))</f>
        <v/>
      </c>
      <c r="R312" s="460">
        <f>IF(COUNTIFS(Table1[JV '#],Table5[[#This Row],[JV Number]],Table1[Overhead or Underground],"OH")=0,"",COUNTIFS(Table1[JV '#],Table5[[#This Row],[JV Number]],Table1[Overhead or Underground],"OH"))</f>
        <v>2</v>
      </c>
      <c r="S312" s="460" t="str">
        <f>IF(COUNTIFS(Table1[JV '#],Table5[[#This Row],[JV Number]],Table1[Overhead or Underground],"UG")=0,"",COUNTIFS(Table1[JV '#],Table5[[#This Row],[JV Number]],Table1[Overhead or Underground],"UG"))</f>
        <v/>
      </c>
      <c r="T312" s="460" t="e">
        <f>IF(COUNTIFS(Table1[JV '#],Table5[[#This Row],[JV Number]],#REF!,"x")=0,"",COUNTIFS(Table1[JV '#],Table5[[#This Row],[JV Number]],#REF!,"x"))</f>
        <v>#REF!</v>
      </c>
      <c r="U312" s="460" t="e">
        <f>IF(COUNTIFS(Table1[JV '#],Table5[[#This Row],[JV Number]],#REF!,"x")=0,"",COUNTIFS(Table1[JV '#],Table5[[#This Row],[JV Number]],#REF!,"x"))</f>
        <v>#REF!</v>
      </c>
      <c r="V312" s="460" t="e">
        <f>IF(COUNTIFS(Table1[JV '#],Table5[[#This Row],[JV Number]],#REF!,"x")=0,"",COUNTIFS(Table1[JV '#],Table5[[#This Row],[JV Number]],#REF!,"x"))</f>
        <v>#REF!</v>
      </c>
      <c r="W312" s="460" t="e">
        <f>IF(COUNTIFS(Table1[JV '#],Table5[[#This Row],[JV Number]],#REF!,"x")=0,"",COUNTIFS(Table1[JV '#],Table5[[#This Row],[JV Number]],#REF!,"x"))</f>
        <v>#REF!</v>
      </c>
      <c r="X312" s="460" t="e">
        <f>IF(COUNTIFS(Table1[JV '#],Table5[[#This Row],[JV Number]],#REF!,"x")=0,"",COUNTIFS(Table1[JV '#],Table5[[#This Row],[JV Number]],#REF!,"x"))</f>
        <v>#REF!</v>
      </c>
      <c r="Z312" s="447"/>
    </row>
    <row r="313" spans="1:26" x14ac:dyDescent="0.25">
      <c r="A313" s="464">
        <v>309</v>
      </c>
      <c r="B313" s="460">
        <v>313</v>
      </c>
      <c r="C313" s="460">
        <f>INDEX(Table1[MPMS '#],MATCH(Table5[[#This Row],[JV Number]],Table1[JV '#],0))</f>
        <v>21455</v>
      </c>
      <c r="D313" s="460" t="str">
        <f>INDEX(Table1[Early Completion (Y/N)],MATCH(Table5[[#This Row],[JV Number]],Table1[JV '#],0))</f>
        <v>--</v>
      </c>
      <c r="E313" s="460" t="e">
        <f>INDEX(#REF!,MATCH(Table5[[#This Row],[JV Number]],Table1[JV '#],0))</f>
        <v>#REF!</v>
      </c>
      <c r="F313" s="460">
        <f>INDEX(Table1[District],MATCH(Table5[[#This Row],[JV Number]],Table1[JV '#],0))</f>
        <v>9</v>
      </c>
      <c r="G313" s="460" t="str">
        <f>INDEX(Table1[County],MATCH(Table5[[#This Row],[JV Number]],Table1[JV '#],0))</f>
        <v>Bedford</v>
      </c>
      <c r="H313" s="460">
        <f>COUNTIF(Table1[JV '#],Table5[[#This Row],[JV Number]])</f>
        <v>3</v>
      </c>
      <c r="I313" s="466">
        <f>LOOKUP(Table5[[#This Row],[JV Number]],Table4[JV '#],Table4[Construction Start Dates])</f>
        <v>42475</v>
      </c>
      <c r="J313" s="466" t="e">
        <f t="array" ref="J313">MIN(IF(Table5[[#This Row],[JV Number]]=Table1[JV '#],#REF!,"Error"))</f>
        <v>#REF!</v>
      </c>
      <c r="K313" s="554" t="e">
        <f>SUMIF(Table1[JV '#],Table5[[#This Row],[JV Number]],#REF!)</f>
        <v>#REF!</v>
      </c>
      <c r="L313" s="460" t="str">
        <f>IF(COUNTIFS(Table1[JV '#],Table5[[#This Row],[JV Number]],Table1[D-419 Utility Relocation Classification],Table5[[#Headers],[Prior]])=0,"",COUNTIFS(Table1[JV '#],Table5[[#This Row],[JV Number]],Table1[D-419 Utility Relocation Classification],Table5[[#Headers],[Prior]]))</f>
        <v/>
      </c>
      <c r="M313" s="460" t="str">
        <f>IF(COUNTIFS(Table1[JV '#],Table5[[#This Row],[JV Number]],Table1[D-419 Utility Relocation Classification],Table5[[#Headers],[Restrictive]])=0,"",COUNTIFS(Table1[JV '#],Table5[[#This Row],[JV Number]],Table1[D-419 Utility Relocation Classification],Table5[[#Headers],[Restrictive]]))</f>
        <v/>
      </c>
      <c r="N313" s="460" t="str">
        <f>IF(COUNTIFS(Table1[JV '#],Table5[[#This Row],[JV Number]],Table1[D-419 Utility Relocation Classification],Table5[[#Headers],[Concurrent]])=0,"",COUNTIFS(Table1[JV '#],Table5[[#This Row],[JV Number]],Table1[D-419 Utility Relocation Classification],Table5[[#Headers],[Concurrent]]))</f>
        <v/>
      </c>
      <c r="O313" s="460" t="str">
        <f>IF(COUNTIFS(Table1[JV '#],Table5[[#This Row],[JV Number]],Table1[D-419 Utility Relocation Classification],Table5[[#Headers],[Coordinated]])=0,"",COUNTIFS(Table1[JV '#],Table5[[#This Row],[JV Number]],Table1[D-419 Utility Relocation Classification],Table5[[#Headers],[Coordinated]]))</f>
        <v/>
      </c>
      <c r="P313" s="460" t="str">
        <f>IF(COUNTIFS(Table1[JV '#],Table5[[#This Row],[JV Number]],Table1[D-419 Utility Relocation Classification],Table5[[#Headers],[Not Affected]])=0,"",COUNTIFS(Table1[JV '#],Table5[[#This Row],[JV Number]],Table1[D-419 Utility Relocation Classification],Table5[[#Headers],[Not Affected]]))</f>
        <v/>
      </c>
      <c r="Q313" s="460" t="str">
        <f>IF(COUNTIFS(Table1[JV '#],Table5[[#This Row],[JV Number]],Table1[D-419 Utility Relocation Classification],Table5[[#Headers],[Incorporated]])=0,"",COUNTIFS(Table1[JV '#],Table5[[#This Row],[JV Number]],Table1[D-419 Utility Relocation Classification],Table5[[#Headers],[Incorporated]]))</f>
        <v/>
      </c>
      <c r="R313" s="460">
        <f>IF(COUNTIFS(Table1[JV '#],Table5[[#This Row],[JV Number]],Table1[Overhead or Underground],"OH")=0,"",COUNTIFS(Table1[JV '#],Table5[[#This Row],[JV Number]],Table1[Overhead or Underground],"OH"))</f>
        <v>3</v>
      </c>
      <c r="S313" s="460" t="str">
        <f>IF(COUNTIFS(Table1[JV '#],Table5[[#This Row],[JV Number]],Table1[Overhead or Underground],"UG")=0,"",COUNTIFS(Table1[JV '#],Table5[[#This Row],[JV Number]],Table1[Overhead or Underground],"UG"))</f>
        <v/>
      </c>
      <c r="T313" s="460" t="e">
        <f>IF(COUNTIFS(Table1[JV '#],Table5[[#This Row],[JV Number]],#REF!,"x")=0,"",COUNTIFS(Table1[JV '#],Table5[[#This Row],[JV Number]],#REF!,"x"))</f>
        <v>#REF!</v>
      </c>
      <c r="U313" s="460" t="e">
        <f>IF(COUNTIFS(Table1[JV '#],Table5[[#This Row],[JV Number]],#REF!,"x")=0,"",COUNTIFS(Table1[JV '#],Table5[[#This Row],[JV Number]],#REF!,"x"))</f>
        <v>#REF!</v>
      </c>
      <c r="V313" s="460" t="e">
        <f>IF(COUNTIFS(Table1[JV '#],Table5[[#This Row],[JV Number]],#REF!,"x")=0,"",COUNTIFS(Table1[JV '#],Table5[[#This Row],[JV Number]],#REF!,"x"))</f>
        <v>#REF!</v>
      </c>
      <c r="W313" s="460" t="e">
        <f>IF(COUNTIFS(Table1[JV '#],Table5[[#This Row],[JV Number]],#REF!,"x")=0,"",COUNTIFS(Table1[JV '#],Table5[[#This Row],[JV Number]],#REF!,"x"))</f>
        <v>#REF!</v>
      </c>
      <c r="X313" s="460" t="e">
        <f>IF(COUNTIFS(Table1[JV '#],Table5[[#This Row],[JV Number]],#REF!,"x")=0,"",COUNTIFS(Table1[JV '#],Table5[[#This Row],[JV Number]],#REF!,"x"))</f>
        <v>#REF!</v>
      </c>
      <c r="Z313" s="447"/>
    </row>
    <row r="314" spans="1:26" x14ac:dyDescent="0.25">
      <c r="A314" s="464">
        <v>310</v>
      </c>
      <c r="B314" s="460">
        <v>314</v>
      </c>
      <c r="C314" s="460">
        <f>INDEX(Table1[MPMS '#],MATCH(Table5[[#This Row],[JV Number]],Table1[JV '#],0))</f>
        <v>88121</v>
      </c>
      <c r="D314" s="460" t="str">
        <f>INDEX(Table1[Early Completion (Y/N)],MATCH(Table5[[#This Row],[JV Number]],Table1[JV '#],0))</f>
        <v>--</v>
      </c>
      <c r="E314" s="460" t="e">
        <f>INDEX(#REF!,MATCH(Table5[[#This Row],[JV Number]],Table1[JV '#],0))</f>
        <v>#REF!</v>
      </c>
      <c r="F314" s="460">
        <f>INDEX(Table1[District],MATCH(Table5[[#This Row],[JV Number]],Table1[JV '#],0))</f>
        <v>9</v>
      </c>
      <c r="G314" s="460" t="str">
        <f>INDEX(Table1[County],MATCH(Table5[[#This Row],[JV Number]],Table1[JV '#],0))</f>
        <v>Bedford</v>
      </c>
      <c r="H314" s="460">
        <f>COUNTIF(Table1[JV '#],Table5[[#This Row],[JV Number]])</f>
        <v>5</v>
      </c>
      <c r="I314" s="466">
        <f>LOOKUP(Table5[[#This Row],[JV Number]],Table4[JV '#],Table4[Construction Start Dates])</f>
        <v>42513</v>
      </c>
      <c r="J314" s="466" t="e">
        <f t="array" ref="J314">MIN(IF(Table5[[#This Row],[JV Number]]=Table1[JV '#],#REF!,"Error"))</f>
        <v>#REF!</v>
      </c>
      <c r="K314" s="554" t="e">
        <f>SUMIF(Table1[JV '#],Table5[[#This Row],[JV Number]],#REF!)</f>
        <v>#REF!</v>
      </c>
      <c r="L314" s="460" t="str">
        <f>IF(COUNTIFS(Table1[JV '#],Table5[[#This Row],[JV Number]],Table1[D-419 Utility Relocation Classification],Table5[[#Headers],[Prior]])=0,"",COUNTIFS(Table1[JV '#],Table5[[#This Row],[JV Number]],Table1[D-419 Utility Relocation Classification],Table5[[#Headers],[Prior]]))</f>
        <v/>
      </c>
      <c r="M314" s="460" t="str">
        <f>IF(COUNTIFS(Table1[JV '#],Table5[[#This Row],[JV Number]],Table1[D-419 Utility Relocation Classification],Table5[[#Headers],[Restrictive]])=0,"",COUNTIFS(Table1[JV '#],Table5[[#This Row],[JV Number]],Table1[D-419 Utility Relocation Classification],Table5[[#Headers],[Restrictive]]))</f>
        <v/>
      </c>
      <c r="N314" s="460" t="str">
        <f>IF(COUNTIFS(Table1[JV '#],Table5[[#This Row],[JV Number]],Table1[D-419 Utility Relocation Classification],Table5[[#Headers],[Concurrent]])=0,"",COUNTIFS(Table1[JV '#],Table5[[#This Row],[JV Number]],Table1[D-419 Utility Relocation Classification],Table5[[#Headers],[Concurrent]]))</f>
        <v/>
      </c>
      <c r="O314" s="460" t="str">
        <f>IF(COUNTIFS(Table1[JV '#],Table5[[#This Row],[JV Number]],Table1[D-419 Utility Relocation Classification],Table5[[#Headers],[Coordinated]])=0,"",COUNTIFS(Table1[JV '#],Table5[[#This Row],[JV Number]],Table1[D-419 Utility Relocation Classification],Table5[[#Headers],[Coordinated]]))</f>
        <v/>
      </c>
      <c r="P314" s="460" t="str">
        <f>IF(COUNTIFS(Table1[JV '#],Table5[[#This Row],[JV Number]],Table1[D-419 Utility Relocation Classification],Table5[[#Headers],[Not Affected]])=0,"",COUNTIFS(Table1[JV '#],Table5[[#This Row],[JV Number]],Table1[D-419 Utility Relocation Classification],Table5[[#Headers],[Not Affected]]))</f>
        <v/>
      </c>
      <c r="Q314" s="460" t="str">
        <f>IF(COUNTIFS(Table1[JV '#],Table5[[#This Row],[JV Number]],Table1[D-419 Utility Relocation Classification],Table5[[#Headers],[Incorporated]])=0,"",COUNTIFS(Table1[JV '#],Table5[[#This Row],[JV Number]],Table1[D-419 Utility Relocation Classification],Table5[[#Headers],[Incorporated]]))</f>
        <v/>
      </c>
      <c r="R314" s="460">
        <f>IF(COUNTIFS(Table1[JV '#],Table5[[#This Row],[JV Number]],Table1[Overhead or Underground],"OH")=0,"",COUNTIFS(Table1[JV '#],Table5[[#This Row],[JV Number]],Table1[Overhead or Underground],"OH"))</f>
        <v>2</v>
      </c>
      <c r="S314" s="460" t="str">
        <f>IF(COUNTIFS(Table1[JV '#],Table5[[#This Row],[JV Number]],Table1[Overhead or Underground],"UG")=0,"",COUNTIFS(Table1[JV '#],Table5[[#This Row],[JV Number]],Table1[Overhead or Underground],"UG"))</f>
        <v/>
      </c>
      <c r="T314" s="460" t="e">
        <f>IF(COUNTIFS(Table1[JV '#],Table5[[#This Row],[JV Number]],#REF!,"x")=0,"",COUNTIFS(Table1[JV '#],Table5[[#This Row],[JV Number]],#REF!,"x"))</f>
        <v>#REF!</v>
      </c>
      <c r="U314" s="460" t="e">
        <f>IF(COUNTIFS(Table1[JV '#],Table5[[#This Row],[JV Number]],#REF!,"x")=0,"",COUNTIFS(Table1[JV '#],Table5[[#This Row],[JV Number]],#REF!,"x"))</f>
        <v>#REF!</v>
      </c>
      <c r="V314" s="460" t="e">
        <f>IF(COUNTIFS(Table1[JV '#],Table5[[#This Row],[JV Number]],#REF!,"x")=0,"",COUNTIFS(Table1[JV '#],Table5[[#This Row],[JV Number]],#REF!,"x"))</f>
        <v>#REF!</v>
      </c>
      <c r="W314" s="460" t="e">
        <f>IF(COUNTIFS(Table1[JV '#],Table5[[#This Row],[JV Number]],#REF!,"x")=0,"",COUNTIFS(Table1[JV '#],Table5[[#This Row],[JV Number]],#REF!,"x"))</f>
        <v>#REF!</v>
      </c>
      <c r="X314" s="460" t="e">
        <f>IF(COUNTIFS(Table1[JV '#],Table5[[#This Row],[JV Number]],#REF!,"x")=0,"",COUNTIFS(Table1[JV '#],Table5[[#This Row],[JV Number]],#REF!,"x"))</f>
        <v>#REF!</v>
      </c>
      <c r="Z314" s="447"/>
    </row>
    <row r="315" spans="1:26" x14ac:dyDescent="0.25">
      <c r="A315" s="464">
        <v>311</v>
      </c>
      <c r="B315" s="460">
        <v>315</v>
      </c>
      <c r="C315" s="460">
        <f>INDEX(Table1[MPMS '#],MATCH(Table5[[#This Row],[JV Number]],Table1[JV '#],0))</f>
        <v>21596</v>
      </c>
      <c r="D315" s="460" t="str">
        <f>INDEX(Table1[Early Completion (Y/N)],MATCH(Table5[[#This Row],[JV Number]],Table1[JV '#],0))</f>
        <v>--</v>
      </c>
      <c r="E315" s="460" t="e">
        <f>INDEX(#REF!,MATCH(Table5[[#This Row],[JV Number]],Table1[JV '#],0))</f>
        <v>#REF!</v>
      </c>
      <c r="F315" s="460">
        <f>INDEX(Table1[District],MATCH(Table5[[#This Row],[JV Number]],Table1[JV '#],0))</f>
        <v>9</v>
      </c>
      <c r="G315" s="460" t="str">
        <f>INDEX(Table1[County],MATCH(Table5[[#This Row],[JV Number]],Table1[JV '#],0))</f>
        <v>Bedford</v>
      </c>
      <c r="H315" s="460">
        <f>COUNTIF(Table1[JV '#],Table5[[#This Row],[JV Number]])</f>
        <v>2</v>
      </c>
      <c r="I315" s="466">
        <f>LOOKUP(Table5[[#This Row],[JV Number]],Table4[JV '#],Table4[Construction Start Dates])</f>
        <v>42885</v>
      </c>
      <c r="J315" s="466" t="e">
        <f t="array" ref="J315">MIN(IF(Table5[[#This Row],[JV Number]]=Table1[JV '#],#REF!,"Error"))</f>
        <v>#REF!</v>
      </c>
      <c r="K315" s="554" t="e">
        <f>SUMIF(Table1[JV '#],Table5[[#This Row],[JV Number]],#REF!)</f>
        <v>#REF!</v>
      </c>
      <c r="L315" s="460" t="str">
        <f>IF(COUNTIFS(Table1[JV '#],Table5[[#This Row],[JV Number]],Table1[D-419 Utility Relocation Classification],Table5[[#Headers],[Prior]])=0,"",COUNTIFS(Table1[JV '#],Table5[[#This Row],[JV Number]],Table1[D-419 Utility Relocation Classification],Table5[[#Headers],[Prior]]))</f>
        <v/>
      </c>
      <c r="M315" s="460" t="str">
        <f>IF(COUNTIFS(Table1[JV '#],Table5[[#This Row],[JV Number]],Table1[D-419 Utility Relocation Classification],Table5[[#Headers],[Restrictive]])=0,"",COUNTIFS(Table1[JV '#],Table5[[#This Row],[JV Number]],Table1[D-419 Utility Relocation Classification],Table5[[#Headers],[Restrictive]]))</f>
        <v/>
      </c>
      <c r="N315" s="460" t="str">
        <f>IF(COUNTIFS(Table1[JV '#],Table5[[#This Row],[JV Number]],Table1[D-419 Utility Relocation Classification],Table5[[#Headers],[Concurrent]])=0,"",COUNTIFS(Table1[JV '#],Table5[[#This Row],[JV Number]],Table1[D-419 Utility Relocation Classification],Table5[[#Headers],[Concurrent]]))</f>
        <v/>
      </c>
      <c r="O315" s="460" t="str">
        <f>IF(COUNTIFS(Table1[JV '#],Table5[[#This Row],[JV Number]],Table1[D-419 Utility Relocation Classification],Table5[[#Headers],[Coordinated]])=0,"",COUNTIFS(Table1[JV '#],Table5[[#This Row],[JV Number]],Table1[D-419 Utility Relocation Classification],Table5[[#Headers],[Coordinated]]))</f>
        <v/>
      </c>
      <c r="P315" s="460" t="str">
        <f>IF(COUNTIFS(Table1[JV '#],Table5[[#This Row],[JV Number]],Table1[D-419 Utility Relocation Classification],Table5[[#Headers],[Not Affected]])=0,"",COUNTIFS(Table1[JV '#],Table5[[#This Row],[JV Number]],Table1[D-419 Utility Relocation Classification],Table5[[#Headers],[Not Affected]]))</f>
        <v/>
      </c>
      <c r="Q315" s="460" t="str">
        <f>IF(COUNTIFS(Table1[JV '#],Table5[[#This Row],[JV Number]],Table1[D-419 Utility Relocation Classification],Table5[[#Headers],[Incorporated]])=0,"",COUNTIFS(Table1[JV '#],Table5[[#This Row],[JV Number]],Table1[D-419 Utility Relocation Classification],Table5[[#Headers],[Incorporated]]))</f>
        <v/>
      </c>
      <c r="R315" s="460">
        <f>IF(COUNTIFS(Table1[JV '#],Table5[[#This Row],[JV Number]],Table1[Overhead or Underground],"OH")=0,"",COUNTIFS(Table1[JV '#],Table5[[#This Row],[JV Number]],Table1[Overhead or Underground],"OH"))</f>
        <v>1</v>
      </c>
      <c r="S315" s="460" t="str">
        <f>IF(COUNTIFS(Table1[JV '#],Table5[[#This Row],[JV Number]],Table1[Overhead or Underground],"UG")=0,"",COUNTIFS(Table1[JV '#],Table5[[#This Row],[JV Number]],Table1[Overhead or Underground],"UG"))</f>
        <v/>
      </c>
      <c r="T315" s="460" t="e">
        <f>IF(COUNTIFS(Table1[JV '#],Table5[[#This Row],[JV Number]],#REF!,"x")=0,"",COUNTIFS(Table1[JV '#],Table5[[#This Row],[JV Number]],#REF!,"x"))</f>
        <v>#REF!</v>
      </c>
      <c r="U315" s="460" t="e">
        <f>IF(COUNTIFS(Table1[JV '#],Table5[[#This Row],[JV Number]],#REF!,"x")=0,"",COUNTIFS(Table1[JV '#],Table5[[#This Row],[JV Number]],#REF!,"x"))</f>
        <v>#REF!</v>
      </c>
      <c r="V315" s="460" t="e">
        <f>IF(COUNTIFS(Table1[JV '#],Table5[[#This Row],[JV Number]],#REF!,"x")=0,"",COUNTIFS(Table1[JV '#],Table5[[#This Row],[JV Number]],#REF!,"x"))</f>
        <v>#REF!</v>
      </c>
      <c r="W315" s="460" t="e">
        <f>IF(COUNTIFS(Table1[JV '#],Table5[[#This Row],[JV Number]],#REF!,"x")=0,"",COUNTIFS(Table1[JV '#],Table5[[#This Row],[JV Number]],#REF!,"x"))</f>
        <v>#REF!</v>
      </c>
      <c r="X315" s="460" t="e">
        <f>IF(COUNTIFS(Table1[JV '#],Table5[[#This Row],[JV Number]],#REF!,"x")=0,"",COUNTIFS(Table1[JV '#],Table5[[#This Row],[JV Number]],#REF!,"x"))</f>
        <v>#REF!</v>
      </c>
      <c r="Z315" s="447"/>
    </row>
    <row r="316" spans="1:26" x14ac:dyDescent="0.25">
      <c r="A316" s="464">
        <v>312</v>
      </c>
      <c r="B316" s="460">
        <v>316</v>
      </c>
      <c r="C316" s="460">
        <f>INDEX(Table1[MPMS '#],MATCH(Table5[[#This Row],[JV Number]],Table1[JV '#],0))</f>
        <v>21552</v>
      </c>
      <c r="D316" s="460" t="str">
        <f>INDEX(Table1[Early Completion (Y/N)],MATCH(Table5[[#This Row],[JV Number]],Table1[JV '#],0))</f>
        <v>--</v>
      </c>
      <c r="E316" s="460" t="e">
        <f>INDEX(#REF!,MATCH(Table5[[#This Row],[JV Number]],Table1[JV '#],0))</f>
        <v>#REF!</v>
      </c>
      <c r="F316" s="460">
        <f>INDEX(Table1[District],MATCH(Table5[[#This Row],[JV Number]],Table1[JV '#],0))</f>
        <v>9</v>
      </c>
      <c r="G316" s="460" t="str">
        <f>INDEX(Table1[County],MATCH(Table5[[#This Row],[JV Number]],Table1[JV '#],0))</f>
        <v>Bedford</v>
      </c>
      <c r="H316" s="460">
        <f>COUNTIF(Table1[JV '#],Table5[[#This Row],[JV Number]])</f>
        <v>2</v>
      </c>
      <c r="I316" s="466">
        <f>LOOKUP(Table5[[#This Row],[JV Number]],Table4[JV '#],Table4[Construction Start Dates])</f>
        <v>42556</v>
      </c>
      <c r="J316" s="466" t="e">
        <f t="array" ref="J316">MIN(IF(Table5[[#This Row],[JV Number]]=Table1[JV '#],#REF!,"Error"))</f>
        <v>#REF!</v>
      </c>
      <c r="K316" s="554" t="e">
        <f>SUMIF(Table1[JV '#],Table5[[#This Row],[JV Number]],#REF!)</f>
        <v>#REF!</v>
      </c>
      <c r="L316" s="460" t="str">
        <f>IF(COUNTIFS(Table1[JV '#],Table5[[#This Row],[JV Number]],Table1[D-419 Utility Relocation Classification],Table5[[#Headers],[Prior]])=0,"",COUNTIFS(Table1[JV '#],Table5[[#This Row],[JV Number]],Table1[D-419 Utility Relocation Classification],Table5[[#Headers],[Prior]]))</f>
        <v/>
      </c>
      <c r="M316" s="460" t="str">
        <f>IF(COUNTIFS(Table1[JV '#],Table5[[#This Row],[JV Number]],Table1[D-419 Utility Relocation Classification],Table5[[#Headers],[Restrictive]])=0,"",COUNTIFS(Table1[JV '#],Table5[[#This Row],[JV Number]],Table1[D-419 Utility Relocation Classification],Table5[[#Headers],[Restrictive]]))</f>
        <v/>
      </c>
      <c r="N316" s="460" t="str">
        <f>IF(COUNTIFS(Table1[JV '#],Table5[[#This Row],[JV Number]],Table1[D-419 Utility Relocation Classification],Table5[[#Headers],[Concurrent]])=0,"",COUNTIFS(Table1[JV '#],Table5[[#This Row],[JV Number]],Table1[D-419 Utility Relocation Classification],Table5[[#Headers],[Concurrent]]))</f>
        <v/>
      </c>
      <c r="O316" s="460" t="str">
        <f>IF(COUNTIFS(Table1[JV '#],Table5[[#This Row],[JV Number]],Table1[D-419 Utility Relocation Classification],Table5[[#Headers],[Coordinated]])=0,"",COUNTIFS(Table1[JV '#],Table5[[#This Row],[JV Number]],Table1[D-419 Utility Relocation Classification],Table5[[#Headers],[Coordinated]]))</f>
        <v/>
      </c>
      <c r="P316" s="460" t="str">
        <f>IF(COUNTIFS(Table1[JV '#],Table5[[#This Row],[JV Number]],Table1[D-419 Utility Relocation Classification],Table5[[#Headers],[Not Affected]])=0,"",COUNTIFS(Table1[JV '#],Table5[[#This Row],[JV Number]],Table1[D-419 Utility Relocation Classification],Table5[[#Headers],[Not Affected]]))</f>
        <v/>
      </c>
      <c r="Q316" s="460" t="str">
        <f>IF(COUNTIFS(Table1[JV '#],Table5[[#This Row],[JV Number]],Table1[D-419 Utility Relocation Classification],Table5[[#Headers],[Incorporated]])=0,"",COUNTIFS(Table1[JV '#],Table5[[#This Row],[JV Number]],Table1[D-419 Utility Relocation Classification],Table5[[#Headers],[Incorporated]]))</f>
        <v/>
      </c>
      <c r="R316" s="460">
        <f>IF(COUNTIFS(Table1[JV '#],Table5[[#This Row],[JV Number]],Table1[Overhead or Underground],"OH")=0,"",COUNTIFS(Table1[JV '#],Table5[[#This Row],[JV Number]],Table1[Overhead or Underground],"OH"))</f>
        <v>2</v>
      </c>
      <c r="S316" s="460" t="str">
        <f>IF(COUNTIFS(Table1[JV '#],Table5[[#This Row],[JV Number]],Table1[Overhead or Underground],"UG")=0,"",COUNTIFS(Table1[JV '#],Table5[[#This Row],[JV Number]],Table1[Overhead or Underground],"UG"))</f>
        <v/>
      </c>
      <c r="T316" s="460" t="e">
        <f>IF(COUNTIFS(Table1[JV '#],Table5[[#This Row],[JV Number]],#REF!,"x")=0,"",COUNTIFS(Table1[JV '#],Table5[[#This Row],[JV Number]],#REF!,"x"))</f>
        <v>#REF!</v>
      </c>
      <c r="U316" s="460" t="e">
        <f>IF(COUNTIFS(Table1[JV '#],Table5[[#This Row],[JV Number]],#REF!,"x")=0,"",COUNTIFS(Table1[JV '#],Table5[[#This Row],[JV Number]],#REF!,"x"))</f>
        <v>#REF!</v>
      </c>
      <c r="V316" s="460" t="e">
        <f>IF(COUNTIFS(Table1[JV '#],Table5[[#This Row],[JV Number]],#REF!,"x")=0,"",COUNTIFS(Table1[JV '#],Table5[[#This Row],[JV Number]],#REF!,"x"))</f>
        <v>#REF!</v>
      </c>
      <c r="W316" s="460" t="e">
        <f>IF(COUNTIFS(Table1[JV '#],Table5[[#This Row],[JV Number]],#REF!,"x")=0,"",COUNTIFS(Table1[JV '#],Table5[[#This Row],[JV Number]],#REF!,"x"))</f>
        <v>#REF!</v>
      </c>
      <c r="X316" s="460" t="e">
        <f>IF(COUNTIFS(Table1[JV '#],Table5[[#This Row],[JV Number]],#REF!,"x")=0,"",COUNTIFS(Table1[JV '#],Table5[[#This Row],[JV Number]],#REF!,"x"))</f>
        <v>#REF!</v>
      </c>
      <c r="Z316" s="447"/>
    </row>
    <row r="317" spans="1:26" x14ac:dyDescent="0.25">
      <c r="A317" s="464">
        <v>313</v>
      </c>
      <c r="B317" s="460">
        <v>317</v>
      </c>
      <c r="C317" s="460">
        <f>INDEX(Table1[MPMS '#],MATCH(Table5[[#This Row],[JV Number]],Table1[JV '#],0))</f>
        <v>21600</v>
      </c>
      <c r="D317" s="460" t="str">
        <f>INDEX(Table1[Early Completion (Y/N)],MATCH(Table5[[#This Row],[JV Number]],Table1[JV '#],0))</f>
        <v>--</v>
      </c>
      <c r="E317" s="460" t="e">
        <f>INDEX(#REF!,MATCH(Table5[[#This Row],[JV Number]],Table1[JV '#],0))</f>
        <v>#REF!</v>
      </c>
      <c r="F317" s="460">
        <f>INDEX(Table1[District],MATCH(Table5[[#This Row],[JV Number]],Table1[JV '#],0))</f>
        <v>9</v>
      </c>
      <c r="G317" s="460" t="str">
        <f>INDEX(Table1[County],MATCH(Table5[[#This Row],[JV Number]],Table1[JV '#],0))</f>
        <v>Bedford</v>
      </c>
      <c r="H317" s="460">
        <f>COUNTIF(Table1[JV '#],Table5[[#This Row],[JV Number]])</f>
        <v>2</v>
      </c>
      <c r="I317" s="466">
        <f>LOOKUP(Table5[[#This Row],[JV Number]],Table4[JV '#],Table4[Construction Start Dates])</f>
        <v>42521</v>
      </c>
      <c r="J317" s="466" t="e">
        <f t="array" ref="J317">MIN(IF(Table5[[#This Row],[JV Number]]=Table1[JV '#],#REF!,"Error"))</f>
        <v>#REF!</v>
      </c>
      <c r="K317" s="554" t="e">
        <f>SUMIF(Table1[JV '#],Table5[[#This Row],[JV Number]],#REF!)</f>
        <v>#REF!</v>
      </c>
      <c r="L317" s="460" t="str">
        <f>IF(COUNTIFS(Table1[JV '#],Table5[[#This Row],[JV Number]],Table1[D-419 Utility Relocation Classification],Table5[[#Headers],[Prior]])=0,"",COUNTIFS(Table1[JV '#],Table5[[#This Row],[JV Number]],Table1[D-419 Utility Relocation Classification],Table5[[#Headers],[Prior]]))</f>
        <v/>
      </c>
      <c r="M317" s="460" t="str">
        <f>IF(COUNTIFS(Table1[JV '#],Table5[[#This Row],[JV Number]],Table1[D-419 Utility Relocation Classification],Table5[[#Headers],[Restrictive]])=0,"",COUNTIFS(Table1[JV '#],Table5[[#This Row],[JV Number]],Table1[D-419 Utility Relocation Classification],Table5[[#Headers],[Restrictive]]))</f>
        <v/>
      </c>
      <c r="N317" s="460" t="str">
        <f>IF(COUNTIFS(Table1[JV '#],Table5[[#This Row],[JV Number]],Table1[D-419 Utility Relocation Classification],Table5[[#Headers],[Concurrent]])=0,"",COUNTIFS(Table1[JV '#],Table5[[#This Row],[JV Number]],Table1[D-419 Utility Relocation Classification],Table5[[#Headers],[Concurrent]]))</f>
        <v/>
      </c>
      <c r="O317" s="460" t="str">
        <f>IF(COUNTIFS(Table1[JV '#],Table5[[#This Row],[JV Number]],Table1[D-419 Utility Relocation Classification],Table5[[#Headers],[Coordinated]])=0,"",COUNTIFS(Table1[JV '#],Table5[[#This Row],[JV Number]],Table1[D-419 Utility Relocation Classification],Table5[[#Headers],[Coordinated]]))</f>
        <v/>
      </c>
      <c r="P317" s="460" t="str">
        <f>IF(COUNTIFS(Table1[JV '#],Table5[[#This Row],[JV Number]],Table1[D-419 Utility Relocation Classification],Table5[[#Headers],[Not Affected]])=0,"",COUNTIFS(Table1[JV '#],Table5[[#This Row],[JV Number]],Table1[D-419 Utility Relocation Classification],Table5[[#Headers],[Not Affected]]))</f>
        <v/>
      </c>
      <c r="Q317" s="460" t="str">
        <f>IF(COUNTIFS(Table1[JV '#],Table5[[#This Row],[JV Number]],Table1[D-419 Utility Relocation Classification],Table5[[#Headers],[Incorporated]])=0,"",COUNTIFS(Table1[JV '#],Table5[[#This Row],[JV Number]],Table1[D-419 Utility Relocation Classification],Table5[[#Headers],[Incorporated]]))</f>
        <v/>
      </c>
      <c r="R317" s="460">
        <f>IF(COUNTIFS(Table1[JV '#],Table5[[#This Row],[JV Number]],Table1[Overhead or Underground],"OH")=0,"",COUNTIFS(Table1[JV '#],Table5[[#This Row],[JV Number]],Table1[Overhead or Underground],"OH"))</f>
        <v>1</v>
      </c>
      <c r="S317" s="460" t="str">
        <f>IF(COUNTIFS(Table1[JV '#],Table5[[#This Row],[JV Number]],Table1[Overhead or Underground],"UG")=0,"",COUNTIFS(Table1[JV '#],Table5[[#This Row],[JV Number]],Table1[Overhead or Underground],"UG"))</f>
        <v/>
      </c>
      <c r="T317" s="460" t="e">
        <f>IF(COUNTIFS(Table1[JV '#],Table5[[#This Row],[JV Number]],#REF!,"x")=0,"",COUNTIFS(Table1[JV '#],Table5[[#This Row],[JV Number]],#REF!,"x"))</f>
        <v>#REF!</v>
      </c>
      <c r="U317" s="460" t="e">
        <f>IF(COUNTIFS(Table1[JV '#],Table5[[#This Row],[JV Number]],#REF!,"x")=0,"",COUNTIFS(Table1[JV '#],Table5[[#This Row],[JV Number]],#REF!,"x"))</f>
        <v>#REF!</v>
      </c>
      <c r="V317" s="460" t="e">
        <f>IF(COUNTIFS(Table1[JV '#],Table5[[#This Row],[JV Number]],#REF!,"x")=0,"",COUNTIFS(Table1[JV '#],Table5[[#This Row],[JV Number]],#REF!,"x"))</f>
        <v>#REF!</v>
      </c>
      <c r="W317" s="460" t="e">
        <f>IF(COUNTIFS(Table1[JV '#],Table5[[#This Row],[JV Number]],#REF!,"x")=0,"",COUNTIFS(Table1[JV '#],Table5[[#This Row],[JV Number]],#REF!,"x"))</f>
        <v>#REF!</v>
      </c>
      <c r="X317" s="460" t="e">
        <f>IF(COUNTIFS(Table1[JV '#],Table5[[#This Row],[JV Number]],#REF!,"x")=0,"",COUNTIFS(Table1[JV '#],Table5[[#This Row],[JV Number]],#REF!,"x"))</f>
        <v>#REF!</v>
      </c>
      <c r="Z317" s="447"/>
    </row>
    <row r="318" spans="1:26" x14ac:dyDescent="0.25">
      <c r="A318" s="464">
        <v>314</v>
      </c>
      <c r="B318" s="460">
        <v>318</v>
      </c>
      <c r="C318" s="460">
        <f>INDEX(Table1[MPMS '#],MATCH(Table5[[#This Row],[JV Number]],Table1[JV '#],0))</f>
        <v>74424</v>
      </c>
      <c r="D318" s="460" t="str">
        <f>INDEX(Table1[Early Completion (Y/N)],MATCH(Table5[[#This Row],[JV Number]],Table1[JV '#],0))</f>
        <v>--</v>
      </c>
      <c r="E318" s="460" t="e">
        <f>INDEX(#REF!,MATCH(Table5[[#This Row],[JV Number]],Table1[JV '#],0))</f>
        <v>#REF!</v>
      </c>
      <c r="F318" s="460">
        <f>INDEX(Table1[District],MATCH(Table5[[#This Row],[JV Number]],Table1[JV '#],0))</f>
        <v>9</v>
      </c>
      <c r="G318" s="460" t="str">
        <f>INDEX(Table1[County],MATCH(Table5[[#This Row],[JV Number]],Table1[JV '#],0))</f>
        <v>Bedford</v>
      </c>
      <c r="H318" s="460">
        <f>COUNTIF(Table1[JV '#],Table5[[#This Row],[JV Number]])</f>
        <v>3</v>
      </c>
      <c r="I318" s="466">
        <f>LOOKUP(Table5[[#This Row],[JV Number]],Table4[JV '#],Table4[Construction Start Dates])</f>
        <v>42885</v>
      </c>
      <c r="J318" s="466" t="e">
        <f t="array" ref="J318">MIN(IF(Table5[[#This Row],[JV Number]]=Table1[JV '#],#REF!,"Error"))</f>
        <v>#REF!</v>
      </c>
      <c r="K318" s="554" t="e">
        <f>SUMIF(Table1[JV '#],Table5[[#This Row],[JV Number]],#REF!)</f>
        <v>#REF!</v>
      </c>
      <c r="L318" s="460" t="str">
        <f>IF(COUNTIFS(Table1[JV '#],Table5[[#This Row],[JV Number]],Table1[D-419 Utility Relocation Classification],Table5[[#Headers],[Prior]])=0,"",COUNTIFS(Table1[JV '#],Table5[[#This Row],[JV Number]],Table1[D-419 Utility Relocation Classification],Table5[[#Headers],[Prior]]))</f>
        <v/>
      </c>
      <c r="M318" s="460" t="str">
        <f>IF(COUNTIFS(Table1[JV '#],Table5[[#This Row],[JV Number]],Table1[D-419 Utility Relocation Classification],Table5[[#Headers],[Restrictive]])=0,"",COUNTIFS(Table1[JV '#],Table5[[#This Row],[JV Number]],Table1[D-419 Utility Relocation Classification],Table5[[#Headers],[Restrictive]]))</f>
        <v/>
      </c>
      <c r="N318" s="460" t="str">
        <f>IF(COUNTIFS(Table1[JV '#],Table5[[#This Row],[JV Number]],Table1[D-419 Utility Relocation Classification],Table5[[#Headers],[Concurrent]])=0,"",COUNTIFS(Table1[JV '#],Table5[[#This Row],[JV Number]],Table1[D-419 Utility Relocation Classification],Table5[[#Headers],[Concurrent]]))</f>
        <v/>
      </c>
      <c r="O318" s="460" t="str">
        <f>IF(COUNTIFS(Table1[JV '#],Table5[[#This Row],[JV Number]],Table1[D-419 Utility Relocation Classification],Table5[[#Headers],[Coordinated]])=0,"",COUNTIFS(Table1[JV '#],Table5[[#This Row],[JV Number]],Table1[D-419 Utility Relocation Classification],Table5[[#Headers],[Coordinated]]))</f>
        <v/>
      </c>
      <c r="P318" s="460" t="str">
        <f>IF(COUNTIFS(Table1[JV '#],Table5[[#This Row],[JV Number]],Table1[D-419 Utility Relocation Classification],Table5[[#Headers],[Not Affected]])=0,"",COUNTIFS(Table1[JV '#],Table5[[#This Row],[JV Number]],Table1[D-419 Utility Relocation Classification],Table5[[#Headers],[Not Affected]]))</f>
        <v/>
      </c>
      <c r="Q318" s="460" t="str">
        <f>IF(COUNTIFS(Table1[JV '#],Table5[[#This Row],[JV Number]],Table1[D-419 Utility Relocation Classification],Table5[[#Headers],[Incorporated]])=0,"",COUNTIFS(Table1[JV '#],Table5[[#This Row],[JV Number]],Table1[D-419 Utility Relocation Classification],Table5[[#Headers],[Incorporated]]))</f>
        <v/>
      </c>
      <c r="R318" s="460">
        <f>IF(COUNTIFS(Table1[JV '#],Table5[[#This Row],[JV Number]],Table1[Overhead or Underground],"OH")=0,"",COUNTIFS(Table1[JV '#],Table5[[#This Row],[JV Number]],Table1[Overhead or Underground],"OH"))</f>
        <v>2</v>
      </c>
      <c r="S318" s="460" t="str">
        <f>IF(COUNTIFS(Table1[JV '#],Table5[[#This Row],[JV Number]],Table1[Overhead or Underground],"UG")=0,"",COUNTIFS(Table1[JV '#],Table5[[#This Row],[JV Number]],Table1[Overhead or Underground],"UG"))</f>
        <v/>
      </c>
      <c r="T318" s="460" t="e">
        <f>IF(COUNTIFS(Table1[JV '#],Table5[[#This Row],[JV Number]],#REF!,"x")=0,"",COUNTIFS(Table1[JV '#],Table5[[#This Row],[JV Number]],#REF!,"x"))</f>
        <v>#REF!</v>
      </c>
      <c r="U318" s="460" t="e">
        <f>IF(COUNTIFS(Table1[JV '#],Table5[[#This Row],[JV Number]],#REF!,"x")=0,"",COUNTIFS(Table1[JV '#],Table5[[#This Row],[JV Number]],#REF!,"x"))</f>
        <v>#REF!</v>
      </c>
      <c r="V318" s="460" t="e">
        <f>IF(COUNTIFS(Table1[JV '#],Table5[[#This Row],[JV Number]],#REF!,"x")=0,"",COUNTIFS(Table1[JV '#],Table5[[#This Row],[JV Number]],#REF!,"x"))</f>
        <v>#REF!</v>
      </c>
      <c r="W318" s="460" t="e">
        <f>IF(COUNTIFS(Table1[JV '#],Table5[[#This Row],[JV Number]],#REF!,"x")=0,"",COUNTIFS(Table1[JV '#],Table5[[#This Row],[JV Number]],#REF!,"x"))</f>
        <v>#REF!</v>
      </c>
      <c r="X318" s="460" t="e">
        <f>IF(COUNTIFS(Table1[JV '#],Table5[[#This Row],[JV Number]],#REF!,"x")=0,"",COUNTIFS(Table1[JV '#],Table5[[#This Row],[JV Number]],#REF!,"x"))</f>
        <v>#REF!</v>
      </c>
      <c r="Z318" s="447"/>
    </row>
    <row r="319" spans="1:26" x14ac:dyDescent="0.25">
      <c r="A319" s="464">
        <v>315</v>
      </c>
      <c r="B319" s="460">
        <v>319</v>
      </c>
      <c r="C319" s="460">
        <f>INDEX(Table1[MPMS '#],MATCH(Table5[[#This Row],[JV Number]],Table1[JV '#],0))</f>
        <v>22107</v>
      </c>
      <c r="D319" s="460" t="str">
        <f>INDEX(Table1[Early Completion (Y/N)],MATCH(Table5[[#This Row],[JV Number]],Table1[JV '#],0))</f>
        <v>--</v>
      </c>
      <c r="E319" s="460" t="e">
        <f>INDEX(#REF!,MATCH(Table5[[#This Row],[JV Number]],Table1[JV '#],0))</f>
        <v>#REF!</v>
      </c>
      <c r="F319" s="460">
        <f>INDEX(Table1[District],MATCH(Table5[[#This Row],[JV Number]],Table1[JV '#],0))</f>
        <v>9</v>
      </c>
      <c r="G319" s="460" t="str">
        <f>INDEX(Table1[County],MATCH(Table5[[#This Row],[JV Number]],Table1[JV '#],0))</f>
        <v>Blair</v>
      </c>
      <c r="H319" s="460">
        <f>COUNTIF(Table1[JV '#],Table5[[#This Row],[JV Number]])</f>
        <v>2</v>
      </c>
      <c r="I319" s="466">
        <f>LOOKUP(Table5[[#This Row],[JV Number]],Table4[JV '#],Table4[Construction Start Dates])</f>
        <v>42927</v>
      </c>
      <c r="J319" s="466" t="e">
        <f t="array" ref="J319">MIN(IF(Table5[[#This Row],[JV Number]]=Table1[JV '#],#REF!,"Error"))</f>
        <v>#REF!</v>
      </c>
      <c r="K319" s="554" t="e">
        <f>SUMIF(Table1[JV '#],Table5[[#This Row],[JV Number]],#REF!)</f>
        <v>#REF!</v>
      </c>
      <c r="L319" s="460" t="str">
        <f>IF(COUNTIFS(Table1[JV '#],Table5[[#This Row],[JV Number]],Table1[D-419 Utility Relocation Classification],Table5[[#Headers],[Prior]])=0,"",COUNTIFS(Table1[JV '#],Table5[[#This Row],[JV Number]],Table1[D-419 Utility Relocation Classification],Table5[[#Headers],[Prior]]))</f>
        <v/>
      </c>
      <c r="M319" s="460" t="str">
        <f>IF(COUNTIFS(Table1[JV '#],Table5[[#This Row],[JV Number]],Table1[D-419 Utility Relocation Classification],Table5[[#Headers],[Restrictive]])=0,"",COUNTIFS(Table1[JV '#],Table5[[#This Row],[JV Number]],Table1[D-419 Utility Relocation Classification],Table5[[#Headers],[Restrictive]]))</f>
        <v/>
      </c>
      <c r="N319" s="460" t="str">
        <f>IF(COUNTIFS(Table1[JV '#],Table5[[#This Row],[JV Number]],Table1[D-419 Utility Relocation Classification],Table5[[#Headers],[Concurrent]])=0,"",COUNTIFS(Table1[JV '#],Table5[[#This Row],[JV Number]],Table1[D-419 Utility Relocation Classification],Table5[[#Headers],[Concurrent]]))</f>
        <v/>
      </c>
      <c r="O319" s="460" t="str">
        <f>IF(COUNTIFS(Table1[JV '#],Table5[[#This Row],[JV Number]],Table1[D-419 Utility Relocation Classification],Table5[[#Headers],[Coordinated]])=0,"",COUNTIFS(Table1[JV '#],Table5[[#This Row],[JV Number]],Table1[D-419 Utility Relocation Classification],Table5[[#Headers],[Coordinated]]))</f>
        <v/>
      </c>
      <c r="P319" s="460" t="str">
        <f>IF(COUNTIFS(Table1[JV '#],Table5[[#This Row],[JV Number]],Table1[D-419 Utility Relocation Classification],Table5[[#Headers],[Not Affected]])=0,"",COUNTIFS(Table1[JV '#],Table5[[#This Row],[JV Number]],Table1[D-419 Utility Relocation Classification],Table5[[#Headers],[Not Affected]]))</f>
        <v/>
      </c>
      <c r="Q319" s="460" t="str">
        <f>IF(COUNTIFS(Table1[JV '#],Table5[[#This Row],[JV Number]],Table1[D-419 Utility Relocation Classification],Table5[[#Headers],[Incorporated]])=0,"",COUNTIFS(Table1[JV '#],Table5[[#This Row],[JV Number]],Table1[D-419 Utility Relocation Classification],Table5[[#Headers],[Incorporated]]))</f>
        <v/>
      </c>
      <c r="R319" s="460">
        <f>IF(COUNTIFS(Table1[JV '#],Table5[[#This Row],[JV Number]],Table1[Overhead or Underground],"OH")=0,"",COUNTIFS(Table1[JV '#],Table5[[#This Row],[JV Number]],Table1[Overhead or Underground],"OH"))</f>
        <v>1</v>
      </c>
      <c r="S319" s="460" t="str">
        <f>IF(COUNTIFS(Table1[JV '#],Table5[[#This Row],[JV Number]],Table1[Overhead or Underground],"UG")=0,"",COUNTIFS(Table1[JV '#],Table5[[#This Row],[JV Number]],Table1[Overhead or Underground],"UG"))</f>
        <v/>
      </c>
      <c r="T319" s="460" t="e">
        <f>IF(COUNTIFS(Table1[JV '#],Table5[[#This Row],[JV Number]],#REF!,"x")=0,"",COUNTIFS(Table1[JV '#],Table5[[#This Row],[JV Number]],#REF!,"x"))</f>
        <v>#REF!</v>
      </c>
      <c r="U319" s="460" t="e">
        <f>IF(COUNTIFS(Table1[JV '#],Table5[[#This Row],[JV Number]],#REF!,"x")=0,"",COUNTIFS(Table1[JV '#],Table5[[#This Row],[JV Number]],#REF!,"x"))</f>
        <v>#REF!</v>
      </c>
      <c r="V319" s="460" t="e">
        <f>IF(COUNTIFS(Table1[JV '#],Table5[[#This Row],[JV Number]],#REF!,"x")=0,"",COUNTIFS(Table1[JV '#],Table5[[#This Row],[JV Number]],#REF!,"x"))</f>
        <v>#REF!</v>
      </c>
      <c r="W319" s="460" t="e">
        <f>IF(COUNTIFS(Table1[JV '#],Table5[[#This Row],[JV Number]],#REF!,"x")=0,"",COUNTIFS(Table1[JV '#],Table5[[#This Row],[JV Number]],#REF!,"x"))</f>
        <v>#REF!</v>
      </c>
      <c r="X319" s="460" t="e">
        <f>IF(COUNTIFS(Table1[JV '#],Table5[[#This Row],[JV Number]],#REF!,"x")=0,"",COUNTIFS(Table1[JV '#],Table5[[#This Row],[JV Number]],#REF!,"x"))</f>
        <v>#REF!</v>
      </c>
      <c r="Z319" s="447"/>
    </row>
    <row r="320" spans="1:26" x14ac:dyDescent="0.25">
      <c r="A320" s="464">
        <v>316</v>
      </c>
      <c r="B320" s="460">
        <v>320</v>
      </c>
      <c r="C320" s="460">
        <f>INDEX(Table1[MPMS '#],MATCH(Table5[[#This Row],[JV Number]],Table1[JV '#],0))</f>
        <v>74376</v>
      </c>
      <c r="D320" s="460" t="str">
        <f>INDEX(Table1[Early Completion (Y/N)],MATCH(Table5[[#This Row],[JV Number]],Table1[JV '#],0))</f>
        <v>--</v>
      </c>
      <c r="E320" s="460" t="e">
        <f>INDEX(#REF!,MATCH(Table5[[#This Row],[JV Number]],Table1[JV '#],0))</f>
        <v>#REF!</v>
      </c>
      <c r="F320" s="460">
        <f>INDEX(Table1[District],MATCH(Table5[[#This Row],[JV Number]],Table1[JV '#],0))</f>
        <v>9</v>
      </c>
      <c r="G320" s="460" t="str">
        <f>INDEX(Table1[County],MATCH(Table5[[#This Row],[JV Number]],Table1[JV '#],0))</f>
        <v>Blair</v>
      </c>
      <c r="H320" s="460">
        <f>COUNTIF(Table1[JV '#],Table5[[#This Row],[JV Number]])</f>
        <v>5</v>
      </c>
      <c r="I320" s="466">
        <f>LOOKUP(Table5[[#This Row],[JV Number]],Table4[JV '#],Table4[Construction Start Dates])</f>
        <v>42549</v>
      </c>
      <c r="J320" s="466" t="e">
        <f t="array" ref="J320">MIN(IF(Table5[[#This Row],[JV Number]]=Table1[JV '#],#REF!,"Error"))</f>
        <v>#REF!</v>
      </c>
      <c r="K320" s="554" t="e">
        <f>SUMIF(Table1[JV '#],Table5[[#This Row],[JV Number]],#REF!)</f>
        <v>#REF!</v>
      </c>
      <c r="L320" s="460" t="str">
        <f>IF(COUNTIFS(Table1[JV '#],Table5[[#This Row],[JV Number]],Table1[D-419 Utility Relocation Classification],Table5[[#Headers],[Prior]])=0,"",COUNTIFS(Table1[JV '#],Table5[[#This Row],[JV Number]],Table1[D-419 Utility Relocation Classification],Table5[[#Headers],[Prior]]))</f>
        <v/>
      </c>
      <c r="M320" s="460" t="str">
        <f>IF(COUNTIFS(Table1[JV '#],Table5[[#This Row],[JV Number]],Table1[D-419 Utility Relocation Classification],Table5[[#Headers],[Restrictive]])=0,"",COUNTIFS(Table1[JV '#],Table5[[#This Row],[JV Number]],Table1[D-419 Utility Relocation Classification],Table5[[#Headers],[Restrictive]]))</f>
        <v/>
      </c>
      <c r="N320" s="460" t="str">
        <f>IF(COUNTIFS(Table1[JV '#],Table5[[#This Row],[JV Number]],Table1[D-419 Utility Relocation Classification],Table5[[#Headers],[Concurrent]])=0,"",COUNTIFS(Table1[JV '#],Table5[[#This Row],[JV Number]],Table1[D-419 Utility Relocation Classification],Table5[[#Headers],[Concurrent]]))</f>
        <v/>
      </c>
      <c r="O320" s="460" t="str">
        <f>IF(COUNTIFS(Table1[JV '#],Table5[[#This Row],[JV Number]],Table1[D-419 Utility Relocation Classification],Table5[[#Headers],[Coordinated]])=0,"",COUNTIFS(Table1[JV '#],Table5[[#This Row],[JV Number]],Table1[D-419 Utility Relocation Classification],Table5[[#Headers],[Coordinated]]))</f>
        <v/>
      </c>
      <c r="P320" s="460" t="str">
        <f>IF(COUNTIFS(Table1[JV '#],Table5[[#This Row],[JV Number]],Table1[D-419 Utility Relocation Classification],Table5[[#Headers],[Not Affected]])=0,"",COUNTIFS(Table1[JV '#],Table5[[#This Row],[JV Number]],Table1[D-419 Utility Relocation Classification],Table5[[#Headers],[Not Affected]]))</f>
        <v/>
      </c>
      <c r="Q320" s="460" t="str">
        <f>IF(COUNTIFS(Table1[JV '#],Table5[[#This Row],[JV Number]],Table1[D-419 Utility Relocation Classification],Table5[[#Headers],[Incorporated]])=0,"",COUNTIFS(Table1[JV '#],Table5[[#This Row],[JV Number]],Table1[D-419 Utility Relocation Classification],Table5[[#Headers],[Incorporated]]))</f>
        <v/>
      </c>
      <c r="R320" s="460">
        <f>IF(COUNTIFS(Table1[JV '#],Table5[[#This Row],[JV Number]],Table1[Overhead or Underground],"OH")=0,"",COUNTIFS(Table1[JV '#],Table5[[#This Row],[JV Number]],Table1[Overhead or Underground],"OH"))</f>
        <v>3</v>
      </c>
      <c r="S320" s="460" t="str">
        <f>IF(COUNTIFS(Table1[JV '#],Table5[[#This Row],[JV Number]],Table1[Overhead or Underground],"UG")=0,"",COUNTIFS(Table1[JV '#],Table5[[#This Row],[JV Number]],Table1[Overhead or Underground],"UG"))</f>
        <v/>
      </c>
      <c r="T320" s="460" t="e">
        <f>IF(COUNTIFS(Table1[JV '#],Table5[[#This Row],[JV Number]],#REF!,"x")=0,"",COUNTIFS(Table1[JV '#],Table5[[#This Row],[JV Number]],#REF!,"x"))</f>
        <v>#REF!</v>
      </c>
      <c r="U320" s="460" t="e">
        <f>IF(COUNTIFS(Table1[JV '#],Table5[[#This Row],[JV Number]],#REF!,"x")=0,"",COUNTIFS(Table1[JV '#],Table5[[#This Row],[JV Number]],#REF!,"x"))</f>
        <v>#REF!</v>
      </c>
      <c r="V320" s="460" t="e">
        <f>IF(COUNTIFS(Table1[JV '#],Table5[[#This Row],[JV Number]],#REF!,"x")=0,"",COUNTIFS(Table1[JV '#],Table5[[#This Row],[JV Number]],#REF!,"x"))</f>
        <v>#REF!</v>
      </c>
      <c r="W320" s="460" t="e">
        <f>IF(COUNTIFS(Table1[JV '#],Table5[[#This Row],[JV Number]],#REF!,"x")=0,"",COUNTIFS(Table1[JV '#],Table5[[#This Row],[JV Number]],#REF!,"x"))</f>
        <v>#REF!</v>
      </c>
      <c r="X320" s="460" t="e">
        <f>IF(COUNTIFS(Table1[JV '#],Table5[[#This Row],[JV Number]],#REF!,"x")=0,"",COUNTIFS(Table1[JV '#],Table5[[#This Row],[JV Number]],#REF!,"x"))</f>
        <v>#REF!</v>
      </c>
      <c r="Z320" s="447"/>
    </row>
    <row r="321" spans="1:26" x14ac:dyDescent="0.25">
      <c r="A321" s="464">
        <v>317</v>
      </c>
      <c r="B321" s="460">
        <v>321</v>
      </c>
      <c r="C321" s="460">
        <f>INDEX(Table1[MPMS '#],MATCH(Table5[[#This Row],[JV Number]],Table1[JV '#],0))</f>
        <v>21957</v>
      </c>
      <c r="D321" s="460" t="str">
        <f>INDEX(Table1[Early Completion (Y/N)],MATCH(Table5[[#This Row],[JV Number]],Table1[JV '#],0))</f>
        <v>--</v>
      </c>
      <c r="E321" s="460" t="e">
        <f>INDEX(#REF!,MATCH(Table5[[#This Row],[JV Number]],Table1[JV '#],0))</f>
        <v>#REF!</v>
      </c>
      <c r="F321" s="460">
        <f>INDEX(Table1[District],MATCH(Table5[[#This Row],[JV Number]],Table1[JV '#],0))</f>
        <v>9</v>
      </c>
      <c r="G321" s="460" t="str">
        <f>INDEX(Table1[County],MATCH(Table5[[#This Row],[JV Number]],Table1[JV '#],0))</f>
        <v>Blair</v>
      </c>
      <c r="H321" s="460">
        <f>COUNTIF(Table1[JV '#],Table5[[#This Row],[JV Number]])</f>
        <v>3</v>
      </c>
      <c r="I321" s="466">
        <f>LOOKUP(Table5[[#This Row],[JV Number]],Table4[JV '#],Table4[Construction Start Dates])</f>
        <v>42814</v>
      </c>
      <c r="J321" s="466" t="e">
        <f t="array" ref="J321">MIN(IF(Table5[[#This Row],[JV Number]]=Table1[JV '#],#REF!,"Error"))</f>
        <v>#REF!</v>
      </c>
      <c r="K321" s="554" t="e">
        <f>SUMIF(Table1[JV '#],Table5[[#This Row],[JV Number]],#REF!)</f>
        <v>#REF!</v>
      </c>
      <c r="L321" s="460" t="str">
        <f>IF(COUNTIFS(Table1[JV '#],Table5[[#This Row],[JV Number]],Table1[D-419 Utility Relocation Classification],Table5[[#Headers],[Prior]])=0,"",COUNTIFS(Table1[JV '#],Table5[[#This Row],[JV Number]],Table1[D-419 Utility Relocation Classification],Table5[[#Headers],[Prior]]))</f>
        <v/>
      </c>
      <c r="M321" s="460" t="str">
        <f>IF(COUNTIFS(Table1[JV '#],Table5[[#This Row],[JV Number]],Table1[D-419 Utility Relocation Classification],Table5[[#Headers],[Restrictive]])=0,"",COUNTIFS(Table1[JV '#],Table5[[#This Row],[JV Number]],Table1[D-419 Utility Relocation Classification],Table5[[#Headers],[Restrictive]]))</f>
        <v/>
      </c>
      <c r="N321" s="460" t="str">
        <f>IF(COUNTIFS(Table1[JV '#],Table5[[#This Row],[JV Number]],Table1[D-419 Utility Relocation Classification],Table5[[#Headers],[Concurrent]])=0,"",COUNTIFS(Table1[JV '#],Table5[[#This Row],[JV Number]],Table1[D-419 Utility Relocation Classification],Table5[[#Headers],[Concurrent]]))</f>
        <v/>
      </c>
      <c r="O321" s="460" t="str">
        <f>IF(COUNTIFS(Table1[JV '#],Table5[[#This Row],[JV Number]],Table1[D-419 Utility Relocation Classification],Table5[[#Headers],[Coordinated]])=0,"",COUNTIFS(Table1[JV '#],Table5[[#This Row],[JV Number]],Table1[D-419 Utility Relocation Classification],Table5[[#Headers],[Coordinated]]))</f>
        <v/>
      </c>
      <c r="P321" s="460" t="str">
        <f>IF(COUNTIFS(Table1[JV '#],Table5[[#This Row],[JV Number]],Table1[D-419 Utility Relocation Classification],Table5[[#Headers],[Not Affected]])=0,"",COUNTIFS(Table1[JV '#],Table5[[#This Row],[JV Number]],Table1[D-419 Utility Relocation Classification],Table5[[#Headers],[Not Affected]]))</f>
        <v/>
      </c>
      <c r="Q321" s="460" t="str">
        <f>IF(COUNTIFS(Table1[JV '#],Table5[[#This Row],[JV Number]],Table1[D-419 Utility Relocation Classification],Table5[[#Headers],[Incorporated]])=0,"",COUNTIFS(Table1[JV '#],Table5[[#This Row],[JV Number]],Table1[D-419 Utility Relocation Classification],Table5[[#Headers],[Incorporated]]))</f>
        <v/>
      </c>
      <c r="R321" s="460">
        <f>IF(COUNTIFS(Table1[JV '#],Table5[[#This Row],[JV Number]],Table1[Overhead or Underground],"OH")=0,"",COUNTIFS(Table1[JV '#],Table5[[#This Row],[JV Number]],Table1[Overhead or Underground],"OH"))</f>
        <v>2</v>
      </c>
      <c r="S321" s="460" t="str">
        <f>IF(COUNTIFS(Table1[JV '#],Table5[[#This Row],[JV Number]],Table1[Overhead or Underground],"UG")=0,"",COUNTIFS(Table1[JV '#],Table5[[#This Row],[JV Number]],Table1[Overhead or Underground],"UG"))</f>
        <v/>
      </c>
      <c r="T321" s="460" t="e">
        <f>IF(COUNTIFS(Table1[JV '#],Table5[[#This Row],[JV Number]],#REF!,"x")=0,"",COUNTIFS(Table1[JV '#],Table5[[#This Row],[JV Number]],#REF!,"x"))</f>
        <v>#REF!</v>
      </c>
      <c r="U321" s="460" t="e">
        <f>IF(COUNTIFS(Table1[JV '#],Table5[[#This Row],[JV Number]],#REF!,"x")=0,"",COUNTIFS(Table1[JV '#],Table5[[#This Row],[JV Number]],#REF!,"x"))</f>
        <v>#REF!</v>
      </c>
      <c r="V321" s="460" t="e">
        <f>IF(COUNTIFS(Table1[JV '#],Table5[[#This Row],[JV Number]],#REF!,"x")=0,"",COUNTIFS(Table1[JV '#],Table5[[#This Row],[JV Number]],#REF!,"x"))</f>
        <v>#REF!</v>
      </c>
      <c r="W321" s="460" t="e">
        <f>IF(COUNTIFS(Table1[JV '#],Table5[[#This Row],[JV Number]],#REF!,"x")=0,"",COUNTIFS(Table1[JV '#],Table5[[#This Row],[JV Number]],#REF!,"x"))</f>
        <v>#REF!</v>
      </c>
      <c r="X321" s="460" t="e">
        <f>IF(COUNTIFS(Table1[JV '#],Table5[[#This Row],[JV Number]],#REF!,"x")=0,"",COUNTIFS(Table1[JV '#],Table5[[#This Row],[JV Number]],#REF!,"x"))</f>
        <v>#REF!</v>
      </c>
      <c r="Z321" s="447"/>
    </row>
    <row r="322" spans="1:26" x14ac:dyDescent="0.25">
      <c r="A322" s="464">
        <v>318</v>
      </c>
      <c r="B322" s="460">
        <v>322</v>
      </c>
      <c r="C322" s="460">
        <f>INDEX(Table1[MPMS '#],MATCH(Table5[[#This Row],[JV Number]],Table1[JV '#],0))</f>
        <v>21961</v>
      </c>
      <c r="D322" s="460" t="str">
        <f>INDEX(Table1[Early Completion (Y/N)],MATCH(Table5[[#This Row],[JV Number]],Table1[JV '#],0))</f>
        <v>--</v>
      </c>
      <c r="E322" s="460" t="e">
        <f>INDEX(#REF!,MATCH(Table5[[#This Row],[JV Number]],Table1[JV '#],0))</f>
        <v>#REF!</v>
      </c>
      <c r="F322" s="460">
        <f>INDEX(Table1[District],MATCH(Table5[[#This Row],[JV Number]],Table1[JV '#],0))</f>
        <v>9</v>
      </c>
      <c r="G322" s="460" t="str">
        <f>INDEX(Table1[County],MATCH(Table5[[#This Row],[JV Number]],Table1[JV '#],0))</f>
        <v>Blair</v>
      </c>
      <c r="H322" s="460">
        <f>COUNTIF(Table1[JV '#],Table5[[#This Row],[JV Number]])</f>
        <v>1</v>
      </c>
      <c r="I322" s="466">
        <f>LOOKUP(Table5[[#This Row],[JV Number]],Table4[JV '#],Table4[Construction Start Dates])</f>
        <v>42929</v>
      </c>
      <c r="J322" s="466" t="e">
        <f t="array" ref="J322">MIN(IF(Table5[[#This Row],[JV Number]]=Table1[JV '#],#REF!,"Error"))</f>
        <v>#REF!</v>
      </c>
      <c r="K322" s="554" t="e">
        <f>SUMIF(Table1[JV '#],Table5[[#This Row],[JV Number]],#REF!)</f>
        <v>#REF!</v>
      </c>
      <c r="L322" s="460" t="str">
        <f>IF(COUNTIFS(Table1[JV '#],Table5[[#This Row],[JV Number]],Table1[D-419 Utility Relocation Classification],Table5[[#Headers],[Prior]])=0,"",COUNTIFS(Table1[JV '#],Table5[[#This Row],[JV Number]],Table1[D-419 Utility Relocation Classification],Table5[[#Headers],[Prior]]))</f>
        <v/>
      </c>
      <c r="M322" s="460" t="str">
        <f>IF(COUNTIFS(Table1[JV '#],Table5[[#This Row],[JV Number]],Table1[D-419 Utility Relocation Classification],Table5[[#Headers],[Restrictive]])=0,"",COUNTIFS(Table1[JV '#],Table5[[#This Row],[JV Number]],Table1[D-419 Utility Relocation Classification],Table5[[#Headers],[Restrictive]]))</f>
        <v/>
      </c>
      <c r="N322" s="460" t="str">
        <f>IF(COUNTIFS(Table1[JV '#],Table5[[#This Row],[JV Number]],Table1[D-419 Utility Relocation Classification],Table5[[#Headers],[Concurrent]])=0,"",COUNTIFS(Table1[JV '#],Table5[[#This Row],[JV Number]],Table1[D-419 Utility Relocation Classification],Table5[[#Headers],[Concurrent]]))</f>
        <v/>
      </c>
      <c r="O322" s="460" t="str">
        <f>IF(COUNTIFS(Table1[JV '#],Table5[[#This Row],[JV Number]],Table1[D-419 Utility Relocation Classification],Table5[[#Headers],[Coordinated]])=0,"",COUNTIFS(Table1[JV '#],Table5[[#This Row],[JV Number]],Table1[D-419 Utility Relocation Classification],Table5[[#Headers],[Coordinated]]))</f>
        <v/>
      </c>
      <c r="P322" s="460" t="str">
        <f>IF(COUNTIFS(Table1[JV '#],Table5[[#This Row],[JV Number]],Table1[D-419 Utility Relocation Classification],Table5[[#Headers],[Not Affected]])=0,"",COUNTIFS(Table1[JV '#],Table5[[#This Row],[JV Number]],Table1[D-419 Utility Relocation Classification],Table5[[#Headers],[Not Affected]]))</f>
        <v/>
      </c>
      <c r="Q322" s="460" t="str">
        <f>IF(COUNTIFS(Table1[JV '#],Table5[[#This Row],[JV Number]],Table1[D-419 Utility Relocation Classification],Table5[[#Headers],[Incorporated]])=0,"",COUNTIFS(Table1[JV '#],Table5[[#This Row],[JV Number]],Table1[D-419 Utility Relocation Classification],Table5[[#Headers],[Incorporated]]))</f>
        <v/>
      </c>
      <c r="R322" s="460" t="str">
        <f>IF(COUNTIFS(Table1[JV '#],Table5[[#This Row],[JV Number]],Table1[Overhead or Underground],"OH")=0,"",COUNTIFS(Table1[JV '#],Table5[[#This Row],[JV Number]],Table1[Overhead or Underground],"OH"))</f>
        <v/>
      </c>
      <c r="S322" s="460" t="str">
        <f>IF(COUNTIFS(Table1[JV '#],Table5[[#This Row],[JV Number]],Table1[Overhead or Underground],"UG")=0,"",COUNTIFS(Table1[JV '#],Table5[[#This Row],[JV Number]],Table1[Overhead or Underground],"UG"))</f>
        <v/>
      </c>
      <c r="T322" s="460" t="e">
        <f>IF(COUNTIFS(Table1[JV '#],Table5[[#This Row],[JV Number]],#REF!,"x")=0,"",COUNTIFS(Table1[JV '#],Table5[[#This Row],[JV Number]],#REF!,"x"))</f>
        <v>#REF!</v>
      </c>
      <c r="U322" s="460" t="e">
        <f>IF(COUNTIFS(Table1[JV '#],Table5[[#This Row],[JV Number]],#REF!,"x")=0,"",COUNTIFS(Table1[JV '#],Table5[[#This Row],[JV Number]],#REF!,"x"))</f>
        <v>#REF!</v>
      </c>
      <c r="V322" s="460" t="e">
        <f>IF(COUNTIFS(Table1[JV '#],Table5[[#This Row],[JV Number]],#REF!,"x")=0,"",COUNTIFS(Table1[JV '#],Table5[[#This Row],[JV Number]],#REF!,"x"))</f>
        <v>#REF!</v>
      </c>
      <c r="W322" s="460" t="e">
        <f>IF(COUNTIFS(Table1[JV '#],Table5[[#This Row],[JV Number]],#REF!,"x")=0,"",COUNTIFS(Table1[JV '#],Table5[[#This Row],[JV Number]],#REF!,"x"))</f>
        <v>#REF!</v>
      </c>
      <c r="X322" s="460" t="e">
        <f>IF(COUNTIFS(Table1[JV '#],Table5[[#This Row],[JV Number]],#REF!,"x")=0,"",COUNTIFS(Table1[JV '#],Table5[[#This Row],[JV Number]],#REF!,"x"))</f>
        <v>#REF!</v>
      </c>
      <c r="Z322" s="447"/>
    </row>
    <row r="323" spans="1:26" x14ac:dyDescent="0.25">
      <c r="A323" s="464">
        <v>319</v>
      </c>
      <c r="B323" s="460">
        <v>323</v>
      </c>
      <c r="C323" s="460">
        <f>INDEX(Table1[MPMS '#],MATCH(Table5[[#This Row],[JV Number]],Table1[JV '#],0))</f>
        <v>21967</v>
      </c>
      <c r="D323" s="460" t="str">
        <f>INDEX(Table1[Early Completion (Y/N)],MATCH(Table5[[#This Row],[JV Number]],Table1[JV '#],0))</f>
        <v>--</v>
      </c>
      <c r="E323" s="460" t="e">
        <f>INDEX(#REF!,MATCH(Table5[[#This Row],[JV Number]],Table1[JV '#],0))</f>
        <v>#REF!</v>
      </c>
      <c r="F323" s="460">
        <f>INDEX(Table1[District],MATCH(Table5[[#This Row],[JV Number]],Table1[JV '#],0))</f>
        <v>9</v>
      </c>
      <c r="G323" s="460" t="str">
        <f>INDEX(Table1[County],MATCH(Table5[[#This Row],[JV Number]],Table1[JV '#],0))</f>
        <v>Blair</v>
      </c>
      <c r="H323" s="460">
        <f>COUNTIF(Table1[JV '#],Table5[[#This Row],[JV Number]])</f>
        <v>6</v>
      </c>
      <c r="I323" s="466">
        <f>LOOKUP(Table5[[#This Row],[JV Number]],Table4[JV '#],Table4[Construction Start Dates])</f>
        <v>42538</v>
      </c>
      <c r="J323" s="466" t="e">
        <f t="array" ref="J323">MIN(IF(Table5[[#This Row],[JV Number]]=Table1[JV '#],#REF!,"Error"))</f>
        <v>#REF!</v>
      </c>
      <c r="K323" s="554" t="e">
        <f>SUMIF(Table1[JV '#],Table5[[#This Row],[JV Number]],#REF!)</f>
        <v>#REF!</v>
      </c>
      <c r="L323" s="460" t="str">
        <f>IF(COUNTIFS(Table1[JV '#],Table5[[#This Row],[JV Number]],Table1[D-419 Utility Relocation Classification],Table5[[#Headers],[Prior]])=0,"",COUNTIFS(Table1[JV '#],Table5[[#This Row],[JV Number]],Table1[D-419 Utility Relocation Classification],Table5[[#Headers],[Prior]]))</f>
        <v/>
      </c>
      <c r="M323" s="460" t="str">
        <f>IF(COUNTIFS(Table1[JV '#],Table5[[#This Row],[JV Number]],Table1[D-419 Utility Relocation Classification],Table5[[#Headers],[Restrictive]])=0,"",COUNTIFS(Table1[JV '#],Table5[[#This Row],[JV Number]],Table1[D-419 Utility Relocation Classification],Table5[[#Headers],[Restrictive]]))</f>
        <v/>
      </c>
      <c r="N323" s="460" t="str">
        <f>IF(COUNTIFS(Table1[JV '#],Table5[[#This Row],[JV Number]],Table1[D-419 Utility Relocation Classification],Table5[[#Headers],[Concurrent]])=0,"",COUNTIFS(Table1[JV '#],Table5[[#This Row],[JV Number]],Table1[D-419 Utility Relocation Classification],Table5[[#Headers],[Concurrent]]))</f>
        <v/>
      </c>
      <c r="O323" s="460" t="str">
        <f>IF(COUNTIFS(Table1[JV '#],Table5[[#This Row],[JV Number]],Table1[D-419 Utility Relocation Classification],Table5[[#Headers],[Coordinated]])=0,"",COUNTIFS(Table1[JV '#],Table5[[#This Row],[JV Number]],Table1[D-419 Utility Relocation Classification],Table5[[#Headers],[Coordinated]]))</f>
        <v/>
      </c>
      <c r="P323" s="460" t="str">
        <f>IF(COUNTIFS(Table1[JV '#],Table5[[#This Row],[JV Number]],Table1[D-419 Utility Relocation Classification],Table5[[#Headers],[Not Affected]])=0,"",COUNTIFS(Table1[JV '#],Table5[[#This Row],[JV Number]],Table1[D-419 Utility Relocation Classification],Table5[[#Headers],[Not Affected]]))</f>
        <v/>
      </c>
      <c r="Q323" s="460" t="str">
        <f>IF(COUNTIFS(Table1[JV '#],Table5[[#This Row],[JV Number]],Table1[D-419 Utility Relocation Classification],Table5[[#Headers],[Incorporated]])=0,"",COUNTIFS(Table1[JV '#],Table5[[#This Row],[JV Number]],Table1[D-419 Utility Relocation Classification],Table5[[#Headers],[Incorporated]]))</f>
        <v/>
      </c>
      <c r="R323" s="460">
        <f>IF(COUNTIFS(Table1[JV '#],Table5[[#This Row],[JV Number]],Table1[Overhead or Underground],"OH")=0,"",COUNTIFS(Table1[JV '#],Table5[[#This Row],[JV Number]],Table1[Overhead or Underground],"OH"))</f>
        <v>2</v>
      </c>
      <c r="S323" s="460">
        <f>IF(COUNTIFS(Table1[JV '#],Table5[[#This Row],[JV Number]],Table1[Overhead or Underground],"UG")=0,"",COUNTIFS(Table1[JV '#],Table5[[#This Row],[JV Number]],Table1[Overhead or Underground],"UG"))</f>
        <v>4</v>
      </c>
      <c r="T323" s="460" t="e">
        <f>IF(COUNTIFS(Table1[JV '#],Table5[[#This Row],[JV Number]],#REF!,"x")=0,"",COUNTIFS(Table1[JV '#],Table5[[#This Row],[JV Number]],#REF!,"x"))</f>
        <v>#REF!</v>
      </c>
      <c r="U323" s="460" t="e">
        <f>IF(COUNTIFS(Table1[JV '#],Table5[[#This Row],[JV Number]],#REF!,"x")=0,"",COUNTIFS(Table1[JV '#],Table5[[#This Row],[JV Number]],#REF!,"x"))</f>
        <v>#REF!</v>
      </c>
      <c r="V323" s="460" t="e">
        <f>IF(COUNTIFS(Table1[JV '#],Table5[[#This Row],[JV Number]],#REF!,"x")=0,"",COUNTIFS(Table1[JV '#],Table5[[#This Row],[JV Number]],#REF!,"x"))</f>
        <v>#REF!</v>
      </c>
      <c r="W323" s="460" t="e">
        <f>IF(COUNTIFS(Table1[JV '#],Table5[[#This Row],[JV Number]],#REF!,"x")=0,"",COUNTIFS(Table1[JV '#],Table5[[#This Row],[JV Number]],#REF!,"x"))</f>
        <v>#REF!</v>
      </c>
      <c r="X323" s="460" t="e">
        <f>IF(COUNTIFS(Table1[JV '#],Table5[[#This Row],[JV Number]],#REF!,"x")=0,"",COUNTIFS(Table1[JV '#],Table5[[#This Row],[JV Number]],#REF!,"x"))</f>
        <v>#REF!</v>
      </c>
      <c r="Z323" s="447"/>
    </row>
    <row r="324" spans="1:26" x14ac:dyDescent="0.25">
      <c r="A324" s="464">
        <v>320</v>
      </c>
      <c r="B324" s="460">
        <v>324</v>
      </c>
      <c r="C324" s="460">
        <f>INDEX(Table1[MPMS '#],MATCH(Table5[[#This Row],[JV Number]],Table1[JV '#],0))</f>
        <v>22626</v>
      </c>
      <c r="D324" s="460" t="str">
        <f>INDEX(Table1[Early Completion (Y/N)],MATCH(Table5[[#This Row],[JV Number]],Table1[JV '#],0))</f>
        <v>--</v>
      </c>
      <c r="E324" s="460" t="e">
        <f>INDEX(#REF!,MATCH(Table5[[#This Row],[JV Number]],Table1[JV '#],0))</f>
        <v>#REF!</v>
      </c>
      <c r="F324" s="460">
        <f>INDEX(Table1[District],MATCH(Table5[[#This Row],[JV Number]],Table1[JV '#],0))</f>
        <v>9</v>
      </c>
      <c r="G324" s="460" t="str">
        <f>INDEX(Table1[County],MATCH(Table5[[#This Row],[JV Number]],Table1[JV '#],0))</f>
        <v>Cambria</v>
      </c>
      <c r="H324" s="460">
        <f>COUNTIF(Table1[JV '#],Table5[[#This Row],[JV Number]])</f>
        <v>3</v>
      </c>
      <c r="I324" s="466">
        <f>LOOKUP(Table5[[#This Row],[JV Number]],Table4[JV '#],Table4[Construction Start Dates])</f>
        <v>42538</v>
      </c>
      <c r="J324" s="466" t="e">
        <f t="array" ref="J324">MIN(IF(Table5[[#This Row],[JV Number]]=Table1[JV '#],#REF!,"Error"))</f>
        <v>#REF!</v>
      </c>
      <c r="K324" s="554" t="e">
        <f>SUMIF(Table1[JV '#],Table5[[#This Row],[JV Number]],#REF!)</f>
        <v>#REF!</v>
      </c>
      <c r="L324" s="460" t="str">
        <f>IF(COUNTIFS(Table1[JV '#],Table5[[#This Row],[JV Number]],Table1[D-419 Utility Relocation Classification],Table5[[#Headers],[Prior]])=0,"",COUNTIFS(Table1[JV '#],Table5[[#This Row],[JV Number]],Table1[D-419 Utility Relocation Classification],Table5[[#Headers],[Prior]]))</f>
        <v/>
      </c>
      <c r="M324" s="460" t="str">
        <f>IF(COUNTIFS(Table1[JV '#],Table5[[#This Row],[JV Number]],Table1[D-419 Utility Relocation Classification],Table5[[#Headers],[Restrictive]])=0,"",COUNTIFS(Table1[JV '#],Table5[[#This Row],[JV Number]],Table1[D-419 Utility Relocation Classification],Table5[[#Headers],[Restrictive]]))</f>
        <v/>
      </c>
      <c r="N324" s="460" t="str">
        <f>IF(COUNTIFS(Table1[JV '#],Table5[[#This Row],[JV Number]],Table1[D-419 Utility Relocation Classification],Table5[[#Headers],[Concurrent]])=0,"",COUNTIFS(Table1[JV '#],Table5[[#This Row],[JV Number]],Table1[D-419 Utility Relocation Classification],Table5[[#Headers],[Concurrent]]))</f>
        <v/>
      </c>
      <c r="O324" s="460" t="str">
        <f>IF(COUNTIFS(Table1[JV '#],Table5[[#This Row],[JV Number]],Table1[D-419 Utility Relocation Classification],Table5[[#Headers],[Coordinated]])=0,"",COUNTIFS(Table1[JV '#],Table5[[#This Row],[JV Number]],Table1[D-419 Utility Relocation Classification],Table5[[#Headers],[Coordinated]]))</f>
        <v/>
      </c>
      <c r="P324" s="460" t="str">
        <f>IF(COUNTIFS(Table1[JV '#],Table5[[#This Row],[JV Number]],Table1[D-419 Utility Relocation Classification],Table5[[#Headers],[Not Affected]])=0,"",COUNTIFS(Table1[JV '#],Table5[[#This Row],[JV Number]],Table1[D-419 Utility Relocation Classification],Table5[[#Headers],[Not Affected]]))</f>
        <v/>
      </c>
      <c r="Q324" s="460" t="str">
        <f>IF(COUNTIFS(Table1[JV '#],Table5[[#This Row],[JV Number]],Table1[D-419 Utility Relocation Classification],Table5[[#Headers],[Incorporated]])=0,"",COUNTIFS(Table1[JV '#],Table5[[#This Row],[JV Number]],Table1[D-419 Utility Relocation Classification],Table5[[#Headers],[Incorporated]]))</f>
        <v/>
      </c>
      <c r="R324" s="460">
        <f>IF(COUNTIFS(Table1[JV '#],Table5[[#This Row],[JV Number]],Table1[Overhead or Underground],"OH")=0,"",COUNTIFS(Table1[JV '#],Table5[[#This Row],[JV Number]],Table1[Overhead or Underground],"OH"))</f>
        <v>2</v>
      </c>
      <c r="S324" s="460">
        <f>IF(COUNTIFS(Table1[JV '#],Table5[[#This Row],[JV Number]],Table1[Overhead or Underground],"UG")=0,"",COUNTIFS(Table1[JV '#],Table5[[#This Row],[JV Number]],Table1[Overhead or Underground],"UG"))</f>
        <v>1</v>
      </c>
      <c r="T324" s="460" t="e">
        <f>IF(COUNTIFS(Table1[JV '#],Table5[[#This Row],[JV Number]],#REF!,"x")=0,"",COUNTIFS(Table1[JV '#],Table5[[#This Row],[JV Number]],#REF!,"x"))</f>
        <v>#REF!</v>
      </c>
      <c r="U324" s="460" t="e">
        <f>IF(COUNTIFS(Table1[JV '#],Table5[[#This Row],[JV Number]],#REF!,"x")=0,"",COUNTIFS(Table1[JV '#],Table5[[#This Row],[JV Number]],#REF!,"x"))</f>
        <v>#REF!</v>
      </c>
      <c r="V324" s="460" t="e">
        <f>IF(COUNTIFS(Table1[JV '#],Table5[[#This Row],[JV Number]],#REF!,"x")=0,"",COUNTIFS(Table1[JV '#],Table5[[#This Row],[JV Number]],#REF!,"x"))</f>
        <v>#REF!</v>
      </c>
      <c r="W324" s="460" t="e">
        <f>IF(COUNTIFS(Table1[JV '#],Table5[[#This Row],[JV Number]],#REF!,"x")=0,"",COUNTIFS(Table1[JV '#],Table5[[#This Row],[JV Number]],#REF!,"x"))</f>
        <v>#REF!</v>
      </c>
      <c r="X324" s="460" t="e">
        <f>IF(COUNTIFS(Table1[JV '#],Table5[[#This Row],[JV Number]],#REF!,"x")=0,"",COUNTIFS(Table1[JV '#],Table5[[#This Row],[JV Number]],#REF!,"x"))</f>
        <v>#REF!</v>
      </c>
      <c r="Z324" s="447"/>
    </row>
    <row r="325" spans="1:26" x14ac:dyDescent="0.25">
      <c r="A325" s="464">
        <v>321</v>
      </c>
      <c r="B325" s="460">
        <v>325</v>
      </c>
      <c r="C325" s="460">
        <f>INDEX(Table1[MPMS '#],MATCH(Table5[[#This Row],[JV Number]],Table1[JV '#],0))</f>
        <v>22627</v>
      </c>
      <c r="D325" s="460" t="str">
        <f>INDEX(Table1[Early Completion (Y/N)],MATCH(Table5[[#This Row],[JV Number]],Table1[JV '#],0))</f>
        <v>--</v>
      </c>
      <c r="E325" s="460" t="e">
        <f>INDEX(#REF!,MATCH(Table5[[#This Row],[JV Number]],Table1[JV '#],0))</f>
        <v>#REF!</v>
      </c>
      <c r="F325" s="460">
        <f>INDEX(Table1[District],MATCH(Table5[[#This Row],[JV Number]],Table1[JV '#],0))</f>
        <v>9</v>
      </c>
      <c r="G325" s="460" t="str">
        <f>INDEX(Table1[County],MATCH(Table5[[#This Row],[JV Number]],Table1[JV '#],0))</f>
        <v>Cambria</v>
      </c>
      <c r="H325" s="460">
        <f>COUNTIF(Table1[JV '#],Table5[[#This Row],[JV Number]])</f>
        <v>6</v>
      </c>
      <c r="I325" s="466">
        <f>LOOKUP(Table5[[#This Row],[JV Number]],Table4[JV '#],Table4[Construction Start Dates])</f>
        <v>42513</v>
      </c>
      <c r="J325" s="466" t="e">
        <f t="array" ref="J325">MIN(IF(Table5[[#This Row],[JV Number]]=Table1[JV '#],#REF!,"Error"))</f>
        <v>#REF!</v>
      </c>
      <c r="K325" s="554" t="e">
        <f>SUMIF(Table1[JV '#],Table5[[#This Row],[JV Number]],#REF!)</f>
        <v>#REF!</v>
      </c>
      <c r="L325" s="460" t="str">
        <f>IF(COUNTIFS(Table1[JV '#],Table5[[#This Row],[JV Number]],Table1[D-419 Utility Relocation Classification],Table5[[#Headers],[Prior]])=0,"",COUNTIFS(Table1[JV '#],Table5[[#This Row],[JV Number]],Table1[D-419 Utility Relocation Classification],Table5[[#Headers],[Prior]]))</f>
        <v/>
      </c>
      <c r="M325" s="460" t="str">
        <f>IF(COUNTIFS(Table1[JV '#],Table5[[#This Row],[JV Number]],Table1[D-419 Utility Relocation Classification],Table5[[#Headers],[Restrictive]])=0,"",COUNTIFS(Table1[JV '#],Table5[[#This Row],[JV Number]],Table1[D-419 Utility Relocation Classification],Table5[[#Headers],[Restrictive]]))</f>
        <v/>
      </c>
      <c r="N325" s="460" t="str">
        <f>IF(COUNTIFS(Table1[JV '#],Table5[[#This Row],[JV Number]],Table1[D-419 Utility Relocation Classification],Table5[[#Headers],[Concurrent]])=0,"",COUNTIFS(Table1[JV '#],Table5[[#This Row],[JV Number]],Table1[D-419 Utility Relocation Classification],Table5[[#Headers],[Concurrent]]))</f>
        <v/>
      </c>
      <c r="O325" s="460" t="str">
        <f>IF(COUNTIFS(Table1[JV '#],Table5[[#This Row],[JV Number]],Table1[D-419 Utility Relocation Classification],Table5[[#Headers],[Coordinated]])=0,"",COUNTIFS(Table1[JV '#],Table5[[#This Row],[JV Number]],Table1[D-419 Utility Relocation Classification],Table5[[#Headers],[Coordinated]]))</f>
        <v/>
      </c>
      <c r="P325" s="460" t="str">
        <f>IF(COUNTIFS(Table1[JV '#],Table5[[#This Row],[JV Number]],Table1[D-419 Utility Relocation Classification],Table5[[#Headers],[Not Affected]])=0,"",COUNTIFS(Table1[JV '#],Table5[[#This Row],[JV Number]],Table1[D-419 Utility Relocation Classification],Table5[[#Headers],[Not Affected]]))</f>
        <v/>
      </c>
      <c r="Q325" s="460" t="str">
        <f>IF(COUNTIFS(Table1[JV '#],Table5[[#This Row],[JV Number]],Table1[D-419 Utility Relocation Classification],Table5[[#Headers],[Incorporated]])=0,"",COUNTIFS(Table1[JV '#],Table5[[#This Row],[JV Number]],Table1[D-419 Utility Relocation Classification],Table5[[#Headers],[Incorporated]]))</f>
        <v/>
      </c>
      <c r="R325" s="460">
        <f>IF(COUNTIFS(Table1[JV '#],Table5[[#This Row],[JV Number]],Table1[Overhead or Underground],"OH")=0,"",COUNTIFS(Table1[JV '#],Table5[[#This Row],[JV Number]],Table1[Overhead or Underground],"OH"))</f>
        <v>1</v>
      </c>
      <c r="S325" s="460">
        <f>IF(COUNTIFS(Table1[JV '#],Table5[[#This Row],[JV Number]],Table1[Overhead or Underground],"UG")=0,"",COUNTIFS(Table1[JV '#],Table5[[#This Row],[JV Number]],Table1[Overhead or Underground],"UG"))</f>
        <v>1</v>
      </c>
      <c r="T325" s="460" t="e">
        <f>IF(COUNTIFS(Table1[JV '#],Table5[[#This Row],[JV Number]],#REF!,"x")=0,"",COUNTIFS(Table1[JV '#],Table5[[#This Row],[JV Number]],#REF!,"x"))</f>
        <v>#REF!</v>
      </c>
      <c r="U325" s="460" t="e">
        <f>IF(COUNTIFS(Table1[JV '#],Table5[[#This Row],[JV Number]],#REF!,"x")=0,"",COUNTIFS(Table1[JV '#],Table5[[#This Row],[JV Number]],#REF!,"x"))</f>
        <v>#REF!</v>
      </c>
      <c r="V325" s="460" t="e">
        <f>IF(COUNTIFS(Table1[JV '#],Table5[[#This Row],[JV Number]],#REF!,"x")=0,"",COUNTIFS(Table1[JV '#],Table5[[#This Row],[JV Number]],#REF!,"x"))</f>
        <v>#REF!</v>
      </c>
      <c r="W325" s="460" t="e">
        <f>IF(COUNTIFS(Table1[JV '#],Table5[[#This Row],[JV Number]],#REF!,"x")=0,"",COUNTIFS(Table1[JV '#],Table5[[#This Row],[JV Number]],#REF!,"x"))</f>
        <v>#REF!</v>
      </c>
      <c r="X325" s="460" t="e">
        <f>IF(COUNTIFS(Table1[JV '#],Table5[[#This Row],[JV Number]],#REF!,"x")=0,"",COUNTIFS(Table1[JV '#],Table5[[#This Row],[JV Number]],#REF!,"x"))</f>
        <v>#REF!</v>
      </c>
      <c r="Z325" s="447"/>
    </row>
    <row r="326" spans="1:26" x14ac:dyDescent="0.25">
      <c r="A326" s="464">
        <v>322</v>
      </c>
      <c r="B326" s="460">
        <v>326</v>
      </c>
      <c r="C326" s="460">
        <f>INDEX(Table1[MPMS '#],MATCH(Table5[[#This Row],[JV Number]],Table1[JV '#],0))</f>
        <v>22444</v>
      </c>
      <c r="D326" s="460" t="str">
        <f>INDEX(Table1[Early Completion (Y/N)],MATCH(Table5[[#This Row],[JV Number]],Table1[JV '#],0))</f>
        <v>--</v>
      </c>
      <c r="E326" s="460" t="e">
        <f>INDEX(#REF!,MATCH(Table5[[#This Row],[JV Number]],Table1[JV '#],0))</f>
        <v>#REF!</v>
      </c>
      <c r="F326" s="460">
        <f>INDEX(Table1[District],MATCH(Table5[[#This Row],[JV Number]],Table1[JV '#],0))</f>
        <v>9</v>
      </c>
      <c r="G326" s="460" t="str">
        <f>INDEX(Table1[County],MATCH(Table5[[#This Row],[JV Number]],Table1[JV '#],0))</f>
        <v>Cambria</v>
      </c>
      <c r="H326" s="460">
        <f>COUNTIF(Table1[JV '#],Table5[[#This Row],[JV Number]])</f>
        <v>4</v>
      </c>
      <c r="I326" s="466">
        <f>LOOKUP(Table5[[#This Row],[JV Number]],Table4[JV '#],Table4[Construction Start Dates])</f>
        <v>42559</v>
      </c>
      <c r="J326" s="466" t="e">
        <f t="array" ref="J326">MIN(IF(Table5[[#This Row],[JV Number]]=Table1[JV '#],#REF!,"Error"))</f>
        <v>#REF!</v>
      </c>
      <c r="K326" s="554" t="e">
        <f>SUMIF(Table1[JV '#],Table5[[#This Row],[JV Number]],#REF!)</f>
        <v>#REF!</v>
      </c>
      <c r="L326" s="460" t="str">
        <f>IF(COUNTIFS(Table1[JV '#],Table5[[#This Row],[JV Number]],Table1[D-419 Utility Relocation Classification],Table5[[#Headers],[Prior]])=0,"",COUNTIFS(Table1[JV '#],Table5[[#This Row],[JV Number]],Table1[D-419 Utility Relocation Classification],Table5[[#Headers],[Prior]]))</f>
        <v/>
      </c>
      <c r="M326" s="460" t="str">
        <f>IF(COUNTIFS(Table1[JV '#],Table5[[#This Row],[JV Number]],Table1[D-419 Utility Relocation Classification],Table5[[#Headers],[Restrictive]])=0,"",COUNTIFS(Table1[JV '#],Table5[[#This Row],[JV Number]],Table1[D-419 Utility Relocation Classification],Table5[[#Headers],[Restrictive]]))</f>
        <v/>
      </c>
      <c r="N326" s="460" t="str">
        <f>IF(COUNTIFS(Table1[JV '#],Table5[[#This Row],[JV Number]],Table1[D-419 Utility Relocation Classification],Table5[[#Headers],[Concurrent]])=0,"",COUNTIFS(Table1[JV '#],Table5[[#This Row],[JV Number]],Table1[D-419 Utility Relocation Classification],Table5[[#Headers],[Concurrent]]))</f>
        <v/>
      </c>
      <c r="O326" s="460" t="str">
        <f>IF(COUNTIFS(Table1[JV '#],Table5[[#This Row],[JV Number]],Table1[D-419 Utility Relocation Classification],Table5[[#Headers],[Coordinated]])=0,"",COUNTIFS(Table1[JV '#],Table5[[#This Row],[JV Number]],Table1[D-419 Utility Relocation Classification],Table5[[#Headers],[Coordinated]]))</f>
        <v/>
      </c>
      <c r="P326" s="460" t="str">
        <f>IF(COUNTIFS(Table1[JV '#],Table5[[#This Row],[JV Number]],Table1[D-419 Utility Relocation Classification],Table5[[#Headers],[Not Affected]])=0,"",COUNTIFS(Table1[JV '#],Table5[[#This Row],[JV Number]],Table1[D-419 Utility Relocation Classification],Table5[[#Headers],[Not Affected]]))</f>
        <v/>
      </c>
      <c r="Q326" s="460" t="str">
        <f>IF(COUNTIFS(Table1[JV '#],Table5[[#This Row],[JV Number]],Table1[D-419 Utility Relocation Classification],Table5[[#Headers],[Incorporated]])=0,"",COUNTIFS(Table1[JV '#],Table5[[#This Row],[JV Number]],Table1[D-419 Utility Relocation Classification],Table5[[#Headers],[Incorporated]]))</f>
        <v/>
      </c>
      <c r="R326" s="460">
        <f>IF(COUNTIFS(Table1[JV '#],Table5[[#This Row],[JV Number]],Table1[Overhead or Underground],"OH")=0,"",COUNTIFS(Table1[JV '#],Table5[[#This Row],[JV Number]],Table1[Overhead or Underground],"OH"))</f>
        <v>3</v>
      </c>
      <c r="S326" s="460" t="str">
        <f>IF(COUNTIFS(Table1[JV '#],Table5[[#This Row],[JV Number]],Table1[Overhead or Underground],"UG")=0,"",COUNTIFS(Table1[JV '#],Table5[[#This Row],[JV Number]],Table1[Overhead or Underground],"UG"))</f>
        <v/>
      </c>
      <c r="T326" s="460" t="e">
        <f>IF(COUNTIFS(Table1[JV '#],Table5[[#This Row],[JV Number]],#REF!,"x")=0,"",COUNTIFS(Table1[JV '#],Table5[[#This Row],[JV Number]],#REF!,"x"))</f>
        <v>#REF!</v>
      </c>
      <c r="U326" s="460" t="e">
        <f>IF(COUNTIFS(Table1[JV '#],Table5[[#This Row],[JV Number]],#REF!,"x")=0,"",COUNTIFS(Table1[JV '#],Table5[[#This Row],[JV Number]],#REF!,"x"))</f>
        <v>#REF!</v>
      </c>
      <c r="V326" s="460" t="e">
        <f>IF(COUNTIFS(Table1[JV '#],Table5[[#This Row],[JV Number]],#REF!,"x")=0,"",COUNTIFS(Table1[JV '#],Table5[[#This Row],[JV Number]],#REF!,"x"))</f>
        <v>#REF!</v>
      </c>
      <c r="W326" s="460" t="e">
        <f>IF(COUNTIFS(Table1[JV '#],Table5[[#This Row],[JV Number]],#REF!,"x")=0,"",COUNTIFS(Table1[JV '#],Table5[[#This Row],[JV Number]],#REF!,"x"))</f>
        <v>#REF!</v>
      </c>
      <c r="X326" s="460" t="e">
        <f>IF(COUNTIFS(Table1[JV '#],Table5[[#This Row],[JV Number]],#REF!,"x")=0,"",COUNTIFS(Table1[JV '#],Table5[[#This Row],[JV Number]],#REF!,"x"))</f>
        <v>#REF!</v>
      </c>
      <c r="Z326" s="447"/>
    </row>
    <row r="327" spans="1:26" x14ac:dyDescent="0.25">
      <c r="A327" s="464">
        <v>323</v>
      </c>
      <c r="B327" s="460">
        <v>327</v>
      </c>
      <c r="C327" s="460">
        <f>INDEX(Table1[MPMS '#],MATCH(Table5[[#This Row],[JV Number]],Table1[JV '#],0))</f>
        <v>22797</v>
      </c>
      <c r="D327" s="460" t="str">
        <f>INDEX(Table1[Early Completion (Y/N)],MATCH(Table5[[#This Row],[JV Number]],Table1[JV '#],0))</f>
        <v>--</v>
      </c>
      <c r="E327" s="460" t="e">
        <f>INDEX(#REF!,MATCH(Table5[[#This Row],[JV Number]],Table1[JV '#],0))</f>
        <v>#REF!</v>
      </c>
      <c r="F327" s="460">
        <f>INDEX(Table1[District],MATCH(Table5[[#This Row],[JV Number]],Table1[JV '#],0))</f>
        <v>9</v>
      </c>
      <c r="G327" s="460" t="str">
        <f>INDEX(Table1[County],MATCH(Table5[[#This Row],[JV Number]],Table1[JV '#],0))</f>
        <v>Fulton</v>
      </c>
      <c r="H327" s="460">
        <f>COUNTIF(Table1[JV '#],Table5[[#This Row],[JV Number]])</f>
        <v>2</v>
      </c>
      <c r="I327" s="466">
        <f>LOOKUP(Table5[[#This Row],[JV Number]],Table4[JV '#],Table4[Construction Start Dates])</f>
        <v>42866</v>
      </c>
      <c r="J327" s="466" t="e">
        <f t="array" ref="J327">MIN(IF(Table5[[#This Row],[JV Number]]=Table1[JV '#],#REF!,"Error"))</f>
        <v>#REF!</v>
      </c>
      <c r="K327" s="554" t="e">
        <f>SUMIF(Table1[JV '#],Table5[[#This Row],[JV Number]],#REF!)</f>
        <v>#REF!</v>
      </c>
      <c r="L327" s="460" t="str">
        <f>IF(COUNTIFS(Table1[JV '#],Table5[[#This Row],[JV Number]],Table1[D-419 Utility Relocation Classification],Table5[[#Headers],[Prior]])=0,"",COUNTIFS(Table1[JV '#],Table5[[#This Row],[JV Number]],Table1[D-419 Utility Relocation Classification],Table5[[#Headers],[Prior]]))</f>
        <v/>
      </c>
      <c r="M327" s="460" t="str">
        <f>IF(COUNTIFS(Table1[JV '#],Table5[[#This Row],[JV Number]],Table1[D-419 Utility Relocation Classification],Table5[[#Headers],[Restrictive]])=0,"",COUNTIFS(Table1[JV '#],Table5[[#This Row],[JV Number]],Table1[D-419 Utility Relocation Classification],Table5[[#Headers],[Restrictive]]))</f>
        <v/>
      </c>
      <c r="N327" s="460" t="str">
        <f>IF(COUNTIFS(Table1[JV '#],Table5[[#This Row],[JV Number]],Table1[D-419 Utility Relocation Classification],Table5[[#Headers],[Concurrent]])=0,"",COUNTIFS(Table1[JV '#],Table5[[#This Row],[JV Number]],Table1[D-419 Utility Relocation Classification],Table5[[#Headers],[Concurrent]]))</f>
        <v/>
      </c>
      <c r="O327" s="460" t="str">
        <f>IF(COUNTIFS(Table1[JV '#],Table5[[#This Row],[JV Number]],Table1[D-419 Utility Relocation Classification],Table5[[#Headers],[Coordinated]])=0,"",COUNTIFS(Table1[JV '#],Table5[[#This Row],[JV Number]],Table1[D-419 Utility Relocation Classification],Table5[[#Headers],[Coordinated]]))</f>
        <v/>
      </c>
      <c r="P327" s="460" t="str">
        <f>IF(COUNTIFS(Table1[JV '#],Table5[[#This Row],[JV Number]],Table1[D-419 Utility Relocation Classification],Table5[[#Headers],[Not Affected]])=0,"",COUNTIFS(Table1[JV '#],Table5[[#This Row],[JV Number]],Table1[D-419 Utility Relocation Classification],Table5[[#Headers],[Not Affected]]))</f>
        <v/>
      </c>
      <c r="Q327" s="460" t="str">
        <f>IF(COUNTIFS(Table1[JV '#],Table5[[#This Row],[JV Number]],Table1[D-419 Utility Relocation Classification],Table5[[#Headers],[Incorporated]])=0,"",COUNTIFS(Table1[JV '#],Table5[[#This Row],[JV Number]],Table1[D-419 Utility Relocation Classification],Table5[[#Headers],[Incorporated]]))</f>
        <v/>
      </c>
      <c r="R327" s="460" t="str">
        <f>IF(COUNTIFS(Table1[JV '#],Table5[[#This Row],[JV Number]],Table1[Overhead or Underground],"OH")=0,"",COUNTIFS(Table1[JV '#],Table5[[#This Row],[JV Number]],Table1[Overhead or Underground],"OH"))</f>
        <v/>
      </c>
      <c r="S327" s="460">
        <f>IF(COUNTIFS(Table1[JV '#],Table5[[#This Row],[JV Number]],Table1[Overhead or Underground],"UG")=0,"",COUNTIFS(Table1[JV '#],Table5[[#This Row],[JV Number]],Table1[Overhead or Underground],"UG"))</f>
        <v>1</v>
      </c>
      <c r="T327" s="460" t="e">
        <f>IF(COUNTIFS(Table1[JV '#],Table5[[#This Row],[JV Number]],#REF!,"x")=0,"",COUNTIFS(Table1[JV '#],Table5[[#This Row],[JV Number]],#REF!,"x"))</f>
        <v>#REF!</v>
      </c>
      <c r="U327" s="460" t="e">
        <f>IF(COUNTIFS(Table1[JV '#],Table5[[#This Row],[JV Number]],#REF!,"x")=0,"",COUNTIFS(Table1[JV '#],Table5[[#This Row],[JV Number]],#REF!,"x"))</f>
        <v>#REF!</v>
      </c>
      <c r="V327" s="460" t="e">
        <f>IF(COUNTIFS(Table1[JV '#],Table5[[#This Row],[JV Number]],#REF!,"x")=0,"",COUNTIFS(Table1[JV '#],Table5[[#This Row],[JV Number]],#REF!,"x"))</f>
        <v>#REF!</v>
      </c>
      <c r="W327" s="460" t="e">
        <f>IF(COUNTIFS(Table1[JV '#],Table5[[#This Row],[JV Number]],#REF!,"x")=0,"",COUNTIFS(Table1[JV '#],Table5[[#This Row],[JV Number]],#REF!,"x"))</f>
        <v>#REF!</v>
      </c>
      <c r="X327" s="460" t="e">
        <f>IF(COUNTIFS(Table1[JV '#],Table5[[#This Row],[JV Number]],#REF!,"x")=0,"",COUNTIFS(Table1[JV '#],Table5[[#This Row],[JV Number]],#REF!,"x"))</f>
        <v>#REF!</v>
      </c>
      <c r="Z327" s="447"/>
    </row>
    <row r="328" spans="1:26" x14ac:dyDescent="0.25">
      <c r="A328" s="464">
        <v>324</v>
      </c>
      <c r="B328" s="460">
        <v>328</v>
      </c>
      <c r="C328" s="460">
        <f>INDEX(Table1[MPMS '#],MATCH(Table5[[#This Row],[JV Number]],Table1[JV '#],0))</f>
        <v>22798</v>
      </c>
      <c r="D328" s="460" t="str">
        <f>INDEX(Table1[Early Completion (Y/N)],MATCH(Table5[[#This Row],[JV Number]],Table1[JV '#],0))</f>
        <v>--</v>
      </c>
      <c r="E328" s="460" t="e">
        <f>INDEX(#REF!,MATCH(Table5[[#This Row],[JV Number]],Table1[JV '#],0))</f>
        <v>#REF!</v>
      </c>
      <c r="F328" s="460">
        <f>INDEX(Table1[District],MATCH(Table5[[#This Row],[JV Number]],Table1[JV '#],0))</f>
        <v>9</v>
      </c>
      <c r="G328" s="460" t="str">
        <f>INDEX(Table1[County],MATCH(Table5[[#This Row],[JV Number]],Table1[JV '#],0))</f>
        <v>Fulton</v>
      </c>
      <c r="H328" s="460">
        <f>COUNTIF(Table1[JV '#],Table5[[#This Row],[JV Number]])</f>
        <v>3</v>
      </c>
      <c r="I328" s="466">
        <f>LOOKUP(Table5[[#This Row],[JV Number]],Table4[JV '#],Table4[Construction Start Dates])</f>
        <v>42604</v>
      </c>
      <c r="J328" s="466" t="e">
        <f t="array" ref="J328">MIN(IF(Table5[[#This Row],[JV Number]]=Table1[JV '#],#REF!,"Error"))</f>
        <v>#REF!</v>
      </c>
      <c r="K328" s="554" t="e">
        <f>SUMIF(Table1[JV '#],Table5[[#This Row],[JV Number]],#REF!)</f>
        <v>#REF!</v>
      </c>
      <c r="L328" s="460" t="str">
        <f>IF(COUNTIFS(Table1[JV '#],Table5[[#This Row],[JV Number]],Table1[D-419 Utility Relocation Classification],Table5[[#Headers],[Prior]])=0,"",COUNTIFS(Table1[JV '#],Table5[[#This Row],[JV Number]],Table1[D-419 Utility Relocation Classification],Table5[[#Headers],[Prior]]))</f>
        <v/>
      </c>
      <c r="M328" s="460" t="str">
        <f>IF(COUNTIFS(Table1[JV '#],Table5[[#This Row],[JV Number]],Table1[D-419 Utility Relocation Classification],Table5[[#Headers],[Restrictive]])=0,"",COUNTIFS(Table1[JV '#],Table5[[#This Row],[JV Number]],Table1[D-419 Utility Relocation Classification],Table5[[#Headers],[Restrictive]]))</f>
        <v/>
      </c>
      <c r="N328" s="460" t="str">
        <f>IF(COUNTIFS(Table1[JV '#],Table5[[#This Row],[JV Number]],Table1[D-419 Utility Relocation Classification],Table5[[#Headers],[Concurrent]])=0,"",COUNTIFS(Table1[JV '#],Table5[[#This Row],[JV Number]],Table1[D-419 Utility Relocation Classification],Table5[[#Headers],[Concurrent]]))</f>
        <v/>
      </c>
      <c r="O328" s="460" t="str">
        <f>IF(COUNTIFS(Table1[JV '#],Table5[[#This Row],[JV Number]],Table1[D-419 Utility Relocation Classification],Table5[[#Headers],[Coordinated]])=0,"",COUNTIFS(Table1[JV '#],Table5[[#This Row],[JV Number]],Table1[D-419 Utility Relocation Classification],Table5[[#Headers],[Coordinated]]))</f>
        <v/>
      </c>
      <c r="P328" s="460" t="str">
        <f>IF(COUNTIFS(Table1[JV '#],Table5[[#This Row],[JV Number]],Table1[D-419 Utility Relocation Classification],Table5[[#Headers],[Not Affected]])=0,"",COUNTIFS(Table1[JV '#],Table5[[#This Row],[JV Number]],Table1[D-419 Utility Relocation Classification],Table5[[#Headers],[Not Affected]]))</f>
        <v/>
      </c>
      <c r="Q328" s="460" t="str">
        <f>IF(COUNTIFS(Table1[JV '#],Table5[[#This Row],[JV Number]],Table1[D-419 Utility Relocation Classification],Table5[[#Headers],[Incorporated]])=0,"",COUNTIFS(Table1[JV '#],Table5[[#This Row],[JV Number]],Table1[D-419 Utility Relocation Classification],Table5[[#Headers],[Incorporated]]))</f>
        <v/>
      </c>
      <c r="R328" s="460">
        <f>IF(COUNTIFS(Table1[JV '#],Table5[[#This Row],[JV Number]],Table1[Overhead or Underground],"OH")=0,"",COUNTIFS(Table1[JV '#],Table5[[#This Row],[JV Number]],Table1[Overhead or Underground],"OH"))</f>
        <v>2</v>
      </c>
      <c r="S328" s="460">
        <f>IF(COUNTIFS(Table1[JV '#],Table5[[#This Row],[JV Number]],Table1[Overhead or Underground],"UG")=0,"",COUNTIFS(Table1[JV '#],Table5[[#This Row],[JV Number]],Table1[Overhead or Underground],"UG"))</f>
        <v>1</v>
      </c>
      <c r="T328" s="460" t="e">
        <f>IF(COUNTIFS(Table1[JV '#],Table5[[#This Row],[JV Number]],#REF!,"x")=0,"",COUNTIFS(Table1[JV '#],Table5[[#This Row],[JV Number]],#REF!,"x"))</f>
        <v>#REF!</v>
      </c>
      <c r="U328" s="460" t="e">
        <f>IF(COUNTIFS(Table1[JV '#],Table5[[#This Row],[JV Number]],#REF!,"x")=0,"",COUNTIFS(Table1[JV '#],Table5[[#This Row],[JV Number]],#REF!,"x"))</f>
        <v>#REF!</v>
      </c>
      <c r="V328" s="460" t="e">
        <f>IF(COUNTIFS(Table1[JV '#],Table5[[#This Row],[JV Number]],#REF!,"x")=0,"",COUNTIFS(Table1[JV '#],Table5[[#This Row],[JV Number]],#REF!,"x"))</f>
        <v>#REF!</v>
      </c>
      <c r="W328" s="460" t="e">
        <f>IF(COUNTIFS(Table1[JV '#],Table5[[#This Row],[JV Number]],#REF!,"x")=0,"",COUNTIFS(Table1[JV '#],Table5[[#This Row],[JV Number]],#REF!,"x"))</f>
        <v>#REF!</v>
      </c>
      <c r="X328" s="460" t="e">
        <f>IF(COUNTIFS(Table1[JV '#],Table5[[#This Row],[JV Number]],#REF!,"x")=0,"",COUNTIFS(Table1[JV '#],Table5[[#This Row],[JV Number]],#REF!,"x"))</f>
        <v>#REF!</v>
      </c>
      <c r="Z328" s="447"/>
    </row>
    <row r="329" spans="1:26" x14ac:dyDescent="0.25">
      <c r="A329" s="464">
        <v>325</v>
      </c>
      <c r="B329" s="460">
        <v>329</v>
      </c>
      <c r="C329" s="460">
        <f>INDEX(Table1[MPMS '#],MATCH(Table5[[#This Row],[JV Number]],Table1[JV '#],0))</f>
        <v>22825</v>
      </c>
      <c r="D329" s="460" t="str">
        <f>INDEX(Table1[Early Completion (Y/N)],MATCH(Table5[[#This Row],[JV Number]],Table1[JV '#],0))</f>
        <v>--</v>
      </c>
      <c r="E329" s="460" t="e">
        <f>INDEX(#REF!,MATCH(Table5[[#This Row],[JV Number]],Table1[JV '#],0))</f>
        <v>#REF!</v>
      </c>
      <c r="F329" s="460">
        <f>INDEX(Table1[District],MATCH(Table5[[#This Row],[JV Number]],Table1[JV '#],0))</f>
        <v>9</v>
      </c>
      <c r="G329" s="460" t="str">
        <f>INDEX(Table1[County],MATCH(Table5[[#This Row],[JV Number]],Table1[JV '#],0))</f>
        <v>Fulton</v>
      </c>
      <c r="H329" s="460">
        <f>COUNTIF(Table1[JV '#],Table5[[#This Row],[JV Number]])</f>
        <v>2</v>
      </c>
      <c r="I329" s="466">
        <f>LOOKUP(Table5[[#This Row],[JV Number]],Table4[JV '#],Table4[Construction Start Dates])</f>
        <v>42454</v>
      </c>
      <c r="J329" s="466" t="e">
        <f t="array" ref="J329">MIN(IF(Table5[[#This Row],[JV Number]]=Table1[JV '#],#REF!,"Error"))</f>
        <v>#REF!</v>
      </c>
      <c r="K329" s="554" t="e">
        <f>SUMIF(Table1[JV '#],Table5[[#This Row],[JV Number]],#REF!)</f>
        <v>#REF!</v>
      </c>
      <c r="L329" s="460" t="str">
        <f>IF(COUNTIFS(Table1[JV '#],Table5[[#This Row],[JV Number]],Table1[D-419 Utility Relocation Classification],Table5[[#Headers],[Prior]])=0,"",COUNTIFS(Table1[JV '#],Table5[[#This Row],[JV Number]],Table1[D-419 Utility Relocation Classification],Table5[[#Headers],[Prior]]))</f>
        <v/>
      </c>
      <c r="M329" s="460" t="str">
        <f>IF(COUNTIFS(Table1[JV '#],Table5[[#This Row],[JV Number]],Table1[D-419 Utility Relocation Classification],Table5[[#Headers],[Restrictive]])=0,"",COUNTIFS(Table1[JV '#],Table5[[#This Row],[JV Number]],Table1[D-419 Utility Relocation Classification],Table5[[#Headers],[Restrictive]]))</f>
        <v/>
      </c>
      <c r="N329" s="460" t="str">
        <f>IF(COUNTIFS(Table1[JV '#],Table5[[#This Row],[JV Number]],Table1[D-419 Utility Relocation Classification],Table5[[#Headers],[Concurrent]])=0,"",COUNTIFS(Table1[JV '#],Table5[[#This Row],[JV Number]],Table1[D-419 Utility Relocation Classification],Table5[[#Headers],[Concurrent]]))</f>
        <v/>
      </c>
      <c r="O329" s="460" t="str">
        <f>IF(COUNTIFS(Table1[JV '#],Table5[[#This Row],[JV Number]],Table1[D-419 Utility Relocation Classification],Table5[[#Headers],[Coordinated]])=0,"",COUNTIFS(Table1[JV '#],Table5[[#This Row],[JV Number]],Table1[D-419 Utility Relocation Classification],Table5[[#Headers],[Coordinated]]))</f>
        <v/>
      </c>
      <c r="P329" s="460" t="str">
        <f>IF(COUNTIFS(Table1[JV '#],Table5[[#This Row],[JV Number]],Table1[D-419 Utility Relocation Classification],Table5[[#Headers],[Not Affected]])=0,"",COUNTIFS(Table1[JV '#],Table5[[#This Row],[JV Number]],Table1[D-419 Utility Relocation Classification],Table5[[#Headers],[Not Affected]]))</f>
        <v/>
      </c>
      <c r="Q329" s="460" t="str">
        <f>IF(COUNTIFS(Table1[JV '#],Table5[[#This Row],[JV Number]],Table1[D-419 Utility Relocation Classification],Table5[[#Headers],[Incorporated]])=0,"",COUNTIFS(Table1[JV '#],Table5[[#This Row],[JV Number]],Table1[D-419 Utility Relocation Classification],Table5[[#Headers],[Incorporated]]))</f>
        <v/>
      </c>
      <c r="R329" s="460">
        <f>IF(COUNTIFS(Table1[JV '#],Table5[[#This Row],[JV Number]],Table1[Overhead or Underground],"OH")=0,"",COUNTIFS(Table1[JV '#],Table5[[#This Row],[JV Number]],Table1[Overhead or Underground],"OH"))</f>
        <v>2</v>
      </c>
      <c r="S329" s="460" t="str">
        <f>IF(COUNTIFS(Table1[JV '#],Table5[[#This Row],[JV Number]],Table1[Overhead or Underground],"UG")=0,"",COUNTIFS(Table1[JV '#],Table5[[#This Row],[JV Number]],Table1[Overhead or Underground],"UG"))</f>
        <v/>
      </c>
      <c r="T329" s="460" t="e">
        <f>IF(COUNTIFS(Table1[JV '#],Table5[[#This Row],[JV Number]],#REF!,"x")=0,"",COUNTIFS(Table1[JV '#],Table5[[#This Row],[JV Number]],#REF!,"x"))</f>
        <v>#REF!</v>
      </c>
      <c r="U329" s="460" t="e">
        <f>IF(COUNTIFS(Table1[JV '#],Table5[[#This Row],[JV Number]],#REF!,"x")=0,"",COUNTIFS(Table1[JV '#],Table5[[#This Row],[JV Number]],#REF!,"x"))</f>
        <v>#REF!</v>
      </c>
      <c r="V329" s="460" t="e">
        <f>IF(COUNTIFS(Table1[JV '#],Table5[[#This Row],[JV Number]],#REF!,"x")=0,"",COUNTIFS(Table1[JV '#],Table5[[#This Row],[JV Number]],#REF!,"x"))</f>
        <v>#REF!</v>
      </c>
      <c r="W329" s="460" t="e">
        <f>IF(COUNTIFS(Table1[JV '#],Table5[[#This Row],[JV Number]],#REF!,"x")=0,"",COUNTIFS(Table1[JV '#],Table5[[#This Row],[JV Number]],#REF!,"x"))</f>
        <v>#REF!</v>
      </c>
      <c r="X329" s="460" t="e">
        <f>IF(COUNTIFS(Table1[JV '#],Table5[[#This Row],[JV Number]],#REF!,"x")=0,"",COUNTIFS(Table1[JV '#],Table5[[#This Row],[JV Number]],#REF!,"x"))</f>
        <v>#REF!</v>
      </c>
      <c r="Z329" s="447"/>
    </row>
    <row r="330" spans="1:26" x14ac:dyDescent="0.25">
      <c r="A330" s="464">
        <v>326</v>
      </c>
      <c r="B330" s="460">
        <v>330</v>
      </c>
      <c r="C330" s="460">
        <f>INDEX(Table1[MPMS '#],MATCH(Table5[[#This Row],[JV Number]],Table1[JV '#],0))</f>
        <v>22826</v>
      </c>
      <c r="D330" s="460" t="str">
        <f>INDEX(Table1[Early Completion (Y/N)],MATCH(Table5[[#This Row],[JV Number]],Table1[JV '#],0))</f>
        <v>--</v>
      </c>
      <c r="E330" s="460" t="e">
        <f>INDEX(#REF!,MATCH(Table5[[#This Row],[JV Number]],Table1[JV '#],0))</f>
        <v>#REF!</v>
      </c>
      <c r="F330" s="460">
        <f>INDEX(Table1[District],MATCH(Table5[[#This Row],[JV Number]],Table1[JV '#],0))</f>
        <v>9</v>
      </c>
      <c r="G330" s="460" t="str">
        <f>INDEX(Table1[County],MATCH(Table5[[#This Row],[JV Number]],Table1[JV '#],0))</f>
        <v>Fulton</v>
      </c>
      <c r="H330" s="460">
        <f>COUNTIF(Table1[JV '#],Table5[[#This Row],[JV Number]])</f>
        <v>3</v>
      </c>
      <c r="I330" s="466">
        <f>LOOKUP(Table5[[#This Row],[JV Number]],Table4[JV '#],Table4[Construction Start Dates])</f>
        <v>42454</v>
      </c>
      <c r="J330" s="466" t="e">
        <f t="array" ref="J330">MIN(IF(Table5[[#This Row],[JV Number]]=Table1[JV '#],#REF!,"Error"))</f>
        <v>#REF!</v>
      </c>
      <c r="K330" s="554" t="e">
        <f>SUMIF(Table1[JV '#],Table5[[#This Row],[JV Number]],#REF!)</f>
        <v>#REF!</v>
      </c>
      <c r="L330" s="460" t="str">
        <f>IF(COUNTIFS(Table1[JV '#],Table5[[#This Row],[JV Number]],Table1[D-419 Utility Relocation Classification],Table5[[#Headers],[Prior]])=0,"",COUNTIFS(Table1[JV '#],Table5[[#This Row],[JV Number]],Table1[D-419 Utility Relocation Classification],Table5[[#Headers],[Prior]]))</f>
        <v/>
      </c>
      <c r="M330" s="460" t="str">
        <f>IF(COUNTIFS(Table1[JV '#],Table5[[#This Row],[JV Number]],Table1[D-419 Utility Relocation Classification],Table5[[#Headers],[Restrictive]])=0,"",COUNTIFS(Table1[JV '#],Table5[[#This Row],[JV Number]],Table1[D-419 Utility Relocation Classification],Table5[[#Headers],[Restrictive]]))</f>
        <v/>
      </c>
      <c r="N330" s="460" t="str">
        <f>IF(COUNTIFS(Table1[JV '#],Table5[[#This Row],[JV Number]],Table1[D-419 Utility Relocation Classification],Table5[[#Headers],[Concurrent]])=0,"",COUNTIFS(Table1[JV '#],Table5[[#This Row],[JV Number]],Table1[D-419 Utility Relocation Classification],Table5[[#Headers],[Concurrent]]))</f>
        <v/>
      </c>
      <c r="O330" s="460" t="str">
        <f>IF(COUNTIFS(Table1[JV '#],Table5[[#This Row],[JV Number]],Table1[D-419 Utility Relocation Classification],Table5[[#Headers],[Coordinated]])=0,"",COUNTIFS(Table1[JV '#],Table5[[#This Row],[JV Number]],Table1[D-419 Utility Relocation Classification],Table5[[#Headers],[Coordinated]]))</f>
        <v/>
      </c>
      <c r="P330" s="460" t="str">
        <f>IF(COUNTIFS(Table1[JV '#],Table5[[#This Row],[JV Number]],Table1[D-419 Utility Relocation Classification],Table5[[#Headers],[Not Affected]])=0,"",COUNTIFS(Table1[JV '#],Table5[[#This Row],[JV Number]],Table1[D-419 Utility Relocation Classification],Table5[[#Headers],[Not Affected]]))</f>
        <v/>
      </c>
      <c r="Q330" s="460" t="str">
        <f>IF(COUNTIFS(Table1[JV '#],Table5[[#This Row],[JV Number]],Table1[D-419 Utility Relocation Classification],Table5[[#Headers],[Incorporated]])=0,"",COUNTIFS(Table1[JV '#],Table5[[#This Row],[JV Number]],Table1[D-419 Utility Relocation Classification],Table5[[#Headers],[Incorporated]]))</f>
        <v/>
      </c>
      <c r="R330" s="460">
        <f>IF(COUNTIFS(Table1[JV '#],Table5[[#This Row],[JV Number]],Table1[Overhead or Underground],"OH")=0,"",COUNTIFS(Table1[JV '#],Table5[[#This Row],[JV Number]],Table1[Overhead or Underground],"OH"))</f>
        <v>3</v>
      </c>
      <c r="S330" s="460" t="str">
        <f>IF(COUNTIFS(Table1[JV '#],Table5[[#This Row],[JV Number]],Table1[Overhead or Underground],"UG")=0,"",COUNTIFS(Table1[JV '#],Table5[[#This Row],[JV Number]],Table1[Overhead or Underground],"UG"))</f>
        <v/>
      </c>
      <c r="T330" s="460" t="e">
        <f>IF(COUNTIFS(Table1[JV '#],Table5[[#This Row],[JV Number]],#REF!,"x")=0,"",COUNTIFS(Table1[JV '#],Table5[[#This Row],[JV Number]],#REF!,"x"))</f>
        <v>#REF!</v>
      </c>
      <c r="U330" s="460" t="e">
        <f>IF(COUNTIFS(Table1[JV '#],Table5[[#This Row],[JV Number]],#REF!,"x")=0,"",COUNTIFS(Table1[JV '#],Table5[[#This Row],[JV Number]],#REF!,"x"))</f>
        <v>#REF!</v>
      </c>
      <c r="V330" s="460" t="e">
        <f>IF(COUNTIFS(Table1[JV '#],Table5[[#This Row],[JV Number]],#REF!,"x")=0,"",COUNTIFS(Table1[JV '#],Table5[[#This Row],[JV Number]],#REF!,"x"))</f>
        <v>#REF!</v>
      </c>
      <c r="W330" s="460" t="e">
        <f>IF(COUNTIFS(Table1[JV '#],Table5[[#This Row],[JV Number]],#REF!,"x")=0,"",COUNTIFS(Table1[JV '#],Table5[[#This Row],[JV Number]],#REF!,"x"))</f>
        <v>#REF!</v>
      </c>
      <c r="X330" s="460" t="e">
        <f>IF(COUNTIFS(Table1[JV '#],Table5[[#This Row],[JV Number]],#REF!,"x")=0,"",COUNTIFS(Table1[JV '#],Table5[[#This Row],[JV Number]],#REF!,"x"))</f>
        <v>#REF!</v>
      </c>
      <c r="Z330" s="447"/>
    </row>
    <row r="331" spans="1:26" x14ac:dyDescent="0.25">
      <c r="A331" s="464">
        <v>327</v>
      </c>
      <c r="B331" s="460">
        <v>331</v>
      </c>
      <c r="C331" s="460">
        <f>INDEX(Table1[MPMS '#],MATCH(Table5[[#This Row],[JV Number]],Table1[JV '#],0))</f>
        <v>22827</v>
      </c>
      <c r="D331" s="460" t="str">
        <f>INDEX(Table1[Early Completion (Y/N)],MATCH(Table5[[#This Row],[JV Number]],Table1[JV '#],0))</f>
        <v>--</v>
      </c>
      <c r="E331" s="460" t="e">
        <f>INDEX(#REF!,MATCH(Table5[[#This Row],[JV Number]],Table1[JV '#],0))</f>
        <v>#REF!</v>
      </c>
      <c r="F331" s="460">
        <f>INDEX(Table1[District],MATCH(Table5[[#This Row],[JV Number]],Table1[JV '#],0))</f>
        <v>9</v>
      </c>
      <c r="G331" s="460" t="str">
        <f>INDEX(Table1[County],MATCH(Table5[[#This Row],[JV Number]],Table1[JV '#],0))</f>
        <v>Fulton</v>
      </c>
      <c r="H331" s="460">
        <f>COUNTIF(Table1[JV '#],Table5[[#This Row],[JV Number]])</f>
        <v>5</v>
      </c>
      <c r="I331" s="466">
        <f>LOOKUP(Table5[[#This Row],[JV Number]],Table4[JV '#],Table4[Construction Start Dates])</f>
        <v>42513</v>
      </c>
      <c r="J331" s="466" t="e">
        <f t="array" ref="J331">MIN(IF(Table5[[#This Row],[JV Number]]=Table1[JV '#],#REF!,"Error"))</f>
        <v>#REF!</v>
      </c>
      <c r="K331" s="554" t="e">
        <f>SUMIF(Table1[JV '#],Table5[[#This Row],[JV Number]],#REF!)</f>
        <v>#REF!</v>
      </c>
      <c r="L331" s="460" t="str">
        <f>IF(COUNTIFS(Table1[JV '#],Table5[[#This Row],[JV Number]],Table1[D-419 Utility Relocation Classification],Table5[[#Headers],[Prior]])=0,"",COUNTIFS(Table1[JV '#],Table5[[#This Row],[JV Number]],Table1[D-419 Utility Relocation Classification],Table5[[#Headers],[Prior]]))</f>
        <v/>
      </c>
      <c r="M331" s="460" t="str">
        <f>IF(COUNTIFS(Table1[JV '#],Table5[[#This Row],[JV Number]],Table1[D-419 Utility Relocation Classification],Table5[[#Headers],[Restrictive]])=0,"",COUNTIFS(Table1[JV '#],Table5[[#This Row],[JV Number]],Table1[D-419 Utility Relocation Classification],Table5[[#Headers],[Restrictive]]))</f>
        <v/>
      </c>
      <c r="N331" s="460" t="str">
        <f>IF(COUNTIFS(Table1[JV '#],Table5[[#This Row],[JV Number]],Table1[D-419 Utility Relocation Classification],Table5[[#Headers],[Concurrent]])=0,"",COUNTIFS(Table1[JV '#],Table5[[#This Row],[JV Number]],Table1[D-419 Utility Relocation Classification],Table5[[#Headers],[Concurrent]]))</f>
        <v/>
      </c>
      <c r="O331" s="460" t="str">
        <f>IF(COUNTIFS(Table1[JV '#],Table5[[#This Row],[JV Number]],Table1[D-419 Utility Relocation Classification],Table5[[#Headers],[Coordinated]])=0,"",COUNTIFS(Table1[JV '#],Table5[[#This Row],[JV Number]],Table1[D-419 Utility Relocation Classification],Table5[[#Headers],[Coordinated]]))</f>
        <v/>
      </c>
      <c r="P331" s="460" t="str">
        <f>IF(COUNTIFS(Table1[JV '#],Table5[[#This Row],[JV Number]],Table1[D-419 Utility Relocation Classification],Table5[[#Headers],[Not Affected]])=0,"",COUNTIFS(Table1[JV '#],Table5[[#This Row],[JV Number]],Table1[D-419 Utility Relocation Classification],Table5[[#Headers],[Not Affected]]))</f>
        <v/>
      </c>
      <c r="Q331" s="460" t="str">
        <f>IF(COUNTIFS(Table1[JV '#],Table5[[#This Row],[JV Number]],Table1[D-419 Utility Relocation Classification],Table5[[#Headers],[Incorporated]])=0,"",COUNTIFS(Table1[JV '#],Table5[[#This Row],[JV Number]],Table1[D-419 Utility Relocation Classification],Table5[[#Headers],[Incorporated]]))</f>
        <v/>
      </c>
      <c r="R331" s="460">
        <f>IF(COUNTIFS(Table1[JV '#],Table5[[#This Row],[JV Number]],Table1[Overhead or Underground],"OH")=0,"",COUNTIFS(Table1[JV '#],Table5[[#This Row],[JV Number]],Table1[Overhead or Underground],"OH"))</f>
        <v>3</v>
      </c>
      <c r="S331" s="460">
        <f>IF(COUNTIFS(Table1[JV '#],Table5[[#This Row],[JV Number]],Table1[Overhead or Underground],"UG")=0,"",COUNTIFS(Table1[JV '#],Table5[[#This Row],[JV Number]],Table1[Overhead or Underground],"UG"))</f>
        <v>1</v>
      </c>
      <c r="T331" s="460" t="e">
        <f>IF(COUNTIFS(Table1[JV '#],Table5[[#This Row],[JV Number]],#REF!,"x")=0,"",COUNTIFS(Table1[JV '#],Table5[[#This Row],[JV Number]],#REF!,"x"))</f>
        <v>#REF!</v>
      </c>
      <c r="U331" s="460" t="e">
        <f>IF(COUNTIFS(Table1[JV '#],Table5[[#This Row],[JV Number]],#REF!,"x")=0,"",COUNTIFS(Table1[JV '#],Table5[[#This Row],[JV Number]],#REF!,"x"))</f>
        <v>#REF!</v>
      </c>
      <c r="V331" s="460" t="e">
        <f>IF(COUNTIFS(Table1[JV '#],Table5[[#This Row],[JV Number]],#REF!,"x")=0,"",COUNTIFS(Table1[JV '#],Table5[[#This Row],[JV Number]],#REF!,"x"))</f>
        <v>#REF!</v>
      </c>
      <c r="W331" s="460" t="e">
        <f>IF(COUNTIFS(Table1[JV '#],Table5[[#This Row],[JV Number]],#REF!,"x")=0,"",COUNTIFS(Table1[JV '#],Table5[[#This Row],[JV Number]],#REF!,"x"))</f>
        <v>#REF!</v>
      </c>
      <c r="X331" s="460" t="e">
        <f>IF(COUNTIFS(Table1[JV '#],Table5[[#This Row],[JV Number]],#REF!,"x")=0,"",COUNTIFS(Table1[JV '#],Table5[[#This Row],[JV Number]],#REF!,"x"))</f>
        <v>#REF!</v>
      </c>
      <c r="Z331" s="447"/>
    </row>
    <row r="332" spans="1:26" x14ac:dyDescent="0.25">
      <c r="A332" s="464">
        <v>328</v>
      </c>
      <c r="B332" s="460">
        <v>332</v>
      </c>
      <c r="C332" s="460">
        <f>INDEX(Table1[MPMS '#],MATCH(Table5[[#This Row],[JV Number]],Table1[JV '#],0))</f>
        <v>22832</v>
      </c>
      <c r="D332" s="460" t="str">
        <f>INDEX(Table1[Early Completion (Y/N)],MATCH(Table5[[#This Row],[JV Number]],Table1[JV '#],0))</f>
        <v>--</v>
      </c>
      <c r="E332" s="460" t="e">
        <f>INDEX(#REF!,MATCH(Table5[[#This Row],[JV Number]],Table1[JV '#],0))</f>
        <v>#REF!</v>
      </c>
      <c r="F332" s="460">
        <f>INDEX(Table1[District],MATCH(Table5[[#This Row],[JV Number]],Table1[JV '#],0))</f>
        <v>9</v>
      </c>
      <c r="G332" s="460" t="str">
        <f>INDEX(Table1[County],MATCH(Table5[[#This Row],[JV Number]],Table1[JV '#],0))</f>
        <v>Fulton</v>
      </c>
      <c r="H332" s="460">
        <f>COUNTIF(Table1[JV '#],Table5[[#This Row],[JV Number]])</f>
        <v>4</v>
      </c>
      <c r="I332" s="466">
        <f>LOOKUP(Table5[[#This Row],[JV Number]],Table4[JV '#],Table4[Construction Start Dates])</f>
        <v>42830</v>
      </c>
      <c r="J332" s="466" t="e">
        <f t="array" ref="J332">MIN(IF(Table5[[#This Row],[JV Number]]=Table1[JV '#],#REF!,"Error"))</f>
        <v>#REF!</v>
      </c>
      <c r="K332" s="554" t="e">
        <f>SUMIF(Table1[JV '#],Table5[[#This Row],[JV Number]],#REF!)</f>
        <v>#REF!</v>
      </c>
      <c r="L332" s="460" t="str">
        <f>IF(COUNTIFS(Table1[JV '#],Table5[[#This Row],[JV Number]],Table1[D-419 Utility Relocation Classification],Table5[[#Headers],[Prior]])=0,"",COUNTIFS(Table1[JV '#],Table5[[#This Row],[JV Number]],Table1[D-419 Utility Relocation Classification],Table5[[#Headers],[Prior]]))</f>
        <v/>
      </c>
      <c r="M332" s="460" t="str">
        <f>IF(COUNTIFS(Table1[JV '#],Table5[[#This Row],[JV Number]],Table1[D-419 Utility Relocation Classification],Table5[[#Headers],[Restrictive]])=0,"",COUNTIFS(Table1[JV '#],Table5[[#This Row],[JV Number]],Table1[D-419 Utility Relocation Classification],Table5[[#Headers],[Restrictive]]))</f>
        <v/>
      </c>
      <c r="N332" s="460" t="str">
        <f>IF(COUNTIFS(Table1[JV '#],Table5[[#This Row],[JV Number]],Table1[D-419 Utility Relocation Classification],Table5[[#Headers],[Concurrent]])=0,"",COUNTIFS(Table1[JV '#],Table5[[#This Row],[JV Number]],Table1[D-419 Utility Relocation Classification],Table5[[#Headers],[Concurrent]]))</f>
        <v/>
      </c>
      <c r="O332" s="460" t="str">
        <f>IF(COUNTIFS(Table1[JV '#],Table5[[#This Row],[JV Number]],Table1[D-419 Utility Relocation Classification],Table5[[#Headers],[Coordinated]])=0,"",COUNTIFS(Table1[JV '#],Table5[[#This Row],[JV Number]],Table1[D-419 Utility Relocation Classification],Table5[[#Headers],[Coordinated]]))</f>
        <v/>
      </c>
      <c r="P332" s="460" t="str">
        <f>IF(COUNTIFS(Table1[JV '#],Table5[[#This Row],[JV Number]],Table1[D-419 Utility Relocation Classification],Table5[[#Headers],[Not Affected]])=0,"",COUNTIFS(Table1[JV '#],Table5[[#This Row],[JV Number]],Table1[D-419 Utility Relocation Classification],Table5[[#Headers],[Not Affected]]))</f>
        <v/>
      </c>
      <c r="Q332" s="460" t="str">
        <f>IF(COUNTIFS(Table1[JV '#],Table5[[#This Row],[JV Number]],Table1[D-419 Utility Relocation Classification],Table5[[#Headers],[Incorporated]])=0,"",COUNTIFS(Table1[JV '#],Table5[[#This Row],[JV Number]],Table1[D-419 Utility Relocation Classification],Table5[[#Headers],[Incorporated]]))</f>
        <v/>
      </c>
      <c r="R332" s="460" t="str">
        <f>IF(COUNTIFS(Table1[JV '#],Table5[[#This Row],[JV Number]],Table1[Overhead or Underground],"OH")=0,"",COUNTIFS(Table1[JV '#],Table5[[#This Row],[JV Number]],Table1[Overhead or Underground],"OH"))</f>
        <v/>
      </c>
      <c r="S332" s="460" t="str">
        <f>IF(COUNTIFS(Table1[JV '#],Table5[[#This Row],[JV Number]],Table1[Overhead or Underground],"UG")=0,"",COUNTIFS(Table1[JV '#],Table5[[#This Row],[JV Number]],Table1[Overhead or Underground],"UG"))</f>
        <v/>
      </c>
      <c r="T332" s="460" t="e">
        <f>IF(COUNTIFS(Table1[JV '#],Table5[[#This Row],[JV Number]],#REF!,"x")=0,"",COUNTIFS(Table1[JV '#],Table5[[#This Row],[JV Number]],#REF!,"x"))</f>
        <v>#REF!</v>
      </c>
      <c r="U332" s="460" t="e">
        <f>IF(COUNTIFS(Table1[JV '#],Table5[[#This Row],[JV Number]],#REF!,"x")=0,"",COUNTIFS(Table1[JV '#],Table5[[#This Row],[JV Number]],#REF!,"x"))</f>
        <v>#REF!</v>
      </c>
      <c r="V332" s="460" t="e">
        <f>IF(COUNTIFS(Table1[JV '#],Table5[[#This Row],[JV Number]],#REF!,"x")=0,"",COUNTIFS(Table1[JV '#],Table5[[#This Row],[JV Number]],#REF!,"x"))</f>
        <v>#REF!</v>
      </c>
      <c r="W332" s="460" t="e">
        <f>IF(COUNTIFS(Table1[JV '#],Table5[[#This Row],[JV Number]],#REF!,"x")=0,"",COUNTIFS(Table1[JV '#],Table5[[#This Row],[JV Number]],#REF!,"x"))</f>
        <v>#REF!</v>
      </c>
      <c r="X332" s="460" t="e">
        <f>IF(COUNTIFS(Table1[JV '#],Table5[[#This Row],[JV Number]],#REF!,"x")=0,"",COUNTIFS(Table1[JV '#],Table5[[#This Row],[JV Number]],#REF!,"x"))</f>
        <v>#REF!</v>
      </c>
      <c r="Z332" s="447"/>
    </row>
    <row r="333" spans="1:26" x14ac:dyDescent="0.25">
      <c r="A333" s="464">
        <v>329</v>
      </c>
      <c r="B333" s="460">
        <v>333</v>
      </c>
      <c r="C333" s="460">
        <f>INDEX(Table1[MPMS '#],MATCH(Table5[[#This Row],[JV Number]],Table1[JV '#],0))</f>
        <v>88142</v>
      </c>
      <c r="D333" s="460" t="str">
        <f>INDEX(Table1[Early Completion (Y/N)],MATCH(Table5[[#This Row],[JV Number]],Table1[JV '#],0))</f>
        <v>--</v>
      </c>
      <c r="E333" s="460" t="e">
        <f>INDEX(#REF!,MATCH(Table5[[#This Row],[JV Number]],Table1[JV '#],0))</f>
        <v>#REF!</v>
      </c>
      <c r="F333" s="460">
        <f>INDEX(Table1[District],MATCH(Table5[[#This Row],[JV Number]],Table1[JV '#],0))</f>
        <v>9</v>
      </c>
      <c r="G333" s="460" t="str">
        <f>INDEX(Table1[County],MATCH(Table5[[#This Row],[JV Number]],Table1[JV '#],0))</f>
        <v>Fulton</v>
      </c>
      <c r="H333" s="460">
        <f>COUNTIF(Table1[JV '#],Table5[[#This Row],[JV Number]])</f>
        <v>3</v>
      </c>
      <c r="I333" s="466">
        <f>LOOKUP(Table5[[#This Row],[JV Number]],Table4[JV '#],Table4[Construction Start Dates])</f>
        <v>42593</v>
      </c>
      <c r="J333" s="466" t="e">
        <f t="array" ref="J333">MIN(IF(Table5[[#This Row],[JV Number]]=Table1[JV '#],#REF!,"Error"))</f>
        <v>#REF!</v>
      </c>
      <c r="K333" s="554" t="e">
        <f>SUMIF(Table1[JV '#],Table5[[#This Row],[JV Number]],#REF!)</f>
        <v>#REF!</v>
      </c>
      <c r="L333" s="460" t="str">
        <f>IF(COUNTIFS(Table1[JV '#],Table5[[#This Row],[JV Number]],Table1[D-419 Utility Relocation Classification],Table5[[#Headers],[Prior]])=0,"",COUNTIFS(Table1[JV '#],Table5[[#This Row],[JV Number]],Table1[D-419 Utility Relocation Classification],Table5[[#Headers],[Prior]]))</f>
        <v/>
      </c>
      <c r="M333" s="460" t="str">
        <f>IF(COUNTIFS(Table1[JV '#],Table5[[#This Row],[JV Number]],Table1[D-419 Utility Relocation Classification],Table5[[#Headers],[Restrictive]])=0,"",COUNTIFS(Table1[JV '#],Table5[[#This Row],[JV Number]],Table1[D-419 Utility Relocation Classification],Table5[[#Headers],[Restrictive]]))</f>
        <v/>
      </c>
      <c r="N333" s="460" t="str">
        <f>IF(COUNTIFS(Table1[JV '#],Table5[[#This Row],[JV Number]],Table1[D-419 Utility Relocation Classification],Table5[[#Headers],[Concurrent]])=0,"",COUNTIFS(Table1[JV '#],Table5[[#This Row],[JV Number]],Table1[D-419 Utility Relocation Classification],Table5[[#Headers],[Concurrent]]))</f>
        <v/>
      </c>
      <c r="O333" s="460" t="str">
        <f>IF(COUNTIFS(Table1[JV '#],Table5[[#This Row],[JV Number]],Table1[D-419 Utility Relocation Classification],Table5[[#Headers],[Coordinated]])=0,"",COUNTIFS(Table1[JV '#],Table5[[#This Row],[JV Number]],Table1[D-419 Utility Relocation Classification],Table5[[#Headers],[Coordinated]]))</f>
        <v/>
      </c>
      <c r="P333" s="460" t="str">
        <f>IF(COUNTIFS(Table1[JV '#],Table5[[#This Row],[JV Number]],Table1[D-419 Utility Relocation Classification],Table5[[#Headers],[Not Affected]])=0,"",COUNTIFS(Table1[JV '#],Table5[[#This Row],[JV Number]],Table1[D-419 Utility Relocation Classification],Table5[[#Headers],[Not Affected]]))</f>
        <v/>
      </c>
      <c r="Q333" s="460" t="str">
        <f>IF(COUNTIFS(Table1[JV '#],Table5[[#This Row],[JV Number]],Table1[D-419 Utility Relocation Classification],Table5[[#Headers],[Incorporated]])=0,"",COUNTIFS(Table1[JV '#],Table5[[#This Row],[JV Number]],Table1[D-419 Utility Relocation Classification],Table5[[#Headers],[Incorporated]]))</f>
        <v/>
      </c>
      <c r="R333" s="460">
        <f>IF(COUNTIFS(Table1[JV '#],Table5[[#This Row],[JV Number]],Table1[Overhead or Underground],"OH")=0,"",COUNTIFS(Table1[JV '#],Table5[[#This Row],[JV Number]],Table1[Overhead or Underground],"OH"))</f>
        <v>2</v>
      </c>
      <c r="S333" s="460">
        <f>IF(COUNTIFS(Table1[JV '#],Table5[[#This Row],[JV Number]],Table1[Overhead or Underground],"UG")=0,"",COUNTIFS(Table1[JV '#],Table5[[#This Row],[JV Number]],Table1[Overhead or Underground],"UG"))</f>
        <v>1</v>
      </c>
      <c r="T333" s="460" t="e">
        <f>IF(COUNTIFS(Table1[JV '#],Table5[[#This Row],[JV Number]],#REF!,"x")=0,"",COUNTIFS(Table1[JV '#],Table5[[#This Row],[JV Number]],#REF!,"x"))</f>
        <v>#REF!</v>
      </c>
      <c r="U333" s="460" t="e">
        <f>IF(COUNTIFS(Table1[JV '#],Table5[[#This Row],[JV Number]],#REF!,"x")=0,"",COUNTIFS(Table1[JV '#],Table5[[#This Row],[JV Number]],#REF!,"x"))</f>
        <v>#REF!</v>
      </c>
      <c r="V333" s="460" t="e">
        <f>IF(COUNTIFS(Table1[JV '#],Table5[[#This Row],[JV Number]],#REF!,"x")=0,"",COUNTIFS(Table1[JV '#],Table5[[#This Row],[JV Number]],#REF!,"x"))</f>
        <v>#REF!</v>
      </c>
      <c r="W333" s="460" t="e">
        <f>IF(COUNTIFS(Table1[JV '#],Table5[[#This Row],[JV Number]],#REF!,"x")=0,"",COUNTIFS(Table1[JV '#],Table5[[#This Row],[JV Number]],#REF!,"x"))</f>
        <v>#REF!</v>
      </c>
      <c r="X333" s="460" t="e">
        <f>IF(COUNTIFS(Table1[JV '#],Table5[[#This Row],[JV Number]],#REF!,"x")=0,"",COUNTIFS(Table1[JV '#],Table5[[#This Row],[JV Number]],#REF!,"x"))</f>
        <v>#REF!</v>
      </c>
      <c r="Z333" s="447"/>
    </row>
    <row r="334" spans="1:26" x14ac:dyDescent="0.25">
      <c r="A334" s="464">
        <v>330</v>
      </c>
      <c r="B334" s="460">
        <v>334</v>
      </c>
      <c r="C334" s="460">
        <f>INDEX(Table1[MPMS '#],MATCH(Table5[[#This Row],[JV Number]],Table1[JV '#],0))</f>
        <v>22837</v>
      </c>
      <c r="D334" s="460" t="str">
        <f>INDEX(Table1[Early Completion (Y/N)],MATCH(Table5[[#This Row],[JV Number]],Table1[JV '#],0))</f>
        <v>--</v>
      </c>
      <c r="E334" s="460" t="e">
        <f>INDEX(#REF!,MATCH(Table5[[#This Row],[JV Number]],Table1[JV '#],0))</f>
        <v>#REF!</v>
      </c>
      <c r="F334" s="460">
        <f>INDEX(Table1[District],MATCH(Table5[[#This Row],[JV Number]],Table1[JV '#],0))</f>
        <v>9</v>
      </c>
      <c r="G334" s="460" t="str">
        <f>INDEX(Table1[County],MATCH(Table5[[#This Row],[JV Number]],Table1[JV '#],0))</f>
        <v>Fulton</v>
      </c>
      <c r="H334" s="460">
        <f>COUNTIF(Table1[JV '#],Table5[[#This Row],[JV Number]])</f>
        <v>4</v>
      </c>
      <c r="I334" s="466">
        <f>LOOKUP(Table5[[#This Row],[JV Number]],Table4[JV '#],Table4[Construction Start Dates])</f>
        <v>42559</v>
      </c>
      <c r="J334" s="466" t="e">
        <f t="array" ref="J334">MIN(IF(Table5[[#This Row],[JV Number]]=Table1[JV '#],#REF!,"Error"))</f>
        <v>#REF!</v>
      </c>
      <c r="K334" s="554" t="e">
        <f>SUMIF(Table1[JV '#],Table5[[#This Row],[JV Number]],#REF!)</f>
        <v>#REF!</v>
      </c>
      <c r="L334" s="460" t="str">
        <f>IF(COUNTIFS(Table1[JV '#],Table5[[#This Row],[JV Number]],Table1[D-419 Utility Relocation Classification],Table5[[#Headers],[Prior]])=0,"",COUNTIFS(Table1[JV '#],Table5[[#This Row],[JV Number]],Table1[D-419 Utility Relocation Classification],Table5[[#Headers],[Prior]]))</f>
        <v/>
      </c>
      <c r="M334" s="460" t="str">
        <f>IF(COUNTIFS(Table1[JV '#],Table5[[#This Row],[JV Number]],Table1[D-419 Utility Relocation Classification],Table5[[#Headers],[Restrictive]])=0,"",COUNTIFS(Table1[JV '#],Table5[[#This Row],[JV Number]],Table1[D-419 Utility Relocation Classification],Table5[[#Headers],[Restrictive]]))</f>
        <v/>
      </c>
      <c r="N334" s="460" t="str">
        <f>IF(COUNTIFS(Table1[JV '#],Table5[[#This Row],[JV Number]],Table1[D-419 Utility Relocation Classification],Table5[[#Headers],[Concurrent]])=0,"",COUNTIFS(Table1[JV '#],Table5[[#This Row],[JV Number]],Table1[D-419 Utility Relocation Classification],Table5[[#Headers],[Concurrent]]))</f>
        <v/>
      </c>
      <c r="O334" s="460" t="str">
        <f>IF(COUNTIFS(Table1[JV '#],Table5[[#This Row],[JV Number]],Table1[D-419 Utility Relocation Classification],Table5[[#Headers],[Coordinated]])=0,"",COUNTIFS(Table1[JV '#],Table5[[#This Row],[JV Number]],Table1[D-419 Utility Relocation Classification],Table5[[#Headers],[Coordinated]]))</f>
        <v/>
      </c>
      <c r="P334" s="460" t="str">
        <f>IF(COUNTIFS(Table1[JV '#],Table5[[#This Row],[JV Number]],Table1[D-419 Utility Relocation Classification],Table5[[#Headers],[Not Affected]])=0,"",COUNTIFS(Table1[JV '#],Table5[[#This Row],[JV Number]],Table1[D-419 Utility Relocation Classification],Table5[[#Headers],[Not Affected]]))</f>
        <v/>
      </c>
      <c r="Q334" s="460" t="str">
        <f>IF(COUNTIFS(Table1[JV '#],Table5[[#This Row],[JV Number]],Table1[D-419 Utility Relocation Classification],Table5[[#Headers],[Incorporated]])=0,"",COUNTIFS(Table1[JV '#],Table5[[#This Row],[JV Number]],Table1[D-419 Utility Relocation Classification],Table5[[#Headers],[Incorporated]]))</f>
        <v/>
      </c>
      <c r="R334" s="460">
        <f>IF(COUNTIFS(Table1[JV '#],Table5[[#This Row],[JV Number]],Table1[Overhead or Underground],"OH")=0,"",COUNTIFS(Table1[JV '#],Table5[[#This Row],[JV Number]],Table1[Overhead or Underground],"OH"))</f>
        <v>2</v>
      </c>
      <c r="S334" s="460" t="str">
        <f>IF(COUNTIFS(Table1[JV '#],Table5[[#This Row],[JV Number]],Table1[Overhead or Underground],"UG")=0,"",COUNTIFS(Table1[JV '#],Table5[[#This Row],[JV Number]],Table1[Overhead or Underground],"UG"))</f>
        <v/>
      </c>
      <c r="T334" s="460" t="e">
        <f>IF(COUNTIFS(Table1[JV '#],Table5[[#This Row],[JV Number]],#REF!,"x")=0,"",COUNTIFS(Table1[JV '#],Table5[[#This Row],[JV Number]],#REF!,"x"))</f>
        <v>#REF!</v>
      </c>
      <c r="U334" s="460" t="e">
        <f>IF(COUNTIFS(Table1[JV '#],Table5[[#This Row],[JV Number]],#REF!,"x")=0,"",COUNTIFS(Table1[JV '#],Table5[[#This Row],[JV Number]],#REF!,"x"))</f>
        <v>#REF!</v>
      </c>
      <c r="V334" s="460" t="e">
        <f>IF(COUNTIFS(Table1[JV '#],Table5[[#This Row],[JV Number]],#REF!,"x")=0,"",COUNTIFS(Table1[JV '#],Table5[[#This Row],[JV Number]],#REF!,"x"))</f>
        <v>#REF!</v>
      </c>
      <c r="W334" s="460" t="e">
        <f>IF(COUNTIFS(Table1[JV '#],Table5[[#This Row],[JV Number]],#REF!,"x")=0,"",COUNTIFS(Table1[JV '#],Table5[[#This Row],[JV Number]],#REF!,"x"))</f>
        <v>#REF!</v>
      </c>
      <c r="X334" s="460" t="e">
        <f>IF(COUNTIFS(Table1[JV '#],Table5[[#This Row],[JV Number]],#REF!,"x")=0,"",COUNTIFS(Table1[JV '#],Table5[[#This Row],[JV Number]],#REF!,"x"))</f>
        <v>#REF!</v>
      </c>
      <c r="Z334" s="447"/>
    </row>
    <row r="335" spans="1:26" x14ac:dyDescent="0.25">
      <c r="A335" s="464">
        <v>331</v>
      </c>
      <c r="B335" s="460">
        <v>335</v>
      </c>
      <c r="C335" s="460">
        <f>INDEX(Table1[MPMS '#],MATCH(Table5[[#This Row],[JV Number]],Table1[JV '#],0))</f>
        <v>74433</v>
      </c>
      <c r="D335" s="460" t="str">
        <f>INDEX(Table1[Early Completion (Y/N)],MATCH(Table5[[#This Row],[JV Number]],Table1[JV '#],0))</f>
        <v>--</v>
      </c>
      <c r="E335" s="460" t="e">
        <f>INDEX(#REF!,MATCH(Table5[[#This Row],[JV Number]],Table1[JV '#],0))</f>
        <v>#REF!</v>
      </c>
      <c r="F335" s="460">
        <f>INDEX(Table1[District],MATCH(Table5[[#This Row],[JV Number]],Table1[JV '#],0))</f>
        <v>9</v>
      </c>
      <c r="G335" s="460" t="str">
        <f>INDEX(Table1[County],MATCH(Table5[[#This Row],[JV Number]],Table1[JV '#],0))</f>
        <v>Huntingdon</v>
      </c>
      <c r="H335" s="460">
        <f>COUNTIF(Table1[JV '#],Table5[[#This Row],[JV Number]])</f>
        <v>2</v>
      </c>
      <c r="I335" s="466">
        <f>LOOKUP(Table5[[#This Row],[JV Number]],Table4[JV '#],Table4[Construction Start Dates])</f>
        <v>42815</v>
      </c>
      <c r="J335" s="466" t="e">
        <f t="array" ref="J335">MIN(IF(Table5[[#This Row],[JV Number]]=Table1[JV '#],#REF!,"Error"))</f>
        <v>#REF!</v>
      </c>
      <c r="K335" s="554" t="e">
        <f>SUMIF(Table1[JV '#],Table5[[#This Row],[JV Number]],#REF!)</f>
        <v>#REF!</v>
      </c>
      <c r="L335" s="460" t="str">
        <f>IF(COUNTIFS(Table1[JV '#],Table5[[#This Row],[JV Number]],Table1[D-419 Utility Relocation Classification],Table5[[#Headers],[Prior]])=0,"",COUNTIFS(Table1[JV '#],Table5[[#This Row],[JV Number]],Table1[D-419 Utility Relocation Classification],Table5[[#Headers],[Prior]]))</f>
        <v/>
      </c>
      <c r="M335" s="460" t="str">
        <f>IF(COUNTIFS(Table1[JV '#],Table5[[#This Row],[JV Number]],Table1[D-419 Utility Relocation Classification],Table5[[#Headers],[Restrictive]])=0,"",COUNTIFS(Table1[JV '#],Table5[[#This Row],[JV Number]],Table1[D-419 Utility Relocation Classification],Table5[[#Headers],[Restrictive]]))</f>
        <v/>
      </c>
      <c r="N335" s="460" t="str">
        <f>IF(COUNTIFS(Table1[JV '#],Table5[[#This Row],[JV Number]],Table1[D-419 Utility Relocation Classification],Table5[[#Headers],[Concurrent]])=0,"",COUNTIFS(Table1[JV '#],Table5[[#This Row],[JV Number]],Table1[D-419 Utility Relocation Classification],Table5[[#Headers],[Concurrent]]))</f>
        <v/>
      </c>
      <c r="O335" s="460" t="str">
        <f>IF(COUNTIFS(Table1[JV '#],Table5[[#This Row],[JV Number]],Table1[D-419 Utility Relocation Classification],Table5[[#Headers],[Coordinated]])=0,"",COUNTIFS(Table1[JV '#],Table5[[#This Row],[JV Number]],Table1[D-419 Utility Relocation Classification],Table5[[#Headers],[Coordinated]]))</f>
        <v/>
      </c>
      <c r="P335" s="460" t="str">
        <f>IF(COUNTIFS(Table1[JV '#],Table5[[#This Row],[JV Number]],Table1[D-419 Utility Relocation Classification],Table5[[#Headers],[Not Affected]])=0,"",COUNTIFS(Table1[JV '#],Table5[[#This Row],[JV Number]],Table1[D-419 Utility Relocation Classification],Table5[[#Headers],[Not Affected]]))</f>
        <v/>
      </c>
      <c r="Q335" s="460" t="str">
        <f>IF(COUNTIFS(Table1[JV '#],Table5[[#This Row],[JV Number]],Table1[D-419 Utility Relocation Classification],Table5[[#Headers],[Incorporated]])=0,"",COUNTIFS(Table1[JV '#],Table5[[#This Row],[JV Number]],Table1[D-419 Utility Relocation Classification],Table5[[#Headers],[Incorporated]]))</f>
        <v/>
      </c>
      <c r="R335" s="460" t="str">
        <f>IF(COUNTIFS(Table1[JV '#],Table5[[#This Row],[JV Number]],Table1[Overhead or Underground],"OH")=0,"",COUNTIFS(Table1[JV '#],Table5[[#This Row],[JV Number]],Table1[Overhead or Underground],"OH"))</f>
        <v/>
      </c>
      <c r="S335" s="460">
        <f>IF(COUNTIFS(Table1[JV '#],Table5[[#This Row],[JV Number]],Table1[Overhead or Underground],"UG")=0,"",COUNTIFS(Table1[JV '#],Table5[[#This Row],[JV Number]],Table1[Overhead or Underground],"UG"))</f>
        <v>2</v>
      </c>
      <c r="T335" s="460" t="e">
        <f>IF(COUNTIFS(Table1[JV '#],Table5[[#This Row],[JV Number]],#REF!,"x")=0,"",COUNTIFS(Table1[JV '#],Table5[[#This Row],[JV Number]],#REF!,"x"))</f>
        <v>#REF!</v>
      </c>
      <c r="U335" s="460" t="e">
        <f>IF(COUNTIFS(Table1[JV '#],Table5[[#This Row],[JV Number]],#REF!,"x")=0,"",COUNTIFS(Table1[JV '#],Table5[[#This Row],[JV Number]],#REF!,"x"))</f>
        <v>#REF!</v>
      </c>
      <c r="V335" s="460" t="e">
        <f>IF(COUNTIFS(Table1[JV '#],Table5[[#This Row],[JV Number]],#REF!,"x")=0,"",COUNTIFS(Table1[JV '#],Table5[[#This Row],[JV Number]],#REF!,"x"))</f>
        <v>#REF!</v>
      </c>
      <c r="W335" s="460" t="e">
        <f>IF(COUNTIFS(Table1[JV '#],Table5[[#This Row],[JV Number]],#REF!,"x")=0,"",COUNTIFS(Table1[JV '#],Table5[[#This Row],[JV Number]],#REF!,"x"))</f>
        <v>#REF!</v>
      </c>
      <c r="X335" s="460" t="e">
        <f>IF(COUNTIFS(Table1[JV '#],Table5[[#This Row],[JV Number]],#REF!,"x")=0,"",COUNTIFS(Table1[JV '#],Table5[[#This Row],[JV Number]],#REF!,"x"))</f>
        <v>#REF!</v>
      </c>
      <c r="Z335" s="447"/>
    </row>
    <row r="336" spans="1:26" x14ac:dyDescent="0.25">
      <c r="A336" s="464">
        <v>332</v>
      </c>
      <c r="B336" s="460">
        <v>336</v>
      </c>
      <c r="C336" s="460">
        <f>INDEX(Table1[MPMS '#],MATCH(Table5[[#This Row],[JV Number]],Table1[JV '#],0))</f>
        <v>23030</v>
      </c>
      <c r="D336" s="460" t="str">
        <f>INDEX(Table1[Early Completion (Y/N)],MATCH(Table5[[#This Row],[JV Number]],Table1[JV '#],0))</f>
        <v>--</v>
      </c>
      <c r="E336" s="460" t="e">
        <f>INDEX(#REF!,MATCH(Table5[[#This Row],[JV Number]],Table1[JV '#],0))</f>
        <v>#REF!</v>
      </c>
      <c r="F336" s="460">
        <f>INDEX(Table1[District],MATCH(Table5[[#This Row],[JV Number]],Table1[JV '#],0))</f>
        <v>9</v>
      </c>
      <c r="G336" s="460" t="str">
        <f>INDEX(Table1[County],MATCH(Table5[[#This Row],[JV Number]],Table1[JV '#],0))</f>
        <v>Huntingdon</v>
      </c>
      <c r="H336" s="460">
        <f>COUNTIF(Table1[JV '#],Table5[[#This Row],[JV Number]])</f>
        <v>3</v>
      </c>
      <c r="I336" s="466">
        <f>LOOKUP(Table5[[#This Row],[JV Number]],Table4[JV '#],Table4[Construction Start Dates])</f>
        <v>42485</v>
      </c>
      <c r="J336" s="466" t="e">
        <f t="array" ref="J336">MIN(IF(Table5[[#This Row],[JV Number]]=Table1[JV '#],#REF!,"Error"))</f>
        <v>#REF!</v>
      </c>
      <c r="K336" s="554" t="e">
        <f>SUMIF(Table1[JV '#],Table5[[#This Row],[JV Number]],#REF!)</f>
        <v>#REF!</v>
      </c>
      <c r="L336" s="460" t="str">
        <f>IF(COUNTIFS(Table1[JV '#],Table5[[#This Row],[JV Number]],Table1[D-419 Utility Relocation Classification],Table5[[#Headers],[Prior]])=0,"",COUNTIFS(Table1[JV '#],Table5[[#This Row],[JV Number]],Table1[D-419 Utility Relocation Classification],Table5[[#Headers],[Prior]]))</f>
        <v/>
      </c>
      <c r="M336" s="460" t="str">
        <f>IF(COUNTIFS(Table1[JV '#],Table5[[#This Row],[JV Number]],Table1[D-419 Utility Relocation Classification],Table5[[#Headers],[Restrictive]])=0,"",COUNTIFS(Table1[JV '#],Table5[[#This Row],[JV Number]],Table1[D-419 Utility Relocation Classification],Table5[[#Headers],[Restrictive]]))</f>
        <v/>
      </c>
      <c r="N336" s="460" t="str">
        <f>IF(COUNTIFS(Table1[JV '#],Table5[[#This Row],[JV Number]],Table1[D-419 Utility Relocation Classification],Table5[[#Headers],[Concurrent]])=0,"",COUNTIFS(Table1[JV '#],Table5[[#This Row],[JV Number]],Table1[D-419 Utility Relocation Classification],Table5[[#Headers],[Concurrent]]))</f>
        <v/>
      </c>
      <c r="O336" s="460" t="str">
        <f>IF(COUNTIFS(Table1[JV '#],Table5[[#This Row],[JV Number]],Table1[D-419 Utility Relocation Classification],Table5[[#Headers],[Coordinated]])=0,"",COUNTIFS(Table1[JV '#],Table5[[#This Row],[JV Number]],Table1[D-419 Utility Relocation Classification],Table5[[#Headers],[Coordinated]]))</f>
        <v/>
      </c>
      <c r="P336" s="460" t="str">
        <f>IF(COUNTIFS(Table1[JV '#],Table5[[#This Row],[JV Number]],Table1[D-419 Utility Relocation Classification],Table5[[#Headers],[Not Affected]])=0,"",COUNTIFS(Table1[JV '#],Table5[[#This Row],[JV Number]],Table1[D-419 Utility Relocation Classification],Table5[[#Headers],[Not Affected]]))</f>
        <v/>
      </c>
      <c r="Q336" s="460" t="str">
        <f>IF(COUNTIFS(Table1[JV '#],Table5[[#This Row],[JV Number]],Table1[D-419 Utility Relocation Classification],Table5[[#Headers],[Incorporated]])=0,"",COUNTIFS(Table1[JV '#],Table5[[#This Row],[JV Number]],Table1[D-419 Utility Relocation Classification],Table5[[#Headers],[Incorporated]]))</f>
        <v/>
      </c>
      <c r="R336" s="460">
        <f>IF(COUNTIFS(Table1[JV '#],Table5[[#This Row],[JV Number]],Table1[Overhead or Underground],"OH")=0,"",COUNTIFS(Table1[JV '#],Table5[[#This Row],[JV Number]],Table1[Overhead or Underground],"OH"))</f>
        <v>3</v>
      </c>
      <c r="S336" s="460" t="str">
        <f>IF(COUNTIFS(Table1[JV '#],Table5[[#This Row],[JV Number]],Table1[Overhead or Underground],"UG")=0,"",COUNTIFS(Table1[JV '#],Table5[[#This Row],[JV Number]],Table1[Overhead or Underground],"UG"))</f>
        <v/>
      </c>
      <c r="T336" s="460" t="e">
        <f>IF(COUNTIFS(Table1[JV '#],Table5[[#This Row],[JV Number]],#REF!,"x")=0,"",COUNTIFS(Table1[JV '#],Table5[[#This Row],[JV Number]],#REF!,"x"))</f>
        <v>#REF!</v>
      </c>
      <c r="U336" s="460" t="e">
        <f>IF(COUNTIFS(Table1[JV '#],Table5[[#This Row],[JV Number]],#REF!,"x")=0,"",COUNTIFS(Table1[JV '#],Table5[[#This Row],[JV Number]],#REF!,"x"))</f>
        <v>#REF!</v>
      </c>
      <c r="V336" s="460" t="e">
        <f>IF(COUNTIFS(Table1[JV '#],Table5[[#This Row],[JV Number]],#REF!,"x")=0,"",COUNTIFS(Table1[JV '#],Table5[[#This Row],[JV Number]],#REF!,"x"))</f>
        <v>#REF!</v>
      </c>
      <c r="W336" s="460" t="e">
        <f>IF(COUNTIFS(Table1[JV '#],Table5[[#This Row],[JV Number]],#REF!,"x")=0,"",COUNTIFS(Table1[JV '#],Table5[[#This Row],[JV Number]],#REF!,"x"))</f>
        <v>#REF!</v>
      </c>
      <c r="X336" s="460" t="e">
        <f>IF(COUNTIFS(Table1[JV '#],Table5[[#This Row],[JV Number]],#REF!,"x")=0,"",COUNTIFS(Table1[JV '#],Table5[[#This Row],[JV Number]],#REF!,"x"))</f>
        <v>#REF!</v>
      </c>
      <c r="Z336" s="447"/>
    </row>
    <row r="337" spans="1:26" x14ac:dyDescent="0.25">
      <c r="A337" s="464">
        <v>333</v>
      </c>
      <c r="B337" s="460">
        <v>337</v>
      </c>
      <c r="C337" s="460">
        <f>INDEX(Table1[MPMS '#],MATCH(Table5[[#This Row],[JV Number]],Table1[JV '#],0))</f>
        <v>22980</v>
      </c>
      <c r="D337" s="460" t="str">
        <f>INDEX(Table1[Early Completion (Y/N)],MATCH(Table5[[#This Row],[JV Number]],Table1[JV '#],0))</f>
        <v>--</v>
      </c>
      <c r="E337" s="460" t="e">
        <f>INDEX(#REF!,MATCH(Table5[[#This Row],[JV Number]],Table1[JV '#],0))</f>
        <v>#REF!</v>
      </c>
      <c r="F337" s="460">
        <f>INDEX(Table1[District],MATCH(Table5[[#This Row],[JV Number]],Table1[JV '#],0))</f>
        <v>9</v>
      </c>
      <c r="G337" s="460" t="str">
        <f>INDEX(Table1[County],MATCH(Table5[[#This Row],[JV Number]],Table1[JV '#],0))</f>
        <v>Huntingdon</v>
      </c>
      <c r="H337" s="460">
        <f>COUNTIF(Table1[JV '#],Table5[[#This Row],[JV Number]])</f>
        <v>2</v>
      </c>
      <c r="I337" s="466">
        <f>LOOKUP(Table5[[#This Row],[JV Number]],Table4[JV '#],Table4[Construction Start Dates])</f>
        <v>42815</v>
      </c>
      <c r="J337" s="466" t="e">
        <f t="array" ref="J337">MIN(IF(Table5[[#This Row],[JV Number]]=Table1[JV '#],#REF!,"Error"))</f>
        <v>#REF!</v>
      </c>
      <c r="K337" s="554" t="e">
        <f>SUMIF(Table1[JV '#],Table5[[#This Row],[JV Number]],#REF!)</f>
        <v>#REF!</v>
      </c>
      <c r="L337" s="460" t="str">
        <f>IF(COUNTIFS(Table1[JV '#],Table5[[#This Row],[JV Number]],Table1[D-419 Utility Relocation Classification],Table5[[#Headers],[Prior]])=0,"",COUNTIFS(Table1[JV '#],Table5[[#This Row],[JV Number]],Table1[D-419 Utility Relocation Classification],Table5[[#Headers],[Prior]]))</f>
        <v/>
      </c>
      <c r="M337" s="460" t="str">
        <f>IF(COUNTIFS(Table1[JV '#],Table5[[#This Row],[JV Number]],Table1[D-419 Utility Relocation Classification],Table5[[#Headers],[Restrictive]])=0,"",COUNTIFS(Table1[JV '#],Table5[[#This Row],[JV Number]],Table1[D-419 Utility Relocation Classification],Table5[[#Headers],[Restrictive]]))</f>
        <v/>
      </c>
      <c r="N337" s="460" t="str">
        <f>IF(COUNTIFS(Table1[JV '#],Table5[[#This Row],[JV Number]],Table1[D-419 Utility Relocation Classification],Table5[[#Headers],[Concurrent]])=0,"",COUNTIFS(Table1[JV '#],Table5[[#This Row],[JV Number]],Table1[D-419 Utility Relocation Classification],Table5[[#Headers],[Concurrent]]))</f>
        <v/>
      </c>
      <c r="O337" s="460" t="str">
        <f>IF(COUNTIFS(Table1[JV '#],Table5[[#This Row],[JV Number]],Table1[D-419 Utility Relocation Classification],Table5[[#Headers],[Coordinated]])=0,"",COUNTIFS(Table1[JV '#],Table5[[#This Row],[JV Number]],Table1[D-419 Utility Relocation Classification],Table5[[#Headers],[Coordinated]]))</f>
        <v/>
      </c>
      <c r="P337" s="460" t="str">
        <f>IF(COUNTIFS(Table1[JV '#],Table5[[#This Row],[JV Number]],Table1[D-419 Utility Relocation Classification],Table5[[#Headers],[Not Affected]])=0,"",COUNTIFS(Table1[JV '#],Table5[[#This Row],[JV Number]],Table1[D-419 Utility Relocation Classification],Table5[[#Headers],[Not Affected]]))</f>
        <v/>
      </c>
      <c r="Q337" s="460" t="str">
        <f>IF(COUNTIFS(Table1[JV '#],Table5[[#This Row],[JV Number]],Table1[D-419 Utility Relocation Classification],Table5[[#Headers],[Incorporated]])=0,"",COUNTIFS(Table1[JV '#],Table5[[#This Row],[JV Number]],Table1[D-419 Utility Relocation Classification],Table5[[#Headers],[Incorporated]]))</f>
        <v/>
      </c>
      <c r="R337" s="460" t="str">
        <f>IF(COUNTIFS(Table1[JV '#],Table5[[#This Row],[JV Number]],Table1[Overhead or Underground],"OH")=0,"",COUNTIFS(Table1[JV '#],Table5[[#This Row],[JV Number]],Table1[Overhead or Underground],"OH"))</f>
        <v/>
      </c>
      <c r="S337" s="460" t="str">
        <f>IF(COUNTIFS(Table1[JV '#],Table5[[#This Row],[JV Number]],Table1[Overhead or Underground],"UG")=0,"",COUNTIFS(Table1[JV '#],Table5[[#This Row],[JV Number]],Table1[Overhead or Underground],"UG"))</f>
        <v/>
      </c>
      <c r="T337" s="460" t="e">
        <f>IF(COUNTIFS(Table1[JV '#],Table5[[#This Row],[JV Number]],#REF!,"x")=0,"",COUNTIFS(Table1[JV '#],Table5[[#This Row],[JV Number]],#REF!,"x"))</f>
        <v>#REF!</v>
      </c>
      <c r="U337" s="460" t="e">
        <f>IF(COUNTIFS(Table1[JV '#],Table5[[#This Row],[JV Number]],#REF!,"x")=0,"",COUNTIFS(Table1[JV '#],Table5[[#This Row],[JV Number]],#REF!,"x"))</f>
        <v>#REF!</v>
      </c>
      <c r="V337" s="460" t="e">
        <f>IF(COUNTIFS(Table1[JV '#],Table5[[#This Row],[JV Number]],#REF!,"x")=0,"",COUNTIFS(Table1[JV '#],Table5[[#This Row],[JV Number]],#REF!,"x"))</f>
        <v>#REF!</v>
      </c>
      <c r="W337" s="460" t="e">
        <f>IF(COUNTIFS(Table1[JV '#],Table5[[#This Row],[JV Number]],#REF!,"x")=0,"",COUNTIFS(Table1[JV '#],Table5[[#This Row],[JV Number]],#REF!,"x"))</f>
        <v>#REF!</v>
      </c>
      <c r="X337" s="460" t="e">
        <f>IF(COUNTIFS(Table1[JV '#],Table5[[#This Row],[JV Number]],#REF!,"x")=0,"",COUNTIFS(Table1[JV '#],Table5[[#This Row],[JV Number]],#REF!,"x"))</f>
        <v>#REF!</v>
      </c>
      <c r="Z337" s="447"/>
    </row>
    <row r="338" spans="1:26" x14ac:dyDescent="0.25">
      <c r="A338" s="464">
        <v>334</v>
      </c>
      <c r="B338" s="460">
        <v>338</v>
      </c>
      <c r="C338" s="460">
        <f>INDEX(Table1[MPMS '#],MATCH(Table5[[#This Row],[JV Number]],Table1[JV '#],0))</f>
        <v>23039</v>
      </c>
      <c r="D338" s="460" t="str">
        <f>INDEX(Table1[Early Completion (Y/N)],MATCH(Table5[[#This Row],[JV Number]],Table1[JV '#],0))</f>
        <v>--</v>
      </c>
      <c r="E338" s="460" t="e">
        <f>INDEX(#REF!,MATCH(Table5[[#This Row],[JV Number]],Table1[JV '#],0))</f>
        <v>#REF!</v>
      </c>
      <c r="F338" s="460">
        <f>INDEX(Table1[District],MATCH(Table5[[#This Row],[JV Number]],Table1[JV '#],0))</f>
        <v>9</v>
      </c>
      <c r="G338" s="460" t="str">
        <f>INDEX(Table1[County],MATCH(Table5[[#This Row],[JV Number]],Table1[JV '#],0))</f>
        <v>Huntingdon</v>
      </c>
      <c r="H338" s="460">
        <f>COUNTIF(Table1[JV '#],Table5[[#This Row],[JV Number]])</f>
        <v>4</v>
      </c>
      <c r="I338" s="466">
        <f>LOOKUP(Table5[[#This Row],[JV Number]],Table4[JV '#],Table4[Construction Start Dates])</f>
        <v>42529</v>
      </c>
      <c r="J338" s="466" t="e">
        <f t="array" ref="J338">MIN(IF(Table5[[#This Row],[JV Number]]=Table1[JV '#],#REF!,"Error"))</f>
        <v>#REF!</v>
      </c>
      <c r="K338" s="554" t="e">
        <f>SUMIF(Table1[JV '#],Table5[[#This Row],[JV Number]],#REF!)</f>
        <v>#REF!</v>
      </c>
      <c r="L338" s="460" t="str">
        <f>IF(COUNTIFS(Table1[JV '#],Table5[[#This Row],[JV Number]],Table1[D-419 Utility Relocation Classification],Table5[[#Headers],[Prior]])=0,"",COUNTIFS(Table1[JV '#],Table5[[#This Row],[JV Number]],Table1[D-419 Utility Relocation Classification],Table5[[#Headers],[Prior]]))</f>
        <v/>
      </c>
      <c r="M338" s="460" t="str">
        <f>IF(COUNTIFS(Table1[JV '#],Table5[[#This Row],[JV Number]],Table1[D-419 Utility Relocation Classification],Table5[[#Headers],[Restrictive]])=0,"",COUNTIFS(Table1[JV '#],Table5[[#This Row],[JV Number]],Table1[D-419 Utility Relocation Classification],Table5[[#Headers],[Restrictive]]))</f>
        <v/>
      </c>
      <c r="N338" s="460" t="str">
        <f>IF(COUNTIFS(Table1[JV '#],Table5[[#This Row],[JV Number]],Table1[D-419 Utility Relocation Classification],Table5[[#Headers],[Concurrent]])=0,"",COUNTIFS(Table1[JV '#],Table5[[#This Row],[JV Number]],Table1[D-419 Utility Relocation Classification],Table5[[#Headers],[Concurrent]]))</f>
        <v/>
      </c>
      <c r="O338" s="460" t="str">
        <f>IF(COUNTIFS(Table1[JV '#],Table5[[#This Row],[JV Number]],Table1[D-419 Utility Relocation Classification],Table5[[#Headers],[Coordinated]])=0,"",COUNTIFS(Table1[JV '#],Table5[[#This Row],[JV Number]],Table1[D-419 Utility Relocation Classification],Table5[[#Headers],[Coordinated]]))</f>
        <v/>
      </c>
      <c r="P338" s="460" t="str">
        <f>IF(COUNTIFS(Table1[JV '#],Table5[[#This Row],[JV Number]],Table1[D-419 Utility Relocation Classification],Table5[[#Headers],[Not Affected]])=0,"",COUNTIFS(Table1[JV '#],Table5[[#This Row],[JV Number]],Table1[D-419 Utility Relocation Classification],Table5[[#Headers],[Not Affected]]))</f>
        <v/>
      </c>
      <c r="Q338" s="460" t="str">
        <f>IF(COUNTIFS(Table1[JV '#],Table5[[#This Row],[JV Number]],Table1[D-419 Utility Relocation Classification],Table5[[#Headers],[Incorporated]])=0,"",COUNTIFS(Table1[JV '#],Table5[[#This Row],[JV Number]],Table1[D-419 Utility Relocation Classification],Table5[[#Headers],[Incorporated]]))</f>
        <v/>
      </c>
      <c r="R338" s="460">
        <f>IF(COUNTIFS(Table1[JV '#],Table5[[#This Row],[JV Number]],Table1[Overhead or Underground],"OH")=0,"",COUNTIFS(Table1[JV '#],Table5[[#This Row],[JV Number]],Table1[Overhead or Underground],"OH"))</f>
        <v>3</v>
      </c>
      <c r="S338" s="460">
        <f>IF(COUNTIFS(Table1[JV '#],Table5[[#This Row],[JV Number]],Table1[Overhead or Underground],"UG")=0,"",COUNTIFS(Table1[JV '#],Table5[[#This Row],[JV Number]],Table1[Overhead or Underground],"UG"))</f>
        <v>1</v>
      </c>
      <c r="T338" s="460" t="e">
        <f>IF(COUNTIFS(Table1[JV '#],Table5[[#This Row],[JV Number]],#REF!,"x")=0,"",COUNTIFS(Table1[JV '#],Table5[[#This Row],[JV Number]],#REF!,"x"))</f>
        <v>#REF!</v>
      </c>
      <c r="U338" s="460" t="e">
        <f>IF(COUNTIFS(Table1[JV '#],Table5[[#This Row],[JV Number]],#REF!,"x")=0,"",COUNTIFS(Table1[JV '#],Table5[[#This Row],[JV Number]],#REF!,"x"))</f>
        <v>#REF!</v>
      </c>
      <c r="V338" s="460" t="e">
        <f>IF(COUNTIFS(Table1[JV '#],Table5[[#This Row],[JV Number]],#REF!,"x")=0,"",COUNTIFS(Table1[JV '#],Table5[[#This Row],[JV Number]],#REF!,"x"))</f>
        <v>#REF!</v>
      </c>
      <c r="W338" s="460" t="e">
        <f>IF(COUNTIFS(Table1[JV '#],Table5[[#This Row],[JV Number]],#REF!,"x")=0,"",COUNTIFS(Table1[JV '#],Table5[[#This Row],[JV Number]],#REF!,"x"))</f>
        <v>#REF!</v>
      </c>
      <c r="X338" s="460" t="e">
        <f>IF(COUNTIFS(Table1[JV '#],Table5[[#This Row],[JV Number]],#REF!,"x")=0,"",COUNTIFS(Table1[JV '#],Table5[[#This Row],[JV Number]],#REF!,"x"))</f>
        <v>#REF!</v>
      </c>
      <c r="Z338" s="447"/>
    </row>
    <row r="339" spans="1:26" x14ac:dyDescent="0.25">
      <c r="A339" s="464">
        <v>335</v>
      </c>
      <c r="B339" s="460">
        <v>339</v>
      </c>
      <c r="C339" s="460">
        <f>INDEX(Table1[MPMS '#],MATCH(Table5[[#This Row],[JV Number]],Table1[JV '#],0))</f>
        <v>23038</v>
      </c>
      <c r="D339" s="460" t="str">
        <f>INDEX(Table1[Early Completion (Y/N)],MATCH(Table5[[#This Row],[JV Number]],Table1[JV '#],0))</f>
        <v>--</v>
      </c>
      <c r="E339" s="460" t="e">
        <f>INDEX(#REF!,MATCH(Table5[[#This Row],[JV Number]],Table1[JV '#],0))</f>
        <v>#REF!</v>
      </c>
      <c r="F339" s="460">
        <f>INDEX(Table1[District],MATCH(Table5[[#This Row],[JV Number]],Table1[JV '#],0))</f>
        <v>9</v>
      </c>
      <c r="G339" s="460" t="str">
        <f>INDEX(Table1[County],MATCH(Table5[[#This Row],[JV Number]],Table1[JV '#],0))</f>
        <v>Huntingdon</v>
      </c>
      <c r="H339" s="460">
        <f>COUNTIF(Table1[JV '#],Table5[[#This Row],[JV Number]])</f>
        <v>5</v>
      </c>
      <c r="I339" s="466">
        <f>LOOKUP(Table5[[#This Row],[JV Number]],Table4[JV '#],Table4[Construction Start Dates])</f>
        <v>42509</v>
      </c>
      <c r="J339" s="466" t="e">
        <f t="array" ref="J339">MIN(IF(Table5[[#This Row],[JV Number]]=Table1[JV '#],#REF!,"Error"))</f>
        <v>#REF!</v>
      </c>
      <c r="K339" s="554" t="e">
        <f>SUMIF(Table1[JV '#],Table5[[#This Row],[JV Number]],#REF!)</f>
        <v>#REF!</v>
      </c>
      <c r="L339" s="460" t="str">
        <f>IF(COUNTIFS(Table1[JV '#],Table5[[#This Row],[JV Number]],Table1[D-419 Utility Relocation Classification],Table5[[#Headers],[Prior]])=0,"",COUNTIFS(Table1[JV '#],Table5[[#This Row],[JV Number]],Table1[D-419 Utility Relocation Classification],Table5[[#Headers],[Prior]]))</f>
        <v/>
      </c>
      <c r="M339" s="460" t="str">
        <f>IF(COUNTIFS(Table1[JV '#],Table5[[#This Row],[JV Number]],Table1[D-419 Utility Relocation Classification],Table5[[#Headers],[Restrictive]])=0,"",COUNTIFS(Table1[JV '#],Table5[[#This Row],[JV Number]],Table1[D-419 Utility Relocation Classification],Table5[[#Headers],[Restrictive]]))</f>
        <v/>
      </c>
      <c r="N339" s="460" t="str">
        <f>IF(COUNTIFS(Table1[JV '#],Table5[[#This Row],[JV Number]],Table1[D-419 Utility Relocation Classification],Table5[[#Headers],[Concurrent]])=0,"",COUNTIFS(Table1[JV '#],Table5[[#This Row],[JV Number]],Table1[D-419 Utility Relocation Classification],Table5[[#Headers],[Concurrent]]))</f>
        <v/>
      </c>
      <c r="O339" s="460" t="str">
        <f>IF(COUNTIFS(Table1[JV '#],Table5[[#This Row],[JV Number]],Table1[D-419 Utility Relocation Classification],Table5[[#Headers],[Coordinated]])=0,"",COUNTIFS(Table1[JV '#],Table5[[#This Row],[JV Number]],Table1[D-419 Utility Relocation Classification],Table5[[#Headers],[Coordinated]]))</f>
        <v/>
      </c>
      <c r="P339" s="460" t="str">
        <f>IF(COUNTIFS(Table1[JV '#],Table5[[#This Row],[JV Number]],Table1[D-419 Utility Relocation Classification],Table5[[#Headers],[Not Affected]])=0,"",COUNTIFS(Table1[JV '#],Table5[[#This Row],[JV Number]],Table1[D-419 Utility Relocation Classification],Table5[[#Headers],[Not Affected]]))</f>
        <v/>
      </c>
      <c r="Q339" s="460" t="str">
        <f>IF(COUNTIFS(Table1[JV '#],Table5[[#This Row],[JV Number]],Table1[D-419 Utility Relocation Classification],Table5[[#Headers],[Incorporated]])=0,"",COUNTIFS(Table1[JV '#],Table5[[#This Row],[JV Number]],Table1[D-419 Utility Relocation Classification],Table5[[#Headers],[Incorporated]]))</f>
        <v/>
      </c>
      <c r="R339" s="460">
        <f>IF(COUNTIFS(Table1[JV '#],Table5[[#This Row],[JV Number]],Table1[Overhead or Underground],"OH")=0,"",COUNTIFS(Table1[JV '#],Table5[[#This Row],[JV Number]],Table1[Overhead or Underground],"OH"))</f>
        <v>3</v>
      </c>
      <c r="S339" s="460">
        <f>IF(COUNTIFS(Table1[JV '#],Table5[[#This Row],[JV Number]],Table1[Overhead or Underground],"UG")=0,"",COUNTIFS(Table1[JV '#],Table5[[#This Row],[JV Number]],Table1[Overhead or Underground],"UG"))</f>
        <v>1</v>
      </c>
      <c r="T339" s="460" t="e">
        <f>IF(COUNTIFS(Table1[JV '#],Table5[[#This Row],[JV Number]],#REF!,"x")=0,"",COUNTIFS(Table1[JV '#],Table5[[#This Row],[JV Number]],#REF!,"x"))</f>
        <v>#REF!</v>
      </c>
      <c r="U339" s="460" t="e">
        <f>IF(COUNTIFS(Table1[JV '#],Table5[[#This Row],[JV Number]],#REF!,"x")=0,"",COUNTIFS(Table1[JV '#],Table5[[#This Row],[JV Number]],#REF!,"x"))</f>
        <v>#REF!</v>
      </c>
      <c r="V339" s="460" t="e">
        <f>IF(COUNTIFS(Table1[JV '#],Table5[[#This Row],[JV Number]],#REF!,"x")=0,"",COUNTIFS(Table1[JV '#],Table5[[#This Row],[JV Number]],#REF!,"x"))</f>
        <v>#REF!</v>
      </c>
      <c r="W339" s="460" t="e">
        <f>IF(COUNTIFS(Table1[JV '#],Table5[[#This Row],[JV Number]],#REF!,"x")=0,"",COUNTIFS(Table1[JV '#],Table5[[#This Row],[JV Number]],#REF!,"x"))</f>
        <v>#REF!</v>
      </c>
      <c r="X339" s="460" t="e">
        <f>IF(COUNTIFS(Table1[JV '#],Table5[[#This Row],[JV Number]],#REF!,"x")=0,"",COUNTIFS(Table1[JV '#],Table5[[#This Row],[JV Number]],#REF!,"x"))</f>
        <v>#REF!</v>
      </c>
      <c r="Z339" s="447"/>
    </row>
    <row r="340" spans="1:26" x14ac:dyDescent="0.25">
      <c r="A340" s="464">
        <v>336</v>
      </c>
      <c r="B340" s="460">
        <v>340</v>
      </c>
      <c r="C340" s="460">
        <f>INDEX(Table1[MPMS '#],MATCH(Table5[[#This Row],[JV Number]],Table1[JV '#],0))</f>
        <v>23058</v>
      </c>
      <c r="D340" s="460" t="str">
        <f>INDEX(Table1[Early Completion (Y/N)],MATCH(Table5[[#This Row],[JV Number]],Table1[JV '#],0))</f>
        <v>--</v>
      </c>
      <c r="E340" s="460" t="e">
        <f>INDEX(#REF!,MATCH(Table5[[#This Row],[JV Number]],Table1[JV '#],0))</f>
        <v>#REF!</v>
      </c>
      <c r="F340" s="460">
        <f>INDEX(Table1[District],MATCH(Table5[[#This Row],[JV Number]],Table1[JV '#],0))</f>
        <v>9</v>
      </c>
      <c r="G340" s="460" t="str">
        <f>INDEX(Table1[County],MATCH(Table5[[#This Row],[JV Number]],Table1[JV '#],0))</f>
        <v>Huntingdon</v>
      </c>
      <c r="H340" s="460">
        <f>COUNTIF(Table1[JV '#],Table5[[#This Row],[JV Number]])</f>
        <v>1</v>
      </c>
      <c r="I340" s="466">
        <f>LOOKUP(Table5[[#This Row],[JV Number]],Table4[JV '#],Table4[Construction Start Dates])</f>
        <v>42886</v>
      </c>
      <c r="J340" s="466" t="e">
        <f t="array" ref="J340">MIN(IF(Table5[[#This Row],[JV Number]]=Table1[JV '#],#REF!,"Error"))</f>
        <v>#REF!</v>
      </c>
      <c r="K340" s="554" t="e">
        <f>SUMIF(Table1[JV '#],Table5[[#This Row],[JV Number]],#REF!)</f>
        <v>#REF!</v>
      </c>
      <c r="L340" s="460" t="str">
        <f>IF(COUNTIFS(Table1[JV '#],Table5[[#This Row],[JV Number]],Table1[D-419 Utility Relocation Classification],Table5[[#Headers],[Prior]])=0,"",COUNTIFS(Table1[JV '#],Table5[[#This Row],[JV Number]],Table1[D-419 Utility Relocation Classification],Table5[[#Headers],[Prior]]))</f>
        <v/>
      </c>
      <c r="M340" s="460" t="str">
        <f>IF(COUNTIFS(Table1[JV '#],Table5[[#This Row],[JV Number]],Table1[D-419 Utility Relocation Classification],Table5[[#Headers],[Restrictive]])=0,"",COUNTIFS(Table1[JV '#],Table5[[#This Row],[JV Number]],Table1[D-419 Utility Relocation Classification],Table5[[#Headers],[Restrictive]]))</f>
        <v/>
      </c>
      <c r="N340" s="460" t="str">
        <f>IF(COUNTIFS(Table1[JV '#],Table5[[#This Row],[JV Number]],Table1[D-419 Utility Relocation Classification],Table5[[#Headers],[Concurrent]])=0,"",COUNTIFS(Table1[JV '#],Table5[[#This Row],[JV Number]],Table1[D-419 Utility Relocation Classification],Table5[[#Headers],[Concurrent]]))</f>
        <v/>
      </c>
      <c r="O340" s="460" t="str">
        <f>IF(COUNTIFS(Table1[JV '#],Table5[[#This Row],[JV Number]],Table1[D-419 Utility Relocation Classification],Table5[[#Headers],[Coordinated]])=0,"",COUNTIFS(Table1[JV '#],Table5[[#This Row],[JV Number]],Table1[D-419 Utility Relocation Classification],Table5[[#Headers],[Coordinated]]))</f>
        <v/>
      </c>
      <c r="P340" s="460" t="str">
        <f>IF(COUNTIFS(Table1[JV '#],Table5[[#This Row],[JV Number]],Table1[D-419 Utility Relocation Classification],Table5[[#Headers],[Not Affected]])=0,"",COUNTIFS(Table1[JV '#],Table5[[#This Row],[JV Number]],Table1[D-419 Utility Relocation Classification],Table5[[#Headers],[Not Affected]]))</f>
        <v/>
      </c>
      <c r="Q340" s="460" t="str">
        <f>IF(COUNTIFS(Table1[JV '#],Table5[[#This Row],[JV Number]],Table1[D-419 Utility Relocation Classification],Table5[[#Headers],[Incorporated]])=0,"",COUNTIFS(Table1[JV '#],Table5[[#This Row],[JV Number]],Table1[D-419 Utility Relocation Classification],Table5[[#Headers],[Incorporated]]))</f>
        <v/>
      </c>
      <c r="R340" s="460" t="str">
        <f>IF(COUNTIFS(Table1[JV '#],Table5[[#This Row],[JV Number]],Table1[Overhead or Underground],"OH")=0,"",COUNTIFS(Table1[JV '#],Table5[[#This Row],[JV Number]],Table1[Overhead or Underground],"OH"))</f>
        <v/>
      </c>
      <c r="S340" s="460" t="str">
        <f>IF(COUNTIFS(Table1[JV '#],Table5[[#This Row],[JV Number]],Table1[Overhead or Underground],"UG")=0,"",COUNTIFS(Table1[JV '#],Table5[[#This Row],[JV Number]],Table1[Overhead or Underground],"UG"))</f>
        <v/>
      </c>
      <c r="T340" s="460" t="e">
        <f>IF(COUNTIFS(Table1[JV '#],Table5[[#This Row],[JV Number]],#REF!,"x")=0,"",COUNTIFS(Table1[JV '#],Table5[[#This Row],[JV Number]],#REF!,"x"))</f>
        <v>#REF!</v>
      </c>
      <c r="U340" s="460" t="e">
        <f>IF(COUNTIFS(Table1[JV '#],Table5[[#This Row],[JV Number]],#REF!,"x")=0,"",COUNTIFS(Table1[JV '#],Table5[[#This Row],[JV Number]],#REF!,"x"))</f>
        <v>#REF!</v>
      </c>
      <c r="V340" s="460" t="e">
        <f>IF(COUNTIFS(Table1[JV '#],Table5[[#This Row],[JV Number]],#REF!,"x")=0,"",COUNTIFS(Table1[JV '#],Table5[[#This Row],[JV Number]],#REF!,"x"))</f>
        <v>#REF!</v>
      </c>
      <c r="W340" s="460" t="e">
        <f>IF(COUNTIFS(Table1[JV '#],Table5[[#This Row],[JV Number]],#REF!,"x")=0,"",COUNTIFS(Table1[JV '#],Table5[[#This Row],[JV Number]],#REF!,"x"))</f>
        <v>#REF!</v>
      </c>
      <c r="X340" s="460" t="e">
        <f>IF(COUNTIFS(Table1[JV '#],Table5[[#This Row],[JV Number]],#REF!,"x")=0,"",COUNTIFS(Table1[JV '#],Table5[[#This Row],[JV Number]],#REF!,"x"))</f>
        <v>#REF!</v>
      </c>
      <c r="Z340" s="447"/>
    </row>
    <row r="341" spans="1:26" x14ac:dyDescent="0.25">
      <c r="A341" s="464">
        <v>337</v>
      </c>
      <c r="B341" s="460">
        <v>341</v>
      </c>
      <c r="C341" s="460">
        <f>INDEX(Table1[MPMS '#],MATCH(Table5[[#This Row],[JV Number]],Table1[JV '#],0))</f>
        <v>23114</v>
      </c>
      <c r="D341" s="460" t="str">
        <f>INDEX(Table1[Early Completion (Y/N)],MATCH(Table5[[#This Row],[JV Number]],Table1[JV '#],0))</f>
        <v>--</v>
      </c>
      <c r="E341" s="460" t="e">
        <f>INDEX(#REF!,MATCH(Table5[[#This Row],[JV Number]],Table1[JV '#],0))</f>
        <v>#REF!</v>
      </c>
      <c r="F341" s="460">
        <f>INDEX(Table1[District],MATCH(Table5[[#This Row],[JV Number]],Table1[JV '#],0))</f>
        <v>9</v>
      </c>
      <c r="G341" s="460" t="str">
        <f>INDEX(Table1[County],MATCH(Table5[[#This Row],[JV Number]],Table1[JV '#],0))</f>
        <v>Huntingdon</v>
      </c>
      <c r="H341" s="460">
        <f>COUNTIF(Table1[JV '#],Table5[[#This Row],[JV Number]])</f>
        <v>2</v>
      </c>
      <c r="I341" s="466">
        <f>LOOKUP(Table5[[#This Row],[JV Number]],Table4[JV '#],Table4[Construction Start Dates])</f>
        <v>42541</v>
      </c>
      <c r="J341" s="466" t="e">
        <f t="array" ref="J341">MIN(IF(Table5[[#This Row],[JV Number]]=Table1[JV '#],#REF!,"Error"))</f>
        <v>#REF!</v>
      </c>
      <c r="K341" s="554" t="e">
        <f>SUMIF(Table1[JV '#],Table5[[#This Row],[JV Number]],#REF!)</f>
        <v>#REF!</v>
      </c>
      <c r="L341" s="460" t="str">
        <f>IF(COUNTIFS(Table1[JV '#],Table5[[#This Row],[JV Number]],Table1[D-419 Utility Relocation Classification],Table5[[#Headers],[Prior]])=0,"",COUNTIFS(Table1[JV '#],Table5[[#This Row],[JV Number]],Table1[D-419 Utility Relocation Classification],Table5[[#Headers],[Prior]]))</f>
        <v/>
      </c>
      <c r="M341" s="460" t="str">
        <f>IF(COUNTIFS(Table1[JV '#],Table5[[#This Row],[JV Number]],Table1[D-419 Utility Relocation Classification],Table5[[#Headers],[Restrictive]])=0,"",COUNTIFS(Table1[JV '#],Table5[[#This Row],[JV Number]],Table1[D-419 Utility Relocation Classification],Table5[[#Headers],[Restrictive]]))</f>
        <v/>
      </c>
      <c r="N341" s="460" t="str">
        <f>IF(COUNTIFS(Table1[JV '#],Table5[[#This Row],[JV Number]],Table1[D-419 Utility Relocation Classification],Table5[[#Headers],[Concurrent]])=0,"",COUNTIFS(Table1[JV '#],Table5[[#This Row],[JV Number]],Table1[D-419 Utility Relocation Classification],Table5[[#Headers],[Concurrent]]))</f>
        <v/>
      </c>
      <c r="O341" s="460" t="str">
        <f>IF(COUNTIFS(Table1[JV '#],Table5[[#This Row],[JV Number]],Table1[D-419 Utility Relocation Classification],Table5[[#Headers],[Coordinated]])=0,"",COUNTIFS(Table1[JV '#],Table5[[#This Row],[JV Number]],Table1[D-419 Utility Relocation Classification],Table5[[#Headers],[Coordinated]]))</f>
        <v/>
      </c>
      <c r="P341" s="460" t="str">
        <f>IF(COUNTIFS(Table1[JV '#],Table5[[#This Row],[JV Number]],Table1[D-419 Utility Relocation Classification],Table5[[#Headers],[Not Affected]])=0,"",COUNTIFS(Table1[JV '#],Table5[[#This Row],[JV Number]],Table1[D-419 Utility Relocation Classification],Table5[[#Headers],[Not Affected]]))</f>
        <v/>
      </c>
      <c r="Q341" s="460" t="str">
        <f>IF(COUNTIFS(Table1[JV '#],Table5[[#This Row],[JV Number]],Table1[D-419 Utility Relocation Classification],Table5[[#Headers],[Incorporated]])=0,"",COUNTIFS(Table1[JV '#],Table5[[#This Row],[JV Number]],Table1[D-419 Utility Relocation Classification],Table5[[#Headers],[Incorporated]]))</f>
        <v/>
      </c>
      <c r="R341" s="460">
        <f>IF(COUNTIFS(Table1[JV '#],Table5[[#This Row],[JV Number]],Table1[Overhead or Underground],"OH")=0,"",COUNTIFS(Table1[JV '#],Table5[[#This Row],[JV Number]],Table1[Overhead or Underground],"OH"))</f>
        <v>2</v>
      </c>
      <c r="S341" s="460" t="str">
        <f>IF(COUNTIFS(Table1[JV '#],Table5[[#This Row],[JV Number]],Table1[Overhead or Underground],"UG")=0,"",COUNTIFS(Table1[JV '#],Table5[[#This Row],[JV Number]],Table1[Overhead or Underground],"UG"))</f>
        <v/>
      </c>
      <c r="T341" s="460" t="e">
        <f>IF(COUNTIFS(Table1[JV '#],Table5[[#This Row],[JV Number]],#REF!,"x")=0,"",COUNTIFS(Table1[JV '#],Table5[[#This Row],[JV Number]],#REF!,"x"))</f>
        <v>#REF!</v>
      </c>
      <c r="U341" s="460" t="e">
        <f>IF(COUNTIFS(Table1[JV '#],Table5[[#This Row],[JV Number]],#REF!,"x")=0,"",COUNTIFS(Table1[JV '#],Table5[[#This Row],[JV Number]],#REF!,"x"))</f>
        <v>#REF!</v>
      </c>
      <c r="V341" s="460" t="e">
        <f>IF(COUNTIFS(Table1[JV '#],Table5[[#This Row],[JV Number]],#REF!,"x")=0,"",COUNTIFS(Table1[JV '#],Table5[[#This Row],[JV Number]],#REF!,"x"))</f>
        <v>#REF!</v>
      </c>
      <c r="W341" s="460" t="e">
        <f>IF(COUNTIFS(Table1[JV '#],Table5[[#This Row],[JV Number]],#REF!,"x")=0,"",COUNTIFS(Table1[JV '#],Table5[[#This Row],[JV Number]],#REF!,"x"))</f>
        <v>#REF!</v>
      </c>
      <c r="X341" s="460" t="e">
        <f>IF(COUNTIFS(Table1[JV '#],Table5[[#This Row],[JV Number]],#REF!,"x")=0,"",COUNTIFS(Table1[JV '#],Table5[[#This Row],[JV Number]],#REF!,"x"))</f>
        <v>#REF!</v>
      </c>
      <c r="Z341" s="447"/>
    </row>
    <row r="342" spans="1:26" x14ac:dyDescent="0.25">
      <c r="A342" s="464">
        <v>338</v>
      </c>
      <c r="B342" s="460">
        <v>342</v>
      </c>
      <c r="C342" s="460">
        <f>INDEX(Table1[MPMS '#],MATCH(Table5[[#This Row],[JV Number]],Table1[JV '#],0))</f>
        <v>74449</v>
      </c>
      <c r="D342" s="460" t="str">
        <f>INDEX(Table1[Early Completion (Y/N)],MATCH(Table5[[#This Row],[JV Number]],Table1[JV '#],0))</f>
        <v>--</v>
      </c>
      <c r="E342" s="460" t="e">
        <f>INDEX(#REF!,MATCH(Table5[[#This Row],[JV Number]],Table1[JV '#],0))</f>
        <v>#REF!</v>
      </c>
      <c r="F342" s="460">
        <f>INDEX(Table1[District],MATCH(Table5[[#This Row],[JV Number]],Table1[JV '#],0))</f>
        <v>9</v>
      </c>
      <c r="G342" s="460" t="str">
        <f>INDEX(Table1[County],MATCH(Table5[[#This Row],[JV Number]],Table1[JV '#],0))</f>
        <v>Huntingdon</v>
      </c>
      <c r="H342" s="460">
        <f>COUNTIF(Table1[JV '#],Table5[[#This Row],[JV Number]])</f>
        <v>1</v>
      </c>
      <c r="I342" s="466">
        <f>LOOKUP(Table5[[#This Row],[JV Number]],Table4[JV '#],Table4[Construction Start Dates])</f>
        <v>42866</v>
      </c>
      <c r="J342" s="466" t="e">
        <f t="array" ref="J342">MIN(IF(Table5[[#This Row],[JV Number]]=Table1[JV '#],#REF!,"Error"))</f>
        <v>#REF!</v>
      </c>
      <c r="K342" s="554" t="e">
        <f>SUMIF(Table1[JV '#],Table5[[#This Row],[JV Number]],#REF!)</f>
        <v>#REF!</v>
      </c>
      <c r="L342" s="460" t="str">
        <f>IF(COUNTIFS(Table1[JV '#],Table5[[#This Row],[JV Number]],Table1[D-419 Utility Relocation Classification],Table5[[#Headers],[Prior]])=0,"",COUNTIFS(Table1[JV '#],Table5[[#This Row],[JV Number]],Table1[D-419 Utility Relocation Classification],Table5[[#Headers],[Prior]]))</f>
        <v/>
      </c>
      <c r="M342" s="460" t="str">
        <f>IF(COUNTIFS(Table1[JV '#],Table5[[#This Row],[JV Number]],Table1[D-419 Utility Relocation Classification],Table5[[#Headers],[Restrictive]])=0,"",COUNTIFS(Table1[JV '#],Table5[[#This Row],[JV Number]],Table1[D-419 Utility Relocation Classification],Table5[[#Headers],[Restrictive]]))</f>
        <v/>
      </c>
      <c r="N342" s="460" t="str">
        <f>IF(COUNTIFS(Table1[JV '#],Table5[[#This Row],[JV Number]],Table1[D-419 Utility Relocation Classification],Table5[[#Headers],[Concurrent]])=0,"",COUNTIFS(Table1[JV '#],Table5[[#This Row],[JV Number]],Table1[D-419 Utility Relocation Classification],Table5[[#Headers],[Concurrent]]))</f>
        <v/>
      </c>
      <c r="O342" s="460" t="str">
        <f>IF(COUNTIFS(Table1[JV '#],Table5[[#This Row],[JV Number]],Table1[D-419 Utility Relocation Classification],Table5[[#Headers],[Coordinated]])=0,"",COUNTIFS(Table1[JV '#],Table5[[#This Row],[JV Number]],Table1[D-419 Utility Relocation Classification],Table5[[#Headers],[Coordinated]]))</f>
        <v/>
      </c>
      <c r="P342" s="460" t="str">
        <f>IF(COUNTIFS(Table1[JV '#],Table5[[#This Row],[JV Number]],Table1[D-419 Utility Relocation Classification],Table5[[#Headers],[Not Affected]])=0,"",COUNTIFS(Table1[JV '#],Table5[[#This Row],[JV Number]],Table1[D-419 Utility Relocation Classification],Table5[[#Headers],[Not Affected]]))</f>
        <v/>
      </c>
      <c r="Q342" s="460" t="str">
        <f>IF(COUNTIFS(Table1[JV '#],Table5[[#This Row],[JV Number]],Table1[D-419 Utility Relocation Classification],Table5[[#Headers],[Incorporated]])=0,"",COUNTIFS(Table1[JV '#],Table5[[#This Row],[JV Number]],Table1[D-419 Utility Relocation Classification],Table5[[#Headers],[Incorporated]]))</f>
        <v/>
      </c>
      <c r="R342" s="460" t="str">
        <f>IF(COUNTIFS(Table1[JV '#],Table5[[#This Row],[JV Number]],Table1[Overhead or Underground],"OH")=0,"",COUNTIFS(Table1[JV '#],Table5[[#This Row],[JV Number]],Table1[Overhead or Underground],"OH"))</f>
        <v/>
      </c>
      <c r="S342" s="460" t="str">
        <f>IF(COUNTIFS(Table1[JV '#],Table5[[#This Row],[JV Number]],Table1[Overhead or Underground],"UG")=0,"",COUNTIFS(Table1[JV '#],Table5[[#This Row],[JV Number]],Table1[Overhead or Underground],"UG"))</f>
        <v/>
      </c>
      <c r="T342" s="460" t="e">
        <f>IF(COUNTIFS(Table1[JV '#],Table5[[#This Row],[JV Number]],#REF!,"x")=0,"",COUNTIFS(Table1[JV '#],Table5[[#This Row],[JV Number]],#REF!,"x"))</f>
        <v>#REF!</v>
      </c>
      <c r="U342" s="460" t="e">
        <f>IF(COUNTIFS(Table1[JV '#],Table5[[#This Row],[JV Number]],#REF!,"x")=0,"",COUNTIFS(Table1[JV '#],Table5[[#This Row],[JV Number]],#REF!,"x"))</f>
        <v>#REF!</v>
      </c>
      <c r="V342" s="460" t="e">
        <f>IF(COUNTIFS(Table1[JV '#],Table5[[#This Row],[JV Number]],#REF!,"x")=0,"",COUNTIFS(Table1[JV '#],Table5[[#This Row],[JV Number]],#REF!,"x"))</f>
        <v>#REF!</v>
      </c>
      <c r="W342" s="460" t="e">
        <f>IF(COUNTIFS(Table1[JV '#],Table5[[#This Row],[JV Number]],#REF!,"x")=0,"",COUNTIFS(Table1[JV '#],Table5[[#This Row],[JV Number]],#REF!,"x"))</f>
        <v>#REF!</v>
      </c>
      <c r="X342" s="460" t="e">
        <f>IF(COUNTIFS(Table1[JV '#],Table5[[#This Row],[JV Number]],#REF!,"x")=0,"",COUNTIFS(Table1[JV '#],Table5[[#This Row],[JV Number]],#REF!,"x"))</f>
        <v>#REF!</v>
      </c>
      <c r="Z342" s="447"/>
    </row>
    <row r="343" spans="1:26" x14ac:dyDescent="0.25">
      <c r="A343" s="464">
        <v>339</v>
      </c>
      <c r="B343" s="460">
        <v>343</v>
      </c>
      <c r="C343" s="460">
        <f>INDEX(Table1[MPMS '#],MATCH(Table5[[#This Row],[JV Number]],Table1[JV '#],0))</f>
        <v>23116</v>
      </c>
      <c r="D343" s="460" t="str">
        <f>INDEX(Table1[Early Completion (Y/N)],MATCH(Table5[[#This Row],[JV Number]],Table1[JV '#],0))</f>
        <v>--</v>
      </c>
      <c r="E343" s="460" t="e">
        <f>INDEX(#REF!,MATCH(Table5[[#This Row],[JV Number]],Table1[JV '#],0))</f>
        <v>#REF!</v>
      </c>
      <c r="F343" s="460">
        <f>INDEX(Table1[District],MATCH(Table5[[#This Row],[JV Number]],Table1[JV '#],0))</f>
        <v>9</v>
      </c>
      <c r="G343" s="460" t="str">
        <f>INDEX(Table1[County],MATCH(Table5[[#This Row],[JV Number]],Table1[JV '#],0))</f>
        <v>Huntingdon</v>
      </c>
      <c r="H343" s="460">
        <f>COUNTIF(Table1[JV '#],Table5[[#This Row],[JV Number]])</f>
        <v>1</v>
      </c>
      <c r="I343" s="466">
        <f>LOOKUP(Table5[[#This Row],[JV Number]],Table4[JV '#],Table4[Construction Start Dates])</f>
        <v>42866</v>
      </c>
      <c r="J343" s="466" t="e">
        <f t="array" ref="J343">MIN(IF(Table5[[#This Row],[JV Number]]=Table1[JV '#],#REF!,"Error"))</f>
        <v>#REF!</v>
      </c>
      <c r="K343" s="554" t="e">
        <f>SUMIF(Table1[JV '#],Table5[[#This Row],[JV Number]],#REF!)</f>
        <v>#REF!</v>
      </c>
      <c r="L343" s="460" t="str">
        <f>IF(COUNTIFS(Table1[JV '#],Table5[[#This Row],[JV Number]],Table1[D-419 Utility Relocation Classification],Table5[[#Headers],[Prior]])=0,"",COUNTIFS(Table1[JV '#],Table5[[#This Row],[JV Number]],Table1[D-419 Utility Relocation Classification],Table5[[#Headers],[Prior]]))</f>
        <v/>
      </c>
      <c r="M343" s="460" t="str">
        <f>IF(COUNTIFS(Table1[JV '#],Table5[[#This Row],[JV Number]],Table1[D-419 Utility Relocation Classification],Table5[[#Headers],[Restrictive]])=0,"",COUNTIFS(Table1[JV '#],Table5[[#This Row],[JV Number]],Table1[D-419 Utility Relocation Classification],Table5[[#Headers],[Restrictive]]))</f>
        <v/>
      </c>
      <c r="N343" s="460" t="str">
        <f>IF(COUNTIFS(Table1[JV '#],Table5[[#This Row],[JV Number]],Table1[D-419 Utility Relocation Classification],Table5[[#Headers],[Concurrent]])=0,"",COUNTIFS(Table1[JV '#],Table5[[#This Row],[JV Number]],Table1[D-419 Utility Relocation Classification],Table5[[#Headers],[Concurrent]]))</f>
        <v/>
      </c>
      <c r="O343" s="460" t="str">
        <f>IF(COUNTIFS(Table1[JV '#],Table5[[#This Row],[JV Number]],Table1[D-419 Utility Relocation Classification],Table5[[#Headers],[Coordinated]])=0,"",COUNTIFS(Table1[JV '#],Table5[[#This Row],[JV Number]],Table1[D-419 Utility Relocation Classification],Table5[[#Headers],[Coordinated]]))</f>
        <v/>
      </c>
      <c r="P343" s="460" t="str">
        <f>IF(COUNTIFS(Table1[JV '#],Table5[[#This Row],[JV Number]],Table1[D-419 Utility Relocation Classification],Table5[[#Headers],[Not Affected]])=0,"",COUNTIFS(Table1[JV '#],Table5[[#This Row],[JV Number]],Table1[D-419 Utility Relocation Classification],Table5[[#Headers],[Not Affected]]))</f>
        <v/>
      </c>
      <c r="Q343" s="460" t="str">
        <f>IF(COUNTIFS(Table1[JV '#],Table5[[#This Row],[JV Number]],Table1[D-419 Utility Relocation Classification],Table5[[#Headers],[Incorporated]])=0,"",COUNTIFS(Table1[JV '#],Table5[[#This Row],[JV Number]],Table1[D-419 Utility Relocation Classification],Table5[[#Headers],[Incorporated]]))</f>
        <v/>
      </c>
      <c r="R343" s="460" t="str">
        <f>IF(COUNTIFS(Table1[JV '#],Table5[[#This Row],[JV Number]],Table1[Overhead or Underground],"OH")=0,"",COUNTIFS(Table1[JV '#],Table5[[#This Row],[JV Number]],Table1[Overhead or Underground],"OH"))</f>
        <v/>
      </c>
      <c r="S343" s="460" t="str">
        <f>IF(COUNTIFS(Table1[JV '#],Table5[[#This Row],[JV Number]],Table1[Overhead or Underground],"UG")=0,"",COUNTIFS(Table1[JV '#],Table5[[#This Row],[JV Number]],Table1[Overhead or Underground],"UG"))</f>
        <v/>
      </c>
      <c r="T343" s="460" t="e">
        <f>IF(COUNTIFS(Table1[JV '#],Table5[[#This Row],[JV Number]],#REF!,"x")=0,"",COUNTIFS(Table1[JV '#],Table5[[#This Row],[JV Number]],#REF!,"x"))</f>
        <v>#REF!</v>
      </c>
      <c r="U343" s="460" t="e">
        <f>IF(COUNTIFS(Table1[JV '#],Table5[[#This Row],[JV Number]],#REF!,"x")=0,"",COUNTIFS(Table1[JV '#],Table5[[#This Row],[JV Number]],#REF!,"x"))</f>
        <v>#REF!</v>
      </c>
      <c r="V343" s="460" t="e">
        <f>IF(COUNTIFS(Table1[JV '#],Table5[[#This Row],[JV Number]],#REF!,"x")=0,"",COUNTIFS(Table1[JV '#],Table5[[#This Row],[JV Number]],#REF!,"x"))</f>
        <v>#REF!</v>
      </c>
      <c r="W343" s="460" t="e">
        <f>IF(COUNTIFS(Table1[JV '#],Table5[[#This Row],[JV Number]],#REF!,"x")=0,"",COUNTIFS(Table1[JV '#],Table5[[#This Row],[JV Number]],#REF!,"x"))</f>
        <v>#REF!</v>
      </c>
      <c r="X343" s="460" t="e">
        <f>IF(COUNTIFS(Table1[JV '#],Table5[[#This Row],[JV Number]],#REF!,"x")=0,"",COUNTIFS(Table1[JV '#],Table5[[#This Row],[JV Number]],#REF!,"x"))</f>
        <v>#REF!</v>
      </c>
      <c r="Z343" s="447"/>
    </row>
    <row r="344" spans="1:26" x14ac:dyDescent="0.25">
      <c r="A344" s="464">
        <v>340</v>
      </c>
      <c r="B344" s="460">
        <v>344</v>
      </c>
      <c r="C344" s="460">
        <f>INDEX(Table1[MPMS '#],MATCH(Table5[[#This Row],[JV Number]],Table1[JV '#],0))</f>
        <v>88158</v>
      </c>
      <c r="D344" s="460" t="str">
        <f>INDEX(Table1[Early Completion (Y/N)],MATCH(Table5[[#This Row],[JV Number]],Table1[JV '#],0))</f>
        <v>--</v>
      </c>
      <c r="E344" s="460" t="e">
        <f>INDEX(#REF!,MATCH(Table5[[#This Row],[JV Number]],Table1[JV '#],0))</f>
        <v>#REF!</v>
      </c>
      <c r="F344" s="460">
        <f>INDEX(Table1[District],MATCH(Table5[[#This Row],[JV Number]],Table1[JV '#],0))</f>
        <v>9</v>
      </c>
      <c r="G344" s="460" t="str">
        <f>INDEX(Table1[County],MATCH(Table5[[#This Row],[JV Number]],Table1[JV '#],0))</f>
        <v>Somerset</v>
      </c>
      <c r="H344" s="460">
        <f>COUNTIF(Table1[JV '#],Table5[[#This Row],[JV Number]])</f>
        <v>4</v>
      </c>
      <c r="I344" s="466">
        <f>LOOKUP(Table5[[#This Row],[JV Number]],Table4[JV '#],Table4[Construction Start Dates])</f>
        <v>42538</v>
      </c>
      <c r="J344" s="466" t="e">
        <f t="array" ref="J344">MIN(IF(Table5[[#This Row],[JV Number]]=Table1[JV '#],#REF!,"Error"))</f>
        <v>#REF!</v>
      </c>
      <c r="K344" s="554" t="e">
        <f>SUMIF(Table1[JV '#],Table5[[#This Row],[JV Number]],#REF!)</f>
        <v>#REF!</v>
      </c>
      <c r="L344" s="460" t="str">
        <f>IF(COUNTIFS(Table1[JV '#],Table5[[#This Row],[JV Number]],Table1[D-419 Utility Relocation Classification],Table5[[#Headers],[Prior]])=0,"",COUNTIFS(Table1[JV '#],Table5[[#This Row],[JV Number]],Table1[D-419 Utility Relocation Classification],Table5[[#Headers],[Prior]]))</f>
        <v/>
      </c>
      <c r="M344" s="460" t="str">
        <f>IF(COUNTIFS(Table1[JV '#],Table5[[#This Row],[JV Number]],Table1[D-419 Utility Relocation Classification],Table5[[#Headers],[Restrictive]])=0,"",COUNTIFS(Table1[JV '#],Table5[[#This Row],[JV Number]],Table1[D-419 Utility Relocation Classification],Table5[[#Headers],[Restrictive]]))</f>
        <v/>
      </c>
      <c r="N344" s="460" t="str">
        <f>IF(COUNTIFS(Table1[JV '#],Table5[[#This Row],[JV Number]],Table1[D-419 Utility Relocation Classification],Table5[[#Headers],[Concurrent]])=0,"",COUNTIFS(Table1[JV '#],Table5[[#This Row],[JV Number]],Table1[D-419 Utility Relocation Classification],Table5[[#Headers],[Concurrent]]))</f>
        <v/>
      </c>
      <c r="O344" s="460" t="str">
        <f>IF(COUNTIFS(Table1[JV '#],Table5[[#This Row],[JV Number]],Table1[D-419 Utility Relocation Classification],Table5[[#Headers],[Coordinated]])=0,"",COUNTIFS(Table1[JV '#],Table5[[#This Row],[JV Number]],Table1[D-419 Utility Relocation Classification],Table5[[#Headers],[Coordinated]]))</f>
        <v/>
      </c>
      <c r="P344" s="460" t="str">
        <f>IF(COUNTIFS(Table1[JV '#],Table5[[#This Row],[JV Number]],Table1[D-419 Utility Relocation Classification],Table5[[#Headers],[Not Affected]])=0,"",COUNTIFS(Table1[JV '#],Table5[[#This Row],[JV Number]],Table1[D-419 Utility Relocation Classification],Table5[[#Headers],[Not Affected]]))</f>
        <v/>
      </c>
      <c r="Q344" s="460" t="str">
        <f>IF(COUNTIFS(Table1[JV '#],Table5[[#This Row],[JV Number]],Table1[D-419 Utility Relocation Classification],Table5[[#Headers],[Incorporated]])=0,"",COUNTIFS(Table1[JV '#],Table5[[#This Row],[JV Number]],Table1[D-419 Utility Relocation Classification],Table5[[#Headers],[Incorporated]]))</f>
        <v/>
      </c>
      <c r="R344" s="460">
        <f>IF(COUNTIFS(Table1[JV '#],Table5[[#This Row],[JV Number]],Table1[Overhead or Underground],"OH")=0,"",COUNTIFS(Table1[JV '#],Table5[[#This Row],[JV Number]],Table1[Overhead or Underground],"OH"))</f>
        <v>2</v>
      </c>
      <c r="S344" s="460">
        <f>IF(COUNTIFS(Table1[JV '#],Table5[[#This Row],[JV Number]],Table1[Overhead or Underground],"UG")=0,"",COUNTIFS(Table1[JV '#],Table5[[#This Row],[JV Number]],Table1[Overhead or Underground],"UG"))</f>
        <v>2</v>
      </c>
      <c r="T344" s="460" t="e">
        <f>IF(COUNTIFS(Table1[JV '#],Table5[[#This Row],[JV Number]],#REF!,"x")=0,"",COUNTIFS(Table1[JV '#],Table5[[#This Row],[JV Number]],#REF!,"x"))</f>
        <v>#REF!</v>
      </c>
      <c r="U344" s="460" t="e">
        <f>IF(COUNTIFS(Table1[JV '#],Table5[[#This Row],[JV Number]],#REF!,"x")=0,"",COUNTIFS(Table1[JV '#],Table5[[#This Row],[JV Number]],#REF!,"x"))</f>
        <v>#REF!</v>
      </c>
      <c r="V344" s="460" t="e">
        <f>IF(COUNTIFS(Table1[JV '#],Table5[[#This Row],[JV Number]],#REF!,"x")=0,"",COUNTIFS(Table1[JV '#],Table5[[#This Row],[JV Number]],#REF!,"x"))</f>
        <v>#REF!</v>
      </c>
      <c r="W344" s="460" t="e">
        <f>IF(COUNTIFS(Table1[JV '#],Table5[[#This Row],[JV Number]],#REF!,"x")=0,"",COUNTIFS(Table1[JV '#],Table5[[#This Row],[JV Number]],#REF!,"x"))</f>
        <v>#REF!</v>
      </c>
      <c r="X344" s="460" t="e">
        <f>IF(COUNTIFS(Table1[JV '#],Table5[[#This Row],[JV Number]],#REF!,"x")=0,"",COUNTIFS(Table1[JV '#],Table5[[#This Row],[JV Number]],#REF!,"x"))</f>
        <v>#REF!</v>
      </c>
      <c r="Z344" s="447"/>
    </row>
    <row r="345" spans="1:26" x14ac:dyDescent="0.25">
      <c r="A345" s="464">
        <v>341</v>
      </c>
      <c r="B345" s="460">
        <v>345</v>
      </c>
      <c r="C345" s="460">
        <f>INDEX(Table1[MPMS '#],MATCH(Table5[[#This Row],[JV Number]],Table1[JV '#],0))</f>
        <v>92698</v>
      </c>
      <c r="D345" s="460" t="str">
        <f>INDEX(Table1[Early Completion (Y/N)],MATCH(Table5[[#This Row],[JV Number]],Table1[JV '#],0))</f>
        <v>--</v>
      </c>
      <c r="E345" s="460" t="e">
        <f>INDEX(#REF!,MATCH(Table5[[#This Row],[JV Number]],Table1[JV '#],0))</f>
        <v>#REF!</v>
      </c>
      <c r="F345" s="460">
        <f>INDEX(Table1[District],MATCH(Table5[[#This Row],[JV Number]],Table1[JV '#],0))</f>
        <v>9</v>
      </c>
      <c r="G345" s="460" t="str">
        <f>INDEX(Table1[County],MATCH(Table5[[#This Row],[JV Number]],Table1[JV '#],0))</f>
        <v>Somerset</v>
      </c>
      <c r="H345" s="460">
        <f>COUNTIF(Table1[JV '#],Table5[[#This Row],[JV Number]])</f>
        <v>4</v>
      </c>
      <c r="I345" s="466">
        <f>LOOKUP(Table5[[#This Row],[JV Number]],Table4[JV '#],Table4[Construction Start Dates])</f>
        <v>42538</v>
      </c>
      <c r="J345" s="466" t="e">
        <f t="array" ref="J345">MIN(IF(Table5[[#This Row],[JV Number]]=Table1[JV '#],#REF!,"Error"))</f>
        <v>#REF!</v>
      </c>
      <c r="K345" s="554" t="e">
        <f>SUMIF(Table1[JV '#],Table5[[#This Row],[JV Number]],#REF!)</f>
        <v>#REF!</v>
      </c>
      <c r="L345" s="460" t="str">
        <f>IF(COUNTIFS(Table1[JV '#],Table5[[#This Row],[JV Number]],Table1[D-419 Utility Relocation Classification],Table5[[#Headers],[Prior]])=0,"",COUNTIFS(Table1[JV '#],Table5[[#This Row],[JV Number]],Table1[D-419 Utility Relocation Classification],Table5[[#Headers],[Prior]]))</f>
        <v/>
      </c>
      <c r="M345" s="460" t="str">
        <f>IF(COUNTIFS(Table1[JV '#],Table5[[#This Row],[JV Number]],Table1[D-419 Utility Relocation Classification],Table5[[#Headers],[Restrictive]])=0,"",COUNTIFS(Table1[JV '#],Table5[[#This Row],[JV Number]],Table1[D-419 Utility Relocation Classification],Table5[[#Headers],[Restrictive]]))</f>
        <v/>
      </c>
      <c r="N345" s="460" t="str">
        <f>IF(COUNTIFS(Table1[JV '#],Table5[[#This Row],[JV Number]],Table1[D-419 Utility Relocation Classification],Table5[[#Headers],[Concurrent]])=0,"",COUNTIFS(Table1[JV '#],Table5[[#This Row],[JV Number]],Table1[D-419 Utility Relocation Classification],Table5[[#Headers],[Concurrent]]))</f>
        <v/>
      </c>
      <c r="O345" s="460" t="str">
        <f>IF(COUNTIFS(Table1[JV '#],Table5[[#This Row],[JV Number]],Table1[D-419 Utility Relocation Classification],Table5[[#Headers],[Coordinated]])=0,"",COUNTIFS(Table1[JV '#],Table5[[#This Row],[JV Number]],Table1[D-419 Utility Relocation Classification],Table5[[#Headers],[Coordinated]]))</f>
        <v/>
      </c>
      <c r="P345" s="460" t="str">
        <f>IF(COUNTIFS(Table1[JV '#],Table5[[#This Row],[JV Number]],Table1[D-419 Utility Relocation Classification],Table5[[#Headers],[Not Affected]])=0,"",COUNTIFS(Table1[JV '#],Table5[[#This Row],[JV Number]],Table1[D-419 Utility Relocation Classification],Table5[[#Headers],[Not Affected]]))</f>
        <v/>
      </c>
      <c r="Q345" s="460" t="str">
        <f>IF(COUNTIFS(Table1[JV '#],Table5[[#This Row],[JV Number]],Table1[D-419 Utility Relocation Classification],Table5[[#Headers],[Incorporated]])=0,"",COUNTIFS(Table1[JV '#],Table5[[#This Row],[JV Number]],Table1[D-419 Utility Relocation Classification],Table5[[#Headers],[Incorporated]]))</f>
        <v/>
      </c>
      <c r="R345" s="460">
        <f>IF(COUNTIFS(Table1[JV '#],Table5[[#This Row],[JV Number]],Table1[Overhead or Underground],"OH")=0,"",COUNTIFS(Table1[JV '#],Table5[[#This Row],[JV Number]],Table1[Overhead or Underground],"OH"))</f>
        <v>1</v>
      </c>
      <c r="S345" s="460">
        <f>IF(COUNTIFS(Table1[JV '#],Table5[[#This Row],[JV Number]],Table1[Overhead or Underground],"UG")=0,"",COUNTIFS(Table1[JV '#],Table5[[#This Row],[JV Number]],Table1[Overhead or Underground],"UG"))</f>
        <v>2</v>
      </c>
      <c r="T345" s="460" t="e">
        <f>IF(COUNTIFS(Table1[JV '#],Table5[[#This Row],[JV Number]],#REF!,"x")=0,"",COUNTIFS(Table1[JV '#],Table5[[#This Row],[JV Number]],#REF!,"x"))</f>
        <v>#REF!</v>
      </c>
      <c r="U345" s="460" t="e">
        <f>IF(COUNTIFS(Table1[JV '#],Table5[[#This Row],[JV Number]],#REF!,"x")=0,"",COUNTIFS(Table1[JV '#],Table5[[#This Row],[JV Number]],#REF!,"x"))</f>
        <v>#REF!</v>
      </c>
      <c r="V345" s="460" t="e">
        <f>IF(COUNTIFS(Table1[JV '#],Table5[[#This Row],[JV Number]],#REF!,"x")=0,"",COUNTIFS(Table1[JV '#],Table5[[#This Row],[JV Number]],#REF!,"x"))</f>
        <v>#REF!</v>
      </c>
      <c r="W345" s="460" t="e">
        <f>IF(COUNTIFS(Table1[JV '#],Table5[[#This Row],[JV Number]],#REF!,"x")=0,"",COUNTIFS(Table1[JV '#],Table5[[#This Row],[JV Number]],#REF!,"x"))</f>
        <v>#REF!</v>
      </c>
      <c r="X345" s="460" t="e">
        <f>IF(COUNTIFS(Table1[JV '#],Table5[[#This Row],[JV Number]],#REF!,"x")=0,"",COUNTIFS(Table1[JV '#],Table5[[#This Row],[JV Number]],#REF!,"x"))</f>
        <v>#REF!</v>
      </c>
      <c r="Z345" s="447"/>
    </row>
    <row r="346" spans="1:26" x14ac:dyDescent="0.25">
      <c r="A346" s="464">
        <v>342</v>
      </c>
      <c r="B346" s="460">
        <v>346</v>
      </c>
      <c r="C346" s="460">
        <f>INDEX(Table1[MPMS '#],MATCH(Table5[[#This Row],[JV Number]],Table1[JV '#],0))</f>
        <v>23517</v>
      </c>
      <c r="D346" s="460" t="str">
        <f>INDEX(Table1[Early Completion (Y/N)],MATCH(Table5[[#This Row],[JV Number]],Table1[JV '#],0))</f>
        <v>--</v>
      </c>
      <c r="E346" s="460" t="e">
        <f>INDEX(#REF!,MATCH(Table5[[#This Row],[JV Number]],Table1[JV '#],0))</f>
        <v>#REF!</v>
      </c>
      <c r="F346" s="460">
        <f>INDEX(Table1[District],MATCH(Table5[[#This Row],[JV Number]],Table1[JV '#],0))</f>
        <v>9</v>
      </c>
      <c r="G346" s="460" t="str">
        <f>INDEX(Table1[County],MATCH(Table5[[#This Row],[JV Number]],Table1[JV '#],0))</f>
        <v>Somerset</v>
      </c>
      <c r="H346" s="460">
        <f>COUNTIF(Table1[JV '#],Table5[[#This Row],[JV Number]])</f>
        <v>1</v>
      </c>
      <c r="I346" s="466">
        <f>LOOKUP(Table5[[#This Row],[JV Number]],Table4[JV '#],Table4[Construction Start Dates])</f>
        <v>42815</v>
      </c>
      <c r="J346" s="466" t="e">
        <f t="array" ref="J346">MIN(IF(Table5[[#This Row],[JV Number]]=Table1[JV '#],#REF!,"Error"))</f>
        <v>#REF!</v>
      </c>
      <c r="K346" s="554" t="e">
        <f>SUMIF(Table1[JV '#],Table5[[#This Row],[JV Number]],#REF!)</f>
        <v>#REF!</v>
      </c>
      <c r="L346" s="460" t="str">
        <f>IF(COUNTIFS(Table1[JV '#],Table5[[#This Row],[JV Number]],Table1[D-419 Utility Relocation Classification],Table5[[#Headers],[Prior]])=0,"",COUNTIFS(Table1[JV '#],Table5[[#This Row],[JV Number]],Table1[D-419 Utility Relocation Classification],Table5[[#Headers],[Prior]]))</f>
        <v/>
      </c>
      <c r="M346" s="460" t="str">
        <f>IF(COUNTIFS(Table1[JV '#],Table5[[#This Row],[JV Number]],Table1[D-419 Utility Relocation Classification],Table5[[#Headers],[Restrictive]])=0,"",COUNTIFS(Table1[JV '#],Table5[[#This Row],[JV Number]],Table1[D-419 Utility Relocation Classification],Table5[[#Headers],[Restrictive]]))</f>
        <v/>
      </c>
      <c r="N346" s="460" t="str">
        <f>IF(COUNTIFS(Table1[JV '#],Table5[[#This Row],[JV Number]],Table1[D-419 Utility Relocation Classification],Table5[[#Headers],[Concurrent]])=0,"",COUNTIFS(Table1[JV '#],Table5[[#This Row],[JV Number]],Table1[D-419 Utility Relocation Classification],Table5[[#Headers],[Concurrent]]))</f>
        <v/>
      </c>
      <c r="O346" s="460" t="str">
        <f>IF(COUNTIFS(Table1[JV '#],Table5[[#This Row],[JV Number]],Table1[D-419 Utility Relocation Classification],Table5[[#Headers],[Coordinated]])=0,"",COUNTIFS(Table1[JV '#],Table5[[#This Row],[JV Number]],Table1[D-419 Utility Relocation Classification],Table5[[#Headers],[Coordinated]]))</f>
        <v/>
      </c>
      <c r="P346" s="460" t="str">
        <f>IF(COUNTIFS(Table1[JV '#],Table5[[#This Row],[JV Number]],Table1[D-419 Utility Relocation Classification],Table5[[#Headers],[Not Affected]])=0,"",COUNTIFS(Table1[JV '#],Table5[[#This Row],[JV Number]],Table1[D-419 Utility Relocation Classification],Table5[[#Headers],[Not Affected]]))</f>
        <v/>
      </c>
      <c r="Q346" s="460" t="str">
        <f>IF(COUNTIFS(Table1[JV '#],Table5[[#This Row],[JV Number]],Table1[D-419 Utility Relocation Classification],Table5[[#Headers],[Incorporated]])=0,"",COUNTIFS(Table1[JV '#],Table5[[#This Row],[JV Number]],Table1[D-419 Utility Relocation Classification],Table5[[#Headers],[Incorporated]]))</f>
        <v/>
      </c>
      <c r="R346" s="460" t="str">
        <f>IF(COUNTIFS(Table1[JV '#],Table5[[#This Row],[JV Number]],Table1[Overhead or Underground],"OH")=0,"",COUNTIFS(Table1[JV '#],Table5[[#This Row],[JV Number]],Table1[Overhead or Underground],"OH"))</f>
        <v/>
      </c>
      <c r="S346" s="460" t="str">
        <f>IF(COUNTIFS(Table1[JV '#],Table5[[#This Row],[JV Number]],Table1[Overhead or Underground],"UG")=0,"",COUNTIFS(Table1[JV '#],Table5[[#This Row],[JV Number]],Table1[Overhead or Underground],"UG"))</f>
        <v/>
      </c>
      <c r="T346" s="460" t="e">
        <f>IF(COUNTIFS(Table1[JV '#],Table5[[#This Row],[JV Number]],#REF!,"x")=0,"",COUNTIFS(Table1[JV '#],Table5[[#This Row],[JV Number]],#REF!,"x"))</f>
        <v>#REF!</v>
      </c>
      <c r="U346" s="460" t="e">
        <f>IF(COUNTIFS(Table1[JV '#],Table5[[#This Row],[JV Number]],#REF!,"x")=0,"",COUNTIFS(Table1[JV '#],Table5[[#This Row],[JV Number]],#REF!,"x"))</f>
        <v>#REF!</v>
      </c>
      <c r="V346" s="460" t="e">
        <f>IF(COUNTIFS(Table1[JV '#],Table5[[#This Row],[JV Number]],#REF!,"x")=0,"",COUNTIFS(Table1[JV '#],Table5[[#This Row],[JV Number]],#REF!,"x"))</f>
        <v>#REF!</v>
      </c>
      <c r="W346" s="460" t="e">
        <f>IF(COUNTIFS(Table1[JV '#],Table5[[#This Row],[JV Number]],#REF!,"x")=0,"",COUNTIFS(Table1[JV '#],Table5[[#This Row],[JV Number]],#REF!,"x"))</f>
        <v>#REF!</v>
      </c>
      <c r="X346" s="460" t="e">
        <f>IF(COUNTIFS(Table1[JV '#],Table5[[#This Row],[JV Number]],#REF!,"x")=0,"",COUNTIFS(Table1[JV '#],Table5[[#This Row],[JV Number]],#REF!,"x"))</f>
        <v>#REF!</v>
      </c>
      <c r="Z346" s="447"/>
    </row>
    <row r="347" spans="1:26" x14ac:dyDescent="0.25">
      <c r="A347" s="464">
        <v>343</v>
      </c>
      <c r="B347" s="460">
        <v>347</v>
      </c>
      <c r="C347" s="460">
        <f>INDEX(Table1[MPMS '#],MATCH(Table5[[#This Row],[JV Number]],Table1[JV '#],0))</f>
        <v>23586</v>
      </c>
      <c r="D347" s="460" t="str">
        <f>INDEX(Table1[Early Completion (Y/N)],MATCH(Table5[[#This Row],[JV Number]],Table1[JV '#],0))</f>
        <v>--</v>
      </c>
      <c r="E347" s="460" t="e">
        <f>INDEX(#REF!,MATCH(Table5[[#This Row],[JV Number]],Table1[JV '#],0))</f>
        <v>#REF!</v>
      </c>
      <c r="F347" s="460">
        <f>INDEX(Table1[District],MATCH(Table5[[#This Row],[JV Number]],Table1[JV '#],0))</f>
        <v>9</v>
      </c>
      <c r="G347" s="460" t="str">
        <f>INDEX(Table1[County],MATCH(Table5[[#This Row],[JV Number]],Table1[JV '#],0))</f>
        <v>Somerset</v>
      </c>
      <c r="H347" s="460">
        <f>COUNTIF(Table1[JV '#],Table5[[#This Row],[JV Number]])</f>
        <v>3</v>
      </c>
      <c r="I347" s="466">
        <f>LOOKUP(Table5[[#This Row],[JV Number]],Table4[JV '#],Table4[Construction Start Dates])</f>
        <v>42557</v>
      </c>
      <c r="J347" s="466" t="e">
        <f t="array" ref="J347">MIN(IF(Table5[[#This Row],[JV Number]]=Table1[JV '#],#REF!,"Error"))</f>
        <v>#REF!</v>
      </c>
      <c r="K347" s="554" t="e">
        <f>SUMIF(Table1[JV '#],Table5[[#This Row],[JV Number]],#REF!)</f>
        <v>#REF!</v>
      </c>
      <c r="L347" s="460" t="str">
        <f>IF(COUNTIFS(Table1[JV '#],Table5[[#This Row],[JV Number]],Table1[D-419 Utility Relocation Classification],Table5[[#Headers],[Prior]])=0,"",COUNTIFS(Table1[JV '#],Table5[[#This Row],[JV Number]],Table1[D-419 Utility Relocation Classification],Table5[[#Headers],[Prior]]))</f>
        <v/>
      </c>
      <c r="M347" s="460" t="str">
        <f>IF(COUNTIFS(Table1[JV '#],Table5[[#This Row],[JV Number]],Table1[D-419 Utility Relocation Classification],Table5[[#Headers],[Restrictive]])=0,"",COUNTIFS(Table1[JV '#],Table5[[#This Row],[JV Number]],Table1[D-419 Utility Relocation Classification],Table5[[#Headers],[Restrictive]]))</f>
        <v/>
      </c>
      <c r="N347" s="460" t="str">
        <f>IF(COUNTIFS(Table1[JV '#],Table5[[#This Row],[JV Number]],Table1[D-419 Utility Relocation Classification],Table5[[#Headers],[Concurrent]])=0,"",COUNTIFS(Table1[JV '#],Table5[[#This Row],[JV Number]],Table1[D-419 Utility Relocation Classification],Table5[[#Headers],[Concurrent]]))</f>
        <v/>
      </c>
      <c r="O347" s="460" t="str">
        <f>IF(COUNTIFS(Table1[JV '#],Table5[[#This Row],[JV Number]],Table1[D-419 Utility Relocation Classification],Table5[[#Headers],[Coordinated]])=0,"",COUNTIFS(Table1[JV '#],Table5[[#This Row],[JV Number]],Table1[D-419 Utility Relocation Classification],Table5[[#Headers],[Coordinated]]))</f>
        <v/>
      </c>
      <c r="P347" s="460" t="str">
        <f>IF(COUNTIFS(Table1[JV '#],Table5[[#This Row],[JV Number]],Table1[D-419 Utility Relocation Classification],Table5[[#Headers],[Not Affected]])=0,"",COUNTIFS(Table1[JV '#],Table5[[#This Row],[JV Number]],Table1[D-419 Utility Relocation Classification],Table5[[#Headers],[Not Affected]]))</f>
        <v/>
      </c>
      <c r="Q347" s="460" t="str">
        <f>IF(COUNTIFS(Table1[JV '#],Table5[[#This Row],[JV Number]],Table1[D-419 Utility Relocation Classification],Table5[[#Headers],[Incorporated]])=0,"",COUNTIFS(Table1[JV '#],Table5[[#This Row],[JV Number]],Table1[D-419 Utility Relocation Classification],Table5[[#Headers],[Incorporated]]))</f>
        <v/>
      </c>
      <c r="R347" s="460">
        <f>IF(COUNTIFS(Table1[JV '#],Table5[[#This Row],[JV Number]],Table1[Overhead or Underground],"OH")=0,"",COUNTIFS(Table1[JV '#],Table5[[#This Row],[JV Number]],Table1[Overhead or Underground],"OH"))</f>
        <v>2</v>
      </c>
      <c r="S347" s="460" t="str">
        <f>IF(COUNTIFS(Table1[JV '#],Table5[[#This Row],[JV Number]],Table1[Overhead or Underground],"UG")=0,"",COUNTIFS(Table1[JV '#],Table5[[#This Row],[JV Number]],Table1[Overhead or Underground],"UG"))</f>
        <v/>
      </c>
      <c r="T347" s="460" t="e">
        <f>IF(COUNTIFS(Table1[JV '#],Table5[[#This Row],[JV Number]],#REF!,"x")=0,"",COUNTIFS(Table1[JV '#],Table5[[#This Row],[JV Number]],#REF!,"x"))</f>
        <v>#REF!</v>
      </c>
      <c r="U347" s="460" t="e">
        <f>IF(COUNTIFS(Table1[JV '#],Table5[[#This Row],[JV Number]],#REF!,"x")=0,"",COUNTIFS(Table1[JV '#],Table5[[#This Row],[JV Number]],#REF!,"x"))</f>
        <v>#REF!</v>
      </c>
      <c r="V347" s="460" t="e">
        <f>IF(COUNTIFS(Table1[JV '#],Table5[[#This Row],[JV Number]],#REF!,"x")=0,"",COUNTIFS(Table1[JV '#],Table5[[#This Row],[JV Number]],#REF!,"x"))</f>
        <v>#REF!</v>
      </c>
      <c r="W347" s="460" t="e">
        <f>IF(COUNTIFS(Table1[JV '#],Table5[[#This Row],[JV Number]],#REF!,"x")=0,"",COUNTIFS(Table1[JV '#],Table5[[#This Row],[JV Number]],#REF!,"x"))</f>
        <v>#REF!</v>
      </c>
      <c r="X347" s="460" t="e">
        <f>IF(COUNTIFS(Table1[JV '#],Table5[[#This Row],[JV Number]],#REF!,"x")=0,"",COUNTIFS(Table1[JV '#],Table5[[#This Row],[JV Number]],#REF!,"x"))</f>
        <v>#REF!</v>
      </c>
      <c r="Z347" s="447"/>
    </row>
    <row r="348" spans="1:26" x14ac:dyDescent="0.25">
      <c r="A348" s="464">
        <v>344</v>
      </c>
      <c r="B348" s="460">
        <v>348</v>
      </c>
      <c r="C348" s="460">
        <f>INDEX(Table1[MPMS '#],MATCH(Table5[[#This Row],[JV Number]],Table1[JV '#],0))</f>
        <v>23410</v>
      </c>
      <c r="D348" s="460" t="str">
        <f>INDEX(Table1[Early Completion (Y/N)],MATCH(Table5[[#This Row],[JV Number]],Table1[JV '#],0))</f>
        <v>--</v>
      </c>
      <c r="E348" s="460" t="e">
        <f>INDEX(#REF!,MATCH(Table5[[#This Row],[JV Number]],Table1[JV '#],0))</f>
        <v>#REF!</v>
      </c>
      <c r="F348" s="460">
        <f>INDEX(Table1[District],MATCH(Table5[[#This Row],[JV Number]],Table1[JV '#],0))</f>
        <v>9</v>
      </c>
      <c r="G348" s="460" t="str">
        <f>INDEX(Table1[County],MATCH(Table5[[#This Row],[JV Number]],Table1[JV '#],0))</f>
        <v>Somerset</v>
      </c>
      <c r="H348" s="460">
        <f>COUNTIF(Table1[JV '#],Table5[[#This Row],[JV Number]])</f>
        <v>3</v>
      </c>
      <c r="I348" s="466">
        <f>LOOKUP(Table5[[#This Row],[JV Number]],Table4[JV '#],Table4[Construction Start Dates])</f>
        <v>42513</v>
      </c>
      <c r="J348" s="466" t="e">
        <f t="array" ref="J348">MIN(IF(Table5[[#This Row],[JV Number]]=Table1[JV '#],#REF!,"Error"))</f>
        <v>#REF!</v>
      </c>
      <c r="K348" s="554" t="e">
        <f>SUMIF(Table1[JV '#],Table5[[#This Row],[JV Number]],#REF!)</f>
        <v>#REF!</v>
      </c>
      <c r="L348" s="460" t="str">
        <f>IF(COUNTIFS(Table1[JV '#],Table5[[#This Row],[JV Number]],Table1[D-419 Utility Relocation Classification],Table5[[#Headers],[Prior]])=0,"",COUNTIFS(Table1[JV '#],Table5[[#This Row],[JV Number]],Table1[D-419 Utility Relocation Classification],Table5[[#Headers],[Prior]]))</f>
        <v/>
      </c>
      <c r="M348" s="460" t="str">
        <f>IF(COUNTIFS(Table1[JV '#],Table5[[#This Row],[JV Number]],Table1[D-419 Utility Relocation Classification],Table5[[#Headers],[Restrictive]])=0,"",COUNTIFS(Table1[JV '#],Table5[[#This Row],[JV Number]],Table1[D-419 Utility Relocation Classification],Table5[[#Headers],[Restrictive]]))</f>
        <v/>
      </c>
      <c r="N348" s="460" t="str">
        <f>IF(COUNTIFS(Table1[JV '#],Table5[[#This Row],[JV Number]],Table1[D-419 Utility Relocation Classification],Table5[[#Headers],[Concurrent]])=0,"",COUNTIFS(Table1[JV '#],Table5[[#This Row],[JV Number]],Table1[D-419 Utility Relocation Classification],Table5[[#Headers],[Concurrent]]))</f>
        <v/>
      </c>
      <c r="O348" s="460" t="str">
        <f>IF(COUNTIFS(Table1[JV '#],Table5[[#This Row],[JV Number]],Table1[D-419 Utility Relocation Classification],Table5[[#Headers],[Coordinated]])=0,"",COUNTIFS(Table1[JV '#],Table5[[#This Row],[JV Number]],Table1[D-419 Utility Relocation Classification],Table5[[#Headers],[Coordinated]]))</f>
        <v/>
      </c>
      <c r="P348" s="460" t="str">
        <f>IF(COUNTIFS(Table1[JV '#],Table5[[#This Row],[JV Number]],Table1[D-419 Utility Relocation Classification],Table5[[#Headers],[Not Affected]])=0,"",COUNTIFS(Table1[JV '#],Table5[[#This Row],[JV Number]],Table1[D-419 Utility Relocation Classification],Table5[[#Headers],[Not Affected]]))</f>
        <v/>
      </c>
      <c r="Q348" s="460" t="str">
        <f>IF(COUNTIFS(Table1[JV '#],Table5[[#This Row],[JV Number]],Table1[D-419 Utility Relocation Classification],Table5[[#Headers],[Incorporated]])=0,"",COUNTIFS(Table1[JV '#],Table5[[#This Row],[JV Number]],Table1[D-419 Utility Relocation Classification],Table5[[#Headers],[Incorporated]]))</f>
        <v/>
      </c>
      <c r="R348" s="460">
        <f>IF(COUNTIFS(Table1[JV '#],Table5[[#This Row],[JV Number]],Table1[Overhead or Underground],"OH")=0,"",COUNTIFS(Table1[JV '#],Table5[[#This Row],[JV Number]],Table1[Overhead or Underground],"OH"))</f>
        <v>3</v>
      </c>
      <c r="S348" s="460" t="str">
        <f>IF(COUNTIFS(Table1[JV '#],Table5[[#This Row],[JV Number]],Table1[Overhead or Underground],"UG")=0,"",COUNTIFS(Table1[JV '#],Table5[[#This Row],[JV Number]],Table1[Overhead or Underground],"UG"))</f>
        <v/>
      </c>
      <c r="T348" s="460" t="e">
        <f>IF(COUNTIFS(Table1[JV '#],Table5[[#This Row],[JV Number]],#REF!,"x")=0,"",COUNTIFS(Table1[JV '#],Table5[[#This Row],[JV Number]],#REF!,"x"))</f>
        <v>#REF!</v>
      </c>
      <c r="U348" s="460" t="e">
        <f>IF(COUNTIFS(Table1[JV '#],Table5[[#This Row],[JV Number]],#REF!,"x")=0,"",COUNTIFS(Table1[JV '#],Table5[[#This Row],[JV Number]],#REF!,"x"))</f>
        <v>#REF!</v>
      </c>
      <c r="V348" s="460" t="e">
        <f>IF(COUNTIFS(Table1[JV '#],Table5[[#This Row],[JV Number]],#REF!,"x")=0,"",COUNTIFS(Table1[JV '#],Table5[[#This Row],[JV Number]],#REF!,"x"))</f>
        <v>#REF!</v>
      </c>
      <c r="W348" s="460" t="e">
        <f>IF(COUNTIFS(Table1[JV '#],Table5[[#This Row],[JV Number]],#REF!,"x")=0,"",COUNTIFS(Table1[JV '#],Table5[[#This Row],[JV Number]],#REF!,"x"))</f>
        <v>#REF!</v>
      </c>
      <c r="X348" s="460" t="e">
        <f>IF(COUNTIFS(Table1[JV '#],Table5[[#This Row],[JV Number]],#REF!,"x")=0,"",COUNTIFS(Table1[JV '#],Table5[[#This Row],[JV Number]],#REF!,"x"))</f>
        <v>#REF!</v>
      </c>
      <c r="Z348" s="447"/>
    </row>
    <row r="349" spans="1:26" x14ac:dyDescent="0.25">
      <c r="A349" s="464">
        <v>345</v>
      </c>
      <c r="B349" s="460">
        <v>349</v>
      </c>
      <c r="C349" s="460">
        <f>INDEX(Table1[MPMS '#],MATCH(Table5[[#This Row],[JV Number]],Table1[JV '#],0))</f>
        <v>74446</v>
      </c>
      <c r="D349" s="460" t="str">
        <f>INDEX(Table1[Early Completion (Y/N)],MATCH(Table5[[#This Row],[JV Number]],Table1[JV '#],0))</f>
        <v>--</v>
      </c>
      <c r="E349" s="460" t="e">
        <f>INDEX(#REF!,MATCH(Table5[[#This Row],[JV Number]],Table1[JV '#],0))</f>
        <v>#REF!</v>
      </c>
      <c r="F349" s="460">
        <f>INDEX(Table1[District],MATCH(Table5[[#This Row],[JV Number]],Table1[JV '#],0))</f>
        <v>9</v>
      </c>
      <c r="G349" s="460" t="str">
        <f>INDEX(Table1[County],MATCH(Table5[[#This Row],[JV Number]],Table1[JV '#],0))</f>
        <v>Somerset</v>
      </c>
      <c r="H349" s="460">
        <f>COUNTIF(Table1[JV '#],Table5[[#This Row],[JV Number]])</f>
        <v>3</v>
      </c>
      <c r="I349" s="466">
        <f>LOOKUP(Table5[[#This Row],[JV Number]],Table4[JV '#],Table4[Construction Start Dates])</f>
        <v>42506</v>
      </c>
      <c r="J349" s="466" t="e">
        <f t="array" ref="J349">MIN(IF(Table5[[#This Row],[JV Number]]=Table1[JV '#],#REF!,"Error"))</f>
        <v>#REF!</v>
      </c>
      <c r="K349" s="554" t="e">
        <f>SUMIF(Table1[JV '#],Table5[[#This Row],[JV Number]],#REF!)</f>
        <v>#REF!</v>
      </c>
      <c r="L349" s="460" t="str">
        <f>IF(COUNTIFS(Table1[JV '#],Table5[[#This Row],[JV Number]],Table1[D-419 Utility Relocation Classification],Table5[[#Headers],[Prior]])=0,"",COUNTIFS(Table1[JV '#],Table5[[#This Row],[JV Number]],Table1[D-419 Utility Relocation Classification],Table5[[#Headers],[Prior]]))</f>
        <v/>
      </c>
      <c r="M349" s="460" t="str">
        <f>IF(COUNTIFS(Table1[JV '#],Table5[[#This Row],[JV Number]],Table1[D-419 Utility Relocation Classification],Table5[[#Headers],[Restrictive]])=0,"",COUNTIFS(Table1[JV '#],Table5[[#This Row],[JV Number]],Table1[D-419 Utility Relocation Classification],Table5[[#Headers],[Restrictive]]))</f>
        <v/>
      </c>
      <c r="N349" s="460" t="str">
        <f>IF(COUNTIFS(Table1[JV '#],Table5[[#This Row],[JV Number]],Table1[D-419 Utility Relocation Classification],Table5[[#Headers],[Concurrent]])=0,"",COUNTIFS(Table1[JV '#],Table5[[#This Row],[JV Number]],Table1[D-419 Utility Relocation Classification],Table5[[#Headers],[Concurrent]]))</f>
        <v/>
      </c>
      <c r="O349" s="460" t="str">
        <f>IF(COUNTIFS(Table1[JV '#],Table5[[#This Row],[JV Number]],Table1[D-419 Utility Relocation Classification],Table5[[#Headers],[Coordinated]])=0,"",COUNTIFS(Table1[JV '#],Table5[[#This Row],[JV Number]],Table1[D-419 Utility Relocation Classification],Table5[[#Headers],[Coordinated]]))</f>
        <v/>
      </c>
      <c r="P349" s="460" t="str">
        <f>IF(COUNTIFS(Table1[JV '#],Table5[[#This Row],[JV Number]],Table1[D-419 Utility Relocation Classification],Table5[[#Headers],[Not Affected]])=0,"",COUNTIFS(Table1[JV '#],Table5[[#This Row],[JV Number]],Table1[D-419 Utility Relocation Classification],Table5[[#Headers],[Not Affected]]))</f>
        <v/>
      </c>
      <c r="Q349" s="460" t="str">
        <f>IF(COUNTIFS(Table1[JV '#],Table5[[#This Row],[JV Number]],Table1[D-419 Utility Relocation Classification],Table5[[#Headers],[Incorporated]])=0,"",COUNTIFS(Table1[JV '#],Table5[[#This Row],[JV Number]],Table1[D-419 Utility Relocation Classification],Table5[[#Headers],[Incorporated]]))</f>
        <v/>
      </c>
      <c r="R349" s="460">
        <f>IF(COUNTIFS(Table1[JV '#],Table5[[#This Row],[JV Number]],Table1[Overhead or Underground],"OH")=0,"",COUNTIFS(Table1[JV '#],Table5[[#This Row],[JV Number]],Table1[Overhead or Underground],"OH"))</f>
        <v>1</v>
      </c>
      <c r="S349" s="460" t="str">
        <f>IF(COUNTIFS(Table1[JV '#],Table5[[#This Row],[JV Number]],Table1[Overhead or Underground],"UG")=0,"",COUNTIFS(Table1[JV '#],Table5[[#This Row],[JV Number]],Table1[Overhead or Underground],"UG"))</f>
        <v/>
      </c>
      <c r="T349" s="460" t="e">
        <f>IF(COUNTIFS(Table1[JV '#],Table5[[#This Row],[JV Number]],#REF!,"x")=0,"",COUNTIFS(Table1[JV '#],Table5[[#This Row],[JV Number]],#REF!,"x"))</f>
        <v>#REF!</v>
      </c>
      <c r="U349" s="460" t="e">
        <f>IF(COUNTIFS(Table1[JV '#],Table5[[#This Row],[JV Number]],#REF!,"x")=0,"",COUNTIFS(Table1[JV '#],Table5[[#This Row],[JV Number]],#REF!,"x"))</f>
        <v>#REF!</v>
      </c>
      <c r="V349" s="460" t="e">
        <f>IF(COUNTIFS(Table1[JV '#],Table5[[#This Row],[JV Number]],#REF!,"x")=0,"",COUNTIFS(Table1[JV '#],Table5[[#This Row],[JV Number]],#REF!,"x"))</f>
        <v>#REF!</v>
      </c>
      <c r="W349" s="460" t="e">
        <f>IF(COUNTIFS(Table1[JV '#],Table5[[#This Row],[JV Number]],#REF!,"x")=0,"",COUNTIFS(Table1[JV '#],Table5[[#This Row],[JV Number]],#REF!,"x"))</f>
        <v>#REF!</v>
      </c>
      <c r="X349" s="460" t="e">
        <f>IF(COUNTIFS(Table1[JV '#],Table5[[#This Row],[JV Number]],#REF!,"x")=0,"",COUNTIFS(Table1[JV '#],Table5[[#This Row],[JV Number]],#REF!,"x"))</f>
        <v>#REF!</v>
      </c>
      <c r="Z349" s="447"/>
    </row>
    <row r="350" spans="1:26" x14ac:dyDescent="0.25">
      <c r="A350" s="464">
        <v>346</v>
      </c>
      <c r="B350" s="460">
        <v>350</v>
      </c>
      <c r="C350" s="460">
        <f>INDEX(Table1[MPMS '#],MATCH(Table5[[#This Row],[JV Number]],Table1[JV '#],0))</f>
        <v>23516</v>
      </c>
      <c r="D350" s="460" t="str">
        <f>INDEX(Table1[Early Completion (Y/N)],MATCH(Table5[[#This Row],[JV Number]],Table1[JV '#],0))</f>
        <v>--</v>
      </c>
      <c r="E350" s="460" t="e">
        <f>INDEX(#REF!,MATCH(Table5[[#This Row],[JV Number]],Table1[JV '#],0))</f>
        <v>#REF!</v>
      </c>
      <c r="F350" s="460">
        <f>INDEX(Table1[District],MATCH(Table5[[#This Row],[JV Number]],Table1[JV '#],0))</f>
        <v>9</v>
      </c>
      <c r="G350" s="460" t="str">
        <f>INDEX(Table1[County],MATCH(Table5[[#This Row],[JV Number]],Table1[JV '#],0))</f>
        <v>Somerset</v>
      </c>
      <c r="H350" s="460">
        <f>COUNTIF(Table1[JV '#],Table5[[#This Row],[JV Number]])</f>
        <v>1</v>
      </c>
      <c r="I350" s="466">
        <f>LOOKUP(Table5[[#This Row],[JV Number]],Table4[JV '#],Table4[Construction Start Dates])</f>
        <v>42877</v>
      </c>
      <c r="J350" s="466" t="e">
        <f t="array" ref="J350">MIN(IF(Table5[[#This Row],[JV Number]]=Table1[JV '#],#REF!,"Error"))</f>
        <v>#REF!</v>
      </c>
      <c r="K350" s="554" t="e">
        <f>SUMIF(Table1[JV '#],Table5[[#This Row],[JV Number]],#REF!)</f>
        <v>#REF!</v>
      </c>
      <c r="L350" s="460" t="str">
        <f>IF(COUNTIFS(Table1[JV '#],Table5[[#This Row],[JV Number]],Table1[D-419 Utility Relocation Classification],Table5[[#Headers],[Prior]])=0,"",COUNTIFS(Table1[JV '#],Table5[[#This Row],[JV Number]],Table1[D-419 Utility Relocation Classification],Table5[[#Headers],[Prior]]))</f>
        <v/>
      </c>
      <c r="M350" s="460" t="str">
        <f>IF(COUNTIFS(Table1[JV '#],Table5[[#This Row],[JV Number]],Table1[D-419 Utility Relocation Classification],Table5[[#Headers],[Restrictive]])=0,"",COUNTIFS(Table1[JV '#],Table5[[#This Row],[JV Number]],Table1[D-419 Utility Relocation Classification],Table5[[#Headers],[Restrictive]]))</f>
        <v/>
      </c>
      <c r="N350" s="460" t="str">
        <f>IF(COUNTIFS(Table1[JV '#],Table5[[#This Row],[JV Number]],Table1[D-419 Utility Relocation Classification],Table5[[#Headers],[Concurrent]])=0,"",COUNTIFS(Table1[JV '#],Table5[[#This Row],[JV Number]],Table1[D-419 Utility Relocation Classification],Table5[[#Headers],[Concurrent]]))</f>
        <v/>
      </c>
      <c r="O350" s="460" t="str">
        <f>IF(COUNTIFS(Table1[JV '#],Table5[[#This Row],[JV Number]],Table1[D-419 Utility Relocation Classification],Table5[[#Headers],[Coordinated]])=0,"",COUNTIFS(Table1[JV '#],Table5[[#This Row],[JV Number]],Table1[D-419 Utility Relocation Classification],Table5[[#Headers],[Coordinated]]))</f>
        <v/>
      </c>
      <c r="P350" s="460" t="str">
        <f>IF(COUNTIFS(Table1[JV '#],Table5[[#This Row],[JV Number]],Table1[D-419 Utility Relocation Classification],Table5[[#Headers],[Not Affected]])=0,"",COUNTIFS(Table1[JV '#],Table5[[#This Row],[JV Number]],Table1[D-419 Utility Relocation Classification],Table5[[#Headers],[Not Affected]]))</f>
        <v/>
      </c>
      <c r="Q350" s="460" t="str">
        <f>IF(COUNTIFS(Table1[JV '#],Table5[[#This Row],[JV Number]],Table1[D-419 Utility Relocation Classification],Table5[[#Headers],[Incorporated]])=0,"",COUNTIFS(Table1[JV '#],Table5[[#This Row],[JV Number]],Table1[D-419 Utility Relocation Classification],Table5[[#Headers],[Incorporated]]))</f>
        <v/>
      </c>
      <c r="R350" s="460" t="str">
        <f>IF(COUNTIFS(Table1[JV '#],Table5[[#This Row],[JV Number]],Table1[Overhead or Underground],"OH")=0,"",COUNTIFS(Table1[JV '#],Table5[[#This Row],[JV Number]],Table1[Overhead or Underground],"OH"))</f>
        <v/>
      </c>
      <c r="S350" s="460">
        <f>IF(COUNTIFS(Table1[JV '#],Table5[[#This Row],[JV Number]],Table1[Overhead or Underground],"UG")=0,"",COUNTIFS(Table1[JV '#],Table5[[#This Row],[JV Number]],Table1[Overhead or Underground],"UG"))</f>
        <v>1</v>
      </c>
      <c r="T350" s="460" t="e">
        <f>IF(COUNTIFS(Table1[JV '#],Table5[[#This Row],[JV Number]],#REF!,"x")=0,"",COUNTIFS(Table1[JV '#],Table5[[#This Row],[JV Number]],#REF!,"x"))</f>
        <v>#REF!</v>
      </c>
      <c r="U350" s="460" t="e">
        <f>IF(COUNTIFS(Table1[JV '#],Table5[[#This Row],[JV Number]],#REF!,"x")=0,"",COUNTIFS(Table1[JV '#],Table5[[#This Row],[JV Number]],#REF!,"x"))</f>
        <v>#REF!</v>
      </c>
      <c r="V350" s="460" t="e">
        <f>IF(COUNTIFS(Table1[JV '#],Table5[[#This Row],[JV Number]],#REF!,"x")=0,"",COUNTIFS(Table1[JV '#],Table5[[#This Row],[JV Number]],#REF!,"x"))</f>
        <v>#REF!</v>
      </c>
      <c r="W350" s="460" t="e">
        <f>IF(COUNTIFS(Table1[JV '#],Table5[[#This Row],[JV Number]],#REF!,"x")=0,"",COUNTIFS(Table1[JV '#],Table5[[#This Row],[JV Number]],#REF!,"x"))</f>
        <v>#REF!</v>
      </c>
      <c r="X350" s="460" t="e">
        <f>IF(COUNTIFS(Table1[JV '#],Table5[[#This Row],[JV Number]],#REF!,"x")=0,"",COUNTIFS(Table1[JV '#],Table5[[#This Row],[JV Number]],#REF!,"x"))</f>
        <v>#REF!</v>
      </c>
      <c r="Z350" s="447"/>
    </row>
    <row r="351" spans="1:26" x14ac:dyDescent="0.25">
      <c r="A351" s="464">
        <v>347</v>
      </c>
      <c r="B351" s="460">
        <v>351</v>
      </c>
      <c r="C351" s="460">
        <f>INDEX(Table1[MPMS '#],MATCH(Table5[[#This Row],[JV Number]],Table1[JV '#],0))</f>
        <v>23571</v>
      </c>
      <c r="D351" s="460" t="str">
        <f>INDEX(Table1[Early Completion (Y/N)],MATCH(Table5[[#This Row],[JV Number]],Table1[JV '#],0))</f>
        <v>--</v>
      </c>
      <c r="E351" s="460" t="e">
        <f>INDEX(#REF!,MATCH(Table5[[#This Row],[JV Number]],Table1[JV '#],0))</f>
        <v>#REF!</v>
      </c>
      <c r="F351" s="460">
        <f>INDEX(Table1[District],MATCH(Table5[[#This Row],[JV Number]],Table1[JV '#],0))</f>
        <v>9</v>
      </c>
      <c r="G351" s="460" t="str">
        <f>INDEX(Table1[County],MATCH(Table5[[#This Row],[JV Number]],Table1[JV '#],0))</f>
        <v>Somerset</v>
      </c>
      <c r="H351" s="460">
        <f>COUNTIF(Table1[JV '#],Table5[[#This Row],[JV Number]])</f>
        <v>1</v>
      </c>
      <c r="I351" s="466">
        <f>LOOKUP(Table5[[#This Row],[JV Number]],Table4[JV '#],Table4[Construction Start Dates])</f>
        <v>42885</v>
      </c>
      <c r="J351" s="466" t="e">
        <f t="array" ref="J351">MIN(IF(Table5[[#This Row],[JV Number]]=Table1[JV '#],#REF!,"Error"))</f>
        <v>#REF!</v>
      </c>
      <c r="K351" s="554" t="e">
        <f>SUMIF(Table1[JV '#],Table5[[#This Row],[JV Number]],#REF!)</f>
        <v>#REF!</v>
      </c>
      <c r="L351" s="460" t="str">
        <f>IF(COUNTIFS(Table1[JV '#],Table5[[#This Row],[JV Number]],Table1[D-419 Utility Relocation Classification],Table5[[#Headers],[Prior]])=0,"",COUNTIFS(Table1[JV '#],Table5[[#This Row],[JV Number]],Table1[D-419 Utility Relocation Classification],Table5[[#Headers],[Prior]]))</f>
        <v/>
      </c>
      <c r="M351" s="460" t="str">
        <f>IF(COUNTIFS(Table1[JV '#],Table5[[#This Row],[JV Number]],Table1[D-419 Utility Relocation Classification],Table5[[#Headers],[Restrictive]])=0,"",COUNTIFS(Table1[JV '#],Table5[[#This Row],[JV Number]],Table1[D-419 Utility Relocation Classification],Table5[[#Headers],[Restrictive]]))</f>
        <v/>
      </c>
      <c r="N351" s="460" t="str">
        <f>IF(COUNTIFS(Table1[JV '#],Table5[[#This Row],[JV Number]],Table1[D-419 Utility Relocation Classification],Table5[[#Headers],[Concurrent]])=0,"",COUNTIFS(Table1[JV '#],Table5[[#This Row],[JV Number]],Table1[D-419 Utility Relocation Classification],Table5[[#Headers],[Concurrent]]))</f>
        <v/>
      </c>
      <c r="O351" s="460" t="str">
        <f>IF(COUNTIFS(Table1[JV '#],Table5[[#This Row],[JV Number]],Table1[D-419 Utility Relocation Classification],Table5[[#Headers],[Coordinated]])=0,"",COUNTIFS(Table1[JV '#],Table5[[#This Row],[JV Number]],Table1[D-419 Utility Relocation Classification],Table5[[#Headers],[Coordinated]]))</f>
        <v/>
      </c>
      <c r="P351" s="460" t="str">
        <f>IF(COUNTIFS(Table1[JV '#],Table5[[#This Row],[JV Number]],Table1[D-419 Utility Relocation Classification],Table5[[#Headers],[Not Affected]])=0,"",COUNTIFS(Table1[JV '#],Table5[[#This Row],[JV Number]],Table1[D-419 Utility Relocation Classification],Table5[[#Headers],[Not Affected]]))</f>
        <v/>
      </c>
      <c r="Q351" s="460" t="str">
        <f>IF(COUNTIFS(Table1[JV '#],Table5[[#This Row],[JV Number]],Table1[D-419 Utility Relocation Classification],Table5[[#Headers],[Incorporated]])=0,"",COUNTIFS(Table1[JV '#],Table5[[#This Row],[JV Number]],Table1[D-419 Utility Relocation Classification],Table5[[#Headers],[Incorporated]]))</f>
        <v/>
      </c>
      <c r="R351" s="460" t="str">
        <f>IF(COUNTIFS(Table1[JV '#],Table5[[#This Row],[JV Number]],Table1[Overhead or Underground],"OH")=0,"",COUNTIFS(Table1[JV '#],Table5[[#This Row],[JV Number]],Table1[Overhead or Underground],"OH"))</f>
        <v/>
      </c>
      <c r="S351" s="460" t="str">
        <f>IF(COUNTIFS(Table1[JV '#],Table5[[#This Row],[JV Number]],Table1[Overhead or Underground],"UG")=0,"",COUNTIFS(Table1[JV '#],Table5[[#This Row],[JV Number]],Table1[Overhead or Underground],"UG"))</f>
        <v/>
      </c>
      <c r="T351" s="460" t="e">
        <f>IF(COUNTIFS(Table1[JV '#],Table5[[#This Row],[JV Number]],#REF!,"x")=0,"",COUNTIFS(Table1[JV '#],Table5[[#This Row],[JV Number]],#REF!,"x"))</f>
        <v>#REF!</v>
      </c>
      <c r="U351" s="460" t="e">
        <f>IF(COUNTIFS(Table1[JV '#],Table5[[#This Row],[JV Number]],#REF!,"x")=0,"",COUNTIFS(Table1[JV '#],Table5[[#This Row],[JV Number]],#REF!,"x"))</f>
        <v>#REF!</v>
      </c>
      <c r="V351" s="460" t="e">
        <f>IF(COUNTIFS(Table1[JV '#],Table5[[#This Row],[JV Number]],#REF!,"x")=0,"",COUNTIFS(Table1[JV '#],Table5[[#This Row],[JV Number]],#REF!,"x"))</f>
        <v>#REF!</v>
      </c>
      <c r="W351" s="460" t="e">
        <f>IF(COUNTIFS(Table1[JV '#],Table5[[#This Row],[JV Number]],#REF!,"x")=0,"",COUNTIFS(Table1[JV '#],Table5[[#This Row],[JV Number]],#REF!,"x"))</f>
        <v>#REF!</v>
      </c>
      <c r="X351" s="460" t="e">
        <f>IF(COUNTIFS(Table1[JV '#],Table5[[#This Row],[JV Number]],#REF!,"x")=0,"",COUNTIFS(Table1[JV '#],Table5[[#This Row],[JV Number]],#REF!,"x"))</f>
        <v>#REF!</v>
      </c>
      <c r="Z351" s="447"/>
    </row>
    <row r="352" spans="1:26" x14ac:dyDescent="0.25">
      <c r="A352" s="464">
        <v>348</v>
      </c>
      <c r="B352" s="460">
        <v>352</v>
      </c>
      <c r="C352" s="460">
        <f>INDEX(Table1[MPMS '#],MATCH(Table5[[#This Row],[JV Number]],Table1[JV '#],0))</f>
        <v>23588</v>
      </c>
      <c r="D352" s="460" t="str">
        <f>INDEX(Table1[Early Completion (Y/N)],MATCH(Table5[[#This Row],[JV Number]],Table1[JV '#],0))</f>
        <v>--</v>
      </c>
      <c r="E352" s="460" t="e">
        <f>INDEX(#REF!,MATCH(Table5[[#This Row],[JV Number]],Table1[JV '#],0))</f>
        <v>#REF!</v>
      </c>
      <c r="F352" s="460">
        <f>INDEX(Table1[District],MATCH(Table5[[#This Row],[JV Number]],Table1[JV '#],0))</f>
        <v>9</v>
      </c>
      <c r="G352" s="460" t="str">
        <f>INDEX(Table1[County],MATCH(Table5[[#This Row],[JV Number]],Table1[JV '#],0))</f>
        <v>Somerset</v>
      </c>
      <c r="H352" s="460">
        <f>COUNTIF(Table1[JV '#],Table5[[#This Row],[JV Number]])</f>
        <v>1</v>
      </c>
      <c r="I352" s="466">
        <f>LOOKUP(Table5[[#This Row],[JV Number]],Table4[JV '#],Table4[Construction Start Dates])</f>
        <v>42891</v>
      </c>
      <c r="J352" s="466" t="e">
        <f t="array" ref="J352">MIN(IF(Table5[[#This Row],[JV Number]]=Table1[JV '#],#REF!,"Error"))</f>
        <v>#REF!</v>
      </c>
      <c r="K352" s="554" t="e">
        <f>SUMIF(Table1[JV '#],Table5[[#This Row],[JV Number]],#REF!)</f>
        <v>#REF!</v>
      </c>
      <c r="L352" s="460" t="str">
        <f>IF(COUNTIFS(Table1[JV '#],Table5[[#This Row],[JV Number]],Table1[D-419 Utility Relocation Classification],Table5[[#Headers],[Prior]])=0,"",COUNTIFS(Table1[JV '#],Table5[[#This Row],[JV Number]],Table1[D-419 Utility Relocation Classification],Table5[[#Headers],[Prior]]))</f>
        <v/>
      </c>
      <c r="M352" s="460" t="str">
        <f>IF(COUNTIFS(Table1[JV '#],Table5[[#This Row],[JV Number]],Table1[D-419 Utility Relocation Classification],Table5[[#Headers],[Restrictive]])=0,"",COUNTIFS(Table1[JV '#],Table5[[#This Row],[JV Number]],Table1[D-419 Utility Relocation Classification],Table5[[#Headers],[Restrictive]]))</f>
        <v/>
      </c>
      <c r="N352" s="460" t="str">
        <f>IF(COUNTIFS(Table1[JV '#],Table5[[#This Row],[JV Number]],Table1[D-419 Utility Relocation Classification],Table5[[#Headers],[Concurrent]])=0,"",COUNTIFS(Table1[JV '#],Table5[[#This Row],[JV Number]],Table1[D-419 Utility Relocation Classification],Table5[[#Headers],[Concurrent]]))</f>
        <v/>
      </c>
      <c r="O352" s="460" t="str">
        <f>IF(COUNTIFS(Table1[JV '#],Table5[[#This Row],[JV Number]],Table1[D-419 Utility Relocation Classification],Table5[[#Headers],[Coordinated]])=0,"",COUNTIFS(Table1[JV '#],Table5[[#This Row],[JV Number]],Table1[D-419 Utility Relocation Classification],Table5[[#Headers],[Coordinated]]))</f>
        <v/>
      </c>
      <c r="P352" s="460" t="str">
        <f>IF(COUNTIFS(Table1[JV '#],Table5[[#This Row],[JV Number]],Table1[D-419 Utility Relocation Classification],Table5[[#Headers],[Not Affected]])=0,"",COUNTIFS(Table1[JV '#],Table5[[#This Row],[JV Number]],Table1[D-419 Utility Relocation Classification],Table5[[#Headers],[Not Affected]]))</f>
        <v/>
      </c>
      <c r="Q352" s="460" t="str">
        <f>IF(COUNTIFS(Table1[JV '#],Table5[[#This Row],[JV Number]],Table1[D-419 Utility Relocation Classification],Table5[[#Headers],[Incorporated]])=0,"",COUNTIFS(Table1[JV '#],Table5[[#This Row],[JV Number]],Table1[D-419 Utility Relocation Classification],Table5[[#Headers],[Incorporated]]))</f>
        <v/>
      </c>
      <c r="R352" s="460" t="str">
        <f>IF(COUNTIFS(Table1[JV '#],Table5[[#This Row],[JV Number]],Table1[Overhead or Underground],"OH")=0,"",COUNTIFS(Table1[JV '#],Table5[[#This Row],[JV Number]],Table1[Overhead or Underground],"OH"))</f>
        <v/>
      </c>
      <c r="S352" s="460" t="str">
        <f>IF(COUNTIFS(Table1[JV '#],Table5[[#This Row],[JV Number]],Table1[Overhead or Underground],"UG")=0,"",COUNTIFS(Table1[JV '#],Table5[[#This Row],[JV Number]],Table1[Overhead or Underground],"UG"))</f>
        <v/>
      </c>
      <c r="T352" s="460" t="e">
        <f>IF(COUNTIFS(Table1[JV '#],Table5[[#This Row],[JV Number]],#REF!,"x")=0,"",COUNTIFS(Table1[JV '#],Table5[[#This Row],[JV Number]],#REF!,"x"))</f>
        <v>#REF!</v>
      </c>
      <c r="U352" s="460" t="e">
        <f>IF(COUNTIFS(Table1[JV '#],Table5[[#This Row],[JV Number]],#REF!,"x")=0,"",COUNTIFS(Table1[JV '#],Table5[[#This Row],[JV Number]],#REF!,"x"))</f>
        <v>#REF!</v>
      </c>
      <c r="V352" s="460" t="e">
        <f>IF(COUNTIFS(Table1[JV '#],Table5[[#This Row],[JV Number]],#REF!,"x")=0,"",COUNTIFS(Table1[JV '#],Table5[[#This Row],[JV Number]],#REF!,"x"))</f>
        <v>#REF!</v>
      </c>
      <c r="W352" s="460" t="e">
        <f>IF(COUNTIFS(Table1[JV '#],Table5[[#This Row],[JV Number]],#REF!,"x")=0,"",COUNTIFS(Table1[JV '#],Table5[[#This Row],[JV Number]],#REF!,"x"))</f>
        <v>#REF!</v>
      </c>
      <c r="X352" s="460" t="e">
        <f>IF(COUNTIFS(Table1[JV '#],Table5[[#This Row],[JV Number]],#REF!,"x")=0,"",COUNTIFS(Table1[JV '#],Table5[[#This Row],[JV Number]],#REF!,"x"))</f>
        <v>#REF!</v>
      </c>
      <c r="Z352" s="447"/>
    </row>
    <row r="353" spans="1:26" x14ac:dyDescent="0.25">
      <c r="A353" s="464">
        <v>349</v>
      </c>
      <c r="B353" s="460">
        <v>353</v>
      </c>
      <c r="C353" s="460">
        <f>INDEX(Table1[MPMS '#],MATCH(Table5[[#This Row],[JV Number]],Table1[JV '#],0))</f>
        <v>74467</v>
      </c>
      <c r="D353" s="460" t="str">
        <f>INDEX(Table1[Early Completion (Y/N)],MATCH(Table5[[#This Row],[JV Number]],Table1[JV '#],0))</f>
        <v>--</v>
      </c>
      <c r="E353" s="460" t="e">
        <f>INDEX(#REF!,MATCH(Table5[[#This Row],[JV Number]],Table1[JV '#],0))</f>
        <v>#REF!</v>
      </c>
      <c r="F353" s="460">
        <f>INDEX(Table1[District],MATCH(Table5[[#This Row],[JV Number]],Table1[JV '#],0))</f>
        <v>9</v>
      </c>
      <c r="G353" s="460" t="str">
        <f>INDEX(Table1[County],MATCH(Table5[[#This Row],[JV Number]],Table1[JV '#],0))</f>
        <v>Somerset</v>
      </c>
      <c r="H353" s="460">
        <f>COUNTIF(Table1[JV '#],Table5[[#This Row],[JV Number]])</f>
        <v>1</v>
      </c>
      <c r="I353" s="466">
        <f>LOOKUP(Table5[[#This Row],[JV Number]],Table4[JV '#],Table4[Construction Start Dates])</f>
        <v>42948</v>
      </c>
      <c r="J353" s="466" t="e">
        <f t="array" ref="J353">MIN(IF(Table5[[#This Row],[JV Number]]=Table1[JV '#],#REF!,"Error"))</f>
        <v>#REF!</v>
      </c>
      <c r="K353" s="554" t="e">
        <f>SUMIF(Table1[JV '#],Table5[[#This Row],[JV Number]],#REF!)</f>
        <v>#REF!</v>
      </c>
      <c r="L353" s="460" t="str">
        <f>IF(COUNTIFS(Table1[JV '#],Table5[[#This Row],[JV Number]],Table1[D-419 Utility Relocation Classification],Table5[[#Headers],[Prior]])=0,"",COUNTIFS(Table1[JV '#],Table5[[#This Row],[JV Number]],Table1[D-419 Utility Relocation Classification],Table5[[#Headers],[Prior]]))</f>
        <v/>
      </c>
      <c r="M353" s="460" t="str">
        <f>IF(COUNTIFS(Table1[JV '#],Table5[[#This Row],[JV Number]],Table1[D-419 Utility Relocation Classification],Table5[[#Headers],[Restrictive]])=0,"",COUNTIFS(Table1[JV '#],Table5[[#This Row],[JV Number]],Table1[D-419 Utility Relocation Classification],Table5[[#Headers],[Restrictive]]))</f>
        <v/>
      </c>
      <c r="N353" s="460" t="str">
        <f>IF(COUNTIFS(Table1[JV '#],Table5[[#This Row],[JV Number]],Table1[D-419 Utility Relocation Classification],Table5[[#Headers],[Concurrent]])=0,"",COUNTIFS(Table1[JV '#],Table5[[#This Row],[JV Number]],Table1[D-419 Utility Relocation Classification],Table5[[#Headers],[Concurrent]]))</f>
        <v/>
      </c>
      <c r="O353" s="460" t="str">
        <f>IF(COUNTIFS(Table1[JV '#],Table5[[#This Row],[JV Number]],Table1[D-419 Utility Relocation Classification],Table5[[#Headers],[Coordinated]])=0,"",COUNTIFS(Table1[JV '#],Table5[[#This Row],[JV Number]],Table1[D-419 Utility Relocation Classification],Table5[[#Headers],[Coordinated]]))</f>
        <v/>
      </c>
      <c r="P353" s="460" t="str">
        <f>IF(COUNTIFS(Table1[JV '#],Table5[[#This Row],[JV Number]],Table1[D-419 Utility Relocation Classification],Table5[[#Headers],[Not Affected]])=0,"",COUNTIFS(Table1[JV '#],Table5[[#This Row],[JV Number]],Table1[D-419 Utility Relocation Classification],Table5[[#Headers],[Not Affected]]))</f>
        <v/>
      </c>
      <c r="Q353" s="460" t="str">
        <f>IF(COUNTIFS(Table1[JV '#],Table5[[#This Row],[JV Number]],Table1[D-419 Utility Relocation Classification],Table5[[#Headers],[Incorporated]])=0,"",COUNTIFS(Table1[JV '#],Table5[[#This Row],[JV Number]],Table1[D-419 Utility Relocation Classification],Table5[[#Headers],[Incorporated]]))</f>
        <v/>
      </c>
      <c r="R353" s="460" t="str">
        <f>IF(COUNTIFS(Table1[JV '#],Table5[[#This Row],[JV Number]],Table1[Overhead or Underground],"OH")=0,"",COUNTIFS(Table1[JV '#],Table5[[#This Row],[JV Number]],Table1[Overhead or Underground],"OH"))</f>
        <v/>
      </c>
      <c r="S353" s="460" t="str">
        <f>IF(COUNTIFS(Table1[JV '#],Table5[[#This Row],[JV Number]],Table1[Overhead or Underground],"UG")=0,"",COUNTIFS(Table1[JV '#],Table5[[#This Row],[JV Number]],Table1[Overhead or Underground],"UG"))</f>
        <v/>
      </c>
      <c r="T353" s="460" t="e">
        <f>IF(COUNTIFS(Table1[JV '#],Table5[[#This Row],[JV Number]],#REF!,"x")=0,"",COUNTIFS(Table1[JV '#],Table5[[#This Row],[JV Number]],#REF!,"x"))</f>
        <v>#REF!</v>
      </c>
      <c r="U353" s="460" t="e">
        <f>IF(COUNTIFS(Table1[JV '#],Table5[[#This Row],[JV Number]],#REF!,"x")=0,"",COUNTIFS(Table1[JV '#],Table5[[#This Row],[JV Number]],#REF!,"x"))</f>
        <v>#REF!</v>
      </c>
      <c r="V353" s="460" t="e">
        <f>IF(COUNTIFS(Table1[JV '#],Table5[[#This Row],[JV Number]],#REF!,"x")=0,"",COUNTIFS(Table1[JV '#],Table5[[#This Row],[JV Number]],#REF!,"x"))</f>
        <v>#REF!</v>
      </c>
      <c r="W353" s="460" t="e">
        <f>IF(COUNTIFS(Table1[JV '#],Table5[[#This Row],[JV Number]],#REF!,"x")=0,"",COUNTIFS(Table1[JV '#],Table5[[#This Row],[JV Number]],#REF!,"x"))</f>
        <v>#REF!</v>
      </c>
      <c r="X353" s="460" t="e">
        <f>IF(COUNTIFS(Table1[JV '#],Table5[[#This Row],[JV Number]],#REF!,"x")=0,"",COUNTIFS(Table1[JV '#],Table5[[#This Row],[JV Number]],#REF!,"x"))</f>
        <v>#REF!</v>
      </c>
      <c r="Z353" s="447"/>
    </row>
    <row r="354" spans="1:26" x14ac:dyDescent="0.25">
      <c r="A354" s="464">
        <v>350</v>
      </c>
      <c r="B354" s="460">
        <v>354</v>
      </c>
      <c r="C354" s="460">
        <f>INDEX(Table1[MPMS '#],MATCH(Table5[[#This Row],[JV Number]],Table1[JV '#],0))</f>
        <v>23428</v>
      </c>
      <c r="D354" s="460" t="str">
        <f>INDEX(Table1[Early Completion (Y/N)],MATCH(Table5[[#This Row],[JV Number]],Table1[JV '#],0))</f>
        <v>--</v>
      </c>
      <c r="E354" s="460" t="e">
        <f>INDEX(#REF!,MATCH(Table5[[#This Row],[JV Number]],Table1[JV '#],0))</f>
        <v>#REF!</v>
      </c>
      <c r="F354" s="460">
        <f>INDEX(Table1[District],MATCH(Table5[[#This Row],[JV Number]],Table1[JV '#],0))</f>
        <v>9</v>
      </c>
      <c r="G354" s="460" t="str">
        <f>INDEX(Table1[County],MATCH(Table5[[#This Row],[JV Number]],Table1[JV '#],0))</f>
        <v>Somerset</v>
      </c>
      <c r="H354" s="460">
        <f>COUNTIF(Table1[JV '#],Table5[[#This Row],[JV Number]])</f>
        <v>3</v>
      </c>
      <c r="I354" s="466">
        <f>LOOKUP(Table5[[#This Row],[JV Number]],Table4[JV '#],Table4[Construction Start Dates])</f>
        <v>42474</v>
      </c>
      <c r="J354" s="466" t="e">
        <f t="array" ref="J354">MIN(IF(Table5[[#This Row],[JV Number]]=Table1[JV '#],#REF!,"Error"))</f>
        <v>#REF!</v>
      </c>
      <c r="K354" s="554" t="e">
        <f>SUMIF(Table1[JV '#],Table5[[#This Row],[JV Number]],#REF!)</f>
        <v>#REF!</v>
      </c>
      <c r="L354" s="460" t="str">
        <f>IF(COUNTIFS(Table1[JV '#],Table5[[#This Row],[JV Number]],Table1[D-419 Utility Relocation Classification],Table5[[#Headers],[Prior]])=0,"",COUNTIFS(Table1[JV '#],Table5[[#This Row],[JV Number]],Table1[D-419 Utility Relocation Classification],Table5[[#Headers],[Prior]]))</f>
        <v/>
      </c>
      <c r="M354" s="460" t="str">
        <f>IF(COUNTIFS(Table1[JV '#],Table5[[#This Row],[JV Number]],Table1[D-419 Utility Relocation Classification],Table5[[#Headers],[Restrictive]])=0,"",COUNTIFS(Table1[JV '#],Table5[[#This Row],[JV Number]],Table1[D-419 Utility Relocation Classification],Table5[[#Headers],[Restrictive]]))</f>
        <v/>
      </c>
      <c r="N354" s="460" t="str">
        <f>IF(COUNTIFS(Table1[JV '#],Table5[[#This Row],[JV Number]],Table1[D-419 Utility Relocation Classification],Table5[[#Headers],[Concurrent]])=0,"",COUNTIFS(Table1[JV '#],Table5[[#This Row],[JV Number]],Table1[D-419 Utility Relocation Classification],Table5[[#Headers],[Concurrent]]))</f>
        <v/>
      </c>
      <c r="O354" s="460" t="str">
        <f>IF(COUNTIFS(Table1[JV '#],Table5[[#This Row],[JV Number]],Table1[D-419 Utility Relocation Classification],Table5[[#Headers],[Coordinated]])=0,"",COUNTIFS(Table1[JV '#],Table5[[#This Row],[JV Number]],Table1[D-419 Utility Relocation Classification],Table5[[#Headers],[Coordinated]]))</f>
        <v/>
      </c>
      <c r="P354" s="460" t="str">
        <f>IF(COUNTIFS(Table1[JV '#],Table5[[#This Row],[JV Number]],Table1[D-419 Utility Relocation Classification],Table5[[#Headers],[Not Affected]])=0,"",COUNTIFS(Table1[JV '#],Table5[[#This Row],[JV Number]],Table1[D-419 Utility Relocation Classification],Table5[[#Headers],[Not Affected]]))</f>
        <v/>
      </c>
      <c r="Q354" s="460" t="str">
        <f>IF(COUNTIFS(Table1[JV '#],Table5[[#This Row],[JV Number]],Table1[D-419 Utility Relocation Classification],Table5[[#Headers],[Incorporated]])=0,"",COUNTIFS(Table1[JV '#],Table5[[#This Row],[JV Number]],Table1[D-419 Utility Relocation Classification],Table5[[#Headers],[Incorporated]]))</f>
        <v/>
      </c>
      <c r="R354" s="460">
        <f>IF(COUNTIFS(Table1[JV '#],Table5[[#This Row],[JV Number]],Table1[Overhead or Underground],"OH")=0,"",COUNTIFS(Table1[JV '#],Table5[[#This Row],[JV Number]],Table1[Overhead or Underground],"OH"))</f>
        <v>2</v>
      </c>
      <c r="S354" s="460">
        <f>IF(COUNTIFS(Table1[JV '#],Table5[[#This Row],[JV Number]],Table1[Overhead or Underground],"UG")=0,"",COUNTIFS(Table1[JV '#],Table5[[#This Row],[JV Number]],Table1[Overhead or Underground],"UG"))</f>
        <v>1</v>
      </c>
      <c r="T354" s="460" t="e">
        <f>IF(COUNTIFS(Table1[JV '#],Table5[[#This Row],[JV Number]],#REF!,"x")=0,"",COUNTIFS(Table1[JV '#],Table5[[#This Row],[JV Number]],#REF!,"x"))</f>
        <v>#REF!</v>
      </c>
      <c r="U354" s="460" t="e">
        <f>IF(COUNTIFS(Table1[JV '#],Table5[[#This Row],[JV Number]],#REF!,"x")=0,"",COUNTIFS(Table1[JV '#],Table5[[#This Row],[JV Number]],#REF!,"x"))</f>
        <v>#REF!</v>
      </c>
      <c r="V354" s="460" t="e">
        <f>IF(COUNTIFS(Table1[JV '#],Table5[[#This Row],[JV Number]],#REF!,"x")=0,"",COUNTIFS(Table1[JV '#],Table5[[#This Row],[JV Number]],#REF!,"x"))</f>
        <v>#REF!</v>
      </c>
      <c r="W354" s="460" t="e">
        <f>IF(COUNTIFS(Table1[JV '#],Table5[[#This Row],[JV Number]],#REF!,"x")=0,"",COUNTIFS(Table1[JV '#],Table5[[#This Row],[JV Number]],#REF!,"x"))</f>
        <v>#REF!</v>
      </c>
      <c r="X354" s="460" t="e">
        <f>IF(COUNTIFS(Table1[JV '#],Table5[[#This Row],[JV Number]],#REF!,"x")=0,"",COUNTIFS(Table1[JV '#],Table5[[#This Row],[JV Number]],#REF!,"x"))</f>
        <v>#REF!</v>
      </c>
      <c r="Z354" s="447"/>
    </row>
    <row r="355" spans="1:26" x14ac:dyDescent="0.25">
      <c r="A355" s="464">
        <v>351</v>
      </c>
      <c r="B355" s="460">
        <v>355</v>
      </c>
      <c r="C355" s="460">
        <f>INDEX(Table1[MPMS '#],MATCH(Table5[[#This Row],[JV Number]],Table1[JV '#],0))</f>
        <v>23549</v>
      </c>
      <c r="D355" s="460" t="str">
        <f>INDEX(Table1[Early Completion (Y/N)],MATCH(Table5[[#This Row],[JV Number]],Table1[JV '#],0))</f>
        <v>--</v>
      </c>
      <c r="E355" s="460" t="e">
        <f>INDEX(#REF!,MATCH(Table5[[#This Row],[JV Number]],Table1[JV '#],0))</f>
        <v>#REF!</v>
      </c>
      <c r="F355" s="460">
        <f>INDEX(Table1[District],MATCH(Table5[[#This Row],[JV Number]],Table1[JV '#],0))</f>
        <v>9</v>
      </c>
      <c r="G355" s="460" t="str">
        <f>INDEX(Table1[County],MATCH(Table5[[#This Row],[JV Number]],Table1[JV '#],0))</f>
        <v>Somerset</v>
      </c>
      <c r="H355" s="460">
        <f>COUNTIF(Table1[JV '#],Table5[[#This Row],[JV Number]])</f>
        <v>2</v>
      </c>
      <c r="I355" s="466">
        <f>LOOKUP(Table5[[#This Row],[JV Number]],Table4[JV '#],Table4[Construction Start Dates])</f>
        <v>42569</v>
      </c>
      <c r="J355" s="466" t="e">
        <f t="array" ref="J355">MIN(IF(Table5[[#This Row],[JV Number]]=Table1[JV '#],#REF!,"Error"))</f>
        <v>#REF!</v>
      </c>
      <c r="K355" s="554" t="e">
        <f>SUMIF(Table1[JV '#],Table5[[#This Row],[JV Number]],#REF!)</f>
        <v>#REF!</v>
      </c>
      <c r="L355" s="460" t="str">
        <f>IF(COUNTIFS(Table1[JV '#],Table5[[#This Row],[JV Number]],Table1[D-419 Utility Relocation Classification],Table5[[#Headers],[Prior]])=0,"",COUNTIFS(Table1[JV '#],Table5[[#This Row],[JV Number]],Table1[D-419 Utility Relocation Classification],Table5[[#Headers],[Prior]]))</f>
        <v/>
      </c>
      <c r="M355" s="460" t="str">
        <f>IF(COUNTIFS(Table1[JV '#],Table5[[#This Row],[JV Number]],Table1[D-419 Utility Relocation Classification],Table5[[#Headers],[Restrictive]])=0,"",COUNTIFS(Table1[JV '#],Table5[[#This Row],[JV Number]],Table1[D-419 Utility Relocation Classification],Table5[[#Headers],[Restrictive]]))</f>
        <v/>
      </c>
      <c r="N355" s="460" t="str">
        <f>IF(COUNTIFS(Table1[JV '#],Table5[[#This Row],[JV Number]],Table1[D-419 Utility Relocation Classification],Table5[[#Headers],[Concurrent]])=0,"",COUNTIFS(Table1[JV '#],Table5[[#This Row],[JV Number]],Table1[D-419 Utility Relocation Classification],Table5[[#Headers],[Concurrent]]))</f>
        <v/>
      </c>
      <c r="O355" s="460" t="str">
        <f>IF(COUNTIFS(Table1[JV '#],Table5[[#This Row],[JV Number]],Table1[D-419 Utility Relocation Classification],Table5[[#Headers],[Coordinated]])=0,"",COUNTIFS(Table1[JV '#],Table5[[#This Row],[JV Number]],Table1[D-419 Utility Relocation Classification],Table5[[#Headers],[Coordinated]]))</f>
        <v/>
      </c>
      <c r="P355" s="460" t="str">
        <f>IF(COUNTIFS(Table1[JV '#],Table5[[#This Row],[JV Number]],Table1[D-419 Utility Relocation Classification],Table5[[#Headers],[Not Affected]])=0,"",COUNTIFS(Table1[JV '#],Table5[[#This Row],[JV Number]],Table1[D-419 Utility Relocation Classification],Table5[[#Headers],[Not Affected]]))</f>
        <v/>
      </c>
      <c r="Q355" s="460" t="str">
        <f>IF(COUNTIFS(Table1[JV '#],Table5[[#This Row],[JV Number]],Table1[D-419 Utility Relocation Classification],Table5[[#Headers],[Incorporated]])=0,"",COUNTIFS(Table1[JV '#],Table5[[#This Row],[JV Number]],Table1[D-419 Utility Relocation Classification],Table5[[#Headers],[Incorporated]]))</f>
        <v/>
      </c>
      <c r="R355" s="460">
        <f>IF(COUNTIFS(Table1[JV '#],Table5[[#This Row],[JV Number]],Table1[Overhead or Underground],"OH")=0,"",COUNTIFS(Table1[JV '#],Table5[[#This Row],[JV Number]],Table1[Overhead or Underground],"OH"))</f>
        <v>1</v>
      </c>
      <c r="S355" s="460" t="str">
        <f>IF(COUNTIFS(Table1[JV '#],Table5[[#This Row],[JV Number]],Table1[Overhead or Underground],"UG")=0,"",COUNTIFS(Table1[JV '#],Table5[[#This Row],[JV Number]],Table1[Overhead or Underground],"UG"))</f>
        <v/>
      </c>
      <c r="T355" s="460" t="e">
        <f>IF(COUNTIFS(Table1[JV '#],Table5[[#This Row],[JV Number]],#REF!,"x")=0,"",COUNTIFS(Table1[JV '#],Table5[[#This Row],[JV Number]],#REF!,"x"))</f>
        <v>#REF!</v>
      </c>
      <c r="U355" s="460" t="e">
        <f>IF(COUNTIFS(Table1[JV '#],Table5[[#This Row],[JV Number]],#REF!,"x")=0,"",COUNTIFS(Table1[JV '#],Table5[[#This Row],[JV Number]],#REF!,"x"))</f>
        <v>#REF!</v>
      </c>
      <c r="V355" s="460" t="e">
        <f>IF(COUNTIFS(Table1[JV '#],Table5[[#This Row],[JV Number]],#REF!,"x")=0,"",COUNTIFS(Table1[JV '#],Table5[[#This Row],[JV Number]],#REF!,"x"))</f>
        <v>#REF!</v>
      </c>
      <c r="W355" s="460" t="e">
        <f>IF(COUNTIFS(Table1[JV '#],Table5[[#This Row],[JV Number]],#REF!,"x")=0,"",COUNTIFS(Table1[JV '#],Table5[[#This Row],[JV Number]],#REF!,"x"))</f>
        <v>#REF!</v>
      </c>
      <c r="X355" s="460" t="e">
        <f>IF(COUNTIFS(Table1[JV '#],Table5[[#This Row],[JV Number]],#REF!,"x")=0,"",COUNTIFS(Table1[JV '#],Table5[[#This Row],[JV Number]],#REF!,"x"))</f>
        <v>#REF!</v>
      </c>
      <c r="Z355" s="447"/>
    </row>
    <row r="356" spans="1:26" x14ac:dyDescent="0.25">
      <c r="A356" s="464">
        <v>352</v>
      </c>
      <c r="B356" s="460">
        <v>356</v>
      </c>
      <c r="C356" s="460">
        <f>INDEX(Table1[MPMS '#],MATCH(Table5[[#This Row],[JV Number]],Table1[JV '#],0))</f>
        <v>23454</v>
      </c>
      <c r="D356" s="460" t="str">
        <f>INDEX(Table1[Early Completion (Y/N)],MATCH(Table5[[#This Row],[JV Number]],Table1[JV '#],0))</f>
        <v>--</v>
      </c>
      <c r="E356" s="460" t="e">
        <f>INDEX(#REF!,MATCH(Table5[[#This Row],[JV Number]],Table1[JV '#],0))</f>
        <v>#REF!</v>
      </c>
      <c r="F356" s="460">
        <f>INDEX(Table1[District],MATCH(Table5[[#This Row],[JV Number]],Table1[JV '#],0))</f>
        <v>9</v>
      </c>
      <c r="G356" s="460" t="str">
        <f>INDEX(Table1[County],MATCH(Table5[[#This Row],[JV Number]],Table1[JV '#],0))</f>
        <v>Somerset</v>
      </c>
      <c r="H356" s="460">
        <f>COUNTIF(Table1[JV '#],Table5[[#This Row],[JV Number]])</f>
        <v>1</v>
      </c>
      <c r="I356" s="466">
        <f>LOOKUP(Table5[[#This Row],[JV Number]],Table4[JV '#],Table4[Construction Start Dates])</f>
        <v>42948</v>
      </c>
      <c r="J356" s="466" t="e">
        <f t="array" ref="J356">MIN(IF(Table5[[#This Row],[JV Number]]=Table1[JV '#],#REF!,"Error"))</f>
        <v>#REF!</v>
      </c>
      <c r="K356" s="554" t="e">
        <f>SUMIF(Table1[JV '#],Table5[[#This Row],[JV Number]],#REF!)</f>
        <v>#REF!</v>
      </c>
      <c r="L356" s="460" t="str">
        <f>IF(COUNTIFS(Table1[JV '#],Table5[[#This Row],[JV Number]],Table1[D-419 Utility Relocation Classification],Table5[[#Headers],[Prior]])=0,"",COUNTIFS(Table1[JV '#],Table5[[#This Row],[JV Number]],Table1[D-419 Utility Relocation Classification],Table5[[#Headers],[Prior]]))</f>
        <v/>
      </c>
      <c r="M356" s="460" t="str">
        <f>IF(COUNTIFS(Table1[JV '#],Table5[[#This Row],[JV Number]],Table1[D-419 Utility Relocation Classification],Table5[[#Headers],[Restrictive]])=0,"",COUNTIFS(Table1[JV '#],Table5[[#This Row],[JV Number]],Table1[D-419 Utility Relocation Classification],Table5[[#Headers],[Restrictive]]))</f>
        <v/>
      </c>
      <c r="N356" s="460" t="str">
        <f>IF(COUNTIFS(Table1[JV '#],Table5[[#This Row],[JV Number]],Table1[D-419 Utility Relocation Classification],Table5[[#Headers],[Concurrent]])=0,"",COUNTIFS(Table1[JV '#],Table5[[#This Row],[JV Number]],Table1[D-419 Utility Relocation Classification],Table5[[#Headers],[Concurrent]]))</f>
        <v/>
      </c>
      <c r="O356" s="460" t="str">
        <f>IF(COUNTIFS(Table1[JV '#],Table5[[#This Row],[JV Number]],Table1[D-419 Utility Relocation Classification],Table5[[#Headers],[Coordinated]])=0,"",COUNTIFS(Table1[JV '#],Table5[[#This Row],[JV Number]],Table1[D-419 Utility Relocation Classification],Table5[[#Headers],[Coordinated]]))</f>
        <v/>
      </c>
      <c r="P356" s="460" t="str">
        <f>IF(COUNTIFS(Table1[JV '#],Table5[[#This Row],[JV Number]],Table1[D-419 Utility Relocation Classification],Table5[[#Headers],[Not Affected]])=0,"",COUNTIFS(Table1[JV '#],Table5[[#This Row],[JV Number]],Table1[D-419 Utility Relocation Classification],Table5[[#Headers],[Not Affected]]))</f>
        <v/>
      </c>
      <c r="Q356" s="460" t="str">
        <f>IF(COUNTIFS(Table1[JV '#],Table5[[#This Row],[JV Number]],Table1[D-419 Utility Relocation Classification],Table5[[#Headers],[Incorporated]])=0,"",COUNTIFS(Table1[JV '#],Table5[[#This Row],[JV Number]],Table1[D-419 Utility Relocation Classification],Table5[[#Headers],[Incorporated]]))</f>
        <v/>
      </c>
      <c r="R356" s="460" t="str">
        <f>IF(COUNTIFS(Table1[JV '#],Table5[[#This Row],[JV Number]],Table1[Overhead or Underground],"OH")=0,"",COUNTIFS(Table1[JV '#],Table5[[#This Row],[JV Number]],Table1[Overhead or Underground],"OH"))</f>
        <v/>
      </c>
      <c r="S356" s="460" t="str">
        <f>IF(COUNTIFS(Table1[JV '#],Table5[[#This Row],[JV Number]],Table1[Overhead or Underground],"UG")=0,"",COUNTIFS(Table1[JV '#],Table5[[#This Row],[JV Number]],Table1[Overhead or Underground],"UG"))</f>
        <v/>
      </c>
      <c r="T356" s="460" t="e">
        <f>IF(COUNTIFS(Table1[JV '#],Table5[[#This Row],[JV Number]],#REF!,"x")=0,"",COUNTIFS(Table1[JV '#],Table5[[#This Row],[JV Number]],#REF!,"x"))</f>
        <v>#REF!</v>
      </c>
      <c r="U356" s="460" t="e">
        <f>IF(COUNTIFS(Table1[JV '#],Table5[[#This Row],[JV Number]],#REF!,"x")=0,"",COUNTIFS(Table1[JV '#],Table5[[#This Row],[JV Number]],#REF!,"x"))</f>
        <v>#REF!</v>
      </c>
      <c r="V356" s="460" t="e">
        <f>IF(COUNTIFS(Table1[JV '#],Table5[[#This Row],[JV Number]],#REF!,"x")=0,"",COUNTIFS(Table1[JV '#],Table5[[#This Row],[JV Number]],#REF!,"x"))</f>
        <v>#REF!</v>
      </c>
      <c r="W356" s="460" t="e">
        <f>IF(COUNTIFS(Table1[JV '#],Table5[[#This Row],[JV Number]],#REF!,"x")=0,"",COUNTIFS(Table1[JV '#],Table5[[#This Row],[JV Number]],#REF!,"x"))</f>
        <v>#REF!</v>
      </c>
      <c r="X356" s="460" t="e">
        <f>IF(COUNTIFS(Table1[JV '#],Table5[[#This Row],[JV Number]],#REF!,"x")=0,"",COUNTIFS(Table1[JV '#],Table5[[#This Row],[JV Number]],#REF!,"x"))</f>
        <v>#REF!</v>
      </c>
      <c r="Z356" s="447"/>
    </row>
    <row r="357" spans="1:26" x14ac:dyDescent="0.25">
      <c r="A357" s="464">
        <v>353</v>
      </c>
      <c r="B357" s="460">
        <v>357</v>
      </c>
      <c r="C357" s="460">
        <f>INDEX(Table1[MPMS '#],MATCH(Table5[[#This Row],[JV Number]],Table1[JV '#],0))</f>
        <v>23601</v>
      </c>
      <c r="D357" s="460" t="str">
        <f>INDEX(Table1[Early Completion (Y/N)],MATCH(Table5[[#This Row],[JV Number]],Table1[JV '#],0))</f>
        <v>--</v>
      </c>
      <c r="E357" s="460" t="e">
        <f>INDEX(#REF!,MATCH(Table5[[#This Row],[JV Number]],Table1[JV '#],0))</f>
        <v>#REF!</v>
      </c>
      <c r="F357" s="460">
        <f>INDEX(Table1[District],MATCH(Table5[[#This Row],[JV Number]],Table1[JV '#],0))</f>
        <v>9</v>
      </c>
      <c r="G357" s="460" t="str">
        <f>INDEX(Table1[County],MATCH(Table5[[#This Row],[JV Number]],Table1[JV '#],0))</f>
        <v>Somerset</v>
      </c>
      <c r="H357" s="460">
        <f>COUNTIF(Table1[JV '#],Table5[[#This Row],[JV Number]])</f>
        <v>2</v>
      </c>
      <c r="I357" s="466">
        <f>LOOKUP(Table5[[#This Row],[JV Number]],Table4[JV '#],Table4[Construction Start Dates])</f>
        <v>42948</v>
      </c>
      <c r="J357" s="466" t="e">
        <f t="array" ref="J357">MIN(IF(Table5[[#This Row],[JV Number]]=Table1[JV '#],#REF!,"Error"))</f>
        <v>#REF!</v>
      </c>
      <c r="K357" s="554" t="e">
        <f>SUMIF(Table1[JV '#],Table5[[#This Row],[JV Number]],#REF!)</f>
        <v>#REF!</v>
      </c>
      <c r="L357" s="460" t="str">
        <f>IF(COUNTIFS(Table1[JV '#],Table5[[#This Row],[JV Number]],Table1[D-419 Utility Relocation Classification],Table5[[#Headers],[Prior]])=0,"",COUNTIFS(Table1[JV '#],Table5[[#This Row],[JV Number]],Table1[D-419 Utility Relocation Classification],Table5[[#Headers],[Prior]]))</f>
        <v/>
      </c>
      <c r="M357" s="460" t="str">
        <f>IF(COUNTIFS(Table1[JV '#],Table5[[#This Row],[JV Number]],Table1[D-419 Utility Relocation Classification],Table5[[#Headers],[Restrictive]])=0,"",COUNTIFS(Table1[JV '#],Table5[[#This Row],[JV Number]],Table1[D-419 Utility Relocation Classification],Table5[[#Headers],[Restrictive]]))</f>
        <v/>
      </c>
      <c r="N357" s="460" t="str">
        <f>IF(COUNTIFS(Table1[JV '#],Table5[[#This Row],[JV Number]],Table1[D-419 Utility Relocation Classification],Table5[[#Headers],[Concurrent]])=0,"",COUNTIFS(Table1[JV '#],Table5[[#This Row],[JV Number]],Table1[D-419 Utility Relocation Classification],Table5[[#Headers],[Concurrent]]))</f>
        <v/>
      </c>
      <c r="O357" s="460" t="str">
        <f>IF(COUNTIFS(Table1[JV '#],Table5[[#This Row],[JV Number]],Table1[D-419 Utility Relocation Classification],Table5[[#Headers],[Coordinated]])=0,"",COUNTIFS(Table1[JV '#],Table5[[#This Row],[JV Number]],Table1[D-419 Utility Relocation Classification],Table5[[#Headers],[Coordinated]]))</f>
        <v/>
      </c>
      <c r="P357" s="460" t="str">
        <f>IF(COUNTIFS(Table1[JV '#],Table5[[#This Row],[JV Number]],Table1[D-419 Utility Relocation Classification],Table5[[#Headers],[Not Affected]])=0,"",COUNTIFS(Table1[JV '#],Table5[[#This Row],[JV Number]],Table1[D-419 Utility Relocation Classification],Table5[[#Headers],[Not Affected]]))</f>
        <v/>
      </c>
      <c r="Q357" s="460" t="str">
        <f>IF(COUNTIFS(Table1[JV '#],Table5[[#This Row],[JV Number]],Table1[D-419 Utility Relocation Classification],Table5[[#Headers],[Incorporated]])=0,"",COUNTIFS(Table1[JV '#],Table5[[#This Row],[JV Number]],Table1[D-419 Utility Relocation Classification],Table5[[#Headers],[Incorporated]]))</f>
        <v/>
      </c>
      <c r="R357" s="460" t="str">
        <f>IF(COUNTIFS(Table1[JV '#],Table5[[#This Row],[JV Number]],Table1[Overhead or Underground],"OH")=0,"",COUNTIFS(Table1[JV '#],Table5[[#This Row],[JV Number]],Table1[Overhead or Underground],"OH"))</f>
        <v/>
      </c>
      <c r="S357" s="460">
        <f>IF(COUNTIFS(Table1[JV '#],Table5[[#This Row],[JV Number]],Table1[Overhead or Underground],"UG")=0,"",COUNTIFS(Table1[JV '#],Table5[[#This Row],[JV Number]],Table1[Overhead or Underground],"UG"))</f>
        <v>2</v>
      </c>
      <c r="T357" s="460" t="e">
        <f>IF(COUNTIFS(Table1[JV '#],Table5[[#This Row],[JV Number]],#REF!,"x")=0,"",COUNTIFS(Table1[JV '#],Table5[[#This Row],[JV Number]],#REF!,"x"))</f>
        <v>#REF!</v>
      </c>
      <c r="U357" s="460" t="e">
        <f>IF(COUNTIFS(Table1[JV '#],Table5[[#This Row],[JV Number]],#REF!,"x")=0,"",COUNTIFS(Table1[JV '#],Table5[[#This Row],[JV Number]],#REF!,"x"))</f>
        <v>#REF!</v>
      </c>
      <c r="V357" s="460" t="e">
        <f>IF(COUNTIFS(Table1[JV '#],Table5[[#This Row],[JV Number]],#REF!,"x")=0,"",COUNTIFS(Table1[JV '#],Table5[[#This Row],[JV Number]],#REF!,"x"))</f>
        <v>#REF!</v>
      </c>
      <c r="W357" s="460" t="e">
        <f>IF(COUNTIFS(Table1[JV '#],Table5[[#This Row],[JV Number]],#REF!,"x")=0,"",COUNTIFS(Table1[JV '#],Table5[[#This Row],[JV Number]],#REF!,"x"))</f>
        <v>#REF!</v>
      </c>
      <c r="X357" s="460" t="e">
        <f>IF(COUNTIFS(Table1[JV '#],Table5[[#This Row],[JV Number]],#REF!,"x")=0,"",COUNTIFS(Table1[JV '#],Table5[[#This Row],[JV Number]],#REF!,"x"))</f>
        <v>#REF!</v>
      </c>
      <c r="Z357" s="447"/>
    </row>
    <row r="358" spans="1:26" x14ac:dyDescent="0.25">
      <c r="A358" s="464">
        <v>354</v>
      </c>
      <c r="B358" s="460">
        <v>358</v>
      </c>
      <c r="C358" s="460">
        <f>INDEX(Table1[MPMS '#],MATCH(Table5[[#This Row],[JV Number]],Table1[JV '#],0))</f>
        <v>83197</v>
      </c>
      <c r="D358" s="460" t="str">
        <f>INDEX(Table1[Early Completion (Y/N)],MATCH(Table5[[#This Row],[JV Number]],Table1[JV '#],0))</f>
        <v>--</v>
      </c>
      <c r="E358" s="460" t="e">
        <f>INDEX(#REF!,MATCH(Table5[[#This Row],[JV Number]],Table1[JV '#],0))</f>
        <v>#REF!</v>
      </c>
      <c r="F358" s="460">
        <f>INDEX(Table1[District],MATCH(Table5[[#This Row],[JV Number]],Table1[JV '#],0))</f>
        <v>10</v>
      </c>
      <c r="G358" s="460" t="str">
        <f>INDEX(Table1[County],MATCH(Table5[[#This Row],[JV Number]],Table1[JV '#],0))</f>
        <v>Armstrong</v>
      </c>
      <c r="H358" s="460">
        <f>COUNTIF(Table1[JV '#],Table5[[#This Row],[JV Number]])</f>
        <v>4</v>
      </c>
      <c r="I358" s="466">
        <f>LOOKUP(Table5[[#This Row],[JV Number]],Table4[JV '#],Table4[Construction Start Dates])</f>
        <v>42541</v>
      </c>
      <c r="J358" s="466" t="e">
        <f t="array" ref="J358">MIN(IF(Table5[[#This Row],[JV Number]]=Table1[JV '#],#REF!,"Error"))</f>
        <v>#REF!</v>
      </c>
      <c r="K358" s="554" t="e">
        <f>SUMIF(Table1[JV '#],Table5[[#This Row],[JV Number]],#REF!)</f>
        <v>#REF!</v>
      </c>
      <c r="L358" s="460" t="str">
        <f>IF(COUNTIFS(Table1[JV '#],Table5[[#This Row],[JV Number]],Table1[D-419 Utility Relocation Classification],Table5[[#Headers],[Prior]])=0,"",COUNTIFS(Table1[JV '#],Table5[[#This Row],[JV Number]],Table1[D-419 Utility Relocation Classification],Table5[[#Headers],[Prior]]))</f>
        <v/>
      </c>
      <c r="M358" s="460" t="str">
        <f>IF(COUNTIFS(Table1[JV '#],Table5[[#This Row],[JV Number]],Table1[D-419 Utility Relocation Classification],Table5[[#Headers],[Restrictive]])=0,"",COUNTIFS(Table1[JV '#],Table5[[#This Row],[JV Number]],Table1[D-419 Utility Relocation Classification],Table5[[#Headers],[Restrictive]]))</f>
        <v/>
      </c>
      <c r="N358" s="460" t="str">
        <f>IF(COUNTIFS(Table1[JV '#],Table5[[#This Row],[JV Number]],Table1[D-419 Utility Relocation Classification],Table5[[#Headers],[Concurrent]])=0,"",COUNTIFS(Table1[JV '#],Table5[[#This Row],[JV Number]],Table1[D-419 Utility Relocation Classification],Table5[[#Headers],[Concurrent]]))</f>
        <v/>
      </c>
      <c r="O358" s="460" t="str">
        <f>IF(COUNTIFS(Table1[JV '#],Table5[[#This Row],[JV Number]],Table1[D-419 Utility Relocation Classification],Table5[[#Headers],[Coordinated]])=0,"",COUNTIFS(Table1[JV '#],Table5[[#This Row],[JV Number]],Table1[D-419 Utility Relocation Classification],Table5[[#Headers],[Coordinated]]))</f>
        <v/>
      </c>
      <c r="P358" s="460" t="str">
        <f>IF(COUNTIFS(Table1[JV '#],Table5[[#This Row],[JV Number]],Table1[D-419 Utility Relocation Classification],Table5[[#Headers],[Not Affected]])=0,"",COUNTIFS(Table1[JV '#],Table5[[#This Row],[JV Number]],Table1[D-419 Utility Relocation Classification],Table5[[#Headers],[Not Affected]]))</f>
        <v/>
      </c>
      <c r="Q358" s="460" t="str">
        <f>IF(COUNTIFS(Table1[JV '#],Table5[[#This Row],[JV Number]],Table1[D-419 Utility Relocation Classification],Table5[[#Headers],[Incorporated]])=0,"",COUNTIFS(Table1[JV '#],Table5[[#This Row],[JV Number]],Table1[D-419 Utility Relocation Classification],Table5[[#Headers],[Incorporated]]))</f>
        <v/>
      </c>
      <c r="R358" s="460" t="str">
        <f>IF(COUNTIFS(Table1[JV '#],Table5[[#This Row],[JV Number]],Table1[Overhead or Underground],"OH")=0,"",COUNTIFS(Table1[JV '#],Table5[[#This Row],[JV Number]],Table1[Overhead or Underground],"OH"))</f>
        <v/>
      </c>
      <c r="S358" s="460">
        <f>IF(COUNTIFS(Table1[JV '#],Table5[[#This Row],[JV Number]],Table1[Overhead or Underground],"UG")=0,"",COUNTIFS(Table1[JV '#],Table5[[#This Row],[JV Number]],Table1[Overhead or Underground],"UG"))</f>
        <v>3</v>
      </c>
      <c r="T358" s="460" t="e">
        <f>IF(COUNTIFS(Table1[JV '#],Table5[[#This Row],[JV Number]],#REF!,"x")=0,"",COUNTIFS(Table1[JV '#],Table5[[#This Row],[JV Number]],#REF!,"x"))</f>
        <v>#REF!</v>
      </c>
      <c r="U358" s="460" t="e">
        <f>IF(COUNTIFS(Table1[JV '#],Table5[[#This Row],[JV Number]],#REF!,"x")=0,"",COUNTIFS(Table1[JV '#],Table5[[#This Row],[JV Number]],#REF!,"x"))</f>
        <v>#REF!</v>
      </c>
      <c r="V358" s="460" t="e">
        <f>IF(COUNTIFS(Table1[JV '#],Table5[[#This Row],[JV Number]],#REF!,"x")=0,"",COUNTIFS(Table1[JV '#],Table5[[#This Row],[JV Number]],#REF!,"x"))</f>
        <v>#REF!</v>
      </c>
      <c r="W358" s="460" t="e">
        <f>IF(COUNTIFS(Table1[JV '#],Table5[[#This Row],[JV Number]],#REF!,"x")=0,"",COUNTIFS(Table1[JV '#],Table5[[#This Row],[JV Number]],#REF!,"x"))</f>
        <v>#REF!</v>
      </c>
      <c r="X358" s="460" t="e">
        <f>IF(COUNTIFS(Table1[JV '#],Table5[[#This Row],[JV Number]],#REF!,"x")=0,"",COUNTIFS(Table1[JV '#],Table5[[#This Row],[JV Number]],#REF!,"x"))</f>
        <v>#REF!</v>
      </c>
      <c r="Z358" s="447"/>
    </row>
    <row r="359" spans="1:26" x14ac:dyDescent="0.25">
      <c r="A359" s="464">
        <v>355</v>
      </c>
      <c r="B359" s="460">
        <v>359</v>
      </c>
      <c r="C359" s="460">
        <f>INDEX(Table1[MPMS '#],MATCH(Table5[[#This Row],[JV Number]],Table1[JV '#],0))</f>
        <v>24085</v>
      </c>
      <c r="D359" s="460" t="str">
        <f>INDEX(Table1[Early Completion (Y/N)],MATCH(Table5[[#This Row],[JV Number]],Table1[JV '#],0))</f>
        <v>Y</v>
      </c>
      <c r="E359" s="460" t="e">
        <f>INDEX(#REF!,MATCH(Table5[[#This Row],[JV Number]],Table1[JV '#],0))</f>
        <v>#REF!</v>
      </c>
      <c r="F359" s="460">
        <f>INDEX(Table1[District],MATCH(Table5[[#This Row],[JV Number]],Table1[JV '#],0))</f>
        <v>10</v>
      </c>
      <c r="G359" s="460" t="str">
        <f>INDEX(Table1[County],MATCH(Table5[[#This Row],[JV Number]],Table1[JV '#],0))</f>
        <v>Armstrong</v>
      </c>
      <c r="H359" s="460">
        <f>COUNTIF(Table1[JV '#],Table5[[#This Row],[JV Number]])</f>
        <v>4</v>
      </c>
      <c r="I359" s="466">
        <f>LOOKUP(Table5[[#This Row],[JV Number]],Table4[JV '#],Table4[Construction Start Dates])</f>
        <v>42201</v>
      </c>
      <c r="J359" s="466" t="e">
        <f t="array" ref="J359">MIN(IF(Table5[[#This Row],[JV Number]]=Table1[JV '#],#REF!,"Error"))</f>
        <v>#REF!</v>
      </c>
      <c r="K359" s="554" t="e">
        <f>SUMIF(Table1[JV '#],Table5[[#This Row],[JV Number]],#REF!)</f>
        <v>#REF!</v>
      </c>
      <c r="L359" s="460" t="str">
        <f>IF(COUNTIFS(Table1[JV '#],Table5[[#This Row],[JV Number]],Table1[D-419 Utility Relocation Classification],Table5[[#Headers],[Prior]])=0,"",COUNTIFS(Table1[JV '#],Table5[[#This Row],[JV Number]],Table1[D-419 Utility Relocation Classification],Table5[[#Headers],[Prior]]))</f>
        <v/>
      </c>
      <c r="M359" s="460">
        <f>IF(COUNTIFS(Table1[JV '#],Table5[[#This Row],[JV Number]],Table1[D-419 Utility Relocation Classification],Table5[[#Headers],[Restrictive]])=0,"",COUNTIFS(Table1[JV '#],Table5[[#This Row],[JV Number]],Table1[D-419 Utility Relocation Classification],Table5[[#Headers],[Restrictive]]))</f>
        <v>4</v>
      </c>
      <c r="N359" s="460" t="str">
        <f>IF(COUNTIFS(Table1[JV '#],Table5[[#This Row],[JV Number]],Table1[D-419 Utility Relocation Classification],Table5[[#Headers],[Concurrent]])=0,"",COUNTIFS(Table1[JV '#],Table5[[#This Row],[JV Number]],Table1[D-419 Utility Relocation Classification],Table5[[#Headers],[Concurrent]]))</f>
        <v/>
      </c>
      <c r="O359" s="460" t="str">
        <f>IF(COUNTIFS(Table1[JV '#],Table5[[#This Row],[JV Number]],Table1[D-419 Utility Relocation Classification],Table5[[#Headers],[Coordinated]])=0,"",COUNTIFS(Table1[JV '#],Table5[[#This Row],[JV Number]],Table1[D-419 Utility Relocation Classification],Table5[[#Headers],[Coordinated]]))</f>
        <v/>
      </c>
      <c r="P359" s="460" t="str">
        <f>IF(COUNTIFS(Table1[JV '#],Table5[[#This Row],[JV Number]],Table1[D-419 Utility Relocation Classification],Table5[[#Headers],[Not Affected]])=0,"",COUNTIFS(Table1[JV '#],Table5[[#This Row],[JV Number]],Table1[D-419 Utility Relocation Classification],Table5[[#Headers],[Not Affected]]))</f>
        <v/>
      </c>
      <c r="Q359" s="460" t="str">
        <f>IF(COUNTIFS(Table1[JV '#],Table5[[#This Row],[JV Number]],Table1[D-419 Utility Relocation Classification],Table5[[#Headers],[Incorporated]])=0,"",COUNTIFS(Table1[JV '#],Table5[[#This Row],[JV Number]],Table1[D-419 Utility Relocation Classification],Table5[[#Headers],[Incorporated]]))</f>
        <v/>
      </c>
      <c r="R359" s="460">
        <f>IF(COUNTIFS(Table1[JV '#],Table5[[#This Row],[JV Number]],Table1[Overhead or Underground],"OH")=0,"",COUNTIFS(Table1[JV '#],Table5[[#This Row],[JV Number]],Table1[Overhead or Underground],"OH"))</f>
        <v>4</v>
      </c>
      <c r="S359" s="460" t="str">
        <f>IF(COUNTIFS(Table1[JV '#],Table5[[#This Row],[JV Number]],Table1[Overhead or Underground],"UG")=0,"",COUNTIFS(Table1[JV '#],Table5[[#This Row],[JV Number]],Table1[Overhead or Underground],"UG"))</f>
        <v/>
      </c>
      <c r="T359" s="460" t="e">
        <f>IF(COUNTIFS(Table1[JV '#],Table5[[#This Row],[JV Number]],#REF!,"x")=0,"",COUNTIFS(Table1[JV '#],Table5[[#This Row],[JV Number]],#REF!,"x"))</f>
        <v>#REF!</v>
      </c>
      <c r="U359" s="460" t="e">
        <f>IF(COUNTIFS(Table1[JV '#],Table5[[#This Row],[JV Number]],#REF!,"x")=0,"",COUNTIFS(Table1[JV '#],Table5[[#This Row],[JV Number]],#REF!,"x"))</f>
        <v>#REF!</v>
      </c>
      <c r="V359" s="460" t="e">
        <f>IF(COUNTIFS(Table1[JV '#],Table5[[#This Row],[JV Number]],#REF!,"x")=0,"",COUNTIFS(Table1[JV '#],Table5[[#This Row],[JV Number]],#REF!,"x"))</f>
        <v>#REF!</v>
      </c>
      <c r="W359" s="460" t="e">
        <f>IF(COUNTIFS(Table1[JV '#],Table5[[#This Row],[JV Number]],#REF!,"x")=0,"",COUNTIFS(Table1[JV '#],Table5[[#This Row],[JV Number]],#REF!,"x"))</f>
        <v>#REF!</v>
      </c>
      <c r="X359" s="460" t="e">
        <f>IF(COUNTIFS(Table1[JV '#],Table5[[#This Row],[JV Number]],#REF!,"x")=0,"",COUNTIFS(Table1[JV '#],Table5[[#This Row],[JV Number]],#REF!,"x"))</f>
        <v>#REF!</v>
      </c>
      <c r="Z359" s="447"/>
    </row>
    <row r="360" spans="1:26" x14ac:dyDescent="0.25">
      <c r="A360" s="464">
        <v>356</v>
      </c>
      <c r="B360" s="460">
        <v>360</v>
      </c>
      <c r="C360" s="460">
        <f>INDEX(Table1[MPMS '#],MATCH(Table5[[#This Row],[JV Number]],Table1[JV '#],0))</f>
        <v>79606</v>
      </c>
      <c r="D360" s="460" t="str">
        <f>INDEX(Table1[Early Completion (Y/N)],MATCH(Table5[[#This Row],[JV Number]],Table1[JV '#],0))</f>
        <v>Y</v>
      </c>
      <c r="E360" s="460" t="e">
        <f>INDEX(#REF!,MATCH(Table5[[#This Row],[JV Number]],Table1[JV '#],0))</f>
        <v>#REF!</v>
      </c>
      <c r="F360" s="460">
        <f>INDEX(Table1[District],MATCH(Table5[[#This Row],[JV Number]],Table1[JV '#],0))</f>
        <v>10</v>
      </c>
      <c r="G360" s="460" t="str">
        <f>INDEX(Table1[County],MATCH(Table5[[#This Row],[JV Number]],Table1[JV '#],0))</f>
        <v>Armstrong</v>
      </c>
      <c r="H360" s="460">
        <f>COUNTIF(Table1[JV '#],Table5[[#This Row],[JV Number]])</f>
        <v>5</v>
      </c>
      <c r="I360" s="466">
        <f>LOOKUP(Table5[[#This Row],[JV Number]],Table4[JV '#],Table4[Construction Start Dates])</f>
        <v>42207</v>
      </c>
      <c r="J360" s="466" t="e">
        <f t="array" ref="J360">MIN(IF(Table5[[#This Row],[JV Number]]=Table1[JV '#],#REF!,"Error"))</f>
        <v>#REF!</v>
      </c>
      <c r="K360" s="554" t="e">
        <f>SUMIF(Table1[JV '#],Table5[[#This Row],[JV Number]],#REF!)</f>
        <v>#REF!</v>
      </c>
      <c r="L360" s="460" t="str">
        <f>IF(COUNTIFS(Table1[JV '#],Table5[[#This Row],[JV Number]],Table1[D-419 Utility Relocation Classification],Table5[[#Headers],[Prior]])=0,"",COUNTIFS(Table1[JV '#],Table5[[#This Row],[JV Number]],Table1[D-419 Utility Relocation Classification],Table5[[#Headers],[Prior]]))</f>
        <v/>
      </c>
      <c r="M360" s="460" t="str">
        <f>IF(COUNTIFS(Table1[JV '#],Table5[[#This Row],[JV Number]],Table1[D-419 Utility Relocation Classification],Table5[[#Headers],[Restrictive]])=0,"",COUNTIFS(Table1[JV '#],Table5[[#This Row],[JV Number]],Table1[D-419 Utility Relocation Classification],Table5[[#Headers],[Restrictive]]))</f>
        <v/>
      </c>
      <c r="N360" s="460" t="str">
        <f>IF(COUNTIFS(Table1[JV '#],Table5[[#This Row],[JV Number]],Table1[D-419 Utility Relocation Classification],Table5[[#Headers],[Concurrent]])=0,"",COUNTIFS(Table1[JV '#],Table5[[#This Row],[JV Number]],Table1[D-419 Utility Relocation Classification],Table5[[#Headers],[Concurrent]]))</f>
        <v/>
      </c>
      <c r="O360" s="460">
        <f>IF(COUNTIFS(Table1[JV '#],Table5[[#This Row],[JV Number]],Table1[D-419 Utility Relocation Classification],Table5[[#Headers],[Coordinated]])=0,"",COUNTIFS(Table1[JV '#],Table5[[#This Row],[JV Number]],Table1[D-419 Utility Relocation Classification],Table5[[#Headers],[Coordinated]]))</f>
        <v>4</v>
      </c>
      <c r="P360" s="460" t="str">
        <f>IF(COUNTIFS(Table1[JV '#],Table5[[#This Row],[JV Number]],Table1[D-419 Utility Relocation Classification],Table5[[#Headers],[Not Affected]])=0,"",COUNTIFS(Table1[JV '#],Table5[[#This Row],[JV Number]],Table1[D-419 Utility Relocation Classification],Table5[[#Headers],[Not Affected]]))</f>
        <v/>
      </c>
      <c r="Q360" s="460" t="str">
        <f>IF(COUNTIFS(Table1[JV '#],Table5[[#This Row],[JV Number]],Table1[D-419 Utility Relocation Classification],Table5[[#Headers],[Incorporated]])=0,"",COUNTIFS(Table1[JV '#],Table5[[#This Row],[JV Number]],Table1[D-419 Utility Relocation Classification],Table5[[#Headers],[Incorporated]]))</f>
        <v/>
      </c>
      <c r="R360" s="460">
        <f>IF(COUNTIFS(Table1[JV '#],Table5[[#This Row],[JV Number]],Table1[Overhead or Underground],"OH")=0,"",COUNTIFS(Table1[JV '#],Table5[[#This Row],[JV Number]],Table1[Overhead or Underground],"OH"))</f>
        <v>3</v>
      </c>
      <c r="S360" s="460">
        <f>IF(COUNTIFS(Table1[JV '#],Table5[[#This Row],[JV Number]],Table1[Overhead or Underground],"UG")=0,"",COUNTIFS(Table1[JV '#],Table5[[#This Row],[JV Number]],Table1[Overhead or Underground],"UG"))</f>
        <v>2</v>
      </c>
      <c r="T360" s="460" t="e">
        <f>IF(COUNTIFS(Table1[JV '#],Table5[[#This Row],[JV Number]],#REF!,"x")=0,"",COUNTIFS(Table1[JV '#],Table5[[#This Row],[JV Number]],#REF!,"x"))</f>
        <v>#REF!</v>
      </c>
      <c r="U360" s="460" t="e">
        <f>IF(COUNTIFS(Table1[JV '#],Table5[[#This Row],[JV Number]],#REF!,"x")=0,"",COUNTIFS(Table1[JV '#],Table5[[#This Row],[JV Number]],#REF!,"x"))</f>
        <v>#REF!</v>
      </c>
      <c r="V360" s="460" t="e">
        <f>IF(COUNTIFS(Table1[JV '#],Table5[[#This Row],[JV Number]],#REF!,"x")=0,"",COUNTIFS(Table1[JV '#],Table5[[#This Row],[JV Number]],#REF!,"x"))</f>
        <v>#REF!</v>
      </c>
      <c r="W360" s="460" t="e">
        <f>IF(COUNTIFS(Table1[JV '#],Table5[[#This Row],[JV Number]],#REF!,"x")=0,"",COUNTIFS(Table1[JV '#],Table5[[#This Row],[JV Number]],#REF!,"x"))</f>
        <v>#REF!</v>
      </c>
      <c r="X360" s="460" t="e">
        <f>IF(COUNTIFS(Table1[JV '#],Table5[[#This Row],[JV Number]],#REF!,"x")=0,"",COUNTIFS(Table1[JV '#],Table5[[#This Row],[JV Number]],#REF!,"x"))</f>
        <v>#REF!</v>
      </c>
      <c r="Z360" s="447"/>
    </row>
    <row r="361" spans="1:26" x14ac:dyDescent="0.25">
      <c r="A361" s="464">
        <v>357</v>
      </c>
      <c r="B361" s="460">
        <v>361</v>
      </c>
      <c r="C361" s="460">
        <f>INDEX(Table1[MPMS '#],MATCH(Table5[[#This Row],[JV Number]],Table1[JV '#],0))</f>
        <v>24000</v>
      </c>
      <c r="D361" s="460" t="str">
        <f>INDEX(Table1[Early Completion (Y/N)],MATCH(Table5[[#This Row],[JV Number]],Table1[JV '#],0))</f>
        <v>--</v>
      </c>
      <c r="E361" s="460" t="e">
        <f>INDEX(#REF!,MATCH(Table5[[#This Row],[JV Number]],Table1[JV '#],0))</f>
        <v>#REF!</v>
      </c>
      <c r="F361" s="460">
        <f>INDEX(Table1[District],MATCH(Table5[[#This Row],[JV Number]],Table1[JV '#],0))</f>
        <v>10</v>
      </c>
      <c r="G361" s="460" t="str">
        <f>INDEX(Table1[County],MATCH(Table5[[#This Row],[JV Number]],Table1[JV '#],0))</f>
        <v>Armstrong</v>
      </c>
      <c r="H361" s="460">
        <f>COUNTIF(Table1[JV '#],Table5[[#This Row],[JV Number]])</f>
        <v>6</v>
      </c>
      <c r="I361" s="466">
        <f>LOOKUP(Table5[[#This Row],[JV Number]],Table4[JV '#],Table4[Construction Start Dates])</f>
        <v>42856</v>
      </c>
      <c r="J361" s="466" t="e">
        <f t="array" ref="J361">MIN(IF(Table5[[#This Row],[JV Number]]=Table1[JV '#],#REF!,"Error"))</f>
        <v>#REF!</v>
      </c>
      <c r="K361" s="554" t="e">
        <f>SUMIF(Table1[JV '#],Table5[[#This Row],[JV Number]],#REF!)</f>
        <v>#REF!</v>
      </c>
      <c r="L361" s="460" t="str">
        <f>IF(COUNTIFS(Table1[JV '#],Table5[[#This Row],[JV Number]],Table1[D-419 Utility Relocation Classification],Table5[[#Headers],[Prior]])=0,"",COUNTIFS(Table1[JV '#],Table5[[#This Row],[JV Number]],Table1[D-419 Utility Relocation Classification],Table5[[#Headers],[Prior]]))</f>
        <v/>
      </c>
      <c r="M361" s="460" t="str">
        <f>IF(COUNTIFS(Table1[JV '#],Table5[[#This Row],[JV Number]],Table1[D-419 Utility Relocation Classification],Table5[[#Headers],[Restrictive]])=0,"",COUNTIFS(Table1[JV '#],Table5[[#This Row],[JV Number]],Table1[D-419 Utility Relocation Classification],Table5[[#Headers],[Restrictive]]))</f>
        <v/>
      </c>
      <c r="N361" s="460" t="str">
        <f>IF(COUNTIFS(Table1[JV '#],Table5[[#This Row],[JV Number]],Table1[D-419 Utility Relocation Classification],Table5[[#Headers],[Concurrent]])=0,"",COUNTIFS(Table1[JV '#],Table5[[#This Row],[JV Number]],Table1[D-419 Utility Relocation Classification],Table5[[#Headers],[Concurrent]]))</f>
        <v/>
      </c>
      <c r="O361" s="460" t="str">
        <f>IF(COUNTIFS(Table1[JV '#],Table5[[#This Row],[JV Number]],Table1[D-419 Utility Relocation Classification],Table5[[#Headers],[Coordinated]])=0,"",COUNTIFS(Table1[JV '#],Table5[[#This Row],[JV Number]],Table1[D-419 Utility Relocation Classification],Table5[[#Headers],[Coordinated]]))</f>
        <v/>
      </c>
      <c r="P361" s="460" t="str">
        <f>IF(COUNTIFS(Table1[JV '#],Table5[[#This Row],[JV Number]],Table1[D-419 Utility Relocation Classification],Table5[[#Headers],[Not Affected]])=0,"",COUNTIFS(Table1[JV '#],Table5[[#This Row],[JV Number]],Table1[D-419 Utility Relocation Classification],Table5[[#Headers],[Not Affected]]))</f>
        <v/>
      </c>
      <c r="Q361" s="460" t="str">
        <f>IF(COUNTIFS(Table1[JV '#],Table5[[#This Row],[JV Number]],Table1[D-419 Utility Relocation Classification],Table5[[#Headers],[Incorporated]])=0,"",COUNTIFS(Table1[JV '#],Table5[[#This Row],[JV Number]],Table1[D-419 Utility Relocation Classification],Table5[[#Headers],[Incorporated]]))</f>
        <v/>
      </c>
      <c r="R361" s="460" t="str">
        <f>IF(COUNTIFS(Table1[JV '#],Table5[[#This Row],[JV Number]],Table1[Overhead or Underground],"OH")=0,"",COUNTIFS(Table1[JV '#],Table5[[#This Row],[JV Number]],Table1[Overhead or Underground],"OH"))</f>
        <v/>
      </c>
      <c r="S361" s="460">
        <f>IF(COUNTIFS(Table1[JV '#],Table5[[#This Row],[JV Number]],Table1[Overhead or Underground],"UG")=0,"",COUNTIFS(Table1[JV '#],Table5[[#This Row],[JV Number]],Table1[Overhead or Underground],"UG"))</f>
        <v>3</v>
      </c>
      <c r="T361" s="460" t="e">
        <f>IF(COUNTIFS(Table1[JV '#],Table5[[#This Row],[JV Number]],#REF!,"x")=0,"",COUNTIFS(Table1[JV '#],Table5[[#This Row],[JV Number]],#REF!,"x"))</f>
        <v>#REF!</v>
      </c>
      <c r="U361" s="460" t="e">
        <f>IF(COUNTIFS(Table1[JV '#],Table5[[#This Row],[JV Number]],#REF!,"x")=0,"",COUNTIFS(Table1[JV '#],Table5[[#This Row],[JV Number]],#REF!,"x"))</f>
        <v>#REF!</v>
      </c>
      <c r="V361" s="460" t="e">
        <f>IF(COUNTIFS(Table1[JV '#],Table5[[#This Row],[JV Number]],#REF!,"x")=0,"",COUNTIFS(Table1[JV '#],Table5[[#This Row],[JV Number]],#REF!,"x"))</f>
        <v>#REF!</v>
      </c>
      <c r="W361" s="460" t="e">
        <f>IF(COUNTIFS(Table1[JV '#],Table5[[#This Row],[JV Number]],#REF!,"x")=0,"",COUNTIFS(Table1[JV '#],Table5[[#This Row],[JV Number]],#REF!,"x"))</f>
        <v>#REF!</v>
      </c>
      <c r="X361" s="460" t="e">
        <f>IF(COUNTIFS(Table1[JV '#],Table5[[#This Row],[JV Number]],#REF!,"x")=0,"",COUNTIFS(Table1[JV '#],Table5[[#This Row],[JV Number]],#REF!,"x"))</f>
        <v>#REF!</v>
      </c>
      <c r="Z361" s="447"/>
    </row>
    <row r="362" spans="1:26" x14ac:dyDescent="0.25">
      <c r="A362" s="464">
        <v>358</v>
      </c>
      <c r="B362" s="460">
        <v>362</v>
      </c>
      <c r="C362" s="460">
        <f>INDEX(Table1[MPMS '#],MATCH(Table5[[#This Row],[JV Number]],Table1[JV '#],0))</f>
        <v>83252</v>
      </c>
      <c r="D362" s="460" t="str">
        <f>INDEX(Table1[Early Completion (Y/N)],MATCH(Table5[[#This Row],[JV Number]],Table1[JV '#],0))</f>
        <v>--</v>
      </c>
      <c r="E362" s="460" t="e">
        <f>INDEX(#REF!,MATCH(Table5[[#This Row],[JV Number]],Table1[JV '#],0))</f>
        <v>#REF!</v>
      </c>
      <c r="F362" s="460">
        <f>INDEX(Table1[District],MATCH(Table5[[#This Row],[JV Number]],Table1[JV '#],0))</f>
        <v>10</v>
      </c>
      <c r="G362" s="460" t="str">
        <f>INDEX(Table1[County],MATCH(Table5[[#This Row],[JV Number]],Table1[JV '#],0))</f>
        <v>Armstrong</v>
      </c>
      <c r="H362" s="460">
        <f>COUNTIF(Table1[JV '#],Table5[[#This Row],[JV Number]])</f>
        <v>3</v>
      </c>
      <c r="I362" s="466">
        <f>LOOKUP(Table5[[#This Row],[JV Number]],Table4[JV '#],Table4[Construction Start Dates])</f>
        <v>42790</v>
      </c>
      <c r="J362" s="466" t="e">
        <f t="array" ref="J362">MIN(IF(Table5[[#This Row],[JV Number]]=Table1[JV '#],#REF!,"Error"))</f>
        <v>#REF!</v>
      </c>
      <c r="K362" s="554" t="e">
        <f>SUMIF(Table1[JV '#],Table5[[#This Row],[JV Number]],#REF!)</f>
        <v>#REF!</v>
      </c>
      <c r="L362" s="460" t="str">
        <f>IF(COUNTIFS(Table1[JV '#],Table5[[#This Row],[JV Number]],Table1[D-419 Utility Relocation Classification],Table5[[#Headers],[Prior]])=0,"",COUNTIFS(Table1[JV '#],Table5[[#This Row],[JV Number]],Table1[D-419 Utility Relocation Classification],Table5[[#Headers],[Prior]]))</f>
        <v/>
      </c>
      <c r="M362" s="460" t="str">
        <f>IF(COUNTIFS(Table1[JV '#],Table5[[#This Row],[JV Number]],Table1[D-419 Utility Relocation Classification],Table5[[#Headers],[Restrictive]])=0,"",COUNTIFS(Table1[JV '#],Table5[[#This Row],[JV Number]],Table1[D-419 Utility Relocation Classification],Table5[[#Headers],[Restrictive]]))</f>
        <v/>
      </c>
      <c r="N362" s="460" t="str">
        <f>IF(COUNTIFS(Table1[JV '#],Table5[[#This Row],[JV Number]],Table1[D-419 Utility Relocation Classification],Table5[[#Headers],[Concurrent]])=0,"",COUNTIFS(Table1[JV '#],Table5[[#This Row],[JV Number]],Table1[D-419 Utility Relocation Classification],Table5[[#Headers],[Concurrent]]))</f>
        <v/>
      </c>
      <c r="O362" s="460" t="str">
        <f>IF(COUNTIFS(Table1[JV '#],Table5[[#This Row],[JV Number]],Table1[D-419 Utility Relocation Classification],Table5[[#Headers],[Coordinated]])=0,"",COUNTIFS(Table1[JV '#],Table5[[#This Row],[JV Number]],Table1[D-419 Utility Relocation Classification],Table5[[#Headers],[Coordinated]]))</f>
        <v/>
      </c>
      <c r="P362" s="460" t="str">
        <f>IF(COUNTIFS(Table1[JV '#],Table5[[#This Row],[JV Number]],Table1[D-419 Utility Relocation Classification],Table5[[#Headers],[Not Affected]])=0,"",COUNTIFS(Table1[JV '#],Table5[[#This Row],[JV Number]],Table1[D-419 Utility Relocation Classification],Table5[[#Headers],[Not Affected]]))</f>
        <v/>
      </c>
      <c r="Q362" s="460" t="str">
        <f>IF(COUNTIFS(Table1[JV '#],Table5[[#This Row],[JV Number]],Table1[D-419 Utility Relocation Classification],Table5[[#Headers],[Incorporated]])=0,"",COUNTIFS(Table1[JV '#],Table5[[#This Row],[JV Number]],Table1[D-419 Utility Relocation Classification],Table5[[#Headers],[Incorporated]]))</f>
        <v/>
      </c>
      <c r="R362" s="460" t="str">
        <f>IF(COUNTIFS(Table1[JV '#],Table5[[#This Row],[JV Number]],Table1[Overhead or Underground],"OH")=0,"",COUNTIFS(Table1[JV '#],Table5[[#This Row],[JV Number]],Table1[Overhead or Underground],"OH"))</f>
        <v/>
      </c>
      <c r="S362" s="460">
        <f>IF(COUNTIFS(Table1[JV '#],Table5[[#This Row],[JV Number]],Table1[Overhead or Underground],"UG")=0,"",COUNTIFS(Table1[JV '#],Table5[[#This Row],[JV Number]],Table1[Overhead or Underground],"UG"))</f>
        <v>2</v>
      </c>
      <c r="T362" s="460" t="e">
        <f>IF(COUNTIFS(Table1[JV '#],Table5[[#This Row],[JV Number]],#REF!,"x")=0,"",COUNTIFS(Table1[JV '#],Table5[[#This Row],[JV Number]],#REF!,"x"))</f>
        <v>#REF!</v>
      </c>
      <c r="U362" s="460" t="e">
        <f>IF(COUNTIFS(Table1[JV '#],Table5[[#This Row],[JV Number]],#REF!,"x")=0,"",COUNTIFS(Table1[JV '#],Table5[[#This Row],[JV Number]],#REF!,"x"))</f>
        <v>#REF!</v>
      </c>
      <c r="V362" s="460" t="e">
        <f>IF(COUNTIFS(Table1[JV '#],Table5[[#This Row],[JV Number]],#REF!,"x")=0,"",COUNTIFS(Table1[JV '#],Table5[[#This Row],[JV Number]],#REF!,"x"))</f>
        <v>#REF!</v>
      </c>
      <c r="W362" s="460" t="e">
        <f>IF(COUNTIFS(Table1[JV '#],Table5[[#This Row],[JV Number]],#REF!,"x")=0,"",COUNTIFS(Table1[JV '#],Table5[[#This Row],[JV Number]],#REF!,"x"))</f>
        <v>#REF!</v>
      </c>
      <c r="X362" s="460" t="e">
        <f>IF(COUNTIFS(Table1[JV '#],Table5[[#This Row],[JV Number]],#REF!,"x")=0,"",COUNTIFS(Table1[JV '#],Table5[[#This Row],[JV Number]],#REF!,"x"))</f>
        <v>#REF!</v>
      </c>
      <c r="Z362" s="447"/>
    </row>
    <row r="363" spans="1:26" x14ac:dyDescent="0.25">
      <c r="A363" s="464">
        <v>359</v>
      </c>
      <c r="B363" s="460">
        <v>363</v>
      </c>
      <c r="C363" s="460">
        <f>INDEX(Table1[MPMS '#],MATCH(Table5[[#This Row],[JV Number]],Table1[JV '#],0))</f>
        <v>74202</v>
      </c>
      <c r="D363" s="460" t="str">
        <f>INDEX(Table1[Early Completion (Y/N)],MATCH(Table5[[#This Row],[JV Number]],Table1[JV '#],0))</f>
        <v>--</v>
      </c>
      <c r="E363" s="460" t="e">
        <f>INDEX(#REF!,MATCH(Table5[[#This Row],[JV Number]],Table1[JV '#],0))</f>
        <v>#REF!</v>
      </c>
      <c r="F363" s="460">
        <f>INDEX(Table1[District],MATCH(Table5[[#This Row],[JV Number]],Table1[JV '#],0))</f>
        <v>10</v>
      </c>
      <c r="G363" s="460" t="str">
        <f>INDEX(Table1[County],MATCH(Table5[[#This Row],[JV Number]],Table1[JV '#],0))</f>
        <v>Armstrong</v>
      </c>
      <c r="H363" s="460">
        <f>COUNTIF(Table1[JV '#],Table5[[#This Row],[JV Number]])</f>
        <v>3</v>
      </c>
      <c r="I363" s="466">
        <f>LOOKUP(Table5[[#This Row],[JV Number]],Table4[JV '#],Table4[Construction Start Dates])</f>
        <v>42885</v>
      </c>
      <c r="J363" s="466" t="e">
        <f t="array" ref="J363">MIN(IF(Table5[[#This Row],[JV Number]]=Table1[JV '#],#REF!,"Error"))</f>
        <v>#REF!</v>
      </c>
      <c r="K363" s="554" t="e">
        <f>SUMIF(Table1[JV '#],Table5[[#This Row],[JV Number]],#REF!)</f>
        <v>#REF!</v>
      </c>
      <c r="L363" s="460" t="str">
        <f>IF(COUNTIFS(Table1[JV '#],Table5[[#This Row],[JV Number]],Table1[D-419 Utility Relocation Classification],Table5[[#Headers],[Prior]])=0,"",COUNTIFS(Table1[JV '#],Table5[[#This Row],[JV Number]],Table1[D-419 Utility Relocation Classification],Table5[[#Headers],[Prior]]))</f>
        <v/>
      </c>
      <c r="M363" s="460" t="str">
        <f>IF(COUNTIFS(Table1[JV '#],Table5[[#This Row],[JV Number]],Table1[D-419 Utility Relocation Classification],Table5[[#Headers],[Restrictive]])=0,"",COUNTIFS(Table1[JV '#],Table5[[#This Row],[JV Number]],Table1[D-419 Utility Relocation Classification],Table5[[#Headers],[Restrictive]]))</f>
        <v/>
      </c>
      <c r="N363" s="460" t="str">
        <f>IF(COUNTIFS(Table1[JV '#],Table5[[#This Row],[JV Number]],Table1[D-419 Utility Relocation Classification],Table5[[#Headers],[Concurrent]])=0,"",COUNTIFS(Table1[JV '#],Table5[[#This Row],[JV Number]],Table1[D-419 Utility Relocation Classification],Table5[[#Headers],[Concurrent]]))</f>
        <v/>
      </c>
      <c r="O363" s="460" t="str">
        <f>IF(COUNTIFS(Table1[JV '#],Table5[[#This Row],[JV Number]],Table1[D-419 Utility Relocation Classification],Table5[[#Headers],[Coordinated]])=0,"",COUNTIFS(Table1[JV '#],Table5[[#This Row],[JV Number]],Table1[D-419 Utility Relocation Classification],Table5[[#Headers],[Coordinated]]))</f>
        <v/>
      </c>
      <c r="P363" s="460" t="str">
        <f>IF(COUNTIFS(Table1[JV '#],Table5[[#This Row],[JV Number]],Table1[D-419 Utility Relocation Classification],Table5[[#Headers],[Not Affected]])=0,"",COUNTIFS(Table1[JV '#],Table5[[#This Row],[JV Number]],Table1[D-419 Utility Relocation Classification],Table5[[#Headers],[Not Affected]]))</f>
        <v/>
      </c>
      <c r="Q363" s="460" t="str">
        <f>IF(COUNTIFS(Table1[JV '#],Table5[[#This Row],[JV Number]],Table1[D-419 Utility Relocation Classification],Table5[[#Headers],[Incorporated]])=0,"",COUNTIFS(Table1[JV '#],Table5[[#This Row],[JV Number]],Table1[D-419 Utility Relocation Classification],Table5[[#Headers],[Incorporated]]))</f>
        <v/>
      </c>
      <c r="R363" s="460" t="str">
        <f>IF(COUNTIFS(Table1[JV '#],Table5[[#This Row],[JV Number]],Table1[Overhead or Underground],"OH")=0,"",COUNTIFS(Table1[JV '#],Table5[[#This Row],[JV Number]],Table1[Overhead or Underground],"OH"))</f>
        <v/>
      </c>
      <c r="S363" s="460">
        <f>IF(COUNTIFS(Table1[JV '#],Table5[[#This Row],[JV Number]],Table1[Overhead or Underground],"UG")=0,"",COUNTIFS(Table1[JV '#],Table5[[#This Row],[JV Number]],Table1[Overhead or Underground],"UG"))</f>
        <v>3</v>
      </c>
      <c r="T363" s="460" t="e">
        <f>IF(COUNTIFS(Table1[JV '#],Table5[[#This Row],[JV Number]],#REF!,"x")=0,"",COUNTIFS(Table1[JV '#],Table5[[#This Row],[JV Number]],#REF!,"x"))</f>
        <v>#REF!</v>
      </c>
      <c r="U363" s="460" t="e">
        <f>IF(COUNTIFS(Table1[JV '#],Table5[[#This Row],[JV Number]],#REF!,"x")=0,"",COUNTIFS(Table1[JV '#],Table5[[#This Row],[JV Number]],#REF!,"x"))</f>
        <v>#REF!</v>
      </c>
      <c r="V363" s="460" t="e">
        <f>IF(COUNTIFS(Table1[JV '#],Table5[[#This Row],[JV Number]],#REF!,"x")=0,"",COUNTIFS(Table1[JV '#],Table5[[#This Row],[JV Number]],#REF!,"x"))</f>
        <v>#REF!</v>
      </c>
      <c r="W363" s="460" t="e">
        <f>IF(COUNTIFS(Table1[JV '#],Table5[[#This Row],[JV Number]],#REF!,"x")=0,"",COUNTIFS(Table1[JV '#],Table5[[#This Row],[JV Number]],#REF!,"x"))</f>
        <v>#REF!</v>
      </c>
      <c r="X363" s="460" t="e">
        <f>IF(COUNTIFS(Table1[JV '#],Table5[[#This Row],[JV Number]],#REF!,"x")=0,"",COUNTIFS(Table1[JV '#],Table5[[#This Row],[JV Number]],#REF!,"x"))</f>
        <v>#REF!</v>
      </c>
      <c r="Z363" s="447"/>
    </row>
    <row r="364" spans="1:26" x14ac:dyDescent="0.25">
      <c r="A364" s="464">
        <v>360</v>
      </c>
      <c r="B364" s="460">
        <v>364</v>
      </c>
      <c r="C364" s="460">
        <f>INDEX(Table1[MPMS '#],MATCH(Table5[[#This Row],[JV Number]],Table1[JV '#],0))</f>
        <v>24023</v>
      </c>
      <c r="D364" s="460" t="str">
        <f>INDEX(Table1[Early Completion (Y/N)],MATCH(Table5[[#This Row],[JV Number]],Table1[JV '#],0))</f>
        <v>--</v>
      </c>
      <c r="E364" s="460" t="e">
        <f>INDEX(#REF!,MATCH(Table5[[#This Row],[JV Number]],Table1[JV '#],0))</f>
        <v>#REF!</v>
      </c>
      <c r="F364" s="460">
        <f>INDEX(Table1[District],MATCH(Table5[[#This Row],[JV Number]],Table1[JV '#],0))</f>
        <v>10</v>
      </c>
      <c r="G364" s="460" t="str">
        <f>INDEX(Table1[County],MATCH(Table5[[#This Row],[JV Number]],Table1[JV '#],0))</f>
        <v>Armstrong</v>
      </c>
      <c r="H364" s="460">
        <f>COUNTIF(Table1[JV '#],Table5[[#This Row],[JV Number]])</f>
        <v>6</v>
      </c>
      <c r="I364" s="466">
        <f>LOOKUP(Table5[[#This Row],[JV Number]],Table4[JV '#],Table4[Construction Start Dates])</f>
        <v>42510</v>
      </c>
      <c r="J364" s="466" t="e">
        <f t="array" ref="J364">MIN(IF(Table5[[#This Row],[JV Number]]=Table1[JV '#],#REF!,"Error"))</f>
        <v>#REF!</v>
      </c>
      <c r="K364" s="554" t="e">
        <f>SUMIF(Table1[JV '#],Table5[[#This Row],[JV Number]],#REF!)</f>
        <v>#REF!</v>
      </c>
      <c r="L364" s="460" t="str">
        <f>IF(COUNTIFS(Table1[JV '#],Table5[[#This Row],[JV Number]],Table1[D-419 Utility Relocation Classification],Table5[[#Headers],[Prior]])=0,"",COUNTIFS(Table1[JV '#],Table5[[#This Row],[JV Number]],Table1[D-419 Utility Relocation Classification],Table5[[#Headers],[Prior]]))</f>
        <v/>
      </c>
      <c r="M364" s="460" t="str">
        <f>IF(COUNTIFS(Table1[JV '#],Table5[[#This Row],[JV Number]],Table1[D-419 Utility Relocation Classification],Table5[[#Headers],[Restrictive]])=0,"",COUNTIFS(Table1[JV '#],Table5[[#This Row],[JV Number]],Table1[D-419 Utility Relocation Classification],Table5[[#Headers],[Restrictive]]))</f>
        <v/>
      </c>
      <c r="N364" s="460" t="str">
        <f>IF(COUNTIFS(Table1[JV '#],Table5[[#This Row],[JV Number]],Table1[D-419 Utility Relocation Classification],Table5[[#Headers],[Concurrent]])=0,"",COUNTIFS(Table1[JV '#],Table5[[#This Row],[JV Number]],Table1[D-419 Utility Relocation Classification],Table5[[#Headers],[Concurrent]]))</f>
        <v/>
      </c>
      <c r="O364" s="460" t="str">
        <f>IF(COUNTIFS(Table1[JV '#],Table5[[#This Row],[JV Number]],Table1[D-419 Utility Relocation Classification],Table5[[#Headers],[Coordinated]])=0,"",COUNTIFS(Table1[JV '#],Table5[[#This Row],[JV Number]],Table1[D-419 Utility Relocation Classification],Table5[[#Headers],[Coordinated]]))</f>
        <v/>
      </c>
      <c r="P364" s="460" t="str">
        <f>IF(COUNTIFS(Table1[JV '#],Table5[[#This Row],[JV Number]],Table1[D-419 Utility Relocation Classification],Table5[[#Headers],[Not Affected]])=0,"",COUNTIFS(Table1[JV '#],Table5[[#This Row],[JV Number]],Table1[D-419 Utility Relocation Classification],Table5[[#Headers],[Not Affected]]))</f>
        <v/>
      </c>
      <c r="Q364" s="460" t="str">
        <f>IF(COUNTIFS(Table1[JV '#],Table5[[#This Row],[JV Number]],Table1[D-419 Utility Relocation Classification],Table5[[#Headers],[Incorporated]])=0,"",COUNTIFS(Table1[JV '#],Table5[[#This Row],[JV Number]],Table1[D-419 Utility Relocation Classification],Table5[[#Headers],[Incorporated]]))</f>
        <v/>
      </c>
      <c r="R364" s="460">
        <f>IF(COUNTIFS(Table1[JV '#],Table5[[#This Row],[JV Number]],Table1[Overhead or Underground],"OH")=0,"",COUNTIFS(Table1[JV '#],Table5[[#This Row],[JV Number]],Table1[Overhead or Underground],"OH"))</f>
        <v>3</v>
      </c>
      <c r="S364" s="460">
        <f>IF(COUNTIFS(Table1[JV '#],Table5[[#This Row],[JV Number]],Table1[Overhead or Underground],"UG")=0,"",COUNTIFS(Table1[JV '#],Table5[[#This Row],[JV Number]],Table1[Overhead or Underground],"UG"))</f>
        <v>3</v>
      </c>
      <c r="T364" s="460" t="e">
        <f>IF(COUNTIFS(Table1[JV '#],Table5[[#This Row],[JV Number]],#REF!,"x")=0,"",COUNTIFS(Table1[JV '#],Table5[[#This Row],[JV Number]],#REF!,"x"))</f>
        <v>#REF!</v>
      </c>
      <c r="U364" s="460" t="e">
        <f>IF(COUNTIFS(Table1[JV '#],Table5[[#This Row],[JV Number]],#REF!,"x")=0,"",COUNTIFS(Table1[JV '#],Table5[[#This Row],[JV Number]],#REF!,"x"))</f>
        <v>#REF!</v>
      </c>
      <c r="V364" s="460" t="e">
        <f>IF(COUNTIFS(Table1[JV '#],Table5[[#This Row],[JV Number]],#REF!,"x")=0,"",COUNTIFS(Table1[JV '#],Table5[[#This Row],[JV Number]],#REF!,"x"))</f>
        <v>#REF!</v>
      </c>
      <c r="W364" s="460" t="e">
        <f>IF(COUNTIFS(Table1[JV '#],Table5[[#This Row],[JV Number]],#REF!,"x")=0,"",COUNTIFS(Table1[JV '#],Table5[[#This Row],[JV Number]],#REF!,"x"))</f>
        <v>#REF!</v>
      </c>
      <c r="X364" s="460" t="e">
        <f>IF(COUNTIFS(Table1[JV '#],Table5[[#This Row],[JV Number]],#REF!,"x")=0,"",COUNTIFS(Table1[JV '#],Table5[[#This Row],[JV Number]],#REF!,"x"))</f>
        <v>#REF!</v>
      </c>
      <c r="Z364" s="447"/>
    </row>
    <row r="365" spans="1:26" x14ac:dyDescent="0.25">
      <c r="A365" s="464">
        <v>361</v>
      </c>
      <c r="B365" s="460">
        <v>365</v>
      </c>
      <c r="C365" s="460">
        <f>INDEX(Table1[MPMS '#],MATCH(Table5[[#This Row],[JV Number]],Table1[JV '#],0))</f>
        <v>24018</v>
      </c>
      <c r="D365" s="460" t="str">
        <f>INDEX(Table1[Early Completion (Y/N)],MATCH(Table5[[#This Row],[JV Number]],Table1[JV '#],0))</f>
        <v>--</v>
      </c>
      <c r="E365" s="460" t="e">
        <f>INDEX(#REF!,MATCH(Table5[[#This Row],[JV Number]],Table1[JV '#],0))</f>
        <v>#REF!</v>
      </c>
      <c r="F365" s="460">
        <f>INDEX(Table1[District],MATCH(Table5[[#This Row],[JV Number]],Table1[JV '#],0))</f>
        <v>10</v>
      </c>
      <c r="G365" s="460" t="str">
        <f>INDEX(Table1[County],MATCH(Table5[[#This Row],[JV Number]],Table1[JV '#],0))</f>
        <v>Armstrong</v>
      </c>
      <c r="H365" s="460">
        <f>COUNTIF(Table1[JV '#],Table5[[#This Row],[JV Number]])</f>
        <v>6</v>
      </c>
      <c r="I365" s="466">
        <f>LOOKUP(Table5[[#This Row],[JV Number]],Table4[JV '#],Table4[Construction Start Dates])</f>
        <v>42521</v>
      </c>
      <c r="J365" s="466" t="e">
        <f t="array" ref="J365">MIN(IF(Table5[[#This Row],[JV Number]]=Table1[JV '#],#REF!,"Error"))</f>
        <v>#REF!</v>
      </c>
      <c r="K365" s="554" t="e">
        <f>SUMIF(Table1[JV '#],Table5[[#This Row],[JV Number]],#REF!)</f>
        <v>#REF!</v>
      </c>
      <c r="L365" s="460" t="str">
        <f>IF(COUNTIFS(Table1[JV '#],Table5[[#This Row],[JV Number]],Table1[D-419 Utility Relocation Classification],Table5[[#Headers],[Prior]])=0,"",COUNTIFS(Table1[JV '#],Table5[[#This Row],[JV Number]],Table1[D-419 Utility Relocation Classification],Table5[[#Headers],[Prior]]))</f>
        <v/>
      </c>
      <c r="M365" s="460" t="str">
        <f>IF(COUNTIFS(Table1[JV '#],Table5[[#This Row],[JV Number]],Table1[D-419 Utility Relocation Classification],Table5[[#Headers],[Restrictive]])=0,"",COUNTIFS(Table1[JV '#],Table5[[#This Row],[JV Number]],Table1[D-419 Utility Relocation Classification],Table5[[#Headers],[Restrictive]]))</f>
        <v/>
      </c>
      <c r="N365" s="460" t="str">
        <f>IF(COUNTIFS(Table1[JV '#],Table5[[#This Row],[JV Number]],Table1[D-419 Utility Relocation Classification],Table5[[#Headers],[Concurrent]])=0,"",COUNTIFS(Table1[JV '#],Table5[[#This Row],[JV Number]],Table1[D-419 Utility Relocation Classification],Table5[[#Headers],[Concurrent]]))</f>
        <v/>
      </c>
      <c r="O365" s="460" t="str">
        <f>IF(COUNTIFS(Table1[JV '#],Table5[[#This Row],[JV Number]],Table1[D-419 Utility Relocation Classification],Table5[[#Headers],[Coordinated]])=0,"",COUNTIFS(Table1[JV '#],Table5[[#This Row],[JV Number]],Table1[D-419 Utility Relocation Classification],Table5[[#Headers],[Coordinated]]))</f>
        <v/>
      </c>
      <c r="P365" s="460" t="str">
        <f>IF(COUNTIFS(Table1[JV '#],Table5[[#This Row],[JV Number]],Table1[D-419 Utility Relocation Classification],Table5[[#Headers],[Not Affected]])=0,"",COUNTIFS(Table1[JV '#],Table5[[#This Row],[JV Number]],Table1[D-419 Utility Relocation Classification],Table5[[#Headers],[Not Affected]]))</f>
        <v/>
      </c>
      <c r="Q365" s="460" t="str">
        <f>IF(COUNTIFS(Table1[JV '#],Table5[[#This Row],[JV Number]],Table1[D-419 Utility Relocation Classification],Table5[[#Headers],[Incorporated]])=0,"",COUNTIFS(Table1[JV '#],Table5[[#This Row],[JV Number]],Table1[D-419 Utility Relocation Classification],Table5[[#Headers],[Incorporated]]))</f>
        <v/>
      </c>
      <c r="R365" s="460">
        <f>IF(COUNTIFS(Table1[JV '#],Table5[[#This Row],[JV Number]],Table1[Overhead or Underground],"OH")=0,"",COUNTIFS(Table1[JV '#],Table5[[#This Row],[JV Number]],Table1[Overhead or Underground],"OH"))</f>
        <v>3</v>
      </c>
      <c r="S365" s="460">
        <f>IF(COUNTIFS(Table1[JV '#],Table5[[#This Row],[JV Number]],Table1[Overhead or Underground],"UG")=0,"",COUNTIFS(Table1[JV '#],Table5[[#This Row],[JV Number]],Table1[Overhead or Underground],"UG"))</f>
        <v>3</v>
      </c>
      <c r="T365" s="460" t="e">
        <f>IF(COUNTIFS(Table1[JV '#],Table5[[#This Row],[JV Number]],#REF!,"x")=0,"",COUNTIFS(Table1[JV '#],Table5[[#This Row],[JV Number]],#REF!,"x"))</f>
        <v>#REF!</v>
      </c>
      <c r="U365" s="460" t="e">
        <f>IF(COUNTIFS(Table1[JV '#],Table5[[#This Row],[JV Number]],#REF!,"x")=0,"",COUNTIFS(Table1[JV '#],Table5[[#This Row],[JV Number]],#REF!,"x"))</f>
        <v>#REF!</v>
      </c>
      <c r="V365" s="460" t="e">
        <f>IF(COUNTIFS(Table1[JV '#],Table5[[#This Row],[JV Number]],#REF!,"x")=0,"",COUNTIFS(Table1[JV '#],Table5[[#This Row],[JV Number]],#REF!,"x"))</f>
        <v>#REF!</v>
      </c>
      <c r="W365" s="460" t="e">
        <f>IF(COUNTIFS(Table1[JV '#],Table5[[#This Row],[JV Number]],#REF!,"x")=0,"",COUNTIFS(Table1[JV '#],Table5[[#This Row],[JV Number]],#REF!,"x"))</f>
        <v>#REF!</v>
      </c>
      <c r="X365" s="460" t="e">
        <f>IF(COUNTIFS(Table1[JV '#],Table5[[#This Row],[JV Number]],#REF!,"x")=0,"",COUNTIFS(Table1[JV '#],Table5[[#This Row],[JV Number]],#REF!,"x"))</f>
        <v>#REF!</v>
      </c>
      <c r="Z365" s="447"/>
    </row>
    <row r="366" spans="1:26" x14ac:dyDescent="0.25">
      <c r="A366" s="464">
        <v>362</v>
      </c>
      <c r="B366" s="460">
        <v>366</v>
      </c>
      <c r="C366" s="460">
        <f>INDEX(Table1[MPMS '#],MATCH(Table5[[#This Row],[JV Number]],Table1[JV '#],0))</f>
        <v>24153</v>
      </c>
      <c r="D366" s="460" t="str">
        <f>INDEX(Table1[Early Completion (Y/N)],MATCH(Table5[[#This Row],[JV Number]],Table1[JV '#],0))</f>
        <v>Y</v>
      </c>
      <c r="E366" s="460" t="e">
        <f>INDEX(#REF!,MATCH(Table5[[#This Row],[JV Number]],Table1[JV '#],0))</f>
        <v>#REF!</v>
      </c>
      <c r="F366" s="460">
        <f>INDEX(Table1[District],MATCH(Table5[[#This Row],[JV Number]],Table1[JV '#],0))</f>
        <v>10</v>
      </c>
      <c r="G366" s="460" t="str">
        <f>INDEX(Table1[County],MATCH(Table5[[#This Row],[JV Number]],Table1[JV '#],0))</f>
        <v>Armstrong</v>
      </c>
      <c r="H366" s="460">
        <f>COUNTIF(Table1[JV '#],Table5[[#This Row],[JV Number]])</f>
        <v>6</v>
      </c>
      <c r="I366" s="466">
        <f>LOOKUP(Table5[[#This Row],[JV Number]],Table4[JV '#],Table4[Construction Start Dates])</f>
        <v>42205</v>
      </c>
      <c r="J366" s="466" t="e">
        <f t="array" ref="J366">MIN(IF(Table5[[#This Row],[JV Number]]=Table1[JV '#],#REF!,"Error"))</f>
        <v>#REF!</v>
      </c>
      <c r="K366" s="554" t="e">
        <f>SUMIF(Table1[JV '#],Table5[[#This Row],[JV Number]],#REF!)</f>
        <v>#REF!</v>
      </c>
      <c r="L366" s="460" t="str">
        <f>IF(COUNTIFS(Table1[JV '#],Table5[[#This Row],[JV Number]],Table1[D-419 Utility Relocation Classification],Table5[[#Headers],[Prior]])=0,"",COUNTIFS(Table1[JV '#],Table5[[#This Row],[JV Number]],Table1[D-419 Utility Relocation Classification],Table5[[#Headers],[Prior]]))</f>
        <v/>
      </c>
      <c r="M366" s="460" t="str">
        <f>IF(COUNTIFS(Table1[JV '#],Table5[[#This Row],[JV Number]],Table1[D-419 Utility Relocation Classification],Table5[[#Headers],[Restrictive]])=0,"",COUNTIFS(Table1[JV '#],Table5[[#This Row],[JV Number]],Table1[D-419 Utility Relocation Classification],Table5[[#Headers],[Restrictive]]))</f>
        <v/>
      </c>
      <c r="N366" s="460" t="str">
        <f>IF(COUNTIFS(Table1[JV '#],Table5[[#This Row],[JV Number]],Table1[D-419 Utility Relocation Classification],Table5[[#Headers],[Concurrent]])=0,"",COUNTIFS(Table1[JV '#],Table5[[#This Row],[JV Number]],Table1[D-419 Utility Relocation Classification],Table5[[#Headers],[Concurrent]]))</f>
        <v/>
      </c>
      <c r="O366" s="460">
        <f>IF(COUNTIFS(Table1[JV '#],Table5[[#This Row],[JV Number]],Table1[D-419 Utility Relocation Classification],Table5[[#Headers],[Coordinated]])=0,"",COUNTIFS(Table1[JV '#],Table5[[#This Row],[JV Number]],Table1[D-419 Utility Relocation Classification],Table5[[#Headers],[Coordinated]]))</f>
        <v>2</v>
      </c>
      <c r="P366" s="460">
        <f>IF(COUNTIFS(Table1[JV '#],Table5[[#This Row],[JV Number]],Table1[D-419 Utility Relocation Classification],Table5[[#Headers],[Not Affected]])=0,"",COUNTIFS(Table1[JV '#],Table5[[#This Row],[JV Number]],Table1[D-419 Utility Relocation Classification],Table5[[#Headers],[Not Affected]]))</f>
        <v>3</v>
      </c>
      <c r="Q366" s="460" t="str">
        <f>IF(COUNTIFS(Table1[JV '#],Table5[[#This Row],[JV Number]],Table1[D-419 Utility Relocation Classification],Table5[[#Headers],[Incorporated]])=0,"",COUNTIFS(Table1[JV '#],Table5[[#This Row],[JV Number]],Table1[D-419 Utility Relocation Classification],Table5[[#Headers],[Incorporated]]))</f>
        <v/>
      </c>
      <c r="R366" s="460">
        <f>IF(COUNTIFS(Table1[JV '#],Table5[[#This Row],[JV Number]],Table1[Overhead or Underground],"OH")=0,"",COUNTIFS(Table1[JV '#],Table5[[#This Row],[JV Number]],Table1[Overhead or Underground],"OH"))</f>
        <v>2</v>
      </c>
      <c r="S366" s="460">
        <f>IF(COUNTIFS(Table1[JV '#],Table5[[#This Row],[JV Number]],Table1[Overhead or Underground],"UG")=0,"",COUNTIFS(Table1[JV '#],Table5[[#This Row],[JV Number]],Table1[Overhead or Underground],"UG"))</f>
        <v>4</v>
      </c>
      <c r="T366" s="460" t="e">
        <f>IF(COUNTIFS(Table1[JV '#],Table5[[#This Row],[JV Number]],#REF!,"x")=0,"",COUNTIFS(Table1[JV '#],Table5[[#This Row],[JV Number]],#REF!,"x"))</f>
        <v>#REF!</v>
      </c>
      <c r="U366" s="460" t="e">
        <f>IF(COUNTIFS(Table1[JV '#],Table5[[#This Row],[JV Number]],#REF!,"x")=0,"",COUNTIFS(Table1[JV '#],Table5[[#This Row],[JV Number]],#REF!,"x"))</f>
        <v>#REF!</v>
      </c>
      <c r="V366" s="460" t="e">
        <f>IF(COUNTIFS(Table1[JV '#],Table5[[#This Row],[JV Number]],#REF!,"x")=0,"",COUNTIFS(Table1[JV '#],Table5[[#This Row],[JV Number]],#REF!,"x"))</f>
        <v>#REF!</v>
      </c>
      <c r="W366" s="460" t="e">
        <f>IF(COUNTIFS(Table1[JV '#],Table5[[#This Row],[JV Number]],#REF!,"x")=0,"",COUNTIFS(Table1[JV '#],Table5[[#This Row],[JV Number]],#REF!,"x"))</f>
        <v>#REF!</v>
      </c>
      <c r="X366" s="460" t="e">
        <f>IF(COUNTIFS(Table1[JV '#],Table5[[#This Row],[JV Number]],#REF!,"x")=0,"",COUNTIFS(Table1[JV '#],Table5[[#This Row],[JV Number]],#REF!,"x"))</f>
        <v>#REF!</v>
      </c>
      <c r="Z366" s="447"/>
    </row>
    <row r="367" spans="1:26" x14ac:dyDescent="0.25">
      <c r="A367" s="464">
        <v>363</v>
      </c>
      <c r="B367" s="460">
        <v>367</v>
      </c>
      <c r="C367" s="460">
        <f>INDEX(Table1[MPMS '#],MATCH(Table5[[#This Row],[JV Number]],Table1[JV '#],0))</f>
        <v>83284</v>
      </c>
      <c r="D367" s="460" t="str">
        <f>INDEX(Table1[Early Completion (Y/N)],MATCH(Table5[[#This Row],[JV Number]],Table1[JV '#],0))</f>
        <v>Y</v>
      </c>
      <c r="E367" s="460" t="e">
        <f>INDEX(#REF!,MATCH(Table5[[#This Row],[JV Number]],Table1[JV '#],0))</f>
        <v>#REF!</v>
      </c>
      <c r="F367" s="460">
        <f>INDEX(Table1[District],MATCH(Table5[[#This Row],[JV Number]],Table1[JV '#],0))</f>
        <v>10</v>
      </c>
      <c r="G367" s="460" t="str">
        <f>INDEX(Table1[County],MATCH(Table5[[#This Row],[JV Number]],Table1[JV '#],0))</f>
        <v>Armstrong</v>
      </c>
      <c r="H367" s="460">
        <f>COUNTIF(Table1[JV '#],Table5[[#This Row],[JV Number]])</f>
        <v>7</v>
      </c>
      <c r="I367" s="466">
        <f>LOOKUP(Table5[[#This Row],[JV Number]],Table4[JV '#],Table4[Construction Start Dates])</f>
        <v>42201</v>
      </c>
      <c r="J367" s="466" t="e">
        <f t="array" ref="J367">MIN(IF(Table5[[#This Row],[JV Number]]=Table1[JV '#],#REF!,"Error"))</f>
        <v>#REF!</v>
      </c>
      <c r="K367" s="554" t="e">
        <f>SUMIF(Table1[JV '#],Table5[[#This Row],[JV Number]],#REF!)</f>
        <v>#REF!</v>
      </c>
      <c r="L367" s="460" t="str">
        <f>IF(COUNTIFS(Table1[JV '#],Table5[[#This Row],[JV Number]],Table1[D-419 Utility Relocation Classification],Table5[[#Headers],[Prior]])=0,"",COUNTIFS(Table1[JV '#],Table5[[#This Row],[JV Number]],Table1[D-419 Utility Relocation Classification],Table5[[#Headers],[Prior]]))</f>
        <v/>
      </c>
      <c r="M367" s="460">
        <f>IF(COUNTIFS(Table1[JV '#],Table5[[#This Row],[JV Number]],Table1[D-419 Utility Relocation Classification],Table5[[#Headers],[Restrictive]])=0,"",COUNTIFS(Table1[JV '#],Table5[[#This Row],[JV Number]],Table1[D-419 Utility Relocation Classification],Table5[[#Headers],[Restrictive]]))</f>
        <v>4</v>
      </c>
      <c r="N367" s="460" t="str">
        <f>IF(COUNTIFS(Table1[JV '#],Table5[[#This Row],[JV Number]],Table1[D-419 Utility Relocation Classification],Table5[[#Headers],[Concurrent]])=0,"",COUNTIFS(Table1[JV '#],Table5[[#This Row],[JV Number]],Table1[D-419 Utility Relocation Classification],Table5[[#Headers],[Concurrent]]))</f>
        <v/>
      </c>
      <c r="O367" s="460">
        <f>IF(COUNTIFS(Table1[JV '#],Table5[[#This Row],[JV Number]],Table1[D-419 Utility Relocation Classification],Table5[[#Headers],[Coordinated]])=0,"",COUNTIFS(Table1[JV '#],Table5[[#This Row],[JV Number]],Table1[D-419 Utility Relocation Classification],Table5[[#Headers],[Coordinated]]))</f>
        <v>1</v>
      </c>
      <c r="P367" s="460" t="str">
        <f>IF(COUNTIFS(Table1[JV '#],Table5[[#This Row],[JV Number]],Table1[D-419 Utility Relocation Classification],Table5[[#Headers],[Not Affected]])=0,"",COUNTIFS(Table1[JV '#],Table5[[#This Row],[JV Number]],Table1[D-419 Utility Relocation Classification],Table5[[#Headers],[Not Affected]]))</f>
        <v/>
      </c>
      <c r="Q367" s="460">
        <f>IF(COUNTIFS(Table1[JV '#],Table5[[#This Row],[JV Number]],Table1[D-419 Utility Relocation Classification],Table5[[#Headers],[Incorporated]])=0,"",COUNTIFS(Table1[JV '#],Table5[[#This Row],[JV Number]],Table1[D-419 Utility Relocation Classification],Table5[[#Headers],[Incorporated]]))</f>
        <v>2</v>
      </c>
      <c r="R367" s="460">
        <f>IF(COUNTIFS(Table1[JV '#],Table5[[#This Row],[JV Number]],Table1[Overhead or Underground],"OH")=0,"",COUNTIFS(Table1[JV '#],Table5[[#This Row],[JV Number]],Table1[Overhead or Underground],"OH"))</f>
        <v>4</v>
      </c>
      <c r="S367" s="460">
        <f>IF(COUNTIFS(Table1[JV '#],Table5[[#This Row],[JV Number]],Table1[Overhead or Underground],"UG")=0,"",COUNTIFS(Table1[JV '#],Table5[[#This Row],[JV Number]],Table1[Overhead or Underground],"UG"))</f>
        <v>3</v>
      </c>
      <c r="T367" s="460" t="e">
        <f>IF(COUNTIFS(Table1[JV '#],Table5[[#This Row],[JV Number]],#REF!,"x")=0,"",COUNTIFS(Table1[JV '#],Table5[[#This Row],[JV Number]],#REF!,"x"))</f>
        <v>#REF!</v>
      </c>
      <c r="U367" s="460" t="e">
        <f>IF(COUNTIFS(Table1[JV '#],Table5[[#This Row],[JV Number]],#REF!,"x")=0,"",COUNTIFS(Table1[JV '#],Table5[[#This Row],[JV Number]],#REF!,"x"))</f>
        <v>#REF!</v>
      </c>
      <c r="V367" s="460" t="e">
        <f>IF(COUNTIFS(Table1[JV '#],Table5[[#This Row],[JV Number]],#REF!,"x")=0,"",COUNTIFS(Table1[JV '#],Table5[[#This Row],[JV Number]],#REF!,"x"))</f>
        <v>#REF!</v>
      </c>
      <c r="W367" s="460" t="e">
        <f>IF(COUNTIFS(Table1[JV '#],Table5[[#This Row],[JV Number]],#REF!,"x")=0,"",COUNTIFS(Table1[JV '#],Table5[[#This Row],[JV Number]],#REF!,"x"))</f>
        <v>#REF!</v>
      </c>
      <c r="X367" s="460" t="e">
        <f>IF(COUNTIFS(Table1[JV '#],Table5[[#This Row],[JV Number]],#REF!,"x")=0,"",COUNTIFS(Table1[JV '#],Table5[[#This Row],[JV Number]],#REF!,"x"))</f>
        <v>#REF!</v>
      </c>
      <c r="Z367" s="447"/>
    </row>
    <row r="368" spans="1:26" x14ac:dyDescent="0.25">
      <c r="A368" s="464">
        <v>364</v>
      </c>
      <c r="B368" s="460">
        <v>368</v>
      </c>
      <c r="C368" s="460">
        <f>INDEX(Table1[MPMS '#],MATCH(Table5[[#This Row],[JV Number]],Table1[JV '#],0))</f>
        <v>98070</v>
      </c>
      <c r="D368" s="460" t="str">
        <f>INDEX(Table1[Early Completion (Y/N)],MATCH(Table5[[#This Row],[JV Number]],Table1[JV '#],0))</f>
        <v>--</v>
      </c>
      <c r="E368" s="460" t="e">
        <f>INDEX(#REF!,MATCH(Table5[[#This Row],[JV Number]],Table1[JV '#],0))</f>
        <v>#REF!</v>
      </c>
      <c r="F368" s="460">
        <f>INDEX(Table1[District],MATCH(Table5[[#This Row],[JV Number]],Table1[JV '#],0))</f>
        <v>10</v>
      </c>
      <c r="G368" s="460" t="str">
        <f>INDEX(Table1[County],MATCH(Table5[[#This Row],[JV Number]],Table1[JV '#],0))</f>
        <v>Armstrong</v>
      </c>
      <c r="H368" s="460">
        <f>COUNTIF(Table1[JV '#],Table5[[#This Row],[JV Number]])</f>
        <v>4</v>
      </c>
      <c r="I368" s="466">
        <f>LOOKUP(Table5[[#This Row],[JV Number]],Table4[JV '#],Table4[Construction Start Dates])</f>
        <v>42795</v>
      </c>
      <c r="J368" s="466" t="e">
        <f t="array" ref="J368">MIN(IF(Table5[[#This Row],[JV Number]]=Table1[JV '#],#REF!,"Error"))</f>
        <v>#REF!</v>
      </c>
      <c r="K368" s="554" t="e">
        <f>SUMIF(Table1[JV '#],Table5[[#This Row],[JV Number]],#REF!)</f>
        <v>#REF!</v>
      </c>
      <c r="L368" s="460" t="str">
        <f>IF(COUNTIFS(Table1[JV '#],Table5[[#This Row],[JV Number]],Table1[D-419 Utility Relocation Classification],Table5[[#Headers],[Prior]])=0,"",COUNTIFS(Table1[JV '#],Table5[[#This Row],[JV Number]],Table1[D-419 Utility Relocation Classification],Table5[[#Headers],[Prior]]))</f>
        <v/>
      </c>
      <c r="M368" s="460" t="str">
        <f>IF(COUNTIFS(Table1[JV '#],Table5[[#This Row],[JV Number]],Table1[D-419 Utility Relocation Classification],Table5[[#Headers],[Restrictive]])=0,"",COUNTIFS(Table1[JV '#],Table5[[#This Row],[JV Number]],Table1[D-419 Utility Relocation Classification],Table5[[#Headers],[Restrictive]]))</f>
        <v/>
      </c>
      <c r="N368" s="460" t="str">
        <f>IF(COUNTIFS(Table1[JV '#],Table5[[#This Row],[JV Number]],Table1[D-419 Utility Relocation Classification],Table5[[#Headers],[Concurrent]])=0,"",COUNTIFS(Table1[JV '#],Table5[[#This Row],[JV Number]],Table1[D-419 Utility Relocation Classification],Table5[[#Headers],[Concurrent]]))</f>
        <v/>
      </c>
      <c r="O368" s="460" t="str">
        <f>IF(COUNTIFS(Table1[JV '#],Table5[[#This Row],[JV Number]],Table1[D-419 Utility Relocation Classification],Table5[[#Headers],[Coordinated]])=0,"",COUNTIFS(Table1[JV '#],Table5[[#This Row],[JV Number]],Table1[D-419 Utility Relocation Classification],Table5[[#Headers],[Coordinated]]))</f>
        <v/>
      </c>
      <c r="P368" s="460" t="str">
        <f>IF(COUNTIFS(Table1[JV '#],Table5[[#This Row],[JV Number]],Table1[D-419 Utility Relocation Classification],Table5[[#Headers],[Not Affected]])=0,"",COUNTIFS(Table1[JV '#],Table5[[#This Row],[JV Number]],Table1[D-419 Utility Relocation Classification],Table5[[#Headers],[Not Affected]]))</f>
        <v/>
      </c>
      <c r="Q368" s="460" t="str">
        <f>IF(COUNTIFS(Table1[JV '#],Table5[[#This Row],[JV Number]],Table1[D-419 Utility Relocation Classification],Table5[[#Headers],[Incorporated]])=0,"",COUNTIFS(Table1[JV '#],Table5[[#This Row],[JV Number]],Table1[D-419 Utility Relocation Classification],Table5[[#Headers],[Incorporated]]))</f>
        <v/>
      </c>
      <c r="R368" s="460">
        <f>IF(COUNTIFS(Table1[JV '#],Table5[[#This Row],[JV Number]],Table1[Overhead or Underground],"OH")=0,"",COUNTIFS(Table1[JV '#],Table5[[#This Row],[JV Number]],Table1[Overhead or Underground],"OH"))</f>
        <v>1</v>
      </c>
      <c r="S368" s="460">
        <f>IF(COUNTIFS(Table1[JV '#],Table5[[#This Row],[JV Number]],Table1[Overhead or Underground],"UG")=0,"",COUNTIFS(Table1[JV '#],Table5[[#This Row],[JV Number]],Table1[Overhead or Underground],"UG"))</f>
        <v>2</v>
      </c>
      <c r="T368" s="460" t="e">
        <f>IF(COUNTIFS(Table1[JV '#],Table5[[#This Row],[JV Number]],#REF!,"x")=0,"",COUNTIFS(Table1[JV '#],Table5[[#This Row],[JV Number]],#REF!,"x"))</f>
        <v>#REF!</v>
      </c>
      <c r="U368" s="460" t="e">
        <f>IF(COUNTIFS(Table1[JV '#],Table5[[#This Row],[JV Number]],#REF!,"x")=0,"",COUNTIFS(Table1[JV '#],Table5[[#This Row],[JV Number]],#REF!,"x"))</f>
        <v>#REF!</v>
      </c>
      <c r="V368" s="460" t="e">
        <f>IF(COUNTIFS(Table1[JV '#],Table5[[#This Row],[JV Number]],#REF!,"x")=0,"",COUNTIFS(Table1[JV '#],Table5[[#This Row],[JV Number]],#REF!,"x"))</f>
        <v>#REF!</v>
      </c>
      <c r="W368" s="460" t="e">
        <f>IF(COUNTIFS(Table1[JV '#],Table5[[#This Row],[JV Number]],#REF!,"x")=0,"",COUNTIFS(Table1[JV '#],Table5[[#This Row],[JV Number]],#REF!,"x"))</f>
        <v>#REF!</v>
      </c>
      <c r="X368" s="460" t="e">
        <f>IF(COUNTIFS(Table1[JV '#],Table5[[#This Row],[JV Number]],#REF!,"x")=0,"",COUNTIFS(Table1[JV '#],Table5[[#This Row],[JV Number]],#REF!,"x"))</f>
        <v>#REF!</v>
      </c>
      <c r="Z368" s="447"/>
    </row>
    <row r="369" spans="1:26" x14ac:dyDescent="0.25">
      <c r="A369" s="464">
        <v>365</v>
      </c>
      <c r="B369" s="460">
        <v>369</v>
      </c>
      <c r="C369" s="460">
        <f>INDEX(Table1[MPMS '#],MATCH(Table5[[#This Row],[JV Number]],Table1[JV '#],0))</f>
        <v>24806</v>
      </c>
      <c r="D369" s="460" t="str">
        <f>INDEX(Table1[Early Completion (Y/N)],MATCH(Table5[[#This Row],[JV Number]],Table1[JV '#],0))</f>
        <v>Y</v>
      </c>
      <c r="E369" s="460" t="e">
        <f>INDEX(#REF!,MATCH(Table5[[#This Row],[JV Number]],Table1[JV '#],0))</f>
        <v>#REF!</v>
      </c>
      <c r="F369" s="460">
        <f>INDEX(Table1[District],MATCH(Table5[[#This Row],[JV Number]],Table1[JV '#],0))</f>
        <v>10</v>
      </c>
      <c r="G369" s="460" t="str">
        <f>INDEX(Table1[County],MATCH(Table5[[#This Row],[JV Number]],Table1[JV '#],0))</f>
        <v>Butler</v>
      </c>
      <c r="H369" s="460">
        <f>COUNTIF(Table1[JV '#],Table5[[#This Row],[JV Number]])</f>
        <v>8</v>
      </c>
      <c r="I369" s="466">
        <f>LOOKUP(Table5[[#This Row],[JV Number]],Table4[JV '#],Table4[Construction Start Dates])</f>
        <v>42205</v>
      </c>
      <c r="J369" s="466" t="e">
        <f t="array" ref="J369">MIN(IF(Table5[[#This Row],[JV Number]]=Table1[JV '#],#REF!,"Error"))</f>
        <v>#REF!</v>
      </c>
      <c r="K369" s="554" t="e">
        <f>SUMIF(Table1[JV '#],Table5[[#This Row],[JV Number]],#REF!)</f>
        <v>#REF!</v>
      </c>
      <c r="L369" s="460">
        <f>IF(COUNTIFS(Table1[JV '#],Table5[[#This Row],[JV Number]],Table1[D-419 Utility Relocation Classification],Table5[[#Headers],[Prior]])=0,"",COUNTIFS(Table1[JV '#],Table5[[#This Row],[JV Number]],Table1[D-419 Utility Relocation Classification],Table5[[#Headers],[Prior]]))</f>
        <v>1</v>
      </c>
      <c r="M369" s="460">
        <f>IF(COUNTIFS(Table1[JV '#],Table5[[#This Row],[JV Number]],Table1[D-419 Utility Relocation Classification],Table5[[#Headers],[Restrictive]])=0,"",COUNTIFS(Table1[JV '#],Table5[[#This Row],[JV Number]],Table1[D-419 Utility Relocation Classification],Table5[[#Headers],[Restrictive]]))</f>
        <v>4</v>
      </c>
      <c r="N369" s="460" t="str">
        <f>IF(COUNTIFS(Table1[JV '#],Table5[[#This Row],[JV Number]],Table1[D-419 Utility Relocation Classification],Table5[[#Headers],[Concurrent]])=0,"",COUNTIFS(Table1[JV '#],Table5[[#This Row],[JV Number]],Table1[D-419 Utility Relocation Classification],Table5[[#Headers],[Concurrent]]))</f>
        <v/>
      </c>
      <c r="O369" s="460">
        <f>IF(COUNTIFS(Table1[JV '#],Table5[[#This Row],[JV Number]],Table1[D-419 Utility Relocation Classification],Table5[[#Headers],[Coordinated]])=0,"",COUNTIFS(Table1[JV '#],Table5[[#This Row],[JV Number]],Table1[D-419 Utility Relocation Classification],Table5[[#Headers],[Coordinated]]))</f>
        <v>1</v>
      </c>
      <c r="P369" s="460">
        <f>IF(COUNTIFS(Table1[JV '#],Table5[[#This Row],[JV Number]],Table1[D-419 Utility Relocation Classification],Table5[[#Headers],[Not Affected]])=0,"",COUNTIFS(Table1[JV '#],Table5[[#This Row],[JV Number]],Table1[D-419 Utility Relocation Classification],Table5[[#Headers],[Not Affected]]))</f>
        <v>2</v>
      </c>
      <c r="Q369" s="460" t="str">
        <f>IF(COUNTIFS(Table1[JV '#],Table5[[#This Row],[JV Number]],Table1[D-419 Utility Relocation Classification],Table5[[#Headers],[Incorporated]])=0,"",COUNTIFS(Table1[JV '#],Table5[[#This Row],[JV Number]],Table1[D-419 Utility Relocation Classification],Table5[[#Headers],[Incorporated]]))</f>
        <v/>
      </c>
      <c r="R369" s="460">
        <f>IF(COUNTIFS(Table1[JV '#],Table5[[#This Row],[JV Number]],Table1[Overhead or Underground],"OH")=0,"",COUNTIFS(Table1[JV '#],Table5[[#This Row],[JV Number]],Table1[Overhead or Underground],"OH"))</f>
        <v>5</v>
      </c>
      <c r="S369" s="460">
        <f>IF(COUNTIFS(Table1[JV '#],Table5[[#This Row],[JV Number]],Table1[Overhead or Underground],"UG")=0,"",COUNTIFS(Table1[JV '#],Table5[[#This Row],[JV Number]],Table1[Overhead or Underground],"UG"))</f>
        <v>3</v>
      </c>
      <c r="T369" s="460" t="e">
        <f>IF(COUNTIFS(Table1[JV '#],Table5[[#This Row],[JV Number]],#REF!,"x")=0,"",COUNTIFS(Table1[JV '#],Table5[[#This Row],[JV Number]],#REF!,"x"))</f>
        <v>#REF!</v>
      </c>
      <c r="U369" s="460" t="e">
        <f>IF(COUNTIFS(Table1[JV '#],Table5[[#This Row],[JV Number]],#REF!,"x")=0,"",COUNTIFS(Table1[JV '#],Table5[[#This Row],[JV Number]],#REF!,"x"))</f>
        <v>#REF!</v>
      </c>
      <c r="V369" s="460" t="e">
        <f>IF(COUNTIFS(Table1[JV '#],Table5[[#This Row],[JV Number]],#REF!,"x")=0,"",COUNTIFS(Table1[JV '#],Table5[[#This Row],[JV Number]],#REF!,"x"))</f>
        <v>#REF!</v>
      </c>
      <c r="W369" s="460" t="e">
        <f>IF(COUNTIFS(Table1[JV '#],Table5[[#This Row],[JV Number]],#REF!,"x")=0,"",COUNTIFS(Table1[JV '#],Table5[[#This Row],[JV Number]],#REF!,"x"))</f>
        <v>#REF!</v>
      </c>
      <c r="X369" s="460" t="e">
        <f>IF(COUNTIFS(Table1[JV '#],Table5[[#This Row],[JV Number]],#REF!,"x")=0,"",COUNTIFS(Table1[JV '#],Table5[[#This Row],[JV Number]],#REF!,"x"))</f>
        <v>#REF!</v>
      </c>
      <c r="Z369" s="447"/>
    </row>
    <row r="370" spans="1:26" x14ac:dyDescent="0.25">
      <c r="A370" s="464">
        <v>366</v>
      </c>
      <c r="B370" s="460">
        <v>370</v>
      </c>
      <c r="C370" s="460">
        <f>INDEX(Table1[MPMS '#],MATCH(Table5[[#This Row],[JV Number]],Table1[JV '#],0))</f>
        <v>24757</v>
      </c>
      <c r="D370" s="460" t="str">
        <f>INDEX(Table1[Early Completion (Y/N)],MATCH(Table5[[#This Row],[JV Number]],Table1[JV '#],0))</f>
        <v>--</v>
      </c>
      <c r="E370" s="460" t="e">
        <f>INDEX(#REF!,MATCH(Table5[[#This Row],[JV Number]],Table1[JV '#],0))</f>
        <v>#REF!</v>
      </c>
      <c r="F370" s="460">
        <f>INDEX(Table1[District],MATCH(Table5[[#This Row],[JV Number]],Table1[JV '#],0))</f>
        <v>10</v>
      </c>
      <c r="G370" s="460" t="str">
        <f>INDEX(Table1[County],MATCH(Table5[[#This Row],[JV Number]],Table1[JV '#],0))</f>
        <v>Butler</v>
      </c>
      <c r="H370" s="460">
        <f>COUNTIF(Table1[JV '#],Table5[[#This Row],[JV Number]])</f>
        <v>1</v>
      </c>
      <c r="I370" s="466">
        <f>LOOKUP(Table5[[#This Row],[JV Number]],Table4[JV '#],Table4[Construction Start Dates])</f>
        <v>42885</v>
      </c>
      <c r="J370" s="466" t="e">
        <f t="array" ref="J370">MIN(IF(Table5[[#This Row],[JV Number]]=Table1[JV '#],#REF!,"Error"))</f>
        <v>#REF!</v>
      </c>
      <c r="K370" s="554" t="e">
        <f>SUMIF(Table1[JV '#],Table5[[#This Row],[JV Number]],#REF!)</f>
        <v>#REF!</v>
      </c>
      <c r="L370" s="460" t="str">
        <f>IF(COUNTIFS(Table1[JV '#],Table5[[#This Row],[JV Number]],Table1[D-419 Utility Relocation Classification],Table5[[#Headers],[Prior]])=0,"",COUNTIFS(Table1[JV '#],Table5[[#This Row],[JV Number]],Table1[D-419 Utility Relocation Classification],Table5[[#Headers],[Prior]]))</f>
        <v/>
      </c>
      <c r="M370" s="460" t="str">
        <f>IF(COUNTIFS(Table1[JV '#],Table5[[#This Row],[JV Number]],Table1[D-419 Utility Relocation Classification],Table5[[#Headers],[Restrictive]])=0,"",COUNTIFS(Table1[JV '#],Table5[[#This Row],[JV Number]],Table1[D-419 Utility Relocation Classification],Table5[[#Headers],[Restrictive]]))</f>
        <v/>
      </c>
      <c r="N370" s="460" t="str">
        <f>IF(COUNTIFS(Table1[JV '#],Table5[[#This Row],[JV Number]],Table1[D-419 Utility Relocation Classification],Table5[[#Headers],[Concurrent]])=0,"",COUNTIFS(Table1[JV '#],Table5[[#This Row],[JV Number]],Table1[D-419 Utility Relocation Classification],Table5[[#Headers],[Concurrent]]))</f>
        <v/>
      </c>
      <c r="O370" s="460" t="str">
        <f>IF(COUNTIFS(Table1[JV '#],Table5[[#This Row],[JV Number]],Table1[D-419 Utility Relocation Classification],Table5[[#Headers],[Coordinated]])=0,"",COUNTIFS(Table1[JV '#],Table5[[#This Row],[JV Number]],Table1[D-419 Utility Relocation Classification],Table5[[#Headers],[Coordinated]]))</f>
        <v/>
      </c>
      <c r="P370" s="460" t="str">
        <f>IF(COUNTIFS(Table1[JV '#],Table5[[#This Row],[JV Number]],Table1[D-419 Utility Relocation Classification],Table5[[#Headers],[Not Affected]])=0,"",COUNTIFS(Table1[JV '#],Table5[[#This Row],[JV Number]],Table1[D-419 Utility Relocation Classification],Table5[[#Headers],[Not Affected]]))</f>
        <v/>
      </c>
      <c r="Q370" s="460" t="str">
        <f>IF(COUNTIFS(Table1[JV '#],Table5[[#This Row],[JV Number]],Table1[D-419 Utility Relocation Classification],Table5[[#Headers],[Incorporated]])=0,"",COUNTIFS(Table1[JV '#],Table5[[#This Row],[JV Number]],Table1[D-419 Utility Relocation Classification],Table5[[#Headers],[Incorporated]]))</f>
        <v/>
      </c>
      <c r="R370" s="460" t="str">
        <f>IF(COUNTIFS(Table1[JV '#],Table5[[#This Row],[JV Number]],Table1[Overhead or Underground],"OH")=0,"",COUNTIFS(Table1[JV '#],Table5[[#This Row],[JV Number]],Table1[Overhead or Underground],"OH"))</f>
        <v/>
      </c>
      <c r="S370" s="460">
        <f>IF(COUNTIFS(Table1[JV '#],Table5[[#This Row],[JV Number]],Table1[Overhead or Underground],"UG")=0,"",COUNTIFS(Table1[JV '#],Table5[[#This Row],[JV Number]],Table1[Overhead or Underground],"UG"))</f>
        <v>1</v>
      </c>
      <c r="T370" s="460" t="e">
        <f>IF(COUNTIFS(Table1[JV '#],Table5[[#This Row],[JV Number]],#REF!,"x")=0,"",COUNTIFS(Table1[JV '#],Table5[[#This Row],[JV Number]],#REF!,"x"))</f>
        <v>#REF!</v>
      </c>
      <c r="U370" s="460" t="e">
        <f>IF(COUNTIFS(Table1[JV '#],Table5[[#This Row],[JV Number]],#REF!,"x")=0,"",COUNTIFS(Table1[JV '#],Table5[[#This Row],[JV Number]],#REF!,"x"))</f>
        <v>#REF!</v>
      </c>
      <c r="V370" s="460" t="e">
        <f>IF(COUNTIFS(Table1[JV '#],Table5[[#This Row],[JV Number]],#REF!,"x")=0,"",COUNTIFS(Table1[JV '#],Table5[[#This Row],[JV Number]],#REF!,"x"))</f>
        <v>#REF!</v>
      </c>
      <c r="W370" s="460" t="e">
        <f>IF(COUNTIFS(Table1[JV '#],Table5[[#This Row],[JV Number]],#REF!,"x")=0,"",COUNTIFS(Table1[JV '#],Table5[[#This Row],[JV Number]],#REF!,"x"))</f>
        <v>#REF!</v>
      </c>
      <c r="X370" s="460" t="e">
        <f>IF(COUNTIFS(Table1[JV '#],Table5[[#This Row],[JV Number]],#REF!,"x")=0,"",COUNTIFS(Table1[JV '#],Table5[[#This Row],[JV Number]],#REF!,"x"))</f>
        <v>#REF!</v>
      </c>
      <c r="Z370" s="447"/>
    </row>
    <row r="371" spans="1:26" x14ac:dyDescent="0.25">
      <c r="A371" s="464">
        <v>367</v>
      </c>
      <c r="B371" s="460">
        <v>371</v>
      </c>
      <c r="C371" s="460">
        <f>INDEX(Table1[MPMS '#],MATCH(Table5[[#This Row],[JV Number]],Table1[JV '#],0))</f>
        <v>24667</v>
      </c>
      <c r="D371" s="460" t="str">
        <f>INDEX(Table1[Early Completion (Y/N)],MATCH(Table5[[#This Row],[JV Number]],Table1[JV '#],0))</f>
        <v>Y</v>
      </c>
      <c r="E371" s="460" t="e">
        <f>INDEX(#REF!,MATCH(Table5[[#This Row],[JV Number]],Table1[JV '#],0))</f>
        <v>#REF!</v>
      </c>
      <c r="F371" s="460">
        <f>INDEX(Table1[District],MATCH(Table5[[#This Row],[JV Number]],Table1[JV '#],0))</f>
        <v>10</v>
      </c>
      <c r="G371" s="460" t="str">
        <f>INDEX(Table1[County],MATCH(Table5[[#This Row],[JV Number]],Table1[JV '#],0))</f>
        <v>Butler</v>
      </c>
      <c r="H371" s="460">
        <f>COUNTIF(Table1[JV '#],Table5[[#This Row],[JV Number]])</f>
        <v>8</v>
      </c>
      <c r="I371" s="466">
        <f>LOOKUP(Table5[[#This Row],[JV Number]],Table4[JV '#],Table4[Construction Start Dates])</f>
        <v>42219</v>
      </c>
      <c r="J371" s="466" t="e">
        <f t="array" ref="J371">MIN(IF(Table5[[#This Row],[JV Number]]=Table1[JV '#],#REF!,"Error"))</f>
        <v>#REF!</v>
      </c>
      <c r="K371" s="554" t="e">
        <f>SUMIF(Table1[JV '#],Table5[[#This Row],[JV Number]],#REF!)</f>
        <v>#REF!</v>
      </c>
      <c r="L371" s="460" t="str">
        <f>IF(COUNTIFS(Table1[JV '#],Table5[[#This Row],[JV Number]],Table1[D-419 Utility Relocation Classification],Table5[[#Headers],[Prior]])=0,"",COUNTIFS(Table1[JV '#],Table5[[#This Row],[JV Number]],Table1[D-419 Utility Relocation Classification],Table5[[#Headers],[Prior]]))</f>
        <v/>
      </c>
      <c r="M371" s="460">
        <f>IF(COUNTIFS(Table1[JV '#],Table5[[#This Row],[JV Number]],Table1[D-419 Utility Relocation Classification],Table5[[#Headers],[Restrictive]])=0,"",COUNTIFS(Table1[JV '#],Table5[[#This Row],[JV Number]],Table1[D-419 Utility Relocation Classification],Table5[[#Headers],[Restrictive]]))</f>
        <v>2</v>
      </c>
      <c r="N371" s="460" t="str">
        <f>IF(COUNTIFS(Table1[JV '#],Table5[[#This Row],[JV Number]],Table1[D-419 Utility Relocation Classification],Table5[[#Headers],[Concurrent]])=0,"",COUNTIFS(Table1[JV '#],Table5[[#This Row],[JV Number]],Table1[D-419 Utility Relocation Classification],Table5[[#Headers],[Concurrent]]))</f>
        <v/>
      </c>
      <c r="O371" s="460">
        <f>IF(COUNTIFS(Table1[JV '#],Table5[[#This Row],[JV Number]],Table1[D-419 Utility Relocation Classification],Table5[[#Headers],[Coordinated]])=0,"",COUNTIFS(Table1[JV '#],Table5[[#This Row],[JV Number]],Table1[D-419 Utility Relocation Classification],Table5[[#Headers],[Coordinated]]))</f>
        <v>6</v>
      </c>
      <c r="P371" s="460" t="str">
        <f>IF(COUNTIFS(Table1[JV '#],Table5[[#This Row],[JV Number]],Table1[D-419 Utility Relocation Classification],Table5[[#Headers],[Not Affected]])=0,"",COUNTIFS(Table1[JV '#],Table5[[#This Row],[JV Number]],Table1[D-419 Utility Relocation Classification],Table5[[#Headers],[Not Affected]]))</f>
        <v/>
      </c>
      <c r="Q371" s="460" t="str">
        <f>IF(COUNTIFS(Table1[JV '#],Table5[[#This Row],[JV Number]],Table1[D-419 Utility Relocation Classification],Table5[[#Headers],[Incorporated]])=0,"",COUNTIFS(Table1[JV '#],Table5[[#This Row],[JV Number]],Table1[D-419 Utility Relocation Classification],Table5[[#Headers],[Incorporated]]))</f>
        <v/>
      </c>
      <c r="R371" s="460">
        <f>IF(COUNTIFS(Table1[JV '#],Table5[[#This Row],[JV Number]],Table1[Overhead or Underground],"OH")=0,"",COUNTIFS(Table1[JV '#],Table5[[#This Row],[JV Number]],Table1[Overhead or Underground],"OH"))</f>
        <v>6</v>
      </c>
      <c r="S371" s="460">
        <f>IF(COUNTIFS(Table1[JV '#],Table5[[#This Row],[JV Number]],Table1[Overhead or Underground],"UG")=0,"",COUNTIFS(Table1[JV '#],Table5[[#This Row],[JV Number]],Table1[Overhead or Underground],"UG"))</f>
        <v>2</v>
      </c>
      <c r="T371" s="460" t="e">
        <f>IF(COUNTIFS(Table1[JV '#],Table5[[#This Row],[JV Number]],#REF!,"x")=0,"",COUNTIFS(Table1[JV '#],Table5[[#This Row],[JV Number]],#REF!,"x"))</f>
        <v>#REF!</v>
      </c>
      <c r="V371" s="460" t="e">
        <f>IF(COUNTIFS(Table1[JV '#],Table5[[#This Row],[JV Number]],#REF!,"x")=0,"",COUNTIFS(Table1[JV '#],Table5[[#This Row],[JV Number]],#REF!,"x"))</f>
        <v>#REF!</v>
      </c>
      <c r="W371" s="460" t="e">
        <f>IF(COUNTIFS(Table1[JV '#],Table5[[#This Row],[JV Number]],#REF!,"x")=0,"",COUNTIFS(Table1[JV '#],Table5[[#This Row],[JV Number]],#REF!,"x"))</f>
        <v>#REF!</v>
      </c>
      <c r="X371" s="460" t="e">
        <f>IF(COUNTIFS(Table1[JV '#],Table5[[#This Row],[JV Number]],#REF!,"x")=0,"",COUNTIFS(Table1[JV '#],Table5[[#This Row],[JV Number]],#REF!,"x"))</f>
        <v>#REF!</v>
      </c>
      <c r="Z371" s="447"/>
    </row>
    <row r="372" spans="1:26" x14ac:dyDescent="0.25">
      <c r="A372" s="464">
        <v>368</v>
      </c>
      <c r="B372" s="460">
        <v>372</v>
      </c>
      <c r="C372" s="460">
        <f>INDEX(Table1[MPMS '#],MATCH(Table5[[#This Row],[JV Number]],Table1[JV '#],0))</f>
        <v>24779</v>
      </c>
      <c r="D372" s="460" t="str">
        <f>INDEX(Table1[Early Completion (Y/N)],MATCH(Table5[[#This Row],[JV Number]],Table1[JV '#],0))</f>
        <v>--</v>
      </c>
      <c r="E372" s="460" t="e">
        <f>INDEX(#REF!,MATCH(Table5[[#This Row],[JV Number]],Table1[JV '#],0))</f>
        <v>#REF!</v>
      </c>
      <c r="F372" s="460">
        <f>INDEX(Table1[District],MATCH(Table5[[#This Row],[JV Number]],Table1[JV '#],0))</f>
        <v>10</v>
      </c>
      <c r="G372" s="460" t="str">
        <f>INDEX(Table1[County],MATCH(Table5[[#This Row],[JV Number]],Table1[JV '#],0))</f>
        <v>Butler</v>
      </c>
      <c r="H372" s="460">
        <f>COUNTIF(Table1[JV '#],Table5[[#This Row],[JV Number]])</f>
        <v>1</v>
      </c>
      <c r="I372" s="466">
        <f>LOOKUP(Table5[[#This Row],[JV Number]],Table4[JV '#],Table4[Construction Start Dates])</f>
        <v>42887</v>
      </c>
      <c r="J372" s="466" t="e">
        <f t="array" ref="J372">MIN(IF(Table5[[#This Row],[JV Number]]=Table1[JV '#],#REF!,"Error"))</f>
        <v>#REF!</v>
      </c>
      <c r="K372" s="554" t="e">
        <f>SUMIF(Table1[JV '#],Table5[[#This Row],[JV Number]],#REF!)</f>
        <v>#REF!</v>
      </c>
      <c r="L372" s="460" t="str">
        <f>IF(COUNTIFS(Table1[JV '#],Table5[[#This Row],[JV Number]],Table1[D-419 Utility Relocation Classification],Table5[[#Headers],[Prior]])=0,"",COUNTIFS(Table1[JV '#],Table5[[#This Row],[JV Number]],Table1[D-419 Utility Relocation Classification],Table5[[#Headers],[Prior]]))</f>
        <v/>
      </c>
      <c r="M372" s="460" t="str">
        <f>IF(COUNTIFS(Table1[JV '#],Table5[[#This Row],[JV Number]],Table1[D-419 Utility Relocation Classification],Table5[[#Headers],[Restrictive]])=0,"",COUNTIFS(Table1[JV '#],Table5[[#This Row],[JV Number]],Table1[D-419 Utility Relocation Classification],Table5[[#Headers],[Restrictive]]))</f>
        <v/>
      </c>
      <c r="N372" s="460" t="str">
        <f>IF(COUNTIFS(Table1[JV '#],Table5[[#This Row],[JV Number]],Table1[D-419 Utility Relocation Classification],Table5[[#Headers],[Concurrent]])=0,"",COUNTIFS(Table1[JV '#],Table5[[#This Row],[JV Number]],Table1[D-419 Utility Relocation Classification],Table5[[#Headers],[Concurrent]]))</f>
        <v/>
      </c>
      <c r="O372" s="460" t="str">
        <f>IF(COUNTIFS(Table1[JV '#],Table5[[#This Row],[JV Number]],Table1[D-419 Utility Relocation Classification],Table5[[#Headers],[Coordinated]])=0,"",COUNTIFS(Table1[JV '#],Table5[[#This Row],[JV Number]],Table1[D-419 Utility Relocation Classification],Table5[[#Headers],[Coordinated]]))</f>
        <v/>
      </c>
      <c r="P372" s="460" t="str">
        <f>IF(COUNTIFS(Table1[JV '#],Table5[[#This Row],[JV Number]],Table1[D-419 Utility Relocation Classification],Table5[[#Headers],[Not Affected]])=0,"",COUNTIFS(Table1[JV '#],Table5[[#This Row],[JV Number]],Table1[D-419 Utility Relocation Classification],Table5[[#Headers],[Not Affected]]))</f>
        <v/>
      </c>
      <c r="Q372" s="460" t="str">
        <f>IF(COUNTIFS(Table1[JV '#],Table5[[#This Row],[JV Number]],Table1[D-419 Utility Relocation Classification],Table5[[#Headers],[Incorporated]])=0,"",COUNTIFS(Table1[JV '#],Table5[[#This Row],[JV Number]],Table1[D-419 Utility Relocation Classification],Table5[[#Headers],[Incorporated]]))</f>
        <v/>
      </c>
      <c r="R372" s="460" t="str">
        <f>IF(COUNTIFS(Table1[JV '#],Table5[[#This Row],[JV Number]],Table1[Overhead or Underground],"OH")=0,"",COUNTIFS(Table1[JV '#],Table5[[#This Row],[JV Number]],Table1[Overhead or Underground],"OH"))</f>
        <v/>
      </c>
      <c r="S372" s="460" t="str">
        <f>IF(COUNTIFS(Table1[JV '#],Table5[[#This Row],[JV Number]],Table1[Overhead or Underground],"UG")=0,"",COUNTIFS(Table1[JV '#],Table5[[#This Row],[JV Number]],Table1[Overhead or Underground],"UG"))</f>
        <v/>
      </c>
      <c r="T372" s="460" t="e">
        <f>IF(COUNTIFS(Table1[JV '#],Table5[[#This Row],[JV Number]],#REF!,"x")=0,"",COUNTIFS(Table1[JV '#],Table5[[#This Row],[JV Number]],#REF!,"x"))</f>
        <v>#REF!</v>
      </c>
      <c r="U372" s="460" t="e">
        <f>IF(COUNTIFS(Table1[JV '#],Table5[[#This Row],[JV Number]],#REF!,"x")=0,"",COUNTIFS(Table1[JV '#],Table5[[#This Row],[JV Number]],#REF!,"x"))</f>
        <v>#REF!</v>
      </c>
      <c r="V372" s="460" t="e">
        <f>IF(COUNTIFS(Table1[JV '#],Table5[[#This Row],[JV Number]],#REF!,"x")=0,"",COUNTIFS(Table1[JV '#],Table5[[#This Row],[JV Number]],#REF!,"x"))</f>
        <v>#REF!</v>
      </c>
      <c r="W372" s="460" t="e">
        <f>IF(COUNTIFS(Table1[JV '#],Table5[[#This Row],[JV Number]],#REF!,"x")=0,"",COUNTIFS(Table1[JV '#],Table5[[#This Row],[JV Number]],#REF!,"x"))</f>
        <v>#REF!</v>
      </c>
      <c r="X372" s="460" t="e">
        <f>IF(COUNTIFS(Table1[JV '#],Table5[[#This Row],[JV Number]],#REF!,"x")=0,"",COUNTIFS(Table1[JV '#],Table5[[#This Row],[JV Number]],#REF!,"x"))</f>
        <v>#REF!</v>
      </c>
      <c r="Z372" s="447"/>
    </row>
    <row r="373" spans="1:26" x14ac:dyDescent="0.25">
      <c r="A373" s="464">
        <v>369</v>
      </c>
      <c r="B373" s="460">
        <v>373</v>
      </c>
      <c r="C373" s="460">
        <f>INDEX(Table1[MPMS '#],MATCH(Table5[[#This Row],[JV Number]],Table1[JV '#],0))</f>
        <v>78002</v>
      </c>
      <c r="D373" s="460" t="str">
        <f>INDEX(Table1[Early Completion (Y/N)],MATCH(Table5[[#This Row],[JV Number]],Table1[JV '#],0))</f>
        <v>Y</v>
      </c>
      <c r="E373" s="460" t="e">
        <f>INDEX(#REF!,MATCH(Table5[[#This Row],[JV Number]],Table1[JV '#],0))</f>
        <v>#REF!</v>
      </c>
      <c r="F373" s="460">
        <f>INDEX(Table1[District],MATCH(Table5[[#This Row],[JV Number]],Table1[JV '#],0))</f>
        <v>10</v>
      </c>
      <c r="G373" s="460" t="str">
        <f>INDEX(Table1[County],MATCH(Table5[[#This Row],[JV Number]],Table1[JV '#],0))</f>
        <v>Butler</v>
      </c>
      <c r="H373" s="460">
        <f>COUNTIF(Table1[JV '#],Table5[[#This Row],[JV Number]])</f>
        <v>8</v>
      </c>
      <c r="I373" s="466" t="str">
        <f>LOOKUP(Table5[[#This Row],[JV Number]],Table4[JV '#],Table4[Construction Start Dates])</f>
        <v>06-22-15 A</v>
      </c>
      <c r="J373" s="466" t="e">
        <f t="array" ref="J373">MIN(IF(Table5[[#This Row],[JV Number]]=Table1[JV '#],#REF!,"Error"))</f>
        <v>#REF!</v>
      </c>
      <c r="K373" s="554" t="e">
        <f>SUMIF(Table1[JV '#],Table5[[#This Row],[JV Number]],#REF!)</f>
        <v>#REF!</v>
      </c>
      <c r="L373" s="460">
        <f>IF(COUNTIFS(Table1[JV '#],Table5[[#This Row],[JV Number]],Table1[D-419 Utility Relocation Classification],Table5[[#Headers],[Prior]])=0,"",COUNTIFS(Table1[JV '#],Table5[[#This Row],[JV Number]],Table1[D-419 Utility Relocation Classification],Table5[[#Headers],[Prior]]))</f>
        <v>3</v>
      </c>
      <c r="M373" s="460">
        <f>IF(COUNTIFS(Table1[JV '#],Table5[[#This Row],[JV Number]],Table1[D-419 Utility Relocation Classification],Table5[[#Headers],[Restrictive]])=0,"",COUNTIFS(Table1[JV '#],Table5[[#This Row],[JV Number]],Table1[D-419 Utility Relocation Classification],Table5[[#Headers],[Restrictive]]))</f>
        <v>3</v>
      </c>
      <c r="N373" s="460" t="str">
        <f>IF(COUNTIFS(Table1[JV '#],Table5[[#This Row],[JV Number]],Table1[D-419 Utility Relocation Classification],Table5[[#Headers],[Concurrent]])=0,"",COUNTIFS(Table1[JV '#],Table5[[#This Row],[JV Number]],Table1[D-419 Utility Relocation Classification],Table5[[#Headers],[Concurrent]]))</f>
        <v/>
      </c>
      <c r="O373" s="460" t="str">
        <f>IF(COUNTIFS(Table1[JV '#],Table5[[#This Row],[JV Number]],Table1[D-419 Utility Relocation Classification],Table5[[#Headers],[Coordinated]])=0,"",COUNTIFS(Table1[JV '#],Table5[[#This Row],[JV Number]],Table1[D-419 Utility Relocation Classification],Table5[[#Headers],[Coordinated]]))</f>
        <v/>
      </c>
      <c r="P373" s="460">
        <f>IF(COUNTIFS(Table1[JV '#],Table5[[#This Row],[JV Number]],Table1[D-419 Utility Relocation Classification],Table5[[#Headers],[Not Affected]])=0,"",COUNTIFS(Table1[JV '#],Table5[[#This Row],[JV Number]],Table1[D-419 Utility Relocation Classification],Table5[[#Headers],[Not Affected]]))</f>
        <v>2</v>
      </c>
      <c r="Q373" s="460" t="str">
        <f>IF(COUNTIFS(Table1[JV '#],Table5[[#This Row],[JV Number]],Table1[D-419 Utility Relocation Classification],Table5[[#Headers],[Incorporated]])=0,"",COUNTIFS(Table1[JV '#],Table5[[#This Row],[JV Number]],Table1[D-419 Utility Relocation Classification],Table5[[#Headers],[Incorporated]]))</f>
        <v/>
      </c>
      <c r="R373" s="460">
        <f>IF(COUNTIFS(Table1[JV '#],Table5[[#This Row],[JV Number]],Table1[Overhead or Underground],"OH")=0,"",COUNTIFS(Table1[JV '#],Table5[[#This Row],[JV Number]],Table1[Overhead or Underground],"OH"))</f>
        <v>4</v>
      </c>
      <c r="S373" s="460">
        <f>IF(COUNTIFS(Table1[JV '#],Table5[[#This Row],[JV Number]],Table1[Overhead or Underground],"UG")=0,"",COUNTIFS(Table1[JV '#],Table5[[#This Row],[JV Number]],Table1[Overhead or Underground],"UG"))</f>
        <v>4</v>
      </c>
      <c r="T373" s="460" t="e">
        <f>IF(COUNTIFS(Table1[JV '#],Table5[[#This Row],[JV Number]],#REF!,"x")=0,"",COUNTIFS(Table1[JV '#],Table5[[#This Row],[JV Number]],#REF!,"x"))</f>
        <v>#REF!</v>
      </c>
      <c r="U373" s="460" t="e">
        <f>IF(COUNTIFS(Table1[JV '#],Table5[[#This Row],[JV Number]],#REF!,"x")=0,"",COUNTIFS(Table1[JV '#],Table5[[#This Row],[JV Number]],#REF!,"x"))</f>
        <v>#REF!</v>
      </c>
      <c r="V373" s="460" t="e">
        <f>IF(COUNTIFS(Table1[JV '#],Table5[[#This Row],[JV Number]],#REF!,"x")=0,"",COUNTIFS(Table1[JV '#],Table5[[#This Row],[JV Number]],#REF!,"x"))</f>
        <v>#REF!</v>
      </c>
      <c r="W373" s="460" t="e">
        <f>IF(COUNTIFS(Table1[JV '#],Table5[[#This Row],[JV Number]],#REF!,"x")=0,"",COUNTIFS(Table1[JV '#],Table5[[#This Row],[JV Number]],#REF!,"x"))</f>
        <v>#REF!</v>
      </c>
      <c r="X373" s="460" t="e">
        <f>IF(COUNTIFS(Table1[JV '#],Table5[[#This Row],[JV Number]],#REF!,"x")=0,"",COUNTIFS(Table1[JV '#],Table5[[#This Row],[JV Number]],#REF!,"x"))</f>
        <v>#REF!</v>
      </c>
      <c r="Z373" s="447"/>
    </row>
    <row r="374" spans="1:26" x14ac:dyDescent="0.25">
      <c r="A374" s="464">
        <v>370</v>
      </c>
      <c r="B374" s="460">
        <v>374</v>
      </c>
      <c r="C374" s="460">
        <f>INDEX(Table1[MPMS '#],MATCH(Table5[[#This Row],[JV Number]],Table1[JV '#],0))</f>
        <v>83332</v>
      </c>
      <c r="D374" s="460" t="str">
        <f>INDEX(Table1[Early Completion (Y/N)],MATCH(Table5[[#This Row],[JV Number]],Table1[JV '#],0))</f>
        <v>--</v>
      </c>
      <c r="E374" s="460" t="e">
        <f>INDEX(#REF!,MATCH(Table5[[#This Row],[JV Number]],Table1[JV '#],0))</f>
        <v>#REF!</v>
      </c>
      <c r="F374" s="460">
        <f>INDEX(Table1[District],MATCH(Table5[[#This Row],[JV Number]],Table1[JV '#],0))</f>
        <v>10</v>
      </c>
      <c r="G374" s="460" t="str">
        <f>INDEX(Table1[County],MATCH(Table5[[#This Row],[JV Number]],Table1[JV '#],0))</f>
        <v>Butler</v>
      </c>
      <c r="H374" s="460">
        <f>COUNTIF(Table1[JV '#],Table5[[#This Row],[JV Number]])</f>
        <v>1</v>
      </c>
      <c r="I374" s="466">
        <f>LOOKUP(Table5[[#This Row],[JV Number]],Table4[JV '#],Table4[Construction Start Dates])</f>
        <v>42587</v>
      </c>
      <c r="J374" s="466" t="e">
        <f t="array" ref="J374">MIN(IF(Table5[[#This Row],[JV Number]]=Table1[JV '#],#REF!,"Error"))</f>
        <v>#REF!</v>
      </c>
      <c r="K374" s="554" t="e">
        <f>SUMIF(Table1[JV '#],Table5[[#This Row],[JV Number]],#REF!)</f>
        <v>#REF!</v>
      </c>
      <c r="L374" s="460" t="str">
        <f>IF(COUNTIFS(Table1[JV '#],Table5[[#This Row],[JV Number]],Table1[D-419 Utility Relocation Classification],Table5[[#Headers],[Prior]])=0,"",COUNTIFS(Table1[JV '#],Table5[[#This Row],[JV Number]],Table1[D-419 Utility Relocation Classification],Table5[[#Headers],[Prior]]))</f>
        <v/>
      </c>
      <c r="M374" s="460" t="str">
        <f>IF(COUNTIFS(Table1[JV '#],Table5[[#This Row],[JV Number]],Table1[D-419 Utility Relocation Classification],Table5[[#Headers],[Restrictive]])=0,"",COUNTIFS(Table1[JV '#],Table5[[#This Row],[JV Number]],Table1[D-419 Utility Relocation Classification],Table5[[#Headers],[Restrictive]]))</f>
        <v/>
      </c>
      <c r="N374" s="460" t="str">
        <f>IF(COUNTIFS(Table1[JV '#],Table5[[#This Row],[JV Number]],Table1[D-419 Utility Relocation Classification],Table5[[#Headers],[Concurrent]])=0,"",COUNTIFS(Table1[JV '#],Table5[[#This Row],[JV Number]],Table1[D-419 Utility Relocation Classification],Table5[[#Headers],[Concurrent]]))</f>
        <v/>
      </c>
      <c r="O374" s="460" t="str">
        <f>IF(COUNTIFS(Table1[JV '#],Table5[[#This Row],[JV Number]],Table1[D-419 Utility Relocation Classification],Table5[[#Headers],[Coordinated]])=0,"",COUNTIFS(Table1[JV '#],Table5[[#This Row],[JV Number]],Table1[D-419 Utility Relocation Classification],Table5[[#Headers],[Coordinated]]))</f>
        <v/>
      </c>
      <c r="P374" s="460" t="str">
        <f>IF(COUNTIFS(Table1[JV '#],Table5[[#This Row],[JV Number]],Table1[D-419 Utility Relocation Classification],Table5[[#Headers],[Not Affected]])=0,"",COUNTIFS(Table1[JV '#],Table5[[#This Row],[JV Number]],Table1[D-419 Utility Relocation Classification],Table5[[#Headers],[Not Affected]]))</f>
        <v/>
      </c>
      <c r="Q374" s="460" t="str">
        <f>IF(COUNTIFS(Table1[JV '#],Table5[[#This Row],[JV Number]],Table1[D-419 Utility Relocation Classification],Table5[[#Headers],[Incorporated]])=0,"",COUNTIFS(Table1[JV '#],Table5[[#This Row],[JV Number]],Table1[D-419 Utility Relocation Classification],Table5[[#Headers],[Incorporated]]))</f>
        <v/>
      </c>
      <c r="R374" s="460" t="str">
        <f>IF(COUNTIFS(Table1[JV '#],Table5[[#This Row],[JV Number]],Table1[Overhead or Underground],"OH")=0,"",COUNTIFS(Table1[JV '#],Table5[[#This Row],[JV Number]],Table1[Overhead or Underground],"OH"))</f>
        <v/>
      </c>
      <c r="S374" s="460" t="str">
        <f>IF(COUNTIFS(Table1[JV '#],Table5[[#This Row],[JV Number]],Table1[Overhead or Underground],"UG")=0,"",COUNTIFS(Table1[JV '#],Table5[[#This Row],[JV Number]],Table1[Overhead or Underground],"UG"))</f>
        <v/>
      </c>
      <c r="T374" s="460" t="e">
        <f>IF(COUNTIFS(Table1[JV '#],Table5[[#This Row],[JV Number]],#REF!,"x")=0,"",COUNTIFS(Table1[JV '#],Table5[[#This Row],[JV Number]],#REF!,"x"))</f>
        <v>#REF!</v>
      </c>
      <c r="U374" s="460" t="e">
        <f>IF(COUNTIFS(Table1[JV '#],Table5[[#This Row],[JV Number]],#REF!,"x")=0,"",COUNTIFS(Table1[JV '#],Table5[[#This Row],[JV Number]],#REF!,"x"))</f>
        <v>#REF!</v>
      </c>
      <c r="V374" s="460" t="e">
        <f>IF(COUNTIFS(Table1[JV '#],Table5[[#This Row],[JV Number]],#REF!,"x")=0,"",COUNTIFS(Table1[JV '#],Table5[[#This Row],[JV Number]],#REF!,"x"))</f>
        <v>#REF!</v>
      </c>
      <c r="W374" s="460" t="e">
        <f>IF(COUNTIFS(Table1[JV '#],Table5[[#This Row],[JV Number]],#REF!,"x")=0,"",COUNTIFS(Table1[JV '#],Table5[[#This Row],[JV Number]],#REF!,"x"))</f>
        <v>#REF!</v>
      </c>
      <c r="X374" s="460" t="e">
        <f>IF(COUNTIFS(Table1[JV '#],Table5[[#This Row],[JV Number]],#REF!,"x")=0,"",COUNTIFS(Table1[JV '#],Table5[[#This Row],[JV Number]],#REF!,"x"))</f>
        <v>#REF!</v>
      </c>
      <c r="Z374" s="447"/>
    </row>
    <row r="375" spans="1:26" x14ac:dyDescent="0.25">
      <c r="A375" s="464">
        <v>371</v>
      </c>
      <c r="B375" s="460">
        <v>375</v>
      </c>
      <c r="C375" s="460">
        <f>INDEX(Table1[MPMS '#],MATCH(Table5[[#This Row],[JV Number]],Table1[JV '#],0))</f>
        <v>24703</v>
      </c>
      <c r="D375" s="460" t="str">
        <f>INDEX(Table1[Early Completion (Y/N)],MATCH(Table5[[#This Row],[JV Number]],Table1[JV '#],0))</f>
        <v>--</v>
      </c>
      <c r="E375" s="460" t="e">
        <f>INDEX(#REF!,MATCH(Table5[[#This Row],[JV Number]],Table1[JV '#],0))</f>
        <v>#REF!</v>
      </c>
      <c r="F375" s="460">
        <f>INDEX(Table1[District],MATCH(Table5[[#This Row],[JV Number]],Table1[JV '#],0))</f>
        <v>10</v>
      </c>
      <c r="G375" s="460" t="str">
        <f>INDEX(Table1[County],MATCH(Table5[[#This Row],[JV Number]],Table1[JV '#],0))</f>
        <v>Butler</v>
      </c>
      <c r="H375" s="460">
        <f>COUNTIF(Table1[JV '#],Table5[[#This Row],[JV Number]])</f>
        <v>2</v>
      </c>
      <c r="I375" s="466">
        <f>LOOKUP(Table5[[#This Row],[JV Number]],Table4[JV '#],Table4[Construction Start Dates])</f>
        <v>42559</v>
      </c>
      <c r="J375" s="466" t="e">
        <f t="array" ref="J375">MIN(IF(Table5[[#This Row],[JV Number]]=Table1[JV '#],#REF!,"Error"))</f>
        <v>#REF!</v>
      </c>
      <c r="K375" s="554" t="e">
        <f>SUMIF(Table1[JV '#],Table5[[#This Row],[JV Number]],#REF!)</f>
        <v>#REF!</v>
      </c>
      <c r="L375" s="460" t="str">
        <f>IF(COUNTIFS(Table1[JV '#],Table5[[#This Row],[JV Number]],Table1[D-419 Utility Relocation Classification],Table5[[#Headers],[Prior]])=0,"",COUNTIFS(Table1[JV '#],Table5[[#This Row],[JV Number]],Table1[D-419 Utility Relocation Classification],Table5[[#Headers],[Prior]]))</f>
        <v/>
      </c>
      <c r="M375" s="460" t="str">
        <f>IF(COUNTIFS(Table1[JV '#],Table5[[#This Row],[JV Number]],Table1[D-419 Utility Relocation Classification],Table5[[#Headers],[Restrictive]])=0,"",COUNTIFS(Table1[JV '#],Table5[[#This Row],[JV Number]],Table1[D-419 Utility Relocation Classification],Table5[[#Headers],[Restrictive]]))</f>
        <v/>
      </c>
      <c r="N375" s="460" t="str">
        <f>IF(COUNTIFS(Table1[JV '#],Table5[[#This Row],[JV Number]],Table1[D-419 Utility Relocation Classification],Table5[[#Headers],[Concurrent]])=0,"",COUNTIFS(Table1[JV '#],Table5[[#This Row],[JV Number]],Table1[D-419 Utility Relocation Classification],Table5[[#Headers],[Concurrent]]))</f>
        <v/>
      </c>
      <c r="O375" s="460" t="str">
        <f>IF(COUNTIFS(Table1[JV '#],Table5[[#This Row],[JV Number]],Table1[D-419 Utility Relocation Classification],Table5[[#Headers],[Coordinated]])=0,"",COUNTIFS(Table1[JV '#],Table5[[#This Row],[JV Number]],Table1[D-419 Utility Relocation Classification],Table5[[#Headers],[Coordinated]]))</f>
        <v/>
      </c>
      <c r="P375" s="460" t="str">
        <f>IF(COUNTIFS(Table1[JV '#],Table5[[#This Row],[JV Number]],Table1[D-419 Utility Relocation Classification],Table5[[#Headers],[Not Affected]])=0,"",COUNTIFS(Table1[JV '#],Table5[[#This Row],[JV Number]],Table1[D-419 Utility Relocation Classification],Table5[[#Headers],[Not Affected]]))</f>
        <v/>
      </c>
      <c r="Q375" s="460" t="str">
        <f>IF(COUNTIFS(Table1[JV '#],Table5[[#This Row],[JV Number]],Table1[D-419 Utility Relocation Classification],Table5[[#Headers],[Incorporated]])=0,"",COUNTIFS(Table1[JV '#],Table5[[#This Row],[JV Number]],Table1[D-419 Utility Relocation Classification],Table5[[#Headers],[Incorporated]]))</f>
        <v/>
      </c>
      <c r="R375" s="460" t="str">
        <f>IF(COUNTIFS(Table1[JV '#],Table5[[#This Row],[JV Number]],Table1[Overhead or Underground],"OH")=0,"",COUNTIFS(Table1[JV '#],Table5[[#This Row],[JV Number]],Table1[Overhead or Underground],"OH"))</f>
        <v/>
      </c>
      <c r="S375" s="460">
        <f>IF(COUNTIFS(Table1[JV '#],Table5[[#This Row],[JV Number]],Table1[Overhead or Underground],"UG")=0,"",COUNTIFS(Table1[JV '#],Table5[[#This Row],[JV Number]],Table1[Overhead or Underground],"UG"))</f>
        <v>1</v>
      </c>
      <c r="T375" s="460" t="e">
        <f>IF(COUNTIFS(Table1[JV '#],Table5[[#This Row],[JV Number]],#REF!,"x")=0,"",COUNTIFS(Table1[JV '#],Table5[[#This Row],[JV Number]],#REF!,"x"))</f>
        <v>#REF!</v>
      </c>
      <c r="U375" s="460" t="e">
        <f>IF(COUNTIFS(Table1[JV '#],Table5[[#This Row],[JV Number]],#REF!,"x")=0,"",COUNTIFS(Table1[JV '#],Table5[[#This Row],[JV Number]],#REF!,"x"))</f>
        <v>#REF!</v>
      </c>
      <c r="V375" s="460" t="e">
        <f>IF(COUNTIFS(Table1[JV '#],Table5[[#This Row],[JV Number]],#REF!,"x")=0,"",COUNTIFS(Table1[JV '#],Table5[[#This Row],[JV Number]],#REF!,"x"))</f>
        <v>#REF!</v>
      </c>
      <c r="W375" s="460" t="e">
        <f>IF(COUNTIFS(Table1[JV '#],Table5[[#This Row],[JV Number]],#REF!,"x")=0,"",COUNTIFS(Table1[JV '#],Table5[[#This Row],[JV Number]],#REF!,"x"))</f>
        <v>#REF!</v>
      </c>
      <c r="X375" s="460" t="e">
        <f>IF(COUNTIFS(Table1[JV '#],Table5[[#This Row],[JV Number]],#REF!,"x")=0,"",COUNTIFS(Table1[JV '#],Table5[[#This Row],[JV Number]],#REF!,"x"))</f>
        <v>#REF!</v>
      </c>
      <c r="Z375" s="447"/>
    </row>
    <row r="376" spans="1:26" x14ac:dyDescent="0.25">
      <c r="A376" s="464">
        <v>372</v>
      </c>
      <c r="B376" s="460">
        <v>376</v>
      </c>
      <c r="C376" s="460">
        <f>INDEX(Table1[MPMS '#],MATCH(Table5[[#This Row],[JV Number]],Table1[JV '#],0))</f>
        <v>83335</v>
      </c>
      <c r="D376" s="460" t="str">
        <f>INDEX(Table1[Early Completion (Y/N)],MATCH(Table5[[#This Row],[JV Number]],Table1[JV '#],0))</f>
        <v>Y</v>
      </c>
      <c r="E376" s="460" t="e">
        <f>INDEX(#REF!,MATCH(Table5[[#This Row],[JV Number]],Table1[JV '#],0))</f>
        <v>#REF!</v>
      </c>
      <c r="F376" s="460">
        <f>INDEX(Table1[District],MATCH(Table5[[#This Row],[JV Number]],Table1[JV '#],0))</f>
        <v>10</v>
      </c>
      <c r="G376" s="460" t="str">
        <f>INDEX(Table1[County],MATCH(Table5[[#This Row],[JV Number]],Table1[JV '#],0))</f>
        <v>Butler</v>
      </c>
      <c r="H376" s="460">
        <f>COUNTIF(Table1[JV '#],Table5[[#This Row],[JV Number]])</f>
        <v>2</v>
      </c>
      <c r="I376" s="466" t="str">
        <f>LOOKUP(Table5[[#This Row],[JV Number]],Table4[JV '#],Table4[Construction Start Dates])</f>
        <v>06-24-15 A</v>
      </c>
      <c r="J376" s="466" t="e">
        <f t="array" ref="J376">MIN(IF(Table5[[#This Row],[JV Number]]=Table1[JV '#],#REF!,"Error"))</f>
        <v>#REF!</v>
      </c>
      <c r="K376" s="554" t="e">
        <f>SUMIF(Table1[JV '#],Table5[[#This Row],[JV Number]],#REF!)</f>
        <v>#REF!</v>
      </c>
      <c r="L376" s="460" t="str">
        <f>IF(COUNTIFS(Table1[JV '#],Table5[[#This Row],[JV Number]],Table1[D-419 Utility Relocation Classification],Table5[[#Headers],[Prior]])=0,"",COUNTIFS(Table1[JV '#],Table5[[#This Row],[JV Number]],Table1[D-419 Utility Relocation Classification],Table5[[#Headers],[Prior]]))</f>
        <v/>
      </c>
      <c r="M376" s="460" t="str">
        <f>IF(COUNTIFS(Table1[JV '#],Table5[[#This Row],[JV Number]],Table1[D-419 Utility Relocation Classification],Table5[[#Headers],[Restrictive]])=0,"",COUNTIFS(Table1[JV '#],Table5[[#This Row],[JV Number]],Table1[D-419 Utility Relocation Classification],Table5[[#Headers],[Restrictive]]))</f>
        <v/>
      </c>
      <c r="N376" s="460" t="str">
        <f>IF(COUNTIFS(Table1[JV '#],Table5[[#This Row],[JV Number]],Table1[D-419 Utility Relocation Classification],Table5[[#Headers],[Concurrent]])=0,"",COUNTIFS(Table1[JV '#],Table5[[#This Row],[JV Number]],Table1[D-419 Utility Relocation Classification],Table5[[#Headers],[Concurrent]]))</f>
        <v/>
      </c>
      <c r="O376" s="460" t="str">
        <f>IF(COUNTIFS(Table1[JV '#],Table5[[#This Row],[JV Number]],Table1[D-419 Utility Relocation Classification],Table5[[#Headers],[Coordinated]])=0,"",COUNTIFS(Table1[JV '#],Table5[[#This Row],[JV Number]],Table1[D-419 Utility Relocation Classification],Table5[[#Headers],[Coordinated]]))</f>
        <v/>
      </c>
      <c r="P376" s="460">
        <f>IF(COUNTIFS(Table1[JV '#],Table5[[#This Row],[JV Number]],Table1[D-419 Utility Relocation Classification],Table5[[#Headers],[Not Affected]])=0,"",COUNTIFS(Table1[JV '#],Table5[[#This Row],[JV Number]],Table1[D-419 Utility Relocation Classification],Table5[[#Headers],[Not Affected]]))</f>
        <v>2</v>
      </c>
      <c r="Q376" s="460" t="str">
        <f>IF(COUNTIFS(Table1[JV '#],Table5[[#This Row],[JV Number]],Table1[D-419 Utility Relocation Classification],Table5[[#Headers],[Incorporated]])=0,"",COUNTIFS(Table1[JV '#],Table5[[#This Row],[JV Number]],Table1[D-419 Utility Relocation Classification],Table5[[#Headers],[Incorporated]]))</f>
        <v/>
      </c>
      <c r="R376" s="460">
        <f>IF(COUNTIFS(Table1[JV '#],Table5[[#This Row],[JV Number]],Table1[Overhead or Underground],"OH")=0,"",COUNTIFS(Table1[JV '#],Table5[[#This Row],[JV Number]],Table1[Overhead or Underground],"OH"))</f>
        <v>2</v>
      </c>
      <c r="S376" s="460" t="str">
        <f>IF(COUNTIFS(Table1[JV '#],Table5[[#This Row],[JV Number]],Table1[Overhead or Underground],"UG")=0,"",COUNTIFS(Table1[JV '#],Table5[[#This Row],[JV Number]],Table1[Overhead or Underground],"UG"))</f>
        <v/>
      </c>
      <c r="T376" s="460" t="e">
        <f>IF(COUNTIFS(Table1[JV '#],Table5[[#This Row],[JV Number]],#REF!,"x")=0,"",COUNTIFS(Table1[JV '#],Table5[[#This Row],[JV Number]],#REF!,"x"))</f>
        <v>#REF!</v>
      </c>
      <c r="U376" s="460" t="e">
        <f>IF(COUNTIFS(Table1[JV '#],Table5[[#This Row],[JV Number]],#REF!,"x")=0,"",COUNTIFS(Table1[JV '#],Table5[[#This Row],[JV Number]],#REF!,"x"))</f>
        <v>#REF!</v>
      </c>
      <c r="V376" s="460" t="e">
        <f>IF(COUNTIFS(Table1[JV '#],Table5[[#This Row],[JV Number]],#REF!,"x")=0,"",COUNTIFS(Table1[JV '#],Table5[[#This Row],[JV Number]],#REF!,"x"))</f>
        <v>#REF!</v>
      </c>
      <c r="W376" s="460" t="e">
        <f>IF(COUNTIFS(Table1[JV '#],Table5[[#This Row],[JV Number]],#REF!,"x")=0,"",COUNTIFS(Table1[JV '#],Table5[[#This Row],[JV Number]],#REF!,"x"))</f>
        <v>#REF!</v>
      </c>
      <c r="X376" s="460" t="e">
        <f>IF(COUNTIFS(Table1[JV '#],Table5[[#This Row],[JV Number]],#REF!,"x")=0,"",COUNTIFS(Table1[JV '#],Table5[[#This Row],[JV Number]],#REF!,"x"))</f>
        <v>#REF!</v>
      </c>
      <c r="Z376" s="447"/>
    </row>
    <row r="377" spans="1:26" x14ac:dyDescent="0.25">
      <c r="A377" s="464">
        <v>373</v>
      </c>
      <c r="B377" s="460">
        <v>377</v>
      </c>
      <c r="C377" s="460">
        <f>INDEX(Table1[MPMS '#],MATCH(Table5[[#This Row],[JV Number]],Table1[JV '#],0))</f>
        <v>77989</v>
      </c>
      <c r="D377" s="460" t="str">
        <f>INDEX(Table1[Early Completion (Y/N)],MATCH(Table5[[#This Row],[JV Number]],Table1[JV '#],0))</f>
        <v>--</v>
      </c>
      <c r="E377" s="460" t="e">
        <f>INDEX(#REF!,MATCH(Table5[[#This Row],[JV Number]],Table1[JV '#],0))</f>
        <v>#REF!</v>
      </c>
      <c r="F377" s="460">
        <f>INDEX(Table1[District],MATCH(Table5[[#This Row],[JV Number]],Table1[JV '#],0))</f>
        <v>10</v>
      </c>
      <c r="G377" s="460" t="str">
        <f>INDEX(Table1[County],MATCH(Table5[[#This Row],[JV Number]],Table1[JV '#],0))</f>
        <v>Butler</v>
      </c>
      <c r="H377" s="460">
        <f>COUNTIF(Table1[JV '#],Table5[[#This Row],[JV Number]])</f>
        <v>2</v>
      </c>
      <c r="I377" s="466">
        <f>LOOKUP(Table5[[#This Row],[JV Number]],Table4[JV '#],Table4[Construction Start Dates])</f>
        <v>42800</v>
      </c>
      <c r="J377" s="466" t="e">
        <f t="array" ref="J377">MIN(IF(Table5[[#This Row],[JV Number]]=Table1[JV '#],#REF!,"Error"))</f>
        <v>#REF!</v>
      </c>
      <c r="K377" s="554" t="e">
        <f>SUMIF(Table1[JV '#],Table5[[#This Row],[JV Number]],#REF!)</f>
        <v>#REF!</v>
      </c>
      <c r="L377" s="460" t="str">
        <f>IF(COUNTIFS(Table1[JV '#],Table5[[#This Row],[JV Number]],Table1[D-419 Utility Relocation Classification],Table5[[#Headers],[Prior]])=0,"",COUNTIFS(Table1[JV '#],Table5[[#This Row],[JV Number]],Table1[D-419 Utility Relocation Classification],Table5[[#Headers],[Prior]]))</f>
        <v/>
      </c>
      <c r="M377" s="460" t="str">
        <f>IF(COUNTIFS(Table1[JV '#],Table5[[#This Row],[JV Number]],Table1[D-419 Utility Relocation Classification],Table5[[#Headers],[Restrictive]])=0,"",COUNTIFS(Table1[JV '#],Table5[[#This Row],[JV Number]],Table1[D-419 Utility Relocation Classification],Table5[[#Headers],[Restrictive]]))</f>
        <v/>
      </c>
      <c r="N377" s="460" t="str">
        <f>IF(COUNTIFS(Table1[JV '#],Table5[[#This Row],[JV Number]],Table1[D-419 Utility Relocation Classification],Table5[[#Headers],[Concurrent]])=0,"",COUNTIFS(Table1[JV '#],Table5[[#This Row],[JV Number]],Table1[D-419 Utility Relocation Classification],Table5[[#Headers],[Concurrent]]))</f>
        <v/>
      </c>
      <c r="O377" s="460" t="str">
        <f>IF(COUNTIFS(Table1[JV '#],Table5[[#This Row],[JV Number]],Table1[D-419 Utility Relocation Classification],Table5[[#Headers],[Coordinated]])=0,"",COUNTIFS(Table1[JV '#],Table5[[#This Row],[JV Number]],Table1[D-419 Utility Relocation Classification],Table5[[#Headers],[Coordinated]]))</f>
        <v/>
      </c>
      <c r="P377" s="460" t="str">
        <f>IF(COUNTIFS(Table1[JV '#],Table5[[#This Row],[JV Number]],Table1[D-419 Utility Relocation Classification],Table5[[#Headers],[Not Affected]])=0,"",COUNTIFS(Table1[JV '#],Table5[[#This Row],[JV Number]],Table1[D-419 Utility Relocation Classification],Table5[[#Headers],[Not Affected]]))</f>
        <v/>
      </c>
      <c r="Q377" s="460" t="str">
        <f>IF(COUNTIFS(Table1[JV '#],Table5[[#This Row],[JV Number]],Table1[D-419 Utility Relocation Classification],Table5[[#Headers],[Incorporated]])=0,"",COUNTIFS(Table1[JV '#],Table5[[#This Row],[JV Number]],Table1[D-419 Utility Relocation Classification],Table5[[#Headers],[Incorporated]]))</f>
        <v/>
      </c>
      <c r="R377" s="460" t="str">
        <f>IF(COUNTIFS(Table1[JV '#],Table5[[#This Row],[JV Number]],Table1[Overhead or Underground],"OH")=0,"",COUNTIFS(Table1[JV '#],Table5[[#This Row],[JV Number]],Table1[Overhead or Underground],"OH"))</f>
        <v/>
      </c>
      <c r="S377" s="460">
        <f>IF(COUNTIFS(Table1[JV '#],Table5[[#This Row],[JV Number]],Table1[Overhead or Underground],"UG")=0,"",COUNTIFS(Table1[JV '#],Table5[[#This Row],[JV Number]],Table1[Overhead or Underground],"UG"))</f>
        <v>1</v>
      </c>
      <c r="T377" s="460" t="e">
        <f>IF(COUNTIFS(Table1[JV '#],Table5[[#This Row],[JV Number]],#REF!,"x")=0,"",COUNTIFS(Table1[JV '#],Table5[[#This Row],[JV Number]],#REF!,"x"))</f>
        <v>#REF!</v>
      </c>
      <c r="U377" s="460" t="e">
        <f>IF(COUNTIFS(Table1[JV '#],Table5[[#This Row],[JV Number]],#REF!,"x")=0,"",COUNTIFS(Table1[JV '#],Table5[[#This Row],[JV Number]],#REF!,"x"))</f>
        <v>#REF!</v>
      </c>
      <c r="V377" s="460" t="e">
        <f>IF(COUNTIFS(Table1[JV '#],Table5[[#This Row],[JV Number]],#REF!,"x")=0,"",COUNTIFS(Table1[JV '#],Table5[[#This Row],[JV Number]],#REF!,"x"))</f>
        <v>#REF!</v>
      </c>
      <c r="W377" s="460" t="e">
        <f>IF(COUNTIFS(Table1[JV '#],Table5[[#This Row],[JV Number]],#REF!,"x")=0,"",COUNTIFS(Table1[JV '#],Table5[[#This Row],[JV Number]],#REF!,"x"))</f>
        <v>#REF!</v>
      </c>
      <c r="X377" s="460" t="e">
        <f>IF(COUNTIFS(Table1[JV '#],Table5[[#This Row],[JV Number]],#REF!,"x")=0,"",COUNTIFS(Table1[JV '#],Table5[[#This Row],[JV Number]],#REF!,"x"))</f>
        <v>#REF!</v>
      </c>
      <c r="Z377" s="447"/>
    </row>
    <row r="378" spans="1:26" x14ac:dyDescent="0.25">
      <c r="A378" s="464">
        <v>374</v>
      </c>
      <c r="B378" s="460">
        <v>378</v>
      </c>
      <c r="C378" s="460">
        <f>INDEX(Table1[MPMS '#],MATCH(Table5[[#This Row],[JV Number]],Table1[JV '#],0))</f>
        <v>89967</v>
      </c>
      <c r="D378" s="460" t="str">
        <f>INDEX(Table1[Early Completion (Y/N)],MATCH(Table5[[#This Row],[JV Number]],Table1[JV '#],0))</f>
        <v>--</v>
      </c>
      <c r="E378" s="460" t="e">
        <f>INDEX(#REF!,MATCH(Table5[[#This Row],[JV Number]],Table1[JV '#],0))</f>
        <v>#REF!</v>
      </c>
      <c r="F378" s="460">
        <f>INDEX(Table1[District],MATCH(Table5[[#This Row],[JV Number]],Table1[JV '#],0))</f>
        <v>10</v>
      </c>
      <c r="G378" s="460" t="str">
        <f>INDEX(Table1[County],MATCH(Table5[[#This Row],[JV Number]],Table1[JV '#],0))</f>
        <v>Butler</v>
      </c>
      <c r="H378" s="460">
        <f>COUNTIF(Table1[JV '#],Table5[[#This Row],[JV Number]])</f>
        <v>1</v>
      </c>
      <c r="I378" s="466">
        <f>LOOKUP(Table5[[#This Row],[JV Number]],Table4[JV '#],Table4[Construction Start Dates])</f>
        <v>42509</v>
      </c>
      <c r="J378" s="466" t="e">
        <f t="array" ref="J378">MIN(IF(Table5[[#This Row],[JV Number]]=Table1[JV '#],#REF!,"Error"))</f>
        <v>#REF!</v>
      </c>
      <c r="K378" s="554" t="e">
        <f>SUMIF(Table1[JV '#],Table5[[#This Row],[JV Number]],#REF!)</f>
        <v>#REF!</v>
      </c>
      <c r="L378" s="460" t="str">
        <f>IF(COUNTIFS(Table1[JV '#],Table5[[#This Row],[JV Number]],Table1[D-419 Utility Relocation Classification],Table5[[#Headers],[Prior]])=0,"",COUNTIFS(Table1[JV '#],Table5[[#This Row],[JV Number]],Table1[D-419 Utility Relocation Classification],Table5[[#Headers],[Prior]]))</f>
        <v/>
      </c>
      <c r="M378" s="460" t="str">
        <f>IF(COUNTIFS(Table1[JV '#],Table5[[#This Row],[JV Number]],Table1[D-419 Utility Relocation Classification],Table5[[#Headers],[Restrictive]])=0,"",COUNTIFS(Table1[JV '#],Table5[[#This Row],[JV Number]],Table1[D-419 Utility Relocation Classification],Table5[[#Headers],[Restrictive]]))</f>
        <v/>
      </c>
      <c r="N378" s="460" t="str">
        <f>IF(COUNTIFS(Table1[JV '#],Table5[[#This Row],[JV Number]],Table1[D-419 Utility Relocation Classification],Table5[[#Headers],[Concurrent]])=0,"",COUNTIFS(Table1[JV '#],Table5[[#This Row],[JV Number]],Table1[D-419 Utility Relocation Classification],Table5[[#Headers],[Concurrent]]))</f>
        <v/>
      </c>
      <c r="O378" s="460" t="str">
        <f>IF(COUNTIFS(Table1[JV '#],Table5[[#This Row],[JV Number]],Table1[D-419 Utility Relocation Classification],Table5[[#Headers],[Coordinated]])=0,"",COUNTIFS(Table1[JV '#],Table5[[#This Row],[JV Number]],Table1[D-419 Utility Relocation Classification],Table5[[#Headers],[Coordinated]]))</f>
        <v/>
      </c>
      <c r="P378" s="460" t="str">
        <f>IF(COUNTIFS(Table1[JV '#],Table5[[#This Row],[JV Number]],Table1[D-419 Utility Relocation Classification],Table5[[#Headers],[Not Affected]])=0,"",COUNTIFS(Table1[JV '#],Table5[[#This Row],[JV Number]],Table1[D-419 Utility Relocation Classification],Table5[[#Headers],[Not Affected]]))</f>
        <v/>
      </c>
      <c r="Q378" s="460" t="str">
        <f>IF(COUNTIFS(Table1[JV '#],Table5[[#This Row],[JV Number]],Table1[D-419 Utility Relocation Classification],Table5[[#Headers],[Incorporated]])=0,"",COUNTIFS(Table1[JV '#],Table5[[#This Row],[JV Number]],Table1[D-419 Utility Relocation Classification],Table5[[#Headers],[Incorporated]]))</f>
        <v/>
      </c>
      <c r="R378" s="460" t="str">
        <f>IF(COUNTIFS(Table1[JV '#],Table5[[#This Row],[JV Number]],Table1[Overhead or Underground],"OH")=0,"",COUNTIFS(Table1[JV '#],Table5[[#This Row],[JV Number]],Table1[Overhead or Underground],"OH"))</f>
        <v/>
      </c>
      <c r="S378" s="460" t="str">
        <f>IF(COUNTIFS(Table1[JV '#],Table5[[#This Row],[JV Number]],Table1[Overhead or Underground],"UG")=0,"",COUNTIFS(Table1[JV '#],Table5[[#This Row],[JV Number]],Table1[Overhead or Underground],"UG"))</f>
        <v/>
      </c>
      <c r="T378" s="460" t="e">
        <f>IF(COUNTIFS(Table1[JV '#],Table5[[#This Row],[JV Number]],#REF!,"x")=0,"",COUNTIFS(Table1[JV '#],Table5[[#This Row],[JV Number]],#REF!,"x"))</f>
        <v>#REF!</v>
      </c>
      <c r="U378" s="460" t="e">
        <f>IF(COUNTIFS(Table1[JV '#],Table5[[#This Row],[JV Number]],#REF!,"x")=0,"",COUNTIFS(Table1[JV '#],Table5[[#This Row],[JV Number]],#REF!,"x"))</f>
        <v>#REF!</v>
      </c>
      <c r="V378" s="460" t="e">
        <f>IF(COUNTIFS(Table1[JV '#],Table5[[#This Row],[JV Number]],#REF!,"x")=0,"",COUNTIFS(Table1[JV '#],Table5[[#This Row],[JV Number]],#REF!,"x"))</f>
        <v>#REF!</v>
      </c>
      <c r="W378" s="460" t="e">
        <f>IF(COUNTIFS(Table1[JV '#],Table5[[#This Row],[JV Number]],#REF!,"x")=0,"",COUNTIFS(Table1[JV '#],Table5[[#This Row],[JV Number]],#REF!,"x"))</f>
        <v>#REF!</v>
      </c>
      <c r="X378" s="460" t="e">
        <f>IF(COUNTIFS(Table1[JV '#],Table5[[#This Row],[JV Number]],#REF!,"x")=0,"",COUNTIFS(Table1[JV '#],Table5[[#This Row],[JV Number]],#REF!,"x"))</f>
        <v>#REF!</v>
      </c>
      <c r="Z378" s="447"/>
    </row>
    <row r="379" spans="1:26" x14ac:dyDescent="0.25">
      <c r="A379" s="464">
        <v>375</v>
      </c>
      <c r="B379" s="460">
        <v>379</v>
      </c>
      <c r="C379" s="460">
        <f>INDEX(Table1[MPMS '#],MATCH(Table5[[#This Row],[JV Number]],Table1[JV '#],0))</f>
        <v>24710</v>
      </c>
      <c r="D379" s="460" t="str">
        <f>INDEX(Table1[Early Completion (Y/N)],MATCH(Table5[[#This Row],[JV Number]],Table1[JV '#],0))</f>
        <v>--</v>
      </c>
      <c r="E379" s="460" t="e">
        <f>INDEX(#REF!,MATCH(Table5[[#This Row],[JV Number]],Table1[JV '#],0))</f>
        <v>#REF!</v>
      </c>
      <c r="F379" s="460">
        <f>INDEX(Table1[District],MATCH(Table5[[#This Row],[JV Number]],Table1[JV '#],0))</f>
        <v>10</v>
      </c>
      <c r="G379" s="460" t="str">
        <f>INDEX(Table1[County],MATCH(Table5[[#This Row],[JV Number]],Table1[JV '#],0))</f>
        <v>Butler</v>
      </c>
      <c r="H379" s="460">
        <f>COUNTIF(Table1[JV '#],Table5[[#This Row],[JV Number]])</f>
        <v>3</v>
      </c>
      <c r="I379" s="466">
        <f>LOOKUP(Table5[[#This Row],[JV Number]],Table4[JV '#],Table4[Construction Start Dates])</f>
        <v>42836</v>
      </c>
      <c r="J379" s="466" t="e">
        <f t="array" ref="J379">MIN(IF(Table5[[#This Row],[JV Number]]=Table1[JV '#],#REF!,"Error"))</f>
        <v>#REF!</v>
      </c>
      <c r="K379" s="554" t="e">
        <f>SUMIF(Table1[JV '#],Table5[[#This Row],[JV Number]],#REF!)</f>
        <v>#REF!</v>
      </c>
      <c r="L379" s="460" t="str">
        <f>IF(COUNTIFS(Table1[JV '#],Table5[[#This Row],[JV Number]],Table1[D-419 Utility Relocation Classification],Table5[[#Headers],[Prior]])=0,"",COUNTIFS(Table1[JV '#],Table5[[#This Row],[JV Number]],Table1[D-419 Utility Relocation Classification],Table5[[#Headers],[Prior]]))</f>
        <v/>
      </c>
      <c r="M379" s="460" t="str">
        <f>IF(COUNTIFS(Table1[JV '#],Table5[[#This Row],[JV Number]],Table1[D-419 Utility Relocation Classification],Table5[[#Headers],[Restrictive]])=0,"",COUNTIFS(Table1[JV '#],Table5[[#This Row],[JV Number]],Table1[D-419 Utility Relocation Classification],Table5[[#Headers],[Restrictive]]))</f>
        <v/>
      </c>
      <c r="N379" s="460" t="str">
        <f>IF(COUNTIFS(Table1[JV '#],Table5[[#This Row],[JV Number]],Table1[D-419 Utility Relocation Classification],Table5[[#Headers],[Concurrent]])=0,"",COUNTIFS(Table1[JV '#],Table5[[#This Row],[JV Number]],Table1[D-419 Utility Relocation Classification],Table5[[#Headers],[Concurrent]]))</f>
        <v/>
      </c>
      <c r="O379" s="460" t="str">
        <f>IF(COUNTIFS(Table1[JV '#],Table5[[#This Row],[JV Number]],Table1[D-419 Utility Relocation Classification],Table5[[#Headers],[Coordinated]])=0,"",COUNTIFS(Table1[JV '#],Table5[[#This Row],[JV Number]],Table1[D-419 Utility Relocation Classification],Table5[[#Headers],[Coordinated]]))</f>
        <v/>
      </c>
      <c r="P379" s="460" t="str">
        <f>IF(COUNTIFS(Table1[JV '#],Table5[[#This Row],[JV Number]],Table1[D-419 Utility Relocation Classification],Table5[[#Headers],[Not Affected]])=0,"",COUNTIFS(Table1[JV '#],Table5[[#This Row],[JV Number]],Table1[D-419 Utility Relocation Classification],Table5[[#Headers],[Not Affected]]))</f>
        <v/>
      </c>
      <c r="Q379" s="460" t="str">
        <f>IF(COUNTIFS(Table1[JV '#],Table5[[#This Row],[JV Number]],Table1[D-419 Utility Relocation Classification],Table5[[#Headers],[Incorporated]])=0,"",COUNTIFS(Table1[JV '#],Table5[[#This Row],[JV Number]],Table1[D-419 Utility Relocation Classification],Table5[[#Headers],[Incorporated]]))</f>
        <v/>
      </c>
      <c r="R379" s="460" t="str">
        <f>IF(COUNTIFS(Table1[JV '#],Table5[[#This Row],[JV Number]],Table1[Overhead or Underground],"OH")=0,"",COUNTIFS(Table1[JV '#],Table5[[#This Row],[JV Number]],Table1[Overhead or Underground],"OH"))</f>
        <v/>
      </c>
      <c r="S379" s="460">
        <f>IF(COUNTIFS(Table1[JV '#],Table5[[#This Row],[JV Number]],Table1[Overhead or Underground],"UG")=0,"",COUNTIFS(Table1[JV '#],Table5[[#This Row],[JV Number]],Table1[Overhead or Underground],"UG"))</f>
        <v>2</v>
      </c>
      <c r="T379" s="460" t="e">
        <f>IF(COUNTIFS(Table1[JV '#],Table5[[#This Row],[JV Number]],#REF!,"x")=0,"",COUNTIFS(Table1[JV '#],Table5[[#This Row],[JV Number]],#REF!,"x"))</f>
        <v>#REF!</v>
      </c>
      <c r="U379" s="460" t="e">
        <f>IF(COUNTIFS(Table1[JV '#],Table5[[#This Row],[JV Number]],#REF!,"x")=0,"",COUNTIFS(Table1[JV '#],Table5[[#This Row],[JV Number]],#REF!,"x"))</f>
        <v>#REF!</v>
      </c>
      <c r="V379" s="460" t="e">
        <f>IF(COUNTIFS(Table1[JV '#],Table5[[#This Row],[JV Number]],#REF!,"x")=0,"",COUNTIFS(Table1[JV '#],Table5[[#This Row],[JV Number]],#REF!,"x"))</f>
        <v>#REF!</v>
      </c>
      <c r="W379" s="460" t="e">
        <f>IF(COUNTIFS(Table1[JV '#],Table5[[#This Row],[JV Number]],#REF!,"x")=0,"",COUNTIFS(Table1[JV '#],Table5[[#This Row],[JV Number]],#REF!,"x"))</f>
        <v>#REF!</v>
      </c>
      <c r="X379" s="460" t="e">
        <f>IF(COUNTIFS(Table1[JV '#],Table5[[#This Row],[JV Number]],#REF!,"x")=0,"",COUNTIFS(Table1[JV '#],Table5[[#This Row],[JV Number]],#REF!,"x"))</f>
        <v>#REF!</v>
      </c>
      <c r="Z379" s="447"/>
    </row>
    <row r="380" spans="1:26" x14ac:dyDescent="0.25">
      <c r="A380" s="464">
        <v>376</v>
      </c>
      <c r="B380" s="460">
        <v>380</v>
      </c>
      <c r="C380" s="460">
        <f>INDEX(Table1[MPMS '#],MATCH(Table5[[#This Row],[JV Number]],Table1[JV '#],0))</f>
        <v>83229</v>
      </c>
      <c r="D380" s="460" t="str">
        <f>INDEX(Table1[Early Completion (Y/N)],MATCH(Table5[[#This Row],[JV Number]],Table1[JV '#],0))</f>
        <v>--</v>
      </c>
      <c r="E380" s="460" t="e">
        <f>INDEX(#REF!,MATCH(Table5[[#This Row],[JV Number]],Table1[JV '#],0))</f>
        <v>#REF!</v>
      </c>
      <c r="F380" s="460">
        <f>INDEX(Table1[District],MATCH(Table5[[#This Row],[JV Number]],Table1[JV '#],0))</f>
        <v>10</v>
      </c>
      <c r="G380" s="460" t="str">
        <f>INDEX(Table1[County],MATCH(Table5[[#This Row],[JV Number]],Table1[JV '#],0))</f>
        <v>Clarion</v>
      </c>
      <c r="H380" s="460">
        <f>COUNTIF(Table1[JV '#],Table5[[#This Row],[JV Number]])</f>
        <v>4</v>
      </c>
      <c r="I380" s="466">
        <f>LOOKUP(Table5[[#This Row],[JV Number]],Table4[JV '#],Table4[Construction Start Dates])</f>
        <v>42529</v>
      </c>
      <c r="J380" s="466" t="e">
        <f t="array" ref="J380">MIN(IF(Table5[[#This Row],[JV Number]]=Table1[JV '#],#REF!,"Error"))</f>
        <v>#REF!</v>
      </c>
      <c r="K380" s="554" t="e">
        <f>SUMIF(Table1[JV '#],Table5[[#This Row],[JV Number]],#REF!)</f>
        <v>#REF!</v>
      </c>
      <c r="L380" s="460" t="str">
        <f>IF(COUNTIFS(Table1[JV '#],Table5[[#This Row],[JV Number]],Table1[D-419 Utility Relocation Classification],Table5[[#Headers],[Prior]])=0,"",COUNTIFS(Table1[JV '#],Table5[[#This Row],[JV Number]],Table1[D-419 Utility Relocation Classification],Table5[[#Headers],[Prior]]))</f>
        <v/>
      </c>
      <c r="M380" s="460" t="str">
        <f>IF(COUNTIFS(Table1[JV '#],Table5[[#This Row],[JV Number]],Table1[D-419 Utility Relocation Classification],Table5[[#Headers],[Restrictive]])=0,"",COUNTIFS(Table1[JV '#],Table5[[#This Row],[JV Number]],Table1[D-419 Utility Relocation Classification],Table5[[#Headers],[Restrictive]]))</f>
        <v/>
      </c>
      <c r="N380" s="460" t="str">
        <f>IF(COUNTIFS(Table1[JV '#],Table5[[#This Row],[JV Number]],Table1[D-419 Utility Relocation Classification],Table5[[#Headers],[Concurrent]])=0,"",COUNTIFS(Table1[JV '#],Table5[[#This Row],[JV Number]],Table1[D-419 Utility Relocation Classification],Table5[[#Headers],[Concurrent]]))</f>
        <v/>
      </c>
      <c r="O380" s="460" t="str">
        <f>IF(COUNTIFS(Table1[JV '#],Table5[[#This Row],[JV Number]],Table1[D-419 Utility Relocation Classification],Table5[[#Headers],[Coordinated]])=0,"",COUNTIFS(Table1[JV '#],Table5[[#This Row],[JV Number]],Table1[D-419 Utility Relocation Classification],Table5[[#Headers],[Coordinated]]))</f>
        <v/>
      </c>
      <c r="P380" s="460" t="str">
        <f>IF(COUNTIFS(Table1[JV '#],Table5[[#This Row],[JV Number]],Table1[D-419 Utility Relocation Classification],Table5[[#Headers],[Not Affected]])=0,"",COUNTIFS(Table1[JV '#],Table5[[#This Row],[JV Number]],Table1[D-419 Utility Relocation Classification],Table5[[#Headers],[Not Affected]]))</f>
        <v/>
      </c>
      <c r="Q380" s="460" t="str">
        <f>IF(COUNTIFS(Table1[JV '#],Table5[[#This Row],[JV Number]],Table1[D-419 Utility Relocation Classification],Table5[[#Headers],[Incorporated]])=0,"",COUNTIFS(Table1[JV '#],Table5[[#This Row],[JV Number]],Table1[D-419 Utility Relocation Classification],Table5[[#Headers],[Incorporated]]))</f>
        <v/>
      </c>
      <c r="R380" s="460" t="str">
        <f>IF(COUNTIFS(Table1[JV '#],Table5[[#This Row],[JV Number]],Table1[Overhead or Underground],"OH")=0,"",COUNTIFS(Table1[JV '#],Table5[[#This Row],[JV Number]],Table1[Overhead or Underground],"OH"))</f>
        <v/>
      </c>
      <c r="S380" s="460">
        <f>IF(COUNTIFS(Table1[JV '#],Table5[[#This Row],[JV Number]],Table1[Overhead or Underground],"UG")=0,"",COUNTIFS(Table1[JV '#],Table5[[#This Row],[JV Number]],Table1[Overhead or Underground],"UG"))</f>
        <v>2</v>
      </c>
      <c r="T380" s="460" t="e">
        <f>IF(COUNTIFS(Table1[JV '#],Table5[[#This Row],[JV Number]],#REF!,"x")=0,"",COUNTIFS(Table1[JV '#],Table5[[#This Row],[JV Number]],#REF!,"x"))</f>
        <v>#REF!</v>
      </c>
      <c r="U380" s="460" t="e">
        <f>IF(COUNTIFS(Table1[JV '#],Table5[[#This Row],[JV Number]],#REF!,"x")=0,"",COUNTIFS(Table1[JV '#],Table5[[#This Row],[JV Number]],#REF!,"x"))</f>
        <v>#REF!</v>
      </c>
      <c r="V380" s="460" t="e">
        <f>IF(COUNTIFS(Table1[JV '#],Table5[[#This Row],[JV Number]],#REF!,"x")=0,"",COUNTIFS(Table1[JV '#],Table5[[#This Row],[JV Number]],#REF!,"x"))</f>
        <v>#REF!</v>
      </c>
      <c r="W380" s="460" t="e">
        <f>IF(COUNTIFS(Table1[JV '#],Table5[[#This Row],[JV Number]],#REF!,"x")=0,"",COUNTIFS(Table1[JV '#],Table5[[#This Row],[JV Number]],#REF!,"x"))</f>
        <v>#REF!</v>
      </c>
      <c r="X380" s="460" t="e">
        <f>IF(COUNTIFS(Table1[JV '#],Table5[[#This Row],[JV Number]],#REF!,"x")=0,"",COUNTIFS(Table1[JV '#],Table5[[#This Row],[JV Number]],#REF!,"x"))</f>
        <v>#REF!</v>
      </c>
      <c r="Z380" s="447"/>
    </row>
    <row r="381" spans="1:26" x14ac:dyDescent="0.25">
      <c r="A381" s="464">
        <v>377</v>
      </c>
      <c r="B381" s="460">
        <v>381</v>
      </c>
      <c r="C381" s="460">
        <f>INDEX(Table1[MPMS '#],MATCH(Table5[[#This Row],[JV Number]],Table1[JV '#],0))</f>
        <v>83232</v>
      </c>
      <c r="D381" s="460" t="str">
        <f>INDEX(Table1[Early Completion (Y/N)],MATCH(Table5[[#This Row],[JV Number]],Table1[JV '#],0))</f>
        <v>--</v>
      </c>
      <c r="E381" s="460" t="e">
        <f>INDEX(#REF!,MATCH(Table5[[#This Row],[JV Number]],Table1[JV '#],0))</f>
        <v>#REF!</v>
      </c>
      <c r="F381" s="460">
        <f>INDEX(Table1[District],MATCH(Table5[[#This Row],[JV Number]],Table1[JV '#],0))</f>
        <v>10</v>
      </c>
      <c r="G381" s="460" t="str">
        <f>INDEX(Table1[County],MATCH(Table5[[#This Row],[JV Number]],Table1[JV '#],0))</f>
        <v>Clarion</v>
      </c>
      <c r="H381" s="460">
        <f>COUNTIF(Table1[JV '#],Table5[[#This Row],[JV Number]])</f>
        <v>3</v>
      </c>
      <c r="I381" s="466">
        <f>LOOKUP(Table5[[#This Row],[JV Number]],Table4[JV '#],Table4[Construction Start Dates])</f>
        <v>42537</v>
      </c>
      <c r="J381" s="466" t="e">
        <f t="array" ref="J381">MIN(IF(Table5[[#This Row],[JV Number]]=Table1[JV '#],#REF!,"Error"))</f>
        <v>#REF!</v>
      </c>
      <c r="K381" s="554" t="e">
        <f>SUMIF(Table1[JV '#],Table5[[#This Row],[JV Number]],#REF!)</f>
        <v>#REF!</v>
      </c>
      <c r="L381" s="460" t="str">
        <f>IF(COUNTIFS(Table1[JV '#],Table5[[#This Row],[JV Number]],Table1[D-419 Utility Relocation Classification],Table5[[#Headers],[Prior]])=0,"",COUNTIFS(Table1[JV '#],Table5[[#This Row],[JV Number]],Table1[D-419 Utility Relocation Classification],Table5[[#Headers],[Prior]]))</f>
        <v/>
      </c>
      <c r="M381" s="460" t="str">
        <f>IF(COUNTIFS(Table1[JV '#],Table5[[#This Row],[JV Number]],Table1[D-419 Utility Relocation Classification],Table5[[#Headers],[Restrictive]])=0,"",COUNTIFS(Table1[JV '#],Table5[[#This Row],[JV Number]],Table1[D-419 Utility Relocation Classification],Table5[[#Headers],[Restrictive]]))</f>
        <v/>
      </c>
      <c r="N381" s="460" t="str">
        <f>IF(COUNTIFS(Table1[JV '#],Table5[[#This Row],[JV Number]],Table1[D-419 Utility Relocation Classification],Table5[[#Headers],[Concurrent]])=0,"",COUNTIFS(Table1[JV '#],Table5[[#This Row],[JV Number]],Table1[D-419 Utility Relocation Classification],Table5[[#Headers],[Concurrent]]))</f>
        <v/>
      </c>
      <c r="O381" s="460" t="str">
        <f>IF(COUNTIFS(Table1[JV '#],Table5[[#This Row],[JV Number]],Table1[D-419 Utility Relocation Classification],Table5[[#Headers],[Coordinated]])=0,"",COUNTIFS(Table1[JV '#],Table5[[#This Row],[JV Number]],Table1[D-419 Utility Relocation Classification],Table5[[#Headers],[Coordinated]]))</f>
        <v/>
      </c>
      <c r="P381" s="460" t="str">
        <f>IF(COUNTIFS(Table1[JV '#],Table5[[#This Row],[JV Number]],Table1[D-419 Utility Relocation Classification],Table5[[#Headers],[Not Affected]])=0,"",COUNTIFS(Table1[JV '#],Table5[[#This Row],[JV Number]],Table1[D-419 Utility Relocation Classification],Table5[[#Headers],[Not Affected]]))</f>
        <v/>
      </c>
      <c r="Q381" s="460" t="str">
        <f>IF(COUNTIFS(Table1[JV '#],Table5[[#This Row],[JV Number]],Table1[D-419 Utility Relocation Classification],Table5[[#Headers],[Incorporated]])=0,"",COUNTIFS(Table1[JV '#],Table5[[#This Row],[JV Number]],Table1[D-419 Utility Relocation Classification],Table5[[#Headers],[Incorporated]]))</f>
        <v/>
      </c>
      <c r="R381" s="460" t="str">
        <f>IF(COUNTIFS(Table1[JV '#],Table5[[#This Row],[JV Number]],Table1[Overhead or Underground],"OH")=0,"",COUNTIFS(Table1[JV '#],Table5[[#This Row],[JV Number]],Table1[Overhead or Underground],"OH"))</f>
        <v/>
      </c>
      <c r="S381" s="460">
        <f>IF(COUNTIFS(Table1[JV '#],Table5[[#This Row],[JV Number]],Table1[Overhead or Underground],"UG")=0,"",COUNTIFS(Table1[JV '#],Table5[[#This Row],[JV Number]],Table1[Overhead or Underground],"UG"))</f>
        <v>2</v>
      </c>
      <c r="T381" s="460" t="e">
        <f>IF(COUNTIFS(Table1[JV '#],Table5[[#This Row],[JV Number]],#REF!,"x")=0,"",COUNTIFS(Table1[JV '#],Table5[[#This Row],[JV Number]],#REF!,"x"))</f>
        <v>#REF!</v>
      </c>
      <c r="U381" s="460" t="e">
        <f>IF(COUNTIFS(Table1[JV '#],Table5[[#This Row],[JV Number]],#REF!,"x")=0,"",COUNTIFS(Table1[JV '#],Table5[[#This Row],[JV Number]],#REF!,"x"))</f>
        <v>#REF!</v>
      </c>
      <c r="V381" s="460" t="e">
        <f>IF(COUNTIFS(Table1[JV '#],Table5[[#This Row],[JV Number]],#REF!,"x")=0,"",COUNTIFS(Table1[JV '#],Table5[[#This Row],[JV Number]],#REF!,"x"))</f>
        <v>#REF!</v>
      </c>
      <c r="W381" s="460" t="e">
        <f>IF(COUNTIFS(Table1[JV '#],Table5[[#This Row],[JV Number]],#REF!,"x")=0,"",COUNTIFS(Table1[JV '#],Table5[[#This Row],[JV Number]],#REF!,"x"))</f>
        <v>#REF!</v>
      </c>
      <c r="X381" s="460" t="e">
        <f>IF(COUNTIFS(Table1[JV '#],Table5[[#This Row],[JV Number]],#REF!,"x")=0,"",COUNTIFS(Table1[JV '#],Table5[[#This Row],[JV Number]],#REF!,"x"))</f>
        <v>#REF!</v>
      </c>
      <c r="Z381" s="447"/>
    </row>
    <row r="382" spans="1:26" x14ac:dyDescent="0.25">
      <c r="A382" s="464">
        <v>378</v>
      </c>
      <c r="B382" s="460">
        <v>382</v>
      </c>
      <c r="C382" s="460">
        <f>INDEX(Table1[MPMS '#],MATCH(Table5[[#This Row],[JV Number]],Table1[JV '#],0))</f>
        <v>83234</v>
      </c>
      <c r="D382" s="460" t="str">
        <f>INDEX(Table1[Early Completion (Y/N)],MATCH(Table5[[#This Row],[JV Number]],Table1[JV '#],0))</f>
        <v>--</v>
      </c>
      <c r="E382" s="460" t="e">
        <f>INDEX(#REF!,MATCH(Table5[[#This Row],[JV Number]],Table1[JV '#],0))</f>
        <v>#REF!</v>
      </c>
      <c r="F382" s="460">
        <f>INDEX(Table1[District],MATCH(Table5[[#This Row],[JV Number]],Table1[JV '#],0))</f>
        <v>10</v>
      </c>
      <c r="G382" s="460" t="str">
        <f>INDEX(Table1[County],MATCH(Table5[[#This Row],[JV Number]],Table1[JV '#],0))</f>
        <v>Clarion</v>
      </c>
      <c r="H382" s="460">
        <f>COUNTIF(Table1[JV '#],Table5[[#This Row],[JV Number]])</f>
        <v>4</v>
      </c>
      <c r="I382" s="466">
        <f>LOOKUP(Table5[[#This Row],[JV Number]],Table4[JV '#],Table4[Construction Start Dates])</f>
        <v>42538</v>
      </c>
      <c r="J382" s="466" t="e">
        <f t="array" ref="J382">MIN(IF(Table5[[#This Row],[JV Number]]=Table1[JV '#],#REF!,"Error"))</f>
        <v>#REF!</v>
      </c>
      <c r="K382" s="554" t="e">
        <f>SUMIF(Table1[JV '#],Table5[[#This Row],[JV Number]],#REF!)</f>
        <v>#REF!</v>
      </c>
      <c r="L382" s="460" t="str">
        <f>IF(COUNTIFS(Table1[JV '#],Table5[[#This Row],[JV Number]],Table1[D-419 Utility Relocation Classification],Table5[[#Headers],[Prior]])=0,"",COUNTIFS(Table1[JV '#],Table5[[#This Row],[JV Number]],Table1[D-419 Utility Relocation Classification],Table5[[#Headers],[Prior]]))</f>
        <v/>
      </c>
      <c r="M382" s="460" t="str">
        <f>IF(COUNTIFS(Table1[JV '#],Table5[[#This Row],[JV Number]],Table1[D-419 Utility Relocation Classification],Table5[[#Headers],[Restrictive]])=0,"",COUNTIFS(Table1[JV '#],Table5[[#This Row],[JV Number]],Table1[D-419 Utility Relocation Classification],Table5[[#Headers],[Restrictive]]))</f>
        <v/>
      </c>
      <c r="N382" s="460" t="str">
        <f>IF(COUNTIFS(Table1[JV '#],Table5[[#This Row],[JV Number]],Table1[D-419 Utility Relocation Classification],Table5[[#Headers],[Concurrent]])=0,"",COUNTIFS(Table1[JV '#],Table5[[#This Row],[JV Number]],Table1[D-419 Utility Relocation Classification],Table5[[#Headers],[Concurrent]]))</f>
        <v/>
      </c>
      <c r="O382" s="460" t="str">
        <f>IF(COUNTIFS(Table1[JV '#],Table5[[#This Row],[JV Number]],Table1[D-419 Utility Relocation Classification],Table5[[#Headers],[Coordinated]])=0,"",COUNTIFS(Table1[JV '#],Table5[[#This Row],[JV Number]],Table1[D-419 Utility Relocation Classification],Table5[[#Headers],[Coordinated]]))</f>
        <v/>
      </c>
      <c r="P382" s="460" t="str">
        <f>IF(COUNTIFS(Table1[JV '#],Table5[[#This Row],[JV Number]],Table1[D-419 Utility Relocation Classification],Table5[[#Headers],[Not Affected]])=0,"",COUNTIFS(Table1[JV '#],Table5[[#This Row],[JV Number]],Table1[D-419 Utility Relocation Classification],Table5[[#Headers],[Not Affected]]))</f>
        <v/>
      </c>
      <c r="Q382" s="460" t="str">
        <f>IF(COUNTIFS(Table1[JV '#],Table5[[#This Row],[JV Number]],Table1[D-419 Utility Relocation Classification],Table5[[#Headers],[Incorporated]])=0,"",COUNTIFS(Table1[JV '#],Table5[[#This Row],[JV Number]],Table1[D-419 Utility Relocation Classification],Table5[[#Headers],[Incorporated]]))</f>
        <v/>
      </c>
      <c r="R382" s="460" t="str">
        <f>IF(COUNTIFS(Table1[JV '#],Table5[[#This Row],[JV Number]],Table1[Overhead or Underground],"OH")=0,"",COUNTIFS(Table1[JV '#],Table5[[#This Row],[JV Number]],Table1[Overhead or Underground],"OH"))</f>
        <v/>
      </c>
      <c r="S382" s="460">
        <f>IF(COUNTIFS(Table1[JV '#],Table5[[#This Row],[JV Number]],Table1[Overhead or Underground],"UG")=0,"",COUNTIFS(Table1[JV '#],Table5[[#This Row],[JV Number]],Table1[Overhead or Underground],"UG"))</f>
        <v>2</v>
      </c>
      <c r="T382" s="460" t="e">
        <f>IF(COUNTIFS(Table1[JV '#],Table5[[#This Row],[JV Number]],#REF!,"x")=0,"",COUNTIFS(Table1[JV '#],Table5[[#This Row],[JV Number]],#REF!,"x"))</f>
        <v>#REF!</v>
      </c>
      <c r="U382" s="460" t="e">
        <f>IF(COUNTIFS(Table1[JV '#],Table5[[#This Row],[JV Number]],#REF!,"x")=0,"",COUNTIFS(Table1[JV '#],Table5[[#This Row],[JV Number]],#REF!,"x"))</f>
        <v>#REF!</v>
      </c>
      <c r="V382" s="460" t="e">
        <f>IF(COUNTIFS(Table1[JV '#],Table5[[#This Row],[JV Number]],#REF!,"x")=0,"",COUNTIFS(Table1[JV '#],Table5[[#This Row],[JV Number]],#REF!,"x"))</f>
        <v>#REF!</v>
      </c>
      <c r="W382" s="460" t="e">
        <f>IF(COUNTIFS(Table1[JV '#],Table5[[#This Row],[JV Number]],#REF!,"x")=0,"",COUNTIFS(Table1[JV '#],Table5[[#This Row],[JV Number]],#REF!,"x"))</f>
        <v>#REF!</v>
      </c>
      <c r="X382" s="460" t="e">
        <f>IF(COUNTIFS(Table1[JV '#],Table5[[#This Row],[JV Number]],#REF!,"x")=0,"",COUNTIFS(Table1[JV '#],Table5[[#This Row],[JV Number]],#REF!,"x"))</f>
        <v>#REF!</v>
      </c>
      <c r="Z382" s="447"/>
    </row>
    <row r="383" spans="1:26" x14ac:dyDescent="0.25">
      <c r="A383" s="464">
        <v>379</v>
      </c>
      <c r="B383" s="460">
        <v>383</v>
      </c>
      <c r="C383" s="460">
        <f>INDEX(Table1[MPMS '#],MATCH(Table5[[#This Row],[JV Number]],Table1[JV '#],0))</f>
        <v>25221</v>
      </c>
      <c r="D383" s="460" t="str">
        <f>INDEX(Table1[Early Completion (Y/N)],MATCH(Table5[[#This Row],[JV Number]],Table1[JV '#],0))</f>
        <v>--</v>
      </c>
      <c r="E383" s="460" t="e">
        <f>INDEX(#REF!,MATCH(Table5[[#This Row],[JV Number]],Table1[JV '#],0))</f>
        <v>#REF!</v>
      </c>
      <c r="F383" s="460">
        <f>INDEX(Table1[District],MATCH(Table5[[#This Row],[JV Number]],Table1[JV '#],0))</f>
        <v>10</v>
      </c>
      <c r="G383" s="460" t="str">
        <f>INDEX(Table1[County],MATCH(Table5[[#This Row],[JV Number]],Table1[JV '#],0))</f>
        <v>Clarion</v>
      </c>
      <c r="H383" s="460">
        <f>COUNTIF(Table1[JV '#],Table5[[#This Row],[JV Number]])</f>
        <v>3</v>
      </c>
      <c r="I383" s="466">
        <f>LOOKUP(Table5[[#This Row],[JV Number]],Table4[JV '#],Table4[Construction Start Dates])</f>
        <v>42866</v>
      </c>
      <c r="J383" s="466" t="e">
        <f t="array" ref="J383">MIN(IF(Table5[[#This Row],[JV Number]]=Table1[JV '#],#REF!,"Error"))</f>
        <v>#REF!</v>
      </c>
      <c r="K383" s="554" t="e">
        <f>SUMIF(Table1[JV '#],Table5[[#This Row],[JV Number]],#REF!)</f>
        <v>#REF!</v>
      </c>
      <c r="L383" s="460" t="str">
        <f>IF(COUNTIFS(Table1[JV '#],Table5[[#This Row],[JV Number]],Table1[D-419 Utility Relocation Classification],Table5[[#Headers],[Prior]])=0,"",COUNTIFS(Table1[JV '#],Table5[[#This Row],[JV Number]],Table1[D-419 Utility Relocation Classification],Table5[[#Headers],[Prior]]))</f>
        <v/>
      </c>
      <c r="M383" s="460" t="str">
        <f>IF(COUNTIFS(Table1[JV '#],Table5[[#This Row],[JV Number]],Table1[D-419 Utility Relocation Classification],Table5[[#Headers],[Restrictive]])=0,"",COUNTIFS(Table1[JV '#],Table5[[#This Row],[JV Number]],Table1[D-419 Utility Relocation Classification],Table5[[#Headers],[Restrictive]]))</f>
        <v/>
      </c>
      <c r="N383" s="460" t="str">
        <f>IF(COUNTIFS(Table1[JV '#],Table5[[#This Row],[JV Number]],Table1[D-419 Utility Relocation Classification],Table5[[#Headers],[Concurrent]])=0,"",COUNTIFS(Table1[JV '#],Table5[[#This Row],[JV Number]],Table1[D-419 Utility Relocation Classification],Table5[[#Headers],[Concurrent]]))</f>
        <v/>
      </c>
      <c r="O383" s="460" t="str">
        <f>IF(COUNTIFS(Table1[JV '#],Table5[[#This Row],[JV Number]],Table1[D-419 Utility Relocation Classification],Table5[[#Headers],[Coordinated]])=0,"",COUNTIFS(Table1[JV '#],Table5[[#This Row],[JV Number]],Table1[D-419 Utility Relocation Classification],Table5[[#Headers],[Coordinated]]))</f>
        <v/>
      </c>
      <c r="P383" s="460" t="str">
        <f>IF(COUNTIFS(Table1[JV '#],Table5[[#This Row],[JV Number]],Table1[D-419 Utility Relocation Classification],Table5[[#Headers],[Not Affected]])=0,"",COUNTIFS(Table1[JV '#],Table5[[#This Row],[JV Number]],Table1[D-419 Utility Relocation Classification],Table5[[#Headers],[Not Affected]]))</f>
        <v/>
      </c>
      <c r="Q383" s="460" t="str">
        <f>IF(COUNTIFS(Table1[JV '#],Table5[[#This Row],[JV Number]],Table1[D-419 Utility Relocation Classification],Table5[[#Headers],[Incorporated]])=0,"",COUNTIFS(Table1[JV '#],Table5[[#This Row],[JV Number]],Table1[D-419 Utility Relocation Classification],Table5[[#Headers],[Incorporated]]))</f>
        <v/>
      </c>
      <c r="R383" s="460" t="str">
        <f>IF(COUNTIFS(Table1[JV '#],Table5[[#This Row],[JV Number]],Table1[Overhead or Underground],"OH")=0,"",COUNTIFS(Table1[JV '#],Table5[[#This Row],[JV Number]],Table1[Overhead or Underground],"OH"))</f>
        <v/>
      </c>
      <c r="S383" s="460">
        <f>IF(COUNTIFS(Table1[JV '#],Table5[[#This Row],[JV Number]],Table1[Overhead or Underground],"UG")=0,"",COUNTIFS(Table1[JV '#],Table5[[#This Row],[JV Number]],Table1[Overhead or Underground],"UG"))</f>
        <v>1</v>
      </c>
      <c r="T383" s="460" t="e">
        <f>IF(COUNTIFS(Table1[JV '#],Table5[[#This Row],[JV Number]],#REF!,"x")=0,"",COUNTIFS(Table1[JV '#],Table5[[#This Row],[JV Number]],#REF!,"x"))</f>
        <v>#REF!</v>
      </c>
      <c r="U383" s="460" t="e">
        <f>IF(COUNTIFS(Table1[JV '#],Table5[[#This Row],[JV Number]],#REF!,"x")=0,"",COUNTIFS(Table1[JV '#],Table5[[#This Row],[JV Number]],#REF!,"x"))</f>
        <v>#REF!</v>
      </c>
      <c r="V383" s="460" t="e">
        <f>IF(COUNTIFS(Table1[JV '#],Table5[[#This Row],[JV Number]],#REF!,"x")=0,"",COUNTIFS(Table1[JV '#],Table5[[#This Row],[JV Number]],#REF!,"x"))</f>
        <v>#REF!</v>
      </c>
      <c r="W383" s="460" t="e">
        <f>IF(COUNTIFS(Table1[JV '#],Table5[[#This Row],[JV Number]],#REF!,"x")=0,"",COUNTIFS(Table1[JV '#],Table5[[#This Row],[JV Number]],#REF!,"x"))</f>
        <v>#REF!</v>
      </c>
      <c r="X383" s="460" t="e">
        <f>IF(COUNTIFS(Table1[JV '#],Table5[[#This Row],[JV Number]],#REF!,"x")=0,"",COUNTIFS(Table1[JV '#],Table5[[#This Row],[JV Number]],#REF!,"x"))</f>
        <v>#REF!</v>
      </c>
      <c r="Z383" s="447"/>
    </row>
    <row r="384" spans="1:26" x14ac:dyDescent="0.25">
      <c r="A384" s="464">
        <v>380</v>
      </c>
      <c r="B384" s="460">
        <v>384</v>
      </c>
      <c r="C384" s="460">
        <f>INDEX(Table1[MPMS '#],MATCH(Table5[[#This Row],[JV Number]],Table1[JV '#],0))</f>
        <v>83241</v>
      </c>
      <c r="D384" s="460" t="str">
        <f>INDEX(Table1[Early Completion (Y/N)],MATCH(Table5[[#This Row],[JV Number]],Table1[JV '#],0))</f>
        <v>--</v>
      </c>
      <c r="E384" s="460" t="e">
        <f>INDEX(#REF!,MATCH(Table5[[#This Row],[JV Number]],Table1[JV '#],0))</f>
        <v>#REF!</v>
      </c>
      <c r="F384" s="460">
        <f>INDEX(Table1[District],MATCH(Table5[[#This Row],[JV Number]],Table1[JV '#],0))</f>
        <v>10</v>
      </c>
      <c r="G384" s="460" t="str">
        <f>INDEX(Table1[County],MATCH(Table5[[#This Row],[JV Number]],Table1[JV '#],0))</f>
        <v>Clarion</v>
      </c>
      <c r="H384" s="460">
        <f>COUNTIF(Table1[JV '#],Table5[[#This Row],[JV Number]])</f>
        <v>3</v>
      </c>
      <c r="I384" s="466">
        <f>LOOKUP(Table5[[#This Row],[JV Number]],Table4[JV '#],Table4[Construction Start Dates])</f>
        <v>42940</v>
      </c>
      <c r="J384" s="466" t="e">
        <f t="array" ref="J384">MIN(IF(Table5[[#This Row],[JV Number]]=Table1[JV '#],#REF!,"Error"))</f>
        <v>#REF!</v>
      </c>
      <c r="K384" s="554" t="e">
        <f>SUMIF(Table1[JV '#],Table5[[#This Row],[JV Number]],#REF!)</f>
        <v>#REF!</v>
      </c>
      <c r="L384" s="460" t="str">
        <f>IF(COUNTIFS(Table1[JV '#],Table5[[#This Row],[JV Number]],Table1[D-419 Utility Relocation Classification],Table5[[#Headers],[Prior]])=0,"",COUNTIFS(Table1[JV '#],Table5[[#This Row],[JV Number]],Table1[D-419 Utility Relocation Classification],Table5[[#Headers],[Prior]]))</f>
        <v/>
      </c>
      <c r="M384" s="460" t="str">
        <f>IF(COUNTIFS(Table1[JV '#],Table5[[#This Row],[JV Number]],Table1[D-419 Utility Relocation Classification],Table5[[#Headers],[Restrictive]])=0,"",COUNTIFS(Table1[JV '#],Table5[[#This Row],[JV Number]],Table1[D-419 Utility Relocation Classification],Table5[[#Headers],[Restrictive]]))</f>
        <v/>
      </c>
      <c r="N384" s="460" t="str">
        <f>IF(COUNTIFS(Table1[JV '#],Table5[[#This Row],[JV Number]],Table1[D-419 Utility Relocation Classification],Table5[[#Headers],[Concurrent]])=0,"",COUNTIFS(Table1[JV '#],Table5[[#This Row],[JV Number]],Table1[D-419 Utility Relocation Classification],Table5[[#Headers],[Concurrent]]))</f>
        <v/>
      </c>
      <c r="O384" s="460" t="str">
        <f>IF(COUNTIFS(Table1[JV '#],Table5[[#This Row],[JV Number]],Table1[D-419 Utility Relocation Classification],Table5[[#Headers],[Coordinated]])=0,"",COUNTIFS(Table1[JV '#],Table5[[#This Row],[JV Number]],Table1[D-419 Utility Relocation Classification],Table5[[#Headers],[Coordinated]]))</f>
        <v/>
      </c>
      <c r="P384" s="460" t="str">
        <f>IF(COUNTIFS(Table1[JV '#],Table5[[#This Row],[JV Number]],Table1[D-419 Utility Relocation Classification],Table5[[#Headers],[Not Affected]])=0,"",COUNTIFS(Table1[JV '#],Table5[[#This Row],[JV Number]],Table1[D-419 Utility Relocation Classification],Table5[[#Headers],[Not Affected]]))</f>
        <v/>
      </c>
      <c r="Q384" s="460" t="str">
        <f>IF(COUNTIFS(Table1[JV '#],Table5[[#This Row],[JV Number]],Table1[D-419 Utility Relocation Classification],Table5[[#Headers],[Incorporated]])=0,"",COUNTIFS(Table1[JV '#],Table5[[#This Row],[JV Number]],Table1[D-419 Utility Relocation Classification],Table5[[#Headers],[Incorporated]]))</f>
        <v/>
      </c>
      <c r="R384" s="460" t="str">
        <f>IF(COUNTIFS(Table1[JV '#],Table5[[#This Row],[JV Number]],Table1[Overhead or Underground],"OH")=0,"",COUNTIFS(Table1[JV '#],Table5[[#This Row],[JV Number]],Table1[Overhead or Underground],"OH"))</f>
        <v/>
      </c>
      <c r="S384" s="460">
        <f>IF(COUNTIFS(Table1[JV '#],Table5[[#This Row],[JV Number]],Table1[Overhead or Underground],"UG")=0,"",COUNTIFS(Table1[JV '#],Table5[[#This Row],[JV Number]],Table1[Overhead or Underground],"UG"))</f>
        <v>1</v>
      </c>
      <c r="T384" s="460" t="e">
        <f>IF(COUNTIFS(Table1[JV '#],Table5[[#This Row],[JV Number]],#REF!,"x")=0,"",COUNTIFS(Table1[JV '#],Table5[[#This Row],[JV Number]],#REF!,"x"))</f>
        <v>#REF!</v>
      </c>
      <c r="U384" s="460" t="e">
        <f>IF(COUNTIFS(Table1[JV '#],Table5[[#This Row],[JV Number]],#REF!,"x")=0,"",COUNTIFS(Table1[JV '#],Table5[[#This Row],[JV Number]],#REF!,"x"))</f>
        <v>#REF!</v>
      </c>
      <c r="V384" s="460" t="e">
        <f>IF(COUNTIFS(Table1[JV '#],Table5[[#This Row],[JV Number]],#REF!,"x")=0,"",COUNTIFS(Table1[JV '#],Table5[[#This Row],[JV Number]],#REF!,"x"))</f>
        <v>#REF!</v>
      </c>
      <c r="W384" s="460" t="e">
        <f>IF(COUNTIFS(Table1[JV '#],Table5[[#This Row],[JV Number]],#REF!,"x")=0,"",COUNTIFS(Table1[JV '#],Table5[[#This Row],[JV Number]],#REF!,"x"))</f>
        <v>#REF!</v>
      </c>
      <c r="X384" s="460" t="e">
        <f>IF(COUNTIFS(Table1[JV '#],Table5[[#This Row],[JV Number]],#REF!,"x")=0,"",COUNTIFS(Table1[JV '#],Table5[[#This Row],[JV Number]],#REF!,"x"))</f>
        <v>#REF!</v>
      </c>
      <c r="Z384" s="447"/>
    </row>
    <row r="385" spans="1:26" x14ac:dyDescent="0.25">
      <c r="A385" s="464">
        <v>381</v>
      </c>
      <c r="B385" s="460">
        <v>385</v>
      </c>
      <c r="C385" s="460">
        <f>INDEX(Table1[MPMS '#],MATCH(Table5[[#This Row],[JV Number]],Table1[JV '#],0))</f>
        <v>83256</v>
      </c>
      <c r="D385" s="460" t="str">
        <f>INDEX(Table1[Early Completion (Y/N)],MATCH(Table5[[#This Row],[JV Number]],Table1[JV '#],0))</f>
        <v>--</v>
      </c>
      <c r="E385" s="460" t="e">
        <f>INDEX(#REF!,MATCH(Table5[[#This Row],[JV Number]],Table1[JV '#],0))</f>
        <v>#REF!</v>
      </c>
      <c r="F385" s="460">
        <f>INDEX(Table1[District],MATCH(Table5[[#This Row],[JV Number]],Table1[JV '#],0))</f>
        <v>10</v>
      </c>
      <c r="G385" s="460" t="str">
        <f>INDEX(Table1[County],MATCH(Table5[[#This Row],[JV Number]],Table1[JV '#],0))</f>
        <v>Clarion</v>
      </c>
      <c r="H385" s="460">
        <f>COUNTIF(Table1[JV '#],Table5[[#This Row],[JV Number]])</f>
        <v>5</v>
      </c>
      <c r="I385" s="466">
        <f>LOOKUP(Table5[[#This Row],[JV Number]],Table4[JV '#],Table4[Construction Start Dates])</f>
        <v>42881</v>
      </c>
      <c r="J385" s="466" t="e">
        <f t="array" ref="J385">MIN(IF(Table5[[#This Row],[JV Number]]=Table1[JV '#],#REF!,"Error"))</f>
        <v>#REF!</v>
      </c>
      <c r="K385" s="554" t="e">
        <f>SUMIF(Table1[JV '#],Table5[[#This Row],[JV Number]],#REF!)</f>
        <v>#REF!</v>
      </c>
      <c r="L385" s="460" t="str">
        <f>IF(COUNTIFS(Table1[JV '#],Table5[[#This Row],[JV Number]],Table1[D-419 Utility Relocation Classification],Table5[[#Headers],[Prior]])=0,"",COUNTIFS(Table1[JV '#],Table5[[#This Row],[JV Number]],Table1[D-419 Utility Relocation Classification],Table5[[#Headers],[Prior]]))</f>
        <v/>
      </c>
      <c r="M385" s="460" t="str">
        <f>IF(COUNTIFS(Table1[JV '#],Table5[[#This Row],[JV Number]],Table1[D-419 Utility Relocation Classification],Table5[[#Headers],[Restrictive]])=0,"",COUNTIFS(Table1[JV '#],Table5[[#This Row],[JV Number]],Table1[D-419 Utility Relocation Classification],Table5[[#Headers],[Restrictive]]))</f>
        <v/>
      </c>
      <c r="N385" s="460" t="str">
        <f>IF(COUNTIFS(Table1[JV '#],Table5[[#This Row],[JV Number]],Table1[D-419 Utility Relocation Classification],Table5[[#Headers],[Concurrent]])=0,"",COUNTIFS(Table1[JV '#],Table5[[#This Row],[JV Number]],Table1[D-419 Utility Relocation Classification],Table5[[#Headers],[Concurrent]]))</f>
        <v/>
      </c>
      <c r="O385" s="460" t="str">
        <f>IF(COUNTIFS(Table1[JV '#],Table5[[#This Row],[JV Number]],Table1[D-419 Utility Relocation Classification],Table5[[#Headers],[Coordinated]])=0,"",COUNTIFS(Table1[JV '#],Table5[[#This Row],[JV Number]],Table1[D-419 Utility Relocation Classification],Table5[[#Headers],[Coordinated]]))</f>
        <v/>
      </c>
      <c r="P385" s="460" t="str">
        <f>IF(COUNTIFS(Table1[JV '#],Table5[[#This Row],[JV Number]],Table1[D-419 Utility Relocation Classification],Table5[[#Headers],[Not Affected]])=0,"",COUNTIFS(Table1[JV '#],Table5[[#This Row],[JV Number]],Table1[D-419 Utility Relocation Classification],Table5[[#Headers],[Not Affected]]))</f>
        <v/>
      </c>
      <c r="Q385" s="460" t="str">
        <f>IF(COUNTIFS(Table1[JV '#],Table5[[#This Row],[JV Number]],Table1[D-419 Utility Relocation Classification],Table5[[#Headers],[Incorporated]])=0,"",COUNTIFS(Table1[JV '#],Table5[[#This Row],[JV Number]],Table1[D-419 Utility Relocation Classification],Table5[[#Headers],[Incorporated]]))</f>
        <v/>
      </c>
      <c r="R385" s="460" t="str">
        <f>IF(COUNTIFS(Table1[JV '#],Table5[[#This Row],[JV Number]],Table1[Overhead or Underground],"OH")=0,"",COUNTIFS(Table1[JV '#],Table5[[#This Row],[JV Number]],Table1[Overhead or Underground],"OH"))</f>
        <v/>
      </c>
      <c r="S385" s="460">
        <f>IF(COUNTIFS(Table1[JV '#],Table5[[#This Row],[JV Number]],Table1[Overhead or Underground],"UG")=0,"",COUNTIFS(Table1[JV '#],Table5[[#This Row],[JV Number]],Table1[Overhead or Underground],"UG"))</f>
        <v>3</v>
      </c>
      <c r="T385" s="460" t="e">
        <f>IF(COUNTIFS(Table1[JV '#],Table5[[#This Row],[JV Number]],#REF!,"x")=0,"",COUNTIFS(Table1[JV '#],Table5[[#This Row],[JV Number]],#REF!,"x"))</f>
        <v>#REF!</v>
      </c>
      <c r="U385" s="460" t="e">
        <f>IF(COUNTIFS(Table1[JV '#],Table5[[#This Row],[JV Number]],#REF!,"x")=0,"",COUNTIFS(Table1[JV '#],Table5[[#This Row],[JV Number]],#REF!,"x"))</f>
        <v>#REF!</v>
      </c>
      <c r="V385" s="460" t="e">
        <f>IF(COUNTIFS(Table1[JV '#],Table5[[#This Row],[JV Number]],#REF!,"x")=0,"",COUNTIFS(Table1[JV '#],Table5[[#This Row],[JV Number]],#REF!,"x"))</f>
        <v>#REF!</v>
      </c>
      <c r="W385" s="460" t="e">
        <f>IF(COUNTIFS(Table1[JV '#],Table5[[#This Row],[JV Number]],#REF!,"x")=0,"",COUNTIFS(Table1[JV '#],Table5[[#This Row],[JV Number]],#REF!,"x"))</f>
        <v>#REF!</v>
      </c>
      <c r="X385" s="460" t="e">
        <f>IF(COUNTIFS(Table1[JV '#],Table5[[#This Row],[JV Number]],#REF!,"x")=0,"",COUNTIFS(Table1[JV '#],Table5[[#This Row],[JV Number]],#REF!,"x"))</f>
        <v>#REF!</v>
      </c>
      <c r="Z385" s="447"/>
    </row>
    <row r="386" spans="1:26" x14ac:dyDescent="0.25">
      <c r="A386" s="464">
        <v>382</v>
      </c>
      <c r="B386" s="460">
        <v>386</v>
      </c>
      <c r="C386" s="460">
        <f>INDEX(Table1[MPMS '#],MATCH(Table5[[#This Row],[JV Number]],Table1[JV '#],0))</f>
        <v>83293</v>
      </c>
      <c r="D386" s="460" t="str">
        <f>INDEX(Table1[Early Completion (Y/N)],MATCH(Table5[[#This Row],[JV Number]],Table1[JV '#],0))</f>
        <v>--</v>
      </c>
      <c r="E386" s="460" t="e">
        <f>INDEX(#REF!,MATCH(Table5[[#This Row],[JV Number]],Table1[JV '#],0))</f>
        <v>#REF!</v>
      </c>
      <c r="F386" s="460">
        <f>INDEX(Table1[District],MATCH(Table5[[#This Row],[JV Number]],Table1[JV '#],0))</f>
        <v>10</v>
      </c>
      <c r="G386" s="460" t="str">
        <f>INDEX(Table1[County],MATCH(Table5[[#This Row],[JV Number]],Table1[JV '#],0))</f>
        <v>Indiana</v>
      </c>
      <c r="H386" s="460">
        <f>COUNTIF(Table1[JV '#],Table5[[#This Row],[JV Number]])</f>
        <v>3</v>
      </c>
      <c r="I386" s="466">
        <f>LOOKUP(Table5[[#This Row],[JV Number]],Table4[JV '#],Table4[Construction Start Dates])</f>
        <v>42877</v>
      </c>
      <c r="J386" s="466" t="e">
        <f t="array" ref="J386">MIN(IF(Table5[[#This Row],[JV Number]]=Table1[JV '#],#REF!,"Error"))</f>
        <v>#REF!</v>
      </c>
      <c r="K386" s="554" t="e">
        <f>SUMIF(Table1[JV '#],Table5[[#This Row],[JV Number]],#REF!)</f>
        <v>#REF!</v>
      </c>
      <c r="L386" s="460" t="str">
        <f>IF(COUNTIFS(Table1[JV '#],Table5[[#This Row],[JV Number]],Table1[D-419 Utility Relocation Classification],Table5[[#Headers],[Prior]])=0,"",COUNTIFS(Table1[JV '#],Table5[[#This Row],[JV Number]],Table1[D-419 Utility Relocation Classification],Table5[[#Headers],[Prior]]))</f>
        <v/>
      </c>
      <c r="M386" s="460" t="str">
        <f>IF(COUNTIFS(Table1[JV '#],Table5[[#This Row],[JV Number]],Table1[D-419 Utility Relocation Classification],Table5[[#Headers],[Restrictive]])=0,"",COUNTIFS(Table1[JV '#],Table5[[#This Row],[JV Number]],Table1[D-419 Utility Relocation Classification],Table5[[#Headers],[Restrictive]]))</f>
        <v/>
      </c>
      <c r="N386" s="460" t="str">
        <f>IF(COUNTIFS(Table1[JV '#],Table5[[#This Row],[JV Number]],Table1[D-419 Utility Relocation Classification],Table5[[#Headers],[Concurrent]])=0,"",COUNTIFS(Table1[JV '#],Table5[[#This Row],[JV Number]],Table1[D-419 Utility Relocation Classification],Table5[[#Headers],[Concurrent]]))</f>
        <v/>
      </c>
      <c r="O386" s="460" t="str">
        <f>IF(COUNTIFS(Table1[JV '#],Table5[[#This Row],[JV Number]],Table1[D-419 Utility Relocation Classification],Table5[[#Headers],[Coordinated]])=0,"",COUNTIFS(Table1[JV '#],Table5[[#This Row],[JV Number]],Table1[D-419 Utility Relocation Classification],Table5[[#Headers],[Coordinated]]))</f>
        <v/>
      </c>
      <c r="P386" s="460" t="str">
        <f>IF(COUNTIFS(Table1[JV '#],Table5[[#This Row],[JV Number]],Table1[D-419 Utility Relocation Classification],Table5[[#Headers],[Not Affected]])=0,"",COUNTIFS(Table1[JV '#],Table5[[#This Row],[JV Number]],Table1[D-419 Utility Relocation Classification],Table5[[#Headers],[Not Affected]]))</f>
        <v/>
      </c>
      <c r="Q386" s="460" t="str">
        <f>IF(COUNTIFS(Table1[JV '#],Table5[[#This Row],[JV Number]],Table1[D-419 Utility Relocation Classification],Table5[[#Headers],[Incorporated]])=0,"",COUNTIFS(Table1[JV '#],Table5[[#This Row],[JV Number]],Table1[D-419 Utility Relocation Classification],Table5[[#Headers],[Incorporated]]))</f>
        <v/>
      </c>
      <c r="R386" s="460" t="str">
        <f>IF(COUNTIFS(Table1[JV '#],Table5[[#This Row],[JV Number]],Table1[Overhead or Underground],"OH")=0,"",COUNTIFS(Table1[JV '#],Table5[[#This Row],[JV Number]],Table1[Overhead or Underground],"OH"))</f>
        <v/>
      </c>
      <c r="S386" s="460">
        <f>IF(COUNTIFS(Table1[JV '#],Table5[[#This Row],[JV Number]],Table1[Overhead or Underground],"UG")=0,"",COUNTIFS(Table1[JV '#],Table5[[#This Row],[JV Number]],Table1[Overhead or Underground],"UG"))</f>
        <v>2</v>
      </c>
      <c r="T386" s="460" t="e">
        <f>IF(COUNTIFS(Table1[JV '#],Table5[[#This Row],[JV Number]],#REF!,"x")=0,"",COUNTIFS(Table1[JV '#],Table5[[#This Row],[JV Number]],#REF!,"x"))</f>
        <v>#REF!</v>
      </c>
      <c r="U386" s="460" t="e">
        <f>IF(COUNTIFS(Table1[JV '#],Table5[[#This Row],[JV Number]],#REF!,"x")=0,"",COUNTIFS(Table1[JV '#],Table5[[#This Row],[JV Number]],#REF!,"x"))</f>
        <v>#REF!</v>
      </c>
      <c r="V386" s="460" t="e">
        <f>IF(COUNTIFS(Table1[JV '#],Table5[[#This Row],[JV Number]],#REF!,"x")=0,"",COUNTIFS(Table1[JV '#],Table5[[#This Row],[JV Number]],#REF!,"x"))</f>
        <v>#REF!</v>
      </c>
      <c r="W386" s="460" t="e">
        <f>IF(COUNTIFS(Table1[JV '#],Table5[[#This Row],[JV Number]],#REF!,"x")=0,"",COUNTIFS(Table1[JV '#],Table5[[#This Row],[JV Number]],#REF!,"x"))</f>
        <v>#REF!</v>
      </c>
      <c r="X386" s="460" t="e">
        <f>IF(COUNTIFS(Table1[JV '#],Table5[[#This Row],[JV Number]],#REF!,"x")=0,"",COUNTIFS(Table1[JV '#],Table5[[#This Row],[JV Number]],#REF!,"x"))</f>
        <v>#REF!</v>
      </c>
      <c r="Z386" s="447"/>
    </row>
    <row r="387" spans="1:26" x14ac:dyDescent="0.25">
      <c r="A387" s="464">
        <v>383</v>
      </c>
      <c r="B387" s="460">
        <v>387</v>
      </c>
      <c r="C387" s="460">
        <f>INDEX(Table1[MPMS '#],MATCH(Table5[[#This Row],[JV Number]],Table1[JV '#],0))</f>
        <v>95851</v>
      </c>
      <c r="D387" s="460" t="str">
        <f>INDEX(Table1[Early Completion (Y/N)],MATCH(Table5[[#This Row],[JV Number]],Table1[JV '#],0))</f>
        <v>--</v>
      </c>
      <c r="E387" s="460" t="e">
        <f>INDEX(#REF!,MATCH(Table5[[#This Row],[JV Number]],Table1[JV '#],0))</f>
        <v>#REF!</v>
      </c>
      <c r="F387" s="460">
        <f>INDEX(Table1[District],MATCH(Table5[[#This Row],[JV Number]],Table1[JV '#],0))</f>
        <v>10</v>
      </c>
      <c r="G387" s="460" t="str">
        <f>INDEX(Table1[County],MATCH(Table5[[#This Row],[JV Number]],Table1[JV '#],0))</f>
        <v>Indiana</v>
      </c>
      <c r="H387" s="460">
        <f>COUNTIF(Table1[JV '#],Table5[[#This Row],[JV Number]])</f>
        <v>1</v>
      </c>
      <c r="I387" s="466">
        <f>LOOKUP(Table5[[#This Row],[JV Number]],Table4[JV '#],Table4[Construction Start Dates])</f>
        <v>42538</v>
      </c>
      <c r="J387" s="466" t="e">
        <f t="array" ref="J387">MIN(IF(Table5[[#This Row],[JV Number]]=Table1[JV '#],#REF!,"Error"))</f>
        <v>#REF!</v>
      </c>
      <c r="K387" s="554" t="e">
        <f>SUMIF(Table1[JV '#],Table5[[#This Row],[JV Number]],#REF!)</f>
        <v>#REF!</v>
      </c>
      <c r="L387" s="460" t="str">
        <f>IF(COUNTIFS(Table1[JV '#],Table5[[#This Row],[JV Number]],Table1[D-419 Utility Relocation Classification],Table5[[#Headers],[Prior]])=0,"",COUNTIFS(Table1[JV '#],Table5[[#This Row],[JV Number]],Table1[D-419 Utility Relocation Classification],Table5[[#Headers],[Prior]]))</f>
        <v/>
      </c>
      <c r="M387" s="460" t="str">
        <f>IF(COUNTIFS(Table1[JV '#],Table5[[#This Row],[JV Number]],Table1[D-419 Utility Relocation Classification],Table5[[#Headers],[Restrictive]])=0,"",COUNTIFS(Table1[JV '#],Table5[[#This Row],[JV Number]],Table1[D-419 Utility Relocation Classification],Table5[[#Headers],[Restrictive]]))</f>
        <v/>
      </c>
      <c r="N387" s="460" t="str">
        <f>IF(COUNTIFS(Table1[JV '#],Table5[[#This Row],[JV Number]],Table1[D-419 Utility Relocation Classification],Table5[[#Headers],[Concurrent]])=0,"",COUNTIFS(Table1[JV '#],Table5[[#This Row],[JV Number]],Table1[D-419 Utility Relocation Classification],Table5[[#Headers],[Concurrent]]))</f>
        <v/>
      </c>
      <c r="O387" s="460" t="str">
        <f>IF(COUNTIFS(Table1[JV '#],Table5[[#This Row],[JV Number]],Table1[D-419 Utility Relocation Classification],Table5[[#Headers],[Coordinated]])=0,"",COUNTIFS(Table1[JV '#],Table5[[#This Row],[JV Number]],Table1[D-419 Utility Relocation Classification],Table5[[#Headers],[Coordinated]]))</f>
        <v/>
      </c>
      <c r="P387" s="460" t="str">
        <f>IF(COUNTIFS(Table1[JV '#],Table5[[#This Row],[JV Number]],Table1[D-419 Utility Relocation Classification],Table5[[#Headers],[Not Affected]])=0,"",COUNTIFS(Table1[JV '#],Table5[[#This Row],[JV Number]],Table1[D-419 Utility Relocation Classification],Table5[[#Headers],[Not Affected]]))</f>
        <v/>
      </c>
      <c r="Q387" s="460" t="str">
        <f>IF(COUNTIFS(Table1[JV '#],Table5[[#This Row],[JV Number]],Table1[D-419 Utility Relocation Classification],Table5[[#Headers],[Incorporated]])=0,"",COUNTIFS(Table1[JV '#],Table5[[#This Row],[JV Number]],Table1[D-419 Utility Relocation Classification],Table5[[#Headers],[Incorporated]]))</f>
        <v/>
      </c>
      <c r="R387" s="460" t="str">
        <f>IF(COUNTIFS(Table1[JV '#],Table5[[#This Row],[JV Number]],Table1[Overhead or Underground],"OH")=0,"",COUNTIFS(Table1[JV '#],Table5[[#This Row],[JV Number]],Table1[Overhead or Underground],"OH"))</f>
        <v/>
      </c>
      <c r="S387" s="460" t="str">
        <f>IF(COUNTIFS(Table1[JV '#],Table5[[#This Row],[JV Number]],Table1[Overhead or Underground],"UG")=0,"",COUNTIFS(Table1[JV '#],Table5[[#This Row],[JV Number]],Table1[Overhead or Underground],"UG"))</f>
        <v/>
      </c>
      <c r="T387" s="460" t="e">
        <f>IF(COUNTIFS(Table1[JV '#],Table5[[#This Row],[JV Number]],#REF!,"x")=0,"",COUNTIFS(Table1[JV '#],Table5[[#This Row],[JV Number]],#REF!,"x"))</f>
        <v>#REF!</v>
      </c>
      <c r="U387" s="460" t="e">
        <f>IF(COUNTIFS(Table1[JV '#],Table5[[#This Row],[JV Number]],#REF!,"x")=0,"",COUNTIFS(Table1[JV '#],Table5[[#This Row],[JV Number]],#REF!,"x"))</f>
        <v>#REF!</v>
      </c>
      <c r="V387" s="460" t="e">
        <f>IF(COUNTIFS(Table1[JV '#],Table5[[#This Row],[JV Number]],#REF!,"x")=0,"",COUNTIFS(Table1[JV '#],Table5[[#This Row],[JV Number]],#REF!,"x"))</f>
        <v>#REF!</v>
      </c>
      <c r="W387" s="460" t="e">
        <f>IF(COUNTIFS(Table1[JV '#],Table5[[#This Row],[JV Number]],#REF!,"x")=0,"",COUNTIFS(Table1[JV '#],Table5[[#This Row],[JV Number]],#REF!,"x"))</f>
        <v>#REF!</v>
      </c>
      <c r="X387" s="460" t="e">
        <f>IF(COUNTIFS(Table1[JV '#],Table5[[#This Row],[JV Number]],#REF!,"x")=0,"",COUNTIFS(Table1[JV '#],Table5[[#This Row],[JV Number]],#REF!,"x"))</f>
        <v>#REF!</v>
      </c>
      <c r="Z387" s="447"/>
    </row>
    <row r="388" spans="1:26" x14ac:dyDescent="0.25">
      <c r="A388" s="464">
        <v>384</v>
      </c>
      <c r="B388" s="460">
        <v>388</v>
      </c>
      <c r="C388" s="460">
        <f>INDEX(Table1[MPMS '#],MATCH(Table5[[#This Row],[JV Number]],Table1[JV '#],0))</f>
        <v>25780</v>
      </c>
      <c r="D388" s="460" t="str">
        <f>INDEX(Table1[Early Completion (Y/N)],MATCH(Table5[[#This Row],[JV Number]],Table1[JV '#],0))</f>
        <v>--</v>
      </c>
      <c r="E388" s="460" t="e">
        <f>INDEX(#REF!,MATCH(Table5[[#This Row],[JV Number]],Table1[JV '#],0))</f>
        <v>#REF!</v>
      </c>
      <c r="F388" s="460">
        <f>INDEX(Table1[District],MATCH(Table5[[#This Row],[JV Number]],Table1[JV '#],0))</f>
        <v>10</v>
      </c>
      <c r="G388" s="460" t="str">
        <f>INDEX(Table1[County],MATCH(Table5[[#This Row],[JV Number]],Table1[JV '#],0))</f>
        <v>Indiana</v>
      </c>
      <c r="H388" s="460">
        <f>COUNTIF(Table1[JV '#],Table5[[#This Row],[JV Number]])</f>
        <v>2</v>
      </c>
      <c r="I388" s="466">
        <f>LOOKUP(Table5[[#This Row],[JV Number]],Table4[JV '#],Table4[Construction Start Dates])</f>
        <v>42516</v>
      </c>
      <c r="J388" s="466" t="e">
        <f t="array" ref="J388">MIN(IF(Table5[[#This Row],[JV Number]]=Table1[JV '#],#REF!,"Error"))</f>
        <v>#REF!</v>
      </c>
      <c r="K388" s="554" t="e">
        <f>SUMIF(Table1[JV '#],Table5[[#This Row],[JV Number]],#REF!)</f>
        <v>#REF!</v>
      </c>
      <c r="L388" s="460" t="str">
        <f>IF(COUNTIFS(Table1[JV '#],Table5[[#This Row],[JV Number]],Table1[D-419 Utility Relocation Classification],Table5[[#Headers],[Prior]])=0,"",COUNTIFS(Table1[JV '#],Table5[[#This Row],[JV Number]],Table1[D-419 Utility Relocation Classification],Table5[[#Headers],[Prior]]))</f>
        <v/>
      </c>
      <c r="M388" s="460" t="str">
        <f>IF(COUNTIFS(Table1[JV '#],Table5[[#This Row],[JV Number]],Table1[D-419 Utility Relocation Classification],Table5[[#Headers],[Restrictive]])=0,"",COUNTIFS(Table1[JV '#],Table5[[#This Row],[JV Number]],Table1[D-419 Utility Relocation Classification],Table5[[#Headers],[Restrictive]]))</f>
        <v/>
      </c>
      <c r="N388" s="460" t="str">
        <f>IF(COUNTIFS(Table1[JV '#],Table5[[#This Row],[JV Number]],Table1[D-419 Utility Relocation Classification],Table5[[#Headers],[Concurrent]])=0,"",COUNTIFS(Table1[JV '#],Table5[[#This Row],[JV Number]],Table1[D-419 Utility Relocation Classification],Table5[[#Headers],[Concurrent]]))</f>
        <v/>
      </c>
      <c r="O388" s="460" t="str">
        <f>IF(COUNTIFS(Table1[JV '#],Table5[[#This Row],[JV Number]],Table1[D-419 Utility Relocation Classification],Table5[[#Headers],[Coordinated]])=0,"",COUNTIFS(Table1[JV '#],Table5[[#This Row],[JV Number]],Table1[D-419 Utility Relocation Classification],Table5[[#Headers],[Coordinated]]))</f>
        <v/>
      </c>
      <c r="P388" s="460" t="str">
        <f>IF(COUNTIFS(Table1[JV '#],Table5[[#This Row],[JV Number]],Table1[D-419 Utility Relocation Classification],Table5[[#Headers],[Not Affected]])=0,"",COUNTIFS(Table1[JV '#],Table5[[#This Row],[JV Number]],Table1[D-419 Utility Relocation Classification],Table5[[#Headers],[Not Affected]]))</f>
        <v/>
      </c>
      <c r="Q388" s="460" t="str">
        <f>IF(COUNTIFS(Table1[JV '#],Table5[[#This Row],[JV Number]],Table1[D-419 Utility Relocation Classification],Table5[[#Headers],[Incorporated]])=0,"",COUNTIFS(Table1[JV '#],Table5[[#This Row],[JV Number]],Table1[D-419 Utility Relocation Classification],Table5[[#Headers],[Incorporated]]))</f>
        <v/>
      </c>
      <c r="R388" s="460" t="str">
        <f>IF(COUNTIFS(Table1[JV '#],Table5[[#This Row],[JV Number]],Table1[Overhead or Underground],"OH")=0,"",COUNTIFS(Table1[JV '#],Table5[[#This Row],[JV Number]],Table1[Overhead or Underground],"OH"))</f>
        <v/>
      </c>
      <c r="S388" s="460" t="str">
        <f>IF(COUNTIFS(Table1[JV '#],Table5[[#This Row],[JV Number]],Table1[Overhead or Underground],"UG")=0,"",COUNTIFS(Table1[JV '#],Table5[[#This Row],[JV Number]],Table1[Overhead or Underground],"UG"))</f>
        <v/>
      </c>
      <c r="T388" s="460" t="e">
        <f>IF(COUNTIFS(Table1[JV '#],Table5[[#This Row],[JV Number]],#REF!,"x")=0,"",COUNTIFS(Table1[JV '#],Table5[[#This Row],[JV Number]],#REF!,"x"))</f>
        <v>#REF!</v>
      </c>
      <c r="U388" s="460" t="e">
        <f>IF(COUNTIFS(Table1[JV '#],Table5[[#This Row],[JV Number]],#REF!,"x")=0,"",COUNTIFS(Table1[JV '#],Table5[[#This Row],[JV Number]],#REF!,"x"))</f>
        <v>#REF!</v>
      </c>
      <c r="V388" s="460" t="e">
        <f>IF(COUNTIFS(Table1[JV '#],Table5[[#This Row],[JV Number]],#REF!,"x")=0,"",COUNTIFS(Table1[JV '#],Table5[[#This Row],[JV Number]],#REF!,"x"))</f>
        <v>#REF!</v>
      </c>
      <c r="W388" s="460" t="e">
        <f>IF(COUNTIFS(Table1[JV '#],Table5[[#This Row],[JV Number]],#REF!,"x")=0,"",COUNTIFS(Table1[JV '#],Table5[[#This Row],[JV Number]],#REF!,"x"))</f>
        <v>#REF!</v>
      </c>
      <c r="X388" s="460" t="e">
        <f>IF(COUNTIFS(Table1[JV '#],Table5[[#This Row],[JV Number]],#REF!,"x")=0,"",COUNTIFS(Table1[JV '#],Table5[[#This Row],[JV Number]],#REF!,"x"))</f>
        <v>#REF!</v>
      </c>
      <c r="Z388" s="447"/>
    </row>
    <row r="389" spans="1:26" x14ac:dyDescent="0.25">
      <c r="A389" s="464">
        <v>385</v>
      </c>
      <c r="B389" s="460">
        <v>389</v>
      </c>
      <c r="C389" s="460">
        <f>INDEX(Table1[MPMS '#],MATCH(Table5[[#This Row],[JV Number]],Table1[JV '#],0))</f>
        <v>25584</v>
      </c>
      <c r="D389" s="460" t="str">
        <f>INDEX(Table1[Early Completion (Y/N)],MATCH(Table5[[#This Row],[JV Number]],Table1[JV '#],0))</f>
        <v>--</v>
      </c>
      <c r="E389" s="460" t="e">
        <f>INDEX(#REF!,MATCH(Table5[[#This Row],[JV Number]],Table1[JV '#],0))</f>
        <v>#REF!</v>
      </c>
      <c r="F389" s="460">
        <f>INDEX(Table1[District],MATCH(Table5[[#This Row],[JV Number]],Table1[JV '#],0))</f>
        <v>10</v>
      </c>
      <c r="G389" s="460" t="str">
        <f>INDEX(Table1[County],MATCH(Table5[[#This Row],[JV Number]],Table1[JV '#],0))</f>
        <v>Indiana</v>
      </c>
      <c r="H389" s="460">
        <f>COUNTIF(Table1[JV '#],Table5[[#This Row],[JV Number]])</f>
        <v>3</v>
      </c>
      <c r="I389" s="466">
        <f>LOOKUP(Table5[[#This Row],[JV Number]],Table4[JV '#],Table4[Construction Start Dates])</f>
        <v>42940</v>
      </c>
      <c r="J389" s="466" t="e">
        <f t="array" ref="J389">MIN(IF(Table5[[#This Row],[JV Number]]=Table1[JV '#],#REF!,"Error"))</f>
        <v>#REF!</v>
      </c>
      <c r="K389" s="554" t="e">
        <f>SUMIF(Table1[JV '#],Table5[[#This Row],[JV Number]],#REF!)</f>
        <v>#REF!</v>
      </c>
      <c r="L389" s="460" t="str">
        <f>IF(COUNTIFS(Table1[JV '#],Table5[[#This Row],[JV Number]],Table1[D-419 Utility Relocation Classification],Table5[[#Headers],[Prior]])=0,"",COUNTIFS(Table1[JV '#],Table5[[#This Row],[JV Number]],Table1[D-419 Utility Relocation Classification],Table5[[#Headers],[Prior]]))</f>
        <v/>
      </c>
      <c r="M389" s="460" t="str">
        <f>IF(COUNTIFS(Table1[JV '#],Table5[[#This Row],[JV Number]],Table1[D-419 Utility Relocation Classification],Table5[[#Headers],[Restrictive]])=0,"",COUNTIFS(Table1[JV '#],Table5[[#This Row],[JV Number]],Table1[D-419 Utility Relocation Classification],Table5[[#Headers],[Restrictive]]))</f>
        <v/>
      </c>
      <c r="N389" s="460" t="str">
        <f>IF(COUNTIFS(Table1[JV '#],Table5[[#This Row],[JV Number]],Table1[D-419 Utility Relocation Classification],Table5[[#Headers],[Concurrent]])=0,"",COUNTIFS(Table1[JV '#],Table5[[#This Row],[JV Number]],Table1[D-419 Utility Relocation Classification],Table5[[#Headers],[Concurrent]]))</f>
        <v/>
      </c>
      <c r="O389" s="460" t="str">
        <f>IF(COUNTIFS(Table1[JV '#],Table5[[#This Row],[JV Number]],Table1[D-419 Utility Relocation Classification],Table5[[#Headers],[Coordinated]])=0,"",COUNTIFS(Table1[JV '#],Table5[[#This Row],[JV Number]],Table1[D-419 Utility Relocation Classification],Table5[[#Headers],[Coordinated]]))</f>
        <v/>
      </c>
      <c r="P389" s="460" t="str">
        <f>IF(COUNTIFS(Table1[JV '#],Table5[[#This Row],[JV Number]],Table1[D-419 Utility Relocation Classification],Table5[[#Headers],[Not Affected]])=0,"",COUNTIFS(Table1[JV '#],Table5[[#This Row],[JV Number]],Table1[D-419 Utility Relocation Classification],Table5[[#Headers],[Not Affected]]))</f>
        <v/>
      </c>
      <c r="Q389" s="460" t="str">
        <f>IF(COUNTIFS(Table1[JV '#],Table5[[#This Row],[JV Number]],Table1[D-419 Utility Relocation Classification],Table5[[#Headers],[Incorporated]])=0,"",COUNTIFS(Table1[JV '#],Table5[[#This Row],[JV Number]],Table1[D-419 Utility Relocation Classification],Table5[[#Headers],[Incorporated]]))</f>
        <v/>
      </c>
      <c r="R389" s="460" t="str">
        <f>IF(COUNTIFS(Table1[JV '#],Table5[[#This Row],[JV Number]],Table1[Overhead or Underground],"OH")=0,"",COUNTIFS(Table1[JV '#],Table5[[#This Row],[JV Number]],Table1[Overhead or Underground],"OH"))</f>
        <v/>
      </c>
      <c r="S389" s="460">
        <f>IF(COUNTIFS(Table1[JV '#],Table5[[#This Row],[JV Number]],Table1[Overhead or Underground],"UG")=0,"",COUNTIFS(Table1[JV '#],Table5[[#This Row],[JV Number]],Table1[Overhead or Underground],"UG"))</f>
        <v>2</v>
      </c>
      <c r="T389" s="460" t="e">
        <f>IF(COUNTIFS(Table1[JV '#],Table5[[#This Row],[JV Number]],#REF!,"x")=0,"",COUNTIFS(Table1[JV '#],Table5[[#This Row],[JV Number]],#REF!,"x"))</f>
        <v>#REF!</v>
      </c>
      <c r="U389" s="460" t="e">
        <f>IF(COUNTIFS(Table1[JV '#],Table5[[#This Row],[JV Number]],#REF!,"x")=0,"",COUNTIFS(Table1[JV '#],Table5[[#This Row],[JV Number]],#REF!,"x"))</f>
        <v>#REF!</v>
      </c>
      <c r="V389" s="460" t="e">
        <f>IF(COUNTIFS(Table1[JV '#],Table5[[#This Row],[JV Number]],#REF!,"x")=0,"",COUNTIFS(Table1[JV '#],Table5[[#This Row],[JV Number]],#REF!,"x"))</f>
        <v>#REF!</v>
      </c>
      <c r="W389" s="460" t="e">
        <f>IF(COUNTIFS(Table1[JV '#],Table5[[#This Row],[JV Number]],#REF!,"x")=0,"",COUNTIFS(Table1[JV '#],Table5[[#This Row],[JV Number]],#REF!,"x"))</f>
        <v>#REF!</v>
      </c>
      <c r="X389" s="460" t="e">
        <f>IF(COUNTIFS(Table1[JV '#],Table5[[#This Row],[JV Number]],#REF!,"x")=0,"",COUNTIFS(Table1[JV '#],Table5[[#This Row],[JV Number]],#REF!,"x"))</f>
        <v>#REF!</v>
      </c>
      <c r="Z389" s="447"/>
    </row>
    <row r="390" spans="1:26" x14ac:dyDescent="0.25">
      <c r="A390" s="464">
        <v>386</v>
      </c>
      <c r="B390" s="460">
        <v>390</v>
      </c>
      <c r="C390" s="460">
        <f>INDEX(Table1[MPMS '#],MATCH(Table5[[#This Row],[JV Number]],Table1[JV '#],0))</f>
        <v>78120</v>
      </c>
      <c r="D390" s="460" t="str">
        <f>INDEX(Table1[Early Completion (Y/N)],MATCH(Table5[[#This Row],[JV Number]],Table1[JV '#],0))</f>
        <v>--</v>
      </c>
      <c r="E390" s="460" t="e">
        <f>INDEX(#REF!,MATCH(Table5[[#This Row],[JV Number]],Table1[JV '#],0))</f>
        <v>#REF!</v>
      </c>
      <c r="F390" s="460">
        <f>INDEX(Table1[District],MATCH(Table5[[#This Row],[JV Number]],Table1[JV '#],0))</f>
        <v>10</v>
      </c>
      <c r="G390" s="460" t="str">
        <f>INDEX(Table1[County],MATCH(Table5[[#This Row],[JV Number]],Table1[JV '#],0))</f>
        <v>Indiana</v>
      </c>
      <c r="H390" s="460">
        <f>COUNTIF(Table1[JV '#],Table5[[#This Row],[JV Number]])</f>
        <v>2</v>
      </c>
      <c r="I390" s="466">
        <f>LOOKUP(Table5[[#This Row],[JV Number]],Table4[JV '#],Table4[Construction Start Dates])</f>
        <v>42866</v>
      </c>
      <c r="J390" s="466" t="e">
        <f t="array" ref="J390">MIN(IF(Table5[[#This Row],[JV Number]]=Table1[JV '#],#REF!,"Error"))</f>
        <v>#REF!</v>
      </c>
      <c r="K390" s="554" t="e">
        <f>SUMIF(Table1[JV '#],Table5[[#This Row],[JV Number]],#REF!)</f>
        <v>#REF!</v>
      </c>
      <c r="L390" s="460" t="str">
        <f>IF(COUNTIFS(Table1[JV '#],Table5[[#This Row],[JV Number]],Table1[D-419 Utility Relocation Classification],Table5[[#Headers],[Prior]])=0,"",COUNTIFS(Table1[JV '#],Table5[[#This Row],[JV Number]],Table1[D-419 Utility Relocation Classification],Table5[[#Headers],[Prior]]))</f>
        <v/>
      </c>
      <c r="M390" s="460" t="str">
        <f>IF(COUNTIFS(Table1[JV '#],Table5[[#This Row],[JV Number]],Table1[D-419 Utility Relocation Classification],Table5[[#Headers],[Restrictive]])=0,"",COUNTIFS(Table1[JV '#],Table5[[#This Row],[JV Number]],Table1[D-419 Utility Relocation Classification],Table5[[#Headers],[Restrictive]]))</f>
        <v/>
      </c>
      <c r="N390" s="460" t="str">
        <f>IF(COUNTIFS(Table1[JV '#],Table5[[#This Row],[JV Number]],Table1[D-419 Utility Relocation Classification],Table5[[#Headers],[Concurrent]])=0,"",COUNTIFS(Table1[JV '#],Table5[[#This Row],[JV Number]],Table1[D-419 Utility Relocation Classification],Table5[[#Headers],[Concurrent]]))</f>
        <v/>
      </c>
      <c r="O390" s="460" t="str">
        <f>IF(COUNTIFS(Table1[JV '#],Table5[[#This Row],[JV Number]],Table1[D-419 Utility Relocation Classification],Table5[[#Headers],[Coordinated]])=0,"",COUNTIFS(Table1[JV '#],Table5[[#This Row],[JV Number]],Table1[D-419 Utility Relocation Classification],Table5[[#Headers],[Coordinated]]))</f>
        <v/>
      </c>
      <c r="P390" s="460" t="str">
        <f>IF(COUNTIFS(Table1[JV '#],Table5[[#This Row],[JV Number]],Table1[D-419 Utility Relocation Classification],Table5[[#Headers],[Not Affected]])=0,"",COUNTIFS(Table1[JV '#],Table5[[#This Row],[JV Number]],Table1[D-419 Utility Relocation Classification],Table5[[#Headers],[Not Affected]]))</f>
        <v/>
      </c>
      <c r="Q390" s="460" t="str">
        <f>IF(COUNTIFS(Table1[JV '#],Table5[[#This Row],[JV Number]],Table1[D-419 Utility Relocation Classification],Table5[[#Headers],[Incorporated]])=0,"",COUNTIFS(Table1[JV '#],Table5[[#This Row],[JV Number]],Table1[D-419 Utility Relocation Classification],Table5[[#Headers],[Incorporated]]))</f>
        <v/>
      </c>
      <c r="R390" s="460" t="str">
        <f>IF(COUNTIFS(Table1[JV '#],Table5[[#This Row],[JV Number]],Table1[Overhead or Underground],"OH")=0,"",COUNTIFS(Table1[JV '#],Table5[[#This Row],[JV Number]],Table1[Overhead or Underground],"OH"))</f>
        <v/>
      </c>
      <c r="S390" s="460">
        <f>IF(COUNTIFS(Table1[JV '#],Table5[[#This Row],[JV Number]],Table1[Overhead or Underground],"UG")=0,"",COUNTIFS(Table1[JV '#],Table5[[#This Row],[JV Number]],Table1[Overhead or Underground],"UG"))</f>
        <v>1</v>
      </c>
      <c r="T390" s="460" t="e">
        <f>IF(COUNTIFS(Table1[JV '#],Table5[[#This Row],[JV Number]],#REF!,"x")=0,"",COUNTIFS(Table1[JV '#],Table5[[#This Row],[JV Number]],#REF!,"x"))</f>
        <v>#REF!</v>
      </c>
      <c r="U390" s="460" t="e">
        <f>IF(COUNTIFS(Table1[JV '#],Table5[[#This Row],[JV Number]],#REF!,"x")=0,"",COUNTIFS(Table1[JV '#],Table5[[#This Row],[JV Number]],#REF!,"x"))</f>
        <v>#REF!</v>
      </c>
      <c r="V390" s="460" t="e">
        <f>IF(COUNTIFS(Table1[JV '#],Table5[[#This Row],[JV Number]],#REF!,"x")=0,"",COUNTIFS(Table1[JV '#],Table5[[#This Row],[JV Number]],#REF!,"x"))</f>
        <v>#REF!</v>
      </c>
      <c r="W390" s="460" t="e">
        <f>IF(COUNTIFS(Table1[JV '#],Table5[[#This Row],[JV Number]],#REF!,"x")=0,"",COUNTIFS(Table1[JV '#],Table5[[#This Row],[JV Number]],#REF!,"x"))</f>
        <v>#REF!</v>
      </c>
      <c r="X390" s="460" t="e">
        <f>IF(COUNTIFS(Table1[JV '#],Table5[[#This Row],[JV Number]],#REF!,"x")=0,"",COUNTIFS(Table1[JV '#],Table5[[#This Row],[JV Number]],#REF!,"x"))</f>
        <v>#REF!</v>
      </c>
      <c r="Z390" s="447"/>
    </row>
    <row r="391" spans="1:26" x14ac:dyDescent="0.25">
      <c r="A391" s="464">
        <v>387</v>
      </c>
      <c r="B391" s="460">
        <v>391</v>
      </c>
      <c r="C391" s="460">
        <f>INDEX(Table1[MPMS '#],MATCH(Table5[[#This Row],[JV Number]],Table1[JV '#],0))</f>
        <v>83282</v>
      </c>
      <c r="D391" s="460" t="str">
        <f>INDEX(Table1[Early Completion (Y/N)],MATCH(Table5[[#This Row],[JV Number]],Table1[JV '#],0))</f>
        <v>--</v>
      </c>
      <c r="E391" s="460" t="e">
        <f>INDEX(#REF!,MATCH(Table5[[#This Row],[JV Number]],Table1[JV '#],0))</f>
        <v>#REF!</v>
      </c>
      <c r="F391" s="460">
        <f>INDEX(Table1[District],MATCH(Table5[[#This Row],[JV Number]],Table1[JV '#],0))</f>
        <v>10</v>
      </c>
      <c r="G391" s="460" t="str">
        <f>INDEX(Table1[County],MATCH(Table5[[#This Row],[JV Number]],Table1[JV '#],0))</f>
        <v>Jefferson</v>
      </c>
      <c r="H391" s="460">
        <f>COUNTIF(Table1[JV '#],Table5[[#This Row],[JV Number]])</f>
        <v>3</v>
      </c>
      <c r="I391" s="466">
        <f>LOOKUP(Table5[[#This Row],[JV Number]],Table4[JV '#],Table4[Construction Start Dates])</f>
        <v>42538</v>
      </c>
      <c r="J391" s="466" t="e">
        <f t="array" ref="J391">MIN(IF(Table5[[#This Row],[JV Number]]=Table1[JV '#],#REF!,"Error"))</f>
        <v>#REF!</v>
      </c>
      <c r="K391" s="554" t="e">
        <f>SUMIF(Table1[JV '#],Table5[[#This Row],[JV Number]],#REF!)</f>
        <v>#REF!</v>
      </c>
      <c r="L391" s="460" t="str">
        <f>IF(COUNTIFS(Table1[JV '#],Table5[[#This Row],[JV Number]],Table1[D-419 Utility Relocation Classification],Table5[[#Headers],[Prior]])=0,"",COUNTIFS(Table1[JV '#],Table5[[#This Row],[JV Number]],Table1[D-419 Utility Relocation Classification],Table5[[#Headers],[Prior]]))</f>
        <v/>
      </c>
      <c r="M391" s="460" t="str">
        <f>IF(COUNTIFS(Table1[JV '#],Table5[[#This Row],[JV Number]],Table1[D-419 Utility Relocation Classification],Table5[[#Headers],[Restrictive]])=0,"",COUNTIFS(Table1[JV '#],Table5[[#This Row],[JV Number]],Table1[D-419 Utility Relocation Classification],Table5[[#Headers],[Restrictive]]))</f>
        <v/>
      </c>
      <c r="N391" s="460" t="str">
        <f>IF(COUNTIFS(Table1[JV '#],Table5[[#This Row],[JV Number]],Table1[D-419 Utility Relocation Classification],Table5[[#Headers],[Concurrent]])=0,"",COUNTIFS(Table1[JV '#],Table5[[#This Row],[JV Number]],Table1[D-419 Utility Relocation Classification],Table5[[#Headers],[Concurrent]]))</f>
        <v/>
      </c>
      <c r="O391" s="460" t="str">
        <f>IF(COUNTIFS(Table1[JV '#],Table5[[#This Row],[JV Number]],Table1[D-419 Utility Relocation Classification],Table5[[#Headers],[Coordinated]])=0,"",COUNTIFS(Table1[JV '#],Table5[[#This Row],[JV Number]],Table1[D-419 Utility Relocation Classification],Table5[[#Headers],[Coordinated]]))</f>
        <v/>
      </c>
      <c r="P391" s="460" t="str">
        <f>IF(COUNTIFS(Table1[JV '#],Table5[[#This Row],[JV Number]],Table1[D-419 Utility Relocation Classification],Table5[[#Headers],[Not Affected]])=0,"",COUNTIFS(Table1[JV '#],Table5[[#This Row],[JV Number]],Table1[D-419 Utility Relocation Classification],Table5[[#Headers],[Not Affected]]))</f>
        <v/>
      </c>
      <c r="Q391" s="460" t="str">
        <f>IF(COUNTIFS(Table1[JV '#],Table5[[#This Row],[JV Number]],Table1[D-419 Utility Relocation Classification],Table5[[#Headers],[Incorporated]])=0,"",COUNTIFS(Table1[JV '#],Table5[[#This Row],[JV Number]],Table1[D-419 Utility Relocation Classification],Table5[[#Headers],[Incorporated]]))</f>
        <v/>
      </c>
      <c r="R391" s="460" t="str">
        <f>IF(COUNTIFS(Table1[JV '#],Table5[[#This Row],[JV Number]],Table1[Overhead or Underground],"OH")=0,"",COUNTIFS(Table1[JV '#],Table5[[#This Row],[JV Number]],Table1[Overhead or Underground],"OH"))</f>
        <v/>
      </c>
      <c r="S391" s="460">
        <f>IF(COUNTIFS(Table1[JV '#],Table5[[#This Row],[JV Number]],Table1[Overhead or Underground],"UG")=0,"",COUNTIFS(Table1[JV '#],Table5[[#This Row],[JV Number]],Table1[Overhead or Underground],"UG"))</f>
        <v>3</v>
      </c>
      <c r="T391" s="460" t="e">
        <f>IF(COUNTIFS(Table1[JV '#],Table5[[#This Row],[JV Number]],#REF!,"x")=0,"",COUNTIFS(Table1[JV '#],Table5[[#This Row],[JV Number]],#REF!,"x"))</f>
        <v>#REF!</v>
      </c>
      <c r="U391" s="460" t="e">
        <f>IF(COUNTIFS(Table1[JV '#],Table5[[#This Row],[JV Number]],#REF!,"x")=0,"",COUNTIFS(Table1[JV '#],Table5[[#This Row],[JV Number]],#REF!,"x"))</f>
        <v>#REF!</v>
      </c>
      <c r="V391" s="460" t="e">
        <f>IF(COUNTIFS(Table1[JV '#],Table5[[#This Row],[JV Number]],#REF!,"x")=0,"",COUNTIFS(Table1[JV '#],Table5[[#This Row],[JV Number]],#REF!,"x"))</f>
        <v>#REF!</v>
      </c>
      <c r="W391" s="460" t="e">
        <f>IF(COUNTIFS(Table1[JV '#],Table5[[#This Row],[JV Number]],#REF!,"x")=0,"",COUNTIFS(Table1[JV '#],Table5[[#This Row],[JV Number]],#REF!,"x"))</f>
        <v>#REF!</v>
      </c>
      <c r="X391" s="460" t="e">
        <f>IF(COUNTIFS(Table1[JV '#],Table5[[#This Row],[JV Number]],#REF!,"x")=0,"",COUNTIFS(Table1[JV '#],Table5[[#This Row],[JV Number]],#REF!,"x"))</f>
        <v>#REF!</v>
      </c>
      <c r="Z391" s="447"/>
    </row>
    <row r="392" spans="1:26" x14ac:dyDescent="0.25">
      <c r="A392" s="464">
        <v>388</v>
      </c>
      <c r="B392" s="460">
        <v>392</v>
      </c>
      <c r="C392" s="460">
        <f>INDEX(Table1[MPMS '#],MATCH(Table5[[#This Row],[JV Number]],Table1[JV '#],0))</f>
        <v>83312</v>
      </c>
      <c r="D392" s="460" t="str">
        <f>INDEX(Table1[Early Completion (Y/N)],MATCH(Table5[[#This Row],[JV Number]],Table1[JV '#],0))</f>
        <v>--</v>
      </c>
      <c r="E392" s="460" t="e">
        <f>INDEX(#REF!,MATCH(Table5[[#This Row],[JV Number]],Table1[JV '#],0))</f>
        <v>#REF!</v>
      </c>
      <c r="F392" s="460">
        <f>INDEX(Table1[District],MATCH(Table5[[#This Row],[JV Number]],Table1[JV '#],0))</f>
        <v>10</v>
      </c>
      <c r="G392" s="460" t="str">
        <f>INDEX(Table1[County],MATCH(Table5[[#This Row],[JV Number]],Table1[JV '#],0))</f>
        <v>Jefferson</v>
      </c>
      <c r="H392" s="460">
        <f>COUNTIF(Table1[JV '#],Table5[[#This Row],[JV Number]])</f>
        <v>3</v>
      </c>
      <c r="I392" s="466">
        <f>LOOKUP(Table5[[#This Row],[JV Number]],Table4[JV '#],Table4[Construction Start Dates])</f>
        <v>42885</v>
      </c>
      <c r="J392" s="466" t="e">
        <f t="array" ref="J392">MIN(IF(Table5[[#This Row],[JV Number]]=Table1[JV '#],#REF!,"Error"))</f>
        <v>#REF!</v>
      </c>
      <c r="K392" s="554" t="e">
        <f>SUMIF(Table1[JV '#],Table5[[#This Row],[JV Number]],#REF!)</f>
        <v>#REF!</v>
      </c>
      <c r="L392" s="460" t="str">
        <f>IF(COUNTIFS(Table1[JV '#],Table5[[#This Row],[JV Number]],Table1[D-419 Utility Relocation Classification],Table5[[#Headers],[Prior]])=0,"",COUNTIFS(Table1[JV '#],Table5[[#This Row],[JV Number]],Table1[D-419 Utility Relocation Classification],Table5[[#Headers],[Prior]]))</f>
        <v/>
      </c>
      <c r="M392" s="460" t="str">
        <f>IF(COUNTIFS(Table1[JV '#],Table5[[#This Row],[JV Number]],Table1[D-419 Utility Relocation Classification],Table5[[#Headers],[Restrictive]])=0,"",COUNTIFS(Table1[JV '#],Table5[[#This Row],[JV Number]],Table1[D-419 Utility Relocation Classification],Table5[[#Headers],[Restrictive]]))</f>
        <v/>
      </c>
      <c r="N392" s="460" t="str">
        <f>IF(COUNTIFS(Table1[JV '#],Table5[[#This Row],[JV Number]],Table1[D-419 Utility Relocation Classification],Table5[[#Headers],[Concurrent]])=0,"",COUNTIFS(Table1[JV '#],Table5[[#This Row],[JV Number]],Table1[D-419 Utility Relocation Classification],Table5[[#Headers],[Concurrent]]))</f>
        <v/>
      </c>
      <c r="O392" s="460" t="str">
        <f>IF(COUNTIFS(Table1[JV '#],Table5[[#This Row],[JV Number]],Table1[D-419 Utility Relocation Classification],Table5[[#Headers],[Coordinated]])=0,"",COUNTIFS(Table1[JV '#],Table5[[#This Row],[JV Number]],Table1[D-419 Utility Relocation Classification],Table5[[#Headers],[Coordinated]]))</f>
        <v/>
      </c>
      <c r="P392" s="460" t="str">
        <f>IF(COUNTIFS(Table1[JV '#],Table5[[#This Row],[JV Number]],Table1[D-419 Utility Relocation Classification],Table5[[#Headers],[Not Affected]])=0,"",COUNTIFS(Table1[JV '#],Table5[[#This Row],[JV Number]],Table1[D-419 Utility Relocation Classification],Table5[[#Headers],[Not Affected]]))</f>
        <v/>
      </c>
      <c r="Q392" s="460" t="str">
        <f>IF(COUNTIFS(Table1[JV '#],Table5[[#This Row],[JV Number]],Table1[D-419 Utility Relocation Classification],Table5[[#Headers],[Incorporated]])=0,"",COUNTIFS(Table1[JV '#],Table5[[#This Row],[JV Number]],Table1[D-419 Utility Relocation Classification],Table5[[#Headers],[Incorporated]]))</f>
        <v/>
      </c>
      <c r="R392" s="460" t="str">
        <f>IF(COUNTIFS(Table1[JV '#],Table5[[#This Row],[JV Number]],Table1[Overhead or Underground],"OH")=0,"",COUNTIFS(Table1[JV '#],Table5[[#This Row],[JV Number]],Table1[Overhead or Underground],"OH"))</f>
        <v/>
      </c>
      <c r="S392" s="460">
        <f>IF(COUNTIFS(Table1[JV '#],Table5[[#This Row],[JV Number]],Table1[Overhead or Underground],"UG")=0,"",COUNTIFS(Table1[JV '#],Table5[[#This Row],[JV Number]],Table1[Overhead or Underground],"UG"))</f>
        <v>2</v>
      </c>
      <c r="T392" s="460" t="e">
        <f>IF(COUNTIFS(Table1[JV '#],Table5[[#This Row],[JV Number]],#REF!,"x")=0,"",COUNTIFS(Table1[JV '#],Table5[[#This Row],[JV Number]],#REF!,"x"))</f>
        <v>#REF!</v>
      </c>
      <c r="U392" s="460" t="e">
        <f>IF(COUNTIFS(Table1[JV '#],Table5[[#This Row],[JV Number]],#REF!,"x")=0,"",COUNTIFS(Table1[JV '#],Table5[[#This Row],[JV Number]],#REF!,"x"))</f>
        <v>#REF!</v>
      </c>
      <c r="V392" s="460" t="e">
        <f>IF(COUNTIFS(Table1[JV '#],Table5[[#This Row],[JV Number]],#REF!,"x")=0,"",COUNTIFS(Table1[JV '#],Table5[[#This Row],[JV Number]],#REF!,"x"))</f>
        <v>#REF!</v>
      </c>
      <c r="W392" s="460" t="e">
        <f>IF(COUNTIFS(Table1[JV '#],Table5[[#This Row],[JV Number]],#REF!,"x")=0,"",COUNTIFS(Table1[JV '#],Table5[[#This Row],[JV Number]],#REF!,"x"))</f>
        <v>#REF!</v>
      </c>
      <c r="X392" s="460" t="e">
        <f>IF(COUNTIFS(Table1[JV '#],Table5[[#This Row],[JV Number]],#REF!,"x")=0,"",COUNTIFS(Table1[JV '#],Table5[[#This Row],[JV Number]],#REF!,"x"))</f>
        <v>#REF!</v>
      </c>
      <c r="Z392" s="447"/>
    </row>
    <row r="393" spans="1:26" x14ac:dyDescent="0.25">
      <c r="A393" s="464">
        <v>389</v>
      </c>
      <c r="B393" s="460">
        <v>393</v>
      </c>
      <c r="C393" s="460">
        <f>INDEX(Table1[MPMS '#],MATCH(Table5[[#This Row],[JV Number]],Table1[JV '#],0))</f>
        <v>26151</v>
      </c>
      <c r="D393" s="460" t="str">
        <f>INDEX(Table1[Early Completion (Y/N)],MATCH(Table5[[#This Row],[JV Number]],Table1[JV '#],0))</f>
        <v>--</v>
      </c>
      <c r="E393" s="460" t="e">
        <f>INDEX(#REF!,MATCH(Table5[[#This Row],[JV Number]],Table1[JV '#],0))</f>
        <v>#REF!</v>
      </c>
      <c r="F393" s="460">
        <f>INDEX(Table1[District],MATCH(Table5[[#This Row],[JV Number]],Table1[JV '#],0))</f>
        <v>10</v>
      </c>
      <c r="G393" s="460" t="str">
        <f>INDEX(Table1[County],MATCH(Table5[[#This Row],[JV Number]],Table1[JV '#],0))</f>
        <v>Jefferson</v>
      </c>
      <c r="H393" s="460">
        <f>COUNTIF(Table1[JV '#],Table5[[#This Row],[JV Number]])</f>
        <v>1</v>
      </c>
      <c r="I393" s="466">
        <f>LOOKUP(Table5[[#This Row],[JV Number]],Table4[JV '#],Table4[Construction Start Dates])</f>
        <v>42940</v>
      </c>
      <c r="J393" s="466" t="e">
        <f t="array" ref="J393">MIN(IF(Table5[[#This Row],[JV Number]]=Table1[JV '#],#REF!,"Error"))</f>
        <v>#REF!</v>
      </c>
      <c r="K393" s="554" t="e">
        <f>SUMIF(Table1[JV '#],Table5[[#This Row],[JV Number]],#REF!)</f>
        <v>#REF!</v>
      </c>
      <c r="L393" s="460" t="str">
        <f>IF(COUNTIFS(Table1[JV '#],Table5[[#This Row],[JV Number]],Table1[D-419 Utility Relocation Classification],Table5[[#Headers],[Prior]])=0,"",COUNTIFS(Table1[JV '#],Table5[[#This Row],[JV Number]],Table1[D-419 Utility Relocation Classification],Table5[[#Headers],[Prior]]))</f>
        <v/>
      </c>
      <c r="M393" s="460" t="str">
        <f>IF(COUNTIFS(Table1[JV '#],Table5[[#This Row],[JV Number]],Table1[D-419 Utility Relocation Classification],Table5[[#Headers],[Restrictive]])=0,"",COUNTIFS(Table1[JV '#],Table5[[#This Row],[JV Number]],Table1[D-419 Utility Relocation Classification],Table5[[#Headers],[Restrictive]]))</f>
        <v/>
      </c>
      <c r="N393" s="460" t="str">
        <f>IF(COUNTIFS(Table1[JV '#],Table5[[#This Row],[JV Number]],Table1[D-419 Utility Relocation Classification],Table5[[#Headers],[Concurrent]])=0,"",COUNTIFS(Table1[JV '#],Table5[[#This Row],[JV Number]],Table1[D-419 Utility Relocation Classification],Table5[[#Headers],[Concurrent]]))</f>
        <v/>
      </c>
      <c r="O393" s="460" t="str">
        <f>IF(COUNTIFS(Table1[JV '#],Table5[[#This Row],[JV Number]],Table1[D-419 Utility Relocation Classification],Table5[[#Headers],[Coordinated]])=0,"",COUNTIFS(Table1[JV '#],Table5[[#This Row],[JV Number]],Table1[D-419 Utility Relocation Classification],Table5[[#Headers],[Coordinated]]))</f>
        <v/>
      </c>
      <c r="P393" s="460" t="str">
        <f>IF(COUNTIFS(Table1[JV '#],Table5[[#This Row],[JV Number]],Table1[D-419 Utility Relocation Classification],Table5[[#Headers],[Not Affected]])=0,"",COUNTIFS(Table1[JV '#],Table5[[#This Row],[JV Number]],Table1[D-419 Utility Relocation Classification],Table5[[#Headers],[Not Affected]]))</f>
        <v/>
      </c>
      <c r="Q393" s="460" t="str">
        <f>IF(COUNTIFS(Table1[JV '#],Table5[[#This Row],[JV Number]],Table1[D-419 Utility Relocation Classification],Table5[[#Headers],[Incorporated]])=0,"",COUNTIFS(Table1[JV '#],Table5[[#This Row],[JV Number]],Table1[D-419 Utility Relocation Classification],Table5[[#Headers],[Incorporated]]))</f>
        <v/>
      </c>
      <c r="R393" s="460" t="str">
        <f>IF(COUNTIFS(Table1[JV '#],Table5[[#This Row],[JV Number]],Table1[Overhead or Underground],"OH")=0,"",COUNTIFS(Table1[JV '#],Table5[[#This Row],[JV Number]],Table1[Overhead or Underground],"OH"))</f>
        <v/>
      </c>
      <c r="S393" s="460">
        <f>IF(COUNTIFS(Table1[JV '#],Table5[[#This Row],[JV Number]],Table1[Overhead or Underground],"UG")=0,"",COUNTIFS(Table1[JV '#],Table5[[#This Row],[JV Number]],Table1[Overhead or Underground],"UG"))</f>
        <v>1</v>
      </c>
      <c r="T393" s="460" t="e">
        <f>IF(COUNTIFS(Table1[JV '#],Table5[[#This Row],[JV Number]],#REF!,"x")=0,"",COUNTIFS(Table1[JV '#],Table5[[#This Row],[JV Number]],#REF!,"x"))</f>
        <v>#REF!</v>
      </c>
      <c r="U393" s="460" t="e">
        <f>IF(COUNTIFS(Table1[JV '#],Table5[[#This Row],[JV Number]],#REF!,"x")=0,"",COUNTIFS(Table1[JV '#],Table5[[#This Row],[JV Number]],#REF!,"x"))</f>
        <v>#REF!</v>
      </c>
      <c r="V393" s="460" t="e">
        <f>IF(COUNTIFS(Table1[JV '#],Table5[[#This Row],[JV Number]],#REF!,"x")=0,"",COUNTIFS(Table1[JV '#],Table5[[#This Row],[JV Number]],#REF!,"x"))</f>
        <v>#REF!</v>
      </c>
      <c r="W393" s="460" t="e">
        <f>IF(COUNTIFS(Table1[JV '#],Table5[[#This Row],[JV Number]],#REF!,"x")=0,"",COUNTIFS(Table1[JV '#],Table5[[#This Row],[JV Number]],#REF!,"x"))</f>
        <v>#REF!</v>
      </c>
      <c r="X393" s="460" t="e">
        <f>IF(COUNTIFS(Table1[JV '#],Table5[[#This Row],[JV Number]],#REF!,"x")=0,"",COUNTIFS(Table1[JV '#],Table5[[#This Row],[JV Number]],#REF!,"x"))</f>
        <v>#REF!</v>
      </c>
      <c r="Z393" s="447"/>
    </row>
    <row r="394" spans="1:26" x14ac:dyDescent="0.25">
      <c r="A394" s="464">
        <v>390</v>
      </c>
      <c r="B394" s="460">
        <v>394</v>
      </c>
      <c r="C394" s="460">
        <f>INDEX(Table1[MPMS '#],MATCH(Table5[[#This Row],[JV Number]],Table1[JV '#],0))</f>
        <v>26069</v>
      </c>
      <c r="D394" s="460" t="str">
        <f>INDEX(Table1[Early Completion (Y/N)],MATCH(Table5[[#This Row],[JV Number]],Table1[JV '#],0))</f>
        <v>--</v>
      </c>
      <c r="E394" s="460" t="e">
        <f>INDEX(#REF!,MATCH(Table5[[#This Row],[JV Number]],Table1[JV '#],0))</f>
        <v>#REF!</v>
      </c>
      <c r="F394" s="460">
        <f>INDEX(Table1[District],MATCH(Table5[[#This Row],[JV Number]],Table1[JV '#],0))</f>
        <v>10</v>
      </c>
      <c r="G394" s="460" t="str">
        <f>INDEX(Table1[County],MATCH(Table5[[#This Row],[JV Number]],Table1[JV '#],0))</f>
        <v>Jefferson</v>
      </c>
      <c r="H394" s="460">
        <f>COUNTIF(Table1[JV '#],Table5[[#This Row],[JV Number]])</f>
        <v>3</v>
      </c>
      <c r="I394" s="466">
        <f>LOOKUP(Table5[[#This Row],[JV Number]],Table4[JV '#],Table4[Construction Start Dates])</f>
        <v>42881</v>
      </c>
      <c r="J394" s="466" t="e">
        <f t="array" ref="J394">MIN(IF(Table5[[#This Row],[JV Number]]=Table1[JV '#],#REF!,"Error"))</f>
        <v>#REF!</v>
      </c>
      <c r="K394" s="554" t="e">
        <f>SUMIF(Table1[JV '#],Table5[[#This Row],[JV Number]],#REF!)</f>
        <v>#REF!</v>
      </c>
      <c r="L394" s="460" t="str">
        <f>IF(COUNTIFS(Table1[JV '#],Table5[[#This Row],[JV Number]],Table1[D-419 Utility Relocation Classification],Table5[[#Headers],[Prior]])=0,"",COUNTIFS(Table1[JV '#],Table5[[#This Row],[JV Number]],Table1[D-419 Utility Relocation Classification],Table5[[#Headers],[Prior]]))</f>
        <v/>
      </c>
      <c r="M394" s="460" t="str">
        <f>IF(COUNTIFS(Table1[JV '#],Table5[[#This Row],[JV Number]],Table1[D-419 Utility Relocation Classification],Table5[[#Headers],[Restrictive]])=0,"",COUNTIFS(Table1[JV '#],Table5[[#This Row],[JV Number]],Table1[D-419 Utility Relocation Classification],Table5[[#Headers],[Restrictive]]))</f>
        <v/>
      </c>
      <c r="N394" s="460" t="str">
        <f>IF(COUNTIFS(Table1[JV '#],Table5[[#This Row],[JV Number]],Table1[D-419 Utility Relocation Classification],Table5[[#Headers],[Concurrent]])=0,"",COUNTIFS(Table1[JV '#],Table5[[#This Row],[JV Number]],Table1[D-419 Utility Relocation Classification],Table5[[#Headers],[Concurrent]]))</f>
        <v/>
      </c>
      <c r="O394" s="460" t="str">
        <f>IF(COUNTIFS(Table1[JV '#],Table5[[#This Row],[JV Number]],Table1[D-419 Utility Relocation Classification],Table5[[#Headers],[Coordinated]])=0,"",COUNTIFS(Table1[JV '#],Table5[[#This Row],[JV Number]],Table1[D-419 Utility Relocation Classification],Table5[[#Headers],[Coordinated]]))</f>
        <v/>
      </c>
      <c r="P394" s="460" t="str">
        <f>IF(COUNTIFS(Table1[JV '#],Table5[[#This Row],[JV Number]],Table1[D-419 Utility Relocation Classification],Table5[[#Headers],[Not Affected]])=0,"",COUNTIFS(Table1[JV '#],Table5[[#This Row],[JV Number]],Table1[D-419 Utility Relocation Classification],Table5[[#Headers],[Not Affected]]))</f>
        <v/>
      </c>
      <c r="Q394" s="460" t="str">
        <f>IF(COUNTIFS(Table1[JV '#],Table5[[#This Row],[JV Number]],Table1[D-419 Utility Relocation Classification],Table5[[#Headers],[Incorporated]])=0,"",COUNTIFS(Table1[JV '#],Table5[[#This Row],[JV Number]],Table1[D-419 Utility Relocation Classification],Table5[[#Headers],[Incorporated]]))</f>
        <v/>
      </c>
      <c r="R394" s="460" t="str">
        <f>IF(COUNTIFS(Table1[JV '#],Table5[[#This Row],[JV Number]],Table1[Overhead or Underground],"OH")=0,"",COUNTIFS(Table1[JV '#],Table5[[#This Row],[JV Number]],Table1[Overhead or Underground],"OH"))</f>
        <v/>
      </c>
      <c r="S394" s="460">
        <f>IF(COUNTIFS(Table1[JV '#],Table5[[#This Row],[JV Number]],Table1[Overhead or Underground],"UG")=0,"",COUNTIFS(Table1[JV '#],Table5[[#This Row],[JV Number]],Table1[Overhead or Underground],"UG"))</f>
        <v>2</v>
      </c>
      <c r="T394" s="460" t="e">
        <f>IF(COUNTIFS(Table1[JV '#],Table5[[#This Row],[JV Number]],#REF!,"x")=0,"",COUNTIFS(Table1[JV '#],Table5[[#This Row],[JV Number]],#REF!,"x"))</f>
        <v>#REF!</v>
      </c>
      <c r="U394" s="460" t="e">
        <f>IF(COUNTIFS(Table1[JV '#],Table5[[#This Row],[JV Number]],#REF!,"x")=0,"",COUNTIFS(Table1[JV '#],Table5[[#This Row],[JV Number]],#REF!,"x"))</f>
        <v>#REF!</v>
      </c>
      <c r="V394" s="460" t="e">
        <f>IF(COUNTIFS(Table1[JV '#],Table5[[#This Row],[JV Number]],#REF!,"x")=0,"",COUNTIFS(Table1[JV '#],Table5[[#This Row],[JV Number]],#REF!,"x"))</f>
        <v>#REF!</v>
      </c>
      <c r="W394" s="460" t="e">
        <f>IF(COUNTIFS(Table1[JV '#],Table5[[#This Row],[JV Number]],#REF!,"x")=0,"",COUNTIFS(Table1[JV '#],Table5[[#This Row],[JV Number]],#REF!,"x"))</f>
        <v>#REF!</v>
      </c>
      <c r="X394" s="460" t="e">
        <f>IF(COUNTIFS(Table1[JV '#],Table5[[#This Row],[JV Number]],#REF!,"x")=0,"",COUNTIFS(Table1[JV '#],Table5[[#This Row],[JV Number]],#REF!,"x"))</f>
        <v>#REF!</v>
      </c>
      <c r="Z394" s="447"/>
    </row>
    <row r="395" spans="1:26" x14ac:dyDescent="0.25">
      <c r="A395" s="464">
        <v>391</v>
      </c>
      <c r="B395" s="460">
        <v>395</v>
      </c>
      <c r="C395" s="460">
        <f>INDEX(Table1[MPMS '#],MATCH(Table5[[#This Row],[JV Number]],Table1[JV '#],0))</f>
        <v>83343</v>
      </c>
      <c r="D395" s="460" t="str">
        <f>INDEX(Table1[Early Completion (Y/N)],MATCH(Table5[[#This Row],[JV Number]],Table1[JV '#],0))</f>
        <v>--</v>
      </c>
      <c r="E395" s="460" t="e">
        <f>INDEX(#REF!,MATCH(Table5[[#This Row],[JV Number]],Table1[JV '#],0))</f>
        <v>#REF!</v>
      </c>
      <c r="F395" s="460">
        <f>INDEX(Table1[District],MATCH(Table5[[#This Row],[JV Number]],Table1[JV '#],0))</f>
        <v>10</v>
      </c>
      <c r="G395" s="460" t="str">
        <f>INDEX(Table1[County],MATCH(Table5[[#This Row],[JV Number]],Table1[JV '#],0))</f>
        <v>Jefferson</v>
      </c>
      <c r="H395" s="460">
        <f>COUNTIF(Table1[JV '#],Table5[[#This Row],[JV Number]])</f>
        <v>3</v>
      </c>
      <c r="I395" s="466">
        <f>LOOKUP(Table5[[#This Row],[JV Number]],Table4[JV '#],Table4[Construction Start Dates])</f>
        <v>42881</v>
      </c>
      <c r="J395" s="466" t="e">
        <f t="array" ref="J395">MIN(IF(Table5[[#This Row],[JV Number]]=Table1[JV '#],#REF!,"Error"))</f>
        <v>#REF!</v>
      </c>
      <c r="K395" s="554" t="e">
        <f>SUMIF(Table1[JV '#],Table5[[#This Row],[JV Number]],#REF!)</f>
        <v>#REF!</v>
      </c>
      <c r="L395" s="460" t="str">
        <f>IF(COUNTIFS(Table1[JV '#],Table5[[#This Row],[JV Number]],Table1[D-419 Utility Relocation Classification],Table5[[#Headers],[Prior]])=0,"",COUNTIFS(Table1[JV '#],Table5[[#This Row],[JV Number]],Table1[D-419 Utility Relocation Classification],Table5[[#Headers],[Prior]]))</f>
        <v/>
      </c>
      <c r="M395" s="460" t="str">
        <f>IF(COUNTIFS(Table1[JV '#],Table5[[#This Row],[JV Number]],Table1[D-419 Utility Relocation Classification],Table5[[#Headers],[Restrictive]])=0,"",COUNTIFS(Table1[JV '#],Table5[[#This Row],[JV Number]],Table1[D-419 Utility Relocation Classification],Table5[[#Headers],[Restrictive]]))</f>
        <v/>
      </c>
      <c r="N395" s="460" t="str">
        <f>IF(COUNTIFS(Table1[JV '#],Table5[[#This Row],[JV Number]],Table1[D-419 Utility Relocation Classification],Table5[[#Headers],[Concurrent]])=0,"",COUNTIFS(Table1[JV '#],Table5[[#This Row],[JV Number]],Table1[D-419 Utility Relocation Classification],Table5[[#Headers],[Concurrent]]))</f>
        <v/>
      </c>
      <c r="O395" s="460" t="str">
        <f>IF(COUNTIFS(Table1[JV '#],Table5[[#This Row],[JV Number]],Table1[D-419 Utility Relocation Classification],Table5[[#Headers],[Coordinated]])=0,"",COUNTIFS(Table1[JV '#],Table5[[#This Row],[JV Number]],Table1[D-419 Utility Relocation Classification],Table5[[#Headers],[Coordinated]]))</f>
        <v/>
      </c>
      <c r="P395" s="460" t="str">
        <f>IF(COUNTIFS(Table1[JV '#],Table5[[#This Row],[JV Number]],Table1[D-419 Utility Relocation Classification],Table5[[#Headers],[Not Affected]])=0,"",COUNTIFS(Table1[JV '#],Table5[[#This Row],[JV Number]],Table1[D-419 Utility Relocation Classification],Table5[[#Headers],[Not Affected]]))</f>
        <v/>
      </c>
      <c r="Q395" s="460" t="str">
        <f>IF(COUNTIFS(Table1[JV '#],Table5[[#This Row],[JV Number]],Table1[D-419 Utility Relocation Classification],Table5[[#Headers],[Incorporated]])=0,"",COUNTIFS(Table1[JV '#],Table5[[#This Row],[JV Number]],Table1[D-419 Utility Relocation Classification],Table5[[#Headers],[Incorporated]]))</f>
        <v/>
      </c>
      <c r="R395" s="460" t="str">
        <f>IF(COUNTIFS(Table1[JV '#],Table5[[#This Row],[JV Number]],Table1[Overhead or Underground],"OH")=0,"",COUNTIFS(Table1[JV '#],Table5[[#This Row],[JV Number]],Table1[Overhead or Underground],"OH"))</f>
        <v/>
      </c>
      <c r="S395" s="460">
        <f>IF(COUNTIFS(Table1[JV '#],Table5[[#This Row],[JV Number]],Table1[Overhead or Underground],"UG")=0,"",COUNTIFS(Table1[JV '#],Table5[[#This Row],[JV Number]],Table1[Overhead or Underground],"UG"))</f>
        <v>1</v>
      </c>
      <c r="T395" s="460" t="e">
        <f>IF(COUNTIFS(Table1[JV '#],Table5[[#This Row],[JV Number]],#REF!,"x")=0,"",COUNTIFS(Table1[JV '#],Table5[[#This Row],[JV Number]],#REF!,"x"))</f>
        <v>#REF!</v>
      </c>
      <c r="U395" s="460" t="e">
        <f>IF(COUNTIFS(Table1[JV '#],Table5[[#This Row],[JV Number]],#REF!,"x")=0,"",COUNTIFS(Table1[JV '#],Table5[[#This Row],[JV Number]],#REF!,"x"))</f>
        <v>#REF!</v>
      </c>
      <c r="V395" s="460" t="e">
        <f>IF(COUNTIFS(Table1[JV '#],Table5[[#This Row],[JV Number]],#REF!,"x")=0,"",COUNTIFS(Table1[JV '#],Table5[[#This Row],[JV Number]],#REF!,"x"))</f>
        <v>#REF!</v>
      </c>
      <c r="W395" s="460" t="e">
        <f>IF(COUNTIFS(Table1[JV '#],Table5[[#This Row],[JV Number]],#REF!,"x")=0,"",COUNTIFS(Table1[JV '#],Table5[[#This Row],[JV Number]],#REF!,"x"))</f>
        <v>#REF!</v>
      </c>
      <c r="X395" s="460" t="e">
        <f>IF(COUNTIFS(Table1[JV '#],Table5[[#This Row],[JV Number]],#REF!,"x")=0,"",COUNTIFS(Table1[JV '#],Table5[[#This Row],[JV Number]],#REF!,"x"))</f>
        <v>#REF!</v>
      </c>
      <c r="Z395" s="447"/>
    </row>
    <row r="396" spans="1:26" x14ac:dyDescent="0.25">
      <c r="A396" s="464">
        <v>392</v>
      </c>
      <c r="B396" s="460">
        <v>396</v>
      </c>
      <c r="C396" s="460">
        <f>INDEX(Table1[MPMS '#],MATCH(Table5[[#This Row],[JV Number]],Table1[JV '#],0))</f>
        <v>62523</v>
      </c>
      <c r="D396" s="460" t="str">
        <f>INDEX(Table1[Early Completion (Y/N)],MATCH(Table5[[#This Row],[JV Number]],Table1[JV '#],0))</f>
        <v>--</v>
      </c>
      <c r="E396" s="460" t="e">
        <f>INDEX(#REF!,MATCH(Table5[[#This Row],[JV Number]],Table1[JV '#],0))</f>
        <v>#REF!</v>
      </c>
      <c r="F396" s="460">
        <f>INDEX(Table1[District],MATCH(Table5[[#This Row],[JV Number]],Table1[JV '#],0))</f>
        <v>11</v>
      </c>
      <c r="G396" s="460" t="str">
        <f>INDEX(Table1[County],MATCH(Table5[[#This Row],[JV Number]],Table1[JV '#],0))</f>
        <v>Allegheny</v>
      </c>
      <c r="H396" s="460">
        <f>COUNTIF(Table1[JV '#],Table5[[#This Row],[JV Number]])</f>
        <v>7</v>
      </c>
      <c r="I396" s="466">
        <f>LOOKUP(Table5[[#This Row],[JV Number]],Table4[JV '#],Table4[Construction Start Dates])</f>
        <v>42562</v>
      </c>
      <c r="J396" s="466" t="e">
        <f t="array" ref="J396">MIN(IF(Table5[[#This Row],[JV Number]]=Table1[JV '#],#REF!,"Error"))</f>
        <v>#REF!</v>
      </c>
      <c r="K396" s="554" t="e">
        <f>SUMIF(Table1[JV '#],Table5[[#This Row],[JV Number]],#REF!)</f>
        <v>#REF!</v>
      </c>
      <c r="L396" s="460" t="str">
        <f>IF(COUNTIFS(Table1[JV '#],Table5[[#This Row],[JV Number]],Table1[D-419 Utility Relocation Classification],Table5[[#Headers],[Prior]])=0,"",COUNTIFS(Table1[JV '#],Table5[[#This Row],[JV Number]],Table1[D-419 Utility Relocation Classification],Table5[[#Headers],[Prior]]))</f>
        <v/>
      </c>
      <c r="M396" s="460" t="str">
        <f>IF(COUNTIFS(Table1[JV '#],Table5[[#This Row],[JV Number]],Table1[D-419 Utility Relocation Classification],Table5[[#Headers],[Restrictive]])=0,"",COUNTIFS(Table1[JV '#],Table5[[#This Row],[JV Number]],Table1[D-419 Utility Relocation Classification],Table5[[#Headers],[Restrictive]]))</f>
        <v/>
      </c>
      <c r="N396" s="460" t="str">
        <f>IF(COUNTIFS(Table1[JV '#],Table5[[#This Row],[JV Number]],Table1[D-419 Utility Relocation Classification],Table5[[#Headers],[Concurrent]])=0,"",COUNTIFS(Table1[JV '#],Table5[[#This Row],[JV Number]],Table1[D-419 Utility Relocation Classification],Table5[[#Headers],[Concurrent]]))</f>
        <v/>
      </c>
      <c r="O396" s="460" t="str">
        <f>IF(COUNTIFS(Table1[JV '#],Table5[[#This Row],[JV Number]],Table1[D-419 Utility Relocation Classification],Table5[[#Headers],[Coordinated]])=0,"",COUNTIFS(Table1[JV '#],Table5[[#This Row],[JV Number]],Table1[D-419 Utility Relocation Classification],Table5[[#Headers],[Coordinated]]))</f>
        <v/>
      </c>
      <c r="P396" s="460" t="str">
        <f>IF(COUNTIFS(Table1[JV '#],Table5[[#This Row],[JV Number]],Table1[D-419 Utility Relocation Classification],Table5[[#Headers],[Not Affected]])=0,"",COUNTIFS(Table1[JV '#],Table5[[#This Row],[JV Number]],Table1[D-419 Utility Relocation Classification],Table5[[#Headers],[Not Affected]]))</f>
        <v/>
      </c>
      <c r="Q396" s="460" t="str">
        <f>IF(COUNTIFS(Table1[JV '#],Table5[[#This Row],[JV Number]],Table1[D-419 Utility Relocation Classification],Table5[[#Headers],[Incorporated]])=0,"",COUNTIFS(Table1[JV '#],Table5[[#This Row],[JV Number]],Table1[D-419 Utility Relocation Classification],Table5[[#Headers],[Incorporated]]))</f>
        <v/>
      </c>
      <c r="R396" s="460">
        <f>IF(COUNTIFS(Table1[JV '#],Table5[[#This Row],[JV Number]],Table1[Overhead or Underground],"OH")=0,"",COUNTIFS(Table1[JV '#],Table5[[#This Row],[JV Number]],Table1[Overhead or Underground],"OH"))</f>
        <v>5</v>
      </c>
      <c r="S396" s="460">
        <f>IF(COUNTIFS(Table1[JV '#],Table5[[#This Row],[JV Number]],Table1[Overhead or Underground],"UG")=0,"",COUNTIFS(Table1[JV '#],Table5[[#This Row],[JV Number]],Table1[Overhead or Underground],"UG"))</f>
        <v>2</v>
      </c>
      <c r="T396" s="460" t="e">
        <f>IF(COUNTIFS(Table1[JV '#],Table5[[#This Row],[JV Number]],#REF!,"x")=0,"",COUNTIFS(Table1[JV '#],Table5[[#This Row],[JV Number]],#REF!,"x"))</f>
        <v>#REF!</v>
      </c>
      <c r="U396" s="460" t="e">
        <f>IF(COUNTIFS(Table1[JV '#],Table5[[#This Row],[JV Number]],#REF!,"x")=0,"",COUNTIFS(Table1[JV '#],Table5[[#This Row],[JV Number]],#REF!,"x"))</f>
        <v>#REF!</v>
      </c>
      <c r="V396" s="460" t="e">
        <f>IF(COUNTIFS(Table1[JV '#],Table5[[#This Row],[JV Number]],#REF!,"x")=0,"",COUNTIFS(Table1[JV '#],Table5[[#This Row],[JV Number]],#REF!,"x"))</f>
        <v>#REF!</v>
      </c>
      <c r="W396" s="460" t="e">
        <f>IF(COUNTIFS(Table1[JV '#],Table5[[#This Row],[JV Number]],#REF!,"x")=0,"",COUNTIFS(Table1[JV '#],Table5[[#This Row],[JV Number]],#REF!,"x"))</f>
        <v>#REF!</v>
      </c>
      <c r="X396" s="460" t="e">
        <f>IF(COUNTIFS(Table1[JV '#],Table5[[#This Row],[JV Number]],#REF!,"x")=0,"",COUNTIFS(Table1[JV '#],Table5[[#This Row],[JV Number]],#REF!,"x"))</f>
        <v>#REF!</v>
      </c>
      <c r="Z396" s="447"/>
    </row>
    <row r="397" spans="1:26" x14ac:dyDescent="0.25">
      <c r="A397" s="464">
        <v>393</v>
      </c>
      <c r="B397" s="460">
        <v>397</v>
      </c>
      <c r="C397" s="460">
        <f>INDEX(Table1[MPMS '#],MATCH(Table5[[#This Row],[JV Number]],Table1[JV '#],0))</f>
        <v>27272</v>
      </c>
      <c r="D397" s="460" t="str">
        <f>INDEX(Table1[Early Completion (Y/N)],MATCH(Table5[[#This Row],[JV Number]],Table1[JV '#],0))</f>
        <v>--</v>
      </c>
      <c r="E397" s="460" t="e">
        <f>INDEX(#REF!,MATCH(Table5[[#This Row],[JV Number]],Table1[JV '#],0))</f>
        <v>#REF!</v>
      </c>
      <c r="F397" s="460">
        <f>INDEX(Table1[District],MATCH(Table5[[#This Row],[JV Number]],Table1[JV '#],0))</f>
        <v>11</v>
      </c>
      <c r="G397" s="460" t="str">
        <f>INDEX(Table1[County],MATCH(Table5[[#This Row],[JV Number]],Table1[JV '#],0))</f>
        <v>Allegheny</v>
      </c>
      <c r="H397" s="460">
        <f>COUNTIF(Table1[JV '#],Table5[[#This Row],[JV Number]])</f>
        <v>2</v>
      </c>
      <c r="I397" s="466">
        <f>LOOKUP(Table5[[#This Row],[JV Number]],Table4[JV '#],Table4[Construction Start Dates])</f>
        <v>42510</v>
      </c>
      <c r="J397" s="466" t="e">
        <f t="array" ref="J397">MIN(IF(Table5[[#This Row],[JV Number]]=Table1[JV '#],#REF!,"Error"))</f>
        <v>#REF!</v>
      </c>
      <c r="K397" s="554" t="e">
        <f>SUMIF(Table1[JV '#],Table5[[#This Row],[JV Number]],#REF!)</f>
        <v>#REF!</v>
      </c>
      <c r="L397" s="460" t="str">
        <f>IF(COUNTIFS(Table1[JV '#],Table5[[#This Row],[JV Number]],Table1[D-419 Utility Relocation Classification],Table5[[#Headers],[Prior]])=0,"",COUNTIFS(Table1[JV '#],Table5[[#This Row],[JV Number]],Table1[D-419 Utility Relocation Classification],Table5[[#Headers],[Prior]]))</f>
        <v/>
      </c>
      <c r="M397" s="460" t="str">
        <f>IF(COUNTIFS(Table1[JV '#],Table5[[#This Row],[JV Number]],Table1[D-419 Utility Relocation Classification],Table5[[#Headers],[Restrictive]])=0,"",COUNTIFS(Table1[JV '#],Table5[[#This Row],[JV Number]],Table1[D-419 Utility Relocation Classification],Table5[[#Headers],[Restrictive]]))</f>
        <v/>
      </c>
      <c r="N397" s="460" t="str">
        <f>IF(COUNTIFS(Table1[JV '#],Table5[[#This Row],[JV Number]],Table1[D-419 Utility Relocation Classification],Table5[[#Headers],[Concurrent]])=0,"",COUNTIFS(Table1[JV '#],Table5[[#This Row],[JV Number]],Table1[D-419 Utility Relocation Classification],Table5[[#Headers],[Concurrent]]))</f>
        <v/>
      </c>
      <c r="O397" s="460" t="str">
        <f>IF(COUNTIFS(Table1[JV '#],Table5[[#This Row],[JV Number]],Table1[D-419 Utility Relocation Classification],Table5[[#Headers],[Coordinated]])=0,"",COUNTIFS(Table1[JV '#],Table5[[#This Row],[JV Number]],Table1[D-419 Utility Relocation Classification],Table5[[#Headers],[Coordinated]]))</f>
        <v/>
      </c>
      <c r="P397" s="460" t="str">
        <f>IF(COUNTIFS(Table1[JV '#],Table5[[#This Row],[JV Number]],Table1[D-419 Utility Relocation Classification],Table5[[#Headers],[Not Affected]])=0,"",COUNTIFS(Table1[JV '#],Table5[[#This Row],[JV Number]],Table1[D-419 Utility Relocation Classification],Table5[[#Headers],[Not Affected]]))</f>
        <v/>
      </c>
      <c r="Q397" s="460" t="str">
        <f>IF(COUNTIFS(Table1[JV '#],Table5[[#This Row],[JV Number]],Table1[D-419 Utility Relocation Classification],Table5[[#Headers],[Incorporated]])=0,"",COUNTIFS(Table1[JV '#],Table5[[#This Row],[JV Number]],Table1[D-419 Utility Relocation Classification],Table5[[#Headers],[Incorporated]]))</f>
        <v/>
      </c>
      <c r="R397" s="460" t="str">
        <f>IF(COUNTIFS(Table1[JV '#],Table5[[#This Row],[JV Number]],Table1[Overhead or Underground],"OH")=0,"",COUNTIFS(Table1[JV '#],Table5[[#This Row],[JV Number]],Table1[Overhead or Underground],"OH"))</f>
        <v/>
      </c>
      <c r="S397" s="460">
        <f>IF(COUNTIFS(Table1[JV '#],Table5[[#This Row],[JV Number]],Table1[Overhead or Underground],"UG")=0,"",COUNTIFS(Table1[JV '#],Table5[[#This Row],[JV Number]],Table1[Overhead or Underground],"UG"))</f>
        <v>1</v>
      </c>
      <c r="T397" s="460" t="e">
        <f>IF(COUNTIFS(Table1[JV '#],Table5[[#This Row],[JV Number]],#REF!,"x")=0,"",COUNTIFS(Table1[JV '#],Table5[[#This Row],[JV Number]],#REF!,"x"))</f>
        <v>#REF!</v>
      </c>
      <c r="U397" s="460" t="e">
        <f>IF(COUNTIFS(Table1[JV '#],Table5[[#This Row],[JV Number]],#REF!,"x")=0,"",COUNTIFS(Table1[JV '#],Table5[[#This Row],[JV Number]],#REF!,"x"))</f>
        <v>#REF!</v>
      </c>
      <c r="V397" s="460" t="e">
        <f>IF(COUNTIFS(Table1[JV '#],Table5[[#This Row],[JV Number]],#REF!,"x")=0,"",COUNTIFS(Table1[JV '#],Table5[[#This Row],[JV Number]],#REF!,"x"))</f>
        <v>#REF!</v>
      </c>
      <c r="W397" s="460" t="e">
        <f>IF(COUNTIFS(Table1[JV '#],Table5[[#This Row],[JV Number]],#REF!,"x")=0,"",COUNTIFS(Table1[JV '#],Table5[[#This Row],[JV Number]],#REF!,"x"))</f>
        <v>#REF!</v>
      </c>
      <c r="X397" s="460" t="e">
        <f>IF(COUNTIFS(Table1[JV '#],Table5[[#This Row],[JV Number]],#REF!,"x")=0,"",COUNTIFS(Table1[JV '#],Table5[[#This Row],[JV Number]],#REF!,"x"))</f>
        <v>#REF!</v>
      </c>
      <c r="Z397" s="447"/>
    </row>
    <row r="398" spans="1:26" x14ac:dyDescent="0.25">
      <c r="A398" s="464">
        <v>394</v>
      </c>
      <c r="B398" s="460">
        <v>398</v>
      </c>
      <c r="C398" s="460">
        <f>INDEX(Table1[MPMS '#],MATCH(Table5[[#This Row],[JV Number]],Table1[JV '#],0))</f>
        <v>28154</v>
      </c>
      <c r="D398" s="460" t="str">
        <f>INDEX(Table1[Early Completion (Y/N)],MATCH(Table5[[#This Row],[JV Number]],Table1[JV '#],0))</f>
        <v>--</v>
      </c>
      <c r="E398" s="460" t="e">
        <f>INDEX(#REF!,MATCH(Table5[[#This Row],[JV Number]],Table1[JV '#],0))</f>
        <v>#REF!</v>
      </c>
      <c r="F398" s="460">
        <f>INDEX(Table1[District],MATCH(Table5[[#This Row],[JV Number]],Table1[JV '#],0))</f>
        <v>11</v>
      </c>
      <c r="G398" s="460" t="str">
        <f>INDEX(Table1[County],MATCH(Table5[[#This Row],[JV Number]],Table1[JV '#],0))</f>
        <v>Allegheny</v>
      </c>
      <c r="H398" s="460">
        <f>COUNTIF(Table1[JV '#],Table5[[#This Row],[JV Number]])</f>
        <v>4</v>
      </c>
      <c r="I398" s="466">
        <f>LOOKUP(Table5[[#This Row],[JV Number]],Table4[JV '#],Table4[Construction Start Dates])</f>
        <v>42545</v>
      </c>
      <c r="J398" s="466" t="e">
        <f t="array" ref="J398">MIN(IF(Table5[[#This Row],[JV Number]]=Table1[JV '#],#REF!,"Error"))</f>
        <v>#REF!</v>
      </c>
      <c r="K398" s="554" t="e">
        <f>SUMIF(Table1[JV '#],Table5[[#This Row],[JV Number]],#REF!)</f>
        <v>#REF!</v>
      </c>
      <c r="L398" s="460" t="str">
        <f>IF(COUNTIFS(Table1[JV '#],Table5[[#This Row],[JV Number]],Table1[D-419 Utility Relocation Classification],Table5[[#Headers],[Prior]])=0,"",COUNTIFS(Table1[JV '#],Table5[[#This Row],[JV Number]],Table1[D-419 Utility Relocation Classification],Table5[[#Headers],[Prior]]))</f>
        <v/>
      </c>
      <c r="M398" s="460" t="str">
        <f>IF(COUNTIFS(Table1[JV '#],Table5[[#This Row],[JV Number]],Table1[D-419 Utility Relocation Classification],Table5[[#Headers],[Restrictive]])=0,"",COUNTIFS(Table1[JV '#],Table5[[#This Row],[JV Number]],Table1[D-419 Utility Relocation Classification],Table5[[#Headers],[Restrictive]]))</f>
        <v/>
      </c>
      <c r="N398" s="460" t="str">
        <f>IF(COUNTIFS(Table1[JV '#],Table5[[#This Row],[JV Number]],Table1[D-419 Utility Relocation Classification],Table5[[#Headers],[Concurrent]])=0,"",COUNTIFS(Table1[JV '#],Table5[[#This Row],[JV Number]],Table1[D-419 Utility Relocation Classification],Table5[[#Headers],[Concurrent]]))</f>
        <v/>
      </c>
      <c r="O398" s="460" t="str">
        <f>IF(COUNTIFS(Table1[JV '#],Table5[[#This Row],[JV Number]],Table1[D-419 Utility Relocation Classification],Table5[[#Headers],[Coordinated]])=0,"",COUNTIFS(Table1[JV '#],Table5[[#This Row],[JV Number]],Table1[D-419 Utility Relocation Classification],Table5[[#Headers],[Coordinated]]))</f>
        <v/>
      </c>
      <c r="P398" s="460" t="str">
        <f>IF(COUNTIFS(Table1[JV '#],Table5[[#This Row],[JV Number]],Table1[D-419 Utility Relocation Classification],Table5[[#Headers],[Not Affected]])=0,"",COUNTIFS(Table1[JV '#],Table5[[#This Row],[JV Number]],Table1[D-419 Utility Relocation Classification],Table5[[#Headers],[Not Affected]]))</f>
        <v/>
      </c>
      <c r="Q398" s="460" t="str">
        <f>IF(COUNTIFS(Table1[JV '#],Table5[[#This Row],[JV Number]],Table1[D-419 Utility Relocation Classification],Table5[[#Headers],[Incorporated]])=0,"",COUNTIFS(Table1[JV '#],Table5[[#This Row],[JV Number]],Table1[D-419 Utility Relocation Classification],Table5[[#Headers],[Incorporated]]))</f>
        <v/>
      </c>
      <c r="R398" s="460" t="str">
        <f>IF(COUNTIFS(Table1[JV '#],Table5[[#This Row],[JV Number]],Table1[Overhead or Underground],"OH")=0,"",COUNTIFS(Table1[JV '#],Table5[[#This Row],[JV Number]],Table1[Overhead or Underground],"OH"))</f>
        <v/>
      </c>
      <c r="S398" s="460">
        <f>IF(COUNTIFS(Table1[JV '#],Table5[[#This Row],[JV Number]],Table1[Overhead or Underground],"UG")=0,"",COUNTIFS(Table1[JV '#],Table5[[#This Row],[JV Number]],Table1[Overhead or Underground],"UG"))</f>
        <v>4</v>
      </c>
      <c r="T398" s="460" t="e">
        <f>IF(COUNTIFS(Table1[JV '#],Table5[[#This Row],[JV Number]],#REF!,"x")=0,"",COUNTIFS(Table1[JV '#],Table5[[#This Row],[JV Number]],#REF!,"x"))</f>
        <v>#REF!</v>
      </c>
      <c r="U398" s="460" t="e">
        <f>IF(COUNTIFS(Table1[JV '#],Table5[[#This Row],[JV Number]],#REF!,"x")=0,"",COUNTIFS(Table1[JV '#],Table5[[#This Row],[JV Number]],#REF!,"x"))</f>
        <v>#REF!</v>
      </c>
      <c r="V398" s="460" t="e">
        <f>IF(COUNTIFS(Table1[JV '#],Table5[[#This Row],[JV Number]],#REF!,"x")=0,"",COUNTIFS(Table1[JV '#],Table5[[#This Row],[JV Number]],#REF!,"x"))</f>
        <v>#REF!</v>
      </c>
      <c r="W398" s="460" t="e">
        <f>IF(COUNTIFS(Table1[JV '#],Table5[[#This Row],[JV Number]],#REF!,"x")=0,"",COUNTIFS(Table1[JV '#],Table5[[#This Row],[JV Number]],#REF!,"x"))</f>
        <v>#REF!</v>
      </c>
      <c r="X398" s="460" t="e">
        <f>IF(COUNTIFS(Table1[JV '#],Table5[[#This Row],[JV Number]],#REF!,"x")=0,"",COUNTIFS(Table1[JV '#],Table5[[#This Row],[JV Number]],#REF!,"x"))</f>
        <v>#REF!</v>
      </c>
      <c r="Z398" s="447"/>
    </row>
    <row r="399" spans="1:26" x14ac:dyDescent="0.25">
      <c r="A399" s="464">
        <v>395</v>
      </c>
      <c r="B399" s="460">
        <v>399</v>
      </c>
      <c r="C399" s="460">
        <f>INDEX(Table1[MPMS '#],MATCH(Table5[[#This Row],[JV Number]],Table1[JV '#],0))</f>
        <v>73522</v>
      </c>
      <c r="D399" s="460" t="str">
        <f>INDEX(Table1[Early Completion (Y/N)],MATCH(Table5[[#This Row],[JV Number]],Table1[JV '#],0))</f>
        <v>--</v>
      </c>
      <c r="E399" s="460" t="e">
        <f>INDEX(#REF!,MATCH(Table5[[#This Row],[JV Number]],Table1[JV '#],0))</f>
        <v>#REF!</v>
      </c>
      <c r="F399" s="460">
        <f>INDEX(Table1[District],MATCH(Table5[[#This Row],[JV Number]],Table1[JV '#],0))</f>
        <v>11</v>
      </c>
      <c r="G399" s="460" t="str">
        <f>INDEX(Table1[County],MATCH(Table5[[#This Row],[JV Number]],Table1[JV '#],0))</f>
        <v>Allegheny</v>
      </c>
      <c r="H399" s="460">
        <f>COUNTIF(Table1[JV '#],Table5[[#This Row],[JV Number]])</f>
        <v>6</v>
      </c>
      <c r="I399" s="466">
        <f>LOOKUP(Table5[[#This Row],[JV Number]],Table4[JV '#],Table4[Construction Start Dates])</f>
        <v>42779</v>
      </c>
      <c r="J399" s="466" t="e">
        <f t="array" ref="J399">MIN(IF(Table5[[#This Row],[JV Number]]=Table1[JV '#],#REF!,"Error"))</f>
        <v>#REF!</v>
      </c>
      <c r="K399" s="554" t="e">
        <f>SUMIF(Table1[JV '#],Table5[[#This Row],[JV Number]],#REF!)</f>
        <v>#REF!</v>
      </c>
      <c r="L399" s="460" t="str">
        <f>IF(COUNTIFS(Table1[JV '#],Table5[[#This Row],[JV Number]],Table1[D-419 Utility Relocation Classification],Table5[[#Headers],[Prior]])=0,"",COUNTIFS(Table1[JV '#],Table5[[#This Row],[JV Number]],Table1[D-419 Utility Relocation Classification],Table5[[#Headers],[Prior]]))</f>
        <v/>
      </c>
      <c r="M399" s="460" t="str">
        <f>IF(COUNTIFS(Table1[JV '#],Table5[[#This Row],[JV Number]],Table1[D-419 Utility Relocation Classification],Table5[[#Headers],[Restrictive]])=0,"",COUNTIFS(Table1[JV '#],Table5[[#This Row],[JV Number]],Table1[D-419 Utility Relocation Classification],Table5[[#Headers],[Restrictive]]))</f>
        <v/>
      </c>
      <c r="N399" s="460" t="str">
        <f>IF(COUNTIFS(Table1[JV '#],Table5[[#This Row],[JV Number]],Table1[D-419 Utility Relocation Classification],Table5[[#Headers],[Concurrent]])=0,"",COUNTIFS(Table1[JV '#],Table5[[#This Row],[JV Number]],Table1[D-419 Utility Relocation Classification],Table5[[#Headers],[Concurrent]]))</f>
        <v/>
      </c>
      <c r="O399" s="460" t="str">
        <f>IF(COUNTIFS(Table1[JV '#],Table5[[#This Row],[JV Number]],Table1[D-419 Utility Relocation Classification],Table5[[#Headers],[Coordinated]])=0,"",COUNTIFS(Table1[JV '#],Table5[[#This Row],[JV Number]],Table1[D-419 Utility Relocation Classification],Table5[[#Headers],[Coordinated]]))</f>
        <v/>
      </c>
      <c r="P399" s="460" t="str">
        <f>IF(COUNTIFS(Table1[JV '#],Table5[[#This Row],[JV Number]],Table1[D-419 Utility Relocation Classification],Table5[[#Headers],[Not Affected]])=0,"",COUNTIFS(Table1[JV '#],Table5[[#This Row],[JV Number]],Table1[D-419 Utility Relocation Classification],Table5[[#Headers],[Not Affected]]))</f>
        <v/>
      </c>
      <c r="Q399" s="460" t="str">
        <f>IF(COUNTIFS(Table1[JV '#],Table5[[#This Row],[JV Number]],Table1[D-419 Utility Relocation Classification],Table5[[#Headers],[Incorporated]])=0,"",COUNTIFS(Table1[JV '#],Table5[[#This Row],[JV Number]],Table1[D-419 Utility Relocation Classification],Table5[[#Headers],[Incorporated]]))</f>
        <v/>
      </c>
      <c r="R399" s="460" t="str">
        <f>IF(COUNTIFS(Table1[JV '#],Table5[[#This Row],[JV Number]],Table1[Overhead or Underground],"OH")=0,"",COUNTIFS(Table1[JV '#],Table5[[#This Row],[JV Number]],Table1[Overhead or Underground],"OH"))</f>
        <v/>
      </c>
      <c r="S399" s="460">
        <f>IF(COUNTIFS(Table1[JV '#],Table5[[#This Row],[JV Number]],Table1[Overhead or Underground],"UG")=0,"",COUNTIFS(Table1[JV '#],Table5[[#This Row],[JV Number]],Table1[Overhead or Underground],"UG"))</f>
        <v>5</v>
      </c>
      <c r="T399" s="460" t="e">
        <f>IF(COUNTIFS(Table1[JV '#],Table5[[#This Row],[JV Number]],#REF!,"x")=0,"",COUNTIFS(Table1[JV '#],Table5[[#This Row],[JV Number]],#REF!,"x"))</f>
        <v>#REF!</v>
      </c>
      <c r="U399" s="460" t="e">
        <f>IF(COUNTIFS(Table1[JV '#],Table5[[#This Row],[JV Number]],#REF!,"x")=0,"",COUNTIFS(Table1[JV '#],Table5[[#This Row],[JV Number]],#REF!,"x"))</f>
        <v>#REF!</v>
      </c>
      <c r="V399" s="460" t="e">
        <f>IF(COUNTIFS(Table1[JV '#],Table5[[#This Row],[JV Number]],#REF!,"x")=0,"",COUNTIFS(Table1[JV '#],Table5[[#This Row],[JV Number]],#REF!,"x"))</f>
        <v>#REF!</v>
      </c>
      <c r="W399" s="460" t="e">
        <f>IF(COUNTIFS(Table1[JV '#],Table5[[#This Row],[JV Number]],#REF!,"x")=0,"",COUNTIFS(Table1[JV '#],Table5[[#This Row],[JV Number]],#REF!,"x"))</f>
        <v>#REF!</v>
      </c>
      <c r="X399" s="460" t="e">
        <f>IF(COUNTIFS(Table1[JV '#],Table5[[#This Row],[JV Number]],#REF!,"x")=0,"",COUNTIFS(Table1[JV '#],Table5[[#This Row],[JV Number]],#REF!,"x"))</f>
        <v>#REF!</v>
      </c>
      <c r="Z399" s="447"/>
    </row>
    <row r="400" spans="1:26" x14ac:dyDescent="0.25">
      <c r="A400" s="464">
        <v>396</v>
      </c>
      <c r="B400" s="460">
        <v>402</v>
      </c>
      <c r="C400" s="460">
        <f>INDEX(Table1[MPMS '#],MATCH(Table5[[#This Row],[JV Number]],Table1[JV '#],0))</f>
        <v>37590</v>
      </c>
      <c r="D400" s="460" t="str">
        <f>INDEX(Table1[Early Completion (Y/N)],MATCH(Table5[[#This Row],[JV Number]],Table1[JV '#],0))</f>
        <v>--</v>
      </c>
      <c r="E400" s="460" t="e">
        <f>INDEX(#REF!,MATCH(Table5[[#This Row],[JV Number]],Table1[JV '#],0))</f>
        <v>#REF!</v>
      </c>
      <c r="F400" s="460">
        <f>INDEX(Table1[District],MATCH(Table5[[#This Row],[JV Number]],Table1[JV '#],0))</f>
        <v>11</v>
      </c>
      <c r="G400" s="460" t="str">
        <f>INDEX(Table1[County],MATCH(Table5[[#This Row],[JV Number]],Table1[JV '#],0))</f>
        <v>Allegheny</v>
      </c>
      <c r="H400" s="460">
        <f>COUNTIF(Table1[JV '#],Table5[[#This Row],[JV Number]])</f>
        <v>3</v>
      </c>
      <c r="I400" s="466">
        <f>LOOKUP(Table5[[#This Row],[JV Number]],Table4[JV '#],Table4[Construction Start Dates])</f>
        <v>42538</v>
      </c>
      <c r="J400" s="466" t="e">
        <f t="array" ref="J400">MIN(IF(Table5[[#This Row],[JV Number]]=Table1[JV '#],#REF!,"Error"))</f>
        <v>#REF!</v>
      </c>
      <c r="K400" s="554" t="e">
        <f>SUMIF(Table1[JV '#],Table5[[#This Row],[JV Number]],#REF!)</f>
        <v>#REF!</v>
      </c>
      <c r="L400" s="460" t="str">
        <f>IF(COUNTIFS(Table1[JV '#],Table5[[#This Row],[JV Number]],Table1[D-419 Utility Relocation Classification],Table5[[#Headers],[Prior]])=0,"",COUNTIFS(Table1[JV '#],Table5[[#This Row],[JV Number]],Table1[D-419 Utility Relocation Classification],Table5[[#Headers],[Prior]]))</f>
        <v/>
      </c>
      <c r="M400" s="460" t="str">
        <f>IF(COUNTIFS(Table1[JV '#],Table5[[#This Row],[JV Number]],Table1[D-419 Utility Relocation Classification],Table5[[#Headers],[Restrictive]])=0,"",COUNTIFS(Table1[JV '#],Table5[[#This Row],[JV Number]],Table1[D-419 Utility Relocation Classification],Table5[[#Headers],[Restrictive]]))</f>
        <v/>
      </c>
      <c r="N400" s="460" t="str">
        <f>IF(COUNTIFS(Table1[JV '#],Table5[[#This Row],[JV Number]],Table1[D-419 Utility Relocation Classification],Table5[[#Headers],[Concurrent]])=0,"",COUNTIFS(Table1[JV '#],Table5[[#This Row],[JV Number]],Table1[D-419 Utility Relocation Classification],Table5[[#Headers],[Concurrent]]))</f>
        <v/>
      </c>
      <c r="O400" s="460" t="str">
        <f>IF(COUNTIFS(Table1[JV '#],Table5[[#This Row],[JV Number]],Table1[D-419 Utility Relocation Classification],Table5[[#Headers],[Coordinated]])=0,"",COUNTIFS(Table1[JV '#],Table5[[#This Row],[JV Number]],Table1[D-419 Utility Relocation Classification],Table5[[#Headers],[Coordinated]]))</f>
        <v/>
      </c>
      <c r="P400" s="460" t="str">
        <f>IF(COUNTIFS(Table1[JV '#],Table5[[#This Row],[JV Number]],Table1[D-419 Utility Relocation Classification],Table5[[#Headers],[Not Affected]])=0,"",COUNTIFS(Table1[JV '#],Table5[[#This Row],[JV Number]],Table1[D-419 Utility Relocation Classification],Table5[[#Headers],[Not Affected]]))</f>
        <v/>
      </c>
      <c r="Q400" s="460" t="str">
        <f>IF(COUNTIFS(Table1[JV '#],Table5[[#This Row],[JV Number]],Table1[D-419 Utility Relocation Classification],Table5[[#Headers],[Incorporated]])=0,"",COUNTIFS(Table1[JV '#],Table5[[#This Row],[JV Number]],Table1[D-419 Utility Relocation Classification],Table5[[#Headers],[Incorporated]]))</f>
        <v/>
      </c>
      <c r="R400" s="460">
        <f>IF(COUNTIFS(Table1[JV '#],Table5[[#This Row],[JV Number]],Table1[Overhead or Underground],"OH")=0,"",COUNTIFS(Table1[JV '#],Table5[[#This Row],[JV Number]],Table1[Overhead or Underground],"OH"))</f>
        <v>1</v>
      </c>
      <c r="S400" s="460">
        <f>IF(COUNTIFS(Table1[JV '#],Table5[[#This Row],[JV Number]],Table1[Overhead or Underground],"UG")=0,"",COUNTIFS(Table1[JV '#],Table5[[#This Row],[JV Number]],Table1[Overhead or Underground],"UG"))</f>
        <v>2</v>
      </c>
      <c r="T400" s="460" t="e">
        <f>IF(COUNTIFS(Table1[JV '#],Table5[[#This Row],[JV Number]],#REF!,"x")=0,"",COUNTIFS(Table1[JV '#],Table5[[#This Row],[JV Number]],#REF!,"x"))</f>
        <v>#REF!</v>
      </c>
      <c r="U400" s="460" t="e">
        <f>IF(COUNTIFS(Table1[JV '#],Table5[[#This Row],[JV Number]],#REF!,"x")=0,"",COUNTIFS(Table1[JV '#],Table5[[#This Row],[JV Number]],#REF!,"x"))</f>
        <v>#REF!</v>
      </c>
      <c r="V400" s="460" t="e">
        <f>IF(COUNTIFS(Table1[JV '#],Table5[[#This Row],[JV Number]],#REF!,"x")=0,"",COUNTIFS(Table1[JV '#],Table5[[#This Row],[JV Number]],#REF!,"x"))</f>
        <v>#REF!</v>
      </c>
      <c r="W400" s="460" t="e">
        <f>IF(COUNTIFS(Table1[JV '#],Table5[[#This Row],[JV Number]],#REF!,"x")=0,"",COUNTIFS(Table1[JV '#],Table5[[#This Row],[JV Number]],#REF!,"x"))</f>
        <v>#REF!</v>
      </c>
      <c r="X400" s="460" t="e">
        <f>IF(COUNTIFS(Table1[JV '#],Table5[[#This Row],[JV Number]],#REF!,"x")=0,"",COUNTIFS(Table1[JV '#],Table5[[#This Row],[JV Number]],#REF!,"x"))</f>
        <v>#REF!</v>
      </c>
      <c r="Z400" s="447"/>
    </row>
    <row r="401" spans="1:26" x14ac:dyDescent="0.25">
      <c r="A401" s="464">
        <v>397</v>
      </c>
      <c r="B401" s="460">
        <v>403</v>
      </c>
      <c r="C401" s="460">
        <f>INDEX(Table1[MPMS '#],MATCH(Table5[[#This Row],[JV Number]],Table1[JV '#],0))</f>
        <v>28597</v>
      </c>
      <c r="D401" s="460" t="str">
        <f>INDEX(Table1[Early Completion (Y/N)],MATCH(Table5[[#This Row],[JV Number]],Table1[JV '#],0))</f>
        <v>--</v>
      </c>
      <c r="E401" s="460" t="e">
        <f>INDEX(#REF!,MATCH(Table5[[#This Row],[JV Number]],Table1[JV '#],0))</f>
        <v>#REF!</v>
      </c>
      <c r="F401" s="460">
        <f>INDEX(Table1[District],MATCH(Table5[[#This Row],[JV Number]],Table1[JV '#],0))</f>
        <v>11</v>
      </c>
      <c r="G401" s="460" t="str">
        <f>INDEX(Table1[County],MATCH(Table5[[#This Row],[JV Number]],Table1[JV '#],0))</f>
        <v>Allegheny</v>
      </c>
      <c r="H401" s="460">
        <f>COUNTIF(Table1[JV '#],Table5[[#This Row],[JV Number]])</f>
        <v>4</v>
      </c>
      <c r="I401" s="466">
        <f>LOOKUP(Table5[[#This Row],[JV Number]],Table4[JV '#],Table4[Construction Start Dates])</f>
        <v>42509</v>
      </c>
      <c r="J401" s="466" t="e">
        <f t="array" ref="J401">MIN(IF(Table5[[#This Row],[JV Number]]=Table1[JV '#],#REF!,"Error"))</f>
        <v>#REF!</v>
      </c>
      <c r="K401" s="554" t="e">
        <f>SUMIF(Table1[JV '#],Table5[[#This Row],[JV Number]],#REF!)</f>
        <v>#REF!</v>
      </c>
      <c r="L401" s="460" t="str">
        <f>IF(COUNTIFS(Table1[JV '#],Table5[[#This Row],[JV Number]],Table1[D-419 Utility Relocation Classification],Table5[[#Headers],[Prior]])=0,"",COUNTIFS(Table1[JV '#],Table5[[#This Row],[JV Number]],Table1[D-419 Utility Relocation Classification],Table5[[#Headers],[Prior]]))</f>
        <v/>
      </c>
      <c r="M401" s="460" t="str">
        <f>IF(COUNTIFS(Table1[JV '#],Table5[[#This Row],[JV Number]],Table1[D-419 Utility Relocation Classification],Table5[[#Headers],[Restrictive]])=0,"",COUNTIFS(Table1[JV '#],Table5[[#This Row],[JV Number]],Table1[D-419 Utility Relocation Classification],Table5[[#Headers],[Restrictive]]))</f>
        <v/>
      </c>
      <c r="N401" s="460" t="str">
        <f>IF(COUNTIFS(Table1[JV '#],Table5[[#This Row],[JV Number]],Table1[D-419 Utility Relocation Classification],Table5[[#Headers],[Concurrent]])=0,"",COUNTIFS(Table1[JV '#],Table5[[#This Row],[JV Number]],Table1[D-419 Utility Relocation Classification],Table5[[#Headers],[Concurrent]]))</f>
        <v/>
      </c>
      <c r="O401" s="460" t="str">
        <f>IF(COUNTIFS(Table1[JV '#],Table5[[#This Row],[JV Number]],Table1[D-419 Utility Relocation Classification],Table5[[#Headers],[Coordinated]])=0,"",COUNTIFS(Table1[JV '#],Table5[[#This Row],[JV Number]],Table1[D-419 Utility Relocation Classification],Table5[[#Headers],[Coordinated]]))</f>
        <v/>
      </c>
      <c r="P401" s="460" t="str">
        <f>IF(COUNTIFS(Table1[JV '#],Table5[[#This Row],[JV Number]],Table1[D-419 Utility Relocation Classification],Table5[[#Headers],[Not Affected]])=0,"",COUNTIFS(Table1[JV '#],Table5[[#This Row],[JV Number]],Table1[D-419 Utility Relocation Classification],Table5[[#Headers],[Not Affected]]))</f>
        <v/>
      </c>
      <c r="Q401" s="460" t="str">
        <f>IF(COUNTIFS(Table1[JV '#],Table5[[#This Row],[JV Number]],Table1[D-419 Utility Relocation Classification],Table5[[#Headers],[Incorporated]])=0,"",COUNTIFS(Table1[JV '#],Table5[[#This Row],[JV Number]],Table1[D-419 Utility Relocation Classification],Table5[[#Headers],[Incorporated]]))</f>
        <v/>
      </c>
      <c r="R401" s="460">
        <f>IF(COUNTIFS(Table1[JV '#],Table5[[#This Row],[JV Number]],Table1[Overhead or Underground],"OH")=0,"",COUNTIFS(Table1[JV '#],Table5[[#This Row],[JV Number]],Table1[Overhead or Underground],"OH"))</f>
        <v>3</v>
      </c>
      <c r="S401" s="460">
        <f>IF(COUNTIFS(Table1[JV '#],Table5[[#This Row],[JV Number]],Table1[Overhead or Underground],"UG")=0,"",COUNTIFS(Table1[JV '#],Table5[[#This Row],[JV Number]],Table1[Overhead or Underground],"UG"))</f>
        <v>1</v>
      </c>
      <c r="T401" s="460" t="e">
        <f>IF(COUNTIFS(Table1[JV '#],Table5[[#This Row],[JV Number]],#REF!,"x")=0,"",COUNTIFS(Table1[JV '#],Table5[[#This Row],[JV Number]],#REF!,"x"))</f>
        <v>#REF!</v>
      </c>
      <c r="U401" s="460" t="e">
        <f>IF(COUNTIFS(Table1[JV '#],Table5[[#This Row],[JV Number]],#REF!,"x")=0,"",COUNTIFS(Table1[JV '#],Table5[[#This Row],[JV Number]],#REF!,"x"))</f>
        <v>#REF!</v>
      </c>
      <c r="V401" s="460" t="e">
        <f>IF(COUNTIFS(Table1[JV '#],Table5[[#This Row],[JV Number]],#REF!,"x")=0,"",COUNTIFS(Table1[JV '#],Table5[[#This Row],[JV Number]],#REF!,"x"))</f>
        <v>#REF!</v>
      </c>
      <c r="W401" s="460" t="e">
        <f>IF(COUNTIFS(Table1[JV '#],Table5[[#This Row],[JV Number]],#REF!,"x")=0,"",COUNTIFS(Table1[JV '#],Table5[[#This Row],[JV Number]],#REF!,"x"))</f>
        <v>#REF!</v>
      </c>
      <c r="X401" s="460" t="e">
        <f>IF(COUNTIFS(Table1[JV '#],Table5[[#This Row],[JV Number]],#REF!,"x")=0,"",COUNTIFS(Table1[JV '#],Table5[[#This Row],[JV Number]],#REF!,"x"))</f>
        <v>#REF!</v>
      </c>
      <c r="Z401" s="447"/>
    </row>
    <row r="402" spans="1:26" x14ac:dyDescent="0.25">
      <c r="A402" s="464">
        <v>398</v>
      </c>
      <c r="B402" s="460">
        <v>404</v>
      </c>
      <c r="C402" s="460">
        <f>INDEX(Table1[MPMS '#],MATCH(Table5[[#This Row],[JV Number]],Table1[JV '#],0))</f>
        <v>63321</v>
      </c>
      <c r="D402" s="460" t="str">
        <f>INDEX(Table1[Early Completion (Y/N)],MATCH(Table5[[#This Row],[JV Number]],Table1[JV '#],0))</f>
        <v>--</v>
      </c>
      <c r="E402" s="460" t="e">
        <f>INDEX(#REF!,MATCH(Table5[[#This Row],[JV Number]],Table1[JV '#],0))</f>
        <v>#REF!</v>
      </c>
      <c r="F402" s="460">
        <f>INDEX(Table1[District],MATCH(Table5[[#This Row],[JV Number]],Table1[JV '#],0))</f>
        <v>11</v>
      </c>
      <c r="G402" s="460" t="str">
        <f>INDEX(Table1[County],MATCH(Table5[[#This Row],[JV Number]],Table1[JV '#],0))</f>
        <v>Allegheny</v>
      </c>
      <c r="H402" s="460">
        <f>COUNTIF(Table1[JV '#],Table5[[#This Row],[JV Number]])</f>
        <v>2</v>
      </c>
      <c r="I402" s="466">
        <f>LOOKUP(Table5[[#This Row],[JV Number]],Table4[JV '#],Table4[Construction Start Dates])</f>
        <v>42790</v>
      </c>
      <c r="J402" s="466" t="e">
        <f t="array" ref="J402">MIN(IF(Table5[[#This Row],[JV Number]]=Table1[JV '#],#REF!,"Error"))</f>
        <v>#REF!</v>
      </c>
      <c r="K402" s="554" t="e">
        <f>SUMIF(Table1[JV '#],Table5[[#This Row],[JV Number]],#REF!)</f>
        <v>#REF!</v>
      </c>
      <c r="L402" s="460" t="str">
        <f>IF(COUNTIFS(Table1[JV '#],Table5[[#This Row],[JV Number]],Table1[D-419 Utility Relocation Classification],Table5[[#Headers],[Prior]])=0,"",COUNTIFS(Table1[JV '#],Table5[[#This Row],[JV Number]],Table1[D-419 Utility Relocation Classification],Table5[[#Headers],[Prior]]))</f>
        <v/>
      </c>
      <c r="M402" s="460" t="str">
        <f>IF(COUNTIFS(Table1[JV '#],Table5[[#This Row],[JV Number]],Table1[D-419 Utility Relocation Classification],Table5[[#Headers],[Restrictive]])=0,"",COUNTIFS(Table1[JV '#],Table5[[#This Row],[JV Number]],Table1[D-419 Utility Relocation Classification],Table5[[#Headers],[Restrictive]]))</f>
        <v/>
      </c>
      <c r="N402" s="460" t="str">
        <f>IF(COUNTIFS(Table1[JV '#],Table5[[#This Row],[JV Number]],Table1[D-419 Utility Relocation Classification],Table5[[#Headers],[Concurrent]])=0,"",COUNTIFS(Table1[JV '#],Table5[[#This Row],[JV Number]],Table1[D-419 Utility Relocation Classification],Table5[[#Headers],[Concurrent]]))</f>
        <v/>
      </c>
      <c r="O402" s="460" t="str">
        <f>IF(COUNTIFS(Table1[JV '#],Table5[[#This Row],[JV Number]],Table1[D-419 Utility Relocation Classification],Table5[[#Headers],[Coordinated]])=0,"",COUNTIFS(Table1[JV '#],Table5[[#This Row],[JV Number]],Table1[D-419 Utility Relocation Classification],Table5[[#Headers],[Coordinated]]))</f>
        <v/>
      </c>
      <c r="P402" s="460" t="str">
        <f>IF(COUNTIFS(Table1[JV '#],Table5[[#This Row],[JV Number]],Table1[D-419 Utility Relocation Classification],Table5[[#Headers],[Not Affected]])=0,"",COUNTIFS(Table1[JV '#],Table5[[#This Row],[JV Number]],Table1[D-419 Utility Relocation Classification],Table5[[#Headers],[Not Affected]]))</f>
        <v/>
      </c>
      <c r="Q402" s="460" t="str">
        <f>IF(COUNTIFS(Table1[JV '#],Table5[[#This Row],[JV Number]],Table1[D-419 Utility Relocation Classification],Table5[[#Headers],[Incorporated]])=0,"",COUNTIFS(Table1[JV '#],Table5[[#This Row],[JV Number]],Table1[D-419 Utility Relocation Classification],Table5[[#Headers],[Incorporated]]))</f>
        <v/>
      </c>
      <c r="R402" s="460" t="str">
        <f>IF(COUNTIFS(Table1[JV '#],Table5[[#This Row],[JV Number]],Table1[Overhead or Underground],"OH")=0,"",COUNTIFS(Table1[JV '#],Table5[[#This Row],[JV Number]],Table1[Overhead or Underground],"OH"))</f>
        <v/>
      </c>
      <c r="S402" s="460">
        <f>IF(COUNTIFS(Table1[JV '#],Table5[[#This Row],[JV Number]],Table1[Overhead or Underground],"UG")=0,"",COUNTIFS(Table1[JV '#],Table5[[#This Row],[JV Number]],Table1[Overhead or Underground],"UG"))</f>
        <v>2</v>
      </c>
      <c r="T402" s="460" t="e">
        <f>IF(COUNTIFS(Table1[JV '#],Table5[[#This Row],[JV Number]],#REF!,"x")=0,"",COUNTIFS(Table1[JV '#],Table5[[#This Row],[JV Number]],#REF!,"x"))</f>
        <v>#REF!</v>
      </c>
      <c r="U402" s="460" t="e">
        <f>IF(COUNTIFS(Table1[JV '#],Table5[[#This Row],[JV Number]],#REF!,"x")=0,"",COUNTIFS(Table1[JV '#],Table5[[#This Row],[JV Number]],#REF!,"x"))</f>
        <v>#REF!</v>
      </c>
      <c r="V402" s="460" t="e">
        <f>IF(COUNTIFS(Table1[JV '#],Table5[[#This Row],[JV Number]],#REF!,"x")=0,"",COUNTIFS(Table1[JV '#],Table5[[#This Row],[JV Number]],#REF!,"x"))</f>
        <v>#REF!</v>
      </c>
      <c r="W402" s="460" t="e">
        <f>IF(COUNTIFS(Table1[JV '#],Table5[[#This Row],[JV Number]],#REF!,"x")=0,"",COUNTIFS(Table1[JV '#],Table5[[#This Row],[JV Number]],#REF!,"x"))</f>
        <v>#REF!</v>
      </c>
      <c r="X402" s="460" t="e">
        <f>IF(COUNTIFS(Table1[JV '#],Table5[[#This Row],[JV Number]],#REF!,"x")=0,"",COUNTIFS(Table1[JV '#],Table5[[#This Row],[JV Number]],#REF!,"x"))</f>
        <v>#REF!</v>
      </c>
      <c r="Z402" s="447"/>
    </row>
    <row r="403" spans="1:26" x14ac:dyDescent="0.25">
      <c r="A403" s="464">
        <v>399</v>
      </c>
      <c r="B403" s="460">
        <v>405</v>
      </c>
      <c r="C403" s="460">
        <f>INDEX(Table1[MPMS '#],MATCH(Table5[[#This Row],[JV Number]],Table1[JV '#],0))</f>
        <v>63324</v>
      </c>
      <c r="D403" s="460" t="str">
        <f>INDEX(Table1[Early Completion (Y/N)],MATCH(Table5[[#This Row],[JV Number]],Table1[JV '#],0))</f>
        <v>Y</v>
      </c>
      <c r="E403" s="460" t="e">
        <f>INDEX(#REF!,MATCH(Table5[[#This Row],[JV Number]],Table1[JV '#],0))</f>
        <v>#REF!</v>
      </c>
      <c r="F403" s="460">
        <f>INDEX(Table1[District],MATCH(Table5[[#This Row],[JV Number]],Table1[JV '#],0))</f>
        <v>11</v>
      </c>
      <c r="G403" s="460" t="str">
        <f>INDEX(Table1[County],MATCH(Table5[[#This Row],[JV Number]],Table1[JV '#],0))</f>
        <v>Allegheny</v>
      </c>
      <c r="H403" s="460">
        <f>COUNTIF(Table1[JV '#],Table5[[#This Row],[JV Number]])</f>
        <v>6</v>
      </c>
      <c r="I403" s="466">
        <f>LOOKUP(Table5[[#This Row],[JV Number]],Table4[JV '#],Table4[Construction Start Dates])</f>
        <v>42207</v>
      </c>
      <c r="J403" s="466" t="e">
        <f t="array" ref="J403">MIN(IF(Table5[[#This Row],[JV Number]]=Table1[JV '#],#REF!,"Error"))</f>
        <v>#REF!</v>
      </c>
      <c r="K403" s="554" t="e">
        <f>SUMIF(Table1[JV '#],Table5[[#This Row],[JV Number]],#REF!)</f>
        <v>#REF!</v>
      </c>
      <c r="L403" s="460" t="str">
        <f>IF(COUNTIFS(Table1[JV '#],Table5[[#This Row],[JV Number]],Table1[D-419 Utility Relocation Classification],Table5[[#Headers],[Prior]])=0,"",COUNTIFS(Table1[JV '#],Table5[[#This Row],[JV Number]],Table1[D-419 Utility Relocation Classification],Table5[[#Headers],[Prior]]))</f>
        <v/>
      </c>
      <c r="M403" s="460" t="str">
        <f>IF(COUNTIFS(Table1[JV '#],Table5[[#This Row],[JV Number]],Table1[D-419 Utility Relocation Classification],Table5[[#Headers],[Restrictive]])=0,"",COUNTIFS(Table1[JV '#],Table5[[#This Row],[JV Number]],Table1[D-419 Utility Relocation Classification],Table5[[#Headers],[Restrictive]]))</f>
        <v/>
      </c>
      <c r="N403" s="460" t="str">
        <f>IF(COUNTIFS(Table1[JV '#],Table5[[#This Row],[JV Number]],Table1[D-419 Utility Relocation Classification],Table5[[#Headers],[Concurrent]])=0,"",COUNTIFS(Table1[JV '#],Table5[[#This Row],[JV Number]],Table1[D-419 Utility Relocation Classification],Table5[[#Headers],[Concurrent]]))</f>
        <v/>
      </c>
      <c r="O403" s="460" t="str">
        <f>IF(COUNTIFS(Table1[JV '#],Table5[[#This Row],[JV Number]],Table1[D-419 Utility Relocation Classification],Table5[[#Headers],[Coordinated]])=0,"",COUNTIFS(Table1[JV '#],Table5[[#This Row],[JV Number]],Table1[D-419 Utility Relocation Classification],Table5[[#Headers],[Coordinated]]))</f>
        <v/>
      </c>
      <c r="P403" s="460">
        <f>IF(COUNTIFS(Table1[JV '#],Table5[[#This Row],[JV Number]],Table1[D-419 Utility Relocation Classification],Table5[[#Headers],[Not Affected]])=0,"",COUNTIFS(Table1[JV '#],Table5[[#This Row],[JV Number]],Table1[D-419 Utility Relocation Classification],Table5[[#Headers],[Not Affected]]))</f>
        <v>5</v>
      </c>
      <c r="Q403" s="460" t="str">
        <f>IF(COUNTIFS(Table1[JV '#],Table5[[#This Row],[JV Number]],Table1[D-419 Utility Relocation Classification],Table5[[#Headers],[Incorporated]])=0,"",COUNTIFS(Table1[JV '#],Table5[[#This Row],[JV Number]],Table1[D-419 Utility Relocation Classification],Table5[[#Headers],[Incorporated]]))</f>
        <v/>
      </c>
      <c r="R403" s="460">
        <f>IF(COUNTIFS(Table1[JV '#],Table5[[#This Row],[JV Number]],Table1[Overhead or Underground],"OH")=0,"",COUNTIFS(Table1[JV '#],Table5[[#This Row],[JV Number]],Table1[Overhead or Underground],"OH"))</f>
        <v>3</v>
      </c>
      <c r="S403" s="460">
        <f>IF(COUNTIFS(Table1[JV '#],Table5[[#This Row],[JV Number]],Table1[Overhead or Underground],"UG")=0,"",COUNTIFS(Table1[JV '#],Table5[[#This Row],[JV Number]],Table1[Overhead or Underground],"UG"))</f>
        <v>3</v>
      </c>
      <c r="T403" s="460" t="e">
        <f>IF(COUNTIFS(Table1[JV '#],Table5[[#This Row],[JV Number]],#REF!,"x")=0,"",COUNTIFS(Table1[JV '#],Table5[[#This Row],[JV Number]],#REF!,"x"))</f>
        <v>#REF!</v>
      </c>
      <c r="U403" s="460" t="e">
        <f>IF(COUNTIFS(Table1[JV '#],Table5[[#This Row],[JV Number]],#REF!,"x")=0,"",COUNTIFS(Table1[JV '#],Table5[[#This Row],[JV Number]],#REF!,"x"))</f>
        <v>#REF!</v>
      </c>
      <c r="V403" s="460" t="e">
        <f>IF(COUNTIFS(Table1[JV '#],Table5[[#This Row],[JV Number]],#REF!,"x")=0,"",COUNTIFS(Table1[JV '#],Table5[[#This Row],[JV Number]],#REF!,"x"))</f>
        <v>#REF!</v>
      </c>
      <c r="W403" s="460" t="e">
        <f>IF(COUNTIFS(Table1[JV '#],Table5[[#This Row],[JV Number]],#REF!,"x")=0,"",COUNTIFS(Table1[JV '#],Table5[[#This Row],[JV Number]],#REF!,"x"))</f>
        <v>#REF!</v>
      </c>
      <c r="X403" s="460" t="e">
        <f>IF(COUNTIFS(Table1[JV '#],Table5[[#This Row],[JV Number]],#REF!,"x")=0,"",COUNTIFS(Table1[JV '#],Table5[[#This Row],[JV Number]],#REF!,"x"))</f>
        <v>#REF!</v>
      </c>
      <c r="Z403" s="447"/>
    </row>
    <row r="404" spans="1:26" x14ac:dyDescent="0.25">
      <c r="A404" s="464">
        <v>400</v>
      </c>
      <c r="B404" s="460">
        <v>406</v>
      </c>
      <c r="C404" s="460">
        <f>INDEX(Table1[MPMS '#],MATCH(Table5[[#This Row],[JV Number]],Table1[JV '#],0))</f>
        <v>78185</v>
      </c>
      <c r="D404" s="460" t="str">
        <f>INDEX(Table1[Early Completion (Y/N)],MATCH(Table5[[#This Row],[JV Number]],Table1[JV '#],0))</f>
        <v>--</v>
      </c>
      <c r="E404" s="460" t="e">
        <f>INDEX(#REF!,MATCH(Table5[[#This Row],[JV Number]],Table1[JV '#],0))</f>
        <v>#REF!</v>
      </c>
      <c r="F404" s="460">
        <f>INDEX(Table1[District],MATCH(Table5[[#This Row],[JV Number]],Table1[JV '#],0))</f>
        <v>11</v>
      </c>
      <c r="G404" s="460" t="str">
        <f>INDEX(Table1[County],MATCH(Table5[[#This Row],[JV Number]],Table1[JV '#],0))</f>
        <v>Allegheny</v>
      </c>
      <c r="H404" s="460">
        <f>COUNTIF(Table1[JV '#],Table5[[#This Row],[JV Number]])</f>
        <v>6</v>
      </c>
      <c r="I404" s="466">
        <f>LOOKUP(Table5[[#This Row],[JV Number]],Table4[JV '#],Table4[Construction Start Dates])</f>
        <v>42464</v>
      </c>
      <c r="J404" s="466" t="e">
        <f t="array" ref="J404">MIN(IF(Table5[[#This Row],[JV Number]]=Table1[JV '#],#REF!,"Error"))</f>
        <v>#REF!</v>
      </c>
      <c r="K404" s="554" t="e">
        <f>SUMIF(Table1[JV '#],Table5[[#This Row],[JV Number]],#REF!)</f>
        <v>#REF!</v>
      </c>
      <c r="L404" s="460" t="str">
        <f>IF(COUNTIFS(Table1[JV '#],Table5[[#This Row],[JV Number]],Table1[D-419 Utility Relocation Classification],Table5[[#Headers],[Prior]])=0,"",COUNTIFS(Table1[JV '#],Table5[[#This Row],[JV Number]],Table1[D-419 Utility Relocation Classification],Table5[[#Headers],[Prior]]))</f>
        <v/>
      </c>
      <c r="M404" s="460" t="str">
        <f>IF(COUNTIFS(Table1[JV '#],Table5[[#This Row],[JV Number]],Table1[D-419 Utility Relocation Classification],Table5[[#Headers],[Restrictive]])=0,"",COUNTIFS(Table1[JV '#],Table5[[#This Row],[JV Number]],Table1[D-419 Utility Relocation Classification],Table5[[#Headers],[Restrictive]]))</f>
        <v/>
      </c>
      <c r="N404" s="460" t="str">
        <f>IF(COUNTIFS(Table1[JV '#],Table5[[#This Row],[JV Number]],Table1[D-419 Utility Relocation Classification],Table5[[#Headers],[Concurrent]])=0,"",COUNTIFS(Table1[JV '#],Table5[[#This Row],[JV Number]],Table1[D-419 Utility Relocation Classification],Table5[[#Headers],[Concurrent]]))</f>
        <v/>
      </c>
      <c r="O404" s="460" t="str">
        <f>IF(COUNTIFS(Table1[JV '#],Table5[[#This Row],[JV Number]],Table1[D-419 Utility Relocation Classification],Table5[[#Headers],[Coordinated]])=0,"",COUNTIFS(Table1[JV '#],Table5[[#This Row],[JV Number]],Table1[D-419 Utility Relocation Classification],Table5[[#Headers],[Coordinated]]))</f>
        <v/>
      </c>
      <c r="P404" s="460" t="str">
        <f>IF(COUNTIFS(Table1[JV '#],Table5[[#This Row],[JV Number]],Table1[D-419 Utility Relocation Classification],Table5[[#Headers],[Not Affected]])=0,"",COUNTIFS(Table1[JV '#],Table5[[#This Row],[JV Number]],Table1[D-419 Utility Relocation Classification],Table5[[#Headers],[Not Affected]]))</f>
        <v/>
      </c>
      <c r="Q404" s="460" t="str">
        <f>IF(COUNTIFS(Table1[JV '#],Table5[[#This Row],[JV Number]],Table1[D-419 Utility Relocation Classification],Table5[[#Headers],[Incorporated]])=0,"",COUNTIFS(Table1[JV '#],Table5[[#This Row],[JV Number]],Table1[D-419 Utility Relocation Classification],Table5[[#Headers],[Incorporated]]))</f>
        <v/>
      </c>
      <c r="R404" s="460">
        <f>IF(COUNTIFS(Table1[JV '#],Table5[[#This Row],[JV Number]],Table1[Overhead or Underground],"OH")=0,"",COUNTIFS(Table1[JV '#],Table5[[#This Row],[JV Number]],Table1[Overhead or Underground],"OH"))</f>
        <v>3</v>
      </c>
      <c r="S404" s="460">
        <f>IF(COUNTIFS(Table1[JV '#],Table5[[#This Row],[JV Number]],Table1[Overhead or Underground],"UG")=0,"",COUNTIFS(Table1[JV '#],Table5[[#This Row],[JV Number]],Table1[Overhead or Underground],"UG"))</f>
        <v>3</v>
      </c>
      <c r="T404" s="460" t="e">
        <f>IF(COUNTIFS(Table1[JV '#],Table5[[#This Row],[JV Number]],#REF!,"x")=0,"",COUNTIFS(Table1[JV '#],Table5[[#This Row],[JV Number]],#REF!,"x"))</f>
        <v>#REF!</v>
      </c>
      <c r="U404" s="460" t="e">
        <f>IF(COUNTIFS(Table1[JV '#],Table5[[#This Row],[JV Number]],#REF!,"x")=0,"",COUNTIFS(Table1[JV '#],Table5[[#This Row],[JV Number]],#REF!,"x"))</f>
        <v>#REF!</v>
      </c>
      <c r="V404" s="460" t="e">
        <f>IF(COUNTIFS(Table1[JV '#],Table5[[#This Row],[JV Number]],#REF!,"x")=0,"",COUNTIFS(Table1[JV '#],Table5[[#This Row],[JV Number]],#REF!,"x"))</f>
        <v>#REF!</v>
      </c>
      <c r="W404" s="460" t="e">
        <f>IF(COUNTIFS(Table1[JV '#],Table5[[#This Row],[JV Number]],#REF!,"x")=0,"",COUNTIFS(Table1[JV '#],Table5[[#This Row],[JV Number]],#REF!,"x"))</f>
        <v>#REF!</v>
      </c>
      <c r="X404" s="460" t="e">
        <f>IF(COUNTIFS(Table1[JV '#],Table5[[#This Row],[JV Number]],#REF!,"x")=0,"",COUNTIFS(Table1[JV '#],Table5[[#This Row],[JV Number]],#REF!,"x"))</f>
        <v>#REF!</v>
      </c>
      <c r="Z404" s="447"/>
    </row>
    <row r="405" spans="1:26" x14ac:dyDescent="0.25">
      <c r="A405" s="464">
        <v>401</v>
      </c>
      <c r="B405" s="460">
        <v>407</v>
      </c>
      <c r="C405" s="460">
        <f>INDEX(Table1[MPMS '#],MATCH(Table5[[#This Row],[JV Number]],Table1[JV '#],0))</f>
        <v>27185</v>
      </c>
      <c r="D405" s="460" t="str">
        <f>INDEX(Table1[Early Completion (Y/N)],MATCH(Table5[[#This Row],[JV Number]],Table1[JV '#],0))</f>
        <v>--</v>
      </c>
      <c r="E405" s="460" t="e">
        <f>INDEX(#REF!,MATCH(Table5[[#This Row],[JV Number]],Table1[JV '#],0))</f>
        <v>#REF!</v>
      </c>
      <c r="F405" s="460">
        <f>INDEX(Table1[District],MATCH(Table5[[#This Row],[JV Number]],Table1[JV '#],0))</f>
        <v>11</v>
      </c>
      <c r="G405" s="460" t="str">
        <f>INDEX(Table1[County],MATCH(Table5[[#This Row],[JV Number]],Table1[JV '#],0))</f>
        <v>Allegheny</v>
      </c>
      <c r="H405" s="460">
        <f>COUNTIF(Table1[JV '#],Table5[[#This Row],[JV Number]])</f>
        <v>5</v>
      </c>
      <c r="I405" s="466">
        <f>LOOKUP(Table5[[#This Row],[JV Number]],Table4[JV '#],Table4[Construction Start Dates])</f>
        <v>42782</v>
      </c>
      <c r="J405" s="466" t="e">
        <f t="array" ref="J405">MIN(IF(Table5[[#This Row],[JV Number]]=Table1[JV '#],#REF!,"Error"))</f>
        <v>#REF!</v>
      </c>
      <c r="K405" s="554" t="e">
        <f>SUMIF(Table1[JV '#],Table5[[#This Row],[JV Number]],#REF!)</f>
        <v>#REF!</v>
      </c>
      <c r="L405" s="460" t="str">
        <f>IF(COUNTIFS(Table1[JV '#],Table5[[#This Row],[JV Number]],Table1[D-419 Utility Relocation Classification],Table5[[#Headers],[Prior]])=0,"",COUNTIFS(Table1[JV '#],Table5[[#This Row],[JV Number]],Table1[D-419 Utility Relocation Classification],Table5[[#Headers],[Prior]]))</f>
        <v/>
      </c>
      <c r="M405" s="460" t="str">
        <f>IF(COUNTIFS(Table1[JV '#],Table5[[#This Row],[JV Number]],Table1[D-419 Utility Relocation Classification],Table5[[#Headers],[Restrictive]])=0,"",COUNTIFS(Table1[JV '#],Table5[[#This Row],[JV Number]],Table1[D-419 Utility Relocation Classification],Table5[[#Headers],[Restrictive]]))</f>
        <v/>
      </c>
      <c r="N405" s="460" t="str">
        <f>IF(COUNTIFS(Table1[JV '#],Table5[[#This Row],[JV Number]],Table1[D-419 Utility Relocation Classification],Table5[[#Headers],[Concurrent]])=0,"",COUNTIFS(Table1[JV '#],Table5[[#This Row],[JV Number]],Table1[D-419 Utility Relocation Classification],Table5[[#Headers],[Concurrent]]))</f>
        <v/>
      </c>
      <c r="O405" s="460" t="str">
        <f>IF(COUNTIFS(Table1[JV '#],Table5[[#This Row],[JV Number]],Table1[D-419 Utility Relocation Classification],Table5[[#Headers],[Coordinated]])=0,"",COUNTIFS(Table1[JV '#],Table5[[#This Row],[JV Number]],Table1[D-419 Utility Relocation Classification],Table5[[#Headers],[Coordinated]]))</f>
        <v/>
      </c>
      <c r="P405" s="460" t="str">
        <f>IF(COUNTIFS(Table1[JV '#],Table5[[#This Row],[JV Number]],Table1[D-419 Utility Relocation Classification],Table5[[#Headers],[Not Affected]])=0,"",COUNTIFS(Table1[JV '#],Table5[[#This Row],[JV Number]],Table1[D-419 Utility Relocation Classification],Table5[[#Headers],[Not Affected]]))</f>
        <v/>
      </c>
      <c r="Q405" s="460" t="str">
        <f>IF(COUNTIFS(Table1[JV '#],Table5[[#This Row],[JV Number]],Table1[D-419 Utility Relocation Classification],Table5[[#Headers],[Incorporated]])=0,"",COUNTIFS(Table1[JV '#],Table5[[#This Row],[JV Number]],Table1[D-419 Utility Relocation Classification],Table5[[#Headers],[Incorporated]]))</f>
        <v/>
      </c>
      <c r="R405" s="460" t="str">
        <f>IF(COUNTIFS(Table1[JV '#],Table5[[#This Row],[JV Number]],Table1[Overhead or Underground],"OH")=0,"",COUNTIFS(Table1[JV '#],Table5[[#This Row],[JV Number]],Table1[Overhead or Underground],"OH"))</f>
        <v/>
      </c>
      <c r="S405" s="460">
        <f>IF(COUNTIFS(Table1[JV '#],Table5[[#This Row],[JV Number]],Table1[Overhead or Underground],"UG")=0,"",COUNTIFS(Table1[JV '#],Table5[[#This Row],[JV Number]],Table1[Overhead or Underground],"UG"))</f>
        <v>2</v>
      </c>
      <c r="T405" s="460" t="e">
        <f>IF(COUNTIFS(Table1[JV '#],Table5[[#This Row],[JV Number]],#REF!,"x")=0,"",COUNTIFS(Table1[JV '#],Table5[[#This Row],[JV Number]],#REF!,"x"))</f>
        <v>#REF!</v>
      </c>
      <c r="U405" s="460" t="e">
        <f>IF(COUNTIFS(Table1[JV '#],Table5[[#This Row],[JV Number]],#REF!,"x")=0,"",COUNTIFS(Table1[JV '#],Table5[[#This Row],[JV Number]],#REF!,"x"))</f>
        <v>#REF!</v>
      </c>
      <c r="V405" s="460" t="e">
        <f>IF(COUNTIFS(Table1[JV '#],Table5[[#This Row],[JV Number]],#REF!,"x")=0,"",COUNTIFS(Table1[JV '#],Table5[[#This Row],[JV Number]],#REF!,"x"))</f>
        <v>#REF!</v>
      </c>
      <c r="W405" s="460" t="e">
        <f>IF(COUNTIFS(Table1[JV '#],Table5[[#This Row],[JV Number]],#REF!,"x")=0,"",COUNTIFS(Table1[JV '#],Table5[[#This Row],[JV Number]],#REF!,"x"))</f>
        <v>#REF!</v>
      </c>
      <c r="X405" s="460" t="e">
        <f>IF(COUNTIFS(Table1[JV '#],Table5[[#This Row],[JV Number]],#REF!,"x")=0,"",COUNTIFS(Table1[JV '#],Table5[[#This Row],[JV Number]],#REF!,"x"))</f>
        <v>#REF!</v>
      </c>
      <c r="Z405" s="447"/>
    </row>
    <row r="406" spans="1:26" x14ac:dyDescent="0.25">
      <c r="A406" s="464">
        <v>402</v>
      </c>
      <c r="B406" s="460">
        <v>408</v>
      </c>
      <c r="C406" s="460">
        <f>INDEX(Table1[MPMS '#],MATCH(Table5[[#This Row],[JV Number]],Table1[JV '#],0))</f>
        <v>27188</v>
      </c>
      <c r="D406" s="460" t="str">
        <f>INDEX(Table1[Early Completion (Y/N)],MATCH(Table5[[#This Row],[JV Number]],Table1[JV '#],0))</f>
        <v>--</v>
      </c>
      <c r="E406" s="460" t="e">
        <f>INDEX(#REF!,MATCH(Table5[[#This Row],[JV Number]],Table1[JV '#],0))</f>
        <v>#REF!</v>
      </c>
      <c r="F406" s="460">
        <f>INDEX(Table1[District],MATCH(Table5[[#This Row],[JV Number]],Table1[JV '#],0))</f>
        <v>11</v>
      </c>
      <c r="G406" s="460" t="str">
        <f>INDEX(Table1[County],MATCH(Table5[[#This Row],[JV Number]],Table1[JV '#],0))</f>
        <v>Allegheny</v>
      </c>
      <c r="H406" s="460">
        <f>COUNTIF(Table1[JV '#],Table5[[#This Row],[JV Number]])</f>
        <v>5</v>
      </c>
      <c r="I406" s="466">
        <f>LOOKUP(Table5[[#This Row],[JV Number]],Table4[JV '#],Table4[Construction Start Dates])</f>
        <v>42877</v>
      </c>
      <c r="J406" s="466" t="e">
        <f t="array" ref="J406">MIN(IF(Table5[[#This Row],[JV Number]]=Table1[JV '#],#REF!,"Error"))</f>
        <v>#REF!</v>
      </c>
      <c r="K406" s="554" t="e">
        <f>SUMIF(Table1[JV '#],Table5[[#This Row],[JV Number]],#REF!)</f>
        <v>#REF!</v>
      </c>
      <c r="L406" s="460" t="str">
        <f>IF(COUNTIFS(Table1[JV '#],Table5[[#This Row],[JV Number]],Table1[D-419 Utility Relocation Classification],Table5[[#Headers],[Prior]])=0,"",COUNTIFS(Table1[JV '#],Table5[[#This Row],[JV Number]],Table1[D-419 Utility Relocation Classification],Table5[[#Headers],[Prior]]))</f>
        <v/>
      </c>
      <c r="M406" s="460" t="str">
        <f>IF(COUNTIFS(Table1[JV '#],Table5[[#This Row],[JV Number]],Table1[D-419 Utility Relocation Classification],Table5[[#Headers],[Restrictive]])=0,"",COUNTIFS(Table1[JV '#],Table5[[#This Row],[JV Number]],Table1[D-419 Utility Relocation Classification],Table5[[#Headers],[Restrictive]]))</f>
        <v/>
      </c>
      <c r="N406" s="460" t="str">
        <f>IF(COUNTIFS(Table1[JV '#],Table5[[#This Row],[JV Number]],Table1[D-419 Utility Relocation Classification],Table5[[#Headers],[Concurrent]])=0,"",COUNTIFS(Table1[JV '#],Table5[[#This Row],[JV Number]],Table1[D-419 Utility Relocation Classification],Table5[[#Headers],[Concurrent]]))</f>
        <v/>
      </c>
      <c r="O406" s="460" t="str">
        <f>IF(COUNTIFS(Table1[JV '#],Table5[[#This Row],[JV Number]],Table1[D-419 Utility Relocation Classification],Table5[[#Headers],[Coordinated]])=0,"",COUNTIFS(Table1[JV '#],Table5[[#This Row],[JV Number]],Table1[D-419 Utility Relocation Classification],Table5[[#Headers],[Coordinated]]))</f>
        <v/>
      </c>
      <c r="P406" s="460" t="str">
        <f>IF(COUNTIFS(Table1[JV '#],Table5[[#This Row],[JV Number]],Table1[D-419 Utility Relocation Classification],Table5[[#Headers],[Not Affected]])=0,"",COUNTIFS(Table1[JV '#],Table5[[#This Row],[JV Number]],Table1[D-419 Utility Relocation Classification],Table5[[#Headers],[Not Affected]]))</f>
        <v/>
      </c>
      <c r="Q406" s="460" t="str">
        <f>IF(COUNTIFS(Table1[JV '#],Table5[[#This Row],[JV Number]],Table1[D-419 Utility Relocation Classification],Table5[[#Headers],[Incorporated]])=0,"",COUNTIFS(Table1[JV '#],Table5[[#This Row],[JV Number]],Table1[D-419 Utility Relocation Classification],Table5[[#Headers],[Incorporated]]))</f>
        <v/>
      </c>
      <c r="R406" s="460" t="str">
        <f>IF(COUNTIFS(Table1[JV '#],Table5[[#This Row],[JV Number]],Table1[Overhead or Underground],"OH")=0,"",COUNTIFS(Table1[JV '#],Table5[[#This Row],[JV Number]],Table1[Overhead or Underground],"OH"))</f>
        <v/>
      </c>
      <c r="S406" s="460">
        <f>IF(COUNTIFS(Table1[JV '#],Table5[[#This Row],[JV Number]],Table1[Overhead or Underground],"UG")=0,"",COUNTIFS(Table1[JV '#],Table5[[#This Row],[JV Number]],Table1[Overhead or Underground],"UG"))</f>
        <v>3</v>
      </c>
      <c r="T406" s="460" t="e">
        <f>IF(COUNTIFS(Table1[JV '#],Table5[[#This Row],[JV Number]],#REF!,"x")=0,"",COUNTIFS(Table1[JV '#],Table5[[#This Row],[JV Number]],#REF!,"x"))</f>
        <v>#REF!</v>
      </c>
      <c r="U406" s="460" t="e">
        <f>IF(COUNTIFS(Table1[JV '#],Table5[[#This Row],[JV Number]],#REF!,"x")=0,"",COUNTIFS(Table1[JV '#],Table5[[#This Row],[JV Number]],#REF!,"x"))</f>
        <v>#REF!</v>
      </c>
      <c r="V406" s="460" t="e">
        <f>IF(COUNTIFS(Table1[JV '#],Table5[[#This Row],[JV Number]],#REF!,"x")=0,"",COUNTIFS(Table1[JV '#],Table5[[#This Row],[JV Number]],#REF!,"x"))</f>
        <v>#REF!</v>
      </c>
      <c r="W406" s="460" t="e">
        <f>IF(COUNTIFS(Table1[JV '#],Table5[[#This Row],[JV Number]],#REF!,"x")=0,"",COUNTIFS(Table1[JV '#],Table5[[#This Row],[JV Number]],#REF!,"x"))</f>
        <v>#REF!</v>
      </c>
      <c r="X406" s="460" t="e">
        <f>IF(COUNTIFS(Table1[JV '#],Table5[[#This Row],[JV Number]],#REF!,"x")=0,"",COUNTIFS(Table1[JV '#],Table5[[#This Row],[JV Number]],#REF!,"x"))</f>
        <v>#REF!</v>
      </c>
      <c r="Z406" s="447"/>
    </row>
    <row r="407" spans="1:26" x14ac:dyDescent="0.25">
      <c r="A407" s="464">
        <v>403</v>
      </c>
      <c r="B407" s="460">
        <v>409</v>
      </c>
      <c r="C407" s="460">
        <f>INDEX(Table1[MPMS '#],MATCH(Table5[[#This Row],[JV Number]],Table1[JV '#],0))</f>
        <v>28128</v>
      </c>
      <c r="D407" s="460" t="str">
        <f>INDEX(Table1[Early Completion (Y/N)],MATCH(Table5[[#This Row],[JV Number]],Table1[JV '#],0))</f>
        <v>--</v>
      </c>
      <c r="E407" s="460" t="e">
        <f>INDEX(#REF!,MATCH(Table5[[#This Row],[JV Number]],Table1[JV '#],0))</f>
        <v>#REF!</v>
      </c>
      <c r="F407" s="460">
        <f>INDEX(Table1[District],MATCH(Table5[[#This Row],[JV Number]],Table1[JV '#],0))</f>
        <v>11</v>
      </c>
      <c r="G407" s="460" t="str">
        <f>INDEX(Table1[County],MATCH(Table5[[#This Row],[JV Number]],Table1[JV '#],0))</f>
        <v>Allegheny</v>
      </c>
      <c r="H407" s="460">
        <f>COUNTIF(Table1[JV '#],Table5[[#This Row],[JV Number]])</f>
        <v>6</v>
      </c>
      <c r="I407" s="466">
        <f>LOOKUP(Table5[[#This Row],[JV Number]],Table4[JV '#],Table4[Construction Start Dates])</f>
        <v>42828</v>
      </c>
      <c r="J407" s="466" t="e">
        <f t="array" ref="J407">MIN(IF(Table5[[#This Row],[JV Number]]=Table1[JV '#],#REF!,"Error"))</f>
        <v>#REF!</v>
      </c>
      <c r="K407" s="554" t="e">
        <f>SUMIF(Table1[JV '#],Table5[[#This Row],[JV Number]],#REF!)</f>
        <v>#REF!</v>
      </c>
      <c r="L407" s="460" t="str">
        <f>IF(COUNTIFS(Table1[JV '#],Table5[[#This Row],[JV Number]],Table1[D-419 Utility Relocation Classification],Table5[[#Headers],[Prior]])=0,"",COUNTIFS(Table1[JV '#],Table5[[#This Row],[JV Number]],Table1[D-419 Utility Relocation Classification],Table5[[#Headers],[Prior]]))</f>
        <v/>
      </c>
      <c r="M407" s="460" t="str">
        <f>IF(COUNTIFS(Table1[JV '#],Table5[[#This Row],[JV Number]],Table1[D-419 Utility Relocation Classification],Table5[[#Headers],[Restrictive]])=0,"",COUNTIFS(Table1[JV '#],Table5[[#This Row],[JV Number]],Table1[D-419 Utility Relocation Classification],Table5[[#Headers],[Restrictive]]))</f>
        <v/>
      </c>
      <c r="N407" s="460" t="str">
        <f>IF(COUNTIFS(Table1[JV '#],Table5[[#This Row],[JV Number]],Table1[D-419 Utility Relocation Classification],Table5[[#Headers],[Concurrent]])=0,"",COUNTIFS(Table1[JV '#],Table5[[#This Row],[JV Number]],Table1[D-419 Utility Relocation Classification],Table5[[#Headers],[Concurrent]]))</f>
        <v/>
      </c>
      <c r="O407" s="460" t="str">
        <f>IF(COUNTIFS(Table1[JV '#],Table5[[#This Row],[JV Number]],Table1[D-419 Utility Relocation Classification],Table5[[#Headers],[Coordinated]])=0,"",COUNTIFS(Table1[JV '#],Table5[[#This Row],[JV Number]],Table1[D-419 Utility Relocation Classification],Table5[[#Headers],[Coordinated]]))</f>
        <v/>
      </c>
      <c r="P407" s="460" t="str">
        <f>IF(COUNTIFS(Table1[JV '#],Table5[[#This Row],[JV Number]],Table1[D-419 Utility Relocation Classification],Table5[[#Headers],[Not Affected]])=0,"",COUNTIFS(Table1[JV '#],Table5[[#This Row],[JV Number]],Table1[D-419 Utility Relocation Classification],Table5[[#Headers],[Not Affected]]))</f>
        <v/>
      </c>
      <c r="Q407" s="460" t="str">
        <f>IF(COUNTIFS(Table1[JV '#],Table5[[#This Row],[JV Number]],Table1[D-419 Utility Relocation Classification],Table5[[#Headers],[Incorporated]])=0,"",COUNTIFS(Table1[JV '#],Table5[[#This Row],[JV Number]],Table1[D-419 Utility Relocation Classification],Table5[[#Headers],[Incorporated]]))</f>
        <v/>
      </c>
      <c r="R407" s="460" t="str">
        <f>IF(COUNTIFS(Table1[JV '#],Table5[[#This Row],[JV Number]],Table1[Overhead or Underground],"OH")=0,"",COUNTIFS(Table1[JV '#],Table5[[#This Row],[JV Number]],Table1[Overhead or Underground],"OH"))</f>
        <v/>
      </c>
      <c r="S407" s="460">
        <f>IF(COUNTIFS(Table1[JV '#],Table5[[#This Row],[JV Number]],Table1[Overhead or Underground],"UG")=0,"",COUNTIFS(Table1[JV '#],Table5[[#This Row],[JV Number]],Table1[Overhead or Underground],"UG"))</f>
        <v>5</v>
      </c>
      <c r="T407" s="460" t="e">
        <f>IF(COUNTIFS(Table1[JV '#],Table5[[#This Row],[JV Number]],#REF!,"x")=0,"",COUNTIFS(Table1[JV '#],Table5[[#This Row],[JV Number]],#REF!,"x"))</f>
        <v>#REF!</v>
      </c>
      <c r="U407" s="460" t="e">
        <f>IF(COUNTIFS(Table1[JV '#],Table5[[#This Row],[JV Number]],#REF!,"x")=0,"",COUNTIFS(Table1[JV '#],Table5[[#This Row],[JV Number]],#REF!,"x"))</f>
        <v>#REF!</v>
      </c>
      <c r="V407" s="460" t="e">
        <f>IF(COUNTIFS(Table1[JV '#],Table5[[#This Row],[JV Number]],#REF!,"x")=0,"",COUNTIFS(Table1[JV '#],Table5[[#This Row],[JV Number]],#REF!,"x"))</f>
        <v>#REF!</v>
      </c>
      <c r="W407" s="460" t="e">
        <f>IF(COUNTIFS(Table1[JV '#],Table5[[#This Row],[JV Number]],#REF!,"x")=0,"",COUNTIFS(Table1[JV '#],Table5[[#This Row],[JV Number]],#REF!,"x"))</f>
        <v>#REF!</v>
      </c>
      <c r="X407" s="460" t="e">
        <f>IF(COUNTIFS(Table1[JV '#],Table5[[#This Row],[JV Number]],#REF!,"x")=0,"",COUNTIFS(Table1[JV '#],Table5[[#This Row],[JV Number]],#REF!,"x"))</f>
        <v>#REF!</v>
      </c>
      <c r="Z407" s="447"/>
    </row>
    <row r="408" spans="1:26" x14ac:dyDescent="0.25">
      <c r="A408" s="464">
        <v>404</v>
      </c>
      <c r="B408" s="460">
        <v>410</v>
      </c>
      <c r="C408" s="460">
        <f>INDEX(Table1[MPMS '#],MATCH(Table5[[#This Row],[JV Number]],Table1[JV '#],0))</f>
        <v>78220</v>
      </c>
      <c r="D408" s="460" t="str">
        <f>INDEX(Table1[Early Completion (Y/N)],MATCH(Table5[[#This Row],[JV Number]],Table1[JV '#],0))</f>
        <v>--</v>
      </c>
      <c r="E408" s="460" t="e">
        <f>INDEX(#REF!,MATCH(Table5[[#This Row],[JV Number]],Table1[JV '#],0))</f>
        <v>#REF!</v>
      </c>
      <c r="F408" s="460">
        <f>INDEX(Table1[District],MATCH(Table5[[#This Row],[JV Number]],Table1[JV '#],0))</f>
        <v>11</v>
      </c>
      <c r="G408" s="460" t="str">
        <f>INDEX(Table1[County],MATCH(Table5[[#This Row],[JV Number]],Table1[JV '#],0))</f>
        <v>Allegheny</v>
      </c>
      <c r="H408" s="460">
        <f>COUNTIF(Table1[JV '#],Table5[[#This Row],[JV Number]])</f>
        <v>2</v>
      </c>
      <c r="I408" s="466">
        <f>LOOKUP(Table5[[#This Row],[JV Number]],Table4[JV '#],Table4[Construction Start Dates])</f>
        <v>42558</v>
      </c>
      <c r="J408" s="466" t="e">
        <f t="array" ref="J408">MIN(IF(Table5[[#This Row],[JV Number]]=Table1[JV '#],#REF!,"Error"))</f>
        <v>#REF!</v>
      </c>
      <c r="K408" s="554" t="e">
        <f>SUMIF(Table1[JV '#],Table5[[#This Row],[JV Number]],#REF!)</f>
        <v>#REF!</v>
      </c>
      <c r="L408" s="460" t="str">
        <f>IF(COUNTIFS(Table1[JV '#],Table5[[#This Row],[JV Number]],Table1[D-419 Utility Relocation Classification],Table5[[#Headers],[Prior]])=0,"",COUNTIFS(Table1[JV '#],Table5[[#This Row],[JV Number]],Table1[D-419 Utility Relocation Classification],Table5[[#Headers],[Prior]]))</f>
        <v/>
      </c>
      <c r="M408" s="460" t="str">
        <f>IF(COUNTIFS(Table1[JV '#],Table5[[#This Row],[JV Number]],Table1[D-419 Utility Relocation Classification],Table5[[#Headers],[Restrictive]])=0,"",COUNTIFS(Table1[JV '#],Table5[[#This Row],[JV Number]],Table1[D-419 Utility Relocation Classification],Table5[[#Headers],[Restrictive]]))</f>
        <v/>
      </c>
      <c r="N408" s="460" t="str">
        <f>IF(COUNTIFS(Table1[JV '#],Table5[[#This Row],[JV Number]],Table1[D-419 Utility Relocation Classification],Table5[[#Headers],[Concurrent]])=0,"",COUNTIFS(Table1[JV '#],Table5[[#This Row],[JV Number]],Table1[D-419 Utility Relocation Classification],Table5[[#Headers],[Concurrent]]))</f>
        <v/>
      </c>
      <c r="O408" s="460" t="str">
        <f>IF(COUNTIFS(Table1[JV '#],Table5[[#This Row],[JV Number]],Table1[D-419 Utility Relocation Classification],Table5[[#Headers],[Coordinated]])=0,"",COUNTIFS(Table1[JV '#],Table5[[#This Row],[JV Number]],Table1[D-419 Utility Relocation Classification],Table5[[#Headers],[Coordinated]]))</f>
        <v/>
      </c>
      <c r="P408" s="460" t="str">
        <f>IF(COUNTIFS(Table1[JV '#],Table5[[#This Row],[JV Number]],Table1[D-419 Utility Relocation Classification],Table5[[#Headers],[Not Affected]])=0,"",COUNTIFS(Table1[JV '#],Table5[[#This Row],[JV Number]],Table1[D-419 Utility Relocation Classification],Table5[[#Headers],[Not Affected]]))</f>
        <v/>
      </c>
      <c r="Q408" s="460" t="str">
        <f>IF(COUNTIFS(Table1[JV '#],Table5[[#This Row],[JV Number]],Table1[D-419 Utility Relocation Classification],Table5[[#Headers],[Incorporated]])=0,"",COUNTIFS(Table1[JV '#],Table5[[#This Row],[JV Number]],Table1[D-419 Utility Relocation Classification],Table5[[#Headers],[Incorporated]]))</f>
        <v/>
      </c>
      <c r="R408" s="460" t="str">
        <f>IF(COUNTIFS(Table1[JV '#],Table5[[#This Row],[JV Number]],Table1[Overhead or Underground],"OH")=0,"",COUNTIFS(Table1[JV '#],Table5[[#This Row],[JV Number]],Table1[Overhead or Underground],"OH"))</f>
        <v/>
      </c>
      <c r="S408" s="460">
        <f>IF(COUNTIFS(Table1[JV '#],Table5[[#This Row],[JV Number]],Table1[Overhead or Underground],"UG")=0,"",COUNTIFS(Table1[JV '#],Table5[[#This Row],[JV Number]],Table1[Overhead or Underground],"UG"))</f>
        <v>2</v>
      </c>
      <c r="T408" s="460" t="e">
        <f>IF(COUNTIFS(Table1[JV '#],Table5[[#This Row],[JV Number]],#REF!,"x")=0,"",COUNTIFS(Table1[JV '#],Table5[[#This Row],[JV Number]],#REF!,"x"))</f>
        <v>#REF!</v>
      </c>
      <c r="U408" s="460" t="e">
        <f>IF(COUNTIFS(Table1[JV '#],Table5[[#This Row],[JV Number]],#REF!,"x")=0,"",COUNTIFS(Table1[JV '#],Table5[[#This Row],[JV Number]],#REF!,"x"))</f>
        <v>#REF!</v>
      </c>
      <c r="V408" s="460" t="e">
        <f>IF(COUNTIFS(Table1[JV '#],Table5[[#This Row],[JV Number]],#REF!,"x")=0,"",COUNTIFS(Table1[JV '#],Table5[[#This Row],[JV Number]],#REF!,"x"))</f>
        <v>#REF!</v>
      </c>
      <c r="W408" s="460" t="e">
        <f>IF(COUNTIFS(Table1[JV '#],Table5[[#This Row],[JV Number]],#REF!,"x")=0,"",COUNTIFS(Table1[JV '#],Table5[[#This Row],[JV Number]],#REF!,"x"))</f>
        <v>#REF!</v>
      </c>
      <c r="X408" s="460" t="e">
        <f>IF(COUNTIFS(Table1[JV '#],Table5[[#This Row],[JV Number]],#REF!,"x")=0,"",COUNTIFS(Table1[JV '#],Table5[[#This Row],[JV Number]],#REF!,"x"))</f>
        <v>#REF!</v>
      </c>
      <c r="Z408" s="447"/>
    </row>
    <row r="409" spans="1:26" x14ac:dyDescent="0.25">
      <c r="A409" s="464">
        <v>405</v>
      </c>
      <c r="B409" s="460">
        <v>411</v>
      </c>
      <c r="C409" s="460">
        <f>INDEX(Table1[MPMS '#],MATCH(Table5[[#This Row],[JV Number]],Table1[JV '#],0))</f>
        <v>89100</v>
      </c>
      <c r="D409" s="460" t="str">
        <f>INDEX(Table1[Early Completion (Y/N)],MATCH(Table5[[#This Row],[JV Number]],Table1[JV '#],0))</f>
        <v>--</v>
      </c>
      <c r="E409" s="460" t="e">
        <f>INDEX(#REF!,MATCH(Table5[[#This Row],[JV Number]],Table1[JV '#],0))</f>
        <v>#REF!</v>
      </c>
      <c r="F409" s="460">
        <f>INDEX(Table1[District],MATCH(Table5[[#This Row],[JV Number]],Table1[JV '#],0))</f>
        <v>11</v>
      </c>
      <c r="G409" s="460" t="str">
        <f>INDEX(Table1[County],MATCH(Table5[[#This Row],[JV Number]],Table1[JV '#],0))</f>
        <v>Allegheny</v>
      </c>
      <c r="H409" s="460">
        <f>COUNTIF(Table1[JV '#],Table5[[#This Row],[JV Number]])</f>
        <v>4</v>
      </c>
      <c r="I409" s="466">
        <f>LOOKUP(Table5[[#This Row],[JV Number]],Table4[JV '#],Table4[Construction Start Dates])</f>
        <v>42562</v>
      </c>
      <c r="J409" s="466" t="e">
        <f t="array" ref="J409">MIN(IF(Table5[[#This Row],[JV Number]]=Table1[JV '#],#REF!,"Error"))</f>
        <v>#REF!</v>
      </c>
      <c r="K409" s="554" t="e">
        <f>SUMIF(Table1[JV '#],Table5[[#This Row],[JV Number]],#REF!)</f>
        <v>#REF!</v>
      </c>
      <c r="L409" s="460" t="str">
        <f>IF(COUNTIFS(Table1[JV '#],Table5[[#This Row],[JV Number]],Table1[D-419 Utility Relocation Classification],Table5[[#Headers],[Prior]])=0,"",COUNTIFS(Table1[JV '#],Table5[[#This Row],[JV Number]],Table1[D-419 Utility Relocation Classification],Table5[[#Headers],[Prior]]))</f>
        <v/>
      </c>
      <c r="M409" s="460" t="str">
        <f>IF(COUNTIFS(Table1[JV '#],Table5[[#This Row],[JV Number]],Table1[D-419 Utility Relocation Classification],Table5[[#Headers],[Restrictive]])=0,"",COUNTIFS(Table1[JV '#],Table5[[#This Row],[JV Number]],Table1[D-419 Utility Relocation Classification],Table5[[#Headers],[Restrictive]]))</f>
        <v/>
      </c>
      <c r="N409" s="460" t="str">
        <f>IF(COUNTIFS(Table1[JV '#],Table5[[#This Row],[JV Number]],Table1[D-419 Utility Relocation Classification],Table5[[#Headers],[Concurrent]])=0,"",COUNTIFS(Table1[JV '#],Table5[[#This Row],[JV Number]],Table1[D-419 Utility Relocation Classification],Table5[[#Headers],[Concurrent]]))</f>
        <v/>
      </c>
      <c r="O409" s="460" t="str">
        <f>IF(COUNTIFS(Table1[JV '#],Table5[[#This Row],[JV Number]],Table1[D-419 Utility Relocation Classification],Table5[[#Headers],[Coordinated]])=0,"",COUNTIFS(Table1[JV '#],Table5[[#This Row],[JV Number]],Table1[D-419 Utility Relocation Classification],Table5[[#Headers],[Coordinated]]))</f>
        <v/>
      </c>
      <c r="P409" s="460" t="str">
        <f>IF(COUNTIFS(Table1[JV '#],Table5[[#This Row],[JV Number]],Table1[D-419 Utility Relocation Classification],Table5[[#Headers],[Not Affected]])=0,"",COUNTIFS(Table1[JV '#],Table5[[#This Row],[JV Number]],Table1[D-419 Utility Relocation Classification],Table5[[#Headers],[Not Affected]]))</f>
        <v/>
      </c>
      <c r="Q409" s="460" t="str">
        <f>IF(COUNTIFS(Table1[JV '#],Table5[[#This Row],[JV Number]],Table1[D-419 Utility Relocation Classification],Table5[[#Headers],[Incorporated]])=0,"",COUNTIFS(Table1[JV '#],Table5[[#This Row],[JV Number]],Table1[D-419 Utility Relocation Classification],Table5[[#Headers],[Incorporated]]))</f>
        <v/>
      </c>
      <c r="R409" s="460" t="str">
        <f>IF(COUNTIFS(Table1[JV '#],Table5[[#This Row],[JV Number]],Table1[Overhead or Underground],"OH")=0,"",COUNTIFS(Table1[JV '#],Table5[[#This Row],[JV Number]],Table1[Overhead or Underground],"OH"))</f>
        <v/>
      </c>
      <c r="S409" s="460">
        <f>IF(COUNTIFS(Table1[JV '#],Table5[[#This Row],[JV Number]],Table1[Overhead or Underground],"UG")=0,"",COUNTIFS(Table1[JV '#],Table5[[#This Row],[JV Number]],Table1[Overhead or Underground],"UG"))</f>
        <v>3</v>
      </c>
      <c r="T409" s="460" t="e">
        <f>IF(COUNTIFS(Table1[JV '#],Table5[[#This Row],[JV Number]],#REF!,"x")=0,"",COUNTIFS(Table1[JV '#],Table5[[#This Row],[JV Number]],#REF!,"x"))</f>
        <v>#REF!</v>
      </c>
      <c r="U409" s="460" t="e">
        <f>IF(COUNTIFS(Table1[JV '#],Table5[[#This Row],[JV Number]],#REF!,"x")=0,"",COUNTIFS(Table1[JV '#],Table5[[#This Row],[JV Number]],#REF!,"x"))</f>
        <v>#REF!</v>
      </c>
      <c r="V409" s="460" t="e">
        <f>IF(COUNTIFS(Table1[JV '#],Table5[[#This Row],[JV Number]],#REF!,"x")=0,"",COUNTIFS(Table1[JV '#],Table5[[#This Row],[JV Number]],#REF!,"x"))</f>
        <v>#REF!</v>
      </c>
      <c r="W409" s="460" t="e">
        <f>IF(COUNTIFS(Table1[JV '#],Table5[[#This Row],[JV Number]],#REF!,"x")=0,"",COUNTIFS(Table1[JV '#],Table5[[#This Row],[JV Number]],#REF!,"x"))</f>
        <v>#REF!</v>
      </c>
      <c r="X409" s="460" t="e">
        <f>IF(COUNTIFS(Table1[JV '#],Table5[[#This Row],[JV Number]],#REF!,"x")=0,"",COUNTIFS(Table1[JV '#],Table5[[#This Row],[JV Number]],#REF!,"x"))</f>
        <v>#REF!</v>
      </c>
      <c r="Z409" s="447"/>
    </row>
    <row r="410" spans="1:26" x14ac:dyDescent="0.25">
      <c r="A410" s="464">
        <v>406</v>
      </c>
      <c r="B410" s="460">
        <v>412</v>
      </c>
      <c r="C410" s="460">
        <f>INDEX(Table1[MPMS '#],MATCH(Table5[[#This Row],[JV Number]],Table1[JV '#],0))</f>
        <v>63342</v>
      </c>
      <c r="D410" s="460" t="str">
        <f>INDEX(Table1[Early Completion (Y/N)],MATCH(Table5[[#This Row],[JV Number]],Table1[JV '#],0))</f>
        <v>Y</v>
      </c>
      <c r="E410" s="460" t="e">
        <f>INDEX(#REF!,MATCH(Table5[[#This Row],[JV Number]],Table1[JV '#],0))</f>
        <v>#REF!</v>
      </c>
      <c r="F410" s="460">
        <f>INDEX(Table1[District],MATCH(Table5[[#This Row],[JV Number]],Table1[JV '#],0))</f>
        <v>11</v>
      </c>
      <c r="G410" s="460" t="str">
        <f>INDEX(Table1[County],MATCH(Table5[[#This Row],[JV Number]],Table1[JV '#],0))</f>
        <v>Allegheny</v>
      </c>
      <c r="H410" s="460">
        <f>COUNTIF(Table1[JV '#],Table5[[#This Row],[JV Number]])</f>
        <v>6</v>
      </c>
      <c r="I410" s="466">
        <f>LOOKUP(Table5[[#This Row],[JV Number]],Table4[JV '#],Table4[Construction Start Dates])</f>
        <v>42513</v>
      </c>
      <c r="J410" s="466" t="e">
        <f t="array" ref="J410">MIN(IF(Table5[[#This Row],[JV Number]]=Table1[JV '#],#REF!,"Error"))</f>
        <v>#REF!</v>
      </c>
      <c r="K410" s="554" t="e">
        <f>SUMIF(Table1[JV '#],Table5[[#This Row],[JV Number]],#REF!)</f>
        <v>#REF!</v>
      </c>
      <c r="L410" s="460" t="str">
        <f>IF(COUNTIFS(Table1[JV '#],Table5[[#This Row],[JV Number]],Table1[D-419 Utility Relocation Classification],Table5[[#Headers],[Prior]])=0,"",COUNTIFS(Table1[JV '#],Table5[[#This Row],[JV Number]],Table1[D-419 Utility Relocation Classification],Table5[[#Headers],[Prior]]))</f>
        <v/>
      </c>
      <c r="M410" s="460" t="str">
        <f>IF(COUNTIFS(Table1[JV '#],Table5[[#This Row],[JV Number]],Table1[D-419 Utility Relocation Classification],Table5[[#Headers],[Restrictive]])=0,"",COUNTIFS(Table1[JV '#],Table5[[#This Row],[JV Number]],Table1[D-419 Utility Relocation Classification],Table5[[#Headers],[Restrictive]]))</f>
        <v/>
      </c>
      <c r="N410" s="460" t="str">
        <f>IF(COUNTIFS(Table1[JV '#],Table5[[#This Row],[JV Number]],Table1[D-419 Utility Relocation Classification],Table5[[#Headers],[Concurrent]])=0,"",COUNTIFS(Table1[JV '#],Table5[[#This Row],[JV Number]],Table1[D-419 Utility Relocation Classification],Table5[[#Headers],[Concurrent]]))</f>
        <v/>
      </c>
      <c r="O410" s="460">
        <f>IF(COUNTIFS(Table1[JV '#],Table5[[#This Row],[JV Number]],Table1[D-419 Utility Relocation Classification],Table5[[#Headers],[Coordinated]])=0,"",COUNTIFS(Table1[JV '#],Table5[[#This Row],[JV Number]],Table1[D-419 Utility Relocation Classification],Table5[[#Headers],[Coordinated]]))</f>
        <v>1</v>
      </c>
      <c r="P410" s="460">
        <f>IF(COUNTIFS(Table1[JV '#],Table5[[#This Row],[JV Number]],Table1[D-419 Utility Relocation Classification],Table5[[#Headers],[Not Affected]])=0,"",COUNTIFS(Table1[JV '#],Table5[[#This Row],[JV Number]],Table1[D-419 Utility Relocation Classification],Table5[[#Headers],[Not Affected]]))</f>
        <v>3</v>
      </c>
      <c r="Q410" s="460">
        <f>IF(COUNTIFS(Table1[JV '#],Table5[[#This Row],[JV Number]],Table1[D-419 Utility Relocation Classification],Table5[[#Headers],[Incorporated]])=0,"",COUNTIFS(Table1[JV '#],Table5[[#This Row],[JV Number]],Table1[D-419 Utility Relocation Classification],Table5[[#Headers],[Incorporated]]))</f>
        <v>2</v>
      </c>
      <c r="R410" s="460">
        <f>IF(COUNTIFS(Table1[JV '#],Table5[[#This Row],[JV Number]],Table1[Overhead or Underground],"OH")=0,"",COUNTIFS(Table1[JV '#],Table5[[#This Row],[JV Number]],Table1[Overhead or Underground],"OH"))</f>
        <v>3</v>
      </c>
      <c r="S410" s="460">
        <f>IF(COUNTIFS(Table1[JV '#],Table5[[#This Row],[JV Number]],Table1[Overhead or Underground],"UG")=0,"",COUNTIFS(Table1[JV '#],Table5[[#This Row],[JV Number]],Table1[Overhead or Underground],"UG"))</f>
        <v>3</v>
      </c>
      <c r="T410" s="460" t="e">
        <f>IF(COUNTIFS(Table1[JV '#],Table5[[#This Row],[JV Number]],#REF!,"x")=0,"",COUNTIFS(Table1[JV '#],Table5[[#This Row],[JV Number]],#REF!,"x"))</f>
        <v>#REF!</v>
      </c>
      <c r="U410" s="460" t="e">
        <f>IF(COUNTIFS(Table1[JV '#],Table5[[#This Row],[JV Number]],#REF!,"x")=0,"",COUNTIFS(Table1[JV '#],Table5[[#This Row],[JV Number]],#REF!,"x"))</f>
        <v>#REF!</v>
      </c>
      <c r="V410" s="460" t="e">
        <f>IF(COUNTIFS(Table1[JV '#],Table5[[#This Row],[JV Number]],#REF!,"x")=0,"",COUNTIFS(Table1[JV '#],Table5[[#This Row],[JV Number]],#REF!,"x"))</f>
        <v>#REF!</v>
      </c>
      <c r="W410" s="460" t="e">
        <f>IF(COUNTIFS(Table1[JV '#],Table5[[#This Row],[JV Number]],#REF!,"x")=0,"",COUNTIFS(Table1[JV '#],Table5[[#This Row],[JV Number]],#REF!,"x"))</f>
        <v>#REF!</v>
      </c>
      <c r="X410" s="460" t="e">
        <f>IF(COUNTIFS(Table1[JV '#],Table5[[#This Row],[JV Number]],#REF!,"x")=0,"",COUNTIFS(Table1[JV '#],Table5[[#This Row],[JV Number]],#REF!,"x"))</f>
        <v>#REF!</v>
      </c>
      <c r="Z410" s="447"/>
    </row>
    <row r="411" spans="1:26" x14ac:dyDescent="0.25">
      <c r="A411" s="464">
        <v>407</v>
      </c>
      <c r="B411" s="460">
        <v>413</v>
      </c>
      <c r="C411" s="460">
        <f>INDEX(Table1[MPMS '#],MATCH(Table5[[#This Row],[JV Number]],Table1[JV '#],0))</f>
        <v>28603</v>
      </c>
      <c r="D411" s="460" t="str">
        <f>INDEX(Table1[Early Completion (Y/N)],MATCH(Table5[[#This Row],[JV Number]],Table1[JV '#],0))</f>
        <v>--</v>
      </c>
      <c r="E411" s="460" t="e">
        <f>INDEX(#REF!,MATCH(Table5[[#This Row],[JV Number]],Table1[JV '#],0))</f>
        <v>#REF!</v>
      </c>
      <c r="F411" s="460">
        <f>INDEX(Table1[District],MATCH(Table5[[#This Row],[JV Number]],Table1[JV '#],0))</f>
        <v>11</v>
      </c>
      <c r="G411" s="460" t="str">
        <f>INDEX(Table1[County],MATCH(Table5[[#This Row],[JV Number]],Table1[JV '#],0))</f>
        <v>Allegheny</v>
      </c>
      <c r="H411" s="460">
        <f>COUNTIF(Table1[JV '#],Table5[[#This Row],[JV Number]])</f>
        <v>1</v>
      </c>
      <c r="I411" s="466">
        <f>LOOKUP(Table5[[#This Row],[JV Number]],Table4[JV '#],Table4[Construction Start Dates])</f>
        <v>42615</v>
      </c>
      <c r="J411" s="466" t="e">
        <f t="array" ref="J411">MIN(IF(Table5[[#This Row],[JV Number]]=Table1[JV '#],#REF!,"Error"))</f>
        <v>#REF!</v>
      </c>
      <c r="K411" s="554" t="e">
        <f>SUMIF(Table1[JV '#],Table5[[#This Row],[JV Number]],#REF!)</f>
        <v>#REF!</v>
      </c>
      <c r="L411" s="460" t="str">
        <f>IF(COUNTIFS(Table1[JV '#],Table5[[#This Row],[JV Number]],Table1[D-419 Utility Relocation Classification],Table5[[#Headers],[Prior]])=0,"",COUNTIFS(Table1[JV '#],Table5[[#This Row],[JV Number]],Table1[D-419 Utility Relocation Classification],Table5[[#Headers],[Prior]]))</f>
        <v/>
      </c>
      <c r="M411" s="460" t="str">
        <f>IF(COUNTIFS(Table1[JV '#],Table5[[#This Row],[JV Number]],Table1[D-419 Utility Relocation Classification],Table5[[#Headers],[Restrictive]])=0,"",COUNTIFS(Table1[JV '#],Table5[[#This Row],[JV Number]],Table1[D-419 Utility Relocation Classification],Table5[[#Headers],[Restrictive]]))</f>
        <v/>
      </c>
      <c r="N411" s="460" t="str">
        <f>IF(COUNTIFS(Table1[JV '#],Table5[[#This Row],[JV Number]],Table1[D-419 Utility Relocation Classification],Table5[[#Headers],[Concurrent]])=0,"",COUNTIFS(Table1[JV '#],Table5[[#This Row],[JV Number]],Table1[D-419 Utility Relocation Classification],Table5[[#Headers],[Concurrent]]))</f>
        <v/>
      </c>
      <c r="O411" s="460" t="str">
        <f>IF(COUNTIFS(Table1[JV '#],Table5[[#This Row],[JV Number]],Table1[D-419 Utility Relocation Classification],Table5[[#Headers],[Coordinated]])=0,"",COUNTIFS(Table1[JV '#],Table5[[#This Row],[JV Number]],Table1[D-419 Utility Relocation Classification],Table5[[#Headers],[Coordinated]]))</f>
        <v/>
      </c>
      <c r="P411" s="460" t="str">
        <f>IF(COUNTIFS(Table1[JV '#],Table5[[#This Row],[JV Number]],Table1[D-419 Utility Relocation Classification],Table5[[#Headers],[Not Affected]])=0,"",COUNTIFS(Table1[JV '#],Table5[[#This Row],[JV Number]],Table1[D-419 Utility Relocation Classification],Table5[[#Headers],[Not Affected]]))</f>
        <v/>
      </c>
      <c r="Q411" s="460" t="str">
        <f>IF(COUNTIFS(Table1[JV '#],Table5[[#This Row],[JV Number]],Table1[D-419 Utility Relocation Classification],Table5[[#Headers],[Incorporated]])=0,"",COUNTIFS(Table1[JV '#],Table5[[#This Row],[JV Number]],Table1[D-419 Utility Relocation Classification],Table5[[#Headers],[Incorporated]]))</f>
        <v/>
      </c>
      <c r="R411" s="460" t="str">
        <f>IF(COUNTIFS(Table1[JV '#],Table5[[#This Row],[JV Number]],Table1[Overhead or Underground],"OH")=0,"",COUNTIFS(Table1[JV '#],Table5[[#This Row],[JV Number]],Table1[Overhead or Underground],"OH"))</f>
        <v/>
      </c>
      <c r="S411" s="460">
        <f>IF(COUNTIFS(Table1[JV '#],Table5[[#This Row],[JV Number]],Table1[Overhead or Underground],"UG")=0,"",COUNTIFS(Table1[JV '#],Table5[[#This Row],[JV Number]],Table1[Overhead or Underground],"UG"))</f>
        <v>1</v>
      </c>
      <c r="T411" s="460" t="e">
        <f>IF(COUNTIFS(Table1[JV '#],Table5[[#This Row],[JV Number]],#REF!,"x")=0,"",COUNTIFS(Table1[JV '#],Table5[[#This Row],[JV Number]],#REF!,"x"))</f>
        <v>#REF!</v>
      </c>
      <c r="U411" s="460" t="e">
        <f>IF(COUNTIFS(Table1[JV '#],Table5[[#This Row],[JV Number]],#REF!,"x")=0,"",COUNTIFS(Table1[JV '#],Table5[[#This Row],[JV Number]],#REF!,"x"))</f>
        <v>#REF!</v>
      </c>
      <c r="V411" s="460" t="e">
        <f>IF(COUNTIFS(Table1[JV '#],Table5[[#This Row],[JV Number]],#REF!,"x")=0,"",COUNTIFS(Table1[JV '#],Table5[[#This Row],[JV Number]],#REF!,"x"))</f>
        <v>#REF!</v>
      </c>
      <c r="W411" s="460" t="e">
        <f>IF(COUNTIFS(Table1[JV '#],Table5[[#This Row],[JV Number]],#REF!,"x")=0,"",COUNTIFS(Table1[JV '#],Table5[[#This Row],[JV Number]],#REF!,"x"))</f>
        <v>#REF!</v>
      </c>
      <c r="X411" s="460" t="e">
        <f>IF(COUNTIFS(Table1[JV '#],Table5[[#This Row],[JV Number]],#REF!,"x")=0,"",COUNTIFS(Table1[JV '#],Table5[[#This Row],[JV Number]],#REF!,"x"))</f>
        <v>#REF!</v>
      </c>
      <c r="Z411" s="447"/>
    </row>
    <row r="412" spans="1:26" x14ac:dyDescent="0.25">
      <c r="A412" s="464">
        <v>408</v>
      </c>
      <c r="B412" s="460">
        <v>414</v>
      </c>
      <c r="C412" s="460">
        <f>INDEX(Table1[MPMS '#],MATCH(Table5[[#This Row],[JV Number]],Table1[JV '#],0))</f>
        <v>63343</v>
      </c>
      <c r="D412" s="460" t="str">
        <f>INDEX(Table1[Early Completion (Y/N)],MATCH(Table5[[#This Row],[JV Number]],Table1[JV '#],0))</f>
        <v>Y</v>
      </c>
      <c r="E412" s="460" t="e">
        <f>INDEX(#REF!,MATCH(Table5[[#This Row],[JV Number]],Table1[JV '#],0))</f>
        <v>#REF!</v>
      </c>
      <c r="F412" s="460">
        <f>INDEX(Table1[District],MATCH(Table5[[#This Row],[JV Number]],Table1[JV '#],0))</f>
        <v>11</v>
      </c>
      <c r="G412" s="460" t="str">
        <f>INDEX(Table1[County],MATCH(Table5[[#This Row],[JV Number]],Table1[JV '#],0))</f>
        <v>Allegheny</v>
      </c>
      <c r="H412" s="460">
        <f>COUNTIF(Table1[JV '#],Table5[[#This Row],[JV Number]])</f>
        <v>8</v>
      </c>
      <c r="I412" s="466">
        <f>LOOKUP(Table5[[#This Row],[JV Number]],Table4[JV '#],Table4[Construction Start Dates])</f>
        <v>42516</v>
      </c>
      <c r="J412" s="466" t="e">
        <f t="array" ref="J412">MIN(IF(Table5[[#This Row],[JV Number]]=Table1[JV '#],#REF!,"Error"))</f>
        <v>#REF!</v>
      </c>
      <c r="K412" s="554" t="e">
        <f>SUMIF(Table1[JV '#],Table5[[#This Row],[JV Number]],#REF!)</f>
        <v>#REF!</v>
      </c>
      <c r="L412" s="460">
        <f>IF(COUNTIFS(Table1[JV '#],Table5[[#This Row],[JV Number]],Table1[D-419 Utility Relocation Classification],Table5[[#Headers],[Prior]])=0,"",COUNTIFS(Table1[JV '#],Table5[[#This Row],[JV Number]],Table1[D-419 Utility Relocation Classification],Table5[[#Headers],[Prior]]))</f>
        <v>1</v>
      </c>
      <c r="M412" s="460">
        <f>IF(COUNTIFS(Table1[JV '#],Table5[[#This Row],[JV Number]],Table1[D-419 Utility Relocation Classification],Table5[[#Headers],[Restrictive]])=0,"",COUNTIFS(Table1[JV '#],Table5[[#This Row],[JV Number]],Table1[D-419 Utility Relocation Classification],Table5[[#Headers],[Restrictive]]))</f>
        <v>1</v>
      </c>
      <c r="N412" s="460" t="str">
        <f>IF(COUNTIFS(Table1[JV '#],Table5[[#This Row],[JV Number]],Table1[D-419 Utility Relocation Classification],Table5[[#Headers],[Concurrent]])=0,"",COUNTIFS(Table1[JV '#],Table5[[#This Row],[JV Number]],Table1[D-419 Utility Relocation Classification],Table5[[#Headers],[Concurrent]]))</f>
        <v/>
      </c>
      <c r="O412" s="460">
        <f>IF(COUNTIFS(Table1[JV '#],Table5[[#This Row],[JV Number]],Table1[D-419 Utility Relocation Classification],Table5[[#Headers],[Coordinated]])=0,"",COUNTIFS(Table1[JV '#],Table5[[#This Row],[JV Number]],Table1[D-419 Utility Relocation Classification],Table5[[#Headers],[Coordinated]]))</f>
        <v>1</v>
      </c>
      <c r="P412" s="460">
        <f>IF(COUNTIFS(Table1[JV '#],Table5[[#This Row],[JV Number]],Table1[D-419 Utility Relocation Classification],Table5[[#Headers],[Not Affected]])=0,"",COUNTIFS(Table1[JV '#],Table5[[#This Row],[JV Number]],Table1[D-419 Utility Relocation Classification],Table5[[#Headers],[Not Affected]]))</f>
        <v>4</v>
      </c>
      <c r="Q412" s="460">
        <f>IF(COUNTIFS(Table1[JV '#],Table5[[#This Row],[JV Number]],Table1[D-419 Utility Relocation Classification],Table5[[#Headers],[Incorporated]])=0,"",COUNTIFS(Table1[JV '#],Table5[[#This Row],[JV Number]],Table1[D-419 Utility Relocation Classification],Table5[[#Headers],[Incorporated]]))</f>
        <v>1</v>
      </c>
      <c r="R412" s="460">
        <f>IF(COUNTIFS(Table1[JV '#],Table5[[#This Row],[JV Number]],Table1[Overhead or Underground],"OH")=0,"",COUNTIFS(Table1[JV '#],Table5[[#This Row],[JV Number]],Table1[Overhead or Underground],"OH"))</f>
        <v>3</v>
      </c>
      <c r="S412" s="460">
        <f>IF(COUNTIFS(Table1[JV '#],Table5[[#This Row],[JV Number]],Table1[Overhead or Underground],"UG")=0,"",COUNTIFS(Table1[JV '#],Table5[[#This Row],[JV Number]],Table1[Overhead or Underground],"UG"))</f>
        <v>5</v>
      </c>
      <c r="T412" s="460" t="e">
        <f>IF(COUNTIFS(Table1[JV '#],Table5[[#This Row],[JV Number]],#REF!,"x")=0,"",COUNTIFS(Table1[JV '#],Table5[[#This Row],[JV Number]],#REF!,"x"))</f>
        <v>#REF!</v>
      </c>
      <c r="U412" s="460" t="e">
        <f>IF(COUNTIFS(Table1[JV '#],Table5[[#This Row],[JV Number]],#REF!,"x")=0,"",COUNTIFS(Table1[JV '#],Table5[[#This Row],[JV Number]],#REF!,"x"))</f>
        <v>#REF!</v>
      </c>
      <c r="V412" s="460" t="e">
        <f>IF(COUNTIFS(Table1[JV '#],Table5[[#This Row],[JV Number]],#REF!,"x")=0,"",COUNTIFS(Table1[JV '#],Table5[[#This Row],[JV Number]],#REF!,"x"))</f>
        <v>#REF!</v>
      </c>
      <c r="W412" s="460" t="e">
        <f>IF(COUNTIFS(Table1[JV '#],Table5[[#This Row],[JV Number]],#REF!,"x")=0,"",COUNTIFS(Table1[JV '#],Table5[[#This Row],[JV Number]],#REF!,"x"))</f>
        <v>#REF!</v>
      </c>
      <c r="X412" s="460" t="e">
        <f>IF(COUNTIFS(Table1[JV '#],Table5[[#This Row],[JV Number]],#REF!,"x")=0,"",COUNTIFS(Table1[JV '#],Table5[[#This Row],[JV Number]],#REF!,"x"))</f>
        <v>#REF!</v>
      </c>
      <c r="Z412" s="447"/>
    </row>
    <row r="413" spans="1:26" x14ac:dyDescent="0.25">
      <c r="A413" s="464">
        <v>409</v>
      </c>
      <c r="B413" s="460">
        <v>415</v>
      </c>
      <c r="C413" s="460">
        <f>INDEX(Table1[MPMS '#],MATCH(Table5[[#This Row],[JV Number]],Table1[JV '#],0))</f>
        <v>63344</v>
      </c>
      <c r="D413" s="460" t="str">
        <f>INDEX(Table1[Early Completion (Y/N)],MATCH(Table5[[#This Row],[JV Number]],Table1[JV '#],0))</f>
        <v>Y</v>
      </c>
      <c r="E413" s="460" t="e">
        <f>INDEX(#REF!,MATCH(Table5[[#This Row],[JV Number]],Table1[JV '#],0))</f>
        <v>#REF!</v>
      </c>
      <c r="F413" s="460">
        <f>INDEX(Table1[District],MATCH(Table5[[#This Row],[JV Number]],Table1[JV '#],0))</f>
        <v>11</v>
      </c>
      <c r="G413" s="460" t="str">
        <f>INDEX(Table1[County],MATCH(Table5[[#This Row],[JV Number]],Table1[JV '#],0))</f>
        <v>Allegheny</v>
      </c>
      <c r="H413" s="460">
        <f>COUNTIF(Table1[JV '#],Table5[[#This Row],[JV Number]])</f>
        <v>6</v>
      </c>
      <c r="I413" s="466">
        <f>LOOKUP(Table5[[#This Row],[JV Number]],Table4[JV '#],Table4[Construction Start Dates])</f>
        <v>42201</v>
      </c>
      <c r="J413" s="466" t="e">
        <f t="array" ref="J413">MIN(IF(Table5[[#This Row],[JV Number]]=Table1[JV '#],#REF!,"Error"))</f>
        <v>#REF!</v>
      </c>
      <c r="K413" s="554" t="e">
        <f>SUMIF(Table1[JV '#],Table5[[#This Row],[JV Number]],#REF!)</f>
        <v>#REF!</v>
      </c>
      <c r="L413" s="460" t="str">
        <f>IF(COUNTIFS(Table1[JV '#],Table5[[#This Row],[JV Number]],Table1[D-419 Utility Relocation Classification],Table5[[#Headers],[Prior]])=0,"",COUNTIFS(Table1[JV '#],Table5[[#This Row],[JV Number]],Table1[D-419 Utility Relocation Classification],Table5[[#Headers],[Prior]]))</f>
        <v/>
      </c>
      <c r="M413" s="460" t="str">
        <f>IF(COUNTIFS(Table1[JV '#],Table5[[#This Row],[JV Number]],Table1[D-419 Utility Relocation Classification],Table5[[#Headers],[Restrictive]])=0,"",COUNTIFS(Table1[JV '#],Table5[[#This Row],[JV Number]],Table1[D-419 Utility Relocation Classification],Table5[[#Headers],[Restrictive]]))</f>
        <v/>
      </c>
      <c r="N413" s="460" t="str">
        <f>IF(COUNTIFS(Table1[JV '#],Table5[[#This Row],[JV Number]],Table1[D-419 Utility Relocation Classification],Table5[[#Headers],[Concurrent]])=0,"",COUNTIFS(Table1[JV '#],Table5[[#This Row],[JV Number]],Table1[D-419 Utility Relocation Classification],Table5[[#Headers],[Concurrent]]))</f>
        <v/>
      </c>
      <c r="O413" s="460">
        <f>IF(COUNTIFS(Table1[JV '#],Table5[[#This Row],[JV Number]],Table1[D-419 Utility Relocation Classification],Table5[[#Headers],[Coordinated]])=0,"",COUNTIFS(Table1[JV '#],Table5[[#This Row],[JV Number]],Table1[D-419 Utility Relocation Classification],Table5[[#Headers],[Coordinated]]))</f>
        <v>2</v>
      </c>
      <c r="P413" s="460">
        <f>IF(COUNTIFS(Table1[JV '#],Table5[[#This Row],[JV Number]],Table1[D-419 Utility Relocation Classification],Table5[[#Headers],[Not Affected]])=0,"",COUNTIFS(Table1[JV '#],Table5[[#This Row],[JV Number]],Table1[D-419 Utility Relocation Classification],Table5[[#Headers],[Not Affected]]))</f>
        <v>4</v>
      </c>
      <c r="Q413" s="460" t="str">
        <f>IF(COUNTIFS(Table1[JV '#],Table5[[#This Row],[JV Number]],Table1[D-419 Utility Relocation Classification],Table5[[#Headers],[Incorporated]])=0,"",COUNTIFS(Table1[JV '#],Table5[[#This Row],[JV Number]],Table1[D-419 Utility Relocation Classification],Table5[[#Headers],[Incorporated]]))</f>
        <v/>
      </c>
      <c r="R413" s="460">
        <f>IF(COUNTIFS(Table1[JV '#],Table5[[#This Row],[JV Number]],Table1[Overhead or Underground],"OH")=0,"",COUNTIFS(Table1[JV '#],Table5[[#This Row],[JV Number]],Table1[Overhead or Underground],"OH"))</f>
        <v>3</v>
      </c>
      <c r="S413" s="460">
        <f>IF(COUNTIFS(Table1[JV '#],Table5[[#This Row],[JV Number]],Table1[Overhead or Underground],"UG")=0,"",COUNTIFS(Table1[JV '#],Table5[[#This Row],[JV Number]],Table1[Overhead or Underground],"UG"))</f>
        <v>3</v>
      </c>
      <c r="T413" s="460" t="e">
        <f>IF(COUNTIFS(Table1[JV '#],Table5[[#This Row],[JV Number]],#REF!,"x")=0,"",COUNTIFS(Table1[JV '#],Table5[[#This Row],[JV Number]],#REF!,"x"))</f>
        <v>#REF!</v>
      </c>
      <c r="U413" s="460" t="e">
        <f>IF(COUNTIFS(Table1[JV '#],Table5[[#This Row],[JV Number]],#REF!,"x")=0,"",COUNTIFS(Table1[JV '#],Table5[[#This Row],[JV Number]],#REF!,"x"))</f>
        <v>#REF!</v>
      </c>
      <c r="V413" s="460" t="e">
        <f>IF(COUNTIFS(Table1[JV '#],Table5[[#This Row],[JV Number]],#REF!,"x")=0,"",COUNTIFS(Table1[JV '#],Table5[[#This Row],[JV Number]],#REF!,"x"))</f>
        <v>#REF!</v>
      </c>
      <c r="W413" s="460" t="e">
        <f>IF(COUNTIFS(Table1[JV '#],Table5[[#This Row],[JV Number]],#REF!,"x")=0,"",COUNTIFS(Table1[JV '#],Table5[[#This Row],[JV Number]],#REF!,"x"))</f>
        <v>#REF!</v>
      </c>
      <c r="X413" s="460" t="e">
        <f>IF(COUNTIFS(Table1[JV '#],Table5[[#This Row],[JV Number]],#REF!,"x")=0,"",COUNTIFS(Table1[JV '#],Table5[[#This Row],[JV Number]],#REF!,"x"))</f>
        <v>#REF!</v>
      </c>
      <c r="Z413" s="447"/>
    </row>
    <row r="414" spans="1:26" x14ac:dyDescent="0.25">
      <c r="A414" s="464">
        <v>410</v>
      </c>
      <c r="B414" s="460">
        <v>416</v>
      </c>
      <c r="C414" s="460">
        <f>INDEX(Table1[MPMS '#],MATCH(Table5[[#This Row],[JV Number]],Table1[JV '#],0))</f>
        <v>78223</v>
      </c>
      <c r="D414" s="460" t="str">
        <f>INDEX(Table1[Early Completion (Y/N)],MATCH(Table5[[#This Row],[JV Number]],Table1[JV '#],0))</f>
        <v>Y</v>
      </c>
      <c r="E414" s="460" t="e">
        <f>INDEX(#REF!,MATCH(Table5[[#This Row],[JV Number]],Table1[JV '#],0))</f>
        <v>#REF!</v>
      </c>
      <c r="F414" s="460">
        <f>INDEX(Table1[District],MATCH(Table5[[#This Row],[JV Number]],Table1[JV '#],0))</f>
        <v>11</v>
      </c>
      <c r="G414" s="460" t="str">
        <f>INDEX(Table1[County],MATCH(Table5[[#This Row],[JV Number]],Table1[JV '#],0))</f>
        <v>Allegheny</v>
      </c>
      <c r="H414" s="460">
        <f>COUNTIF(Table1[JV '#],Table5[[#This Row],[JV Number]])</f>
        <v>6</v>
      </c>
      <c r="I414" s="466">
        <f>LOOKUP(Table5[[#This Row],[JV Number]],Table4[JV '#],Table4[Construction Start Dates])</f>
        <v>42221</v>
      </c>
      <c r="J414" s="466" t="e">
        <f t="array" ref="J414">MIN(IF(Table5[[#This Row],[JV Number]]=Table1[JV '#],#REF!,"Error"))</f>
        <v>#REF!</v>
      </c>
      <c r="K414" s="554" t="e">
        <f>SUMIF(Table1[JV '#],Table5[[#This Row],[JV Number]],#REF!)</f>
        <v>#REF!</v>
      </c>
      <c r="L414" s="460">
        <f>IF(COUNTIFS(Table1[JV '#],Table5[[#This Row],[JV Number]],Table1[D-419 Utility Relocation Classification],Table5[[#Headers],[Prior]])=0,"",COUNTIFS(Table1[JV '#],Table5[[#This Row],[JV Number]],Table1[D-419 Utility Relocation Classification],Table5[[#Headers],[Prior]]))</f>
        <v>1</v>
      </c>
      <c r="M414" s="460" t="str">
        <f>IF(COUNTIFS(Table1[JV '#],Table5[[#This Row],[JV Number]],Table1[D-419 Utility Relocation Classification],Table5[[#Headers],[Restrictive]])=0,"",COUNTIFS(Table1[JV '#],Table5[[#This Row],[JV Number]],Table1[D-419 Utility Relocation Classification],Table5[[#Headers],[Restrictive]]))</f>
        <v/>
      </c>
      <c r="N414" s="460" t="str">
        <f>IF(COUNTIFS(Table1[JV '#],Table5[[#This Row],[JV Number]],Table1[D-419 Utility Relocation Classification],Table5[[#Headers],[Concurrent]])=0,"",COUNTIFS(Table1[JV '#],Table5[[#This Row],[JV Number]],Table1[D-419 Utility Relocation Classification],Table5[[#Headers],[Concurrent]]))</f>
        <v/>
      </c>
      <c r="O414" s="460">
        <f>IF(COUNTIFS(Table1[JV '#],Table5[[#This Row],[JV Number]],Table1[D-419 Utility Relocation Classification],Table5[[#Headers],[Coordinated]])=0,"",COUNTIFS(Table1[JV '#],Table5[[#This Row],[JV Number]],Table1[D-419 Utility Relocation Classification],Table5[[#Headers],[Coordinated]]))</f>
        <v>2</v>
      </c>
      <c r="P414" s="460">
        <f>IF(COUNTIFS(Table1[JV '#],Table5[[#This Row],[JV Number]],Table1[D-419 Utility Relocation Classification],Table5[[#Headers],[Not Affected]])=0,"",COUNTIFS(Table1[JV '#],Table5[[#This Row],[JV Number]],Table1[D-419 Utility Relocation Classification],Table5[[#Headers],[Not Affected]]))</f>
        <v>3</v>
      </c>
      <c r="Q414" s="460" t="str">
        <f>IF(COUNTIFS(Table1[JV '#],Table5[[#This Row],[JV Number]],Table1[D-419 Utility Relocation Classification],Table5[[#Headers],[Incorporated]])=0,"",COUNTIFS(Table1[JV '#],Table5[[#This Row],[JV Number]],Table1[D-419 Utility Relocation Classification],Table5[[#Headers],[Incorporated]]))</f>
        <v/>
      </c>
      <c r="R414" s="460">
        <f>IF(COUNTIFS(Table1[JV '#],Table5[[#This Row],[JV Number]],Table1[Overhead or Underground],"OH")=0,"",COUNTIFS(Table1[JV '#],Table5[[#This Row],[JV Number]],Table1[Overhead or Underground],"OH"))</f>
        <v>3</v>
      </c>
      <c r="S414" s="460">
        <f>IF(COUNTIFS(Table1[JV '#],Table5[[#This Row],[JV Number]],Table1[Overhead or Underground],"UG")=0,"",COUNTIFS(Table1[JV '#],Table5[[#This Row],[JV Number]],Table1[Overhead or Underground],"UG"))</f>
        <v>3</v>
      </c>
      <c r="T414" s="460" t="e">
        <f>IF(COUNTIFS(Table1[JV '#],Table5[[#This Row],[JV Number]],#REF!,"x")=0,"",COUNTIFS(Table1[JV '#],Table5[[#This Row],[JV Number]],#REF!,"x"))</f>
        <v>#REF!</v>
      </c>
      <c r="U414" s="460" t="e">
        <f>IF(COUNTIFS(Table1[JV '#],Table5[[#This Row],[JV Number]],#REF!,"x")=0,"",COUNTIFS(Table1[JV '#],Table5[[#This Row],[JV Number]],#REF!,"x"))</f>
        <v>#REF!</v>
      </c>
      <c r="V414" s="460" t="e">
        <f>IF(COUNTIFS(Table1[JV '#],Table5[[#This Row],[JV Number]],#REF!,"x")=0,"",COUNTIFS(Table1[JV '#],Table5[[#This Row],[JV Number]],#REF!,"x"))</f>
        <v>#REF!</v>
      </c>
      <c r="W414" s="460" t="e">
        <f>IF(COUNTIFS(Table1[JV '#],Table5[[#This Row],[JV Number]],#REF!,"x")=0,"",COUNTIFS(Table1[JV '#],Table5[[#This Row],[JV Number]],#REF!,"x"))</f>
        <v>#REF!</v>
      </c>
      <c r="X414" s="460" t="e">
        <f>IF(COUNTIFS(Table1[JV '#],Table5[[#This Row],[JV Number]],#REF!,"x")=0,"",COUNTIFS(Table1[JV '#],Table5[[#This Row],[JV Number]],#REF!,"x"))</f>
        <v>#REF!</v>
      </c>
      <c r="Z414" s="447"/>
    </row>
    <row r="415" spans="1:26" x14ac:dyDescent="0.25">
      <c r="A415" s="464">
        <v>411</v>
      </c>
      <c r="B415" s="460">
        <v>417</v>
      </c>
      <c r="C415" s="460">
        <f>INDEX(Table1[MPMS '#],MATCH(Table5[[#This Row],[JV Number]],Table1[JV '#],0))</f>
        <v>99687</v>
      </c>
      <c r="D415" s="460" t="str">
        <f>INDEX(Table1[Early Completion (Y/N)],MATCH(Table5[[#This Row],[JV Number]],Table1[JV '#],0))</f>
        <v>--</v>
      </c>
      <c r="E415" s="460" t="e">
        <f>INDEX(#REF!,MATCH(Table5[[#This Row],[JV Number]],Table1[JV '#],0))</f>
        <v>#REF!</v>
      </c>
      <c r="F415" s="460">
        <f>INDEX(Table1[District],MATCH(Table5[[#This Row],[JV Number]],Table1[JV '#],0))</f>
        <v>11</v>
      </c>
      <c r="G415" s="460" t="str">
        <f>INDEX(Table1[County],MATCH(Table5[[#This Row],[JV Number]],Table1[JV '#],0))</f>
        <v>Allegheny</v>
      </c>
      <c r="H415" s="460">
        <f>COUNTIF(Table1[JV '#],Table5[[#This Row],[JV Number]])</f>
        <v>4</v>
      </c>
      <c r="I415" s="466">
        <f>LOOKUP(Table5[[#This Row],[JV Number]],Table4[JV '#],Table4[Construction Start Dates])</f>
        <v>42877</v>
      </c>
      <c r="J415" s="466" t="e">
        <f t="array" ref="J415">MIN(IF(Table5[[#This Row],[JV Number]]=Table1[JV '#],#REF!,"Error"))</f>
        <v>#REF!</v>
      </c>
      <c r="K415" s="554" t="e">
        <f>SUMIF(Table1[JV '#],Table5[[#This Row],[JV Number]],#REF!)</f>
        <v>#REF!</v>
      </c>
      <c r="L415" s="460" t="str">
        <f>IF(COUNTIFS(Table1[JV '#],Table5[[#This Row],[JV Number]],Table1[D-419 Utility Relocation Classification],Table5[[#Headers],[Prior]])=0,"",COUNTIFS(Table1[JV '#],Table5[[#This Row],[JV Number]],Table1[D-419 Utility Relocation Classification],Table5[[#Headers],[Prior]]))</f>
        <v/>
      </c>
      <c r="M415" s="460" t="str">
        <f>IF(COUNTIFS(Table1[JV '#],Table5[[#This Row],[JV Number]],Table1[D-419 Utility Relocation Classification],Table5[[#Headers],[Restrictive]])=0,"",COUNTIFS(Table1[JV '#],Table5[[#This Row],[JV Number]],Table1[D-419 Utility Relocation Classification],Table5[[#Headers],[Restrictive]]))</f>
        <v/>
      </c>
      <c r="N415" s="460" t="str">
        <f>IF(COUNTIFS(Table1[JV '#],Table5[[#This Row],[JV Number]],Table1[D-419 Utility Relocation Classification],Table5[[#Headers],[Concurrent]])=0,"",COUNTIFS(Table1[JV '#],Table5[[#This Row],[JV Number]],Table1[D-419 Utility Relocation Classification],Table5[[#Headers],[Concurrent]]))</f>
        <v/>
      </c>
      <c r="O415" s="460" t="str">
        <f>IF(COUNTIFS(Table1[JV '#],Table5[[#This Row],[JV Number]],Table1[D-419 Utility Relocation Classification],Table5[[#Headers],[Coordinated]])=0,"",COUNTIFS(Table1[JV '#],Table5[[#This Row],[JV Number]],Table1[D-419 Utility Relocation Classification],Table5[[#Headers],[Coordinated]]))</f>
        <v/>
      </c>
      <c r="P415" s="460" t="str">
        <f>IF(COUNTIFS(Table1[JV '#],Table5[[#This Row],[JV Number]],Table1[D-419 Utility Relocation Classification],Table5[[#Headers],[Not Affected]])=0,"",COUNTIFS(Table1[JV '#],Table5[[#This Row],[JV Number]],Table1[D-419 Utility Relocation Classification],Table5[[#Headers],[Not Affected]]))</f>
        <v/>
      </c>
      <c r="Q415" s="460" t="str">
        <f>IF(COUNTIFS(Table1[JV '#],Table5[[#This Row],[JV Number]],Table1[D-419 Utility Relocation Classification],Table5[[#Headers],[Incorporated]])=0,"",COUNTIFS(Table1[JV '#],Table5[[#This Row],[JV Number]],Table1[D-419 Utility Relocation Classification],Table5[[#Headers],[Incorporated]]))</f>
        <v/>
      </c>
      <c r="R415" s="460" t="str">
        <f>IF(COUNTIFS(Table1[JV '#],Table5[[#This Row],[JV Number]],Table1[Overhead or Underground],"OH")=0,"",COUNTIFS(Table1[JV '#],Table5[[#This Row],[JV Number]],Table1[Overhead or Underground],"OH"))</f>
        <v/>
      </c>
      <c r="S415" s="460">
        <f>IF(COUNTIFS(Table1[JV '#],Table5[[#This Row],[JV Number]],Table1[Overhead or Underground],"UG")=0,"",COUNTIFS(Table1[JV '#],Table5[[#This Row],[JV Number]],Table1[Overhead or Underground],"UG"))</f>
        <v>4</v>
      </c>
      <c r="T415" s="460" t="e">
        <f>IF(COUNTIFS(Table1[JV '#],Table5[[#This Row],[JV Number]],#REF!,"x")=0,"",COUNTIFS(Table1[JV '#],Table5[[#This Row],[JV Number]],#REF!,"x"))</f>
        <v>#REF!</v>
      </c>
      <c r="U415" s="460" t="e">
        <f>IF(COUNTIFS(Table1[JV '#],Table5[[#This Row],[JV Number]],#REF!,"x")=0,"",COUNTIFS(Table1[JV '#],Table5[[#This Row],[JV Number]],#REF!,"x"))</f>
        <v>#REF!</v>
      </c>
      <c r="V415" s="460" t="e">
        <f>IF(COUNTIFS(Table1[JV '#],Table5[[#This Row],[JV Number]],#REF!,"x")=0,"",COUNTIFS(Table1[JV '#],Table5[[#This Row],[JV Number]],#REF!,"x"))</f>
        <v>#REF!</v>
      </c>
      <c r="W415" s="460" t="e">
        <f>IF(COUNTIFS(Table1[JV '#],Table5[[#This Row],[JV Number]],#REF!,"x")=0,"",COUNTIFS(Table1[JV '#],Table5[[#This Row],[JV Number]],#REF!,"x"))</f>
        <v>#REF!</v>
      </c>
      <c r="X415" s="460" t="e">
        <f>IF(COUNTIFS(Table1[JV '#],Table5[[#This Row],[JV Number]],#REF!,"x")=0,"",COUNTIFS(Table1[JV '#],Table5[[#This Row],[JV Number]],#REF!,"x"))</f>
        <v>#REF!</v>
      </c>
      <c r="Z415" s="447"/>
    </row>
    <row r="416" spans="1:26" x14ac:dyDescent="0.25">
      <c r="A416" s="464">
        <v>412</v>
      </c>
      <c r="B416" s="460">
        <v>418</v>
      </c>
      <c r="C416" s="460">
        <f>INDEX(Table1[MPMS '#],MATCH(Table5[[#This Row],[JV Number]],Table1[JV '#],0))</f>
        <v>27287</v>
      </c>
      <c r="D416" s="460" t="str">
        <f>INDEX(Table1[Early Completion (Y/N)],MATCH(Table5[[#This Row],[JV Number]],Table1[JV '#],0))</f>
        <v>Y</v>
      </c>
      <c r="E416" s="460" t="e">
        <f>INDEX(#REF!,MATCH(Table5[[#This Row],[JV Number]],Table1[JV '#],0))</f>
        <v>#REF!</v>
      </c>
      <c r="F416" s="460">
        <f>INDEX(Table1[District],MATCH(Table5[[#This Row],[JV Number]],Table1[JV '#],0))</f>
        <v>11</v>
      </c>
      <c r="G416" s="460" t="str">
        <f>INDEX(Table1[County],MATCH(Table5[[#This Row],[JV Number]],Table1[JV '#],0))</f>
        <v>Allegheny</v>
      </c>
      <c r="H416" s="460">
        <f>COUNTIF(Table1[JV '#],Table5[[#This Row],[JV Number]])</f>
        <v>6</v>
      </c>
      <c r="I416" s="466">
        <f>LOOKUP(Table5[[#This Row],[JV Number]],Table4[JV '#],Table4[Construction Start Dates])</f>
        <v>42464</v>
      </c>
      <c r="J416" s="466" t="e">
        <f t="array" ref="J416">MIN(IF(Table5[[#This Row],[JV Number]]=Table1[JV '#],#REF!,"Error"))</f>
        <v>#REF!</v>
      </c>
      <c r="K416" s="554" t="e">
        <f>SUMIF(Table1[JV '#],Table5[[#This Row],[JV Number]],#REF!)</f>
        <v>#REF!</v>
      </c>
      <c r="L416" s="460">
        <f>IF(COUNTIFS(Table1[JV '#],Table5[[#This Row],[JV Number]],Table1[D-419 Utility Relocation Classification],Table5[[#Headers],[Prior]])=0,"",COUNTIFS(Table1[JV '#],Table5[[#This Row],[JV Number]],Table1[D-419 Utility Relocation Classification],Table5[[#Headers],[Prior]]))</f>
        <v>2</v>
      </c>
      <c r="M416" s="460" t="str">
        <f>IF(COUNTIFS(Table1[JV '#],Table5[[#This Row],[JV Number]],Table1[D-419 Utility Relocation Classification],Table5[[#Headers],[Restrictive]])=0,"",COUNTIFS(Table1[JV '#],Table5[[#This Row],[JV Number]],Table1[D-419 Utility Relocation Classification],Table5[[#Headers],[Restrictive]]))</f>
        <v/>
      </c>
      <c r="N416" s="460" t="str">
        <f>IF(COUNTIFS(Table1[JV '#],Table5[[#This Row],[JV Number]],Table1[D-419 Utility Relocation Classification],Table5[[#Headers],[Concurrent]])=0,"",COUNTIFS(Table1[JV '#],Table5[[#This Row],[JV Number]],Table1[D-419 Utility Relocation Classification],Table5[[#Headers],[Concurrent]]))</f>
        <v/>
      </c>
      <c r="O416" s="460">
        <f>IF(COUNTIFS(Table1[JV '#],Table5[[#This Row],[JV Number]],Table1[D-419 Utility Relocation Classification],Table5[[#Headers],[Coordinated]])=0,"",COUNTIFS(Table1[JV '#],Table5[[#This Row],[JV Number]],Table1[D-419 Utility Relocation Classification],Table5[[#Headers],[Coordinated]]))</f>
        <v>2</v>
      </c>
      <c r="P416" s="460">
        <f>IF(COUNTIFS(Table1[JV '#],Table5[[#This Row],[JV Number]],Table1[D-419 Utility Relocation Classification],Table5[[#Headers],[Not Affected]])=0,"",COUNTIFS(Table1[JV '#],Table5[[#This Row],[JV Number]],Table1[D-419 Utility Relocation Classification],Table5[[#Headers],[Not Affected]]))</f>
        <v>2</v>
      </c>
      <c r="Q416" s="460" t="str">
        <f>IF(COUNTIFS(Table1[JV '#],Table5[[#This Row],[JV Number]],Table1[D-419 Utility Relocation Classification],Table5[[#Headers],[Incorporated]])=0,"",COUNTIFS(Table1[JV '#],Table5[[#This Row],[JV Number]],Table1[D-419 Utility Relocation Classification],Table5[[#Headers],[Incorporated]]))</f>
        <v/>
      </c>
      <c r="R416" s="460">
        <f>IF(COUNTIFS(Table1[JV '#],Table5[[#This Row],[JV Number]],Table1[Overhead or Underground],"OH")=0,"",COUNTIFS(Table1[JV '#],Table5[[#This Row],[JV Number]],Table1[Overhead or Underground],"OH"))</f>
        <v>3</v>
      </c>
      <c r="S416" s="460">
        <f>IF(COUNTIFS(Table1[JV '#],Table5[[#This Row],[JV Number]],Table1[Overhead or Underground],"UG")=0,"",COUNTIFS(Table1[JV '#],Table5[[#This Row],[JV Number]],Table1[Overhead or Underground],"UG"))</f>
        <v>3</v>
      </c>
      <c r="T416" s="460" t="e">
        <f>IF(COUNTIFS(Table1[JV '#],Table5[[#This Row],[JV Number]],#REF!,"x")=0,"",COUNTIFS(Table1[JV '#],Table5[[#This Row],[JV Number]],#REF!,"x"))</f>
        <v>#REF!</v>
      </c>
      <c r="U416" s="460" t="e">
        <f>IF(COUNTIFS(Table1[JV '#],Table5[[#This Row],[JV Number]],#REF!,"x")=0,"",COUNTIFS(Table1[JV '#],Table5[[#This Row],[JV Number]],#REF!,"x"))</f>
        <v>#REF!</v>
      </c>
      <c r="V416" s="460" t="e">
        <f>IF(COUNTIFS(Table1[JV '#],Table5[[#This Row],[JV Number]],#REF!,"x")=0,"",COUNTIFS(Table1[JV '#],Table5[[#This Row],[JV Number]],#REF!,"x"))</f>
        <v>#REF!</v>
      </c>
      <c r="W416" s="460" t="e">
        <f>IF(COUNTIFS(Table1[JV '#],Table5[[#This Row],[JV Number]],#REF!,"x")=0,"",COUNTIFS(Table1[JV '#],Table5[[#This Row],[JV Number]],#REF!,"x"))</f>
        <v>#REF!</v>
      </c>
      <c r="X416" s="460" t="e">
        <f>IF(COUNTIFS(Table1[JV '#],Table5[[#This Row],[JV Number]],#REF!,"x")=0,"",COUNTIFS(Table1[JV '#],Table5[[#This Row],[JV Number]],#REF!,"x"))</f>
        <v>#REF!</v>
      </c>
      <c r="Z416" s="447"/>
    </row>
    <row r="417" spans="1:26" x14ac:dyDescent="0.25">
      <c r="A417" s="464">
        <v>413</v>
      </c>
      <c r="B417" s="460">
        <v>419</v>
      </c>
      <c r="C417" s="460">
        <f>INDEX(Table1[MPMS '#],MATCH(Table5[[#This Row],[JV Number]],Table1[JV '#],0))</f>
        <v>63356</v>
      </c>
      <c r="D417" s="460" t="str">
        <f>INDEX(Table1[Early Completion (Y/N)],MATCH(Table5[[#This Row],[JV Number]],Table1[JV '#],0))</f>
        <v>Y</v>
      </c>
      <c r="E417" s="460" t="e">
        <f>INDEX(#REF!,MATCH(Table5[[#This Row],[JV Number]],Table1[JV '#],0))</f>
        <v>#REF!</v>
      </c>
      <c r="F417" s="460">
        <f>INDEX(Table1[District],MATCH(Table5[[#This Row],[JV Number]],Table1[JV '#],0))</f>
        <v>11</v>
      </c>
      <c r="G417" s="460" t="str">
        <f>INDEX(Table1[County],MATCH(Table5[[#This Row],[JV Number]],Table1[JV '#],0))</f>
        <v>Allegheny</v>
      </c>
      <c r="H417" s="460">
        <f>COUNTIF(Table1[JV '#],Table5[[#This Row],[JV Number]])</f>
        <v>6</v>
      </c>
      <c r="I417" s="466">
        <f>LOOKUP(Table5[[#This Row],[JV Number]],Table4[JV '#],Table4[Construction Start Dates])</f>
        <v>42219</v>
      </c>
      <c r="J417" s="466" t="e">
        <f t="array" ref="J417">MIN(IF(Table5[[#This Row],[JV Number]]=Table1[JV '#],#REF!,"Error"))</f>
        <v>#REF!</v>
      </c>
      <c r="K417" s="554" t="e">
        <f>SUMIF(Table1[JV '#],Table5[[#This Row],[JV Number]],#REF!)</f>
        <v>#REF!</v>
      </c>
      <c r="L417" s="460" t="str">
        <f>IF(COUNTIFS(Table1[JV '#],Table5[[#This Row],[JV Number]],Table1[D-419 Utility Relocation Classification],Table5[[#Headers],[Prior]])=0,"",COUNTIFS(Table1[JV '#],Table5[[#This Row],[JV Number]],Table1[D-419 Utility Relocation Classification],Table5[[#Headers],[Prior]]))</f>
        <v/>
      </c>
      <c r="M417" s="460" t="str">
        <f>IF(COUNTIFS(Table1[JV '#],Table5[[#This Row],[JV Number]],Table1[D-419 Utility Relocation Classification],Table5[[#Headers],[Restrictive]])=0,"",COUNTIFS(Table1[JV '#],Table5[[#This Row],[JV Number]],Table1[D-419 Utility Relocation Classification],Table5[[#Headers],[Restrictive]]))</f>
        <v/>
      </c>
      <c r="N417" s="460" t="str">
        <f>IF(COUNTIFS(Table1[JV '#],Table5[[#This Row],[JV Number]],Table1[D-419 Utility Relocation Classification],Table5[[#Headers],[Concurrent]])=0,"",COUNTIFS(Table1[JV '#],Table5[[#This Row],[JV Number]],Table1[D-419 Utility Relocation Classification],Table5[[#Headers],[Concurrent]]))</f>
        <v/>
      </c>
      <c r="O417" s="460" t="str">
        <f>IF(COUNTIFS(Table1[JV '#],Table5[[#This Row],[JV Number]],Table1[D-419 Utility Relocation Classification],Table5[[#Headers],[Coordinated]])=0,"",COUNTIFS(Table1[JV '#],Table5[[#This Row],[JV Number]],Table1[D-419 Utility Relocation Classification],Table5[[#Headers],[Coordinated]]))</f>
        <v/>
      </c>
      <c r="P417" s="460">
        <f>IF(COUNTIFS(Table1[JV '#],Table5[[#This Row],[JV Number]],Table1[D-419 Utility Relocation Classification],Table5[[#Headers],[Not Affected]])=0,"",COUNTIFS(Table1[JV '#],Table5[[#This Row],[JV Number]],Table1[D-419 Utility Relocation Classification],Table5[[#Headers],[Not Affected]]))</f>
        <v>5</v>
      </c>
      <c r="Q417" s="460" t="str">
        <f>IF(COUNTIFS(Table1[JV '#],Table5[[#This Row],[JV Number]],Table1[D-419 Utility Relocation Classification],Table5[[#Headers],[Incorporated]])=0,"",COUNTIFS(Table1[JV '#],Table5[[#This Row],[JV Number]],Table1[D-419 Utility Relocation Classification],Table5[[#Headers],[Incorporated]]))</f>
        <v/>
      </c>
      <c r="R417" s="460">
        <f>IF(COUNTIFS(Table1[JV '#],Table5[[#This Row],[JV Number]],Table1[Overhead or Underground],"OH")=0,"",COUNTIFS(Table1[JV '#],Table5[[#This Row],[JV Number]],Table1[Overhead or Underground],"OH"))</f>
        <v>5</v>
      </c>
      <c r="S417" s="460">
        <f>IF(COUNTIFS(Table1[JV '#],Table5[[#This Row],[JV Number]],Table1[Overhead or Underground],"UG")=0,"",COUNTIFS(Table1[JV '#],Table5[[#This Row],[JV Number]],Table1[Overhead or Underground],"UG"))</f>
        <v>1</v>
      </c>
      <c r="T417" s="460" t="e">
        <f>IF(COUNTIFS(Table1[JV '#],Table5[[#This Row],[JV Number]],#REF!,"x")=0,"",COUNTIFS(Table1[JV '#],Table5[[#This Row],[JV Number]],#REF!,"x"))</f>
        <v>#REF!</v>
      </c>
      <c r="U417" s="460" t="e">
        <f>IF(COUNTIFS(Table1[JV '#],Table5[[#This Row],[JV Number]],#REF!,"x")=0,"",COUNTIFS(Table1[JV '#],Table5[[#This Row],[JV Number]],#REF!,"x"))</f>
        <v>#REF!</v>
      </c>
      <c r="V417" s="460" t="e">
        <f>IF(COUNTIFS(Table1[JV '#],Table5[[#This Row],[JV Number]],#REF!,"x")=0,"",COUNTIFS(Table1[JV '#],Table5[[#This Row],[JV Number]],#REF!,"x"))</f>
        <v>#REF!</v>
      </c>
      <c r="W417" s="460" t="e">
        <f>IF(COUNTIFS(Table1[JV '#],Table5[[#This Row],[JV Number]],#REF!,"x")=0,"",COUNTIFS(Table1[JV '#],Table5[[#This Row],[JV Number]],#REF!,"x"))</f>
        <v>#REF!</v>
      </c>
      <c r="X417" s="460" t="e">
        <f>IF(COUNTIFS(Table1[JV '#],Table5[[#This Row],[JV Number]],#REF!,"x")=0,"",COUNTIFS(Table1[JV '#],Table5[[#This Row],[JV Number]],#REF!,"x"))</f>
        <v>#REF!</v>
      </c>
      <c r="Z417" s="447"/>
    </row>
    <row r="418" spans="1:26" x14ac:dyDescent="0.25">
      <c r="A418" s="464">
        <v>414</v>
      </c>
      <c r="B418" s="460">
        <v>420</v>
      </c>
      <c r="C418" s="460">
        <f>INDEX(Table1[MPMS '#],MATCH(Table5[[#This Row],[JV Number]],Table1[JV '#],0))</f>
        <v>63513</v>
      </c>
      <c r="D418" s="460" t="str">
        <f>INDEX(Table1[Early Completion (Y/N)],MATCH(Table5[[#This Row],[JV Number]],Table1[JV '#],0))</f>
        <v>Y</v>
      </c>
      <c r="E418" s="460" t="e">
        <f>INDEX(#REF!,MATCH(Table5[[#This Row],[JV Number]],Table1[JV '#],0))</f>
        <v>#REF!</v>
      </c>
      <c r="F418" s="460">
        <f>INDEX(Table1[District],MATCH(Table5[[#This Row],[JV Number]],Table1[JV '#],0))</f>
        <v>11</v>
      </c>
      <c r="G418" s="460" t="str">
        <f>INDEX(Table1[County],MATCH(Table5[[#This Row],[JV Number]],Table1[JV '#],0))</f>
        <v>Allegheny</v>
      </c>
      <c r="H418" s="460">
        <f>COUNTIF(Table1[JV '#],Table5[[#This Row],[JV Number]])</f>
        <v>9</v>
      </c>
      <c r="I418" s="466">
        <f>LOOKUP(Table5[[#This Row],[JV Number]],Table4[JV '#],Table4[Construction Start Dates])</f>
        <v>42222</v>
      </c>
      <c r="J418" s="466" t="e">
        <f t="array" ref="J418">MIN(IF(Table5[[#This Row],[JV Number]]=Table1[JV '#],#REF!,"Error"))</f>
        <v>#REF!</v>
      </c>
      <c r="K418" s="554" t="e">
        <f>SUMIF(Table1[JV '#],Table5[[#This Row],[JV Number]],#REF!)</f>
        <v>#REF!</v>
      </c>
      <c r="L418" s="460" t="str">
        <f>IF(COUNTIFS(Table1[JV '#],Table5[[#This Row],[JV Number]],Table1[D-419 Utility Relocation Classification],Table5[[#Headers],[Prior]])=0,"",COUNTIFS(Table1[JV '#],Table5[[#This Row],[JV Number]],Table1[D-419 Utility Relocation Classification],Table5[[#Headers],[Prior]]))</f>
        <v/>
      </c>
      <c r="M418" s="460" t="str">
        <f>IF(COUNTIFS(Table1[JV '#],Table5[[#This Row],[JV Number]],Table1[D-419 Utility Relocation Classification],Table5[[#Headers],[Restrictive]])=0,"",COUNTIFS(Table1[JV '#],Table5[[#This Row],[JV Number]],Table1[D-419 Utility Relocation Classification],Table5[[#Headers],[Restrictive]]))</f>
        <v/>
      </c>
      <c r="N418" s="460" t="str">
        <f>IF(COUNTIFS(Table1[JV '#],Table5[[#This Row],[JV Number]],Table1[D-419 Utility Relocation Classification],Table5[[#Headers],[Concurrent]])=0,"",COUNTIFS(Table1[JV '#],Table5[[#This Row],[JV Number]],Table1[D-419 Utility Relocation Classification],Table5[[#Headers],[Concurrent]]))</f>
        <v/>
      </c>
      <c r="O418" s="460">
        <f>IF(COUNTIFS(Table1[JV '#],Table5[[#This Row],[JV Number]],Table1[D-419 Utility Relocation Classification],Table5[[#Headers],[Coordinated]])=0,"",COUNTIFS(Table1[JV '#],Table5[[#This Row],[JV Number]],Table1[D-419 Utility Relocation Classification],Table5[[#Headers],[Coordinated]]))</f>
        <v>6</v>
      </c>
      <c r="P418" s="460">
        <f>IF(COUNTIFS(Table1[JV '#],Table5[[#This Row],[JV Number]],Table1[D-419 Utility Relocation Classification],Table5[[#Headers],[Not Affected]])=0,"",COUNTIFS(Table1[JV '#],Table5[[#This Row],[JV Number]],Table1[D-419 Utility Relocation Classification],Table5[[#Headers],[Not Affected]]))</f>
        <v>2</v>
      </c>
      <c r="Q418" s="460">
        <f>IF(COUNTIFS(Table1[JV '#],Table5[[#This Row],[JV Number]],Table1[D-419 Utility Relocation Classification],Table5[[#Headers],[Incorporated]])=0,"",COUNTIFS(Table1[JV '#],Table5[[#This Row],[JV Number]],Table1[D-419 Utility Relocation Classification],Table5[[#Headers],[Incorporated]]))</f>
        <v>1</v>
      </c>
      <c r="R418" s="460">
        <f>IF(COUNTIFS(Table1[JV '#],Table5[[#This Row],[JV Number]],Table1[Overhead or Underground],"OH")=0,"",COUNTIFS(Table1[JV '#],Table5[[#This Row],[JV Number]],Table1[Overhead or Underground],"OH"))</f>
        <v>7</v>
      </c>
      <c r="S418" s="460">
        <f>IF(COUNTIFS(Table1[JV '#],Table5[[#This Row],[JV Number]],Table1[Overhead or Underground],"UG")=0,"",COUNTIFS(Table1[JV '#],Table5[[#This Row],[JV Number]],Table1[Overhead or Underground],"UG"))</f>
        <v>2</v>
      </c>
      <c r="T418" s="460" t="e">
        <f>IF(COUNTIFS(Table1[JV '#],Table5[[#This Row],[JV Number]],#REF!,"x")=0,"",COUNTIFS(Table1[JV '#],Table5[[#This Row],[JV Number]],#REF!,"x"))</f>
        <v>#REF!</v>
      </c>
      <c r="U418" s="460" t="e">
        <f>IF(COUNTIFS(Table1[JV '#],Table5[[#This Row],[JV Number]],#REF!,"x")=0,"",COUNTIFS(Table1[JV '#],Table5[[#This Row],[JV Number]],#REF!,"x"))</f>
        <v>#REF!</v>
      </c>
      <c r="V418" s="460" t="e">
        <f>IF(COUNTIFS(Table1[JV '#],Table5[[#This Row],[JV Number]],#REF!,"x")=0,"",COUNTIFS(Table1[JV '#],Table5[[#This Row],[JV Number]],#REF!,"x"))</f>
        <v>#REF!</v>
      </c>
      <c r="W418" s="460" t="e">
        <f>IF(COUNTIFS(Table1[JV '#],Table5[[#This Row],[JV Number]],#REF!,"x")=0,"",COUNTIFS(Table1[JV '#],Table5[[#This Row],[JV Number]],#REF!,"x"))</f>
        <v>#REF!</v>
      </c>
      <c r="X418" s="460" t="e">
        <f>IF(COUNTIFS(Table1[JV '#],Table5[[#This Row],[JV Number]],#REF!,"x")=0,"",COUNTIFS(Table1[JV '#],Table5[[#This Row],[JV Number]],#REF!,"x"))</f>
        <v>#REF!</v>
      </c>
      <c r="Z418" s="447"/>
    </row>
    <row r="419" spans="1:26" x14ac:dyDescent="0.25">
      <c r="A419" s="464">
        <v>415</v>
      </c>
      <c r="B419" s="460">
        <v>421</v>
      </c>
      <c r="C419" s="460">
        <f>INDEX(Table1[MPMS '#],MATCH(Table5[[#This Row],[JV Number]],Table1[JV '#],0))</f>
        <v>28607</v>
      </c>
      <c r="D419" s="460" t="str">
        <f>INDEX(Table1[Early Completion (Y/N)],MATCH(Table5[[#This Row],[JV Number]],Table1[JV '#],0))</f>
        <v>--</v>
      </c>
      <c r="E419" s="460" t="e">
        <f>INDEX(#REF!,MATCH(Table5[[#This Row],[JV Number]],Table1[JV '#],0))</f>
        <v>#REF!</v>
      </c>
      <c r="F419" s="460">
        <f>INDEX(Table1[District],MATCH(Table5[[#This Row],[JV Number]],Table1[JV '#],0))</f>
        <v>11</v>
      </c>
      <c r="G419" s="460" t="str">
        <f>INDEX(Table1[County],MATCH(Table5[[#This Row],[JV Number]],Table1[JV '#],0))</f>
        <v>Allegheny</v>
      </c>
      <c r="H419" s="460">
        <f>COUNTIF(Table1[JV '#],Table5[[#This Row],[JV Number]])</f>
        <v>5</v>
      </c>
      <c r="I419" s="466">
        <f>LOOKUP(Table5[[#This Row],[JV Number]],Table4[JV '#],Table4[Construction Start Dates])</f>
        <v>42464</v>
      </c>
      <c r="J419" s="466" t="e">
        <f t="array" ref="J419">MIN(IF(Table5[[#This Row],[JV Number]]=Table1[JV '#],#REF!,"Error"))</f>
        <v>#REF!</v>
      </c>
      <c r="K419" s="554" t="e">
        <f>SUMIF(Table1[JV '#],Table5[[#This Row],[JV Number]],#REF!)</f>
        <v>#REF!</v>
      </c>
      <c r="L419" s="460" t="str">
        <f>IF(COUNTIFS(Table1[JV '#],Table5[[#This Row],[JV Number]],Table1[D-419 Utility Relocation Classification],Table5[[#Headers],[Prior]])=0,"",COUNTIFS(Table1[JV '#],Table5[[#This Row],[JV Number]],Table1[D-419 Utility Relocation Classification],Table5[[#Headers],[Prior]]))</f>
        <v/>
      </c>
      <c r="M419" s="460" t="str">
        <f>IF(COUNTIFS(Table1[JV '#],Table5[[#This Row],[JV Number]],Table1[D-419 Utility Relocation Classification],Table5[[#Headers],[Restrictive]])=0,"",COUNTIFS(Table1[JV '#],Table5[[#This Row],[JV Number]],Table1[D-419 Utility Relocation Classification],Table5[[#Headers],[Restrictive]]))</f>
        <v/>
      </c>
      <c r="N419" s="460" t="str">
        <f>IF(COUNTIFS(Table1[JV '#],Table5[[#This Row],[JV Number]],Table1[D-419 Utility Relocation Classification],Table5[[#Headers],[Concurrent]])=0,"",COUNTIFS(Table1[JV '#],Table5[[#This Row],[JV Number]],Table1[D-419 Utility Relocation Classification],Table5[[#Headers],[Concurrent]]))</f>
        <v/>
      </c>
      <c r="O419" s="460" t="str">
        <f>IF(COUNTIFS(Table1[JV '#],Table5[[#This Row],[JV Number]],Table1[D-419 Utility Relocation Classification],Table5[[#Headers],[Coordinated]])=0,"",COUNTIFS(Table1[JV '#],Table5[[#This Row],[JV Number]],Table1[D-419 Utility Relocation Classification],Table5[[#Headers],[Coordinated]]))</f>
        <v/>
      </c>
      <c r="P419" s="460" t="str">
        <f>IF(COUNTIFS(Table1[JV '#],Table5[[#This Row],[JV Number]],Table1[D-419 Utility Relocation Classification],Table5[[#Headers],[Not Affected]])=0,"",COUNTIFS(Table1[JV '#],Table5[[#This Row],[JV Number]],Table1[D-419 Utility Relocation Classification],Table5[[#Headers],[Not Affected]]))</f>
        <v/>
      </c>
      <c r="Q419" s="460" t="str">
        <f>IF(COUNTIFS(Table1[JV '#],Table5[[#This Row],[JV Number]],Table1[D-419 Utility Relocation Classification],Table5[[#Headers],[Incorporated]])=0,"",COUNTIFS(Table1[JV '#],Table5[[#This Row],[JV Number]],Table1[D-419 Utility Relocation Classification],Table5[[#Headers],[Incorporated]]))</f>
        <v/>
      </c>
      <c r="R419" s="460" t="str">
        <f>IF(COUNTIFS(Table1[JV '#],Table5[[#This Row],[JV Number]],Table1[Overhead or Underground],"OH")=0,"",COUNTIFS(Table1[JV '#],Table5[[#This Row],[JV Number]],Table1[Overhead or Underground],"OH"))</f>
        <v/>
      </c>
      <c r="S419" s="460">
        <f>IF(COUNTIFS(Table1[JV '#],Table5[[#This Row],[JV Number]],Table1[Overhead or Underground],"UG")=0,"",COUNTIFS(Table1[JV '#],Table5[[#This Row],[JV Number]],Table1[Overhead or Underground],"UG"))</f>
        <v>2</v>
      </c>
      <c r="T419" s="460" t="e">
        <f>IF(COUNTIFS(Table1[JV '#],Table5[[#This Row],[JV Number]],#REF!,"x")=0,"",COUNTIFS(Table1[JV '#],Table5[[#This Row],[JV Number]],#REF!,"x"))</f>
        <v>#REF!</v>
      </c>
      <c r="U419" s="460" t="e">
        <f>IF(COUNTIFS(Table1[JV '#],Table5[[#This Row],[JV Number]],#REF!,"x")=0,"",COUNTIFS(Table1[JV '#],Table5[[#This Row],[JV Number]],#REF!,"x"))</f>
        <v>#REF!</v>
      </c>
      <c r="V419" s="460" t="e">
        <f>IF(COUNTIFS(Table1[JV '#],Table5[[#This Row],[JV Number]],#REF!,"x")=0,"",COUNTIFS(Table1[JV '#],Table5[[#This Row],[JV Number]],#REF!,"x"))</f>
        <v>#REF!</v>
      </c>
      <c r="W419" s="460" t="e">
        <f>IF(COUNTIFS(Table1[JV '#],Table5[[#This Row],[JV Number]],#REF!,"x")=0,"",COUNTIFS(Table1[JV '#],Table5[[#This Row],[JV Number]],#REF!,"x"))</f>
        <v>#REF!</v>
      </c>
      <c r="X419" s="460" t="e">
        <f>IF(COUNTIFS(Table1[JV '#],Table5[[#This Row],[JV Number]],#REF!,"x")=0,"",COUNTIFS(Table1[JV '#],Table5[[#This Row],[JV Number]],#REF!,"x"))</f>
        <v>#REF!</v>
      </c>
      <c r="Z419" s="447"/>
    </row>
    <row r="420" spans="1:26" x14ac:dyDescent="0.25">
      <c r="A420" s="464">
        <v>416</v>
      </c>
      <c r="B420" s="460">
        <v>422</v>
      </c>
      <c r="C420" s="460">
        <f>INDEX(Table1[MPMS '#],MATCH(Table5[[#This Row],[JV Number]],Table1[JV '#],0))</f>
        <v>62174</v>
      </c>
      <c r="D420" s="460" t="str">
        <f>INDEX(Table1[Early Completion (Y/N)],MATCH(Table5[[#This Row],[JV Number]],Table1[JV '#],0))</f>
        <v>Y</v>
      </c>
      <c r="E420" s="460" t="e">
        <f>INDEX(#REF!,MATCH(Table5[[#This Row],[JV Number]],Table1[JV '#],0))</f>
        <v>#REF!</v>
      </c>
      <c r="F420" s="460">
        <f>INDEX(Table1[District],MATCH(Table5[[#This Row],[JV Number]],Table1[JV '#],0))</f>
        <v>11</v>
      </c>
      <c r="G420" s="460" t="str">
        <f>INDEX(Table1[County],MATCH(Table5[[#This Row],[JV Number]],Table1[JV '#],0))</f>
        <v>Allegheny</v>
      </c>
      <c r="H420" s="460">
        <f>COUNTIF(Table1[JV '#],Table5[[#This Row],[JV Number]])</f>
        <v>2</v>
      </c>
      <c r="I420" s="466">
        <f>LOOKUP(Table5[[#This Row],[JV Number]],Table4[JV '#],Table4[Construction Start Dates])</f>
        <v>42513</v>
      </c>
      <c r="J420" s="466" t="e">
        <f t="array" ref="J420">MIN(IF(Table5[[#This Row],[JV Number]]=Table1[JV '#],#REF!,"Error"))</f>
        <v>#REF!</v>
      </c>
      <c r="K420" s="554" t="e">
        <f>SUMIF(Table1[JV '#],Table5[[#This Row],[JV Number]],#REF!)</f>
        <v>#REF!</v>
      </c>
      <c r="L420" s="460" t="str">
        <f>IF(COUNTIFS(Table1[JV '#],Table5[[#This Row],[JV Number]],Table1[D-419 Utility Relocation Classification],Table5[[#Headers],[Prior]])=0,"",COUNTIFS(Table1[JV '#],Table5[[#This Row],[JV Number]],Table1[D-419 Utility Relocation Classification],Table5[[#Headers],[Prior]]))</f>
        <v/>
      </c>
      <c r="M420" s="460" t="str">
        <f>IF(COUNTIFS(Table1[JV '#],Table5[[#This Row],[JV Number]],Table1[D-419 Utility Relocation Classification],Table5[[#Headers],[Restrictive]])=0,"",COUNTIFS(Table1[JV '#],Table5[[#This Row],[JV Number]],Table1[D-419 Utility Relocation Classification],Table5[[#Headers],[Restrictive]]))</f>
        <v/>
      </c>
      <c r="N420" s="460" t="str">
        <f>IF(COUNTIFS(Table1[JV '#],Table5[[#This Row],[JV Number]],Table1[D-419 Utility Relocation Classification],Table5[[#Headers],[Concurrent]])=0,"",COUNTIFS(Table1[JV '#],Table5[[#This Row],[JV Number]],Table1[D-419 Utility Relocation Classification],Table5[[#Headers],[Concurrent]]))</f>
        <v/>
      </c>
      <c r="O420" s="460">
        <f>IF(COUNTIFS(Table1[JV '#],Table5[[#This Row],[JV Number]],Table1[D-419 Utility Relocation Classification],Table5[[#Headers],[Coordinated]])=0,"",COUNTIFS(Table1[JV '#],Table5[[#This Row],[JV Number]],Table1[D-419 Utility Relocation Classification],Table5[[#Headers],[Coordinated]]))</f>
        <v>2</v>
      </c>
      <c r="P420" s="460" t="str">
        <f>IF(COUNTIFS(Table1[JV '#],Table5[[#This Row],[JV Number]],Table1[D-419 Utility Relocation Classification],Table5[[#Headers],[Not Affected]])=0,"",COUNTIFS(Table1[JV '#],Table5[[#This Row],[JV Number]],Table1[D-419 Utility Relocation Classification],Table5[[#Headers],[Not Affected]]))</f>
        <v/>
      </c>
      <c r="Q420" s="460" t="str">
        <f>IF(COUNTIFS(Table1[JV '#],Table5[[#This Row],[JV Number]],Table1[D-419 Utility Relocation Classification],Table5[[#Headers],[Incorporated]])=0,"",COUNTIFS(Table1[JV '#],Table5[[#This Row],[JV Number]],Table1[D-419 Utility Relocation Classification],Table5[[#Headers],[Incorporated]]))</f>
        <v/>
      </c>
      <c r="R420" s="460">
        <f>IF(COUNTIFS(Table1[JV '#],Table5[[#This Row],[JV Number]],Table1[Overhead or Underground],"OH")=0,"",COUNTIFS(Table1[JV '#],Table5[[#This Row],[JV Number]],Table1[Overhead or Underground],"OH"))</f>
        <v>2</v>
      </c>
      <c r="S420" s="460" t="str">
        <f>IF(COUNTIFS(Table1[JV '#],Table5[[#This Row],[JV Number]],Table1[Overhead or Underground],"UG")=0,"",COUNTIFS(Table1[JV '#],Table5[[#This Row],[JV Number]],Table1[Overhead or Underground],"UG"))</f>
        <v/>
      </c>
      <c r="T420" s="460" t="e">
        <f>IF(COUNTIFS(Table1[JV '#],Table5[[#This Row],[JV Number]],#REF!,"x")=0,"",COUNTIFS(Table1[JV '#],Table5[[#This Row],[JV Number]],#REF!,"x"))</f>
        <v>#REF!</v>
      </c>
      <c r="U420" s="460" t="e">
        <f>IF(COUNTIFS(Table1[JV '#],Table5[[#This Row],[JV Number]],#REF!,"x")=0,"",COUNTIFS(Table1[JV '#],Table5[[#This Row],[JV Number]],#REF!,"x"))</f>
        <v>#REF!</v>
      </c>
      <c r="V420" s="460" t="e">
        <f>IF(COUNTIFS(Table1[JV '#],Table5[[#This Row],[JV Number]],#REF!,"x")=0,"",COUNTIFS(Table1[JV '#],Table5[[#This Row],[JV Number]],#REF!,"x"))</f>
        <v>#REF!</v>
      </c>
      <c r="W420" s="460" t="e">
        <f>IF(COUNTIFS(Table1[JV '#],Table5[[#This Row],[JV Number]],#REF!,"x")=0,"",COUNTIFS(Table1[JV '#],Table5[[#This Row],[JV Number]],#REF!,"x"))</f>
        <v>#REF!</v>
      </c>
      <c r="X420" s="460" t="e">
        <f>IF(COUNTIFS(Table1[JV '#],Table5[[#This Row],[JV Number]],#REF!,"x")=0,"",COUNTIFS(Table1[JV '#],Table5[[#This Row],[JV Number]],#REF!,"x"))</f>
        <v>#REF!</v>
      </c>
      <c r="Z420" s="447"/>
    </row>
    <row r="421" spans="1:26" x14ac:dyDescent="0.25">
      <c r="A421" s="464">
        <v>417</v>
      </c>
      <c r="B421" s="460">
        <v>423</v>
      </c>
      <c r="C421" s="460">
        <f>INDEX(Table1[MPMS '#],MATCH(Table5[[#This Row],[JV Number]],Table1[JV '#],0))</f>
        <v>26417</v>
      </c>
      <c r="D421" s="460" t="str">
        <f>INDEX(Table1[Early Completion (Y/N)],MATCH(Table5[[#This Row],[JV Number]],Table1[JV '#],0))</f>
        <v>--</v>
      </c>
      <c r="E421" s="460" t="e">
        <f>INDEX(#REF!,MATCH(Table5[[#This Row],[JV Number]],Table1[JV '#],0))</f>
        <v>#REF!</v>
      </c>
      <c r="F421" s="460">
        <f>INDEX(Table1[District],MATCH(Table5[[#This Row],[JV Number]],Table1[JV '#],0))</f>
        <v>11</v>
      </c>
      <c r="G421" s="460" t="str">
        <f>INDEX(Table1[County],MATCH(Table5[[#This Row],[JV Number]],Table1[JV '#],0))</f>
        <v>Allegheny</v>
      </c>
      <c r="H421" s="460">
        <f>COUNTIF(Table1[JV '#],Table5[[#This Row],[JV Number]])</f>
        <v>4</v>
      </c>
      <c r="I421" s="466">
        <f>LOOKUP(Table5[[#This Row],[JV Number]],Table4[JV '#],Table4[Construction Start Dates])</f>
        <v>42538</v>
      </c>
      <c r="J421" s="466" t="e">
        <f t="array" ref="J421">MIN(IF(Table5[[#This Row],[JV Number]]=Table1[JV '#],#REF!,"Error"))</f>
        <v>#REF!</v>
      </c>
      <c r="K421" s="554" t="e">
        <f>SUMIF(Table1[JV '#],Table5[[#This Row],[JV Number]],#REF!)</f>
        <v>#REF!</v>
      </c>
      <c r="L421" s="460" t="str">
        <f>IF(COUNTIFS(Table1[JV '#],Table5[[#This Row],[JV Number]],Table1[D-419 Utility Relocation Classification],Table5[[#Headers],[Prior]])=0,"",COUNTIFS(Table1[JV '#],Table5[[#This Row],[JV Number]],Table1[D-419 Utility Relocation Classification],Table5[[#Headers],[Prior]]))</f>
        <v/>
      </c>
      <c r="M421" s="460" t="str">
        <f>IF(COUNTIFS(Table1[JV '#],Table5[[#This Row],[JV Number]],Table1[D-419 Utility Relocation Classification],Table5[[#Headers],[Restrictive]])=0,"",COUNTIFS(Table1[JV '#],Table5[[#This Row],[JV Number]],Table1[D-419 Utility Relocation Classification],Table5[[#Headers],[Restrictive]]))</f>
        <v/>
      </c>
      <c r="N421" s="460" t="str">
        <f>IF(COUNTIFS(Table1[JV '#],Table5[[#This Row],[JV Number]],Table1[D-419 Utility Relocation Classification],Table5[[#Headers],[Concurrent]])=0,"",COUNTIFS(Table1[JV '#],Table5[[#This Row],[JV Number]],Table1[D-419 Utility Relocation Classification],Table5[[#Headers],[Concurrent]]))</f>
        <v/>
      </c>
      <c r="O421" s="460" t="str">
        <f>IF(COUNTIFS(Table1[JV '#],Table5[[#This Row],[JV Number]],Table1[D-419 Utility Relocation Classification],Table5[[#Headers],[Coordinated]])=0,"",COUNTIFS(Table1[JV '#],Table5[[#This Row],[JV Number]],Table1[D-419 Utility Relocation Classification],Table5[[#Headers],[Coordinated]]))</f>
        <v/>
      </c>
      <c r="P421" s="460" t="str">
        <f>IF(COUNTIFS(Table1[JV '#],Table5[[#This Row],[JV Number]],Table1[D-419 Utility Relocation Classification],Table5[[#Headers],[Not Affected]])=0,"",COUNTIFS(Table1[JV '#],Table5[[#This Row],[JV Number]],Table1[D-419 Utility Relocation Classification],Table5[[#Headers],[Not Affected]]))</f>
        <v/>
      </c>
      <c r="Q421" s="460" t="str">
        <f>IF(COUNTIFS(Table1[JV '#],Table5[[#This Row],[JV Number]],Table1[D-419 Utility Relocation Classification],Table5[[#Headers],[Incorporated]])=0,"",COUNTIFS(Table1[JV '#],Table5[[#This Row],[JV Number]],Table1[D-419 Utility Relocation Classification],Table5[[#Headers],[Incorporated]]))</f>
        <v/>
      </c>
      <c r="R421" s="460">
        <f>IF(COUNTIFS(Table1[JV '#],Table5[[#This Row],[JV Number]],Table1[Overhead or Underground],"OH")=0,"",COUNTIFS(Table1[JV '#],Table5[[#This Row],[JV Number]],Table1[Overhead or Underground],"OH"))</f>
        <v>3</v>
      </c>
      <c r="S421" s="460">
        <f>IF(COUNTIFS(Table1[JV '#],Table5[[#This Row],[JV Number]],Table1[Overhead or Underground],"UG")=0,"",COUNTIFS(Table1[JV '#],Table5[[#This Row],[JV Number]],Table1[Overhead or Underground],"UG"))</f>
        <v>1</v>
      </c>
      <c r="T421" s="460" t="e">
        <f>IF(COUNTIFS(Table1[JV '#],Table5[[#This Row],[JV Number]],#REF!,"x")=0,"",COUNTIFS(Table1[JV '#],Table5[[#This Row],[JV Number]],#REF!,"x"))</f>
        <v>#REF!</v>
      </c>
      <c r="U421" s="460" t="e">
        <f>IF(COUNTIFS(Table1[JV '#],Table5[[#This Row],[JV Number]],#REF!,"x")=0,"",COUNTIFS(Table1[JV '#],Table5[[#This Row],[JV Number]],#REF!,"x"))</f>
        <v>#REF!</v>
      </c>
      <c r="V421" s="460" t="e">
        <f>IF(COUNTIFS(Table1[JV '#],Table5[[#This Row],[JV Number]],#REF!,"x")=0,"",COUNTIFS(Table1[JV '#],Table5[[#This Row],[JV Number]],#REF!,"x"))</f>
        <v>#REF!</v>
      </c>
      <c r="W421" s="460" t="e">
        <f>IF(COUNTIFS(Table1[JV '#],Table5[[#This Row],[JV Number]],#REF!,"x")=0,"",COUNTIFS(Table1[JV '#],Table5[[#This Row],[JV Number]],#REF!,"x"))</f>
        <v>#REF!</v>
      </c>
      <c r="X421" s="460" t="e">
        <f>IF(COUNTIFS(Table1[JV '#],Table5[[#This Row],[JV Number]],#REF!,"x")=0,"",COUNTIFS(Table1[JV '#],Table5[[#This Row],[JV Number]],#REF!,"x"))</f>
        <v>#REF!</v>
      </c>
      <c r="Z421" s="447"/>
    </row>
    <row r="422" spans="1:26" x14ac:dyDescent="0.25">
      <c r="A422" s="464">
        <v>418</v>
      </c>
      <c r="B422" s="460">
        <v>424</v>
      </c>
      <c r="C422" s="460">
        <f>INDEX(Table1[MPMS '#],MATCH(Table5[[#This Row],[JV Number]],Table1[JV '#],0))</f>
        <v>73045</v>
      </c>
      <c r="D422" s="460" t="str">
        <f>INDEX(Table1[Early Completion (Y/N)],MATCH(Table5[[#This Row],[JV Number]],Table1[JV '#],0))</f>
        <v>--</v>
      </c>
      <c r="E422" s="460" t="e">
        <f>INDEX(#REF!,MATCH(Table5[[#This Row],[JV Number]],Table1[JV '#],0))</f>
        <v>#REF!</v>
      </c>
      <c r="F422" s="460">
        <f>INDEX(Table1[District],MATCH(Table5[[#This Row],[JV Number]],Table1[JV '#],0))</f>
        <v>11</v>
      </c>
      <c r="G422" s="460" t="str">
        <f>INDEX(Table1[County],MATCH(Table5[[#This Row],[JV Number]],Table1[JV '#],0))</f>
        <v>Allegheny</v>
      </c>
      <c r="H422" s="460">
        <f>COUNTIF(Table1[JV '#],Table5[[#This Row],[JV Number]])</f>
        <v>6</v>
      </c>
      <c r="I422" s="466">
        <f>LOOKUP(Table5[[#This Row],[JV Number]],Table4[JV '#],Table4[Construction Start Dates])</f>
        <v>42482</v>
      </c>
      <c r="J422" s="466" t="e">
        <f t="array" ref="J422">MIN(IF(Table5[[#This Row],[JV Number]]=Table1[JV '#],#REF!,"Error"))</f>
        <v>#REF!</v>
      </c>
      <c r="K422" s="554" t="e">
        <f>SUMIF(Table1[JV '#],Table5[[#This Row],[JV Number]],#REF!)</f>
        <v>#REF!</v>
      </c>
      <c r="L422" s="460" t="str">
        <f>IF(COUNTIFS(Table1[JV '#],Table5[[#This Row],[JV Number]],Table1[D-419 Utility Relocation Classification],Table5[[#Headers],[Prior]])=0,"",COUNTIFS(Table1[JV '#],Table5[[#This Row],[JV Number]],Table1[D-419 Utility Relocation Classification],Table5[[#Headers],[Prior]]))</f>
        <v/>
      </c>
      <c r="M422" s="460" t="str">
        <f>IF(COUNTIFS(Table1[JV '#],Table5[[#This Row],[JV Number]],Table1[D-419 Utility Relocation Classification],Table5[[#Headers],[Restrictive]])=0,"",COUNTIFS(Table1[JV '#],Table5[[#This Row],[JV Number]],Table1[D-419 Utility Relocation Classification],Table5[[#Headers],[Restrictive]]))</f>
        <v/>
      </c>
      <c r="N422" s="460" t="str">
        <f>IF(COUNTIFS(Table1[JV '#],Table5[[#This Row],[JV Number]],Table1[D-419 Utility Relocation Classification],Table5[[#Headers],[Concurrent]])=0,"",COUNTIFS(Table1[JV '#],Table5[[#This Row],[JV Number]],Table1[D-419 Utility Relocation Classification],Table5[[#Headers],[Concurrent]]))</f>
        <v/>
      </c>
      <c r="O422" s="460" t="str">
        <f>IF(COUNTIFS(Table1[JV '#],Table5[[#This Row],[JV Number]],Table1[D-419 Utility Relocation Classification],Table5[[#Headers],[Coordinated]])=0,"",COUNTIFS(Table1[JV '#],Table5[[#This Row],[JV Number]],Table1[D-419 Utility Relocation Classification],Table5[[#Headers],[Coordinated]]))</f>
        <v/>
      </c>
      <c r="P422" s="460" t="str">
        <f>IF(COUNTIFS(Table1[JV '#],Table5[[#This Row],[JV Number]],Table1[D-419 Utility Relocation Classification],Table5[[#Headers],[Not Affected]])=0,"",COUNTIFS(Table1[JV '#],Table5[[#This Row],[JV Number]],Table1[D-419 Utility Relocation Classification],Table5[[#Headers],[Not Affected]]))</f>
        <v/>
      </c>
      <c r="Q422" s="460" t="str">
        <f>IF(COUNTIFS(Table1[JV '#],Table5[[#This Row],[JV Number]],Table1[D-419 Utility Relocation Classification],Table5[[#Headers],[Incorporated]])=0,"",COUNTIFS(Table1[JV '#],Table5[[#This Row],[JV Number]],Table1[D-419 Utility Relocation Classification],Table5[[#Headers],[Incorporated]]))</f>
        <v/>
      </c>
      <c r="R422" s="460">
        <f>IF(COUNTIFS(Table1[JV '#],Table5[[#This Row],[JV Number]],Table1[Overhead or Underground],"OH")=0,"",COUNTIFS(Table1[JV '#],Table5[[#This Row],[JV Number]],Table1[Overhead or Underground],"OH"))</f>
        <v>1</v>
      </c>
      <c r="S422" s="460">
        <f>IF(COUNTIFS(Table1[JV '#],Table5[[#This Row],[JV Number]],Table1[Overhead or Underground],"UG")=0,"",COUNTIFS(Table1[JV '#],Table5[[#This Row],[JV Number]],Table1[Overhead or Underground],"UG"))</f>
        <v>5</v>
      </c>
      <c r="T422" s="460" t="e">
        <f>IF(COUNTIFS(Table1[JV '#],Table5[[#This Row],[JV Number]],#REF!,"x")=0,"",COUNTIFS(Table1[JV '#],Table5[[#This Row],[JV Number]],#REF!,"x"))</f>
        <v>#REF!</v>
      </c>
      <c r="U422" s="460" t="e">
        <f>IF(COUNTIFS(Table1[JV '#],Table5[[#This Row],[JV Number]],#REF!,"x")=0,"",COUNTIFS(Table1[JV '#],Table5[[#This Row],[JV Number]],#REF!,"x"))</f>
        <v>#REF!</v>
      </c>
      <c r="V422" s="460" t="e">
        <f>IF(COUNTIFS(Table1[JV '#],Table5[[#This Row],[JV Number]],#REF!,"x")=0,"",COUNTIFS(Table1[JV '#],Table5[[#This Row],[JV Number]],#REF!,"x"))</f>
        <v>#REF!</v>
      </c>
      <c r="W422" s="460" t="e">
        <f>IF(COUNTIFS(Table1[JV '#],Table5[[#This Row],[JV Number]],#REF!,"x")=0,"",COUNTIFS(Table1[JV '#],Table5[[#This Row],[JV Number]],#REF!,"x"))</f>
        <v>#REF!</v>
      </c>
      <c r="X422" s="460" t="e">
        <f>IF(COUNTIFS(Table1[JV '#],Table5[[#This Row],[JV Number]],#REF!,"x")=0,"",COUNTIFS(Table1[JV '#],Table5[[#This Row],[JV Number]],#REF!,"x"))</f>
        <v>#REF!</v>
      </c>
      <c r="Z422" s="447"/>
    </row>
    <row r="423" spans="1:26" x14ac:dyDescent="0.25">
      <c r="A423" s="464">
        <v>419</v>
      </c>
      <c r="B423" s="460">
        <v>425</v>
      </c>
      <c r="C423" s="460">
        <f>INDEX(Table1[MPMS '#],MATCH(Table5[[#This Row],[JV Number]],Table1[JV '#],0))</f>
        <v>27451</v>
      </c>
      <c r="D423" s="460" t="str">
        <f>INDEX(Table1[Early Completion (Y/N)],MATCH(Table5[[#This Row],[JV Number]],Table1[JV '#],0))</f>
        <v>--</v>
      </c>
      <c r="E423" s="460" t="e">
        <f>INDEX(#REF!,MATCH(Table5[[#This Row],[JV Number]],Table1[JV '#],0))</f>
        <v>#REF!</v>
      </c>
      <c r="F423" s="460">
        <f>INDEX(Table1[District],MATCH(Table5[[#This Row],[JV Number]],Table1[JV '#],0))</f>
        <v>11</v>
      </c>
      <c r="G423" s="460" t="str">
        <f>INDEX(Table1[County],MATCH(Table5[[#This Row],[JV Number]],Table1[JV '#],0))</f>
        <v>Allegheny</v>
      </c>
      <c r="H423" s="460">
        <f>COUNTIF(Table1[JV '#],Table5[[#This Row],[JV Number]])</f>
        <v>7</v>
      </c>
      <c r="I423" s="466">
        <f>LOOKUP(Table5[[#This Row],[JV Number]],Table4[JV '#],Table4[Construction Start Dates])</f>
        <v>42480</v>
      </c>
      <c r="J423" s="466" t="e">
        <f t="array" ref="J423">MIN(IF(Table5[[#This Row],[JV Number]]=Table1[JV '#],#REF!,"Error"))</f>
        <v>#REF!</v>
      </c>
      <c r="K423" s="554" t="e">
        <f>SUMIF(Table1[JV '#],Table5[[#This Row],[JV Number]],#REF!)</f>
        <v>#REF!</v>
      </c>
      <c r="L423" s="460" t="str">
        <f>IF(COUNTIFS(Table1[JV '#],Table5[[#This Row],[JV Number]],Table1[D-419 Utility Relocation Classification],Table5[[#Headers],[Prior]])=0,"",COUNTIFS(Table1[JV '#],Table5[[#This Row],[JV Number]],Table1[D-419 Utility Relocation Classification],Table5[[#Headers],[Prior]]))</f>
        <v/>
      </c>
      <c r="M423" s="460" t="str">
        <f>IF(COUNTIFS(Table1[JV '#],Table5[[#This Row],[JV Number]],Table1[D-419 Utility Relocation Classification],Table5[[#Headers],[Restrictive]])=0,"",COUNTIFS(Table1[JV '#],Table5[[#This Row],[JV Number]],Table1[D-419 Utility Relocation Classification],Table5[[#Headers],[Restrictive]]))</f>
        <v/>
      </c>
      <c r="N423" s="460" t="str">
        <f>IF(COUNTIFS(Table1[JV '#],Table5[[#This Row],[JV Number]],Table1[D-419 Utility Relocation Classification],Table5[[#Headers],[Concurrent]])=0,"",COUNTIFS(Table1[JV '#],Table5[[#This Row],[JV Number]],Table1[D-419 Utility Relocation Classification],Table5[[#Headers],[Concurrent]]))</f>
        <v/>
      </c>
      <c r="O423" s="460" t="str">
        <f>IF(COUNTIFS(Table1[JV '#],Table5[[#This Row],[JV Number]],Table1[D-419 Utility Relocation Classification],Table5[[#Headers],[Coordinated]])=0,"",COUNTIFS(Table1[JV '#],Table5[[#This Row],[JV Number]],Table1[D-419 Utility Relocation Classification],Table5[[#Headers],[Coordinated]]))</f>
        <v/>
      </c>
      <c r="P423" s="460" t="str">
        <f>IF(COUNTIFS(Table1[JV '#],Table5[[#This Row],[JV Number]],Table1[D-419 Utility Relocation Classification],Table5[[#Headers],[Not Affected]])=0,"",COUNTIFS(Table1[JV '#],Table5[[#This Row],[JV Number]],Table1[D-419 Utility Relocation Classification],Table5[[#Headers],[Not Affected]]))</f>
        <v/>
      </c>
      <c r="Q423" s="460" t="str">
        <f>IF(COUNTIFS(Table1[JV '#],Table5[[#This Row],[JV Number]],Table1[D-419 Utility Relocation Classification],Table5[[#Headers],[Incorporated]])=0,"",COUNTIFS(Table1[JV '#],Table5[[#This Row],[JV Number]],Table1[D-419 Utility Relocation Classification],Table5[[#Headers],[Incorporated]]))</f>
        <v/>
      </c>
      <c r="R423" s="460">
        <f>IF(COUNTIFS(Table1[JV '#],Table5[[#This Row],[JV Number]],Table1[Overhead or Underground],"OH")=0,"",COUNTIFS(Table1[JV '#],Table5[[#This Row],[JV Number]],Table1[Overhead or Underground],"OH"))</f>
        <v>2</v>
      </c>
      <c r="S423" s="460">
        <f>IF(COUNTIFS(Table1[JV '#],Table5[[#This Row],[JV Number]],Table1[Overhead or Underground],"UG")=0,"",COUNTIFS(Table1[JV '#],Table5[[#This Row],[JV Number]],Table1[Overhead or Underground],"UG"))</f>
        <v>5</v>
      </c>
      <c r="T423" s="460" t="e">
        <f>IF(COUNTIFS(Table1[JV '#],Table5[[#This Row],[JV Number]],#REF!,"x")=0,"",COUNTIFS(Table1[JV '#],Table5[[#This Row],[JV Number]],#REF!,"x"))</f>
        <v>#REF!</v>
      </c>
      <c r="U423" s="460" t="e">
        <f>IF(COUNTIFS(Table1[JV '#],Table5[[#This Row],[JV Number]],#REF!,"x")=0,"",COUNTIFS(Table1[JV '#],Table5[[#This Row],[JV Number]],#REF!,"x"))</f>
        <v>#REF!</v>
      </c>
      <c r="V423" s="460" t="e">
        <f>IF(COUNTIFS(Table1[JV '#],Table5[[#This Row],[JV Number]],#REF!,"x")=0,"",COUNTIFS(Table1[JV '#],Table5[[#This Row],[JV Number]],#REF!,"x"))</f>
        <v>#REF!</v>
      </c>
      <c r="W423" s="460" t="e">
        <f>IF(COUNTIFS(Table1[JV '#],Table5[[#This Row],[JV Number]],#REF!,"x")=0,"",COUNTIFS(Table1[JV '#],Table5[[#This Row],[JV Number]],#REF!,"x"))</f>
        <v>#REF!</v>
      </c>
      <c r="X423" s="460" t="e">
        <f>IF(COUNTIFS(Table1[JV '#],Table5[[#This Row],[JV Number]],#REF!,"x")=0,"",COUNTIFS(Table1[JV '#],Table5[[#This Row],[JV Number]],#REF!,"x"))</f>
        <v>#REF!</v>
      </c>
      <c r="Z423" s="447"/>
    </row>
    <row r="424" spans="1:26" x14ac:dyDescent="0.25">
      <c r="A424" s="464">
        <v>420</v>
      </c>
      <c r="B424" s="460">
        <v>426</v>
      </c>
      <c r="C424" s="460">
        <f>INDEX(Table1[MPMS '#],MATCH(Table5[[#This Row],[JV Number]],Table1[JV '#],0))</f>
        <v>99665</v>
      </c>
      <c r="D424" s="460" t="str">
        <f>INDEX(Table1[Early Completion (Y/N)],MATCH(Table5[[#This Row],[JV Number]],Table1[JV '#],0))</f>
        <v>--</v>
      </c>
      <c r="E424" s="460" t="e">
        <f>INDEX(#REF!,MATCH(Table5[[#This Row],[JV Number]],Table1[JV '#],0))</f>
        <v>#REF!</v>
      </c>
      <c r="F424" s="460">
        <f>INDEX(Table1[District],MATCH(Table5[[#This Row],[JV Number]],Table1[JV '#],0))</f>
        <v>11</v>
      </c>
      <c r="G424" s="460" t="str">
        <f>INDEX(Table1[County],MATCH(Table5[[#This Row],[JV Number]],Table1[JV '#],0))</f>
        <v>Allegheny</v>
      </c>
      <c r="H424" s="460">
        <f>COUNTIF(Table1[JV '#],Table5[[#This Row],[JV Number]])</f>
        <v>3</v>
      </c>
      <c r="I424" s="466">
        <f>LOOKUP(Table5[[#This Row],[JV Number]],Table4[JV '#],Table4[Construction Start Dates])</f>
        <v>42538</v>
      </c>
      <c r="J424" s="466" t="e">
        <f t="array" ref="J424">MIN(IF(Table5[[#This Row],[JV Number]]=Table1[JV '#],#REF!,"Error"))</f>
        <v>#REF!</v>
      </c>
      <c r="K424" s="554" t="e">
        <f>SUMIF(Table1[JV '#],Table5[[#This Row],[JV Number]],#REF!)</f>
        <v>#REF!</v>
      </c>
      <c r="L424" s="460" t="str">
        <f>IF(COUNTIFS(Table1[JV '#],Table5[[#This Row],[JV Number]],Table1[D-419 Utility Relocation Classification],Table5[[#Headers],[Prior]])=0,"",COUNTIFS(Table1[JV '#],Table5[[#This Row],[JV Number]],Table1[D-419 Utility Relocation Classification],Table5[[#Headers],[Prior]]))</f>
        <v/>
      </c>
      <c r="M424" s="460" t="str">
        <f>IF(COUNTIFS(Table1[JV '#],Table5[[#This Row],[JV Number]],Table1[D-419 Utility Relocation Classification],Table5[[#Headers],[Restrictive]])=0,"",COUNTIFS(Table1[JV '#],Table5[[#This Row],[JV Number]],Table1[D-419 Utility Relocation Classification],Table5[[#Headers],[Restrictive]]))</f>
        <v/>
      </c>
      <c r="N424" s="460" t="str">
        <f>IF(COUNTIFS(Table1[JV '#],Table5[[#This Row],[JV Number]],Table1[D-419 Utility Relocation Classification],Table5[[#Headers],[Concurrent]])=0,"",COUNTIFS(Table1[JV '#],Table5[[#This Row],[JV Number]],Table1[D-419 Utility Relocation Classification],Table5[[#Headers],[Concurrent]]))</f>
        <v/>
      </c>
      <c r="O424" s="460" t="str">
        <f>IF(COUNTIFS(Table1[JV '#],Table5[[#This Row],[JV Number]],Table1[D-419 Utility Relocation Classification],Table5[[#Headers],[Coordinated]])=0,"",COUNTIFS(Table1[JV '#],Table5[[#This Row],[JV Number]],Table1[D-419 Utility Relocation Classification],Table5[[#Headers],[Coordinated]]))</f>
        <v/>
      </c>
      <c r="P424" s="460" t="str">
        <f>IF(COUNTIFS(Table1[JV '#],Table5[[#This Row],[JV Number]],Table1[D-419 Utility Relocation Classification],Table5[[#Headers],[Not Affected]])=0,"",COUNTIFS(Table1[JV '#],Table5[[#This Row],[JV Number]],Table1[D-419 Utility Relocation Classification],Table5[[#Headers],[Not Affected]]))</f>
        <v/>
      </c>
      <c r="Q424" s="460" t="str">
        <f>IF(COUNTIFS(Table1[JV '#],Table5[[#This Row],[JV Number]],Table1[D-419 Utility Relocation Classification],Table5[[#Headers],[Incorporated]])=0,"",COUNTIFS(Table1[JV '#],Table5[[#This Row],[JV Number]],Table1[D-419 Utility Relocation Classification],Table5[[#Headers],[Incorporated]]))</f>
        <v/>
      </c>
      <c r="R424" s="460">
        <f>IF(COUNTIFS(Table1[JV '#],Table5[[#This Row],[JV Number]],Table1[Overhead or Underground],"OH")=0,"",COUNTIFS(Table1[JV '#],Table5[[#This Row],[JV Number]],Table1[Overhead or Underground],"OH"))</f>
        <v>1</v>
      </c>
      <c r="S424" s="460">
        <f>IF(COUNTIFS(Table1[JV '#],Table5[[#This Row],[JV Number]],Table1[Overhead or Underground],"UG")=0,"",COUNTIFS(Table1[JV '#],Table5[[#This Row],[JV Number]],Table1[Overhead or Underground],"UG"))</f>
        <v>2</v>
      </c>
      <c r="T424" s="460" t="e">
        <f>IF(COUNTIFS(Table1[JV '#],Table5[[#This Row],[JV Number]],#REF!,"x")=0,"",COUNTIFS(Table1[JV '#],Table5[[#This Row],[JV Number]],#REF!,"x"))</f>
        <v>#REF!</v>
      </c>
      <c r="U424" s="460" t="e">
        <f>IF(COUNTIFS(Table1[JV '#],Table5[[#This Row],[JV Number]],#REF!,"x")=0,"",COUNTIFS(Table1[JV '#],Table5[[#This Row],[JV Number]],#REF!,"x"))</f>
        <v>#REF!</v>
      </c>
      <c r="V424" s="460" t="e">
        <f>IF(COUNTIFS(Table1[JV '#],Table5[[#This Row],[JV Number]],#REF!,"x")=0,"",COUNTIFS(Table1[JV '#],Table5[[#This Row],[JV Number]],#REF!,"x"))</f>
        <v>#REF!</v>
      </c>
      <c r="W424" s="460" t="e">
        <f>IF(COUNTIFS(Table1[JV '#],Table5[[#This Row],[JV Number]],#REF!,"x")=0,"",COUNTIFS(Table1[JV '#],Table5[[#This Row],[JV Number]],#REF!,"x"))</f>
        <v>#REF!</v>
      </c>
      <c r="X424" s="460" t="e">
        <f>IF(COUNTIFS(Table1[JV '#],Table5[[#This Row],[JV Number]],#REF!,"x")=0,"",COUNTIFS(Table1[JV '#],Table5[[#This Row],[JV Number]],#REF!,"x"))</f>
        <v>#REF!</v>
      </c>
      <c r="Z424" s="447"/>
    </row>
    <row r="425" spans="1:26" x14ac:dyDescent="0.25">
      <c r="A425" s="464">
        <v>421</v>
      </c>
      <c r="B425" s="460">
        <v>427</v>
      </c>
      <c r="C425" s="460">
        <f>INDEX(Table1[MPMS '#],MATCH(Table5[[#This Row],[JV Number]],Table1[JV '#],0))</f>
        <v>78224</v>
      </c>
      <c r="D425" s="460" t="str">
        <f>INDEX(Table1[Early Completion (Y/N)],MATCH(Table5[[#This Row],[JV Number]],Table1[JV '#],0))</f>
        <v>--</v>
      </c>
      <c r="E425" s="460" t="e">
        <f>INDEX(#REF!,MATCH(Table5[[#This Row],[JV Number]],Table1[JV '#],0))</f>
        <v>#REF!</v>
      </c>
      <c r="F425" s="460">
        <f>INDEX(Table1[District],MATCH(Table5[[#This Row],[JV Number]],Table1[JV '#],0))</f>
        <v>11</v>
      </c>
      <c r="G425" s="460" t="str">
        <f>INDEX(Table1[County],MATCH(Table5[[#This Row],[JV Number]],Table1[JV '#],0))</f>
        <v>Allegheny</v>
      </c>
      <c r="H425" s="460">
        <f>COUNTIF(Table1[JV '#],Table5[[#This Row],[JV Number]])</f>
        <v>6</v>
      </c>
      <c r="I425" s="466">
        <f>LOOKUP(Table5[[#This Row],[JV Number]],Table4[JV '#],Table4[Construction Start Dates])</f>
        <v>42480</v>
      </c>
      <c r="J425" s="466" t="e">
        <f t="array" ref="J425">MIN(IF(Table5[[#This Row],[JV Number]]=Table1[JV '#],#REF!,"Error"))</f>
        <v>#REF!</v>
      </c>
      <c r="K425" s="554" t="e">
        <f>SUMIF(Table1[JV '#],Table5[[#This Row],[JV Number]],#REF!)</f>
        <v>#REF!</v>
      </c>
      <c r="L425" s="460" t="str">
        <f>IF(COUNTIFS(Table1[JV '#],Table5[[#This Row],[JV Number]],Table1[D-419 Utility Relocation Classification],Table5[[#Headers],[Prior]])=0,"",COUNTIFS(Table1[JV '#],Table5[[#This Row],[JV Number]],Table1[D-419 Utility Relocation Classification],Table5[[#Headers],[Prior]]))</f>
        <v/>
      </c>
      <c r="M425" s="460" t="str">
        <f>IF(COUNTIFS(Table1[JV '#],Table5[[#This Row],[JV Number]],Table1[D-419 Utility Relocation Classification],Table5[[#Headers],[Restrictive]])=0,"",COUNTIFS(Table1[JV '#],Table5[[#This Row],[JV Number]],Table1[D-419 Utility Relocation Classification],Table5[[#Headers],[Restrictive]]))</f>
        <v/>
      </c>
      <c r="N425" s="460" t="str">
        <f>IF(COUNTIFS(Table1[JV '#],Table5[[#This Row],[JV Number]],Table1[D-419 Utility Relocation Classification],Table5[[#Headers],[Concurrent]])=0,"",COUNTIFS(Table1[JV '#],Table5[[#This Row],[JV Number]],Table1[D-419 Utility Relocation Classification],Table5[[#Headers],[Concurrent]]))</f>
        <v/>
      </c>
      <c r="O425" s="460" t="str">
        <f>IF(COUNTIFS(Table1[JV '#],Table5[[#This Row],[JV Number]],Table1[D-419 Utility Relocation Classification],Table5[[#Headers],[Coordinated]])=0,"",COUNTIFS(Table1[JV '#],Table5[[#This Row],[JV Number]],Table1[D-419 Utility Relocation Classification],Table5[[#Headers],[Coordinated]]))</f>
        <v/>
      </c>
      <c r="P425" s="460" t="str">
        <f>IF(COUNTIFS(Table1[JV '#],Table5[[#This Row],[JV Number]],Table1[D-419 Utility Relocation Classification],Table5[[#Headers],[Not Affected]])=0,"",COUNTIFS(Table1[JV '#],Table5[[#This Row],[JV Number]],Table1[D-419 Utility Relocation Classification],Table5[[#Headers],[Not Affected]]))</f>
        <v/>
      </c>
      <c r="Q425" s="460" t="str">
        <f>IF(COUNTIFS(Table1[JV '#],Table5[[#This Row],[JV Number]],Table1[D-419 Utility Relocation Classification],Table5[[#Headers],[Incorporated]])=0,"",COUNTIFS(Table1[JV '#],Table5[[#This Row],[JV Number]],Table1[D-419 Utility Relocation Classification],Table5[[#Headers],[Incorporated]]))</f>
        <v/>
      </c>
      <c r="R425" s="460">
        <f>IF(COUNTIFS(Table1[JV '#],Table5[[#This Row],[JV Number]],Table1[Overhead or Underground],"OH")=0,"",COUNTIFS(Table1[JV '#],Table5[[#This Row],[JV Number]],Table1[Overhead or Underground],"OH"))</f>
        <v>3</v>
      </c>
      <c r="S425" s="460">
        <f>IF(COUNTIFS(Table1[JV '#],Table5[[#This Row],[JV Number]],Table1[Overhead or Underground],"UG")=0,"",COUNTIFS(Table1[JV '#],Table5[[#This Row],[JV Number]],Table1[Overhead or Underground],"UG"))</f>
        <v>3</v>
      </c>
      <c r="T425" s="460" t="e">
        <f>IF(COUNTIFS(Table1[JV '#],Table5[[#This Row],[JV Number]],#REF!,"x")=0,"",COUNTIFS(Table1[JV '#],Table5[[#This Row],[JV Number]],#REF!,"x"))</f>
        <v>#REF!</v>
      </c>
      <c r="U425" s="460" t="e">
        <f>IF(COUNTIFS(Table1[JV '#],Table5[[#This Row],[JV Number]],#REF!,"x")=0,"",COUNTIFS(Table1[JV '#],Table5[[#This Row],[JV Number]],#REF!,"x"))</f>
        <v>#REF!</v>
      </c>
      <c r="V425" s="460" t="e">
        <f>IF(COUNTIFS(Table1[JV '#],Table5[[#This Row],[JV Number]],#REF!,"x")=0,"",COUNTIFS(Table1[JV '#],Table5[[#This Row],[JV Number]],#REF!,"x"))</f>
        <v>#REF!</v>
      </c>
      <c r="W425" s="460" t="e">
        <f>IF(COUNTIFS(Table1[JV '#],Table5[[#This Row],[JV Number]],#REF!,"x")=0,"",COUNTIFS(Table1[JV '#],Table5[[#This Row],[JV Number]],#REF!,"x"))</f>
        <v>#REF!</v>
      </c>
      <c r="X425" s="460" t="e">
        <f>IF(COUNTIFS(Table1[JV '#],Table5[[#This Row],[JV Number]],#REF!,"x")=0,"",COUNTIFS(Table1[JV '#],Table5[[#This Row],[JV Number]],#REF!,"x"))</f>
        <v>#REF!</v>
      </c>
      <c r="Z425" s="447"/>
    </row>
    <row r="426" spans="1:26" x14ac:dyDescent="0.25">
      <c r="A426" s="464">
        <v>422</v>
      </c>
      <c r="B426" s="460">
        <v>428</v>
      </c>
      <c r="C426" s="460">
        <f>INDEX(Table1[MPMS '#],MATCH(Table5[[#This Row],[JV Number]],Table1[JV '#],0))</f>
        <v>99670</v>
      </c>
      <c r="D426" s="460" t="str">
        <f>INDEX(Table1[Early Completion (Y/N)],MATCH(Table5[[#This Row],[JV Number]],Table1[JV '#],0))</f>
        <v>--</v>
      </c>
      <c r="E426" s="460" t="e">
        <f>INDEX(#REF!,MATCH(Table5[[#This Row],[JV Number]],Table1[JV '#],0))</f>
        <v>#REF!</v>
      </c>
      <c r="F426" s="460">
        <f>INDEX(Table1[District],MATCH(Table5[[#This Row],[JV Number]],Table1[JV '#],0))</f>
        <v>11</v>
      </c>
      <c r="G426" s="460" t="str">
        <f>INDEX(Table1[County],MATCH(Table5[[#This Row],[JV Number]],Table1[JV '#],0))</f>
        <v>Allegheny</v>
      </c>
      <c r="H426" s="460">
        <f>COUNTIF(Table1[JV '#],Table5[[#This Row],[JV Number]])</f>
        <v>2</v>
      </c>
      <c r="I426" s="466">
        <f>LOOKUP(Table5[[#This Row],[JV Number]],Table4[JV '#],Table4[Construction Start Dates])</f>
        <v>42877</v>
      </c>
      <c r="J426" s="466" t="e">
        <f t="array" ref="J426">MIN(IF(Table5[[#This Row],[JV Number]]=Table1[JV '#],#REF!,"Error"))</f>
        <v>#REF!</v>
      </c>
      <c r="K426" s="554" t="e">
        <f>SUMIF(Table1[JV '#],Table5[[#This Row],[JV Number]],#REF!)</f>
        <v>#REF!</v>
      </c>
      <c r="L426" s="460" t="str">
        <f>IF(COUNTIFS(Table1[JV '#],Table5[[#This Row],[JV Number]],Table1[D-419 Utility Relocation Classification],Table5[[#Headers],[Prior]])=0,"",COUNTIFS(Table1[JV '#],Table5[[#This Row],[JV Number]],Table1[D-419 Utility Relocation Classification],Table5[[#Headers],[Prior]]))</f>
        <v/>
      </c>
      <c r="M426" s="460" t="str">
        <f>IF(COUNTIFS(Table1[JV '#],Table5[[#This Row],[JV Number]],Table1[D-419 Utility Relocation Classification],Table5[[#Headers],[Restrictive]])=0,"",COUNTIFS(Table1[JV '#],Table5[[#This Row],[JV Number]],Table1[D-419 Utility Relocation Classification],Table5[[#Headers],[Restrictive]]))</f>
        <v/>
      </c>
      <c r="N426" s="460" t="str">
        <f>IF(COUNTIFS(Table1[JV '#],Table5[[#This Row],[JV Number]],Table1[D-419 Utility Relocation Classification],Table5[[#Headers],[Concurrent]])=0,"",COUNTIFS(Table1[JV '#],Table5[[#This Row],[JV Number]],Table1[D-419 Utility Relocation Classification],Table5[[#Headers],[Concurrent]]))</f>
        <v/>
      </c>
      <c r="O426" s="460" t="str">
        <f>IF(COUNTIFS(Table1[JV '#],Table5[[#This Row],[JV Number]],Table1[D-419 Utility Relocation Classification],Table5[[#Headers],[Coordinated]])=0,"",COUNTIFS(Table1[JV '#],Table5[[#This Row],[JV Number]],Table1[D-419 Utility Relocation Classification],Table5[[#Headers],[Coordinated]]))</f>
        <v/>
      </c>
      <c r="P426" s="460" t="str">
        <f>IF(COUNTIFS(Table1[JV '#],Table5[[#This Row],[JV Number]],Table1[D-419 Utility Relocation Classification],Table5[[#Headers],[Not Affected]])=0,"",COUNTIFS(Table1[JV '#],Table5[[#This Row],[JV Number]],Table1[D-419 Utility Relocation Classification],Table5[[#Headers],[Not Affected]]))</f>
        <v/>
      </c>
      <c r="Q426" s="460" t="str">
        <f>IF(COUNTIFS(Table1[JV '#],Table5[[#This Row],[JV Number]],Table1[D-419 Utility Relocation Classification],Table5[[#Headers],[Incorporated]])=0,"",COUNTIFS(Table1[JV '#],Table5[[#This Row],[JV Number]],Table1[D-419 Utility Relocation Classification],Table5[[#Headers],[Incorporated]]))</f>
        <v/>
      </c>
      <c r="R426" s="460" t="str">
        <f>IF(COUNTIFS(Table1[JV '#],Table5[[#This Row],[JV Number]],Table1[Overhead or Underground],"OH")=0,"",COUNTIFS(Table1[JV '#],Table5[[#This Row],[JV Number]],Table1[Overhead or Underground],"OH"))</f>
        <v/>
      </c>
      <c r="S426" s="460">
        <f>IF(COUNTIFS(Table1[JV '#],Table5[[#This Row],[JV Number]],Table1[Overhead or Underground],"UG")=0,"",COUNTIFS(Table1[JV '#],Table5[[#This Row],[JV Number]],Table1[Overhead or Underground],"UG"))</f>
        <v>2</v>
      </c>
      <c r="T426" s="460" t="e">
        <f>IF(COUNTIFS(Table1[JV '#],Table5[[#This Row],[JV Number]],#REF!,"x")=0,"",COUNTIFS(Table1[JV '#],Table5[[#This Row],[JV Number]],#REF!,"x"))</f>
        <v>#REF!</v>
      </c>
      <c r="U426" s="460" t="e">
        <f>IF(COUNTIFS(Table1[JV '#],Table5[[#This Row],[JV Number]],#REF!,"x")=0,"",COUNTIFS(Table1[JV '#],Table5[[#This Row],[JV Number]],#REF!,"x"))</f>
        <v>#REF!</v>
      </c>
      <c r="V426" s="460" t="e">
        <f>IF(COUNTIFS(Table1[JV '#],Table5[[#This Row],[JV Number]],#REF!,"x")=0,"",COUNTIFS(Table1[JV '#],Table5[[#This Row],[JV Number]],#REF!,"x"))</f>
        <v>#REF!</v>
      </c>
      <c r="W426" s="460" t="e">
        <f>IF(COUNTIFS(Table1[JV '#],Table5[[#This Row],[JV Number]],#REF!,"x")=0,"",COUNTIFS(Table1[JV '#],Table5[[#This Row],[JV Number]],#REF!,"x"))</f>
        <v>#REF!</v>
      </c>
      <c r="X426" s="460" t="e">
        <f>IF(COUNTIFS(Table1[JV '#],Table5[[#This Row],[JV Number]],#REF!,"x")=0,"",COUNTIFS(Table1[JV '#],Table5[[#This Row],[JV Number]],#REF!,"x"))</f>
        <v>#REF!</v>
      </c>
      <c r="Z426" s="447"/>
    </row>
    <row r="427" spans="1:26" x14ac:dyDescent="0.25">
      <c r="A427" s="464">
        <v>423</v>
      </c>
      <c r="B427" s="460">
        <v>429</v>
      </c>
      <c r="C427" s="460">
        <f>INDEX(Table1[MPMS '#],MATCH(Table5[[#This Row],[JV Number]],Table1[JV '#],0))</f>
        <v>63529</v>
      </c>
      <c r="D427" s="460" t="str">
        <f>INDEX(Table1[Early Completion (Y/N)],MATCH(Table5[[#This Row],[JV Number]],Table1[JV '#],0))</f>
        <v>--</v>
      </c>
      <c r="E427" s="460" t="e">
        <f>INDEX(#REF!,MATCH(Table5[[#This Row],[JV Number]],Table1[JV '#],0))</f>
        <v>#REF!</v>
      </c>
      <c r="F427" s="460">
        <f>INDEX(Table1[District],MATCH(Table5[[#This Row],[JV Number]],Table1[JV '#],0))</f>
        <v>11</v>
      </c>
      <c r="G427" s="460" t="str">
        <f>INDEX(Table1[County],MATCH(Table5[[#This Row],[JV Number]],Table1[JV '#],0))</f>
        <v>Allegheny</v>
      </c>
      <c r="H427" s="460">
        <f>COUNTIF(Table1[JV '#],Table5[[#This Row],[JV Number]])</f>
        <v>5</v>
      </c>
      <c r="I427" s="466">
        <f>LOOKUP(Table5[[#This Row],[JV Number]],Table4[JV '#],Table4[Construction Start Dates])</f>
        <v>42782</v>
      </c>
      <c r="J427" s="466" t="e">
        <f t="array" ref="J427">MIN(IF(Table5[[#This Row],[JV Number]]=Table1[JV '#],#REF!,"Error"))</f>
        <v>#REF!</v>
      </c>
      <c r="K427" s="554" t="e">
        <f>SUMIF(Table1[JV '#],Table5[[#This Row],[JV Number]],#REF!)</f>
        <v>#REF!</v>
      </c>
      <c r="L427" s="460" t="str">
        <f>IF(COUNTIFS(Table1[JV '#],Table5[[#This Row],[JV Number]],Table1[D-419 Utility Relocation Classification],Table5[[#Headers],[Prior]])=0,"",COUNTIFS(Table1[JV '#],Table5[[#This Row],[JV Number]],Table1[D-419 Utility Relocation Classification],Table5[[#Headers],[Prior]]))</f>
        <v/>
      </c>
      <c r="M427" s="460" t="str">
        <f>IF(COUNTIFS(Table1[JV '#],Table5[[#This Row],[JV Number]],Table1[D-419 Utility Relocation Classification],Table5[[#Headers],[Restrictive]])=0,"",COUNTIFS(Table1[JV '#],Table5[[#This Row],[JV Number]],Table1[D-419 Utility Relocation Classification],Table5[[#Headers],[Restrictive]]))</f>
        <v/>
      </c>
      <c r="N427" s="460" t="str">
        <f>IF(COUNTIFS(Table1[JV '#],Table5[[#This Row],[JV Number]],Table1[D-419 Utility Relocation Classification],Table5[[#Headers],[Concurrent]])=0,"",COUNTIFS(Table1[JV '#],Table5[[#This Row],[JV Number]],Table1[D-419 Utility Relocation Classification],Table5[[#Headers],[Concurrent]]))</f>
        <v/>
      </c>
      <c r="O427" s="460" t="str">
        <f>IF(COUNTIFS(Table1[JV '#],Table5[[#This Row],[JV Number]],Table1[D-419 Utility Relocation Classification],Table5[[#Headers],[Coordinated]])=0,"",COUNTIFS(Table1[JV '#],Table5[[#This Row],[JV Number]],Table1[D-419 Utility Relocation Classification],Table5[[#Headers],[Coordinated]]))</f>
        <v/>
      </c>
      <c r="P427" s="460" t="str">
        <f>IF(COUNTIFS(Table1[JV '#],Table5[[#This Row],[JV Number]],Table1[D-419 Utility Relocation Classification],Table5[[#Headers],[Not Affected]])=0,"",COUNTIFS(Table1[JV '#],Table5[[#This Row],[JV Number]],Table1[D-419 Utility Relocation Classification],Table5[[#Headers],[Not Affected]]))</f>
        <v/>
      </c>
      <c r="Q427" s="460" t="str">
        <f>IF(COUNTIFS(Table1[JV '#],Table5[[#This Row],[JV Number]],Table1[D-419 Utility Relocation Classification],Table5[[#Headers],[Incorporated]])=0,"",COUNTIFS(Table1[JV '#],Table5[[#This Row],[JV Number]],Table1[D-419 Utility Relocation Classification],Table5[[#Headers],[Incorporated]]))</f>
        <v/>
      </c>
      <c r="R427" s="460" t="str">
        <f>IF(COUNTIFS(Table1[JV '#],Table5[[#This Row],[JV Number]],Table1[Overhead or Underground],"OH")=0,"",COUNTIFS(Table1[JV '#],Table5[[#This Row],[JV Number]],Table1[Overhead or Underground],"OH"))</f>
        <v/>
      </c>
      <c r="S427" s="460">
        <f>IF(COUNTIFS(Table1[JV '#],Table5[[#This Row],[JV Number]],Table1[Overhead or Underground],"UG")=0,"",COUNTIFS(Table1[JV '#],Table5[[#This Row],[JV Number]],Table1[Overhead or Underground],"UG"))</f>
        <v>3</v>
      </c>
      <c r="T427" s="460" t="e">
        <f>IF(COUNTIFS(Table1[JV '#],Table5[[#This Row],[JV Number]],#REF!,"x")=0,"",COUNTIFS(Table1[JV '#],Table5[[#This Row],[JV Number]],#REF!,"x"))</f>
        <v>#REF!</v>
      </c>
      <c r="U427" s="460" t="e">
        <f>IF(COUNTIFS(Table1[JV '#],Table5[[#This Row],[JV Number]],#REF!,"x")=0,"",COUNTIFS(Table1[JV '#],Table5[[#This Row],[JV Number]],#REF!,"x"))</f>
        <v>#REF!</v>
      </c>
      <c r="V427" s="460" t="e">
        <f>IF(COUNTIFS(Table1[JV '#],Table5[[#This Row],[JV Number]],#REF!,"x")=0,"",COUNTIFS(Table1[JV '#],Table5[[#This Row],[JV Number]],#REF!,"x"))</f>
        <v>#REF!</v>
      </c>
      <c r="W427" s="460" t="e">
        <f>IF(COUNTIFS(Table1[JV '#],Table5[[#This Row],[JV Number]],#REF!,"x")=0,"",COUNTIFS(Table1[JV '#],Table5[[#This Row],[JV Number]],#REF!,"x"))</f>
        <v>#REF!</v>
      </c>
      <c r="X427" s="460" t="e">
        <f>IF(COUNTIFS(Table1[JV '#],Table5[[#This Row],[JV Number]],#REF!,"x")=0,"",COUNTIFS(Table1[JV '#],Table5[[#This Row],[JV Number]],#REF!,"x"))</f>
        <v>#REF!</v>
      </c>
      <c r="Z427" s="447"/>
    </row>
    <row r="428" spans="1:26" x14ac:dyDescent="0.25">
      <c r="A428" s="464">
        <v>424</v>
      </c>
      <c r="B428" s="460">
        <v>430</v>
      </c>
      <c r="C428" s="460">
        <f>INDEX(Table1[MPMS '#],MATCH(Table5[[#This Row],[JV Number]],Table1[JV '#],0))</f>
        <v>78271</v>
      </c>
      <c r="D428" s="460" t="str">
        <f>INDEX(Table1[Early Completion (Y/N)],MATCH(Table5[[#This Row],[JV Number]],Table1[JV '#],0))</f>
        <v>--</v>
      </c>
      <c r="E428" s="460" t="e">
        <f>INDEX(#REF!,MATCH(Table5[[#This Row],[JV Number]],Table1[JV '#],0))</f>
        <v>#REF!</v>
      </c>
      <c r="F428" s="460">
        <f>INDEX(Table1[District],MATCH(Table5[[#This Row],[JV Number]],Table1[JV '#],0))</f>
        <v>11</v>
      </c>
      <c r="G428" s="460" t="str">
        <f>INDEX(Table1[County],MATCH(Table5[[#This Row],[JV Number]],Table1[JV '#],0))</f>
        <v>Allegheny</v>
      </c>
      <c r="H428" s="460">
        <f>COUNTIF(Table1[JV '#],Table5[[#This Row],[JV Number]])</f>
        <v>7</v>
      </c>
      <c r="I428" s="466">
        <f>LOOKUP(Table5[[#This Row],[JV Number]],Table4[JV '#],Table4[Construction Start Dates])</f>
        <v>42521</v>
      </c>
      <c r="J428" s="466" t="e">
        <f t="array" ref="J428">MIN(IF(Table5[[#This Row],[JV Number]]=Table1[JV '#],#REF!,"Error"))</f>
        <v>#REF!</v>
      </c>
      <c r="K428" s="554" t="e">
        <f>SUMIF(Table1[JV '#],Table5[[#This Row],[JV Number]],#REF!)</f>
        <v>#REF!</v>
      </c>
      <c r="L428" s="460" t="str">
        <f>IF(COUNTIFS(Table1[JV '#],Table5[[#This Row],[JV Number]],Table1[D-419 Utility Relocation Classification],Table5[[#Headers],[Prior]])=0,"",COUNTIFS(Table1[JV '#],Table5[[#This Row],[JV Number]],Table1[D-419 Utility Relocation Classification],Table5[[#Headers],[Prior]]))</f>
        <v/>
      </c>
      <c r="M428" s="460" t="str">
        <f>IF(COUNTIFS(Table1[JV '#],Table5[[#This Row],[JV Number]],Table1[D-419 Utility Relocation Classification],Table5[[#Headers],[Restrictive]])=0,"",COUNTIFS(Table1[JV '#],Table5[[#This Row],[JV Number]],Table1[D-419 Utility Relocation Classification],Table5[[#Headers],[Restrictive]]))</f>
        <v/>
      </c>
      <c r="N428" s="460" t="str">
        <f>IF(COUNTIFS(Table1[JV '#],Table5[[#This Row],[JV Number]],Table1[D-419 Utility Relocation Classification],Table5[[#Headers],[Concurrent]])=0,"",COUNTIFS(Table1[JV '#],Table5[[#This Row],[JV Number]],Table1[D-419 Utility Relocation Classification],Table5[[#Headers],[Concurrent]]))</f>
        <v/>
      </c>
      <c r="O428" s="460" t="str">
        <f>IF(COUNTIFS(Table1[JV '#],Table5[[#This Row],[JV Number]],Table1[D-419 Utility Relocation Classification],Table5[[#Headers],[Coordinated]])=0,"",COUNTIFS(Table1[JV '#],Table5[[#This Row],[JV Number]],Table1[D-419 Utility Relocation Classification],Table5[[#Headers],[Coordinated]]))</f>
        <v/>
      </c>
      <c r="P428" s="460" t="str">
        <f>IF(COUNTIFS(Table1[JV '#],Table5[[#This Row],[JV Number]],Table1[D-419 Utility Relocation Classification],Table5[[#Headers],[Not Affected]])=0,"",COUNTIFS(Table1[JV '#],Table5[[#This Row],[JV Number]],Table1[D-419 Utility Relocation Classification],Table5[[#Headers],[Not Affected]]))</f>
        <v/>
      </c>
      <c r="Q428" s="460" t="str">
        <f>IF(COUNTIFS(Table1[JV '#],Table5[[#This Row],[JV Number]],Table1[D-419 Utility Relocation Classification],Table5[[#Headers],[Incorporated]])=0,"",COUNTIFS(Table1[JV '#],Table5[[#This Row],[JV Number]],Table1[D-419 Utility Relocation Classification],Table5[[#Headers],[Incorporated]]))</f>
        <v/>
      </c>
      <c r="R428" s="460">
        <f>IF(COUNTIFS(Table1[JV '#],Table5[[#This Row],[JV Number]],Table1[Overhead or Underground],"OH")=0,"",COUNTIFS(Table1[JV '#],Table5[[#This Row],[JV Number]],Table1[Overhead or Underground],"OH"))</f>
        <v>4</v>
      </c>
      <c r="S428" s="460">
        <f>IF(COUNTIFS(Table1[JV '#],Table5[[#This Row],[JV Number]],Table1[Overhead or Underground],"UG")=0,"",COUNTIFS(Table1[JV '#],Table5[[#This Row],[JV Number]],Table1[Overhead or Underground],"UG"))</f>
        <v>3</v>
      </c>
      <c r="T428" s="460" t="e">
        <f>IF(COUNTIFS(Table1[JV '#],Table5[[#This Row],[JV Number]],#REF!,"x")=0,"",COUNTIFS(Table1[JV '#],Table5[[#This Row],[JV Number]],#REF!,"x"))</f>
        <v>#REF!</v>
      </c>
      <c r="U428" s="460" t="e">
        <f>IF(COUNTIFS(Table1[JV '#],Table5[[#This Row],[JV Number]],#REF!,"x")=0,"",COUNTIFS(Table1[JV '#],Table5[[#This Row],[JV Number]],#REF!,"x"))</f>
        <v>#REF!</v>
      </c>
      <c r="V428" s="460" t="e">
        <f>IF(COUNTIFS(Table1[JV '#],Table5[[#This Row],[JV Number]],#REF!,"x")=0,"",COUNTIFS(Table1[JV '#],Table5[[#This Row],[JV Number]],#REF!,"x"))</f>
        <v>#REF!</v>
      </c>
      <c r="W428" s="460" t="e">
        <f>IF(COUNTIFS(Table1[JV '#],Table5[[#This Row],[JV Number]],#REF!,"x")=0,"",COUNTIFS(Table1[JV '#],Table5[[#This Row],[JV Number]],#REF!,"x"))</f>
        <v>#REF!</v>
      </c>
      <c r="X428" s="460" t="e">
        <f>IF(COUNTIFS(Table1[JV '#],Table5[[#This Row],[JV Number]],#REF!,"x")=0,"",COUNTIFS(Table1[JV '#],Table5[[#This Row],[JV Number]],#REF!,"x"))</f>
        <v>#REF!</v>
      </c>
      <c r="Z428" s="447"/>
    </row>
    <row r="429" spans="1:26" x14ac:dyDescent="0.25">
      <c r="A429" s="464">
        <v>425</v>
      </c>
      <c r="B429" s="460">
        <v>431</v>
      </c>
      <c r="C429" s="460">
        <f>INDEX(Table1[MPMS '#],MATCH(Table5[[#This Row],[JV Number]],Table1[JV '#],0))</f>
        <v>63547</v>
      </c>
      <c r="D429" s="460" t="str">
        <f>INDEX(Table1[Early Completion (Y/N)],MATCH(Table5[[#This Row],[JV Number]],Table1[JV '#],0))</f>
        <v>Y</v>
      </c>
      <c r="E429" s="460" t="e">
        <f>INDEX(#REF!,MATCH(Table5[[#This Row],[JV Number]],Table1[JV '#],0))</f>
        <v>#REF!</v>
      </c>
      <c r="F429" s="460">
        <f>INDEX(Table1[District],MATCH(Table5[[#This Row],[JV Number]],Table1[JV '#],0))</f>
        <v>11</v>
      </c>
      <c r="G429" s="460" t="str">
        <f>INDEX(Table1[County],MATCH(Table5[[#This Row],[JV Number]],Table1[JV '#],0))</f>
        <v>Allegheny</v>
      </c>
      <c r="H429" s="460">
        <f>COUNTIF(Table1[JV '#],Table5[[#This Row],[JV Number]])</f>
        <v>6</v>
      </c>
      <c r="I429" s="466">
        <f>LOOKUP(Table5[[#This Row],[JV Number]],Table4[JV '#],Table4[Construction Start Dates])</f>
        <v>42248</v>
      </c>
      <c r="J429" s="466" t="e">
        <f t="array" ref="J429">MIN(IF(Table5[[#This Row],[JV Number]]=Table1[JV '#],#REF!,"Error"))</f>
        <v>#REF!</v>
      </c>
      <c r="K429" s="554" t="e">
        <f>SUMIF(Table1[JV '#],Table5[[#This Row],[JV Number]],#REF!)</f>
        <v>#REF!</v>
      </c>
      <c r="L429" s="460" t="str">
        <f>IF(COUNTIFS(Table1[JV '#],Table5[[#This Row],[JV Number]],Table1[D-419 Utility Relocation Classification],Table5[[#Headers],[Prior]])=0,"",COUNTIFS(Table1[JV '#],Table5[[#This Row],[JV Number]],Table1[D-419 Utility Relocation Classification],Table5[[#Headers],[Prior]]))</f>
        <v/>
      </c>
      <c r="M429" s="460" t="str">
        <f>IF(COUNTIFS(Table1[JV '#],Table5[[#This Row],[JV Number]],Table1[D-419 Utility Relocation Classification],Table5[[#Headers],[Restrictive]])=0,"",COUNTIFS(Table1[JV '#],Table5[[#This Row],[JV Number]],Table1[D-419 Utility Relocation Classification],Table5[[#Headers],[Restrictive]]))</f>
        <v/>
      </c>
      <c r="N429" s="460" t="str">
        <f>IF(COUNTIFS(Table1[JV '#],Table5[[#This Row],[JV Number]],Table1[D-419 Utility Relocation Classification],Table5[[#Headers],[Concurrent]])=0,"",COUNTIFS(Table1[JV '#],Table5[[#This Row],[JV Number]],Table1[D-419 Utility Relocation Classification],Table5[[#Headers],[Concurrent]]))</f>
        <v/>
      </c>
      <c r="O429" s="460" t="str">
        <f>IF(COUNTIFS(Table1[JV '#],Table5[[#This Row],[JV Number]],Table1[D-419 Utility Relocation Classification],Table5[[#Headers],[Coordinated]])=0,"",COUNTIFS(Table1[JV '#],Table5[[#This Row],[JV Number]],Table1[D-419 Utility Relocation Classification],Table5[[#Headers],[Coordinated]]))</f>
        <v/>
      </c>
      <c r="P429" s="460">
        <f>IF(COUNTIFS(Table1[JV '#],Table5[[#This Row],[JV Number]],Table1[D-419 Utility Relocation Classification],Table5[[#Headers],[Not Affected]])=0,"",COUNTIFS(Table1[JV '#],Table5[[#This Row],[JV Number]],Table1[D-419 Utility Relocation Classification],Table5[[#Headers],[Not Affected]]))</f>
        <v>6</v>
      </c>
      <c r="Q429" s="460" t="str">
        <f>IF(COUNTIFS(Table1[JV '#],Table5[[#This Row],[JV Number]],Table1[D-419 Utility Relocation Classification],Table5[[#Headers],[Incorporated]])=0,"",COUNTIFS(Table1[JV '#],Table5[[#This Row],[JV Number]],Table1[D-419 Utility Relocation Classification],Table5[[#Headers],[Incorporated]]))</f>
        <v/>
      </c>
      <c r="R429" s="460">
        <f>IF(COUNTIFS(Table1[JV '#],Table5[[#This Row],[JV Number]],Table1[Overhead or Underground],"OH")=0,"",COUNTIFS(Table1[JV '#],Table5[[#This Row],[JV Number]],Table1[Overhead or Underground],"OH"))</f>
        <v>3</v>
      </c>
      <c r="S429" s="460">
        <f>IF(COUNTIFS(Table1[JV '#],Table5[[#This Row],[JV Number]],Table1[Overhead or Underground],"UG")=0,"",COUNTIFS(Table1[JV '#],Table5[[#This Row],[JV Number]],Table1[Overhead or Underground],"UG"))</f>
        <v>3</v>
      </c>
      <c r="T429" s="460" t="e">
        <f>IF(COUNTIFS(Table1[JV '#],Table5[[#This Row],[JV Number]],#REF!,"x")=0,"",COUNTIFS(Table1[JV '#],Table5[[#This Row],[JV Number]],#REF!,"x"))</f>
        <v>#REF!</v>
      </c>
      <c r="U429" s="460" t="e">
        <f>IF(COUNTIFS(Table1[JV '#],Table5[[#This Row],[JV Number]],#REF!,"x")=0,"",COUNTIFS(Table1[JV '#],Table5[[#This Row],[JV Number]],#REF!,"x"))</f>
        <v>#REF!</v>
      </c>
      <c r="V429" s="460" t="e">
        <f>IF(COUNTIFS(Table1[JV '#],Table5[[#This Row],[JV Number]],#REF!,"x")=0,"",COUNTIFS(Table1[JV '#],Table5[[#This Row],[JV Number]],#REF!,"x"))</f>
        <v>#REF!</v>
      </c>
      <c r="W429" s="460" t="e">
        <f>IF(COUNTIFS(Table1[JV '#],Table5[[#This Row],[JV Number]],#REF!,"x")=0,"",COUNTIFS(Table1[JV '#],Table5[[#This Row],[JV Number]],#REF!,"x"))</f>
        <v>#REF!</v>
      </c>
      <c r="X429" s="460" t="e">
        <f>IF(COUNTIFS(Table1[JV '#],Table5[[#This Row],[JV Number]],#REF!,"x")=0,"",COUNTIFS(Table1[JV '#],Table5[[#This Row],[JV Number]],#REF!,"x"))</f>
        <v>#REF!</v>
      </c>
      <c r="Z429" s="447"/>
    </row>
    <row r="430" spans="1:26" x14ac:dyDescent="0.25">
      <c r="A430" s="464">
        <v>426</v>
      </c>
      <c r="B430" s="460">
        <v>432</v>
      </c>
      <c r="C430" s="460">
        <f>INDEX(Table1[MPMS '#],MATCH(Table5[[#This Row],[JV Number]],Table1[JV '#],0))</f>
        <v>74324</v>
      </c>
      <c r="D430" s="460" t="str">
        <f>INDEX(Table1[Early Completion (Y/N)],MATCH(Table5[[#This Row],[JV Number]],Table1[JV '#],0))</f>
        <v>--</v>
      </c>
      <c r="E430" s="460" t="e">
        <f>INDEX(#REF!,MATCH(Table5[[#This Row],[JV Number]],Table1[JV '#],0))</f>
        <v>#REF!</v>
      </c>
      <c r="F430" s="460">
        <f>INDEX(Table1[District],MATCH(Table5[[#This Row],[JV Number]],Table1[JV '#],0))</f>
        <v>11</v>
      </c>
      <c r="G430" s="460" t="str">
        <f>INDEX(Table1[County],MATCH(Table5[[#This Row],[JV Number]],Table1[JV '#],0))</f>
        <v>Allegheny</v>
      </c>
      <c r="H430" s="460">
        <f>COUNTIF(Table1[JV '#],Table5[[#This Row],[JV Number]])</f>
        <v>4</v>
      </c>
      <c r="I430" s="466">
        <f>LOOKUP(Table5[[#This Row],[JV Number]],Table4[JV '#],Table4[Construction Start Dates])</f>
        <v>42509</v>
      </c>
      <c r="J430" s="466" t="e">
        <f t="array" ref="J430">MIN(IF(Table5[[#This Row],[JV Number]]=Table1[JV '#],#REF!,"Error"))</f>
        <v>#REF!</v>
      </c>
      <c r="K430" s="554" t="e">
        <f>SUMIF(Table1[JV '#],Table5[[#This Row],[JV Number]],#REF!)</f>
        <v>#REF!</v>
      </c>
      <c r="L430" s="460" t="str">
        <f>IF(COUNTIFS(Table1[JV '#],Table5[[#This Row],[JV Number]],Table1[D-419 Utility Relocation Classification],Table5[[#Headers],[Prior]])=0,"",COUNTIFS(Table1[JV '#],Table5[[#This Row],[JV Number]],Table1[D-419 Utility Relocation Classification],Table5[[#Headers],[Prior]]))</f>
        <v/>
      </c>
      <c r="M430" s="460" t="str">
        <f>IF(COUNTIFS(Table1[JV '#],Table5[[#This Row],[JV Number]],Table1[D-419 Utility Relocation Classification],Table5[[#Headers],[Restrictive]])=0,"",COUNTIFS(Table1[JV '#],Table5[[#This Row],[JV Number]],Table1[D-419 Utility Relocation Classification],Table5[[#Headers],[Restrictive]]))</f>
        <v/>
      </c>
      <c r="N430" s="460" t="str">
        <f>IF(COUNTIFS(Table1[JV '#],Table5[[#This Row],[JV Number]],Table1[D-419 Utility Relocation Classification],Table5[[#Headers],[Concurrent]])=0,"",COUNTIFS(Table1[JV '#],Table5[[#This Row],[JV Number]],Table1[D-419 Utility Relocation Classification],Table5[[#Headers],[Concurrent]]))</f>
        <v/>
      </c>
      <c r="O430" s="460" t="str">
        <f>IF(COUNTIFS(Table1[JV '#],Table5[[#This Row],[JV Number]],Table1[D-419 Utility Relocation Classification],Table5[[#Headers],[Coordinated]])=0,"",COUNTIFS(Table1[JV '#],Table5[[#This Row],[JV Number]],Table1[D-419 Utility Relocation Classification],Table5[[#Headers],[Coordinated]]))</f>
        <v/>
      </c>
      <c r="P430" s="460" t="str">
        <f>IF(COUNTIFS(Table1[JV '#],Table5[[#This Row],[JV Number]],Table1[D-419 Utility Relocation Classification],Table5[[#Headers],[Not Affected]])=0,"",COUNTIFS(Table1[JV '#],Table5[[#This Row],[JV Number]],Table1[D-419 Utility Relocation Classification],Table5[[#Headers],[Not Affected]]))</f>
        <v/>
      </c>
      <c r="Q430" s="460" t="str">
        <f>IF(COUNTIFS(Table1[JV '#],Table5[[#This Row],[JV Number]],Table1[D-419 Utility Relocation Classification],Table5[[#Headers],[Incorporated]])=0,"",COUNTIFS(Table1[JV '#],Table5[[#This Row],[JV Number]],Table1[D-419 Utility Relocation Classification],Table5[[#Headers],[Incorporated]]))</f>
        <v/>
      </c>
      <c r="R430" s="460" t="str">
        <f>IF(COUNTIFS(Table1[JV '#],Table5[[#This Row],[JV Number]],Table1[Overhead or Underground],"OH")=0,"",COUNTIFS(Table1[JV '#],Table5[[#This Row],[JV Number]],Table1[Overhead or Underground],"OH"))</f>
        <v/>
      </c>
      <c r="S430" s="460">
        <f>IF(COUNTIFS(Table1[JV '#],Table5[[#This Row],[JV Number]],Table1[Overhead or Underground],"UG")=0,"",COUNTIFS(Table1[JV '#],Table5[[#This Row],[JV Number]],Table1[Overhead or Underground],"UG"))</f>
        <v>4</v>
      </c>
      <c r="T430" s="460" t="e">
        <f>IF(COUNTIFS(Table1[JV '#],Table5[[#This Row],[JV Number]],#REF!,"x")=0,"",COUNTIFS(Table1[JV '#],Table5[[#This Row],[JV Number]],#REF!,"x"))</f>
        <v>#REF!</v>
      </c>
      <c r="U430" s="460" t="e">
        <f>IF(COUNTIFS(Table1[JV '#],Table5[[#This Row],[JV Number]],#REF!,"x")=0,"",COUNTIFS(Table1[JV '#],Table5[[#This Row],[JV Number]],#REF!,"x"))</f>
        <v>#REF!</v>
      </c>
      <c r="V430" s="460" t="e">
        <f>IF(COUNTIFS(Table1[JV '#],Table5[[#This Row],[JV Number]],#REF!,"x")=0,"",COUNTIFS(Table1[JV '#],Table5[[#This Row],[JV Number]],#REF!,"x"))</f>
        <v>#REF!</v>
      </c>
      <c r="W430" s="460" t="e">
        <f>IF(COUNTIFS(Table1[JV '#],Table5[[#This Row],[JV Number]],#REF!,"x")=0,"",COUNTIFS(Table1[JV '#],Table5[[#This Row],[JV Number]],#REF!,"x"))</f>
        <v>#REF!</v>
      </c>
      <c r="X430" s="460" t="e">
        <f>IF(COUNTIFS(Table1[JV '#],Table5[[#This Row],[JV Number]],#REF!,"x")=0,"",COUNTIFS(Table1[JV '#],Table5[[#This Row],[JV Number]],#REF!,"x"))</f>
        <v>#REF!</v>
      </c>
      <c r="Z430" s="447"/>
    </row>
    <row r="431" spans="1:26" x14ac:dyDescent="0.25">
      <c r="A431" s="464">
        <v>427</v>
      </c>
      <c r="B431" s="460">
        <v>433</v>
      </c>
      <c r="C431" s="460">
        <f>INDEX(Table1[MPMS '#],MATCH(Table5[[#This Row],[JV Number]],Table1[JV '#],0))</f>
        <v>27419</v>
      </c>
      <c r="D431" s="460" t="str">
        <f>INDEX(Table1[Early Completion (Y/N)],MATCH(Table5[[#This Row],[JV Number]],Table1[JV '#],0))</f>
        <v>Y</v>
      </c>
      <c r="E431" s="460" t="e">
        <f>INDEX(#REF!,MATCH(Table5[[#This Row],[JV Number]],Table1[JV '#],0))</f>
        <v>#REF!</v>
      </c>
      <c r="F431" s="460">
        <f>INDEX(Table1[District],MATCH(Table5[[#This Row],[JV Number]],Table1[JV '#],0))</f>
        <v>11</v>
      </c>
      <c r="G431" s="460" t="str">
        <f>INDEX(Table1[County],MATCH(Table5[[#This Row],[JV Number]],Table1[JV '#],0))</f>
        <v>Allegheny</v>
      </c>
      <c r="H431" s="460">
        <f>COUNTIF(Table1[JV '#],Table5[[#This Row],[JV Number]])</f>
        <v>13</v>
      </c>
      <c r="I431" s="466">
        <f>LOOKUP(Table5[[#This Row],[JV Number]],Table4[JV '#],Table4[Construction Start Dates])</f>
        <v>42417</v>
      </c>
      <c r="J431" s="466" t="e">
        <f t="array" ref="J431">MIN(IF(Table5[[#This Row],[JV Number]]=Table1[JV '#],#REF!,"Error"))</f>
        <v>#REF!</v>
      </c>
      <c r="K431" s="554" t="e">
        <f>SUMIF(Table1[JV '#],Table5[[#This Row],[JV Number]],#REF!)</f>
        <v>#REF!</v>
      </c>
      <c r="L431" s="460" t="str">
        <f>IF(COUNTIFS(Table1[JV '#],Table5[[#This Row],[JV Number]],Table1[D-419 Utility Relocation Classification],Table5[[#Headers],[Prior]])=0,"",COUNTIFS(Table1[JV '#],Table5[[#This Row],[JV Number]],Table1[D-419 Utility Relocation Classification],Table5[[#Headers],[Prior]]))</f>
        <v/>
      </c>
      <c r="M431" s="460" t="str">
        <f>IF(COUNTIFS(Table1[JV '#],Table5[[#This Row],[JV Number]],Table1[D-419 Utility Relocation Classification],Table5[[#Headers],[Restrictive]])=0,"",COUNTIFS(Table1[JV '#],Table5[[#This Row],[JV Number]],Table1[D-419 Utility Relocation Classification],Table5[[#Headers],[Restrictive]]))</f>
        <v/>
      </c>
      <c r="N431" s="460" t="str">
        <f>IF(COUNTIFS(Table1[JV '#],Table5[[#This Row],[JV Number]],Table1[D-419 Utility Relocation Classification],Table5[[#Headers],[Concurrent]])=0,"",COUNTIFS(Table1[JV '#],Table5[[#This Row],[JV Number]],Table1[D-419 Utility Relocation Classification],Table5[[#Headers],[Concurrent]]))</f>
        <v/>
      </c>
      <c r="O431" s="460">
        <f>IF(COUNTIFS(Table1[JV '#],Table5[[#This Row],[JV Number]],Table1[D-419 Utility Relocation Classification],Table5[[#Headers],[Coordinated]])=0,"",COUNTIFS(Table1[JV '#],Table5[[#This Row],[JV Number]],Table1[D-419 Utility Relocation Classification],Table5[[#Headers],[Coordinated]]))</f>
        <v>4</v>
      </c>
      <c r="P431" s="460">
        <f>IF(COUNTIFS(Table1[JV '#],Table5[[#This Row],[JV Number]],Table1[D-419 Utility Relocation Classification],Table5[[#Headers],[Not Affected]])=0,"",COUNTIFS(Table1[JV '#],Table5[[#This Row],[JV Number]],Table1[D-419 Utility Relocation Classification],Table5[[#Headers],[Not Affected]]))</f>
        <v>2</v>
      </c>
      <c r="Q431" s="460" t="str">
        <f>IF(COUNTIFS(Table1[JV '#],Table5[[#This Row],[JV Number]],Table1[D-419 Utility Relocation Classification],Table5[[#Headers],[Incorporated]])=0,"",COUNTIFS(Table1[JV '#],Table5[[#This Row],[JV Number]],Table1[D-419 Utility Relocation Classification],Table5[[#Headers],[Incorporated]]))</f>
        <v/>
      </c>
      <c r="R431" s="460">
        <f>IF(COUNTIFS(Table1[JV '#],Table5[[#This Row],[JV Number]],Table1[Overhead or Underground],"OH")=0,"",COUNTIFS(Table1[JV '#],Table5[[#This Row],[JV Number]],Table1[Overhead or Underground],"OH"))</f>
        <v>6</v>
      </c>
      <c r="S431" s="460">
        <f>IF(COUNTIFS(Table1[JV '#],Table5[[#This Row],[JV Number]],Table1[Overhead or Underground],"UG")=0,"",COUNTIFS(Table1[JV '#],Table5[[#This Row],[JV Number]],Table1[Overhead or Underground],"UG"))</f>
        <v>7</v>
      </c>
      <c r="T431" s="460" t="e">
        <f>IF(COUNTIFS(Table1[JV '#],Table5[[#This Row],[JV Number]],#REF!,"x")=0,"",COUNTIFS(Table1[JV '#],Table5[[#This Row],[JV Number]],#REF!,"x"))</f>
        <v>#REF!</v>
      </c>
      <c r="U431" s="460" t="e">
        <f>IF(COUNTIFS(Table1[JV '#],Table5[[#This Row],[JV Number]],#REF!,"x")=0,"",COUNTIFS(Table1[JV '#],Table5[[#This Row],[JV Number]],#REF!,"x"))</f>
        <v>#REF!</v>
      </c>
      <c r="V431" s="460" t="e">
        <f>IF(COUNTIFS(Table1[JV '#],Table5[[#This Row],[JV Number]],#REF!,"x")=0,"",COUNTIFS(Table1[JV '#],Table5[[#This Row],[JV Number]],#REF!,"x"))</f>
        <v>#REF!</v>
      </c>
      <c r="W431" s="460" t="e">
        <f>IF(COUNTIFS(Table1[JV '#],Table5[[#This Row],[JV Number]],#REF!,"x")=0,"",COUNTIFS(Table1[JV '#],Table5[[#This Row],[JV Number]],#REF!,"x"))</f>
        <v>#REF!</v>
      </c>
      <c r="X431" s="460" t="e">
        <f>IF(COUNTIFS(Table1[JV '#],Table5[[#This Row],[JV Number]],#REF!,"x")=0,"",COUNTIFS(Table1[JV '#],Table5[[#This Row],[JV Number]],#REF!,"x"))</f>
        <v>#REF!</v>
      </c>
      <c r="Z431" s="447"/>
    </row>
    <row r="432" spans="1:26" x14ac:dyDescent="0.25">
      <c r="A432" s="464">
        <v>428</v>
      </c>
      <c r="B432" s="460">
        <v>434</v>
      </c>
      <c r="C432" s="460">
        <f>INDEX(Table1[MPMS '#],MATCH(Table5[[#This Row],[JV Number]],Table1[JV '#],0))</f>
        <v>89124</v>
      </c>
      <c r="D432" s="460" t="str">
        <f>INDEX(Table1[Early Completion (Y/N)],MATCH(Table5[[#This Row],[JV Number]],Table1[JV '#],0))</f>
        <v>--</v>
      </c>
      <c r="E432" s="460" t="e">
        <f>INDEX(#REF!,MATCH(Table5[[#This Row],[JV Number]],Table1[JV '#],0))</f>
        <v>#REF!</v>
      </c>
      <c r="F432" s="460">
        <f>INDEX(Table1[District],MATCH(Table5[[#This Row],[JV Number]],Table1[JV '#],0))</f>
        <v>11</v>
      </c>
      <c r="G432" s="460" t="str">
        <f>INDEX(Table1[County],MATCH(Table5[[#This Row],[JV Number]],Table1[JV '#],0))</f>
        <v>Allegheny</v>
      </c>
      <c r="H432" s="460">
        <f>COUNTIF(Table1[JV '#],Table5[[#This Row],[JV Number]])</f>
        <v>6</v>
      </c>
      <c r="I432" s="466">
        <f>LOOKUP(Table5[[#This Row],[JV Number]],Table4[JV '#],Table4[Construction Start Dates])</f>
        <v>42538</v>
      </c>
      <c r="J432" s="466" t="e">
        <f t="array" ref="J432">MIN(IF(Table5[[#This Row],[JV Number]]=Table1[JV '#],#REF!,"Error"))</f>
        <v>#REF!</v>
      </c>
      <c r="K432" s="554" t="e">
        <f>SUMIF(Table1[JV '#],Table5[[#This Row],[JV Number]],#REF!)</f>
        <v>#REF!</v>
      </c>
      <c r="L432" s="460" t="str">
        <f>IF(COUNTIFS(Table1[JV '#],Table5[[#This Row],[JV Number]],Table1[D-419 Utility Relocation Classification],Table5[[#Headers],[Prior]])=0,"",COUNTIFS(Table1[JV '#],Table5[[#This Row],[JV Number]],Table1[D-419 Utility Relocation Classification],Table5[[#Headers],[Prior]]))</f>
        <v/>
      </c>
      <c r="M432" s="460" t="str">
        <f>IF(COUNTIFS(Table1[JV '#],Table5[[#This Row],[JV Number]],Table1[D-419 Utility Relocation Classification],Table5[[#Headers],[Restrictive]])=0,"",COUNTIFS(Table1[JV '#],Table5[[#This Row],[JV Number]],Table1[D-419 Utility Relocation Classification],Table5[[#Headers],[Restrictive]]))</f>
        <v/>
      </c>
      <c r="N432" s="460" t="str">
        <f>IF(COUNTIFS(Table1[JV '#],Table5[[#This Row],[JV Number]],Table1[D-419 Utility Relocation Classification],Table5[[#Headers],[Concurrent]])=0,"",COUNTIFS(Table1[JV '#],Table5[[#This Row],[JV Number]],Table1[D-419 Utility Relocation Classification],Table5[[#Headers],[Concurrent]]))</f>
        <v/>
      </c>
      <c r="O432" s="460" t="str">
        <f>IF(COUNTIFS(Table1[JV '#],Table5[[#This Row],[JV Number]],Table1[D-419 Utility Relocation Classification],Table5[[#Headers],[Coordinated]])=0,"",COUNTIFS(Table1[JV '#],Table5[[#This Row],[JV Number]],Table1[D-419 Utility Relocation Classification],Table5[[#Headers],[Coordinated]]))</f>
        <v/>
      </c>
      <c r="P432" s="460" t="str">
        <f>IF(COUNTIFS(Table1[JV '#],Table5[[#This Row],[JV Number]],Table1[D-419 Utility Relocation Classification],Table5[[#Headers],[Not Affected]])=0,"",COUNTIFS(Table1[JV '#],Table5[[#This Row],[JV Number]],Table1[D-419 Utility Relocation Classification],Table5[[#Headers],[Not Affected]]))</f>
        <v/>
      </c>
      <c r="Q432" s="460" t="str">
        <f>IF(COUNTIFS(Table1[JV '#],Table5[[#This Row],[JV Number]],Table1[D-419 Utility Relocation Classification],Table5[[#Headers],[Incorporated]])=0,"",COUNTIFS(Table1[JV '#],Table5[[#This Row],[JV Number]],Table1[D-419 Utility Relocation Classification],Table5[[#Headers],[Incorporated]]))</f>
        <v/>
      </c>
      <c r="R432" s="460" t="str">
        <f>IF(COUNTIFS(Table1[JV '#],Table5[[#This Row],[JV Number]],Table1[Overhead or Underground],"OH")=0,"",COUNTIFS(Table1[JV '#],Table5[[#This Row],[JV Number]],Table1[Overhead or Underground],"OH"))</f>
        <v/>
      </c>
      <c r="S432" s="460">
        <f>IF(COUNTIFS(Table1[JV '#],Table5[[#This Row],[JV Number]],Table1[Overhead or Underground],"UG")=0,"",COUNTIFS(Table1[JV '#],Table5[[#This Row],[JV Number]],Table1[Overhead or Underground],"UG"))</f>
        <v>5</v>
      </c>
      <c r="T432" s="460" t="e">
        <f>IF(COUNTIFS(Table1[JV '#],Table5[[#This Row],[JV Number]],#REF!,"x")=0,"",COUNTIFS(Table1[JV '#],Table5[[#This Row],[JV Number]],#REF!,"x"))</f>
        <v>#REF!</v>
      </c>
      <c r="U432" s="460" t="e">
        <f>IF(COUNTIFS(Table1[JV '#],Table5[[#This Row],[JV Number]],#REF!,"x")=0,"",COUNTIFS(Table1[JV '#],Table5[[#This Row],[JV Number]],#REF!,"x"))</f>
        <v>#REF!</v>
      </c>
      <c r="V432" s="460" t="e">
        <f>IF(COUNTIFS(Table1[JV '#],Table5[[#This Row],[JV Number]],#REF!,"x")=0,"",COUNTIFS(Table1[JV '#],Table5[[#This Row],[JV Number]],#REF!,"x"))</f>
        <v>#REF!</v>
      </c>
      <c r="W432" s="460" t="e">
        <f>IF(COUNTIFS(Table1[JV '#],Table5[[#This Row],[JV Number]],#REF!,"x")=0,"",COUNTIFS(Table1[JV '#],Table5[[#This Row],[JV Number]],#REF!,"x"))</f>
        <v>#REF!</v>
      </c>
      <c r="X432" s="460" t="e">
        <f>IF(COUNTIFS(Table1[JV '#],Table5[[#This Row],[JV Number]],#REF!,"x")=0,"",COUNTIFS(Table1[JV '#],Table5[[#This Row],[JV Number]],#REF!,"x"))</f>
        <v>#REF!</v>
      </c>
      <c r="Z432" s="447"/>
    </row>
    <row r="433" spans="1:26" x14ac:dyDescent="0.25">
      <c r="A433" s="464">
        <v>429</v>
      </c>
      <c r="B433" s="460">
        <v>435</v>
      </c>
      <c r="C433" s="460">
        <f>INDEX(Table1[MPMS '#],MATCH(Table5[[#This Row],[JV Number]],Table1[JV '#],0))</f>
        <v>27275</v>
      </c>
      <c r="D433" s="460" t="str">
        <f>INDEX(Table1[Early Completion (Y/N)],MATCH(Table5[[#This Row],[JV Number]],Table1[JV '#],0))</f>
        <v>--</v>
      </c>
      <c r="E433" s="460" t="e">
        <f>INDEX(#REF!,MATCH(Table5[[#This Row],[JV Number]],Table1[JV '#],0))</f>
        <v>#REF!</v>
      </c>
      <c r="F433" s="460">
        <f>INDEX(Table1[District],MATCH(Table5[[#This Row],[JV Number]],Table1[JV '#],0))</f>
        <v>11</v>
      </c>
      <c r="G433" s="460" t="str">
        <f>INDEX(Table1[County],MATCH(Table5[[#This Row],[JV Number]],Table1[JV '#],0))</f>
        <v>Allegheny</v>
      </c>
      <c r="H433" s="460">
        <f>COUNTIF(Table1[JV '#],Table5[[#This Row],[JV Number]])</f>
        <v>4</v>
      </c>
      <c r="I433" s="466">
        <f>LOOKUP(Table5[[#This Row],[JV Number]],Table4[JV '#],Table4[Construction Start Dates])</f>
        <v>42944</v>
      </c>
      <c r="J433" s="466" t="e">
        <f t="array" ref="J433">MIN(IF(Table5[[#This Row],[JV Number]]=Table1[JV '#],#REF!,"Error"))</f>
        <v>#REF!</v>
      </c>
      <c r="K433" s="554" t="e">
        <f>SUMIF(Table1[JV '#],Table5[[#This Row],[JV Number]],#REF!)</f>
        <v>#REF!</v>
      </c>
      <c r="L433" s="460" t="str">
        <f>IF(COUNTIFS(Table1[JV '#],Table5[[#This Row],[JV Number]],Table1[D-419 Utility Relocation Classification],Table5[[#Headers],[Prior]])=0,"",COUNTIFS(Table1[JV '#],Table5[[#This Row],[JV Number]],Table1[D-419 Utility Relocation Classification],Table5[[#Headers],[Prior]]))</f>
        <v/>
      </c>
      <c r="M433" s="460" t="str">
        <f>IF(COUNTIFS(Table1[JV '#],Table5[[#This Row],[JV Number]],Table1[D-419 Utility Relocation Classification],Table5[[#Headers],[Restrictive]])=0,"",COUNTIFS(Table1[JV '#],Table5[[#This Row],[JV Number]],Table1[D-419 Utility Relocation Classification],Table5[[#Headers],[Restrictive]]))</f>
        <v/>
      </c>
      <c r="N433" s="460" t="str">
        <f>IF(COUNTIFS(Table1[JV '#],Table5[[#This Row],[JV Number]],Table1[D-419 Utility Relocation Classification],Table5[[#Headers],[Concurrent]])=0,"",COUNTIFS(Table1[JV '#],Table5[[#This Row],[JV Number]],Table1[D-419 Utility Relocation Classification],Table5[[#Headers],[Concurrent]]))</f>
        <v/>
      </c>
      <c r="O433" s="460" t="str">
        <f>IF(COUNTIFS(Table1[JV '#],Table5[[#This Row],[JV Number]],Table1[D-419 Utility Relocation Classification],Table5[[#Headers],[Coordinated]])=0,"",COUNTIFS(Table1[JV '#],Table5[[#This Row],[JV Number]],Table1[D-419 Utility Relocation Classification],Table5[[#Headers],[Coordinated]]))</f>
        <v/>
      </c>
      <c r="P433" s="460" t="str">
        <f>IF(COUNTIFS(Table1[JV '#],Table5[[#This Row],[JV Number]],Table1[D-419 Utility Relocation Classification],Table5[[#Headers],[Not Affected]])=0,"",COUNTIFS(Table1[JV '#],Table5[[#This Row],[JV Number]],Table1[D-419 Utility Relocation Classification],Table5[[#Headers],[Not Affected]]))</f>
        <v/>
      </c>
      <c r="Q433" s="460" t="str">
        <f>IF(COUNTIFS(Table1[JV '#],Table5[[#This Row],[JV Number]],Table1[D-419 Utility Relocation Classification],Table5[[#Headers],[Incorporated]])=0,"",COUNTIFS(Table1[JV '#],Table5[[#This Row],[JV Number]],Table1[D-419 Utility Relocation Classification],Table5[[#Headers],[Incorporated]]))</f>
        <v/>
      </c>
      <c r="R433" s="460" t="str">
        <f>IF(COUNTIFS(Table1[JV '#],Table5[[#This Row],[JV Number]],Table1[Overhead or Underground],"OH")=0,"",COUNTIFS(Table1[JV '#],Table5[[#This Row],[JV Number]],Table1[Overhead or Underground],"OH"))</f>
        <v/>
      </c>
      <c r="S433" s="460">
        <f>IF(COUNTIFS(Table1[JV '#],Table5[[#This Row],[JV Number]],Table1[Overhead or Underground],"UG")=0,"",COUNTIFS(Table1[JV '#],Table5[[#This Row],[JV Number]],Table1[Overhead or Underground],"UG"))</f>
        <v>2</v>
      </c>
      <c r="T433" s="460" t="e">
        <f>IF(COUNTIFS(Table1[JV '#],Table5[[#This Row],[JV Number]],#REF!,"x")=0,"",COUNTIFS(Table1[JV '#],Table5[[#This Row],[JV Number]],#REF!,"x"))</f>
        <v>#REF!</v>
      </c>
      <c r="U433" s="460" t="e">
        <f>IF(COUNTIFS(Table1[JV '#],Table5[[#This Row],[JV Number]],#REF!,"x")=0,"",COUNTIFS(Table1[JV '#],Table5[[#This Row],[JV Number]],#REF!,"x"))</f>
        <v>#REF!</v>
      </c>
      <c r="V433" s="460" t="e">
        <f>IF(COUNTIFS(Table1[JV '#],Table5[[#This Row],[JV Number]],#REF!,"x")=0,"",COUNTIFS(Table1[JV '#],Table5[[#This Row],[JV Number]],#REF!,"x"))</f>
        <v>#REF!</v>
      </c>
      <c r="W433" s="460" t="e">
        <f>IF(COUNTIFS(Table1[JV '#],Table5[[#This Row],[JV Number]],#REF!,"x")=0,"",COUNTIFS(Table1[JV '#],Table5[[#This Row],[JV Number]],#REF!,"x"))</f>
        <v>#REF!</v>
      </c>
      <c r="X433" s="460" t="e">
        <f>IF(COUNTIFS(Table1[JV '#],Table5[[#This Row],[JV Number]],#REF!,"x")=0,"",COUNTIFS(Table1[JV '#],Table5[[#This Row],[JV Number]],#REF!,"x"))</f>
        <v>#REF!</v>
      </c>
      <c r="Z433" s="447"/>
    </row>
    <row r="434" spans="1:26" x14ac:dyDescent="0.25">
      <c r="A434" s="464">
        <v>430</v>
      </c>
      <c r="B434" s="460">
        <v>436</v>
      </c>
      <c r="C434" s="460">
        <f>INDEX(Table1[MPMS '#],MATCH(Table5[[#This Row],[JV Number]],Table1[JV '#],0))</f>
        <v>63557</v>
      </c>
      <c r="D434" s="460" t="str">
        <f>INDEX(Table1[Early Completion (Y/N)],MATCH(Table5[[#This Row],[JV Number]],Table1[JV '#],0))</f>
        <v>Y</v>
      </c>
      <c r="E434" s="460" t="e">
        <f>INDEX(#REF!,MATCH(Table5[[#This Row],[JV Number]],Table1[JV '#],0))</f>
        <v>#REF!</v>
      </c>
      <c r="F434" s="460">
        <f>INDEX(Table1[District],MATCH(Table5[[#This Row],[JV Number]],Table1[JV '#],0))</f>
        <v>11</v>
      </c>
      <c r="G434" s="460" t="str">
        <f>INDEX(Table1[County],MATCH(Table5[[#This Row],[JV Number]],Table1[JV '#],0))</f>
        <v>Allegheny</v>
      </c>
      <c r="H434" s="460">
        <f>COUNTIF(Table1[JV '#],Table5[[#This Row],[JV Number]])</f>
        <v>10</v>
      </c>
      <c r="I434" s="466">
        <f>LOOKUP(Table5[[#This Row],[JV Number]],Table4[JV '#],Table4[Construction Start Dates])</f>
        <v>42223</v>
      </c>
      <c r="J434" s="466" t="e">
        <f t="array" ref="J434">MIN(IF(Table5[[#This Row],[JV Number]]=Table1[JV '#],#REF!,"Error"))</f>
        <v>#REF!</v>
      </c>
      <c r="K434" s="554" t="e">
        <f>SUMIF(Table1[JV '#],Table5[[#This Row],[JV Number]],#REF!)</f>
        <v>#REF!</v>
      </c>
      <c r="L434" s="460" t="str">
        <f>IF(COUNTIFS(Table1[JV '#],Table5[[#This Row],[JV Number]],Table1[D-419 Utility Relocation Classification],Table5[[#Headers],[Prior]])=0,"",COUNTIFS(Table1[JV '#],Table5[[#This Row],[JV Number]],Table1[D-419 Utility Relocation Classification],Table5[[#Headers],[Prior]]))</f>
        <v/>
      </c>
      <c r="M434" s="460" t="str">
        <f>IF(COUNTIFS(Table1[JV '#],Table5[[#This Row],[JV Number]],Table1[D-419 Utility Relocation Classification],Table5[[#Headers],[Restrictive]])=0,"",COUNTIFS(Table1[JV '#],Table5[[#This Row],[JV Number]],Table1[D-419 Utility Relocation Classification],Table5[[#Headers],[Restrictive]]))</f>
        <v/>
      </c>
      <c r="N434" s="460" t="str">
        <f>IF(COUNTIFS(Table1[JV '#],Table5[[#This Row],[JV Number]],Table1[D-419 Utility Relocation Classification],Table5[[#Headers],[Concurrent]])=0,"",COUNTIFS(Table1[JV '#],Table5[[#This Row],[JV Number]],Table1[D-419 Utility Relocation Classification],Table5[[#Headers],[Concurrent]]))</f>
        <v/>
      </c>
      <c r="O434" s="460">
        <f>IF(COUNTIFS(Table1[JV '#],Table5[[#This Row],[JV Number]],Table1[D-419 Utility Relocation Classification],Table5[[#Headers],[Coordinated]])=0,"",COUNTIFS(Table1[JV '#],Table5[[#This Row],[JV Number]],Table1[D-419 Utility Relocation Classification],Table5[[#Headers],[Coordinated]]))</f>
        <v>7</v>
      </c>
      <c r="P434" s="460">
        <f>IF(COUNTIFS(Table1[JV '#],Table5[[#This Row],[JV Number]],Table1[D-419 Utility Relocation Classification],Table5[[#Headers],[Not Affected]])=0,"",COUNTIFS(Table1[JV '#],Table5[[#This Row],[JV Number]],Table1[D-419 Utility Relocation Classification],Table5[[#Headers],[Not Affected]]))</f>
        <v>3</v>
      </c>
      <c r="Q434" s="460" t="str">
        <f>IF(COUNTIFS(Table1[JV '#],Table5[[#This Row],[JV Number]],Table1[D-419 Utility Relocation Classification],Table5[[#Headers],[Incorporated]])=0,"",COUNTIFS(Table1[JV '#],Table5[[#This Row],[JV Number]],Table1[D-419 Utility Relocation Classification],Table5[[#Headers],[Incorporated]]))</f>
        <v/>
      </c>
      <c r="R434" s="460">
        <f>IF(COUNTIFS(Table1[JV '#],Table5[[#This Row],[JV Number]],Table1[Overhead or Underground],"OH")=0,"",COUNTIFS(Table1[JV '#],Table5[[#This Row],[JV Number]],Table1[Overhead or Underground],"OH"))</f>
        <v>5</v>
      </c>
      <c r="S434" s="460">
        <f>IF(COUNTIFS(Table1[JV '#],Table5[[#This Row],[JV Number]],Table1[Overhead or Underground],"UG")=0,"",COUNTIFS(Table1[JV '#],Table5[[#This Row],[JV Number]],Table1[Overhead or Underground],"UG"))</f>
        <v>5</v>
      </c>
      <c r="T434" s="460" t="e">
        <f>IF(COUNTIFS(Table1[JV '#],Table5[[#This Row],[JV Number]],#REF!,"x")=0,"",COUNTIFS(Table1[JV '#],Table5[[#This Row],[JV Number]],#REF!,"x"))</f>
        <v>#REF!</v>
      </c>
      <c r="U434" s="460" t="e">
        <f>IF(COUNTIFS(Table1[JV '#],Table5[[#This Row],[JV Number]],#REF!,"x")=0,"",COUNTIFS(Table1[JV '#],Table5[[#This Row],[JV Number]],#REF!,"x"))</f>
        <v>#REF!</v>
      </c>
      <c r="V434" s="460" t="e">
        <f>IF(COUNTIFS(Table1[JV '#],Table5[[#This Row],[JV Number]],#REF!,"x")=0,"",COUNTIFS(Table1[JV '#],Table5[[#This Row],[JV Number]],#REF!,"x"))</f>
        <v>#REF!</v>
      </c>
      <c r="W434" s="460" t="e">
        <f>IF(COUNTIFS(Table1[JV '#],Table5[[#This Row],[JV Number]],#REF!,"x")=0,"",COUNTIFS(Table1[JV '#],Table5[[#This Row],[JV Number]],#REF!,"x"))</f>
        <v>#REF!</v>
      </c>
      <c r="X434" s="460" t="e">
        <f>IF(COUNTIFS(Table1[JV '#],Table5[[#This Row],[JV Number]],#REF!,"x")=0,"",COUNTIFS(Table1[JV '#],Table5[[#This Row],[JV Number]],#REF!,"x"))</f>
        <v>#REF!</v>
      </c>
      <c r="Z434" s="447"/>
    </row>
    <row r="435" spans="1:26" x14ac:dyDescent="0.25">
      <c r="A435" s="464">
        <v>431</v>
      </c>
      <c r="B435" s="460">
        <v>437</v>
      </c>
      <c r="C435" s="460">
        <f>INDEX(Table1[MPMS '#],MATCH(Table5[[#This Row],[JV Number]],Table1[JV '#],0))</f>
        <v>27436</v>
      </c>
      <c r="D435" s="460" t="str">
        <f>INDEX(Table1[Early Completion (Y/N)],MATCH(Table5[[#This Row],[JV Number]],Table1[JV '#],0))</f>
        <v>--</v>
      </c>
      <c r="E435" s="460" t="e">
        <f>INDEX(#REF!,MATCH(Table5[[#This Row],[JV Number]],Table1[JV '#],0))</f>
        <v>#REF!</v>
      </c>
      <c r="F435" s="460">
        <f>INDEX(Table1[District],MATCH(Table5[[#This Row],[JV Number]],Table1[JV '#],0))</f>
        <v>11</v>
      </c>
      <c r="G435" s="460" t="str">
        <f>INDEX(Table1[County],MATCH(Table5[[#This Row],[JV Number]],Table1[JV '#],0))</f>
        <v>Allegheny</v>
      </c>
      <c r="H435" s="460">
        <f>COUNTIF(Table1[JV '#],Table5[[#This Row],[JV Number]])</f>
        <v>3</v>
      </c>
      <c r="I435" s="466">
        <f>LOOKUP(Table5[[#This Row],[JV Number]],Table4[JV '#],Table4[Construction Start Dates])</f>
        <v>42537</v>
      </c>
      <c r="J435" s="466" t="e">
        <f t="array" ref="J435">MIN(IF(Table5[[#This Row],[JV Number]]=Table1[JV '#],#REF!,"Error"))</f>
        <v>#REF!</v>
      </c>
      <c r="K435" s="554" t="e">
        <f>SUMIF(Table1[JV '#],Table5[[#This Row],[JV Number]],#REF!)</f>
        <v>#REF!</v>
      </c>
      <c r="L435" s="460" t="str">
        <f>IF(COUNTIFS(Table1[JV '#],Table5[[#This Row],[JV Number]],Table1[D-419 Utility Relocation Classification],Table5[[#Headers],[Prior]])=0,"",COUNTIFS(Table1[JV '#],Table5[[#This Row],[JV Number]],Table1[D-419 Utility Relocation Classification],Table5[[#Headers],[Prior]]))</f>
        <v/>
      </c>
      <c r="M435" s="460" t="str">
        <f>IF(COUNTIFS(Table1[JV '#],Table5[[#This Row],[JV Number]],Table1[D-419 Utility Relocation Classification],Table5[[#Headers],[Restrictive]])=0,"",COUNTIFS(Table1[JV '#],Table5[[#This Row],[JV Number]],Table1[D-419 Utility Relocation Classification],Table5[[#Headers],[Restrictive]]))</f>
        <v/>
      </c>
      <c r="N435" s="460" t="str">
        <f>IF(COUNTIFS(Table1[JV '#],Table5[[#This Row],[JV Number]],Table1[D-419 Utility Relocation Classification],Table5[[#Headers],[Concurrent]])=0,"",COUNTIFS(Table1[JV '#],Table5[[#This Row],[JV Number]],Table1[D-419 Utility Relocation Classification],Table5[[#Headers],[Concurrent]]))</f>
        <v/>
      </c>
      <c r="O435" s="460" t="str">
        <f>IF(COUNTIFS(Table1[JV '#],Table5[[#This Row],[JV Number]],Table1[D-419 Utility Relocation Classification],Table5[[#Headers],[Coordinated]])=0,"",COUNTIFS(Table1[JV '#],Table5[[#This Row],[JV Number]],Table1[D-419 Utility Relocation Classification],Table5[[#Headers],[Coordinated]]))</f>
        <v/>
      </c>
      <c r="P435" s="460" t="str">
        <f>IF(COUNTIFS(Table1[JV '#],Table5[[#This Row],[JV Number]],Table1[D-419 Utility Relocation Classification],Table5[[#Headers],[Not Affected]])=0,"",COUNTIFS(Table1[JV '#],Table5[[#This Row],[JV Number]],Table1[D-419 Utility Relocation Classification],Table5[[#Headers],[Not Affected]]))</f>
        <v/>
      </c>
      <c r="Q435" s="460" t="str">
        <f>IF(COUNTIFS(Table1[JV '#],Table5[[#This Row],[JV Number]],Table1[D-419 Utility Relocation Classification],Table5[[#Headers],[Incorporated]])=0,"",COUNTIFS(Table1[JV '#],Table5[[#This Row],[JV Number]],Table1[D-419 Utility Relocation Classification],Table5[[#Headers],[Incorporated]]))</f>
        <v/>
      </c>
      <c r="R435" s="460" t="str">
        <f>IF(COUNTIFS(Table1[JV '#],Table5[[#This Row],[JV Number]],Table1[Overhead or Underground],"OH")=0,"",COUNTIFS(Table1[JV '#],Table5[[#This Row],[JV Number]],Table1[Overhead or Underground],"OH"))</f>
        <v/>
      </c>
      <c r="S435" s="460">
        <f>IF(COUNTIFS(Table1[JV '#],Table5[[#This Row],[JV Number]],Table1[Overhead or Underground],"UG")=0,"",COUNTIFS(Table1[JV '#],Table5[[#This Row],[JV Number]],Table1[Overhead or Underground],"UG"))</f>
        <v>3</v>
      </c>
      <c r="T435" s="460" t="e">
        <f>IF(COUNTIFS(Table1[JV '#],Table5[[#This Row],[JV Number]],#REF!,"x")=0,"",COUNTIFS(Table1[JV '#],Table5[[#This Row],[JV Number]],#REF!,"x"))</f>
        <v>#REF!</v>
      </c>
      <c r="U435" s="460" t="e">
        <f>IF(COUNTIFS(Table1[JV '#],Table5[[#This Row],[JV Number]],#REF!,"x")=0,"",COUNTIFS(Table1[JV '#],Table5[[#This Row],[JV Number]],#REF!,"x"))</f>
        <v>#REF!</v>
      </c>
      <c r="V435" s="460" t="e">
        <f>IF(COUNTIFS(Table1[JV '#],Table5[[#This Row],[JV Number]],#REF!,"x")=0,"",COUNTIFS(Table1[JV '#],Table5[[#This Row],[JV Number]],#REF!,"x"))</f>
        <v>#REF!</v>
      </c>
      <c r="W435" s="460" t="e">
        <f>IF(COUNTIFS(Table1[JV '#],Table5[[#This Row],[JV Number]],#REF!,"x")=0,"",COUNTIFS(Table1[JV '#],Table5[[#This Row],[JV Number]],#REF!,"x"))</f>
        <v>#REF!</v>
      </c>
      <c r="X435" s="460" t="e">
        <f>IF(COUNTIFS(Table1[JV '#],Table5[[#This Row],[JV Number]],#REF!,"x")=0,"",COUNTIFS(Table1[JV '#],Table5[[#This Row],[JV Number]],#REF!,"x"))</f>
        <v>#REF!</v>
      </c>
      <c r="Z435" s="447"/>
    </row>
    <row r="436" spans="1:26" x14ac:dyDescent="0.25">
      <c r="A436" s="464">
        <v>432</v>
      </c>
      <c r="B436" s="460">
        <v>438</v>
      </c>
      <c r="C436" s="460">
        <f>INDEX(Table1[MPMS '#],MATCH(Table5[[#This Row],[JV Number]],Table1[JV '#],0))</f>
        <v>28446</v>
      </c>
      <c r="D436" s="460" t="str">
        <f>INDEX(Table1[Early Completion (Y/N)],MATCH(Table5[[#This Row],[JV Number]],Table1[JV '#],0))</f>
        <v>Y</v>
      </c>
      <c r="E436" s="460" t="e">
        <f>INDEX(#REF!,MATCH(Table5[[#This Row],[JV Number]],Table1[JV '#],0))</f>
        <v>#REF!</v>
      </c>
      <c r="F436" s="460">
        <f>INDEX(Table1[District],MATCH(Table5[[#This Row],[JV Number]],Table1[JV '#],0))</f>
        <v>11</v>
      </c>
      <c r="G436" s="460" t="str">
        <f>INDEX(Table1[County],MATCH(Table5[[#This Row],[JV Number]],Table1[JV '#],0))</f>
        <v>Allegheny</v>
      </c>
      <c r="H436" s="460">
        <f>COUNTIF(Table1[JV '#],Table5[[#This Row],[JV Number]])</f>
        <v>6</v>
      </c>
      <c r="I436" s="466">
        <f>LOOKUP(Table5[[#This Row],[JV Number]],Table4[JV '#],Table4[Construction Start Dates])</f>
        <v>42268</v>
      </c>
      <c r="J436" s="466" t="e">
        <f t="array" ref="J436">MIN(IF(Table5[[#This Row],[JV Number]]=Table1[JV '#],#REF!,"Error"))</f>
        <v>#REF!</v>
      </c>
      <c r="K436" s="554" t="e">
        <f>SUMIF(Table1[JV '#],Table5[[#This Row],[JV Number]],#REF!)</f>
        <v>#REF!</v>
      </c>
      <c r="L436" s="460" t="str">
        <f>IF(COUNTIFS(Table1[JV '#],Table5[[#This Row],[JV Number]],Table1[D-419 Utility Relocation Classification],Table5[[#Headers],[Prior]])=0,"",COUNTIFS(Table1[JV '#],Table5[[#This Row],[JV Number]],Table1[D-419 Utility Relocation Classification],Table5[[#Headers],[Prior]]))</f>
        <v/>
      </c>
      <c r="M436" s="460" t="str">
        <f>IF(COUNTIFS(Table1[JV '#],Table5[[#This Row],[JV Number]],Table1[D-419 Utility Relocation Classification],Table5[[#Headers],[Restrictive]])=0,"",COUNTIFS(Table1[JV '#],Table5[[#This Row],[JV Number]],Table1[D-419 Utility Relocation Classification],Table5[[#Headers],[Restrictive]]))</f>
        <v/>
      </c>
      <c r="N436" s="460" t="str">
        <f>IF(COUNTIFS(Table1[JV '#],Table5[[#This Row],[JV Number]],Table1[D-419 Utility Relocation Classification],Table5[[#Headers],[Concurrent]])=0,"",COUNTIFS(Table1[JV '#],Table5[[#This Row],[JV Number]],Table1[D-419 Utility Relocation Classification],Table5[[#Headers],[Concurrent]]))</f>
        <v/>
      </c>
      <c r="O436" s="460">
        <f>IF(COUNTIFS(Table1[JV '#],Table5[[#This Row],[JV Number]],Table1[D-419 Utility Relocation Classification],Table5[[#Headers],[Coordinated]])=0,"",COUNTIFS(Table1[JV '#],Table5[[#This Row],[JV Number]],Table1[D-419 Utility Relocation Classification],Table5[[#Headers],[Coordinated]]))</f>
        <v>3</v>
      </c>
      <c r="P436" s="460">
        <f>IF(COUNTIFS(Table1[JV '#],Table5[[#This Row],[JV Number]],Table1[D-419 Utility Relocation Classification],Table5[[#Headers],[Not Affected]])=0,"",COUNTIFS(Table1[JV '#],Table5[[#This Row],[JV Number]],Table1[D-419 Utility Relocation Classification],Table5[[#Headers],[Not Affected]]))</f>
        <v>2</v>
      </c>
      <c r="Q436" s="460">
        <f>IF(COUNTIFS(Table1[JV '#],Table5[[#This Row],[JV Number]],Table1[D-419 Utility Relocation Classification],Table5[[#Headers],[Incorporated]])=0,"",COUNTIFS(Table1[JV '#],Table5[[#This Row],[JV Number]],Table1[D-419 Utility Relocation Classification],Table5[[#Headers],[Incorporated]]))</f>
        <v>1</v>
      </c>
      <c r="R436" s="460">
        <f>IF(COUNTIFS(Table1[JV '#],Table5[[#This Row],[JV Number]],Table1[Overhead or Underground],"OH")=0,"",COUNTIFS(Table1[JV '#],Table5[[#This Row],[JV Number]],Table1[Overhead or Underground],"OH"))</f>
        <v>3</v>
      </c>
      <c r="S436" s="460">
        <f>IF(COUNTIFS(Table1[JV '#],Table5[[#This Row],[JV Number]],Table1[Overhead or Underground],"UG")=0,"",COUNTIFS(Table1[JV '#],Table5[[#This Row],[JV Number]],Table1[Overhead or Underground],"UG"))</f>
        <v>3</v>
      </c>
      <c r="T436" s="460" t="e">
        <f>IF(COUNTIFS(Table1[JV '#],Table5[[#This Row],[JV Number]],#REF!,"x")=0,"",COUNTIFS(Table1[JV '#],Table5[[#This Row],[JV Number]],#REF!,"x"))</f>
        <v>#REF!</v>
      </c>
      <c r="U436" s="460" t="e">
        <f>IF(COUNTIFS(Table1[JV '#],Table5[[#This Row],[JV Number]],#REF!,"x")=0,"",COUNTIFS(Table1[JV '#],Table5[[#This Row],[JV Number]],#REF!,"x"))</f>
        <v>#REF!</v>
      </c>
      <c r="V436" s="460" t="e">
        <f>IF(COUNTIFS(Table1[JV '#],Table5[[#This Row],[JV Number]],#REF!,"x")=0,"",COUNTIFS(Table1[JV '#],Table5[[#This Row],[JV Number]],#REF!,"x"))</f>
        <v>#REF!</v>
      </c>
      <c r="W436" s="460" t="e">
        <f>IF(COUNTIFS(Table1[JV '#],Table5[[#This Row],[JV Number]],#REF!,"x")=0,"",COUNTIFS(Table1[JV '#],Table5[[#This Row],[JV Number]],#REF!,"x"))</f>
        <v>#REF!</v>
      </c>
      <c r="X436" s="460" t="e">
        <f>IF(COUNTIFS(Table1[JV '#],Table5[[#This Row],[JV Number]],#REF!,"x")=0,"",COUNTIFS(Table1[JV '#],Table5[[#This Row],[JV Number]],#REF!,"x"))</f>
        <v>#REF!</v>
      </c>
      <c r="Z436" s="447"/>
    </row>
    <row r="437" spans="1:26" x14ac:dyDescent="0.25">
      <c r="A437" s="464">
        <v>433</v>
      </c>
      <c r="B437" s="460">
        <v>439</v>
      </c>
      <c r="C437" s="460">
        <f>INDEX(Table1[MPMS '#],MATCH(Table5[[#This Row],[JV Number]],Table1[JV '#],0))</f>
        <v>27386</v>
      </c>
      <c r="D437" s="460" t="str">
        <f>INDEX(Table1[Early Completion (Y/N)],MATCH(Table5[[#This Row],[JV Number]],Table1[JV '#],0))</f>
        <v>--</v>
      </c>
      <c r="E437" s="460" t="e">
        <f>INDEX(#REF!,MATCH(Table5[[#This Row],[JV Number]],Table1[JV '#],0))</f>
        <v>#REF!</v>
      </c>
      <c r="F437" s="460">
        <f>INDEX(Table1[District],MATCH(Table5[[#This Row],[JV Number]],Table1[JV '#],0))</f>
        <v>11</v>
      </c>
      <c r="G437" s="460" t="str">
        <f>INDEX(Table1[County],MATCH(Table5[[#This Row],[JV Number]],Table1[JV '#],0))</f>
        <v>Allegheny</v>
      </c>
      <c r="H437" s="460">
        <f>COUNTIF(Table1[JV '#],Table5[[#This Row],[JV Number]])</f>
        <v>3</v>
      </c>
      <c r="I437" s="466">
        <f>LOOKUP(Table5[[#This Row],[JV Number]],Table4[JV '#],Table4[Construction Start Dates])</f>
        <v>42538</v>
      </c>
      <c r="J437" s="466" t="e">
        <f t="array" ref="J437">MIN(IF(Table5[[#This Row],[JV Number]]=Table1[JV '#],#REF!,"Error"))</f>
        <v>#REF!</v>
      </c>
      <c r="K437" s="554" t="e">
        <f>SUMIF(Table1[JV '#],Table5[[#This Row],[JV Number]],#REF!)</f>
        <v>#REF!</v>
      </c>
      <c r="L437" s="460" t="str">
        <f>IF(COUNTIFS(Table1[JV '#],Table5[[#This Row],[JV Number]],Table1[D-419 Utility Relocation Classification],Table5[[#Headers],[Prior]])=0,"",COUNTIFS(Table1[JV '#],Table5[[#This Row],[JV Number]],Table1[D-419 Utility Relocation Classification],Table5[[#Headers],[Prior]]))</f>
        <v/>
      </c>
      <c r="M437" s="460" t="str">
        <f>IF(COUNTIFS(Table1[JV '#],Table5[[#This Row],[JV Number]],Table1[D-419 Utility Relocation Classification],Table5[[#Headers],[Restrictive]])=0,"",COUNTIFS(Table1[JV '#],Table5[[#This Row],[JV Number]],Table1[D-419 Utility Relocation Classification],Table5[[#Headers],[Restrictive]]))</f>
        <v/>
      </c>
      <c r="N437" s="460" t="str">
        <f>IF(COUNTIFS(Table1[JV '#],Table5[[#This Row],[JV Number]],Table1[D-419 Utility Relocation Classification],Table5[[#Headers],[Concurrent]])=0,"",COUNTIFS(Table1[JV '#],Table5[[#This Row],[JV Number]],Table1[D-419 Utility Relocation Classification],Table5[[#Headers],[Concurrent]]))</f>
        <v/>
      </c>
      <c r="O437" s="460" t="str">
        <f>IF(COUNTIFS(Table1[JV '#],Table5[[#This Row],[JV Number]],Table1[D-419 Utility Relocation Classification],Table5[[#Headers],[Coordinated]])=0,"",COUNTIFS(Table1[JV '#],Table5[[#This Row],[JV Number]],Table1[D-419 Utility Relocation Classification],Table5[[#Headers],[Coordinated]]))</f>
        <v/>
      </c>
      <c r="P437" s="460" t="str">
        <f>IF(COUNTIFS(Table1[JV '#],Table5[[#This Row],[JV Number]],Table1[D-419 Utility Relocation Classification],Table5[[#Headers],[Not Affected]])=0,"",COUNTIFS(Table1[JV '#],Table5[[#This Row],[JV Number]],Table1[D-419 Utility Relocation Classification],Table5[[#Headers],[Not Affected]]))</f>
        <v/>
      </c>
      <c r="Q437" s="460" t="str">
        <f>IF(COUNTIFS(Table1[JV '#],Table5[[#This Row],[JV Number]],Table1[D-419 Utility Relocation Classification],Table5[[#Headers],[Incorporated]])=0,"",COUNTIFS(Table1[JV '#],Table5[[#This Row],[JV Number]],Table1[D-419 Utility Relocation Classification],Table5[[#Headers],[Incorporated]]))</f>
        <v/>
      </c>
      <c r="R437" s="460" t="str">
        <f>IF(COUNTIFS(Table1[JV '#],Table5[[#This Row],[JV Number]],Table1[Overhead or Underground],"OH")=0,"",COUNTIFS(Table1[JV '#],Table5[[#This Row],[JV Number]],Table1[Overhead or Underground],"OH"))</f>
        <v/>
      </c>
      <c r="S437" s="460">
        <f>IF(COUNTIFS(Table1[JV '#],Table5[[#This Row],[JV Number]],Table1[Overhead or Underground],"UG")=0,"",COUNTIFS(Table1[JV '#],Table5[[#This Row],[JV Number]],Table1[Overhead or Underground],"UG"))</f>
        <v>2</v>
      </c>
      <c r="T437" s="460" t="e">
        <f>IF(COUNTIFS(Table1[JV '#],Table5[[#This Row],[JV Number]],#REF!,"x")=0,"",COUNTIFS(Table1[JV '#],Table5[[#This Row],[JV Number]],#REF!,"x"))</f>
        <v>#REF!</v>
      </c>
      <c r="U437" s="460" t="e">
        <f>IF(COUNTIFS(Table1[JV '#],Table5[[#This Row],[JV Number]],#REF!,"x")=0,"",COUNTIFS(Table1[JV '#],Table5[[#This Row],[JV Number]],#REF!,"x"))</f>
        <v>#REF!</v>
      </c>
      <c r="V437" s="460" t="e">
        <f>IF(COUNTIFS(Table1[JV '#],Table5[[#This Row],[JV Number]],#REF!,"x")=0,"",COUNTIFS(Table1[JV '#],Table5[[#This Row],[JV Number]],#REF!,"x"))</f>
        <v>#REF!</v>
      </c>
      <c r="W437" s="460" t="e">
        <f>IF(COUNTIFS(Table1[JV '#],Table5[[#This Row],[JV Number]],#REF!,"x")=0,"",COUNTIFS(Table1[JV '#],Table5[[#This Row],[JV Number]],#REF!,"x"))</f>
        <v>#REF!</v>
      </c>
      <c r="X437" s="460" t="e">
        <f>IF(COUNTIFS(Table1[JV '#],Table5[[#This Row],[JV Number]],#REF!,"x")=0,"",COUNTIFS(Table1[JV '#],Table5[[#This Row],[JV Number]],#REF!,"x"))</f>
        <v>#REF!</v>
      </c>
      <c r="Z437" s="447"/>
    </row>
    <row r="438" spans="1:26" x14ac:dyDescent="0.25">
      <c r="A438" s="464">
        <v>434</v>
      </c>
      <c r="B438" s="460">
        <v>440</v>
      </c>
      <c r="C438" s="460">
        <f>INDEX(Table1[MPMS '#],MATCH(Table5[[#This Row],[JV Number]],Table1[JV '#],0))</f>
        <v>28136</v>
      </c>
      <c r="D438" s="460" t="str">
        <f>INDEX(Table1[Early Completion (Y/N)],MATCH(Table5[[#This Row],[JV Number]],Table1[JV '#],0))</f>
        <v>--</v>
      </c>
      <c r="E438" s="460" t="e">
        <f>INDEX(#REF!,MATCH(Table5[[#This Row],[JV Number]],Table1[JV '#],0))</f>
        <v>#REF!</v>
      </c>
      <c r="F438" s="460">
        <f>INDEX(Table1[District],MATCH(Table5[[#This Row],[JV Number]],Table1[JV '#],0))</f>
        <v>11</v>
      </c>
      <c r="G438" s="460" t="str">
        <f>INDEX(Table1[County],MATCH(Table5[[#This Row],[JV Number]],Table1[JV '#],0))</f>
        <v>Allegheny</v>
      </c>
      <c r="H438" s="460">
        <f>COUNTIF(Table1[JV '#],Table5[[#This Row],[JV Number]])</f>
        <v>5</v>
      </c>
      <c r="I438" s="466">
        <f>LOOKUP(Table5[[#This Row],[JV Number]],Table4[JV '#],Table4[Construction Start Dates])</f>
        <v>42562</v>
      </c>
      <c r="J438" s="466" t="e">
        <f t="array" ref="J438">MIN(IF(Table5[[#This Row],[JV Number]]=Table1[JV '#],#REF!,"Error"))</f>
        <v>#REF!</v>
      </c>
      <c r="K438" s="554" t="e">
        <f>SUMIF(Table1[JV '#],Table5[[#This Row],[JV Number]],#REF!)</f>
        <v>#REF!</v>
      </c>
      <c r="L438" s="460" t="str">
        <f>IF(COUNTIFS(Table1[JV '#],Table5[[#This Row],[JV Number]],Table1[D-419 Utility Relocation Classification],Table5[[#Headers],[Prior]])=0,"",COUNTIFS(Table1[JV '#],Table5[[#This Row],[JV Number]],Table1[D-419 Utility Relocation Classification],Table5[[#Headers],[Prior]]))</f>
        <v/>
      </c>
      <c r="M438" s="460" t="str">
        <f>IF(COUNTIFS(Table1[JV '#],Table5[[#This Row],[JV Number]],Table1[D-419 Utility Relocation Classification],Table5[[#Headers],[Restrictive]])=0,"",COUNTIFS(Table1[JV '#],Table5[[#This Row],[JV Number]],Table1[D-419 Utility Relocation Classification],Table5[[#Headers],[Restrictive]]))</f>
        <v/>
      </c>
      <c r="N438" s="460" t="str">
        <f>IF(COUNTIFS(Table1[JV '#],Table5[[#This Row],[JV Number]],Table1[D-419 Utility Relocation Classification],Table5[[#Headers],[Concurrent]])=0,"",COUNTIFS(Table1[JV '#],Table5[[#This Row],[JV Number]],Table1[D-419 Utility Relocation Classification],Table5[[#Headers],[Concurrent]]))</f>
        <v/>
      </c>
      <c r="O438" s="460" t="str">
        <f>IF(COUNTIFS(Table1[JV '#],Table5[[#This Row],[JV Number]],Table1[D-419 Utility Relocation Classification],Table5[[#Headers],[Coordinated]])=0,"",COUNTIFS(Table1[JV '#],Table5[[#This Row],[JV Number]],Table1[D-419 Utility Relocation Classification],Table5[[#Headers],[Coordinated]]))</f>
        <v/>
      </c>
      <c r="P438" s="460" t="str">
        <f>IF(COUNTIFS(Table1[JV '#],Table5[[#This Row],[JV Number]],Table1[D-419 Utility Relocation Classification],Table5[[#Headers],[Not Affected]])=0,"",COUNTIFS(Table1[JV '#],Table5[[#This Row],[JV Number]],Table1[D-419 Utility Relocation Classification],Table5[[#Headers],[Not Affected]]))</f>
        <v/>
      </c>
      <c r="Q438" s="460" t="str">
        <f>IF(COUNTIFS(Table1[JV '#],Table5[[#This Row],[JV Number]],Table1[D-419 Utility Relocation Classification],Table5[[#Headers],[Incorporated]])=0,"",COUNTIFS(Table1[JV '#],Table5[[#This Row],[JV Number]],Table1[D-419 Utility Relocation Classification],Table5[[#Headers],[Incorporated]]))</f>
        <v/>
      </c>
      <c r="R438" s="460" t="str">
        <f>IF(COUNTIFS(Table1[JV '#],Table5[[#This Row],[JV Number]],Table1[Overhead or Underground],"OH")=0,"",COUNTIFS(Table1[JV '#],Table5[[#This Row],[JV Number]],Table1[Overhead or Underground],"OH"))</f>
        <v/>
      </c>
      <c r="S438" s="460">
        <f>IF(COUNTIFS(Table1[JV '#],Table5[[#This Row],[JV Number]],Table1[Overhead or Underground],"UG")=0,"",COUNTIFS(Table1[JV '#],Table5[[#This Row],[JV Number]],Table1[Overhead or Underground],"UG"))</f>
        <v>3</v>
      </c>
      <c r="T438" s="460" t="e">
        <f>IF(COUNTIFS(Table1[JV '#],Table5[[#This Row],[JV Number]],#REF!,"x")=0,"",COUNTIFS(Table1[JV '#],Table5[[#This Row],[JV Number]],#REF!,"x"))</f>
        <v>#REF!</v>
      </c>
      <c r="U438" s="460" t="e">
        <f>IF(COUNTIFS(Table1[JV '#],Table5[[#This Row],[JV Number]],#REF!,"x")=0,"",COUNTIFS(Table1[JV '#],Table5[[#This Row],[JV Number]],#REF!,"x"))</f>
        <v>#REF!</v>
      </c>
      <c r="V438" s="460" t="e">
        <f>IF(COUNTIFS(Table1[JV '#],Table5[[#This Row],[JV Number]],#REF!,"x")=0,"",COUNTIFS(Table1[JV '#],Table5[[#This Row],[JV Number]],#REF!,"x"))</f>
        <v>#REF!</v>
      </c>
      <c r="W438" s="460" t="e">
        <f>IF(COUNTIFS(Table1[JV '#],Table5[[#This Row],[JV Number]],#REF!,"x")=0,"",COUNTIFS(Table1[JV '#],Table5[[#This Row],[JV Number]],#REF!,"x"))</f>
        <v>#REF!</v>
      </c>
      <c r="X438" s="460" t="e">
        <f>IF(COUNTIFS(Table1[JV '#],Table5[[#This Row],[JV Number]],#REF!,"x")=0,"",COUNTIFS(Table1[JV '#],Table5[[#This Row],[JV Number]],#REF!,"x"))</f>
        <v>#REF!</v>
      </c>
      <c r="Z438" s="447"/>
    </row>
    <row r="439" spans="1:26" x14ac:dyDescent="0.25">
      <c r="A439" s="464">
        <v>435</v>
      </c>
      <c r="B439" s="460">
        <v>441</v>
      </c>
      <c r="C439" s="460">
        <f>INDEX(Table1[MPMS '#],MATCH(Table5[[#This Row],[JV Number]],Table1[JV '#],0))</f>
        <v>27454</v>
      </c>
      <c r="D439" s="460" t="str">
        <f>INDEX(Table1[Early Completion (Y/N)],MATCH(Table5[[#This Row],[JV Number]],Table1[JV '#],0))</f>
        <v>--</v>
      </c>
      <c r="E439" s="460" t="e">
        <f>INDEX(#REF!,MATCH(Table5[[#This Row],[JV Number]],Table1[JV '#],0))</f>
        <v>#REF!</v>
      </c>
      <c r="F439" s="460">
        <f>INDEX(Table1[District],MATCH(Table5[[#This Row],[JV Number]],Table1[JV '#],0))</f>
        <v>11</v>
      </c>
      <c r="G439" s="460" t="str">
        <f>INDEX(Table1[County],MATCH(Table5[[#This Row],[JV Number]],Table1[JV '#],0))</f>
        <v>Allegheny</v>
      </c>
      <c r="H439" s="460">
        <f>COUNTIF(Table1[JV '#],Table5[[#This Row],[JV Number]])</f>
        <v>2</v>
      </c>
      <c r="I439" s="466">
        <f>LOOKUP(Table5[[#This Row],[JV Number]],Table4[JV '#],Table4[Construction Start Dates])</f>
        <v>42543</v>
      </c>
      <c r="J439" s="466" t="e">
        <f t="array" ref="J439">MIN(IF(Table5[[#This Row],[JV Number]]=Table1[JV '#],#REF!,"Error"))</f>
        <v>#REF!</v>
      </c>
      <c r="K439" s="554" t="e">
        <f>SUMIF(Table1[JV '#],Table5[[#This Row],[JV Number]],#REF!)</f>
        <v>#REF!</v>
      </c>
      <c r="L439" s="460" t="str">
        <f>IF(COUNTIFS(Table1[JV '#],Table5[[#This Row],[JV Number]],Table1[D-419 Utility Relocation Classification],Table5[[#Headers],[Prior]])=0,"",COUNTIFS(Table1[JV '#],Table5[[#This Row],[JV Number]],Table1[D-419 Utility Relocation Classification],Table5[[#Headers],[Prior]]))</f>
        <v/>
      </c>
      <c r="M439" s="460" t="str">
        <f>IF(COUNTIFS(Table1[JV '#],Table5[[#This Row],[JV Number]],Table1[D-419 Utility Relocation Classification],Table5[[#Headers],[Restrictive]])=0,"",COUNTIFS(Table1[JV '#],Table5[[#This Row],[JV Number]],Table1[D-419 Utility Relocation Classification],Table5[[#Headers],[Restrictive]]))</f>
        <v/>
      </c>
      <c r="N439" s="460" t="str">
        <f>IF(COUNTIFS(Table1[JV '#],Table5[[#This Row],[JV Number]],Table1[D-419 Utility Relocation Classification],Table5[[#Headers],[Concurrent]])=0,"",COUNTIFS(Table1[JV '#],Table5[[#This Row],[JV Number]],Table1[D-419 Utility Relocation Classification],Table5[[#Headers],[Concurrent]]))</f>
        <v/>
      </c>
      <c r="O439" s="460" t="str">
        <f>IF(COUNTIFS(Table1[JV '#],Table5[[#This Row],[JV Number]],Table1[D-419 Utility Relocation Classification],Table5[[#Headers],[Coordinated]])=0,"",COUNTIFS(Table1[JV '#],Table5[[#This Row],[JV Number]],Table1[D-419 Utility Relocation Classification],Table5[[#Headers],[Coordinated]]))</f>
        <v/>
      </c>
      <c r="P439" s="460" t="str">
        <f>IF(COUNTIFS(Table1[JV '#],Table5[[#This Row],[JV Number]],Table1[D-419 Utility Relocation Classification],Table5[[#Headers],[Not Affected]])=0,"",COUNTIFS(Table1[JV '#],Table5[[#This Row],[JV Number]],Table1[D-419 Utility Relocation Classification],Table5[[#Headers],[Not Affected]]))</f>
        <v/>
      </c>
      <c r="Q439" s="460" t="str">
        <f>IF(COUNTIFS(Table1[JV '#],Table5[[#This Row],[JV Number]],Table1[D-419 Utility Relocation Classification],Table5[[#Headers],[Incorporated]])=0,"",COUNTIFS(Table1[JV '#],Table5[[#This Row],[JV Number]],Table1[D-419 Utility Relocation Classification],Table5[[#Headers],[Incorporated]]))</f>
        <v/>
      </c>
      <c r="R439" s="460" t="str">
        <f>IF(COUNTIFS(Table1[JV '#],Table5[[#This Row],[JV Number]],Table1[Overhead or Underground],"OH")=0,"",COUNTIFS(Table1[JV '#],Table5[[#This Row],[JV Number]],Table1[Overhead or Underground],"OH"))</f>
        <v/>
      </c>
      <c r="S439" s="460">
        <f>IF(COUNTIFS(Table1[JV '#],Table5[[#This Row],[JV Number]],Table1[Overhead or Underground],"UG")=0,"",COUNTIFS(Table1[JV '#],Table5[[#This Row],[JV Number]],Table1[Overhead or Underground],"UG"))</f>
        <v>2</v>
      </c>
      <c r="T439" s="460" t="e">
        <f>IF(COUNTIFS(Table1[JV '#],Table5[[#This Row],[JV Number]],#REF!,"x")=0,"",COUNTIFS(Table1[JV '#],Table5[[#This Row],[JV Number]],#REF!,"x"))</f>
        <v>#REF!</v>
      </c>
      <c r="U439" s="460" t="e">
        <f>IF(COUNTIFS(Table1[JV '#],Table5[[#This Row],[JV Number]],#REF!,"x")=0,"",COUNTIFS(Table1[JV '#],Table5[[#This Row],[JV Number]],#REF!,"x"))</f>
        <v>#REF!</v>
      </c>
      <c r="V439" s="460" t="e">
        <f>IF(COUNTIFS(Table1[JV '#],Table5[[#This Row],[JV Number]],#REF!,"x")=0,"",COUNTIFS(Table1[JV '#],Table5[[#This Row],[JV Number]],#REF!,"x"))</f>
        <v>#REF!</v>
      </c>
      <c r="W439" s="460" t="e">
        <f>IF(COUNTIFS(Table1[JV '#],Table5[[#This Row],[JV Number]],#REF!,"x")=0,"",COUNTIFS(Table1[JV '#],Table5[[#This Row],[JV Number]],#REF!,"x"))</f>
        <v>#REF!</v>
      </c>
      <c r="X439" s="460" t="e">
        <f>IF(COUNTIFS(Table1[JV '#],Table5[[#This Row],[JV Number]],#REF!,"x")=0,"",COUNTIFS(Table1[JV '#],Table5[[#This Row],[JV Number]],#REF!,"x"))</f>
        <v>#REF!</v>
      </c>
      <c r="Z439" s="447"/>
    </row>
    <row r="440" spans="1:26" x14ac:dyDescent="0.25">
      <c r="A440" s="464">
        <v>436</v>
      </c>
      <c r="B440" s="460">
        <v>442</v>
      </c>
      <c r="C440" s="460">
        <f>INDEX(Table1[MPMS '#],MATCH(Table5[[#This Row],[JV Number]],Table1[JV '#],0))</f>
        <v>27430</v>
      </c>
      <c r="D440" s="460" t="str">
        <f>INDEX(Table1[Early Completion (Y/N)],MATCH(Table5[[#This Row],[JV Number]],Table1[JV '#],0))</f>
        <v>--</v>
      </c>
      <c r="E440" s="460" t="e">
        <f>INDEX(#REF!,MATCH(Table5[[#This Row],[JV Number]],Table1[JV '#],0))</f>
        <v>#REF!</v>
      </c>
      <c r="F440" s="460">
        <f>INDEX(Table1[District],MATCH(Table5[[#This Row],[JV Number]],Table1[JV '#],0))</f>
        <v>11</v>
      </c>
      <c r="G440" s="460" t="str">
        <f>INDEX(Table1[County],MATCH(Table5[[#This Row],[JV Number]],Table1[JV '#],0))</f>
        <v>Allegheny</v>
      </c>
      <c r="H440" s="460">
        <f>COUNTIF(Table1[JV '#],Table5[[#This Row],[JV Number]])</f>
        <v>7</v>
      </c>
      <c r="I440" s="466">
        <f>LOOKUP(Table5[[#This Row],[JV Number]],Table4[JV '#],Table4[Construction Start Dates])</f>
        <v>42466</v>
      </c>
      <c r="J440" s="466" t="e">
        <f t="array" ref="J440">MIN(IF(Table5[[#This Row],[JV Number]]=Table1[JV '#],#REF!,"Error"))</f>
        <v>#REF!</v>
      </c>
      <c r="K440" s="554" t="e">
        <f>SUMIF(Table1[JV '#],Table5[[#This Row],[JV Number]],#REF!)</f>
        <v>#REF!</v>
      </c>
      <c r="L440" s="460" t="str">
        <f>IF(COUNTIFS(Table1[JV '#],Table5[[#This Row],[JV Number]],Table1[D-419 Utility Relocation Classification],Table5[[#Headers],[Prior]])=0,"",COUNTIFS(Table1[JV '#],Table5[[#This Row],[JV Number]],Table1[D-419 Utility Relocation Classification],Table5[[#Headers],[Prior]]))</f>
        <v/>
      </c>
      <c r="M440" s="460" t="str">
        <f>IF(COUNTIFS(Table1[JV '#],Table5[[#This Row],[JV Number]],Table1[D-419 Utility Relocation Classification],Table5[[#Headers],[Restrictive]])=0,"",COUNTIFS(Table1[JV '#],Table5[[#This Row],[JV Number]],Table1[D-419 Utility Relocation Classification],Table5[[#Headers],[Restrictive]]))</f>
        <v/>
      </c>
      <c r="N440" s="460" t="str">
        <f>IF(COUNTIFS(Table1[JV '#],Table5[[#This Row],[JV Number]],Table1[D-419 Utility Relocation Classification],Table5[[#Headers],[Concurrent]])=0,"",COUNTIFS(Table1[JV '#],Table5[[#This Row],[JV Number]],Table1[D-419 Utility Relocation Classification],Table5[[#Headers],[Concurrent]]))</f>
        <v/>
      </c>
      <c r="O440" s="460" t="str">
        <f>IF(COUNTIFS(Table1[JV '#],Table5[[#This Row],[JV Number]],Table1[D-419 Utility Relocation Classification],Table5[[#Headers],[Coordinated]])=0,"",COUNTIFS(Table1[JV '#],Table5[[#This Row],[JV Number]],Table1[D-419 Utility Relocation Classification],Table5[[#Headers],[Coordinated]]))</f>
        <v/>
      </c>
      <c r="P440" s="460" t="str">
        <f>IF(COUNTIFS(Table1[JV '#],Table5[[#This Row],[JV Number]],Table1[D-419 Utility Relocation Classification],Table5[[#Headers],[Not Affected]])=0,"",COUNTIFS(Table1[JV '#],Table5[[#This Row],[JV Number]],Table1[D-419 Utility Relocation Classification],Table5[[#Headers],[Not Affected]]))</f>
        <v/>
      </c>
      <c r="Q440" s="460" t="str">
        <f>IF(COUNTIFS(Table1[JV '#],Table5[[#This Row],[JV Number]],Table1[D-419 Utility Relocation Classification],Table5[[#Headers],[Incorporated]])=0,"",COUNTIFS(Table1[JV '#],Table5[[#This Row],[JV Number]],Table1[D-419 Utility Relocation Classification],Table5[[#Headers],[Incorporated]]))</f>
        <v/>
      </c>
      <c r="R440" s="460">
        <f>IF(COUNTIFS(Table1[JV '#],Table5[[#This Row],[JV Number]],Table1[Overhead or Underground],"OH")=0,"",COUNTIFS(Table1[JV '#],Table5[[#This Row],[JV Number]],Table1[Overhead or Underground],"OH"))</f>
        <v>3</v>
      </c>
      <c r="S440" s="460">
        <f>IF(COUNTIFS(Table1[JV '#],Table5[[#This Row],[JV Number]],Table1[Overhead or Underground],"UG")=0,"",COUNTIFS(Table1[JV '#],Table5[[#This Row],[JV Number]],Table1[Overhead or Underground],"UG"))</f>
        <v>4</v>
      </c>
      <c r="T440" s="460" t="e">
        <f>IF(COUNTIFS(Table1[JV '#],Table5[[#This Row],[JV Number]],#REF!,"x")=0,"",COUNTIFS(Table1[JV '#],Table5[[#This Row],[JV Number]],#REF!,"x"))</f>
        <v>#REF!</v>
      </c>
      <c r="U440" s="460" t="e">
        <f>IF(COUNTIFS(Table1[JV '#],Table5[[#This Row],[JV Number]],#REF!,"x")=0,"",COUNTIFS(Table1[JV '#],Table5[[#This Row],[JV Number]],#REF!,"x"))</f>
        <v>#REF!</v>
      </c>
      <c r="V440" s="460" t="e">
        <f>IF(COUNTIFS(Table1[JV '#],Table5[[#This Row],[JV Number]],#REF!,"x")=0,"",COUNTIFS(Table1[JV '#],Table5[[#This Row],[JV Number]],#REF!,"x"))</f>
        <v>#REF!</v>
      </c>
      <c r="W440" s="460" t="e">
        <f>IF(COUNTIFS(Table1[JV '#],Table5[[#This Row],[JV Number]],#REF!,"x")=0,"",COUNTIFS(Table1[JV '#],Table5[[#This Row],[JV Number]],#REF!,"x"))</f>
        <v>#REF!</v>
      </c>
      <c r="X440" s="460" t="e">
        <f>IF(COUNTIFS(Table1[JV '#],Table5[[#This Row],[JV Number]],#REF!,"x")=0,"",COUNTIFS(Table1[JV '#],Table5[[#This Row],[JV Number]],#REF!,"x"))</f>
        <v>#REF!</v>
      </c>
      <c r="Z440" s="447"/>
    </row>
    <row r="441" spans="1:26" x14ac:dyDescent="0.25">
      <c r="A441" s="464">
        <v>437</v>
      </c>
      <c r="B441" s="460">
        <v>443</v>
      </c>
      <c r="C441" s="460">
        <f>INDEX(Table1[MPMS '#],MATCH(Table5[[#This Row],[JV Number]],Table1[JV '#],0))</f>
        <v>27429</v>
      </c>
      <c r="D441" s="460" t="str">
        <f>INDEX(Table1[Early Completion (Y/N)],MATCH(Table5[[#This Row],[JV Number]],Table1[JV '#],0))</f>
        <v>--</v>
      </c>
      <c r="E441" s="460" t="e">
        <f>INDEX(#REF!,MATCH(Table5[[#This Row],[JV Number]],Table1[JV '#],0))</f>
        <v>#REF!</v>
      </c>
      <c r="F441" s="460">
        <f>INDEX(Table1[District],MATCH(Table5[[#This Row],[JV Number]],Table1[JV '#],0))</f>
        <v>11</v>
      </c>
      <c r="G441" s="460" t="str">
        <f>INDEX(Table1[County],MATCH(Table5[[#This Row],[JV Number]],Table1[JV '#],0))</f>
        <v>Allegheny</v>
      </c>
      <c r="H441" s="460">
        <f>COUNTIF(Table1[JV '#],Table5[[#This Row],[JV Number]])</f>
        <v>5</v>
      </c>
      <c r="I441" s="466">
        <f>LOOKUP(Table5[[#This Row],[JV Number]],Table4[JV '#],Table4[Construction Start Dates])</f>
        <v>42538</v>
      </c>
      <c r="J441" s="466" t="e">
        <f t="array" ref="J441">MIN(IF(Table5[[#This Row],[JV Number]]=Table1[JV '#],#REF!,"Error"))</f>
        <v>#REF!</v>
      </c>
      <c r="K441" s="554" t="e">
        <f>SUMIF(Table1[JV '#],Table5[[#This Row],[JV Number]],#REF!)</f>
        <v>#REF!</v>
      </c>
      <c r="L441" s="460" t="str">
        <f>IF(COUNTIFS(Table1[JV '#],Table5[[#This Row],[JV Number]],Table1[D-419 Utility Relocation Classification],Table5[[#Headers],[Prior]])=0,"",COUNTIFS(Table1[JV '#],Table5[[#This Row],[JV Number]],Table1[D-419 Utility Relocation Classification],Table5[[#Headers],[Prior]]))</f>
        <v/>
      </c>
      <c r="M441" s="460" t="str">
        <f>IF(COUNTIFS(Table1[JV '#],Table5[[#This Row],[JV Number]],Table1[D-419 Utility Relocation Classification],Table5[[#Headers],[Restrictive]])=0,"",COUNTIFS(Table1[JV '#],Table5[[#This Row],[JV Number]],Table1[D-419 Utility Relocation Classification],Table5[[#Headers],[Restrictive]]))</f>
        <v/>
      </c>
      <c r="N441" s="460" t="str">
        <f>IF(COUNTIFS(Table1[JV '#],Table5[[#This Row],[JV Number]],Table1[D-419 Utility Relocation Classification],Table5[[#Headers],[Concurrent]])=0,"",COUNTIFS(Table1[JV '#],Table5[[#This Row],[JV Number]],Table1[D-419 Utility Relocation Classification],Table5[[#Headers],[Concurrent]]))</f>
        <v/>
      </c>
      <c r="O441" s="460" t="str">
        <f>IF(COUNTIFS(Table1[JV '#],Table5[[#This Row],[JV Number]],Table1[D-419 Utility Relocation Classification],Table5[[#Headers],[Coordinated]])=0,"",COUNTIFS(Table1[JV '#],Table5[[#This Row],[JV Number]],Table1[D-419 Utility Relocation Classification],Table5[[#Headers],[Coordinated]]))</f>
        <v/>
      </c>
      <c r="P441" s="460" t="str">
        <f>IF(COUNTIFS(Table1[JV '#],Table5[[#This Row],[JV Number]],Table1[D-419 Utility Relocation Classification],Table5[[#Headers],[Not Affected]])=0,"",COUNTIFS(Table1[JV '#],Table5[[#This Row],[JV Number]],Table1[D-419 Utility Relocation Classification],Table5[[#Headers],[Not Affected]]))</f>
        <v/>
      </c>
      <c r="Q441" s="460" t="str">
        <f>IF(COUNTIFS(Table1[JV '#],Table5[[#This Row],[JV Number]],Table1[D-419 Utility Relocation Classification],Table5[[#Headers],[Incorporated]])=0,"",COUNTIFS(Table1[JV '#],Table5[[#This Row],[JV Number]],Table1[D-419 Utility Relocation Classification],Table5[[#Headers],[Incorporated]]))</f>
        <v/>
      </c>
      <c r="R441" s="460" t="str">
        <f>IF(COUNTIFS(Table1[JV '#],Table5[[#This Row],[JV Number]],Table1[Overhead or Underground],"OH")=0,"",COUNTIFS(Table1[JV '#],Table5[[#This Row],[JV Number]],Table1[Overhead or Underground],"OH"))</f>
        <v/>
      </c>
      <c r="S441" s="460">
        <f>IF(COUNTIFS(Table1[JV '#],Table5[[#This Row],[JV Number]],Table1[Overhead or Underground],"UG")=0,"",COUNTIFS(Table1[JV '#],Table5[[#This Row],[JV Number]],Table1[Overhead or Underground],"UG"))</f>
        <v>4</v>
      </c>
      <c r="T441" s="460" t="e">
        <f>IF(COUNTIFS(Table1[JV '#],Table5[[#This Row],[JV Number]],#REF!,"x")=0,"",COUNTIFS(Table1[JV '#],Table5[[#This Row],[JV Number]],#REF!,"x"))</f>
        <v>#REF!</v>
      </c>
      <c r="U441" s="460" t="e">
        <f>IF(COUNTIFS(Table1[JV '#],Table5[[#This Row],[JV Number]],#REF!,"x")=0,"",COUNTIFS(Table1[JV '#],Table5[[#This Row],[JV Number]],#REF!,"x"))</f>
        <v>#REF!</v>
      </c>
      <c r="V441" s="460" t="e">
        <f>IF(COUNTIFS(Table1[JV '#],Table5[[#This Row],[JV Number]],#REF!,"x")=0,"",COUNTIFS(Table1[JV '#],Table5[[#This Row],[JV Number]],#REF!,"x"))</f>
        <v>#REF!</v>
      </c>
      <c r="W441" s="460" t="e">
        <f>IF(COUNTIFS(Table1[JV '#],Table5[[#This Row],[JV Number]],#REF!,"x")=0,"",COUNTIFS(Table1[JV '#],Table5[[#This Row],[JV Number]],#REF!,"x"))</f>
        <v>#REF!</v>
      </c>
      <c r="X441" s="460" t="e">
        <f>IF(COUNTIFS(Table1[JV '#],Table5[[#This Row],[JV Number]],#REF!,"x")=0,"",COUNTIFS(Table1[JV '#],Table5[[#This Row],[JV Number]],#REF!,"x"))</f>
        <v>#REF!</v>
      </c>
      <c r="Z441" s="447"/>
    </row>
    <row r="442" spans="1:26" x14ac:dyDescent="0.25">
      <c r="A442" s="464">
        <v>438</v>
      </c>
      <c r="B442" s="460">
        <v>444</v>
      </c>
      <c r="C442" s="460">
        <f>INDEX(Table1[MPMS '#],MATCH(Table5[[#This Row],[JV Number]],Table1[JV '#],0))</f>
        <v>89079</v>
      </c>
      <c r="D442" s="460" t="str">
        <f>INDEX(Table1[Early Completion (Y/N)],MATCH(Table5[[#This Row],[JV Number]],Table1[JV '#],0))</f>
        <v>--</v>
      </c>
      <c r="E442" s="460" t="e">
        <f>INDEX(#REF!,MATCH(Table5[[#This Row],[JV Number]],Table1[JV '#],0))</f>
        <v>#REF!</v>
      </c>
      <c r="F442" s="460">
        <f>INDEX(Table1[District],MATCH(Table5[[#This Row],[JV Number]],Table1[JV '#],0))</f>
        <v>11</v>
      </c>
      <c r="G442" s="460" t="str">
        <f>INDEX(Table1[County],MATCH(Table5[[#This Row],[JV Number]],Table1[JV '#],0))</f>
        <v>Allegheny</v>
      </c>
      <c r="H442" s="460">
        <f>COUNTIF(Table1[JV '#],Table5[[#This Row],[JV Number]])</f>
        <v>4</v>
      </c>
      <c r="I442" s="466">
        <f>LOOKUP(Table5[[#This Row],[JV Number]],Table4[JV '#],Table4[Construction Start Dates])</f>
        <v>42513</v>
      </c>
      <c r="J442" s="466" t="e">
        <f t="array" ref="J442">MIN(IF(Table5[[#This Row],[JV Number]]=Table1[JV '#],#REF!,"Error"))</f>
        <v>#REF!</v>
      </c>
      <c r="K442" s="554" t="e">
        <f>SUMIF(Table1[JV '#],Table5[[#This Row],[JV Number]],#REF!)</f>
        <v>#REF!</v>
      </c>
      <c r="L442" s="460" t="str">
        <f>IF(COUNTIFS(Table1[JV '#],Table5[[#This Row],[JV Number]],Table1[D-419 Utility Relocation Classification],Table5[[#Headers],[Prior]])=0,"",COUNTIFS(Table1[JV '#],Table5[[#This Row],[JV Number]],Table1[D-419 Utility Relocation Classification],Table5[[#Headers],[Prior]]))</f>
        <v/>
      </c>
      <c r="M442" s="460" t="str">
        <f>IF(COUNTIFS(Table1[JV '#],Table5[[#This Row],[JV Number]],Table1[D-419 Utility Relocation Classification],Table5[[#Headers],[Restrictive]])=0,"",COUNTIFS(Table1[JV '#],Table5[[#This Row],[JV Number]],Table1[D-419 Utility Relocation Classification],Table5[[#Headers],[Restrictive]]))</f>
        <v/>
      </c>
      <c r="N442" s="460" t="str">
        <f>IF(COUNTIFS(Table1[JV '#],Table5[[#This Row],[JV Number]],Table1[D-419 Utility Relocation Classification],Table5[[#Headers],[Concurrent]])=0,"",COUNTIFS(Table1[JV '#],Table5[[#This Row],[JV Number]],Table1[D-419 Utility Relocation Classification],Table5[[#Headers],[Concurrent]]))</f>
        <v/>
      </c>
      <c r="O442" s="460" t="str">
        <f>IF(COUNTIFS(Table1[JV '#],Table5[[#This Row],[JV Number]],Table1[D-419 Utility Relocation Classification],Table5[[#Headers],[Coordinated]])=0,"",COUNTIFS(Table1[JV '#],Table5[[#This Row],[JV Number]],Table1[D-419 Utility Relocation Classification],Table5[[#Headers],[Coordinated]]))</f>
        <v/>
      </c>
      <c r="P442" s="460" t="str">
        <f>IF(COUNTIFS(Table1[JV '#],Table5[[#This Row],[JV Number]],Table1[D-419 Utility Relocation Classification],Table5[[#Headers],[Not Affected]])=0,"",COUNTIFS(Table1[JV '#],Table5[[#This Row],[JV Number]],Table1[D-419 Utility Relocation Classification],Table5[[#Headers],[Not Affected]]))</f>
        <v/>
      </c>
      <c r="Q442" s="460" t="str">
        <f>IF(COUNTIFS(Table1[JV '#],Table5[[#This Row],[JV Number]],Table1[D-419 Utility Relocation Classification],Table5[[#Headers],[Incorporated]])=0,"",COUNTIFS(Table1[JV '#],Table5[[#This Row],[JV Number]],Table1[D-419 Utility Relocation Classification],Table5[[#Headers],[Incorporated]]))</f>
        <v/>
      </c>
      <c r="R442" s="460" t="str">
        <f>IF(COUNTIFS(Table1[JV '#],Table5[[#This Row],[JV Number]],Table1[Overhead or Underground],"OH")=0,"",COUNTIFS(Table1[JV '#],Table5[[#This Row],[JV Number]],Table1[Overhead or Underground],"OH"))</f>
        <v/>
      </c>
      <c r="S442" s="460">
        <f>IF(COUNTIFS(Table1[JV '#],Table5[[#This Row],[JV Number]],Table1[Overhead or Underground],"UG")=0,"",COUNTIFS(Table1[JV '#],Table5[[#This Row],[JV Number]],Table1[Overhead or Underground],"UG"))</f>
        <v>2</v>
      </c>
      <c r="T442" s="460" t="e">
        <f>IF(COUNTIFS(Table1[JV '#],Table5[[#This Row],[JV Number]],#REF!,"x")=0,"",COUNTIFS(Table1[JV '#],Table5[[#This Row],[JV Number]],#REF!,"x"))</f>
        <v>#REF!</v>
      </c>
      <c r="U442" s="460" t="e">
        <f>IF(COUNTIFS(Table1[JV '#],Table5[[#This Row],[JV Number]],#REF!,"x")=0,"",COUNTIFS(Table1[JV '#],Table5[[#This Row],[JV Number]],#REF!,"x"))</f>
        <v>#REF!</v>
      </c>
      <c r="V442" s="460" t="e">
        <f>IF(COUNTIFS(Table1[JV '#],Table5[[#This Row],[JV Number]],#REF!,"x")=0,"",COUNTIFS(Table1[JV '#],Table5[[#This Row],[JV Number]],#REF!,"x"))</f>
        <v>#REF!</v>
      </c>
      <c r="W442" s="460" t="e">
        <f>IF(COUNTIFS(Table1[JV '#],Table5[[#This Row],[JV Number]],#REF!,"x")=0,"",COUNTIFS(Table1[JV '#],Table5[[#This Row],[JV Number]],#REF!,"x"))</f>
        <v>#REF!</v>
      </c>
      <c r="X442" s="460" t="e">
        <f>IF(COUNTIFS(Table1[JV '#],Table5[[#This Row],[JV Number]],#REF!,"x")=0,"",COUNTIFS(Table1[JV '#],Table5[[#This Row],[JV Number]],#REF!,"x"))</f>
        <v>#REF!</v>
      </c>
      <c r="Z442" s="447"/>
    </row>
    <row r="443" spans="1:26" x14ac:dyDescent="0.25">
      <c r="A443" s="464">
        <v>439</v>
      </c>
      <c r="B443" s="460">
        <v>445</v>
      </c>
      <c r="C443" s="460">
        <f>INDEX(Table1[MPMS '#],MATCH(Table5[[#This Row],[JV Number]],Table1[JV '#],0))</f>
        <v>78407</v>
      </c>
      <c r="D443" s="460" t="str">
        <f>INDEX(Table1[Early Completion (Y/N)],MATCH(Table5[[#This Row],[JV Number]],Table1[JV '#],0))</f>
        <v>--</v>
      </c>
      <c r="E443" s="460" t="e">
        <f>INDEX(#REF!,MATCH(Table5[[#This Row],[JV Number]],Table1[JV '#],0))</f>
        <v>#REF!</v>
      </c>
      <c r="F443" s="460">
        <f>INDEX(Table1[District],MATCH(Table5[[#This Row],[JV Number]],Table1[JV '#],0))</f>
        <v>11</v>
      </c>
      <c r="G443" s="460" t="str">
        <f>INDEX(Table1[County],MATCH(Table5[[#This Row],[JV Number]],Table1[JV '#],0))</f>
        <v>Allegheny</v>
      </c>
      <c r="H443" s="460">
        <f>COUNTIF(Table1[JV '#],Table5[[#This Row],[JV Number]])</f>
        <v>4</v>
      </c>
      <c r="I443" s="466">
        <f>LOOKUP(Table5[[#This Row],[JV Number]],Table4[JV '#],Table4[Construction Start Dates])</f>
        <v>42877</v>
      </c>
      <c r="J443" s="466" t="e">
        <f t="array" ref="J443">MIN(IF(Table5[[#This Row],[JV Number]]=Table1[JV '#],#REF!,"Error"))</f>
        <v>#REF!</v>
      </c>
      <c r="K443" s="554" t="e">
        <f>SUMIF(Table1[JV '#],Table5[[#This Row],[JV Number]],#REF!)</f>
        <v>#REF!</v>
      </c>
      <c r="L443" s="460" t="str">
        <f>IF(COUNTIFS(Table1[JV '#],Table5[[#This Row],[JV Number]],Table1[D-419 Utility Relocation Classification],Table5[[#Headers],[Prior]])=0,"",COUNTIFS(Table1[JV '#],Table5[[#This Row],[JV Number]],Table1[D-419 Utility Relocation Classification],Table5[[#Headers],[Prior]]))</f>
        <v/>
      </c>
      <c r="M443" s="460" t="str">
        <f>IF(COUNTIFS(Table1[JV '#],Table5[[#This Row],[JV Number]],Table1[D-419 Utility Relocation Classification],Table5[[#Headers],[Restrictive]])=0,"",COUNTIFS(Table1[JV '#],Table5[[#This Row],[JV Number]],Table1[D-419 Utility Relocation Classification],Table5[[#Headers],[Restrictive]]))</f>
        <v/>
      </c>
      <c r="N443" s="460" t="str">
        <f>IF(COUNTIFS(Table1[JV '#],Table5[[#This Row],[JV Number]],Table1[D-419 Utility Relocation Classification],Table5[[#Headers],[Concurrent]])=0,"",COUNTIFS(Table1[JV '#],Table5[[#This Row],[JV Number]],Table1[D-419 Utility Relocation Classification],Table5[[#Headers],[Concurrent]]))</f>
        <v/>
      </c>
      <c r="O443" s="460" t="str">
        <f>IF(COUNTIFS(Table1[JV '#],Table5[[#This Row],[JV Number]],Table1[D-419 Utility Relocation Classification],Table5[[#Headers],[Coordinated]])=0,"",COUNTIFS(Table1[JV '#],Table5[[#This Row],[JV Number]],Table1[D-419 Utility Relocation Classification],Table5[[#Headers],[Coordinated]]))</f>
        <v/>
      </c>
      <c r="P443" s="460" t="str">
        <f>IF(COUNTIFS(Table1[JV '#],Table5[[#This Row],[JV Number]],Table1[D-419 Utility Relocation Classification],Table5[[#Headers],[Not Affected]])=0,"",COUNTIFS(Table1[JV '#],Table5[[#This Row],[JV Number]],Table1[D-419 Utility Relocation Classification],Table5[[#Headers],[Not Affected]]))</f>
        <v/>
      </c>
      <c r="Q443" s="460" t="str">
        <f>IF(COUNTIFS(Table1[JV '#],Table5[[#This Row],[JV Number]],Table1[D-419 Utility Relocation Classification],Table5[[#Headers],[Incorporated]])=0,"",COUNTIFS(Table1[JV '#],Table5[[#This Row],[JV Number]],Table1[D-419 Utility Relocation Classification],Table5[[#Headers],[Incorporated]]))</f>
        <v/>
      </c>
      <c r="R443" s="460" t="str">
        <f>IF(COUNTIFS(Table1[JV '#],Table5[[#This Row],[JV Number]],Table1[Overhead or Underground],"OH")=0,"",COUNTIFS(Table1[JV '#],Table5[[#This Row],[JV Number]],Table1[Overhead or Underground],"OH"))</f>
        <v/>
      </c>
      <c r="S443" s="460">
        <f>IF(COUNTIFS(Table1[JV '#],Table5[[#This Row],[JV Number]],Table1[Overhead or Underground],"UG")=0,"",COUNTIFS(Table1[JV '#],Table5[[#This Row],[JV Number]],Table1[Overhead or Underground],"UG"))</f>
        <v>3</v>
      </c>
      <c r="T443" s="460" t="e">
        <f>IF(COUNTIFS(Table1[JV '#],Table5[[#This Row],[JV Number]],#REF!,"x")=0,"",COUNTIFS(Table1[JV '#],Table5[[#This Row],[JV Number]],#REF!,"x"))</f>
        <v>#REF!</v>
      </c>
      <c r="U443" s="460" t="e">
        <f>IF(COUNTIFS(Table1[JV '#],Table5[[#This Row],[JV Number]],#REF!,"x")=0,"",COUNTIFS(Table1[JV '#],Table5[[#This Row],[JV Number]],#REF!,"x"))</f>
        <v>#REF!</v>
      </c>
      <c r="V443" s="460" t="e">
        <f>IF(COUNTIFS(Table1[JV '#],Table5[[#This Row],[JV Number]],#REF!,"x")=0,"",COUNTIFS(Table1[JV '#],Table5[[#This Row],[JV Number]],#REF!,"x"))</f>
        <v>#REF!</v>
      </c>
      <c r="W443" s="460" t="e">
        <f>IF(COUNTIFS(Table1[JV '#],Table5[[#This Row],[JV Number]],#REF!,"x")=0,"",COUNTIFS(Table1[JV '#],Table5[[#This Row],[JV Number]],#REF!,"x"))</f>
        <v>#REF!</v>
      </c>
      <c r="X443" s="460" t="e">
        <f>IF(COUNTIFS(Table1[JV '#],Table5[[#This Row],[JV Number]],#REF!,"x")=0,"",COUNTIFS(Table1[JV '#],Table5[[#This Row],[JV Number]],#REF!,"x"))</f>
        <v>#REF!</v>
      </c>
      <c r="Z443" s="447"/>
    </row>
    <row r="444" spans="1:26" x14ac:dyDescent="0.25">
      <c r="A444" s="464">
        <v>440</v>
      </c>
      <c r="B444" s="460">
        <v>446</v>
      </c>
      <c r="C444" s="460">
        <f>INDEX(Table1[MPMS '#],MATCH(Table5[[#This Row],[JV Number]],Table1[JV '#],0))</f>
        <v>74338</v>
      </c>
      <c r="D444" s="460" t="str">
        <f>INDEX(Table1[Early Completion (Y/N)],MATCH(Table5[[#This Row],[JV Number]],Table1[JV '#],0))</f>
        <v>Y</v>
      </c>
      <c r="E444" s="460" t="e">
        <f>INDEX(#REF!,MATCH(Table5[[#This Row],[JV Number]],Table1[JV '#],0))</f>
        <v>#REF!</v>
      </c>
      <c r="F444" s="460">
        <f>INDEX(Table1[District],MATCH(Table5[[#This Row],[JV Number]],Table1[JV '#],0))</f>
        <v>11</v>
      </c>
      <c r="G444" s="460" t="str">
        <f>INDEX(Table1[County],MATCH(Table5[[#This Row],[JV Number]],Table1[JV '#],0))</f>
        <v>Allegheny</v>
      </c>
      <c r="H444" s="460">
        <f>COUNTIF(Table1[JV '#],Table5[[#This Row],[JV Number]])</f>
        <v>6</v>
      </c>
      <c r="I444" s="466">
        <f>LOOKUP(Table5[[#This Row],[JV Number]],Table4[JV '#],Table4[Construction Start Dates])</f>
        <v>42223</v>
      </c>
      <c r="J444" s="466" t="e">
        <f t="array" ref="J444">MIN(IF(Table5[[#This Row],[JV Number]]=Table1[JV '#],#REF!,"Error"))</f>
        <v>#REF!</v>
      </c>
      <c r="K444" s="554" t="e">
        <f>SUMIF(Table1[JV '#],Table5[[#This Row],[JV Number]],#REF!)</f>
        <v>#REF!</v>
      </c>
      <c r="L444" s="460">
        <f>IF(COUNTIFS(Table1[JV '#],Table5[[#This Row],[JV Number]],Table1[D-419 Utility Relocation Classification],Table5[[#Headers],[Prior]])=0,"",COUNTIFS(Table1[JV '#],Table5[[#This Row],[JV Number]],Table1[D-419 Utility Relocation Classification],Table5[[#Headers],[Prior]]))</f>
        <v>3</v>
      </c>
      <c r="M444" s="460" t="str">
        <f>IF(COUNTIFS(Table1[JV '#],Table5[[#This Row],[JV Number]],Table1[D-419 Utility Relocation Classification],Table5[[#Headers],[Restrictive]])=0,"",COUNTIFS(Table1[JV '#],Table5[[#This Row],[JV Number]],Table1[D-419 Utility Relocation Classification],Table5[[#Headers],[Restrictive]]))</f>
        <v/>
      </c>
      <c r="N444" s="460" t="str">
        <f>IF(COUNTIFS(Table1[JV '#],Table5[[#This Row],[JV Number]],Table1[D-419 Utility Relocation Classification],Table5[[#Headers],[Concurrent]])=0,"",COUNTIFS(Table1[JV '#],Table5[[#This Row],[JV Number]],Table1[D-419 Utility Relocation Classification],Table5[[#Headers],[Concurrent]]))</f>
        <v/>
      </c>
      <c r="O444" s="460">
        <f>IF(COUNTIFS(Table1[JV '#],Table5[[#This Row],[JV Number]],Table1[D-419 Utility Relocation Classification],Table5[[#Headers],[Coordinated]])=0,"",COUNTIFS(Table1[JV '#],Table5[[#This Row],[JV Number]],Table1[D-419 Utility Relocation Classification],Table5[[#Headers],[Coordinated]]))</f>
        <v>3</v>
      </c>
      <c r="P444" s="460" t="str">
        <f>IF(COUNTIFS(Table1[JV '#],Table5[[#This Row],[JV Number]],Table1[D-419 Utility Relocation Classification],Table5[[#Headers],[Not Affected]])=0,"",COUNTIFS(Table1[JV '#],Table5[[#This Row],[JV Number]],Table1[D-419 Utility Relocation Classification],Table5[[#Headers],[Not Affected]]))</f>
        <v/>
      </c>
      <c r="Q444" s="460" t="str">
        <f>IF(COUNTIFS(Table1[JV '#],Table5[[#This Row],[JV Number]],Table1[D-419 Utility Relocation Classification],Table5[[#Headers],[Incorporated]])=0,"",COUNTIFS(Table1[JV '#],Table5[[#This Row],[JV Number]],Table1[D-419 Utility Relocation Classification],Table5[[#Headers],[Incorporated]]))</f>
        <v/>
      </c>
      <c r="R444" s="460">
        <f>IF(COUNTIFS(Table1[JV '#],Table5[[#This Row],[JV Number]],Table1[Overhead or Underground],"OH")=0,"",COUNTIFS(Table1[JV '#],Table5[[#This Row],[JV Number]],Table1[Overhead or Underground],"OH"))</f>
        <v>3</v>
      </c>
      <c r="S444" s="460">
        <f>IF(COUNTIFS(Table1[JV '#],Table5[[#This Row],[JV Number]],Table1[Overhead or Underground],"UG")=0,"",COUNTIFS(Table1[JV '#],Table5[[#This Row],[JV Number]],Table1[Overhead or Underground],"UG"))</f>
        <v>3</v>
      </c>
      <c r="T444" s="460" t="e">
        <f>IF(COUNTIFS(Table1[JV '#],Table5[[#This Row],[JV Number]],#REF!,"x")=0,"",COUNTIFS(Table1[JV '#],Table5[[#This Row],[JV Number]],#REF!,"x"))</f>
        <v>#REF!</v>
      </c>
      <c r="U444" s="460" t="e">
        <f>IF(COUNTIFS(Table1[JV '#],Table5[[#This Row],[JV Number]],#REF!,"x")=0,"",COUNTIFS(Table1[JV '#],Table5[[#This Row],[JV Number]],#REF!,"x"))</f>
        <v>#REF!</v>
      </c>
      <c r="V444" s="460" t="e">
        <f>IF(COUNTIFS(Table1[JV '#],Table5[[#This Row],[JV Number]],#REF!,"x")=0,"",COUNTIFS(Table1[JV '#],Table5[[#This Row],[JV Number]],#REF!,"x"))</f>
        <v>#REF!</v>
      </c>
      <c r="W444" s="460" t="e">
        <f>IF(COUNTIFS(Table1[JV '#],Table5[[#This Row],[JV Number]],#REF!,"x")=0,"",COUNTIFS(Table1[JV '#],Table5[[#This Row],[JV Number]],#REF!,"x"))</f>
        <v>#REF!</v>
      </c>
      <c r="X444" s="460" t="e">
        <f>IF(COUNTIFS(Table1[JV '#],Table5[[#This Row],[JV Number]],#REF!,"x")=0,"",COUNTIFS(Table1[JV '#],Table5[[#This Row],[JV Number]],#REF!,"x"))</f>
        <v>#REF!</v>
      </c>
      <c r="Z444" s="447"/>
    </row>
    <row r="445" spans="1:26" x14ac:dyDescent="0.25">
      <c r="A445" s="464">
        <v>441</v>
      </c>
      <c r="B445" s="460">
        <v>447</v>
      </c>
      <c r="C445" s="460">
        <f>INDEX(Table1[MPMS '#],MATCH(Table5[[#This Row],[JV Number]],Table1[JV '#],0))</f>
        <v>78413</v>
      </c>
      <c r="D445" s="460" t="str">
        <f>INDEX(Table1[Early Completion (Y/N)],MATCH(Table5[[#This Row],[JV Number]],Table1[JV '#],0))</f>
        <v>--</v>
      </c>
      <c r="E445" s="460" t="e">
        <f>INDEX(#REF!,MATCH(Table5[[#This Row],[JV Number]],Table1[JV '#],0))</f>
        <v>#REF!</v>
      </c>
      <c r="F445" s="460">
        <f>INDEX(Table1[District],MATCH(Table5[[#This Row],[JV Number]],Table1[JV '#],0))</f>
        <v>11</v>
      </c>
      <c r="G445" s="460" t="str">
        <f>INDEX(Table1[County],MATCH(Table5[[#This Row],[JV Number]],Table1[JV '#],0))</f>
        <v>Allegheny</v>
      </c>
      <c r="H445" s="460">
        <f>COUNTIF(Table1[JV '#],Table5[[#This Row],[JV Number]])</f>
        <v>1</v>
      </c>
      <c r="I445" s="466">
        <f>LOOKUP(Table5[[#This Row],[JV Number]],Table4[JV '#],Table4[Construction Start Dates])</f>
        <v>42565</v>
      </c>
      <c r="J445" s="466" t="e">
        <f t="array" ref="J445">MIN(IF(Table5[[#This Row],[JV Number]]=Table1[JV '#],#REF!,"Error"))</f>
        <v>#REF!</v>
      </c>
      <c r="K445" s="554" t="e">
        <f>SUMIF(Table1[JV '#],Table5[[#This Row],[JV Number]],#REF!)</f>
        <v>#REF!</v>
      </c>
      <c r="L445" s="460" t="str">
        <f>IF(COUNTIFS(Table1[JV '#],Table5[[#This Row],[JV Number]],Table1[D-419 Utility Relocation Classification],Table5[[#Headers],[Prior]])=0,"",COUNTIFS(Table1[JV '#],Table5[[#This Row],[JV Number]],Table1[D-419 Utility Relocation Classification],Table5[[#Headers],[Prior]]))</f>
        <v/>
      </c>
      <c r="M445" s="460" t="str">
        <f>IF(COUNTIFS(Table1[JV '#],Table5[[#This Row],[JV Number]],Table1[D-419 Utility Relocation Classification],Table5[[#Headers],[Restrictive]])=0,"",COUNTIFS(Table1[JV '#],Table5[[#This Row],[JV Number]],Table1[D-419 Utility Relocation Classification],Table5[[#Headers],[Restrictive]]))</f>
        <v/>
      </c>
      <c r="N445" s="460" t="str">
        <f>IF(COUNTIFS(Table1[JV '#],Table5[[#This Row],[JV Number]],Table1[D-419 Utility Relocation Classification],Table5[[#Headers],[Concurrent]])=0,"",COUNTIFS(Table1[JV '#],Table5[[#This Row],[JV Number]],Table1[D-419 Utility Relocation Classification],Table5[[#Headers],[Concurrent]]))</f>
        <v/>
      </c>
      <c r="O445" s="460" t="str">
        <f>IF(COUNTIFS(Table1[JV '#],Table5[[#This Row],[JV Number]],Table1[D-419 Utility Relocation Classification],Table5[[#Headers],[Coordinated]])=0,"",COUNTIFS(Table1[JV '#],Table5[[#This Row],[JV Number]],Table1[D-419 Utility Relocation Classification],Table5[[#Headers],[Coordinated]]))</f>
        <v/>
      </c>
      <c r="P445" s="460" t="str">
        <f>IF(COUNTIFS(Table1[JV '#],Table5[[#This Row],[JV Number]],Table1[D-419 Utility Relocation Classification],Table5[[#Headers],[Not Affected]])=0,"",COUNTIFS(Table1[JV '#],Table5[[#This Row],[JV Number]],Table1[D-419 Utility Relocation Classification],Table5[[#Headers],[Not Affected]]))</f>
        <v/>
      </c>
      <c r="Q445" s="460" t="str">
        <f>IF(COUNTIFS(Table1[JV '#],Table5[[#This Row],[JV Number]],Table1[D-419 Utility Relocation Classification],Table5[[#Headers],[Incorporated]])=0,"",COUNTIFS(Table1[JV '#],Table5[[#This Row],[JV Number]],Table1[D-419 Utility Relocation Classification],Table5[[#Headers],[Incorporated]]))</f>
        <v/>
      </c>
      <c r="R445" s="460" t="str">
        <f>IF(COUNTIFS(Table1[JV '#],Table5[[#This Row],[JV Number]],Table1[Overhead or Underground],"OH")=0,"",COUNTIFS(Table1[JV '#],Table5[[#This Row],[JV Number]],Table1[Overhead or Underground],"OH"))</f>
        <v/>
      </c>
      <c r="S445" s="460" t="str">
        <f>IF(COUNTIFS(Table1[JV '#],Table5[[#This Row],[JV Number]],Table1[Overhead or Underground],"UG")=0,"",COUNTIFS(Table1[JV '#],Table5[[#This Row],[JV Number]],Table1[Overhead or Underground],"UG"))</f>
        <v/>
      </c>
      <c r="T445" s="460" t="e">
        <f>IF(COUNTIFS(Table1[JV '#],Table5[[#This Row],[JV Number]],#REF!,"x")=0,"",COUNTIFS(Table1[JV '#],Table5[[#This Row],[JV Number]],#REF!,"x"))</f>
        <v>#REF!</v>
      </c>
      <c r="U445" s="460" t="e">
        <f>IF(COUNTIFS(Table1[JV '#],Table5[[#This Row],[JV Number]],#REF!,"x")=0,"",COUNTIFS(Table1[JV '#],Table5[[#This Row],[JV Number]],#REF!,"x"))</f>
        <v>#REF!</v>
      </c>
      <c r="V445" s="460" t="e">
        <f>IF(COUNTIFS(Table1[JV '#],Table5[[#This Row],[JV Number]],#REF!,"x")=0,"",COUNTIFS(Table1[JV '#],Table5[[#This Row],[JV Number]],#REF!,"x"))</f>
        <v>#REF!</v>
      </c>
      <c r="W445" s="460" t="e">
        <f>IF(COUNTIFS(Table1[JV '#],Table5[[#This Row],[JV Number]],#REF!,"x")=0,"",COUNTIFS(Table1[JV '#],Table5[[#This Row],[JV Number]],#REF!,"x"))</f>
        <v>#REF!</v>
      </c>
      <c r="X445" s="460" t="e">
        <f>IF(COUNTIFS(Table1[JV '#],Table5[[#This Row],[JV Number]],#REF!,"x")=0,"",COUNTIFS(Table1[JV '#],Table5[[#This Row],[JV Number]],#REF!,"x"))</f>
        <v>#REF!</v>
      </c>
      <c r="Z445" s="447"/>
    </row>
    <row r="446" spans="1:26" x14ac:dyDescent="0.25">
      <c r="A446" s="464">
        <v>442</v>
      </c>
      <c r="B446" s="460">
        <v>448</v>
      </c>
      <c r="C446" s="460">
        <f>INDEX(Table1[MPMS '#],MATCH(Table5[[#This Row],[JV Number]],Table1[JV '#],0))</f>
        <v>78414</v>
      </c>
      <c r="D446" s="460" t="str">
        <f>INDEX(Table1[Early Completion (Y/N)],MATCH(Table5[[#This Row],[JV Number]],Table1[JV '#],0))</f>
        <v>--</v>
      </c>
      <c r="E446" s="460" t="e">
        <f>INDEX(#REF!,MATCH(Table5[[#This Row],[JV Number]],Table1[JV '#],0))</f>
        <v>#REF!</v>
      </c>
      <c r="F446" s="460">
        <f>INDEX(Table1[District],MATCH(Table5[[#This Row],[JV Number]],Table1[JV '#],0))</f>
        <v>11</v>
      </c>
      <c r="G446" s="460" t="str">
        <f>INDEX(Table1[County],MATCH(Table5[[#This Row],[JV Number]],Table1[JV '#],0))</f>
        <v>Allegheny</v>
      </c>
      <c r="H446" s="460">
        <f>COUNTIF(Table1[JV '#],Table5[[#This Row],[JV Number]])</f>
        <v>1</v>
      </c>
      <c r="I446" s="466">
        <f>LOOKUP(Table5[[#This Row],[JV Number]],Table4[JV '#],Table4[Construction Start Dates])</f>
        <v>42787</v>
      </c>
      <c r="J446" s="466" t="e">
        <f t="array" ref="J446">MIN(IF(Table5[[#This Row],[JV Number]]=Table1[JV '#],#REF!,"Error"))</f>
        <v>#REF!</v>
      </c>
      <c r="K446" s="554" t="e">
        <f>SUMIF(Table1[JV '#],Table5[[#This Row],[JV Number]],#REF!)</f>
        <v>#REF!</v>
      </c>
      <c r="L446" s="460" t="str">
        <f>IF(COUNTIFS(Table1[JV '#],Table5[[#This Row],[JV Number]],Table1[D-419 Utility Relocation Classification],Table5[[#Headers],[Prior]])=0,"",COUNTIFS(Table1[JV '#],Table5[[#This Row],[JV Number]],Table1[D-419 Utility Relocation Classification],Table5[[#Headers],[Prior]]))</f>
        <v/>
      </c>
      <c r="M446" s="460" t="str">
        <f>IF(COUNTIFS(Table1[JV '#],Table5[[#This Row],[JV Number]],Table1[D-419 Utility Relocation Classification],Table5[[#Headers],[Restrictive]])=0,"",COUNTIFS(Table1[JV '#],Table5[[#This Row],[JV Number]],Table1[D-419 Utility Relocation Classification],Table5[[#Headers],[Restrictive]]))</f>
        <v/>
      </c>
      <c r="N446" s="460" t="str">
        <f>IF(COUNTIFS(Table1[JV '#],Table5[[#This Row],[JV Number]],Table1[D-419 Utility Relocation Classification],Table5[[#Headers],[Concurrent]])=0,"",COUNTIFS(Table1[JV '#],Table5[[#This Row],[JV Number]],Table1[D-419 Utility Relocation Classification],Table5[[#Headers],[Concurrent]]))</f>
        <v/>
      </c>
      <c r="O446" s="460" t="str">
        <f>IF(COUNTIFS(Table1[JV '#],Table5[[#This Row],[JV Number]],Table1[D-419 Utility Relocation Classification],Table5[[#Headers],[Coordinated]])=0,"",COUNTIFS(Table1[JV '#],Table5[[#This Row],[JV Number]],Table1[D-419 Utility Relocation Classification],Table5[[#Headers],[Coordinated]]))</f>
        <v/>
      </c>
      <c r="P446" s="460" t="str">
        <f>IF(COUNTIFS(Table1[JV '#],Table5[[#This Row],[JV Number]],Table1[D-419 Utility Relocation Classification],Table5[[#Headers],[Not Affected]])=0,"",COUNTIFS(Table1[JV '#],Table5[[#This Row],[JV Number]],Table1[D-419 Utility Relocation Classification],Table5[[#Headers],[Not Affected]]))</f>
        <v/>
      </c>
      <c r="Q446" s="460" t="str">
        <f>IF(COUNTIFS(Table1[JV '#],Table5[[#This Row],[JV Number]],Table1[D-419 Utility Relocation Classification],Table5[[#Headers],[Incorporated]])=0,"",COUNTIFS(Table1[JV '#],Table5[[#This Row],[JV Number]],Table1[D-419 Utility Relocation Classification],Table5[[#Headers],[Incorporated]]))</f>
        <v/>
      </c>
      <c r="R446" s="460" t="str">
        <f>IF(COUNTIFS(Table1[JV '#],Table5[[#This Row],[JV Number]],Table1[Overhead or Underground],"OH")=0,"",COUNTIFS(Table1[JV '#],Table5[[#This Row],[JV Number]],Table1[Overhead or Underground],"OH"))</f>
        <v/>
      </c>
      <c r="S446" s="460">
        <f>IF(COUNTIFS(Table1[JV '#],Table5[[#This Row],[JV Number]],Table1[Overhead or Underground],"UG")=0,"",COUNTIFS(Table1[JV '#],Table5[[#This Row],[JV Number]],Table1[Overhead or Underground],"UG"))</f>
        <v>1</v>
      </c>
      <c r="T446" s="460" t="e">
        <f>IF(COUNTIFS(Table1[JV '#],Table5[[#This Row],[JV Number]],#REF!,"x")=0,"",COUNTIFS(Table1[JV '#],Table5[[#This Row],[JV Number]],#REF!,"x"))</f>
        <v>#REF!</v>
      </c>
      <c r="U446" s="460" t="e">
        <f>IF(COUNTIFS(Table1[JV '#],Table5[[#This Row],[JV Number]],#REF!,"x")=0,"",COUNTIFS(Table1[JV '#],Table5[[#This Row],[JV Number]],#REF!,"x"))</f>
        <v>#REF!</v>
      </c>
      <c r="V446" s="460" t="e">
        <f>IF(COUNTIFS(Table1[JV '#],Table5[[#This Row],[JV Number]],#REF!,"x")=0,"",COUNTIFS(Table1[JV '#],Table5[[#This Row],[JV Number]],#REF!,"x"))</f>
        <v>#REF!</v>
      </c>
      <c r="W446" s="460" t="e">
        <f>IF(COUNTIFS(Table1[JV '#],Table5[[#This Row],[JV Number]],#REF!,"x")=0,"",COUNTIFS(Table1[JV '#],Table5[[#This Row],[JV Number]],#REF!,"x"))</f>
        <v>#REF!</v>
      </c>
      <c r="X446" s="460" t="e">
        <f>IF(COUNTIFS(Table1[JV '#],Table5[[#This Row],[JV Number]],#REF!,"x")=0,"",COUNTIFS(Table1[JV '#],Table5[[#This Row],[JV Number]],#REF!,"x"))</f>
        <v>#REF!</v>
      </c>
      <c r="Z446" s="447"/>
    </row>
    <row r="447" spans="1:26" x14ac:dyDescent="0.25">
      <c r="A447" s="464">
        <v>443</v>
      </c>
      <c r="B447" s="460">
        <v>449</v>
      </c>
      <c r="C447" s="460">
        <f>INDEX(Table1[MPMS '#],MATCH(Table5[[#This Row],[JV Number]],Table1[JV '#],0))</f>
        <v>78416</v>
      </c>
      <c r="D447" s="460" t="str">
        <f>INDEX(Table1[Early Completion (Y/N)],MATCH(Table5[[#This Row],[JV Number]],Table1[JV '#],0))</f>
        <v>--</v>
      </c>
      <c r="E447" s="460" t="e">
        <f>INDEX(#REF!,MATCH(Table5[[#This Row],[JV Number]],Table1[JV '#],0))</f>
        <v>#REF!</v>
      </c>
      <c r="F447" s="460">
        <f>INDEX(Table1[District],MATCH(Table5[[#This Row],[JV Number]],Table1[JV '#],0))</f>
        <v>11</v>
      </c>
      <c r="G447" s="460" t="str">
        <f>INDEX(Table1[County],MATCH(Table5[[#This Row],[JV Number]],Table1[JV '#],0))</f>
        <v>Allegheny</v>
      </c>
      <c r="H447" s="460">
        <f>COUNTIF(Table1[JV '#],Table5[[#This Row],[JV Number]])</f>
        <v>4</v>
      </c>
      <c r="I447" s="466">
        <f>LOOKUP(Table5[[#This Row],[JV Number]],Table4[JV '#],Table4[Construction Start Dates])</f>
        <v>42559</v>
      </c>
      <c r="J447" s="466" t="e">
        <f t="array" ref="J447">MIN(IF(Table5[[#This Row],[JV Number]]=Table1[JV '#],#REF!,"Error"))</f>
        <v>#REF!</v>
      </c>
      <c r="K447" s="554" t="e">
        <f>SUMIF(Table1[JV '#],Table5[[#This Row],[JV Number]],#REF!)</f>
        <v>#REF!</v>
      </c>
      <c r="L447" s="460" t="str">
        <f>IF(COUNTIFS(Table1[JV '#],Table5[[#This Row],[JV Number]],Table1[D-419 Utility Relocation Classification],Table5[[#Headers],[Prior]])=0,"",COUNTIFS(Table1[JV '#],Table5[[#This Row],[JV Number]],Table1[D-419 Utility Relocation Classification],Table5[[#Headers],[Prior]]))</f>
        <v/>
      </c>
      <c r="M447" s="460" t="str">
        <f>IF(COUNTIFS(Table1[JV '#],Table5[[#This Row],[JV Number]],Table1[D-419 Utility Relocation Classification],Table5[[#Headers],[Restrictive]])=0,"",COUNTIFS(Table1[JV '#],Table5[[#This Row],[JV Number]],Table1[D-419 Utility Relocation Classification],Table5[[#Headers],[Restrictive]]))</f>
        <v/>
      </c>
      <c r="N447" s="460" t="str">
        <f>IF(COUNTIFS(Table1[JV '#],Table5[[#This Row],[JV Number]],Table1[D-419 Utility Relocation Classification],Table5[[#Headers],[Concurrent]])=0,"",COUNTIFS(Table1[JV '#],Table5[[#This Row],[JV Number]],Table1[D-419 Utility Relocation Classification],Table5[[#Headers],[Concurrent]]))</f>
        <v/>
      </c>
      <c r="O447" s="460" t="str">
        <f>IF(COUNTIFS(Table1[JV '#],Table5[[#This Row],[JV Number]],Table1[D-419 Utility Relocation Classification],Table5[[#Headers],[Coordinated]])=0,"",COUNTIFS(Table1[JV '#],Table5[[#This Row],[JV Number]],Table1[D-419 Utility Relocation Classification],Table5[[#Headers],[Coordinated]]))</f>
        <v/>
      </c>
      <c r="P447" s="460" t="str">
        <f>IF(COUNTIFS(Table1[JV '#],Table5[[#This Row],[JV Number]],Table1[D-419 Utility Relocation Classification],Table5[[#Headers],[Not Affected]])=0,"",COUNTIFS(Table1[JV '#],Table5[[#This Row],[JV Number]],Table1[D-419 Utility Relocation Classification],Table5[[#Headers],[Not Affected]]))</f>
        <v/>
      </c>
      <c r="Q447" s="460" t="str">
        <f>IF(COUNTIFS(Table1[JV '#],Table5[[#This Row],[JV Number]],Table1[D-419 Utility Relocation Classification],Table5[[#Headers],[Incorporated]])=0,"",COUNTIFS(Table1[JV '#],Table5[[#This Row],[JV Number]],Table1[D-419 Utility Relocation Classification],Table5[[#Headers],[Incorporated]]))</f>
        <v/>
      </c>
      <c r="R447" s="460" t="str">
        <f>IF(COUNTIFS(Table1[JV '#],Table5[[#This Row],[JV Number]],Table1[Overhead or Underground],"OH")=0,"",COUNTIFS(Table1[JV '#],Table5[[#This Row],[JV Number]],Table1[Overhead or Underground],"OH"))</f>
        <v/>
      </c>
      <c r="S447" s="460">
        <f>IF(COUNTIFS(Table1[JV '#],Table5[[#This Row],[JV Number]],Table1[Overhead or Underground],"UG")=0,"",COUNTIFS(Table1[JV '#],Table5[[#This Row],[JV Number]],Table1[Overhead or Underground],"UG"))</f>
        <v>3</v>
      </c>
      <c r="T447" s="460" t="e">
        <f>IF(COUNTIFS(Table1[JV '#],Table5[[#This Row],[JV Number]],#REF!,"x")=0,"",COUNTIFS(Table1[JV '#],Table5[[#This Row],[JV Number]],#REF!,"x"))</f>
        <v>#REF!</v>
      </c>
      <c r="U447" s="460" t="e">
        <f>IF(COUNTIFS(Table1[JV '#],Table5[[#This Row],[JV Number]],#REF!,"x")=0,"",COUNTIFS(Table1[JV '#],Table5[[#This Row],[JV Number]],#REF!,"x"))</f>
        <v>#REF!</v>
      </c>
      <c r="V447" s="460" t="e">
        <f>IF(COUNTIFS(Table1[JV '#],Table5[[#This Row],[JV Number]],#REF!,"x")=0,"",COUNTIFS(Table1[JV '#],Table5[[#This Row],[JV Number]],#REF!,"x"))</f>
        <v>#REF!</v>
      </c>
      <c r="W447" s="460" t="e">
        <f>IF(COUNTIFS(Table1[JV '#],Table5[[#This Row],[JV Number]],#REF!,"x")=0,"",COUNTIFS(Table1[JV '#],Table5[[#This Row],[JV Number]],#REF!,"x"))</f>
        <v>#REF!</v>
      </c>
      <c r="X447" s="460" t="e">
        <f>IF(COUNTIFS(Table1[JV '#],Table5[[#This Row],[JV Number]],#REF!,"x")=0,"",COUNTIFS(Table1[JV '#],Table5[[#This Row],[JV Number]],#REF!,"x"))</f>
        <v>#REF!</v>
      </c>
      <c r="Z447" s="447"/>
    </row>
    <row r="448" spans="1:26" x14ac:dyDescent="0.25">
      <c r="A448" s="464">
        <v>444</v>
      </c>
      <c r="B448" s="460">
        <v>450</v>
      </c>
      <c r="C448" s="460">
        <f>INDEX(Table1[MPMS '#],MATCH(Table5[[#This Row],[JV Number]],Table1[JV '#],0))</f>
        <v>78417</v>
      </c>
      <c r="D448" s="460" t="str">
        <f>INDEX(Table1[Early Completion (Y/N)],MATCH(Table5[[#This Row],[JV Number]],Table1[JV '#],0))</f>
        <v>--</v>
      </c>
      <c r="E448" s="460" t="e">
        <f>INDEX(#REF!,MATCH(Table5[[#This Row],[JV Number]],Table1[JV '#],0))</f>
        <v>#REF!</v>
      </c>
      <c r="F448" s="460">
        <f>INDEX(Table1[District],MATCH(Table5[[#This Row],[JV Number]],Table1[JV '#],0))</f>
        <v>11</v>
      </c>
      <c r="G448" s="460" t="str">
        <f>INDEX(Table1[County],MATCH(Table5[[#This Row],[JV Number]],Table1[JV '#],0))</f>
        <v>Allegheny</v>
      </c>
      <c r="H448" s="460">
        <f>COUNTIF(Table1[JV '#],Table5[[#This Row],[JV Number]])</f>
        <v>3</v>
      </c>
      <c r="I448" s="466">
        <f>LOOKUP(Table5[[#This Row],[JV Number]],Table4[JV '#],Table4[Construction Start Dates])</f>
        <v>42509</v>
      </c>
      <c r="J448" s="466" t="e">
        <f t="array" ref="J448">MIN(IF(Table5[[#This Row],[JV Number]]=Table1[JV '#],#REF!,"Error"))</f>
        <v>#REF!</v>
      </c>
      <c r="K448" s="554" t="e">
        <f>SUMIF(Table1[JV '#],Table5[[#This Row],[JV Number]],#REF!)</f>
        <v>#REF!</v>
      </c>
      <c r="L448" s="460" t="str">
        <f>IF(COUNTIFS(Table1[JV '#],Table5[[#This Row],[JV Number]],Table1[D-419 Utility Relocation Classification],Table5[[#Headers],[Prior]])=0,"",COUNTIFS(Table1[JV '#],Table5[[#This Row],[JV Number]],Table1[D-419 Utility Relocation Classification],Table5[[#Headers],[Prior]]))</f>
        <v/>
      </c>
      <c r="M448" s="460" t="str">
        <f>IF(COUNTIFS(Table1[JV '#],Table5[[#This Row],[JV Number]],Table1[D-419 Utility Relocation Classification],Table5[[#Headers],[Restrictive]])=0,"",COUNTIFS(Table1[JV '#],Table5[[#This Row],[JV Number]],Table1[D-419 Utility Relocation Classification],Table5[[#Headers],[Restrictive]]))</f>
        <v/>
      </c>
      <c r="N448" s="460" t="str">
        <f>IF(COUNTIFS(Table1[JV '#],Table5[[#This Row],[JV Number]],Table1[D-419 Utility Relocation Classification],Table5[[#Headers],[Concurrent]])=0,"",COUNTIFS(Table1[JV '#],Table5[[#This Row],[JV Number]],Table1[D-419 Utility Relocation Classification],Table5[[#Headers],[Concurrent]]))</f>
        <v/>
      </c>
      <c r="O448" s="460" t="str">
        <f>IF(COUNTIFS(Table1[JV '#],Table5[[#This Row],[JV Number]],Table1[D-419 Utility Relocation Classification],Table5[[#Headers],[Coordinated]])=0,"",COUNTIFS(Table1[JV '#],Table5[[#This Row],[JV Number]],Table1[D-419 Utility Relocation Classification],Table5[[#Headers],[Coordinated]]))</f>
        <v/>
      </c>
      <c r="P448" s="460" t="str">
        <f>IF(COUNTIFS(Table1[JV '#],Table5[[#This Row],[JV Number]],Table1[D-419 Utility Relocation Classification],Table5[[#Headers],[Not Affected]])=0,"",COUNTIFS(Table1[JV '#],Table5[[#This Row],[JV Number]],Table1[D-419 Utility Relocation Classification],Table5[[#Headers],[Not Affected]]))</f>
        <v/>
      </c>
      <c r="Q448" s="460" t="str">
        <f>IF(COUNTIFS(Table1[JV '#],Table5[[#This Row],[JV Number]],Table1[D-419 Utility Relocation Classification],Table5[[#Headers],[Incorporated]])=0,"",COUNTIFS(Table1[JV '#],Table5[[#This Row],[JV Number]],Table1[D-419 Utility Relocation Classification],Table5[[#Headers],[Incorporated]]))</f>
        <v/>
      </c>
      <c r="R448" s="460" t="str">
        <f>IF(COUNTIFS(Table1[JV '#],Table5[[#This Row],[JV Number]],Table1[Overhead or Underground],"OH")=0,"",COUNTIFS(Table1[JV '#],Table5[[#This Row],[JV Number]],Table1[Overhead or Underground],"OH"))</f>
        <v/>
      </c>
      <c r="S448" s="460">
        <f>IF(COUNTIFS(Table1[JV '#],Table5[[#This Row],[JV Number]],Table1[Overhead or Underground],"UG")=0,"",COUNTIFS(Table1[JV '#],Table5[[#This Row],[JV Number]],Table1[Overhead or Underground],"UG"))</f>
        <v>3</v>
      </c>
      <c r="T448" s="460" t="e">
        <f>IF(COUNTIFS(Table1[JV '#],Table5[[#This Row],[JV Number]],#REF!,"x")=0,"",COUNTIFS(Table1[JV '#],Table5[[#This Row],[JV Number]],#REF!,"x"))</f>
        <v>#REF!</v>
      </c>
      <c r="U448" s="460" t="e">
        <f>IF(COUNTIFS(Table1[JV '#],Table5[[#This Row],[JV Number]],#REF!,"x")=0,"",COUNTIFS(Table1[JV '#],Table5[[#This Row],[JV Number]],#REF!,"x"))</f>
        <v>#REF!</v>
      </c>
      <c r="V448" s="460" t="e">
        <f>IF(COUNTIFS(Table1[JV '#],Table5[[#This Row],[JV Number]],#REF!,"x")=0,"",COUNTIFS(Table1[JV '#],Table5[[#This Row],[JV Number]],#REF!,"x"))</f>
        <v>#REF!</v>
      </c>
      <c r="W448" s="460" t="e">
        <f>IF(COUNTIFS(Table1[JV '#],Table5[[#This Row],[JV Number]],#REF!,"x")=0,"",COUNTIFS(Table1[JV '#],Table5[[#This Row],[JV Number]],#REF!,"x"))</f>
        <v>#REF!</v>
      </c>
      <c r="X448" s="460" t="e">
        <f>IF(COUNTIFS(Table1[JV '#],Table5[[#This Row],[JV Number]],#REF!,"x")=0,"",COUNTIFS(Table1[JV '#],Table5[[#This Row],[JV Number]],#REF!,"x"))</f>
        <v>#REF!</v>
      </c>
      <c r="Z448" s="447"/>
    </row>
    <row r="449" spans="1:26" x14ac:dyDescent="0.25">
      <c r="A449" s="464">
        <v>445</v>
      </c>
      <c r="B449" s="460">
        <v>451</v>
      </c>
      <c r="C449" s="460">
        <f>INDEX(Table1[MPMS '#],MATCH(Table5[[#This Row],[JV Number]],Table1[JV '#],0))</f>
        <v>70804</v>
      </c>
      <c r="D449" s="460" t="str">
        <f>INDEX(Table1[Early Completion (Y/N)],MATCH(Table5[[#This Row],[JV Number]],Table1[JV '#],0))</f>
        <v>--</v>
      </c>
      <c r="E449" s="460" t="e">
        <f>INDEX(#REF!,MATCH(Table5[[#This Row],[JV Number]],Table1[JV '#],0))</f>
        <v>#REF!</v>
      </c>
      <c r="F449" s="460">
        <f>INDEX(Table1[District],MATCH(Table5[[#This Row],[JV Number]],Table1[JV '#],0))</f>
        <v>11</v>
      </c>
      <c r="G449" s="460" t="str">
        <f>INDEX(Table1[County],MATCH(Table5[[#This Row],[JV Number]],Table1[JV '#],0))</f>
        <v>Beaver</v>
      </c>
      <c r="H449" s="460">
        <f>COUNTIF(Table1[JV '#],Table5[[#This Row],[JV Number]])</f>
        <v>2</v>
      </c>
      <c r="I449" s="466">
        <f>LOOKUP(Table5[[#This Row],[JV Number]],Table4[JV '#],Table4[Construction Start Dates])</f>
        <v>42892</v>
      </c>
      <c r="J449" s="466" t="e">
        <f t="array" ref="J449">MIN(IF(Table5[[#This Row],[JV Number]]=Table1[JV '#],#REF!,"Error"))</f>
        <v>#REF!</v>
      </c>
      <c r="K449" s="554" t="e">
        <f>SUMIF(Table1[JV '#],Table5[[#This Row],[JV Number]],#REF!)</f>
        <v>#REF!</v>
      </c>
      <c r="L449" s="460" t="str">
        <f>IF(COUNTIFS(Table1[JV '#],Table5[[#This Row],[JV Number]],Table1[D-419 Utility Relocation Classification],Table5[[#Headers],[Prior]])=0,"",COUNTIFS(Table1[JV '#],Table5[[#This Row],[JV Number]],Table1[D-419 Utility Relocation Classification],Table5[[#Headers],[Prior]]))</f>
        <v/>
      </c>
      <c r="M449" s="460" t="str">
        <f>IF(COUNTIFS(Table1[JV '#],Table5[[#This Row],[JV Number]],Table1[D-419 Utility Relocation Classification],Table5[[#Headers],[Restrictive]])=0,"",COUNTIFS(Table1[JV '#],Table5[[#This Row],[JV Number]],Table1[D-419 Utility Relocation Classification],Table5[[#Headers],[Restrictive]]))</f>
        <v/>
      </c>
      <c r="N449" s="460" t="str">
        <f>IF(COUNTIFS(Table1[JV '#],Table5[[#This Row],[JV Number]],Table1[D-419 Utility Relocation Classification],Table5[[#Headers],[Concurrent]])=0,"",COUNTIFS(Table1[JV '#],Table5[[#This Row],[JV Number]],Table1[D-419 Utility Relocation Classification],Table5[[#Headers],[Concurrent]]))</f>
        <v/>
      </c>
      <c r="O449" s="460" t="str">
        <f>IF(COUNTIFS(Table1[JV '#],Table5[[#This Row],[JV Number]],Table1[D-419 Utility Relocation Classification],Table5[[#Headers],[Coordinated]])=0,"",COUNTIFS(Table1[JV '#],Table5[[#This Row],[JV Number]],Table1[D-419 Utility Relocation Classification],Table5[[#Headers],[Coordinated]]))</f>
        <v/>
      </c>
      <c r="P449" s="460" t="str">
        <f>IF(COUNTIFS(Table1[JV '#],Table5[[#This Row],[JV Number]],Table1[D-419 Utility Relocation Classification],Table5[[#Headers],[Not Affected]])=0,"",COUNTIFS(Table1[JV '#],Table5[[#This Row],[JV Number]],Table1[D-419 Utility Relocation Classification],Table5[[#Headers],[Not Affected]]))</f>
        <v/>
      </c>
      <c r="Q449" s="460" t="str">
        <f>IF(COUNTIFS(Table1[JV '#],Table5[[#This Row],[JV Number]],Table1[D-419 Utility Relocation Classification],Table5[[#Headers],[Incorporated]])=0,"",COUNTIFS(Table1[JV '#],Table5[[#This Row],[JV Number]],Table1[D-419 Utility Relocation Classification],Table5[[#Headers],[Incorporated]]))</f>
        <v/>
      </c>
      <c r="R449" s="460" t="str">
        <f>IF(COUNTIFS(Table1[JV '#],Table5[[#This Row],[JV Number]],Table1[Overhead or Underground],"OH")=0,"",COUNTIFS(Table1[JV '#],Table5[[#This Row],[JV Number]],Table1[Overhead or Underground],"OH"))</f>
        <v/>
      </c>
      <c r="S449" s="460">
        <f>IF(COUNTIFS(Table1[JV '#],Table5[[#This Row],[JV Number]],Table1[Overhead or Underground],"UG")=0,"",COUNTIFS(Table1[JV '#],Table5[[#This Row],[JV Number]],Table1[Overhead or Underground],"UG"))</f>
        <v>2</v>
      </c>
      <c r="T449" s="460" t="e">
        <f>IF(COUNTIFS(Table1[JV '#],Table5[[#This Row],[JV Number]],#REF!,"x")=0,"",COUNTIFS(Table1[JV '#],Table5[[#This Row],[JV Number]],#REF!,"x"))</f>
        <v>#REF!</v>
      </c>
      <c r="U449" s="460" t="e">
        <f>IF(COUNTIFS(Table1[JV '#],Table5[[#This Row],[JV Number]],#REF!,"x")=0,"",COUNTIFS(Table1[JV '#],Table5[[#This Row],[JV Number]],#REF!,"x"))</f>
        <v>#REF!</v>
      </c>
      <c r="V449" s="460" t="e">
        <f>IF(COUNTIFS(Table1[JV '#],Table5[[#This Row],[JV Number]],#REF!,"x")=0,"",COUNTIFS(Table1[JV '#],Table5[[#This Row],[JV Number]],#REF!,"x"))</f>
        <v>#REF!</v>
      </c>
      <c r="W449" s="460" t="e">
        <f>IF(COUNTIFS(Table1[JV '#],Table5[[#This Row],[JV Number]],#REF!,"x")=0,"",COUNTIFS(Table1[JV '#],Table5[[#This Row],[JV Number]],#REF!,"x"))</f>
        <v>#REF!</v>
      </c>
      <c r="X449" s="460" t="e">
        <f>IF(COUNTIFS(Table1[JV '#],Table5[[#This Row],[JV Number]],#REF!,"x")=0,"",COUNTIFS(Table1[JV '#],Table5[[#This Row],[JV Number]],#REF!,"x"))</f>
        <v>#REF!</v>
      </c>
      <c r="Z449" s="447"/>
    </row>
    <row r="450" spans="1:26" x14ac:dyDescent="0.25">
      <c r="A450" s="464">
        <v>446</v>
      </c>
      <c r="B450" s="460">
        <v>452</v>
      </c>
      <c r="C450" s="460">
        <f>INDEX(Table1[MPMS '#],MATCH(Table5[[#This Row],[JV Number]],Table1[JV '#],0))</f>
        <v>28944</v>
      </c>
      <c r="D450" s="460" t="str">
        <f>INDEX(Table1[Early Completion (Y/N)],MATCH(Table5[[#This Row],[JV Number]],Table1[JV '#],0))</f>
        <v>--</v>
      </c>
      <c r="E450" s="460" t="e">
        <f>INDEX(#REF!,MATCH(Table5[[#This Row],[JV Number]],Table1[JV '#],0))</f>
        <v>#REF!</v>
      </c>
      <c r="F450" s="460">
        <f>INDEX(Table1[District],MATCH(Table5[[#This Row],[JV Number]],Table1[JV '#],0))</f>
        <v>11</v>
      </c>
      <c r="G450" s="460" t="str">
        <f>INDEX(Table1[County],MATCH(Table5[[#This Row],[JV Number]],Table1[JV '#],0))</f>
        <v>Beaver</v>
      </c>
      <c r="H450" s="460">
        <f>COUNTIF(Table1[JV '#],Table5[[#This Row],[JV Number]])</f>
        <v>1</v>
      </c>
      <c r="I450" s="466">
        <f>LOOKUP(Table5[[#This Row],[JV Number]],Table4[JV '#],Table4[Construction Start Dates])</f>
        <v>42877</v>
      </c>
      <c r="J450" s="466" t="e">
        <f t="array" ref="J450">MIN(IF(Table5[[#This Row],[JV Number]]=Table1[JV '#],#REF!,"Error"))</f>
        <v>#REF!</v>
      </c>
      <c r="K450" s="554" t="e">
        <f>SUMIF(Table1[JV '#],Table5[[#This Row],[JV Number]],#REF!)</f>
        <v>#REF!</v>
      </c>
      <c r="L450" s="460" t="str">
        <f>IF(COUNTIFS(Table1[JV '#],Table5[[#This Row],[JV Number]],Table1[D-419 Utility Relocation Classification],Table5[[#Headers],[Prior]])=0,"",COUNTIFS(Table1[JV '#],Table5[[#This Row],[JV Number]],Table1[D-419 Utility Relocation Classification],Table5[[#Headers],[Prior]]))</f>
        <v/>
      </c>
      <c r="M450" s="460" t="str">
        <f>IF(COUNTIFS(Table1[JV '#],Table5[[#This Row],[JV Number]],Table1[D-419 Utility Relocation Classification],Table5[[#Headers],[Restrictive]])=0,"",COUNTIFS(Table1[JV '#],Table5[[#This Row],[JV Number]],Table1[D-419 Utility Relocation Classification],Table5[[#Headers],[Restrictive]]))</f>
        <v/>
      </c>
      <c r="N450" s="460" t="str">
        <f>IF(COUNTIFS(Table1[JV '#],Table5[[#This Row],[JV Number]],Table1[D-419 Utility Relocation Classification],Table5[[#Headers],[Concurrent]])=0,"",COUNTIFS(Table1[JV '#],Table5[[#This Row],[JV Number]],Table1[D-419 Utility Relocation Classification],Table5[[#Headers],[Concurrent]]))</f>
        <v/>
      </c>
      <c r="O450" s="460" t="str">
        <f>IF(COUNTIFS(Table1[JV '#],Table5[[#This Row],[JV Number]],Table1[D-419 Utility Relocation Classification],Table5[[#Headers],[Coordinated]])=0,"",COUNTIFS(Table1[JV '#],Table5[[#This Row],[JV Number]],Table1[D-419 Utility Relocation Classification],Table5[[#Headers],[Coordinated]]))</f>
        <v/>
      </c>
      <c r="P450" s="460" t="str">
        <f>IF(COUNTIFS(Table1[JV '#],Table5[[#This Row],[JV Number]],Table1[D-419 Utility Relocation Classification],Table5[[#Headers],[Not Affected]])=0,"",COUNTIFS(Table1[JV '#],Table5[[#This Row],[JV Number]],Table1[D-419 Utility Relocation Classification],Table5[[#Headers],[Not Affected]]))</f>
        <v/>
      </c>
      <c r="Q450" s="460" t="str">
        <f>IF(COUNTIFS(Table1[JV '#],Table5[[#This Row],[JV Number]],Table1[D-419 Utility Relocation Classification],Table5[[#Headers],[Incorporated]])=0,"",COUNTIFS(Table1[JV '#],Table5[[#This Row],[JV Number]],Table1[D-419 Utility Relocation Classification],Table5[[#Headers],[Incorporated]]))</f>
        <v/>
      </c>
      <c r="R450" s="460" t="str">
        <f>IF(COUNTIFS(Table1[JV '#],Table5[[#This Row],[JV Number]],Table1[Overhead or Underground],"OH")=0,"",COUNTIFS(Table1[JV '#],Table5[[#This Row],[JV Number]],Table1[Overhead or Underground],"OH"))</f>
        <v/>
      </c>
      <c r="S450" s="460" t="str">
        <f>IF(COUNTIFS(Table1[JV '#],Table5[[#This Row],[JV Number]],Table1[Overhead or Underground],"UG")=0,"",COUNTIFS(Table1[JV '#],Table5[[#This Row],[JV Number]],Table1[Overhead or Underground],"UG"))</f>
        <v/>
      </c>
      <c r="T450" s="460" t="e">
        <f>IF(COUNTIFS(Table1[JV '#],Table5[[#This Row],[JV Number]],#REF!,"x")=0,"",COUNTIFS(Table1[JV '#],Table5[[#This Row],[JV Number]],#REF!,"x"))</f>
        <v>#REF!</v>
      </c>
      <c r="U450" s="460" t="e">
        <f>IF(COUNTIFS(Table1[JV '#],Table5[[#This Row],[JV Number]],#REF!,"x")=0,"",COUNTIFS(Table1[JV '#],Table5[[#This Row],[JV Number]],#REF!,"x"))</f>
        <v>#REF!</v>
      </c>
      <c r="V450" s="460" t="e">
        <f>IF(COUNTIFS(Table1[JV '#],Table5[[#This Row],[JV Number]],#REF!,"x")=0,"",COUNTIFS(Table1[JV '#],Table5[[#This Row],[JV Number]],#REF!,"x"))</f>
        <v>#REF!</v>
      </c>
      <c r="W450" s="460" t="e">
        <f>IF(COUNTIFS(Table1[JV '#],Table5[[#This Row],[JV Number]],#REF!,"x")=0,"",COUNTIFS(Table1[JV '#],Table5[[#This Row],[JV Number]],#REF!,"x"))</f>
        <v>#REF!</v>
      </c>
      <c r="X450" s="460" t="e">
        <f>IF(COUNTIFS(Table1[JV '#],Table5[[#This Row],[JV Number]],#REF!,"x")=0,"",COUNTIFS(Table1[JV '#],Table5[[#This Row],[JV Number]],#REF!,"x"))</f>
        <v>#REF!</v>
      </c>
      <c r="Z450" s="447"/>
    </row>
    <row r="451" spans="1:26" x14ac:dyDescent="0.25">
      <c r="A451" s="464">
        <v>447</v>
      </c>
      <c r="B451" s="460">
        <v>453</v>
      </c>
      <c r="C451" s="460">
        <f>INDEX(Table1[MPMS '#],MATCH(Table5[[#This Row],[JV Number]],Table1[JV '#],0))</f>
        <v>93613</v>
      </c>
      <c r="D451" s="460" t="str">
        <f>INDEX(Table1[Early Completion (Y/N)],MATCH(Table5[[#This Row],[JV Number]],Table1[JV '#],0))</f>
        <v>--</v>
      </c>
      <c r="E451" s="460" t="e">
        <f>INDEX(#REF!,MATCH(Table5[[#This Row],[JV Number]],Table1[JV '#],0))</f>
        <v>#REF!</v>
      </c>
      <c r="F451" s="460">
        <f>INDEX(Table1[District],MATCH(Table5[[#This Row],[JV Number]],Table1[JV '#],0))</f>
        <v>11</v>
      </c>
      <c r="G451" s="460" t="str">
        <f>INDEX(Table1[County],MATCH(Table5[[#This Row],[JV Number]],Table1[JV '#],0))</f>
        <v>Beaver</v>
      </c>
      <c r="H451" s="460">
        <f>COUNTIF(Table1[JV '#],Table5[[#This Row],[JV Number]])</f>
        <v>6</v>
      </c>
      <c r="I451" s="466">
        <f>LOOKUP(Table5[[#This Row],[JV Number]],Table4[JV '#],Table4[Construction Start Dates])</f>
        <v>42515</v>
      </c>
      <c r="J451" s="466" t="e">
        <f t="array" ref="J451">MIN(IF(Table5[[#This Row],[JV Number]]=Table1[JV '#],#REF!,"Error"))</f>
        <v>#REF!</v>
      </c>
      <c r="K451" s="554" t="e">
        <f>SUMIF(Table1[JV '#],Table5[[#This Row],[JV Number]],#REF!)</f>
        <v>#REF!</v>
      </c>
      <c r="L451" s="460" t="str">
        <f>IF(COUNTIFS(Table1[JV '#],Table5[[#This Row],[JV Number]],Table1[D-419 Utility Relocation Classification],Table5[[#Headers],[Prior]])=0,"",COUNTIFS(Table1[JV '#],Table5[[#This Row],[JV Number]],Table1[D-419 Utility Relocation Classification],Table5[[#Headers],[Prior]]))</f>
        <v/>
      </c>
      <c r="M451" s="460" t="str">
        <f>IF(COUNTIFS(Table1[JV '#],Table5[[#This Row],[JV Number]],Table1[D-419 Utility Relocation Classification],Table5[[#Headers],[Restrictive]])=0,"",COUNTIFS(Table1[JV '#],Table5[[#This Row],[JV Number]],Table1[D-419 Utility Relocation Classification],Table5[[#Headers],[Restrictive]]))</f>
        <v/>
      </c>
      <c r="N451" s="460" t="str">
        <f>IF(COUNTIFS(Table1[JV '#],Table5[[#This Row],[JV Number]],Table1[D-419 Utility Relocation Classification],Table5[[#Headers],[Concurrent]])=0,"",COUNTIFS(Table1[JV '#],Table5[[#This Row],[JV Number]],Table1[D-419 Utility Relocation Classification],Table5[[#Headers],[Concurrent]]))</f>
        <v/>
      </c>
      <c r="O451" s="460" t="str">
        <f>IF(COUNTIFS(Table1[JV '#],Table5[[#This Row],[JV Number]],Table1[D-419 Utility Relocation Classification],Table5[[#Headers],[Coordinated]])=0,"",COUNTIFS(Table1[JV '#],Table5[[#This Row],[JV Number]],Table1[D-419 Utility Relocation Classification],Table5[[#Headers],[Coordinated]]))</f>
        <v/>
      </c>
      <c r="P451" s="460" t="str">
        <f>IF(COUNTIFS(Table1[JV '#],Table5[[#This Row],[JV Number]],Table1[D-419 Utility Relocation Classification],Table5[[#Headers],[Not Affected]])=0,"",COUNTIFS(Table1[JV '#],Table5[[#This Row],[JV Number]],Table1[D-419 Utility Relocation Classification],Table5[[#Headers],[Not Affected]]))</f>
        <v/>
      </c>
      <c r="Q451" s="460" t="str">
        <f>IF(COUNTIFS(Table1[JV '#],Table5[[#This Row],[JV Number]],Table1[D-419 Utility Relocation Classification],Table5[[#Headers],[Incorporated]])=0,"",COUNTIFS(Table1[JV '#],Table5[[#This Row],[JV Number]],Table1[D-419 Utility Relocation Classification],Table5[[#Headers],[Incorporated]]))</f>
        <v/>
      </c>
      <c r="R451" s="460" t="str">
        <f>IF(COUNTIFS(Table1[JV '#],Table5[[#This Row],[JV Number]],Table1[Overhead or Underground],"OH")=0,"",COUNTIFS(Table1[JV '#],Table5[[#This Row],[JV Number]],Table1[Overhead or Underground],"OH"))</f>
        <v/>
      </c>
      <c r="S451" s="460">
        <f>IF(COUNTIFS(Table1[JV '#],Table5[[#This Row],[JV Number]],Table1[Overhead or Underground],"UG")=0,"",COUNTIFS(Table1[JV '#],Table5[[#This Row],[JV Number]],Table1[Overhead or Underground],"UG"))</f>
        <v>5</v>
      </c>
      <c r="T451" s="460" t="e">
        <f>IF(COUNTIFS(Table1[JV '#],Table5[[#This Row],[JV Number]],#REF!,"x")=0,"",COUNTIFS(Table1[JV '#],Table5[[#This Row],[JV Number]],#REF!,"x"))</f>
        <v>#REF!</v>
      </c>
      <c r="U451" s="460" t="e">
        <f>IF(COUNTIFS(Table1[JV '#],Table5[[#This Row],[JV Number]],#REF!,"x")=0,"",COUNTIFS(Table1[JV '#],Table5[[#This Row],[JV Number]],#REF!,"x"))</f>
        <v>#REF!</v>
      </c>
      <c r="V451" s="460" t="e">
        <f>IF(COUNTIFS(Table1[JV '#],Table5[[#This Row],[JV Number]],#REF!,"x")=0,"",COUNTIFS(Table1[JV '#],Table5[[#This Row],[JV Number]],#REF!,"x"))</f>
        <v>#REF!</v>
      </c>
      <c r="W451" s="460" t="e">
        <f>IF(COUNTIFS(Table1[JV '#],Table5[[#This Row],[JV Number]],#REF!,"x")=0,"",COUNTIFS(Table1[JV '#],Table5[[#This Row],[JV Number]],#REF!,"x"))</f>
        <v>#REF!</v>
      </c>
      <c r="X451" s="460" t="e">
        <f>IF(COUNTIFS(Table1[JV '#],Table5[[#This Row],[JV Number]],#REF!,"x")=0,"",COUNTIFS(Table1[JV '#],Table5[[#This Row],[JV Number]],#REF!,"x"))</f>
        <v>#REF!</v>
      </c>
      <c r="Z451" s="447"/>
    </row>
    <row r="452" spans="1:26" x14ac:dyDescent="0.25">
      <c r="A452" s="464">
        <v>448</v>
      </c>
      <c r="B452" s="460">
        <v>454</v>
      </c>
      <c r="C452" s="460">
        <f>INDEX(Table1[MPMS '#],MATCH(Table5[[#This Row],[JV Number]],Table1[JV '#],0))</f>
        <v>80062</v>
      </c>
      <c r="D452" s="460" t="str">
        <f>INDEX(Table1[Early Completion (Y/N)],MATCH(Table5[[#This Row],[JV Number]],Table1[JV '#],0))</f>
        <v>--</v>
      </c>
      <c r="E452" s="460" t="e">
        <f>INDEX(#REF!,MATCH(Table5[[#This Row],[JV Number]],Table1[JV '#],0))</f>
        <v>#REF!</v>
      </c>
      <c r="F452" s="460">
        <f>INDEX(Table1[District],MATCH(Table5[[#This Row],[JV Number]],Table1[JV '#],0))</f>
        <v>11</v>
      </c>
      <c r="G452" s="460" t="str">
        <f>INDEX(Table1[County],MATCH(Table5[[#This Row],[JV Number]],Table1[JV '#],0))</f>
        <v>Beaver</v>
      </c>
      <c r="H452" s="460">
        <f>COUNTIF(Table1[JV '#],Table5[[#This Row],[JV Number]])</f>
        <v>3</v>
      </c>
      <c r="I452" s="466">
        <f>LOOKUP(Table5[[#This Row],[JV Number]],Table4[JV '#],Table4[Construction Start Dates])</f>
        <v>42866</v>
      </c>
      <c r="J452" s="466" t="e">
        <f t="array" ref="J452">MIN(IF(Table5[[#This Row],[JV Number]]=Table1[JV '#],#REF!,"Error"))</f>
        <v>#REF!</v>
      </c>
      <c r="K452" s="554" t="e">
        <f>SUMIF(Table1[JV '#],Table5[[#This Row],[JV Number]],#REF!)</f>
        <v>#REF!</v>
      </c>
      <c r="L452" s="460" t="str">
        <f>IF(COUNTIFS(Table1[JV '#],Table5[[#This Row],[JV Number]],Table1[D-419 Utility Relocation Classification],Table5[[#Headers],[Prior]])=0,"",COUNTIFS(Table1[JV '#],Table5[[#This Row],[JV Number]],Table1[D-419 Utility Relocation Classification],Table5[[#Headers],[Prior]]))</f>
        <v/>
      </c>
      <c r="M452" s="460" t="str">
        <f>IF(COUNTIFS(Table1[JV '#],Table5[[#This Row],[JV Number]],Table1[D-419 Utility Relocation Classification],Table5[[#Headers],[Restrictive]])=0,"",COUNTIFS(Table1[JV '#],Table5[[#This Row],[JV Number]],Table1[D-419 Utility Relocation Classification],Table5[[#Headers],[Restrictive]]))</f>
        <v/>
      </c>
      <c r="N452" s="460" t="str">
        <f>IF(COUNTIFS(Table1[JV '#],Table5[[#This Row],[JV Number]],Table1[D-419 Utility Relocation Classification],Table5[[#Headers],[Concurrent]])=0,"",COUNTIFS(Table1[JV '#],Table5[[#This Row],[JV Number]],Table1[D-419 Utility Relocation Classification],Table5[[#Headers],[Concurrent]]))</f>
        <v/>
      </c>
      <c r="O452" s="460" t="str">
        <f>IF(COUNTIFS(Table1[JV '#],Table5[[#This Row],[JV Number]],Table1[D-419 Utility Relocation Classification],Table5[[#Headers],[Coordinated]])=0,"",COUNTIFS(Table1[JV '#],Table5[[#This Row],[JV Number]],Table1[D-419 Utility Relocation Classification],Table5[[#Headers],[Coordinated]]))</f>
        <v/>
      </c>
      <c r="P452" s="460" t="str">
        <f>IF(COUNTIFS(Table1[JV '#],Table5[[#This Row],[JV Number]],Table1[D-419 Utility Relocation Classification],Table5[[#Headers],[Not Affected]])=0,"",COUNTIFS(Table1[JV '#],Table5[[#This Row],[JV Number]],Table1[D-419 Utility Relocation Classification],Table5[[#Headers],[Not Affected]]))</f>
        <v/>
      </c>
      <c r="Q452" s="460" t="str">
        <f>IF(COUNTIFS(Table1[JV '#],Table5[[#This Row],[JV Number]],Table1[D-419 Utility Relocation Classification],Table5[[#Headers],[Incorporated]])=0,"",COUNTIFS(Table1[JV '#],Table5[[#This Row],[JV Number]],Table1[D-419 Utility Relocation Classification],Table5[[#Headers],[Incorporated]]))</f>
        <v/>
      </c>
      <c r="R452" s="460">
        <f>IF(COUNTIFS(Table1[JV '#],Table5[[#This Row],[JV Number]],Table1[Overhead or Underground],"OH")=0,"",COUNTIFS(Table1[JV '#],Table5[[#This Row],[JV Number]],Table1[Overhead or Underground],"OH"))</f>
        <v>1</v>
      </c>
      <c r="S452" s="460">
        <f>IF(COUNTIFS(Table1[JV '#],Table5[[#This Row],[JV Number]],Table1[Overhead or Underground],"UG")=0,"",COUNTIFS(Table1[JV '#],Table5[[#This Row],[JV Number]],Table1[Overhead or Underground],"UG"))</f>
        <v>1</v>
      </c>
      <c r="T452" s="460" t="e">
        <f>IF(COUNTIFS(Table1[JV '#],Table5[[#This Row],[JV Number]],#REF!,"x")=0,"",COUNTIFS(Table1[JV '#],Table5[[#This Row],[JV Number]],#REF!,"x"))</f>
        <v>#REF!</v>
      </c>
      <c r="U452" s="460" t="e">
        <f>IF(COUNTIFS(Table1[JV '#],Table5[[#This Row],[JV Number]],#REF!,"x")=0,"",COUNTIFS(Table1[JV '#],Table5[[#This Row],[JV Number]],#REF!,"x"))</f>
        <v>#REF!</v>
      </c>
      <c r="V452" s="460" t="e">
        <f>IF(COUNTIFS(Table1[JV '#],Table5[[#This Row],[JV Number]],#REF!,"x")=0,"",COUNTIFS(Table1[JV '#],Table5[[#This Row],[JV Number]],#REF!,"x"))</f>
        <v>#REF!</v>
      </c>
      <c r="W452" s="460" t="e">
        <f>IF(COUNTIFS(Table1[JV '#],Table5[[#This Row],[JV Number]],#REF!,"x")=0,"",COUNTIFS(Table1[JV '#],Table5[[#This Row],[JV Number]],#REF!,"x"))</f>
        <v>#REF!</v>
      </c>
      <c r="X452" s="460" t="e">
        <f>IF(COUNTIFS(Table1[JV '#],Table5[[#This Row],[JV Number]],#REF!,"x")=0,"",COUNTIFS(Table1[JV '#],Table5[[#This Row],[JV Number]],#REF!,"x"))</f>
        <v>#REF!</v>
      </c>
      <c r="Z452" s="447"/>
    </row>
    <row r="453" spans="1:26" x14ac:dyDescent="0.25">
      <c r="A453" s="464">
        <v>449</v>
      </c>
      <c r="B453" s="460">
        <v>455</v>
      </c>
      <c r="C453" s="460">
        <f>INDEX(Table1[MPMS '#],MATCH(Table5[[#This Row],[JV Number]],Table1[JV '#],0))</f>
        <v>69069</v>
      </c>
      <c r="D453" s="460" t="str">
        <f>INDEX(Table1[Early Completion (Y/N)],MATCH(Table5[[#This Row],[JV Number]],Table1[JV '#],0))</f>
        <v>--</v>
      </c>
      <c r="E453" s="460" t="e">
        <f>INDEX(#REF!,MATCH(Table5[[#This Row],[JV Number]],Table1[JV '#],0))</f>
        <v>#REF!</v>
      </c>
      <c r="F453" s="460">
        <f>INDEX(Table1[District],MATCH(Table5[[#This Row],[JV Number]],Table1[JV '#],0))</f>
        <v>11</v>
      </c>
      <c r="G453" s="460" t="str">
        <f>INDEX(Table1[County],MATCH(Table5[[#This Row],[JV Number]],Table1[JV '#],0))</f>
        <v>Beaver</v>
      </c>
      <c r="H453" s="460">
        <f>COUNTIF(Table1[JV '#],Table5[[#This Row],[JV Number]])</f>
        <v>2</v>
      </c>
      <c r="I453" s="466">
        <f>LOOKUP(Table5[[#This Row],[JV Number]],Table4[JV '#],Table4[Construction Start Dates])</f>
        <v>42849</v>
      </c>
      <c r="J453" s="466" t="e">
        <f t="array" ref="J453">MIN(IF(Table5[[#This Row],[JV Number]]=Table1[JV '#],#REF!,"Error"))</f>
        <v>#REF!</v>
      </c>
      <c r="K453" s="554" t="e">
        <f>SUMIF(Table1[JV '#],Table5[[#This Row],[JV Number]],#REF!)</f>
        <v>#REF!</v>
      </c>
      <c r="L453" s="460" t="str">
        <f>IF(COUNTIFS(Table1[JV '#],Table5[[#This Row],[JV Number]],Table1[D-419 Utility Relocation Classification],Table5[[#Headers],[Prior]])=0,"",COUNTIFS(Table1[JV '#],Table5[[#This Row],[JV Number]],Table1[D-419 Utility Relocation Classification],Table5[[#Headers],[Prior]]))</f>
        <v/>
      </c>
      <c r="M453" s="460" t="str">
        <f>IF(COUNTIFS(Table1[JV '#],Table5[[#This Row],[JV Number]],Table1[D-419 Utility Relocation Classification],Table5[[#Headers],[Restrictive]])=0,"",COUNTIFS(Table1[JV '#],Table5[[#This Row],[JV Number]],Table1[D-419 Utility Relocation Classification],Table5[[#Headers],[Restrictive]]))</f>
        <v/>
      </c>
      <c r="N453" s="460" t="str">
        <f>IF(COUNTIFS(Table1[JV '#],Table5[[#This Row],[JV Number]],Table1[D-419 Utility Relocation Classification],Table5[[#Headers],[Concurrent]])=0,"",COUNTIFS(Table1[JV '#],Table5[[#This Row],[JV Number]],Table1[D-419 Utility Relocation Classification],Table5[[#Headers],[Concurrent]]))</f>
        <v/>
      </c>
      <c r="O453" s="460" t="str">
        <f>IF(COUNTIFS(Table1[JV '#],Table5[[#This Row],[JV Number]],Table1[D-419 Utility Relocation Classification],Table5[[#Headers],[Coordinated]])=0,"",COUNTIFS(Table1[JV '#],Table5[[#This Row],[JV Number]],Table1[D-419 Utility Relocation Classification],Table5[[#Headers],[Coordinated]]))</f>
        <v/>
      </c>
      <c r="P453" s="460" t="str">
        <f>IF(COUNTIFS(Table1[JV '#],Table5[[#This Row],[JV Number]],Table1[D-419 Utility Relocation Classification],Table5[[#Headers],[Not Affected]])=0,"",COUNTIFS(Table1[JV '#],Table5[[#This Row],[JV Number]],Table1[D-419 Utility Relocation Classification],Table5[[#Headers],[Not Affected]]))</f>
        <v/>
      </c>
      <c r="Q453" s="460" t="str">
        <f>IF(COUNTIFS(Table1[JV '#],Table5[[#This Row],[JV Number]],Table1[D-419 Utility Relocation Classification],Table5[[#Headers],[Incorporated]])=0,"",COUNTIFS(Table1[JV '#],Table5[[#This Row],[JV Number]],Table1[D-419 Utility Relocation Classification],Table5[[#Headers],[Incorporated]]))</f>
        <v/>
      </c>
      <c r="R453" s="460" t="str">
        <f>IF(COUNTIFS(Table1[JV '#],Table5[[#This Row],[JV Number]],Table1[Overhead or Underground],"OH")=0,"",COUNTIFS(Table1[JV '#],Table5[[#This Row],[JV Number]],Table1[Overhead or Underground],"OH"))</f>
        <v/>
      </c>
      <c r="S453" s="460">
        <f>IF(COUNTIFS(Table1[JV '#],Table5[[#This Row],[JV Number]],Table1[Overhead or Underground],"UG")=0,"",COUNTIFS(Table1[JV '#],Table5[[#This Row],[JV Number]],Table1[Overhead or Underground],"UG"))</f>
        <v>2</v>
      </c>
      <c r="T453" s="460" t="e">
        <f>IF(COUNTIFS(Table1[JV '#],Table5[[#This Row],[JV Number]],#REF!,"x")=0,"",COUNTIFS(Table1[JV '#],Table5[[#This Row],[JV Number]],#REF!,"x"))</f>
        <v>#REF!</v>
      </c>
      <c r="U453" s="460" t="e">
        <f>IF(COUNTIFS(Table1[JV '#],Table5[[#This Row],[JV Number]],#REF!,"x")=0,"",COUNTIFS(Table1[JV '#],Table5[[#This Row],[JV Number]],#REF!,"x"))</f>
        <v>#REF!</v>
      </c>
      <c r="V453" s="460" t="e">
        <f>IF(COUNTIFS(Table1[JV '#],Table5[[#This Row],[JV Number]],#REF!,"x")=0,"",COUNTIFS(Table1[JV '#],Table5[[#This Row],[JV Number]],#REF!,"x"))</f>
        <v>#REF!</v>
      </c>
      <c r="W453" s="460" t="e">
        <f>IF(COUNTIFS(Table1[JV '#],Table5[[#This Row],[JV Number]],#REF!,"x")=0,"",COUNTIFS(Table1[JV '#],Table5[[#This Row],[JV Number]],#REF!,"x"))</f>
        <v>#REF!</v>
      </c>
      <c r="X453" s="460" t="e">
        <f>IF(COUNTIFS(Table1[JV '#],Table5[[#This Row],[JV Number]],#REF!,"x")=0,"",COUNTIFS(Table1[JV '#],Table5[[#This Row],[JV Number]],#REF!,"x"))</f>
        <v>#REF!</v>
      </c>
      <c r="Z453" s="447"/>
    </row>
    <row r="454" spans="1:26" x14ac:dyDescent="0.25">
      <c r="A454" s="464">
        <v>450</v>
      </c>
      <c r="B454" s="460">
        <v>456</v>
      </c>
      <c r="C454" s="460">
        <f>INDEX(Table1[MPMS '#],MATCH(Table5[[#This Row],[JV Number]],Table1[JV '#],0))</f>
        <v>67378</v>
      </c>
      <c r="D454" s="460" t="str">
        <f>INDEX(Table1[Early Completion (Y/N)],MATCH(Table5[[#This Row],[JV Number]],Table1[JV '#],0))</f>
        <v>--</v>
      </c>
      <c r="E454" s="460" t="e">
        <f>INDEX(#REF!,MATCH(Table5[[#This Row],[JV Number]],Table1[JV '#],0))</f>
        <v>#REF!</v>
      </c>
      <c r="F454" s="460">
        <f>INDEX(Table1[District],MATCH(Table5[[#This Row],[JV Number]],Table1[JV '#],0))</f>
        <v>11</v>
      </c>
      <c r="G454" s="460" t="str">
        <f>INDEX(Table1[County],MATCH(Table5[[#This Row],[JV Number]],Table1[JV '#],0))</f>
        <v>Beaver</v>
      </c>
      <c r="H454" s="460">
        <f>COUNTIF(Table1[JV '#],Table5[[#This Row],[JV Number]])</f>
        <v>2</v>
      </c>
      <c r="I454" s="466">
        <f>LOOKUP(Table5[[#This Row],[JV Number]],Table4[JV '#],Table4[Construction Start Dates])</f>
        <v>42849</v>
      </c>
      <c r="J454" s="466" t="e">
        <f t="array" ref="J454">MIN(IF(Table5[[#This Row],[JV Number]]=Table1[JV '#],#REF!,"Error"))</f>
        <v>#REF!</v>
      </c>
      <c r="K454" s="554" t="e">
        <f>SUMIF(Table1[JV '#],Table5[[#This Row],[JV Number]],#REF!)</f>
        <v>#REF!</v>
      </c>
      <c r="L454" s="460" t="str">
        <f>IF(COUNTIFS(Table1[JV '#],Table5[[#This Row],[JV Number]],Table1[D-419 Utility Relocation Classification],Table5[[#Headers],[Prior]])=0,"",COUNTIFS(Table1[JV '#],Table5[[#This Row],[JV Number]],Table1[D-419 Utility Relocation Classification],Table5[[#Headers],[Prior]]))</f>
        <v/>
      </c>
      <c r="M454" s="460" t="str">
        <f>IF(COUNTIFS(Table1[JV '#],Table5[[#This Row],[JV Number]],Table1[D-419 Utility Relocation Classification],Table5[[#Headers],[Restrictive]])=0,"",COUNTIFS(Table1[JV '#],Table5[[#This Row],[JV Number]],Table1[D-419 Utility Relocation Classification],Table5[[#Headers],[Restrictive]]))</f>
        <v/>
      </c>
      <c r="N454" s="460" t="str">
        <f>IF(COUNTIFS(Table1[JV '#],Table5[[#This Row],[JV Number]],Table1[D-419 Utility Relocation Classification],Table5[[#Headers],[Concurrent]])=0,"",COUNTIFS(Table1[JV '#],Table5[[#This Row],[JV Number]],Table1[D-419 Utility Relocation Classification],Table5[[#Headers],[Concurrent]]))</f>
        <v/>
      </c>
      <c r="O454" s="460" t="str">
        <f>IF(COUNTIFS(Table1[JV '#],Table5[[#This Row],[JV Number]],Table1[D-419 Utility Relocation Classification],Table5[[#Headers],[Coordinated]])=0,"",COUNTIFS(Table1[JV '#],Table5[[#This Row],[JV Number]],Table1[D-419 Utility Relocation Classification],Table5[[#Headers],[Coordinated]]))</f>
        <v/>
      </c>
      <c r="P454" s="460" t="str">
        <f>IF(COUNTIFS(Table1[JV '#],Table5[[#This Row],[JV Number]],Table1[D-419 Utility Relocation Classification],Table5[[#Headers],[Not Affected]])=0,"",COUNTIFS(Table1[JV '#],Table5[[#This Row],[JV Number]],Table1[D-419 Utility Relocation Classification],Table5[[#Headers],[Not Affected]]))</f>
        <v/>
      </c>
      <c r="Q454" s="460" t="str">
        <f>IF(COUNTIFS(Table1[JV '#],Table5[[#This Row],[JV Number]],Table1[D-419 Utility Relocation Classification],Table5[[#Headers],[Incorporated]])=0,"",COUNTIFS(Table1[JV '#],Table5[[#This Row],[JV Number]],Table1[D-419 Utility Relocation Classification],Table5[[#Headers],[Incorporated]]))</f>
        <v/>
      </c>
      <c r="R454" s="460" t="str">
        <f>IF(COUNTIFS(Table1[JV '#],Table5[[#This Row],[JV Number]],Table1[Overhead or Underground],"OH")=0,"",COUNTIFS(Table1[JV '#],Table5[[#This Row],[JV Number]],Table1[Overhead or Underground],"OH"))</f>
        <v/>
      </c>
      <c r="S454" s="460">
        <f>IF(COUNTIFS(Table1[JV '#],Table5[[#This Row],[JV Number]],Table1[Overhead or Underground],"UG")=0,"",COUNTIFS(Table1[JV '#],Table5[[#This Row],[JV Number]],Table1[Overhead or Underground],"UG"))</f>
        <v>2</v>
      </c>
      <c r="T454" s="460" t="e">
        <f>IF(COUNTIFS(Table1[JV '#],Table5[[#This Row],[JV Number]],#REF!,"x")=0,"",COUNTIFS(Table1[JV '#],Table5[[#This Row],[JV Number]],#REF!,"x"))</f>
        <v>#REF!</v>
      </c>
      <c r="U454" s="460" t="e">
        <f>IF(COUNTIFS(Table1[JV '#],Table5[[#This Row],[JV Number]],#REF!,"x")=0,"",COUNTIFS(Table1[JV '#],Table5[[#This Row],[JV Number]],#REF!,"x"))</f>
        <v>#REF!</v>
      </c>
      <c r="V454" s="460" t="e">
        <f>IF(COUNTIFS(Table1[JV '#],Table5[[#This Row],[JV Number]],#REF!,"x")=0,"",COUNTIFS(Table1[JV '#],Table5[[#This Row],[JV Number]],#REF!,"x"))</f>
        <v>#REF!</v>
      </c>
      <c r="W454" s="460" t="e">
        <f>IF(COUNTIFS(Table1[JV '#],Table5[[#This Row],[JV Number]],#REF!,"x")=0,"",COUNTIFS(Table1[JV '#],Table5[[#This Row],[JV Number]],#REF!,"x"))</f>
        <v>#REF!</v>
      </c>
      <c r="X454" s="460" t="e">
        <f>IF(COUNTIFS(Table1[JV '#],Table5[[#This Row],[JV Number]],#REF!,"x")=0,"",COUNTIFS(Table1[JV '#],Table5[[#This Row],[JV Number]],#REF!,"x"))</f>
        <v>#REF!</v>
      </c>
      <c r="Z454" s="447"/>
    </row>
    <row r="455" spans="1:26" x14ac:dyDescent="0.25">
      <c r="A455" s="464">
        <v>451</v>
      </c>
      <c r="B455" s="460">
        <v>457</v>
      </c>
      <c r="C455" s="460">
        <f>INDEX(Table1[MPMS '#],MATCH(Table5[[#This Row],[JV Number]],Table1[JV '#],0))</f>
        <v>70805</v>
      </c>
      <c r="D455" s="460" t="str">
        <f>INDEX(Table1[Early Completion (Y/N)],MATCH(Table5[[#This Row],[JV Number]],Table1[JV '#],0))</f>
        <v>--</v>
      </c>
      <c r="E455" s="460" t="e">
        <f>INDEX(#REF!,MATCH(Table5[[#This Row],[JV Number]],Table1[JV '#],0))</f>
        <v>#REF!</v>
      </c>
      <c r="F455" s="460">
        <f>INDEX(Table1[District],MATCH(Table5[[#This Row],[JV Number]],Table1[JV '#],0))</f>
        <v>11</v>
      </c>
      <c r="G455" s="460" t="str">
        <f>INDEX(Table1[County],MATCH(Table5[[#This Row],[JV Number]],Table1[JV '#],0))</f>
        <v>Beaver</v>
      </c>
      <c r="H455" s="460">
        <f>COUNTIF(Table1[JV '#],Table5[[#This Row],[JV Number]])</f>
        <v>1</v>
      </c>
      <c r="I455" s="466">
        <f>LOOKUP(Table5[[#This Row],[JV Number]],Table4[JV '#],Table4[Construction Start Dates])</f>
        <v>42510</v>
      </c>
      <c r="J455" s="466" t="e">
        <f t="array" ref="J455">MIN(IF(Table5[[#This Row],[JV Number]]=Table1[JV '#],#REF!,"Error"))</f>
        <v>#REF!</v>
      </c>
      <c r="K455" s="554" t="e">
        <f>SUMIF(Table1[JV '#],Table5[[#This Row],[JV Number]],#REF!)</f>
        <v>#REF!</v>
      </c>
      <c r="L455" s="460" t="str">
        <f>IF(COUNTIFS(Table1[JV '#],Table5[[#This Row],[JV Number]],Table1[D-419 Utility Relocation Classification],Table5[[#Headers],[Prior]])=0,"",COUNTIFS(Table1[JV '#],Table5[[#This Row],[JV Number]],Table1[D-419 Utility Relocation Classification],Table5[[#Headers],[Prior]]))</f>
        <v/>
      </c>
      <c r="M455" s="460" t="str">
        <f>IF(COUNTIFS(Table1[JV '#],Table5[[#This Row],[JV Number]],Table1[D-419 Utility Relocation Classification],Table5[[#Headers],[Restrictive]])=0,"",COUNTIFS(Table1[JV '#],Table5[[#This Row],[JV Number]],Table1[D-419 Utility Relocation Classification],Table5[[#Headers],[Restrictive]]))</f>
        <v/>
      </c>
      <c r="N455" s="460" t="str">
        <f>IF(COUNTIFS(Table1[JV '#],Table5[[#This Row],[JV Number]],Table1[D-419 Utility Relocation Classification],Table5[[#Headers],[Concurrent]])=0,"",COUNTIFS(Table1[JV '#],Table5[[#This Row],[JV Number]],Table1[D-419 Utility Relocation Classification],Table5[[#Headers],[Concurrent]]))</f>
        <v/>
      </c>
      <c r="O455" s="460" t="str">
        <f>IF(COUNTIFS(Table1[JV '#],Table5[[#This Row],[JV Number]],Table1[D-419 Utility Relocation Classification],Table5[[#Headers],[Coordinated]])=0,"",COUNTIFS(Table1[JV '#],Table5[[#This Row],[JV Number]],Table1[D-419 Utility Relocation Classification],Table5[[#Headers],[Coordinated]]))</f>
        <v/>
      </c>
      <c r="P455" s="460" t="str">
        <f>IF(COUNTIFS(Table1[JV '#],Table5[[#This Row],[JV Number]],Table1[D-419 Utility Relocation Classification],Table5[[#Headers],[Not Affected]])=0,"",COUNTIFS(Table1[JV '#],Table5[[#This Row],[JV Number]],Table1[D-419 Utility Relocation Classification],Table5[[#Headers],[Not Affected]]))</f>
        <v/>
      </c>
      <c r="Q455" s="460" t="str">
        <f>IF(COUNTIFS(Table1[JV '#],Table5[[#This Row],[JV Number]],Table1[D-419 Utility Relocation Classification],Table5[[#Headers],[Incorporated]])=0,"",COUNTIFS(Table1[JV '#],Table5[[#This Row],[JV Number]],Table1[D-419 Utility Relocation Classification],Table5[[#Headers],[Incorporated]]))</f>
        <v/>
      </c>
      <c r="R455" s="460" t="str">
        <f>IF(COUNTIFS(Table1[JV '#],Table5[[#This Row],[JV Number]],Table1[Overhead or Underground],"OH")=0,"",COUNTIFS(Table1[JV '#],Table5[[#This Row],[JV Number]],Table1[Overhead or Underground],"OH"))</f>
        <v/>
      </c>
      <c r="S455" s="460" t="str">
        <f>IF(COUNTIFS(Table1[JV '#],Table5[[#This Row],[JV Number]],Table1[Overhead or Underground],"UG")=0,"",COUNTIFS(Table1[JV '#],Table5[[#This Row],[JV Number]],Table1[Overhead or Underground],"UG"))</f>
        <v/>
      </c>
      <c r="T455" s="460" t="e">
        <f>IF(COUNTIFS(Table1[JV '#],Table5[[#This Row],[JV Number]],#REF!,"x")=0,"",COUNTIFS(Table1[JV '#],Table5[[#This Row],[JV Number]],#REF!,"x"))</f>
        <v>#REF!</v>
      </c>
      <c r="U455" s="460" t="e">
        <f>IF(COUNTIFS(Table1[JV '#],Table5[[#This Row],[JV Number]],#REF!,"x")=0,"",COUNTIFS(Table1[JV '#],Table5[[#This Row],[JV Number]],#REF!,"x"))</f>
        <v>#REF!</v>
      </c>
      <c r="V455" s="460" t="e">
        <f>IF(COUNTIFS(Table1[JV '#],Table5[[#This Row],[JV Number]],#REF!,"x")=0,"",COUNTIFS(Table1[JV '#],Table5[[#This Row],[JV Number]],#REF!,"x"))</f>
        <v>#REF!</v>
      </c>
      <c r="W455" s="460" t="e">
        <f>IF(COUNTIFS(Table1[JV '#],Table5[[#This Row],[JV Number]],#REF!,"x")=0,"",COUNTIFS(Table1[JV '#],Table5[[#This Row],[JV Number]],#REF!,"x"))</f>
        <v>#REF!</v>
      </c>
      <c r="X455" s="460" t="e">
        <f>IF(COUNTIFS(Table1[JV '#],Table5[[#This Row],[JV Number]],#REF!,"x")=0,"",COUNTIFS(Table1[JV '#],Table5[[#This Row],[JV Number]],#REF!,"x"))</f>
        <v>#REF!</v>
      </c>
      <c r="Z455" s="447"/>
    </row>
    <row r="456" spans="1:26" x14ac:dyDescent="0.25">
      <c r="A456" s="464">
        <v>452</v>
      </c>
      <c r="B456" s="460">
        <v>458</v>
      </c>
      <c r="C456" s="460">
        <f>INDEX(Table1[MPMS '#],MATCH(Table5[[#This Row],[JV Number]],Table1[JV '#],0))</f>
        <v>70807</v>
      </c>
      <c r="D456" s="460" t="str">
        <f>INDEX(Table1[Early Completion (Y/N)],MATCH(Table5[[#This Row],[JV Number]],Table1[JV '#],0))</f>
        <v>--</v>
      </c>
      <c r="E456" s="460" t="e">
        <f>INDEX(#REF!,MATCH(Table5[[#This Row],[JV Number]],Table1[JV '#],0))</f>
        <v>#REF!</v>
      </c>
      <c r="F456" s="460">
        <f>INDEX(Table1[District],MATCH(Table5[[#This Row],[JV Number]],Table1[JV '#],0))</f>
        <v>11</v>
      </c>
      <c r="G456" s="460" t="str">
        <f>INDEX(Table1[County],MATCH(Table5[[#This Row],[JV Number]],Table1[JV '#],0))</f>
        <v>Beaver</v>
      </c>
      <c r="H456" s="460">
        <f>COUNTIF(Table1[JV '#],Table5[[#This Row],[JV Number]])</f>
        <v>3</v>
      </c>
      <c r="I456" s="466">
        <f>LOOKUP(Table5[[#This Row],[JV Number]],Table4[JV '#],Table4[Construction Start Dates])</f>
        <v>42509</v>
      </c>
      <c r="J456" s="466" t="e">
        <f t="array" ref="J456">MIN(IF(Table5[[#This Row],[JV Number]]=Table1[JV '#],#REF!,"Error"))</f>
        <v>#REF!</v>
      </c>
      <c r="K456" s="554" t="e">
        <f>SUMIF(Table1[JV '#],Table5[[#This Row],[JV Number]],#REF!)</f>
        <v>#REF!</v>
      </c>
      <c r="L456" s="460" t="str">
        <f>IF(COUNTIFS(Table1[JV '#],Table5[[#This Row],[JV Number]],Table1[D-419 Utility Relocation Classification],Table5[[#Headers],[Prior]])=0,"",COUNTIFS(Table1[JV '#],Table5[[#This Row],[JV Number]],Table1[D-419 Utility Relocation Classification],Table5[[#Headers],[Prior]]))</f>
        <v/>
      </c>
      <c r="M456" s="460" t="str">
        <f>IF(COUNTIFS(Table1[JV '#],Table5[[#This Row],[JV Number]],Table1[D-419 Utility Relocation Classification],Table5[[#Headers],[Restrictive]])=0,"",COUNTIFS(Table1[JV '#],Table5[[#This Row],[JV Number]],Table1[D-419 Utility Relocation Classification],Table5[[#Headers],[Restrictive]]))</f>
        <v/>
      </c>
      <c r="N456" s="460" t="str">
        <f>IF(COUNTIFS(Table1[JV '#],Table5[[#This Row],[JV Number]],Table1[D-419 Utility Relocation Classification],Table5[[#Headers],[Concurrent]])=0,"",COUNTIFS(Table1[JV '#],Table5[[#This Row],[JV Number]],Table1[D-419 Utility Relocation Classification],Table5[[#Headers],[Concurrent]]))</f>
        <v/>
      </c>
      <c r="O456" s="460" t="str">
        <f>IF(COUNTIFS(Table1[JV '#],Table5[[#This Row],[JV Number]],Table1[D-419 Utility Relocation Classification],Table5[[#Headers],[Coordinated]])=0,"",COUNTIFS(Table1[JV '#],Table5[[#This Row],[JV Number]],Table1[D-419 Utility Relocation Classification],Table5[[#Headers],[Coordinated]]))</f>
        <v/>
      </c>
      <c r="P456" s="460" t="str">
        <f>IF(COUNTIFS(Table1[JV '#],Table5[[#This Row],[JV Number]],Table1[D-419 Utility Relocation Classification],Table5[[#Headers],[Not Affected]])=0,"",COUNTIFS(Table1[JV '#],Table5[[#This Row],[JV Number]],Table1[D-419 Utility Relocation Classification],Table5[[#Headers],[Not Affected]]))</f>
        <v/>
      </c>
      <c r="Q456" s="460" t="str">
        <f>IF(COUNTIFS(Table1[JV '#],Table5[[#This Row],[JV Number]],Table1[D-419 Utility Relocation Classification],Table5[[#Headers],[Incorporated]])=0,"",COUNTIFS(Table1[JV '#],Table5[[#This Row],[JV Number]],Table1[D-419 Utility Relocation Classification],Table5[[#Headers],[Incorporated]]))</f>
        <v/>
      </c>
      <c r="R456" s="460">
        <f>IF(COUNTIFS(Table1[JV '#],Table5[[#This Row],[JV Number]],Table1[Overhead or Underground],"OH")=0,"",COUNTIFS(Table1[JV '#],Table5[[#This Row],[JV Number]],Table1[Overhead or Underground],"OH"))</f>
        <v>3</v>
      </c>
      <c r="S456" s="460" t="str">
        <f>IF(COUNTIFS(Table1[JV '#],Table5[[#This Row],[JV Number]],Table1[Overhead or Underground],"UG")=0,"",COUNTIFS(Table1[JV '#],Table5[[#This Row],[JV Number]],Table1[Overhead or Underground],"UG"))</f>
        <v/>
      </c>
      <c r="T456" s="460" t="e">
        <f>IF(COUNTIFS(Table1[JV '#],Table5[[#This Row],[JV Number]],#REF!,"x")=0,"",COUNTIFS(Table1[JV '#],Table5[[#This Row],[JV Number]],#REF!,"x"))</f>
        <v>#REF!</v>
      </c>
      <c r="U456" s="460" t="e">
        <f>IF(COUNTIFS(Table1[JV '#],Table5[[#This Row],[JV Number]],#REF!,"x")=0,"",COUNTIFS(Table1[JV '#],Table5[[#This Row],[JV Number]],#REF!,"x"))</f>
        <v>#REF!</v>
      </c>
      <c r="V456" s="460" t="e">
        <f>IF(COUNTIFS(Table1[JV '#],Table5[[#This Row],[JV Number]],#REF!,"x")=0,"",COUNTIFS(Table1[JV '#],Table5[[#This Row],[JV Number]],#REF!,"x"))</f>
        <v>#REF!</v>
      </c>
      <c r="W456" s="460" t="e">
        <f>IF(COUNTIFS(Table1[JV '#],Table5[[#This Row],[JV Number]],#REF!,"x")=0,"",COUNTIFS(Table1[JV '#],Table5[[#This Row],[JV Number]],#REF!,"x"))</f>
        <v>#REF!</v>
      </c>
      <c r="X456" s="460" t="e">
        <f>IF(COUNTIFS(Table1[JV '#],Table5[[#This Row],[JV Number]],#REF!,"x")=0,"",COUNTIFS(Table1[JV '#],Table5[[#This Row],[JV Number]],#REF!,"x"))</f>
        <v>#REF!</v>
      </c>
      <c r="Z456" s="447"/>
    </row>
    <row r="457" spans="1:26" x14ac:dyDescent="0.25">
      <c r="A457" s="464">
        <v>453</v>
      </c>
      <c r="B457" s="460">
        <v>459</v>
      </c>
      <c r="C457" s="460">
        <f>INDEX(Table1[MPMS '#],MATCH(Table5[[#This Row],[JV Number]],Table1[JV '#],0))</f>
        <v>89058</v>
      </c>
      <c r="D457" s="460" t="str">
        <f>INDEX(Table1[Early Completion (Y/N)],MATCH(Table5[[#This Row],[JV Number]],Table1[JV '#],0))</f>
        <v>--</v>
      </c>
      <c r="E457" s="460" t="e">
        <f>INDEX(#REF!,MATCH(Table5[[#This Row],[JV Number]],Table1[JV '#],0))</f>
        <v>#REF!</v>
      </c>
      <c r="F457" s="460">
        <f>INDEX(Table1[District],MATCH(Table5[[#This Row],[JV Number]],Table1[JV '#],0))</f>
        <v>11</v>
      </c>
      <c r="G457" s="460" t="str">
        <f>INDEX(Table1[County],MATCH(Table5[[#This Row],[JV Number]],Table1[JV '#],0))</f>
        <v>Beaver</v>
      </c>
      <c r="H457" s="460">
        <f>COUNTIF(Table1[JV '#],Table5[[#This Row],[JV Number]])</f>
        <v>1</v>
      </c>
      <c r="I457" s="466">
        <f>LOOKUP(Table5[[#This Row],[JV Number]],Table4[JV '#],Table4[Construction Start Dates])</f>
        <v>42529</v>
      </c>
      <c r="J457" s="466" t="e">
        <f t="array" ref="J457">MIN(IF(Table5[[#This Row],[JV Number]]=Table1[JV '#],#REF!,"Error"))</f>
        <v>#REF!</v>
      </c>
      <c r="K457" s="554" t="e">
        <f>SUMIF(Table1[JV '#],Table5[[#This Row],[JV Number]],#REF!)</f>
        <v>#REF!</v>
      </c>
      <c r="L457" s="460" t="str">
        <f>IF(COUNTIFS(Table1[JV '#],Table5[[#This Row],[JV Number]],Table1[D-419 Utility Relocation Classification],Table5[[#Headers],[Prior]])=0,"",COUNTIFS(Table1[JV '#],Table5[[#This Row],[JV Number]],Table1[D-419 Utility Relocation Classification],Table5[[#Headers],[Prior]]))</f>
        <v/>
      </c>
      <c r="M457" s="460" t="str">
        <f>IF(COUNTIFS(Table1[JV '#],Table5[[#This Row],[JV Number]],Table1[D-419 Utility Relocation Classification],Table5[[#Headers],[Restrictive]])=0,"",COUNTIFS(Table1[JV '#],Table5[[#This Row],[JV Number]],Table1[D-419 Utility Relocation Classification],Table5[[#Headers],[Restrictive]]))</f>
        <v/>
      </c>
      <c r="N457" s="460" t="str">
        <f>IF(COUNTIFS(Table1[JV '#],Table5[[#This Row],[JV Number]],Table1[D-419 Utility Relocation Classification],Table5[[#Headers],[Concurrent]])=0,"",COUNTIFS(Table1[JV '#],Table5[[#This Row],[JV Number]],Table1[D-419 Utility Relocation Classification],Table5[[#Headers],[Concurrent]]))</f>
        <v/>
      </c>
      <c r="O457" s="460" t="str">
        <f>IF(COUNTIFS(Table1[JV '#],Table5[[#This Row],[JV Number]],Table1[D-419 Utility Relocation Classification],Table5[[#Headers],[Coordinated]])=0,"",COUNTIFS(Table1[JV '#],Table5[[#This Row],[JV Number]],Table1[D-419 Utility Relocation Classification],Table5[[#Headers],[Coordinated]]))</f>
        <v/>
      </c>
      <c r="P457" s="460" t="str">
        <f>IF(COUNTIFS(Table1[JV '#],Table5[[#This Row],[JV Number]],Table1[D-419 Utility Relocation Classification],Table5[[#Headers],[Not Affected]])=0,"",COUNTIFS(Table1[JV '#],Table5[[#This Row],[JV Number]],Table1[D-419 Utility Relocation Classification],Table5[[#Headers],[Not Affected]]))</f>
        <v/>
      </c>
      <c r="Q457" s="460" t="str">
        <f>IF(COUNTIFS(Table1[JV '#],Table5[[#This Row],[JV Number]],Table1[D-419 Utility Relocation Classification],Table5[[#Headers],[Incorporated]])=0,"",COUNTIFS(Table1[JV '#],Table5[[#This Row],[JV Number]],Table1[D-419 Utility Relocation Classification],Table5[[#Headers],[Incorporated]]))</f>
        <v/>
      </c>
      <c r="R457" s="460" t="str">
        <f>IF(COUNTIFS(Table1[JV '#],Table5[[#This Row],[JV Number]],Table1[Overhead or Underground],"OH")=0,"",COUNTIFS(Table1[JV '#],Table5[[#This Row],[JV Number]],Table1[Overhead or Underground],"OH"))</f>
        <v/>
      </c>
      <c r="S457" s="460" t="str">
        <f>IF(COUNTIFS(Table1[JV '#],Table5[[#This Row],[JV Number]],Table1[Overhead or Underground],"UG")=0,"",COUNTIFS(Table1[JV '#],Table5[[#This Row],[JV Number]],Table1[Overhead or Underground],"UG"))</f>
        <v/>
      </c>
      <c r="T457" s="460" t="e">
        <f>IF(COUNTIFS(Table1[JV '#],Table5[[#This Row],[JV Number]],#REF!,"x")=0,"",COUNTIFS(Table1[JV '#],Table5[[#This Row],[JV Number]],#REF!,"x"))</f>
        <v>#REF!</v>
      </c>
      <c r="U457" s="460" t="e">
        <f>IF(COUNTIFS(Table1[JV '#],Table5[[#This Row],[JV Number]],#REF!,"x")=0,"",COUNTIFS(Table1[JV '#],Table5[[#This Row],[JV Number]],#REF!,"x"))</f>
        <v>#REF!</v>
      </c>
      <c r="V457" s="460" t="e">
        <f>IF(COUNTIFS(Table1[JV '#],Table5[[#This Row],[JV Number]],#REF!,"x")=0,"",COUNTIFS(Table1[JV '#],Table5[[#This Row],[JV Number]],#REF!,"x"))</f>
        <v>#REF!</v>
      </c>
      <c r="W457" s="460" t="e">
        <f>IF(COUNTIFS(Table1[JV '#],Table5[[#This Row],[JV Number]],#REF!,"x")=0,"",COUNTIFS(Table1[JV '#],Table5[[#This Row],[JV Number]],#REF!,"x"))</f>
        <v>#REF!</v>
      </c>
      <c r="X457" s="460" t="e">
        <f>IF(COUNTIFS(Table1[JV '#],Table5[[#This Row],[JV Number]],#REF!,"x")=0,"",COUNTIFS(Table1[JV '#],Table5[[#This Row],[JV Number]],#REF!,"x"))</f>
        <v>#REF!</v>
      </c>
      <c r="Z457" s="447"/>
    </row>
    <row r="458" spans="1:26" x14ac:dyDescent="0.25">
      <c r="A458" s="464">
        <v>454</v>
      </c>
      <c r="B458" s="460">
        <v>460</v>
      </c>
      <c r="C458" s="460">
        <f>INDEX(Table1[MPMS '#],MATCH(Table5[[#This Row],[JV Number]],Table1[JV '#],0))</f>
        <v>99793</v>
      </c>
      <c r="D458" s="460" t="str">
        <f>INDEX(Table1[Early Completion (Y/N)],MATCH(Table5[[#This Row],[JV Number]],Table1[JV '#],0))</f>
        <v>--</v>
      </c>
      <c r="E458" s="460" t="e">
        <f>INDEX(#REF!,MATCH(Table5[[#This Row],[JV Number]],Table1[JV '#],0))</f>
        <v>#REF!</v>
      </c>
      <c r="F458" s="460">
        <f>INDEX(Table1[District],MATCH(Table5[[#This Row],[JV Number]],Table1[JV '#],0))</f>
        <v>11</v>
      </c>
      <c r="G458" s="460" t="str">
        <f>INDEX(Table1[County],MATCH(Table5[[#This Row],[JV Number]],Table1[JV '#],0))</f>
        <v>Beaver</v>
      </c>
      <c r="H458" s="460">
        <f>COUNTIF(Table1[JV '#],Table5[[#This Row],[JV Number]])</f>
        <v>1</v>
      </c>
      <c r="I458" s="466">
        <f>LOOKUP(Table5[[#This Row],[JV Number]],Table4[JV '#],Table4[Construction Start Dates])</f>
        <v>42521</v>
      </c>
      <c r="J458" s="466" t="e">
        <f t="array" ref="J458">MIN(IF(Table5[[#This Row],[JV Number]]=Table1[JV '#],#REF!,"Error"))</f>
        <v>#REF!</v>
      </c>
      <c r="K458" s="554" t="e">
        <f>SUMIF(Table1[JV '#],Table5[[#This Row],[JV Number]],#REF!)</f>
        <v>#REF!</v>
      </c>
      <c r="L458" s="460" t="str">
        <f>IF(COUNTIFS(Table1[JV '#],Table5[[#This Row],[JV Number]],Table1[D-419 Utility Relocation Classification],Table5[[#Headers],[Prior]])=0,"",COUNTIFS(Table1[JV '#],Table5[[#This Row],[JV Number]],Table1[D-419 Utility Relocation Classification],Table5[[#Headers],[Prior]]))</f>
        <v/>
      </c>
      <c r="M458" s="460" t="str">
        <f>IF(COUNTIFS(Table1[JV '#],Table5[[#This Row],[JV Number]],Table1[D-419 Utility Relocation Classification],Table5[[#Headers],[Restrictive]])=0,"",COUNTIFS(Table1[JV '#],Table5[[#This Row],[JV Number]],Table1[D-419 Utility Relocation Classification],Table5[[#Headers],[Restrictive]]))</f>
        <v/>
      </c>
      <c r="N458" s="460" t="str">
        <f>IF(COUNTIFS(Table1[JV '#],Table5[[#This Row],[JV Number]],Table1[D-419 Utility Relocation Classification],Table5[[#Headers],[Concurrent]])=0,"",COUNTIFS(Table1[JV '#],Table5[[#This Row],[JV Number]],Table1[D-419 Utility Relocation Classification],Table5[[#Headers],[Concurrent]]))</f>
        <v/>
      </c>
      <c r="O458" s="460" t="str">
        <f>IF(COUNTIFS(Table1[JV '#],Table5[[#This Row],[JV Number]],Table1[D-419 Utility Relocation Classification],Table5[[#Headers],[Coordinated]])=0,"",COUNTIFS(Table1[JV '#],Table5[[#This Row],[JV Number]],Table1[D-419 Utility Relocation Classification],Table5[[#Headers],[Coordinated]]))</f>
        <v/>
      </c>
      <c r="P458" s="460" t="str">
        <f>IF(COUNTIFS(Table1[JV '#],Table5[[#This Row],[JV Number]],Table1[D-419 Utility Relocation Classification],Table5[[#Headers],[Not Affected]])=0,"",COUNTIFS(Table1[JV '#],Table5[[#This Row],[JV Number]],Table1[D-419 Utility Relocation Classification],Table5[[#Headers],[Not Affected]]))</f>
        <v/>
      </c>
      <c r="Q458" s="460" t="str">
        <f>IF(COUNTIFS(Table1[JV '#],Table5[[#This Row],[JV Number]],Table1[D-419 Utility Relocation Classification],Table5[[#Headers],[Incorporated]])=0,"",COUNTIFS(Table1[JV '#],Table5[[#This Row],[JV Number]],Table1[D-419 Utility Relocation Classification],Table5[[#Headers],[Incorporated]]))</f>
        <v/>
      </c>
      <c r="R458" s="460" t="str">
        <f>IF(COUNTIFS(Table1[JV '#],Table5[[#This Row],[JV Number]],Table1[Overhead or Underground],"OH")=0,"",COUNTIFS(Table1[JV '#],Table5[[#This Row],[JV Number]],Table1[Overhead or Underground],"OH"))</f>
        <v/>
      </c>
      <c r="S458" s="460" t="str">
        <f>IF(COUNTIFS(Table1[JV '#],Table5[[#This Row],[JV Number]],Table1[Overhead or Underground],"UG")=0,"",COUNTIFS(Table1[JV '#],Table5[[#This Row],[JV Number]],Table1[Overhead or Underground],"UG"))</f>
        <v/>
      </c>
      <c r="T458" s="460" t="e">
        <f>IF(COUNTIFS(Table1[JV '#],Table5[[#This Row],[JV Number]],#REF!,"x")=0,"",COUNTIFS(Table1[JV '#],Table5[[#This Row],[JV Number]],#REF!,"x"))</f>
        <v>#REF!</v>
      </c>
      <c r="U458" s="460" t="e">
        <f>IF(COUNTIFS(Table1[JV '#],Table5[[#This Row],[JV Number]],#REF!,"x")=0,"",COUNTIFS(Table1[JV '#],Table5[[#This Row],[JV Number]],#REF!,"x"))</f>
        <v>#REF!</v>
      </c>
      <c r="V458" s="460" t="e">
        <f>IF(COUNTIFS(Table1[JV '#],Table5[[#This Row],[JV Number]],#REF!,"x")=0,"",COUNTIFS(Table1[JV '#],Table5[[#This Row],[JV Number]],#REF!,"x"))</f>
        <v>#REF!</v>
      </c>
      <c r="W458" s="460" t="e">
        <f>IF(COUNTIFS(Table1[JV '#],Table5[[#This Row],[JV Number]],#REF!,"x")=0,"",COUNTIFS(Table1[JV '#],Table5[[#This Row],[JV Number]],#REF!,"x"))</f>
        <v>#REF!</v>
      </c>
      <c r="X458" s="460" t="e">
        <f>IF(COUNTIFS(Table1[JV '#],Table5[[#This Row],[JV Number]],#REF!,"x")=0,"",COUNTIFS(Table1[JV '#],Table5[[#This Row],[JV Number]],#REF!,"x"))</f>
        <v>#REF!</v>
      </c>
      <c r="Z458" s="447"/>
    </row>
    <row r="459" spans="1:26" x14ac:dyDescent="0.25">
      <c r="A459" s="464">
        <v>455</v>
      </c>
      <c r="B459" s="460">
        <v>461</v>
      </c>
      <c r="C459" s="460">
        <f>INDEX(Table1[MPMS '#],MATCH(Table5[[#This Row],[JV Number]],Table1[JV '#],0))</f>
        <v>29062</v>
      </c>
      <c r="D459" s="460" t="str">
        <f>INDEX(Table1[Early Completion (Y/N)],MATCH(Table5[[#This Row],[JV Number]],Table1[JV '#],0))</f>
        <v>--</v>
      </c>
      <c r="E459" s="460" t="e">
        <f>INDEX(#REF!,MATCH(Table5[[#This Row],[JV Number]],Table1[JV '#],0))</f>
        <v>#REF!</v>
      </c>
      <c r="F459" s="460">
        <f>INDEX(Table1[District],MATCH(Table5[[#This Row],[JV Number]],Table1[JV '#],0))</f>
        <v>11</v>
      </c>
      <c r="G459" s="460" t="str">
        <f>INDEX(Table1[County],MATCH(Table5[[#This Row],[JV Number]],Table1[JV '#],0))</f>
        <v>Beaver</v>
      </c>
      <c r="H459" s="460">
        <f>COUNTIF(Table1[JV '#],Table5[[#This Row],[JV Number]])</f>
        <v>1</v>
      </c>
      <c r="I459" s="466">
        <f>LOOKUP(Table5[[#This Row],[JV Number]],Table4[JV '#],Table4[Construction Start Dates])</f>
        <v>42885</v>
      </c>
      <c r="J459" s="466" t="e">
        <f t="array" ref="J459">MIN(IF(Table5[[#This Row],[JV Number]]=Table1[JV '#],#REF!,"Error"))</f>
        <v>#REF!</v>
      </c>
      <c r="K459" s="554" t="e">
        <f>SUMIF(Table1[JV '#],Table5[[#This Row],[JV Number]],#REF!)</f>
        <v>#REF!</v>
      </c>
      <c r="L459" s="460" t="str">
        <f>IF(COUNTIFS(Table1[JV '#],Table5[[#This Row],[JV Number]],Table1[D-419 Utility Relocation Classification],Table5[[#Headers],[Prior]])=0,"",COUNTIFS(Table1[JV '#],Table5[[#This Row],[JV Number]],Table1[D-419 Utility Relocation Classification],Table5[[#Headers],[Prior]]))</f>
        <v/>
      </c>
      <c r="M459" s="460" t="str">
        <f>IF(COUNTIFS(Table1[JV '#],Table5[[#This Row],[JV Number]],Table1[D-419 Utility Relocation Classification],Table5[[#Headers],[Restrictive]])=0,"",COUNTIFS(Table1[JV '#],Table5[[#This Row],[JV Number]],Table1[D-419 Utility Relocation Classification],Table5[[#Headers],[Restrictive]]))</f>
        <v/>
      </c>
      <c r="N459" s="460" t="str">
        <f>IF(COUNTIFS(Table1[JV '#],Table5[[#This Row],[JV Number]],Table1[D-419 Utility Relocation Classification],Table5[[#Headers],[Concurrent]])=0,"",COUNTIFS(Table1[JV '#],Table5[[#This Row],[JV Number]],Table1[D-419 Utility Relocation Classification],Table5[[#Headers],[Concurrent]]))</f>
        <v/>
      </c>
      <c r="O459" s="460" t="str">
        <f>IF(COUNTIFS(Table1[JV '#],Table5[[#This Row],[JV Number]],Table1[D-419 Utility Relocation Classification],Table5[[#Headers],[Coordinated]])=0,"",COUNTIFS(Table1[JV '#],Table5[[#This Row],[JV Number]],Table1[D-419 Utility Relocation Classification],Table5[[#Headers],[Coordinated]]))</f>
        <v/>
      </c>
      <c r="P459" s="460" t="str">
        <f>IF(COUNTIFS(Table1[JV '#],Table5[[#This Row],[JV Number]],Table1[D-419 Utility Relocation Classification],Table5[[#Headers],[Not Affected]])=0,"",COUNTIFS(Table1[JV '#],Table5[[#This Row],[JV Number]],Table1[D-419 Utility Relocation Classification],Table5[[#Headers],[Not Affected]]))</f>
        <v/>
      </c>
      <c r="Q459" s="460" t="str">
        <f>IF(COUNTIFS(Table1[JV '#],Table5[[#This Row],[JV Number]],Table1[D-419 Utility Relocation Classification],Table5[[#Headers],[Incorporated]])=0,"",COUNTIFS(Table1[JV '#],Table5[[#This Row],[JV Number]],Table1[D-419 Utility Relocation Classification],Table5[[#Headers],[Incorporated]]))</f>
        <v/>
      </c>
      <c r="R459" s="460" t="str">
        <f>IF(COUNTIFS(Table1[JV '#],Table5[[#This Row],[JV Number]],Table1[Overhead or Underground],"OH")=0,"",COUNTIFS(Table1[JV '#],Table5[[#This Row],[JV Number]],Table1[Overhead or Underground],"OH"))</f>
        <v/>
      </c>
      <c r="S459" s="460" t="str">
        <f>IF(COUNTIFS(Table1[JV '#],Table5[[#This Row],[JV Number]],Table1[Overhead or Underground],"UG")=0,"",COUNTIFS(Table1[JV '#],Table5[[#This Row],[JV Number]],Table1[Overhead or Underground],"UG"))</f>
        <v/>
      </c>
      <c r="T459" s="460" t="e">
        <f>IF(COUNTIFS(Table1[JV '#],Table5[[#This Row],[JV Number]],#REF!,"x")=0,"",COUNTIFS(Table1[JV '#],Table5[[#This Row],[JV Number]],#REF!,"x"))</f>
        <v>#REF!</v>
      </c>
      <c r="U459" s="460" t="e">
        <f>IF(COUNTIFS(Table1[JV '#],Table5[[#This Row],[JV Number]],#REF!,"x")=0,"",COUNTIFS(Table1[JV '#],Table5[[#This Row],[JV Number]],#REF!,"x"))</f>
        <v>#REF!</v>
      </c>
      <c r="V459" s="460" t="e">
        <f>IF(COUNTIFS(Table1[JV '#],Table5[[#This Row],[JV Number]],#REF!,"x")=0,"",COUNTIFS(Table1[JV '#],Table5[[#This Row],[JV Number]],#REF!,"x"))</f>
        <v>#REF!</v>
      </c>
      <c r="W459" s="460" t="e">
        <f>IF(COUNTIFS(Table1[JV '#],Table5[[#This Row],[JV Number]],#REF!,"x")=0,"",COUNTIFS(Table1[JV '#],Table5[[#This Row],[JV Number]],#REF!,"x"))</f>
        <v>#REF!</v>
      </c>
      <c r="X459" s="460" t="e">
        <f>IF(COUNTIFS(Table1[JV '#],Table5[[#This Row],[JV Number]],#REF!,"x")=0,"",COUNTIFS(Table1[JV '#],Table5[[#This Row],[JV Number]],#REF!,"x"))</f>
        <v>#REF!</v>
      </c>
      <c r="Z459" s="447"/>
    </row>
    <row r="460" spans="1:26" x14ac:dyDescent="0.25">
      <c r="A460" s="464">
        <v>456</v>
      </c>
      <c r="B460" s="460">
        <v>462</v>
      </c>
      <c r="C460" s="460">
        <f>INDEX(Table1[MPMS '#],MATCH(Table5[[#This Row],[JV Number]],Table1[JV '#],0))</f>
        <v>78310</v>
      </c>
      <c r="D460" s="460" t="str">
        <f>INDEX(Table1[Early Completion (Y/N)],MATCH(Table5[[#This Row],[JV Number]],Table1[JV '#],0))</f>
        <v>--</v>
      </c>
      <c r="E460" s="460" t="e">
        <f>INDEX(#REF!,MATCH(Table5[[#This Row],[JV Number]],Table1[JV '#],0))</f>
        <v>#REF!</v>
      </c>
      <c r="F460" s="460">
        <f>INDEX(Table1[District],MATCH(Table5[[#This Row],[JV Number]],Table1[JV '#],0))</f>
        <v>11</v>
      </c>
      <c r="G460" s="460" t="str">
        <f>INDEX(Table1[County],MATCH(Table5[[#This Row],[JV Number]],Table1[JV '#],0))</f>
        <v>Beaver</v>
      </c>
      <c r="H460" s="460">
        <f>COUNTIF(Table1[JV '#],Table5[[#This Row],[JV Number]])</f>
        <v>1</v>
      </c>
      <c r="I460" s="466">
        <f>LOOKUP(Table5[[#This Row],[JV Number]],Table4[JV '#],Table4[Construction Start Dates])</f>
        <v>42800</v>
      </c>
      <c r="J460" s="466" t="e">
        <f t="array" ref="J460">MIN(IF(Table5[[#This Row],[JV Number]]=Table1[JV '#],#REF!,"Error"))</f>
        <v>#REF!</v>
      </c>
      <c r="K460" s="554" t="e">
        <f>SUMIF(Table1[JV '#],Table5[[#This Row],[JV Number]],#REF!)</f>
        <v>#REF!</v>
      </c>
      <c r="L460" s="460" t="str">
        <f>IF(COUNTIFS(Table1[JV '#],Table5[[#This Row],[JV Number]],Table1[D-419 Utility Relocation Classification],Table5[[#Headers],[Prior]])=0,"",COUNTIFS(Table1[JV '#],Table5[[#This Row],[JV Number]],Table1[D-419 Utility Relocation Classification],Table5[[#Headers],[Prior]]))</f>
        <v/>
      </c>
      <c r="M460" s="460" t="str">
        <f>IF(COUNTIFS(Table1[JV '#],Table5[[#This Row],[JV Number]],Table1[D-419 Utility Relocation Classification],Table5[[#Headers],[Restrictive]])=0,"",COUNTIFS(Table1[JV '#],Table5[[#This Row],[JV Number]],Table1[D-419 Utility Relocation Classification],Table5[[#Headers],[Restrictive]]))</f>
        <v/>
      </c>
      <c r="N460" s="460" t="str">
        <f>IF(COUNTIFS(Table1[JV '#],Table5[[#This Row],[JV Number]],Table1[D-419 Utility Relocation Classification],Table5[[#Headers],[Concurrent]])=0,"",COUNTIFS(Table1[JV '#],Table5[[#This Row],[JV Number]],Table1[D-419 Utility Relocation Classification],Table5[[#Headers],[Concurrent]]))</f>
        <v/>
      </c>
      <c r="O460" s="460" t="str">
        <f>IF(COUNTIFS(Table1[JV '#],Table5[[#This Row],[JV Number]],Table1[D-419 Utility Relocation Classification],Table5[[#Headers],[Coordinated]])=0,"",COUNTIFS(Table1[JV '#],Table5[[#This Row],[JV Number]],Table1[D-419 Utility Relocation Classification],Table5[[#Headers],[Coordinated]]))</f>
        <v/>
      </c>
      <c r="P460" s="460" t="str">
        <f>IF(COUNTIFS(Table1[JV '#],Table5[[#This Row],[JV Number]],Table1[D-419 Utility Relocation Classification],Table5[[#Headers],[Not Affected]])=0,"",COUNTIFS(Table1[JV '#],Table5[[#This Row],[JV Number]],Table1[D-419 Utility Relocation Classification],Table5[[#Headers],[Not Affected]]))</f>
        <v/>
      </c>
      <c r="Q460" s="460" t="str">
        <f>IF(COUNTIFS(Table1[JV '#],Table5[[#This Row],[JV Number]],Table1[D-419 Utility Relocation Classification],Table5[[#Headers],[Incorporated]])=0,"",COUNTIFS(Table1[JV '#],Table5[[#This Row],[JV Number]],Table1[D-419 Utility Relocation Classification],Table5[[#Headers],[Incorporated]]))</f>
        <v/>
      </c>
      <c r="R460" s="460" t="str">
        <f>IF(COUNTIFS(Table1[JV '#],Table5[[#This Row],[JV Number]],Table1[Overhead or Underground],"OH")=0,"",COUNTIFS(Table1[JV '#],Table5[[#This Row],[JV Number]],Table1[Overhead or Underground],"OH"))</f>
        <v/>
      </c>
      <c r="S460" s="460" t="str">
        <f>IF(COUNTIFS(Table1[JV '#],Table5[[#This Row],[JV Number]],Table1[Overhead or Underground],"UG")=0,"",COUNTIFS(Table1[JV '#],Table5[[#This Row],[JV Number]],Table1[Overhead or Underground],"UG"))</f>
        <v/>
      </c>
      <c r="T460" s="460" t="e">
        <f>IF(COUNTIFS(Table1[JV '#],Table5[[#This Row],[JV Number]],#REF!,"x")=0,"",COUNTIFS(Table1[JV '#],Table5[[#This Row],[JV Number]],#REF!,"x"))</f>
        <v>#REF!</v>
      </c>
      <c r="U460" s="460" t="e">
        <f>IF(COUNTIFS(Table1[JV '#],Table5[[#This Row],[JV Number]],#REF!,"x")=0,"",COUNTIFS(Table1[JV '#],Table5[[#This Row],[JV Number]],#REF!,"x"))</f>
        <v>#REF!</v>
      </c>
      <c r="V460" s="460" t="e">
        <f>IF(COUNTIFS(Table1[JV '#],Table5[[#This Row],[JV Number]],#REF!,"x")=0,"",COUNTIFS(Table1[JV '#],Table5[[#This Row],[JV Number]],#REF!,"x"))</f>
        <v>#REF!</v>
      </c>
      <c r="W460" s="460" t="e">
        <f>IF(COUNTIFS(Table1[JV '#],Table5[[#This Row],[JV Number]],#REF!,"x")=0,"",COUNTIFS(Table1[JV '#],Table5[[#This Row],[JV Number]],#REF!,"x"))</f>
        <v>#REF!</v>
      </c>
      <c r="X460" s="460" t="e">
        <f>IF(COUNTIFS(Table1[JV '#],Table5[[#This Row],[JV Number]],#REF!,"x")=0,"",COUNTIFS(Table1[JV '#],Table5[[#This Row],[JV Number]],#REF!,"x"))</f>
        <v>#REF!</v>
      </c>
      <c r="Z460" s="447"/>
    </row>
    <row r="461" spans="1:26" x14ac:dyDescent="0.25">
      <c r="A461" s="464">
        <v>457</v>
      </c>
      <c r="B461" s="460">
        <v>463</v>
      </c>
      <c r="C461" s="460">
        <f>INDEX(Table1[MPMS '#],MATCH(Table5[[#This Row],[JV Number]],Table1[JV '#],0))</f>
        <v>99794</v>
      </c>
      <c r="D461" s="460" t="str">
        <f>INDEX(Table1[Early Completion (Y/N)],MATCH(Table5[[#This Row],[JV Number]],Table1[JV '#],0))</f>
        <v>--</v>
      </c>
      <c r="E461" s="460" t="e">
        <f>INDEX(#REF!,MATCH(Table5[[#This Row],[JV Number]],Table1[JV '#],0))</f>
        <v>#REF!</v>
      </c>
      <c r="F461" s="460">
        <f>INDEX(Table1[District],MATCH(Table5[[#This Row],[JV Number]],Table1[JV '#],0))</f>
        <v>11</v>
      </c>
      <c r="G461" s="460" t="str">
        <f>INDEX(Table1[County],MATCH(Table5[[#This Row],[JV Number]],Table1[JV '#],0))</f>
        <v>Beaver</v>
      </c>
      <c r="H461" s="460">
        <f>COUNTIF(Table1[JV '#],Table5[[#This Row],[JV Number]])</f>
        <v>3</v>
      </c>
      <c r="I461" s="466">
        <f>LOOKUP(Table5[[#This Row],[JV Number]],Table4[JV '#],Table4[Construction Start Dates])</f>
        <v>42597</v>
      </c>
      <c r="J461" s="466" t="e">
        <f t="array" ref="J461">MIN(IF(Table5[[#This Row],[JV Number]]=Table1[JV '#],#REF!,"Error"))</f>
        <v>#REF!</v>
      </c>
      <c r="K461" s="554" t="e">
        <f>SUMIF(Table1[JV '#],Table5[[#This Row],[JV Number]],#REF!)</f>
        <v>#REF!</v>
      </c>
      <c r="L461" s="460" t="str">
        <f>IF(COUNTIFS(Table1[JV '#],Table5[[#This Row],[JV Number]],Table1[D-419 Utility Relocation Classification],Table5[[#Headers],[Prior]])=0,"",COUNTIFS(Table1[JV '#],Table5[[#This Row],[JV Number]],Table1[D-419 Utility Relocation Classification],Table5[[#Headers],[Prior]]))</f>
        <v/>
      </c>
      <c r="M461" s="460" t="str">
        <f>IF(COUNTIFS(Table1[JV '#],Table5[[#This Row],[JV Number]],Table1[D-419 Utility Relocation Classification],Table5[[#Headers],[Restrictive]])=0,"",COUNTIFS(Table1[JV '#],Table5[[#This Row],[JV Number]],Table1[D-419 Utility Relocation Classification],Table5[[#Headers],[Restrictive]]))</f>
        <v/>
      </c>
      <c r="N461" s="460" t="str">
        <f>IF(COUNTIFS(Table1[JV '#],Table5[[#This Row],[JV Number]],Table1[D-419 Utility Relocation Classification],Table5[[#Headers],[Concurrent]])=0,"",COUNTIFS(Table1[JV '#],Table5[[#This Row],[JV Number]],Table1[D-419 Utility Relocation Classification],Table5[[#Headers],[Concurrent]]))</f>
        <v/>
      </c>
      <c r="O461" s="460" t="str">
        <f>IF(COUNTIFS(Table1[JV '#],Table5[[#This Row],[JV Number]],Table1[D-419 Utility Relocation Classification],Table5[[#Headers],[Coordinated]])=0,"",COUNTIFS(Table1[JV '#],Table5[[#This Row],[JV Number]],Table1[D-419 Utility Relocation Classification],Table5[[#Headers],[Coordinated]]))</f>
        <v/>
      </c>
      <c r="P461" s="460" t="str">
        <f>IF(COUNTIFS(Table1[JV '#],Table5[[#This Row],[JV Number]],Table1[D-419 Utility Relocation Classification],Table5[[#Headers],[Not Affected]])=0,"",COUNTIFS(Table1[JV '#],Table5[[#This Row],[JV Number]],Table1[D-419 Utility Relocation Classification],Table5[[#Headers],[Not Affected]]))</f>
        <v/>
      </c>
      <c r="Q461" s="460" t="str">
        <f>IF(COUNTIFS(Table1[JV '#],Table5[[#This Row],[JV Number]],Table1[D-419 Utility Relocation Classification],Table5[[#Headers],[Incorporated]])=0,"",COUNTIFS(Table1[JV '#],Table5[[#This Row],[JV Number]],Table1[D-419 Utility Relocation Classification],Table5[[#Headers],[Incorporated]]))</f>
        <v/>
      </c>
      <c r="R461" s="460" t="str">
        <f>IF(COUNTIFS(Table1[JV '#],Table5[[#This Row],[JV Number]],Table1[Overhead or Underground],"OH")=0,"",COUNTIFS(Table1[JV '#],Table5[[#This Row],[JV Number]],Table1[Overhead or Underground],"OH"))</f>
        <v/>
      </c>
      <c r="S461" s="460">
        <f>IF(COUNTIFS(Table1[JV '#],Table5[[#This Row],[JV Number]],Table1[Overhead or Underground],"UG")=0,"",COUNTIFS(Table1[JV '#],Table5[[#This Row],[JV Number]],Table1[Overhead or Underground],"UG"))</f>
        <v>2</v>
      </c>
      <c r="T461" s="460" t="e">
        <f>IF(COUNTIFS(Table1[JV '#],Table5[[#This Row],[JV Number]],#REF!,"x")=0,"",COUNTIFS(Table1[JV '#],Table5[[#This Row],[JV Number]],#REF!,"x"))</f>
        <v>#REF!</v>
      </c>
      <c r="U461" s="460" t="e">
        <f>IF(COUNTIFS(Table1[JV '#],Table5[[#This Row],[JV Number]],#REF!,"x")=0,"",COUNTIFS(Table1[JV '#],Table5[[#This Row],[JV Number]],#REF!,"x"))</f>
        <v>#REF!</v>
      </c>
      <c r="V461" s="460" t="e">
        <f>IF(COUNTIFS(Table1[JV '#],Table5[[#This Row],[JV Number]],#REF!,"x")=0,"",COUNTIFS(Table1[JV '#],Table5[[#This Row],[JV Number]],#REF!,"x"))</f>
        <v>#REF!</v>
      </c>
      <c r="W461" s="460" t="e">
        <f>IF(COUNTIFS(Table1[JV '#],Table5[[#This Row],[JV Number]],#REF!,"x")=0,"",COUNTIFS(Table1[JV '#],Table5[[#This Row],[JV Number]],#REF!,"x"))</f>
        <v>#REF!</v>
      </c>
      <c r="X461" s="460" t="e">
        <f>IF(COUNTIFS(Table1[JV '#],Table5[[#This Row],[JV Number]],#REF!,"x")=0,"",COUNTIFS(Table1[JV '#],Table5[[#This Row],[JV Number]],#REF!,"x"))</f>
        <v>#REF!</v>
      </c>
      <c r="Z461" s="447"/>
    </row>
    <row r="462" spans="1:26" x14ac:dyDescent="0.25">
      <c r="A462" s="464">
        <v>458</v>
      </c>
      <c r="B462" s="460">
        <v>464</v>
      </c>
      <c r="C462" s="460">
        <f>INDEX(Table1[MPMS '#],MATCH(Table5[[#This Row],[JV Number]],Table1[JV '#],0))</f>
        <v>78313</v>
      </c>
      <c r="D462" s="460" t="str">
        <f>INDEX(Table1[Early Completion (Y/N)],MATCH(Table5[[#This Row],[JV Number]],Table1[JV '#],0))</f>
        <v>--</v>
      </c>
      <c r="E462" s="460" t="e">
        <f>INDEX(#REF!,MATCH(Table5[[#This Row],[JV Number]],Table1[JV '#],0))</f>
        <v>#REF!</v>
      </c>
      <c r="F462" s="460">
        <f>INDEX(Table1[District],MATCH(Table5[[#This Row],[JV Number]],Table1[JV '#],0))</f>
        <v>11</v>
      </c>
      <c r="G462" s="460" t="str">
        <f>INDEX(Table1[County],MATCH(Table5[[#This Row],[JV Number]],Table1[JV '#],0))</f>
        <v>Beaver</v>
      </c>
      <c r="H462" s="460">
        <f>COUNTIF(Table1[JV '#],Table5[[#This Row],[JV Number]])</f>
        <v>1</v>
      </c>
      <c r="I462" s="466">
        <f>LOOKUP(Table5[[#This Row],[JV Number]],Table4[JV '#],Table4[Construction Start Dates])</f>
        <v>42849</v>
      </c>
      <c r="J462" s="466" t="e">
        <f t="array" ref="J462">MIN(IF(Table5[[#This Row],[JV Number]]=Table1[JV '#],#REF!,"Error"))</f>
        <v>#REF!</v>
      </c>
      <c r="K462" s="554" t="e">
        <f>SUMIF(Table1[JV '#],Table5[[#This Row],[JV Number]],#REF!)</f>
        <v>#REF!</v>
      </c>
      <c r="L462" s="460" t="str">
        <f>IF(COUNTIFS(Table1[JV '#],Table5[[#This Row],[JV Number]],Table1[D-419 Utility Relocation Classification],Table5[[#Headers],[Prior]])=0,"",COUNTIFS(Table1[JV '#],Table5[[#This Row],[JV Number]],Table1[D-419 Utility Relocation Classification],Table5[[#Headers],[Prior]]))</f>
        <v/>
      </c>
      <c r="M462" s="460" t="str">
        <f>IF(COUNTIFS(Table1[JV '#],Table5[[#This Row],[JV Number]],Table1[D-419 Utility Relocation Classification],Table5[[#Headers],[Restrictive]])=0,"",COUNTIFS(Table1[JV '#],Table5[[#This Row],[JV Number]],Table1[D-419 Utility Relocation Classification],Table5[[#Headers],[Restrictive]]))</f>
        <v/>
      </c>
      <c r="N462" s="460" t="str">
        <f>IF(COUNTIFS(Table1[JV '#],Table5[[#This Row],[JV Number]],Table1[D-419 Utility Relocation Classification],Table5[[#Headers],[Concurrent]])=0,"",COUNTIFS(Table1[JV '#],Table5[[#This Row],[JV Number]],Table1[D-419 Utility Relocation Classification],Table5[[#Headers],[Concurrent]]))</f>
        <v/>
      </c>
      <c r="O462" s="460" t="str">
        <f>IF(COUNTIFS(Table1[JV '#],Table5[[#This Row],[JV Number]],Table1[D-419 Utility Relocation Classification],Table5[[#Headers],[Coordinated]])=0,"",COUNTIFS(Table1[JV '#],Table5[[#This Row],[JV Number]],Table1[D-419 Utility Relocation Classification],Table5[[#Headers],[Coordinated]]))</f>
        <v/>
      </c>
      <c r="P462" s="460" t="str">
        <f>IF(COUNTIFS(Table1[JV '#],Table5[[#This Row],[JV Number]],Table1[D-419 Utility Relocation Classification],Table5[[#Headers],[Not Affected]])=0,"",COUNTIFS(Table1[JV '#],Table5[[#This Row],[JV Number]],Table1[D-419 Utility Relocation Classification],Table5[[#Headers],[Not Affected]]))</f>
        <v/>
      </c>
      <c r="Q462" s="460" t="str">
        <f>IF(COUNTIFS(Table1[JV '#],Table5[[#This Row],[JV Number]],Table1[D-419 Utility Relocation Classification],Table5[[#Headers],[Incorporated]])=0,"",COUNTIFS(Table1[JV '#],Table5[[#This Row],[JV Number]],Table1[D-419 Utility Relocation Classification],Table5[[#Headers],[Incorporated]]))</f>
        <v/>
      </c>
      <c r="R462" s="460" t="str">
        <f>IF(COUNTIFS(Table1[JV '#],Table5[[#This Row],[JV Number]],Table1[Overhead or Underground],"OH")=0,"",COUNTIFS(Table1[JV '#],Table5[[#This Row],[JV Number]],Table1[Overhead or Underground],"OH"))</f>
        <v/>
      </c>
      <c r="S462" s="460">
        <f>IF(COUNTIFS(Table1[JV '#],Table5[[#This Row],[JV Number]],Table1[Overhead or Underground],"UG")=0,"",COUNTIFS(Table1[JV '#],Table5[[#This Row],[JV Number]],Table1[Overhead or Underground],"UG"))</f>
        <v>1</v>
      </c>
      <c r="T462" s="460" t="e">
        <f>IF(COUNTIFS(Table1[JV '#],Table5[[#This Row],[JV Number]],#REF!,"x")=0,"",COUNTIFS(Table1[JV '#],Table5[[#This Row],[JV Number]],#REF!,"x"))</f>
        <v>#REF!</v>
      </c>
      <c r="U462" s="460" t="e">
        <f>IF(COUNTIFS(Table1[JV '#],Table5[[#This Row],[JV Number]],#REF!,"x")=0,"",COUNTIFS(Table1[JV '#],Table5[[#This Row],[JV Number]],#REF!,"x"))</f>
        <v>#REF!</v>
      </c>
      <c r="V462" s="460" t="e">
        <f>IF(COUNTIFS(Table1[JV '#],Table5[[#This Row],[JV Number]],#REF!,"x")=0,"",COUNTIFS(Table1[JV '#],Table5[[#This Row],[JV Number]],#REF!,"x"))</f>
        <v>#REF!</v>
      </c>
      <c r="W462" s="460" t="e">
        <f>IF(COUNTIFS(Table1[JV '#],Table5[[#This Row],[JV Number]],#REF!,"x")=0,"",COUNTIFS(Table1[JV '#],Table5[[#This Row],[JV Number]],#REF!,"x"))</f>
        <v>#REF!</v>
      </c>
      <c r="X462" s="460" t="e">
        <f>IF(COUNTIFS(Table1[JV '#],Table5[[#This Row],[JV Number]],#REF!,"x")=0,"",COUNTIFS(Table1[JV '#],Table5[[#This Row],[JV Number]],#REF!,"x"))</f>
        <v>#REF!</v>
      </c>
      <c r="Z462" s="447"/>
    </row>
    <row r="463" spans="1:26" x14ac:dyDescent="0.25">
      <c r="A463" s="464">
        <v>459</v>
      </c>
      <c r="B463" s="460">
        <v>465</v>
      </c>
      <c r="C463" s="460">
        <f>INDEX(Table1[MPMS '#],MATCH(Table5[[#This Row],[JV Number]],Table1[JV '#],0))</f>
        <v>29374</v>
      </c>
      <c r="D463" s="460" t="str">
        <f>INDEX(Table1[Early Completion (Y/N)],MATCH(Table5[[#This Row],[JV Number]],Table1[JV '#],0))</f>
        <v>--</v>
      </c>
      <c r="E463" s="460" t="e">
        <f>INDEX(#REF!,MATCH(Table5[[#This Row],[JV Number]],Table1[JV '#],0))</f>
        <v>#REF!</v>
      </c>
      <c r="F463" s="460">
        <f>INDEX(Table1[District],MATCH(Table5[[#This Row],[JV Number]],Table1[JV '#],0))</f>
        <v>11</v>
      </c>
      <c r="G463" s="460" t="str">
        <f>INDEX(Table1[County],MATCH(Table5[[#This Row],[JV Number]],Table1[JV '#],0))</f>
        <v>Lawrence</v>
      </c>
      <c r="H463" s="460">
        <f>COUNTIF(Table1[JV '#],Table5[[#This Row],[JV Number]])</f>
        <v>3</v>
      </c>
      <c r="I463" s="466">
        <f>LOOKUP(Table5[[#This Row],[JV Number]],Table4[JV '#],Table4[Construction Start Dates])</f>
        <v>42881</v>
      </c>
      <c r="J463" s="466" t="e">
        <f t="array" ref="J463">MIN(IF(Table5[[#This Row],[JV Number]]=Table1[JV '#],#REF!,"Error"))</f>
        <v>#REF!</v>
      </c>
      <c r="K463" s="554" t="e">
        <f>SUMIF(Table1[JV '#],Table5[[#This Row],[JV Number]],#REF!)</f>
        <v>#REF!</v>
      </c>
      <c r="L463" s="460" t="str">
        <f>IF(COUNTIFS(Table1[JV '#],Table5[[#This Row],[JV Number]],Table1[D-419 Utility Relocation Classification],Table5[[#Headers],[Prior]])=0,"",COUNTIFS(Table1[JV '#],Table5[[#This Row],[JV Number]],Table1[D-419 Utility Relocation Classification],Table5[[#Headers],[Prior]]))</f>
        <v/>
      </c>
      <c r="M463" s="460" t="str">
        <f>IF(COUNTIFS(Table1[JV '#],Table5[[#This Row],[JV Number]],Table1[D-419 Utility Relocation Classification],Table5[[#Headers],[Restrictive]])=0,"",COUNTIFS(Table1[JV '#],Table5[[#This Row],[JV Number]],Table1[D-419 Utility Relocation Classification],Table5[[#Headers],[Restrictive]]))</f>
        <v/>
      </c>
      <c r="N463" s="460" t="str">
        <f>IF(COUNTIFS(Table1[JV '#],Table5[[#This Row],[JV Number]],Table1[D-419 Utility Relocation Classification],Table5[[#Headers],[Concurrent]])=0,"",COUNTIFS(Table1[JV '#],Table5[[#This Row],[JV Number]],Table1[D-419 Utility Relocation Classification],Table5[[#Headers],[Concurrent]]))</f>
        <v/>
      </c>
      <c r="O463" s="460" t="str">
        <f>IF(COUNTIFS(Table1[JV '#],Table5[[#This Row],[JV Number]],Table1[D-419 Utility Relocation Classification],Table5[[#Headers],[Coordinated]])=0,"",COUNTIFS(Table1[JV '#],Table5[[#This Row],[JV Number]],Table1[D-419 Utility Relocation Classification],Table5[[#Headers],[Coordinated]]))</f>
        <v/>
      </c>
      <c r="P463" s="460" t="str">
        <f>IF(COUNTIFS(Table1[JV '#],Table5[[#This Row],[JV Number]],Table1[D-419 Utility Relocation Classification],Table5[[#Headers],[Not Affected]])=0,"",COUNTIFS(Table1[JV '#],Table5[[#This Row],[JV Number]],Table1[D-419 Utility Relocation Classification],Table5[[#Headers],[Not Affected]]))</f>
        <v/>
      </c>
      <c r="Q463" s="460" t="str">
        <f>IF(COUNTIFS(Table1[JV '#],Table5[[#This Row],[JV Number]],Table1[D-419 Utility Relocation Classification],Table5[[#Headers],[Incorporated]])=0,"",COUNTIFS(Table1[JV '#],Table5[[#This Row],[JV Number]],Table1[D-419 Utility Relocation Classification],Table5[[#Headers],[Incorporated]]))</f>
        <v/>
      </c>
      <c r="R463" s="460" t="str">
        <f>IF(COUNTIFS(Table1[JV '#],Table5[[#This Row],[JV Number]],Table1[Overhead or Underground],"OH")=0,"",COUNTIFS(Table1[JV '#],Table5[[#This Row],[JV Number]],Table1[Overhead or Underground],"OH"))</f>
        <v/>
      </c>
      <c r="S463" s="460">
        <f>IF(COUNTIFS(Table1[JV '#],Table5[[#This Row],[JV Number]],Table1[Overhead or Underground],"UG")=0,"",COUNTIFS(Table1[JV '#],Table5[[#This Row],[JV Number]],Table1[Overhead or Underground],"UG"))</f>
        <v>2</v>
      </c>
      <c r="T463" s="460" t="e">
        <f>IF(COUNTIFS(Table1[JV '#],Table5[[#This Row],[JV Number]],#REF!,"x")=0,"",COUNTIFS(Table1[JV '#],Table5[[#This Row],[JV Number]],#REF!,"x"))</f>
        <v>#REF!</v>
      </c>
      <c r="U463" s="460" t="e">
        <f>IF(COUNTIFS(Table1[JV '#],Table5[[#This Row],[JV Number]],#REF!,"x")=0,"",COUNTIFS(Table1[JV '#],Table5[[#This Row],[JV Number]],#REF!,"x"))</f>
        <v>#REF!</v>
      </c>
      <c r="V463" s="460" t="e">
        <f>IF(COUNTIFS(Table1[JV '#],Table5[[#This Row],[JV Number]],#REF!,"x")=0,"",COUNTIFS(Table1[JV '#],Table5[[#This Row],[JV Number]],#REF!,"x"))</f>
        <v>#REF!</v>
      </c>
      <c r="W463" s="460" t="e">
        <f>IF(COUNTIFS(Table1[JV '#],Table5[[#This Row],[JV Number]],#REF!,"x")=0,"",COUNTIFS(Table1[JV '#],Table5[[#This Row],[JV Number]],#REF!,"x"))</f>
        <v>#REF!</v>
      </c>
      <c r="X463" s="460" t="e">
        <f>IF(COUNTIFS(Table1[JV '#],Table5[[#This Row],[JV Number]],#REF!,"x")=0,"",COUNTIFS(Table1[JV '#],Table5[[#This Row],[JV Number]],#REF!,"x"))</f>
        <v>#REF!</v>
      </c>
      <c r="Z463" s="447"/>
    </row>
    <row r="464" spans="1:26" x14ac:dyDescent="0.25">
      <c r="A464" s="464">
        <v>460</v>
      </c>
      <c r="B464" s="460">
        <v>466</v>
      </c>
      <c r="C464" s="460">
        <f>INDEX(Table1[MPMS '#],MATCH(Table5[[#This Row],[JV Number]],Table1[JV '#],0))</f>
        <v>78362</v>
      </c>
      <c r="D464" s="460" t="str">
        <f>INDEX(Table1[Early Completion (Y/N)],MATCH(Table5[[#This Row],[JV Number]],Table1[JV '#],0))</f>
        <v>--</v>
      </c>
      <c r="E464" s="460" t="e">
        <f>INDEX(#REF!,MATCH(Table5[[#This Row],[JV Number]],Table1[JV '#],0))</f>
        <v>#REF!</v>
      </c>
      <c r="F464" s="460">
        <f>INDEX(Table1[District],MATCH(Table5[[#This Row],[JV Number]],Table1[JV '#],0))</f>
        <v>11</v>
      </c>
      <c r="G464" s="460" t="str">
        <f>INDEX(Table1[County],MATCH(Table5[[#This Row],[JV Number]],Table1[JV '#],0))</f>
        <v>Lawrence</v>
      </c>
      <c r="H464" s="460">
        <f>COUNTIF(Table1[JV '#],Table5[[#This Row],[JV Number]])</f>
        <v>1</v>
      </c>
      <c r="I464" s="466">
        <f>LOOKUP(Table5[[#This Row],[JV Number]],Table4[JV '#],Table4[Construction Start Dates])</f>
        <v>42556</v>
      </c>
      <c r="J464" s="466" t="e">
        <f t="array" ref="J464">MIN(IF(Table5[[#This Row],[JV Number]]=Table1[JV '#],#REF!,"Error"))</f>
        <v>#REF!</v>
      </c>
      <c r="K464" s="554" t="e">
        <f>SUMIF(Table1[JV '#],Table5[[#This Row],[JV Number]],#REF!)</f>
        <v>#REF!</v>
      </c>
      <c r="L464" s="460" t="str">
        <f>IF(COUNTIFS(Table1[JV '#],Table5[[#This Row],[JV Number]],Table1[D-419 Utility Relocation Classification],Table5[[#Headers],[Prior]])=0,"",COUNTIFS(Table1[JV '#],Table5[[#This Row],[JV Number]],Table1[D-419 Utility Relocation Classification],Table5[[#Headers],[Prior]]))</f>
        <v/>
      </c>
      <c r="M464" s="460" t="str">
        <f>IF(COUNTIFS(Table1[JV '#],Table5[[#This Row],[JV Number]],Table1[D-419 Utility Relocation Classification],Table5[[#Headers],[Restrictive]])=0,"",COUNTIFS(Table1[JV '#],Table5[[#This Row],[JV Number]],Table1[D-419 Utility Relocation Classification],Table5[[#Headers],[Restrictive]]))</f>
        <v/>
      </c>
      <c r="N464" s="460" t="str">
        <f>IF(COUNTIFS(Table1[JV '#],Table5[[#This Row],[JV Number]],Table1[D-419 Utility Relocation Classification],Table5[[#Headers],[Concurrent]])=0,"",COUNTIFS(Table1[JV '#],Table5[[#This Row],[JV Number]],Table1[D-419 Utility Relocation Classification],Table5[[#Headers],[Concurrent]]))</f>
        <v/>
      </c>
      <c r="O464" s="460" t="str">
        <f>IF(COUNTIFS(Table1[JV '#],Table5[[#This Row],[JV Number]],Table1[D-419 Utility Relocation Classification],Table5[[#Headers],[Coordinated]])=0,"",COUNTIFS(Table1[JV '#],Table5[[#This Row],[JV Number]],Table1[D-419 Utility Relocation Classification],Table5[[#Headers],[Coordinated]]))</f>
        <v/>
      </c>
      <c r="P464" s="460" t="str">
        <f>IF(COUNTIFS(Table1[JV '#],Table5[[#This Row],[JV Number]],Table1[D-419 Utility Relocation Classification],Table5[[#Headers],[Not Affected]])=0,"",COUNTIFS(Table1[JV '#],Table5[[#This Row],[JV Number]],Table1[D-419 Utility Relocation Classification],Table5[[#Headers],[Not Affected]]))</f>
        <v/>
      </c>
      <c r="Q464" s="460" t="str">
        <f>IF(COUNTIFS(Table1[JV '#],Table5[[#This Row],[JV Number]],Table1[D-419 Utility Relocation Classification],Table5[[#Headers],[Incorporated]])=0,"",COUNTIFS(Table1[JV '#],Table5[[#This Row],[JV Number]],Table1[D-419 Utility Relocation Classification],Table5[[#Headers],[Incorporated]]))</f>
        <v/>
      </c>
      <c r="R464" s="460" t="str">
        <f>IF(COUNTIFS(Table1[JV '#],Table5[[#This Row],[JV Number]],Table1[Overhead or Underground],"OH")=0,"",COUNTIFS(Table1[JV '#],Table5[[#This Row],[JV Number]],Table1[Overhead or Underground],"OH"))</f>
        <v/>
      </c>
      <c r="S464" s="460">
        <f>IF(COUNTIFS(Table1[JV '#],Table5[[#This Row],[JV Number]],Table1[Overhead or Underground],"UG")=0,"",COUNTIFS(Table1[JV '#],Table5[[#This Row],[JV Number]],Table1[Overhead or Underground],"UG"))</f>
        <v>1</v>
      </c>
      <c r="T464" s="460" t="e">
        <f>IF(COUNTIFS(Table1[JV '#],Table5[[#This Row],[JV Number]],#REF!,"x")=0,"",COUNTIFS(Table1[JV '#],Table5[[#This Row],[JV Number]],#REF!,"x"))</f>
        <v>#REF!</v>
      </c>
      <c r="U464" s="460" t="e">
        <f>IF(COUNTIFS(Table1[JV '#],Table5[[#This Row],[JV Number]],#REF!,"x")=0,"",COUNTIFS(Table1[JV '#],Table5[[#This Row],[JV Number]],#REF!,"x"))</f>
        <v>#REF!</v>
      </c>
      <c r="V464" s="460" t="e">
        <f>IF(COUNTIFS(Table1[JV '#],Table5[[#This Row],[JV Number]],#REF!,"x")=0,"",COUNTIFS(Table1[JV '#],Table5[[#This Row],[JV Number]],#REF!,"x"))</f>
        <v>#REF!</v>
      </c>
      <c r="W464" s="460" t="e">
        <f>IF(COUNTIFS(Table1[JV '#],Table5[[#This Row],[JV Number]],#REF!,"x")=0,"",COUNTIFS(Table1[JV '#],Table5[[#This Row],[JV Number]],#REF!,"x"))</f>
        <v>#REF!</v>
      </c>
      <c r="X464" s="460" t="e">
        <f>IF(COUNTIFS(Table1[JV '#],Table5[[#This Row],[JV Number]],#REF!,"x")=0,"",COUNTIFS(Table1[JV '#],Table5[[#This Row],[JV Number]],#REF!,"x"))</f>
        <v>#REF!</v>
      </c>
      <c r="Z464" s="447"/>
    </row>
    <row r="465" spans="1:26" x14ac:dyDescent="0.25">
      <c r="A465" s="464">
        <v>461</v>
      </c>
      <c r="B465" s="460">
        <v>467</v>
      </c>
      <c r="C465" s="460">
        <f>INDEX(Table1[MPMS '#],MATCH(Table5[[#This Row],[JV Number]],Table1[JV '#],0))</f>
        <v>29534</v>
      </c>
      <c r="D465" s="460" t="str">
        <f>INDEX(Table1[Early Completion (Y/N)],MATCH(Table5[[#This Row],[JV Number]],Table1[JV '#],0))</f>
        <v>--</v>
      </c>
      <c r="E465" s="460" t="e">
        <f>INDEX(#REF!,MATCH(Table5[[#This Row],[JV Number]],Table1[JV '#],0))</f>
        <v>#REF!</v>
      </c>
      <c r="F465" s="460">
        <f>INDEX(Table1[District],MATCH(Table5[[#This Row],[JV Number]],Table1[JV '#],0))</f>
        <v>11</v>
      </c>
      <c r="G465" s="460" t="str">
        <f>INDEX(Table1[County],MATCH(Table5[[#This Row],[JV Number]],Table1[JV '#],0))</f>
        <v>Lawrence</v>
      </c>
      <c r="H465" s="460">
        <f>COUNTIF(Table1[JV '#],Table5[[#This Row],[JV Number]])</f>
        <v>2</v>
      </c>
      <c r="I465" s="466">
        <f>LOOKUP(Table5[[#This Row],[JV Number]],Table4[JV '#],Table4[Construction Start Dates])</f>
        <v>42849</v>
      </c>
      <c r="J465" s="466" t="e">
        <f t="array" ref="J465">MIN(IF(Table5[[#This Row],[JV Number]]=Table1[JV '#],#REF!,"Error"))</f>
        <v>#REF!</v>
      </c>
      <c r="K465" s="554" t="e">
        <f>SUMIF(Table1[JV '#],Table5[[#This Row],[JV Number]],#REF!)</f>
        <v>#REF!</v>
      </c>
      <c r="L465" s="460" t="str">
        <f>IF(COUNTIFS(Table1[JV '#],Table5[[#This Row],[JV Number]],Table1[D-419 Utility Relocation Classification],Table5[[#Headers],[Prior]])=0,"",COUNTIFS(Table1[JV '#],Table5[[#This Row],[JV Number]],Table1[D-419 Utility Relocation Classification],Table5[[#Headers],[Prior]]))</f>
        <v/>
      </c>
      <c r="M465" s="460" t="str">
        <f>IF(COUNTIFS(Table1[JV '#],Table5[[#This Row],[JV Number]],Table1[D-419 Utility Relocation Classification],Table5[[#Headers],[Restrictive]])=0,"",COUNTIFS(Table1[JV '#],Table5[[#This Row],[JV Number]],Table1[D-419 Utility Relocation Classification],Table5[[#Headers],[Restrictive]]))</f>
        <v/>
      </c>
      <c r="N465" s="460" t="str">
        <f>IF(COUNTIFS(Table1[JV '#],Table5[[#This Row],[JV Number]],Table1[D-419 Utility Relocation Classification],Table5[[#Headers],[Concurrent]])=0,"",COUNTIFS(Table1[JV '#],Table5[[#This Row],[JV Number]],Table1[D-419 Utility Relocation Classification],Table5[[#Headers],[Concurrent]]))</f>
        <v/>
      </c>
      <c r="O465" s="460" t="str">
        <f>IF(COUNTIFS(Table1[JV '#],Table5[[#This Row],[JV Number]],Table1[D-419 Utility Relocation Classification],Table5[[#Headers],[Coordinated]])=0,"",COUNTIFS(Table1[JV '#],Table5[[#This Row],[JV Number]],Table1[D-419 Utility Relocation Classification],Table5[[#Headers],[Coordinated]]))</f>
        <v/>
      </c>
      <c r="P465" s="460" t="str">
        <f>IF(COUNTIFS(Table1[JV '#],Table5[[#This Row],[JV Number]],Table1[D-419 Utility Relocation Classification],Table5[[#Headers],[Not Affected]])=0,"",COUNTIFS(Table1[JV '#],Table5[[#This Row],[JV Number]],Table1[D-419 Utility Relocation Classification],Table5[[#Headers],[Not Affected]]))</f>
        <v/>
      </c>
      <c r="Q465" s="460" t="str">
        <f>IF(COUNTIFS(Table1[JV '#],Table5[[#This Row],[JV Number]],Table1[D-419 Utility Relocation Classification],Table5[[#Headers],[Incorporated]])=0,"",COUNTIFS(Table1[JV '#],Table5[[#This Row],[JV Number]],Table1[D-419 Utility Relocation Classification],Table5[[#Headers],[Incorporated]]))</f>
        <v/>
      </c>
      <c r="R465" s="460" t="str">
        <f>IF(COUNTIFS(Table1[JV '#],Table5[[#This Row],[JV Number]],Table1[Overhead or Underground],"OH")=0,"",COUNTIFS(Table1[JV '#],Table5[[#This Row],[JV Number]],Table1[Overhead or Underground],"OH"))</f>
        <v/>
      </c>
      <c r="S465" s="460">
        <f>IF(COUNTIFS(Table1[JV '#],Table5[[#This Row],[JV Number]],Table1[Overhead or Underground],"UG")=0,"",COUNTIFS(Table1[JV '#],Table5[[#This Row],[JV Number]],Table1[Overhead or Underground],"UG"))</f>
        <v>2</v>
      </c>
      <c r="T465" s="460" t="e">
        <f>IF(COUNTIFS(Table1[JV '#],Table5[[#This Row],[JV Number]],#REF!,"x")=0,"",COUNTIFS(Table1[JV '#],Table5[[#This Row],[JV Number]],#REF!,"x"))</f>
        <v>#REF!</v>
      </c>
      <c r="U465" s="460" t="e">
        <f>IF(COUNTIFS(Table1[JV '#],Table5[[#This Row],[JV Number]],#REF!,"x")=0,"",COUNTIFS(Table1[JV '#],Table5[[#This Row],[JV Number]],#REF!,"x"))</f>
        <v>#REF!</v>
      </c>
      <c r="V465" s="460" t="e">
        <f>IF(COUNTIFS(Table1[JV '#],Table5[[#This Row],[JV Number]],#REF!,"x")=0,"",COUNTIFS(Table1[JV '#],Table5[[#This Row],[JV Number]],#REF!,"x"))</f>
        <v>#REF!</v>
      </c>
      <c r="W465" s="460" t="e">
        <f>IF(COUNTIFS(Table1[JV '#],Table5[[#This Row],[JV Number]],#REF!,"x")=0,"",COUNTIFS(Table1[JV '#],Table5[[#This Row],[JV Number]],#REF!,"x"))</f>
        <v>#REF!</v>
      </c>
      <c r="X465" s="460" t="e">
        <f>IF(COUNTIFS(Table1[JV '#],Table5[[#This Row],[JV Number]],#REF!,"x")=0,"",COUNTIFS(Table1[JV '#],Table5[[#This Row],[JV Number]],#REF!,"x"))</f>
        <v>#REF!</v>
      </c>
      <c r="Z465" s="447"/>
    </row>
    <row r="466" spans="1:26" x14ac:dyDescent="0.25">
      <c r="A466" s="464">
        <v>462</v>
      </c>
      <c r="B466" s="460">
        <v>468</v>
      </c>
      <c r="C466" s="460">
        <f>INDEX(Table1[MPMS '#],MATCH(Table5[[#This Row],[JV Number]],Table1[JV '#],0))</f>
        <v>78318</v>
      </c>
      <c r="D466" s="460" t="str">
        <f>INDEX(Table1[Early Completion (Y/N)],MATCH(Table5[[#This Row],[JV Number]],Table1[JV '#],0))</f>
        <v>--</v>
      </c>
      <c r="E466" s="460" t="e">
        <f>INDEX(#REF!,MATCH(Table5[[#This Row],[JV Number]],Table1[JV '#],0))</f>
        <v>#REF!</v>
      </c>
      <c r="F466" s="460">
        <f>INDEX(Table1[District],MATCH(Table5[[#This Row],[JV Number]],Table1[JV '#],0))</f>
        <v>11</v>
      </c>
      <c r="G466" s="460" t="str">
        <f>INDEX(Table1[County],MATCH(Table5[[#This Row],[JV Number]],Table1[JV '#],0))</f>
        <v>Lawrence</v>
      </c>
      <c r="H466" s="460">
        <f>COUNTIF(Table1[JV '#],Table5[[#This Row],[JV Number]])</f>
        <v>1</v>
      </c>
      <c r="I466" s="466">
        <f>LOOKUP(Table5[[#This Row],[JV Number]],Table4[JV '#],Table4[Construction Start Dates])</f>
        <v>42828</v>
      </c>
      <c r="J466" s="466" t="e">
        <f t="array" ref="J466">MIN(IF(Table5[[#This Row],[JV Number]]=Table1[JV '#],#REF!,"Error"))</f>
        <v>#REF!</v>
      </c>
      <c r="K466" s="554" t="e">
        <f>SUMIF(Table1[JV '#],Table5[[#This Row],[JV Number]],#REF!)</f>
        <v>#REF!</v>
      </c>
      <c r="L466" s="460" t="str">
        <f>IF(COUNTIFS(Table1[JV '#],Table5[[#This Row],[JV Number]],Table1[D-419 Utility Relocation Classification],Table5[[#Headers],[Prior]])=0,"",COUNTIFS(Table1[JV '#],Table5[[#This Row],[JV Number]],Table1[D-419 Utility Relocation Classification],Table5[[#Headers],[Prior]]))</f>
        <v/>
      </c>
      <c r="M466" s="460" t="str">
        <f>IF(COUNTIFS(Table1[JV '#],Table5[[#This Row],[JV Number]],Table1[D-419 Utility Relocation Classification],Table5[[#Headers],[Restrictive]])=0,"",COUNTIFS(Table1[JV '#],Table5[[#This Row],[JV Number]],Table1[D-419 Utility Relocation Classification],Table5[[#Headers],[Restrictive]]))</f>
        <v/>
      </c>
      <c r="N466" s="460" t="str">
        <f>IF(COUNTIFS(Table1[JV '#],Table5[[#This Row],[JV Number]],Table1[D-419 Utility Relocation Classification],Table5[[#Headers],[Concurrent]])=0,"",COUNTIFS(Table1[JV '#],Table5[[#This Row],[JV Number]],Table1[D-419 Utility Relocation Classification],Table5[[#Headers],[Concurrent]]))</f>
        <v/>
      </c>
      <c r="O466" s="460" t="str">
        <f>IF(COUNTIFS(Table1[JV '#],Table5[[#This Row],[JV Number]],Table1[D-419 Utility Relocation Classification],Table5[[#Headers],[Coordinated]])=0,"",COUNTIFS(Table1[JV '#],Table5[[#This Row],[JV Number]],Table1[D-419 Utility Relocation Classification],Table5[[#Headers],[Coordinated]]))</f>
        <v/>
      </c>
      <c r="P466" s="460" t="str">
        <f>IF(COUNTIFS(Table1[JV '#],Table5[[#This Row],[JV Number]],Table1[D-419 Utility Relocation Classification],Table5[[#Headers],[Not Affected]])=0,"",COUNTIFS(Table1[JV '#],Table5[[#This Row],[JV Number]],Table1[D-419 Utility Relocation Classification],Table5[[#Headers],[Not Affected]]))</f>
        <v/>
      </c>
      <c r="Q466" s="460" t="str">
        <f>IF(COUNTIFS(Table1[JV '#],Table5[[#This Row],[JV Number]],Table1[D-419 Utility Relocation Classification],Table5[[#Headers],[Incorporated]])=0,"",COUNTIFS(Table1[JV '#],Table5[[#This Row],[JV Number]],Table1[D-419 Utility Relocation Classification],Table5[[#Headers],[Incorporated]]))</f>
        <v/>
      </c>
      <c r="R466" s="460" t="str">
        <f>IF(COUNTIFS(Table1[JV '#],Table5[[#This Row],[JV Number]],Table1[Overhead or Underground],"OH")=0,"",COUNTIFS(Table1[JV '#],Table5[[#This Row],[JV Number]],Table1[Overhead or Underground],"OH"))</f>
        <v/>
      </c>
      <c r="S466" s="460">
        <f>IF(COUNTIFS(Table1[JV '#],Table5[[#This Row],[JV Number]],Table1[Overhead or Underground],"UG")=0,"",COUNTIFS(Table1[JV '#],Table5[[#This Row],[JV Number]],Table1[Overhead or Underground],"UG"))</f>
        <v>1</v>
      </c>
      <c r="T466" s="460" t="e">
        <f>IF(COUNTIFS(Table1[JV '#],Table5[[#This Row],[JV Number]],#REF!,"x")=0,"",COUNTIFS(Table1[JV '#],Table5[[#This Row],[JV Number]],#REF!,"x"))</f>
        <v>#REF!</v>
      </c>
      <c r="U466" s="460" t="e">
        <f>IF(COUNTIFS(Table1[JV '#],Table5[[#This Row],[JV Number]],#REF!,"x")=0,"",COUNTIFS(Table1[JV '#],Table5[[#This Row],[JV Number]],#REF!,"x"))</f>
        <v>#REF!</v>
      </c>
      <c r="V466" s="460" t="e">
        <f>IF(COUNTIFS(Table1[JV '#],Table5[[#This Row],[JV Number]],#REF!,"x")=0,"",COUNTIFS(Table1[JV '#],Table5[[#This Row],[JV Number]],#REF!,"x"))</f>
        <v>#REF!</v>
      </c>
      <c r="W466" s="460" t="e">
        <f>IF(COUNTIFS(Table1[JV '#],Table5[[#This Row],[JV Number]],#REF!,"x")=0,"",COUNTIFS(Table1[JV '#],Table5[[#This Row],[JV Number]],#REF!,"x"))</f>
        <v>#REF!</v>
      </c>
      <c r="X466" s="460" t="e">
        <f>IF(COUNTIFS(Table1[JV '#],Table5[[#This Row],[JV Number]],#REF!,"x")=0,"",COUNTIFS(Table1[JV '#],Table5[[#This Row],[JV Number]],#REF!,"x"))</f>
        <v>#REF!</v>
      </c>
      <c r="Z466" s="447"/>
    </row>
    <row r="467" spans="1:26" x14ac:dyDescent="0.25">
      <c r="A467" s="464">
        <v>463</v>
      </c>
      <c r="B467" s="460">
        <v>469</v>
      </c>
      <c r="C467" s="460">
        <f>INDEX(Table1[MPMS '#],MATCH(Table5[[#This Row],[JV Number]],Table1[JV '#],0))</f>
        <v>89094</v>
      </c>
      <c r="D467" s="460" t="str">
        <f>INDEX(Table1[Early Completion (Y/N)],MATCH(Table5[[#This Row],[JV Number]],Table1[JV '#],0))</f>
        <v>--</v>
      </c>
      <c r="E467" s="460" t="e">
        <f>INDEX(#REF!,MATCH(Table5[[#This Row],[JV Number]],Table1[JV '#],0))</f>
        <v>#REF!</v>
      </c>
      <c r="F467" s="460">
        <f>INDEX(Table1[District],MATCH(Table5[[#This Row],[JV Number]],Table1[JV '#],0))</f>
        <v>11</v>
      </c>
      <c r="G467" s="460" t="str">
        <f>INDEX(Table1[County],MATCH(Table5[[#This Row],[JV Number]],Table1[JV '#],0))</f>
        <v>Lawrence</v>
      </c>
      <c r="H467" s="460">
        <f>COUNTIF(Table1[JV '#],Table5[[#This Row],[JV Number]])</f>
        <v>3</v>
      </c>
      <c r="I467" s="466">
        <f>LOOKUP(Table5[[#This Row],[JV Number]],Table4[JV '#],Table4[Construction Start Dates])</f>
        <v>42849</v>
      </c>
      <c r="J467" s="466" t="e">
        <f t="array" ref="J467">MIN(IF(Table5[[#This Row],[JV Number]]=Table1[JV '#],#REF!,"Error"))</f>
        <v>#REF!</v>
      </c>
      <c r="K467" s="554" t="e">
        <f>SUMIF(Table1[JV '#],Table5[[#This Row],[JV Number]],#REF!)</f>
        <v>#REF!</v>
      </c>
      <c r="L467" s="460" t="str">
        <f>IF(COUNTIFS(Table1[JV '#],Table5[[#This Row],[JV Number]],Table1[D-419 Utility Relocation Classification],Table5[[#Headers],[Prior]])=0,"",COUNTIFS(Table1[JV '#],Table5[[#This Row],[JV Number]],Table1[D-419 Utility Relocation Classification],Table5[[#Headers],[Prior]]))</f>
        <v/>
      </c>
      <c r="M467" s="460" t="str">
        <f>IF(COUNTIFS(Table1[JV '#],Table5[[#This Row],[JV Number]],Table1[D-419 Utility Relocation Classification],Table5[[#Headers],[Restrictive]])=0,"",COUNTIFS(Table1[JV '#],Table5[[#This Row],[JV Number]],Table1[D-419 Utility Relocation Classification],Table5[[#Headers],[Restrictive]]))</f>
        <v/>
      </c>
      <c r="N467" s="460" t="str">
        <f>IF(COUNTIFS(Table1[JV '#],Table5[[#This Row],[JV Number]],Table1[D-419 Utility Relocation Classification],Table5[[#Headers],[Concurrent]])=0,"",COUNTIFS(Table1[JV '#],Table5[[#This Row],[JV Number]],Table1[D-419 Utility Relocation Classification],Table5[[#Headers],[Concurrent]]))</f>
        <v/>
      </c>
      <c r="O467" s="460" t="str">
        <f>IF(COUNTIFS(Table1[JV '#],Table5[[#This Row],[JV Number]],Table1[D-419 Utility Relocation Classification],Table5[[#Headers],[Coordinated]])=0,"",COUNTIFS(Table1[JV '#],Table5[[#This Row],[JV Number]],Table1[D-419 Utility Relocation Classification],Table5[[#Headers],[Coordinated]]))</f>
        <v/>
      </c>
      <c r="P467" s="460" t="str">
        <f>IF(COUNTIFS(Table1[JV '#],Table5[[#This Row],[JV Number]],Table1[D-419 Utility Relocation Classification],Table5[[#Headers],[Not Affected]])=0,"",COUNTIFS(Table1[JV '#],Table5[[#This Row],[JV Number]],Table1[D-419 Utility Relocation Classification],Table5[[#Headers],[Not Affected]]))</f>
        <v/>
      </c>
      <c r="Q467" s="460" t="str">
        <f>IF(COUNTIFS(Table1[JV '#],Table5[[#This Row],[JV Number]],Table1[D-419 Utility Relocation Classification],Table5[[#Headers],[Incorporated]])=0,"",COUNTIFS(Table1[JV '#],Table5[[#This Row],[JV Number]],Table1[D-419 Utility Relocation Classification],Table5[[#Headers],[Incorporated]]))</f>
        <v/>
      </c>
      <c r="R467" s="460" t="str">
        <f>IF(COUNTIFS(Table1[JV '#],Table5[[#This Row],[JV Number]],Table1[Overhead or Underground],"OH")=0,"",COUNTIFS(Table1[JV '#],Table5[[#This Row],[JV Number]],Table1[Overhead or Underground],"OH"))</f>
        <v/>
      </c>
      <c r="S467" s="460">
        <f>IF(COUNTIFS(Table1[JV '#],Table5[[#This Row],[JV Number]],Table1[Overhead or Underground],"UG")=0,"",COUNTIFS(Table1[JV '#],Table5[[#This Row],[JV Number]],Table1[Overhead or Underground],"UG"))</f>
        <v>2</v>
      </c>
      <c r="T467" s="460" t="e">
        <f>IF(COUNTIFS(Table1[JV '#],Table5[[#This Row],[JV Number]],#REF!,"x")=0,"",COUNTIFS(Table1[JV '#],Table5[[#This Row],[JV Number]],#REF!,"x"))</f>
        <v>#REF!</v>
      </c>
      <c r="U467" s="460" t="e">
        <f>IF(COUNTIFS(Table1[JV '#],Table5[[#This Row],[JV Number]],#REF!,"x")=0,"",COUNTIFS(Table1[JV '#],Table5[[#This Row],[JV Number]],#REF!,"x"))</f>
        <v>#REF!</v>
      </c>
      <c r="V467" s="460" t="e">
        <f>IF(COUNTIFS(Table1[JV '#],Table5[[#This Row],[JV Number]],#REF!,"x")=0,"",COUNTIFS(Table1[JV '#],Table5[[#This Row],[JV Number]],#REF!,"x"))</f>
        <v>#REF!</v>
      </c>
      <c r="W467" s="460" t="e">
        <f>IF(COUNTIFS(Table1[JV '#],Table5[[#This Row],[JV Number]],#REF!,"x")=0,"",COUNTIFS(Table1[JV '#],Table5[[#This Row],[JV Number]],#REF!,"x"))</f>
        <v>#REF!</v>
      </c>
      <c r="X467" s="460" t="e">
        <f>IF(COUNTIFS(Table1[JV '#],Table5[[#This Row],[JV Number]],#REF!,"x")=0,"",COUNTIFS(Table1[JV '#],Table5[[#This Row],[JV Number]],#REF!,"x"))</f>
        <v>#REF!</v>
      </c>
      <c r="Z467" s="447"/>
    </row>
    <row r="468" spans="1:26" x14ac:dyDescent="0.25">
      <c r="A468" s="464">
        <v>464</v>
      </c>
      <c r="B468" s="460">
        <v>470</v>
      </c>
      <c r="C468" s="460">
        <f>INDEX(Table1[MPMS '#],MATCH(Table5[[#This Row],[JV Number]],Table1[JV '#],0))</f>
        <v>78370</v>
      </c>
      <c r="D468" s="460" t="str">
        <f>INDEX(Table1[Early Completion (Y/N)],MATCH(Table5[[#This Row],[JV Number]],Table1[JV '#],0))</f>
        <v>--</v>
      </c>
      <c r="E468" s="460" t="e">
        <f>INDEX(#REF!,MATCH(Table5[[#This Row],[JV Number]],Table1[JV '#],0))</f>
        <v>#REF!</v>
      </c>
      <c r="F468" s="460">
        <f>INDEX(Table1[District],MATCH(Table5[[#This Row],[JV Number]],Table1[JV '#],0))</f>
        <v>11</v>
      </c>
      <c r="G468" s="460" t="str">
        <f>INDEX(Table1[County],MATCH(Table5[[#This Row],[JV Number]],Table1[JV '#],0))</f>
        <v>Lawrence</v>
      </c>
      <c r="H468" s="460">
        <f>COUNTIF(Table1[JV '#],Table5[[#This Row],[JV Number]])</f>
        <v>2</v>
      </c>
      <c r="I468" s="466">
        <f>LOOKUP(Table5[[#This Row],[JV Number]],Table4[JV '#],Table4[Construction Start Dates])</f>
        <v>42877</v>
      </c>
      <c r="J468" s="466" t="e">
        <f t="array" ref="J468">MIN(IF(Table5[[#This Row],[JV Number]]=Table1[JV '#],#REF!,"Error"))</f>
        <v>#REF!</v>
      </c>
      <c r="K468" s="554" t="e">
        <f>SUMIF(Table1[JV '#],Table5[[#This Row],[JV Number]],#REF!)</f>
        <v>#REF!</v>
      </c>
      <c r="L468" s="460" t="str">
        <f>IF(COUNTIFS(Table1[JV '#],Table5[[#This Row],[JV Number]],Table1[D-419 Utility Relocation Classification],Table5[[#Headers],[Prior]])=0,"",COUNTIFS(Table1[JV '#],Table5[[#This Row],[JV Number]],Table1[D-419 Utility Relocation Classification],Table5[[#Headers],[Prior]]))</f>
        <v/>
      </c>
      <c r="M468" s="460" t="str">
        <f>IF(COUNTIFS(Table1[JV '#],Table5[[#This Row],[JV Number]],Table1[D-419 Utility Relocation Classification],Table5[[#Headers],[Restrictive]])=0,"",COUNTIFS(Table1[JV '#],Table5[[#This Row],[JV Number]],Table1[D-419 Utility Relocation Classification],Table5[[#Headers],[Restrictive]]))</f>
        <v/>
      </c>
      <c r="N468" s="460" t="str">
        <f>IF(COUNTIFS(Table1[JV '#],Table5[[#This Row],[JV Number]],Table1[D-419 Utility Relocation Classification],Table5[[#Headers],[Concurrent]])=0,"",COUNTIFS(Table1[JV '#],Table5[[#This Row],[JV Number]],Table1[D-419 Utility Relocation Classification],Table5[[#Headers],[Concurrent]]))</f>
        <v/>
      </c>
      <c r="O468" s="460" t="str">
        <f>IF(COUNTIFS(Table1[JV '#],Table5[[#This Row],[JV Number]],Table1[D-419 Utility Relocation Classification],Table5[[#Headers],[Coordinated]])=0,"",COUNTIFS(Table1[JV '#],Table5[[#This Row],[JV Number]],Table1[D-419 Utility Relocation Classification],Table5[[#Headers],[Coordinated]]))</f>
        <v/>
      </c>
      <c r="P468" s="460" t="str">
        <f>IF(COUNTIFS(Table1[JV '#],Table5[[#This Row],[JV Number]],Table1[D-419 Utility Relocation Classification],Table5[[#Headers],[Not Affected]])=0,"",COUNTIFS(Table1[JV '#],Table5[[#This Row],[JV Number]],Table1[D-419 Utility Relocation Classification],Table5[[#Headers],[Not Affected]]))</f>
        <v/>
      </c>
      <c r="Q468" s="460" t="str">
        <f>IF(COUNTIFS(Table1[JV '#],Table5[[#This Row],[JV Number]],Table1[D-419 Utility Relocation Classification],Table5[[#Headers],[Incorporated]])=0,"",COUNTIFS(Table1[JV '#],Table5[[#This Row],[JV Number]],Table1[D-419 Utility Relocation Classification],Table5[[#Headers],[Incorporated]]))</f>
        <v/>
      </c>
      <c r="R468" s="460" t="str">
        <f>IF(COUNTIFS(Table1[JV '#],Table5[[#This Row],[JV Number]],Table1[Overhead or Underground],"OH")=0,"",COUNTIFS(Table1[JV '#],Table5[[#This Row],[JV Number]],Table1[Overhead or Underground],"OH"))</f>
        <v/>
      </c>
      <c r="S468" s="460">
        <f>IF(COUNTIFS(Table1[JV '#],Table5[[#This Row],[JV Number]],Table1[Overhead or Underground],"UG")=0,"",COUNTIFS(Table1[JV '#],Table5[[#This Row],[JV Number]],Table1[Overhead or Underground],"UG"))</f>
        <v>2</v>
      </c>
      <c r="T468" s="460" t="e">
        <f>IF(COUNTIFS(Table1[JV '#],Table5[[#This Row],[JV Number]],#REF!,"x")=0,"",COUNTIFS(Table1[JV '#],Table5[[#This Row],[JV Number]],#REF!,"x"))</f>
        <v>#REF!</v>
      </c>
      <c r="U468" s="460" t="e">
        <f>IF(COUNTIFS(Table1[JV '#],Table5[[#This Row],[JV Number]],#REF!,"x")=0,"",COUNTIFS(Table1[JV '#],Table5[[#This Row],[JV Number]],#REF!,"x"))</f>
        <v>#REF!</v>
      </c>
      <c r="V468" s="460" t="e">
        <f>IF(COUNTIFS(Table1[JV '#],Table5[[#This Row],[JV Number]],#REF!,"x")=0,"",COUNTIFS(Table1[JV '#],Table5[[#This Row],[JV Number]],#REF!,"x"))</f>
        <v>#REF!</v>
      </c>
      <c r="W468" s="460" t="e">
        <f>IF(COUNTIFS(Table1[JV '#],Table5[[#This Row],[JV Number]],#REF!,"x")=0,"",COUNTIFS(Table1[JV '#],Table5[[#This Row],[JV Number]],#REF!,"x"))</f>
        <v>#REF!</v>
      </c>
      <c r="X468" s="460" t="e">
        <f>IF(COUNTIFS(Table1[JV '#],Table5[[#This Row],[JV Number]],#REF!,"x")=0,"",COUNTIFS(Table1[JV '#],Table5[[#This Row],[JV Number]],#REF!,"x"))</f>
        <v>#REF!</v>
      </c>
      <c r="Z468" s="447"/>
    </row>
    <row r="469" spans="1:26" x14ac:dyDescent="0.25">
      <c r="A469" s="464">
        <v>465</v>
      </c>
      <c r="B469" s="460">
        <v>471</v>
      </c>
      <c r="C469" s="460">
        <f>INDEX(Table1[MPMS '#],MATCH(Table5[[#This Row],[JV Number]],Table1[JV '#],0))</f>
        <v>69103</v>
      </c>
      <c r="D469" s="460" t="str">
        <f>INDEX(Table1[Early Completion (Y/N)],MATCH(Table5[[#This Row],[JV Number]],Table1[JV '#],0))</f>
        <v>--</v>
      </c>
      <c r="E469" s="460" t="e">
        <f>INDEX(#REF!,MATCH(Table5[[#This Row],[JV Number]],Table1[JV '#],0))</f>
        <v>#REF!</v>
      </c>
      <c r="F469" s="460">
        <f>INDEX(Table1[District],MATCH(Table5[[#This Row],[JV Number]],Table1[JV '#],0))</f>
        <v>11</v>
      </c>
      <c r="G469" s="460" t="str">
        <f>INDEX(Table1[County],MATCH(Table5[[#This Row],[JV Number]],Table1[JV '#],0))</f>
        <v>Lawrence</v>
      </c>
      <c r="H469" s="460">
        <f>COUNTIF(Table1[JV '#],Table5[[#This Row],[JV Number]])</f>
        <v>3</v>
      </c>
      <c r="I469" s="466">
        <f>LOOKUP(Table5[[#This Row],[JV Number]],Table4[JV '#],Table4[Construction Start Dates])</f>
        <v>42529</v>
      </c>
      <c r="J469" s="466" t="e">
        <f t="array" ref="J469">MIN(IF(Table5[[#This Row],[JV Number]]=Table1[JV '#],#REF!,"Error"))</f>
        <v>#REF!</v>
      </c>
      <c r="K469" s="554" t="e">
        <f>SUMIF(Table1[JV '#],Table5[[#This Row],[JV Number]],#REF!)</f>
        <v>#REF!</v>
      </c>
      <c r="L469" s="460" t="str">
        <f>IF(COUNTIFS(Table1[JV '#],Table5[[#This Row],[JV Number]],Table1[D-419 Utility Relocation Classification],Table5[[#Headers],[Prior]])=0,"",COUNTIFS(Table1[JV '#],Table5[[#This Row],[JV Number]],Table1[D-419 Utility Relocation Classification],Table5[[#Headers],[Prior]]))</f>
        <v/>
      </c>
      <c r="M469" s="460" t="str">
        <f>IF(COUNTIFS(Table1[JV '#],Table5[[#This Row],[JV Number]],Table1[D-419 Utility Relocation Classification],Table5[[#Headers],[Restrictive]])=0,"",COUNTIFS(Table1[JV '#],Table5[[#This Row],[JV Number]],Table1[D-419 Utility Relocation Classification],Table5[[#Headers],[Restrictive]]))</f>
        <v/>
      </c>
      <c r="N469" s="460" t="str">
        <f>IF(COUNTIFS(Table1[JV '#],Table5[[#This Row],[JV Number]],Table1[D-419 Utility Relocation Classification],Table5[[#Headers],[Concurrent]])=0,"",COUNTIFS(Table1[JV '#],Table5[[#This Row],[JV Number]],Table1[D-419 Utility Relocation Classification],Table5[[#Headers],[Concurrent]]))</f>
        <v/>
      </c>
      <c r="O469" s="460" t="str">
        <f>IF(COUNTIFS(Table1[JV '#],Table5[[#This Row],[JV Number]],Table1[D-419 Utility Relocation Classification],Table5[[#Headers],[Coordinated]])=0,"",COUNTIFS(Table1[JV '#],Table5[[#This Row],[JV Number]],Table1[D-419 Utility Relocation Classification],Table5[[#Headers],[Coordinated]]))</f>
        <v/>
      </c>
      <c r="P469" s="460" t="str">
        <f>IF(COUNTIFS(Table1[JV '#],Table5[[#This Row],[JV Number]],Table1[D-419 Utility Relocation Classification],Table5[[#Headers],[Not Affected]])=0,"",COUNTIFS(Table1[JV '#],Table5[[#This Row],[JV Number]],Table1[D-419 Utility Relocation Classification],Table5[[#Headers],[Not Affected]]))</f>
        <v/>
      </c>
      <c r="Q469" s="460" t="str">
        <f>IF(COUNTIFS(Table1[JV '#],Table5[[#This Row],[JV Number]],Table1[D-419 Utility Relocation Classification],Table5[[#Headers],[Incorporated]])=0,"",COUNTIFS(Table1[JV '#],Table5[[#This Row],[JV Number]],Table1[D-419 Utility Relocation Classification],Table5[[#Headers],[Incorporated]]))</f>
        <v/>
      </c>
      <c r="R469" s="460">
        <f>IF(COUNTIFS(Table1[JV '#],Table5[[#This Row],[JV Number]],Table1[Overhead or Underground],"OH")=0,"",COUNTIFS(Table1[JV '#],Table5[[#This Row],[JV Number]],Table1[Overhead or Underground],"OH"))</f>
        <v>1</v>
      </c>
      <c r="S469" s="460" t="str">
        <f>IF(COUNTIFS(Table1[JV '#],Table5[[#This Row],[JV Number]],Table1[Overhead or Underground],"UG")=0,"",COUNTIFS(Table1[JV '#],Table5[[#This Row],[JV Number]],Table1[Overhead or Underground],"UG"))</f>
        <v/>
      </c>
      <c r="T469" s="460" t="e">
        <f>IF(COUNTIFS(Table1[JV '#],Table5[[#This Row],[JV Number]],#REF!,"x")=0,"",COUNTIFS(Table1[JV '#],Table5[[#This Row],[JV Number]],#REF!,"x"))</f>
        <v>#REF!</v>
      </c>
      <c r="U469" s="460" t="e">
        <f>IF(COUNTIFS(Table1[JV '#],Table5[[#This Row],[JV Number]],#REF!,"x")=0,"",COUNTIFS(Table1[JV '#],Table5[[#This Row],[JV Number]],#REF!,"x"))</f>
        <v>#REF!</v>
      </c>
      <c r="V469" s="460" t="e">
        <f>IF(COUNTIFS(Table1[JV '#],Table5[[#This Row],[JV Number]],#REF!,"x")=0,"",COUNTIFS(Table1[JV '#],Table5[[#This Row],[JV Number]],#REF!,"x"))</f>
        <v>#REF!</v>
      </c>
      <c r="W469" s="460" t="e">
        <f>IF(COUNTIFS(Table1[JV '#],Table5[[#This Row],[JV Number]],#REF!,"x")=0,"",COUNTIFS(Table1[JV '#],Table5[[#This Row],[JV Number]],#REF!,"x"))</f>
        <v>#REF!</v>
      </c>
      <c r="X469" s="460" t="e">
        <f>IF(COUNTIFS(Table1[JV '#],Table5[[#This Row],[JV Number]],#REF!,"x")=0,"",COUNTIFS(Table1[JV '#],Table5[[#This Row],[JV Number]],#REF!,"x"))</f>
        <v>#REF!</v>
      </c>
      <c r="Z469" s="447"/>
    </row>
    <row r="470" spans="1:26" x14ac:dyDescent="0.25">
      <c r="A470" s="464">
        <v>466</v>
      </c>
      <c r="B470" s="460">
        <v>472</v>
      </c>
      <c r="C470" s="460">
        <f>INDEX(Table1[MPMS '#],MATCH(Table5[[#This Row],[JV Number]],Table1[JV '#],0))</f>
        <v>78374</v>
      </c>
      <c r="D470" s="460" t="str">
        <f>INDEX(Table1[Early Completion (Y/N)],MATCH(Table5[[#This Row],[JV Number]],Table1[JV '#],0))</f>
        <v>--</v>
      </c>
      <c r="E470" s="460" t="e">
        <f>INDEX(#REF!,MATCH(Table5[[#This Row],[JV Number]],Table1[JV '#],0))</f>
        <v>#REF!</v>
      </c>
      <c r="F470" s="460">
        <f>INDEX(Table1[District],MATCH(Table5[[#This Row],[JV Number]],Table1[JV '#],0))</f>
        <v>11</v>
      </c>
      <c r="G470" s="460" t="str">
        <f>INDEX(Table1[County],MATCH(Table5[[#This Row],[JV Number]],Table1[JV '#],0))</f>
        <v>Lawrence</v>
      </c>
      <c r="H470" s="460">
        <f>COUNTIF(Table1[JV '#],Table5[[#This Row],[JV Number]])</f>
        <v>1</v>
      </c>
      <c r="I470" s="466">
        <f>LOOKUP(Table5[[#This Row],[JV Number]],Table4[JV '#],Table4[Construction Start Dates])</f>
        <v>42795</v>
      </c>
      <c r="J470" s="466" t="e">
        <f t="array" ref="J470">MIN(IF(Table5[[#This Row],[JV Number]]=Table1[JV '#],#REF!,"Error"))</f>
        <v>#REF!</v>
      </c>
      <c r="K470" s="554" t="e">
        <f>SUMIF(Table1[JV '#],Table5[[#This Row],[JV Number]],#REF!)</f>
        <v>#REF!</v>
      </c>
      <c r="L470" s="460" t="str">
        <f>IF(COUNTIFS(Table1[JV '#],Table5[[#This Row],[JV Number]],Table1[D-419 Utility Relocation Classification],Table5[[#Headers],[Prior]])=0,"",COUNTIFS(Table1[JV '#],Table5[[#This Row],[JV Number]],Table1[D-419 Utility Relocation Classification],Table5[[#Headers],[Prior]]))</f>
        <v/>
      </c>
      <c r="M470" s="460" t="str">
        <f>IF(COUNTIFS(Table1[JV '#],Table5[[#This Row],[JV Number]],Table1[D-419 Utility Relocation Classification],Table5[[#Headers],[Restrictive]])=0,"",COUNTIFS(Table1[JV '#],Table5[[#This Row],[JV Number]],Table1[D-419 Utility Relocation Classification],Table5[[#Headers],[Restrictive]]))</f>
        <v/>
      </c>
      <c r="N470" s="460" t="str">
        <f>IF(COUNTIFS(Table1[JV '#],Table5[[#This Row],[JV Number]],Table1[D-419 Utility Relocation Classification],Table5[[#Headers],[Concurrent]])=0,"",COUNTIFS(Table1[JV '#],Table5[[#This Row],[JV Number]],Table1[D-419 Utility Relocation Classification],Table5[[#Headers],[Concurrent]]))</f>
        <v/>
      </c>
      <c r="O470" s="460" t="str">
        <f>IF(COUNTIFS(Table1[JV '#],Table5[[#This Row],[JV Number]],Table1[D-419 Utility Relocation Classification],Table5[[#Headers],[Coordinated]])=0,"",COUNTIFS(Table1[JV '#],Table5[[#This Row],[JV Number]],Table1[D-419 Utility Relocation Classification],Table5[[#Headers],[Coordinated]]))</f>
        <v/>
      </c>
      <c r="P470" s="460" t="str">
        <f>IF(COUNTIFS(Table1[JV '#],Table5[[#This Row],[JV Number]],Table1[D-419 Utility Relocation Classification],Table5[[#Headers],[Not Affected]])=0,"",COUNTIFS(Table1[JV '#],Table5[[#This Row],[JV Number]],Table1[D-419 Utility Relocation Classification],Table5[[#Headers],[Not Affected]]))</f>
        <v/>
      </c>
      <c r="Q470" s="460" t="str">
        <f>IF(COUNTIFS(Table1[JV '#],Table5[[#This Row],[JV Number]],Table1[D-419 Utility Relocation Classification],Table5[[#Headers],[Incorporated]])=0,"",COUNTIFS(Table1[JV '#],Table5[[#This Row],[JV Number]],Table1[D-419 Utility Relocation Classification],Table5[[#Headers],[Incorporated]]))</f>
        <v/>
      </c>
      <c r="R470" s="460" t="str">
        <f>IF(COUNTIFS(Table1[JV '#],Table5[[#This Row],[JV Number]],Table1[Overhead or Underground],"OH")=0,"",COUNTIFS(Table1[JV '#],Table5[[#This Row],[JV Number]],Table1[Overhead or Underground],"OH"))</f>
        <v/>
      </c>
      <c r="S470" s="460" t="str">
        <f>IF(COUNTIFS(Table1[JV '#],Table5[[#This Row],[JV Number]],Table1[Overhead or Underground],"UG")=0,"",COUNTIFS(Table1[JV '#],Table5[[#This Row],[JV Number]],Table1[Overhead or Underground],"UG"))</f>
        <v/>
      </c>
      <c r="T470" s="460" t="e">
        <f>IF(COUNTIFS(Table1[JV '#],Table5[[#This Row],[JV Number]],#REF!,"x")=0,"",COUNTIFS(Table1[JV '#],Table5[[#This Row],[JV Number]],#REF!,"x"))</f>
        <v>#REF!</v>
      </c>
      <c r="U470" s="460" t="e">
        <f>IF(COUNTIFS(Table1[JV '#],Table5[[#This Row],[JV Number]],#REF!,"x")=0,"",COUNTIFS(Table1[JV '#],Table5[[#This Row],[JV Number]],#REF!,"x"))</f>
        <v>#REF!</v>
      </c>
      <c r="V470" s="460" t="e">
        <f>IF(COUNTIFS(Table1[JV '#],Table5[[#This Row],[JV Number]],#REF!,"x")=0,"",COUNTIFS(Table1[JV '#],Table5[[#This Row],[JV Number]],#REF!,"x"))</f>
        <v>#REF!</v>
      </c>
      <c r="W470" s="460" t="e">
        <f>IF(COUNTIFS(Table1[JV '#],Table5[[#This Row],[JV Number]],#REF!,"x")=0,"",COUNTIFS(Table1[JV '#],Table5[[#This Row],[JV Number]],#REF!,"x"))</f>
        <v>#REF!</v>
      </c>
      <c r="X470" s="460" t="e">
        <f>IF(COUNTIFS(Table1[JV '#],Table5[[#This Row],[JV Number]],#REF!,"x")=0,"",COUNTIFS(Table1[JV '#],Table5[[#This Row],[JV Number]],#REF!,"x"))</f>
        <v>#REF!</v>
      </c>
      <c r="Z470" s="447"/>
    </row>
    <row r="471" spans="1:26" x14ac:dyDescent="0.25">
      <c r="A471" s="464">
        <v>467</v>
      </c>
      <c r="B471" s="460">
        <v>473</v>
      </c>
      <c r="C471" s="460">
        <f>INDEX(Table1[MPMS '#],MATCH(Table5[[#This Row],[JV Number]],Table1[JV '#],0))</f>
        <v>69231</v>
      </c>
      <c r="D471" s="460" t="str">
        <f>INDEX(Table1[Early Completion (Y/N)],MATCH(Table5[[#This Row],[JV Number]],Table1[JV '#],0))</f>
        <v>--</v>
      </c>
      <c r="E471" s="460" t="e">
        <f>INDEX(#REF!,MATCH(Table5[[#This Row],[JV Number]],Table1[JV '#],0))</f>
        <v>#REF!</v>
      </c>
      <c r="F471" s="460">
        <f>INDEX(Table1[District],MATCH(Table5[[#This Row],[JV Number]],Table1[JV '#],0))</f>
        <v>11</v>
      </c>
      <c r="G471" s="460" t="str">
        <f>INDEX(Table1[County],MATCH(Table5[[#This Row],[JV Number]],Table1[JV '#],0))</f>
        <v>Lawrence</v>
      </c>
      <c r="H471" s="460">
        <f>COUNTIF(Table1[JV '#],Table5[[#This Row],[JV Number]])</f>
        <v>5</v>
      </c>
      <c r="I471" s="466">
        <f>LOOKUP(Table5[[#This Row],[JV Number]],Table4[JV '#],Table4[Construction Start Dates])</f>
        <v>42940</v>
      </c>
      <c r="J471" s="466" t="e">
        <f t="array" ref="J471">MIN(IF(Table5[[#This Row],[JV Number]]=Table1[JV '#],#REF!,"Error"))</f>
        <v>#REF!</v>
      </c>
      <c r="K471" s="554" t="e">
        <f>SUMIF(Table1[JV '#],Table5[[#This Row],[JV Number]],#REF!)</f>
        <v>#REF!</v>
      </c>
      <c r="L471" s="460" t="str">
        <f>IF(COUNTIFS(Table1[JV '#],Table5[[#This Row],[JV Number]],Table1[D-419 Utility Relocation Classification],Table5[[#Headers],[Prior]])=0,"",COUNTIFS(Table1[JV '#],Table5[[#This Row],[JV Number]],Table1[D-419 Utility Relocation Classification],Table5[[#Headers],[Prior]]))</f>
        <v/>
      </c>
      <c r="M471" s="460" t="str">
        <f>IF(COUNTIFS(Table1[JV '#],Table5[[#This Row],[JV Number]],Table1[D-419 Utility Relocation Classification],Table5[[#Headers],[Restrictive]])=0,"",COUNTIFS(Table1[JV '#],Table5[[#This Row],[JV Number]],Table1[D-419 Utility Relocation Classification],Table5[[#Headers],[Restrictive]]))</f>
        <v/>
      </c>
      <c r="N471" s="460" t="str">
        <f>IF(COUNTIFS(Table1[JV '#],Table5[[#This Row],[JV Number]],Table1[D-419 Utility Relocation Classification],Table5[[#Headers],[Concurrent]])=0,"",COUNTIFS(Table1[JV '#],Table5[[#This Row],[JV Number]],Table1[D-419 Utility Relocation Classification],Table5[[#Headers],[Concurrent]]))</f>
        <v/>
      </c>
      <c r="O471" s="460" t="str">
        <f>IF(COUNTIFS(Table1[JV '#],Table5[[#This Row],[JV Number]],Table1[D-419 Utility Relocation Classification],Table5[[#Headers],[Coordinated]])=0,"",COUNTIFS(Table1[JV '#],Table5[[#This Row],[JV Number]],Table1[D-419 Utility Relocation Classification],Table5[[#Headers],[Coordinated]]))</f>
        <v/>
      </c>
      <c r="P471" s="460" t="str">
        <f>IF(COUNTIFS(Table1[JV '#],Table5[[#This Row],[JV Number]],Table1[D-419 Utility Relocation Classification],Table5[[#Headers],[Not Affected]])=0,"",COUNTIFS(Table1[JV '#],Table5[[#This Row],[JV Number]],Table1[D-419 Utility Relocation Classification],Table5[[#Headers],[Not Affected]]))</f>
        <v/>
      </c>
      <c r="Q471" s="460" t="str">
        <f>IF(COUNTIFS(Table1[JV '#],Table5[[#This Row],[JV Number]],Table1[D-419 Utility Relocation Classification],Table5[[#Headers],[Incorporated]])=0,"",COUNTIFS(Table1[JV '#],Table5[[#This Row],[JV Number]],Table1[D-419 Utility Relocation Classification],Table5[[#Headers],[Incorporated]]))</f>
        <v/>
      </c>
      <c r="R471" s="460" t="str">
        <f>IF(COUNTIFS(Table1[JV '#],Table5[[#This Row],[JV Number]],Table1[Overhead or Underground],"OH")=0,"",COUNTIFS(Table1[JV '#],Table5[[#This Row],[JV Number]],Table1[Overhead or Underground],"OH"))</f>
        <v/>
      </c>
      <c r="S471" s="460">
        <f>IF(COUNTIFS(Table1[JV '#],Table5[[#This Row],[JV Number]],Table1[Overhead or Underground],"UG")=0,"",COUNTIFS(Table1[JV '#],Table5[[#This Row],[JV Number]],Table1[Overhead or Underground],"UG"))</f>
        <v>4</v>
      </c>
      <c r="T471" s="460" t="e">
        <f>IF(COUNTIFS(Table1[JV '#],Table5[[#This Row],[JV Number]],#REF!,"x")=0,"",COUNTIFS(Table1[JV '#],Table5[[#This Row],[JV Number]],#REF!,"x"))</f>
        <v>#REF!</v>
      </c>
      <c r="U471" s="460" t="e">
        <f>IF(COUNTIFS(Table1[JV '#],Table5[[#This Row],[JV Number]],#REF!,"x")=0,"",COUNTIFS(Table1[JV '#],Table5[[#This Row],[JV Number]],#REF!,"x"))</f>
        <v>#REF!</v>
      </c>
      <c r="V471" s="460" t="e">
        <f>IF(COUNTIFS(Table1[JV '#],Table5[[#This Row],[JV Number]],#REF!,"x")=0,"",COUNTIFS(Table1[JV '#],Table5[[#This Row],[JV Number]],#REF!,"x"))</f>
        <v>#REF!</v>
      </c>
      <c r="W471" s="460" t="e">
        <f>IF(COUNTIFS(Table1[JV '#],Table5[[#This Row],[JV Number]],#REF!,"x")=0,"",COUNTIFS(Table1[JV '#],Table5[[#This Row],[JV Number]],#REF!,"x"))</f>
        <v>#REF!</v>
      </c>
      <c r="X471" s="460" t="e">
        <f>IF(COUNTIFS(Table1[JV '#],Table5[[#This Row],[JV Number]],#REF!,"x")=0,"",COUNTIFS(Table1[JV '#],Table5[[#This Row],[JV Number]],#REF!,"x"))</f>
        <v>#REF!</v>
      </c>
      <c r="Z471" s="447"/>
    </row>
    <row r="472" spans="1:26" x14ac:dyDescent="0.25">
      <c r="A472" s="464">
        <v>468</v>
      </c>
      <c r="B472" s="460">
        <v>474</v>
      </c>
      <c r="C472" s="460">
        <f>INDEX(Table1[MPMS '#],MATCH(Table5[[#This Row],[JV Number]],Table1[JV '#],0))</f>
        <v>78378</v>
      </c>
      <c r="D472" s="460" t="str">
        <f>INDEX(Table1[Early Completion (Y/N)],MATCH(Table5[[#This Row],[JV Number]],Table1[JV '#],0))</f>
        <v>--</v>
      </c>
      <c r="E472" s="460" t="e">
        <f>INDEX(#REF!,MATCH(Table5[[#This Row],[JV Number]],Table1[JV '#],0))</f>
        <v>#REF!</v>
      </c>
      <c r="F472" s="460">
        <f>INDEX(Table1[District],MATCH(Table5[[#This Row],[JV Number]],Table1[JV '#],0))</f>
        <v>11</v>
      </c>
      <c r="G472" s="460" t="str">
        <f>INDEX(Table1[County],MATCH(Table5[[#This Row],[JV Number]],Table1[JV '#],0))</f>
        <v>Lawrence</v>
      </c>
      <c r="H472" s="460">
        <f>COUNTIF(Table1[JV '#],Table5[[#This Row],[JV Number]])</f>
        <v>1</v>
      </c>
      <c r="I472" s="466">
        <f>LOOKUP(Table5[[#This Row],[JV Number]],Table4[JV '#],Table4[Construction Start Dates])</f>
        <v>42559</v>
      </c>
      <c r="J472" s="466" t="e">
        <f t="array" ref="J472">MIN(IF(Table5[[#This Row],[JV Number]]=Table1[JV '#],#REF!,"Error"))</f>
        <v>#REF!</v>
      </c>
      <c r="K472" s="554" t="e">
        <f>SUMIF(Table1[JV '#],Table5[[#This Row],[JV Number]],#REF!)</f>
        <v>#REF!</v>
      </c>
      <c r="L472" s="460" t="str">
        <f>IF(COUNTIFS(Table1[JV '#],Table5[[#This Row],[JV Number]],Table1[D-419 Utility Relocation Classification],Table5[[#Headers],[Prior]])=0,"",COUNTIFS(Table1[JV '#],Table5[[#This Row],[JV Number]],Table1[D-419 Utility Relocation Classification],Table5[[#Headers],[Prior]]))</f>
        <v/>
      </c>
      <c r="M472" s="460" t="str">
        <f>IF(COUNTIFS(Table1[JV '#],Table5[[#This Row],[JV Number]],Table1[D-419 Utility Relocation Classification],Table5[[#Headers],[Restrictive]])=0,"",COUNTIFS(Table1[JV '#],Table5[[#This Row],[JV Number]],Table1[D-419 Utility Relocation Classification],Table5[[#Headers],[Restrictive]]))</f>
        <v/>
      </c>
      <c r="N472" s="460" t="str">
        <f>IF(COUNTIFS(Table1[JV '#],Table5[[#This Row],[JV Number]],Table1[D-419 Utility Relocation Classification],Table5[[#Headers],[Concurrent]])=0,"",COUNTIFS(Table1[JV '#],Table5[[#This Row],[JV Number]],Table1[D-419 Utility Relocation Classification],Table5[[#Headers],[Concurrent]]))</f>
        <v/>
      </c>
      <c r="O472" s="460" t="str">
        <f>IF(COUNTIFS(Table1[JV '#],Table5[[#This Row],[JV Number]],Table1[D-419 Utility Relocation Classification],Table5[[#Headers],[Coordinated]])=0,"",COUNTIFS(Table1[JV '#],Table5[[#This Row],[JV Number]],Table1[D-419 Utility Relocation Classification],Table5[[#Headers],[Coordinated]]))</f>
        <v/>
      </c>
      <c r="P472" s="460" t="str">
        <f>IF(COUNTIFS(Table1[JV '#],Table5[[#This Row],[JV Number]],Table1[D-419 Utility Relocation Classification],Table5[[#Headers],[Not Affected]])=0,"",COUNTIFS(Table1[JV '#],Table5[[#This Row],[JV Number]],Table1[D-419 Utility Relocation Classification],Table5[[#Headers],[Not Affected]]))</f>
        <v/>
      </c>
      <c r="Q472" s="460" t="str">
        <f>IF(COUNTIFS(Table1[JV '#],Table5[[#This Row],[JV Number]],Table1[D-419 Utility Relocation Classification],Table5[[#Headers],[Incorporated]])=0,"",COUNTIFS(Table1[JV '#],Table5[[#This Row],[JV Number]],Table1[D-419 Utility Relocation Classification],Table5[[#Headers],[Incorporated]]))</f>
        <v/>
      </c>
      <c r="R472" s="460" t="str">
        <f>IF(COUNTIFS(Table1[JV '#],Table5[[#This Row],[JV Number]],Table1[Overhead or Underground],"OH")=0,"",COUNTIFS(Table1[JV '#],Table5[[#This Row],[JV Number]],Table1[Overhead or Underground],"OH"))</f>
        <v/>
      </c>
      <c r="S472" s="460" t="str">
        <f>IF(COUNTIFS(Table1[JV '#],Table5[[#This Row],[JV Number]],Table1[Overhead or Underground],"UG")=0,"",COUNTIFS(Table1[JV '#],Table5[[#This Row],[JV Number]],Table1[Overhead or Underground],"UG"))</f>
        <v/>
      </c>
      <c r="T472" s="460" t="e">
        <f>IF(COUNTIFS(Table1[JV '#],Table5[[#This Row],[JV Number]],#REF!,"x")=0,"",COUNTIFS(Table1[JV '#],Table5[[#This Row],[JV Number]],#REF!,"x"))</f>
        <v>#REF!</v>
      </c>
      <c r="U472" s="460" t="e">
        <f>IF(COUNTIFS(Table1[JV '#],Table5[[#This Row],[JV Number]],#REF!,"x")=0,"",COUNTIFS(Table1[JV '#],Table5[[#This Row],[JV Number]],#REF!,"x"))</f>
        <v>#REF!</v>
      </c>
      <c r="V472" s="460" t="e">
        <f>IF(COUNTIFS(Table1[JV '#],Table5[[#This Row],[JV Number]],#REF!,"x")=0,"",COUNTIFS(Table1[JV '#],Table5[[#This Row],[JV Number]],#REF!,"x"))</f>
        <v>#REF!</v>
      </c>
      <c r="W472" s="460" t="e">
        <f>IF(COUNTIFS(Table1[JV '#],Table5[[#This Row],[JV Number]],#REF!,"x")=0,"",COUNTIFS(Table1[JV '#],Table5[[#This Row],[JV Number]],#REF!,"x"))</f>
        <v>#REF!</v>
      </c>
      <c r="X472" s="460" t="e">
        <f>IF(COUNTIFS(Table1[JV '#],Table5[[#This Row],[JV Number]],#REF!,"x")=0,"",COUNTIFS(Table1[JV '#],Table5[[#This Row],[JV Number]],#REF!,"x"))</f>
        <v>#REF!</v>
      </c>
      <c r="Z472" s="447"/>
    </row>
    <row r="473" spans="1:26" x14ac:dyDescent="0.25">
      <c r="A473" s="464">
        <v>469</v>
      </c>
      <c r="B473" s="460">
        <v>475</v>
      </c>
      <c r="C473" s="460">
        <f>INDEX(Table1[MPMS '#],MATCH(Table5[[#This Row],[JV Number]],Table1[JV '#],0))</f>
        <v>99796</v>
      </c>
      <c r="D473" s="460" t="str">
        <f>INDEX(Table1[Early Completion (Y/N)],MATCH(Table5[[#This Row],[JV Number]],Table1[JV '#],0))</f>
        <v>--</v>
      </c>
      <c r="E473" s="460" t="e">
        <f>INDEX(#REF!,MATCH(Table5[[#This Row],[JV Number]],Table1[JV '#],0))</f>
        <v>#REF!</v>
      </c>
      <c r="F473" s="460">
        <f>INDEX(Table1[District],MATCH(Table5[[#This Row],[JV Number]],Table1[JV '#],0))</f>
        <v>11</v>
      </c>
      <c r="G473" s="460" t="str">
        <f>INDEX(Table1[County],MATCH(Table5[[#This Row],[JV Number]],Table1[JV '#],0))</f>
        <v>Lawrence</v>
      </c>
      <c r="H473" s="460">
        <f>COUNTIF(Table1[JV '#],Table5[[#This Row],[JV Number]])</f>
        <v>2</v>
      </c>
      <c r="I473" s="466">
        <f>LOOKUP(Table5[[#This Row],[JV Number]],Table4[JV '#],Table4[Construction Start Dates])</f>
        <v>42866</v>
      </c>
      <c r="J473" s="466" t="e">
        <f t="array" ref="J473">MIN(IF(Table5[[#This Row],[JV Number]]=Table1[JV '#],#REF!,"Error"))</f>
        <v>#REF!</v>
      </c>
      <c r="K473" s="554" t="e">
        <f>SUMIF(Table1[JV '#],Table5[[#This Row],[JV Number]],#REF!)</f>
        <v>#REF!</v>
      </c>
      <c r="L473" s="460" t="str">
        <f>IF(COUNTIFS(Table1[JV '#],Table5[[#This Row],[JV Number]],Table1[D-419 Utility Relocation Classification],Table5[[#Headers],[Prior]])=0,"",COUNTIFS(Table1[JV '#],Table5[[#This Row],[JV Number]],Table1[D-419 Utility Relocation Classification],Table5[[#Headers],[Prior]]))</f>
        <v/>
      </c>
      <c r="M473" s="460" t="str">
        <f>IF(COUNTIFS(Table1[JV '#],Table5[[#This Row],[JV Number]],Table1[D-419 Utility Relocation Classification],Table5[[#Headers],[Restrictive]])=0,"",COUNTIFS(Table1[JV '#],Table5[[#This Row],[JV Number]],Table1[D-419 Utility Relocation Classification],Table5[[#Headers],[Restrictive]]))</f>
        <v/>
      </c>
      <c r="N473" s="460" t="str">
        <f>IF(COUNTIFS(Table1[JV '#],Table5[[#This Row],[JV Number]],Table1[D-419 Utility Relocation Classification],Table5[[#Headers],[Concurrent]])=0,"",COUNTIFS(Table1[JV '#],Table5[[#This Row],[JV Number]],Table1[D-419 Utility Relocation Classification],Table5[[#Headers],[Concurrent]]))</f>
        <v/>
      </c>
      <c r="O473" s="460" t="str">
        <f>IF(COUNTIFS(Table1[JV '#],Table5[[#This Row],[JV Number]],Table1[D-419 Utility Relocation Classification],Table5[[#Headers],[Coordinated]])=0,"",COUNTIFS(Table1[JV '#],Table5[[#This Row],[JV Number]],Table1[D-419 Utility Relocation Classification],Table5[[#Headers],[Coordinated]]))</f>
        <v/>
      </c>
      <c r="P473" s="460" t="str">
        <f>IF(COUNTIFS(Table1[JV '#],Table5[[#This Row],[JV Number]],Table1[D-419 Utility Relocation Classification],Table5[[#Headers],[Not Affected]])=0,"",COUNTIFS(Table1[JV '#],Table5[[#This Row],[JV Number]],Table1[D-419 Utility Relocation Classification],Table5[[#Headers],[Not Affected]]))</f>
        <v/>
      </c>
      <c r="Q473" s="460" t="str">
        <f>IF(COUNTIFS(Table1[JV '#],Table5[[#This Row],[JV Number]],Table1[D-419 Utility Relocation Classification],Table5[[#Headers],[Incorporated]])=0,"",COUNTIFS(Table1[JV '#],Table5[[#This Row],[JV Number]],Table1[D-419 Utility Relocation Classification],Table5[[#Headers],[Incorporated]]))</f>
        <v/>
      </c>
      <c r="R473" s="460" t="str">
        <f>IF(COUNTIFS(Table1[JV '#],Table5[[#This Row],[JV Number]],Table1[Overhead or Underground],"OH")=0,"",COUNTIFS(Table1[JV '#],Table5[[#This Row],[JV Number]],Table1[Overhead or Underground],"OH"))</f>
        <v/>
      </c>
      <c r="S473" s="460">
        <f>IF(COUNTIFS(Table1[JV '#],Table5[[#This Row],[JV Number]],Table1[Overhead or Underground],"UG")=0,"",COUNTIFS(Table1[JV '#],Table5[[#This Row],[JV Number]],Table1[Overhead or Underground],"UG"))</f>
        <v>1</v>
      </c>
      <c r="T473" s="460" t="e">
        <f>IF(COUNTIFS(Table1[JV '#],Table5[[#This Row],[JV Number]],#REF!,"x")=0,"",COUNTIFS(Table1[JV '#],Table5[[#This Row],[JV Number]],#REF!,"x"))</f>
        <v>#REF!</v>
      </c>
      <c r="U473" s="460" t="e">
        <f>IF(COUNTIFS(Table1[JV '#],Table5[[#This Row],[JV Number]],#REF!,"x")=0,"",COUNTIFS(Table1[JV '#],Table5[[#This Row],[JV Number]],#REF!,"x"))</f>
        <v>#REF!</v>
      </c>
      <c r="V473" s="460" t="e">
        <f>IF(COUNTIFS(Table1[JV '#],Table5[[#This Row],[JV Number]],#REF!,"x")=0,"",COUNTIFS(Table1[JV '#],Table5[[#This Row],[JV Number]],#REF!,"x"))</f>
        <v>#REF!</v>
      </c>
      <c r="W473" s="460" t="e">
        <f>IF(COUNTIFS(Table1[JV '#],Table5[[#This Row],[JV Number]],#REF!,"x")=0,"",COUNTIFS(Table1[JV '#],Table5[[#This Row],[JV Number]],#REF!,"x"))</f>
        <v>#REF!</v>
      </c>
      <c r="X473" s="460" t="e">
        <f>IF(COUNTIFS(Table1[JV '#],Table5[[#This Row],[JV Number]],#REF!,"x")=0,"",COUNTIFS(Table1[JV '#],Table5[[#This Row],[JV Number]],#REF!,"x"))</f>
        <v>#REF!</v>
      </c>
      <c r="Z473" s="447"/>
    </row>
    <row r="474" spans="1:26" x14ac:dyDescent="0.25">
      <c r="A474" s="464">
        <v>470</v>
      </c>
      <c r="B474" s="460">
        <v>476</v>
      </c>
      <c r="C474" s="460">
        <f>INDEX(Table1[MPMS '#],MATCH(Table5[[#This Row],[JV Number]],Table1[JV '#],0))</f>
        <v>29321</v>
      </c>
      <c r="D474" s="460" t="str">
        <f>INDEX(Table1[Early Completion (Y/N)],MATCH(Table5[[#This Row],[JV Number]],Table1[JV '#],0))</f>
        <v>--</v>
      </c>
      <c r="E474" s="460" t="e">
        <f>INDEX(#REF!,MATCH(Table5[[#This Row],[JV Number]],Table1[JV '#],0))</f>
        <v>#REF!</v>
      </c>
      <c r="F474" s="460">
        <f>INDEX(Table1[District],MATCH(Table5[[#This Row],[JV Number]],Table1[JV '#],0))</f>
        <v>11</v>
      </c>
      <c r="G474" s="460" t="str">
        <f>INDEX(Table1[County],MATCH(Table5[[#This Row],[JV Number]],Table1[JV '#],0))</f>
        <v>Lawrence</v>
      </c>
      <c r="H474" s="460">
        <f>COUNTIF(Table1[JV '#],Table5[[#This Row],[JV Number]])</f>
        <v>4</v>
      </c>
      <c r="I474" s="466">
        <f>LOOKUP(Table5[[#This Row],[JV Number]],Table4[JV '#],Table4[Construction Start Dates])</f>
        <v>42585</v>
      </c>
      <c r="J474" s="466" t="e">
        <f t="array" ref="J474">MIN(IF(Table5[[#This Row],[JV Number]]=Table1[JV '#],#REF!,"Error"))</f>
        <v>#REF!</v>
      </c>
      <c r="K474" s="554" t="e">
        <f>SUMIF(Table1[JV '#],Table5[[#This Row],[JV Number]],#REF!)</f>
        <v>#REF!</v>
      </c>
      <c r="L474" s="460" t="str">
        <f>IF(COUNTIFS(Table1[JV '#],Table5[[#This Row],[JV Number]],Table1[D-419 Utility Relocation Classification],Table5[[#Headers],[Prior]])=0,"",COUNTIFS(Table1[JV '#],Table5[[#This Row],[JV Number]],Table1[D-419 Utility Relocation Classification],Table5[[#Headers],[Prior]]))</f>
        <v/>
      </c>
      <c r="M474" s="460" t="str">
        <f>IF(COUNTIFS(Table1[JV '#],Table5[[#This Row],[JV Number]],Table1[D-419 Utility Relocation Classification],Table5[[#Headers],[Restrictive]])=0,"",COUNTIFS(Table1[JV '#],Table5[[#This Row],[JV Number]],Table1[D-419 Utility Relocation Classification],Table5[[#Headers],[Restrictive]]))</f>
        <v/>
      </c>
      <c r="N474" s="460" t="str">
        <f>IF(COUNTIFS(Table1[JV '#],Table5[[#This Row],[JV Number]],Table1[D-419 Utility Relocation Classification],Table5[[#Headers],[Concurrent]])=0,"",COUNTIFS(Table1[JV '#],Table5[[#This Row],[JV Number]],Table1[D-419 Utility Relocation Classification],Table5[[#Headers],[Concurrent]]))</f>
        <v/>
      </c>
      <c r="O474" s="460" t="str">
        <f>IF(COUNTIFS(Table1[JV '#],Table5[[#This Row],[JV Number]],Table1[D-419 Utility Relocation Classification],Table5[[#Headers],[Coordinated]])=0,"",COUNTIFS(Table1[JV '#],Table5[[#This Row],[JV Number]],Table1[D-419 Utility Relocation Classification],Table5[[#Headers],[Coordinated]]))</f>
        <v/>
      </c>
      <c r="P474" s="460" t="str">
        <f>IF(COUNTIFS(Table1[JV '#],Table5[[#This Row],[JV Number]],Table1[D-419 Utility Relocation Classification],Table5[[#Headers],[Not Affected]])=0,"",COUNTIFS(Table1[JV '#],Table5[[#This Row],[JV Number]],Table1[D-419 Utility Relocation Classification],Table5[[#Headers],[Not Affected]]))</f>
        <v/>
      </c>
      <c r="Q474" s="460" t="str">
        <f>IF(COUNTIFS(Table1[JV '#],Table5[[#This Row],[JV Number]],Table1[D-419 Utility Relocation Classification],Table5[[#Headers],[Incorporated]])=0,"",COUNTIFS(Table1[JV '#],Table5[[#This Row],[JV Number]],Table1[D-419 Utility Relocation Classification],Table5[[#Headers],[Incorporated]]))</f>
        <v/>
      </c>
      <c r="R474" s="460" t="str">
        <f>IF(COUNTIFS(Table1[JV '#],Table5[[#This Row],[JV Number]],Table1[Overhead or Underground],"OH")=0,"",COUNTIFS(Table1[JV '#],Table5[[#This Row],[JV Number]],Table1[Overhead or Underground],"OH"))</f>
        <v/>
      </c>
      <c r="S474" s="460">
        <f>IF(COUNTIFS(Table1[JV '#],Table5[[#This Row],[JV Number]],Table1[Overhead or Underground],"UG")=0,"",COUNTIFS(Table1[JV '#],Table5[[#This Row],[JV Number]],Table1[Overhead or Underground],"UG"))</f>
        <v>1</v>
      </c>
      <c r="T474" s="460" t="e">
        <f>IF(COUNTIFS(Table1[JV '#],Table5[[#This Row],[JV Number]],#REF!,"x")=0,"",COUNTIFS(Table1[JV '#],Table5[[#This Row],[JV Number]],#REF!,"x"))</f>
        <v>#REF!</v>
      </c>
      <c r="U474" s="460" t="e">
        <f>IF(COUNTIFS(Table1[JV '#],Table5[[#This Row],[JV Number]],#REF!,"x")=0,"",COUNTIFS(Table1[JV '#],Table5[[#This Row],[JV Number]],#REF!,"x"))</f>
        <v>#REF!</v>
      </c>
      <c r="V474" s="460" t="e">
        <f>IF(COUNTIFS(Table1[JV '#],Table5[[#This Row],[JV Number]],#REF!,"x")=0,"",COUNTIFS(Table1[JV '#],Table5[[#This Row],[JV Number]],#REF!,"x"))</f>
        <v>#REF!</v>
      </c>
      <c r="W474" s="460" t="e">
        <f>IF(COUNTIFS(Table1[JV '#],Table5[[#This Row],[JV Number]],#REF!,"x")=0,"",COUNTIFS(Table1[JV '#],Table5[[#This Row],[JV Number]],#REF!,"x"))</f>
        <v>#REF!</v>
      </c>
      <c r="X474" s="460" t="e">
        <f>IF(COUNTIFS(Table1[JV '#],Table5[[#This Row],[JV Number]],#REF!,"x")=0,"",COUNTIFS(Table1[JV '#],Table5[[#This Row],[JV Number]],#REF!,"x"))</f>
        <v>#REF!</v>
      </c>
      <c r="Z474" s="447"/>
    </row>
    <row r="475" spans="1:26" x14ac:dyDescent="0.25">
      <c r="A475" s="464">
        <v>471</v>
      </c>
      <c r="B475" s="460">
        <v>477</v>
      </c>
      <c r="C475" s="460">
        <f>INDEX(Table1[MPMS '#],MATCH(Table5[[#This Row],[JV Number]],Table1[JV '#],0))</f>
        <v>29387</v>
      </c>
      <c r="D475" s="460" t="str">
        <f>INDEX(Table1[Early Completion (Y/N)],MATCH(Table5[[#This Row],[JV Number]],Table1[JV '#],0))</f>
        <v>--</v>
      </c>
      <c r="E475" s="460" t="e">
        <f>INDEX(#REF!,MATCH(Table5[[#This Row],[JV Number]],Table1[JV '#],0))</f>
        <v>#REF!</v>
      </c>
      <c r="F475" s="460">
        <f>INDEX(Table1[District],MATCH(Table5[[#This Row],[JV Number]],Table1[JV '#],0))</f>
        <v>11</v>
      </c>
      <c r="G475" s="460" t="str">
        <f>INDEX(Table1[County],MATCH(Table5[[#This Row],[JV Number]],Table1[JV '#],0))</f>
        <v>Lawrence</v>
      </c>
      <c r="H475" s="460">
        <f>COUNTIF(Table1[JV '#],Table5[[#This Row],[JV Number]])</f>
        <v>1</v>
      </c>
      <c r="I475" s="466">
        <f>LOOKUP(Table5[[#This Row],[JV Number]],Table4[JV '#],Table4[Construction Start Dates])</f>
        <v>42597</v>
      </c>
      <c r="J475" s="466" t="e">
        <f t="array" ref="J475">MIN(IF(Table5[[#This Row],[JV Number]]=Table1[JV '#],#REF!,"Error"))</f>
        <v>#REF!</v>
      </c>
      <c r="K475" s="554" t="e">
        <f>SUMIF(Table1[JV '#],Table5[[#This Row],[JV Number]],#REF!)</f>
        <v>#REF!</v>
      </c>
      <c r="L475" s="460" t="str">
        <f>IF(COUNTIFS(Table1[JV '#],Table5[[#This Row],[JV Number]],Table1[D-419 Utility Relocation Classification],Table5[[#Headers],[Prior]])=0,"",COUNTIFS(Table1[JV '#],Table5[[#This Row],[JV Number]],Table1[D-419 Utility Relocation Classification],Table5[[#Headers],[Prior]]))</f>
        <v/>
      </c>
      <c r="M475" s="460" t="str">
        <f>IF(COUNTIFS(Table1[JV '#],Table5[[#This Row],[JV Number]],Table1[D-419 Utility Relocation Classification],Table5[[#Headers],[Restrictive]])=0,"",COUNTIFS(Table1[JV '#],Table5[[#This Row],[JV Number]],Table1[D-419 Utility Relocation Classification],Table5[[#Headers],[Restrictive]]))</f>
        <v/>
      </c>
      <c r="N475" s="460" t="str">
        <f>IF(COUNTIFS(Table1[JV '#],Table5[[#This Row],[JV Number]],Table1[D-419 Utility Relocation Classification],Table5[[#Headers],[Concurrent]])=0,"",COUNTIFS(Table1[JV '#],Table5[[#This Row],[JV Number]],Table1[D-419 Utility Relocation Classification],Table5[[#Headers],[Concurrent]]))</f>
        <v/>
      </c>
      <c r="O475" s="460" t="str">
        <f>IF(COUNTIFS(Table1[JV '#],Table5[[#This Row],[JV Number]],Table1[D-419 Utility Relocation Classification],Table5[[#Headers],[Coordinated]])=0,"",COUNTIFS(Table1[JV '#],Table5[[#This Row],[JV Number]],Table1[D-419 Utility Relocation Classification],Table5[[#Headers],[Coordinated]]))</f>
        <v/>
      </c>
      <c r="P475" s="460" t="str">
        <f>IF(COUNTIFS(Table1[JV '#],Table5[[#This Row],[JV Number]],Table1[D-419 Utility Relocation Classification],Table5[[#Headers],[Not Affected]])=0,"",COUNTIFS(Table1[JV '#],Table5[[#This Row],[JV Number]],Table1[D-419 Utility Relocation Classification],Table5[[#Headers],[Not Affected]]))</f>
        <v/>
      </c>
      <c r="Q475" s="460" t="str">
        <f>IF(COUNTIFS(Table1[JV '#],Table5[[#This Row],[JV Number]],Table1[D-419 Utility Relocation Classification],Table5[[#Headers],[Incorporated]])=0,"",COUNTIFS(Table1[JV '#],Table5[[#This Row],[JV Number]],Table1[D-419 Utility Relocation Classification],Table5[[#Headers],[Incorporated]]))</f>
        <v/>
      </c>
      <c r="R475" s="460" t="str">
        <f>IF(COUNTIFS(Table1[JV '#],Table5[[#This Row],[JV Number]],Table1[Overhead or Underground],"OH")=0,"",COUNTIFS(Table1[JV '#],Table5[[#This Row],[JV Number]],Table1[Overhead or Underground],"OH"))</f>
        <v/>
      </c>
      <c r="S475" s="460" t="str">
        <f>IF(COUNTIFS(Table1[JV '#],Table5[[#This Row],[JV Number]],Table1[Overhead or Underground],"UG")=0,"",COUNTIFS(Table1[JV '#],Table5[[#This Row],[JV Number]],Table1[Overhead or Underground],"UG"))</f>
        <v/>
      </c>
      <c r="T475" s="460" t="e">
        <f>IF(COUNTIFS(Table1[JV '#],Table5[[#This Row],[JV Number]],#REF!,"x")=0,"",COUNTIFS(Table1[JV '#],Table5[[#This Row],[JV Number]],#REF!,"x"))</f>
        <v>#REF!</v>
      </c>
      <c r="U475" s="460" t="e">
        <f>IF(COUNTIFS(Table1[JV '#],Table5[[#This Row],[JV Number]],#REF!,"x")=0,"",COUNTIFS(Table1[JV '#],Table5[[#This Row],[JV Number]],#REF!,"x"))</f>
        <v>#REF!</v>
      </c>
      <c r="V475" s="460" t="e">
        <f>IF(COUNTIFS(Table1[JV '#],Table5[[#This Row],[JV Number]],#REF!,"x")=0,"",COUNTIFS(Table1[JV '#],Table5[[#This Row],[JV Number]],#REF!,"x"))</f>
        <v>#REF!</v>
      </c>
      <c r="W475" s="460" t="e">
        <f>IF(COUNTIFS(Table1[JV '#],Table5[[#This Row],[JV Number]],#REF!,"x")=0,"",COUNTIFS(Table1[JV '#],Table5[[#This Row],[JV Number]],#REF!,"x"))</f>
        <v>#REF!</v>
      </c>
      <c r="X475" s="460" t="e">
        <f>IF(COUNTIFS(Table1[JV '#],Table5[[#This Row],[JV Number]],#REF!,"x")=0,"",COUNTIFS(Table1[JV '#],Table5[[#This Row],[JV Number]],#REF!,"x"))</f>
        <v>#REF!</v>
      </c>
      <c r="Z475" s="447"/>
    </row>
    <row r="476" spans="1:26" x14ac:dyDescent="0.25">
      <c r="A476" s="464">
        <v>472</v>
      </c>
      <c r="B476" s="460">
        <v>478</v>
      </c>
      <c r="C476" s="460">
        <f>INDEX(Table1[MPMS '#],MATCH(Table5[[#This Row],[JV Number]],Table1[JV '#],0))</f>
        <v>99798</v>
      </c>
      <c r="D476" s="460" t="str">
        <f>INDEX(Table1[Early Completion (Y/N)],MATCH(Table5[[#This Row],[JV Number]],Table1[JV '#],0))</f>
        <v>--</v>
      </c>
      <c r="E476" s="460" t="e">
        <f>INDEX(#REF!,MATCH(Table5[[#This Row],[JV Number]],Table1[JV '#],0))</f>
        <v>#REF!</v>
      </c>
      <c r="F476" s="460">
        <f>INDEX(Table1[District],MATCH(Table5[[#This Row],[JV Number]],Table1[JV '#],0))</f>
        <v>11</v>
      </c>
      <c r="G476" s="460" t="str">
        <f>INDEX(Table1[County],MATCH(Table5[[#This Row],[JV Number]],Table1[JV '#],0))</f>
        <v>Lawrence</v>
      </c>
      <c r="H476" s="460">
        <f>COUNTIF(Table1[JV '#],Table5[[#This Row],[JV Number]])</f>
        <v>2</v>
      </c>
      <c r="I476" s="466">
        <f>LOOKUP(Table5[[#This Row],[JV Number]],Table4[JV '#],Table4[Construction Start Dates])</f>
        <v>42849</v>
      </c>
      <c r="J476" s="466" t="e">
        <f t="array" ref="J476">MIN(IF(Table5[[#This Row],[JV Number]]=Table1[JV '#],#REF!,"Error"))</f>
        <v>#REF!</v>
      </c>
      <c r="K476" s="554" t="e">
        <f>SUMIF(Table1[JV '#],Table5[[#This Row],[JV Number]],#REF!)</f>
        <v>#REF!</v>
      </c>
      <c r="L476" s="460" t="str">
        <f>IF(COUNTIFS(Table1[JV '#],Table5[[#This Row],[JV Number]],Table1[D-419 Utility Relocation Classification],Table5[[#Headers],[Prior]])=0,"",COUNTIFS(Table1[JV '#],Table5[[#This Row],[JV Number]],Table1[D-419 Utility Relocation Classification],Table5[[#Headers],[Prior]]))</f>
        <v/>
      </c>
      <c r="M476" s="460" t="str">
        <f>IF(COUNTIFS(Table1[JV '#],Table5[[#This Row],[JV Number]],Table1[D-419 Utility Relocation Classification],Table5[[#Headers],[Restrictive]])=0,"",COUNTIFS(Table1[JV '#],Table5[[#This Row],[JV Number]],Table1[D-419 Utility Relocation Classification],Table5[[#Headers],[Restrictive]]))</f>
        <v/>
      </c>
      <c r="N476" s="460" t="str">
        <f>IF(COUNTIFS(Table1[JV '#],Table5[[#This Row],[JV Number]],Table1[D-419 Utility Relocation Classification],Table5[[#Headers],[Concurrent]])=0,"",COUNTIFS(Table1[JV '#],Table5[[#This Row],[JV Number]],Table1[D-419 Utility Relocation Classification],Table5[[#Headers],[Concurrent]]))</f>
        <v/>
      </c>
      <c r="O476" s="460" t="str">
        <f>IF(COUNTIFS(Table1[JV '#],Table5[[#This Row],[JV Number]],Table1[D-419 Utility Relocation Classification],Table5[[#Headers],[Coordinated]])=0,"",COUNTIFS(Table1[JV '#],Table5[[#This Row],[JV Number]],Table1[D-419 Utility Relocation Classification],Table5[[#Headers],[Coordinated]]))</f>
        <v/>
      </c>
      <c r="P476" s="460" t="str">
        <f>IF(COUNTIFS(Table1[JV '#],Table5[[#This Row],[JV Number]],Table1[D-419 Utility Relocation Classification],Table5[[#Headers],[Not Affected]])=0,"",COUNTIFS(Table1[JV '#],Table5[[#This Row],[JV Number]],Table1[D-419 Utility Relocation Classification],Table5[[#Headers],[Not Affected]]))</f>
        <v/>
      </c>
      <c r="Q476" s="460" t="str">
        <f>IF(COUNTIFS(Table1[JV '#],Table5[[#This Row],[JV Number]],Table1[D-419 Utility Relocation Classification],Table5[[#Headers],[Incorporated]])=0,"",COUNTIFS(Table1[JV '#],Table5[[#This Row],[JV Number]],Table1[D-419 Utility Relocation Classification],Table5[[#Headers],[Incorporated]]))</f>
        <v/>
      </c>
      <c r="R476" s="460" t="str">
        <f>IF(COUNTIFS(Table1[JV '#],Table5[[#This Row],[JV Number]],Table1[Overhead or Underground],"OH")=0,"",COUNTIFS(Table1[JV '#],Table5[[#This Row],[JV Number]],Table1[Overhead or Underground],"OH"))</f>
        <v/>
      </c>
      <c r="S476" s="460">
        <f>IF(COUNTIFS(Table1[JV '#],Table5[[#This Row],[JV Number]],Table1[Overhead or Underground],"UG")=0,"",COUNTIFS(Table1[JV '#],Table5[[#This Row],[JV Number]],Table1[Overhead or Underground],"UG"))</f>
        <v>1</v>
      </c>
      <c r="T476" s="460" t="e">
        <f>IF(COUNTIFS(Table1[JV '#],Table5[[#This Row],[JV Number]],#REF!,"x")=0,"",COUNTIFS(Table1[JV '#],Table5[[#This Row],[JV Number]],#REF!,"x"))</f>
        <v>#REF!</v>
      </c>
      <c r="U476" s="460" t="e">
        <f>IF(COUNTIFS(Table1[JV '#],Table5[[#This Row],[JV Number]],#REF!,"x")=0,"",COUNTIFS(Table1[JV '#],Table5[[#This Row],[JV Number]],#REF!,"x"))</f>
        <v>#REF!</v>
      </c>
      <c r="V476" s="460" t="e">
        <f>IF(COUNTIFS(Table1[JV '#],Table5[[#This Row],[JV Number]],#REF!,"x")=0,"",COUNTIFS(Table1[JV '#],Table5[[#This Row],[JV Number]],#REF!,"x"))</f>
        <v>#REF!</v>
      </c>
      <c r="W476" s="460" t="e">
        <f>IF(COUNTIFS(Table1[JV '#],Table5[[#This Row],[JV Number]],#REF!,"x")=0,"",COUNTIFS(Table1[JV '#],Table5[[#This Row],[JV Number]],#REF!,"x"))</f>
        <v>#REF!</v>
      </c>
      <c r="X476" s="460" t="e">
        <f>IF(COUNTIFS(Table1[JV '#],Table5[[#This Row],[JV Number]],#REF!,"x")=0,"",COUNTIFS(Table1[JV '#],Table5[[#This Row],[JV Number]],#REF!,"x"))</f>
        <v>#REF!</v>
      </c>
      <c r="Z476" s="447"/>
    </row>
    <row r="477" spans="1:26" x14ac:dyDescent="0.25">
      <c r="A477" s="464">
        <v>473</v>
      </c>
      <c r="B477" s="460">
        <v>479</v>
      </c>
      <c r="C477" s="460">
        <f>INDEX(Table1[MPMS '#],MATCH(Table5[[#This Row],[JV Number]],Table1[JV '#],0))</f>
        <v>29525</v>
      </c>
      <c r="D477" s="460" t="str">
        <f>INDEX(Table1[Early Completion (Y/N)],MATCH(Table5[[#This Row],[JV Number]],Table1[JV '#],0))</f>
        <v>--</v>
      </c>
      <c r="E477" s="460" t="e">
        <f>INDEX(#REF!,MATCH(Table5[[#This Row],[JV Number]],Table1[JV '#],0))</f>
        <v>#REF!</v>
      </c>
      <c r="F477" s="460">
        <f>INDEX(Table1[District],MATCH(Table5[[#This Row],[JV Number]],Table1[JV '#],0))</f>
        <v>11</v>
      </c>
      <c r="G477" s="460" t="str">
        <f>INDEX(Table1[County],MATCH(Table5[[#This Row],[JV Number]],Table1[JV '#],0))</f>
        <v>Lawrence</v>
      </c>
      <c r="H477" s="460">
        <f>COUNTIF(Table1[JV '#],Table5[[#This Row],[JV Number]])</f>
        <v>4</v>
      </c>
      <c r="I477" s="466">
        <f>LOOKUP(Table5[[#This Row],[JV Number]],Table4[JV '#],Table4[Construction Start Dates])</f>
        <v>42866</v>
      </c>
      <c r="J477" s="466" t="e">
        <f t="array" ref="J477">MIN(IF(Table5[[#This Row],[JV Number]]=Table1[JV '#],#REF!,"Error"))</f>
        <v>#REF!</v>
      </c>
      <c r="K477" s="554" t="e">
        <f>SUMIF(Table1[JV '#],Table5[[#This Row],[JV Number]],#REF!)</f>
        <v>#REF!</v>
      </c>
      <c r="L477" s="460" t="str">
        <f>IF(COUNTIFS(Table1[JV '#],Table5[[#This Row],[JV Number]],Table1[D-419 Utility Relocation Classification],Table5[[#Headers],[Prior]])=0,"",COUNTIFS(Table1[JV '#],Table5[[#This Row],[JV Number]],Table1[D-419 Utility Relocation Classification],Table5[[#Headers],[Prior]]))</f>
        <v/>
      </c>
      <c r="M477" s="460" t="str">
        <f>IF(COUNTIFS(Table1[JV '#],Table5[[#This Row],[JV Number]],Table1[D-419 Utility Relocation Classification],Table5[[#Headers],[Restrictive]])=0,"",COUNTIFS(Table1[JV '#],Table5[[#This Row],[JV Number]],Table1[D-419 Utility Relocation Classification],Table5[[#Headers],[Restrictive]]))</f>
        <v/>
      </c>
      <c r="N477" s="460" t="str">
        <f>IF(COUNTIFS(Table1[JV '#],Table5[[#This Row],[JV Number]],Table1[D-419 Utility Relocation Classification],Table5[[#Headers],[Concurrent]])=0,"",COUNTIFS(Table1[JV '#],Table5[[#This Row],[JV Number]],Table1[D-419 Utility Relocation Classification],Table5[[#Headers],[Concurrent]]))</f>
        <v/>
      </c>
      <c r="O477" s="460" t="str">
        <f>IF(COUNTIFS(Table1[JV '#],Table5[[#This Row],[JV Number]],Table1[D-419 Utility Relocation Classification],Table5[[#Headers],[Coordinated]])=0,"",COUNTIFS(Table1[JV '#],Table5[[#This Row],[JV Number]],Table1[D-419 Utility Relocation Classification],Table5[[#Headers],[Coordinated]]))</f>
        <v/>
      </c>
      <c r="P477" s="460" t="str">
        <f>IF(COUNTIFS(Table1[JV '#],Table5[[#This Row],[JV Number]],Table1[D-419 Utility Relocation Classification],Table5[[#Headers],[Not Affected]])=0,"",COUNTIFS(Table1[JV '#],Table5[[#This Row],[JV Number]],Table1[D-419 Utility Relocation Classification],Table5[[#Headers],[Not Affected]]))</f>
        <v/>
      </c>
      <c r="Q477" s="460" t="str">
        <f>IF(COUNTIFS(Table1[JV '#],Table5[[#This Row],[JV Number]],Table1[D-419 Utility Relocation Classification],Table5[[#Headers],[Incorporated]])=0,"",COUNTIFS(Table1[JV '#],Table5[[#This Row],[JV Number]],Table1[D-419 Utility Relocation Classification],Table5[[#Headers],[Incorporated]]))</f>
        <v/>
      </c>
      <c r="R477" s="460" t="str">
        <f>IF(COUNTIFS(Table1[JV '#],Table5[[#This Row],[JV Number]],Table1[Overhead or Underground],"OH")=0,"",COUNTIFS(Table1[JV '#],Table5[[#This Row],[JV Number]],Table1[Overhead or Underground],"OH"))</f>
        <v/>
      </c>
      <c r="S477" s="460">
        <f>IF(COUNTIFS(Table1[JV '#],Table5[[#This Row],[JV Number]],Table1[Overhead or Underground],"UG")=0,"",COUNTIFS(Table1[JV '#],Table5[[#This Row],[JV Number]],Table1[Overhead or Underground],"UG"))</f>
        <v>3</v>
      </c>
      <c r="T477" s="460" t="e">
        <f>IF(COUNTIFS(Table1[JV '#],Table5[[#This Row],[JV Number]],#REF!,"x")=0,"",COUNTIFS(Table1[JV '#],Table5[[#This Row],[JV Number]],#REF!,"x"))</f>
        <v>#REF!</v>
      </c>
      <c r="U477" s="460" t="e">
        <f>IF(COUNTIFS(Table1[JV '#],Table5[[#This Row],[JV Number]],#REF!,"x")=0,"",COUNTIFS(Table1[JV '#],Table5[[#This Row],[JV Number]],#REF!,"x"))</f>
        <v>#REF!</v>
      </c>
      <c r="V477" s="460" t="e">
        <f>IF(COUNTIFS(Table1[JV '#],Table5[[#This Row],[JV Number]],#REF!,"x")=0,"",COUNTIFS(Table1[JV '#],Table5[[#This Row],[JV Number]],#REF!,"x"))</f>
        <v>#REF!</v>
      </c>
      <c r="W477" s="460" t="e">
        <f>IF(COUNTIFS(Table1[JV '#],Table5[[#This Row],[JV Number]],#REF!,"x")=0,"",COUNTIFS(Table1[JV '#],Table5[[#This Row],[JV Number]],#REF!,"x"))</f>
        <v>#REF!</v>
      </c>
      <c r="X477" s="460" t="e">
        <f>IF(COUNTIFS(Table1[JV '#],Table5[[#This Row],[JV Number]],#REF!,"x")=0,"",COUNTIFS(Table1[JV '#],Table5[[#This Row],[JV Number]],#REF!,"x"))</f>
        <v>#REF!</v>
      </c>
      <c r="Z477" s="447"/>
    </row>
    <row r="478" spans="1:26" x14ac:dyDescent="0.25">
      <c r="A478" s="464">
        <v>474</v>
      </c>
      <c r="B478" s="460">
        <v>480</v>
      </c>
      <c r="C478" s="460">
        <f>INDEX(Table1[MPMS '#],MATCH(Table5[[#This Row],[JV Number]],Table1[JV '#],0))</f>
        <v>99797</v>
      </c>
      <c r="D478" s="460" t="str">
        <f>INDEX(Table1[Early Completion (Y/N)],MATCH(Table5[[#This Row],[JV Number]],Table1[JV '#],0))</f>
        <v>--</v>
      </c>
      <c r="E478" s="460" t="e">
        <f>INDEX(#REF!,MATCH(Table5[[#This Row],[JV Number]],Table1[JV '#],0))</f>
        <v>#REF!</v>
      </c>
      <c r="F478" s="460">
        <f>INDEX(Table1[District],MATCH(Table5[[#This Row],[JV Number]],Table1[JV '#],0))</f>
        <v>11</v>
      </c>
      <c r="G478" s="460" t="str">
        <f>INDEX(Table1[County],MATCH(Table5[[#This Row],[JV Number]],Table1[JV '#],0))</f>
        <v>Lawrence</v>
      </c>
      <c r="H478" s="460">
        <f>COUNTIF(Table1[JV '#],Table5[[#This Row],[JV Number]])</f>
        <v>3</v>
      </c>
      <c r="I478" s="466">
        <f>LOOKUP(Table5[[#This Row],[JV Number]],Table4[JV '#],Table4[Construction Start Dates])</f>
        <v>42814</v>
      </c>
      <c r="J478" s="466" t="e">
        <f t="array" ref="J478">MIN(IF(Table5[[#This Row],[JV Number]]=Table1[JV '#],#REF!,"Error"))</f>
        <v>#REF!</v>
      </c>
      <c r="K478" s="554" t="e">
        <f>SUMIF(Table1[JV '#],Table5[[#This Row],[JV Number]],#REF!)</f>
        <v>#REF!</v>
      </c>
      <c r="L478" s="460" t="str">
        <f>IF(COUNTIFS(Table1[JV '#],Table5[[#This Row],[JV Number]],Table1[D-419 Utility Relocation Classification],Table5[[#Headers],[Prior]])=0,"",COUNTIFS(Table1[JV '#],Table5[[#This Row],[JV Number]],Table1[D-419 Utility Relocation Classification],Table5[[#Headers],[Prior]]))</f>
        <v/>
      </c>
      <c r="M478" s="460" t="str">
        <f>IF(COUNTIFS(Table1[JV '#],Table5[[#This Row],[JV Number]],Table1[D-419 Utility Relocation Classification],Table5[[#Headers],[Restrictive]])=0,"",COUNTIFS(Table1[JV '#],Table5[[#This Row],[JV Number]],Table1[D-419 Utility Relocation Classification],Table5[[#Headers],[Restrictive]]))</f>
        <v/>
      </c>
      <c r="N478" s="460" t="str">
        <f>IF(COUNTIFS(Table1[JV '#],Table5[[#This Row],[JV Number]],Table1[D-419 Utility Relocation Classification],Table5[[#Headers],[Concurrent]])=0,"",COUNTIFS(Table1[JV '#],Table5[[#This Row],[JV Number]],Table1[D-419 Utility Relocation Classification],Table5[[#Headers],[Concurrent]]))</f>
        <v/>
      </c>
      <c r="O478" s="460" t="str">
        <f>IF(COUNTIFS(Table1[JV '#],Table5[[#This Row],[JV Number]],Table1[D-419 Utility Relocation Classification],Table5[[#Headers],[Coordinated]])=0,"",COUNTIFS(Table1[JV '#],Table5[[#This Row],[JV Number]],Table1[D-419 Utility Relocation Classification],Table5[[#Headers],[Coordinated]]))</f>
        <v/>
      </c>
      <c r="P478" s="460" t="str">
        <f>IF(COUNTIFS(Table1[JV '#],Table5[[#This Row],[JV Number]],Table1[D-419 Utility Relocation Classification],Table5[[#Headers],[Not Affected]])=0,"",COUNTIFS(Table1[JV '#],Table5[[#This Row],[JV Number]],Table1[D-419 Utility Relocation Classification],Table5[[#Headers],[Not Affected]]))</f>
        <v/>
      </c>
      <c r="Q478" s="460" t="str">
        <f>IF(COUNTIFS(Table1[JV '#],Table5[[#This Row],[JV Number]],Table1[D-419 Utility Relocation Classification],Table5[[#Headers],[Incorporated]])=0,"",COUNTIFS(Table1[JV '#],Table5[[#This Row],[JV Number]],Table1[D-419 Utility Relocation Classification],Table5[[#Headers],[Incorporated]]))</f>
        <v/>
      </c>
      <c r="R478" s="460" t="str">
        <f>IF(COUNTIFS(Table1[JV '#],Table5[[#This Row],[JV Number]],Table1[Overhead or Underground],"OH")=0,"",COUNTIFS(Table1[JV '#],Table5[[#This Row],[JV Number]],Table1[Overhead or Underground],"OH"))</f>
        <v/>
      </c>
      <c r="S478" s="460">
        <f>IF(COUNTIFS(Table1[JV '#],Table5[[#This Row],[JV Number]],Table1[Overhead or Underground],"UG")=0,"",COUNTIFS(Table1[JV '#],Table5[[#This Row],[JV Number]],Table1[Overhead or Underground],"UG"))</f>
        <v>2</v>
      </c>
      <c r="T478" s="460" t="e">
        <f>IF(COUNTIFS(Table1[JV '#],Table5[[#This Row],[JV Number]],#REF!,"x")=0,"",COUNTIFS(Table1[JV '#],Table5[[#This Row],[JV Number]],#REF!,"x"))</f>
        <v>#REF!</v>
      </c>
      <c r="U478" s="460" t="e">
        <f>IF(COUNTIFS(Table1[JV '#],Table5[[#This Row],[JV Number]],#REF!,"x")=0,"",COUNTIFS(Table1[JV '#],Table5[[#This Row],[JV Number]],#REF!,"x"))</f>
        <v>#REF!</v>
      </c>
      <c r="V478" s="460" t="e">
        <f>IF(COUNTIFS(Table1[JV '#],Table5[[#This Row],[JV Number]],#REF!,"x")=0,"",COUNTIFS(Table1[JV '#],Table5[[#This Row],[JV Number]],#REF!,"x"))</f>
        <v>#REF!</v>
      </c>
      <c r="W478" s="460" t="e">
        <f>IF(COUNTIFS(Table1[JV '#],Table5[[#This Row],[JV Number]],#REF!,"x")=0,"",COUNTIFS(Table1[JV '#],Table5[[#This Row],[JV Number]],#REF!,"x"))</f>
        <v>#REF!</v>
      </c>
      <c r="X478" s="460" t="e">
        <f>IF(COUNTIFS(Table1[JV '#],Table5[[#This Row],[JV Number]],#REF!,"x")=0,"",COUNTIFS(Table1[JV '#],Table5[[#This Row],[JV Number]],#REF!,"x"))</f>
        <v>#REF!</v>
      </c>
      <c r="Z478" s="447"/>
    </row>
    <row r="479" spans="1:26" x14ac:dyDescent="0.25">
      <c r="A479" s="464">
        <v>475</v>
      </c>
      <c r="B479" s="460">
        <v>481</v>
      </c>
      <c r="C479" s="460">
        <f>INDEX(Table1[MPMS '#],MATCH(Table5[[#This Row],[JV Number]],Table1[JV '#],0))</f>
        <v>29549</v>
      </c>
      <c r="D479" s="460" t="str">
        <f>INDEX(Table1[Early Completion (Y/N)],MATCH(Table5[[#This Row],[JV Number]],Table1[JV '#],0))</f>
        <v>--</v>
      </c>
      <c r="E479" s="460" t="e">
        <f>INDEX(#REF!,MATCH(Table5[[#This Row],[JV Number]],Table1[JV '#],0))</f>
        <v>#REF!</v>
      </c>
      <c r="F479" s="460">
        <f>INDEX(Table1[District],MATCH(Table5[[#This Row],[JV Number]],Table1[JV '#],0))</f>
        <v>11</v>
      </c>
      <c r="G479" s="460" t="str">
        <f>INDEX(Table1[County],MATCH(Table5[[#This Row],[JV Number]],Table1[JV '#],0))</f>
        <v>Lawrence</v>
      </c>
      <c r="H479" s="460">
        <f>COUNTIF(Table1[JV '#],Table5[[#This Row],[JV Number]])</f>
        <v>4</v>
      </c>
      <c r="I479" s="466">
        <f>LOOKUP(Table5[[#This Row],[JV Number]],Table4[JV '#],Table4[Construction Start Dates])</f>
        <v>42849</v>
      </c>
      <c r="J479" s="466" t="e">
        <f t="array" ref="J479">MIN(IF(Table5[[#This Row],[JV Number]]=Table1[JV '#],#REF!,"Error"))</f>
        <v>#REF!</v>
      </c>
      <c r="K479" s="554" t="e">
        <f>SUMIF(Table1[JV '#],Table5[[#This Row],[JV Number]],#REF!)</f>
        <v>#REF!</v>
      </c>
      <c r="L479" s="460" t="str">
        <f>IF(COUNTIFS(Table1[JV '#],Table5[[#This Row],[JV Number]],Table1[D-419 Utility Relocation Classification],Table5[[#Headers],[Prior]])=0,"",COUNTIFS(Table1[JV '#],Table5[[#This Row],[JV Number]],Table1[D-419 Utility Relocation Classification],Table5[[#Headers],[Prior]]))</f>
        <v/>
      </c>
      <c r="M479" s="460" t="str">
        <f>IF(COUNTIFS(Table1[JV '#],Table5[[#This Row],[JV Number]],Table1[D-419 Utility Relocation Classification],Table5[[#Headers],[Restrictive]])=0,"",COUNTIFS(Table1[JV '#],Table5[[#This Row],[JV Number]],Table1[D-419 Utility Relocation Classification],Table5[[#Headers],[Restrictive]]))</f>
        <v/>
      </c>
      <c r="N479" s="460" t="str">
        <f>IF(COUNTIFS(Table1[JV '#],Table5[[#This Row],[JV Number]],Table1[D-419 Utility Relocation Classification],Table5[[#Headers],[Concurrent]])=0,"",COUNTIFS(Table1[JV '#],Table5[[#This Row],[JV Number]],Table1[D-419 Utility Relocation Classification],Table5[[#Headers],[Concurrent]]))</f>
        <v/>
      </c>
      <c r="O479" s="460" t="str">
        <f>IF(COUNTIFS(Table1[JV '#],Table5[[#This Row],[JV Number]],Table1[D-419 Utility Relocation Classification],Table5[[#Headers],[Coordinated]])=0,"",COUNTIFS(Table1[JV '#],Table5[[#This Row],[JV Number]],Table1[D-419 Utility Relocation Classification],Table5[[#Headers],[Coordinated]]))</f>
        <v/>
      </c>
      <c r="P479" s="460" t="str">
        <f>IF(COUNTIFS(Table1[JV '#],Table5[[#This Row],[JV Number]],Table1[D-419 Utility Relocation Classification],Table5[[#Headers],[Not Affected]])=0,"",COUNTIFS(Table1[JV '#],Table5[[#This Row],[JV Number]],Table1[D-419 Utility Relocation Classification],Table5[[#Headers],[Not Affected]]))</f>
        <v/>
      </c>
      <c r="Q479" s="460" t="str">
        <f>IF(COUNTIFS(Table1[JV '#],Table5[[#This Row],[JV Number]],Table1[D-419 Utility Relocation Classification],Table5[[#Headers],[Incorporated]])=0,"",COUNTIFS(Table1[JV '#],Table5[[#This Row],[JV Number]],Table1[D-419 Utility Relocation Classification],Table5[[#Headers],[Incorporated]]))</f>
        <v/>
      </c>
      <c r="R479" s="460" t="str">
        <f>IF(COUNTIFS(Table1[JV '#],Table5[[#This Row],[JV Number]],Table1[Overhead or Underground],"OH")=0,"",COUNTIFS(Table1[JV '#],Table5[[#This Row],[JV Number]],Table1[Overhead or Underground],"OH"))</f>
        <v/>
      </c>
      <c r="S479" s="460">
        <f>IF(COUNTIFS(Table1[JV '#],Table5[[#This Row],[JV Number]],Table1[Overhead or Underground],"UG")=0,"",COUNTIFS(Table1[JV '#],Table5[[#This Row],[JV Number]],Table1[Overhead or Underground],"UG"))</f>
        <v>3</v>
      </c>
      <c r="T479" s="460" t="e">
        <f>IF(COUNTIFS(Table1[JV '#],Table5[[#This Row],[JV Number]],#REF!,"x")=0,"",COUNTIFS(Table1[JV '#],Table5[[#This Row],[JV Number]],#REF!,"x"))</f>
        <v>#REF!</v>
      </c>
      <c r="U479" s="460" t="e">
        <f>IF(COUNTIFS(Table1[JV '#],Table5[[#This Row],[JV Number]],#REF!,"x")=0,"",COUNTIFS(Table1[JV '#],Table5[[#This Row],[JV Number]],#REF!,"x"))</f>
        <v>#REF!</v>
      </c>
      <c r="V479" s="460" t="e">
        <f>IF(COUNTIFS(Table1[JV '#],Table5[[#This Row],[JV Number]],#REF!,"x")=0,"",COUNTIFS(Table1[JV '#],Table5[[#This Row],[JV Number]],#REF!,"x"))</f>
        <v>#REF!</v>
      </c>
      <c r="W479" s="460" t="e">
        <f>IF(COUNTIFS(Table1[JV '#],Table5[[#This Row],[JV Number]],#REF!,"x")=0,"",COUNTIFS(Table1[JV '#],Table5[[#This Row],[JV Number]],#REF!,"x"))</f>
        <v>#REF!</v>
      </c>
      <c r="X479" s="460" t="e">
        <f>IF(COUNTIFS(Table1[JV '#],Table5[[#This Row],[JV Number]],#REF!,"x")=0,"",COUNTIFS(Table1[JV '#],Table5[[#This Row],[JV Number]],#REF!,"x"))</f>
        <v>#REF!</v>
      </c>
      <c r="Z479" s="447"/>
    </row>
    <row r="480" spans="1:26" x14ac:dyDescent="0.25">
      <c r="A480" s="464">
        <v>476</v>
      </c>
      <c r="B480" s="460">
        <v>482</v>
      </c>
      <c r="C480" s="460">
        <f>INDEX(Table1[MPMS '#],MATCH(Table5[[#This Row],[JV Number]],Table1[JV '#],0))</f>
        <v>80677</v>
      </c>
      <c r="D480" s="460" t="str">
        <f>INDEX(Table1[Early Completion (Y/N)],MATCH(Table5[[#This Row],[JV Number]],Table1[JV '#],0))</f>
        <v>--</v>
      </c>
      <c r="E480" s="460" t="e">
        <f>INDEX(#REF!,MATCH(Table5[[#This Row],[JV Number]],Table1[JV '#],0))</f>
        <v>#REF!</v>
      </c>
      <c r="F480" s="460">
        <f>INDEX(Table1[District],MATCH(Table5[[#This Row],[JV Number]],Table1[JV '#],0))</f>
        <v>11</v>
      </c>
      <c r="G480" s="460" t="str">
        <f>INDEX(Table1[County],MATCH(Table5[[#This Row],[JV Number]],Table1[JV '#],0))</f>
        <v>Lawrence</v>
      </c>
      <c r="H480" s="460">
        <f>COUNTIF(Table1[JV '#],Table5[[#This Row],[JV Number]])</f>
        <v>1</v>
      </c>
      <c r="I480" s="466">
        <f>LOOKUP(Table5[[#This Row],[JV Number]],Table4[JV '#],Table4[Construction Start Dates])</f>
        <v>42510</v>
      </c>
      <c r="J480" s="466" t="e">
        <f t="array" ref="J480">MIN(IF(Table5[[#This Row],[JV Number]]=Table1[JV '#],#REF!,"Error"))</f>
        <v>#REF!</v>
      </c>
      <c r="K480" s="554" t="e">
        <f>SUMIF(Table1[JV '#],Table5[[#This Row],[JV Number]],#REF!)</f>
        <v>#REF!</v>
      </c>
      <c r="L480" s="460" t="str">
        <f>IF(COUNTIFS(Table1[JV '#],Table5[[#This Row],[JV Number]],Table1[D-419 Utility Relocation Classification],Table5[[#Headers],[Prior]])=0,"",COUNTIFS(Table1[JV '#],Table5[[#This Row],[JV Number]],Table1[D-419 Utility Relocation Classification],Table5[[#Headers],[Prior]]))</f>
        <v/>
      </c>
      <c r="M480" s="460" t="str">
        <f>IF(COUNTIFS(Table1[JV '#],Table5[[#This Row],[JV Number]],Table1[D-419 Utility Relocation Classification],Table5[[#Headers],[Restrictive]])=0,"",COUNTIFS(Table1[JV '#],Table5[[#This Row],[JV Number]],Table1[D-419 Utility Relocation Classification],Table5[[#Headers],[Restrictive]]))</f>
        <v/>
      </c>
      <c r="N480" s="460" t="str">
        <f>IF(COUNTIFS(Table1[JV '#],Table5[[#This Row],[JV Number]],Table1[D-419 Utility Relocation Classification],Table5[[#Headers],[Concurrent]])=0,"",COUNTIFS(Table1[JV '#],Table5[[#This Row],[JV Number]],Table1[D-419 Utility Relocation Classification],Table5[[#Headers],[Concurrent]]))</f>
        <v/>
      </c>
      <c r="O480" s="460" t="str">
        <f>IF(COUNTIFS(Table1[JV '#],Table5[[#This Row],[JV Number]],Table1[D-419 Utility Relocation Classification],Table5[[#Headers],[Coordinated]])=0,"",COUNTIFS(Table1[JV '#],Table5[[#This Row],[JV Number]],Table1[D-419 Utility Relocation Classification],Table5[[#Headers],[Coordinated]]))</f>
        <v/>
      </c>
      <c r="P480" s="460" t="str">
        <f>IF(COUNTIFS(Table1[JV '#],Table5[[#This Row],[JV Number]],Table1[D-419 Utility Relocation Classification],Table5[[#Headers],[Not Affected]])=0,"",COUNTIFS(Table1[JV '#],Table5[[#This Row],[JV Number]],Table1[D-419 Utility Relocation Classification],Table5[[#Headers],[Not Affected]]))</f>
        <v/>
      </c>
      <c r="Q480" s="460" t="str">
        <f>IF(COUNTIFS(Table1[JV '#],Table5[[#This Row],[JV Number]],Table1[D-419 Utility Relocation Classification],Table5[[#Headers],[Incorporated]])=0,"",COUNTIFS(Table1[JV '#],Table5[[#This Row],[JV Number]],Table1[D-419 Utility Relocation Classification],Table5[[#Headers],[Incorporated]]))</f>
        <v/>
      </c>
      <c r="R480" s="460" t="str">
        <f>IF(COUNTIFS(Table1[JV '#],Table5[[#This Row],[JV Number]],Table1[Overhead or Underground],"OH")=0,"",COUNTIFS(Table1[JV '#],Table5[[#This Row],[JV Number]],Table1[Overhead or Underground],"OH"))</f>
        <v/>
      </c>
      <c r="S480" s="460" t="str">
        <f>IF(COUNTIFS(Table1[JV '#],Table5[[#This Row],[JV Number]],Table1[Overhead or Underground],"UG")=0,"",COUNTIFS(Table1[JV '#],Table5[[#This Row],[JV Number]],Table1[Overhead or Underground],"UG"))</f>
        <v/>
      </c>
      <c r="T480" s="460" t="e">
        <f>IF(COUNTIFS(Table1[JV '#],Table5[[#This Row],[JV Number]],#REF!,"x")=0,"",COUNTIFS(Table1[JV '#],Table5[[#This Row],[JV Number]],#REF!,"x"))</f>
        <v>#REF!</v>
      </c>
      <c r="U480" s="460" t="e">
        <f>IF(COUNTIFS(Table1[JV '#],Table5[[#This Row],[JV Number]],#REF!,"x")=0,"",COUNTIFS(Table1[JV '#],Table5[[#This Row],[JV Number]],#REF!,"x"))</f>
        <v>#REF!</v>
      </c>
      <c r="V480" s="460" t="e">
        <f>IF(COUNTIFS(Table1[JV '#],Table5[[#This Row],[JV Number]],#REF!,"x")=0,"",COUNTIFS(Table1[JV '#],Table5[[#This Row],[JV Number]],#REF!,"x"))</f>
        <v>#REF!</v>
      </c>
      <c r="W480" s="460" t="e">
        <f>IF(COUNTIFS(Table1[JV '#],Table5[[#This Row],[JV Number]],#REF!,"x")=0,"",COUNTIFS(Table1[JV '#],Table5[[#This Row],[JV Number]],#REF!,"x"))</f>
        <v>#REF!</v>
      </c>
      <c r="X480" s="460" t="e">
        <f>IF(COUNTIFS(Table1[JV '#],Table5[[#This Row],[JV Number]],#REF!,"x")=0,"",COUNTIFS(Table1[JV '#],Table5[[#This Row],[JV Number]],#REF!,"x"))</f>
        <v>#REF!</v>
      </c>
      <c r="Z480" s="447"/>
    </row>
    <row r="481" spans="1:26" x14ac:dyDescent="0.25">
      <c r="A481" s="464">
        <v>477</v>
      </c>
      <c r="B481" s="460">
        <v>483</v>
      </c>
      <c r="C481" s="460">
        <f>INDEX(Table1[MPMS '#],MATCH(Table5[[#This Row],[JV Number]],Table1[JV '#],0))</f>
        <v>51503</v>
      </c>
      <c r="D481" s="460" t="str">
        <f>INDEX(Table1[Early Completion (Y/N)],MATCH(Table5[[#This Row],[JV Number]],Table1[JV '#],0))</f>
        <v>--</v>
      </c>
      <c r="E481" s="460" t="e">
        <f>INDEX(#REF!,MATCH(Table5[[#This Row],[JV Number]],Table1[JV '#],0))</f>
        <v>#REF!</v>
      </c>
      <c r="F481" s="460">
        <f>INDEX(Table1[District],MATCH(Table5[[#This Row],[JV Number]],Table1[JV '#],0))</f>
        <v>12</v>
      </c>
      <c r="G481" s="460" t="str">
        <f>INDEX(Table1[County],MATCH(Table5[[#This Row],[JV Number]],Table1[JV '#],0))</f>
        <v>Fayette</v>
      </c>
      <c r="H481" s="460">
        <f>COUNTIF(Table1[JV '#],Table5[[#This Row],[JV Number]])</f>
        <v>3</v>
      </c>
      <c r="I481" s="466">
        <f>LOOKUP(Table5[[#This Row],[JV Number]],Table4[JV '#],Table4[Construction Start Dates])</f>
        <v>42509</v>
      </c>
      <c r="J481" s="466" t="e">
        <f t="array" ref="J481">MIN(IF(Table5[[#This Row],[JV Number]]=Table1[JV '#],#REF!,"Error"))</f>
        <v>#REF!</v>
      </c>
      <c r="K481" s="554" t="e">
        <f>SUMIF(Table1[JV '#],Table5[[#This Row],[JV Number]],#REF!)</f>
        <v>#REF!</v>
      </c>
      <c r="L481" s="460" t="str">
        <f>IF(COUNTIFS(Table1[JV '#],Table5[[#This Row],[JV Number]],Table1[D-419 Utility Relocation Classification],Table5[[#Headers],[Prior]])=0,"",COUNTIFS(Table1[JV '#],Table5[[#This Row],[JV Number]],Table1[D-419 Utility Relocation Classification],Table5[[#Headers],[Prior]]))</f>
        <v/>
      </c>
      <c r="M481" s="460" t="str">
        <f>IF(COUNTIFS(Table1[JV '#],Table5[[#This Row],[JV Number]],Table1[D-419 Utility Relocation Classification],Table5[[#Headers],[Restrictive]])=0,"",COUNTIFS(Table1[JV '#],Table5[[#This Row],[JV Number]],Table1[D-419 Utility Relocation Classification],Table5[[#Headers],[Restrictive]]))</f>
        <v/>
      </c>
      <c r="N481" s="460" t="str">
        <f>IF(COUNTIFS(Table1[JV '#],Table5[[#This Row],[JV Number]],Table1[D-419 Utility Relocation Classification],Table5[[#Headers],[Concurrent]])=0,"",COUNTIFS(Table1[JV '#],Table5[[#This Row],[JV Number]],Table1[D-419 Utility Relocation Classification],Table5[[#Headers],[Concurrent]]))</f>
        <v/>
      </c>
      <c r="O481" s="460" t="str">
        <f>IF(COUNTIFS(Table1[JV '#],Table5[[#This Row],[JV Number]],Table1[D-419 Utility Relocation Classification],Table5[[#Headers],[Coordinated]])=0,"",COUNTIFS(Table1[JV '#],Table5[[#This Row],[JV Number]],Table1[D-419 Utility Relocation Classification],Table5[[#Headers],[Coordinated]]))</f>
        <v/>
      </c>
      <c r="P481" s="460" t="str">
        <f>IF(COUNTIFS(Table1[JV '#],Table5[[#This Row],[JV Number]],Table1[D-419 Utility Relocation Classification],Table5[[#Headers],[Not Affected]])=0,"",COUNTIFS(Table1[JV '#],Table5[[#This Row],[JV Number]],Table1[D-419 Utility Relocation Classification],Table5[[#Headers],[Not Affected]]))</f>
        <v/>
      </c>
      <c r="Q481" s="460" t="str">
        <f>IF(COUNTIFS(Table1[JV '#],Table5[[#This Row],[JV Number]],Table1[D-419 Utility Relocation Classification],Table5[[#Headers],[Incorporated]])=0,"",COUNTIFS(Table1[JV '#],Table5[[#This Row],[JV Number]],Table1[D-419 Utility Relocation Classification],Table5[[#Headers],[Incorporated]]))</f>
        <v/>
      </c>
      <c r="R481" s="460" t="str">
        <f>IF(COUNTIFS(Table1[JV '#],Table5[[#This Row],[JV Number]],Table1[Overhead or Underground],"OH")=0,"",COUNTIFS(Table1[JV '#],Table5[[#This Row],[JV Number]],Table1[Overhead or Underground],"OH"))</f>
        <v/>
      </c>
      <c r="S481" s="460">
        <f>IF(COUNTIFS(Table1[JV '#],Table5[[#This Row],[JV Number]],Table1[Overhead or Underground],"UG")=0,"",COUNTIFS(Table1[JV '#],Table5[[#This Row],[JV Number]],Table1[Overhead or Underground],"UG"))</f>
        <v>3</v>
      </c>
      <c r="T481" s="460" t="e">
        <f>IF(COUNTIFS(Table1[JV '#],Table5[[#This Row],[JV Number]],#REF!,"x")=0,"",COUNTIFS(Table1[JV '#],Table5[[#This Row],[JV Number]],#REF!,"x"))</f>
        <v>#REF!</v>
      </c>
      <c r="U481" s="460" t="e">
        <f>IF(COUNTIFS(Table1[JV '#],Table5[[#This Row],[JV Number]],#REF!,"x")=0,"",COUNTIFS(Table1[JV '#],Table5[[#This Row],[JV Number]],#REF!,"x"))</f>
        <v>#REF!</v>
      </c>
      <c r="V481" s="460" t="e">
        <f>IF(COUNTIFS(Table1[JV '#],Table5[[#This Row],[JV Number]],#REF!,"x")=0,"",COUNTIFS(Table1[JV '#],Table5[[#This Row],[JV Number]],#REF!,"x"))</f>
        <v>#REF!</v>
      </c>
      <c r="W481" s="460" t="e">
        <f>IF(COUNTIFS(Table1[JV '#],Table5[[#This Row],[JV Number]],#REF!,"x")=0,"",COUNTIFS(Table1[JV '#],Table5[[#This Row],[JV Number]],#REF!,"x"))</f>
        <v>#REF!</v>
      </c>
      <c r="X481" s="460" t="e">
        <f>IF(COUNTIFS(Table1[JV '#],Table5[[#This Row],[JV Number]],#REF!,"x")=0,"",COUNTIFS(Table1[JV '#],Table5[[#This Row],[JV Number]],#REF!,"x"))</f>
        <v>#REF!</v>
      </c>
      <c r="Z481" s="447"/>
    </row>
    <row r="482" spans="1:26" x14ac:dyDescent="0.25">
      <c r="A482" s="464">
        <v>478</v>
      </c>
      <c r="B482" s="460">
        <v>484</v>
      </c>
      <c r="C482" s="460">
        <f>INDEX(Table1[MPMS '#],MATCH(Table5[[#This Row],[JV Number]],Table1[JV '#],0))</f>
        <v>51484</v>
      </c>
      <c r="D482" s="460" t="str">
        <f>INDEX(Table1[Early Completion (Y/N)],MATCH(Table5[[#This Row],[JV Number]],Table1[JV '#],0))</f>
        <v>--</v>
      </c>
      <c r="E482" s="460" t="e">
        <f>INDEX(#REF!,MATCH(Table5[[#This Row],[JV Number]],Table1[JV '#],0))</f>
        <v>#REF!</v>
      </c>
      <c r="F482" s="460">
        <f>INDEX(Table1[District],MATCH(Table5[[#This Row],[JV Number]],Table1[JV '#],0))</f>
        <v>12</v>
      </c>
      <c r="G482" s="460" t="str">
        <f>INDEX(Table1[County],MATCH(Table5[[#This Row],[JV Number]],Table1[JV '#],0))</f>
        <v>Fayette</v>
      </c>
      <c r="H482" s="460">
        <f>COUNTIF(Table1[JV '#],Table5[[#This Row],[JV Number]])</f>
        <v>4</v>
      </c>
      <c r="I482" s="466">
        <f>LOOKUP(Table5[[#This Row],[JV Number]],Table4[JV '#],Table4[Construction Start Dates])</f>
        <v>42878</v>
      </c>
      <c r="J482" s="466" t="e">
        <f t="array" ref="J482">MIN(IF(Table5[[#This Row],[JV Number]]=Table1[JV '#],#REF!,"Error"))</f>
        <v>#REF!</v>
      </c>
      <c r="K482" s="554" t="e">
        <f>SUMIF(Table1[JV '#],Table5[[#This Row],[JV Number]],#REF!)</f>
        <v>#REF!</v>
      </c>
      <c r="L482" s="460" t="str">
        <f>IF(COUNTIFS(Table1[JV '#],Table5[[#This Row],[JV Number]],Table1[D-419 Utility Relocation Classification],Table5[[#Headers],[Prior]])=0,"",COUNTIFS(Table1[JV '#],Table5[[#This Row],[JV Number]],Table1[D-419 Utility Relocation Classification],Table5[[#Headers],[Prior]]))</f>
        <v/>
      </c>
      <c r="M482" s="460" t="str">
        <f>IF(COUNTIFS(Table1[JV '#],Table5[[#This Row],[JV Number]],Table1[D-419 Utility Relocation Classification],Table5[[#Headers],[Restrictive]])=0,"",COUNTIFS(Table1[JV '#],Table5[[#This Row],[JV Number]],Table1[D-419 Utility Relocation Classification],Table5[[#Headers],[Restrictive]]))</f>
        <v/>
      </c>
      <c r="N482" s="460" t="str">
        <f>IF(COUNTIFS(Table1[JV '#],Table5[[#This Row],[JV Number]],Table1[D-419 Utility Relocation Classification],Table5[[#Headers],[Concurrent]])=0,"",COUNTIFS(Table1[JV '#],Table5[[#This Row],[JV Number]],Table1[D-419 Utility Relocation Classification],Table5[[#Headers],[Concurrent]]))</f>
        <v/>
      </c>
      <c r="O482" s="460" t="str">
        <f>IF(COUNTIFS(Table1[JV '#],Table5[[#This Row],[JV Number]],Table1[D-419 Utility Relocation Classification],Table5[[#Headers],[Coordinated]])=0,"",COUNTIFS(Table1[JV '#],Table5[[#This Row],[JV Number]],Table1[D-419 Utility Relocation Classification],Table5[[#Headers],[Coordinated]]))</f>
        <v/>
      </c>
      <c r="P482" s="460" t="str">
        <f>IF(COUNTIFS(Table1[JV '#],Table5[[#This Row],[JV Number]],Table1[D-419 Utility Relocation Classification],Table5[[#Headers],[Not Affected]])=0,"",COUNTIFS(Table1[JV '#],Table5[[#This Row],[JV Number]],Table1[D-419 Utility Relocation Classification],Table5[[#Headers],[Not Affected]]))</f>
        <v/>
      </c>
      <c r="Q482" s="460" t="str">
        <f>IF(COUNTIFS(Table1[JV '#],Table5[[#This Row],[JV Number]],Table1[D-419 Utility Relocation Classification],Table5[[#Headers],[Incorporated]])=0,"",COUNTIFS(Table1[JV '#],Table5[[#This Row],[JV Number]],Table1[D-419 Utility Relocation Classification],Table5[[#Headers],[Incorporated]]))</f>
        <v/>
      </c>
      <c r="R482" s="460" t="str">
        <f>IF(COUNTIFS(Table1[JV '#],Table5[[#This Row],[JV Number]],Table1[Overhead or Underground],"OH")=0,"",COUNTIFS(Table1[JV '#],Table5[[#This Row],[JV Number]],Table1[Overhead or Underground],"OH"))</f>
        <v/>
      </c>
      <c r="S482" s="460">
        <f>IF(COUNTIFS(Table1[JV '#],Table5[[#This Row],[JV Number]],Table1[Overhead or Underground],"UG")=0,"",COUNTIFS(Table1[JV '#],Table5[[#This Row],[JV Number]],Table1[Overhead or Underground],"UG"))</f>
        <v>3</v>
      </c>
      <c r="T482" s="460" t="e">
        <f>IF(COUNTIFS(Table1[JV '#],Table5[[#This Row],[JV Number]],#REF!,"x")=0,"",COUNTIFS(Table1[JV '#],Table5[[#This Row],[JV Number]],#REF!,"x"))</f>
        <v>#REF!</v>
      </c>
      <c r="U482" s="460" t="e">
        <f>IF(COUNTIFS(Table1[JV '#],Table5[[#This Row],[JV Number]],#REF!,"x")=0,"",COUNTIFS(Table1[JV '#],Table5[[#This Row],[JV Number]],#REF!,"x"))</f>
        <v>#REF!</v>
      </c>
      <c r="V482" s="460" t="e">
        <f>IF(COUNTIFS(Table1[JV '#],Table5[[#This Row],[JV Number]],#REF!,"x")=0,"",COUNTIFS(Table1[JV '#],Table5[[#This Row],[JV Number]],#REF!,"x"))</f>
        <v>#REF!</v>
      </c>
      <c r="W482" s="460" t="e">
        <f>IF(COUNTIFS(Table1[JV '#],Table5[[#This Row],[JV Number]],#REF!,"x")=0,"",COUNTIFS(Table1[JV '#],Table5[[#This Row],[JV Number]],#REF!,"x"))</f>
        <v>#REF!</v>
      </c>
      <c r="X482" s="460" t="e">
        <f>IF(COUNTIFS(Table1[JV '#],Table5[[#This Row],[JV Number]],#REF!,"x")=0,"",COUNTIFS(Table1[JV '#],Table5[[#This Row],[JV Number]],#REF!,"x"))</f>
        <v>#REF!</v>
      </c>
      <c r="Z482" s="447"/>
    </row>
    <row r="483" spans="1:26" x14ac:dyDescent="0.25">
      <c r="A483" s="464">
        <v>479</v>
      </c>
      <c r="B483" s="460">
        <v>485</v>
      </c>
      <c r="C483" s="460">
        <f>INDEX(Table1[MPMS '#],MATCH(Table5[[#This Row],[JV Number]],Table1[JV '#],0))</f>
        <v>74174</v>
      </c>
      <c r="D483" s="460" t="str">
        <f>INDEX(Table1[Early Completion (Y/N)],MATCH(Table5[[#This Row],[JV Number]],Table1[JV '#],0))</f>
        <v>--</v>
      </c>
      <c r="E483" s="460" t="e">
        <f>INDEX(#REF!,MATCH(Table5[[#This Row],[JV Number]],Table1[JV '#],0))</f>
        <v>#REF!</v>
      </c>
      <c r="F483" s="460">
        <f>INDEX(Table1[District],MATCH(Table5[[#This Row],[JV Number]],Table1[JV '#],0))</f>
        <v>12</v>
      </c>
      <c r="G483" s="460" t="str">
        <f>INDEX(Table1[County],MATCH(Table5[[#This Row],[JV Number]],Table1[JV '#],0))</f>
        <v>Fayette</v>
      </c>
      <c r="H483" s="460">
        <f>COUNTIF(Table1[JV '#],Table5[[#This Row],[JV Number]])</f>
        <v>4</v>
      </c>
      <c r="I483" s="466">
        <f>LOOKUP(Table5[[#This Row],[JV Number]],Table4[JV '#],Table4[Construction Start Dates])</f>
        <v>42891</v>
      </c>
      <c r="J483" s="466" t="e">
        <f t="array" ref="J483">MIN(IF(Table5[[#This Row],[JV Number]]=Table1[JV '#],#REF!,"Error"))</f>
        <v>#REF!</v>
      </c>
      <c r="K483" s="554" t="e">
        <f>SUMIF(Table1[JV '#],Table5[[#This Row],[JV Number]],#REF!)</f>
        <v>#REF!</v>
      </c>
      <c r="L483" s="460" t="str">
        <f>IF(COUNTIFS(Table1[JV '#],Table5[[#This Row],[JV Number]],Table1[D-419 Utility Relocation Classification],Table5[[#Headers],[Prior]])=0,"",COUNTIFS(Table1[JV '#],Table5[[#This Row],[JV Number]],Table1[D-419 Utility Relocation Classification],Table5[[#Headers],[Prior]]))</f>
        <v/>
      </c>
      <c r="M483" s="460" t="str">
        <f>IF(COUNTIFS(Table1[JV '#],Table5[[#This Row],[JV Number]],Table1[D-419 Utility Relocation Classification],Table5[[#Headers],[Restrictive]])=0,"",COUNTIFS(Table1[JV '#],Table5[[#This Row],[JV Number]],Table1[D-419 Utility Relocation Classification],Table5[[#Headers],[Restrictive]]))</f>
        <v/>
      </c>
      <c r="N483" s="460" t="str">
        <f>IF(COUNTIFS(Table1[JV '#],Table5[[#This Row],[JV Number]],Table1[D-419 Utility Relocation Classification],Table5[[#Headers],[Concurrent]])=0,"",COUNTIFS(Table1[JV '#],Table5[[#This Row],[JV Number]],Table1[D-419 Utility Relocation Classification],Table5[[#Headers],[Concurrent]]))</f>
        <v/>
      </c>
      <c r="O483" s="460" t="str">
        <f>IF(COUNTIFS(Table1[JV '#],Table5[[#This Row],[JV Number]],Table1[D-419 Utility Relocation Classification],Table5[[#Headers],[Coordinated]])=0,"",COUNTIFS(Table1[JV '#],Table5[[#This Row],[JV Number]],Table1[D-419 Utility Relocation Classification],Table5[[#Headers],[Coordinated]]))</f>
        <v/>
      </c>
      <c r="P483" s="460" t="str">
        <f>IF(COUNTIFS(Table1[JV '#],Table5[[#This Row],[JV Number]],Table1[D-419 Utility Relocation Classification],Table5[[#Headers],[Not Affected]])=0,"",COUNTIFS(Table1[JV '#],Table5[[#This Row],[JV Number]],Table1[D-419 Utility Relocation Classification],Table5[[#Headers],[Not Affected]]))</f>
        <v/>
      </c>
      <c r="Q483" s="460" t="str">
        <f>IF(COUNTIFS(Table1[JV '#],Table5[[#This Row],[JV Number]],Table1[D-419 Utility Relocation Classification],Table5[[#Headers],[Incorporated]])=0,"",COUNTIFS(Table1[JV '#],Table5[[#This Row],[JV Number]],Table1[D-419 Utility Relocation Classification],Table5[[#Headers],[Incorporated]]))</f>
        <v/>
      </c>
      <c r="R483" s="460" t="str">
        <f>IF(COUNTIFS(Table1[JV '#],Table5[[#This Row],[JV Number]],Table1[Overhead or Underground],"OH")=0,"",COUNTIFS(Table1[JV '#],Table5[[#This Row],[JV Number]],Table1[Overhead or Underground],"OH"))</f>
        <v/>
      </c>
      <c r="S483" s="460">
        <f>IF(COUNTIFS(Table1[JV '#],Table5[[#This Row],[JV Number]],Table1[Overhead or Underground],"UG")=0,"",COUNTIFS(Table1[JV '#],Table5[[#This Row],[JV Number]],Table1[Overhead or Underground],"UG"))</f>
        <v>1</v>
      </c>
      <c r="T483" s="460" t="e">
        <f>IF(COUNTIFS(Table1[JV '#],Table5[[#This Row],[JV Number]],#REF!,"x")=0,"",COUNTIFS(Table1[JV '#],Table5[[#This Row],[JV Number]],#REF!,"x"))</f>
        <v>#REF!</v>
      </c>
      <c r="U483" s="460" t="e">
        <f>IF(COUNTIFS(Table1[JV '#],Table5[[#This Row],[JV Number]],#REF!,"x")=0,"",COUNTIFS(Table1[JV '#],Table5[[#This Row],[JV Number]],#REF!,"x"))</f>
        <v>#REF!</v>
      </c>
      <c r="V483" s="460" t="e">
        <f>IF(COUNTIFS(Table1[JV '#],Table5[[#This Row],[JV Number]],#REF!,"x")=0,"",COUNTIFS(Table1[JV '#],Table5[[#This Row],[JV Number]],#REF!,"x"))</f>
        <v>#REF!</v>
      </c>
      <c r="W483" s="460" t="e">
        <f>IF(COUNTIFS(Table1[JV '#],Table5[[#This Row],[JV Number]],#REF!,"x")=0,"",COUNTIFS(Table1[JV '#],Table5[[#This Row],[JV Number]],#REF!,"x"))</f>
        <v>#REF!</v>
      </c>
      <c r="X483" s="460" t="e">
        <f>IF(COUNTIFS(Table1[JV '#],Table5[[#This Row],[JV Number]],#REF!,"x")=0,"",COUNTIFS(Table1[JV '#],Table5[[#This Row],[JV Number]],#REF!,"x"))</f>
        <v>#REF!</v>
      </c>
      <c r="Z483" s="447"/>
    </row>
    <row r="484" spans="1:26" x14ac:dyDescent="0.25">
      <c r="A484" s="464">
        <v>480</v>
      </c>
      <c r="B484" s="460">
        <v>486</v>
      </c>
      <c r="C484" s="460">
        <f>INDEX(Table1[MPMS '#],MATCH(Table5[[#This Row],[JV Number]],Table1[JV '#],0))</f>
        <v>74176</v>
      </c>
      <c r="D484" s="460" t="str">
        <f>INDEX(Table1[Early Completion (Y/N)],MATCH(Table5[[#This Row],[JV Number]],Table1[JV '#],0))</f>
        <v>--</v>
      </c>
      <c r="E484" s="460" t="e">
        <f>INDEX(#REF!,MATCH(Table5[[#This Row],[JV Number]],Table1[JV '#],0))</f>
        <v>#REF!</v>
      </c>
      <c r="F484" s="460">
        <f>INDEX(Table1[District],MATCH(Table5[[#This Row],[JV Number]],Table1[JV '#],0))</f>
        <v>12</v>
      </c>
      <c r="G484" s="460" t="str">
        <f>INDEX(Table1[County],MATCH(Table5[[#This Row],[JV Number]],Table1[JV '#],0))</f>
        <v>Fayette</v>
      </c>
      <c r="H484" s="460">
        <f>COUNTIF(Table1[JV '#],Table5[[#This Row],[JV Number]])</f>
        <v>4</v>
      </c>
      <c r="I484" s="466">
        <f>LOOKUP(Table5[[#This Row],[JV Number]],Table4[JV '#],Table4[Construction Start Dates])</f>
        <v>42835</v>
      </c>
      <c r="J484" s="466" t="e">
        <f t="array" ref="J484">MIN(IF(Table5[[#This Row],[JV Number]]=Table1[JV '#],#REF!,"Error"))</f>
        <v>#REF!</v>
      </c>
      <c r="K484" s="554" t="e">
        <f>SUMIF(Table1[JV '#],Table5[[#This Row],[JV Number]],#REF!)</f>
        <v>#REF!</v>
      </c>
      <c r="L484" s="460" t="str">
        <f>IF(COUNTIFS(Table1[JV '#],Table5[[#This Row],[JV Number]],Table1[D-419 Utility Relocation Classification],Table5[[#Headers],[Prior]])=0,"",COUNTIFS(Table1[JV '#],Table5[[#This Row],[JV Number]],Table1[D-419 Utility Relocation Classification],Table5[[#Headers],[Prior]]))</f>
        <v/>
      </c>
      <c r="M484" s="460" t="str">
        <f>IF(COUNTIFS(Table1[JV '#],Table5[[#This Row],[JV Number]],Table1[D-419 Utility Relocation Classification],Table5[[#Headers],[Restrictive]])=0,"",COUNTIFS(Table1[JV '#],Table5[[#This Row],[JV Number]],Table1[D-419 Utility Relocation Classification],Table5[[#Headers],[Restrictive]]))</f>
        <v/>
      </c>
      <c r="N484" s="460" t="str">
        <f>IF(COUNTIFS(Table1[JV '#],Table5[[#This Row],[JV Number]],Table1[D-419 Utility Relocation Classification],Table5[[#Headers],[Concurrent]])=0,"",COUNTIFS(Table1[JV '#],Table5[[#This Row],[JV Number]],Table1[D-419 Utility Relocation Classification],Table5[[#Headers],[Concurrent]]))</f>
        <v/>
      </c>
      <c r="O484" s="460" t="str">
        <f>IF(COUNTIFS(Table1[JV '#],Table5[[#This Row],[JV Number]],Table1[D-419 Utility Relocation Classification],Table5[[#Headers],[Coordinated]])=0,"",COUNTIFS(Table1[JV '#],Table5[[#This Row],[JV Number]],Table1[D-419 Utility Relocation Classification],Table5[[#Headers],[Coordinated]]))</f>
        <v/>
      </c>
      <c r="P484" s="460" t="str">
        <f>IF(COUNTIFS(Table1[JV '#],Table5[[#This Row],[JV Number]],Table1[D-419 Utility Relocation Classification],Table5[[#Headers],[Not Affected]])=0,"",COUNTIFS(Table1[JV '#],Table5[[#This Row],[JV Number]],Table1[D-419 Utility Relocation Classification],Table5[[#Headers],[Not Affected]]))</f>
        <v/>
      </c>
      <c r="Q484" s="460" t="str">
        <f>IF(COUNTIFS(Table1[JV '#],Table5[[#This Row],[JV Number]],Table1[D-419 Utility Relocation Classification],Table5[[#Headers],[Incorporated]])=0,"",COUNTIFS(Table1[JV '#],Table5[[#This Row],[JV Number]],Table1[D-419 Utility Relocation Classification],Table5[[#Headers],[Incorporated]]))</f>
        <v/>
      </c>
      <c r="R484" s="460" t="str">
        <f>IF(COUNTIFS(Table1[JV '#],Table5[[#This Row],[JV Number]],Table1[Overhead or Underground],"OH")=0,"",COUNTIFS(Table1[JV '#],Table5[[#This Row],[JV Number]],Table1[Overhead or Underground],"OH"))</f>
        <v/>
      </c>
      <c r="S484" s="460">
        <f>IF(COUNTIFS(Table1[JV '#],Table5[[#This Row],[JV Number]],Table1[Overhead or Underground],"UG")=0,"",COUNTIFS(Table1[JV '#],Table5[[#This Row],[JV Number]],Table1[Overhead or Underground],"UG"))</f>
        <v>3</v>
      </c>
      <c r="T484" s="460" t="e">
        <f>IF(COUNTIFS(Table1[JV '#],Table5[[#This Row],[JV Number]],#REF!,"x")=0,"",COUNTIFS(Table1[JV '#],Table5[[#This Row],[JV Number]],#REF!,"x"))</f>
        <v>#REF!</v>
      </c>
      <c r="U484" s="460" t="e">
        <f>IF(COUNTIFS(Table1[JV '#],Table5[[#This Row],[JV Number]],#REF!,"x")=0,"",COUNTIFS(Table1[JV '#],Table5[[#This Row],[JV Number]],#REF!,"x"))</f>
        <v>#REF!</v>
      </c>
      <c r="V484" s="460" t="e">
        <f>IF(COUNTIFS(Table1[JV '#],Table5[[#This Row],[JV Number]],#REF!,"x")=0,"",COUNTIFS(Table1[JV '#],Table5[[#This Row],[JV Number]],#REF!,"x"))</f>
        <v>#REF!</v>
      </c>
      <c r="W484" s="460" t="e">
        <f>IF(COUNTIFS(Table1[JV '#],Table5[[#This Row],[JV Number]],#REF!,"x")=0,"",COUNTIFS(Table1[JV '#],Table5[[#This Row],[JV Number]],#REF!,"x"))</f>
        <v>#REF!</v>
      </c>
      <c r="X484" s="460" t="e">
        <f>IF(COUNTIFS(Table1[JV '#],Table5[[#This Row],[JV Number]],#REF!,"x")=0,"",COUNTIFS(Table1[JV '#],Table5[[#This Row],[JV Number]],#REF!,"x"))</f>
        <v>#REF!</v>
      </c>
      <c r="Z484" s="447"/>
    </row>
    <row r="485" spans="1:26" x14ac:dyDescent="0.25">
      <c r="A485" s="464">
        <v>481</v>
      </c>
      <c r="B485" s="460">
        <v>487</v>
      </c>
      <c r="C485" s="460">
        <f>INDEX(Table1[MPMS '#],MATCH(Table5[[#This Row],[JV Number]],Table1[JV '#],0))</f>
        <v>81961</v>
      </c>
      <c r="D485" s="460" t="str">
        <f>INDEX(Table1[Early Completion (Y/N)],MATCH(Table5[[#This Row],[JV Number]],Table1[JV '#],0))</f>
        <v>--</v>
      </c>
      <c r="E485" s="460" t="e">
        <f>INDEX(#REF!,MATCH(Table5[[#This Row],[JV Number]],Table1[JV '#],0))</f>
        <v>#REF!</v>
      </c>
      <c r="F485" s="460">
        <f>INDEX(Table1[District],MATCH(Table5[[#This Row],[JV Number]],Table1[JV '#],0))</f>
        <v>12</v>
      </c>
      <c r="G485" s="460" t="str">
        <f>INDEX(Table1[County],MATCH(Table5[[#This Row],[JV Number]],Table1[JV '#],0))</f>
        <v>Fayette</v>
      </c>
      <c r="H485" s="460">
        <f>COUNTIF(Table1[JV '#],Table5[[#This Row],[JV Number]])</f>
        <v>1</v>
      </c>
      <c r="I485" s="466">
        <f>LOOKUP(Table5[[#This Row],[JV Number]],Table4[JV '#],Table4[Construction Start Dates])</f>
        <v>42895</v>
      </c>
      <c r="J485" s="466" t="e">
        <f t="array" ref="J485">MIN(IF(Table5[[#This Row],[JV Number]]=Table1[JV '#],#REF!,"Error"))</f>
        <v>#REF!</v>
      </c>
      <c r="K485" s="554" t="e">
        <f>SUMIF(Table1[JV '#],Table5[[#This Row],[JV Number]],#REF!)</f>
        <v>#REF!</v>
      </c>
      <c r="L485" s="460" t="str">
        <f>IF(COUNTIFS(Table1[JV '#],Table5[[#This Row],[JV Number]],Table1[D-419 Utility Relocation Classification],Table5[[#Headers],[Prior]])=0,"",COUNTIFS(Table1[JV '#],Table5[[#This Row],[JV Number]],Table1[D-419 Utility Relocation Classification],Table5[[#Headers],[Prior]]))</f>
        <v/>
      </c>
      <c r="M485" s="460" t="str">
        <f>IF(COUNTIFS(Table1[JV '#],Table5[[#This Row],[JV Number]],Table1[D-419 Utility Relocation Classification],Table5[[#Headers],[Restrictive]])=0,"",COUNTIFS(Table1[JV '#],Table5[[#This Row],[JV Number]],Table1[D-419 Utility Relocation Classification],Table5[[#Headers],[Restrictive]]))</f>
        <v/>
      </c>
      <c r="N485" s="460" t="str">
        <f>IF(COUNTIFS(Table1[JV '#],Table5[[#This Row],[JV Number]],Table1[D-419 Utility Relocation Classification],Table5[[#Headers],[Concurrent]])=0,"",COUNTIFS(Table1[JV '#],Table5[[#This Row],[JV Number]],Table1[D-419 Utility Relocation Classification],Table5[[#Headers],[Concurrent]]))</f>
        <v/>
      </c>
      <c r="O485" s="460" t="str">
        <f>IF(COUNTIFS(Table1[JV '#],Table5[[#This Row],[JV Number]],Table1[D-419 Utility Relocation Classification],Table5[[#Headers],[Coordinated]])=0,"",COUNTIFS(Table1[JV '#],Table5[[#This Row],[JV Number]],Table1[D-419 Utility Relocation Classification],Table5[[#Headers],[Coordinated]]))</f>
        <v/>
      </c>
      <c r="P485" s="460" t="str">
        <f>IF(COUNTIFS(Table1[JV '#],Table5[[#This Row],[JV Number]],Table1[D-419 Utility Relocation Classification],Table5[[#Headers],[Not Affected]])=0,"",COUNTIFS(Table1[JV '#],Table5[[#This Row],[JV Number]],Table1[D-419 Utility Relocation Classification],Table5[[#Headers],[Not Affected]]))</f>
        <v/>
      </c>
      <c r="Q485" s="460" t="str">
        <f>IF(COUNTIFS(Table1[JV '#],Table5[[#This Row],[JV Number]],Table1[D-419 Utility Relocation Classification],Table5[[#Headers],[Incorporated]])=0,"",COUNTIFS(Table1[JV '#],Table5[[#This Row],[JV Number]],Table1[D-419 Utility Relocation Classification],Table5[[#Headers],[Incorporated]]))</f>
        <v/>
      </c>
      <c r="R485" s="460" t="str">
        <f>IF(COUNTIFS(Table1[JV '#],Table5[[#This Row],[JV Number]],Table1[Overhead or Underground],"OH")=0,"",COUNTIFS(Table1[JV '#],Table5[[#This Row],[JV Number]],Table1[Overhead or Underground],"OH"))</f>
        <v/>
      </c>
      <c r="S485" s="460" t="str">
        <f>IF(COUNTIFS(Table1[JV '#],Table5[[#This Row],[JV Number]],Table1[Overhead or Underground],"UG")=0,"",COUNTIFS(Table1[JV '#],Table5[[#This Row],[JV Number]],Table1[Overhead or Underground],"UG"))</f>
        <v/>
      </c>
      <c r="T485" s="460" t="e">
        <f>IF(COUNTIFS(Table1[JV '#],Table5[[#This Row],[JV Number]],#REF!,"x")=0,"",COUNTIFS(Table1[JV '#],Table5[[#This Row],[JV Number]],#REF!,"x"))</f>
        <v>#REF!</v>
      </c>
      <c r="U485" s="460" t="e">
        <f>IF(COUNTIFS(Table1[JV '#],Table5[[#This Row],[JV Number]],#REF!,"x")=0,"",COUNTIFS(Table1[JV '#],Table5[[#This Row],[JV Number]],#REF!,"x"))</f>
        <v>#REF!</v>
      </c>
      <c r="V485" s="460" t="e">
        <f>IF(COUNTIFS(Table1[JV '#],Table5[[#This Row],[JV Number]],#REF!,"x")=0,"",COUNTIFS(Table1[JV '#],Table5[[#This Row],[JV Number]],#REF!,"x"))</f>
        <v>#REF!</v>
      </c>
      <c r="W485" s="460" t="e">
        <f>IF(COUNTIFS(Table1[JV '#],Table5[[#This Row],[JV Number]],#REF!,"x")=0,"",COUNTIFS(Table1[JV '#],Table5[[#This Row],[JV Number]],#REF!,"x"))</f>
        <v>#REF!</v>
      </c>
      <c r="X485" s="460" t="e">
        <f>IF(COUNTIFS(Table1[JV '#],Table5[[#This Row],[JV Number]],#REF!,"x")=0,"",COUNTIFS(Table1[JV '#],Table5[[#This Row],[JV Number]],#REF!,"x"))</f>
        <v>#REF!</v>
      </c>
      <c r="Z485" s="447"/>
    </row>
    <row r="486" spans="1:26" x14ac:dyDescent="0.25">
      <c r="A486" s="464">
        <v>482</v>
      </c>
      <c r="B486" s="460">
        <v>488</v>
      </c>
      <c r="C486" s="460">
        <f>INDEX(Table1[MPMS '#],MATCH(Table5[[#This Row],[JV Number]],Table1[JV '#],0))</f>
        <v>29781</v>
      </c>
      <c r="D486" s="460" t="str">
        <f>INDEX(Table1[Early Completion (Y/N)],MATCH(Table5[[#This Row],[JV Number]],Table1[JV '#],0))</f>
        <v>--</v>
      </c>
      <c r="E486" s="460" t="e">
        <f>INDEX(#REF!,MATCH(Table5[[#This Row],[JV Number]],Table1[JV '#],0))</f>
        <v>#REF!</v>
      </c>
      <c r="F486" s="460">
        <f>INDEX(Table1[District],MATCH(Table5[[#This Row],[JV Number]],Table1[JV '#],0))</f>
        <v>12</v>
      </c>
      <c r="G486" s="460" t="str">
        <f>INDEX(Table1[County],MATCH(Table5[[#This Row],[JV Number]],Table1[JV '#],0))</f>
        <v>Fayette</v>
      </c>
      <c r="H486" s="460">
        <f>COUNTIF(Table1[JV '#],Table5[[#This Row],[JV Number]])</f>
        <v>1</v>
      </c>
      <c r="I486" s="466">
        <f>LOOKUP(Table5[[#This Row],[JV Number]],Table4[JV '#],Table4[Construction Start Dates])</f>
        <v>42587</v>
      </c>
      <c r="J486" s="466" t="e">
        <f t="array" ref="J486">MIN(IF(Table5[[#This Row],[JV Number]]=Table1[JV '#],#REF!,"Error"))</f>
        <v>#REF!</v>
      </c>
      <c r="K486" s="554" t="e">
        <f>SUMIF(Table1[JV '#],Table5[[#This Row],[JV Number]],#REF!)</f>
        <v>#REF!</v>
      </c>
      <c r="L486" s="460" t="str">
        <f>IF(COUNTIFS(Table1[JV '#],Table5[[#This Row],[JV Number]],Table1[D-419 Utility Relocation Classification],Table5[[#Headers],[Prior]])=0,"",COUNTIFS(Table1[JV '#],Table5[[#This Row],[JV Number]],Table1[D-419 Utility Relocation Classification],Table5[[#Headers],[Prior]]))</f>
        <v/>
      </c>
      <c r="M486" s="460" t="str">
        <f>IF(COUNTIFS(Table1[JV '#],Table5[[#This Row],[JV Number]],Table1[D-419 Utility Relocation Classification],Table5[[#Headers],[Restrictive]])=0,"",COUNTIFS(Table1[JV '#],Table5[[#This Row],[JV Number]],Table1[D-419 Utility Relocation Classification],Table5[[#Headers],[Restrictive]]))</f>
        <v/>
      </c>
      <c r="N486" s="460" t="str">
        <f>IF(COUNTIFS(Table1[JV '#],Table5[[#This Row],[JV Number]],Table1[D-419 Utility Relocation Classification],Table5[[#Headers],[Concurrent]])=0,"",COUNTIFS(Table1[JV '#],Table5[[#This Row],[JV Number]],Table1[D-419 Utility Relocation Classification],Table5[[#Headers],[Concurrent]]))</f>
        <v/>
      </c>
      <c r="O486" s="460" t="str">
        <f>IF(COUNTIFS(Table1[JV '#],Table5[[#This Row],[JV Number]],Table1[D-419 Utility Relocation Classification],Table5[[#Headers],[Coordinated]])=0,"",COUNTIFS(Table1[JV '#],Table5[[#This Row],[JV Number]],Table1[D-419 Utility Relocation Classification],Table5[[#Headers],[Coordinated]]))</f>
        <v/>
      </c>
      <c r="P486" s="460" t="str">
        <f>IF(COUNTIFS(Table1[JV '#],Table5[[#This Row],[JV Number]],Table1[D-419 Utility Relocation Classification],Table5[[#Headers],[Not Affected]])=0,"",COUNTIFS(Table1[JV '#],Table5[[#This Row],[JV Number]],Table1[D-419 Utility Relocation Classification],Table5[[#Headers],[Not Affected]]))</f>
        <v/>
      </c>
      <c r="Q486" s="460" t="str">
        <f>IF(COUNTIFS(Table1[JV '#],Table5[[#This Row],[JV Number]],Table1[D-419 Utility Relocation Classification],Table5[[#Headers],[Incorporated]])=0,"",COUNTIFS(Table1[JV '#],Table5[[#This Row],[JV Number]],Table1[D-419 Utility Relocation Classification],Table5[[#Headers],[Incorporated]]))</f>
        <v/>
      </c>
      <c r="R486" s="460" t="str">
        <f>IF(COUNTIFS(Table1[JV '#],Table5[[#This Row],[JV Number]],Table1[Overhead or Underground],"OH")=0,"",COUNTIFS(Table1[JV '#],Table5[[#This Row],[JV Number]],Table1[Overhead or Underground],"OH"))</f>
        <v/>
      </c>
      <c r="S486" s="460">
        <f>IF(COUNTIFS(Table1[JV '#],Table5[[#This Row],[JV Number]],Table1[Overhead or Underground],"UG")=0,"",COUNTIFS(Table1[JV '#],Table5[[#This Row],[JV Number]],Table1[Overhead or Underground],"UG"))</f>
        <v>1</v>
      </c>
      <c r="T486" s="460" t="e">
        <f>IF(COUNTIFS(Table1[JV '#],Table5[[#This Row],[JV Number]],#REF!,"x")=0,"",COUNTIFS(Table1[JV '#],Table5[[#This Row],[JV Number]],#REF!,"x"))</f>
        <v>#REF!</v>
      </c>
      <c r="U486" s="460" t="e">
        <f>IF(COUNTIFS(Table1[JV '#],Table5[[#This Row],[JV Number]],#REF!,"x")=0,"",COUNTIFS(Table1[JV '#],Table5[[#This Row],[JV Number]],#REF!,"x"))</f>
        <v>#REF!</v>
      </c>
      <c r="V486" s="460" t="e">
        <f>IF(COUNTIFS(Table1[JV '#],Table5[[#This Row],[JV Number]],#REF!,"x")=0,"",COUNTIFS(Table1[JV '#],Table5[[#This Row],[JV Number]],#REF!,"x"))</f>
        <v>#REF!</v>
      </c>
      <c r="W486" s="460" t="e">
        <f>IF(COUNTIFS(Table1[JV '#],Table5[[#This Row],[JV Number]],#REF!,"x")=0,"",COUNTIFS(Table1[JV '#],Table5[[#This Row],[JV Number]],#REF!,"x"))</f>
        <v>#REF!</v>
      </c>
      <c r="X486" s="460" t="e">
        <f>IF(COUNTIFS(Table1[JV '#],Table5[[#This Row],[JV Number]],#REF!,"x")=0,"",COUNTIFS(Table1[JV '#],Table5[[#This Row],[JV Number]],#REF!,"x"))</f>
        <v>#REF!</v>
      </c>
      <c r="Z486" s="447"/>
    </row>
    <row r="487" spans="1:26" x14ac:dyDescent="0.25">
      <c r="A487" s="464">
        <v>483</v>
      </c>
      <c r="B487" s="460">
        <v>489</v>
      </c>
      <c r="C487" s="460">
        <f>INDEX(Table1[MPMS '#],MATCH(Table5[[#This Row],[JV Number]],Table1[JV '#],0))</f>
        <v>69229</v>
      </c>
      <c r="D487" s="460" t="str">
        <f>INDEX(Table1[Early Completion (Y/N)],MATCH(Table5[[#This Row],[JV Number]],Table1[JV '#],0))</f>
        <v>--</v>
      </c>
      <c r="E487" s="460" t="e">
        <f>INDEX(#REF!,MATCH(Table5[[#This Row],[JV Number]],Table1[JV '#],0))</f>
        <v>#REF!</v>
      </c>
      <c r="F487" s="460">
        <f>INDEX(Table1[District],MATCH(Table5[[#This Row],[JV Number]],Table1[JV '#],0))</f>
        <v>12</v>
      </c>
      <c r="G487" s="460" t="str">
        <f>INDEX(Table1[County],MATCH(Table5[[#This Row],[JV Number]],Table1[JV '#],0))</f>
        <v>Fayette</v>
      </c>
      <c r="H487" s="460">
        <f>COUNTIF(Table1[JV '#],Table5[[#This Row],[JV Number]])</f>
        <v>5</v>
      </c>
      <c r="I487" s="466">
        <f>LOOKUP(Table5[[#This Row],[JV Number]],Table4[JV '#],Table4[Construction Start Dates])</f>
        <v>42559</v>
      </c>
      <c r="J487" s="466" t="e">
        <f t="array" ref="J487">MIN(IF(Table5[[#This Row],[JV Number]]=Table1[JV '#],#REF!,"Error"))</f>
        <v>#REF!</v>
      </c>
      <c r="K487" s="554" t="e">
        <f>SUMIF(Table1[JV '#],Table5[[#This Row],[JV Number]],#REF!)</f>
        <v>#REF!</v>
      </c>
      <c r="L487" s="460" t="str">
        <f>IF(COUNTIFS(Table1[JV '#],Table5[[#This Row],[JV Number]],Table1[D-419 Utility Relocation Classification],Table5[[#Headers],[Prior]])=0,"",COUNTIFS(Table1[JV '#],Table5[[#This Row],[JV Number]],Table1[D-419 Utility Relocation Classification],Table5[[#Headers],[Prior]]))</f>
        <v/>
      </c>
      <c r="M487" s="460" t="str">
        <f>IF(COUNTIFS(Table1[JV '#],Table5[[#This Row],[JV Number]],Table1[D-419 Utility Relocation Classification],Table5[[#Headers],[Restrictive]])=0,"",COUNTIFS(Table1[JV '#],Table5[[#This Row],[JV Number]],Table1[D-419 Utility Relocation Classification],Table5[[#Headers],[Restrictive]]))</f>
        <v/>
      </c>
      <c r="N487" s="460" t="str">
        <f>IF(COUNTIFS(Table1[JV '#],Table5[[#This Row],[JV Number]],Table1[D-419 Utility Relocation Classification],Table5[[#Headers],[Concurrent]])=0,"",COUNTIFS(Table1[JV '#],Table5[[#This Row],[JV Number]],Table1[D-419 Utility Relocation Classification],Table5[[#Headers],[Concurrent]]))</f>
        <v/>
      </c>
      <c r="O487" s="460" t="str">
        <f>IF(COUNTIFS(Table1[JV '#],Table5[[#This Row],[JV Number]],Table1[D-419 Utility Relocation Classification],Table5[[#Headers],[Coordinated]])=0,"",COUNTIFS(Table1[JV '#],Table5[[#This Row],[JV Number]],Table1[D-419 Utility Relocation Classification],Table5[[#Headers],[Coordinated]]))</f>
        <v/>
      </c>
      <c r="P487" s="460" t="str">
        <f>IF(COUNTIFS(Table1[JV '#],Table5[[#This Row],[JV Number]],Table1[D-419 Utility Relocation Classification],Table5[[#Headers],[Not Affected]])=0,"",COUNTIFS(Table1[JV '#],Table5[[#This Row],[JV Number]],Table1[D-419 Utility Relocation Classification],Table5[[#Headers],[Not Affected]]))</f>
        <v/>
      </c>
      <c r="Q487" s="460" t="str">
        <f>IF(COUNTIFS(Table1[JV '#],Table5[[#This Row],[JV Number]],Table1[D-419 Utility Relocation Classification],Table5[[#Headers],[Incorporated]])=0,"",COUNTIFS(Table1[JV '#],Table5[[#This Row],[JV Number]],Table1[D-419 Utility Relocation Classification],Table5[[#Headers],[Incorporated]]))</f>
        <v/>
      </c>
      <c r="R487" s="460" t="str">
        <f>IF(COUNTIFS(Table1[JV '#],Table5[[#This Row],[JV Number]],Table1[Overhead or Underground],"OH")=0,"",COUNTIFS(Table1[JV '#],Table5[[#This Row],[JV Number]],Table1[Overhead or Underground],"OH"))</f>
        <v/>
      </c>
      <c r="S487" s="460">
        <f>IF(COUNTIFS(Table1[JV '#],Table5[[#This Row],[JV Number]],Table1[Overhead or Underground],"UG")=0,"",COUNTIFS(Table1[JV '#],Table5[[#This Row],[JV Number]],Table1[Overhead or Underground],"UG"))</f>
        <v>2</v>
      </c>
      <c r="T487" s="460" t="e">
        <f>IF(COUNTIFS(Table1[JV '#],Table5[[#This Row],[JV Number]],#REF!,"x")=0,"",COUNTIFS(Table1[JV '#],Table5[[#This Row],[JV Number]],#REF!,"x"))</f>
        <v>#REF!</v>
      </c>
      <c r="U487" s="460" t="e">
        <f>IF(COUNTIFS(Table1[JV '#],Table5[[#This Row],[JV Number]],#REF!,"x")=0,"",COUNTIFS(Table1[JV '#],Table5[[#This Row],[JV Number]],#REF!,"x"))</f>
        <v>#REF!</v>
      </c>
      <c r="V487" s="460" t="e">
        <f>IF(COUNTIFS(Table1[JV '#],Table5[[#This Row],[JV Number]],#REF!,"x")=0,"",COUNTIFS(Table1[JV '#],Table5[[#This Row],[JV Number]],#REF!,"x"))</f>
        <v>#REF!</v>
      </c>
      <c r="W487" s="460" t="e">
        <f>IF(COUNTIFS(Table1[JV '#],Table5[[#This Row],[JV Number]],#REF!,"x")=0,"",COUNTIFS(Table1[JV '#],Table5[[#This Row],[JV Number]],#REF!,"x"))</f>
        <v>#REF!</v>
      </c>
      <c r="X487" s="460" t="e">
        <f>IF(COUNTIFS(Table1[JV '#],Table5[[#This Row],[JV Number]],#REF!,"x")=0,"",COUNTIFS(Table1[JV '#],Table5[[#This Row],[JV Number]],#REF!,"x"))</f>
        <v>#REF!</v>
      </c>
      <c r="Z487" s="447"/>
    </row>
    <row r="488" spans="1:26" x14ac:dyDescent="0.25">
      <c r="A488" s="464">
        <v>484</v>
      </c>
      <c r="B488" s="460">
        <v>490</v>
      </c>
      <c r="C488" s="460">
        <f>INDEX(Table1[MPMS '#],MATCH(Table5[[#This Row],[JV Number]],Table1[JV '#],0))</f>
        <v>74345</v>
      </c>
      <c r="D488" s="460" t="str">
        <f>INDEX(Table1[Early Completion (Y/N)],MATCH(Table5[[#This Row],[JV Number]],Table1[JV '#],0))</f>
        <v>--</v>
      </c>
      <c r="E488" s="460" t="e">
        <f>INDEX(#REF!,MATCH(Table5[[#This Row],[JV Number]],Table1[JV '#],0))</f>
        <v>#REF!</v>
      </c>
      <c r="F488" s="460">
        <f>INDEX(Table1[District],MATCH(Table5[[#This Row],[JV Number]],Table1[JV '#],0))</f>
        <v>12</v>
      </c>
      <c r="G488" s="460" t="str">
        <f>INDEX(Table1[County],MATCH(Table5[[#This Row],[JV Number]],Table1[JV '#],0))</f>
        <v>Fayette</v>
      </c>
      <c r="H488" s="460">
        <f>COUNTIF(Table1[JV '#],Table5[[#This Row],[JV Number]])</f>
        <v>2</v>
      </c>
      <c r="I488" s="466">
        <f>LOOKUP(Table5[[#This Row],[JV Number]],Table4[JV '#],Table4[Construction Start Dates])</f>
        <v>42898</v>
      </c>
      <c r="J488" s="466" t="e">
        <f t="array" ref="J488">MIN(IF(Table5[[#This Row],[JV Number]]=Table1[JV '#],#REF!,"Error"))</f>
        <v>#REF!</v>
      </c>
      <c r="K488" s="554" t="e">
        <f>SUMIF(Table1[JV '#],Table5[[#This Row],[JV Number]],#REF!)</f>
        <v>#REF!</v>
      </c>
      <c r="L488" s="460" t="str">
        <f>IF(COUNTIFS(Table1[JV '#],Table5[[#This Row],[JV Number]],Table1[D-419 Utility Relocation Classification],Table5[[#Headers],[Prior]])=0,"",COUNTIFS(Table1[JV '#],Table5[[#This Row],[JV Number]],Table1[D-419 Utility Relocation Classification],Table5[[#Headers],[Prior]]))</f>
        <v/>
      </c>
      <c r="M488" s="460" t="str">
        <f>IF(COUNTIFS(Table1[JV '#],Table5[[#This Row],[JV Number]],Table1[D-419 Utility Relocation Classification],Table5[[#Headers],[Restrictive]])=0,"",COUNTIFS(Table1[JV '#],Table5[[#This Row],[JV Number]],Table1[D-419 Utility Relocation Classification],Table5[[#Headers],[Restrictive]]))</f>
        <v/>
      </c>
      <c r="N488" s="460" t="str">
        <f>IF(COUNTIFS(Table1[JV '#],Table5[[#This Row],[JV Number]],Table1[D-419 Utility Relocation Classification],Table5[[#Headers],[Concurrent]])=0,"",COUNTIFS(Table1[JV '#],Table5[[#This Row],[JV Number]],Table1[D-419 Utility Relocation Classification],Table5[[#Headers],[Concurrent]]))</f>
        <v/>
      </c>
      <c r="O488" s="460" t="str">
        <f>IF(COUNTIFS(Table1[JV '#],Table5[[#This Row],[JV Number]],Table1[D-419 Utility Relocation Classification],Table5[[#Headers],[Coordinated]])=0,"",COUNTIFS(Table1[JV '#],Table5[[#This Row],[JV Number]],Table1[D-419 Utility Relocation Classification],Table5[[#Headers],[Coordinated]]))</f>
        <v/>
      </c>
      <c r="P488" s="460" t="str">
        <f>IF(COUNTIFS(Table1[JV '#],Table5[[#This Row],[JV Number]],Table1[D-419 Utility Relocation Classification],Table5[[#Headers],[Not Affected]])=0,"",COUNTIFS(Table1[JV '#],Table5[[#This Row],[JV Number]],Table1[D-419 Utility Relocation Classification],Table5[[#Headers],[Not Affected]]))</f>
        <v/>
      </c>
      <c r="Q488" s="460" t="str">
        <f>IF(COUNTIFS(Table1[JV '#],Table5[[#This Row],[JV Number]],Table1[D-419 Utility Relocation Classification],Table5[[#Headers],[Incorporated]])=0,"",COUNTIFS(Table1[JV '#],Table5[[#This Row],[JV Number]],Table1[D-419 Utility Relocation Classification],Table5[[#Headers],[Incorporated]]))</f>
        <v/>
      </c>
      <c r="R488" s="460" t="str">
        <f>IF(COUNTIFS(Table1[JV '#],Table5[[#This Row],[JV Number]],Table1[Overhead or Underground],"OH")=0,"",COUNTIFS(Table1[JV '#],Table5[[#This Row],[JV Number]],Table1[Overhead or Underground],"OH"))</f>
        <v/>
      </c>
      <c r="S488" s="460" t="str">
        <f>IF(COUNTIFS(Table1[JV '#],Table5[[#This Row],[JV Number]],Table1[Overhead or Underground],"UG")=0,"",COUNTIFS(Table1[JV '#],Table5[[#This Row],[JV Number]],Table1[Overhead or Underground],"UG"))</f>
        <v/>
      </c>
      <c r="T488" s="460" t="e">
        <f>IF(COUNTIFS(Table1[JV '#],Table5[[#This Row],[JV Number]],#REF!,"x")=0,"",COUNTIFS(Table1[JV '#],Table5[[#This Row],[JV Number]],#REF!,"x"))</f>
        <v>#REF!</v>
      </c>
      <c r="U488" s="460" t="e">
        <f>IF(COUNTIFS(Table1[JV '#],Table5[[#This Row],[JV Number]],#REF!,"x")=0,"",COUNTIFS(Table1[JV '#],Table5[[#This Row],[JV Number]],#REF!,"x"))</f>
        <v>#REF!</v>
      </c>
      <c r="V488" s="460" t="e">
        <f>IF(COUNTIFS(Table1[JV '#],Table5[[#This Row],[JV Number]],#REF!,"x")=0,"",COUNTIFS(Table1[JV '#],Table5[[#This Row],[JV Number]],#REF!,"x"))</f>
        <v>#REF!</v>
      </c>
      <c r="W488" s="460" t="e">
        <f>IF(COUNTIFS(Table1[JV '#],Table5[[#This Row],[JV Number]],#REF!,"x")=0,"",COUNTIFS(Table1[JV '#],Table5[[#This Row],[JV Number]],#REF!,"x"))</f>
        <v>#REF!</v>
      </c>
      <c r="X488" s="460" t="e">
        <f>IF(COUNTIFS(Table1[JV '#],Table5[[#This Row],[JV Number]],#REF!,"x")=0,"",COUNTIFS(Table1[JV '#],Table5[[#This Row],[JV Number]],#REF!,"x"))</f>
        <v>#REF!</v>
      </c>
      <c r="Z488" s="447"/>
    </row>
    <row r="489" spans="1:26" x14ac:dyDescent="0.25">
      <c r="A489" s="464">
        <v>485</v>
      </c>
      <c r="B489" s="460">
        <v>491</v>
      </c>
      <c r="C489" s="460">
        <f>INDEX(Table1[MPMS '#],MATCH(Table5[[#This Row],[JV Number]],Table1[JV '#],0))</f>
        <v>76009</v>
      </c>
      <c r="D489" s="460" t="str">
        <f>INDEX(Table1[Early Completion (Y/N)],MATCH(Table5[[#This Row],[JV Number]],Table1[JV '#],0))</f>
        <v>--</v>
      </c>
      <c r="E489" s="460" t="e">
        <f>INDEX(#REF!,MATCH(Table5[[#This Row],[JV Number]],Table1[JV '#],0))</f>
        <v>#REF!</v>
      </c>
      <c r="F489" s="460">
        <f>INDEX(Table1[District],MATCH(Table5[[#This Row],[JV Number]],Table1[JV '#],0))</f>
        <v>12</v>
      </c>
      <c r="G489" s="460" t="str">
        <f>INDEX(Table1[County],MATCH(Table5[[#This Row],[JV Number]],Table1[JV '#],0))</f>
        <v>Fayette</v>
      </c>
      <c r="H489" s="460">
        <f>COUNTIF(Table1[JV '#],Table5[[#This Row],[JV Number]])</f>
        <v>2</v>
      </c>
      <c r="I489" s="466">
        <f>LOOKUP(Table5[[#This Row],[JV Number]],Table4[JV '#],Table4[Construction Start Dates])</f>
        <v>42793</v>
      </c>
      <c r="J489" s="466" t="e">
        <f t="array" ref="J489">MIN(IF(Table5[[#This Row],[JV Number]]=Table1[JV '#],#REF!,"Error"))</f>
        <v>#REF!</v>
      </c>
      <c r="K489" s="554" t="e">
        <f>SUMIF(Table1[JV '#],Table5[[#This Row],[JV Number]],#REF!)</f>
        <v>#REF!</v>
      </c>
      <c r="L489" s="460" t="str">
        <f>IF(COUNTIFS(Table1[JV '#],Table5[[#This Row],[JV Number]],Table1[D-419 Utility Relocation Classification],Table5[[#Headers],[Prior]])=0,"",COUNTIFS(Table1[JV '#],Table5[[#This Row],[JV Number]],Table1[D-419 Utility Relocation Classification],Table5[[#Headers],[Prior]]))</f>
        <v/>
      </c>
      <c r="M489" s="460" t="str">
        <f>IF(COUNTIFS(Table1[JV '#],Table5[[#This Row],[JV Number]],Table1[D-419 Utility Relocation Classification],Table5[[#Headers],[Restrictive]])=0,"",COUNTIFS(Table1[JV '#],Table5[[#This Row],[JV Number]],Table1[D-419 Utility Relocation Classification],Table5[[#Headers],[Restrictive]]))</f>
        <v/>
      </c>
      <c r="N489" s="460" t="str">
        <f>IF(COUNTIFS(Table1[JV '#],Table5[[#This Row],[JV Number]],Table1[D-419 Utility Relocation Classification],Table5[[#Headers],[Concurrent]])=0,"",COUNTIFS(Table1[JV '#],Table5[[#This Row],[JV Number]],Table1[D-419 Utility Relocation Classification],Table5[[#Headers],[Concurrent]]))</f>
        <v/>
      </c>
      <c r="O489" s="460" t="str">
        <f>IF(COUNTIFS(Table1[JV '#],Table5[[#This Row],[JV Number]],Table1[D-419 Utility Relocation Classification],Table5[[#Headers],[Coordinated]])=0,"",COUNTIFS(Table1[JV '#],Table5[[#This Row],[JV Number]],Table1[D-419 Utility Relocation Classification],Table5[[#Headers],[Coordinated]]))</f>
        <v/>
      </c>
      <c r="P489" s="460" t="str">
        <f>IF(COUNTIFS(Table1[JV '#],Table5[[#This Row],[JV Number]],Table1[D-419 Utility Relocation Classification],Table5[[#Headers],[Not Affected]])=0,"",COUNTIFS(Table1[JV '#],Table5[[#This Row],[JV Number]],Table1[D-419 Utility Relocation Classification],Table5[[#Headers],[Not Affected]]))</f>
        <v/>
      </c>
      <c r="Q489" s="460" t="str">
        <f>IF(COUNTIFS(Table1[JV '#],Table5[[#This Row],[JV Number]],Table1[D-419 Utility Relocation Classification],Table5[[#Headers],[Incorporated]])=0,"",COUNTIFS(Table1[JV '#],Table5[[#This Row],[JV Number]],Table1[D-419 Utility Relocation Classification],Table5[[#Headers],[Incorporated]]))</f>
        <v/>
      </c>
      <c r="R489" s="460" t="str">
        <f>IF(COUNTIFS(Table1[JV '#],Table5[[#This Row],[JV Number]],Table1[Overhead or Underground],"OH")=0,"",COUNTIFS(Table1[JV '#],Table5[[#This Row],[JV Number]],Table1[Overhead or Underground],"OH"))</f>
        <v/>
      </c>
      <c r="S489" s="460" t="str">
        <f>IF(COUNTIFS(Table1[JV '#],Table5[[#This Row],[JV Number]],Table1[Overhead or Underground],"UG")=0,"",COUNTIFS(Table1[JV '#],Table5[[#This Row],[JV Number]],Table1[Overhead or Underground],"UG"))</f>
        <v/>
      </c>
      <c r="T489" s="460" t="e">
        <f>IF(COUNTIFS(Table1[JV '#],Table5[[#This Row],[JV Number]],#REF!,"x")=0,"",COUNTIFS(Table1[JV '#],Table5[[#This Row],[JV Number]],#REF!,"x"))</f>
        <v>#REF!</v>
      </c>
      <c r="U489" s="460" t="e">
        <f>IF(COUNTIFS(Table1[JV '#],Table5[[#This Row],[JV Number]],#REF!,"x")=0,"",COUNTIFS(Table1[JV '#],Table5[[#This Row],[JV Number]],#REF!,"x"))</f>
        <v>#REF!</v>
      </c>
      <c r="V489" s="460" t="e">
        <f>IF(COUNTIFS(Table1[JV '#],Table5[[#This Row],[JV Number]],#REF!,"x")=0,"",COUNTIFS(Table1[JV '#],Table5[[#This Row],[JV Number]],#REF!,"x"))</f>
        <v>#REF!</v>
      </c>
      <c r="W489" s="460" t="e">
        <f>IF(COUNTIFS(Table1[JV '#],Table5[[#This Row],[JV Number]],#REF!,"x")=0,"",COUNTIFS(Table1[JV '#],Table5[[#This Row],[JV Number]],#REF!,"x"))</f>
        <v>#REF!</v>
      </c>
      <c r="X489" s="460" t="e">
        <f>IF(COUNTIFS(Table1[JV '#],Table5[[#This Row],[JV Number]],#REF!,"x")=0,"",COUNTIFS(Table1[JV '#],Table5[[#This Row],[JV Number]],#REF!,"x"))</f>
        <v>#REF!</v>
      </c>
      <c r="Z489" s="447"/>
    </row>
    <row r="490" spans="1:26" x14ac:dyDescent="0.25">
      <c r="A490" s="464">
        <v>486</v>
      </c>
      <c r="B490" s="460">
        <v>492</v>
      </c>
      <c r="C490" s="460">
        <f>INDEX(Table1[MPMS '#],MATCH(Table5[[#This Row],[JV Number]],Table1[JV '#],0))</f>
        <v>76012</v>
      </c>
      <c r="D490" s="460" t="str">
        <f>INDEX(Table1[Early Completion (Y/N)],MATCH(Table5[[#This Row],[JV Number]],Table1[JV '#],0))</f>
        <v>--</v>
      </c>
      <c r="E490" s="460" t="e">
        <f>INDEX(#REF!,MATCH(Table5[[#This Row],[JV Number]],Table1[JV '#],0))</f>
        <v>#REF!</v>
      </c>
      <c r="F490" s="460">
        <f>INDEX(Table1[District],MATCH(Table5[[#This Row],[JV Number]],Table1[JV '#],0))</f>
        <v>12</v>
      </c>
      <c r="G490" s="460" t="str">
        <f>INDEX(Table1[County],MATCH(Table5[[#This Row],[JV Number]],Table1[JV '#],0))</f>
        <v>Fayette</v>
      </c>
      <c r="H490" s="460">
        <f>COUNTIF(Table1[JV '#],Table5[[#This Row],[JV Number]])</f>
        <v>3</v>
      </c>
      <c r="I490" s="466">
        <f>LOOKUP(Table5[[#This Row],[JV Number]],Table4[JV '#],Table4[Construction Start Dates])</f>
        <v>42559</v>
      </c>
      <c r="J490" s="466" t="e">
        <f t="array" ref="J490">MIN(IF(Table5[[#This Row],[JV Number]]=Table1[JV '#],#REF!,"Error"))</f>
        <v>#REF!</v>
      </c>
      <c r="K490" s="554" t="e">
        <f>SUMIF(Table1[JV '#],Table5[[#This Row],[JV Number]],#REF!)</f>
        <v>#REF!</v>
      </c>
      <c r="L490" s="460" t="str">
        <f>IF(COUNTIFS(Table1[JV '#],Table5[[#This Row],[JV Number]],Table1[D-419 Utility Relocation Classification],Table5[[#Headers],[Prior]])=0,"",COUNTIFS(Table1[JV '#],Table5[[#This Row],[JV Number]],Table1[D-419 Utility Relocation Classification],Table5[[#Headers],[Prior]]))</f>
        <v/>
      </c>
      <c r="M490" s="460" t="str">
        <f>IF(COUNTIFS(Table1[JV '#],Table5[[#This Row],[JV Number]],Table1[D-419 Utility Relocation Classification],Table5[[#Headers],[Restrictive]])=0,"",COUNTIFS(Table1[JV '#],Table5[[#This Row],[JV Number]],Table1[D-419 Utility Relocation Classification],Table5[[#Headers],[Restrictive]]))</f>
        <v/>
      </c>
      <c r="N490" s="460" t="str">
        <f>IF(COUNTIFS(Table1[JV '#],Table5[[#This Row],[JV Number]],Table1[D-419 Utility Relocation Classification],Table5[[#Headers],[Concurrent]])=0,"",COUNTIFS(Table1[JV '#],Table5[[#This Row],[JV Number]],Table1[D-419 Utility Relocation Classification],Table5[[#Headers],[Concurrent]]))</f>
        <v/>
      </c>
      <c r="O490" s="460" t="str">
        <f>IF(COUNTIFS(Table1[JV '#],Table5[[#This Row],[JV Number]],Table1[D-419 Utility Relocation Classification],Table5[[#Headers],[Coordinated]])=0,"",COUNTIFS(Table1[JV '#],Table5[[#This Row],[JV Number]],Table1[D-419 Utility Relocation Classification],Table5[[#Headers],[Coordinated]]))</f>
        <v/>
      </c>
      <c r="P490" s="460" t="str">
        <f>IF(COUNTIFS(Table1[JV '#],Table5[[#This Row],[JV Number]],Table1[D-419 Utility Relocation Classification],Table5[[#Headers],[Not Affected]])=0,"",COUNTIFS(Table1[JV '#],Table5[[#This Row],[JV Number]],Table1[D-419 Utility Relocation Classification],Table5[[#Headers],[Not Affected]]))</f>
        <v/>
      </c>
      <c r="Q490" s="460" t="str">
        <f>IF(COUNTIFS(Table1[JV '#],Table5[[#This Row],[JV Number]],Table1[D-419 Utility Relocation Classification],Table5[[#Headers],[Incorporated]])=0,"",COUNTIFS(Table1[JV '#],Table5[[#This Row],[JV Number]],Table1[D-419 Utility Relocation Classification],Table5[[#Headers],[Incorporated]]))</f>
        <v/>
      </c>
      <c r="R490" s="460" t="str">
        <f>IF(COUNTIFS(Table1[JV '#],Table5[[#This Row],[JV Number]],Table1[Overhead or Underground],"OH")=0,"",COUNTIFS(Table1[JV '#],Table5[[#This Row],[JV Number]],Table1[Overhead or Underground],"OH"))</f>
        <v/>
      </c>
      <c r="S490" s="460">
        <f>IF(COUNTIFS(Table1[JV '#],Table5[[#This Row],[JV Number]],Table1[Overhead or Underground],"UG")=0,"",COUNTIFS(Table1[JV '#],Table5[[#This Row],[JV Number]],Table1[Overhead or Underground],"UG"))</f>
        <v>2</v>
      </c>
      <c r="T490" s="460" t="e">
        <f>IF(COUNTIFS(Table1[JV '#],Table5[[#This Row],[JV Number]],#REF!,"x")=0,"",COUNTIFS(Table1[JV '#],Table5[[#This Row],[JV Number]],#REF!,"x"))</f>
        <v>#REF!</v>
      </c>
      <c r="U490" s="460" t="e">
        <f>IF(COUNTIFS(Table1[JV '#],Table5[[#This Row],[JV Number]],#REF!,"x")=0,"",COUNTIFS(Table1[JV '#],Table5[[#This Row],[JV Number]],#REF!,"x"))</f>
        <v>#REF!</v>
      </c>
      <c r="V490" s="460" t="e">
        <f>IF(COUNTIFS(Table1[JV '#],Table5[[#This Row],[JV Number]],#REF!,"x")=0,"",COUNTIFS(Table1[JV '#],Table5[[#This Row],[JV Number]],#REF!,"x"))</f>
        <v>#REF!</v>
      </c>
      <c r="W490" s="460" t="e">
        <f>IF(COUNTIFS(Table1[JV '#],Table5[[#This Row],[JV Number]],#REF!,"x")=0,"",COUNTIFS(Table1[JV '#],Table5[[#This Row],[JV Number]],#REF!,"x"))</f>
        <v>#REF!</v>
      </c>
      <c r="X490" s="460" t="e">
        <f>IF(COUNTIFS(Table1[JV '#],Table5[[#This Row],[JV Number]],#REF!,"x")=0,"",COUNTIFS(Table1[JV '#],Table5[[#This Row],[JV Number]],#REF!,"x"))</f>
        <v>#REF!</v>
      </c>
      <c r="Z490" s="447"/>
    </row>
    <row r="491" spans="1:26" x14ac:dyDescent="0.25">
      <c r="A491" s="464">
        <v>487</v>
      </c>
      <c r="B491" s="460">
        <v>493</v>
      </c>
      <c r="C491" s="460">
        <f>INDEX(Table1[MPMS '#],MATCH(Table5[[#This Row],[JV Number]],Table1[JV '#],0))</f>
        <v>29820</v>
      </c>
      <c r="D491" s="460" t="str">
        <f>INDEX(Table1[Early Completion (Y/N)],MATCH(Table5[[#This Row],[JV Number]],Table1[JV '#],0))</f>
        <v>--</v>
      </c>
      <c r="E491" s="460" t="e">
        <f>INDEX(#REF!,MATCH(Table5[[#This Row],[JV Number]],Table1[JV '#],0))</f>
        <v>#REF!</v>
      </c>
      <c r="F491" s="460">
        <f>INDEX(Table1[District],MATCH(Table5[[#This Row],[JV Number]],Table1[JV '#],0))</f>
        <v>12</v>
      </c>
      <c r="G491" s="460" t="str">
        <f>INDEX(Table1[County],MATCH(Table5[[#This Row],[JV Number]],Table1[JV '#],0))</f>
        <v>Fayette</v>
      </c>
      <c r="H491" s="460">
        <f>COUNTIF(Table1[JV '#],Table5[[#This Row],[JV Number]])</f>
        <v>4</v>
      </c>
      <c r="I491" s="466">
        <f>LOOKUP(Table5[[#This Row],[JV Number]],Table4[JV '#],Table4[Construction Start Dates])</f>
        <v>42443</v>
      </c>
      <c r="J491" s="466" t="e">
        <f t="array" ref="J491">MIN(IF(Table5[[#This Row],[JV Number]]=Table1[JV '#],#REF!,"Error"))</f>
        <v>#REF!</v>
      </c>
      <c r="K491" s="554" t="e">
        <f>SUMIF(Table1[JV '#],Table5[[#This Row],[JV Number]],#REF!)</f>
        <v>#REF!</v>
      </c>
      <c r="L491" s="460" t="str">
        <f>IF(COUNTIFS(Table1[JV '#],Table5[[#This Row],[JV Number]],Table1[D-419 Utility Relocation Classification],Table5[[#Headers],[Prior]])=0,"",COUNTIFS(Table1[JV '#],Table5[[#This Row],[JV Number]],Table1[D-419 Utility Relocation Classification],Table5[[#Headers],[Prior]]))</f>
        <v/>
      </c>
      <c r="M491" s="460" t="str">
        <f>IF(COUNTIFS(Table1[JV '#],Table5[[#This Row],[JV Number]],Table1[D-419 Utility Relocation Classification],Table5[[#Headers],[Restrictive]])=0,"",COUNTIFS(Table1[JV '#],Table5[[#This Row],[JV Number]],Table1[D-419 Utility Relocation Classification],Table5[[#Headers],[Restrictive]]))</f>
        <v/>
      </c>
      <c r="N491" s="460" t="str">
        <f>IF(COUNTIFS(Table1[JV '#],Table5[[#This Row],[JV Number]],Table1[D-419 Utility Relocation Classification],Table5[[#Headers],[Concurrent]])=0,"",COUNTIFS(Table1[JV '#],Table5[[#This Row],[JV Number]],Table1[D-419 Utility Relocation Classification],Table5[[#Headers],[Concurrent]]))</f>
        <v/>
      </c>
      <c r="O491" s="460" t="str">
        <f>IF(COUNTIFS(Table1[JV '#],Table5[[#This Row],[JV Number]],Table1[D-419 Utility Relocation Classification],Table5[[#Headers],[Coordinated]])=0,"",COUNTIFS(Table1[JV '#],Table5[[#This Row],[JV Number]],Table1[D-419 Utility Relocation Classification],Table5[[#Headers],[Coordinated]]))</f>
        <v/>
      </c>
      <c r="P491" s="460" t="str">
        <f>IF(COUNTIFS(Table1[JV '#],Table5[[#This Row],[JV Number]],Table1[D-419 Utility Relocation Classification],Table5[[#Headers],[Not Affected]])=0,"",COUNTIFS(Table1[JV '#],Table5[[#This Row],[JV Number]],Table1[D-419 Utility Relocation Classification],Table5[[#Headers],[Not Affected]]))</f>
        <v/>
      </c>
      <c r="Q491" s="460" t="str">
        <f>IF(COUNTIFS(Table1[JV '#],Table5[[#This Row],[JV Number]],Table1[D-419 Utility Relocation Classification],Table5[[#Headers],[Incorporated]])=0,"",COUNTIFS(Table1[JV '#],Table5[[#This Row],[JV Number]],Table1[D-419 Utility Relocation Classification],Table5[[#Headers],[Incorporated]]))</f>
        <v/>
      </c>
      <c r="R491" s="460" t="str">
        <f>IF(COUNTIFS(Table1[JV '#],Table5[[#This Row],[JV Number]],Table1[Overhead or Underground],"OH")=0,"",COUNTIFS(Table1[JV '#],Table5[[#This Row],[JV Number]],Table1[Overhead or Underground],"OH"))</f>
        <v/>
      </c>
      <c r="S491" s="460">
        <f>IF(COUNTIFS(Table1[JV '#],Table5[[#This Row],[JV Number]],Table1[Overhead or Underground],"UG")=0,"",COUNTIFS(Table1[JV '#],Table5[[#This Row],[JV Number]],Table1[Overhead or Underground],"UG"))</f>
        <v>1</v>
      </c>
      <c r="T491" s="460" t="e">
        <f>IF(COUNTIFS(Table1[JV '#],Table5[[#This Row],[JV Number]],#REF!,"x")=0,"",COUNTIFS(Table1[JV '#],Table5[[#This Row],[JV Number]],#REF!,"x"))</f>
        <v>#REF!</v>
      </c>
      <c r="U491" s="460" t="e">
        <f>IF(COUNTIFS(Table1[JV '#],Table5[[#This Row],[JV Number]],#REF!,"x")=0,"",COUNTIFS(Table1[JV '#],Table5[[#This Row],[JV Number]],#REF!,"x"))</f>
        <v>#REF!</v>
      </c>
      <c r="V491" s="460" t="e">
        <f>IF(COUNTIFS(Table1[JV '#],Table5[[#This Row],[JV Number]],#REF!,"x")=0,"",COUNTIFS(Table1[JV '#],Table5[[#This Row],[JV Number]],#REF!,"x"))</f>
        <v>#REF!</v>
      </c>
      <c r="W491" s="460" t="e">
        <f>IF(COUNTIFS(Table1[JV '#],Table5[[#This Row],[JV Number]],#REF!,"x")=0,"",COUNTIFS(Table1[JV '#],Table5[[#This Row],[JV Number]],#REF!,"x"))</f>
        <v>#REF!</v>
      </c>
      <c r="X491" s="460" t="e">
        <f>IF(COUNTIFS(Table1[JV '#],Table5[[#This Row],[JV Number]],#REF!,"x")=0,"",COUNTIFS(Table1[JV '#],Table5[[#This Row],[JV Number]],#REF!,"x"))</f>
        <v>#REF!</v>
      </c>
      <c r="Z491" s="447"/>
    </row>
    <row r="492" spans="1:26" x14ac:dyDescent="0.25">
      <c r="A492" s="464">
        <v>488</v>
      </c>
      <c r="B492" s="460">
        <v>494</v>
      </c>
      <c r="C492" s="460">
        <f>INDEX(Table1[MPMS '#],MATCH(Table5[[#This Row],[JV Number]],Table1[JV '#],0))</f>
        <v>90965</v>
      </c>
      <c r="D492" s="460" t="str">
        <f>INDEX(Table1[Early Completion (Y/N)],MATCH(Table5[[#This Row],[JV Number]],Table1[JV '#],0))</f>
        <v>--</v>
      </c>
      <c r="E492" s="460" t="e">
        <f>INDEX(#REF!,MATCH(Table5[[#This Row],[JV Number]],Table1[JV '#],0))</f>
        <v>#REF!</v>
      </c>
      <c r="F492" s="460">
        <f>INDEX(Table1[District],MATCH(Table5[[#This Row],[JV Number]],Table1[JV '#],0))</f>
        <v>12</v>
      </c>
      <c r="G492" s="460" t="str">
        <f>INDEX(Table1[County],MATCH(Table5[[#This Row],[JV Number]],Table1[JV '#],0))</f>
        <v>Fayette</v>
      </c>
      <c r="H492" s="460">
        <f>COUNTIF(Table1[JV '#],Table5[[#This Row],[JV Number]])</f>
        <v>1</v>
      </c>
      <c r="I492" s="466">
        <f>LOOKUP(Table5[[#This Row],[JV Number]],Table4[JV '#],Table4[Construction Start Dates])</f>
        <v>42983</v>
      </c>
      <c r="J492" s="466" t="e">
        <f t="array" ref="J492">MIN(IF(Table5[[#This Row],[JV Number]]=Table1[JV '#],#REF!,"Error"))</f>
        <v>#REF!</v>
      </c>
      <c r="K492" s="554" t="e">
        <f>SUMIF(Table1[JV '#],Table5[[#This Row],[JV Number]],#REF!)</f>
        <v>#REF!</v>
      </c>
      <c r="L492" s="460" t="str">
        <f>IF(COUNTIFS(Table1[JV '#],Table5[[#This Row],[JV Number]],Table1[D-419 Utility Relocation Classification],Table5[[#Headers],[Prior]])=0,"",COUNTIFS(Table1[JV '#],Table5[[#This Row],[JV Number]],Table1[D-419 Utility Relocation Classification],Table5[[#Headers],[Prior]]))</f>
        <v/>
      </c>
      <c r="M492" s="460" t="str">
        <f>IF(COUNTIFS(Table1[JV '#],Table5[[#This Row],[JV Number]],Table1[D-419 Utility Relocation Classification],Table5[[#Headers],[Restrictive]])=0,"",COUNTIFS(Table1[JV '#],Table5[[#This Row],[JV Number]],Table1[D-419 Utility Relocation Classification],Table5[[#Headers],[Restrictive]]))</f>
        <v/>
      </c>
      <c r="N492" s="460" t="str">
        <f>IF(COUNTIFS(Table1[JV '#],Table5[[#This Row],[JV Number]],Table1[D-419 Utility Relocation Classification],Table5[[#Headers],[Concurrent]])=0,"",COUNTIFS(Table1[JV '#],Table5[[#This Row],[JV Number]],Table1[D-419 Utility Relocation Classification],Table5[[#Headers],[Concurrent]]))</f>
        <v/>
      </c>
      <c r="O492" s="460" t="str">
        <f>IF(COUNTIFS(Table1[JV '#],Table5[[#This Row],[JV Number]],Table1[D-419 Utility Relocation Classification],Table5[[#Headers],[Coordinated]])=0,"",COUNTIFS(Table1[JV '#],Table5[[#This Row],[JV Number]],Table1[D-419 Utility Relocation Classification],Table5[[#Headers],[Coordinated]]))</f>
        <v/>
      </c>
      <c r="P492" s="460" t="str">
        <f>IF(COUNTIFS(Table1[JV '#],Table5[[#This Row],[JV Number]],Table1[D-419 Utility Relocation Classification],Table5[[#Headers],[Not Affected]])=0,"",COUNTIFS(Table1[JV '#],Table5[[#This Row],[JV Number]],Table1[D-419 Utility Relocation Classification],Table5[[#Headers],[Not Affected]]))</f>
        <v/>
      </c>
      <c r="Q492" s="460" t="str">
        <f>IF(COUNTIFS(Table1[JV '#],Table5[[#This Row],[JV Number]],Table1[D-419 Utility Relocation Classification],Table5[[#Headers],[Incorporated]])=0,"",COUNTIFS(Table1[JV '#],Table5[[#This Row],[JV Number]],Table1[D-419 Utility Relocation Classification],Table5[[#Headers],[Incorporated]]))</f>
        <v/>
      </c>
      <c r="R492" s="460" t="str">
        <f>IF(COUNTIFS(Table1[JV '#],Table5[[#This Row],[JV Number]],Table1[Overhead or Underground],"OH")=0,"",COUNTIFS(Table1[JV '#],Table5[[#This Row],[JV Number]],Table1[Overhead or Underground],"OH"))</f>
        <v/>
      </c>
      <c r="S492" s="460" t="str">
        <f>IF(COUNTIFS(Table1[JV '#],Table5[[#This Row],[JV Number]],Table1[Overhead or Underground],"UG")=0,"",COUNTIFS(Table1[JV '#],Table5[[#This Row],[JV Number]],Table1[Overhead or Underground],"UG"))</f>
        <v/>
      </c>
      <c r="T492" s="460" t="e">
        <f>IF(COUNTIFS(Table1[JV '#],Table5[[#This Row],[JV Number]],#REF!,"x")=0,"",COUNTIFS(Table1[JV '#],Table5[[#This Row],[JV Number]],#REF!,"x"))</f>
        <v>#REF!</v>
      </c>
      <c r="U492" s="460" t="e">
        <f>IF(COUNTIFS(Table1[JV '#],Table5[[#This Row],[JV Number]],#REF!,"x")=0,"",COUNTIFS(Table1[JV '#],Table5[[#This Row],[JV Number]],#REF!,"x"))</f>
        <v>#REF!</v>
      </c>
      <c r="V492" s="460" t="e">
        <f>IF(COUNTIFS(Table1[JV '#],Table5[[#This Row],[JV Number]],#REF!,"x")=0,"",COUNTIFS(Table1[JV '#],Table5[[#This Row],[JV Number]],#REF!,"x"))</f>
        <v>#REF!</v>
      </c>
      <c r="W492" s="460" t="e">
        <f>IF(COUNTIFS(Table1[JV '#],Table5[[#This Row],[JV Number]],#REF!,"x")=0,"",COUNTIFS(Table1[JV '#],Table5[[#This Row],[JV Number]],#REF!,"x"))</f>
        <v>#REF!</v>
      </c>
      <c r="X492" s="460" t="e">
        <f>IF(COUNTIFS(Table1[JV '#],Table5[[#This Row],[JV Number]],#REF!,"x")=0,"",COUNTIFS(Table1[JV '#],Table5[[#This Row],[JV Number]],#REF!,"x"))</f>
        <v>#REF!</v>
      </c>
      <c r="Z492" s="447"/>
    </row>
    <row r="493" spans="1:26" x14ac:dyDescent="0.25">
      <c r="A493" s="464">
        <v>489</v>
      </c>
      <c r="B493" s="460">
        <v>495</v>
      </c>
      <c r="C493" s="460">
        <f>INDEX(Table1[MPMS '#],MATCH(Table5[[#This Row],[JV Number]],Table1[JV '#],0))</f>
        <v>89075</v>
      </c>
      <c r="D493" s="460" t="str">
        <f>INDEX(Table1[Early Completion (Y/N)],MATCH(Table5[[#This Row],[JV Number]],Table1[JV '#],0))</f>
        <v>--</v>
      </c>
      <c r="E493" s="460" t="e">
        <f>INDEX(#REF!,MATCH(Table5[[#This Row],[JV Number]],Table1[JV '#],0))</f>
        <v>#REF!</v>
      </c>
      <c r="F493" s="460">
        <f>INDEX(Table1[District],MATCH(Table5[[#This Row],[JV Number]],Table1[JV '#],0))</f>
        <v>12</v>
      </c>
      <c r="G493" s="460" t="str">
        <f>INDEX(Table1[County],MATCH(Table5[[#This Row],[JV Number]],Table1[JV '#],0))</f>
        <v>Fayette</v>
      </c>
      <c r="H493" s="460">
        <f>COUNTIF(Table1[JV '#],Table5[[#This Row],[JV Number]])</f>
        <v>2</v>
      </c>
      <c r="I493" s="466">
        <f>LOOKUP(Table5[[#This Row],[JV Number]],Table4[JV '#],Table4[Construction Start Dates])</f>
        <v>42870</v>
      </c>
      <c r="J493" s="466" t="e">
        <f t="array" ref="J493">MIN(IF(Table5[[#This Row],[JV Number]]=Table1[JV '#],#REF!,"Error"))</f>
        <v>#REF!</v>
      </c>
      <c r="K493" s="554" t="e">
        <f>SUMIF(Table1[JV '#],Table5[[#This Row],[JV Number]],#REF!)</f>
        <v>#REF!</v>
      </c>
      <c r="L493" s="460" t="str">
        <f>IF(COUNTIFS(Table1[JV '#],Table5[[#This Row],[JV Number]],Table1[D-419 Utility Relocation Classification],Table5[[#Headers],[Prior]])=0,"",COUNTIFS(Table1[JV '#],Table5[[#This Row],[JV Number]],Table1[D-419 Utility Relocation Classification],Table5[[#Headers],[Prior]]))</f>
        <v/>
      </c>
      <c r="M493" s="460" t="str">
        <f>IF(COUNTIFS(Table1[JV '#],Table5[[#This Row],[JV Number]],Table1[D-419 Utility Relocation Classification],Table5[[#Headers],[Restrictive]])=0,"",COUNTIFS(Table1[JV '#],Table5[[#This Row],[JV Number]],Table1[D-419 Utility Relocation Classification],Table5[[#Headers],[Restrictive]]))</f>
        <v/>
      </c>
      <c r="N493" s="460" t="str">
        <f>IF(COUNTIFS(Table1[JV '#],Table5[[#This Row],[JV Number]],Table1[D-419 Utility Relocation Classification],Table5[[#Headers],[Concurrent]])=0,"",COUNTIFS(Table1[JV '#],Table5[[#This Row],[JV Number]],Table1[D-419 Utility Relocation Classification],Table5[[#Headers],[Concurrent]]))</f>
        <v/>
      </c>
      <c r="O493" s="460" t="str">
        <f>IF(COUNTIFS(Table1[JV '#],Table5[[#This Row],[JV Number]],Table1[D-419 Utility Relocation Classification],Table5[[#Headers],[Coordinated]])=0,"",COUNTIFS(Table1[JV '#],Table5[[#This Row],[JV Number]],Table1[D-419 Utility Relocation Classification],Table5[[#Headers],[Coordinated]]))</f>
        <v/>
      </c>
      <c r="P493" s="460" t="str">
        <f>IF(COUNTIFS(Table1[JV '#],Table5[[#This Row],[JV Number]],Table1[D-419 Utility Relocation Classification],Table5[[#Headers],[Not Affected]])=0,"",COUNTIFS(Table1[JV '#],Table5[[#This Row],[JV Number]],Table1[D-419 Utility Relocation Classification],Table5[[#Headers],[Not Affected]]))</f>
        <v/>
      </c>
      <c r="Q493" s="460" t="str">
        <f>IF(COUNTIFS(Table1[JV '#],Table5[[#This Row],[JV Number]],Table1[D-419 Utility Relocation Classification],Table5[[#Headers],[Incorporated]])=0,"",COUNTIFS(Table1[JV '#],Table5[[#This Row],[JV Number]],Table1[D-419 Utility Relocation Classification],Table5[[#Headers],[Incorporated]]))</f>
        <v/>
      </c>
      <c r="R493" s="460" t="str">
        <f>IF(COUNTIFS(Table1[JV '#],Table5[[#This Row],[JV Number]],Table1[Overhead or Underground],"OH")=0,"",COUNTIFS(Table1[JV '#],Table5[[#This Row],[JV Number]],Table1[Overhead or Underground],"OH"))</f>
        <v/>
      </c>
      <c r="S493" s="460">
        <f>IF(COUNTIFS(Table1[JV '#],Table5[[#This Row],[JV Number]],Table1[Overhead or Underground],"UG")=0,"",COUNTIFS(Table1[JV '#],Table5[[#This Row],[JV Number]],Table1[Overhead or Underground],"UG"))</f>
        <v>1</v>
      </c>
      <c r="T493" s="460" t="e">
        <f>IF(COUNTIFS(Table1[JV '#],Table5[[#This Row],[JV Number]],#REF!,"x")=0,"",COUNTIFS(Table1[JV '#],Table5[[#This Row],[JV Number]],#REF!,"x"))</f>
        <v>#REF!</v>
      </c>
      <c r="U493" s="460" t="e">
        <f>IF(COUNTIFS(Table1[JV '#],Table5[[#This Row],[JV Number]],#REF!,"x")=0,"",COUNTIFS(Table1[JV '#],Table5[[#This Row],[JV Number]],#REF!,"x"))</f>
        <v>#REF!</v>
      </c>
      <c r="V493" s="460" t="e">
        <f>IF(COUNTIFS(Table1[JV '#],Table5[[#This Row],[JV Number]],#REF!,"x")=0,"",COUNTIFS(Table1[JV '#],Table5[[#This Row],[JV Number]],#REF!,"x"))</f>
        <v>#REF!</v>
      </c>
      <c r="W493" s="460" t="e">
        <f>IF(COUNTIFS(Table1[JV '#],Table5[[#This Row],[JV Number]],#REF!,"x")=0,"",COUNTIFS(Table1[JV '#],Table5[[#This Row],[JV Number]],#REF!,"x"))</f>
        <v>#REF!</v>
      </c>
      <c r="X493" s="460" t="e">
        <f>IF(COUNTIFS(Table1[JV '#],Table5[[#This Row],[JV Number]],#REF!,"x")=0,"",COUNTIFS(Table1[JV '#],Table5[[#This Row],[JV Number]],#REF!,"x"))</f>
        <v>#REF!</v>
      </c>
      <c r="Z493" s="447"/>
    </row>
    <row r="494" spans="1:26" x14ac:dyDescent="0.25">
      <c r="A494" s="464">
        <v>490</v>
      </c>
      <c r="B494" s="460">
        <v>496</v>
      </c>
      <c r="C494" s="460">
        <f>INDEX(Table1[MPMS '#],MATCH(Table5[[#This Row],[JV Number]],Table1[JV '#],0))</f>
        <v>29823</v>
      </c>
      <c r="D494" s="460" t="str">
        <f>INDEX(Table1[Early Completion (Y/N)],MATCH(Table5[[#This Row],[JV Number]],Table1[JV '#],0))</f>
        <v>--</v>
      </c>
      <c r="E494" s="460" t="e">
        <f>INDEX(#REF!,MATCH(Table5[[#This Row],[JV Number]],Table1[JV '#],0))</f>
        <v>#REF!</v>
      </c>
      <c r="F494" s="460">
        <f>INDEX(Table1[District],MATCH(Table5[[#This Row],[JV Number]],Table1[JV '#],0))</f>
        <v>12</v>
      </c>
      <c r="G494" s="460" t="str">
        <f>INDEX(Table1[County],MATCH(Table5[[#This Row],[JV Number]],Table1[JV '#],0))</f>
        <v>Fayette</v>
      </c>
      <c r="H494" s="460">
        <f>COUNTIF(Table1[JV '#],Table5[[#This Row],[JV Number]])</f>
        <v>1</v>
      </c>
      <c r="I494" s="466">
        <f>LOOKUP(Table5[[#This Row],[JV Number]],Table4[JV '#],Table4[Construction Start Dates])</f>
        <v>42885</v>
      </c>
      <c r="J494" s="466" t="e">
        <f t="array" ref="J494">MIN(IF(Table5[[#This Row],[JV Number]]=Table1[JV '#],#REF!,"Error"))</f>
        <v>#REF!</v>
      </c>
      <c r="K494" s="554" t="e">
        <f>SUMIF(Table1[JV '#],Table5[[#This Row],[JV Number]],#REF!)</f>
        <v>#REF!</v>
      </c>
      <c r="L494" s="460" t="str">
        <f>IF(COUNTIFS(Table1[JV '#],Table5[[#This Row],[JV Number]],Table1[D-419 Utility Relocation Classification],Table5[[#Headers],[Prior]])=0,"",COUNTIFS(Table1[JV '#],Table5[[#This Row],[JV Number]],Table1[D-419 Utility Relocation Classification],Table5[[#Headers],[Prior]]))</f>
        <v/>
      </c>
      <c r="M494" s="460" t="str">
        <f>IF(COUNTIFS(Table1[JV '#],Table5[[#This Row],[JV Number]],Table1[D-419 Utility Relocation Classification],Table5[[#Headers],[Restrictive]])=0,"",COUNTIFS(Table1[JV '#],Table5[[#This Row],[JV Number]],Table1[D-419 Utility Relocation Classification],Table5[[#Headers],[Restrictive]]))</f>
        <v/>
      </c>
      <c r="N494" s="460" t="str">
        <f>IF(COUNTIFS(Table1[JV '#],Table5[[#This Row],[JV Number]],Table1[D-419 Utility Relocation Classification],Table5[[#Headers],[Concurrent]])=0,"",COUNTIFS(Table1[JV '#],Table5[[#This Row],[JV Number]],Table1[D-419 Utility Relocation Classification],Table5[[#Headers],[Concurrent]]))</f>
        <v/>
      </c>
      <c r="O494" s="460" t="str">
        <f>IF(COUNTIFS(Table1[JV '#],Table5[[#This Row],[JV Number]],Table1[D-419 Utility Relocation Classification],Table5[[#Headers],[Coordinated]])=0,"",COUNTIFS(Table1[JV '#],Table5[[#This Row],[JV Number]],Table1[D-419 Utility Relocation Classification],Table5[[#Headers],[Coordinated]]))</f>
        <v/>
      </c>
      <c r="P494" s="460" t="str">
        <f>IF(COUNTIFS(Table1[JV '#],Table5[[#This Row],[JV Number]],Table1[D-419 Utility Relocation Classification],Table5[[#Headers],[Not Affected]])=0,"",COUNTIFS(Table1[JV '#],Table5[[#This Row],[JV Number]],Table1[D-419 Utility Relocation Classification],Table5[[#Headers],[Not Affected]]))</f>
        <v/>
      </c>
      <c r="Q494" s="460" t="str">
        <f>IF(COUNTIFS(Table1[JV '#],Table5[[#This Row],[JV Number]],Table1[D-419 Utility Relocation Classification],Table5[[#Headers],[Incorporated]])=0,"",COUNTIFS(Table1[JV '#],Table5[[#This Row],[JV Number]],Table1[D-419 Utility Relocation Classification],Table5[[#Headers],[Incorporated]]))</f>
        <v/>
      </c>
      <c r="R494" s="460" t="str">
        <f>IF(COUNTIFS(Table1[JV '#],Table5[[#This Row],[JV Number]],Table1[Overhead or Underground],"OH")=0,"",COUNTIFS(Table1[JV '#],Table5[[#This Row],[JV Number]],Table1[Overhead or Underground],"OH"))</f>
        <v/>
      </c>
      <c r="S494" s="460" t="str">
        <f>IF(COUNTIFS(Table1[JV '#],Table5[[#This Row],[JV Number]],Table1[Overhead or Underground],"UG")=0,"",COUNTIFS(Table1[JV '#],Table5[[#This Row],[JV Number]],Table1[Overhead or Underground],"UG"))</f>
        <v/>
      </c>
      <c r="T494" s="460" t="e">
        <f>IF(COUNTIFS(Table1[JV '#],Table5[[#This Row],[JV Number]],#REF!,"x")=0,"",COUNTIFS(Table1[JV '#],Table5[[#This Row],[JV Number]],#REF!,"x"))</f>
        <v>#REF!</v>
      </c>
      <c r="U494" s="460" t="e">
        <f>IF(COUNTIFS(Table1[JV '#],Table5[[#This Row],[JV Number]],#REF!,"x")=0,"",COUNTIFS(Table1[JV '#],Table5[[#This Row],[JV Number]],#REF!,"x"))</f>
        <v>#REF!</v>
      </c>
      <c r="V494" s="460" t="e">
        <f>IF(COUNTIFS(Table1[JV '#],Table5[[#This Row],[JV Number]],#REF!,"x")=0,"",COUNTIFS(Table1[JV '#],Table5[[#This Row],[JV Number]],#REF!,"x"))</f>
        <v>#REF!</v>
      </c>
      <c r="W494" s="460" t="e">
        <f>IF(COUNTIFS(Table1[JV '#],Table5[[#This Row],[JV Number]],#REF!,"x")=0,"",COUNTIFS(Table1[JV '#],Table5[[#This Row],[JV Number]],#REF!,"x"))</f>
        <v>#REF!</v>
      </c>
      <c r="X494" s="460" t="e">
        <f>IF(COUNTIFS(Table1[JV '#],Table5[[#This Row],[JV Number]],#REF!,"x")=0,"",COUNTIFS(Table1[JV '#],Table5[[#This Row],[JV Number]],#REF!,"x"))</f>
        <v>#REF!</v>
      </c>
      <c r="Z494" s="447"/>
    </row>
    <row r="495" spans="1:26" x14ac:dyDescent="0.25">
      <c r="A495" s="464">
        <v>491</v>
      </c>
      <c r="B495" s="460">
        <v>497</v>
      </c>
      <c r="C495" s="460">
        <f>INDEX(Table1[MPMS '#],MATCH(Table5[[#This Row],[JV Number]],Table1[JV '#],0))</f>
        <v>29926</v>
      </c>
      <c r="D495" s="460" t="str">
        <f>INDEX(Table1[Early Completion (Y/N)],MATCH(Table5[[#This Row],[JV Number]],Table1[JV '#],0))</f>
        <v>--</v>
      </c>
      <c r="E495" s="460" t="e">
        <f>INDEX(#REF!,MATCH(Table5[[#This Row],[JV Number]],Table1[JV '#],0))</f>
        <v>#REF!</v>
      </c>
      <c r="F495" s="460">
        <f>INDEX(Table1[District],MATCH(Table5[[#This Row],[JV Number]],Table1[JV '#],0))</f>
        <v>12</v>
      </c>
      <c r="G495" s="460" t="str">
        <f>INDEX(Table1[County],MATCH(Table5[[#This Row],[JV Number]],Table1[JV '#],0))</f>
        <v>Fayette</v>
      </c>
      <c r="H495" s="460">
        <f>COUNTIF(Table1[JV '#],Table5[[#This Row],[JV Number]])</f>
        <v>4</v>
      </c>
      <c r="I495" s="466">
        <f>LOOKUP(Table5[[#This Row],[JV Number]],Table4[JV '#],Table4[Construction Start Dates])</f>
        <v>42552</v>
      </c>
      <c r="J495" s="466" t="e">
        <f t="array" ref="J495">MIN(IF(Table5[[#This Row],[JV Number]]=Table1[JV '#],#REF!,"Error"))</f>
        <v>#REF!</v>
      </c>
      <c r="K495" s="554" t="e">
        <f>SUMIF(Table1[JV '#],Table5[[#This Row],[JV Number]],#REF!)</f>
        <v>#REF!</v>
      </c>
      <c r="L495" s="460" t="str">
        <f>IF(COUNTIFS(Table1[JV '#],Table5[[#This Row],[JV Number]],Table1[D-419 Utility Relocation Classification],Table5[[#Headers],[Prior]])=0,"",COUNTIFS(Table1[JV '#],Table5[[#This Row],[JV Number]],Table1[D-419 Utility Relocation Classification],Table5[[#Headers],[Prior]]))</f>
        <v/>
      </c>
      <c r="M495" s="460" t="str">
        <f>IF(COUNTIFS(Table1[JV '#],Table5[[#This Row],[JV Number]],Table1[D-419 Utility Relocation Classification],Table5[[#Headers],[Restrictive]])=0,"",COUNTIFS(Table1[JV '#],Table5[[#This Row],[JV Number]],Table1[D-419 Utility Relocation Classification],Table5[[#Headers],[Restrictive]]))</f>
        <v/>
      </c>
      <c r="N495" s="460" t="str">
        <f>IF(COUNTIFS(Table1[JV '#],Table5[[#This Row],[JV Number]],Table1[D-419 Utility Relocation Classification],Table5[[#Headers],[Concurrent]])=0,"",COUNTIFS(Table1[JV '#],Table5[[#This Row],[JV Number]],Table1[D-419 Utility Relocation Classification],Table5[[#Headers],[Concurrent]]))</f>
        <v/>
      </c>
      <c r="O495" s="460" t="str">
        <f>IF(COUNTIFS(Table1[JV '#],Table5[[#This Row],[JV Number]],Table1[D-419 Utility Relocation Classification],Table5[[#Headers],[Coordinated]])=0,"",COUNTIFS(Table1[JV '#],Table5[[#This Row],[JV Number]],Table1[D-419 Utility Relocation Classification],Table5[[#Headers],[Coordinated]]))</f>
        <v/>
      </c>
      <c r="P495" s="460" t="str">
        <f>IF(COUNTIFS(Table1[JV '#],Table5[[#This Row],[JV Number]],Table1[D-419 Utility Relocation Classification],Table5[[#Headers],[Not Affected]])=0,"",COUNTIFS(Table1[JV '#],Table5[[#This Row],[JV Number]],Table1[D-419 Utility Relocation Classification],Table5[[#Headers],[Not Affected]]))</f>
        <v/>
      </c>
      <c r="Q495" s="460" t="str">
        <f>IF(COUNTIFS(Table1[JV '#],Table5[[#This Row],[JV Number]],Table1[D-419 Utility Relocation Classification],Table5[[#Headers],[Incorporated]])=0,"",COUNTIFS(Table1[JV '#],Table5[[#This Row],[JV Number]],Table1[D-419 Utility Relocation Classification],Table5[[#Headers],[Incorporated]]))</f>
        <v/>
      </c>
      <c r="R495" s="460">
        <f>IF(COUNTIFS(Table1[JV '#],Table5[[#This Row],[JV Number]],Table1[Overhead or Underground],"OH")=0,"",COUNTIFS(Table1[JV '#],Table5[[#This Row],[JV Number]],Table1[Overhead or Underground],"OH"))</f>
        <v>2</v>
      </c>
      <c r="S495" s="460">
        <f>IF(COUNTIFS(Table1[JV '#],Table5[[#This Row],[JV Number]],Table1[Overhead or Underground],"UG")=0,"",COUNTIFS(Table1[JV '#],Table5[[#This Row],[JV Number]],Table1[Overhead or Underground],"UG"))</f>
        <v>1</v>
      </c>
      <c r="T495" s="460" t="e">
        <f>IF(COUNTIFS(Table1[JV '#],Table5[[#This Row],[JV Number]],#REF!,"x")=0,"",COUNTIFS(Table1[JV '#],Table5[[#This Row],[JV Number]],#REF!,"x"))</f>
        <v>#REF!</v>
      </c>
      <c r="U495" s="460" t="e">
        <f>IF(COUNTIFS(Table1[JV '#],Table5[[#This Row],[JV Number]],#REF!,"x")=0,"",COUNTIFS(Table1[JV '#],Table5[[#This Row],[JV Number]],#REF!,"x"))</f>
        <v>#REF!</v>
      </c>
      <c r="V495" s="460" t="e">
        <f>IF(COUNTIFS(Table1[JV '#],Table5[[#This Row],[JV Number]],#REF!,"x")=0,"",COUNTIFS(Table1[JV '#],Table5[[#This Row],[JV Number]],#REF!,"x"))</f>
        <v>#REF!</v>
      </c>
      <c r="W495" s="460" t="e">
        <f>IF(COUNTIFS(Table1[JV '#],Table5[[#This Row],[JV Number]],#REF!,"x")=0,"",COUNTIFS(Table1[JV '#],Table5[[#This Row],[JV Number]],#REF!,"x"))</f>
        <v>#REF!</v>
      </c>
      <c r="X495" s="460" t="e">
        <f>IF(COUNTIFS(Table1[JV '#],Table5[[#This Row],[JV Number]],#REF!,"x")=0,"",COUNTIFS(Table1[JV '#],Table5[[#This Row],[JV Number]],#REF!,"x"))</f>
        <v>#REF!</v>
      </c>
      <c r="Z495" s="447"/>
    </row>
    <row r="496" spans="1:26" x14ac:dyDescent="0.25">
      <c r="A496" s="464">
        <v>492</v>
      </c>
      <c r="B496" s="460">
        <v>498</v>
      </c>
      <c r="C496" s="460">
        <f>INDEX(Table1[MPMS '#],MATCH(Table5[[#This Row],[JV Number]],Table1[JV '#],0))</f>
        <v>29893</v>
      </c>
      <c r="D496" s="460" t="str">
        <f>INDEX(Table1[Early Completion (Y/N)],MATCH(Table5[[#This Row],[JV Number]],Table1[JV '#],0))</f>
        <v>--</v>
      </c>
      <c r="E496" s="460" t="e">
        <f>INDEX(#REF!,MATCH(Table5[[#This Row],[JV Number]],Table1[JV '#],0))</f>
        <v>#REF!</v>
      </c>
      <c r="F496" s="460">
        <f>INDEX(Table1[District],MATCH(Table5[[#This Row],[JV Number]],Table1[JV '#],0))</f>
        <v>12</v>
      </c>
      <c r="G496" s="460" t="str">
        <f>INDEX(Table1[County],MATCH(Table5[[#This Row],[JV Number]],Table1[JV '#],0))</f>
        <v>Fayette</v>
      </c>
      <c r="H496" s="460">
        <f>COUNTIF(Table1[JV '#],Table5[[#This Row],[JV Number]])</f>
        <v>2</v>
      </c>
      <c r="I496" s="466">
        <f>LOOKUP(Table5[[#This Row],[JV Number]],Table4[JV '#],Table4[Construction Start Dates])</f>
        <v>42499</v>
      </c>
      <c r="J496" s="466" t="e">
        <f t="array" ref="J496">MIN(IF(Table5[[#This Row],[JV Number]]=Table1[JV '#],#REF!,"Error"))</f>
        <v>#REF!</v>
      </c>
      <c r="K496" s="554" t="e">
        <f>SUMIF(Table1[JV '#],Table5[[#This Row],[JV Number]],#REF!)</f>
        <v>#REF!</v>
      </c>
      <c r="L496" s="460" t="str">
        <f>IF(COUNTIFS(Table1[JV '#],Table5[[#This Row],[JV Number]],Table1[D-419 Utility Relocation Classification],Table5[[#Headers],[Prior]])=0,"",COUNTIFS(Table1[JV '#],Table5[[#This Row],[JV Number]],Table1[D-419 Utility Relocation Classification],Table5[[#Headers],[Prior]]))</f>
        <v/>
      </c>
      <c r="M496" s="460" t="str">
        <f>IF(COUNTIFS(Table1[JV '#],Table5[[#This Row],[JV Number]],Table1[D-419 Utility Relocation Classification],Table5[[#Headers],[Restrictive]])=0,"",COUNTIFS(Table1[JV '#],Table5[[#This Row],[JV Number]],Table1[D-419 Utility Relocation Classification],Table5[[#Headers],[Restrictive]]))</f>
        <v/>
      </c>
      <c r="N496" s="460" t="str">
        <f>IF(COUNTIFS(Table1[JV '#],Table5[[#This Row],[JV Number]],Table1[D-419 Utility Relocation Classification],Table5[[#Headers],[Concurrent]])=0,"",COUNTIFS(Table1[JV '#],Table5[[#This Row],[JV Number]],Table1[D-419 Utility Relocation Classification],Table5[[#Headers],[Concurrent]]))</f>
        <v/>
      </c>
      <c r="O496" s="460" t="str">
        <f>IF(COUNTIFS(Table1[JV '#],Table5[[#This Row],[JV Number]],Table1[D-419 Utility Relocation Classification],Table5[[#Headers],[Coordinated]])=0,"",COUNTIFS(Table1[JV '#],Table5[[#This Row],[JV Number]],Table1[D-419 Utility Relocation Classification],Table5[[#Headers],[Coordinated]]))</f>
        <v/>
      </c>
      <c r="P496" s="460" t="str">
        <f>IF(COUNTIFS(Table1[JV '#],Table5[[#This Row],[JV Number]],Table1[D-419 Utility Relocation Classification],Table5[[#Headers],[Not Affected]])=0,"",COUNTIFS(Table1[JV '#],Table5[[#This Row],[JV Number]],Table1[D-419 Utility Relocation Classification],Table5[[#Headers],[Not Affected]]))</f>
        <v/>
      </c>
      <c r="Q496" s="460" t="str">
        <f>IF(COUNTIFS(Table1[JV '#],Table5[[#This Row],[JV Number]],Table1[D-419 Utility Relocation Classification],Table5[[#Headers],[Incorporated]])=0,"",COUNTIFS(Table1[JV '#],Table5[[#This Row],[JV Number]],Table1[D-419 Utility Relocation Classification],Table5[[#Headers],[Incorporated]]))</f>
        <v/>
      </c>
      <c r="R496" s="460" t="str">
        <f>IF(COUNTIFS(Table1[JV '#],Table5[[#This Row],[JV Number]],Table1[Overhead or Underground],"OH")=0,"",COUNTIFS(Table1[JV '#],Table5[[#This Row],[JV Number]],Table1[Overhead or Underground],"OH"))</f>
        <v/>
      </c>
      <c r="S496" s="460">
        <f>IF(COUNTIFS(Table1[JV '#],Table5[[#This Row],[JV Number]],Table1[Overhead or Underground],"UG")=0,"",COUNTIFS(Table1[JV '#],Table5[[#This Row],[JV Number]],Table1[Overhead or Underground],"UG"))</f>
        <v>1</v>
      </c>
      <c r="T496" s="460" t="e">
        <f>IF(COUNTIFS(Table1[JV '#],Table5[[#This Row],[JV Number]],#REF!,"x")=0,"",COUNTIFS(Table1[JV '#],Table5[[#This Row],[JV Number]],#REF!,"x"))</f>
        <v>#REF!</v>
      </c>
      <c r="U496" s="460" t="e">
        <f>IF(COUNTIFS(Table1[JV '#],Table5[[#This Row],[JV Number]],#REF!,"x")=0,"",COUNTIFS(Table1[JV '#],Table5[[#This Row],[JV Number]],#REF!,"x"))</f>
        <v>#REF!</v>
      </c>
      <c r="V496" s="460" t="e">
        <f>IF(COUNTIFS(Table1[JV '#],Table5[[#This Row],[JV Number]],#REF!,"x")=0,"",COUNTIFS(Table1[JV '#],Table5[[#This Row],[JV Number]],#REF!,"x"))</f>
        <v>#REF!</v>
      </c>
      <c r="W496" s="460" t="e">
        <f>IF(COUNTIFS(Table1[JV '#],Table5[[#This Row],[JV Number]],#REF!,"x")=0,"",COUNTIFS(Table1[JV '#],Table5[[#This Row],[JV Number]],#REF!,"x"))</f>
        <v>#REF!</v>
      </c>
      <c r="X496" s="460" t="e">
        <f>IF(COUNTIFS(Table1[JV '#],Table5[[#This Row],[JV Number]],#REF!,"x")=0,"",COUNTIFS(Table1[JV '#],Table5[[#This Row],[JV Number]],#REF!,"x"))</f>
        <v>#REF!</v>
      </c>
      <c r="Z496" s="447"/>
    </row>
    <row r="497" spans="1:26" x14ac:dyDescent="0.25">
      <c r="A497" s="464">
        <v>493</v>
      </c>
      <c r="B497" s="460">
        <v>499</v>
      </c>
      <c r="C497" s="460">
        <f>INDEX(Table1[MPMS '#],MATCH(Table5[[#This Row],[JV Number]],Table1[JV '#],0))</f>
        <v>74184</v>
      </c>
      <c r="D497" s="460" t="str">
        <f>INDEX(Table1[Early Completion (Y/N)],MATCH(Table5[[#This Row],[JV Number]],Table1[JV '#],0))</f>
        <v>--</v>
      </c>
      <c r="E497" s="460" t="e">
        <f>INDEX(#REF!,MATCH(Table5[[#This Row],[JV Number]],Table1[JV '#],0))</f>
        <v>#REF!</v>
      </c>
      <c r="F497" s="460">
        <f>INDEX(Table1[District],MATCH(Table5[[#This Row],[JV Number]],Table1[JV '#],0))</f>
        <v>12</v>
      </c>
      <c r="G497" s="460" t="str">
        <f>INDEX(Table1[County],MATCH(Table5[[#This Row],[JV Number]],Table1[JV '#],0))</f>
        <v>Fayette</v>
      </c>
      <c r="H497" s="460">
        <f>COUNTIF(Table1[JV '#],Table5[[#This Row],[JV Number]])</f>
        <v>4</v>
      </c>
      <c r="I497" s="466">
        <f>LOOKUP(Table5[[#This Row],[JV Number]],Table4[JV '#],Table4[Construction Start Dates])</f>
        <v>42587</v>
      </c>
      <c r="J497" s="466" t="e">
        <f t="array" ref="J497">MIN(IF(Table5[[#This Row],[JV Number]]=Table1[JV '#],#REF!,"Error"))</f>
        <v>#REF!</v>
      </c>
      <c r="K497" s="554" t="e">
        <f>SUMIF(Table1[JV '#],Table5[[#This Row],[JV Number]],#REF!)</f>
        <v>#REF!</v>
      </c>
      <c r="L497" s="460" t="str">
        <f>IF(COUNTIFS(Table1[JV '#],Table5[[#This Row],[JV Number]],Table1[D-419 Utility Relocation Classification],Table5[[#Headers],[Prior]])=0,"",COUNTIFS(Table1[JV '#],Table5[[#This Row],[JV Number]],Table1[D-419 Utility Relocation Classification],Table5[[#Headers],[Prior]]))</f>
        <v/>
      </c>
      <c r="M497" s="460" t="str">
        <f>IF(COUNTIFS(Table1[JV '#],Table5[[#This Row],[JV Number]],Table1[D-419 Utility Relocation Classification],Table5[[#Headers],[Restrictive]])=0,"",COUNTIFS(Table1[JV '#],Table5[[#This Row],[JV Number]],Table1[D-419 Utility Relocation Classification],Table5[[#Headers],[Restrictive]]))</f>
        <v/>
      </c>
      <c r="N497" s="460" t="str">
        <f>IF(COUNTIFS(Table1[JV '#],Table5[[#This Row],[JV Number]],Table1[D-419 Utility Relocation Classification],Table5[[#Headers],[Concurrent]])=0,"",COUNTIFS(Table1[JV '#],Table5[[#This Row],[JV Number]],Table1[D-419 Utility Relocation Classification],Table5[[#Headers],[Concurrent]]))</f>
        <v/>
      </c>
      <c r="O497" s="460" t="str">
        <f>IF(COUNTIFS(Table1[JV '#],Table5[[#This Row],[JV Number]],Table1[D-419 Utility Relocation Classification],Table5[[#Headers],[Coordinated]])=0,"",COUNTIFS(Table1[JV '#],Table5[[#This Row],[JV Number]],Table1[D-419 Utility Relocation Classification],Table5[[#Headers],[Coordinated]]))</f>
        <v/>
      </c>
      <c r="P497" s="460" t="str">
        <f>IF(COUNTIFS(Table1[JV '#],Table5[[#This Row],[JV Number]],Table1[D-419 Utility Relocation Classification],Table5[[#Headers],[Not Affected]])=0,"",COUNTIFS(Table1[JV '#],Table5[[#This Row],[JV Number]],Table1[D-419 Utility Relocation Classification],Table5[[#Headers],[Not Affected]]))</f>
        <v/>
      </c>
      <c r="Q497" s="460" t="str">
        <f>IF(COUNTIFS(Table1[JV '#],Table5[[#This Row],[JV Number]],Table1[D-419 Utility Relocation Classification],Table5[[#Headers],[Incorporated]])=0,"",COUNTIFS(Table1[JV '#],Table5[[#This Row],[JV Number]],Table1[D-419 Utility Relocation Classification],Table5[[#Headers],[Incorporated]]))</f>
        <v/>
      </c>
      <c r="R497" s="460" t="str">
        <f>IF(COUNTIFS(Table1[JV '#],Table5[[#This Row],[JV Number]],Table1[Overhead or Underground],"OH")=0,"",COUNTIFS(Table1[JV '#],Table5[[#This Row],[JV Number]],Table1[Overhead or Underground],"OH"))</f>
        <v/>
      </c>
      <c r="S497" s="460">
        <f>IF(COUNTIFS(Table1[JV '#],Table5[[#This Row],[JV Number]],Table1[Overhead or Underground],"UG")=0,"",COUNTIFS(Table1[JV '#],Table5[[#This Row],[JV Number]],Table1[Overhead or Underground],"UG"))</f>
        <v>1</v>
      </c>
      <c r="T497" s="460" t="e">
        <f>IF(COUNTIFS(Table1[JV '#],Table5[[#This Row],[JV Number]],#REF!,"x")=0,"",COUNTIFS(Table1[JV '#],Table5[[#This Row],[JV Number]],#REF!,"x"))</f>
        <v>#REF!</v>
      </c>
      <c r="U497" s="460" t="e">
        <f>IF(COUNTIFS(Table1[JV '#],Table5[[#This Row],[JV Number]],#REF!,"x")=0,"",COUNTIFS(Table1[JV '#],Table5[[#This Row],[JV Number]],#REF!,"x"))</f>
        <v>#REF!</v>
      </c>
      <c r="V497" s="460" t="e">
        <f>IF(COUNTIFS(Table1[JV '#],Table5[[#This Row],[JV Number]],#REF!,"x")=0,"",COUNTIFS(Table1[JV '#],Table5[[#This Row],[JV Number]],#REF!,"x"))</f>
        <v>#REF!</v>
      </c>
      <c r="W497" s="460" t="e">
        <f>IF(COUNTIFS(Table1[JV '#],Table5[[#This Row],[JV Number]],#REF!,"x")=0,"",COUNTIFS(Table1[JV '#],Table5[[#This Row],[JV Number]],#REF!,"x"))</f>
        <v>#REF!</v>
      </c>
      <c r="X497" s="460" t="e">
        <f>IF(COUNTIFS(Table1[JV '#],Table5[[#This Row],[JV Number]],#REF!,"x")=0,"",COUNTIFS(Table1[JV '#],Table5[[#This Row],[JV Number]],#REF!,"x"))</f>
        <v>#REF!</v>
      </c>
      <c r="Z497" s="447"/>
    </row>
    <row r="498" spans="1:26" x14ac:dyDescent="0.25">
      <c r="A498" s="464">
        <v>494</v>
      </c>
      <c r="B498" s="460">
        <v>500</v>
      </c>
      <c r="C498" s="460">
        <f>INDEX(Table1[MPMS '#],MATCH(Table5[[#This Row],[JV Number]],Table1[JV '#],0))</f>
        <v>74189</v>
      </c>
      <c r="D498" s="460" t="str">
        <f>INDEX(Table1[Early Completion (Y/N)],MATCH(Table5[[#This Row],[JV Number]],Table1[JV '#],0))</f>
        <v>--</v>
      </c>
      <c r="E498" s="460" t="e">
        <f>INDEX(#REF!,MATCH(Table5[[#This Row],[JV Number]],Table1[JV '#],0))</f>
        <v>#REF!</v>
      </c>
      <c r="F498" s="460">
        <f>INDEX(Table1[District],MATCH(Table5[[#This Row],[JV Number]],Table1[JV '#],0))</f>
        <v>12</v>
      </c>
      <c r="G498" s="460" t="str">
        <f>INDEX(Table1[County],MATCH(Table5[[#This Row],[JV Number]],Table1[JV '#],0))</f>
        <v>Fayette</v>
      </c>
      <c r="H498" s="460">
        <f>COUNTIF(Table1[JV '#],Table5[[#This Row],[JV Number]])</f>
        <v>1</v>
      </c>
      <c r="I498" s="466">
        <f>LOOKUP(Table5[[#This Row],[JV Number]],Table4[JV '#],Table4[Construction Start Dates])</f>
        <v>42604</v>
      </c>
      <c r="J498" s="466" t="e">
        <f t="array" ref="J498">MIN(IF(Table5[[#This Row],[JV Number]]=Table1[JV '#],#REF!,"Error"))</f>
        <v>#REF!</v>
      </c>
      <c r="K498" s="554" t="e">
        <f>SUMIF(Table1[JV '#],Table5[[#This Row],[JV Number]],#REF!)</f>
        <v>#REF!</v>
      </c>
      <c r="L498" s="460" t="str">
        <f>IF(COUNTIFS(Table1[JV '#],Table5[[#This Row],[JV Number]],Table1[D-419 Utility Relocation Classification],Table5[[#Headers],[Prior]])=0,"",COUNTIFS(Table1[JV '#],Table5[[#This Row],[JV Number]],Table1[D-419 Utility Relocation Classification],Table5[[#Headers],[Prior]]))</f>
        <v/>
      </c>
      <c r="M498" s="460" t="str">
        <f>IF(COUNTIFS(Table1[JV '#],Table5[[#This Row],[JV Number]],Table1[D-419 Utility Relocation Classification],Table5[[#Headers],[Restrictive]])=0,"",COUNTIFS(Table1[JV '#],Table5[[#This Row],[JV Number]],Table1[D-419 Utility Relocation Classification],Table5[[#Headers],[Restrictive]]))</f>
        <v/>
      </c>
      <c r="N498" s="460" t="str">
        <f>IF(COUNTIFS(Table1[JV '#],Table5[[#This Row],[JV Number]],Table1[D-419 Utility Relocation Classification],Table5[[#Headers],[Concurrent]])=0,"",COUNTIFS(Table1[JV '#],Table5[[#This Row],[JV Number]],Table1[D-419 Utility Relocation Classification],Table5[[#Headers],[Concurrent]]))</f>
        <v/>
      </c>
      <c r="O498" s="460" t="str">
        <f>IF(COUNTIFS(Table1[JV '#],Table5[[#This Row],[JV Number]],Table1[D-419 Utility Relocation Classification],Table5[[#Headers],[Coordinated]])=0,"",COUNTIFS(Table1[JV '#],Table5[[#This Row],[JV Number]],Table1[D-419 Utility Relocation Classification],Table5[[#Headers],[Coordinated]]))</f>
        <v/>
      </c>
      <c r="P498" s="460" t="str">
        <f>IF(COUNTIFS(Table1[JV '#],Table5[[#This Row],[JV Number]],Table1[D-419 Utility Relocation Classification],Table5[[#Headers],[Not Affected]])=0,"",COUNTIFS(Table1[JV '#],Table5[[#This Row],[JV Number]],Table1[D-419 Utility Relocation Classification],Table5[[#Headers],[Not Affected]]))</f>
        <v/>
      </c>
      <c r="Q498" s="460" t="str">
        <f>IF(COUNTIFS(Table1[JV '#],Table5[[#This Row],[JV Number]],Table1[D-419 Utility Relocation Classification],Table5[[#Headers],[Incorporated]])=0,"",COUNTIFS(Table1[JV '#],Table5[[#This Row],[JV Number]],Table1[D-419 Utility Relocation Classification],Table5[[#Headers],[Incorporated]]))</f>
        <v/>
      </c>
      <c r="R498" s="460" t="str">
        <f>IF(COUNTIFS(Table1[JV '#],Table5[[#This Row],[JV Number]],Table1[Overhead or Underground],"OH")=0,"",COUNTIFS(Table1[JV '#],Table5[[#This Row],[JV Number]],Table1[Overhead or Underground],"OH"))</f>
        <v/>
      </c>
      <c r="S498" s="460" t="str">
        <f>IF(COUNTIFS(Table1[JV '#],Table5[[#This Row],[JV Number]],Table1[Overhead or Underground],"UG")=0,"",COUNTIFS(Table1[JV '#],Table5[[#This Row],[JV Number]],Table1[Overhead or Underground],"UG"))</f>
        <v/>
      </c>
      <c r="T498" s="460" t="e">
        <f>IF(COUNTIFS(Table1[JV '#],Table5[[#This Row],[JV Number]],#REF!,"x")=0,"",COUNTIFS(Table1[JV '#],Table5[[#This Row],[JV Number]],#REF!,"x"))</f>
        <v>#REF!</v>
      </c>
      <c r="U498" s="460" t="e">
        <f>IF(COUNTIFS(Table1[JV '#],Table5[[#This Row],[JV Number]],#REF!,"x")=0,"",COUNTIFS(Table1[JV '#],Table5[[#This Row],[JV Number]],#REF!,"x"))</f>
        <v>#REF!</v>
      </c>
      <c r="V498" s="460" t="e">
        <f>IF(COUNTIFS(Table1[JV '#],Table5[[#This Row],[JV Number]],#REF!,"x")=0,"",COUNTIFS(Table1[JV '#],Table5[[#This Row],[JV Number]],#REF!,"x"))</f>
        <v>#REF!</v>
      </c>
      <c r="W498" s="460" t="e">
        <f>IF(COUNTIFS(Table1[JV '#],Table5[[#This Row],[JV Number]],#REF!,"x")=0,"",COUNTIFS(Table1[JV '#],Table5[[#This Row],[JV Number]],#REF!,"x"))</f>
        <v>#REF!</v>
      </c>
      <c r="X498" s="460" t="e">
        <f>IF(COUNTIFS(Table1[JV '#],Table5[[#This Row],[JV Number]],#REF!,"x")=0,"",COUNTIFS(Table1[JV '#],Table5[[#This Row],[JV Number]],#REF!,"x"))</f>
        <v>#REF!</v>
      </c>
      <c r="Z498" s="447"/>
    </row>
    <row r="499" spans="1:26" x14ac:dyDescent="0.25">
      <c r="A499" s="464">
        <v>495</v>
      </c>
      <c r="B499" s="460">
        <v>501</v>
      </c>
      <c r="C499" s="460">
        <f>INDEX(Table1[MPMS '#],MATCH(Table5[[#This Row],[JV Number]],Table1[JV '#],0))</f>
        <v>79325</v>
      </c>
      <c r="D499" s="460" t="str">
        <f>INDEX(Table1[Early Completion (Y/N)],MATCH(Table5[[#This Row],[JV Number]],Table1[JV '#],0))</f>
        <v>--</v>
      </c>
      <c r="E499" s="460" t="e">
        <f>INDEX(#REF!,MATCH(Table5[[#This Row],[JV Number]],Table1[JV '#],0))</f>
        <v>#REF!</v>
      </c>
      <c r="F499" s="460">
        <f>INDEX(Table1[District],MATCH(Table5[[#This Row],[JV Number]],Table1[JV '#],0))</f>
        <v>12</v>
      </c>
      <c r="G499" s="460" t="str">
        <f>INDEX(Table1[County],MATCH(Table5[[#This Row],[JV Number]],Table1[JV '#],0))</f>
        <v>Fayette</v>
      </c>
      <c r="H499" s="460">
        <f>COUNTIF(Table1[JV '#],Table5[[#This Row],[JV Number]])</f>
        <v>2</v>
      </c>
      <c r="I499" s="466">
        <f>LOOKUP(Table5[[#This Row],[JV Number]],Table4[JV '#],Table4[Construction Start Dates])</f>
        <v>42871</v>
      </c>
      <c r="J499" s="466" t="e">
        <f t="array" ref="J499">MIN(IF(Table5[[#This Row],[JV Number]]=Table1[JV '#],#REF!,"Error"))</f>
        <v>#REF!</v>
      </c>
      <c r="K499" s="554" t="e">
        <f>SUMIF(Table1[JV '#],Table5[[#This Row],[JV Number]],#REF!)</f>
        <v>#REF!</v>
      </c>
      <c r="L499" s="460" t="str">
        <f>IF(COUNTIFS(Table1[JV '#],Table5[[#This Row],[JV Number]],Table1[D-419 Utility Relocation Classification],Table5[[#Headers],[Prior]])=0,"",COUNTIFS(Table1[JV '#],Table5[[#This Row],[JV Number]],Table1[D-419 Utility Relocation Classification],Table5[[#Headers],[Prior]]))</f>
        <v/>
      </c>
      <c r="M499" s="460" t="str">
        <f>IF(COUNTIFS(Table1[JV '#],Table5[[#This Row],[JV Number]],Table1[D-419 Utility Relocation Classification],Table5[[#Headers],[Restrictive]])=0,"",COUNTIFS(Table1[JV '#],Table5[[#This Row],[JV Number]],Table1[D-419 Utility Relocation Classification],Table5[[#Headers],[Restrictive]]))</f>
        <v/>
      </c>
      <c r="N499" s="460" t="str">
        <f>IF(COUNTIFS(Table1[JV '#],Table5[[#This Row],[JV Number]],Table1[D-419 Utility Relocation Classification],Table5[[#Headers],[Concurrent]])=0,"",COUNTIFS(Table1[JV '#],Table5[[#This Row],[JV Number]],Table1[D-419 Utility Relocation Classification],Table5[[#Headers],[Concurrent]]))</f>
        <v/>
      </c>
      <c r="O499" s="460" t="str">
        <f>IF(COUNTIFS(Table1[JV '#],Table5[[#This Row],[JV Number]],Table1[D-419 Utility Relocation Classification],Table5[[#Headers],[Coordinated]])=0,"",COUNTIFS(Table1[JV '#],Table5[[#This Row],[JV Number]],Table1[D-419 Utility Relocation Classification],Table5[[#Headers],[Coordinated]]))</f>
        <v/>
      </c>
      <c r="P499" s="460" t="str">
        <f>IF(COUNTIFS(Table1[JV '#],Table5[[#This Row],[JV Number]],Table1[D-419 Utility Relocation Classification],Table5[[#Headers],[Not Affected]])=0,"",COUNTIFS(Table1[JV '#],Table5[[#This Row],[JV Number]],Table1[D-419 Utility Relocation Classification],Table5[[#Headers],[Not Affected]]))</f>
        <v/>
      </c>
      <c r="Q499" s="460" t="str">
        <f>IF(COUNTIFS(Table1[JV '#],Table5[[#This Row],[JV Number]],Table1[D-419 Utility Relocation Classification],Table5[[#Headers],[Incorporated]])=0,"",COUNTIFS(Table1[JV '#],Table5[[#This Row],[JV Number]],Table1[D-419 Utility Relocation Classification],Table5[[#Headers],[Incorporated]]))</f>
        <v/>
      </c>
      <c r="R499" s="460" t="str">
        <f>IF(COUNTIFS(Table1[JV '#],Table5[[#This Row],[JV Number]],Table1[Overhead or Underground],"OH")=0,"",COUNTIFS(Table1[JV '#],Table5[[#This Row],[JV Number]],Table1[Overhead or Underground],"OH"))</f>
        <v/>
      </c>
      <c r="S499" s="460">
        <f>IF(COUNTIFS(Table1[JV '#],Table5[[#This Row],[JV Number]],Table1[Overhead or Underground],"UG")=0,"",COUNTIFS(Table1[JV '#],Table5[[#This Row],[JV Number]],Table1[Overhead or Underground],"UG"))</f>
        <v>1</v>
      </c>
      <c r="T499" s="460" t="e">
        <f>IF(COUNTIFS(Table1[JV '#],Table5[[#This Row],[JV Number]],#REF!,"x")=0,"",COUNTIFS(Table1[JV '#],Table5[[#This Row],[JV Number]],#REF!,"x"))</f>
        <v>#REF!</v>
      </c>
      <c r="U499" s="460" t="e">
        <f>IF(COUNTIFS(Table1[JV '#],Table5[[#This Row],[JV Number]],#REF!,"x")=0,"",COUNTIFS(Table1[JV '#],Table5[[#This Row],[JV Number]],#REF!,"x"))</f>
        <v>#REF!</v>
      </c>
      <c r="V499" s="460" t="e">
        <f>IF(COUNTIFS(Table1[JV '#],Table5[[#This Row],[JV Number]],#REF!,"x")=0,"",COUNTIFS(Table1[JV '#],Table5[[#This Row],[JV Number]],#REF!,"x"))</f>
        <v>#REF!</v>
      </c>
      <c r="W499" s="460" t="e">
        <f>IF(COUNTIFS(Table1[JV '#],Table5[[#This Row],[JV Number]],#REF!,"x")=0,"",COUNTIFS(Table1[JV '#],Table5[[#This Row],[JV Number]],#REF!,"x"))</f>
        <v>#REF!</v>
      </c>
      <c r="X499" s="460" t="e">
        <f>IF(COUNTIFS(Table1[JV '#],Table5[[#This Row],[JV Number]],#REF!,"x")=0,"",COUNTIFS(Table1[JV '#],Table5[[#This Row],[JV Number]],#REF!,"x"))</f>
        <v>#REF!</v>
      </c>
      <c r="Z499" s="447"/>
    </row>
    <row r="500" spans="1:26" x14ac:dyDescent="0.25">
      <c r="A500" s="464">
        <v>496</v>
      </c>
      <c r="B500" s="460">
        <v>502</v>
      </c>
      <c r="C500" s="460">
        <f>INDEX(Table1[MPMS '#],MATCH(Table5[[#This Row],[JV Number]],Table1[JV '#],0))</f>
        <v>79328</v>
      </c>
      <c r="D500" s="460" t="str">
        <f>INDEX(Table1[Early Completion (Y/N)],MATCH(Table5[[#This Row],[JV Number]],Table1[JV '#],0))</f>
        <v>--</v>
      </c>
      <c r="E500" s="460" t="e">
        <f>INDEX(#REF!,MATCH(Table5[[#This Row],[JV Number]],Table1[JV '#],0))</f>
        <v>#REF!</v>
      </c>
      <c r="F500" s="460">
        <f>INDEX(Table1[District],MATCH(Table5[[#This Row],[JV Number]],Table1[JV '#],0))</f>
        <v>12</v>
      </c>
      <c r="G500" s="460" t="str">
        <f>INDEX(Table1[County],MATCH(Table5[[#This Row],[JV Number]],Table1[JV '#],0))</f>
        <v>Fayette</v>
      </c>
      <c r="H500" s="460">
        <f>COUNTIF(Table1[JV '#],Table5[[#This Row],[JV Number]])</f>
        <v>1</v>
      </c>
      <c r="I500" s="466">
        <f>LOOKUP(Table5[[#This Row],[JV Number]],Table4[JV '#],Table4[Construction Start Dates])</f>
        <v>42942</v>
      </c>
      <c r="J500" s="466" t="e">
        <f t="array" ref="J500">MIN(IF(Table5[[#This Row],[JV Number]]=Table1[JV '#],#REF!,"Error"))</f>
        <v>#REF!</v>
      </c>
      <c r="K500" s="554" t="e">
        <f>SUMIF(Table1[JV '#],Table5[[#This Row],[JV Number]],#REF!)</f>
        <v>#REF!</v>
      </c>
      <c r="L500" s="460" t="str">
        <f>IF(COUNTIFS(Table1[JV '#],Table5[[#This Row],[JV Number]],Table1[D-419 Utility Relocation Classification],Table5[[#Headers],[Prior]])=0,"",COUNTIFS(Table1[JV '#],Table5[[#This Row],[JV Number]],Table1[D-419 Utility Relocation Classification],Table5[[#Headers],[Prior]]))</f>
        <v/>
      </c>
      <c r="M500" s="460" t="str">
        <f>IF(COUNTIFS(Table1[JV '#],Table5[[#This Row],[JV Number]],Table1[D-419 Utility Relocation Classification],Table5[[#Headers],[Restrictive]])=0,"",COUNTIFS(Table1[JV '#],Table5[[#This Row],[JV Number]],Table1[D-419 Utility Relocation Classification],Table5[[#Headers],[Restrictive]]))</f>
        <v/>
      </c>
      <c r="N500" s="460" t="str">
        <f>IF(COUNTIFS(Table1[JV '#],Table5[[#This Row],[JV Number]],Table1[D-419 Utility Relocation Classification],Table5[[#Headers],[Concurrent]])=0,"",COUNTIFS(Table1[JV '#],Table5[[#This Row],[JV Number]],Table1[D-419 Utility Relocation Classification],Table5[[#Headers],[Concurrent]]))</f>
        <v/>
      </c>
      <c r="O500" s="460" t="str">
        <f>IF(COUNTIFS(Table1[JV '#],Table5[[#This Row],[JV Number]],Table1[D-419 Utility Relocation Classification],Table5[[#Headers],[Coordinated]])=0,"",COUNTIFS(Table1[JV '#],Table5[[#This Row],[JV Number]],Table1[D-419 Utility Relocation Classification],Table5[[#Headers],[Coordinated]]))</f>
        <v/>
      </c>
      <c r="P500" s="460" t="str">
        <f>IF(COUNTIFS(Table1[JV '#],Table5[[#This Row],[JV Number]],Table1[D-419 Utility Relocation Classification],Table5[[#Headers],[Not Affected]])=0,"",COUNTIFS(Table1[JV '#],Table5[[#This Row],[JV Number]],Table1[D-419 Utility Relocation Classification],Table5[[#Headers],[Not Affected]]))</f>
        <v/>
      </c>
      <c r="Q500" s="460" t="str">
        <f>IF(COUNTIFS(Table1[JV '#],Table5[[#This Row],[JV Number]],Table1[D-419 Utility Relocation Classification],Table5[[#Headers],[Incorporated]])=0,"",COUNTIFS(Table1[JV '#],Table5[[#This Row],[JV Number]],Table1[D-419 Utility Relocation Classification],Table5[[#Headers],[Incorporated]]))</f>
        <v/>
      </c>
      <c r="R500" s="460" t="str">
        <f>IF(COUNTIFS(Table1[JV '#],Table5[[#This Row],[JV Number]],Table1[Overhead or Underground],"OH")=0,"",COUNTIFS(Table1[JV '#],Table5[[#This Row],[JV Number]],Table1[Overhead or Underground],"OH"))</f>
        <v/>
      </c>
      <c r="S500" s="460">
        <f>IF(COUNTIFS(Table1[JV '#],Table5[[#This Row],[JV Number]],Table1[Overhead or Underground],"UG")=0,"",COUNTIFS(Table1[JV '#],Table5[[#This Row],[JV Number]],Table1[Overhead or Underground],"UG"))</f>
        <v>1</v>
      </c>
      <c r="T500" s="460" t="e">
        <f>IF(COUNTIFS(Table1[JV '#],Table5[[#This Row],[JV Number]],#REF!,"x")=0,"",COUNTIFS(Table1[JV '#],Table5[[#This Row],[JV Number]],#REF!,"x"))</f>
        <v>#REF!</v>
      </c>
      <c r="U500" s="460" t="e">
        <f>IF(COUNTIFS(Table1[JV '#],Table5[[#This Row],[JV Number]],#REF!,"x")=0,"",COUNTIFS(Table1[JV '#],Table5[[#This Row],[JV Number]],#REF!,"x"))</f>
        <v>#REF!</v>
      </c>
      <c r="V500" s="460" t="e">
        <f>IF(COUNTIFS(Table1[JV '#],Table5[[#This Row],[JV Number]],#REF!,"x")=0,"",COUNTIFS(Table1[JV '#],Table5[[#This Row],[JV Number]],#REF!,"x"))</f>
        <v>#REF!</v>
      </c>
      <c r="W500" s="460" t="e">
        <f>IF(COUNTIFS(Table1[JV '#],Table5[[#This Row],[JV Number]],#REF!,"x")=0,"",COUNTIFS(Table1[JV '#],Table5[[#This Row],[JV Number]],#REF!,"x"))</f>
        <v>#REF!</v>
      </c>
      <c r="X500" s="460" t="e">
        <f>IF(COUNTIFS(Table1[JV '#],Table5[[#This Row],[JV Number]],#REF!,"x")=0,"",COUNTIFS(Table1[JV '#],Table5[[#This Row],[JV Number]],#REF!,"x"))</f>
        <v>#REF!</v>
      </c>
      <c r="Z500" s="447"/>
    </row>
    <row r="501" spans="1:26" x14ac:dyDescent="0.25">
      <c r="A501" s="464">
        <v>497</v>
      </c>
      <c r="B501" s="460">
        <v>503</v>
      </c>
      <c r="C501" s="460">
        <f>INDEX(Table1[MPMS '#],MATCH(Table5[[#This Row],[JV Number]],Table1[JV '#],0))</f>
        <v>79337</v>
      </c>
      <c r="D501" s="460" t="str">
        <f>INDEX(Table1[Early Completion (Y/N)],MATCH(Table5[[#This Row],[JV Number]],Table1[JV '#],0))</f>
        <v>--</v>
      </c>
      <c r="E501" s="460" t="e">
        <f>INDEX(#REF!,MATCH(Table5[[#This Row],[JV Number]],Table1[JV '#],0))</f>
        <v>#REF!</v>
      </c>
      <c r="F501" s="460">
        <f>INDEX(Table1[District],MATCH(Table5[[#This Row],[JV Number]],Table1[JV '#],0))</f>
        <v>12</v>
      </c>
      <c r="G501" s="460" t="str">
        <f>INDEX(Table1[County],MATCH(Table5[[#This Row],[JV Number]],Table1[JV '#],0))</f>
        <v>Fayette</v>
      </c>
      <c r="H501" s="460">
        <f>COUNTIF(Table1[JV '#],Table5[[#This Row],[JV Number]])</f>
        <v>2</v>
      </c>
      <c r="I501" s="466">
        <f>LOOKUP(Table5[[#This Row],[JV Number]],Table4[JV '#],Table4[Construction Start Dates])</f>
        <v>42619</v>
      </c>
      <c r="J501" s="466" t="e">
        <f t="array" ref="J501">MIN(IF(Table5[[#This Row],[JV Number]]=Table1[JV '#],#REF!,"Error"))</f>
        <v>#REF!</v>
      </c>
      <c r="K501" s="554" t="e">
        <f>SUMIF(Table1[JV '#],Table5[[#This Row],[JV Number]],#REF!)</f>
        <v>#REF!</v>
      </c>
      <c r="L501" s="460" t="str">
        <f>IF(COUNTIFS(Table1[JV '#],Table5[[#This Row],[JV Number]],Table1[D-419 Utility Relocation Classification],Table5[[#Headers],[Prior]])=0,"",COUNTIFS(Table1[JV '#],Table5[[#This Row],[JV Number]],Table1[D-419 Utility Relocation Classification],Table5[[#Headers],[Prior]]))</f>
        <v/>
      </c>
      <c r="M501" s="460" t="str">
        <f>IF(COUNTIFS(Table1[JV '#],Table5[[#This Row],[JV Number]],Table1[D-419 Utility Relocation Classification],Table5[[#Headers],[Restrictive]])=0,"",COUNTIFS(Table1[JV '#],Table5[[#This Row],[JV Number]],Table1[D-419 Utility Relocation Classification],Table5[[#Headers],[Restrictive]]))</f>
        <v/>
      </c>
      <c r="N501" s="460" t="str">
        <f>IF(COUNTIFS(Table1[JV '#],Table5[[#This Row],[JV Number]],Table1[D-419 Utility Relocation Classification],Table5[[#Headers],[Concurrent]])=0,"",COUNTIFS(Table1[JV '#],Table5[[#This Row],[JV Number]],Table1[D-419 Utility Relocation Classification],Table5[[#Headers],[Concurrent]]))</f>
        <v/>
      </c>
      <c r="O501" s="460" t="str">
        <f>IF(COUNTIFS(Table1[JV '#],Table5[[#This Row],[JV Number]],Table1[D-419 Utility Relocation Classification],Table5[[#Headers],[Coordinated]])=0,"",COUNTIFS(Table1[JV '#],Table5[[#This Row],[JV Number]],Table1[D-419 Utility Relocation Classification],Table5[[#Headers],[Coordinated]]))</f>
        <v/>
      </c>
      <c r="P501" s="460" t="str">
        <f>IF(COUNTIFS(Table1[JV '#],Table5[[#This Row],[JV Number]],Table1[D-419 Utility Relocation Classification],Table5[[#Headers],[Not Affected]])=0,"",COUNTIFS(Table1[JV '#],Table5[[#This Row],[JV Number]],Table1[D-419 Utility Relocation Classification],Table5[[#Headers],[Not Affected]]))</f>
        <v/>
      </c>
      <c r="Q501" s="460" t="str">
        <f>IF(COUNTIFS(Table1[JV '#],Table5[[#This Row],[JV Number]],Table1[D-419 Utility Relocation Classification],Table5[[#Headers],[Incorporated]])=0,"",COUNTIFS(Table1[JV '#],Table5[[#This Row],[JV Number]],Table1[D-419 Utility Relocation Classification],Table5[[#Headers],[Incorporated]]))</f>
        <v/>
      </c>
      <c r="R501" s="460" t="str">
        <f>IF(COUNTIFS(Table1[JV '#],Table5[[#This Row],[JV Number]],Table1[Overhead or Underground],"OH")=0,"",COUNTIFS(Table1[JV '#],Table5[[#This Row],[JV Number]],Table1[Overhead or Underground],"OH"))</f>
        <v/>
      </c>
      <c r="S501" s="460">
        <f>IF(COUNTIFS(Table1[JV '#],Table5[[#This Row],[JV Number]],Table1[Overhead or Underground],"UG")=0,"",COUNTIFS(Table1[JV '#],Table5[[#This Row],[JV Number]],Table1[Overhead or Underground],"UG"))</f>
        <v>1</v>
      </c>
      <c r="T501" s="460" t="e">
        <f>IF(COUNTIFS(Table1[JV '#],Table5[[#This Row],[JV Number]],#REF!,"x")=0,"",COUNTIFS(Table1[JV '#],Table5[[#This Row],[JV Number]],#REF!,"x"))</f>
        <v>#REF!</v>
      </c>
      <c r="U501" s="460" t="e">
        <f>IF(COUNTIFS(Table1[JV '#],Table5[[#This Row],[JV Number]],#REF!,"x")=0,"",COUNTIFS(Table1[JV '#],Table5[[#This Row],[JV Number]],#REF!,"x"))</f>
        <v>#REF!</v>
      </c>
      <c r="V501" s="460" t="e">
        <f>IF(COUNTIFS(Table1[JV '#],Table5[[#This Row],[JV Number]],#REF!,"x")=0,"",COUNTIFS(Table1[JV '#],Table5[[#This Row],[JV Number]],#REF!,"x"))</f>
        <v>#REF!</v>
      </c>
      <c r="W501" s="460" t="e">
        <f>IF(COUNTIFS(Table1[JV '#],Table5[[#This Row],[JV Number]],#REF!,"x")=0,"",COUNTIFS(Table1[JV '#],Table5[[#This Row],[JV Number]],#REF!,"x"))</f>
        <v>#REF!</v>
      </c>
      <c r="X501" s="460" t="e">
        <f>IF(COUNTIFS(Table1[JV '#],Table5[[#This Row],[JV Number]],#REF!,"x")=0,"",COUNTIFS(Table1[JV '#],Table5[[#This Row],[JV Number]],#REF!,"x"))</f>
        <v>#REF!</v>
      </c>
      <c r="Z501" s="447"/>
    </row>
    <row r="502" spans="1:26" x14ac:dyDescent="0.25">
      <c r="A502" s="464">
        <v>498</v>
      </c>
      <c r="B502" s="460">
        <v>504</v>
      </c>
      <c r="C502" s="460">
        <f>INDEX(Table1[MPMS '#],MATCH(Table5[[#This Row],[JV Number]],Table1[JV '#],0))</f>
        <v>79340</v>
      </c>
      <c r="D502" s="460" t="str">
        <f>INDEX(Table1[Early Completion (Y/N)],MATCH(Table5[[#This Row],[JV Number]],Table1[JV '#],0))</f>
        <v>--</v>
      </c>
      <c r="E502" s="460" t="e">
        <f>INDEX(#REF!,MATCH(Table5[[#This Row],[JV Number]],Table1[JV '#],0))</f>
        <v>#REF!</v>
      </c>
      <c r="F502" s="460">
        <f>INDEX(Table1[District],MATCH(Table5[[#This Row],[JV Number]],Table1[JV '#],0))</f>
        <v>12</v>
      </c>
      <c r="G502" s="460" t="str">
        <f>INDEX(Table1[County],MATCH(Table5[[#This Row],[JV Number]],Table1[JV '#],0))</f>
        <v>Greene</v>
      </c>
      <c r="H502" s="460">
        <f>COUNTIF(Table1[JV '#],Table5[[#This Row],[JV Number]])</f>
        <v>3</v>
      </c>
      <c r="I502" s="466">
        <f>LOOKUP(Table5[[#This Row],[JV Number]],Table4[JV '#],Table4[Construction Start Dates])</f>
        <v>42464</v>
      </c>
      <c r="J502" s="466" t="e">
        <f t="array" ref="J502">MIN(IF(Table5[[#This Row],[JV Number]]=Table1[JV '#],#REF!,"Error"))</f>
        <v>#REF!</v>
      </c>
      <c r="K502" s="554" t="e">
        <f>SUMIF(Table1[JV '#],Table5[[#This Row],[JV Number]],#REF!)</f>
        <v>#REF!</v>
      </c>
      <c r="L502" s="460" t="str">
        <f>IF(COUNTIFS(Table1[JV '#],Table5[[#This Row],[JV Number]],Table1[D-419 Utility Relocation Classification],Table5[[#Headers],[Prior]])=0,"",COUNTIFS(Table1[JV '#],Table5[[#This Row],[JV Number]],Table1[D-419 Utility Relocation Classification],Table5[[#Headers],[Prior]]))</f>
        <v/>
      </c>
      <c r="M502" s="460" t="str">
        <f>IF(COUNTIFS(Table1[JV '#],Table5[[#This Row],[JV Number]],Table1[D-419 Utility Relocation Classification],Table5[[#Headers],[Restrictive]])=0,"",COUNTIFS(Table1[JV '#],Table5[[#This Row],[JV Number]],Table1[D-419 Utility Relocation Classification],Table5[[#Headers],[Restrictive]]))</f>
        <v/>
      </c>
      <c r="N502" s="460" t="str">
        <f>IF(COUNTIFS(Table1[JV '#],Table5[[#This Row],[JV Number]],Table1[D-419 Utility Relocation Classification],Table5[[#Headers],[Concurrent]])=0,"",COUNTIFS(Table1[JV '#],Table5[[#This Row],[JV Number]],Table1[D-419 Utility Relocation Classification],Table5[[#Headers],[Concurrent]]))</f>
        <v/>
      </c>
      <c r="O502" s="460" t="str">
        <f>IF(COUNTIFS(Table1[JV '#],Table5[[#This Row],[JV Number]],Table1[D-419 Utility Relocation Classification],Table5[[#Headers],[Coordinated]])=0,"",COUNTIFS(Table1[JV '#],Table5[[#This Row],[JV Number]],Table1[D-419 Utility Relocation Classification],Table5[[#Headers],[Coordinated]]))</f>
        <v/>
      </c>
      <c r="P502" s="460" t="str">
        <f>IF(COUNTIFS(Table1[JV '#],Table5[[#This Row],[JV Number]],Table1[D-419 Utility Relocation Classification],Table5[[#Headers],[Not Affected]])=0,"",COUNTIFS(Table1[JV '#],Table5[[#This Row],[JV Number]],Table1[D-419 Utility Relocation Classification],Table5[[#Headers],[Not Affected]]))</f>
        <v/>
      </c>
      <c r="Q502" s="460" t="str">
        <f>IF(COUNTIFS(Table1[JV '#],Table5[[#This Row],[JV Number]],Table1[D-419 Utility Relocation Classification],Table5[[#Headers],[Incorporated]])=0,"",COUNTIFS(Table1[JV '#],Table5[[#This Row],[JV Number]],Table1[D-419 Utility Relocation Classification],Table5[[#Headers],[Incorporated]]))</f>
        <v/>
      </c>
      <c r="R502" s="460">
        <f>IF(COUNTIFS(Table1[JV '#],Table5[[#This Row],[JV Number]],Table1[Overhead or Underground],"OH")=0,"",COUNTIFS(Table1[JV '#],Table5[[#This Row],[JV Number]],Table1[Overhead or Underground],"OH"))</f>
        <v>1</v>
      </c>
      <c r="S502" s="460">
        <f>IF(COUNTIFS(Table1[JV '#],Table5[[#This Row],[JV Number]],Table1[Overhead or Underground],"UG")=0,"",COUNTIFS(Table1[JV '#],Table5[[#This Row],[JV Number]],Table1[Overhead or Underground],"UG"))</f>
        <v>2</v>
      </c>
      <c r="T502" s="460" t="e">
        <f>IF(COUNTIFS(Table1[JV '#],Table5[[#This Row],[JV Number]],#REF!,"x")=0,"",COUNTIFS(Table1[JV '#],Table5[[#This Row],[JV Number]],#REF!,"x"))</f>
        <v>#REF!</v>
      </c>
      <c r="U502" s="460" t="e">
        <f>IF(COUNTIFS(Table1[JV '#],Table5[[#This Row],[JV Number]],#REF!,"x")=0,"",COUNTIFS(Table1[JV '#],Table5[[#This Row],[JV Number]],#REF!,"x"))</f>
        <v>#REF!</v>
      </c>
      <c r="V502" s="460" t="e">
        <f>IF(COUNTIFS(Table1[JV '#],Table5[[#This Row],[JV Number]],#REF!,"x")=0,"",COUNTIFS(Table1[JV '#],Table5[[#This Row],[JV Number]],#REF!,"x"))</f>
        <v>#REF!</v>
      </c>
      <c r="W502" s="460" t="e">
        <f>IF(COUNTIFS(Table1[JV '#],Table5[[#This Row],[JV Number]],#REF!,"x")=0,"",COUNTIFS(Table1[JV '#],Table5[[#This Row],[JV Number]],#REF!,"x"))</f>
        <v>#REF!</v>
      </c>
      <c r="X502" s="460" t="e">
        <f>IF(COUNTIFS(Table1[JV '#],Table5[[#This Row],[JV Number]],#REF!,"x")=0,"",COUNTIFS(Table1[JV '#],Table5[[#This Row],[JV Number]],#REF!,"x"))</f>
        <v>#REF!</v>
      </c>
      <c r="Z502" s="447"/>
    </row>
    <row r="503" spans="1:26" x14ac:dyDescent="0.25">
      <c r="A503" s="464">
        <v>499</v>
      </c>
      <c r="B503" s="460">
        <v>505</v>
      </c>
      <c r="C503" s="460">
        <f>INDEX(Table1[MPMS '#],MATCH(Table5[[#This Row],[JV Number]],Table1[JV '#],0))</f>
        <v>79342</v>
      </c>
      <c r="D503" s="460" t="str">
        <f>INDEX(Table1[Early Completion (Y/N)],MATCH(Table5[[#This Row],[JV Number]],Table1[JV '#],0))</f>
        <v>--</v>
      </c>
      <c r="E503" s="460" t="e">
        <f>INDEX(#REF!,MATCH(Table5[[#This Row],[JV Number]],Table1[JV '#],0))</f>
        <v>#REF!</v>
      </c>
      <c r="F503" s="460">
        <f>INDEX(Table1[District],MATCH(Table5[[#This Row],[JV Number]],Table1[JV '#],0))</f>
        <v>12</v>
      </c>
      <c r="G503" s="460" t="str">
        <f>INDEX(Table1[County],MATCH(Table5[[#This Row],[JV Number]],Table1[JV '#],0))</f>
        <v>Greene</v>
      </c>
      <c r="H503" s="460">
        <f>COUNTIF(Table1[JV '#],Table5[[#This Row],[JV Number]])</f>
        <v>2</v>
      </c>
      <c r="I503" s="466">
        <f>LOOKUP(Table5[[#This Row],[JV Number]],Table4[JV '#],Table4[Construction Start Dates])</f>
        <v>42772</v>
      </c>
      <c r="J503" s="466" t="e">
        <f t="array" ref="J503">MIN(IF(Table5[[#This Row],[JV Number]]=Table1[JV '#],#REF!,"Error"))</f>
        <v>#REF!</v>
      </c>
      <c r="K503" s="554" t="e">
        <f>SUMIF(Table1[JV '#],Table5[[#This Row],[JV Number]],#REF!)</f>
        <v>#REF!</v>
      </c>
      <c r="L503" s="460" t="str">
        <f>IF(COUNTIFS(Table1[JV '#],Table5[[#This Row],[JV Number]],Table1[D-419 Utility Relocation Classification],Table5[[#Headers],[Prior]])=0,"",COUNTIFS(Table1[JV '#],Table5[[#This Row],[JV Number]],Table1[D-419 Utility Relocation Classification],Table5[[#Headers],[Prior]]))</f>
        <v/>
      </c>
      <c r="M503" s="460" t="str">
        <f>IF(COUNTIFS(Table1[JV '#],Table5[[#This Row],[JV Number]],Table1[D-419 Utility Relocation Classification],Table5[[#Headers],[Restrictive]])=0,"",COUNTIFS(Table1[JV '#],Table5[[#This Row],[JV Number]],Table1[D-419 Utility Relocation Classification],Table5[[#Headers],[Restrictive]]))</f>
        <v/>
      </c>
      <c r="N503" s="460" t="str">
        <f>IF(COUNTIFS(Table1[JV '#],Table5[[#This Row],[JV Number]],Table1[D-419 Utility Relocation Classification],Table5[[#Headers],[Concurrent]])=0,"",COUNTIFS(Table1[JV '#],Table5[[#This Row],[JV Number]],Table1[D-419 Utility Relocation Classification],Table5[[#Headers],[Concurrent]]))</f>
        <v/>
      </c>
      <c r="O503" s="460" t="str">
        <f>IF(COUNTIFS(Table1[JV '#],Table5[[#This Row],[JV Number]],Table1[D-419 Utility Relocation Classification],Table5[[#Headers],[Coordinated]])=0,"",COUNTIFS(Table1[JV '#],Table5[[#This Row],[JV Number]],Table1[D-419 Utility Relocation Classification],Table5[[#Headers],[Coordinated]]))</f>
        <v/>
      </c>
      <c r="P503" s="460" t="str">
        <f>IF(COUNTIFS(Table1[JV '#],Table5[[#This Row],[JV Number]],Table1[D-419 Utility Relocation Classification],Table5[[#Headers],[Not Affected]])=0,"",COUNTIFS(Table1[JV '#],Table5[[#This Row],[JV Number]],Table1[D-419 Utility Relocation Classification],Table5[[#Headers],[Not Affected]]))</f>
        <v/>
      </c>
      <c r="Q503" s="460" t="str">
        <f>IF(COUNTIFS(Table1[JV '#],Table5[[#This Row],[JV Number]],Table1[D-419 Utility Relocation Classification],Table5[[#Headers],[Incorporated]])=0,"",COUNTIFS(Table1[JV '#],Table5[[#This Row],[JV Number]],Table1[D-419 Utility Relocation Classification],Table5[[#Headers],[Incorporated]]))</f>
        <v/>
      </c>
      <c r="R503" s="460">
        <f>IF(COUNTIFS(Table1[JV '#],Table5[[#This Row],[JV Number]],Table1[Overhead or Underground],"OH")=0,"",COUNTIFS(Table1[JV '#],Table5[[#This Row],[JV Number]],Table1[Overhead or Underground],"OH"))</f>
        <v>1</v>
      </c>
      <c r="S503" s="460" t="str">
        <f>IF(COUNTIFS(Table1[JV '#],Table5[[#This Row],[JV Number]],Table1[Overhead or Underground],"UG")=0,"",COUNTIFS(Table1[JV '#],Table5[[#This Row],[JV Number]],Table1[Overhead or Underground],"UG"))</f>
        <v/>
      </c>
      <c r="T503" s="460" t="e">
        <f>IF(COUNTIFS(Table1[JV '#],Table5[[#This Row],[JV Number]],#REF!,"x")=0,"",COUNTIFS(Table1[JV '#],Table5[[#This Row],[JV Number]],#REF!,"x"))</f>
        <v>#REF!</v>
      </c>
      <c r="U503" s="460" t="e">
        <f>IF(COUNTIFS(Table1[JV '#],Table5[[#This Row],[JV Number]],#REF!,"x")=0,"",COUNTIFS(Table1[JV '#],Table5[[#This Row],[JV Number]],#REF!,"x"))</f>
        <v>#REF!</v>
      </c>
      <c r="V503" s="460" t="e">
        <f>IF(COUNTIFS(Table1[JV '#],Table5[[#This Row],[JV Number]],#REF!,"x")=0,"",COUNTIFS(Table1[JV '#],Table5[[#This Row],[JV Number]],#REF!,"x"))</f>
        <v>#REF!</v>
      </c>
      <c r="W503" s="460" t="e">
        <f>IF(COUNTIFS(Table1[JV '#],Table5[[#This Row],[JV Number]],#REF!,"x")=0,"",COUNTIFS(Table1[JV '#],Table5[[#This Row],[JV Number]],#REF!,"x"))</f>
        <v>#REF!</v>
      </c>
      <c r="X503" s="460" t="e">
        <f>IF(COUNTIFS(Table1[JV '#],Table5[[#This Row],[JV Number]],#REF!,"x")=0,"",COUNTIFS(Table1[JV '#],Table5[[#This Row],[JV Number]],#REF!,"x"))</f>
        <v>#REF!</v>
      </c>
      <c r="Z503" s="447"/>
    </row>
    <row r="504" spans="1:26" x14ac:dyDescent="0.25">
      <c r="A504" s="464">
        <v>500</v>
      </c>
      <c r="B504" s="460">
        <v>506</v>
      </c>
      <c r="C504" s="460">
        <f>INDEX(Table1[MPMS '#],MATCH(Table5[[#This Row],[JV Number]],Table1[JV '#],0))</f>
        <v>30291</v>
      </c>
      <c r="D504" s="460" t="str">
        <f>INDEX(Table1[Early Completion (Y/N)],MATCH(Table5[[#This Row],[JV Number]],Table1[JV '#],0))</f>
        <v>--</v>
      </c>
      <c r="E504" s="460" t="e">
        <f>INDEX(#REF!,MATCH(Table5[[#This Row],[JV Number]],Table1[JV '#],0))</f>
        <v>#REF!</v>
      </c>
      <c r="F504" s="460">
        <f>INDEX(Table1[District],MATCH(Table5[[#This Row],[JV Number]],Table1[JV '#],0))</f>
        <v>12</v>
      </c>
      <c r="G504" s="460" t="str">
        <f>INDEX(Table1[County],MATCH(Table5[[#This Row],[JV Number]],Table1[JV '#],0))</f>
        <v>Greene</v>
      </c>
      <c r="H504" s="460">
        <f>COUNTIF(Table1[JV '#],Table5[[#This Row],[JV Number]])</f>
        <v>6</v>
      </c>
      <c r="I504" s="466">
        <f>LOOKUP(Table5[[#This Row],[JV Number]],Table4[JV '#],Table4[Construction Start Dates])</f>
        <v>42510</v>
      </c>
      <c r="J504" s="466" t="e">
        <f t="array" ref="J504">MIN(IF(Table5[[#This Row],[JV Number]]=Table1[JV '#],#REF!,"Error"))</f>
        <v>#REF!</v>
      </c>
      <c r="K504" s="554" t="e">
        <f>SUMIF(Table1[JV '#],Table5[[#This Row],[JV Number]],#REF!)</f>
        <v>#REF!</v>
      </c>
      <c r="L504" s="460" t="str">
        <f>IF(COUNTIFS(Table1[JV '#],Table5[[#This Row],[JV Number]],Table1[D-419 Utility Relocation Classification],Table5[[#Headers],[Prior]])=0,"",COUNTIFS(Table1[JV '#],Table5[[#This Row],[JV Number]],Table1[D-419 Utility Relocation Classification],Table5[[#Headers],[Prior]]))</f>
        <v/>
      </c>
      <c r="M504" s="460" t="str">
        <f>IF(COUNTIFS(Table1[JV '#],Table5[[#This Row],[JV Number]],Table1[D-419 Utility Relocation Classification],Table5[[#Headers],[Restrictive]])=0,"",COUNTIFS(Table1[JV '#],Table5[[#This Row],[JV Number]],Table1[D-419 Utility Relocation Classification],Table5[[#Headers],[Restrictive]]))</f>
        <v/>
      </c>
      <c r="N504" s="460" t="str">
        <f>IF(COUNTIFS(Table1[JV '#],Table5[[#This Row],[JV Number]],Table1[D-419 Utility Relocation Classification],Table5[[#Headers],[Concurrent]])=0,"",COUNTIFS(Table1[JV '#],Table5[[#This Row],[JV Number]],Table1[D-419 Utility Relocation Classification],Table5[[#Headers],[Concurrent]]))</f>
        <v/>
      </c>
      <c r="O504" s="460" t="str">
        <f>IF(COUNTIFS(Table1[JV '#],Table5[[#This Row],[JV Number]],Table1[D-419 Utility Relocation Classification],Table5[[#Headers],[Coordinated]])=0,"",COUNTIFS(Table1[JV '#],Table5[[#This Row],[JV Number]],Table1[D-419 Utility Relocation Classification],Table5[[#Headers],[Coordinated]]))</f>
        <v/>
      </c>
      <c r="P504" s="460" t="str">
        <f>IF(COUNTIFS(Table1[JV '#],Table5[[#This Row],[JV Number]],Table1[D-419 Utility Relocation Classification],Table5[[#Headers],[Not Affected]])=0,"",COUNTIFS(Table1[JV '#],Table5[[#This Row],[JV Number]],Table1[D-419 Utility Relocation Classification],Table5[[#Headers],[Not Affected]]))</f>
        <v/>
      </c>
      <c r="Q504" s="460" t="str">
        <f>IF(COUNTIFS(Table1[JV '#],Table5[[#This Row],[JV Number]],Table1[D-419 Utility Relocation Classification],Table5[[#Headers],[Incorporated]])=0,"",COUNTIFS(Table1[JV '#],Table5[[#This Row],[JV Number]],Table1[D-419 Utility Relocation Classification],Table5[[#Headers],[Incorporated]]))</f>
        <v/>
      </c>
      <c r="R504" s="460">
        <f>IF(COUNTIFS(Table1[JV '#],Table5[[#This Row],[JV Number]],Table1[Overhead or Underground],"OH")=0,"",COUNTIFS(Table1[JV '#],Table5[[#This Row],[JV Number]],Table1[Overhead or Underground],"OH"))</f>
        <v>2</v>
      </c>
      <c r="S504" s="460">
        <f>IF(COUNTIFS(Table1[JV '#],Table5[[#This Row],[JV Number]],Table1[Overhead or Underground],"UG")=0,"",COUNTIFS(Table1[JV '#],Table5[[#This Row],[JV Number]],Table1[Overhead or Underground],"UG"))</f>
        <v>4</v>
      </c>
      <c r="T504" s="460" t="e">
        <f>IF(COUNTIFS(Table1[JV '#],Table5[[#This Row],[JV Number]],#REF!,"x")=0,"",COUNTIFS(Table1[JV '#],Table5[[#This Row],[JV Number]],#REF!,"x"))</f>
        <v>#REF!</v>
      </c>
      <c r="U504" s="460" t="e">
        <f>IF(COUNTIFS(Table1[JV '#],Table5[[#This Row],[JV Number]],#REF!,"x")=0,"",COUNTIFS(Table1[JV '#],Table5[[#This Row],[JV Number]],#REF!,"x"))</f>
        <v>#REF!</v>
      </c>
      <c r="V504" s="460" t="e">
        <f>IF(COUNTIFS(Table1[JV '#],Table5[[#This Row],[JV Number]],#REF!,"x")=0,"",COUNTIFS(Table1[JV '#],Table5[[#This Row],[JV Number]],#REF!,"x"))</f>
        <v>#REF!</v>
      </c>
      <c r="W504" s="460" t="e">
        <f>IF(COUNTIFS(Table1[JV '#],Table5[[#This Row],[JV Number]],#REF!,"x")=0,"",COUNTIFS(Table1[JV '#],Table5[[#This Row],[JV Number]],#REF!,"x"))</f>
        <v>#REF!</v>
      </c>
      <c r="X504" s="460" t="e">
        <f>IF(COUNTIFS(Table1[JV '#],Table5[[#This Row],[JV Number]],#REF!,"x")=0,"",COUNTIFS(Table1[JV '#],Table5[[#This Row],[JV Number]],#REF!,"x"))</f>
        <v>#REF!</v>
      </c>
      <c r="Z504" s="447"/>
    </row>
    <row r="505" spans="1:26" x14ac:dyDescent="0.25">
      <c r="A505" s="464">
        <v>501</v>
      </c>
      <c r="B505" s="460">
        <v>507</v>
      </c>
      <c r="C505" s="460">
        <f>INDEX(Table1[MPMS '#],MATCH(Table5[[#This Row],[JV Number]],Table1[JV '#],0))</f>
        <v>76037</v>
      </c>
      <c r="D505" s="460" t="str">
        <f>INDEX(Table1[Early Completion (Y/N)],MATCH(Table5[[#This Row],[JV Number]],Table1[JV '#],0))</f>
        <v>--</v>
      </c>
      <c r="E505" s="460" t="e">
        <f>INDEX(#REF!,MATCH(Table5[[#This Row],[JV Number]],Table1[JV '#],0))</f>
        <v>#REF!</v>
      </c>
      <c r="F505" s="460">
        <f>INDEX(Table1[District],MATCH(Table5[[#This Row],[JV Number]],Table1[JV '#],0))</f>
        <v>12</v>
      </c>
      <c r="G505" s="460" t="str">
        <f>INDEX(Table1[County],MATCH(Table5[[#This Row],[JV Number]],Table1[JV '#],0))</f>
        <v>Greene</v>
      </c>
      <c r="H505" s="460">
        <f>COUNTIF(Table1[JV '#],Table5[[#This Row],[JV Number]])</f>
        <v>6</v>
      </c>
      <c r="I505" s="466">
        <f>LOOKUP(Table5[[#This Row],[JV Number]],Table4[JV '#],Table4[Construction Start Dates])</f>
        <v>42507</v>
      </c>
      <c r="J505" s="466" t="e">
        <f t="array" ref="J505">MIN(IF(Table5[[#This Row],[JV Number]]=Table1[JV '#],#REF!,"Error"))</f>
        <v>#REF!</v>
      </c>
      <c r="K505" s="554" t="e">
        <f>SUMIF(Table1[JV '#],Table5[[#This Row],[JV Number]],#REF!)</f>
        <v>#REF!</v>
      </c>
      <c r="L505" s="460" t="str">
        <f>IF(COUNTIFS(Table1[JV '#],Table5[[#This Row],[JV Number]],Table1[D-419 Utility Relocation Classification],Table5[[#Headers],[Prior]])=0,"",COUNTIFS(Table1[JV '#],Table5[[#This Row],[JV Number]],Table1[D-419 Utility Relocation Classification],Table5[[#Headers],[Prior]]))</f>
        <v/>
      </c>
      <c r="M505" s="460" t="str">
        <f>IF(COUNTIFS(Table1[JV '#],Table5[[#This Row],[JV Number]],Table1[D-419 Utility Relocation Classification],Table5[[#Headers],[Restrictive]])=0,"",COUNTIFS(Table1[JV '#],Table5[[#This Row],[JV Number]],Table1[D-419 Utility Relocation Classification],Table5[[#Headers],[Restrictive]]))</f>
        <v/>
      </c>
      <c r="N505" s="460" t="str">
        <f>IF(COUNTIFS(Table1[JV '#],Table5[[#This Row],[JV Number]],Table1[D-419 Utility Relocation Classification],Table5[[#Headers],[Concurrent]])=0,"",COUNTIFS(Table1[JV '#],Table5[[#This Row],[JV Number]],Table1[D-419 Utility Relocation Classification],Table5[[#Headers],[Concurrent]]))</f>
        <v/>
      </c>
      <c r="O505" s="460" t="str">
        <f>IF(COUNTIFS(Table1[JV '#],Table5[[#This Row],[JV Number]],Table1[D-419 Utility Relocation Classification],Table5[[#Headers],[Coordinated]])=0,"",COUNTIFS(Table1[JV '#],Table5[[#This Row],[JV Number]],Table1[D-419 Utility Relocation Classification],Table5[[#Headers],[Coordinated]]))</f>
        <v/>
      </c>
      <c r="P505" s="460" t="str">
        <f>IF(COUNTIFS(Table1[JV '#],Table5[[#This Row],[JV Number]],Table1[D-419 Utility Relocation Classification],Table5[[#Headers],[Not Affected]])=0,"",COUNTIFS(Table1[JV '#],Table5[[#This Row],[JV Number]],Table1[D-419 Utility Relocation Classification],Table5[[#Headers],[Not Affected]]))</f>
        <v/>
      </c>
      <c r="Q505" s="460" t="str">
        <f>IF(COUNTIFS(Table1[JV '#],Table5[[#This Row],[JV Number]],Table1[D-419 Utility Relocation Classification],Table5[[#Headers],[Incorporated]])=0,"",COUNTIFS(Table1[JV '#],Table5[[#This Row],[JV Number]],Table1[D-419 Utility Relocation Classification],Table5[[#Headers],[Incorporated]]))</f>
        <v/>
      </c>
      <c r="R505" s="460">
        <f>IF(COUNTIFS(Table1[JV '#],Table5[[#This Row],[JV Number]],Table1[Overhead or Underground],"OH")=0,"",COUNTIFS(Table1[JV '#],Table5[[#This Row],[JV Number]],Table1[Overhead or Underground],"OH"))</f>
        <v>1</v>
      </c>
      <c r="S505" s="460">
        <f>IF(COUNTIFS(Table1[JV '#],Table5[[#This Row],[JV Number]],Table1[Overhead or Underground],"UG")=0,"",COUNTIFS(Table1[JV '#],Table5[[#This Row],[JV Number]],Table1[Overhead or Underground],"UG"))</f>
        <v>4</v>
      </c>
      <c r="T505" s="460" t="e">
        <f>IF(COUNTIFS(Table1[JV '#],Table5[[#This Row],[JV Number]],#REF!,"x")=0,"",COUNTIFS(Table1[JV '#],Table5[[#This Row],[JV Number]],#REF!,"x"))</f>
        <v>#REF!</v>
      </c>
      <c r="U505" s="460" t="e">
        <f>IF(COUNTIFS(Table1[JV '#],Table5[[#This Row],[JV Number]],#REF!,"x")=0,"",COUNTIFS(Table1[JV '#],Table5[[#This Row],[JV Number]],#REF!,"x"))</f>
        <v>#REF!</v>
      </c>
      <c r="V505" s="460" t="e">
        <f>IF(COUNTIFS(Table1[JV '#],Table5[[#This Row],[JV Number]],#REF!,"x")=0,"",COUNTIFS(Table1[JV '#],Table5[[#This Row],[JV Number]],#REF!,"x"))</f>
        <v>#REF!</v>
      </c>
      <c r="W505" s="460" t="e">
        <f>IF(COUNTIFS(Table1[JV '#],Table5[[#This Row],[JV Number]],#REF!,"x")=0,"",COUNTIFS(Table1[JV '#],Table5[[#This Row],[JV Number]],#REF!,"x"))</f>
        <v>#REF!</v>
      </c>
      <c r="X505" s="460" t="e">
        <f>IF(COUNTIFS(Table1[JV '#],Table5[[#This Row],[JV Number]],#REF!,"x")=0,"",COUNTIFS(Table1[JV '#],Table5[[#This Row],[JV Number]],#REF!,"x"))</f>
        <v>#REF!</v>
      </c>
      <c r="Z505" s="447"/>
    </row>
    <row r="506" spans="1:26" x14ac:dyDescent="0.25">
      <c r="A506" s="464">
        <v>502</v>
      </c>
      <c r="B506" s="460">
        <v>508</v>
      </c>
      <c r="C506" s="460">
        <f>INDEX(Table1[MPMS '#],MATCH(Table5[[#This Row],[JV Number]],Table1[JV '#],0))</f>
        <v>89031</v>
      </c>
      <c r="D506" s="460" t="str">
        <f>INDEX(Table1[Early Completion (Y/N)],MATCH(Table5[[#This Row],[JV Number]],Table1[JV '#],0))</f>
        <v>--</v>
      </c>
      <c r="E506" s="460" t="e">
        <f>INDEX(#REF!,MATCH(Table5[[#This Row],[JV Number]],Table1[JV '#],0))</f>
        <v>#REF!</v>
      </c>
      <c r="F506" s="460">
        <f>INDEX(Table1[District],MATCH(Table5[[#This Row],[JV Number]],Table1[JV '#],0))</f>
        <v>12</v>
      </c>
      <c r="G506" s="460" t="str">
        <f>INDEX(Table1[County],MATCH(Table5[[#This Row],[JV Number]],Table1[JV '#],0))</f>
        <v>Greene</v>
      </c>
      <c r="H506" s="460">
        <f>COUNTIF(Table1[JV '#],Table5[[#This Row],[JV Number]])</f>
        <v>6</v>
      </c>
      <c r="I506" s="466">
        <f>LOOKUP(Table5[[#This Row],[JV Number]],Table4[JV '#],Table4[Construction Start Dates])</f>
        <v>42509</v>
      </c>
      <c r="J506" s="466" t="e">
        <f t="array" ref="J506">MIN(IF(Table5[[#This Row],[JV Number]]=Table1[JV '#],#REF!,"Error"))</f>
        <v>#REF!</v>
      </c>
      <c r="K506" s="554" t="e">
        <f>SUMIF(Table1[JV '#],Table5[[#This Row],[JV Number]],#REF!)</f>
        <v>#REF!</v>
      </c>
      <c r="L506" s="460" t="str">
        <f>IF(COUNTIFS(Table1[JV '#],Table5[[#This Row],[JV Number]],Table1[D-419 Utility Relocation Classification],Table5[[#Headers],[Prior]])=0,"",COUNTIFS(Table1[JV '#],Table5[[#This Row],[JV Number]],Table1[D-419 Utility Relocation Classification],Table5[[#Headers],[Prior]]))</f>
        <v/>
      </c>
      <c r="M506" s="460" t="str">
        <f>IF(COUNTIFS(Table1[JV '#],Table5[[#This Row],[JV Number]],Table1[D-419 Utility Relocation Classification],Table5[[#Headers],[Restrictive]])=0,"",COUNTIFS(Table1[JV '#],Table5[[#This Row],[JV Number]],Table1[D-419 Utility Relocation Classification],Table5[[#Headers],[Restrictive]]))</f>
        <v/>
      </c>
      <c r="N506" s="460" t="str">
        <f>IF(COUNTIFS(Table1[JV '#],Table5[[#This Row],[JV Number]],Table1[D-419 Utility Relocation Classification],Table5[[#Headers],[Concurrent]])=0,"",COUNTIFS(Table1[JV '#],Table5[[#This Row],[JV Number]],Table1[D-419 Utility Relocation Classification],Table5[[#Headers],[Concurrent]]))</f>
        <v/>
      </c>
      <c r="O506" s="460" t="str">
        <f>IF(COUNTIFS(Table1[JV '#],Table5[[#This Row],[JV Number]],Table1[D-419 Utility Relocation Classification],Table5[[#Headers],[Coordinated]])=0,"",COUNTIFS(Table1[JV '#],Table5[[#This Row],[JV Number]],Table1[D-419 Utility Relocation Classification],Table5[[#Headers],[Coordinated]]))</f>
        <v/>
      </c>
      <c r="P506" s="460" t="str">
        <f>IF(COUNTIFS(Table1[JV '#],Table5[[#This Row],[JV Number]],Table1[D-419 Utility Relocation Classification],Table5[[#Headers],[Not Affected]])=0,"",COUNTIFS(Table1[JV '#],Table5[[#This Row],[JV Number]],Table1[D-419 Utility Relocation Classification],Table5[[#Headers],[Not Affected]]))</f>
        <v/>
      </c>
      <c r="Q506" s="460" t="str">
        <f>IF(COUNTIFS(Table1[JV '#],Table5[[#This Row],[JV Number]],Table1[D-419 Utility Relocation Classification],Table5[[#Headers],[Incorporated]])=0,"",COUNTIFS(Table1[JV '#],Table5[[#This Row],[JV Number]],Table1[D-419 Utility Relocation Classification],Table5[[#Headers],[Incorporated]]))</f>
        <v/>
      </c>
      <c r="R506" s="460" t="str">
        <f>IF(COUNTIFS(Table1[JV '#],Table5[[#This Row],[JV Number]],Table1[Overhead or Underground],"OH")=0,"",COUNTIFS(Table1[JV '#],Table5[[#This Row],[JV Number]],Table1[Overhead or Underground],"OH"))</f>
        <v/>
      </c>
      <c r="S506" s="460">
        <f>IF(COUNTIFS(Table1[JV '#],Table5[[#This Row],[JV Number]],Table1[Overhead or Underground],"UG")=0,"",COUNTIFS(Table1[JV '#],Table5[[#This Row],[JV Number]],Table1[Overhead or Underground],"UG"))</f>
        <v>4</v>
      </c>
      <c r="T506" s="460" t="e">
        <f>IF(COUNTIFS(Table1[JV '#],Table5[[#This Row],[JV Number]],#REF!,"x")=0,"",COUNTIFS(Table1[JV '#],Table5[[#This Row],[JV Number]],#REF!,"x"))</f>
        <v>#REF!</v>
      </c>
      <c r="U506" s="460" t="e">
        <f>IF(COUNTIFS(Table1[JV '#],Table5[[#This Row],[JV Number]],#REF!,"x")=0,"",COUNTIFS(Table1[JV '#],Table5[[#This Row],[JV Number]],#REF!,"x"))</f>
        <v>#REF!</v>
      </c>
      <c r="V506" s="460" t="e">
        <f>IF(COUNTIFS(Table1[JV '#],Table5[[#This Row],[JV Number]],#REF!,"x")=0,"",COUNTIFS(Table1[JV '#],Table5[[#This Row],[JV Number]],#REF!,"x"))</f>
        <v>#REF!</v>
      </c>
      <c r="W506" s="460" t="e">
        <f>IF(COUNTIFS(Table1[JV '#],Table5[[#This Row],[JV Number]],#REF!,"x")=0,"",COUNTIFS(Table1[JV '#],Table5[[#This Row],[JV Number]],#REF!,"x"))</f>
        <v>#REF!</v>
      </c>
      <c r="X506" s="460" t="e">
        <f>IF(COUNTIFS(Table1[JV '#],Table5[[#This Row],[JV Number]],#REF!,"x")=0,"",COUNTIFS(Table1[JV '#],Table5[[#This Row],[JV Number]],#REF!,"x"))</f>
        <v>#REF!</v>
      </c>
      <c r="Z506" s="447"/>
    </row>
    <row r="507" spans="1:26" x14ac:dyDescent="0.25">
      <c r="A507" s="464">
        <v>503</v>
      </c>
      <c r="B507" s="460">
        <v>509</v>
      </c>
      <c r="C507" s="460">
        <f>INDEX(Table1[MPMS '#],MATCH(Table5[[#This Row],[JV Number]],Table1[JV '#],0))</f>
        <v>74203</v>
      </c>
      <c r="D507" s="460" t="str">
        <f>INDEX(Table1[Early Completion (Y/N)],MATCH(Table5[[#This Row],[JV Number]],Table1[JV '#],0))</f>
        <v>--</v>
      </c>
      <c r="E507" s="460" t="e">
        <f>INDEX(#REF!,MATCH(Table5[[#This Row],[JV Number]],Table1[JV '#],0))</f>
        <v>#REF!</v>
      </c>
      <c r="F507" s="460">
        <f>INDEX(Table1[District],MATCH(Table5[[#This Row],[JV Number]],Table1[JV '#],0))</f>
        <v>12</v>
      </c>
      <c r="G507" s="460" t="str">
        <f>INDEX(Table1[County],MATCH(Table5[[#This Row],[JV Number]],Table1[JV '#],0))</f>
        <v>Greene</v>
      </c>
      <c r="H507" s="460">
        <f>COUNTIF(Table1[JV '#],Table5[[#This Row],[JV Number]])</f>
        <v>1</v>
      </c>
      <c r="I507" s="466">
        <f>LOOKUP(Table5[[#This Row],[JV Number]],Table4[JV '#],Table4[Construction Start Dates])</f>
        <v>42576</v>
      </c>
      <c r="J507" s="466" t="e">
        <f t="array" ref="J507">MIN(IF(Table5[[#This Row],[JV Number]]=Table1[JV '#],#REF!,"Error"))</f>
        <v>#REF!</v>
      </c>
      <c r="K507" s="554" t="e">
        <f>SUMIF(Table1[JV '#],Table5[[#This Row],[JV Number]],#REF!)</f>
        <v>#REF!</v>
      </c>
      <c r="L507" s="460" t="str">
        <f>IF(COUNTIFS(Table1[JV '#],Table5[[#This Row],[JV Number]],Table1[D-419 Utility Relocation Classification],Table5[[#Headers],[Prior]])=0,"",COUNTIFS(Table1[JV '#],Table5[[#This Row],[JV Number]],Table1[D-419 Utility Relocation Classification],Table5[[#Headers],[Prior]]))</f>
        <v/>
      </c>
      <c r="M507" s="460" t="str">
        <f>IF(COUNTIFS(Table1[JV '#],Table5[[#This Row],[JV Number]],Table1[D-419 Utility Relocation Classification],Table5[[#Headers],[Restrictive]])=0,"",COUNTIFS(Table1[JV '#],Table5[[#This Row],[JV Number]],Table1[D-419 Utility Relocation Classification],Table5[[#Headers],[Restrictive]]))</f>
        <v/>
      </c>
      <c r="N507" s="460" t="str">
        <f>IF(COUNTIFS(Table1[JV '#],Table5[[#This Row],[JV Number]],Table1[D-419 Utility Relocation Classification],Table5[[#Headers],[Concurrent]])=0,"",COUNTIFS(Table1[JV '#],Table5[[#This Row],[JV Number]],Table1[D-419 Utility Relocation Classification],Table5[[#Headers],[Concurrent]]))</f>
        <v/>
      </c>
      <c r="O507" s="460" t="str">
        <f>IF(COUNTIFS(Table1[JV '#],Table5[[#This Row],[JV Number]],Table1[D-419 Utility Relocation Classification],Table5[[#Headers],[Coordinated]])=0,"",COUNTIFS(Table1[JV '#],Table5[[#This Row],[JV Number]],Table1[D-419 Utility Relocation Classification],Table5[[#Headers],[Coordinated]]))</f>
        <v/>
      </c>
      <c r="P507" s="460" t="str">
        <f>IF(COUNTIFS(Table1[JV '#],Table5[[#This Row],[JV Number]],Table1[D-419 Utility Relocation Classification],Table5[[#Headers],[Not Affected]])=0,"",COUNTIFS(Table1[JV '#],Table5[[#This Row],[JV Number]],Table1[D-419 Utility Relocation Classification],Table5[[#Headers],[Not Affected]]))</f>
        <v/>
      </c>
      <c r="Q507" s="460" t="str">
        <f>IF(COUNTIFS(Table1[JV '#],Table5[[#This Row],[JV Number]],Table1[D-419 Utility Relocation Classification],Table5[[#Headers],[Incorporated]])=0,"",COUNTIFS(Table1[JV '#],Table5[[#This Row],[JV Number]],Table1[D-419 Utility Relocation Classification],Table5[[#Headers],[Incorporated]]))</f>
        <v/>
      </c>
      <c r="R507" s="460">
        <f>IF(COUNTIFS(Table1[JV '#],Table5[[#This Row],[JV Number]],Table1[Overhead or Underground],"OH")=0,"",COUNTIFS(Table1[JV '#],Table5[[#This Row],[JV Number]],Table1[Overhead or Underground],"OH"))</f>
        <v>1</v>
      </c>
      <c r="S507" s="460" t="str">
        <f>IF(COUNTIFS(Table1[JV '#],Table5[[#This Row],[JV Number]],Table1[Overhead or Underground],"UG")=0,"",COUNTIFS(Table1[JV '#],Table5[[#This Row],[JV Number]],Table1[Overhead or Underground],"UG"))</f>
        <v/>
      </c>
      <c r="T507" s="460" t="e">
        <f>IF(COUNTIFS(Table1[JV '#],Table5[[#This Row],[JV Number]],#REF!,"x")=0,"",COUNTIFS(Table1[JV '#],Table5[[#This Row],[JV Number]],#REF!,"x"))</f>
        <v>#REF!</v>
      </c>
      <c r="U507" s="460" t="e">
        <f>IF(COUNTIFS(Table1[JV '#],Table5[[#This Row],[JV Number]],#REF!,"x")=0,"",COUNTIFS(Table1[JV '#],Table5[[#This Row],[JV Number]],#REF!,"x"))</f>
        <v>#REF!</v>
      </c>
      <c r="V507" s="460" t="e">
        <f>IF(COUNTIFS(Table1[JV '#],Table5[[#This Row],[JV Number]],#REF!,"x")=0,"",COUNTIFS(Table1[JV '#],Table5[[#This Row],[JV Number]],#REF!,"x"))</f>
        <v>#REF!</v>
      </c>
      <c r="W507" s="460" t="e">
        <f>IF(COUNTIFS(Table1[JV '#],Table5[[#This Row],[JV Number]],#REF!,"x")=0,"",COUNTIFS(Table1[JV '#],Table5[[#This Row],[JV Number]],#REF!,"x"))</f>
        <v>#REF!</v>
      </c>
      <c r="X507" s="460" t="e">
        <f>IF(COUNTIFS(Table1[JV '#],Table5[[#This Row],[JV Number]],#REF!,"x")=0,"",COUNTIFS(Table1[JV '#],Table5[[#This Row],[JV Number]],#REF!,"x"))</f>
        <v>#REF!</v>
      </c>
      <c r="Z507" s="447"/>
    </row>
    <row r="508" spans="1:26" x14ac:dyDescent="0.25">
      <c r="A508" s="464">
        <v>504</v>
      </c>
      <c r="B508" s="460">
        <v>510</v>
      </c>
      <c r="C508" s="460">
        <f>INDEX(Table1[MPMS '#],MATCH(Table5[[#This Row],[JV Number]],Table1[JV '#],0))</f>
        <v>30335</v>
      </c>
      <c r="D508" s="460" t="str">
        <f>INDEX(Table1[Early Completion (Y/N)],MATCH(Table5[[#This Row],[JV Number]],Table1[JV '#],0))</f>
        <v>--</v>
      </c>
      <c r="E508" s="460" t="e">
        <f>INDEX(#REF!,MATCH(Table5[[#This Row],[JV Number]],Table1[JV '#],0))</f>
        <v>#REF!</v>
      </c>
      <c r="F508" s="460">
        <f>INDEX(Table1[District],MATCH(Table5[[#This Row],[JV Number]],Table1[JV '#],0))</f>
        <v>12</v>
      </c>
      <c r="G508" s="460" t="str">
        <f>INDEX(Table1[County],MATCH(Table5[[#This Row],[JV Number]],Table1[JV '#],0))</f>
        <v>Greene</v>
      </c>
      <c r="H508" s="460">
        <f>COUNTIF(Table1[JV '#],Table5[[#This Row],[JV Number]])</f>
        <v>6</v>
      </c>
      <c r="I508" s="466">
        <f>LOOKUP(Table5[[#This Row],[JV Number]],Table4[JV '#],Table4[Construction Start Dates])</f>
        <v>42569</v>
      </c>
      <c r="J508" s="466" t="e">
        <f t="array" ref="J508">MIN(IF(Table5[[#This Row],[JV Number]]=Table1[JV '#],#REF!,"Error"))</f>
        <v>#REF!</v>
      </c>
      <c r="K508" s="554" t="e">
        <f>SUMIF(Table1[JV '#],Table5[[#This Row],[JV Number]],#REF!)</f>
        <v>#REF!</v>
      </c>
      <c r="L508" s="460" t="str">
        <f>IF(COUNTIFS(Table1[JV '#],Table5[[#This Row],[JV Number]],Table1[D-419 Utility Relocation Classification],Table5[[#Headers],[Prior]])=0,"",COUNTIFS(Table1[JV '#],Table5[[#This Row],[JV Number]],Table1[D-419 Utility Relocation Classification],Table5[[#Headers],[Prior]]))</f>
        <v/>
      </c>
      <c r="M508" s="460" t="str">
        <f>IF(COUNTIFS(Table1[JV '#],Table5[[#This Row],[JV Number]],Table1[D-419 Utility Relocation Classification],Table5[[#Headers],[Restrictive]])=0,"",COUNTIFS(Table1[JV '#],Table5[[#This Row],[JV Number]],Table1[D-419 Utility Relocation Classification],Table5[[#Headers],[Restrictive]]))</f>
        <v/>
      </c>
      <c r="N508" s="460" t="str">
        <f>IF(COUNTIFS(Table1[JV '#],Table5[[#This Row],[JV Number]],Table1[D-419 Utility Relocation Classification],Table5[[#Headers],[Concurrent]])=0,"",COUNTIFS(Table1[JV '#],Table5[[#This Row],[JV Number]],Table1[D-419 Utility Relocation Classification],Table5[[#Headers],[Concurrent]]))</f>
        <v/>
      </c>
      <c r="O508" s="460" t="str">
        <f>IF(COUNTIFS(Table1[JV '#],Table5[[#This Row],[JV Number]],Table1[D-419 Utility Relocation Classification],Table5[[#Headers],[Coordinated]])=0,"",COUNTIFS(Table1[JV '#],Table5[[#This Row],[JV Number]],Table1[D-419 Utility Relocation Classification],Table5[[#Headers],[Coordinated]]))</f>
        <v/>
      </c>
      <c r="P508" s="460" t="str">
        <f>IF(COUNTIFS(Table1[JV '#],Table5[[#This Row],[JV Number]],Table1[D-419 Utility Relocation Classification],Table5[[#Headers],[Not Affected]])=0,"",COUNTIFS(Table1[JV '#],Table5[[#This Row],[JV Number]],Table1[D-419 Utility Relocation Classification],Table5[[#Headers],[Not Affected]]))</f>
        <v/>
      </c>
      <c r="Q508" s="460" t="str">
        <f>IF(COUNTIFS(Table1[JV '#],Table5[[#This Row],[JV Number]],Table1[D-419 Utility Relocation Classification],Table5[[#Headers],[Incorporated]])=0,"",COUNTIFS(Table1[JV '#],Table5[[#This Row],[JV Number]],Table1[D-419 Utility Relocation Classification],Table5[[#Headers],[Incorporated]]))</f>
        <v/>
      </c>
      <c r="R508" s="460">
        <f>IF(COUNTIFS(Table1[JV '#],Table5[[#This Row],[JV Number]],Table1[Overhead or Underground],"OH")=0,"",COUNTIFS(Table1[JV '#],Table5[[#This Row],[JV Number]],Table1[Overhead or Underground],"OH"))</f>
        <v>1</v>
      </c>
      <c r="S508" s="460">
        <f>IF(COUNTIFS(Table1[JV '#],Table5[[#This Row],[JV Number]],Table1[Overhead or Underground],"UG")=0,"",COUNTIFS(Table1[JV '#],Table5[[#This Row],[JV Number]],Table1[Overhead or Underground],"UG"))</f>
        <v>4</v>
      </c>
      <c r="T508" s="460" t="e">
        <f>IF(COUNTIFS(Table1[JV '#],Table5[[#This Row],[JV Number]],#REF!,"x")=0,"",COUNTIFS(Table1[JV '#],Table5[[#This Row],[JV Number]],#REF!,"x"))</f>
        <v>#REF!</v>
      </c>
      <c r="U508" s="460" t="e">
        <f>IF(COUNTIFS(Table1[JV '#],Table5[[#This Row],[JV Number]],#REF!,"x")=0,"",COUNTIFS(Table1[JV '#],Table5[[#This Row],[JV Number]],#REF!,"x"))</f>
        <v>#REF!</v>
      </c>
      <c r="V508" s="460" t="e">
        <f>IF(COUNTIFS(Table1[JV '#],Table5[[#This Row],[JV Number]],#REF!,"x")=0,"",COUNTIFS(Table1[JV '#],Table5[[#This Row],[JV Number]],#REF!,"x"))</f>
        <v>#REF!</v>
      </c>
      <c r="W508" s="460" t="e">
        <f>IF(COUNTIFS(Table1[JV '#],Table5[[#This Row],[JV Number]],#REF!,"x")=0,"",COUNTIFS(Table1[JV '#],Table5[[#This Row],[JV Number]],#REF!,"x"))</f>
        <v>#REF!</v>
      </c>
      <c r="X508" s="460" t="e">
        <f>IF(COUNTIFS(Table1[JV '#],Table5[[#This Row],[JV Number]],#REF!,"x")=0,"",COUNTIFS(Table1[JV '#],Table5[[#This Row],[JV Number]],#REF!,"x"))</f>
        <v>#REF!</v>
      </c>
      <c r="Z508" s="447"/>
    </row>
    <row r="509" spans="1:26" x14ac:dyDescent="0.25">
      <c r="A509" s="464">
        <v>505</v>
      </c>
      <c r="B509" s="460">
        <v>511</v>
      </c>
      <c r="C509" s="460">
        <f>INDEX(Table1[MPMS '#],MATCH(Table5[[#This Row],[JV Number]],Table1[JV '#],0))</f>
        <v>79353</v>
      </c>
      <c r="D509" s="460" t="str">
        <f>INDEX(Table1[Early Completion (Y/N)],MATCH(Table5[[#This Row],[JV Number]],Table1[JV '#],0))</f>
        <v>--</v>
      </c>
      <c r="E509" s="460" t="e">
        <f>INDEX(#REF!,MATCH(Table5[[#This Row],[JV Number]],Table1[JV '#],0))</f>
        <v>#REF!</v>
      </c>
      <c r="F509" s="460">
        <f>INDEX(Table1[District],MATCH(Table5[[#This Row],[JV Number]],Table1[JV '#],0))</f>
        <v>12</v>
      </c>
      <c r="G509" s="460" t="str">
        <f>INDEX(Table1[County],MATCH(Table5[[#This Row],[JV Number]],Table1[JV '#],0))</f>
        <v>Greene</v>
      </c>
      <c r="H509" s="460">
        <f>COUNTIF(Table1[JV '#],Table5[[#This Row],[JV Number]])</f>
        <v>4</v>
      </c>
      <c r="I509" s="466">
        <f>LOOKUP(Table5[[#This Row],[JV Number]],Table4[JV '#],Table4[Construction Start Dates])</f>
        <v>42569</v>
      </c>
      <c r="J509" s="466" t="e">
        <f t="array" ref="J509">MIN(IF(Table5[[#This Row],[JV Number]]=Table1[JV '#],#REF!,"Error"))</f>
        <v>#REF!</v>
      </c>
      <c r="K509" s="554" t="e">
        <f>SUMIF(Table1[JV '#],Table5[[#This Row],[JV Number]],#REF!)</f>
        <v>#REF!</v>
      </c>
      <c r="L509" s="460" t="str">
        <f>IF(COUNTIFS(Table1[JV '#],Table5[[#This Row],[JV Number]],Table1[D-419 Utility Relocation Classification],Table5[[#Headers],[Prior]])=0,"",COUNTIFS(Table1[JV '#],Table5[[#This Row],[JV Number]],Table1[D-419 Utility Relocation Classification],Table5[[#Headers],[Prior]]))</f>
        <v/>
      </c>
      <c r="M509" s="460" t="str">
        <f>IF(COUNTIFS(Table1[JV '#],Table5[[#This Row],[JV Number]],Table1[D-419 Utility Relocation Classification],Table5[[#Headers],[Restrictive]])=0,"",COUNTIFS(Table1[JV '#],Table5[[#This Row],[JV Number]],Table1[D-419 Utility Relocation Classification],Table5[[#Headers],[Restrictive]]))</f>
        <v/>
      </c>
      <c r="N509" s="460" t="str">
        <f>IF(COUNTIFS(Table1[JV '#],Table5[[#This Row],[JV Number]],Table1[D-419 Utility Relocation Classification],Table5[[#Headers],[Concurrent]])=0,"",COUNTIFS(Table1[JV '#],Table5[[#This Row],[JV Number]],Table1[D-419 Utility Relocation Classification],Table5[[#Headers],[Concurrent]]))</f>
        <v/>
      </c>
      <c r="O509" s="460" t="str">
        <f>IF(COUNTIFS(Table1[JV '#],Table5[[#This Row],[JV Number]],Table1[D-419 Utility Relocation Classification],Table5[[#Headers],[Coordinated]])=0,"",COUNTIFS(Table1[JV '#],Table5[[#This Row],[JV Number]],Table1[D-419 Utility Relocation Classification],Table5[[#Headers],[Coordinated]]))</f>
        <v/>
      </c>
      <c r="P509" s="460" t="str">
        <f>IF(COUNTIFS(Table1[JV '#],Table5[[#This Row],[JV Number]],Table1[D-419 Utility Relocation Classification],Table5[[#Headers],[Not Affected]])=0,"",COUNTIFS(Table1[JV '#],Table5[[#This Row],[JV Number]],Table1[D-419 Utility Relocation Classification],Table5[[#Headers],[Not Affected]]))</f>
        <v/>
      </c>
      <c r="Q509" s="460" t="str">
        <f>IF(COUNTIFS(Table1[JV '#],Table5[[#This Row],[JV Number]],Table1[D-419 Utility Relocation Classification],Table5[[#Headers],[Incorporated]])=0,"",COUNTIFS(Table1[JV '#],Table5[[#This Row],[JV Number]],Table1[D-419 Utility Relocation Classification],Table5[[#Headers],[Incorporated]]))</f>
        <v/>
      </c>
      <c r="R509" s="460" t="str">
        <f>IF(COUNTIFS(Table1[JV '#],Table5[[#This Row],[JV Number]],Table1[Overhead or Underground],"OH")=0,"",COUNTIFS(Table1[JV '#],Table5[[#This Row],[JV Number]],Table1[Overhead or Underground],"OH"))</f>
        <v/>
      </c>
      <c r="S509" s="460">
        <f>IF(COUNTIFS(Table1[JV '#],Table5[[#This Row],[JV Number]],Table1[Overhead or Underground],"UG")=0,"",COUNTIFS(Table1[JV '#],Table5[[#This Row],[JV Number]],Table1[Overhead or Underground],"UG"))</f>
        <v>2</v>
      </c>
      <c r="T509" s="460" t="e">
        <f>IF(COUNTIFS(Table1[JV '#],Table5[[#This Row],[JV Number]],#REF!,"x")=0,"",COUNTIFS(Table1[JV '#],Table5[[#This Row],[JV Number]],#REF!,"x"))</f>
        <v>#REF!</v>
      </c>
      <c r="U509" s="460" t="e">
        <f>IF(COUNTIFS(Table1[JV '#],Table5[[#This Row],[JV Number]],#REF!,"x")=0,"",COUNTIFS(Table1[JV '#],Table5[[#This Row],[JV Number]],#REF!,"x"))</f>
        <v>#REF!</v>
      </c>
      <c r="V509" s="460" t="e">
        <f>IF(COUNTIFS(Table1[JV '#],Table5[[#This Row],[JV Number]],#REF!,"x")=0,"",COUNTIFS(Table1[JV '#],Table5[[#This Row],[JV Number]],#REF!,"x"))</f>
        <v>#REF!</v>
      </c>
      <c r="W509" s="460" t="e">
        <f>IF(COUNTIFS(Table1[JV '#],Table5[[#This Row],[JV Number]],#REF!,"x")=0,"",COUNTIFS(Table1[JV '#],Table5[[#This Row],[JV Number]],#REF!,"x"))</f>
        <v>#REF!</v>
      </c>
      <c r="X509" s="460" t="e">
        <f>IF(COUNTIFS(Table1[JV '#],Table5[[#This Row],[JV Number]],#REF!,"x")=0,"",COUNTIFS(Table1[JV '#],Table5[[#This Row],[JV Number]],#REF!,"x"))</f>
        <v>#REF!</v>
      </c>
      <c r="Z509" s="447"/>
    </row>
    <row r="510" spans="1:26" x14ac:dyDescent="0.25">
      <c r="A510" s="464">
        <v>506</v>
      </c>
      <c r="B510" s="460">
        <v>512</v>
      </c>
      <c r="C510" s="460">
        <f>INDEX(Table1[MPMS '#],MATCH(Table5[[#This Row],[JV Number]],Table1[JV '#],0))</f>
        <v>30289</v>
      </c>
      <c r="D510" s="460" t="str">
        <f>INDEX(Table1[Early Completion (Y/N)],MATCH(Table5[[#This Row],[JV Number]],Table1[JV '#],0))</f>
        <v>--</v>
      </c>
      <c r="E510" s="460" t="e">
        <f>INDEX(#REF!,MATCH(Table5[[#This Row],[JV Number]],Table1[JV '#],0))</f>
        <v>#REF!</v>
      </c>
      <c r="F510" s="460">
        <f>INDEX(Table1[District],MATCH(Table5[[#This Row],[JV Number]],Table1[JV '#],0))</f>
        <v>12</v>
      </c>
      <c r="G510" s="460" t="str">
        <f>INDEX(Table1[County],MATCH(Table5[[#This Row],[JV Number]],Table1[JV '#],0))</f>
        <v>Greene</v>
      </c>
      <c r="H510" s="460">
        <f>COUNTIF(Table1[JV '#],Table5[[#This Row],[JV Number]])</f>
        <v>3</v>
      </c>
      <c r="I510" s="466">
        <f>LOOKUP(Table5[[#This Row],[JV Number]],Table4[JV '#],Table4[Construction Start Dates])</f>
        <v>42810</v>
      </c>
      <c r="J510" s="466" t="e">
        <f t="array" ref="J510">MIN(IF(Table5[[#This Row],[JV Number]]=Table1[JV '#],#REF!,"Error"))</f>
        <v>#REF!</v>
      </c>
      <c r="K510" s="554" t="e">
        <f>SUMIF(Table1[JV '#],Table5[[#This Row],[JV Number]],#REF!)</f>
        <v>#REF!</v>
      </c>
      <c r="L510" s="460" t="str">
        <f>IF(COUNTIFS(Table1[JV '#],Table5[[#This Row],[JV Number]],Table1[D-419 Utility Relocation Classification],Table5[[#Headers],[Prior]])=0,"",COUNTIFS(Table1[JV '#],Table5[[#This Row],[JV Number]],Table1[D-419 Utility Relocation Classification],Table5[[#Headers],[Prior]]))</f>
        <v/>
      </c>
      <c r="M510" s="460" t="str">
        <f>IF(COUNTIFS(Table1[JV '#],Table5[[#This Row],[JV Number]],Table1[D-419 Utility Relocation Classification],Table5[[#Headers],[Restrictive]])=0,"",COUNTIFS(Table1[JV '#],Table5[[#This Row],[JV Number]],Table1[D-419 Utility Relocation Classification],Table5[[#Headers],[Restrictive]]))</f>
        <v/>
      </c>
      <c r="N510" s="460" t="str">
        <f>IF(COUNTIFS(Table1[JV '#],Table5[[#This Row],[JV Number]],Table1[D-419 Utility Relocation Classification],Table5[[#Headers],[Concurrent]])=0,"",COUNTIFS(Table1[JV '#],Table5[[#This Row],[JV Number]],Table1[D-419 Utility Relocation Classification],Table5[[#Headers],[Concurrent]]))</f>
        <v/>
      </c>
      <c r="O510" s="460" t="str">
        <f>IF(COUNTIFS(Table1[JV '#],Table5[[#This Row],[JV Number]],Table1[D-419 Utility Relocation Classification],Table5[[#Headers],[Coordinated]])=0,"",COUNTIFS(Table1[JV '#],Table5[[#This Row],[JV Number]],Table1[D-419 Utility Relocation Classification],Table5[[#Headers],[Coordinated]]))</f>
        <v/>
      </c>
      <c r="P510" s="460" t="str">
        <f>IF(COUNTIFS(Table1[JV '#],Table5[[#This Row],[JV Number]],Table1[D-419 Utility Relocation Classification],Table5[[#Headers],[Not Affected]])=0,"",COUNTIFS(Table1[JV '#],Table5[[#This Row],[JV Number]],Table1[D-419 Utility Relocation Classification],Table5[[#Headers],[Not Affected]]))</f>
        <v/>
      </c>
      <c r="Q510" s="460" t="str">
        <f>IF(COUNTIFS(Table1[JV '#],Table5[[#This Row],[JV Number]],Table1[D-419 Utility Relocation Classification],Table5[[#Headers],[Incorporated]])=0,"",COUNTIFS(Table1[JV '#],Table5[[#This Row],[JV Number]],Table1[D-419 Utility Relocation Classification],Table5[[#Headers],[Incorporated]]))</f>
        <v/>
      </c>
      <c r="R510" s="460" t="str">
        <f>IF(COUNTIFS(Table1[JV '#],Table5[[#This Row],[JV Number]],Table1[Overhead or Underground],"OH")=0,"",COUNTIFS(Table1[JV '#],Table5[[#This Row],[JV Number]],Table1[Overhead or Underground],"OH"))</f>
        <v/>
      </c>
      <c r="S510" s="460">
        <f>IF(COUNTIFS(Table1[JV '#],Table5[[#This Row],[JV Number]],Table1[Overhead or Underground],"UG")=0,"",COUNTIFS(Table1[JV '#],Table5[[#This Row],[JV Number]],Table1[Overhead or Underground],"UG"))</f>
        <v>2</v>
      </c>
      <c r="T510" s="460" t="e">
        <f>IF(COUNTIFS(Table1[JV '#],Table5[[#This Row],[JV Number]],#REF!,"x")=0,"",COUNTIFS(Table1[JV '#],Table5[[#This Row],[JV Number]],#REF!,"x"))</f>
        <v>#REF!</v>
      </c>
      <c r="U510" s="460" t="e">
        <f>IF(COUNTIFS(Table1[JV '#],Table5[[#This Row],[JV Number]],#REF!,"x")=0,"",COUNTIFS(Table1[JV '#],Table5[[#This Row],[JV Number]],#REF!,"x"))</f>
        <v>#REF!</v>
      </c>
      <c r="V510" s="460" t="e">
        <f>IF(COUNTIFS(Table1[JV '#],Table5[[#This Row],[JV Number]],#REF!,"x")=0,"",COUNTIFS(Table1[JV '#],Table5[[#This Row],[JV Number]],#REF!,"x"))</f>
        <v>#REF!</v>
      </c>
      <c r="W510" s="460" t="e">
        <f>IF(COUNTIFS(Table1[JV '#],Table5[[#This Row],[JV Number]],#REF!,"x")=0,"",COUNTIFS(Table1[JV '#],Table5[[#This Row],[JV Number]],#REF!,"x"))</f>
        <v>#REF!</v>
      </c>
      <c r="X510" s="460" t="e">
        <f>IF(COUNTIFS(Table1[JV '#],Table5[[#This Row],[JV Number]],#REF!,"x")=0,"",COUNTIFS(Table1[JV '#],Table5[[#This Row],[JV Number]],#REF!,"x"))</f>
        <v>#REF!</v>
      </c>
      <c r="Z510" s="447"/>
    </row>
    <row r="511" spans="1:26" x14ac:dyDescent="0.25">
      <c r="A511" s="464">
        <v>507</v>
      </c>
      <c r="B511" s="460">
        <v>513</v>
      </c>
      <c r="C511" s="460">
        <f>INDEX(Table1[MPMS '#],MATCH(Table5[[#This Row],[JV Number]],Table1[JV '#],0))</f>
        <v>79356</v>
      </c>
      <c r="D511" s="460" t="str">
        <f>INDEX(Table1[Early Completion (Y/N)],MATCH(Table5[[#This Row],[JV Number]],Table1[JV '#],0))</f>
        <v>--</v>
      </c>
      <c r="E511" s="460" t="e">
        <f>INDEX(#REF!,MATCH(Table5[[#This Row],[JV Number]],Table1[JV '#],0))</f>
        <v>#REF!</v>
      </c>
      <c r="F511" s="460">
        <f>INDEX(Table1[District],MATCH(Table5[[#This Row],[JV Number]],Table1[JV '#],0))</f>
        <v>12</v>
      </c>
      <c r="G511" s="460" t="str">
        <f>INDEX(Table1[County],MATCH(Table5[[#This Row],[JV Number]],Table1[JV '#],0))</f>
        <v>Greene</v>
      </c>
      <c r="H511" s="460">
        <f>COUNTIF(Table1[JV '#],Table5[[#This Row],[JV Number]])</f>
        <v>5</v>
      </c>
      <c r="I511" s="466">
        <f>LOOKUP(Table5[[#This Row],[JV Number]],Table4[JV '#],Table4[Construction Start Dates])</f>
        <v>42828</v>
      </c>
      <c r="J511" s="466" t="e">
        <f t="array" ref="J511">MIN(IF(Table5[[#This Row],[JV Number]]=Table1[JV '#],#REF!,"Error"))</f>
        <v>#REF!</v>
      </c>
      <c r="K511" s="554" t="e">
        <f>SUMIF(Table1[JV '#],Table5[[#This Row],[JV Number]],#REF!)</f>
        <v>#REF!</v>
      </c>
      <c r="L511" s="460" t="str">
        <f>IF(COUNTIFS(Table1[JV '#],Table5[[#This Row],[JV Number]],Table1[D-419 Utility Relocation Classification],Table5[[#Headers],[Prior]])=0,"",COUNTIFS(Table1[JV '#],Table5[[#This Row],[JV Number]],Table1[D-419 Utility Relocation Classification],Table5[[#Headers],[Prior]]))</f>
        <v/>
      </c>
      <c r="M511" s="460" t="str">
        <f>IF(COUNTIFS(Table1[JV '#],Table5[[#This Row],[JV Number]],Table1[D-419 Utility Relocation Classification],Table5[[#Headers],[Restrictive]])=0,"",COUNTIFS(Table1[JV '#],Table5[[#This Row],[JV Number]],Table1[D-419 Utility Relocation Classification],Table5[[#Headers],[Restrictive]]))</f>
        <v/>
      </c>
      <c r="N511" s="460" t="str">
        <f>IF(COUNTIFS(Table1[JV '#],Table5[[#This Row],[JV Number]],Table1[D-419 Utility Relocation Classification],Table5[[#Headers],[Concurrent]])=0,"",COUNTIFS(Table1[JV '#],Table5[[#This Row],[JV Number]],Table1[D-419 Utility Relocation Classification],Table5[[#Headers],[Concurrent]]))</f>
        <v/>
      </c>
      <c r="O511" s="460" t="str">
        <f>IF(COUNTIFS(Table1[JV '#],Table5[[#This Row],[JV Number]],Table1[D-419 Utility Relocation Classification],Table5[[#Headers],[Coordinated]])=0,"",COUNTIFS(Table1[JV '#],Table5[[#This Row],[JV Number]],Table1[D-419 Utility Relocation Classification],Table5[[#Headers],[Coordinated]]))</f>
        <v/>
      </c>
      <c r="P511" s="460" t="str">
        <f>IF(COUNTIFS(Table1[JV '#],Table5[[#This Row],[JV Number]],Table1[D-419 Utility Relocation Classification],Table5[[#Headers],[Not Affected]])=0,"",COUNTIFS(Table1[JV '#],Table5[[#This Row],[JV Number]],Table1[D-419 Utility Relocation Classification],Table5[[#Headers],[Not Affected]]))</f>
        <v/>
      </c>
      <c r="Q511" s="460" t="str">
        <f>IF(COUNTIFS(Table1[JV '#],Table5[[#This Row],[JV Number]],Table1[D-419 Utility Relocation Classification],Table5[[#Headers],[Incorporated]])=0,"",COUNTIFS(Table1[JV '#],Table5[[#This Row],[JV Number]],Table1[D-419 Utility Relocation Classification],Table5[[#Headers],[Incorporated]]))</f>
        <v/>
      </c>
      <c r="R511" s="460" t="str">
        <f>IF(COUNTIFS(Table1[JV '#],Table5[[#This Row],[JV Number]],Table1[Overhead or Underground],"OH")=0,"",COUNTIFS(Table1[JV '#],Table5[[#This Row],[JV Number]],Table1[Overhead or Underground],"OH"))</f>
        <v/>
      </c>
      <c r="S511" s="460">
        <f>IF(COUNTIFS(Table1[JV '#],Table5[[#This Row],[JV Number]],Table1[Overhead or Underground],"UG")=0,"",COUNTIFS(Table1[JV '#],Table5[[#This Row],[JV Number]],Table1[Overhead or Underground],"UG"))</f>
        <v>4</v>
      </c>
      <c r="T511" s="460" t="e">
        <f>IF(COUNTIFS(Table1[JV '#],Table5[[#This Row],[JV Number]],#REF!,"x")=0,"",COUNTIFS(Table1[JV '#],Table5[[#This Row],[JV Number]],#REF!,"x"))</f>
        <v>#REF!</v>
      </c>
      <c r="U511" s="460" t="e">
        <f>IF(COUNTIFS(Table1[JV '#],Table5[[#This Row],[JV Number]],#REF!,"x")=0,"",COUNTIFS(Table1[JV '#],Table5[[#This Row],[JV Number]],#REF!,"x"))</f>
        <v>#REF!</v>
      </c>
      <c r="V511" s="460" t="e">
        <f>IF(COUNTIFS(Table1[JV '#],Table5[[#This Row],[JV Number]],#REF!,"x")=0,"",COUNTIFS(Table1[JV '#],Table5[[#This Row],[JV Number]],#REF!,"x"))</f>
        <v>#REF!</v>
      </c>
      <c r="W511" s="460" t="e">
        <f>IF(COUNTIFS(Table1[JV '#],Table5[[#This Row],[JV Number]],#REF!,"x")=0,"",COUNTIFS(Table1[JV '#],Table5[[#This Row],[JV Number]],#REF!,"x"))</f>
        <v>#REF!</v>
      </c>
      <c r="X511" s="460" t="e">
        <f>IF(COUNTIFS(Table1[JV '#],Table5[[#This Row],[JV Number]],#REF!,"x")=0,"",COUNTIFS(Table1[JV '#],Table5[[#This Row],[JV Number]],#REF!,"x"))</f>
        <v>#REF!</v>
      </c>
      <c r="Z511" s="447"/>
    </row>
    <row r="512" spans="1:26" x14ac:dyDescent="0.25">
      <c r="A512" s="464">
        <v>508</v>
      </c>
      <c r="B512" s="460">
        <v>514</v>
      </c>
      <c r="C512" s="460">
        <f>INDEX(Table1[MPMS '#],MATCH(Table5[[#This Row],[JV Number]],Table1[JV '#],0))</f>
        <v>79357</v>
      </c>
      <c r="D512" s="460" t="str">
        <f>INDEX(Table1[Early Completion (Y/N)],MATCH(Table5[[#This Row],[JV Number]],Table1[JV '#],0))</f>
        <v>--</v>
      </c>
      <c r="E512" s="460" t="e">
        <f>INDEX(#REF!,MATCH(Table5[[#This Row],[JV Number]],Table1[JV '#],0))</f>
        <v>#REF!</v>
      </c>
      <c r="F512" s="460">
        <f>INDEX(Table1[District],MATCH(Table5[[#This Row],[JV Number]],Table1[JV '#],0))</f>
        <v>12</v>
      </c>
      <c r="G512" s="460" t="str">
        <f>INDEX(Table1[County],MATCH(Table5[[#This Row],[JV Number]],Table1[JV '#],0))</f>
        <v>Greene</v>
      </c>
      <c r="H512" s="460">
        <f>COUNTIF(Table1[JV '#],Table5[[#This Row],[JV Number]])</f>
        <v>4</v>
      </c>
      <c r="I512" s="466">
        <f>LOOKUP(Table5[[#This Row],[JV Number]],Table4[JV '#],Table4[Construction Start Dates])</f>
        <v>42538</v>
      </c>
      <c r="J512" s="466" t="e">
        <f t="array" ref="J512">MIN(IF(Table5[[#This Row],[JV Number]]=Table1[JV '#],#REF!,"Error"))</f>
        <v>#REF!</v>
      </c>
      <c r="K512" s="554" t="e">
        <f>SUMIF(Table1[JV '#],Table5[[#This Row],[JV Number]],#REF!)</f>
        <v>#REF!</v>
      </c>
      <c r="L512" s="460" t="str">
        <f>IF(COUNTIFS(Table1[JV '#],Table5[[#This Row],[JV Number]],Table1[D-419 Utility Relocation Classification],Table5[[#Headers],[Prior]])=0,"",COUNTIFS(Table1[JV '#],Table5[[#This Row],[JV Number]],Table1[D-419 Utility Relocation Classification],Table5[[#Headers],[Prior]]))</f>
        <v/>
      </c>
      <c r="M512" s="460" t="str">
        <f>IF(COUNTIFS(Table1[JV '#],Table5[[#This Row],[JV Number]],Table1[D-419 Utility Relocation Classification],Table5[[#Headers],[Restrictive]])=0,"",COUNTIFS(Table1[JV '#],Table5[[#This Row],[JV Number]],Table1[D-419 Utility Relocation Classification],Table5[[#Headers],[Restrictive]]))</f>
        <v/>
      </c>
      <c r="N512" s="460" t="str">
        <f>IF(COUNTIFS(Table1[JV '#],Table5[[#This Row],[JV Number]],Table1[D-419 Utility Relocation Classification],Table5[[#Headers],[Concurrent]])=0,"",COUNTIFS(Table1[JV '#],Table5[[#This Row],[JV Number]],Table1[D-419 Utility Relocation Classification],Table5[[#Headers],[Concurrent]]))</f>
        <v/>
      </c>
      <c r="O512" s="460" t="str">
        <f>IF(COUNTIFS(Table1[JV '#],Table5[[#This Row],[JV Number]],Table1[D-419 Utility Relocation Classification],Table5[[#Headers],[Coordinated]])=0,"",COUNTIFS(Table1[JV '#],Table5[[#This Row],[JV Number]],Table1[D-419 Utility Relocation Classification],Table5[[#Headers],[Coordinated]]))</f>
        <v/>
      </c>
      <c r="P512" s="460" t="str">
        <f>IF(COUNTIFS(Table1[JV '#],Table5[[#This Row],[JV Number]],Table1[D-419 Utility Relocation Classification],Table5[[#Headers],[Not Affected]])=0,"",COUNTIFS(Table1[JV '#],Table5[[#This Row],[JV Number]],Table1[D-419 Utility Relocation Classification],Table5[[#Headers],[Not Affected]]))</f>
        <v/>
      </c>
      <c r="Q512" s="460" t="str">
        <f>IF(COUNTIFS(Table1[JV '#],Table5[[#This Row],[JV Number]],Table1[D-419 Utility Relocation Classification],Table5[[#Headers],[Incorporated]])=0,"",COUNTIFS(Table1[JV '#],Table5[[#This Row],[JV Number]],Table1[D-419 Utility Relocation Classification],Table5[[#Headers],[Incorporated]]))</f>
        <v/>
      </c>
      <c r="R512" s="460" t="str">
        <f>IF(COUNTIFS(Table1[JV '#],Table5[[#This Row],[JV Number]],Table1[Overhead or Underground],"OH")=0,"",COUNTIFS(Table1[JV '#],Table5[[#This Row],[JV Number]],Table1[Overhead or Underground],"OH"))</f>
        <v/>
      </c>
      <c r="S512" s="460">
        <f>IF(COUNTIFS(Table1[JV '#],Table5[[#This Row],[JV Number]],Table1[Overhead or Underground],"UG")=0,"",COUNTIFS(Table1[JV '#],Table5[[#This Row],[JV Number]],Table1[Overhead or Underground],"UG"))</f>
        <v>2</v>
      </c>
      <c r="T512" s="460" t="e">
        <f>IF(COUNTIFS(Table1[JV '#],Table5[[#This Row],[JV Number]],#REF!,"x")=0,"",COUNTIFS(Table1[JV '#],Table5[[#This Row],[JV Number]],#REF!,"x"))</f>
        <v>#REF!</v>
      </c>
      <c r="U512" s="460" t="e">
        <f>IF(COUNTIFS(Table1[JV '#],Table5[[#This Row],[JV Number]],#REF!,"x")=0,"",COUNTIFS(Table1[JV '#],Table5[[#This Row],[JV Number]],#REF!,"x"))</f>
        <v>#REF!</v>
      </c>
      <c r="V512" s="460" t="e">
        <f>IF(COUNTIFS(Table1[JV '#],Table5[[#This Row],[JV Number]],#REF!,"x")=0,"",COUNTIFS(Table1[JV '#],Table5[[#This Row],[JV Number]],#REF!,"x"))</f>
        <v>#REF!</v>
      </c>
      <c r="W512" s="460" t="e">
        <f>IF(COUNTIFS(Table1[JV '#],Table5[[#This Row],[JV Number]],#REF!,"x")=0,"",COUNTIFS(Table1[JV '#],Table5[[#This Row],[JV Number]],#REF!,"x"))</f>
        <v>#REF!</v>
      </c>
      <c r="X512" s="460" t="e">
        <f>IF(COUNTIFS(Table1[JV '#],Table5[[#This Row],[JV Number]],#REF!,"x")=0,"",COUNTIFS(Table1[JV '#],Table5[[#This Row],[JV Number]],#REF!,"x"))</f>
        <v>#REF!</v>
      </c>
      <c r="Z512" s="447"/>
    </row>
    <row r="513" spans="1:26" x14ac:dyDescent="0.25">
      <c r="A513" s="464">
        <v>509</v>
      </c>
      <c r="B513" s="460">
        <v>515</v>
      </c>
      <c r="C513" s="460">
        <f>INDEX(Table1[MPMS '#],MATCH(Table5[[#This Row],[JV Number]],Table1[JV '#],0))</f>
        <v>88079</v>
      </c>
      <c r="D513" s="460" t="str">
        <f>INDEX(Table1[Early Completion (Y/N)],MATCH(Table5[[#This Row],[JV Number]],Table1[JV '#],0))</f>
        <v>--</v>
      </c>
      <c r="E513" s="460" t="e">
        <f>INDEX(#REF!,MATCH(Table5[[#This Row],[JV Number]],Table1[JV '#],0))</f>
        <v>#REF!</v>
      </c>
      <c r="F513" s="460">
        <f>INDEX(Table1[District],MATCH(Table5[[#This Row],[JV Number]],Table1[JV '#],0))</f>
        <v>12</v>
      </c>
      <c r="G513" s="460" t="str">
        <f>INDEX(Table1[County],MATCH(Table5[[#This Row],[JV Number]],Table1[JV '#],0))</f>
        <v>Greene</v>
      </c>
      <c r="H513" s="460">
        <f>COUNTIF(Table1[JV '#],Table5[[#This Row],[JV Number]])</f>
        <v>4</v>
      </c>
      <c r="I513" s="466">
        <f>LOOKUP(Table5[[#This Row],[JV Number]],Table4[JV '#],Table4[Construction Start Dates])</f>
        <v>42509</v>
      </c>
      <c r="J513" s="466" t="e">
        <f t="array" ref="J513">MIN(IF(Table5[[#This Row],[JV Number]]=Table1[JV '#],#REF!,"Error"))</f>
        <v>#REF!</v>
      </c>
      <c r="K513" s="554" t="e">
        <f>SUMIF(Table1[JV '#],Table5[[#This Row],[JV Number]],#REF!)</f>
        <v>#REF!</v>
      </c>
      <c r="L513" s="460" t="str">
        <f>IF(COUNTIFS(Table1[JV '#],Table5[[#This Row],[JV Number]],Table1[D-419 Utility Relocation Classification],Table5[[#Headers],[Prior]])=0,"",COUNTIFS(Table1[JV '#],Table5[[#This Row],[JV Number]],Table1[D-419 Utility Relocation Classification],Table5[[#Headers],[Prior]]))</f>
        <v/>
      </c>
      <c r="M513" s="460" t="str">
        <f>IF(COUNTIFS(Table1[JV '#],Table5[[#This Row],[JV Number]],Table1[D-419 Utility Relocation Classification],Table5[[#Headers],[Restrictive]])=0,"",COUNTIFS(Table1[JV '#],Table5[[#This Row],[JV Number]],Table1[D-419 Utility Relocation Classification],Table5[[#Headers],[Restrictive]]))</f>
        <v/>
      </c>
      <c r="N513" s="460" t="str">
        <f>IF(COUNTIFS(Table1[JV '#],Table5[[#This Row],[JV Number]],Table1[D-419 Utility Relocation Classification],Table5[[#Headers],[Concurrent]])=0,"",COUNTIFS(Table1[JV '#],Table5[[#This Row],[JV Number]],Table1[D-419 Utility Relocation Classification],Table5[[#Headers],[Concurrent]]))</f>
        <v/>
      </c>
      <c r="O513" s="460" t="str">
        <f>IF(COUNTIFS(Table1[JV '#],Table5[[#This Row],[JV Number]],Table1[D-419 Utility Relocation Classification],Table5[[#Headers],[Coordinated]])=0,"",COUNTIFS(Table1[JV '#],Table5[[#This Row],[JV Number]],Table1[D-419 Utility Relocation Classification],Table5[[#Headers],[Coordinated]]))</f>
        <v/>
      </c>
      <c r="P513" s="460" t="str">
        <f>IF(COUNTIFS(Table1[JV '#],Table5[[#This Row],[JV Number]],Table1[D-419 Utility Relocation Classification],Table5[[#Headers],[Not Affected]])=0,"",COUNTIFS(Table1[JV '#],Table5[[#This Row],[JV Number]],Table1[D-419 Utility Relocation Classification],Table5[[#Headers],[Not Affected]]))</f>
        <v/>
      </c>
      <c r="Q513" s="460" t="str">
        <f>IF(COUNTIFS(Table1[JV '#],Table5[[#This Row],[JV Number]],Table1[D-419 Utility Relocation Classification],Table5[[#Headers],[Incorporated]])=0,"",COUNTIFS(Table1[JV '#],Table5[[#This Row],[JV Number]],Table1[D-419 Utility Relocation Classification],Table5[[#Headers],[Incorporated]]))</f>
        <v/>
      </c>
      <c r="R513" s="460">
        <f>IF(COUNTIFS(Table1[JV '#],Table5[[#This Row],[JV Number]],Table1[Overhead or Underground],"OH")=0,"",COUNTIFS(Table1[JV '#],Table5[[#This Row],[JV Number]],Table1[Overhead or Underground],"OH"))</f>
        <v>1</v>
      </c>
      <c r="S513" s="460">
        <f>IF(COUNTIFS(Table1[JV '#],Table5[[#This Row],[JV Number]],Table1[Overhead or Underground],"UG")=0,"",COUNTIFS(Table1[JV '#],Table5[[#This Row],[JV Number]],Table1[Overhead or Underground],"UG"))</f>
        <v>2</v>
      </c>
      <c r="T513" s="460" t="e">
        <f>IF(COUNTIFS(Table1[JV '#],Table5[[#This Row],[JV Number]],#REF!,"x")=0,"",COUNTIFS(Table1[JV '#],Table5[[#This Row],[JV Number]],#REF!,"x"))</f>
        <v>#REF!</v>
      </c>
      <c r="U513" s="460" t="e">
        <f>IF(COUNTIFS(Table1[JV '#],Table5[[#This Row],[JV Number]],#REF!,"x")=0,"",COUNTIFS(Table1[JV '#],Table5[[#This Row],[JV Number]],#REF!,"x"))</f>
        <v>#REF!</v>
      </c>
      <c r="V513" s="460" t="e">
        <f>IF(COUNTIFS(Table1[JV '#],Table5[[#This Row],[JV Number]],#REF!,"x")=0,"",COUNTIFS(Table1[JV '#],Table5[[#This Row],[JV Number]],#REF!,"x"))</f>
        <v>#REF!</v>
      </c>
      <c r="W513" s="460" t="e">
        <f>IF(COUNTIFS(Table1[JV '#],Table5[[#This Row],[JV Number]],#REF!,"x")=0,"",COUNTIFS(Table1[JV '#],Table5[[#This Row],[JV Number]],#REF!,"x"))</f>
        <v>#REF!</v>
      </c>
      <c r="X513" s="460" t="e">
        <f>IF(COUNTIFS(Table1[JV '#],Table5[[#This Row],[JV Number]],#REF!,"x")=0,"",COUNTIFS(Table1[JV '#],Table5[[#This Row],[JV Number]],#REF!,"x"))</f>
        <v>#REF!</v>
      </c>
      <c r="Z513" s="447"/>
    </row>
    <row r="514" spans="1:26" x14ac:dyDescent="0.25">
      <c r="A514" s="464">
        <v>510</v>
      </c>
      <c r="B514" s="460">
        <v>516</v>
      </c>
      <c r="C514" s="460">
        <f>INDEX(Table1[MPMS '#],MATCH(Table5[[#This Row],[JV Number]],Table1[JV '#],0))</f>
        <v>30231</v>
      </c>
      <c r="D514" s="460" t="str">
        <f>INDEX(Table1[Early Completion (Y/N)],MATCH(Table5[[#This Row],[JV Number]],Table1[JV '#],0))</f>
        <v>--</v>
      </c>
      <c r="E514" s="460" t="e">
        <f>INDEX(#REF!,MATCH(Table5[[#This Row],[JV Number]],Table1[JV '#],0))</f>
        <v>#REF!</v>
      </c>
      <c r="F514" s="460">
        <f>INDEX(Table1[District],MATCH(Table5[[#This Row],[JV Number]],Table1[JV '#],0))</f>
        <v>12</v>
      </c>
      <c r="G514" s="460" t="str">
        <f>INDEX(Table1[County],MATCH(Table5[[#This Row],[JV Number]],Table1[JV '#],0))</f>
        <v>Greene</v>
      </c>
      <c r="H514" s="460">
        <f>COUNTIF(Table1[JV '#],Table5[[#This Row],[JV Number]])</f>
        <v>3</v>
      </c>
      <c r="I514" s="466">
        <f>LOOKUP(Table5[[#This Row],[JV Number]],Table4[JV '#],Table4[Construction Start Dates])</f>
        <v>42506</v>
      </c>
      <c r="J514" s="466" t="e">
        <f t="array" ref="J514">MIN(IF(Table5[[#This Row],[JV Number]]=Table1[JV '#],#REF!,"Error"))</f>
        <v>#REF!</v>
      </c>
      <c r="K514" s="554" t="e">
        <f>SUMIF(Table1[JV '#],Table5[[#This Row],[JV Number]],#REF!)</f>
        <v>#REF!</v>
      </c>
      <c r="L514" s="460" t="str">
        <f>IF(COUNTIFS(Table1[JV '#],Table5[[#This Row],[JV Number]],Table1[D-419 Utility Relocation Classification],Table5[[#Headers],[Prior]])=0,"",COUNTIFS(Table1[JV '#],Table5[[#This Row],[JV Number]],Table1[D-419 Utility Relocation Classification],Table5[[#Headers],[Prior]]))</f>
        <v/>
      </c>
      <c r="M514" s="460" t="str">
        <f>IF(COUNTIFS(Table1[JV '#],Table5[[#This Row],[JV Number]],Table1[D-419 Utility Relocation Classification],Table5[[#Headers],[Restrictive]])=0,"",COUNTIFS(Table1[JV '#],Table5[[#This Row],[JV Number]],Table1[D-419 Utility Relocation Classification],Table5[[#Headers],[Restrictive]]))</f>
        <v/>
      </c>
      <c r="N514" s="460" t="str">
        <f>IF(COUNTIFS(Table1[JV '#],Table5[[#This Row],[JV Number]],Table1[D-419 Utility Relocation Classification],Table5[[#Headers],[Concurrent]])=0,"",COUNTIFS(Table1[JV '#],Table5[[#This Row],[JV Number]],Table1[D-419 Utility Relocation Classification],Table5[[#Headers],[Concurrent]]))</f>
        <v/>
      </c>
      <c r="O514" s="460" t="str">
        <f>IF(COUNTIFS(Table1[JV '#],Table5[[#This Row],[JV Number]],Table1[D-419 Utility Relocation Classification],Table5[[#Headers],[Coordinated]])=0,"",COUNTIFS(Table1[JV '#],Table5[[#This Row],[JV Number]],Table1[D-419 Utility Relocation Classification],Table5[[#Headers],[Coordinated]]))</f>
        <v/>
      </c>
      <c r="P514" s="460" t="str">
        <f>IF(COUNTIFS(Table1[JV '#],Table5[[#This Row],[JV Number]],Table1[D-419 Utility Relocation Classification],Table5[[#Headers],[Not Affected]])=0,"",COUNTIFS(Table1[JV '#],Table5[[#This Row],[JV Number]],Table1[D-419 Utility Relocation Classification],Table5[[#Headers],[Not Affected]]))</f>
        <v/>
      </c>
      <c r="Q514" s="460" t="str">
        <f>IF(COUNTIFS(Table1[JV '#],Table5[[#This Row],[JV Number]],Table1[D-419 Utility Relocation Classification],Table5[[#Headers],[Incorporated]])=0,"",COUNTIFS(Table1[JV '#],Table5[[#This Row],[JV Number]],Table1[D-419 Utility Relocation Classification],Table5[[#Headers],[Incorporated]]))</f>
        <v/>
      </c>
      <c r="R514" s="460">
        <f>IF(COUNTIFS(Table1[JV '#],Table5[[#This Row],[JV Number]],Table1[Overhead or Underground],"OH")=0,"",COUNTIFS(Table1[JV '#],Table5[[#This Row],[JV Number]],Table1[Overhead or Underground],"OH"))</f>
        <v>1</v>
      </c>
      <c r="S514" s="460">
        <f>IF(COUNTIFS(Table1[JV '#],Table5[[#This Row],[JV Number]],Table1[Overhead or Underground],"UG")=0,"",COUNTIFS(Table1[JV '#],Table5[[#This Row],[JV Number]],Table1[Overhead or Underground],"UG"))</f>
        <v>2</v>
      </c>
      <c r="T514" s="460" t="e">
        <f>IF(COUNTIFS(Table1[JV '#],Table5[[#This Row],[JV Number]],#REF!,"x")=0,"",COUNTIFS(Table1[JV '#],Table5[[#This Row],[JV Number]],#REF!,"x"))</f>
        <v>#REF!</v>
      </c>
      <c r="U514" s="460" t="e">
        <f>IF(COUNTIFS(Table1[JV '#],Table5[[#This Row],[JV Number]],#REF!,"x")=0,"",COUNTIFS(Table1[JV '#],Table5[[#This Row],[JV Number]],#REF!,"x"))</f>
        <v>#REF!</v>
      </c>
      <c r="V514" s="460" t="e">
        <f>IF(COUNTIFS(Table1[JV '#],Table5[[#This Row],[JV Number]],#REF!,"x")=0,"",COUNTIFS(Table1[JV '#],Table5[[#This Row],[JV Number]],#REF!,"x"))</f>
        <v>#REF!</v>
      </c>
      <c r="W514" s="460" t="e">
        <f>IF(COUNTIFS(Table1[JV '#],Table5[[#This Row],[JV Number]],#REF!,"x")=0,"",COUNTIFS(Table1[JV '#],Table5[[#This Row],[JV Number]],#REF!,"x"))</f>
        <v>#REF!</v>
      </c>
      <c r="X514" s="460" t="e">
        <f>IF(COUNTIFS(Table1[JV '#],Table5[[#This Row],[JV Number]],#REF!,"x")=0,"",COUNTIFS(Table1[JV '#],Table5[[#This Row],[JV Number]],#REF!,"x"))</f>
        <v>#REF!</v>
      </c>
      <c r="Z514" s="447"/>
    </row>
    <row r="515" spans="1:26" x14ac:dyDescent="0.25">
      <c r="A515" s="464">
        <v>511</v>
      </c>
      <c r="B515" s="460">
        <v>517</v>
      </c>
      <c r="C515" s="460">
        <f>INDEX(Table1[MPMS '#],MATCH(Table5[[#This Row],[JV Number]],Table1[JV '#],0))</f>
        <v>30975</v>
      </c>
      <c r="D515" s="460" t="str">
        <f>INDEX(Table1[Early Completion (Y/N)],MATCH(Table5[[#This Row],[JV Number]],Table1[JV '#],0))</f>
        <v>--</v>
      </c>
      <c r="E515" s="460" t="e">
        <f>INDEX(#REF!,MATCH(Table5[[#This Row],[JV Number]],Table1[JV '#],0))</f>
        <v>#REF!</v>
      </c>
      <c r="F515" s="460">
        <f>INDEX(Table1[District],MATCH(Table5[[#This Row],[JV Number]],Table1[JV '#],0))</f>
        <v>12</v>
      </c>
      <c r="G515" s="460" t="str">
        <f>INDEX(Table1[County],MATCH(Table5[[#This Row],[JV Number]],Table1[JV '#],0))</f>
        <v>Washington</v>
      </c>
      <c r="H515" s="460">
        <f>COUNTIF(Table1[JV '#],Table5[[#This Row],[JV Number]])</f>
        <v>2</v>
      </c>
      <c r="I515" s="466">
        <f>LOOKUP(Table5[[#This Row],[JV Number]],Table4[JV '#],Table4[Construction Start Dates])</f>
        <v>42556</v>
      </c>
      <c r="J515" s="466" t="e">
        <f t="array" ref="J515">MIN(IF(Table5[[#This Row],[JV Number]]=Table1[JV '#],#REF!,"Error"))</f>
        <v>#REF!</v>
      </c>
      <c r="K515" s="554" t="e">
        <f>SUMIF(Table1[JV '#],Table5[[#This Row],[JV Number]],#REF!)</f>
        <v>#REF!</v>
      </c>
      <c r="L515" s="460" t="str">
        <f>IF(COUNTIFS(Table1[JV '#],Table5[[#This Row],[JV Number]],Table1[D-419 Utility Relocation Classification],Table5[[#Headers],[Prior]])=0,"",COUNTIFS(Table1[JV '#],Table5[[#This Row],[JV Number]],Table1[D-419 Utility Relocation Classification],Table5[[#Headers],[Prior]]))</f>
        <v/>
      </c>
      <c r="M515" s="460" t="str">
        <f>IF(COUNTIFS(Table1[JV '#],Table5[[#This Row],[JV Number]],Table1[D-419 Utility Relocation Classification],Table5[[#Headers],[Restrictive]])=0,"",COUNTIFS(Table1[JV '#],Table5[[#This Row],[JV Number]],Table1[D-419 Utility Relocation Classification],Table5[[#Headers],[Restrictive]]))</f>
        <v/>
      </c>
      <c r="N515" s="460" t="str">
        <f>IF(COUNTIFS(Table1[JV '#],Table5[[#This Row],[JV Number]],Table1[D-419 Utility Relocation Classification],Table5[[#Headers],[Concurrent]])=0,"",COUNTIFS(Table1[JV '#],Table5[[#This Row],[JV Number]],Table1[D-419 Utility Relocation Classification],Table5[[#Headers],[Concurrent]]))</f>
        <v/>
      </c>
      <c r="O515" s="460" t="str">
        <f>IF(COUNTIFS(Table1[JV '#],Table5[[#This Row],[JV Number]],Table1[D-419 Utility Relocation Classification],Table5[[#Headers],[Coordinated]])=0,"",COUNTIFS(Table1[JV '#],Table5[[#This Row],[JV Number]],Table1[D-419 Utility Relocation Classification],Table5[[#Headers],[Coordinated]]))</f>
        <v/>
      </c>
      <c r="P515" s="460" t="str">
        <f>IF(COUNTIFS(Table1[JV '#],Table5[[#This Row],[JV Number]],Table1[D-419 Utility Relocation Classification],Table5[[#Headers],[Not Affected]])=0,"",COUNTIFS(Table1[JV '#],Table5[[#This Row],[JV Number]],Table1[D-419 Utility Relocation Classification],Table5[[#Headers],[Not Affected]]))</f>
        <v/>
      </c>
      <c r="Q515" s="460" t="str">
        <f>IF(COUNTIFS(Table1[JV '#],Table5[[#This Row],[JV Number]],Table1[D-419 Utility Relocation Classification],Table5[[#Headers],[Incorporated]])=0,"",COUNTIFS(Table1[JV '#],Table5[[#This Row],[JV Number]],Table1[D-419 Utility Relocation Classification],Table5[[#Headers],[Incorporated]]))</f>
        <v/>
      </c>
      <c r="R515" s="460" t="str">
        <f>IF(COUNTIFS(Table1[JV '#],Table5[[#This Row],[JV Number]],Table1[Overhead or Underground],"OH")=0,"",COUNTIFS(Table1[JV '#],Table5[[#This Row],[JV Number]],Table1[Overhead or Underground],"OH"))</f>
        <v/>
      </c>
      <c r="S515" s="460">
        <f>IF(COUNTIFS(Table1[JV '#],Table5[[#This Row],[JV Number]],Table1[Overhead or Underground],"UG")=0,"",COUNTIFS(Table1[JV '#],Table5[[#This Row],[JV Number]],Table1[Overhead or Underground],"UG"))</f>
        <v>1</v>
      </c>
      <c r="T515" s="460" t="e">
        <f>IF(COUNTIFS(Table1[JV '#],Table5[[#This Row],[JV Number]],#REF!,"x")=0,"",COUNTIFS(Table1[JV '#],Table5[[#This Row],[JV Number]],#REF!,"x"))</f>
        <v>#REF!</v>
      </c>
      <c r="U515" s="460" t="e">
        <f>IF(COUNTIFS(Table1[JV '#],Table5[[#This Row],[JV Number]],#REF!,"x")=0,"",COUNTIFS(Table1[JV '#],Table5[[#This Row],[JV Number]],#REF!,"x"))</f>
        <v>#REF!</v>
      </c>
      <c r="V515" s="460" t="e">
        <f>IF(COUNTIFS(Table1[JV '#],Table5[[#This Row],[JV Number]],#REF!,"x")=0,"",COUNTIFS(Table1[JV '#],Table5[[#This Row],[JV Number]],#REF!,"x"))</f>
        <v>#REF!</v>
      </c>
      <c r="W515" s="460" t="e">
        <f>IF(COUNTIFS(Table1[JV '#],Table5[[#This Row],[JV Number]],#REF!,"x")=0,"",COUNTIFS(Table1[JV '#],Table5[[#This Row],[JV Number]],#REF!,"x"))</f>
        <v>#REF!</v>
      </c>
      <c r="X515" s="460" t="e">
        <f>IF(COUNTIFS(Table1[JV '#],Table5[[#This Row],[JV Number]],#REF!,"x")=0,"",COUNTIFS(Table1[JV '#],Table5[[#This Row],[JV Number]],#REF!,"x"))</f>
        <v>#REF!</v>
      </c>
      <c r="Z515" s="447"/>
    </row>
    <row r="516" spans="1:26" x14ac:dyDescent="0.25">
      <c r="A516" s="464">
        <v>512</v>
      </c>
      <c r="B516" s="460">
        <v>518</v>
      </c>
      <c r="C516" s="460">
        <f>INDEX(Table1[MPMS '#],MATCH(Table5[[#This Row],[JV Number]],Table1[JV '#],0))</f>
        <v>30639</v>
      </c>
      <c r="D516" s="460" t="str">
        <f>INDEX(Table1[Early Completion (Y/N)],MATCH(Table5[[#This Row],[JV Number]],Table1[JV '#],0))</f>
        <v>--</v>
      </c>
      <c r="E516" s="460" t="e">
        <f>INDEX(#REF!,MATCH(Table5[[#This Row],[JV Number]],Table1[JV '#],0))</f>
        <v>#REF!</v>
      </c>
      <c r="F516" s="460">
        <f>INDEX(Table1[District],MATCH(Table5[[#This Row],[JV Number]],Table1[JV '#],0))</f>
        <v>12</v>
      </c>
      <c r="G516" s="460" t="str">
        <f>INDEX(Table1[County],MATCH(Table5[[#This Row],[JV Number]],Table1[JV '#],0))</f>
        <v>Washington</v>
      </c>
      <c r="H516" s="460">
        <f>COUNTIF(Table1[JV '#],Table5[[#This Row],[JV Number]])</f>
        <v>4</v>
      </c>
      <c r="I516" s="466">
        <f>LOOKUP(Table5[[#This Row],[JV Number]],Table4[JV '#],Table4[Construction Start Dates])</f>
        <v>42513</v>
      </c>
      <c r="J516" s="466" t="e">
        <f t="array" ref="J516">MIN(IF(Table5[[#This Row],[JV Number]]=Table1[JV '#],#REF!,"Error"))</f>
        <v>#REF!</v>
      </c>
      <c r="K516" s="554" t="e">
        <f>SUMIF(Table1[JV '#],Table5[[#This Row],[JV Number]],#REF!)</f>
        <v>#REF!</v>
      </c>
      <c r="L516" s="460" t="str">
        <f>IF(COUNTIFS(Table1[JV '#],Table5[[#This Row],[JV Number]],Table1[D-419 Utility Relocation Classification],Table5[[#Headers],[Prior]])=0,"",COUNTIFS(Table1[JV '#],Table5[[#This Row],[JV Number]],Table1[D-419 Utility Relocation Classification],Table5[[#Headers],[Prior]]))</f>
        <v/>
      </c>
      <c r="M516" s="460" t="str">
        <f>IF(COUNTIFS(Table1[JV '#],Table5[[#This Row],[JV Number]],Table1[D-419 Utility Relocation Classification],Table5[[#Headers],[Restrictive]])=0,"",COUNTIFS(Table1[JV '#],Table5[[#This Row],[JV Number]],Table1[D-419 Utility Relocation Classification],Table5[[#Headers],[Restrictive]]))</f>
        <v/>
      </c>
      <c r="N516" s="460" t="str">
        <f>IF(COUNTIFS(Table1[JV '#],Table5[[#This Row],[JV Number]],Table1[D-419 Utility Relocation Classification],Table5[[#Headers],[Concurrent]])=0,"",COUNTIFS(Table1[JV '#],Table5[[#This Row],[JV Number]],Table1[D-419 Utility Relocation Classification],Table5[[#Headers],[Concurrent]]))</f>
        <v/>
      </c>
      <c r="O516" s="460" t="str">
        <f>IF(COUNTIFS(Table1[JV '#],Table5[[#This Row],[JV Number]],Table1[D-419 Utility Relocation Classification],Table5[[#Headers],[Coordinated]])=0,"",COUNTIFS(Table1[JV '#],Table5[[#This Row],[JV Number]],Table1[D-419 Utility Relocation Classification],Table5[[#Headers],[Coordinated]]))</f>
        <v/>
      </c>
      <c r="P516" s="460" t="str">
        <f>IF(COUNTIFS(Table1[JV '#],Table5[[#This Row],[JV Number]],Table1[D-419 Utility Relocation Classification],Table5[[#Headers],[Not Affected]])=0,"",COUNTIFS(Table1[JV '#],Table5[[#This Row],[JV Number]],Table1[D-419 Utility Relocation Classification],Table5[[#Headers],[Not Affected]]))</f>
        <v/>
      </c>
      <c r="Q516" s="460" t="str">
        <f>IF(COUNTIFS(Table1[JV '#],Table5[[#This Row],[JV Number]],Table1[D-419 Utility Relocation Classification],Table5[[#Headers],[Incorporated]])=0,"",COUNTIFS(Table1[JV '#],Table5[[#This Row],[JV Number]],Table1[D-419 Utility Relocation Classification],Table5[[#Headers],[Incorporated]]))</f>
        <v/>
      </c>
      <c r="R516" s="460" t="str">
        <f>IF(COUNTIFS(Table1[JV '#],Table5[[#This Row],[JV Number]],Table1[Overhead or Underground],"OH")=0,"",COUNTIFS(Table1[JV '#],Table5[[#This Row],[JV Number]],Table1[Overhead or Underground],"OH"))</f>
        <v/>
      </c>
      <c r="S516" s="460">
        <f>IF(COUNTIFS(Table1[JV '#],Table5[[#This Row],[JV Number]],Table1[Overhead or Underground],"UG")=0,"",COUNTIFS(Table1[JV '#],Table5[[#This Row],[JV Number]],Table1[Overhead or Underground],"UG"))</f>
        <v>3</v>
      </c>
      <c r="T516" s="460" t="e">
        <f>IF(COUNTIFS(Table1[JV '#],Table5[[#This Row],[JV Number]],#REF!,"x")=0,"",COUNTIFS(Table1[JV '#],Table5[[#This Row],[JV Number]],#REF!,"x"))</f>
        <v>#REF!</v>
      </c>
      <c r="U516" s="460" t="e">
        <f>IF(COUNTIFS(Table1[JV '#],Table5[[#This Row],[JV Number]],#REF!,"x")=0,"",COUNTIFS(Table1[JV '#],Table5[[#This Row],[JV Number]],#REF!,"x"))</f>
        <v>#REF!</v>
      </c>
      <c r="V516" s="460" t="e">
        <f>IF(COUNTIFS(Table1[JV '#],Table5[[#This Row],[JV Number]],#REF!,"x")=0,"",COUNTIFS(Table1[JV '#],Table5[[#This Row],[JV Number]],#REF!,"x"))</f>
        <v>#REF!</v>
      </c>
      <c r="W516" s="460" t="e">
        <f>IF(COUNTIFS(Table1[JV '#],Table5[[#This Row],[JV Number]],#REF!,"x")=0,"",COUNTIFS(Table1[JV '#],Table5[[#This Row],[JV Number]],#REF!,"x"))</f>
        <v>#REF!</v>
      </c>
      <c r="X516" s="460" t="e">
        <f>IF(COUNTIFS(Table1[JV '#],Table5[[#This Row],[JV Number]],#REF!,"x")=0,"",COUNTIFS(Table1[JV '#],Table5[[#This Row],[JV Number]],#REF!,"x"))</f>
        <v>#REF!</v>
      </c>
      <c r="Z516" s="447"/>
    </row>
    <row r="517" spans="1:26" x14ac:dyDescent="0.25">
      <c r="A517" s="464">
        <v>513</v>
      </c>
      <c r="B517" s="460">
        <v>519</v>
      </c>
      <c r="C517" s="460">
        <f>INDEX(Table1[MPMS '#],MATCH(Table5[[#This Row],[JV Number]],Table1[JV '#],0))</f>
        <v>30997</v>
      </c>
      <c r="D517" s="460" t="str">
        <f>INDEX(Table1[Early Completion (Y/N)],MATCH(Table5[[#This Row],[JV Number]],Table1[JV '#],0))</f>
        <v>--</v>
      </c>
      <c r="E517" s="460" t="e">
        <f>INDEX(#REF!,MATCH(Table5[[#This Row],[JV Number]],Table1[JV '#],0))</f>
        <v>#REF!</v>
      </c>
      <c r="F517" s="460">
        <f>INDEX(Table1[District],MATCH(Table5[[#This Row],[JV Number]],Table1[JV '#],0))</f>
        <v>12</v>
      </c>
      <c r="G517" s="460" t="str">
        <f>INDEX(Table1[County],MATCH(Table5[[#This Row],[JV Number]],Table1[JV '#],0))</f>
        <v>Washington</v>
      </c>
      <c r="H517" s="460">
        <f>COUNTIF(Table1[JV '#],Table5[[#This Row],[JV Number]])</f>
        <v>4</v>
      </c>
      <c r="I517" s="466">
        <f>LOOKUP(Table5[[#This Row],[JV Number]],Table4[JV '#],Table4[Construction Start Dates])</f>
        <v>42787</v>
      </c>
      <c r="J517" s="466" t="e">
        <f t="array" ref="J517">MIN(IF(Table5[[#This Row],[JV Number]]=Table1[JV '#],#REF!,"Error"))</f>
        <v>#REF!</v>
      </c>
      <c r="K517" s="554" t="e">
        <f>SUMIF(Table1[JV '#],Table5[[#This Row],[JV Number]],#REF!)</f>
        <v>#REF!</v>
      </c>
      <c r="L517" s="460" t="str">
        <f>IF(COUNTIFS(Table1[JV '#],Table5[[#This Row],[JV Number]],Table1[D-419 Utility Relocation Classification],Table5[[#Headers],[Prior]])=0,"",COUNTIFS(Table1[JV '#],Table5[[#This Row],[JV Number]],Table1[D-419 Utility Relocation Classification],Table5[[#Headers],[Prior]]))</f>
        <v/>
      </c>
      <c r="M517" s="460" t="str">
        <f>IF(COUNTIFS(Table1[JV '#],Table5[[#This Row],[JV Number]],Table1[D-419 Utility Relocation Classification],Table5[[#Headers],[Restrictive]])=0,"",COUNTIFS(Table1[JV '#],Table5[[#This Row],[JV Number]],Table1[D-419 Utility Relocation Classification],Table5[[#Headers],[Restrictive]]))</f>
        <v/>
      </c>
      <c r="N517" s="460" t="str">
        <f>IF(COUNTIFS(Table1[JV '#],Table5[[#This Row],[JV Number]],Table1[D-419 Utility Relocation Classification],Table5[[#Headers],[Concurrent]])=0,"",COUNTIFS(Table1[JV '#],Table5[[#This Row],[JV Number]],Table1[D-419 Utility Relocation Classification],Table5[[#Headers],[Concurrent]]))</f>
        <v/>
      </c>
      <c r="O517" s="460" t="str">
        <f>IF(COUNTIFS(Table1[JV '#],Table5[[#This Row],[JV Number]],Table1[D-419 Utility Relocation Classification],Table5[[#Headers],[Coordinated]])=0,"",COUNTIFS(Table1[JV '#],Table5[[#This Row],[JV Number]],Table1[D-419 Utility Relocation Classification],Table5[[#Headers],[Coordinated]]))</f>
        <v/>
      </c>
      <c r="P517" s="460" t="str">
        <f>IF(COUNTIFS(Table1[JV '#],Table5[[#This Row],[JV Number]],Table1[D-419 Utility Relocation Classification],Table5[[#Headers],[Not Affected]])=0,"",COUNTIFS(Table1[JV '#],Table5[[#This Row],[JV Number]],Table1[D-419 Utility Relocation Classification],Table5[[#Headers],[Not Affected]]))</f>
        <v/>
      </c>
      <c r="Q517" s="460" t="str">
        <f>IF(COUNTIFS(Table1[JV '#],Table5[[#This Row],[JV Number]],Table1[D-419 Utility Relocation Classification],Table5[[#Headers],[Incorporated]])=0,"",COUNTIFS(Table1[JV '#],Table5[[#This Row],[JV Number]],Table1[D-419 Utility Relocation Classification],Table5[[#Headers],[Incorporated]]))</f>
        <v/>
      </c>
      <c r="R517" s="460" t="str">
        <f>IF(COUNTIFS(Table1[JV '#],Table5[[#This Row],[JV Number]],Table1[Overhead or Underground],"OH")=0,"",COUNTIFS(Table1[JV '#],Table5[[#This Row],[JV Number]],Table1[Overhead or Underground],"OH"))</f>
        <v/>
      </c>
      <c r="S517" s="460">
        <f>IF(COUNTIFS(Table1[JV '#],Table5[[#This Row],[JV Number]],Table1[Overhead or Underground],"UG")=0,"",COUNTIFS(Table1[JV '#],Table5[[#This Row],[JV Number]],Table1[Overhead or Underground],"UG"))</f>
        <v>3</v>
      </c>
      <c r="T517" s="460" t="e">
        <f>IF(COUNTIFS(Table1[JV '#],Table5[[#This Row],[JV Number]],#REF!,"x")=0,"",COUNTIFS(Table1[JV '#],Table5[[#This Row],[JV Number]],#REF!,"x"))</f>
        <v>#REF!</v>
      </c>
      <c r="U517" s="460" t="e">
        <f>IF(COUNTIFS(Table1[JV '#],Table5[[#This Row],[JV Number]],#REF!,"x")=0,"",COUNTIFS(Table1[JV '#],Table5[[#This Row],[JV Number]],#REF!,"x"))</f>
        <v>#REF!</v>
      </c>
      <c r="V517" s="460" t="e">
        <f>IF(COUNTIFS(Table1[JV '#],Table5[[#This Row],[JV Number]],#REF!,"x")=0,"",COUNTIFS(Table1[JV '#],Table5[[#This Row],[JV Number]],#REF!,"x"))</f>
        <v>#REF!</v>
      </c>
      <c r="W517" s="460" t="e">
        <f>IF(COUNTIFS(Table1[JV '#],Table5[[#This Row],[JV Number]],#REF!,"x")=0,"",COUNTIFS(Table1[JV '#],Table5[[#This Row],[JV Number]],#REF!,"x"))</f>
        <v>#REF!</v>
      </c>
      <c r="X517" s="460" t="e">
        <f>IF(COUNTIFS(Table1[JV '#],Table5[[#This Row],[JV Number]],#REF!,"x")=0,"",COUNTIFS(Table1[JV '#],Table5[[#This Row],[JV Number]],#REF!,"x"))</f>
        <v>#REF!</v>
      </c>
      <c r="Z517" s="447"/>
    </row>
    <row r="518" spans="1:26" x14ac:dyDescent="0.25">
      <c r="A518" s="464">
        <v>514</v>
      </c>
      <c r="B518" s="460">
        <v>520</v>
      </c>
      <c r="C518" s="460">
        <f>INDEX(Table1[MPMS '#],MATCH(Table5[[#This Row],[JV Number]],Table1[JV '#],0))</f>
        <v>73058</v>
      </c>
      <c r="D518" s="460" t="str">
        <f>INDEX(Table1[Early Completion (Y/N)],MATCH(Table5[[#This Row],[JV Number]],Table1[JV '#],0))</f>
        <v>--</v>
      </c>
      <c r="E518" s="460" t="e">
        <f>INDEX(#REF!,MATCH(Table5[[#This Row],[JV Number]],Table1[JV '#],0))</f>
        <v>#REF!</v>
      </c>
      <c r="F518" s="460">
        <f>INDEX(Table1[District],MATCH(Table5[[#This Row],[JV Number]],Table1[JV '#],0))</f>
        <v>12</v>
      </c>
      <c r="G518" s="460" t="str">
        <f>INDEX(Table1[County],MATCH(Table5[[#This Row],[JV Number]],Table1[JV '#],0))</f>
        <v>Washington</v>
      </c>
      <c r="H518" s="460">
        <f>COUNTIF(Table1[JV '#],Table5[[#This Row],[JV Number]])</f>
        <v>5</v>
      </c>
      <c r="I518" s="466">
        <f>LOOKUP(Table5[[#This Row],[JV Number]],Table4[JV '#],Table4[Construction Start Dates])</f>
        <v>42544</v>
      </c>
      <c r="J518" s="466" t="e">
        <f t="array" ref="J518">MIN(IF(Table5[[#This Row],[JV Number]]=Table1[JV '#],#REF!,"Error"))</f>
        <v>#REF!</v>
      </c>
      <c r="K518" s="554" t="e">
        <f>SUMIF(Table1[JV '#],Table5[[#This Row],[JV Number]],#REF!)</f>
        <v>#REF!</v>
      </c>
      <c r="L518" s="460" t="str">
        <f>IF(COUNTIFS(Table1[JV '#],Table5[[#This Row],[JV Number]],Table1[D-419 Utility Relocation Classification],Table5[[#Headers],[Prior]])=0,"",COUNTIFS(Table1[JV '#],Table5[[#This Row],[JV Number]],Table1[D-419 Utility Relocation Classification],Table5[[#Headers],[Prior]]))</f>
        <v/>
      </c>
      <c r="M518" s="460" t="str">
        <f>IF(COUNTIFS(Table1[JV '#],Table5[[#This Row],[JV Number]],Table1[D-419 Utility Relocation Classification],Table5[[#Headers],[Restrictive]])=0,"",COUNTIFS(Table1[JV '#],Table5[[#This Row],[JV Number]],Table1[D-419 Utility Relocation Classification],Table5[[#Headers],[Restrictive]]))</f>
        <v/>
      </c>
      <c r="N518" s="460" t="str">
        <f>IF(COUNTIFS(Table1[JV '#],Table5[[#This Row],[JV Number]],Table1[D-419 Utility Relocation Classification],Table5[[#Headers],[Concurrent]])=0,"",COUNTIFS(Table1[JV '#],Table5[[#This Row],[JV Number]],Table1[D-419 Utility Relocation Classification],Table5[[#Headers],[Concurrent]]))</f>
        <v/>
      </c>
      <c r="O518" s="460" t="str">
        <f>IF(COUNTIFS(Table1[JV '#],Table5[[#This Row],[JV Number]],Table1[D-419 Utility Relocation Classification],Table5[[#Headers],[Coordinated]])=0,"",COUNTIFS(Table1[JV '#],Table5[[#This Row],[JV Number]],Table1[D-419 Utility Relocation Classification],Table5[[#Headers],[Coordinated]]))</f>
        <v/>
      </c>
      <c r="P518" s="460" t="str">
        <f>IF(COUNTIFS(Table1[JV '#],Table5[[#This Row],[JV Number]],Table1[D-419 Utility Relocation Classification],Table5[[#Headers],[Not Affected]])=0,"",COUNTIFS(Table1[JV '#],Table5[[#This Row],[JV Number]],Table1[D-419 Utility Relocation Classification],Table5[[#Headers],[Not Affected]]))</f>
        <v/>
      </c>
      <c r="Q518" s="460" t="str">
        <f>IF(COUNTIFS(Table1[JV '#],Table5[[#This Row],[JV Number]],Table1[D-419 Utility Relocation Classification],Table5[[#Headers],[Incorporated]])=0,"",COUNTIFS(Table1[JV '#],Table5[[#This Row],[JV Number]],Table1[D-419 Utility Relocation Classification],Table5[[#Headers],[Incorporated]]))</f>
        <v/>
      </c>
      <c r="R518" s="460" t="str">
        <f>IF(COUNTIFS(Table1[JV '#],Table5[[#This Row],[JV Number]],Table1[Overhead or Underground],"OH")=0,"",COUNTIFS(Table1[JV '#],Table5[[#This Row],[JV Number]],Table1[Overhead or Underground],"OH"))</f>
        <v/>
      </c>
      <c r="S518" s="460">
        <f>IF(COUNTIFS(Table1[JV '#],Table5[[#This Row],[JV Number]],Table1[Overhead or Underground],"UG")=0,"",COUNTIFS(Table1[JV '#],Table5[[#This Row],[JV Number]],Table1[Overhead or Underground],"UG"))</f>
        <v>4</v>
      </c>
      <c r="T518" s="460" t="e">
        <f>IF(COUNTIFS(Table1[JV '#],Table5[[#This Row],[JV Number]],#REF!,"x")=0,"",COUNTIFS(Table1[JV '#],Table5[[#This Row],[JV Number]],#REF!,"x"))</f>
        <v>#REF!</v>
      </c>
      <c r="U518" s="460" t="e">
        <f>IF(COUNTIFS(Table1[JV '#],Table5[[#This Row],[JV Number]],#REF!,"x")=0,"",COUNTIFS(Table1[JV '#],Table5[[#This Row],[JV Number]],#REF!,"x"))</f>
        <v>#REF!</v>
      </c>
      <c r="V518" s="460" t="e">
        <f>IF(COUNTIFS(Table1[JV '#],Table5[[#This Row],[JV Number]],#REF!,"x")=0,"",COUNTIFS(Table1[JV '#],Table5[[#This Row],[JV Number]],#REF!,"x"))</f>
        <v>#REF!</v>
      </c>
      <c r="W518" s="460" t="e">
        <f>IF(COUNTIFS(Table1[JV '#],Table5[[#This Row],[JV Number]],#REF!,"x")=0,"",COUNTIFS(Table1[JV '#],Table5[[#This Row],[JV Number]],#REF!,"x"))</f>
        <v>#REF!</v>
      </c>
      <c r="X518" s="460" t="e">
        <f>IF(COUNTIFS(Table1[JV '#],Table5[[#This Row],[JV Number]],#REF!,"x")=0,"",COUNTIFS(Table1[JV '#],Table5[[#This Row],[JV Number]],#REF!,"x"))</f>
        <v>#REF!</v>
      </c>
      <c r="Z518" s="447"/>
    </row>
    <row r="519" spans="1:26" x14ac:dyDescent="0.25">
      <c r="A519" s="464">
        <v>515</v>
      </c>
      <c r="B519" s="460">
        <v>521</v>
      </c>
      <c r="C519" s="460">
        <f>INDEX(Table1[MPMS '#],MATCH(Table5[[#This Row],[JV Number]],Table1[JV '#],0))</f>
        <v>89048</v>
      </c>
      <c r="D519" s="460" t="str">
        <f>INDEX(Table1[Early Completion (Y/N)],MATCH(Table5[[#This Row],[JV Number]],Table1[JV '#],0))</f>
        <v>--</v>
      </c>
      <c r="E519" s="460" t="e">
        <f>INDEX(#REF!,MATCH(Table5[[#This Row],[JV Number]],Table1[JV '#],0))</f>
        <v>#REF!</v>
      </c>
      <c r="F519" s="460">
        <f>INDEX(Table1[District],MATCH(Table5[[#This Row],[JV Number]],Table1[JV '#],0))</f>
        <v>12</v>
      </c>
      <c r="G519" s="460" t="str">
        <f>INDEX(Table1[County],MATCH(Table5[[#This Row],[JV Number]],Table1[JV '#],0))</f>
        <v>Washington</v>
      </c>
      <c r="H519" s="460">
        <f>COUNTIF(Table1[JV '#],Table5[[#This Row],[JV Number]])</f>
        <v>2</v>
      </c>
      <c r="I519" s="466">
        <f>LOOKUP(Table5[[#This Row],[JV Number]],Table4[JV '#],Table4[Construction Start Dates])</f>
        <v>42548</v>
      </c>
      <c r="J519" s="466" t="e">
        <f t="array" ref="J519">MIN(IF(Table5[[#This Row],[JV Number]]=Table1[JV '#],#REF!,"Error"))</f>
        <v>#REF!</v>
      </c>
      <c r="K519" s="554" t="e">
        <f>SUMIF(Table1[JV '#],Table5[[#This Row],[JV Number]],#REF!)</f>
        <v>#REF!</v>
      </c>
      <c r="L519" s="460" t="str">
        <f>IF(COUNTIFS(Table1[JV '#],Table5[[#This Row],[JV Number]],Table1[D-419 Utility Relocation Classification],Table5[[#Headers],[Prior]])=0,"",COUNTIFS(Table1[JV '#],Table5[[#This Row],[JV Number]],Table1[D-419 Utility Relocation Classification],Table5[[#Headers],[Prior]]))</f>
        <v/>
      </c>
      <c r="M519" s="460" t="str">
        <f>IF(COUNTIFS(Table1[JV '#],Table5[[#This Row],[JV Number]],Table1[D-419 Utility Relocation Classification],Table5[[#Headers],[Restrictive]])=0,"",COUNTIFS(Table1[JV '#],Table5[[#This Row],[JV Number]],Table1[D-419 Utility Relocation Classification],Table5[[#Headers],[Restrictive]]))</f>
        <v/>
      </c>
      <c r="N519" s="460" t="str">
        <f>IF(COUNTIFS(Table1[JV '#],Table5[[#This Row],[JV Number]],Table1[D-419 Utility Relocation Classification],Table5[[#Headers],[Concurrent]])=0,"",COUNTIFS(Table1[JV '#],Table5[[#This Row],[JV Number]],Table1[D-419 Utility Relocation Classification],Table5[[#Headers],[Concurrent]]))</f>
        <v/>
      </c>
      <c r="O519" s="460" t="str">
        <f>IF(COUNTIFS(Table1[JV '#],Table5[[#This Row],[JV Number]],Table1[D-419 Utility Relocation Classification],Table5[[#Headers],[Coordinated]])=0,"",COUNTIFS(Table1[JV '#],Table5[[#This Row],[JV Number]],Table1[D-419 Utility Relocation Classification],Table5[[#Headers],[Coordinated]]))</f>
        <v/>
      </c>
      <c r="P519" s="460" t="str">
        <f>IF(COUNTIFS(Table1[JV '#],Table5[[#This Row],[JV Number]],Table1[D-419 Utility Relocation Classification],Table5[[#Headers],[Not Affected]])=0,"",COUNTIFS(Table1[JV '#],Table5[[#This Row],[JV Number]],Table1[D-419 Utility Relocation Classification],Table5[[#Headers],[Not Affected]]))</f>
        <v/>
      </c>
      <c r="Q519" s="460" t="str">
        <f>IF(COUNTIFS(Table1[JV '#],Table5[[#This Row],[JV Number]],Table1[D-419 Utility Relocation Classification],Table5[[#Headers],[Incorporated]])=0,"",COUNTIFS(Table1[JV '#],Table5[[#This Row],[JV Number]],Table1[D-419 Utility Relocation Classification],Table5[[#Headers],[Incorporated]]))</f>
        <v/>
      </c>
      <c r="R519" s="460" t="str">
        <f>IF(COUNTIFS(Table1[JV '#],Table5[[#This Row],[JV Number]],Table1[Overhead or Underground],"OH")=0,"",COUNTIFS(Table1[JV '#],Table5[[#This Row],[JV Number]],Table1[Overhead or Underground],"OH"))</f>
        <v/>
      </c>
      <c r="S519" s="460">
        <f>IF(COUNTIFS(Table1[JV '#],Table5[[#This Row],[JV Number]],Table1[Overhead or Underground],"UG")=0,"",COUNTIFS(Table1[JV '#],Table5[[#This Row],[JV Number]],Table1[Overhead or Underground],"UG"))</f>
        <v>1</v>
      </c>
      <c r="T519" s="460" t="e">
        <f>IF(COUNTIFS(Table1[JV '#],Table5[[#This Row],[JV Number]],#REF!,"x")=0,"",COUNTIFS(Table1[JV '#],Table5[[#This Row],[JV Number]],#REF!,"x"))</f>
        <v>#REF!</v>
      </c>
      <c r="U519" s="460" t="e">
        <f>IF(COUNTIFS(Table1[JV '#],Table5[[#This Row],[JV Number]],#REF!,"x")=0,"",COUNTIFS(Table1[JV '#],Table5[[#This Row],[JV Number]],#REF!,"x"))</f>
        <v>#REF!</v>
      </c>
      <c r="V519" s="460" t="e">
        <f>IF(COUNTIFS(Table1[JV '#],Table5[[#This Row],[JV Number]],#REF!,"x")=0,"",COUNTIFS(Table1[JV '#],Table5[[#This Row],[JV Number]],#REF!,"x"))</f>
        <v>#REF!</v>
      </c>
      <c r="W519" s="460" t="e">
        <f>IF(COUNTIFS(Table1[JV '#],Table5[[#This Row],[JV Number]],#REF!,"x")=0,"",COUNTIFS(Table1[JV '#],Table5[[#This Row],[JV Number]],#REF!,"x"))</f>
        <v>#REF!</v>
      </c>
      <c r="X519" s="460" t="e">
        <f>IF(COUNTIFS(Table1[JV '#],Table5[[#This Row],[JV Number]],#REF!,"x")=0,"",COUNTIFS(Table1[JV '#],Table5[[#This Row],[JV Number]],#REF!,"x"))</f>
        <v>#REF!</v>
      </c>
      <c r="Z519" s="447"/>
    </row>
    <row r="520" spans="1:26" x14ac:dyDescent="0.25">
      <c r="A520" s="464">
        <v>516</v>
      </c>
      <c r="B520" s="460">
        <v>522</v>
      </c>
      <c r="C520" s="460">
        <f>INDEX(Table1[MPMS '#],MATCH(Table5[[#This Row],[JV Number]],Table1[JV '#],0))</f>
        <v>88078</v>
      </c>
      <c r="D520" s="460" t="str">
        <f>INDEX(Table1[Early Completion (Y/N)],MATCH(Table5[[#This Row],[JV Number]],Table1[JV '#],0))</f>
        <v>--</v>
      </c>
      <c r="E520" s="460" t="e">
        <f>INDEX(#REF!,MATCH(Table5[[#This Row],[JV Number]],Table1[JV '#],0))</f>
        <v>#REF!</v>
      </c>
      <c r="F520" s="460">
        <f>INDEX(Table1[District],MATCH(Table5[[#This Row],[JV Number]],Table1[JV '#],0))</f>
        <v>12</v>
      </c>
      <c r="G520" s="460" t="str">
        <f>INDEX(Table1[County],MATCH(Table5[[#This Row],[JV Number]],Table1[JV '#],0))</f>
        <v>Washington</v>
      </c>
      <c r="H520" s="460">
        <f>COUNTIF(Table1[JV '#],Table5[[#This Row],[JV Number]])</f>
        <v>2</v>
      </c>
      <c r="I520" s="466">
        <f>LOOKUP(Table5[[#This Row],[JV Number]],Table4[JV '#],Table4[Construction Start Dates])</f>
        <v>42509</v>
      </c>
      <c r="J520" s="466" t="e">
        <f t="array" ref="J520">MIN(IF(Table5[[#This Row],[JV Number]]=Table1[JV '#],#REF!,"Error"))</f>
        <v>#REF!</v>
      </c>
      <c r="K520" s="554" t="e">
        <f>SUMIF(Table1[JV '#],Table5[[#This Row],[JV Number]],#REF!)</f>
        <v>#REF!</v>
      </c>
      <c r="L520" s="460" t="str">
        <f>IF(COUNTIFS(Table1[JV '#],Table5[[#This Row],[JV Number]],Table1[D-419 Utility Relocation Classification],Table5[[#Headers],[Prior]])=0,"",COUNTIFS(Table1[JV '#],Table5[[#This Row],[JV Number]],Table1[D-419 Utility Relocation Classification],Table5[[#Headers],[Prior]]))</f>
        <v/>
      </c>
      <c r="M520" s="460" t="str">
        <f>IF(COUNTIFS(Table1[JV '#],Table5[[#This Row],[JV Number]],Table1[D-419 Utility Relocation Classification],Table5[[#Headers],[Restrictive]])=0,"",COUNTIFS(Table1[JV '#],Table5[[#This Row],[JV Number]],Table1[D-419 Utility Relocation Classification],Table5[[#Headers],[Restrictive]]))</f>
        <v/>
      </c>
      <c r="N520" s="460" t="str">
        <f>IF(COUNTIFS(Table1[JV '#],Table5[[#This Row],[JV Number]],Table1[D-419 Utility Relocation Classification],Table5[[#Headers],[Concurrent]])=0,"",COUNTIFS(Table1[JV '#],Table5[[#This Row],[JV Number]],Table1[D-419 Utility Relocation Classification],Table5[[#Headers],[Concurrent]]))</f>
        <v/>
      </c>
      <c r="O520" s="460" t="str">
        <f>IF(COUNTIFS(Table1[JV '#],Table5[[#This Row],[JV Number]],Table1[D-419 Utility Relocation Classification],Table5[[#Headers],[Coordinated]])=0,"",COUNTIFS(Table1[JV '#],Table5[[#This Row],[JV Number]],Table1[D-419 Utility Relocation Classification],Table5[[#Headers],[Coordinated]]))</f>
        <v/>
      </c>
      <c r="P520" s="460" t="str">
        <f>IF(COUNTIFS(Table1[JV '#],Table5[[#This Row],[JV Number]],Table1[D-419 Utility Relocation Classification],Table5[[#Headers],[Not Affected]])=0,"",COUNTIFS(Table1[JV '#],Table5[[#This Row],[JV Number]],Table1[D-419 Utility Relocation Classification],Table5[[#Headers],[Not Affected]]))</f>
        <v/>
      </c>
      <c r="Q520" s="460" t="str">
        <f>IF(COUNTIFS(Table1[JV '#],Table5[[#This Row],[JV Number]],Table1[D-419 Utility Relocation Classification],Table5[[#Headers],[Incorporated]])=0,"",COUNTIFS(Table1[JV '#],Table5[[#This Row],[JV Number]],Table1[D-419 Utility Relocation Classification],Table5[[#Headers],[Incorporated]]))</f>
        <v/>
      </c>
      <c r="R520" s="460">
        <f>IF(COUNTIFS(Table1[JV '#],Table5[[#This Row],[JV Number]],Table1[Overhead or Underground],"OH")=0,"",COUNTIFS(Table1[JV '#],Table5[[#This Row],[JV Number]],Table1[Overhead or Underground],"OH"))</f>
        <v>1</v>
      </c>
      <c r="S520" s="460">
        <f>IF(COUNTIFS(Table1[JV '#],Table5[[#This Row],[JV Number]],Table1[Overhead or Underground],"UG")=0,"",COUNTIFS(Table1[JV '#],Table5[[#This Row],[JV Number]],Table1[Overhead or Underground],"UG"))</f>
        <v>1</v>
      </c>
      <c r="T520" s="460" t="e">
        <f>IF(COUNTIFS(Table1[JV '#],Table5[[#This Row],[JV Number]],#REF!,"x")=0,"",COUNTIFS(Table1[JV '#],Table5[[#This Row],[JV Number]],#REF!,"x"))</f>
        <v>#REF!</v>
      </c>
      <c r="U520" s="460" t="e">
        <f>IF(COUNTIFS(Table1[JV '#],Table5[[#This Row],[JV Number]],#REF!,"x")=0,"",COUNTIFS(Table1[JV '#],Table5[[#This Row],[JV Number]],#REF!,"x"))</f>
        <v>#REF!</v>
      </c>
      <c r="V520" s="460" t="e">
        <f>IF(COUNTIFS(Table1[JV '#],Table5[[#This Row],[JV Number]],#REF!,"x")=0,"",COUNTIFS(Table1[JV '#],Table5[[#This Row],[JV Number]],#REF!,"x"))</f>
        <v>#REF!</v>
      </c>
      <c r="W520" s="460" t="e">
        <f>IF(COUNTIFS(Table1[JV '#],Table5[[#This Row],[JV Number]],#REF!,"x")=0,"",COUNTIFS(Table1[JV '#],Table5[[#This Row],[JV Number]],#REF!,"x"))</f>
        <v>#REF!</v>
      </c>
      <c r="X520" s="460" t="e">
        <f>IF(COUNTIFS(Table1[JV '#],Table5[[#This Row],[JV Number]],#REF!,"x")=0,"",COUNTIFS(Table1[JV '#],Table5[[#This Row],[JV Number]],#REF!,"x"))</f>
        <v>#REF!</v>
      </c>
      <c r="Z520" s="447"/>
    </row>
    <row r="521" spans="1:26" x14ac:dyDescent="0.25">
      <c r="A521" s="464">
        <v>517</v>
      </c>
      <c r="B521" s="460">
        <v>523</v>
      </c>
      <c r="C521" s="460">
        <f>INDEX(Table1[MPMS '#],MATCH(Table5[[#This Row],[JV Number]],Table1[JV '#],0))</f>
        <v>76062</v>
      </c>
      <c r="D521" s="460" t="str">
        <f>INDEX(Table1[Early Completion (Y/N)],MATCH(Table5[[#This Row],[JV Number]],Table1[JV '#],0))</f>
        <v>--</v>
      </c>
      <c r="E521" s="460" t="e">
        <f>INDEX(#REF!,MATCH(Table5[[#This Row],[JV Number]],Table1[JV '#],0))</f>
        <v>#REF!</v>
      </c>
      <c r="F521" s="460">
        <f>INDEX(Table1[District],MATCH(Table5[[#This Row],[JV Number]],Table1[JV '#],0))</f>
        <v>12</v>
      </c>
      <c r="G521" s="460" t="str">
        <f>INDEX(Table1[County],MATCH(Table5[[#This Row],[JV Number]],Table1[JV '#],0))</f>
        <v>Washington</v>
      </c>
      <c r="H521" s="460">
        <f>COUNTIF(Table1[JV '#],Table5[[#This Row],[JV Number]])</f>
        <v>8</v>
      </c>
      <c r="I521" s="466">
        <f>LOOKUP(Table5[[#This Row],[JV Number]],Table4[JV '#],Table4[Construction Start Dates])</f>
        <v>42513</v>
      </c>
      <c r="J521" s="466" t="e">
        <f t="array" ref="J521">MIN(IF(Table5[[#This Row],[JV Number]]=Table1[JV '#],#REF!,"Error"))</f>
        <v>#REF!</v>
      </c>
      <c r="K521" s="554" t="e">
        <f>SUMIF(Table1[JV '#],Table5[[#This Row],[JV Number]],#REF!)</f>
        <v>#REF!</v>
      </c>
      <c r="L521" s="460" t="str">
        <f>IF(COUNTIFS(Table1[JV '#],Table5[[#This Row],[JV Number]],Table1[D-419 Utility Relocation Classification],Table5[[#Headers],[Prior]])=0,"",COUNTIFS(Table1[JV '#],Table5[[#This Row],[JV Number]],Table1[D-419 Utility Relocation Classification],Table5[[#Headers],[Prior]]))</f>
        <v/>
      </c>
      <c r="M521" s="460" t="str">
        <f>IF(COUNTIFS(Table1[JV '#],Table5[[#This Row],[JV Number]],Table1[D-419 Utility Relocation Classification],Table5[[#Headers],[Restrictive]])=0,"",COUNTIFS(Table1[JV '#],Table5[[#This Row],[JV Number]],Table1[D-419 Utility Relocation Classification],Table5[[#Headers],[Restrictive]]))</f>
        <v/>
      </c>
      <c r="N521" s="460" t="str">
        <f>IF(COUNTIFS(Table1[JV '#],Table5[[#This Row],[JV Number]],Table1[D-419 Utility Relocation Classification],Table5[[#Headers],[Concurrent]])=0,"",COUNTIFS(Table1[JV '#],Table5[[#This Row],[JV Number]],Table1[D-419 Utility Relocation Classification],Table5[[#Headers],[Concurrent]]))</f>
        <v/>
      </c>
      <c r="O521" s="460" t="str">
        <f>IF(COUNTIFS(Table1[JV '#],Table5[[#This Row],[JV Number]],Table1[D-419 Utility Relocation Classification],Table5[[#Headers],[Coordinated]])=0,"",COUNTIFS(Table1[JV '#],Table5[[#This Row],[JV Number]],Table1[D-419 Utility Relocation Classification],Table5[[#Headers],[Coordinated]]))</f>
        <v/>
      </c>
      <c r="P521" s="460" t="str">
        <f>IF(COUNTIFS(Table1[JV '#],Table5[[#This Row],[JV Number]],Table1[D-419 Utility Relocation Classification],Table5[[#Headers],[Not Affected]])=0,"",COUNTIFS(Table1[JV '#],Table5[[#This Row],[JV Number]],Table1[D-419 Utility Relocation Classification],Table5[[#Headers],[Not Affected]]))</f>
        <v/>
      </c>
      <c r="Q521" s="460" t="str">
        <f>IF(COUNTIFS(Table1[JV '#],Table5[[#This Row],[JV Number]],Table1[D-419 Utility Relocation Classification],Table5[[#Headers],[Incorporated]])=0,"",COUNTIFS(Table1[JV '#],Table5[[#This Row],[JV Number]],Table1[D-419 Utility Relocation Classification],Table5[[#Headers],[Incorporated]]))</f>
        <v/>
      </c>
      <c r="R521" s="460">
        <f>IF(COUNTIFS(Table1[JV '#],Table5[[#This Row],[JV Number]],Table1[Overhead or Underground],"OH")=0,"",COUNTIFS(Table1[JV '#],Table5[[#This Row],[JV Number]],Table1[Overhead or Underground],"OH"))</f>
        <v>3</v>
      </c>
      <c r="S521" s="460">
        <f>IF(COUNTIFS(Table1[JV '#],Table5[[#This Row],[JV Number]],Table1[Overhead or Underground],"UG")=0,"",COUNTIFS(Table1[JV '#],Table5[[#This Row],[JV Number]],Table1[Overhead or Underground],"UG"))</f>
        <v>5</v>
      </c>
      <c r="T521" s="460" t="e">
        <f>IF(COUNTIFS(Table1[JV '#],Table5[[#This Row],[JV Number]],#REF!,"x")=0,"",COUNTIFS(Table1[JV '#],Table5[[#This Row],[JV Number]],#REF!,"x"))</f>
        <v>#REF!</v>
      </c>
      <c r="U521" s="460" t="e">
        <f>IF(COUNTIFS(Table1[JV '#],Table5[[#This Row],[JV Number]],#REF!,"x")=0,"",COUNTIFS(Table1[JV '#],Table5[[#This Row],[JV Number]],#REF!,"x"))</f>
        <v>#REF!</v>
      </c>
      <c r="V521" s="460" t="e">
        <f>IF(COUNTIFS(Table1[JV '#],Table5[[#This Row],[JV Number]],#REF!,"x")=0,"",COUNTIFS(Table1[JV '#],Table5[[#This Row],[JV Number]],#REF!,"x"))</f>
        <v>#REF!</v>
      </c>
      <c r="W521" s="460" t="e">
        <f>IF(COUNTIFS(Table1[JV '#],Table5[[#This Row],[JV Number]],#REF!,"x")=0,"",COUNTIFS(Table1[JV '#],Table5[[#This Row],[JV Number]],#REF!,"x"))</f>
        <v>#REF!</v>
      </c>
      <c r="X521" s="460" t="e">
        <f>IF(COUNTIFS(Table1[JV '#],Table5[[#This Row],[JV Number]],#REF!,"x")=0,"",COUNTIFS(Table1[JV '#],Table5[[#This Row],[JV Number]],#REF!,"x"))</f>
        <v>#REF!</v>
      </c>
      <c r="Z521" s="447"/>
    </row>
    <row r="522" spans="1:26" x14ac:dyDescent="0.25">
      <c r="A522" s="464">
        <v>518</v>
      </c>
      <c r="B522" s="460">
        <v>524</v>
      </c>
      <c r="C522" s="460">
        <f>INDEX(Table1[MPMS '#],MATCH(Table5[[#This Row],[JV Number]],Table1[JV '#],0))</f>
        <v>30813</v>
      </c>
      <c r="D522" s="460" t="str">
        <f>INDEX(Table1[Early Completion (Y/N)],MATCH(Table5[[#This Row],[JV Number]],Table1[JV '#],0))</f>
        <v>--</v>
      </c>
      <c r="E522" s="460" t="e">
        <f>INDEX(#REF!,MATCH(Table5[[#This Row],[JV Number]],Table1[JV '#],0))</f>
        <v>#REF!</v>
      </c>
      <c r="F522" s="460">
        <f>INDEX(Table1[District],MATCH(Table5[[#This Row],[JV Number]],Table1[JV '#],0))</f>
        <v>12</v>
      </c>
      <c r="G522" s="460" t="str">
        <f>INDEX(Table1[County],MATCH(Table5[[#This Row],[JV Number]],Table1[JV '#],0))</f>
        <v>Washington</v>
      </c>
      <c r="H522" s="460">
        <f>COUNTIF(Table1[JV '#],Table5[[#This Row],[JV Number]])</f>
        <v>2</v>
      </c>
      <c r="I522" s="466">
        <f>LOOKUP(Table5[[#This Row],[JV Number]],Table4[JV '#],Table4[Construction Start Dates])</f>
        <v>42944</v>
      </c>
      <c r="J522" s="466" t="e">
        <f t="array" ref="J522">MIN(IF(Table5[[#This Row],[JV Number]]=Table1[JV '#],#REF!,"Error"))</f>
        <v>#REF!</v>
      </c>
      <c r="K522" s="554" t="e">
        <f>SUMIF(Table1[JV '#],Table5[[#This Row],[JV Number]],#REF!)</f>
        <v>#REF!</v>
      </c>
      <c r="L522" s="460" t="str">
        <f>IF(COUNTIFS(Table1[JV '#],Table5[[#This Row],[JV Number]],Table1[D-419 Utility Relocation Classification],Table5[[#Headers],[Prior]])=0,"",COUNTIFS(Table1[JV '#],Table5[[#This Row],[JV Number]],Table1[D-419 Utility Relocation Classification],Table5[[#Headers],[Prior]]))</f>
        <v/>
      </c>
      <c r="M522" s="460" t="str">
        <f>IF(COUNTIFS(Table1[JV '#],Table5[[#This Row],[JV Number]],Table1[D-419 Utility Relocation Classification],Table5[[#Headers],[Restrictive]])=0,"",COUNTIFS(Table1[JV '#],Table5[[#This Row],[JV Number]],Table1[D-419 Utility Relocation Classification],Table5[[#Headers],[Restrictive]]))</f>
        <v/>
      </c>
      <c r="N522" s="460" t="str">
        <f>IF(COUNTIFS(Table1[JV '#],Table5[[#This Row],[JV Number]],Table1[D-419 Utility Relocation Classification],Table5[[#Headers],[Concurrent]])=0,"",COUNTIFS(Table1[JV '#],Table5[[#This Row],[JV Number]],Table1[D-419 Utility Relocation Classification],Table5[[#Headers],[Concurrent]]))</f>
        <v/>
      </c>
      <c r="O522" s="460" t="str">
        <f>IF(COUNTIFS(Table1[JV '#],Table5[[#This Row],[JV Number]],Table1[D-419 Utility Relocation Classification],Table5[[#Headers],[Coordinated]])=0,"",COUNTIFS(Table1[JV '#],Table5[[#This Row],[JV Number]],Table1[D-419 Utility Relocation Classification],Table5[[#Headers],[Coordinated]]))</f>
        <v/>
      </c>
      <c r="P522" s="460" t="str">
        <f>IF(COUNTIFS(Table1[JV '#],Table5[[#This Row],[JV Number]],Table1[D-419 Utility Relocation Classification],Table5[[#Headers],[Not Affected]])=0,"",COUNTIFS(Table1[JV '#],Table5[[#This Row],[JV Number]],Table1[D-419 Utility Relocation Classification],Table5[[#Headers],[Not Affected]]))</f>
        <v/>
      </c>
      <c r="Q522" s="460" t="str">
        <f>IF(COUNTIFS(Table1[JV '#],Table5[[#This Row],[JV Number]],Table1[D-419 Utility Relocation Classification],Table5[[#Headers],[Incorporated]])=0,"",COUNTIFS(Table1[JV '#],Table5[[#This Row],[JV Number]],Table1[D-419 Utility Relocation Classification],Table5[[#Headers],[Incorporated]]))</f>
        <v/>
      </c>
      <c r="R522" s="460" t="str">
        <f>IF(COUNTIFS(Table1[JV '#],Table5[[#This Row],[JV Number]],Table1[Overhead or Underground],"OH")=0,"",COUNTIFS(Table1[JV '#],Table5[[#This Row],[JV Number]],Table1[Overhead or Underground],"OH"))</f>
        <v/>
      </c>
      <c r="S522" s="460">
        <f>IF(COUNTIFS(Table1[JV '#],Table5[[#This Row],[JV Number]],Table1[Overhead or Underground],"UG")=0,"",COUNTIFS(Table1[JV '#],Table5[[#This Row],[JV Number]],Table1[Overhead or Underground],"UG"))</f>
        <v>2</v>
      </c>
      <c r="T522" s="460" t="e">
        <f>IF(COUNTIFS(Table1[JV '#],Table5[[#This Row],[JV Number]],#REF!,"x")=0,"",COUNTIFS(Table1[JV '#],Table5[[#This Row],[JV Number]],#REF!,"x"))</f>
        <v>#REF!</v>
      </c>
      <c r="U522" s="460" t="e">
        <f>IF(COUNTIFS(Table1[JV '#],Table5[[#This Row],[JV Number]],#REF!,"x")=0,"",COUNTIFS(Table1[JV '#],Table5[[#This Row],[JV Number]],#REF!,"x"))</f>
        <v>#REF!</v>
      </c>
      <c r="V522" s="460" t="e">
        <f>IF(COUNTIFS(Table1[JV '#],Table5[[#This Row],[JV Number]],#REF!,"x")=0,"",COUNTIFS(Table1[JV '#],Table5[[#This Row],[JV Number]],#REF!,"x"))</f>
        <v>#REF!</v>
      </c>
      <c r="W522" s="460" t="e">
        <f>IF(COUNTIFS(Table1[JV '#],Table5[[#This Row],[JV Number]],#REF!,"x")=0,"",COUNTIFS(Table1[JV '#],Table5[[#This Row],[JV Number]],#REF!,"x"))</f>
        <v>#REF!</v>
      </c>
      <c r="X522" s="460" t="e">
        <f>IF(COUNTIFS(Table1[JV '#],Table5[[#This Row],[JV Number]],#REF!,"x")=0,"",COUNTIFS(Table1[JV '#],Table5[[#This Row],[JV Number]],#REF!,"x"))</f>
        <v>#REF!</v>
      </c>
      <c r="Z522" s="447"/>
    </row>
    <row r="523" spans="1:26" x14ac:dyDescent="0.25">
      <c r="A523" s="464">
        <v>519</v>
      </c>
      <c r="B523" s="460">
        <v>525</v>
      </c>
      <c r="C523" s="460">
        <f>INDEX(Table1[MPMS '#],MATCH(Table5[[#This Row],[JV Number]],Table1[JV '#],0))</f>
        <v>31155</v>
      </c>
      <c r="D523" s="460" t="str">
        <f>INDEX(Table1[Early Completion (Y/N)],MATCH(Table5[[#This Row],[JV Number]],Table1[JV '#],0))</f>
        <v>--</v>
      </c>
      <c r="E523" s="460" t="e">
        <f>INDEX(#REF!,MATCH(Table5[[#This Row],[JV Number]],Table1[JV '#],0))</f>
        <v>#REF!</v>
      </c>
      <c r="F523" s="460">
        <f>INDEX(Table1[District],MATCH(Table5[[#This Row],[JV Number]],Table1[JV '#],0))</f>
        <v>12</v>
      </c>
      <c r="G523" s="460" t="str">
        <f>INDEX(Table1[County],MATCH(Table5[[#This Row],[JV Number]],Table1[JV '#],0))</f>
        <v>Washington</v>
      </c>
      <c r="H523" s="460">
        <f>COUNTIF(Table1[JV '#],Table5[[#This Row],[JV Number]])</f>
        <v>2</v>
      </c>
      <c r="I523" s="466">
        <f>LOOKUP(Table5[[#This Row],[JV Number]],Table4[JV '#],Table4[Construction Start Dates])</f>
        <v>42587</v>
      </c>
      <c r="J523" s="466" t="e">
        <f t="array" ref="J523">MIN(IF(Table5[[#This Row],[JV Number]]=Table1[JV '#],#REF!,"Error"))</f>
        <v>#REF!</v>
      </c>
      <c r="K523" s="554" t="e">
        <f>SUMIF(Table1[JV '#],Table5[[#This Row],[JV Number]],#REF!)</f>
        <v>#REF!</v>
      </c>
      <c r="L523" s="460" t="str">
        <f>IF(COUNTIFS(Table1[JV '#],Table5[[#This Row],[JV Number]],Table1[D-419 Utility Relocation Classification],Table5[[#Headers],[Prior]])=0,"",COUNTIFS(Table1[JV '#],Table5[[#This Row],[JV Number]],Table1[D-419 Utility Relocation Classification],Table5[[#Headers],[Prior]]))</f>
        <v/>
      </c>
      <c r="M523" s="460" t="str">
        <f>IF(COUNTIFS(Table1[JV '#],Table5[[#This Row],[JV Number]],Table1[D-419 Utility Relocation Classification],Table5[[#Headers],[Restrictive]])=0,"",COUNTIFS(Table1[JV '#],Table5[[#This Row],[JV Number]],Table1[D-419 Utility Relocation Classification],Table5[[#Headers],[Restrictive]]))</f>
        <v/>
      </c>
      <c r="N523" s="460" t="str">
        <f>IF(COUNTIFS(Table1[JV '#],Table5[[#This Row],[JV Number]],Table1[D-419 Utility Relocation Classification],Table5[[#Headers],[Concurrent]])=0,"",COUNTIFS(Table1[JV '#],Table5[[#This Row],[JV Number]],Table1[D-419 Utility Relocation Classification],Table5[[#Headers],[Concurrent]]))</f>
        <v/>
      </c>
      <c r="O523" s="460" t="str">
        <f>IF(COUNTIFS(Table1[JV '#],Table5[[#This Row],[JV Number]],Table1[D-419 Utility Relocation Classification],Table5[[#Headers],[Coordinated]])=0,"",COUNTIFS(Table1[JV '#],Table5[[#This Row],[JV Number]],Table1[D-419 Utility Relocation Classification],Table5[[#Headers],[Coordinated]]))</f>
        <v/>
      </c>
      <c r="P523" s="460" t="str">
        <f>IF(COUNTIFS(Table1[JV '#],Table5[[#This Row],[JV Number]],Table1[D-419 Utility Relocation Classification],Table5[[#Headers],[Not Affected]])=0,"",COUNTIFS(Table1[JV '#],Table5[[#This Row],[JV Number]],Table1[D-419 Utility Relocation Classification],Table5[[#Headers],[Not Affected]]))</f>
        <v/>
      </c>
      <c r="Q523" s="460" t="str">
        <f>IF(COUNTIFS(Table1[JV '#],Table5[[#This Row],[JV Number]],Table1[D-419 Utility Relocation Classification],Table5[[#Headers],[Incorporated]])=0,"",COUNTIFS(Table1[JV '#],Table5[[#This Row],[JV Number]],Table1[D-419 Utility Relocation Classification],Table5[[#Headers],[Incorporated]]))</f>
        <v/>
      </c>
      <c r="R523" s="460" t="str">
        <f>IF(COUNTIFS(Table1[JV '#],Table5[[#This Row],[JV Number]],Table1[Overhead or Underground],"OH")=0,"",COUNTIFS(Table1[JV '#],Table5[[#This Row],[JV Number]],Table1[Overhead or Underground],"OH"))</f>
        <v/>
      </c>
      <c r="S523" s="460">
        <f>IF(COUNTIFS(Table1[JV '#],Table5[[#This Row],[JV Number]],Table1[Overhead or Underground],"UG")=0,"",COUNTIFS(Table1[JV '#],Table5[[#This Row],[JV Number]],Table1[Overhead or Underground],"UG"))</f>
        <v>1</v>
      </c>
      <c r="T523" s="460" t="e">
        <f>IF(COUNTIFS(Table1[JV '#],Table5[[#This Row],[JV Number]],#REF!,"x")=0,"",COUNTIFS(Table1[JV '#],Table5[[#This Row],[JV Number]],#REF!,"x"))</f>
        <v>#REF!</v>
      </c>
      <c r="U523" s="460" t="e">
        <f>IF(COUNTIFS(Table1[JV '#],Table5[[#This Row],[JV Number]],#REF!,"x")=0,"",COUNTIFS(Table1[JV '#],Table5[[#This Row],[JV Number]],#REF!,"x"))</f>
        <v>#REF!</v>
      </c>
      <c r="V523" s="460" t="e">
        <f>IF(COUNTIFS(Table1[JV '#],Table5[[#This Row],[JV Number]],#REF!,"x")=0,"",COUNTIFS(Table1[JV '#],Table5[[#This Row],[JV Number]],#REF!,"x"))</f>
        <v>#REF!</v>
      </c>
      <c r="W523" s="460" t="e">
        <f>IF(COUNTIFS(Table1[JV '#],Table5[[#This Row],[JV Number]],#REF!,"x")=0,"",COUNTIFS(Table1[JV '#],Table5[[#This Row],[JV Number]],#REF!,"x"))</f>
        <v>#REF!</v>
      </c>
      <c r="X523" s="460" t="e">
        <f>IF(COUNTIFS(Table1[JV '#],Table5[[#This Row],[JV Number]],#REF!,"x")=0,"",COUNTIFS(Table1[JV '#],Table5[[#This Row],[JV Number]],#REF!,"x"))</f>
        <v>#REF!</v>
      </c>
      <c r="Z523" s="447"/>
    </row>
    <row r="524" spans="1:26" x14ac:dyDescent="0.25">
      <c r="A524" s="464">
        <v>520</v>
      </c>
      <c r="B524" s="460">
        <v>526</v>
      </c>
      <c r="C524" s="460">
        <f>INDEX(Table1[MPMS '#],MATCH(Table5[[#This Row],[JV Number]],Table1[JV '#],0))</f>
        <v>98374</v>
      </c>
      <c r="D524" s="460" t="str">
        <f>INDEX(Table1[Early Completion (Y/N)],MATCH(Table5[[#This Row],[JV Number]],Table1[JV '#],0))</f>
        <v>--</v>
      </c>
      <c r="E524" s="460" t="e">
        <f>INDEX(#REF!,MATCH(Table5[[#This Row],[JV Number]],Table1[JV '#],0))</f>
        <v>#REF!</v>
      </c>
      <c r="F524" s="460">
        <f>INDEX(Table1[District],MATCH(Table5[[#This Row],[JV Number]],Table1[JV '#],0))</f>
        <v>12</v>
      </c>
      <c r="G524" s="460" t="str">
        <f>INDEX(Table1[County],MATCH(Table5[[#This Row],[JV Number]],Table1[JV '#],0))</f>
        <v>Washington</v>
      </c>
      <c r="H524" s="460">
        <f>COUNTIF(Table1[JV '#],Table5[[#This Row],[JV Number]])</f>
        <v>2</v>
      </c>
      <c r="I524" s="466">
        <f>LOOKUP(Table5[[#This Row],[JV Number]],Table4[JV '#],Table4[Construction Start Dates])</f>
        <v>42597</v>
      </c>
      <c r="J524" s="466" t="e">
        <f t="array" ref="J524">MIN(IF(Table5[[#This Row],[JV Number]]=Table1[JV '#],#REF!,"Error"))</f>
        <v>#REF!</v>
      </c>
      <c r="K524" s="554" t="e">
        <f>SUMIF(Table1[JV '#],Table5[[#This Row],[JV Number]],#REF!)</f>
        <v>#REF!</v>
      </c>
      <c r="L524" s="460" t="str">
        <f>IF(COUNTIFS(Table1[JV '#],Table5[[#This Row],[JV Number]],Table1[D-419 Utility Relocation Classification],Table5[[#Headers],[Prior]])=0,"",COUNTIFS(Table1[JV '#],Table5[[#This Row],[JV Number]],Table1[D-419 Utility Relocation Classification],Table5[[#Headers],[Prior]]))</f>
        <v/>
      </c>
      <c r="M524" s="460" t="str">
        <f>IF(COUNTIFS(Table1[JV '#],Table5[[#This Row],[JV Number]],Table1[D-419 Utility Relocation Classification],Table5[[#Headers],[Restrictive]])=0,"",COUNTIFS(Table1[JV '#],Table5[[#This Row],[JV Number]],Table1[D-419 Utility Relocation Classification],Table5[[#Headers],[Restrictive]]))</f>
        <v/>
      </c>
      <c r="N524" s="460" t="str">
        <f>IF(COUNTIFS(Table1[JV '#],Table5[[#This Row],[JV Number]],Table1[D-419 Utility Relocation Classification],Table5[[#Headers],[Concurrent]])=0,"",COUNTIFS(Table1[JV '#],Table5[[#This Row],[JV Number]],Table1[D-419 Utility Relocation Classification],Table5[[#Headers],[Concurrent]]))</f>
        <v/>
      </c>
      <c r="O524" s="460" t="str">
        <f>IF(COUNTIFS(Table1[JV '#],Table5[[#This Row],[JV Number]],Table1[D-419 Utility Relocation Classification],Table5[[#Headers],[Coordinated]])=0,"",COUNTIFS(Table1[JV '#],Table5[[#This Row],[JV Number]],Table1[D-419 Utility Relocation Classification],Table5[[#Headers],[Coordinated]]))</f>
        <v/>
      </c>
      <c r="P524" s="460" t="str">
        <f>IF(COUNTIFS(Table1[JV '#],Table5[[#This Row],[JV Number]],Table1[D-419 Utility Relocation Classification],Table5[[#Headers],[Not Affected]])=0,"",COUNTIFS(Table1[JV '#],Table5[[#This Row],[JV Number]],Table1[D-419 Utility Relocation Classification],Table5[[#Headers],[Not Affected]]))</f>
        <v/>
      </c>
      <c r="Q524" s="460" t="str">
        <f>IF(COUNTIFS(Table1[JV '#],Table5[[#This Row],[JV Number]],Table1[D-419 Utility Relocation Classification],Table5[[#Headers],[Incorporated]])=0,"",COUNTIFS(Table1[JV '#],Table5[[#This Row],[JV Number]],Table1[D-419 Utility Relocation Classification],Table5[[#Headers],[Incorporated]]))</f>
        <v/>
      </c>
      <c r="R524" s="460" t="str">
        <f>IF(COUNTIFS(Table1[JV '#],Table5[[#This Row],[JV Number]],Table1[Overhead or Underground],"OH")=0,"",COUNTIFS(Table1[JV '#],Table5[[#This Row],[JV Number]],Table1[Overhead or Underground],"OH"))</f>
        <v/>
      </c>
      <c r="S524" s="460">
        <f>IF(COUNTIFS(Table1[JV '#],Table5[[#This Row],[JV Number]],Table1[Overhead or Underground],"UG")=0,"",COUNTIFS(Table1[JV '#],Table5[[#This Row],[JV Number]],Table1[Overhead or Underground],"UG"))</f>
        <v>1</v>
      </c>
      <c r="T524" s="460" t="e">
        <f>IF(COUNTIFS(Table1[JV '#],Table5[[#This Row],[JV Number]],#REF!,"x")=0,"",COUNTIFS(Table1[JV '#],Table5[[#This Row],[JV Number]],#REF!,"x"))</f>
        <v>#REF!</v>
      </c>
      <c r="U524" s="460" t="e">
        <f>IF(COUNTIFS(Table1[JV '#],Table5[[#This Row],[JV Number]],#REF!,"x")=0,"",COUNTIFS(Table1[JV '#],Table5[[#This Row],[JV Number]],#REF!,"x"))</f>
        <v>#REF!</v>
      </c>
      <c r="V524" s="460" t="e">
        <f>IF(COUNTIFS(Table1[JV '#],Table5[[#This Row],[JV Number]],#REF!,"x")=0,"",COUNTIFS(Table1[JV '#],Table5[[#This Row],[JV Number]],#REF!,"x"))</f>
        <v>#REF!</v>
      </c>
      <c r="W524" s="460" t="e">
        <f>IF(COUNTIFS(Table1[JV '#],Table5[[#This Row],[JV Number]],#REF!,"x")=0,"",COUNTIFS(Table1[JV '#],Table5[[#This Row],[JV Number]],#REF!,"x"))</f>
        <v>#REF!</v>
      </c>
      <c r="X524" s="460" t="e">
        <f>IF(COUNTIFS(Table1[JV '#],Table5[[#This Row],[JV Number]],#REF!,"x")=0,"",COUNTIFS(Table1[JV '#],Table5[[#This Row],[JV Number]],#REF!,"x"))</f>
        <v>#REF!</v>
      </c>
      <c r="Z524" s="447"/>
    </row>
    <row r="525" spans="1:26" x14ac:dyDescent="0.25">
      <c r="A525" s="464">
        <v>521</v>
      </c>
      <c r="B525" s="460">
        <v>527</v>
      </c>
      <c r="C525" s="460">
        <f>INDEX(Table1[MPMS '#],MATCH(Table5[[#This Row],[JV Number]],Table1[JV '#],0))</f>
        <v>76072</v>
      </c>
      <c r="D525" s="460" t="str">
        <f>INDEX(Table1[Early Completion (Y/N)],MATCH(Table5[[#This Row],[JV Number]],Table1[JV '#],0))</f>
        <v>--</v>
      </c>
      <c r="E525" s="460" t="e">
        <f>INDEX(#REF!,MATCH(Table5[[#This Row],[JV Number]],Table1[JV '#],0))</f>
        <v>#REF!</v>
      </c>
      <c r="F525" s="460">
        <f>INDEX(Table1[District],MATCH(Table5[[#This Row],[JV Number]],Table1[JV '#],0))</f>
        <v>12</v>
      </c>
      <c r="G525" s="460" t="str">
        <f>INDEX(Table1[County],MATCH(Table5[[#This Row],[JV Number]],Table1[JV '#],0))</f>
        <v>Washington</v>
      </c>
      <c r="H525" s="460">
        <f>COUNTIF(Table1[JV '#],Table5[[#This Row],[JV Number]])</f>
        <v>3</v>
      </c>
      <c r="I525" s="466">
        <f>LOOKUP(Table5[[#This Row],[JV Number]],Table4[JV '#],Table4[Construction Start Dates])</f>
        <v>42944</v>
      </c>
      <c r="J525" s="466" t="e">
        <f t="array" ref="J525">MIN(IF(Table5[[#This Row],[JV Number]]=Table1[JV '#],#REF!,"Error"))</f>
        <v>#REF!</v>
      </c>
      <c r="K525" s="554" t="e">
        <f>SUMIF(Table1[JV '#],Table5[[#This Row],[JV Number]],#REF!)</f>
        <v>#REF!</v>
      </c>
      <c r="L525" s="460" t="str">
        <f>IF(COUNTIFS(Table1[JV '#],Table5[[#This Row],[JV Number]],Table1[D-419 Utility Relocation Classification],Table5[[#Headers],[Prior]])=0,"",COUNTIFS(Table1[JV '#],Table5[[#This Row],[JV Number]],Table1[D-419 Utility Relocation Classification],Table5[[#Headers],[Prior]]))</f>
        <v/>
      </c>
      <c r="M525" s="460" t="str">
        <f>IF(COUNTIFS(Table1[JV '#],Table5[[#This Row],[JV Number]],Table1[D-419 Utility Relocation Classification],Table5[[#Headers],[Restrictive]])=0,"",COUNTIFS(Table1[JV '#],Table5[[#This Row],[JV Number]],Table1[D-419 Utility Relocation Classification],Table5[[#Headers],[Restrictive]]))</f>
        <v/>
      </c>
      <c r="N525" s="460" t="str">
        <f>IF(COUNTIFS(Table1[JV '#],Table5[[#This Row],[JV Number]],Table1[D-419 Utility Relocation Classification],Table5[[#Headers],[Concurrent]])=0,"",COUNTIFS(Table1[JV '#],Table5[[#This Row],[JV Number]],Table1[D-419 Utility Relocation Classification],Table5[[#Headers],[Concurrent]]))</f>
        <v/>
      </c>
      <c r="O525" s="460" t="str">
        <f>IF(COUNTIFS(Table1[JV '#],Table5[[#This Row],[JV Number]],Table1[D-419 Utility Relocation Classification],Table5[[#Headers],[Coordinated]])=0,"",COUNTIFS(Table1[JV '#],Table5[[#This Row],[JV Number]],Table1[D-419 Utility Relocation Classification],Table5[[#Headers],[Coordinated]]))</f>
        <v/>
      </c>
      <c r="P525" s="460" t="str">
        <f>IF(COUNTIFS(Table1[JV '#],Table5[[#This Row],[JV Number]],Table1[D-419 Utility Relocation Classification],Table5[[#Headers],[Not Affected]])=0,"",COUNTIFS(Table1[JV '#],Table5[[#This Row],[JV Number]],Table1[D-419 Utility Relocation Classification],Table5[[#Headers],[Not Affected]]))</f>
        <v/>
      </c>
      <c r="Q525" s="460" t="str">
        <f>IF(COUNTIFS(Table1[JV '#],Table5[[#This Row],[JV Number]],Table1[D-419 Utility Relocation Classification],Table5[[#Headers],[Incorporated]])=0,"",COUNTIFS(Table1[JV '#],Table5[[#This Row],[JV Number]],Table1[D-419 Utility Relocation Classification],Table5[[#Headers],[Incorporated]]))</f>
        <v/>
      </c>
      <c r="R525" s="460" t="str">
        <f>IF(COUNTIFS(Table1[JV '#],Table5[[#This Row],[JV Number]],Table1[Overhead or Underground],"OH")=0,"",COUNTIFS(Table1[JV '#],Table5[[#This Row],[JV Number]],Table1[Overhead or Underground],"OH"))</f>
        <v/>
      </c>
      <c r="S525" s="460">
        <f>IF(COUNTIFS(Table1[JV '#],Table5[[#This Row],[JV Number]],Table1[Overhead or Underground],"UG")=0,"",COUNTIFS(Table1[JV '#],Table5[[#This Row],[JV Number]],Table1[Overhead or Underground],"UG"))</f>
        <v>2</v>
      </c>
      <c r="T525" s="460" t="e">
        <f>IF(COUNTIFS(Table1[JV '#],Table5[[#This Row],[JV Number]],#REF!,"x")=0,"",COUNTIFS(Table1[JV '#],Table5[[#This Row],[JV Number]],#REF!,"x"))</f>
        <v>#REF!</v>
      </c>
      <c r="U525" s="460" t="e">
        <f>IF(COUNTIFS(Table1[JV '#],Table5[[#This Row],[JV Number]],#REF!,"x")=0,"",COUNTIFS(Table1[JV '#],Table5[[#This Row],[JV Number]],#REF!,"x"))</f>
        <v>#REF!</v>
      </c>
      <c r="V525" s="460" t="e">
        <f>IF(COUNTIFS(Table1[JV '#],Table5[[#This Row],[JV Number]],#REF!,"x")=0,"",COUNTIFS(Table1[JV '#],Table5[[#This Row],[JV Number]],#REF!,"x"))</f>
        <v>#REF!</v>
      </c>
      <c r="W525" s="460" t="e">
        <f>IF(COUNTIFS(Table1[JV '#],Table5[[#This Row],[JV Number]],#REF!,"x")=0,"",COUNTIFS(Table1[JV '#],Table5[[#This Row],[JV Number]],#REF!,"x"))</f>
        <v>#REF!</v>
      </c>
      <c r="X525" s="460" t="e">
        <f>IF(COUNTIFS(Table1[JV '#],Table5[[#This Row],[JV Number]],#REF!,"x")=0,"",COUNTIFS(Table1[JV '#],Table5[[#This Row],[JV Number]],#REF!,"x"))</f>
        <v>#REF!</v>
      </c>
      <c r="Z525" s="447"/>
    </row>
    <row r="526" spans="1:26" x14ac:dyDescent="0.25">
      <c r="A526" s="464">
        <v>522</v>
      </c>
      <c r="B526" s="460">
        <v>528</v>
      </c>
      <c r="C526" s="460">
        <f>INDEX(Table1[MPMS '#],MATCH(Table5[[#This Row],[JV Number]],Table1[JV '#],0))</f>
        <v>98377</v>
      </c>
      <c r="D526" s="460" t="str">
        <f>INDEX(Table1[Early Completion (Y/N)],MATCH(Table5[[#This Row],[JV Number]],Table1[JV '#],0))</f>
        <v>--</v>
      </c>
      <c r="E526" s="460" t="e">
        <f>INDEX(#REF!,MATCH(Table5[[#This Row],[JV Number]],Table1[JV '#],0))</f>
        <v>#REF!</v>
      </c>
      <c r="F526" s="460">
        <f>INDEX(Table1[District],MATCH(Table5[[#This Row],[JV Number]],Table1[JV '#],0))</f>
        <v>12</v>
      </c>
      <c r="G526" s="460" t="str">
        <f>INDEX(Table1[County],MATCH(Table5[[#This Row],[JV Number]],Table1[JV '#],0))</f>
        <v>Washington</v>
      </c>
      <c r="H526" s="460">
        <f>COUNTIF(Table1[JV '#],Table5[[#This Row],[JV Number]])</f>
        <v>4</v>
      </c>
      <c r="I526" s="466">
        <f>LOOKUP(Table5[[#This Row],[JV Number]],Table4[JV '#],Table4[Construction Start Dates])</f>
        <v>42576</v>
      </c>
      <c r="J526" s="466" t="e">
        <f t="array" ref="J526">MIN(IF(Table5[[#This Row],[JV Number]]=Table1[JV '#],#REF!,"Error"))</f>
        <v>#REF!</v>
      </c>
      <c r="K526" s="554" t="e">
        <f>SUMIF(Table1[JV '#],Table5[[#This Row],[JV Number]],#REF!)</f>
        <v>#REF!</v>
      </c>
      <c r="L526" s="460" t="str">
        <f>IF(COUNTIFS(Table1[JV '#],Table5[[#This Row],[JV Number]],Table1[D-419 Utility Relocation Classification],Table5[[#Headers],[Prior]])=0,"",COUNTIFS(Table1[JV '#],Table5[[#This Row],[JV Number]],Table1[D-419 Utility Relocation Classification],Table5[[#Headers],[Prior]]))</f>
        <v/>
      </c>
      <c r="M526" s="460" t="str">
        <f>IF(COUNTIFS(Table1[JV '#],Table5[[#This Row],[JV Number]],Table1[D-419 Utility Relocation Classification],Table5[[#Headers],[Restrictive]])=0,"",COUNTIFS(Table1[JV '#],Table5[[#This Row],[JV Number]],Table1[D-419 Utility Relocation Classification],Table5[[#Headers],[Restrictive]]))</f>
        <v/>
      </c>
      <c r="N526" s="460" t="str">
        <f>IF(COUNTIFS(Table1[JV '#],Table5[[#This Row],[JV Number]],Table1[D-419 Utility Relocation Classification],Table5[[#Headers],[Concurrent]])=0,"",COUNTIFS(Table1[JV '#],Table5[[#This Row],[JV Number]],Table1[D-419 Utility Relocation Classification],Table5[[#Headers],[Concurrent]]))</f>
        <v/>
      </c>
      <c r="O526" s="460" t="str">
        <f>IF(COUNTIFS(Table1[JV '#],Table5[[#This Row],[JV Number]],Table1[D-419 Utility Relocation Classification],Table5[[#Headers],[Coordinated]])=0,"",COUNTIFS(Table1[JV '#],Table5[[#This Row],[JV Number]],Table1[D-419 Utility Relocation Classification],Table5[[#Headers],[Coordinated]]))</f>
        <v/>
      </c>
      <c r="P526" s="460" t="str">
        <f>IF(COUNTIFS(Table1[JV '#],Table5[[#This Row],[JV Number]],Table1[D-419 Utility Relocation Classification],Table5[[#Headers],[Not Affected]])=0,"",COUNTIFS(Table1[JV '#],Table5[[#This Row],[JV Number]],Table1[D-419 Utility Relocation Classification],Table5[[#Headers],[Not Affected]]))</f>
        <v/>
      </c>
      <c r="Q526" s="460" t="str">
        <f>IF(COUNTIFS(Table1[JV '#],Table5[[#This Row],[JV Number]],Table1[D-419 Utility Relocation Classification],Table5[[#Headers],[Incorporated]])=0,"",COUNTIFS(Table1[JV '#],Table5[[#This Row],[JV Number]],Table1[D-419 Utility Relocation Classification],Table5[[#Headers],[Incorporated]]))</f>
        <v/>
      </c>
      <c r="R526" s="460" t="str">
        <f>IF(COUNTIFS(Table1[JV '#],Table5[[#This Row],[JV Number]],Table1[Overhead or Underground],"OH")=0,"",COUNTIFS(Table1[JV '#],Table5[[#This Row],[JV Number]],Table1[Overhead or Underground],"OH"))</f>
        <v/>
      </c>
      <c r="S526" s="460">
        <f>IF(COUNTIFS(Table1[JV '#],Table5[[#This Row],[JV Number]],Table1[Overhead or Underground],"UG")=0,"",COUNTIFS(Table1[JV '#],Table5[[#This Row],[JV Number]],Table1[Overhead or Underground],"UG"))</f>
        <v>1</v>
      </c>
      <c r="T526" s="460" t="e">
        <f>IF(COUNTIFS(Table1[JV '#],Table5[[#This Row],[JV Number]],#REF!,"x")=0,"",COUNTIFS(Table1[JV '#],Table5[[#This Row],[JV Number]],#REF!,"x"))</f>
        <v>#REF!</v>
      </c>
      <c r="U526" s="460" t="e">
        <f>IF(COUNTIFS(Table1[JV '#],Table5[[#This Row],[JV Number]],#REF!,"x")=0,"",COUNTIFS(Table1[JV '#],Table5[[#This Row],[JV Number]],#REF!,"x"))</f>
        <v>#REF!</v>
      </c>
      <c r="V526" s="460" t="e">
        <f>IF(COUNTIFS(Table1[JV '#],Table5[[#This Row],[JV Number]],#REF!,"x")=0,"",COUNTIFS(Table1[JV '#],Table5[[#This Row],[JV Number]],#REF!,"x"))</f>
        <v>#REF!</v>
      </c>
      <c r="W526" s="460" t="e">
        <f>IF(COUNTIFS(Table1[JV '#],Table5[[#This Row],[JV Number]],#REF!,"x")=0,"",COUNTIFS(Table1[JV '#],Table5[[#This Row],[JV Number]],#REF!,"x"))</f>
        <v>#REF!</v>
      </c>
      <c r="X526" s="460" t="e">
        <f>IF(COUNTIFS(Table1[JV '#],Table5[[#This Row],[JV Number]],#REF!,"x")=0,"",COUNTIFS(Table1[JV '#],Table5[[#This Row],[JV Number]],#REF!,"x"))</f>
        <v>#REF!</v>
      </c>
      <c r="Z526" s="447"/>
    </row>
    <row r="527" spans="1:26" x14ac:dyDescent="0.25">
      <c r="A527" s="464">
        <v>523</v>
      </c>
      <c r="B527" s="460">
        <v>529</v>
      </c>
      <c r="C527" s="460">
        <f>INDEX(Table1[MPMS '#],MATCH(Table5[[#This Row],[JV Number]],Table1[JV '#],0))</f>
        <v>89142</v>
      </c>
      <c r="D527" s="460" t="str">
        <f>INDEX(Table1[Early Completion (Y/N)],MATCH(Table5[[#This Row],[JV Number]],Table1[JV '#],0))</f>
        <v>--</v>
      </c>
      <c r="E527" s="460" t="e">
        <f>INDEX(#REF!,MATCH(Table5[[#This Row],[JV Number]],Table1[JV '#],0))</f>
        <v>#REF!</v>
      </c>
      <c r="F527" s="460">
        <f>INDEX(Table1[District],MATCH(Table5[[#This Row],[JV Number]],Table1[JV '#],0))</f>
        <v>12</v>
      </c>
      <c r="G527" s="460" t="str">
        <f>INDEX(Table1[County],MATCH(Table5[[#This Row],[JV Number]],Table1[JV '#],0))</f>
        <v>Washington</v>
      </c>
      <c r="H527" s="460">
        <f>COUNTIF(Table1[JV '#],Table5[[#This Row],[JV Number]])</f>
        <v>1</v>
      </c>
      <c r="I527" s="466">
        <f>LOOKUP(Table5[[#This Row],[JV Number]],Table4[JV '#],Table4[Construction Start Dates])</f>
        <v>42774</v>
      </c>
      <c r="J527" s="466" t="e">
        <f t="array" ref="J527">MIN(IF(Table5[[#This Row],[JV Number]]=Table1[JV '#],#REF!,"Error"))</f>
        <v>#REF!</v>
      </c>
      <c r="K527" s="554" t="e">
        <f>SUMIF(Table1[JV '#],Table5[[#This Row],[JV Number]],#REF!)</f>
        <v>#REF!</v>
      </c>
      <c r="L527" s="460" t="str">
        <f>IF(COUNTIFS(Table1[JV '#],Table5[[#This Row],[JV Number]],Table1[D-419 Utility Relocation Classification],Table5[[#Headers],[Prior]])=0,"",COUNTIFS(Table1[JV '#],Table5[[#This Row],[JV Number]],Table1[D-419 Utility Relocation Classification],Table5[[#Headers],[Prior]]))</f>
        <v/>
      </c>
      <c r="M527" s="460" t="str">
        <f>IF(COUNTIFS(Table1[JV '#],Table5[[#This Row],[JV Number]],Table1[D-419 Utility Relocation Classification],Table5[[#Headers],[Restrictive]])=0,"",COUNTIFS(Table1[JV '#],Table5[[#This Row],[JV Number]],Table1[D-419 Utility Relocation Classification],Table5[[#Headers],[Restrictive]]))</f>
        <v/>
      </c>
      <c r="N527" s="460" t="str">
        <f>IF(COUNTIFS(Table1[JV '#],Table5[[#This Row],[JV Number]],Table1[D-419 Utility Relocation Classification],Table5[[#Headers],[Concurrent]])=0,"",COUNTIFS(Table1[JV '#],Table5[[#This Row],[JV Number]],Table1[D-419 Utility Relocation Classification],Table5[[#Headers],[Concurrent]]))</f>
        <v/>
      </c>
      <c r="O527" s="460" t="str">
        <f>IF(COUNTIFS(Table1[JV '#],Table5[[#This Row],[JV Number]],Table1[D-419 Utility Relocation Classification],Table5[[#Headers],[Coordinated]])=0,"",COUNTIFS(Table1[JV '#],Table5[[#This Row],[JV Number]],Table1[D-419 Utility Relocation Classification],Table5[[#Headers],[Coordinated]]))</f>
        <v/>
      </c>
      <c r="P527" s="460" t="str">
        <f>IF(COUNTIFS(Table1[JV '#],Table5[[#This Row],[JV Number]],Table1[D-419 Utility Relocation Classification],Table5[[#Headers],[Not Affected]])=0,"",COUNTIFS(Table1[JV '#],Table5[[#This Row],[JV Number]],Table1[D-419 Utility Relocation Classification],Table5[[#Headers],[Not Affected]]))</f>
        <v/>
      </c>
      <c r="Q527" s="460" t="str">
        <f>IF(COUNTIFS(Table1[JV '#],Table5[[#This Row],[JV Number]],Table1[D-419 Utility Relocation Classification],Table5[[#Headers],[Incorporated]])=0,"",COUNTIFS(Table1[JV '#],Table5[[#This Row],[JV Number]],Table1[D-419 Utility Relocation Classification],Table5[[#Headers],[Incorporated]]))</f>
        <v/>
      </c>
      <c r="R527" s="460" t="str">
        <f>IF(COUNTIFS(Table1[JV '#],Table5[[#This Row],[JV Number]],Table1[Overhead or Underground],"OH")=0,"",COUNTIFS(Table1[JV '#],Table5[[#This Row],[JV Number]],Table1[Overhead or Underground],"OH"))</f>
        <v/>
      </c>
      <c r="S527" s="460" t="str">
        <f>IF(COUNTIFS(Table1[JV '#],Table5[[#This Row],[JV Number]],Table1[Overhead or Underground],"UG")=0,"",COUNTIFS(Table1[JV '#],Table5[[#This Row],[JV Number]],Table1[Overhead or Underground],"UG"))</f>
        <v/>
      </c>
      <c r="T527" s="460" t="e">
        <f>IF(COUNTIFS(Table1[JV '#],Table5[[#This Row],[JV Number]],#REF!,"x")=0,"",COUNTIFS(Table1[JV '#],Table5[[#This Row],[JV Number]],#REF!,"x"))</f>
        <v>#REF!</v>
      </c>
      <c r="U527" s="460" t="e">
        <f>IF(COUNTIFS(Table1[JV '#],Table5[[#This Row],[JV Number]],#REF!,"x")=0,"",COUNTIFS(Table1[JV '#],Table5[[#This Row],[JV Number]],#REF!,"x"))</f>
        <v>#REF!</v>
      </c>
      <c r="V527" s="460" t="e">
        <f>IF(COUNTIFS(Table1[JV '#],Table5[[#This Row],[JV Number]],#REF!,"x")=0,"",COUNTIFS(Table1[JV '#],Table5[[#This Row],[JV Number]],#REF!,"x"))</f>
        <v>#REF!</v>
      </c>
      <c r="W527" s="460" t="e">
        <f>IF(COUNTIFS(Table1[JV '#],Table5[[#This Row],[JV Number]],#REF!,"x")=0,"",COUNTIFS(Table1[JV '#],Table5[[#This Row],[JV Number]],#REF!,"x"))</f>
        <v>#REF!</v>
      </c>
      <c r="X527" s="460" t="e">
        <f>IF(COUNTIFS(Table1[JV '#],Table5[[#This Row],[JV Number]],#REF!,"x")=0,"",COUNTIFS(Table1[JV '#],Table5[[#This Row],[JV Number]],#REF!,"x"))</f>
        <v>#REF!</v>
      </c>
      <c r="Z527" s="447"/>
    </row>
    <row r="528" spans="1:26" x14ac:dyDescent="0.25">
      <c r="A528" s="464">
        <v>524</v>
      </c>
      <c r="B528" s="460">
        <v>530</v>
      </c>
      <c r="C528" s="460">
        <f>INDEX(Table1[MPMS '#],MATCH(Table5[[#This Row],[JV Number]],Table1[JV '#],0))</f>
        <v>98864</v>
      </c>
      <c r="D528" s="460" t="str">
        <f>INDEX(Table1[Early Completion (Y/N)],MATCH(Table5[[#This Row],[JV Number]],Table1[JV '#],0))</f>
        <v>--</v>
      </c>
      <c r="E528" s="460" t="e">
        <f>INDEX(#REF!,MATCH(Table5[[#This Row],[JV Number]],Table1[JV '#],0))</f>
        <v>#REF!</v>
      </c>
      <c r="F528" s="460">
        <f>INDEX(Table1[District],MATCH(Table5[[#This Row],[JV Number]],Table1[JV '#],0))</f>
        <v>12</v>
      </c>
      <c r="G528" s="460" t="str">
        <f>INDEX(Table1[County],MATCH(Table5[[#This Row],[JV Number]],Table1[JV '#],0))</f>
        <v>Washington</v>
      </c>
      <c r="H528" s="460">
        <f>COUNTIF(Table1[JV '#],Table5[[#This Row],[JV Number]])</f>
        <v>3</v>
      </c>
      <c r="I528" s="466">
        <f>LOOKUP(Table5[[#This Row],[JV Number]],Table4[JV '#],Table4[Construction Start Dates])</f>
        <v>42779</v>
      </c>
      <c r="J528" s="466" t="e">
        <f t="array" ref="J528">MIN(IF(Table5[[#This Row],[JV Number]]=Table1[JV '#],#REF!,"Error"))</f>
        <v>#REF!</v>
      </c>
      <c r="K528" s="554" t="e">
        <f>SUMIF(Table1[JV '#],Table5[[#This Row],[JV Number]],#REF!)</f>
        <v>#REF!</v>
      </c>
      <c r="L528" s="460" t="str">
        <f>IF(COUNTIFS(Table1[JV '#],Table5[[#This Row],[JV Number]],Table1[D-419 Utility Relocation Classification],Table5[[#Headers],[Prior]])=0,"",COUNTIFS(Table1[JV '#],Table5[[#This Row],[JV Number]],Table1[D-419 Utility Relocation Classification],Table5[[#Headers],[Prior]]))</f>
        <v/>
      </c>
      <c r="M528" s="460" t="str">
        <f>IF(COUNTIFS(Table1[JV '#],Table5[[#This Row],[JV Number]],Table1[D-419 Utility Relocation Classification],Table5[[#Headers],[Restrictive]])=0,"",COUNTIFS(Table1[JV '#],Table5[[#This Row],[JV Number]],Table1[D-419 Utility Relocation Classification],Table5[[#Headers],[Restrictive]]))</f>
        <v/>
      </c>
      <c r="N528" s="460" t="str">
        <f>IF(COUNTIFS(Table1[JV '#],Table5[[#This Row],[JV Number]],Table1[D-419 Utility Relocation Classification],Table5[[#Headers],[Concurrent]])=0,"",COUNTIFS(Table1[JV '#],Table5[[#This Row],[JV Number]],Table1[D-419 Utility Relocation Classification],Table5[[#Headers],[Concurrent]]))</f>
        <v/>
      </c>
      <c r="O528" s="460" t="str">
        <f>IF(COUNTIFS(Table1[JV '#],Table5[[#This Row],[JV Number]],Table1[D-419 Utility Relocation Classification],Table5[[#Headers],[Coordinated]])=0,"",COUNTIFS(Table1[JV '#],Table5[[#This Row],[JV Number]],Table1[D-419 Utility Relocation Classification],Table5[[#Headers],[Coordinated]]))</f>
        <v/>
      </c>
      <c r="P528" s="460" t="str">
        <f>IF(COUNTIFS(Table1[JV '#],Table5[[#This Row],[JV Number]],Table1[D-419 Utility Relocation Classification],Table5[[#Headers],[Not Affected]])=0,"",COUNTIFS(Table1[JV '#],Table5[[#This Row],[JV Number]],Table1[D-419 Utility Relocation Classification],Table5[[#Headers],[Not Affected]]))</f>
        <v/>
      </c>
      <c r="Q528" s="460" t="str">
        <f>IF(COUNTIFS(Table1[JV '#],Table5[[#This Row],[JV Number]],Table1[D-419 Utility Relocation Classification],Table5[[#Headers],[Incorporated]])=0,"",COUNTIFS(Table1[JV '#],Table5[[#This Row],[JV Number]],Table1[D-419 Utility Relocation Classification],Table5[[#Headers],[Incorporated]]))</f>
        <v/>
      </c>
      <c r="R528" s="460" t="str">
        <f>IF(COUNTIFS(Table1[JV '#],Table5[[#This Row],[JV Number]],Table1[Overhead or Underground],"OH")=0,"",COUNTIFS(Table1[JV '#],Table5[[#This Row],[JV Number]],Table1[Overhead or Underground],"OH"))</f>
        <v/>
      </c>
      <c r="S528" s="460">
        <f>IF(COUNTIFS(Table1[JV '#],Table5[[#This Row],[JV Number]],Table1[Overhead or Underground],"UG")=0,"",COUNTIFS(Table1[JV '#],Table5[[#This Row],[JV Number]],Table1[Overhead or Underground],"UG"))</f>
        <v>2</v>
      </c>
      <c r="T528" s="460" t="e">
        <f>IF(COUNTIFS(Table1[JV '#],Table5[[#This Row],[JV Number]],#REF!,"x")=0,"",COUNTIFS(Table1[JV '#],Table5[[#This Row],[JV Number]],#REF!,"x"))</f>
        <v>#REF!</v>
      </c>
      <c r="U528" s="460" t="e">
        <f>IF(COUNTIFS(Table1[JV '#],Table5[[#This Row],[JV Number]],#REF!,"x")=0,"",COUNTIFS(Table1[JV '#],Table5[[#This Row],[JV Number]],#REF!,"x"))</f>
        <v>#REF!</v>
      </c>
      <c r="V528" s="460" t="e">
        <f>IF(COUNTIFS(Table1[JV '#],Table5[[#This Row],[JV Number]],#REF!,"x")=0,"",COUNTIFS(Table1[JV '#],Table5[[#This Row],[JV Number]],#REF!,"x"))</f>
        <v>#REF!</v>
      </c>
      <c r="W528" s="460" t="e">
        <f>IF(COUNTIFS(Table1[JV '#],Table5[[#This Row],[JV Number]],#REF!,"x")=0,"",COUNTIFS(Table1[JV '#],Table5[[#This Row],[JV Number]],#REF!,"x"))</f>
        <v>#REF!</v>
      </c>
      <c r="X528" s="460" t="e">
        <f>IF(COUNTIFS(Table1[JV '#],Table5[[#This Row],[JV Number]],#REF!,"x")=0,"",COUNTIFS(Table1[JV '#],Table5[[#This Row],[JV Number]],#REF!,"x"))</f>
        <v>#REF!</v>
      </c>
      <c r="Z528" s="447"/>
    </row>
    <row r="529" spans="1:26" x14ac:dyDescent="0.25">
      <c r="A529" s="464">
        <v>525</v>
      </c>
      <c r="B529" s="460">
        <v>531</v>
      </c>
      <c r="C529" s="460">
        <f>INDEX(Table1[MPMS '#],MATCH(Table5[[#This Row],[JV Number]],Table1[JV '#],0))</f>
        <v>51507</v>
      </c>
      <c r="D529" s="460" t="str">
        <f>INDEX(Table1[Early Completion (Y/N)],MATCH(Table5[[#This Row],[JV Number]],Table1[JV '#],0))</f>
        <v>--</v>
      </c>
      <c r="E529" s="460" t="e">
        <f>INDEX(#REF!,MATCH(Table5[[#This Row],[JV Number]],Table1[JV '#],0))</f>
        <v>#REF!</v>
      </c>
      <c r="F529" s="460">
        <f>INDEX(Table1[District],MATCH(Table5[[#This Row],[JV Number]],Table1[JV '#],0))</f>
        <v>12</v>
      </c>
      <c r="G529" s="460" t="str">
        <f>INDEX(Table1[County],MATCH(Table5[[#This Row],[JV Number]],Table1[JV '#],0))</f>
        <v>Washington</v>
      </c>
      <c r="H529" s="460">
        <f>COUNTIF(Table1[JV '#],Table5[[#This Row],[JV Number]])</f>
        <v>4</v>
      </c>
      <c r="I529" s="466">
        <f>LOOKUP(Table5[[#This Row],[JV Number]],Table4[JV '#],Table4[Construction Start Dates])</f>
        <v>42507</v>
      </c>
      <c r="J529" s="466" t="e">
        <f t="array" ref="J529">MIN(IF(Table5[[#This Row],[JV Number]]=Table1[JV '#],#REF!,"Error"))</f>
        <v>#REF!</v>
      </c>
      <c r="K529" s="554" t="e">
        <f>SUMIF(Table1[JV '#],Table5[[#This Row],[JV Number]],#REF!)</f>
        <v>#REF!</v>
      </c>
      <c r="L529" s="460" t="str">
        <f>IF(COUNTIFS(Table1[JV '#],Table5[[#This Row],[JV Number]],Table1[D-419 Utility Relocation Classification],Table5[[#Headers],[Prior]])=0,"",COUNTIFS(Table1[JV '#],Table5[[#This Row],[JV Number]],Table1[D-419 Utility Relocation Classification],Table5[[#Headers],[Prior]]))</f>
        <v/>
      </c>
      <c r="M529" s="460" t="str">
        <f>IF(COUNTIFS(Table1[JV '#],Table5[[#This Row],[JV Number]],Table1[D-419 Utility Relocation Classification],Table5[[#Headers],[Restrictive]])=0,"",COUNTIFS(Table1[JV '#],Table5[[#This Row],[JV Number]],Table1[D-419 Utility Relocation Classification],Table5[[#Headers],[Restrictive]]))</f>
        <v/>
      </c>
      <c r="N529" s="460" t="str">
        <f>IF(COUNTIFS(Table1[JV '#],Table5[[#This Row],[JV Number]],Table1[D-419 Utility Relocation Classification],Table5[[#Headers],[Concurrent]])=0,"",COUNTIFS(Table1[JV '#],Table5[[#This Row],[JV Number]],Table1[D-419 Utility Relocation Classification],Table5[[#Headers],[Concurrent]]))</f>
        <v/>
      </c>
      <c r="O529" s="460" t="str">
        <f>IF(COUNTIFS(Table1[JV '#],Table5[[#This Row],[JV Number]],Table1[D-419 Utility Relocation Classification],Table5[[#Headers],[Coordinated]])=0,"",COUNTIFS(Table1[JV '#],Table5[[#This Row],[JV Number]],Table1[D-419 Utility Relocation Classification],Table5[[#Headers],[Coordinated]]))</f>
        <v/>
      </c>
      <c r="P529" s="460" t="str">
        <f>IF(COUNTIFS(Table1[JV '#],Table5[[#This Row],[JV Number]],Table1[D-419 Utility Relocation Classification],Table5[[#Headers],[Not Affected]])=0,"",COUNTIFS(Table1[JV '#],Table5[[#This Row],[JV Number]],Table1[D-419 Utility Relocation Classification],Table5[[#Headers],[Not Affected]]))</f>
        <v/>
      </c>
      <c r="Q529" s="460" t="str">
        <f>IF(COUNTIFS(Table1[JV '#],Table5[[#This Row],[JV Number]],Table1[D-419 Utility Relocation Classification],Table5[[#Headers],[Incorporated]])=0,"",COUNTIFS(Table1[JV '#],Table5[[#This Row],[JV Number]],Table1[D-419 Utility Relocation Classification],Table5[[#Headers],[Incorporated]]))</f>
        <v/>
      </c>
      <c r="R529" s="460">
        <f>IF(COUNTIFS(Table1[JV '#],Table5[[#This Row],[JV Number]],Table1[Overhead or Underground],"OH")=0,"",COUNTIFS(Table1[JV '#],Table5[[#This Row],[JV Number]],Table1[Overhead or Underground],"OH"))</f>
        <v>1</v>
      </c>
      <c r="S529" s="460">
        <f>IF(COUNTIFS(Table1[JV '#],Table5[[#This Row],[JV Number]],Table1[Overhead or Underground],"UG")=0,"",COUNTIFS(Table1[JV '#],Table5[[#This Row],[JV Number]],Table1[Overhead or Underground],"UG"))</f>
        <v>3</v>
      </c>
      <c r="T529" s="460" t="e">
        <f>IF(COUNTIFS(Table1[JV '#],Table5[[#This Row],[JV Number]],#REF!,"x")=0,"",COUNTIFS(Table1[JV '#],Table5[[#This Row],[JV Number]],#REF!,"x"))</f>
        <v>#REF!</v>
      </c>
      <c r="U529" s="460" t="e">
        <f>IF(COUNTIFS(Table1[JV '#],Table5[[#This Row],[JV Number]],#REF!,"x")=0,"",COUNTIFS(Table1[JV '#],Table5[[#This Row],[JV Number]],#REF!,"x"))</f>
        <v>#REF!</v>
      </c>
      <c r="V529" s="460" t="e">
        <f>IF(COUNTIFS(Table1[JV '#],Table5[[#This Row],[JV Number]],#REF!,"x")=0,"",COUNTIFS(Table1[JV '#],Table5[[#This Row],[JV Number]],#REF!,"x"))</f>
        <v>#REF!</v>
      </c>
      <c r="W529" s="460" t="e">
        <f>IF(COUNTIFS(Table1[JV '#],Table5[[#This Row],[JV Number]],#REF!,"x")=0,"",COUNTIFS(Table1[JV '#],Table5[[#This Row],[JV Number]],#REF!,"x"))</f>
        <v>#REF!</v>
      </c>
      <c r="X529" s="460" t="e">
        <f>IF(COUNTIFS(Table1[JV '#],Table5[[#This Row],[JV Number]],#REF!,"x")=0,"",COUNTIFS(Table1[JV '#],Table5[[#This Row],[JV Number]],#REF!,"x"))</f>
        <v>#REF!</v>
      </c>
      <c r="Z529" s="447"/>
    </row>
    <row r="530" spans="1:26" x14ac:dyDescent="0.25">
      <c r="A530" s="464">
        <v>526</v>
      </c>
      <c r="B530" s="460">
        <v>532</v>
      </c>
      <c r="C530" s="460">
        <f>INDEX(Table1[MPMS '#],MATCH(Table5[[#This Row],[JV Number]],Table1[JV '#],0))</f>
        <v>31157</v>
      </c>
      <c r="D530" s="460" t="str">
        <f>INDEX(Table1[Early Completion (Y/N)],MATCH(Table5[[#This Row],[JV Number]],Table1[JV '#],0))</f>
        <v>--</v>
      </c>
      <c r="E530" s="460" t="e">
        <f>INDEX(#REF!,MATCH(Table5[[#This Row],[JV Number]],Table1[JV '#],0))</f>
        <v>#REF!</v>
      </c>
      <c r="F530" s="460">
        <f>INDEX(Table1[District],MATCH(Table5[[#This Row],[JV Number]],Table1[JV '#],0))</f>
        <v>12</v>
      </c>
      <c r="G530" s="460" t="str">
        <f>INDEX(Table1[County],MATCH(Table5[[#This Row],[JV Number]],Table1[JV '#],0))</f>
        <v>Washington</v>
      </c>
      <c r="H530" s="460">
        <f>COUNTIF(Table1[JV '#],Table5[[#This Row],[JV Number]])</f>
        <v>5</v>
      </c>
      <c r="I530" s="466">
        <f>LOOKUP(Table5[[#This Row],[JV Number]],Table4[JV '#],Table4[Construction Start Dates])</f>
        <v>42562</v>
      </c>
      <c r="J530" s="466" t="e">
        <f t="array" ref="J530">MIN(IF(Table5[[#This Row],[JV Number]]=Table1[JV '#],#REF!,"Error"))</f>
        <v>#REF!</v>
      </c>
      <c r="K530" s="554" t="e">
        <f>SUMIF(Table1[JV '#],Table5[[#This Row],[JV Number]],#REF!)</f>
        <v>#REF!</v>
      </c>
      <c r="L530" s="460" t="str">
        <f>IF(COUNTIFS(Table1[JV '#],Table5[[#This Row],[JV Number]],Table1[D-419 Utility Relocation Classification],Table5[[#Headers],[Prior]])=0,"",COUNTIFS(Table1[JV '#],Table5[[#This Row],[JV Number]],Table1[D-419 Utility Relocation Classification],Table5[[#Headers],[Prior]]))</f>
        <v/>
      </c>
      <c r="M530" s="460" t="str">
        <f>IF(COUNTIFS(Table1[JV '#],Table5[[#This Row],[JV Number]],Table1[D-419 Utility Relocation Classification],Table5[[#Headers],[Restrictive]])=0,"",COUNTIFS(Table1[JV '#],Table5[[#This Row],[JV Number]],Table1[D-419 Utility Relocation Classification],Table5[[#Headers],[Restrictive]]))</f>
        <v/>
      </c>
      <c r="N530" s="460" t="str">
        <f>IF(COUNTIFS(Table1[JV '#],Table5[[#This Row],[JV Number]],Table1[D-419 Utility Relocation Classification],Table5[[#Headers],[Concurrent]])=0,"",COUNTIFS(Table1[JV '#],Table5[[#This Row],[JV Number]],Table1[D-419 Utility Relocation Classification],Table5[[#Headers],[Concurrent]]))</f>
        <v/>
      </c>
      <c r="O530" s="460" t="str">
        <f>IF(COUNTIFS(Table1[JV '#],Table5[[#This Row],[JV Number]],Table1[D-419 Utility Relocation Classification],Table5[[#Headers],[Coordinated]])=0,"",COUNTIFS(Table1[JV '#],Table5[[#This Row],[JV Number]],Table1[D-419 Utility Relocation Classification],Table5[[#Headers],[Coordinated]]))</f>
        <v/>
      </c>
      <c r="P530" s="460" t="str">
        <f>IF(COUNTIFS(Table1[JV '#],Table5[[#This Row],[JV Number]],Table1[D-419 Utility Relocation Classification],Table5[[#Headers],[Not Affected]])=0,"",COUNTIFS(Table1[JV '#],Table5[[#This Row],[JV Number]],Table1[D-419 Utility Relocation Classification],Table5[[#Headers],[Not Affected]]))</f>
        <v/>
      </c>
      <c r="Q530" s="460" t="str">
        <f>IF(COUNTIFS(Table1[JV '#],Table5[[#This Row],[JV Number]],Table1[D-419 Utility Relocation Classification],Table5[[#Headers],[Incorporated]])=0,"",COUNTIFS(Table1[JV '#],Table5[[#This Row],[JV Number]],Table1[D-419 Utility Relocation Classification],Table5[[#Headers],[Incorporated]]))</f>
        <v/>
      </c>
      <c r="R530" s="460" t="str">
        <f>IF(COUNTIFS(Table1[JV '#],Table5[[#This Row],[JV Number]],Table1[Overhead or Underground],"OH")=0,"",COUNTIFS(Table1[JV '#],Table5[[#This Row],[JV Number]],Table1[Overhead or Underground],"OH"))</f>
        <v/>
      </c>
      <c r="S530" s="460">
        <f>IF(COUNTIFS(Table1[JV '#],Table5[[#This Row],[JV Number]],Table1[Overhead or Underground],"UG")=0,"",COUNTIFS(Table1[JV '#],Table5[[#This Row],[JV Number]],Table1[Overhead or Underground],"UG"))</f>
        <v>4</v>
      </c>
      <c r="T530" s="460" t="e">
        <f>IF(COUNTIFS(Table1[JV '#],Table5[[#This Row],[JV Number]],#REF!,"x")=0,"",COUNTIFS(Table1[JV '#],Table5[[#This Row],[JV Number]],#REF!,"x"))</f>
        <v>#REF!</v>
      </c>
      <c r="U530" s="460" t="e">
        <f>IF(COUNTIFS(Table1[JV '#],Table5[[#This Row],[JV Number]],#REF!,"x")=0,"",COUNTIFS(Table1[JV '#],Table5[[#This Row],[JV Number]],#REF!,"x"))</f>
        <v>#REF!</v>
      </c>
      <c r="V530" s="460" t="e">
        <f>IF(COUNTIFS(Table1[JV '#],Table5[[#This Row],[JV Number]],#REF!,"x")=0,"",COUNTIFS(Table1[JV '#],Table5[[#This Row],[JV Number]],#REF!,"x"))</f>
        <v>#REF!</v>
      </c>
      <c r="W530" s="460" t="e">
        <f>IF(COUNTIFS(Table1[JV '#],Table5[[#This Row],[JV Number]],#REF!,"x")=0,"",COUNTIFS(Table1[JV '#],Table5[[#This Row],[JV Number]],#REF!,"x"))</f>
        <v>#REF!</v>
      </c>
      <c r="X530" s="460" t="e">
        <f>IF(COUNTIFS(Table1[JV '#],Table5[[#This Row],[JV Number]],#REF!,"x")=0,"",COUNTIFS(Table1[JV '#],Table5[[#This Row],[JV Number]],#REF!,"x"))</f>
        <v>#REF!</v>
      </c>
      <c r="Z530" s="447"/>
    </row>
    <row r="531" spans="1:26" x14ac:dyDescent="0.25">
      <c r="A531" s="464">
        <v>527</v>
      </c>
      <c r="B531" s="460">
        <v>533</v>
      </c>
      <c r="C531" s="460">
        <f>INDEX(Table1[MPMS '#],MATCH(Table5[[#This Row],[JV Number]],Table1[JV '#],0))</f>
        <v>81841</v>
      </c>
      <c r="D531" s="460" t="str">
        <f>INDEX(Table1[Early Completion (Y/N)],MATCH(Table5[[#This Row],[JV Number]],Table1[JV '#],0))</f>
        <v>--</v>
      </c>
      <c r="E531" s="460" t="e">
        <f>INDEX(#REF!,MATCH(Table5[[#This Row],[JV Number]],Table1[JV '#],0))</f>
        <v>#REF!</v>
      </c>
      <c r="F531" s="460">
        <f>INDEX(Table1[District],MATCH(Table5[[#This Row],[JV Number]],Table1[JV '#],0))</f>
        <v>12</v>
      </c>
      <c r="G531" s="460" t="str">
        <f>INDEX(Table1[County],MATCH(Table5[[#This Row],[JV Number]],Table1[JV '#],0))</f>
        <v>Washington</v>
      </c>
      <c r="H531" s="460">
        <f>COUNTIF(Table1[JV '#],Table5[[#This Row],[JV Number]])</f>
        <v>2</v>
      </c>
      <c r="I531" s="466">
        <f>LOOKUP(Table5[[#This Row],[JV Number]],Table4[JV '#],Table4[Construction Start Dates])</f>
        <v>42880</v>
      </c>
      <c r="J531" s="466" t="e">
        <f t="array" ref="J531">MIN(IF(Table5[[#This Row],[JV Number]]=Table1[JV '#],#REF!,"Error"))</f>
        <v>#REF!</v>
      </c>
      <c r="K531" s="554" t="e">
        <f>SUMIF(Table1[JV '#],Table5[[#This Row],[JV Number]],#REF!)</f>
        <v>#REF!</v>
      </c>
      <c r="L531" s="460" t="str">
        <f>IF(COUNTIFS(Table1[JV '#],Table5[[#This Row],[JV Number]],Table1[D-419 Utility Relocation Classification],Table5[[#Headers],[Prior]])=0,"",COUNTIFS(Table1[JV '#],Table5[[#This Row],[JV Number]],Table1[D-419 Utility Relocation Classification],Table5[[#Headers],[Prior]]))</f>
        <v/>
      </c>
      <c r="M531" s="460" t="str">
        <f>IF(COUNTIFS(Table1[JV '#],Table5[[#This Row],[JV Number]],Table1[D-419 Utility Relocation Classification],Table5[[#Headers],[Restrictive]])=0,"",COUNTIFS(Table1[JV '#],Table5[[#This Row],[JV Number]],Table1[D-419 Utility Relocation Classification],Table5[[#Headers],[Restrictive]]))</f>
        <v/>
      </c>
      <c r="N531" s="460" t="str">
        <f>IF(COUNTIFS(Table1[JV '#],Table5[[#This Row],[JV Number]],Table1[D-419 Utility Relocation Classification],Table5[[#Headers],[Concurrent]])=0,"",COUNTIFS(Table1[JV '#],Table5[[#This Row],[JV Number]],Table1[D-419 Utility Relocation Classification],Table5[[#Headers],[Concurrent]]))</f>
        <v/>
      </c>
      <c r="O531" s="460" t="str">
        <f>IF(COUNTIFS(Table1[JV '#],Table5[[#This Row],[JV Number]],Table1[D-419 Utility Relocation Classification],Table5[[#Headers],[Coordinated]])=0,"",COUNTIFS(Table1[JV '#],Table5[[#This Row],[JV Number]],Table1[D-419 Utility Relocation Classification],Table5[[#Headers],[Coordinated]]))</f>
        <v/>
      </c>
      <c r="P531" s="460" t="str">
        <f>IF(COUNTIFS(Table1[JV '#],Table5[[#This Row],[JV Number]],Table1[D-419 Utility Relocation Classification],Table5[[#Headers],[Not Affected]])=0,"",COUNTIFS(Table1[JV '#],Table5[[#This Row],[JV Number]],Table1[D-419 Utility Relocation Classification],Table5[[#Headers],[Not Affected]]))</f>
        <v/>
      </c>
      <c r="Q531" s="460" t="str">
        <f>IF(COUNTIFS(Table1[JV '#],Table5[[#This Row],[JV Number]],Table1[D-419 Utility Relocation Classification],Table5[[#Headers],[Incorporated]])=0,"",COUNTIFS(Table1[JV '#],Table5[[#This Row],[JV Number]],Table1[D-419 Utility Relocation Classification],Table5[[#Headers],[Incorporated]]))</f>
        <v/>
      </c>
      <c r="R531" s="460" t="str">
        <f>IF(COUNTIFS(Table1[JV '#],Table5[[#This Row],[JV Number]],Table1[Overhead or Underground],"OH")=0,"",COUNTIFS(Table1[JV '#],Table5[[#This Row],[JV Number]],Table1[Overhead or Underground],"OH"))</f>
        <v/>
      </c>
      <c r="S531" s="460">
        <f>IF(COUNTIFS(Table1[JV '#],Table5[[#This Row],[JV Number]],Table1[Overhead or Underground],"UG")=0,"",COUNTIFS(Table1[JV '#],Table5[[#This Row],[JV Number]],Table1[Overhead or Underground],"UG"))</f>
        <v>1</v>
      </c>
      <c r="T531" s="460" t="e">
        <f>IF(COUNTIFS(Table1[JV '#],Table5[[#This Row],[JV Number]],#REF!,"x")=0,"",COUNTIFS(Table1[JV '#],Table5[[#This Row],[JV Number]],#REF!,"x"))</f>
        <v>#REF!</v>
      </c>
      <c r="U531" s="460" t="e">
        <f>IF(COUNTIFS(Table1[JV '#],Table5[[#This Row],[JV Number]],#REF!,"x")=0,"",COUNTIFS(Table1[JV '#],Table5[[#This Row],[JV Number]],#REF!,"x"))</f>
        <v>#REF!</v>
      </c>
      <c r="V531" s="460" t="e">
        <f>IF(COUNTIFS(Table1[JV '#],Table5[[#This Row],[JV Number]],#REF!,"x")=0,"",COUNTIFS(Table1[JV '#],Table5[[#This Row],[JV Number]],#REF!,"x"))</f>
        <v>#REF!</v>
      </c>
      <c r="W531" s="460" t="e">
        <f>IF(COUNTIFS(Table1[JV '#],Table5[[#This Row],[JV Number]],#REF!,"x")=0,"",COUNTIFS(Table1[JV '#],Table5[[#This Row],[JV Number]],#REF!,"x"))</f>
        <v>#REF!</v>
      </c>
      <c r="X531" s="460" t="e">
        <f>IF(COUNTIFS(Table1[JV '#],Table5[[#This Row],[JV Number]],#REF!,"x")=0,"",COUNTIFS(Table1[JV '#],Table5[[#This Row],[JV Number]],#REF!,"x"))</f>
        <v>#REF!</v>
      </c>
      <c r="Z531" s="447"/>
    </row>
    <row r="532" spans="1:26" x14ac:dyDescent="0.25">
      <c r="A532" s="464">
        <v>528</v>
      </c>
      <c r="B532" s="460">
        <v>534</v>
      </c>
      <c r="C532" s="460">
        <f>INDEX(Table1[MPMS '#],MATCH(Table5[[#This Row],[JV Number]],Table1[JV '#],0))</f>
        <v>30715</v>
      </c>
      <c r="D532" s="460" t="str">
        <f>INDEX(Table1[Early Completion (Y/N)],MATCH(Table5[[#This Row],[JV Number]],Table1[JV '#],0))</f>
        <v>--</v>
      </c>
      <c r="E532" s="460" t="e">
        <f>INDEX(#REF!,MATCH(Table5[[#This Row],[JV Number]],Table1[JV '#],0))</f>
        <v>#REF!</v>
      </c>
      <c r="F532" s="460">
        <f>INDEX(Table1[District],MATCH(Table5[[#This Row],[JV Number]],Table1[JV '#],0))</f>
        <v>12</v>
      </c>
      <c r="G532" s="460" t="str">
        <f>INDEX(Table1[County],MATCH(Table5[[#This Row],[JV Number]],Table1[JV '#],0))</f>
        <v>Washington</v>
      </c>
      <c r="H532" s="460">
        <f>COUNTIF(Table1[JV '#],Table5[[#This Row],[JV Number]])</f>
        <v>4</v>
      </c>
      <c r="I532" s="466">
        <f>LOOKUP(Table5[[#This Row],[JV Number]],Table4[JV '#],Table4[Construction Start Dates])</f>
        <v>42859</v>
      </c>
      <c r="J532" s="466" t="e">
        <f t="array" ref="J532">MIN(IF(Table5[[#This Row],[JV Number]]=Table1[JV '#],#REF!,"Error"))</f>
        <v>#REF!</v>
      </c>
      <c r="K532" s="554" t="e">
        <f>SUMIF(Table1[JV '#],Table5[[#This Row],[JV Number]],#REF!)</f>
        <v>#REF!</v>
      </c>
      <c r="L532" s="460" t="str">
        <f>IF(COUNTIFS(Table1[JV '#],Table5[[#This Row],[JV Number]],Table1[D-419 Utility Relocation Classification],Table5[[#Headers],[Prior]])=0,"",COUNTIFS(Table1[JV '#],Table5[[#This Row],[JV Number]],Table1[D-419 Utility Relocation Classification],Table5[[#Headers],[Prior]]))</f>
        <v/>
      </c>
      <c r="M532" s="460" t="str">
        <f>IF(COUNTIFS(Table1[JV '#],Table5[[#This Row],[JV Number]],Table1[D-419 Utility Relocation Classification],Table5[[#Headers],[Restrictive]])=0,"",COUNTIFS(Table1[JV '#],Table5[[#This Row],[JV Number]],Table1[D-419 Utility Relocation Classification],Table5[[#Headers],[Restrictive]]))</f>
        <v/>
      </c>
      <c r="N532" s="460" t="str">
        <f>IF(COUNTIFS(Table1[JV '#],Table5[[#This Row],[JV Number]],Table1[D-419 Utility Relocation Classification],Table5[[#Headers],[Concurrent]])=0,"",COUNTIFS(Table1[JV '#],Table5[[#This Row],[JV Number]],Table1[D-419 Utility Relocation Classification],Table5[[#Headers],[Concurrent]]))</f>
        <v/>
      </c>
      <c r="O532" s="460" t="str">
        <f>IF(COUNTIFS(Table1[JV '#],Table5[[#This Row],[JV Number]],Table1[D-419 Utility Relocation Classification],Table5[[#Headers],[Coordinated]])=0,"",COUNTIFS(Table1[JV '#],Table5[[#This Row],[JV Number]],Table1[D-419 Utility Relocation Classification],Table5[[#Headers],[Coordinated]]))</f>
        <v/>
      </c>
      <c r="P532" s="460" t="str">
        <f>IF(COUNTIFS(Table1[JV '#],Table5[[#This Row],[JV Number]],Table1[D-419 Utility Relocation Classification],Table5[[#Headers],[Not Affected]])=0,"",COUNTIFS(Table1[JV '#],Table5[[#This Row],[JV Number]],Table1[D-419 Utility Relocation Classification],Table5[[#Headers],[Not Affected]]))</f>
        <v/>
      </c>
      <c r="Q532" s="460" t="str">
        <f>IF(COUNTIFS(Table1[JV '#],Table5[[#This Row],[JV Number]],Table1[D-419 Utility Relocation Classification],Table5[[#Headers],[Incorporated]])=0,"",COUNTIFS(Table1[JV '#],Table5[[#This Row],[JV Number]],Table1[D-419 Utility Relocation Classification],Table5[[#Headers],[Incorporated]]))</f>
        <v/>
      </c>
      <c r="R532" s="460" t="str">
        <f>IF(COUNTIFS(Table1[JV '#],Table5[[#This Row],[JV Number]],Table1[Overhead or Underground],"OH")=0,"",COUNTIFS(Table1[JV '#],Table5[[#This Row],[JV Number]],Table1[Overhead or Underground],"OH"))</f>
        <v/>
      </c>
      <c r="S532" s="460">
        <f>IF(COUNTIFS(Table1[JV '#],Table5[[#This Row],[JV Number]],Table1[Overhead or Underground],"UG")=0,"",COUNTIFS(Table1[JV '#],Table5[[#This Row],[JV Number]],Table1[Overhead or Underground],"UG"))</f>
        <v>4</v>
      </c>
      <c r="T532" s="460" t="e">
        <f>IF(COUNTIFS(Table1[JV '#],Table5[[#This Row],[JV Number]],#REF!,"x")=0,"",COUNTIFS(Table1[JV '#],Table5[[#This Row],[JV Number]],#REF!,"x"))</f>
        <v>#REF!</v>
      </c>
      <c r="U532" s="460" t="e">
        <f>IF(COUNTIFS(Table1[JV '#],Table5[[#This Row],[JV Number]],#REF!,"x")=0,"",COUNTIFS(Table1[JV '#],Table5[[#This Row],[JV Number]],#REF!,"x"))</f>
        <v>#REF!</v>
      </c>
      <c r="V532" s="460" t="e">
        <f>IF(COUNTIFS(Table1[JV '#],Table5[[#This Row],[JV Number]],#REF!,"x")=0,"",COUNTIFS(Table1[JV '#],Table5[[#This Row],[JV Number]],#REF!,"x"))</f>
        <v>#REF!</v>
      </c>
      <c r="W532" s="460" t="e">
        <f>IF(COUNTIFS(Table1[JV '#],Table5[[#This Row],[JV Number]],#REF!,"x")=0,"",COUNTIFS(Table1[JV '#],Table5[[#This Row],[JV Number]],#REF!,"x"))</f>
        <v>#REF!</v>
      </c>
      <c r="X532" s="460" t="e">
        <f>IF(COUNTIFS(Table1[JV '#],Table5[[#This Row],[JV Number]],#REF!,"x")=0,"",COUNTIFS(Table1[JV '#],Table5[[#This Row],[JV Number]],#REF!,"x"))</f>
        <v>#REF!</v>
      </c>
      <c r="Z532" s="447"/>
    </row>
    <row r="533" spans="1:26" x14ac:dyDescent="0.25">
      <c r="A533" s="464">
        <v>529</v>
      </c>
      <c r="B533" s="460">
        <v>535</v>
      </c>
      <c r="C533" s="460">
        <f>INDEX(Table1[MPMS '#],MATCH(Table5[[#This Row],[JV Number]],Table1[JV '#],0))</f>
        <v>30881</v>
      </c>
      <c r="D533" s="460" t="str">
        <f>INDEX(Table1[Early Completion (Y/N)],MATCH(Table5[[#This Row],[JV Number]],Table1[JV '#],0))</f>
        <v>--</v>
      </c>
      <c r="E533" s="460" t="e">
        <f>INDEX(#REF!,MATCH(Table5[[#This Row],[JV Number]],Table1[JV '#],0))</f>
        <v>#REF!</v>
      </c>
      <c r="F533" s="460">
        <f>INDEX(Table1[District],MATCH(Table5[[#This Row],[JV Number]],Table1[JV '#],0))</f>
        <v>12</v>
      </c>
      <c r="G533" s="460" t="str">
        <f>INDEX(Table1[County],MATCH(Table5[[#This Row],[JV Number]],Table1[JV '#],0))</f>
        <v>Washington</v>
      </c>
      <c r="H533" s="460">
        <f>COUNTIF(Table1[JV '#],Table5[[#This Row],[JV Number]])</f>
        <v>1</v>
      </c>
      <c r="I533" s="466">
        <f>LOOKUP(Table5[[#This Row],[JV Number]],Table4[JV '#],Table4[Construction Start Dates])</f>
        <v>42587</v>
      </c>
      <c r="J533" s="466" t="e">
        <f t="array" ref="J533">MIN(IF(Table5[[#This Row],[JV Number]]=Table1[JV '#],#REF!,"Error"))</f>
        <v>#REF!</v>
      </c>
      <c r="K533" s="554" t="e">
        <f>SUMIF(Table1[JV '#],Table5[[#This Row],[JV Number]],#REF!)</f>
        <v>#REF!</v>
      </c>
      <c r="L533" s="460" t="str">
        <f>IF(COUNTIFS(Table1[JV '#],Table5[[#This Row],[JV Number]],Table1[D-419 Utility Relocation Classification],Table5[[#Headers],[Prior]])=0,"",COUNTIFS(Table1[JV '#],Table5[[#This Row],[JV Number]],Table1[D-419 Utility Relocation Classification],Table5[[#Headers],[Prior]]))</f>
        <v/>
      </c>
      <c r="M533" s="460" t="str">
        <f>IF(COUNTIFS(Table1[JV '#],Table5[[#This Row],[JV Number]],Table1[D-419 Utility Relocation Classification],Table5[[#Headers],[Restrictive]])=0,"",COUNTIFS(Table1[JV '#],Table5[[#This Row],[JV Number]],Table1[D-419 Utility Relocation Classification],Table5[[#Headers],[Restrictive]]))</f>
        <v/>
      </c>
      <c r="N533" s="460" t="str">
        <f>IF(COUNTIFS(Table1[JV '#],Table5[[#This Row],[JV Number]],Table1[D-419 Utility Relocation Classification],Table5[[#Headers],[Concurrent]])=0,"",COUNTIFS(Table1[JV '#],Table5[[#This Row],[JV Number]],Table1[D-419 Utility Relocation Classification],Table5[[#Headers],[Concurrent]]))</f>
        <v/>
      </c>
      <c r="O533" s="460" t="str">
        <f>IF(COUNTIFS(Table1[JV '#],Table5[[#This Row],[JV Number]],Table1[D-419 Utility Relocation Classification],Table5[[#Headers],[Coordinated]])=0,"",COUNTIFS(Table1[JV '#],Table5[[#This Row],[JV Number]],Table1[D-419 Utility Relocation Classification],Table5[[#Headers],[Coordinated]]))</f>
        <v/>
      </c>
      <c r="P533" s="460" t="str">
        <f>IF(COUNTIFS(Table1[JV '#],Table5[[#This Row],[JV Number]],Table1[D-419 Utility Relocation Classification],Table5[[#Headers],[Not Affected]])=0,"",COUNTIFS(Table1[JV '#],Table5[[#This Row],[JV Number]],Table1[D-419 Utility Relocation Classification],Table5[[#Headers],[Not Affected]]))</f>
        <v/>
      </c>
      <c r="Q533" s="460" t="str">
        <f>IF(COUNTIFS(Table1[JV '#],Table5[[#This Row],[JV Number]],Table1[D-419 Utility Relocation Classification],Table5[[#Headers],[Incorporated]])=0,"",COUNTIFS(Table1[JV '#],Table5[[#This Row],[JV Number]],Table1[D-419 Utility Relocation Classification],Table5[[#Headers],[Incorporated]]))</f>
        <v/>
      </c>
      <c r="R533" s="460" t="str">
        <f>IF(COUNTIFS(Table1[JV '#],Table5[[#This Row],[JV Number]],Table1[Overhead or Underground],"OH")=0,"",COUNTIFS(Table1[JV '#],Table5[[#This Row],[JV Number]],Table1[Overhead or Underground],"OH"))</f>
        <v/>
      </c>
      <c r="S533" s="460" t="str">
        <f>IF(COUNTIFS(Table1[JV '#],Table5[[#This Row],[JV Number]],Table1[Overhead or Underground],"UG")=0,"",COUNTIFS(Table1[JV '#],Table5[[#This Row],[JV Number]],Table1[Overhead or Underground],"UG"))</f>
        <v/>
      </c>
      <c r="T533" s="460" t="e">
        <f>IF(COUNTIFS(Table1[JV '#],Table5[[#This Row],[JV Number]],#REF!,"x")=0,"",COUNTIFS(Table1[JV '#],Table5[[#This Row],[JV Number]],#REF!,"x"))</f>
        <v>#REF!</v>
      </c>
      <c r="U533" s="460" t="e">
        <f>IF(COUNTIFS(Table1[JV '#],Table5[[#This Row],[JV Number]],#REF!,"x")=0,"",COUNTIFS(Table1[JV '#],Table5[[#This Row],[JV Number]],#REF!,"x"))</f>
        <v>#REF!</v>
      </c>
      <c r="V533" s="460" t="e">
        <f>IF(COUNTIFS(Table1[JV '#],Table5[[#This Row],[JV Number]],#REF!,"x")=0,"",COUNTIFS(Table1[JV '#],Table5[[#This Row],[JV Number]],#REF!,"x"))</f>
        <v>#REF!</v>
      </c>
      <c r="W533" s="460" t="e">
        <f>IF(COUNTIFS(Table1[JV '#],Table5[[#This Row],[JV Number]],#REF!,"x")=0,"",COUNTIFS(Table1[JV '#],Table5[[#This Row],[JV Number]],#REF!,"x"))</f>
        <v>#REF!</v>
      </c>
      <c r="X533" s="460" t="e">
        <f>IF(COUNTIFS(Table1[JV '#],Table5[[#This Row],[JV Number]],#REF!,"x")=0,"",COUNTIFS(Table1[JV '#],Table5[[#This Row],[JV Number]],#REF!,"x"))</f>
        <v>#REF!</v>
      </c>
      <c r="Z533" s="447"/>
    </row>
    <row r="534" spans="1:26" x14ac:dyDescent="0.25">
      <c r="A534" s="464">
        <v>530</v>
      </c>
      <c r="B534" s="460">
        <v>536</v>
      </c>
      <c r="C534" s="460">
        <f>INDEX(Table1[MPMS '#],MATCH(Table5[[#This Row],[JV Number]],Table1[JV '#],0))</f>
        <v>31146</v>
      </c>
      <c r="D534" s="460" t="str">
        <f>INDEX(Table1[Early Completion (Y/N)],MATCH(Table5[[#This Row],[JV Number]],Table1[JV '#],0))</f>
        <v>--</v>
      </c>
      <c r="E534" s="460" t="e">
        <f>INDEX(#REF!,MATCH(Table5[[#This Row],[JV Number]],Table1[JV '#],0))</f>
        <v>#REF!</v>
      </c>
      <c r="F534" s="460">
        <f>INDEX(Table1[District],MATCH(Table5[[#This Row],[JV Number]],Table1[JV '#],0))</f>
        <v>12</v>
      </c>
      <c r="G534" s="460" t="str">
        <f>INDEX(Table1[County],MATCH(Table5[[#This Row],[JV Number]],Table1[JV '#],0))</f>
        <v>Washington</v>
      </c>
      <c r="H534" s="460">
        <f>COUNTIF(Table1[JV '#],Table5[[#This Row],[JV Number]])</f>
        <v>1</v>
      </c>
      <c r="I534" s="466">
        <f>LOOKUP(Table5[[#This Row],[JV Number]],Table4[JV '#],Table4[Construction Start Dates])</f>
        <v>42538</v>
      </c>
      <c r="J534" s="466" t="e">
        <f t="array" ref="J534">MIN(IF(Table5[[#This Row],[JV Number]]=Table1[JV '#],#REF!,"Error"))</f>
        <v>#REF!</v>
      </c>
      <c r="K534" s="554" t="e">
        <f>SUMIF(Table1[JV '#],Table5[[#This Row],[JV Number]],#REF!)</f>
        <v>#REF!</v>
      </c>
      <c r="L534" s="460" t="str">
        <f>IF(COUNTIFS(Table1[JV '#],Table5[[#This Row],[JV Number]],Table1[D-419 Utility Relocation Classification],Table5[[#Headers],[Prior]])=0,"",COUNTIFS(Table1[JV '#],Table5[[#This Row],[JV Number]],Table1[D-419 Utility Relocation Classification],Table5[[#Headers],[Prior]]))</f>
        <v/>
      </c>
      <c r="M534" s="460" t="str">
        <f>IF(COUNTIFS(Table1[JV '#],Table5[[#This Row],[JV Number]],Table1[D-419 Utility Relocation Classification],Table5[[#Headers],[Restrictive]])=0,"",COUNTIFS(Table1[JV '#],Table5[[#This Row],[JV Number]],Table1[D-419 Utility Relocation Classification],Table5[[#Headers],[Restrictive]]))</f>
        <v/>
      </c>
      <c r="N534" s="460" t="str">
        <f>IF(COUNTIFS(Table1[JV '#],Table5[[#This Row],[JV Number]],Table1[D-419 Utility Relocation Classification],Table5[[#Headers],[Concurrent]])=0,"",COUNTIFS(Table1[JV '#],Table5[[#This Row],[JV Number]],Table1[D-419 Utility Relocation Classification],Table5[[#Headers],[Concurrent]]))</f>
        <v/>
      </c>
      <c r="O534" s="460" t="str">
        <f>IF(COUNTIFS(Table1[JV '#],Table5[[#This Row],[JV Number]],Table1[D-419 Utility Relocation Classification],Table5[[#Headers],[Coordinated]])=0,"",COUNTIFS(Table1[JV '#],Table5[[#This Row],[JV Number]],Table1[D-419 Utility Relocation Classification],Table5[[#Headers],[Coordinated]]))</f>
        <v/>
      </c>
      <c r="P534" s="460" t="str">
        <f>IF(COUNTIFS(Table1[JV '#],Table5[[#This Row],[JV Number]],Table1[D-419 Utility Relocation Classification],Table5[[#Headers],[Not Affected]])=0,"",COUNTIFS(Table1[JV '#],Table5[[#This Row],[JV Number]],Table1[D-419 Utility Relocation Classification],Table5[[#Headers],[Not Affected]]))</f>
        <v/>
      </c>
      <c r="Q534" s="460" t="str">
        <f>IF(COUNTIFS(Table1[JV '#],Table5[[#This Row],[JV Number]],Table1[D-419 Utility Relocation Classification],Table5[[#Headers],[Incorporated]])=0,"",COUNTIFS(Table1[JV '#],Table5[[#This Row],[JV Number]],Table1[D-419 Utility Relocation Classification],Table5[[#Headers],[Incorporated]]))</f>
        <v/>
      </c>
      <c r="R534" s="460" t="str">
        <f>IF(COUNTIFS(Table1[JV '#],Table5[[#This Row],[JV Number]],Table1[Overhead or Underground],"OH")=0,"",COUNTIFS(Table1[JV '#],Table5[[#This Row],[JV Number]],Table1[Overhead or Underground],"OH"))</f>
        <v/>
      </c>
      <c r="S534" s="460" t="str">
        <f>IF(COUNTIFS(Table1[JV '#],Table5[[#This Row],[JV Number]],Table1[Overhead or Underground],"UG")=0,"",COUNTIFS(Table1[JV '#],Table5[[#This Row],[JV Number]],Table1[Overhead or Underground],"UG"))</f>
        <v/>
      </c>
      <c r="T534" s="460" t="e">
        <f>IF(COUNTIFS(Table1[JV '#],Table5[[#This Row],[JV Number]],#REF!,"x")=0,"",COUNTIFS(Table1[JV '#],Table5[[#This Row],[JV Number]],#REF!,"x"))</f>
        <v>#REF!</v>
      </c>
      <c r="U534" s="460" t="e">
        <f>IF(COUNTIFS(Table1[JV '#],Table5[[#This Row],[JV Number]],#REF!,"x")=0,"",COUNTIFS(Table1[JV '#],Table5[[#This Row],[JV Number]],#REF!,"x"))</f>
        <v>#REF!</v>
      </c>
      <c r="V534" s="460" t="e">
        <f>IF(COUNTIFS(Table1[JV '#],Table5[[#This Row],[JV Number]],#REF!,"x")=0,"",COUNTIFS(Table1[JV '#],Table5[[#This Row],[JV Number]],#REF!,"x"))</f>
        <v>#REF!</v>
      </c>
      <c r="W534" s="460" t="e">
        <f>IF(COUNTIFS(Table1[JV '#],Table5[[#This Row],[JV Number]],#REF!,"x")=0,"",COUNTIFS(Table1[JV '#],Table5[[#This Row],[JV Number]],#REF!,"x"))</f>
        <v>#REF!</v>
      </c>
      <c r="X534" s="460" t="e">
        <f>IF(COUNTIFS(Table1[JV '#],Table5[[#This Row],[JV Number]],#REF!,"x")=0,"",COUNTIFS(Table1[JV '#],Table5[[#This Row],[JV Number]],#REF!,"x"))</f>
        <v>#REF!</v>
      </c>
      <c r="Z534" s="447"/>
    </row>
    <row r="535" spans="1:26" x14ac:dyDescent="0.25">
      <c r="A535" s="464">
        <v>531</v>
      </c>
      <c r="B535" s="460">
        <v>537</v>
      </c>
      <c r="C535" s="460">
        <f>INDEX(Table1[MPMS '#],MATCH(Table5[[#This Row],[JV Number]],Table1[JV '#],0))</f>
        <v>30552</v>
      </c>
      <c r="D535" s="460" t="str">
        <f>INDEX(Table1[Early Completion (Y/N)],MATCH(Table5[[#This Row],[JV Number]],Table1[JV '#],0))</f>
        <v>--</v>
      </c>
      <c r="E535" s="460" t="e">
        <f>INDEX(#REF!,MATCH(Table5[[#This Row],[JV Number]],Table1[JV '#],0))</f>
        <v>#REF!</v>
      </c>
      <c r="F535" s="460">
        <f>INDEX(Table1[District],MATCH(Table5[[#This Row],[JV Number]],Table1[JV '#],0))</f>
        <v>12</v>
      </c>
      <c r="G535" s="460" t="str">
        <f>INDEX(Table1[County],MATCH(Table5[[#This Row],[JV Number]],Table1[JV '#],0))</f>
        <v>Washington</v>
      </c>
      <c r="H535" s="460">
        <f>COUNTIF(Table1[JV '#],Table5[[#This Row],[JV Number]])</f>
        <v>1</v>
      </c>
      <c r="I535" s="466">
        <f>LOOKUP(Table5[[#This Row],[JV Number]],Table4[JV '#],Table4[Construction Start Dates])</f>
        <v>42944</v>
      </c>
      <c r="J535" s="466" t="e">
        <f t="array" ref="J535">MIN(IF(Table5[[#This Row],[JV Number]]=Table1[JV '#],#REF!,"Error"))</f>
        <v>#REF!</v>
      </c>
      <c r="K535" s="554" t="e">
        <f>SUMIF(Table1[JV '#],Table5[[#This Row],[JV Number]],#REF!)</f>
        <v>#REF!</v>
      </c>
      <c r="L535" s="460" t="str">
        <f>IF(COUNTIFS(Table1[JV '#],Table5[[#This Row],[JV Number]],Table1[D-419 Utility Relocation Classification],Table5[[#Headers],[Prior]])=0,"",COUNTIFS(Table1[JV '#],Table5[[#This Row],[JV Number]],Table1[D-419 Utility Relocation Classification],Table5[[#Headers],[Prior]]))</f>
        <v/>
      </c>
      <c r="M535" s="460" t="str">
        <f>IF(COUNTIFS(Table1[JV '#],Table5[[#This Row],[JV Number]],Table1[D-419 Utility Relocation Classification],Table5[[#Headers],[Restrictive]])=0,"",COUNTIFS(Table1[JV '#],Table5[[#This Row],[JV Number]],Table1[D-419 Utility Relocation Classification],Table5[[#Headers],[Restrictive]]))</f>
        <v/>
      </c>
      <c r="N535" s="460" t="str">
        <f>IF(COUNTIFS(Table1[JV '#],Table5[[#This Row],[JV Number]],Table1[D-419 Utility Relocation Classification],Table5[[#Headers],[Concurrent]])=0,"",COUNTIFS(Table1[JV '#],Table5[[#This Row],[JV Number]],Table1[D-419 Utility Relocation Classification],Table5[[#Headers],[Concurrent]]))</f>
        <v/>
      </c>
      <c r="O535" s="460" t="str">
        <f>IF(COUNTIFS(Table1[JV '#],Table5[[#This Row],[JV Number]],Table1[D-419 Utility Relocation Classification],Table5[[#Headers],[Coordinated]])=0,"",COUNTIFS(Table1[JV '#],Table5[[#This Row],[JV Number]],Table1[D-419 Utility Relocation Classification],Table5[[#Headers],[Coordinated]]))</f>
        <v/>
      </c>
      <c r="P535" s="460" t="str">
        <f>IF(COUNTIFS(Table1[JV '#],Table5[[#This Row],[JV Number]],Table1[D-419 Utility Relocation Classification],Table5[[#Headers],[Not Affected]])=0,"",COUNTIFS(Table1[JV '#],Table5[[#This Row],[JV Number]],Table1[D-419 Utility Relocation Classification],Table5[[#Headers],[Not Affected]]))</f>
        <v/>
      </c>
      <c r="Q535" s="460" t="str">
        <f>IF(COUNTIFS(Table1[JV '#],Table5[[#This Row],[JV Number]],Table1[D-419 Utility Relocation Classification],Table5[[#Headers],[Incorporated]])=0,"",COUNTIFS(Table1[JV '#],Table5[[#This Row],[JV Number]],Table1[D-419 Utility Relocation Classification],Table5[[#Headers],[Incorporated]]))</f>
        <v/>
      </c>
      <c r="R535" s="460" t="str">
        <f>IF(COUNTIFS(Table1[JV '#],Table5[[#This Row],[JV Number]],Table1[Overhead or Underground],"OH")=0,"",COUNTIFS(Table1[JV '#],Table5[[#This Row],[JV Number]],Table1[Overhead or Underground],"OH"))</f>
        <v/>
      </c>
      <c r="S535" s="460">
        <f>IF(COUNTIFS(Table1[JV '#],Table5[[#This Row],[JV Number]],Table1[Overhead or Underground],"UG")=0,"",COUNTIFS(Table1[JV '#],Table5[[#This Row],[JV Number]],Table1[Overhead or Underground],"UG"))</f>
        <v>1</v>
      </c>
      <c r="T535" s="460" t="e">
        <f>IF(COUNTIFS(Table1[JV '#],Table5[[#This Row],[JV Number]],#REF!,"x")=0,"",COUNTIFS(Table1[JV '#],Table5[[#This Row],[JV Number]],#REF!,"x"))</f>
        <v>#REF!</v>
      </c>
      <c r="U535" s="460" t="e">
        <f>IF(COUNTIFS(Table1[JV '#],Table5[[#This Row],[JV Number]],#REF!,"x")=0,"",COUNTIFS(Table1[JV '#],Table5[[#This Row],[JV Number]],#REF!,"x"))</f>
        <v>#REF!</v>
      </c>
      <c r="V535" s="460" t="e">
        <f>IF(COUNTIFS(Table1[JV '#],Table5[[#This Row],[JV Number]],#REF!,"x")=0,"",COUNTIFS(Table1[JV '#],Table5[[#This Row],[JV Number]],#REF!,"x"))</f>
        <v>#REF!</v>
      </c>
      <c r="W535" s="460" t="e">
        <f>IF(COUNTIFS(Table1[JV '#],Table5[[#This Row],[JV Number]],#REF!,"x")=0,"",COUNTIFS(Table1[JV '#],Table5[[#This Row],[JV Number]],#REF!,"x"))</f>
        <v>#REF!</v>
      </c>
      <c r="X535" s="460" t="e">
        <f>IF(COUNTIFS(Table1[JV '#],Table5[[#This Row],[JV Number]],#REF!,"x")=0,"",COUNTIFS(Table1[JV '#],Table5[[#This Row],[JV Number]],#REF!,"x"))</f>
        <v>#REF!</v>
      </c>
      <c r="Z535" s="447"/>
    </row>
    <row r="536" spans="1:26" x14ac:dyDescent="0.25">
      <c r="A536" s="464">
        <v>532</v>
      </c>
      <c r="B536" s="460">
        <v>538</v>
      </c>
      <c r="C536" s="460">
        <f>INDEX(Table1[MPMS '#],MATCH(Table5[[#This Row],[JV Number]],Table1[JV '#],0))</f>
        <v>30702</v>
      </c>
      <c r="D536" s="460" t="str">
        <f>INDEX(Table1[Early Completion (Y/N)],MATCH(Table5[[#This Row],[JV Number]],Table1[JV '#],0))</f>
        <v>--</v>
      </c>
      <c r="E536" s="460" t="e">
        <f>INDEX(#REF!,MATCH(Table5[[#This Row],[JV Number]],Table1[JV '#],0))</f>
        <v>#REF!</v>
      </c>
      <c r="F536" s="460">
        <f>INDEX(Table1[District],MATCH(Table5[[#This Row],[JV Number]],Table1[JV '#],0))</f>
        <v>12</v>
      </c>
      <c r="G536" s="460" t="str">
        <f>INDEX(Table1[County],MATCH(Table5[[#This Row],[JV Number]],Table1[JV '#],0))</f>
        <v>Washington</v>
      </c>
      <c r="H536" s="460">
        <f>COUNTIF(Table1[JV '#],Table5[[#This Row],[JV Number]])</f>
        <v>2</v>
      </c>
      <c r="I536" s="466">
        <f>LOOKUP(Table5[[#This Row],[JV Number]],Table4[JV '#],Table4[Construction Start Dates])</f>
        <v>42587</v>
      </c>
      <c r="J536" s="466" t="e">
        <f t="array" ref="J536">MIN(IF(Table5[[#This Row],[JV Number]]=Table1[JV '#],#REF!,"Error"))</f>
        <v>#REF!</v>
      </c>
      <c r="K536" s="554" t="e">
        <f>SUMIF(Table1[JV '#],Table5[[#This Row],[JV Number]],#REF!)</f>
        <v>#REF!</v>
      </c>
      <c r="L536" s="460" t="str">
        <f>IF(COUNTIFS(Table1[JV '#],Table5[[#This Row],[JV Number]],Table1[D-419 Utility Relocation Classification],Table5[[#Headers],[Prior]])=0,"",COUNTIFS(Table1[JV '#],Table5[[#This Row],[JV Number]],Table1[D-419 Utility Relocation Classification],Table5[[#Headers],[Prior]]))</f>
        <v/>
      </c>
      <c r="M536" s="460" t="str">
        <f>IF(COUNTIFS(Table1[JV '#],Table5[[#This Row],[JV Number]],Table1[D-419 Utility Relocation Classification],Table5[[#Headers],[Restrictive]])=0,"",COUNTIFS(Table1[JV '#],Table5[[#This Row],[JV Number]],Table1[D-419 Utility Relocation Classification],Table5[[#Headers],[Restrictive]]))</f>
        <v/>
      </c>
      <c r="N536" s="460" t="str">
        <f>IF(COUNTIFS(Table1[JV '#],Table5[[#This Row],[JV Number]],Table1[D-419 Utility Relocation Classification],Table5[[#Headers],[Concurrent]])=0,"",COUNTIFS(Table1[JV '#],Table5[[#This Row],[JV Number]],Table1[D-419 Utility Relocation Classification],Table5[[#Headers],[Concurrent]]))</f>
        <v/>
      </c>
      <c r="O536" s="460" t="str">
        <f>IF(COUNTIFS(Table1[JV '#],Table5[[#This Row],[JV Number]],Table1[D-419 Utility Relocation Classification],Table5[[#Headers],[Coordinated]])=0,"",COUNTIFS(Table1[JV '#],Table5[[#This Row],[JV Number]],Table1[D-419 Utility Relocation Classification],Table5[[#Headers],[Coordinated]]))</f>
        <v/>
      </c>
      <c r="P536" s="460" t="str">
        <f>IF(COUNTIFS(Table1[JV '#],Table5[[#This Row],[JV Number]],Table1[D-419 Utility Relocation Classification],Table5[[#Headers],[Not Affected]])=0,"",COUNTIFS(Table1[JV '#],Table5[[#This Row],[JV Number]],Table1[D-419 Utility Relocation Classification],Table5[[#Headers],[Not Affected]]))</f>
        <v/>
      </c>
      <c r="Q536" s="460" t="str">
        <f>IF(COUNTIFS(Table1[JV '#],Table5[[#This Row],[JV Number]],Table1[D-419 Utility Relocation Classification],Table5[[#Headers],[Incorporated]])=0,"",COUNTIFS(Table1[JV '#],Table5[[#This Row],[JV Number]],Table1[D-419 Utility Relocation Classification],Table5[[#Headers],[Incorporated]]))</f>
        <v/>
      </c>
      <c r="R536" s="460" t="str">
        <f>IF(COUNTIFS(Table1[JV '#],Table5[[#This Row],[JV Number]],Table1[Overhead or Underground],"OH")=0,"",COUNTIFS(Table1[JV '#],Table5[[#This Row],[JV Number]],Table1[Overhead or Underground],"OH"))</f>
        <v/>
      </c>
      <c r="S536" s="460" t="str">
        <f>IF(COUNTIFS(Table1[JV '#],Table5[[#This Row],[JV Number]],Table1[Overhead or Underground],"UG")=0,"",COUNTIFS(Table1[JV '#],Table5[[#This Row],[JV Number]],Table1[Overhead or Underground],"UG"))</f>
        <v/>
      </c>
      <c r="T536" s="460" t="e">
        <f>IF(COUNTIFS(Table1[JV '#],Table5[[#This Row],[JV Number]],#REF!,"x")=0,"",COUNTIFS(Table1[JV '#],Table5[[#This Row],[JV Number]],#REF!,"x"))</f>
        <v>#REF!</v>
      </c>
      <c r="U536" s="460" t="e">
        <f>IF(COUNTIFS(Table1[JV '#],Table5[[#This Row],[JV Number]],#REF!,"x")=0,"",COUNTIFS(Table1[JV '#],Table5[[#This Row],[JV Number]],#REF!,"x"))</f>
        <v>#REF!</v>
      </c>
      <c r="V536" s="460" t="e">
        <f>IF(COUNTIFS(Table1[JV '#],Table5[[#This Row],[JV Number]],#REF!,"x")=0,"",COUNTIFS(Table1[JV '#],Table5[[#This Row],[JV Number]],#REF!,"x"))</f>
        <v>#REF!</v>
      </c>
      <c r="W536" s="460" t="e">
        <f>IF(COUNTIFS(Table1[JV '#],Table5[[#This Row],[JV Number]],#REF!,"x")=0,"",COUNTIFS(Table1[JV '#],Table5[[#This Row],[JV Number]],#REF!,"x"))</f>
        <v>#REF!</v>
      </c>
      <c r="X536" s="460" t="e">
        <f>IF(COUNTIFS(Table1[JV '#],Table5[[#This Row],[JV Number]],#REF!,"x")=0,"",COUNTIFS(Table1[JV '#],Table5[[#This Row],[JV Number]],#REF!,"x"))</f>
        <v>#REF!</v>
      </c>
      <c r="Z536" s="447"/>
    </row>
    <row r="537" spans="1:26" x14ac:dyDescent="0.25">
      <c r="A537" s="464">
        <v>533</v>
      </c>
      <c r="B537" s="460">
        <v>539</v>
      </c>
      <c r="C537" s="460">
        <f>INDEX(Table1[MPMS '#],MATCH(Table5[[#This Row],[JV Number]],Table1[JV '#],0))</f>
        <v>81846</v>
      </c>
      <c r="D537" s="460" t="str">
        <f>INDEX(Table1[Early Completion (Y/N)],MATCH(Table5[[#This Row],[JV Number]],Table1[JV '#],0))</f>
        <v>--</v>
      </c>
      <c r="E537" s="460" t="e">
        <f>INDEX(#REF!,MATCH(Table5[[#This Row],[JV Number]],Table1[JV '#],0))</f>
        <v>#REF!</v>
      </c>
      <c r="F537" s="460">
        <f>INDEX(Table1[District],MATCH(Table5[[#This Row],[JV Number]],Table1[JV '#],0))</f>
        <v>12</v>
      </c>
      <c r="G537" s="460" t="str">
        <f>INDEX(Table1[County],MATCH(Table5[[#This Row],[JV Number]],Table1[JV '#],0))</f>
        <v>Washington</v>
      </c>
      <c r="H537" s="460">
        <f>COUNTIF(Table1[JV '#],Table5[[#This Row],[JV Number]])</f>
        <v>1</v>
      </c>
      <c r="I537" s="466">
        <f>LOOKUP(Table5[[#This Row],[JV Number]],Table4[JV '#],Table4[Construction Start Dates])</f>
        <v>42940</v>
      </c>
      <c r="J537" s="466" t="e">
        <f t="array" ref="J537">MIN(IF(Table5[[#This Row],[JV Number]]=Table1[JV '#],#REF!,"Error"))</f>
        <v>#REF!</v>
      </c>
      <c r="K537" s="554" t="e">
        <f>SUMIF(Table1[JV '#],Table5[[#This Row],[JV Number]],#REF!)</f>
        <v>#REF!</v>
      </c>
      <c r="L537" s="460" t="str">
        <f>IF(COUNTIFS(Table1[JV '#],Table5[[#This Row],[JV Number]],Table1[D-419 Utility Relocation Classification],Table5[[#Headers],[Prior]])=0,"",COUNTIFS(Table1[JV '#],Table5[[#This Row],[JV Number]],Table1[D-419 Utility Relocation Classification],Table5[[#Headers],[Prior]]))</f>
        <v/>
      </c>
      <c r="M537" s="460" t="str">
        <f>IF(COUNTIFS(Table1[JV '#],Table5[[#This Row],[JV Number]],Table1[D-419 Utility Relocation Classification],Table5[[#Headers],[Restrictive]])=0,"",COUNTIFS(Table1[JV '#],Table5[[#This Row],[JV Number]],Table1[D-419 Utility Relocation Classification],Table5[[#Headers],[Restrictive]]))</f>
        <v/>
      </c>
      <c r="N537" s="460" t="str">
        <f>IF(COUNTIFS(Table1[JV '#],Table5[[#This Row],[JV Number]],Table1[D-419 Utility Relocation Classification],Table5[[#Headers],[Concurrent]])=0,"",COUNTIFS(Table1[JV '#],Table5[[#This Row],[JV Number]],Table1[D-419 Utility Relocation Classification],Table5[[#Headers],[Concurrent]]))</f>
        <v/>
      </c>
      <c r="O537" s="460" t="str">
        <f>IF(COUNTIFS(Table1[JV '#],Table5[[#This Row],[JV Number]],Table1[D-419 Utility Relocation Classification],Table5[[#Headers],[Coordinated]])=0,"",COUNTIFS(Table1[JV '#],Table5[[#This Row],[JV Number]],Table1[D-419 Utility Relocation Classification],Table5[[#Headers],[Coordinated]]))</f>
        <v/>
      </c>
      <c r="P537" s="460" t="str">
        <f>IF(COUNTIFS(Table1[JV '#],Table5[[#This Row],[JV Number]],Table1[D-419 Utility Relocation Classification],Table5[[#Headers],[Not Affected]])=0,"",COUNTIFS(Table1[JV '#],Table5[[#This Row],[JV Number]],Table1[D-419 Utility Relocation Classification],Table5[[#Headers],[Not Affected]]))</f>
        <v/>
      </c>
      <c r="Q537" s="460" t="str">
        <f>IF(COUNTIFS(Table1[JV '#],Table5[[#This Row],[JV Number]],Table1[D-419 Utility Relocation Classification],Table5[[#Headers],[Incorporated]])=0,"",COUNTIFS(Table1[JV '#],Table5[[#This Row],[JV Number]],Table1[D-419 Utility Relocation Classification],Table5[[#Headers],[Incorporated]]))</f>
        <v/>
      </c>
      <c r="R537" s="460" t="str">
        <f>IF(COUNTIFS(Table1[JV '#],Table5[[#This Row],[JV Number]],Table1[Overhead or Underground],"OH")=0,"",COUNTIFS(Table1[JV '#],Table5[[#This Row],[JV Number]],Table1[Overhead or Underground],"OH"))</f>
        <v/>
      </c>
      <c r="S537" s="460" t="str">
        <f>IF(COUNTIFS(Table1[JV '#],Table5[[#This Row],[JV Number]],Table1[Overhead or Underground],"UG")=0,"",COUNTIFS(Table1[JV '#],Table5[[#This Row],[JV Number]],Table1[Overhead or Underground],"UG"))</f>
        <v/>
      </c>
      <c r="T537" s="460" t="e">
        <f>IF(COUNTIFS(Table1[JV '#],Table5[[#This Row],[JV Number]],#REF!,"x")=0,"",COUNTIFS(Table1[JV '#],Table5[[#This Row],[JV Number]],#REF!,"x"))</f>
        <v>#REF!</v>
      </c>
      <c r="U537" s="460" t="e">
        <f>IF(COUNTIFS(Table1[JV '#],Table5[[#This Row],[JV Number]],#REF!,"x")=0,"",COUNTIFS(Table1[JV '#],Table5[[#This Row],[JV Number]],#REF!,"x"))</f>
        <v>#REF!</v>
      </c>
      <c r="V537" s="460" t="e">
        <f>IF(COUNTIFS(Table1[JV '#],Table5[[#This Row],[JV Number]],#REF!,"x")=0,"",COUNTIFS(Table1[JV '#],Table5[[#This Row],[JV Number]],#REF!,"x"))</f>
        <v>#REF!</v>
      </c>
      <c r="W537" s="460" t="e">
        <f>IF(COUNTIFS(Table1[JV '#],Table5[[#This Row],[JV Number]],#REF!,"x")=0,"",COUNTIFS(Table1[JV '#],Table5[[#This Row],[JV Number]],#REF!,"x"))</f>
        <v>#REF!</v>
      </c>
      <c r="X537" s="460" t="e">
        <f>IF(COUNTIFS(Table1[JV '#],Table5[[#This Row],[JV Number]],#REF!,"x")=0,"",COUNTIFS(Table1[JV '#],Table5[[#This Row],[JV Number]],#REF!,"x"))</f>
        <v>#REF!</v>
      </c>
      <c r="Z537" s="447"/>
    </row>
    <row r="538" spans="1:26" x14ac:dyDescent="0.25">
      <c r="A538" s="464">
        <v>534</v>
      </c>
      <c r="B538" s="460">
        <v>540</v>
      </c>
      <c r="C538" s="460">
        <f>INDEX(Table1[MPMS '#],MATCH(Table5[[#This Row],[JV Number]],Table1[JV '#],0))</f>
        <v>30635</v>
      </c>
      <c r="D538" s="460" t="str">
        <f>INDEX(Table1[Early Completion (Y/N)],MATCH(Table5[[#This Row],[JV Number]],Table1[JV '#],0))</f>
        <v>--</v>
      </c>
      <c r="E538" s="460" t="e">
        <f>INDEX(#REF!,MATCH(Table5[[#This Row],[JV Number]],Table1[JV '#],0))</f>
        <v>#REF!</v>
      </c>
      <c r="F538" s="460">
        <f>INDEX(Table1[District],MATCH(Table5[[#This Row],[JV Number]],Table1[JV '#],0))</f>
        <v>12</v>
      </c>
      <c r="G538" s="460" t="str">
        <f>INDEX(Table1[County],MATCH(Table5[[#This Row],[JV Number]],Table1[JV '#],0))</f>
        <v>Washington</v>
      </c>
      <c r="H538" s="460">
        <f>COUNTIF(Table1[JV '#],Table5[[#This Row],[JV Number]])</f>
        <v>1</v>
      </c>
      <c r="I538" s="466">
        <f>LOOKUP(Table5[[#This Row],[JV Number]],Table4[JV '#],Table4[Construction Start Dates])</f>
        <v>42797</v>
      </c>
      <c r="J538" s="466" t="e">
        <f t="array" ref="J538">MIN(IF(Table5[[#This Row],[JV Number]]=Table1[JV '#],#REF!,"Error"))</f>
        <v>#REF!</v>
      </c>
      <c r="K538" s="554" t="e">
        <f>SUMIF(Table1[JV '#],Table5[[#This Row],[JV Number]],#REF!)</f>
        <v>#REF!</v>
      </c>
      <c r="L538" s="460" t="str">
        <f>IF(COUNTIFS(Table1[JV '#],Table5[[#This Row],[JV Number]],Table1[D-419 Utility Relocation Classification],Table5[[#Headers],[Prior]])=0,"",COUNTIFS(Table1[JV '#],Table5[[#This Row],[JV Number]],Table1[D-419 Utility Relocation Classification],Table5[[#Headers],[Prior]]))</f>
        <v/>
      </c>
      <c r="M538" s="460" t="str">
        <f>IF(COUNTIFS(Table1[JV '#],Table5[[#This Row],[JV Number]],Table1[D-419 Utility Relocation Classification],Table5[[#Headers],[Restrictive]])=0,"",COUNTIFS(Table1[JV '#],Table5[[#This Row],[JV Number]],Table1[D-419 Utility Relocation Classification],Table5[[#Headers],[Restrictive]]))</f>
        <v/>
      </c>
      <c r="N538" s="460" t="str">
        <f>IF(COUNTIFS(Table1[JV '#],Table5[[#This Row],[JV Number]],Table1[D-419 Utility Relocation Classification],Table5[[#Headers],[Concurrent]])=0,"",COUNTIFS(Table1[JV '#],Table5[[#This Row],[JV Number]],Table1[D-419 Utility Relocation Classification],Table5[[#Headers],[Concurrent]]))</f>
        <v/>
      </c>
      <c r="O538" s="460" t="str">
        <f>IF(COUNTIFS(Table1[JV '#],Table5[[#This Row],[JV Number]],Table1[D-419 Utility Relocation Classification],Table5[[#Headers],[Coordinated]])=0,"",COUNTIFS(Table1[JV '#],Table5[[#This Row],[JV Number]],Table1[D-419 Utility Relocation Classification],Table5[[#Headers],[Coordinated]]))</f>
        <v/>
      </c>
      <c r="P538" s="460" t="str">
        <f>IF(COUNTIFS(Table1[JV '#],Table5[[#This Row],[JV Number]],Table1[D-419 Utility Relocation Classification],Table5[[#Headers],[Not Affected]])=0,"",COUNTIFS(Table1[JV '#],Table5[[#This Row],[JV Number]],Table1[D-419 Utility Relocation Classification],Table5[[#Headers],[Not Affected]]))</f>
        <v/>
      </c>
      <c r="Q538" s="460" t="str">
        <f>IF(COUNTIFS(Table1[JV '#],Table5[[#This Row],[JV Number]],Table1[D-419 Utility Relocation Classification],Table5[[#Headers],[Incorporated]])=0,"",COUNTIFS(Table1[JV '#],Table5[[#This Row],[JV Number]],Table1[D-419 Utility Relocation Classification],Table5[[#Headers],[Incorporated]]))</f>
        <v/>
      </c>
      <c r="R538" s="460" t="str">
        <f>IF(COUNTIFS(Table1[JV '#],Table5[[#This Row],[JV Number]],Table1[Overhead or Underground],"OH")=0,"",COUNTIFS(Table1[JV '#],Table5[[#This Row],[JV Number]],Table1[Overhead or Underground],"OH"))</f>
        <v/>
      </c>
      <c r="S538" s="460" t="str">
        <f>IF(COUNTIFS(Table1[JV '#],Table5[[#This Row],[JV Number]],Table1[Overhead or Underground],"UG")=0,"",COUNTIFS(Table1[JV '#],Table5[[#This Row],[JV Number]],Table1[Overhead or Underground],"UG"))</f>
        <v/>
      </c>
      <c r="T538" s="460" t="e">
        <f>IF(COUNTIFS(Table1[JV '#],Table5[[#This Row],[JV Number]],#REF!,"x")=0,"",COUNTIFS(Table1[JV '#],Table5[[#This Row],[JV Number]],#REF!,"x"))</f>
        <v>#REF!</v>
      </c>
      <c r="U538" s="460" t="e">
        <f>IF(COUNTIFS(Table1[JV '#],Table5[[#This Row],[JV Number]],#REF!,"x")=0,"",COUNTIFS(Table1[JV '#],Table5[[#This Row],[JV Number]],#REF!,"x"))</f>
        <v>#REF!</v>
      </c>
      <c r="V538" s="460" t="e">
        <f>IF(COUNTIFS(Table1[JV '#],Table5[[#This Row],[JV Number]],#REF!,"x")=0,"",COUNTIFS(Table1[JV '#],Table5[[#This Row],[JV Number]],#REF!,"x"))</f>
        <v>#REF!</v>
      </c>
      <c r="W538" s="460" t="e">
        <f>IF(COUNTIFS(Table1[JV '#],Table5[[#This Row],[JV Number]],#REF!,"x")=0,"",COUNTIFS(Table1[JV '#],Table5[[#This Row],[JV Number]],#REF!,"x"))</f>
        <v>#REF!</v>
      </c>
      <c r="X538" s="460" t="e">
        <f>IF(COUNTIFS(Table1[JV '#],Table5[[#This Row],[JV Number]],#REF!,"x")=0,"",COUNTIFS(Table1[JV '#],Table5[[#This Row],[JV Number]],#REF!,"x"))</f>
        <v>#REF!</v>
      </c>
      <c r="Z538" s="447"/>
    </row>
    <row r="539" spans="1:26" x14ac:dyDescent="0.25">
      <c r="A539" s="464">
        <v>535</v>
      </c>
      <c r="B539" s="460">
        <v>541</v>
      </c>
      <c r="C539" s="460">
        <f>INDEX(Table1[MPMS '#],MATCH(Table5[[#This Row],[JV Number]],Table1[JV '#],0))</f>
        <v>32045</v>
      </c>
      <c r="D539" s="460" t="str">
        <f>INDEX(Table1[Early Completion (Y/N)],MATCH(Table5[[#This Row],[JV Number]],Table1[JV '#],0))</f>
        <v>--</v>
      </c>
      <c r="E539" s="460" t="e">
        <f>INDEX(#REF!,MATCH(Table5[[#This Row],[JV Number]],Table1[JV '#],0))</f>
        <v>#REF!</v>
      </c>
      <c r="F539" s="460">
        <f>INDEX(Table1[District],MATCH(Table5[[#This Row],[JV Number]],Table1[JV '#],0))</f>
        <v>12</v>
      </c>
      <c r="G539" s="460" t="str">
        <f>INDEX(Table1[County],MATCH(Table5[[#This Row],[JV Number]],Table1[JV '#],0))</f>
        <v>Westmoreland</v>
      </c>
      <c r="H539" s="460">
        <f>COUNTIF(Table1[JV '#],Table5[[#This Row],[JV Number]])</f>
        <v>2</v>
      </c>
      <c r="I539" s="466">
        <f>LOOKUP(Table5[[#This Row],[JV Number]],Table4[JV '#],Table4[Construction Start Dates])</f>
        <v>42513</v>
      </c>
      <c r="J539" s="466" t="e">
        <f t="array" ref="J539">MIN(IF(Table5[[#This Row],[JV Number]]=Table1[JV '#],#REF!,"Error"))</f>
        <v>#REF!</v>
      </c>
      <c r="K539" s="554" t="e">
        <f>SUMIF(Table1[JV '#],Table5[[#This Row],[JV Number]],#REF!)</f>
        <v>#REF!</v>
      </c>
      <c r="L539" s="460" t="str">
        <f>IF(COUNTIFS(Table1[JV '#],Table5[[#This Row],[JV Number]],Table1[D-419 Utility Relocation Classification],Table5[[#Headers],[Prior]])=0,"",COUNTIFS(Table1[JV '#],Table5[[#This Row],[JV Number]],Table1[D-419 Utility Relocation Classification],Table5[[#Headers],[Prior]]))</f>
        <v/>
      </c>
      <c r="M539" s="460" t="str">
        <f>IF(COUNTIFS(Table1[JV '#],Table5[[#This Row],[JV Number]],Table1[D-419 Utility Relocation Classification],Table5[[#Headers],[Restrictive]])=0,"",COUNTIFS(Table1[JV '#],Table5[[#This Row],[JV Number]],Table1[D-419 Utility Relocation Classification],Table5[[#Headers],[Restrictive]]))</f>
        <v/>
      </c>
      <c r="N539" s="460" t="str">
        <f>IF(COUNTIFS(Table1[JV '#],Table5[[#This Row],[JV Number]],Table1[D-419 Utility Relocation Classification],Table5[[#Headers],[Concurrent]])=0,"",COUNTIFS(Table1[JV '#],Table5[[#This Row],[JV Number]],Table1[D-419 Utility Relocation Classification],Table5[[#Headers],[Concurrent]]))</f>
        <v/>
      </c>
      <c r="O539" s="460" t="str">
        <f>IF(COUNTIFS(Table1[JV '#],Table5[[#This Row],[JV Number]],Table1[D-419 Utility Relocation Classification],Table5[[#Headers],[Coordinated]])=0,"",COUNTIFS(Table1[JV '#],Table5[[#This Row],[JV Number]],Table1[D-419 Utility Relocation Classification],Table5[[#Headers],[Coordinated]]))</f>
        <v/>
      </c>
      <c r="P539" s="460" t="str">
        <f>IF(COUNTIFS(Table1[JV '#],Table5[[#This Row],[JV Number]],Table1[D-419 Utility Relocation Classification],Table5[[#Headers],[Not Affected]])=0,"",COUNTIFS(Table1[JV '#],Table5[[#This Row],[JV Number]],Table1[D-419 Utility Relocation Classification],Table5[[#Headers],[Not Affected]]))</f>
        <v/>
      </c>
      <c r="Q539" s="460" t="str">
        <f>IF(COUNTIFS(Table1[JV '#],Table5[[#This Row],[JV Number]],Table1[D-419 Utility Relocation Classification],Table5[[#Headers],[Incorporated]])=0,"",COUNTIFS(Table1[JV '#],Table5[[#This Row],[JV Number]],Table1[D-419 Utility Relocation Classification],Table5[[#Headers],[Incorporated]]))</f>
        <v/>
      </c>
      <c r="R539" s="460" t="str">
        <f>IF(COUNTIFS(Table1[JV '#],Table5[[#This Row],[JV Number]],Table1[Overhead or Underground],"OH")=0,"",COUNTIFS(Table1[JV '#],Table5[[#This Row],[JV Number]],Table1[Overhead or Underground],"OH"))</f>
        <v/>
      </c>
      <c r="S539" s="460" t="str">
        <f>IF(COUNTIFS(Table1[JV '#],Table5[[#This Row],[JV Number]],Table1[Overhead or Underground],"UG")=0,"",COUNTIFS(Table1[JV '#],Table5[[#This Row],[JV Number]],Table1[Overhead or Underground],"UG"))</f>
        <v/>
      </c>
      <c r="T539" s="460" t="e">
        <f>IF(COUNTIFS(Table1[JV '#],Table5[[#This Row],[JV Number]],#REF!,"x")=0,"",COUNTIFS(Table1[JV '#],Table5[[#This Row],[JV Number]],#REF!,"x"))</f>
        <v>#REF!</v>
      </c>
      <c r="U539" s="460" t="e">
        <f>IF(COUNTIFS(Table1[JV '#],Table5[[#This Row],[JV Number]],#REF!,"x")=0,"",COUNTIFS(Table1[JV '#],Table5[[#This Row],[JV Number]],#REF!,"x"))</f>
        <v>#REF!</v>
      </c>
      <c r="V539" s="460" t="e">
        <f>IF(COUNTIFS(Table1[JV '#],Table5[[#This Row],[JV Number]],#REF!,"x")=0,"",COUNTIFS(Table1[JV '#],Table5[[#This Row],[JV Number]],#REF!,"x"))</f>
        <v>#REF!</v>
      </c>
      <c r="W539" s="460" t="e">
        <f>IF(COUNTIFS(Table1[JV '#],Table5[[#This Row],[JV Number]],#REF!,"x")=0,"",COUNTIFS(Table1[JV '#],Table5[[#This Row],[JV Number]],#REF!,"x"))</f>
        <v>#REF!</v>
      </c>
      <c r="X539" s="460" t="e">
        <f>IF(COUNTIFS(Table1[JV '#],Table5[[#This Row],[JV Number]],#REF!,"x")=0,"",COUNTIFS(Table1[JV '#],Table5[[#This Row],[JV Number]],#REF!,"x"))</f>
        <v>#REF!</v>
      </c>
      <c r="Z539" s="447"/>
    </row>
    <row r="540" spans="1:26" x14ac:dyDescent="0.25">
      <c r="A540" s="464">
        <v>536</v>
      </c>
      <c r="B540" s="460">
        <v>542</v>
      </c>
      <c r="C540" s="460">
        <f>INDEX(Table1[MPMS '#],MATCH(Table5[[#This Row],[JV Number]],Table1[JV '#],0))</f>
        <v>76089</v>
      </c>
      <c r="D540" s="460" t="str">
        <f>INDEX(Table1[Early Completion (Y/N)],MATCH(Table5[[#This Row],[JV Number]],Table1[JV '#],0))</f>
        <v>Y</v>
      </c>
      <c r="E540" s="460" t="e">
        <f>INDEX(#REF!,MATCH(Table5[[#This Row],[JV Number]],Table1[JV '#],0))</f>
        <v>#REF!</v>
      </c>
      <c r="F540" s="460">
        <f>INDEX(Table1[District],MATCH(Table5[[#This Row],[JV Number]],Table1[JV '#],0))</f>
        <v>12</v>
      </c>
      <c r="G540" s="460" t="str">
        <f>INDEX(Table1[County],MATCH(Table5[[#This Row],[JV Number]],Table1[JV '#],0))</f>
        <v>Westmoreland</v>
      </c>
      <c r="H540" s="460">
        <f>COUNTIF(Table1[JV '#],Table5[[#This Row],[JV Number]])</f>
        <v>1</v>
      </c>
      <c r="I540" s="466">
        <f>LOOKUP(Table5[[#This Row],[JV Number]],Table4[JV '#],Table4[Construction Start Dates])</f>
        <v>42209</v>
      </c>
      <c r="J540" s="466" t="e">
        <f t="array" ref="J540">MIN(IF(Table5[[#This Row],[JV Number]]=Table1[JV '#],#REF!,"Error"))</f>
        <v>#REF!</v>
      </c>
      <c r="K540" s="554" t="e">
        <f>SUMIF(Table1[JV '#],Table5[[#This Row],[JV Number]],#REF!)</f>
        <v>#REF!</v>
      </c>
      <c r="L540" s="460" t="str">
        <f>IF(COUNTIFS(Table1[JV '#],Table5[[#This Row],[JV Number]],Table1[D-419 Utility Relocation Classification],Table5[[#Headers],[Prior]])=0,"",COUNTIFS(Table1[JV '#],Table5[[#This Row],[JV Number]],Table1[D-419 Utility Relocation Classification],Table5[[#Headers],[Prior]]))</f>
        <v/>
      </c>
      <c r="M540" s="460" t="str">
        <f>IF(COUNTIFS(Table1[JV '#],Table5[[#This Row],[JV Number]],Table1[D-419 Utility Relocation Classification],Table5[[#Headers],[Restrictive]])=0,"",COUNTIFS(Table1[JV '#],Table5[[#This Row],[JV Number]],Table1[D-419 Utility Relocation Classification],Table5[[#Headers],[Restrictive]]))</f>
        <v/>
      </c>
      <c r="N540" s="460" t="str">
        <f>IF(COUNTIFS(Table1[JV '#],Table5[[#This Row],[JV Number]],Table1[D-419 Utility Relocation Classification],Table5[[#Headers],[Concurrent]])=0,"",COUNTIFS(Table1[JV '#],Table5[[#This Row],[JV Number]],Table1[D-419 Utility Relocation Classification],Table5[[#Headers],[Concurrent]]))</f>
        <v/>
      </c>
      <c r="O540" s="460">
        <f>IF(COUNTIFS(Table1[JV '#],Table5[[#This Row],[JV Number]],Table1[D-419 Utility Relocation Classification],Table5[[#Headers],[Coordinated]])=0,"",COUNTIFS(Table1[JV '#],Table5[[#This Row],[JV Number]],Table1[D-419 Utility Relocation Classification],Table5[[#Headers],[Coordinated]]))</f>
        <v>1</v>
      </c>
      <c r="P540" s="460" t="str">
        <f>IF(COUNTIFS(Table1[JV '#],Table5[[#This Row],[JV Number]],Table1[D-419 Utility Relocation Classification],Table5[[#Headers],[Not Affected]])=0,"",COUNTIFS(Table1[JV '#],Table5[[#This Row],[JV Number]],Table1[D-419 Utility Relocation Classification],Table5[[#Headers],[Not Affected]]))</f>
        <v/>
      </c>
      <c r="Q540" s="460" t="str">
        <f>IF(COUNTIFS(Table1[JV '#],Table5[[#This Row],[JV Number]],Table1[D-419 Utility Relocation Classification],Table5[[#Headers],[Incorporated]])=0,"",COUNTIFS(Table1[JV '#],Table5[[#This Row],[JV Number]],Table1[D-419 Utility Relocation Classification],Table5[[#Headers],[Incorporated]]))</f>
        <v/>
      </c>
      <c r="R540" s="460">
        <f>IF(COUNTIFS(Table1[JV '#],Table5[[#This Row],[JV Number]],Table1[Overhead or Underground],"OH")=0,"",COUNTIFS(Table1[JV '#],Table5[[#This Row],[JV Number]],Table1[Overhead or Underground],"OH"))</f>
        <v>1</v>
      </c>
      <c r="S540" s="460" t="str">
        <f>IF(COUNTIFS(Table1[JV '#],Table5[[#This Row],[JV Number]],Table1[Overhead or Underground],"UG")=0,"",COUNTIFS(Table1[JV '#],Table5[[#This Row],[JV Number]],Table1[Overhead or Underground],"UG"))</f>
        <v/>
      </c>
      <c r="T540" s="460" t="e">
        <f>IF(COUNTIFS(Table1[JV '#],Table5[[#This Row],[JV Number]],#REF!,"x")=0,"",COUNTIFS(Table1[JV '#],Table5[[#This Row],[JV Number]],#REF!,"x"))</f>
        <v>#REF!</v>
      </c>
      <c r="U540" s="460" t="e">
        <f>IF(COUNTIFS(Table1[JV '#],Table5[[#This Row],[JV Number]],#REF!,"x")=0,"",COUNTIFS(Table1[JV '#],Table5[[#This Row],[JV Number]],#REF!,"x"))</f>
        <v>#REF!</v>
      </c>
      <c r="V540" s="460" t="e">
        <f>IF(COUNTIFS(Table1[JV '#],Table5[[#This Row],[JV Number]],#REF!,"x")=0,"",COUNTIFS(Table1[JV '#],Table5[[#This Row],[JV Number]],#REF!,"x"))</f>
        <v>#REF!</v>
      </c>
      <c r="W540" s="460" t="e">
        <f>IF(COUNTIFS(Table1[JV '#],Table5[[#This Row],[JV Number]],#REF!,"x")=0,"",COUNTIFS(Table1[JV '#],Table5[[#This Row],[JV Number]],#REF!,"x"))</f>
        <v>#REF!</v>
      </c>
      <c r="X540" s="460" t="e">
        <f>IF(COUNTIFS(Table1[JV '#],Table5[[#This Row],[JV Number]],#REF!,"x")=0,"",COUNTIFS(Table1[JV '#],Table5[[#This Row],[JV Number]],#REF!,"x"))</f>
        <v>#REF!</v>
      </c>
      <c r="Z540" s="447"/>
    </row>
    <row r="541" spans="1:26" x14ac:dyDescent="0.25">
      <c r="A541" s="464">
        <v>537</v>
      </c>
      <c r="B541" s="460">
        <v>543</v>
      </c>
      <c r="C541" s="460">
        <f>INDEX(Table1[MPMS '#],MATCH(Table5[[#This Row],[JV Number]],Table1[JV '#],0))</f>
        <v>79402</v>
      </c>
      <c r="D541" s="460" t="str">
        <f>INDEX(Table1[Early Completion (Y/N)],MATCH(Table5[[#This Row],[JV Number]],Table1[JV '#],0))</f>
        <v>--</v>
      </c>
      <c r="E541" s="460" t="e">
        <f>INDEX(#REF!,MATCH(Table5[[#This Row],[JV Number]],Table1[JV '#],0))</f>
        <v>#REF!</v>
      </c>
      <c r="F541" s="460">
        <f>INDEX(Table1[District],MATCH(Table5[[#This Row],[JV Number]],Table1[JV '#],0))</f>
        <v>12</v>
      </c>
      <c r="G541" s="460" t="str">
        <f>INDEX(Table1[County],MATCH(Table5[[#This Row],[JV Number]],Table1[JV '#],0))</f>
        <v>Westmoreland</v>
      </c>
      <c r="H541" s="460">
        <f>COUNTIF(Table1[JV '#],Table5[[#This Row],[JV Number]])</f>
        <v>5</v>
      </c>
      <c r="I541" s="466">
        <f>LOOKUP(Table5[[#This Row],[JV Number]],Table4[JV '#],Table4[Construction Start Dates])</f>
        <v>42816</v>
      </c>
      <c r="J541" s="466" t="e">
        <f t="array" ref="J541">MIN(IF(Table5[[#This Row],[JV Number]]=Table1[JV '#],#REF!,"Error"))</f>
        <v>#REF!</v>
      </c>
      <c r="K541" s="554" t="e">
        <f>SUMIF(Table1[JV '#],Table5[[#This Row],[JV Number]],#REF!)</f>
        <v>#REF!</v>
      </c>
      <c r="L541" s="460" t="str">
        <f>IF(COUNTIFS(Table1[JV '#],Table5[[#This Row],[JV Number]],Table1[D-419 Utility Relocation Classification],Table5[[#Headers],[Prior]])=0,"",COUNTIFS(Table1[JV '#],Table5[[#This Row],[JV Number]],Table1[D-419 Utility Relocation Classification],Table5[[#Headers],[Prior]]))</f>
        <v/>
      </c>
      <c r="M541" s="460" t="str">
        <f>IF(COUNTIFS(Table1[JV '#],Table5[[#This Row],[JV Number]],Table1[D-419 Utility Relocation Classification],Table5[[#Headers],[Restrictive]])=0,"",COUNTIFS(Table1[JV '#],Table5[[#This Row],[JV Number]],Table1[D-419 Utility Relocation Classification],Table5[[#Headers],[Restrictive]]))</f>
        <v/>
      </c>
      <c r="N541" s="460" t="str">
        <f>IF(COUNTIFS(Table1[JV '#],Table5[[#This Row],[JV Number]],Table1[D-419 Utility Relocation Classification],Table5[[#Headers],[Concurrent]])=0,"",COUNTIFS(Table1[JV '#],Table5[[#This Row],[JV Number]],Table1[D-419 Utility Relocation Classification],Table5[[#Headers],[Concurrent]]))</f>
        <v/>
      </c>
      <c r="O541" s="460" t="str">
        <f>IF(COUNTIFS(Table1[JV '#],Table5[[#This Row],[JV Number]],Table1[D-419 Utility Relocation Classification],Table5[[#Headers],[Coordinated]])=0,"",COUNTIFS(Table1[JV '#],Table5[[#This Row],[JV Number]],Table1[D-419 Utility Relocation Classification],Table5[[#Headers],[Coordinated]]))</f>
        <v/>
      </c>
      <c r="P541" s="460" t="str">
        <f>IF(COUNTIFS(Table1[JV '#],Table5[[#This Row],[JV Number]],Table1[D-419 Utility Relocation Classification],Table5[[#Headers],[Not Affected]])=0,"",COUNTIFS(Table1[JV '#],Table5[[#This Row],[JV Number]],Table1[D-419 Utility Relocation Classification],Table5[[#Headers],[Not Affected]]))</f>
        <v/>
      </c>
      <c r="Q541" s="460" t="str">
        <f>IF(COUNTIFS(Table1[JV '#],Table5[[#This Row],[JV Number]],Table1[D-419 Utility Relocation Classification],Table5[[#Headers],[Incorporated]])=0,"",COUNTIFS(Table1[JV '#],Table5[[#This Row],[JV Number]],Table1[D-419 Utility Relocation Classification],Table5[[#Headers],[Incorporated]]))</f>
        <v/>
      </c>
      <c r="R541" s="460" t="str">
        <f>IF(COUNTIFS(Table1[JV '#],Table5[[#This Row],[JV Number]],Table1[Overhead or Underground],"OH")=0,"",COUNTIFS(Table1[JV '#],Table5[[#This Row],[JV Number]],Table1[Overhead or Underground],"OH"))</f>
        <v/>
      </c>
      <c r="S541" s="460">
        <f>IF(COUNTIFS(Table1[JV '#],Table5[[#This Row],[JV Number]],Table1[Overhead or Underground],"UG")=0,"",COUNTIFS(Table1[JV '#],Table5[[#This Row],[JV Number]],Table1[Overhead or Underground],"UG"))</f>
        <v>5</v>
      </c>
      <c r="T541" s="460" t="e">
        <f>IF(COUNTIFS(Table1[JV '#],Table5[[#This Row],[JV Number]],#REF!,"x")=0,"",COUNTIFS(Table1[JV '#],Table5[[#This Row],[JV Number]],#REF!,"x"))</f>
        <v>#REF!</v>
      </c>
      <c r="U541" s="460" t="e">
        <f>IF(COUNTIFS(Table1[JV '#],Table5[[#This Row],[JV Number]],#REF!,"x")=0,"",COUNTIFS(Table1[JV '#],Table5[[#This Row],[JV Number]],#REF!,"x"))</f>
        <v>#REF!</v>
      </c>
      <c r="V541" s="460" t="e">
        <f>IF(COUNTIFS(Table1[JV '#],Table5[[#This Row],[JV Number]],#REF!,"x")=0,"",COUNTIFS(Table1[JV '#],Table5[[#This Row],[JV Number]],#REF!,"x"))</f>
        <v>#REF!</v>
      </c>
      <c r="W541" s="460" t="e">
        <f>IF(COUNTIFS(Table1[JV '#],Table5[[#This Row],[JV Number]],#REF!,"x")=0,"",COUNTIFS(Table1[JV '#],Table5[[#This Row],[JV Number]],#REF!,"x"))</f>
        <v>#REF!</v>
      </c>
      <c r="X541" s="460" t="e">
        <f>IF(COUNTIFS(Table1[JV '#],Table5[[#This Row],[JV Number]],#REF!,"x")=0,"",COUNTIFS(Table1[JV '#],Table5[[#This Row],[JV Number]],#REF!,"x"))</f>
        <v>#REF!</v>
      </c>
      <c r="Z541" s="447"/>
    </row>
    <row r="542" spans="1:26" x14ac:dyDescent="0.25">
      <c r="A542" s="464">
        <v>538</v>
      </c>
      <c r="B542" s="460">
        <v>544</v>
      </c>
      <c r="C542" s="460">
        <f>INDEX(Table1[MPMS '#],MATCH(Table5[[#This Row],[JV Number]],Table1[JV '#],0))</f>
        <v>31601</v>
      </c>
      <c r="D542" s="460" t="str">
        <f>INDEX(Table1[Early Completion (Y/N)],MATCH(Table5[[#This Row],[JV Number]],Table1[JV '#],0))</f>
        <v>Y</v>
      </c>
      <c r="E542" s="460" t="e">
        <f>INDEX(#REF!,MATCH(Table5[[#This Row],[JV Number]],Table1[JV '#],0))</f>
        <v>#REF!</v>
      </c>
      <c r="F542" s="460">
        <f>INDEX(Table1[District],MATCH(Table5[[#This Row],[JV Number]],Table1[JV '#],0))</f>
        <v>12</v>
      </c>
      <c r="G542" s="460" t="str">
        <f>INDEX(Table1[County],MATCH(Table5[[#This Row],[JV Number]],Table1[JV '#],0))</f>
        <v>Westmoreland</v>
      </c>
      <c r="H542" s="460">
        <f>COUNTIF(Table1[JV '#],Table5[[#This Row],[JV Number]])</f>
        <v>1</v>
      </c>
      <c r="I542" s="466">
        <f>LOOKUP(Table5[[#This Row],[JV Number]],Table4[JV '#],Table4[Construction Start Dates])</f>
        <v>42221</v>
      </c>
      <c r="J542" s="466" t="e">
        <f t="array" ref="J542">MIN(IF(Table5[[#This Row],[JV Number]]=Table1[JV '#],#REF!,"Error"))</f>
        <v>#REF!</v>
      </c>
      <c r="K542" s="554" t="e">
        <f>SUMIF(Table1[JV '#],Table5[[#This Row],[JV Number]],#REF!)</f>
        <v>#REF!</v>
      </c>
      <c r="L542" s="460" t="str">
        <f>IF(COUNTIFS(Table1[JV '#],Table5[[#This Row],[JV Number]],Table1[D-419 Utility Relocation Classification],Table5[[#Headers],[Prior]])=0,"",COUNTIFS(Table1[JV '#],Table5[[#This Row],[JV Number]],Table1[D-419 Utility Relocation Classification],Table5[[#Headers],[Prior]]))</f>
        <v/>
      </c>
      <c r="M542" s="460" t="str">
        <f>IF(COUNTIFS(Table1[JV '#],Table5[[#This Row],[JV Number]],Table1[D-419 Utility Relocation Classification],Table5[[#Headers],[Restrictive]])=0,"",COUNTIFS(Table1[JV '#],Table5[[#This Row],[JV Number]],Table1[D-419 Utility Relocation Classification],Table5[[#Headers],[Restrictive]]))</f>
        <v/>
      </c>
      <c r="N542" s="460" t="str">
        <f>IF(COUNTIFS(Table1[JV '#],Table5[[#This Row],[JV Number]],Table1[D-419 Utility Relocation Classification],Table5[[#Headers],[Concurrent]])=0,"",COUNTIFS(Table1[JV '#],Table5[[#This Row],[JV Number]],Table1[D-419 Utility Relocation Classification],Table5[[#Headers],[Concurrent]]))</f>
        <v/>
      </c>
      <c r="O542" s="460" t="str">
        <f>IF(COUNTIFS(Table1[JV '#],Table5[[#This Row],[JV Number]],Table1[D-419 Utility Relocation Classification],Table5[[#Headers],[Coordinated]])=0,"",COUNTIFS(Table1[JV '#],Table5[[#This Row],[JV Number]],Table1[D-419 Utility Relocation Classification],Table5[[#Headers],[Coordinated]]))</f>
        <v/>
      </c>
      <c r="P542" s="460">
        <f>IF(COUNTIFS(Table1[JV '#],Table5[[#This Row],[JV Number]],Table1[D-419 Utility Relocation Classification],Table5[[#Headers],[Not Affected]])=0,"",COUNTIFS(Table1[JV '#],Table5[[#This Row],[JV Number]],Table1[D-419 Utility Relocation Classification],Table5[[#Headers],[Not Affected]]))</f>
        <v>1</v>
      </c>
      <c r="Q542" s="460" t="str">
        <f>IF(COUNTIFS(Table1[JV '#],Table5[[#This Row],[JV Number]],Table1[D-419 Utility Relocation Classification],Table5[[#Headers],[Incorporated]])=0,"",COUNTIFS(Table1[JV '#],Table5[[#This Row],[JV Number]],Table1[D-419 Utility Relocation Classification],Table5[[#Headers],[Incorporated]]))</f>
        <v/>
      </c>
      <c r="R542" s="460" t="str">
        <f>IF(COUNTIFS(Table1[JV '#],Table5[[#This Row],[JV Number]],Table1[Overhead or Underground],"OH")=0,"",COUNTIFS(Table1[JV '#],Table5[[#This Row],[JV Number]],Table1[Overhead or Underground],"OH"))</f>
        <v/>
      </c>
      <c r="S542" s="460" t="str">
        <f>IF(COUNTIFS(Table1[JV '#],Table5[[#This Row],[JV Number]],Table1[Overhead or Underground],"UG")=0,"",COUNTIFS(Table1[JV '#],Table5[[#This Row],[JV Number]],Table1[Overhead or Underground],"UG"))</f>
        <v/>
      </c>
      <c r="T542" s="460" t="e">
        <f>IF(COUNTIFS(Table1[JV '#],Table5[[#This Row],[JV Number]],#REF!,"x")=0,"",COUNTIFS(Table1[JV '#],Table5[[#This Row],[JV Number]],#REF!,"x"))</f>
        <v>#REF!</v>
      </c>
      <c r="U542" s="460" t="e">
        <f>IF(COUNTIFS(Table1[JV '#],Table5[[#This Row],[JV Number]],#REF!,"x")=0,"",COUNTIFS(Table1[JV '#],Table5[[#This Row],[JV Number]],#REF!,"x"))</f>
        <v>#REF!</v>
      </c>
      <c r="V542" s="460" t="e">
        <f>IF(COUNTIFS(Table1[JV '#],Table5[[#This Row],[JV Number]],#REF!,"x")=0,"",COUNTIFS(Table1[JV '#],Table5[[#This Row],[JV Number]],#REF!,"x"))</f>
        <v>#REF!</v>
      </c>
      <c r="W542" s="460" t="e">
        <f>IF(COUNTIFS(Table1[JV '#],Table5[[#This Row],[JV Number]],#REF!,"x")=0,"",COUNTIFS(Table1[JV '#],Table5[[#This Row],[JV Number]],#REF!,"x"))</f>
        <v>#REF!</v>
      </c>
      <c r="X542" s="460" t="e">
        <f>IF(COUNTIFS(Table1[JV '#],Table5[[#This Row],[JV Number]],#REF!,"x")=0,"",COUNTIFS(Table1[JV '#],Table5[[#This Row],[JV Number]],#REF!,"x"))</f>
        <v>#REF!</v>
      </c>
      <c r="Z542" s="447"/>
    </row>
    <row r="543" spans="1:26" x14ac:dyDescent="0.25">
      <c r="A543" s="464">
        <v>539</v>
      </c>
      <c r="B543" s="460">
        <v>545</v>
      </c>
      <c r="C543" s="460">
        <f>INDEX(Table1[MPMS '#],MATCH(Table5[[#This Row],[JV Number]],Table1[JV '#],0))</f>
        <v>74418</v>
      </c>
      <c r="D543" s="460" t="str">
        <f>INDEX(Table1[Early Completion (Y/N)],MATCH(Table5[[#This Row],[JV Number]],Table1[JV '#],0))</f>
        <v>Y</v>
      </c>
      <c r="E543" s="460" t="e">
        <f>INDEX(#REF!,MATCH(Table5[[#This Row],[JV Number]],Table1[JV '#],0))</f>
        <v>#REF!</v>
      </c>
      <c r="F543" s="460">
        <f>INDEX(Table1[District],MATCH(Table5[[#This Row],[JV Number]],Table1[JV '#],0))</f>
        <v>12</v>
      </c>
      <c r="G543" s="460" t="str">
        <f>INDEX(Table1[County],MATCH(Table5[[#This Row],[JV Number]],Table1[JV '#],0))</f>
        <v>Westmoreland</v>
      </c>
      <c r="H543" s="460">
        <f>COUNTIF(Table1[JV '#],Table5[[#This Row],[JV Number]])</f>
        <v>2</v>
      </c>
      <c r="I543" s="466">
        <f>LOOKUP(Table5[[#This Row],[JV Number]],Table4[JV '#],Table4[Construction Start Dates])</f>
        <v>42201</v>
      </c>
      <c r="J543" s="466" t="e">
        <f t="array" ref="J543">MIN(IF(Table5[[#This Row],[JV Number]]=Table1[JV '#],#REF!,"Error"))</f>
        <v>#REF!</v>
      </c>
      <c r="K543" s="554" t="e">
        <f>SUMIF(Table1[JV '#],Table5[[#This Row],[JV Number]],#REF!)</f>
        <v>#REF!</v>
      </c>
      <c r="L543" s="460" t="str">
        <f>IF(COUNTIFS(Table1[JV '#],Table5[[#This Row],[JV Number]],Table1[D-419 Utility Relocation Classification],Table5[[#Headers],[Prior]])=0,"",COUNTIFS(Table1[JV '#],Table5[[#This Row],[JV Number]],Table1[D-419 Utility Relocation Classification],Table5[[#Headers],[Prior]]))</f>
        <v/>
      </c>
      <c r="M543" s="460" t="str">
        <f>IF(COUNTIFS(Table1[JV '#],Table5[[#This Row],[JV Number]],Table1[D-419 Utility Relocation Classification],Table5[[#Headers],[Restrictive]])=0,"",COUNTIFS(Table1[JV '#],Table5[[#This Row],[JV Number]],Table1[D-419 Utility Relocation Classification],Table5[[#Headers],[Restrictive]]))</f>
        <v/>
      </c>
      <c r="N543" s="460" t="str">
        <f>IF(COUNTIFS(Table1[JV '#],Table5[[#This Row],[JV Number]],Table1[D-419 Utility Relocation Classification],Table5[[#Headers],[Concurrent]])=0,"",COUNTIFS(Table1[JV '#],Table5[[#This Row],[JV Number]],Table1[D-419 Utility Relocation Classification],Table5[[#Headers],[Concurrent]]))</f>
        <v/>
      </c>
      <c r="O543" s="460">
        <f>IF(COUNTIFS(Table1[JV '#],Table5[[#This Row],[JV Number]],Table1[D-419 Utility Relocation Classification],Table5[[#Headers],[Coordinated]])=0,"",COUNTIFS(Table1[JV '#],Table5[[#This Row],[JV Number]],Table1[D-419 Utility Relocation Classification],Table5[[#Headers],[Coordinated]]))</f>
        <v>2</v>
      </c>
      <c r="P543" s="460" t="str">
        <f>IF(COUNTIFS(Table1[JV '#],Table5[[#This Row],[JV Number]],Table1[D-419 Utility Relocation Classification],Table5[[#Headers],[Not Affected]])=0,"",COUNTIFS(Table1[JV '#],Table5[[#This Row],[JV Number]],Table1[D-419 Utility Relocation Classification],Table5[[#Headers],[Not Affected]]))</f>
        <v/>
      </c>
      <c r="Q543" s="460" t="str">
        <f>IF(COUNTIFS(Table1[JV '#],Table5[[#This Row],[JV Number]],Table1[D-419 Utility Relocation Classification],Table5[[#Headers],[Incorporated]])=0,"",COUNTIFS(Table1[JV '#],Table5[[#This Row],[JV Number]],Table1[D-419 Utility Relocation Classification],Table5[[#Headers],[Incorporated]]))</f>
        <v/>
      </c>
      <c r="R543" s="460">
        <f>IF(COUNTIFS(Table1[JV '#],Table5[[#This Row],[JV Number]],Table1[Overhead or Underground],"OH")=0,"",COUNTIFS(Table1[JV '#],Table5[[#This Row],[JV Number]],Table1[Overhead or Underground],"OH"))</f>
        <v>2</v>
      </c>
      <c r="S543" s="460" t="str">
        <f>IF(COUNTIFS(Table1[JV '#],Table5[[#This Row],[JV Number]],Table1[Overhead or Underground],"UG")=0,"",COUNTIFS(Table1[JV '#],Table5[[#This Row],[JV Number]],Table1[Overhead or Underground],"UG"))</f>
        <v/>
      </c>
      <c r="T543" s="460" t="e">
        <f>IF(COUNTIFS(Table1[JV '#],Table5[[#This Row],[JV Number]],#REF!,"x")=0,"",COUNTIFS(Table1[JV '#],Table5[[#This Row],[JV Number]],#REF!,"x"))</f>
        <v>#REF!</v>
      </c>
      <c r="U543" s="460" t="e">
        <f>IF(COUNTIFS(Table1[JV '#],Table5[[#This Row],[JV Number]],#REF!,"x")=0,"",COUNTIFS(Table1[JV '#],Table5[[#This Row],[JV Number]],#REF!,"x"))</f>
        <v>#REF!</v>
      </c>
      <c r="V543" s="460" t="e">
        <f>IF(COUNTIFS(Table1[JV '#],Table5[[#This Row],[JV Number]],#REF!,"x")=0,"",COUNTIFS(Table1[JV '#],Table5[[#This Row],[JV Number]],#REF!,"x"))</f>
        <v>#REF!</v>
      </c>
      <c r="W543" s="460" t="e">
        <f>IF(COUNTIFS(Table1[JV '#],Table5[[#This Row],[JV Number]],#REF!,"x")=0,"",COUNTIFS(Table1[JV '#],Table5[[#This Row],[JV Number]],#REF!,"x"))</f>
        <v>#REF!</v>
      </c>
      <c r="X543" s="460" t="e">
        <f>IF(COUNTIFS(Table1[JV '#],Table5[[#This Row],[JV Number]],#REF!,"x")=0,"",COUNTIFS(Table1[JV '#],Table5[[#This Row],[JV Number]],#REF!,"x"))</f>
        <v>#REF!</v>
      </c>
      <c r="Z543" s="447"/>
    </row>
    <row r="544" spans="1:26" x14ac:dyDescent="0.25">
      <c r="A544" s="464">
        <v>540</v>
      </c>
      <c r="B544" s="460">
        <v>546</v>
      </c>
      <c r="C544" s="460">
        <f>INDEX(Table1[MPMS '#],MATCH(Table5[[#This Row],[JV Number]],Table1[JV '#],0))</f>
        <v>31826</v>
      </c>
      <c r="D544" s="460" t="str">
        <f>INDEX(Table1[Early Completion (Y/N)],MATCH(Table5[[#This Row],[JV Number]],Table1[JV '#],0))</f>
        <v>Y</v>
      </c>
      <c r="E544" s="460" t="e">
        <f>INDEX(#REF!,MATCH(Table5[[#This Row],[JV Number]],Table1[JV '#],0))</f>
        <v>#REF!</v>
      </c>
      <c r="F544" s="460">
        <f>INDEX(Table1[District],MATCH(Table5[[#This Row],[JV Number]],Table1[JV '#],0))</f>
        <v>12</v>
      </c>
      <c r="G544" s="460" t="str">
        <f>INDEX(Table1[County],MATCH(Table5[[#This Row],[JV Number]],Table1[JV '#],0))</f>
        <v>Westmoreland</v>
      </c>
      <c r="H544" s="460">
        <f>COUNTIF(Table1[JV '#],Table5[[#This Row],[JV Number]])</f>
        <v>3</v>
      </c>
      <c r="I544" s="466">
        <f>LOOKUP(Table5[[#This Row],[JV Number]],Table4[JV '#],Table4[Construction Start Dates])</f>
        <v>42478</v>
      </c>
      <c r="J544" s="466" t="e">
        <f t="array" ref="J544">MIN(IF(Table5[[#This Row],[JV Number]]=Table1[JV '#],#REF!,"Error"))</f>
        <v>#REF!</v>
      </c>
      <c r="K544" s="554" t="e">
        <f>SUMIF(Table1[JV '#],Table5[[#This Row],[JV Number]],#REF!)</f>
        <v>#REF!</v>
      </c>
      <c r="L544" s="460">
        <f>IF(COUNTIFS(Table1[JV '#],Table5[[#This Row],[JV Number]],Table1[D-419 Utility Relocation Classification],Table5[[#Headers],[Prior]])=0,"",COUNTIFS(Table1[JV '#],Table5[[#This Row],[JV Number]],Table1[D-419 Utility Relocation Classification],Table5[[#Headers],[Prior]]))</f>
        <v>3</v>
      </c>
      <c r="M544" s="460" t="str">
        <f>IF(COUNTIFS(Table1[JV '#],Table5[[#This Row],[JV Number]],Table1[D-419 Utility Relocation Classification],Table5[[#Headers],[Restrictive]])=0,"",COUNTIFS(Table1[JV '#],Table5[[#This Row],[JV Number]],Table1[D-419 Utility Relocation Classification],Table5[[#Headers],[Restrictive]]))</f>
        <v/>
      </c>
      <c r="N544" s="460" t="str">
        <f>IF(COUNTIFS(Table1[JV '#],Table5[[#This Row],[JV Number]],Table1[D-419 Utility Relocation Classification],Table5[[#Headers],[Concurrent]])=0,"",COUNTIFS(Table1[JV '#],Table5[[#This Row],[JV Number]],Table1[D-419 Utility Relocation Classification],Table5[[#Headers],[Concurrent]]))</f>
        <v/>
      </c>
      <c r="O544" s="460" t="str">
        <f>IF(COUNTIFS(Table1[JV '#],Table5[[#This Row],[JV Number]],Table1[D-419 Utility Relocation Classification],Table5[[#Headers],[Coordinated]])=0,"",COUNTIFS(Table1[JV '#],Table5[[#This Row],[JV Number]],Table1[D-419 Utility Relocation Classification],Table5[[#Headers],[Coordinated]]))</f>
        <v/>
      </c>
      <c r="P544" s="460" t="str">
        <f>IF(COUNTIFS(Table1[JV '#],Table5[[#This Row],[JV Number]],Table1[D-419 Utility Relocation Classification],Table5[[#Headers],[Not Affected]])=0,"",COUNTIFS(Table1[JV '#],Table5[[#This Row],[JV Number]],Table1[D-419 Utility Relocation Classification],Table5[[#Headers],[Not Affected]]))</f>
        <v/>
      </c>
      <c r="Q544" s="460" t="str">
        <f>IF(COUNTIFS(Table1[JV '#],Table5[[#This Row],[JV Number]],Table1[D-419 Utility Relocation Classification],Table5[[#Headers],[Incorporated]])=0,"",COUNTIFS(Table1[JV '#],Table5[[#This Row],[JV Number]],Table1[D-419 Utility Relocation Classification],Table5[[#Headers],[Incorporated]]))</f>
        <v/>
      </c>
      <c r="R544" s="460">
        <f>IF(COUNTIFS(Table1[JV '#],Table5[[#This Row],[JV Number]],Table1[Overhead or Underground],"OH")=0,"",COUNTIFS(Table1[JV '#],Table5[[#This Row],[JV Number]],Table1[Overhead or Underground],"OH"))</f>
        <v>3</v>
      </c>
      <c r="S544" s="460" t="str">
        <f>IF(COUNTIFS(Table1[JV '#],Table5[[#This Row],[JV Number]],Table1[Overhead or Underground],"UG")=0,"",COUNTIFS(Table1[JV '#],Table5[[#This Row],[JV Number]],Table1[Overhead or Underground],"UG"))</f>
        <v/>
      </c>
      <c r="T544" s="460" t="e">
        <f>IF(COUNTIFS(Table1[JV '#],Table5[[#This Row],[JV Number]],#REF!,"x")=0,"",COUNTIFS(Table1[JV '#],Table5[[#This Row],[JV Number]],#REF!,"x"))</f>
        <v>#REF!</v>
      </c>
      <c r="U544" s="460" t="e">
        <f>IF(COUNTIFS(Table1[JV '#],Table5[[#This Row],[JV Number]],#REF!,"x")=0,"",COUNTIFS(Table1[JV '#],Table5[[#This Row],[JV Number]],#REF!,"x"))</f>
        <v>#REF!</v>
      </c>
      <c r="V544" s="460" t="e">
        <f>IF(COUNTIFS(Table1[JV '#],Table5[[#This Row],[JV Number]],#REF!,"x")=0,"",COUNTIFS(Table1[JV '#],Table5[[#This Row],[JV Number]],#REF!,"x"))</f>
        <v>#REF!</v>
      </c>
      <c r="W544" s="460" t="e">
        <f>IF(COUNTIFS(Table1[JV '#],Table5[[#This Row],[JV Number]],#REF!,"x")=0,"",COUNTIFS(Table1[JV '#],Table5[[#This Row],[JV Number]],#REF!,"x"))</f>
        <v>#REF!</v>
      </c>
      <c r="X544" s="460" t="e">
        <f>IF(COUNTIFS(Table1[JV '#],Table5[[#This Row],[JV Number]],#REF!,"x")=0,"",COUNTIFS(Table1[JV '#],Table5[[#This Row],[JV Number]],#REF!,"x"))</f>
        <v>#REF!</v>
      </c>
      <c r="Z544" s="447"/>
    </row>
    <row r="545" spans="1:26" x14ac:dyDescent="0.25">
      <c r="A545" s="464">
        <v>541</v>
      </c>
      <c r="B545" s="460">
        <v>547</v>
      </c>
      <c r="C545" s="460">
        <f>INDEX(Table1[MPMS '#],MATCH(Table5[[#This Row],[JV Number]],Table1[JV '#],0))</f>
        <v>31614</v>
      </c>
      <c r="D545" s="460" t="str">
        <f>INDEX(Table1[Early Completion (Y/N)],MATCH(Table5[[#This Row],[JV Number]],Table1[JV '#],0))</f>
        <v>Y</v>
      </c>
      <c r="E545" s="460" t="e">
        <f>INDEX(#REF!,MATCH(Table5[[#This Row],[JV Number]],Table1[JV '#],0))</f>
        <v>#REF!</v>
      </c>
      <c r="F545" s="460">
        <f>INDEX(Table1[District],MATCH(Table5[[#This Row],[JV Number]],Table1[JV '#],0))</f>
        <v>12</v>
      </c>
      <c r="G545" s="460" t="str">
        <f>INDEX(Table1[County],MATCH(Table5[[#This Row],[JV Number]],Table1[JV '#],0))</f>
        <v>Westmoreland</v>
      </c>
      <c r="H545" s="460">
        <f>COUNTIF(Table1[JV '#],Table5[[#This Row],[JV Number]])</f>
        <v>4</v>
      </c>
      <c r="I545" s="466" t="str">
        <f>LOOKUP(Table5[[#This Row],[JV Number]],Table4[JV '#],Table4[Construction Start Dates])</f>
        <v>06-22-15 A</v>
      </c>
      <c r="J545" s="466" t="e">
        <f t="array" ref="J545">MIN(IF(Table5[[#This Row],[JV Number]]=Table1[JV '#],#REF!,"Error"))</f>
        <v>#REF!</v>
      </c>
      <c r="K545" s="554" t="e">
        <f>SUMIF(Table1[JV '#],Table5[[#This Row],[JV Number]],#REF!)</f>
        <v>#REF!</v>
      </c>
      <c r="L545" s="460">
        <f>IF(COUNTIFS(Table1[JV '#],Table5[[#This Row],[JV Number]],Table1[D-419 Utility Relocation Classification],Table5[[#Headers],[Prior]])=0,"",COUNTIFS(Table1[JV '#],Table5[[#This Row],[JV Number]],Table1[D-419 Utility Relocation Classification],Table5[[#Headers],[Prior]]))</f>
        <v>1</v>
      </c>
      <c r="M545" s="460" t="str">
        <f>IF(COUNTIFS(Table1[JV '#],Table5[[#This Row],[JV Number]],Table1[D-419 Utility Relocation Classification],Table5[[#Headers],[Restrictive]])=0,"",COUNTIFS(Table1[JV '#],Table5[[#This Row],[JV Number]],Table1[D-419 Utility Relocation Classification],Table5[[#Headers],[Restrictive]]))</f>
        <v/>
      </c>
      <c r="N545" s="460" t="str">
        <f>IF(COUNTIFS(Table1[JV '#],Table5[[#This Row],[JV Number]],Table1[D-419 Utility Relocation Classification],Table5[[#Headers],[Concurrent]])=0,"",COUNTIFS(Table1[JV '#],Table5[[#This Row],[JV Number]],Table1[D-419 Utility Relocation Classification],Table5[[#Headers],[Concurrent]]))</f>
        <v/>
      </c>
      <c r="O545" s="460" t="str">
        <f>IF(COUNTIFS(Table1[JV '#],Table5[[#This Row],[JV Number]],Table1[D-419 Utility Relocation Classification],Table5[[#Headers],[Coordinated]])=0,"",COUNTIFS(Table1[JV '#],Table5[[#This Row],[JV Number]],Table1[D-419 Utility Relocation Classification],Table5[[#Headers],[Coordinated]]))</f>
        <v/>
      </c>
      <c r="P545" s="460">
        <f>IF(COUNTIFS(Table1[JV '#],Table5[[#This Row],[JV Number]],Table1[D-419 Utility Relocation Classification],Table5[[#Headers],[Not Affected]])=0,"",COUNTIFS(Table1[JV '#],Table5[[#This Row],[JV Number]],Table1[D-419 Utility Relocation Classification],Table5[[#Headers],[Not Affected]]))</f>
        <v>3</v>
      </c>
      <c r="Q545" s="460" t="str">
        <f>IF(COUNTIFS(Table1[JV '#],Table5[[#This Row],[JV Number]],Table1[D-419 Utility Relocation Classification],Table5[[#Headers],[Incorporated]])=0,"",COUNTIFS(Table1[JV '#],Table5[[#This Row],[JV Number]],Table1[D-419 Utility Relocation Classification],Table5[[#Headers],[Incorporated]]))</f>
        <v/>
      </c>
      <c r="R545" s="460">
        <f>IF(COUNTIFS(Table1[JV '#],Table5[[#This Row],[JV Number]],Table1[Overhead or Underground],"OH")=0,"",COUNTIFS(Table1[JV '#],Table5[[#This Row],[JV Number]],Table1[Overhead or Underground],"OH"))</f>
        <v>3</v>
      </c>
      <c r="S545" s="460">
        <f>IF(COUNTIFS(Table1[JV '#],Table5[[#This Row],[JV Number]],Table1[Overhead or Underground],"UG")=0,"",COUNTIFS(Table1[JV '#],Table5[[#This Row],[JV Number]],Table1[Overhead or Underground],"UG"))</f>
        <v>1</v>
      </c>
      <c r="T545" s="460" t="e">
        <f>IF(COUNTIFS(Table1[JV '#],Table5[[#This Row],[JV Number]],#REF!,"x")=0,"",COUNTIFS(Table1[JV '#],Table5[[#This Row],[JV Number]],#REF!,"x"))</f>
        <v>#REF!</v>
      </c>
      <c r="U545" s="460" t="e">
        <f>IF(COUNTIFS(Table1[JV '#],Table5[[#This Row],[JV Number]],#REF!,"x")=0,"",COUNTIFS(Table1[JV '#],Table5[[#This Row],[JV Number]],#REF!,"x"))</f>
        <v>#REF!</v>
      </c>
      <c r="V545" s="460" t="e">
        <f>IF(COUNTIFS(Table1[JV '#],Table5[[#This Row],[JV Number]],#REF!,"x")=0,"",COUNTIFS(Table1[JV '#],Table5[[#This Row],[JV Number]],#REF!,"x"))</f>
        <v>#REF!</v>
      </c>
      <c r="W545" s="460" t="e">
        <f>IF(COUNTIFS(Table1[JV '#],Table5[[#This Row],[JV Number]],#REF!,"x")=0,"",COUNTIFS(Table1[JV '#],Table5[[#This Row],[JV Number]],#REF!,"x"))</f>
        <v>#REF!</v>
      </c>
      <c r="X545" s="460" t="e">
        <f>IF(COUNTIFS(Table1[JV '#],Table5[[#This Row],[JV Number]],#REF!,"x")=0,"",COUNTIFS(Table1[JV '#],Table5[[#This Row],[JV Number]],#REF!,"x"))</f>
        <v>#REF!</v>
      </c>
      <c r="Z545" s="447"/>
    </row>
    <row r="546" spans="1:26" x14ac:dyDescent="0.25">
      <c r="A546" s="464">
        <v>542</v>
      </c>
      <c r="B546" s="460">
        <v>548</v>
      </c>
      <c r="C546" s="460">
        <f>INDEX(Table1[MPMS '#],MATCH(Table5[[#This Row],[JV Number]],Table1[JV '#],0))</f>
        <v>76121</v>
      </c>
      <c r="D546" s="460" t="str">
        <f>INDEX(Table1[Early Completion (Y/N)],MATCH(Table5[[#This Row],[JV Number]],Table1[JV '#],0))</f>
        <v>--</v>
      </c>
      <c r="E546" s="460" t="e">
        <f>INDEX(#REF!,MATCH(Table5[[#This Row],[JV Number]],Table1[JV '#],0))</f>
        <v>#REF!</v>
      </c>
      <c r="F546" s="460">
        <f>INDEX(Table1[District],MATCH(Table5[[#This Row],[JV Number]],Table1[JV '#],0))</f>
        <v>12</v>
      </c>
      <c r="G546" s="460" t="str">
        <f>INDEX(Table1[County],MATCH(Table5[[#This Row],[JV Number]],Table1[JV '#],0))</f>
        <v>Westmoreland</v>
      </c>
      <c r="H546" s="460">
        <f>COUNTIF(Table1[JV '#],Table5[[#This Row],[JV Number]])</f>
        <v>7</v>
      </c>
      <c r="I546" s="466">
        <f>LOOKUP(Table5[[#This Row],[JV Number]],Table4[JV '#],Table4[Construction Start Dates])</f>
        <v>42513</v>
      </c>
      <c r="J546" s="466" t="e">
        <f t="array" ref="J546">MIN(IF(Table5[[#This Row],[JV Number]]=Table1[JV '#],#REF!,"Error"))</f>
        <v>#REF!</v>
      </c>
      <c r="K546" s="554" t="e">
        <f>SUMIF(Table1[JV '#],Table5[[#This Row],[JV Number]],#REF!)</f>
        <v>#REF!</v>
      </c>
      <c r="L546" s="460" t="str">
        <f>IF(COUNTIFS(Table1[JV '#],Table5[[#This Row],[JV Number]],Table1[D-419 Utility Relocation Classification],Table5[[#Headers],[Prior]])=0,"",COUNTIFS(Table1[JV '#],Table5[[#This Row],[JV Number]],Table1[D-419 Utility Relocation Classification],Table5[[#Headers],[Prior]]))</f>
        <v/>
      </c>
      <c r="M546" s="460" t="str">
        <f>IF(COUNTIFS(Table1[JV '#],Table5[[#This Row],[JV Number]],Table1[D-419 Utility Relocation Classification],Table5[[#Headers],[Restrictive]])=0,"",COUNTIFS(Table1[JV '#],Table5[[#This Row],[JV Number]],Table1[D-419 Utility Relocation Classification],Table5[[#Headers],[Restrictive]]))</f>
        <v/>
      </c>
      <c r="N546" s="460" t="str">
        <f>IF(COUNTIFS(Table1[JV '#],Table5[[#This Row],[JV Number]],Table1[D-419 Utility Relocation Classification],Table5[[#Headers],[Concurrent]])=0,"",COUNTIFS(Table1[JV '#],Table5[[#This Row],[JV Number]],Table1[D-419 Utility Relocation Classification],Table5[[#Headers],[Concurrent]]))</f>
        <v/>
      </c>
      <c r="O546" s="460" t="str">
        <f>IF(COUNTIFS(Table1[JV '#],Table5[[#This Row],[JV Number]],Table1[D-419 Utility Relocation Classification],Table5[[#Headers],[Coordinated]])=0,"",COUNTIFS(Table1[JV '#],Table5[[#This Row],[JV Number]],Table1[D-419 Utility Relocation Classification],Table5[[#Headers],[Coordinated]]))</f>
        <v/>
      </c>
      <c r="P546" s="460" t="str">
        <f>IF(COUNTIFS(Table1[JV '#],Table5[[#This Row],[JV Number]],Table1[D-419 Utility Relocation Classification],Table5[[#Headers],[Not Affected]])=0,"",COUNTIFS(Table1[JV '#],Table5[[#This Row],[JV Number]],Table1[D-419 Utility Relocation Classification],Table5[[#Headers],[Not Affected]]))</f>
        <v/>
      </c>
      <c r="Q546" s="460" t="str">
        <f>IF(COUNTIFS(Table1[JV '#],Table5[[#This Row],[JV Number]],Table1[D-419 Utility Relocation Classification],Table5[[#Headers],[Incorporated]])=0,"",COUNTIFS(Table1[JV '#],Table5[[#This Row],[JV Number]],Table1[D-419 Utility Relocation Classification],Table5[[#Headers],[Incorporated]]))</f>
        <v/>
      </c>
      <c r="R546" s="460">
        <f>IF(COUNTIFS(Table1[JV '#],Table5[[#This Row],[JV Number]],Table1[Overhead or Underground],"OH")=0,"",COUNTIFS(Table1[JV '#],Table5[[#This Row],[JV Number]],Table1[Overhead or Underground],"OH"))</f>
        <v>4</v>
      </c>
      <c r="S546" s="460">
        <f>IF(COUNTIFS(Table1[JV '#],Table5[[#This Row],[JV Number]],Table1[Overhead or Underground],"UG")=0,"",COUNTIFS(Table1[JV '#],Table5[[#This Row],[JV Number]],Table1[Overhead or Underground],"UG"))</f>
        <v>3</v>
      </c>
      <c r="T546" s="460" t="e">
        <f>IF(COUNTIFS(Table1[JV '#],Table5[[#This Row],[JV Number]],#REF!,"x")=0,"",COUNTIFS(Table1[JV '#],Table5[[#This Row],[JV Number]],#REF!,"x"))</f>
        <v>#REF!</v>
      </c>
      <c r="U546" s="460" t="e">
        <f>IF(COUNTIFS(Table1[JV '#],Table5[[#This Row],[JV Number]],#REF!,"x")=0,"",COUNTIFS(Table1[JV '#],Table5[[#This Row],[JV Number]],#REF!,"x"))</f>
        <v>#REF!</v>
      </c>
      <c r="V546" s="460" t="e">
        <f>IF(COUNTIFS(Table1[JV '#],Table5[[#This Row],[JV Number]],#REF!,"x")=0,"",COUNTIFS(Table1[JV '#],Table5[[#This Row],[JV Number]],#REF!,"x"))</f>
        <v>#REF!</v>
      </c>
      <c r="W546" s="460" t="e">
        <f>IF(COUNTIFS(Table1[JV '#],Table5[[#This Row],[JV Number]],#REF!,"x")=0,"",COUNTIFS(Table1[JV '#],Table5[[#This Row],[JV Number]],#REF!,"x"))</f>
        <v>#REF!</v>
      </c>
      <c r="X546" s="460" t="e">
        <f>IF(COUNTIFS(Table1[JV '#],Table5[[#This Row],[JV Number]],#REF!,"x")=0,"",COUNTIFS(Table1[JV '#],Table5[[#This Row],[JV Number]],#REF!,"x"))</f>
        <v>#REF!</v>
      </c>
      <c r="Z546" s="447"/>
    </row>
    <row r="547" spans="1:26" x14ac:dyDescent="0.25">
      <c r="A547" s="464">
        <v>543</v>
      </c>
      <c r="B547" s="460">
        <v>549</v>
      </c>
      <c r="C547" s="460">
        <f>INDEX(Table1[MPMS '#],MATCH(Table5[[#This Row],[JV Number]],Table1[JV '#],0))</f>
        <v>76122</v>
      </c>
      <c r="D547" s="460" t="str">
        <f>INDEX(Table1[Early Completion (Y/N)],MATCH(Table5[[#This Row],[JV Number]],Table1[JV '#],0))</f>
        <v>Y</v>
      </c>
      <c r="E547" s="460" t="e">
        <f>INDEX(#REF!,MATCH(Table5[[#This Row],[JV Number]],Table1[JV '#],0))</f>
        <v>#REF!</v>
      </c>
      <c r="F547" s="460">
        <f>INDEX(Table1[District],MATCH(Table5[[#This Row],[JV Number]],Table1[JV '#],0))</f>
        <v>12</v>
      </c>
      <c r="G547" s="460" t="str">
        <f>INDEX(Table1[County],MATCH(Table5[[#This Row],[JV Number]],Table1[JV '#],0))</f>
        <v>Westmoreland</v>
      </c>
      <c r="H547" s="460">
        <f>COUNTIF(Table1[JV '#],Table5[[#This Row],[JV Number]])</f>
        <v>4</v>
      </c>
      <c r="I547" s="466">
        <f>LOOKUP(Table5[[#This Row],[JV Number]],Table4[JV '#],Table4[Construction Start Dates])</f>
        <v>42201</v>
      </c>
      <c r="J547" s="466" t="e">
        <f t="array" ref="J547">MIN(IF(Table5[[#This Row],[JV Number]]=Table1[JV '#],#REF!,"Error"))</f>
        <v>#REF!</v>
      </c>
      <c r="K547" s="554" t="e">
        <f>SUMIF(Table1[JV '#],Table5[[#This Row],[JV Number]],#REF!)</f>
        <v>#REF!</v>
      </c>
      <c r="L547" s="460">
        <f>IF(COUNTIFS(Table1[JV '#],Table5[[#This Row],[JV Number]],Table1[D-419 Utility Relocation Classification],Table5[[#Headers],[Prior]])=0,"",COUNTIFS(Table1[JV '#],Table5[[#This Row],[JV Number]],Table1[D-419 Utility Relocation Classification],Table5[[#Headers],[Prior]]))</f>
        <v>2</v>
      </c>
      <c r="M547" s="460" t="str">
        <f>IF(COUNTIFS(Table1[JV '#],Table5[[#This Row],[JV Number]],Table1[D-419 Utility Relocation Classification],Table5[[#Headers],[Restrictive]])=0,"",COUNTIFS(Table1[JV '#],Table5[[#This Row],[JV Number]],Table1[D-419 Utility Relocation Classification],Table5[[#Headers],[Restrictive]]))</f>
        <v/>
      </c>
      <c r="N547" s="460" t="str">
        <f>IF(COUNTIFS(Table1[JV '#],Table5[[#This Row],[JV Number]],Table1[D-419 Utility Relocation Classification],Table5[[#Headers],[Concurrent]])=0,"",COUNTIFS(Table1[JV '#],Table5[[#This Row],[JV Number]],Table1[D-419 Utility Relocation Classification],Table5[[#Headers],[Concurrent]]))</f>
        <v/>
      </c>
      <c r="O547" s="460">
        <f>IF(COUNTIFS(Table1[JV '#],Table5[[#This Row],[JV Number]],Table1[D-419 Utility Relocation Classification],Table5[[#Headers],[Coordinated]])=0,"",COUNTIFS(Table1[JV '#],Table5[[#This Row],[JV Number]],Table1[D-419 Utility Relocation Classification],Table5[[#Headers],[Coordinated]]))</f>
        <v>2</v>
      </c>
      <c r="P547" s="460" t="str">
        <f>IF(COUNTIFS(Table1[JV '#],Table5[[#This Row],[JV Number]],Table1[D-419 Utility Relocation Classification],Table5[[#Headers],[Not Affected]])=0,"",COUNTIFS(Table1[JV '#],Table5[[#This Row],[JV Number]],Table1[D-419 Utility Relocation Classification],Table5[[#Headers],[Not Affected]]))</f>
        <v/>
      </c>
      <c r="Q547" s="460" t="str">
        <f>IF(COUNTIFS(Table1[JV '#],Table5[[#This Row],[JV Number]],Table1[D-419 Utility Relocation Classification],Table5[[#Headers],[Incorporated]])=0,"",COUNTIFS(Table1[JV '#],Table5[[#This Row],[JV Number]],Table1[D-419 Utility Relocation Classification],Table5[[#Headers],[Incorporated]]))</f>
        <v/>
      </c>
      <c r="R547" s="460">
        <f>IF(COUNTIFS(Table1[JV '#],Table5[[#This Row],[JV Number]],Table1[Overhead or Underground],"OH")=0,"",COUNTIFS(Table1[JV '#],Table5[[#This Row],[JV Number]],Table1[Overhead or Underground],"OH"))</f>
        <v>4</v>
      </c>
      <c r="S547" s="460" t="str">
        <f>IF(COUNTIFS(Table1[JV '#],Table5[[#This Row],[JV Number]],Table1[Overhead or Underground],"UG")=0,"",COUNTIFS(Table1[JV '#],Table5[[#This Row],[JV Number]],Table1[Overhead or Underground],"UG"))</f>
        <v/>
      </c>
      <c r="T547" s="460" t="e">
        <f>IF(COUNTIFS(Table1[JV '#],Table5[[#This Row],[JV Number]],#REF!,"x")=0,"",COUNTIFS(Table1[JV '#],Table5[[#This Row],[JV Number]],#REF!,"x"))</f>
        <v>#REF!</v>
      </c>
      <c r="U547" s="460" t="e">
        <f>IF(COUNTIFS(Table1[JV '#],Table5[[#This Row],[JV Number]],#REF!,"x")=0,"",COUNTIFS(Table1[JV '#],Table5[[#This Row],[JV Number]],#REF!,"x"))</f>
        <v>#REF!</v>
      </c>
      <c r="V547" s="460" t="e">
        <f>IF(COUNTIFS(Table1[JV '#],Table5[[#This Row],[JV Number]],#REF!,"x")=0,"",COUNTIFS(Table1[JV '#],Table5[[#This Row],[JV Number]],#REF!,"x"))</f>
        <v>#REF!</v>
      </c>
      <c r="W547" s="460" t="e">
        <f>IF(COUNTIFS(Table1[JV '#],Table5[[#This Row],[JV Number]],#REF!,"x")=0,"",COUNTIFS(Table1[JV '#],Table5[[#This Row],[JV Number]],#REF!,"x"))</f>
        <v>#REF!</v>
      </c>
      <c r="X547" s="460" t="e">
        <f>IF(COUNTIFS(Table1[JV '#],Table5[[#This Row],[JV Number]],#REF!,"x")=0,"",COUNTIFS(Table1[JV '#],Table5[[#This Row],[JV Number]],#REF!,"x"))</f>
        <v>#REF!</v>
      </c>
      <c r="Z547" s="447"/>
    </row>
    <row r="548" spans="1:26" x14ac:dyDescent="0.25">
      <c r="A548" s="464">
        <v>544</v>
      </c>
      <c r="B548" s="460">
        <v>550</v>
      </c>
      <c r="C548" s="460">
        <f>INDEX(Table1[MPMS '#],MATCH(Table5[[#This Row],[JV Number]],Table1[JV '#],0))</f>
        <v>98633</v>
      </c>
      <c r="D548" s="460" t="str">
        <f>INDEX(Table1[Early Completion (Y/N)],MATCH(Table5[[#This Row],[JV Number]],Table1[JV '#],0))</f>
        <v>--</v>
      </c>
      <c r="E548" s="460" t="e">
        <f>INDEX(#REF!,MATCH(Table5[[#This Row],[JV Number]],Table1[JV '#],0))</f>
        <v>#REF!</v>
      </c>
      <c r="F548" s="460">
        <f>INDEX(Table1[District],MATCH(Table5[[#This Row],[JV Number]],Table1[JV '#],0))</f>
        <v>12</v>
      </c>
      <c r="G548" s="460" t="str">
        <f>INDEX(Table1[County],MATCH(Table5[[#This Row],[JV Number]],Table1[JV '#],0))</f>
        <v>Westmoreland</v>
      </c>
      <c r="H548" s="460">
        <f>COUNTIF(Table1[JV '#],Table5[[#This Row],[JV Number]])</f>
        <v>2</v>
      </c>
      <c r="I548" s="466">
        <f>LOOKUP(Table5[[#This Row],[JV Number]],Table4[JV '#],Table4[Construction Start Dates])</f>
        <v>42506</v>
      </c>
      <c r="J548" s="466" t="e">
        <f t="array" ref="J548">MIN(IF(Table5[[#This Row],[JV Number]]=Table1[JV '#],#REF!,"Error"))</f>
        <v>#REF!</v>
      </c>
      <c r="K548" s="554" t="e">
        <f>SUMIF(Table1[JV '#],Table5[[#This Row],[JV Number]],#REF!)</f>
        <v>#REF!</v>
      </c>
      <c r="L548" s="460" t="str">
        <f>IF(COUNTIFS(Table1[JV '#],Table5[[#This Row],[JV Number]],Table1[D-419 Utility Relocation Classification],Table5[[#Headers],[Prior]])=0,"",COUNTIFS(Table1[JV '#],Table5[[#This Row],[JV Number]],Table1[D-419 Utility Relocation Classification],Table5[[#Headers],[Prior]]))</f>
        <v/>
      </c>
      <c r="M548" s="460" t="str">
        <f>IF(COUNTIFS(Table1[JV '#],Table5[[#This Row],[JV Number]],Table1[D-419 Utility Relocation Classification],Table5[[#Headers],[Restrictive]])=0,"",COUNTIFS(Table1[JV '#],Table5[[#This Row],[JV Number]],Table1[D-419 Utility Relocation Classification],Table5[[#Headers],[Restrictive]]))</f>
        <v/>
      </c>
      <c r="N548" s="460" t="str">
        <f>IF(COUNTIFS(Table1[JV '#],Table5[[#This Row],[JV Number]],Table1[D-419 Utility Relocation Classification],Table5[[#Headers],[Concurrent]])=0,"",COUNTIFS(Table1[JV '#],Table5[[#This Row],[JV Number]],Table1[D-419 Utility Relocation Classification],Table5[[#Headers],[Concurrent]]))</f>
        <v/>
      </c>
      <c r="O548" s="460" t="str">
        <f>IF(COUNTIFS(Table1[JV '#],Table5[[#This Row],[JV Number]],Table1[D-419 Utility Relocation Classification],Table5[[#Headers],[Coordinated]])=0,"",COUNTIFS(Table1[JV '#],Table5[[#This Row],[JV Number]],Table1[D-419 Utility Relocation Classification],Table5[[#Headers],[Coordinated]]))</f>
        <v/>
      </c>
      <c r="P548" s="460" t="str">
        <f>IF(COUNTIFS(Table1[JV '#],Table5[[#This Row],[JV Number]],Table1[D-419 Utility Relocation Classification],Table5[[#Headers],[Not Affected]])=0,"",COUNTIFS(Table1[JV '#],Table5[[#This Row],[JV Number]],Table1[D-419 Utility Relocation Classification],Table5[[#Headers],[Not Affected]]))</f>
        <v/>
      </c>
      <c r="Q548" s="460" t="str">
        <f>IF(COUNTIFS(Table1[JV '#],Table5[[#This Row],[JV Number]],Table1[D-419 Utility Relocation Classification],Table5[[#Headers],[Incorporated]])=0,"",COUNTIFS(Table1[JV '#],Table5[[#This Row],[JV Number]],Table1[D-419 Utility Relocation Classification],Table5[[#Headers],[Incorporated]]))</f>
        <v/>
      </c>
      <c r="R548" s="460" t="str">
        <f>IF(COUNTIFS(Table1[JV '#],Table5[[#This Row],[JV Number]],Table1[Overhead or Underground],"OH")=0,"",COUNTIFS(Table1[JV '#],Table5[[#This Row],[JV Number]],Table1[Overhead or Underground],"OH"))</f>
        <v/>
      </c>
      <c r="S548" s="460">
        <f>IF(COUNTIFS(Table1[JV '#],Table5[[#This Row],[JV Number]],Table1[Overhead or Underground],"UG")=0,"",COUNTIFS(Table1[JV '#],Table5[[#This Row],[JV Number]],Table1[Overhead or Underground],"UG"))</f>
        <v>2</v>
      </c>
      <c r="T548" s="460" t="e">
        <f>IF(COUNTIFS(Table1[JV '#],Table5[[#This Row],[JV Number]],#REF!,"x")=0,"",COUNTIFS(Table1[JV '#],Table5[[#This Row],[JV Number]],#REF!,"x"))</f>
        <v>#REF!</v>
      </c>
      <c r="U548" s="460" t="e">
        <f>IF(COUNTIFS(Table1[JV '#],Table5[[#This Row],[JV Number]],#REF!,"x")=0,"",COUNTIFS(Table1[JV '#],Table5[[#This Row],[JV Number]],#REF!,"x"))</f>
        <v>#REF!</v>
      </c>
      <c r="V548" s="460" t="e">
        <f>IF(COUNTIFS(Table1[JV '#],Table5[[#This Row],[JV Number]],#REF!,"x")=0,"",COUNTIFS(Table1[JV '#],Table5[[#This Row],[JV Number]],#REF!,"x"))</f>
        <v>#REF!</v>
      </c>
      <c r="W548" s="460" t="e">
        <f>IF(COUNTIFS(Table1[JV '#],Table5[[#This Row],[JV Number]],#REF!,"x")=0,"",COUNTIFS(Table1[JV '#],Table5[[#This Row],[JV Number]],#REF!,"x"))</f>
        <v>#REF!</v>
      </c>
      <c r="X548" s="460" t="e">
        <f>IF(COUNTIFS(Table1[JV '#],Table5[[#This Row],[JV Number]],#REF!,"x")=0,"",COUNTIFS(Table1[JV '#],Table5[[#This Row],[JV Number]],#REF!,"x"))</f>
        <v>#REF!</v>
      </c>
      <c r="Z548" s="447"/>
    </row>
    <row r="549" spans="1:26" x14ac:dyDescent="0.25">
      <c r="A549" s="464">
        <v>545</v>
      </c>
      <c r="B549" s="460">
        <v>551</v>
      </c>
      <c r="C549" s="460">
        <f>INDEX(Table1[MPMS '#],MATCH(Table5[[#This Row],[JV Number]],Table1[JV '#],0))</f>
        <v>31972</v>
      </c>
      <c r="D549" s="460" t="str">
        <f>INDEX(Table1[Early Completion (Y/N)],MATCH(Table5[[#This Row],[JV Number]],Table1[JV '#],0))</f>
        <v>--</v>
      </c>
      <c r="E549" s="460" t="e">
        <f>INDEX(#REF!,MATCH(Table5[[#This Row],[JV Number]],Table1[JV '#],0))</f>
        <v>#REF!</v>
      </c>
      <c r="F549" s="460">
        <f>INDEX(Table1[District],MATCH(Table5[[#This Row],[JV Number]],Table1[JV '#],0))</f>
        <v>12</v>
      </c>
      <c r="G549" s="460" t="str">
        <f>INDEX(Table1[County],MATCH(Table5[[#This Row],[JV Number]],Table1[JV '#],0))</f>
        <v>Westmoreland</v>
      </c>
      <c r="H549" s="460">
        <f>COUNTIF(Table1[JV '#],Table5[[#This Row],[JV Number]])</f>
        <v>1</v>
      </c>
      <c r="I549" s="466">
        <f>LOOKUP(Table5[[#This Row],[JV Number]],Table4[JV '#],Table4[Construction Start Dates])</f>
        <v>42586</v>
      </c>
      <c r="J549" s="466" t="e">
        <f t="array" ref="J549">MIN(IF(Table5[[#This Row],[JV Number]]=Table1[JV '#],#REF!,"Error"))</f>
        <v>#REF!</v>
      </c>
      <c r="K549" s="554" t="e">
        <f>SUMIF(Table1[JV '#],Table5[[#This Row],[JV Number]],#REF!)</f>
        <v>#REF!</v>
      </c>
      <c r="L549" s="460" t="str">
        <f>IF(COUNTIFS(Table1[JV '#],Table5[[#This Row],[JV Number]],Table1[D-419 Utility Relocation Classification],Table5[[#Headers],[Prior]])=0,"",COUNTIFS(Table1[JV '#],Table5[[#This Row],[JV Number]],Table1[D-419 Utility Relocation Classification],Table5[[#Headers],[Prior]]))</f>
        <v/>
      </c>
      <c r="M549" s="460" t="str">
        <f>IF(COUNTIFS(Table1[JV '#],Table5[[#This Row],[JV Number]],Table1[D-419 Utility Relocation Classification],Table5[[#Headers],[Restrictive]])=0,"",COUNTIFS(Table1[JV '#],Table5[[#This Row],[JV Number]],Table1[D-419 Utility Relocation Classification],Table5[[#Headers],[Restrictive]]))</f>
        <v/>
      </c>
      <c r="N549" s="460" t="str">
        <f>IF(COUNTIFS(Table1[JV '#],Table5[[#This Row],[JV Number]],Table1[D-419 Utility Relocation Classification],Table5[[#Headers],[Concurrent]])=0,"",COUNTIFS(Table1[JV '#],Table5[[#This Row],[JV Number]],Table1[D-419 Utility Relocation Classification],Table5[[#Headers],[Concurrent]]))</f>
        <v/>
      </c>
      <c r="O549" s="460" t="str">
        <f>IF(COUNTIFS(Table1[JV '#],Table5[[#This Row],[JV Number]],Table1[D-419 Utility Relocation Classification],Table5[[#Headers],[Coordinated]])=0,"",COUNTIFS(Table1[JV '#],Table5[[#This Row],[JV Number]],Table1[D-419 Utility Relocation Classification],Table5[[#Headers],[Coordinated]]))</f>
        <v/>
      </c>
      <c r="P549" s="460" t="str">
        <f>IF(COUNTIFS(Table1[JV '#],Table5[[#This Row],[JV Number]],Table1[D-419 Utility Relocation Classification],Table5[[#Headers],[Not Affected]])=0,"",COUNTIFS(Table1[JV '#],Table5[[#This Row],[JV Number]],Table1[D-419 Utility Relocation Classification],Table5[[#Headers],[Not Affected]]))</f>
        <v/>
      </c>
      <c r="Q549" s="460" t="str">
        <f>IF(COUNTIFS(Table1[JV '#],Table5[[#This Row],[JV Number]],Table1[D-419 Utility Relocation Classification],Table5[[#Headers],[Incorporated]])=0,"",COUNTIFS(Table1[JV '#],Table5[[#This Row],[JV Number]],Table1[D-419 Utility Relocation Classification],Table5[[#Headers],[Incorporated]]))</f>
        <v/>
      </c>
      <c r="R549" s="460" t="str">
        <f>IF(COUNTIFS(Table1[JV '#],Table5[[#This Row],[JV Number]],Table1[Overhead or Underground],"OH")=0,"",COUNTIFS(Table1[JV '#],Table5[[#This Row],[JV Number]],Table1[Overhead or Underground],"OH"))</f>
        <v/>
      </c>
      <c r="S549" s="460" t="str">
        <f>IF(COUNTIFS(Table1[JV '#],Table5[[#This Row],[JV Number]],Table1[Overhead or Underground],"UG")=0,"",COUNTIFS(Table1[JV '#],Table5[[#This Row],[JV Number]],Table1[Overhead or Underground],"UG"))</f>
        <v/>
      </c>
      <c r="T549" s="460" t="e">
        <f>IF(COUNTIFS(Table1[JV '#],Table5[[#This Row],[JV Number]],#REF!,"x")=0,"",COUNTIFS(Table1[JV '#],Table5[[#This Row],[JV Number]],#REF!,"x"))</f>
        <v>#REF!</v>
      </c>
      <c r="U549" s="460" t="e">
        <f>IF(COUNTIFS(Table1[JV '#],Table5[[#This Row],[JV Number]],#REF!,"x")=0,"",COUNTIFS(Table1[JV '#],Table5[[#This Row],[JV Number]],#REF!,"x"))</f>
        <v>#REF!</v>
      </c>
      <c r="V549" s="460" t="e">
        <f>IF(COUNTIFS(Table1[JV '#],Table5[[#This Row],[JV Number]],#REF!,"x")=0,"",COUNTIFS(Table1[JV '#],Table5[[#This Row],[JV Number]],#REF!,"x"))</f>
        <v>#REF!</v>
      </c>
      <c r="W549" s="460" t="e">
        <f>IF(COUNTIFS(Table1[JV '#],Table5[[#This Row],[JV Number]],#REF!,"x")=0,"",COUNTIFS(Table1[JV '#],Table5[[#This Row],[JV Number]],#REF!,"x"))</f>
        <v>#REF!</v>
      </c>
      <c r="X549" s="460" t="e">
        <f>IF(COUNTIFS(Table1[JV '#],Table5[[#This Row],[JV Number]],#REF!,"x")=0,"",COUNTIFS(Table1[JV '#],Table5[[#This Row],[JV Number]],#REF!,"x"))</f>
        <v>#REF!</v>
      </c>
      <c r="Z549" s="447"/>
    </row>
    <row r="550" spans="1:26" x14ac:dyDescent="0.25">
      <c r="A550" s="464">
        <v>546</v>
      </c>
      <c r="B550" s="460">
        <v>552</v>
      </c>
      <c r="C550" s="460">
        <f>INDEX(Table1[MPMS '#],MATCH(Table5[[#This Row],[JV Number]],Table1[JV '#],0))</f>
        <v>31611</v>
      </c>
      <c r="D550" s="460" t="str">
        <f>INDEX(Table1[Early Completion (Y/N)],MATCH(Table5[[#This Row],[JV Number]],Table1[JV '#],0))</f>
        <v>Y</v>
      </c>
      <c r="E550" s="460" t="e">
        <f>INDEX(#REF!,MATCH(Table5[[#This Row],[JV Number]],Table1[JV '#],0))</f>
        <v>#REF!</v>
      </c>
      <c r="F550" s="460">
        <f>INDEX(Table1[District],MATCH(Table5[[#This Row],[JV Number]],Table1[JV '#],0))</f>
        <v>12</v>
      </c>
      <c r="G550" s="460" t="str">
        <f>INDEX(Table1[County],MATCH(Table5[[#This Row],[JV Number]],Table1[JV '#],0))</f>
        <v>Westmoreland</v>
      </c>
      <c r="H550" s="460">
        <f>COUNTIF(Table1[JV '#],Table5[[#This Row],[JV Number]])</f>
        <v>4</v>
      </c>
      <c r="I550" s="466">
        <f>LOOKUP(Table5[[#This Row],[JV Number]],Table4[JV '#],Table4[Construction Start Dates])</f>
        <v>42548</v>
      </c>
      <c r="J550" s="466" t="e">
        <f t="array" ref="J550">MIN(IF(Table5[[#This Row],[JV Number]]=Table1[JV '#],#REF!,"Error"))</f>
        <v>#REF!</v>
      </c>
      <c r="K550" s="554" t="e">
        <f>SUMIF(Table1[JV '#],Table5[[#This Row],[JV Number]],#REF!)</f>
        <v>#REF!</v>
      </c>
      <c r="L550" s="460">
        <f>IF(COUNTIFS(Table1[JV '#],Table5[[#This Row],[JV Number]],Table1[D-419 Utility Relocation Classification],Table5[[#Headers],[Prior]])=0,"",COUNTIFS(Table1[JV '#],Table5[[#This Row],[JV Number]],Table1[D-419 Utility Relocation Classification],Table5[[#Headers],[Prior]]))</f>
        <v>2</v>
      </c>
      <c r="M550" s="460" t="str">
        <f>IF(COUNTIFS(Table1[JV '#],Table5[[#This Row],[JV Number]],Table1[D-419 Utility Relocation Classification],Table5[[#Headers],[Restrictive]])=0,"",COUNTIFS(Table1[JV '#],Table5[[#This Row],[JV Number]],Table1[D-419 Utility Relocation Classification],Table5[[#Headers],[Restrictive]]))</f>
        <v/>
      </c>
      <c r="N550" s="460" t="str">
        <f>IF(COUNTIFS(Table1[JV '#],Table5[[#This Row],[JV Number]],Table1[D-419 Utility Relocation Classification],Table5[[#Headers],[Concurrent]])=0,"",COUNTIFS(Table1[JV '#],Table5[[#This Row],[JV Number]],Table1[D-419 Utility Relocation Classification],Table5[[#Headers],[Concurrent]]))</f>
        <v/>
      </c>
      <c r="O550" s="460">
        <f>IF(COUNTIFS(Table1[JV '#],Table5[[#This Row],[JV Number]],Table1[D-419 Utility Relocation Classification],Table5[[#Headers],[Coordinated]])=0,"",COUNTIFS(Table1[JV '#],Table5[[#This Row],[JV Number]],Table1[D-419 Utility Relocation Classification],Table5[[#Headers],[Coordinated]]))</f>
        <v>1</v>
      </c>
      <c r="P550" s="460" t="str">
        <f>IF(COUNTIFS(Table1[JV '#],Table5[[#This Row],[JV Number]],Table1[D-419 Utility Relocation Classification],Table5[[#Headers],[Not Affected]])=0,"",COUNTIFS(Table1[JV '#],Table5[[#This Row],[JV Number]],Table1[D-419 Utility Relocation Classification],Table5[[#Headers],[Not Affected]]))</f>
        <v/>
      </c>
      <c r="Q550" s="460" t="str">
        <f>IF(COUNTIFS(Table1[JV '#],Table5[[#This Row],[JV Number]],Table1[D-419 Utility Relocation Classification],Table5[[#Headers],[Incorporated]])=0,"",COUNTIFS(Table1[JV '#],Table5[[#This Row],[JV Number]],Table1[D-419 Utility Relocation Classification],Table5[[#Headers],[Incorporated]]))</f>
        <v/>
      </c>
      <c r="R550" s="460">
        <f>IF(COUNTIFS(Table1[JV '#],Table5[[#This Row],[JV Number]],Table1[Overhead or Underground],"OH")=0,"",COUNTIFS(Table1[JV '#],Table5[[#This Row],[JV Number]],Table1[Overhead or Underground],"OH"))</f>
        <v>3</v>
      </c>
      <c r="S550" s="460">
        <f>IF(COUNTIFS(Table1[JV '#],Table5[[#This Row],[JV Number]],Table1[Overhead or Underground],"UG")=0,"",COUNTIFS(Table1[JV '#],Table5[[#This Row],[JV Number]],Table1[Overhead or Underground],"UG"))</f>
        <v>1</v>
      </c>
      <c r="T550" s="460" t="e">
        <f>IF(COUNTIFS(Table1[JV '#],Table5[[#This Row],[JV Number]],#REF!,"x")=0,"",COUNTIFS(Table1[JV '#],Table5[[#This Row],[JV Number]],#REF!,"x"))</f>
        <v>#REF!</v>
      </c>
      <c r="U550" s="460" t="e">
        <f>IF(COUNTIFS(Table1[JV '#],Table5[[#This Row],[JV Number]],#REF!,"x")=0,"",COUNTIFS(Table1[JV '#],Table5[[#This Row],[JV Number]],#REF!,"x"))</f>
        <v>#REF!</v>
      </c>
      <c r="V550" s="460" t="e">
        <f>IF(COUNTIFS(Table1[JV '#],Table5[[#This Row],[JV Number]],#REF!,"x")=0,"",COUNTIFS(Table1[JV '#],Table5[[#This Row],[JV Number]],#REF!,"x"))</f>
        <v>#REF!</v>
      </c>
      <c r="W550" s="460" t="e">
        <f>IF(COUNTIFS(Table1[JV '#],Table5[[#This Row],[JV Number]],#REF!,"x")=0,"",COUNTIFS(Table1[JV '#],Table5[[#This Row],[JV Number]],#REF!,"x"))</f>
        <v>#REF!</v>
      </c>
      <c r="X550" s="460" t="e">
        <f>IF(COUNTIFS(Table1[JV '#],Table5[[#This Row],[JV Number]],#REF!,"x")=0,"",COUNTIFS(Table1[JV '#],Table5[[#This Row],[JV Number]],#REF!,"x"))</f>
        <v>#REF!</v>
      </c>
      <c r="Z550" s="447"/>
    </row>
    <row r="551" spans="1:26" x14ac:dyDescent="0.25">
      <c r="A551" s="464">
        <v>547</v>
      </c>
      <c r="B551" s="460">
        <v>553</v>
      </c>
      <c r="C551" s="460">
        <f>INDEX(Table1[MPMS '#],MATCH(Table5[[#This Row],[JV Number]],Table1[JV '#],0))</f>
        <v>89037</v>
      </c>
      <c r="D551" s="460" t="str">
        <f>INDEX(Table1[Early Completion (Y/N)],MATCH(Table5[[#This Row],[JV Number]],Table1[JV '#],0))</f>
        <v>--</v>
      </c>
      <c r="E551" s="460" t="e">
        <f>INDEX(#REF!,MATCH(Table5[[#This Row],[JV Number]],Table1[JV '#],0))</f>
        <v>#REF!</v>
      </c>
      <c r="F551" s="460">
        <f>INDEX(Table1[District],MATCH(Table5[[#This Row],[JV Number]],Table1[JV '#],0))</f>
        <v>12</v>
      </c>
      <c r="G551" s="460" t="str">
        <f>INDEX(Table1[County],MATCH(Table5[[#This Row],[JV Number]],Table1[JV '#],0))</f>
        <v>Westmoreland</v>
      </c>
      <c r="H551" s="460">
        <f>COUNTIF(Table1[JV '#],Table5[[#This Row],[JV Number]])</f>
        <v>2</v>
      </c>
      <c r="I551" s="466">
        <f>LOOKUP(Table5[[#This Row],[JV Number]],Table4[JV '#],Table4[Construction Start Dates])</f>
        <v>42859</v>
      </c>
      <c r="J551" s="466" t="e">
        <f t="array" ref="J551">MIN(IF(Table5[[#This Row],[JV Number]]=Table1[JV '#],#REF!,"Error"))</f>
        <v>#REF!</v>
      </c>
      <c r="K551" s="554" t="e">
        <f>SUMIF(Table1[JV '#],Table5[[#This Row],[JV Number]],#REF!)</f>
        <v>#REF!</v>
      </c>
      <c r="L551" s="460" t="str">
        <f>IF(COUNTIFS(Table1[JV '#],Table5[[#This Row],[JV Number]],Table1[D-419 Utility Relocation Classification],Table5[[#Headers],[Prior]])=0,"",COUNTIFS(Table1[JV '#],Table5[[#This Row],[JV Number]],Table1[D-419 Utility Relocation Classification],Table5[[#Headers],[Prior]]))</f>
        <v/>
      </c>
      <c r="M551" s="460" t="str">
        <f>IF(COUNTIFS(Table1[JV '#],Table5[[#This Row],[JV Number]],Table1[D-419 Utility Relocation Classification],Table5[[#Headers],[Restrictive]])=0,"",COUNTIFS(Table1[JV '#],Table5[[#This Row],[JV Number]],Table1[D-419 Utility Relocation Classification],Table5[[#Headers],[Restrictive]]))</f>
        <v/>
      </c>
      <c r="N551" s="460" t="str">
        <f>IF(COUNTIFS(Table1[JV '#],Table5[[#This Row],[JV Number]],Table1[D-419 Utility Relocation Classification],Table5[[#Headers],[Concurrent]])=0,"",COUNTIFS(Table1[JV '#],Table5[[#This Row],[JV Number]],Table1[D-419 Utility Relocation Classification],Table5[[#Headers],[Concurrent]]))</f>
        <v/>
      </c>
      <c r="O551" s="460" t="str">
        <f>IF(COUNTIFS(Table1[JV '#],Table5[[#This Row],[JV Number]],Table1[D-419 Utility Relocation Classification],Table5[[#Headers],[Coordinated]])=0,"",COUNTIFS(Table1[JV '#],Table5[[#This Row],[JV Number]],Table1[D-419 Utility Relocation Classification],Table5[[#Headers],[Coordinated]]))</f>
        <v/>
      </c>
      <c r="P551" s="460" t="str">
        <f>IF(COUNTIFS(Table1[JV '#],Table5[[#This Row],[JV Number]],Table1[D-419 Utility Relocation Classification],Table5[[#Headers],[Not Affected]])=0,"",COUNTIFS(Table1[JV '#],Table5[[#This Row],[JV Number]],Table1[D-419 Utility Relocation Classification],Table5[[#Headers],[Not Affected]]))</f>
        <v/>
      </c>
      <c r="Q551" s="460" t="str">
        <f>IF(COUNTIFS(Table1[JV '#],Table5[[#This Row],[JV Number]],Table1[D-419 Utility Relocation Classification],Table5[[#Headers],[Incorporated]])=0,"",COUNTIFS(Table1[JV '#],Table5[[#This Row],[JV Number]],Table1[D-419 Utility Relocation Classification],Table5[[#Headers],[Incorporated]]))</f>
        <v/>
      </c>
      <c r="R551" s="460" t="str">
        <f>IF(COUNTIFS(Table1[JV '#],Table5[[#This Row],[JV Number]],Table1[Overhead or Underground],"OH")=0,"",COUNTIFS(Table1[JV '#],Table5[[#This Row],[JV Number]],Table1[Overhead or Underground],"OH"))</f>
        <v/>
      </c>
      <c r="S551" s="460">
        <f>IF(COUNTIFS(Table1[JV '#],Table5[[#This Row],[JV Number]],Table1[Overhead or Underground],"UG")=0,"",COUNTIFS(Table1[JV '#],Table5[[#This Row],[JV Number]],Table1[Overhead or Underground],"UG"))</f>
        <v>2</v>
      </c>
      <c r="T551" s="460" t="e">
        <f>IF(COUNTIFS(Table1[JV '#],Table5[[#This Row],[JV Number]],#REF!,"x")=0,"",COUNTIFS(Table1[JV '#],Table5[[#This Row],[JV Number]],#REF!,"x"))</f>
        <v>#REF!</v>
      </c>
      <c r="U551" s="460" t="e">
        <f>IF(COUNTIFS(Table1[JV '#],Table5[[#This Row],[JV Number]],#REF!,"x")=0,"",COUNTIFS(Table1[JV '#],Table5[[#This Row],[JV Number]],#REF!,"x"))</f>
        <v>#REF!</v>
      </c>
      <c r="V551" s="460" t="e">
        <f>IF(COUNTIFS(Table1[JV '#],Table5[[#This Row],[JV Number]],#REF!,"x")=0,"",COUNTIFS(Table1[JV '#],Table5[[#This Row],[JV Number]],#REF!,"x"))</f>
        <v>#REF!</v>
      </c>
      <c r="W551" s="460" t="e">
        <f>IF(COUNTIFS(Table1[JV '#],Table5[[#This Row],[JV Number]],#REF!,"x")=0,"",COUNTIFS(Table1[JV '#],Table5[[#This Row],[JV Number]],#REF!,"x"))</f>
        <v>#REF!</v>
      </c>
      <c r="X551" s="460" t="e">
        <f>IF(COUNTIFS(Table1[JV '#],Table5[[#This Row],[JV Number]],#REF!,"x")=0,"",COUNTIFS(Table1[JV '#],Table5[[#This Row],[JV Number]],#REF!,"x"))</f>
        <v>#REF!</v>
      </c>
      <c r="Z551" s="447"/>
    </row>
    <row r="552" spans="1:26" x14ac:dyDescent="0.25">
      <c r="A552" s="464">
        <v>548</v>
      </c>
      <c r="B552" s="460">
        <v>554</v>
      </c>
      <c r="C552" s="460">
        <f>INDEX(Table1[MPMS '#],MATCH(Table5[[#This Row],[JV Number]],Table1[JV '#],0))</f>
        <v>31304</v>
      </c>
      <c r="D552" s="460" t="str">
        <f>INDEX(Table1[Early Completion (Y/N)],MATCH(Table5[[#This Row],[JV Number]],Table1[JV '#],0))</f>
        <v>Y</v>
      </c>
      <c r="E552" s="460" t="e">
        <f>INDEX(#REF!,MATCH(Table5[[#This Row],[JV Number]],Table1[JV '#],0))</f>
        <v>#REF!</v>
      </c>
      <c r="F552" s="460">
        <f>INDEX(Table1[District],MATCH(Table5[[#This Row],[JV Number]],Table1[JV '#],0))</f>
        <v>12</v>
      </c>
      <c r="G552" s="460" t="str">
        <f>INDEX(Table1[County],MATCH(Table5[[#This Row],[JV Number]],Table1[JV '#],0))</f>
        <v>Westmoreland</v>
      </c>
      <c r="H552" s="460">
        <f>COUNTIF(Table1[JV '#],Table5[[#This Row],[JV Number]])</f>
        <v>1</v>
      </c>
      <c r="I552" s="466">
        <f>LOOKUP(Table5[[#This Row],[JV Number]],Table4[JV '#],Table4[Construction Start Dates])</f>
        <v>42215</v>
      </c>
      <c r="J552" s="466" t="e">
        <f t="array" ref="J552">MIN(IF(Table5[[#This Row],[JV Number]]=Table1[JV '#],#REF!,"Error"))</f>
        <v>#REF!</v>
      </c>
      <c r="K552" s="554" t="e">
        <f>SUMIF(Table1[JV '#],Table5[[#This Row],[JV Number]],#REF!)</f>
        <v>#REF!</v>
      </c>
      <c r="L552" s="460" t="str">
        <f>IF(COUNTIFS(Table1[JV '#],Table5[[#This Row],[JV Number]],Table1[D-419 Utility Relocation Classification],Table5[[#Headers],[Prior]])=0,"",COUNTIFS(Table1[JV '#],Table5[[#This Row],[JV Number]],Table1[D-419 Utility Relocation Classification],Table5[[#Headers],[Prior]]))</f>
        <v/>
      </c>
      <c r="M552" s="460" t="str">
        <f>IF(COUNTIFS(Table1[JV '#],Table5[[#This Row],[JV Number]],Table1[D-419 Utility Relocation Classification],Table5[[#Headers],[Restrictive]])=0,"",COUNTIFS(Table1[JV '#],Table5[[#This Row],[JV Number]],Table1[D-419 Utility Relocation Classification],Table5[[#Headers],[Restrictive]]))</f>
        <v/>
      </c>
      <c r="N552" s="460" t="str">
        <f>IF(COUNTIFS(Table1[JV '#],Table5[[#This Row],[JV Number]],Table1[D-419 Utility Relocation Classification],Table5[[#Headers],[Concurrent]])=0,"",COUNTIFS(Table1[JV '#],Table5[[#This Row],[JV Number]],Table1[D-419 Utility Relocation Classification],Table5[[#Headers],[Concurrent]]))</f>
        <v/>
      </c>
      <c r="O552" s="460" t="str">
        <f>IF(COUNTIFS(Table1[JV '#],Table5[[#This Row],[JV Number]],Table1[D-419 Utility Relocation Classification],Table5[[#Headers],[Coordinated]])=0,"",COUNTIFS(Table1[JV '#],Table5[[#This Row],[JV Number]],Table1[D-419 Utility Relocation Classification],Table5[[#Headers],[Coordinated]]))</f>
        <v/>
      </c>
      <c r="P552" s="460">
        <f>IF(COUNTIFS(Table1[JV '#],Table5[[#This Row],[JV Number]],Table1[D-419 Utility Relocation Classification],Table5[[#Headers],[Not Affected]])=0,"",COUNTIFS(Table1[JV '#],Table5[[#This Row],[JV Number]],Table1[D-419 Utility Relocation Classification],Table5[[#Headers],[Not Affected]]))</f>
        <v>1</v>
      </c>
      <c r="Q552" s="460" t="str">
        <f>IF(COUNTIFS(Table1[JV '#],Table5[[#This Row],[JV Number]],Table1[D-419 Utility Relocation Classification],Table5[[#Headers],[Incorporated]])=0,"",COUNTIFS(Table1[JV '#],Table5[[#This Row],[JV Number]],Table1[D-419 Utility Relocation Classification],Table5[[#Headers],[Incorporated]]))</f>
        <v/>
      </c>
      <c r="R552" s="460" t="str">
        <f>IF(COUNTIFS(Table1[JV '#],Table5[[#This Row],[JV Number]],Table1[Overhead or Underground],"OH")=0,"",COUNTIFS(Table1[JV '#],Table5[[#This Row],[JV Number]],Table1[Overhead or Underground],"OH"))</f>
        <v/>
      </c>
      <c r="S552" s="460" t="str">
        <f>IF(COUNTIFS(Table1[JV '#],Table5[[#This Row],[JV Number]],Table1[Overhead or Underground],"UG")=0,"",COUNTIFS(Table1[JV '#],Table5[[#This Row],[JV Number]],Table1[Overhead or Underground],"UG"))</f>
        <v/>
      </c>
      <c r="T552" s="460" t="e">
        <f>IF(COUNTIFS(Table1[JV '#],Table5[[#This Row],[JV Number]],#REF!,"x")=0,"",COUNTIFS(Table1[JV '#],Table5[[#This Row],[JV Number]],#REF!,"x"))</f>
        <v>#REF!</v>
      </c>
      <c r="U552" s="460" t="e">
        <f>IF(COUNTIFS(Table1[JV '#],Table5[[#This Row],[JV Number]],#REF!,"x")=0,"",COUNTIFS(Table1[JV '#],Table5[[#This Row],[JV Number]],#REF!,"x"))</f>
        <v>#REF!</v>
      </c>
      <c r="V552" s="460" t="e">
        <f>IF(COUNTIFS(Table1[JV '#],Table5[[#This Row],[JV Number]],#REF!,"x")=0,"",COUNTIFS(Table1[JV '#],Table5[[#This Row],[JV Number]],#REF!,"x"))</f>
        <v>#REF!</v>
      </c>
      <c r="W552" s="460" t="e">
        <f>IF(COUNTIFS(Table1[JV '#],Table5[[#This Row],[JV Number]],#REF!,"x")=0,"",COUNTIFS(Table1[JV '#],Table5[[#This Row],[JV Number]],#REF!,"x"))</f>
        <v>#REF!</v>
      </c>
      <c r="X552" s="460" t="e">
        <f>IF(COUNTIFS(Table1[JV '#],Table5[[#This Row],[JV Number]],#REF!,"x")=0,"",COUNTIFS(Table1[JV '#],Table5[[#This Row],[JV Number]],#REF!,"x"))</f>
        <v>#REF!</v>
      </c>
      <c r="Z552" s="447"/>
    </row>
    <row r="553" spans="1:26" x14ac:dyDescent="0.25">
      <c r="A553" s="464">
        <v>549</v>
      </c>
      <c r="B553" s="460">
        <v>555</v>
      </c>
      <c r="C553" s="460">
        <f>INDEX(Table1[MPMS '#],MATCH(Table5[[#This Row],[JV Number]],Table1[JV '#],0))</f>
        <v>79404</v>
      </c>
      <c r="D553" s="460" t="str">
        <f>INDEX(Table1[Early Completion (Y/N)],MATCH(Table5[[#This Row],[JV Number]],Table1[JV '#],0))</f>
        <v>--</v>
      </c>
      <c r="E553" s="460" t="e">
        <f>INDEX(#REF!,MATCH(Table5[[#This Row],[JV Number]],Table1[JV '#],0))</f>
        <v>#REF!</v>
      </c>
      <c r="F553" s="460">
        <f>INDEX(Table1[District],MATCH(Table5[[#This Row],[JV Number]],Table1[JV '#],0))</f>
        <v>12</v>
      </c>
      <c r="G553" s="460" t="str">
        <f>INDEX(Table1[County],MATCH(Table5[[#This Row],[JV Number]],Table1[JV '#],0))</f>
        <v>Westmoreland</v>
      </c>
      <c r="H553" s="460">
        <f>COUNTIF(Table1[JV '#],Table5[[#This Row],[JV Number]])</f>
        <v>4</v>
      </c>
      <c r="I553" s="466">
        <f>LOOKUP(Table5[[#This Row],[JV Number]],Table4[JV '#],Table4[Construction Start Dates])</f>
        <v>42838</v>
      </c>
      <c r="J553" s="466" t="e">
        <f t="array" ref="J553">MIN(IF(Table5[[#This Row],[JV Number]]=Table1[JV '#],#REF!,"Error"))</f>
        <v>#REF!</v>
      </c>
      <c r="K553" s="554" t="e">
        <f>SUMIF(Table1[JV '#],Table5[[#This Row],[JV Number]],#REF!)</f>
        <v>#REF!</v>
      </c>
      <c r="L553" s="460" t="str">
        <f>IF(COUNTIFS(Table1[JV '#],Table5[[#This Row],[JV Number]],Table1[D-419 Utility Relocation Classification],Table5[[#Headers],[Prior]])=0,"",COUNTIFS(Table1[JV '#],Table5[[#This Row],[JV Number]],Table1[D-419 Utility Relocation Classification],Table5[[#Headers],[Prior]]))</f>
        <v/>
      </c>
      <c r="M553" s="460" t="str">
        <f>IF(COUNTIFS(Table1[JV '#],Table5[[#This Row],[JV Number]],Table1[D-419 Utility Relocation Classification],Table5[[#Headers],[Restrictive]])=0,"",COUNTIFS(Table1[JV '#],Table5[[#This Row],[JV Number]],Table1[D-419 Utility Relocation Classification],Table5[[#Headers],[Restrictive]]))</f>
        <v/>
      </c>
      <c r="N553" s="460" t="str">
        <f>IF(COUNTIFS(Table1[JV '#],Table5[[#This Row],[JV Number]],Table1[D-419 Utility Relocation Classification],Table5[[#Headers],[Concurrent]])=0,"",COUNTIFS(Table1[JV '#],Table5[[#This Row],[JV Number]],Table1[D-419 Utility Relocation Classification],Table5[[#Headers],[Concurrent]]))</f>
        <v/>
      </c>
      <c r="O553" s="460" t="str">
        <f>IF(COUNTIFS(Table1[JV '#],Table5[[#This Row],[JV Number]],Table1[D-419 Utility Relocation Classification],Table5[[#Headers],[Coordinated]])=0,"",COUNTIFS(Table1[JV '#],Table5[[#This Row],[JV Number]],Table1[D-419 Utility Relocation Classification],Table5[[#Headers],[Coordinated]]))</f>
        <v/>
      </c>
      <c r="P553" s="460" t="str">
        <f>IF(COUNTIFS(Table1[JV '#],Table5[[#This Row],[JV Number]],Table1[D-419 Utility Relocation Classification],Table5[[#Headers],[Not Affected]])=0,"",COUNTIFS(Table1[JV '#],Table5[[#This Row],[JV Number]],Table1[D-419 Utility Relocation Classification],Table5[[#Headers],[Not Affected]]))</f>
        <v/>
      </c>
      <c r="Q553" s="460" t="str">
        <f>IF(COUNTIFS(Table1[JV '#],Table5[[#This Row],[JV Number]],Table1[D-419 Utility Relocation Classification],Table5[[#Headers],[Incorporated]])=0,"",COUNTIFS(Table1[JV '#],Table5[[#This Row],[JV Number]],Table1[D-419 Utility Relocation Classification],Table5[[#Headers],[Incorporated]]))</f>
        <v/>
      </c>
      <c r="R553" s="460" t="str">
        <f>IF(COUNTIFS(Table1[JV '#],Table5[[#This Row],[JV Number]],Table1[Overhead or Underground],"OH")=0,"",COUNTIFS(Table1[JV '#],Table5[[#This Row],[JV Number]],Table1[Overhead or Underground],"OH"))</f>
        <v/>
      </c>
      <c r="S553" s="460">
        <f>IF(COUNTIFS(Table1[JV '#],Table5[[#This Row],[JV Number]],Table1[Overhead or Underground],"UG")=0,"",COUNTIFS(Table1[JV '#],Table5[[#This Row],[JV Number]],Table1[Overhead or Underground],"UG"))</f>
        <v>2</v>
      </c>
      <c r="T553" s="460" t="e">
        <f>IF(COUNTIFS(Table1[JV '#],Table5[[#This Row],[JV Number]],#REF!,"x")=0,"",COUNTIFS(Table1[JV '#],Table5[[#This Row],[JV Number]],#REF!,"x"))</f>
        <v>#REF!</v>
      </c>
      <c r="U553" s="460" t="e">
        <f>IF(COUNTIFS(Table1[JV '#],Table5[[#This Row],[JV Number]],#REF!,"x")=0,"",COUNTIFS(Table1[JV '#],Table5[[#This Row],[JV Number]],#REF!,"x"))</f>
        <v>#REF!</v>
      </c>
      <c r="V553" s="460" t="e">
        <f>IF(COUNTIFS(Table1[JV '#],Table5[[#This Row],[JV Number]],#REF!,"x")=0,"",COUNTIFS(Table1[JV '#],Table5[[#This Row],[JV Number]],#REF!,"x"))</f>
        <v>#REF!</v>
      </c>
      <c r="W553" s="460" t="e">
        <f>IF(COUNTIFS(Table1[JV '#],Table5[[#This Row],[JV Number]],#REF!,"x")=0,"",COUNTIFS(Table1[JV '#],Table5[[#This Row],[JV Number]],#REF!,"x"))</f>
        <v>#REF!</v>
      </c>
      <c r="X553" s="460" t="e">
        <f>IF(COUNTIFS(Table1[JV '#],Table5[[#This Row],[JV Number]],#REF!,"x")=0,"",COUNTIFS(Table1[JV '#],Table5[[#This Row],[JV Number]],#REF!,"x"))</f>
        <v>#REF!</v>
      </c>
      <c r="Z553" s="447"/>
    </row>
    <row r="554" spans="1:26" x14ac:dyDescent="0.25">
      <c r="A554" s="464">
        <v>550</v>
      </c>
      <c r="B554" s="460">
        <v>556</v>
      </c>
      <c r="C554" s="460">
        <f>INDEX(Table1[MPMS '#],MATCH(Table5[[#This Row],[JV Number]],Table1[JV '#],0))</f>
        <v>79418</v>
      </c>
      <c r="D554" s="460" t="str">
        <f>INDEX(Table1[Early Completion (Y/N)],MATCH(Table5[[#This Row],[JV Number]],Table1[JV '#],0))</f>
        <v>Y</v>
      </c>
      <c r="E554" s="460" t="e">
        <f>INDEX(#REF!,MATCH(Table5[[#This Row],[JV Number]],Table1[JV '#],0))</f>
        <v>#REF!</v>
      </c>
      <c r="F554" s="460">
        <f>INDEX(Table1[District],MATCH(Table5[[#This Row],[JV Number]],Table1[JV '#],0))</f>
        <v>12</v>
      </c>
      <c r="G554" s="460" t="str">
        <f>INDEX(Table1[County],MATCH(Table5[[#This Row],[JV Number]],Table1[JV '#],0))</f>
        <v>Westmoreland</v>
      </c>
      <c r="H554" s="460">
        <f>COUNTIF(Table1[JV '#],Table5[[#This Row],[JV Number]])</f>
        <v>5</v>
      </c>
      <c r="I554" s="466">
        <f>LOOKUP(Table5[[#This Row],[JV Number]],Table4[JV '#],Table4[Construction Start Dates])</f>
        <v>42233</v>
      </c>
      <c r="J554" s="466" t="e">
        <f t="array" ref="J554">MIN(IF(Table5[[#This Row],[JV Number]]=Table1[JV '#],#REF!,"Error"))</f>
        <v>#REF!</v>
      </c>
      <c r="K554" s="554" t="e">
        <f>SUMIF(Table1[JV '#],Table5[[#This Row],[JV Number]],#REF!)</f>
        <v>#REF!</v>
      </c>
      <c r="L554" s="460">
        <f>IF(COUNTIFS(Table1[JV '#],Table5[[#This Row],[JV Number]],Table1[D-419 Utility Relocation Classification],Table5[[#Headers],[Prior]])=0,"",COUNTIFS(Table1[JV '#],Table5[[#This Row],[JV Number]],Table1[D-419 Utility Relocation Classification],Table5[[#Headers],[Prior]]))</f>
        <v>1</v>
      </c>
      <c r="M554" s="460" t="str">
        <f>IF(COUNTIFS(Table1[JV '#],Table5[[#This Row],[JV Number]],Table1[D-419 Utility Relocation Classification],Table5[[#Headers],[Restrictive]])=0,"",COUNTIFS(Table1[JV '#],Table5[[#This Row],[JV Number]],Table1[D-419 Utility Relocation Classification],Table5[[#Headers],[Restrictive]]))</f>
        <v/>
      </c>
      <c r="N554" s="460" t="str">
        <f>IF(COUNTIFS(Table1[JV '#],Table5[[#This Row],[JV Number]],Table1[D-419 Utility Relocation Classification],Table5[[#Headers],[Concurrent]])=0,"",COUNTIFS(Table1[JV '#],Table5[[#This Row],[JV Number]],Table1[D-419 Utility Relocation Classification],Table5[[#Headers],[Concurrent]]))</f>
        <v/>
      </c>
      <c r="O554" s="460">
        <f>IF(COUNTIFS(Table1[JV '#],Table5[[#This Row],[JV Number]],Table1[D-419 Utility Relocation Classification],Table5[[#Headers],[Coordinated]])=0,"",COUNTIFS(Table1[JV '#],Table5[[#This Row],[JV Number]],Table1[D-419 Utility Relocation Classification],Table5[[#Headers],[Coordinated]]))</f>
        <v>3</v>
      </c>
      <c r="P554" s="460">
        <f>IF(COUNTIFS(Table1[JV '#],Table5[[#This Row],[JV Number]],Table1[D-419 Utility Relocation Classification],Table5[[#Headers],[Not Affected]])=0,"",COUNTIFS(Table1[JV '#],Table5[[#This Row],[JV Number]],Table1[D-419 Utility Relocation Classification],Table5[[#Headers],[Not Affected]]))</f>
        <v>1</v>
      </c>
      <c r="Q554" s="460" t="str">
        <f>IF(COUNTIFS(Table1[JV '#],Table5[[#This Row],[JV Number]],Table1[D-419 Utility Relocation Classification],Table5[[#Headers],[Incorporated]])=0,"",COUNTIFS(Table1[JV '#],Table5[[#This Row],[JV Number]],Table1[D-419 Utility Relocation Classification],Table5[[#Headers],[Incorporated]]))</f>
        <v/>
      </c>
      <c r="R554" s="460">
        <f>IF(COUNTIFS(Table1[JV '#],Table5[[#This Row],[JV Number]],Table1[Overhead or Underground],"OH")=0,"",COUNTIFS(Table1[JV '#],Table5[[#This Row],[JV Number]],Table1[Overhead or Underground],"OH"))</f>
        <v>3</v>
      </c>
      <c r="S554" s="460">
        <f>IF(COUNTIFS(Table1[JV '#],Table5[[#This Row],[JV Number]],Table1[Overhead or Underground],"UG")=0,"",COUNTIFS(Table1[JV '#],Table5[[#This Row],[JV Number]],Table1[Overhead or Underground],"UG"))</f>
        <v>2</v>
      </c>
      <c r="T554" s="460" t="e">
        <f>IF(COUNTIFS(Table1[JV '#],Table5[[#This Row],[JV Number]],#REF!,"x")=0,"",COUNTIFS(Table1[JV '#],Table5[[#This Row],[JV Number]],#REF!,"x"))</f>
        <v>#REF!</v>
      </c>
      <c r="U554" s="460" t="e">
        <f>IF(COUNTIFS(Table1[JV '#],Table5[[#This Row],[JV Number]],#REF!,"x")=0,"",COUNTIFS(Table1[JV '#],Table5[[#This Row],[JV Number]],#REF!,"x"))</f>
        <v>#REF!</v>
      </c>
      <c r="V554" s="460" t="e">
        <f>IF(COUNTIFS(Table1[JV '#],Table5[[#This Row],[JV Number]],#REF!,"x")=0,"",COUNTIFS(Table1[JV '#],Table5[[#This Row],[JV Number]],#REF!,"x"))</f>
        <v>#REF!</v>
      </c>
      <c r="W554" s="460" t="e">
        <f>IF(COUNTIFS(Table1[JV '#],Table5[[#This Row],[JV Number]],#REF!,"x")=0,"",COUNTIFS(Table1[JV '#],Table5[[#This Row],[JV Number]],#REF!,"x"))</f>
        <v>#REF!</v>
      </c>
      <c r="X554" s="460" t="e">
        <f>IF(COUNTIFS(Table1[JV '#],Table5[[#This Row],[JV Number]],#REF!,"x")=0,"",COUNTIFS(Table1[JV '#],Table5[[#This Row],[JV Number]],#REF!,"x"))</f>
        <v>#REF!</v>
      </c>
      <c r="Z554" s="447"/>
    </row>
    <row r="555" spans="1:26" x14ac:dyDescent="0.25">
      <c r="A555" s="464">
        <v>551</v>
      </c>
      <c r="B555" s="460">
        <v>557</v>
      </c>
      <c r="C555" s="460">
        <f>INDEX(Table1[MPMS '#],MATCH(Table5[[#This Row],[JV Number]],Table1[JV '#],0))</f>
        <v>79419</v>
      </c>
      <c r="D555" s="460" t="str">
        <f>INDEX(Table1[Early Completion (Y/N)],MATCH(Table5[[#This Row],[JV Number]],Table1[JV '#],0))</f>
        <v>--</v>
      </c>
      <c r="E555" s="460" t="e">
        <f>INDEX(#REF!,MATCH(Table5[[#This Row],[JV Number]],Table1[JV '#],0))</f>
        <v>#REF!</v>
      </c>
      <c r="F555" s="460">
        <f>INDEX(Table1[District],MATCH(Table5[[#This Row],[JV Number]],Table1[JV '#],0))</f>
        <v>12</v>
      </c>
      <c r="G555" s="460" t="str">
        <f>INDEX(Table1[County],MATCH(Table5[[#This Row],[JV Number]],Table1[JV '#],0))</f>
        <v>Westmoreland</v>
      </c>
      <c r="H555" s="460">
        <f>COUNTIF(Table1[JV '#],Table5[[#This Row],[JV Number]])</f>
        <v>3</v>
      </c>
      <c r="I555" s="466">
        <f>LOOKUP(Table5[[#This Row],[JV Number]],Table4[JV '#],Table4[Construction Start Dates])</f>
        <v>42531</v>
      </c>
      <c r="J555" s="466" t="e">
        <f t="array" ref="J555">MIN(IF(Table5[[#This Row],[JV Number]]=Table1[JV '#],#REF!,"Error"))</f>
        <v>#REF!</v>
      </c>
      <c r="K555" s="554" t="e">
        <f>SUMIF(Table1[JV '#],Table5[[#This Row],[JV Number]],#REF!)</f>
        <v>#REF!</v>
      </c>
      <c r="L555" s="460" t="str">
        <f>IF(COUNTIFS(Table1[JV '#],Table5[[#This Row],[JV Number]],Table1[D-419 Utility Relocation Classification],Table5[[#Headers],[Prior]])=0,"",COUNTIFS(Table1[JV '#],Table5[[#This Row],[JV Number]],Table1[D-419 Utility Relocation Classification],Table5[[#Headers],[Prior]]))</f>
        <v/>
      </c>
      <c r="M555" s="460" t="str">
        <f>IF(COUNTIFS(Table1[JV '#],Table5[[#This Row],[JV Number]],Table1[D-419 Utility Relocation Classification],Table5[[#Headers],[Restrictive]])=0,"",COUNTIFS(Table1[JV '#],Table5[[#This Row],[JV Number]],Table1[D-419 Utility Relocation Classification],Table5[[#Headers],[Restrictive]]))</f>
        <v/>
      </c>
      <c r="N555" s="460" t="str">
        <f>IF(COUNTIFS(Table1[JV '#],Table5[[#This Row],[JV Number]],Table1[D-419 Utility Relocation Classification],Table5[[#Headers],[Concurrent]])=0,"",COUNTIFS(Table1[JV '#],Table5[[#This Row],[JV Number]],Table1[D-419 Utility Relocation Classification],Table5[[#Headers],[Concurrent]]))</f>
        <v/>
      </c>
      <c r="O555" s="460" t="str">
        <f>IF(COUNTIFS(Table1[JV '#],Table5[[#This Row],[JV Number]],Table1[D-419 Utility Relocation Classification],Table5[[#Headers],[Coordinated]])=0,"",COUNTIFS(Table1[JV '#],Table5[[#This Row],[JV Number]],Table1[D-419 Utility Relocation Classification],Table5[[#Headers],[Coordinated]]))</f>
        <v/>
      </c>
      <c r="P555" s="460" t="str">
        <f>IF(COUNTIFS(Table1[JV '#],Table5[[#This Row],[JV Number]],Table1[D-419 Utility Relocation Classification],Table5[[#Headers],[Not Affected]])=0,"",COUNTIFS(Table1[JV '#],Table5[[#This Row],[JV Number]],Table1[D-419 Utility Relocation Classification],Table5[[#Headers],[Not Affected]]))</f>
        <v/>
      </c>
      <c r="Q555" s="460" t="str">
        <f>IF(COUNTIFS(Table1[JV '#],Table5[[#This Row],[JV Number]],Table1[D-419 Utility Relocation Classification],Table5[[#Headers],[Incorporated]])=0,"",COUNTIFS(Table1[JV '#],Table5[[#This Row],[JV Number]],Table1[D-419 Utility Relocation Classification],Table5[[#Headers],[Incorporated]]))</f>
        <v/>
      </c>
      <c r="R555" s="460" t="str">
        <f>IF(COUNTIFS(Table1[JV '#],Table5[[#This Row],[JV Number]],Table1[Overhead or Underground],"OH")=0,"",COUNTIFS(Table1[JV '#],Table5[[#This Row],[JV Number]],Table1[Overhead or Underground],"OH"))</f>
        <v/>
      </c>
      <c r="S555" s="460">
        <f>IF(COUNTIFS(Table1[JV '#],Table5[[#This Row],[JV Number]],Table1[Overhead or Underground],"UG")=0,"",COUNTIFS(Table1[JV '#],Table5[[#This Row],[JV Number]],Table1[Overhead or Underground],"UG"))</f>
        <v>1</v>
      </c>
      <c r="T555" s="460" t="e">
        <f>IF(COUNTIFS(Table1[JV '#],Table5[[#This Row],[JV Number]],#REF!,"x")=0,"",COUNTIFS(Table1[JV '#],Table5[[#This Row],[JV Number]],#REF!,"x"))</f>
        <v>#REF!</v>
      </c>
      <c r="U555" s="460" t="e">
        <f>IF(COUNTIFS(Table1[JV '#],Table5[[#This Row],[JV Number]],#REF!,"x")=0,"",COUNTIFS(Table1[JV '#],Table5[[#This Row],[JV Number]],#REF!,"x"))</f>
        <v>#REF!</v>
      </c>
      <c r="V555" s="460" t="e">
        <f>IF(COUNTIFS(Table1[JV '#],Table5[[#This Row],[JV Number]],#REF!,"x")=0,"",COUNTIFS(Table1[JV '#],Table5[[#This Row],[JV Number]],#REF!,"x"))</f>
        <v>#REF!</v>
      </c>
      <c r="W555" s="460" t="e">
        <f>IF(COUNTIFS(Table1[JV '#],Table5[[#This Row],[JV Number]],#REF!,"x")=0,"",COUNTIFS(Table1[JV '#],Table5[[#This Row],[JV Number]],#REF!,"x"))</f>
        <v>#REF!</v>
      </c>
      <c r="X555" s="460" t="e">
        <f>IF(COUNTIFS(Table1[JV '#],Table5[[#This Row],[JV Number]],#REF!,"x")=0,"",COUNTIFS(Table1[JV '#],Table5[[#This Row],[JV Number]],#REF!,"x"))</f>
        <v>#REF!</v>
      </c>
      <c r="Z555" s="447"/>
    </row>
    <row r="556" spans="1:26" x14ac:dyDescent="0.25">
      <c r="A556" s="464">
        <v>552</v>
      </c>
      <c r="B556" s="460">
        <v>558</v>
      </c>
      <c r="C556" s="460">
        <f>INDEX(Table1[MPMS '#],MATCH(Table5[[#This Row],[JV Number]],Table1[JV '#],0))</f>
        <v>31699</v>
      </c>
      <c r="D556" s="460" t="str">
        <f>INDEX(Table1[Early Completion (Y/N)],MATCH(Table5[[#This Row],[JV Number]],Table1[JV '#],0))</f>
        <v>--</v>
      </c>
      <c r="E556" s="460" t="e">
        <f>INDEX(#REF!,MATCH(Table5[[#This Row],[JV Number]],Table1[JV '#],0))</f>
        <v>#REF!</v>
      </c>
      <c r="F556" s="460">
        <f>INDEX(Table1[District],MATCH(Table5[[#This Row],[JV Number]],Table1[JV '#],0))</f>
        <v>12</v>
      </c>
      <c r="G556" s="460" t="str">
        <f>INDEX(Table1[County],MATCH(Table5[[#This Row],[JV Number]],Table1[JV '#],0))</f>
        <v>Westmoreland</v>
      </c>
      <c r="H556" s="460">
        <f>COUNTIF(Table1[JV '#],Table5[[#This Row],[JV Number]])</f>
        <v>5</v>
      </c>
      <c r="I556" s="466">
        <f>LOOKUP(Table5[[#This Row],[JV Number]],Table4[JV '#],Table4[Construction Start Dates])</f>
        <v>42800</v>
      </c>
      <c r="J556" s="466" t="e">
        <f t="array" ref="J556">MIN(IF(Table5[[#This Row],[JV Number]]=Table1[JV '#],#REF!,"Error"))</f>
        <v>#REF!</v>
      </c>
      <c r="K556" s="554" t="e">
        <f>SUMIF(Table1[JV '#],Table5[[#This Row],[JV Number]],#REF!)</f>
        <v>#REF!</v>
      </c>
      <c r="L556" s="460" t="str">
        <f>IF(COUNTIFS(Table1[JV '#],Table5[[#This Row],[JV Number]],Table1[D-419 Utility Relocation Classification],Table5[[#Headers],[Prior]])=0,"",COUNTIFS(Table1[JV '#],Table5[[#This Row],[JV Number]],Table1[D-419 Utility Relocation Classification],Table5[[#Headers],[Prior]]))</f>
        <v/>
      </c>
      <c r="M556" s="460" t="str">
        <f>IF(COUNTIFS(Table1[JV '#],Table5[[#This Row],[JV Number]],Table1[D-419 Utility Relocation Classification],Table5[[#Headers],[Restrictive]])=0,"",COUNTIFS(Table1[JV '#],Table5[[#This Row],[JV Number]],Table1[D-419 Utility Relocation Classification],Table5[[#Headers],[Restrictive]]))</f>
        <v/>
      </c>
      <c r="N556" s="460" t="str">
        <f>IF(COUNTIFS(Table1[JV '#],Table5[[#This Row],[JV Number]],Table1[D-419 Utility Relocation Classification],Table5[[#Headers],[Concurrent]])=0,"",COUNTIFS(Table1[JV '#],Table5[[#This Row],[JV Number]],Table1[D-419 Utility Relocation Classification],Table5[[#Headers],[Concurrent]]))</f>
        <v/>
      </c>
      <c r="O556" s="460" t="str">
        <f>IF(COUNTIFS(Table1[JV '#],Table5[[#This Row],[JV Number]],Table1[D-419 Utility Relocation Classification],Table5[[#Headers],[Coordinated]])=0,"",COUNTIFS(Table1[JV '#],Table5[[#This Row],[JV Number]],Table1[D-419 Utility Relocation Classification],Table5[[#Headers],[Coordinated]]))</f>
        <v/>
      </c>
      <c r="P556" s="460" t="str">
        <f>IF(COUNTIFS(Table1[JV '#],Table5[[#This Row],[JV Number]],Table1[D-419 Utility Relocation Classification],Table5[[#Headers],[Not Affected]])=0,"",COUNTIFS(Table1[JV '#],Table5[[#This Row],[JV Number]],Table1[D-419 Utility Relocation Classification],Table5[[#Headers],[Not Affected]]))</f>
        <v/>
      </c>
      <c r="Q556" s="460" t="str">
        <f>IF(COUNTIFS(Table1[JV '#],Table5[[#This Row],[JV Number]],Table1[D-419 Utility Relocation Classification],Table5[[#Headers],[Incorporated]])=0,"",COUNTIFS(Table1[JV '#],Table5[[#This Row],[JV Number]],Table1[D-419 Utility Relocation Classification],Table5[[#Headers],[Incorporated]]))</f>
        <v/>
      </c>
      <c r="R556" s="460" t="str">
        <f>IF(COUNTIFS(Table1[JV '#],Table5[[#This Row],[JV Number]],Table1[Overhead or Underground],"OH")=0,"",COUNTIFS(Table1[JV '#],Table5[[#This Row],[JV Number]],Table1[Overhead or Underground],"OH"))</f>
        <v/>
      </c>
      <c r="S556" s="460">
        <f>IF(COUNTIFS(Table1[JV '#],Table5[[#This Row],[JV Number]],Table1[Overhead or Underground],"UG")=0,"",COUNTIFS(Table1[JV '#],Table5[[#This Row],[JV Number]],Table1[Overhead or Underground],"UG"))</f>
        <v>5</v>
      </c>
      <c r="T556" s="460" t="e">
        <f>IF(COUNTIFS(Table1[JV '#],Table5[[#This Row],[JV Number]],#REF!,"x")=0,"",COUNTIFS(Table1[JV '#],Table5[[#This Row],[JV Number]],#REF!,"x"))</f>
        <v>#REF!</v>
      </c>
      <c r="U556" s="460" t="e">
        <f>IF(COUNTIFS(Table1[JV '#],Table5[[#This Row],[JV Number]],#REF!,"x")=0,"",COUNTIFS(Table1[JV '#],Table5[[#This Row],[JV Number]],#REF!,"x"))</f>
        <v>#REF!</v>
      </c>
      <c r="V556" s="460" t="e">
        <f>IF(COUNTIFS(Table1[JV '#],Table5[[#This Row],[JV Number]],#REF!,"x")=0,"",COUNTIFS(Table1[JV '#],Table5[[#This Row],[JV Number]],#REF!,"x"))</f>
        <v>#REF!</v>
      </c>
      <c r="W556" s="460" t="e">
        <f>IF(COUNTIFS(Table1[JV '#],Table5[[#This Row],[JV Number]],#REF!,"x")=0,"",COUNTIFS(Table1[JV '#],Table5[[#This Row],[JV Number]],#REF!,"x"))</f>
        <v>#REF!</v>
      </c>
      <c r="X556" s="460" t="e">
        <f>IF(COUNTIFS(Table1[JV '#],Table5[[#This Row],[JV Number]],#REF!,"x")=0,"",COUNTIFS(Table1[JV '#],Table5[[#This Row],[JV Number]],#REF!,"x"))</f>
        <v>#REF!</v>
      </c>
      <c r="Z556" s="447"/>
    </row>
    <row r="557" spans="1:26" x14ac:dyDescent="0.25">
      <c r="A557" s="464">
        <v>553</v>
      </c>
      <c r="B557" s="460">
        <v>559</v>
      </c>
      <c r="C557" s="460">
        <f>INDEX(Table1[MPMS '#],MATCH(Table5[[#This Row],[JV Number]],Table1[JV '#],0))</f>
        <v>91189</v>
      </c>
      <c r="D557" s="460" t="str">
        <f>INDEX(Table1[Early Completion (Y/N)],MATCH(Table5[[#This Row],[JV Number]],Table1[JV '#],0))</f>
        <v>Y</v>
      </c>
      <c r="E557" s="460" t="e">
        <f>INDEX(#REF!,MATCH(Table5[[#This Row],[JV Number]],Table1[JV '#],0))</f>
        <v>#REF!</v>
      </c>
      <c r="F557" s="460">
        <f>INDEX(Table1[District],MATCH(Table5[[#This Row],[JV Number]],Table1[JV '#],0))</f>
        <v>12</v>
      </c>
      <c r="G557" s="460" t="str">
        <f>INDEX(Table1[County],MATCH(Table5[[#This Row],[JV Number]],Table1[JV '#],0))</f>
        <v>Westmoreland</v>
      </c>
      <c r="H557" s="460">
        <f>COUNTIF(Table1[JV '#],Table5[[#This Row],[JV Number]])</f>
        <v>5</v>
      </c>
      <c r="I557" s="466">
        <f>LOOKUP(Table5[[#This Row],[JV Number]],Table4[JV '#],Table4[Construction Start Dates])</f>
        <v>42227</v>
      </c>
      <c r="J557" s="466" t="e">
        <f t="array" ref="J557">MIN(IF(Table5[[#This Row],[JV Number]]=Table1[JV '#],#REF!,"Error"))</f>
        <v>#REF!</v>
      </c>
      <c r="K557" s="554" t="e">
        <f>SUMIF(Table1[JV '#],Table5[[#This Row],[JV Number]],#REF!)</f>
        <v>#REF!</v>
      </c>
      <c r="L557" s="460">
        <f>IF(COUNTIFS(Table1[JV '#],Table5[[#This Row],[JV Number]],Table1[D-419 Utility Relocation Classification],Table5[[#Headers],[Prior]])=0,"",COUNTIFS(Table1[JV '#],Table5[[#This Row],[JV Number]],Table1[D-419 Utility Relocation Classification],Table5[[#Headers],[Prior]]))</f>
        <v>3</v>
      </c>
      <c r="M557" s="460" t="str">
        <f>IF(COUNTIFS(Table1[JV '#],Table5[[#This Row],[JV Number]],Table1[D-419 Utility Relocation Classification],Table5[[#Headers],[Restrictive]])=0,"",COUNTIFS(Table1[JV '#],Table5[[#This Row],[JV Number]],Table1[D-419 Utility Relocation Classification],Table5[[#Headers],[Restrictive]]))</f>
        <v/>
      </c>
      <c r="N557" s="460" t="str">
        <f>IF(COUNTIFS(Table1[JV '#],Table5[[#This Row],[JV Number]],Table1[D-419 Utility Relocation Classification],Table5[[#Headers],[Concurrent]])=0,"",COUNTIFS(Table1[JV '#],Table5[[#This Row],[JV Number]],Table1[D-419 Utility Relocation Classification],Table5[[#Headers],[Concurrent]]))</f>
        <v/>
      </c>
      <c r="O557" s="460">
        <f>IF(COUNTIFS(Table1[JV '#],Table5[[#This Row],[JV Number]],Table1[D-419 Utility Relocation Classification],Table5[[#Headers],[Coordinated]])=0,"",COUNTIFS(Table1[JV '#],Table5[[#This Row],[JV Number]],Table1[D-419 Utility Relocation Classification],Table5[[#Headers],[Coordinated]]))</f>
        <v>1</v>
      </c>
      <c r="P557" s="460" t="str">
        <f>IF(COUNTIFS(Table1[JV '#],Table5[[#This Row],[JV Number]],Table1[D-419 Utility Relocation Classification],Table5[[#Headers],[Not Affected]])=0,"",COUNTIFS(Table1[JV '#],Table5[[#This Row],[JV Number]],Table1[D-419 Utility Relocation Classification],Table5[[#Headers],[Not Affected]]))</f>
        <v/>
      </c>
      <c r="Q557" s="460" t="str">
        <f>IF(COUNTIFS(Table1[JV '#],Table5[[#This Row],[JV Number]],Table1[D-419 Utility Relocation Classification],Table5[[#Headers],[Incorporated]])=0,"",COUNTIFS(Table1[JV '#],Table5[[#This Row],[JV Number]],Table1[D-419 Utility Relocation Classification],Table5[[#Headers],[Incorporated]]))</f>
        <v/>
      </c>
      <c r="R557" s="460">
        <f>IF(COUNTIFS(Table1[JV '#],Table5[[#This Row],[JV Number]],Table1[Overhead or Underground],"OH")=0,"",COUNTIFS(Table1[JV '#],Table5[[#This Row],[JV Number]],Table1[Overhead or Underground],"OH"))</f>
        <v>3</v>
      </c>
      <c r="S557" s="460">
        <f>IF(COUNTIFS(Table1[JV '#],Table5[[#This Row],[JV Number]],Table1[Overhead or Underground],"UG")=0,"",COUNTIFS(Table1[JV '#],Table5[[#This Row],[JV Number]],Table1[Overhead or Underground],"UG"))</f>
        <v>2</v>
      </c>
      <c r="T557" s="460" t="e">
        <f>IF(COUNTIFS(Table1[JV '#],Table5[[#This Row],[JV Number]],#REF!,"x")=0,"",COUNTIFS(Table1[JV '#],Table5[[#This Row],[JV Number]],#REF!,"x"))</f>
        <v>#REF!</v>
      </c>
      <c r="U557" s="460" t="e">
        <f>IF(COUNTIFS(Table1[JV '#],Table5[[#This Row],[JV Number]],#REF!,"x")=0,"",COUNTIFS(Table1[JV '#],Table5[[#This Row],[JV Number]],#REF!,"x"))</f>
        <v>#REF!</v>
      </c>
      <c r="V557" s="460" t="e">
        <f>IF(COUNTIFS(Table1[JV '#],Table5[[#This Row],[JV Number]],#REF!,"x")=0,"",COUNTIFS(Table1[JV '#],Table5[[#This Row],[JV Number]],#REF!,"x"))</f>
        <v>#REF!</v>
      </c>
      <c r="W557" s="460" t="e">
        <f>IF(COUNTIFS(Table1[JV '#],Table5[[#This Row],[JV Number]],#REF!,"x")=0,"",COUNTIFS(Table1[JV '#],Table5[[#This Row],[JV Number]],#REF!,"x"))</f>
        <v>#REF!</v>
      </c>
      <c r="X557" s="460" t="e">
        <f>IF(COUNTIFS(Table1[JV '#],Table5[[#This Row],[JV Number]],#REF!,"x")=0,"",COUNTIFS(Table1[JV '#],Table5[[#This Row],[JV Number]],#REF!,"x"))</f>
        <v>#REF!</v>
      </c>
      <c r="Z557" s="447"/>
    </row>
    <row r="558" spans="1:26" x14ac:dyDescent="0.25">
      <c r="A558" s="464">
        <v>554</v>
      </c>
      <c r="B558" s="460">
        <v>560</v>
      </c>
      <c r="C558" s="460">
        <f>INDEX(Table1[MPMS '#],MATCH(Table5[[#This Row],[JV Number]],Table1[JV '#],0))</f>
        <v>89049</v>
      </c>
      <c r="D558" s="460" t="str">
        <f>INDEX(Table1[Early Completion (Y/N)],MATCH(Table5[[#This Row],[JV Number]],Table1[JV '#],0))</f>
        <v>--</v>
      </c>
      <c r="E558" s="460" t="e">
        <f>INDEX(#REF!,MATCH(Table5[[#This Row],[JV Number]],Table1[JV '#],0))</f>
        <v>#REF!</v>
      </c>
      <c r="F558" s="460">
        <f>INDEX(Table1[District],MATCH(Table5[[#This Row],[JV Number]],Table1[JV '#],0))</f>
        <v>12</v>
      </c>
      <c r="G558" s="460" t="str">
        <f>INDEX(Table1[County],MATCH(Table5[[#This Row],[JV Number]],Table1[JV '#],0))</f>
        <v>Westmoreland</v>
      </c>
      <c r="H558" s="460">
        <f>COUNTIF(Table1[JV '#],Table5[[#This Row],[JV Number]])</f>
        <v>5</v>
      </c>
      <c r="I558" s="466">
        <f>LOOKUP(Table5[[#This Row],[JV Number]],Table4[JV '#],Table4[Construction Start Dates])</f>
        <v>42849</v>
      </c>
      <c r="J558" s="466" t="e">
        <f t="array" ref="J558">MIN(IF(Table5[[#This Row],[JV Number]]=Table1[JV '#],#REF!,"Error"))</f>
        <v>#REF!</v>
      </c>
      <c r="K558" s="554" t="e">
        <f>SUMIF(Table1[JV '#],Table5[[#This Row],[JV Number]],#REF!)</f>
        <v>#REF!</v>
      </c>
      <c r="L558" s="460" t="str">
        <f>IF(COUNTIFS(Table1[JV '#],Table5[[#This Row],[JV Number]],Table1[D-419 Utility Relocation Classification],Table5[[#Headers],[Prior]])=0,"",COUNTIFS(Table1[JV '#],Table5[[#This Row],[JV Number]],Table1[D-419 Utility Relocation Classification],Table5[[#Headers],[Prior]]))</f>
        <v/>
      </c>
      <c r="M558" s="460" t="str">
        <f>IF(COUNTIFS(Table1[JV '#],Table5[[#This Row],[JV Number]],Table1[D-419 Utility Relocation Classification],Table5[[#Headers],[Restrictive]])=0,"",COUNTIFS(Table1[JV '#],Table5[[#This Row],[JV Number]],Table1[D-419 Utility Relocation Classification],Table5[[#Headers],[Restrictive]]))</f>
        <v/>
      </c>
      <c r="N558" s="460" t="str">
        <f>IF(COUNTIFS(Table1[JV '#],Table5[[#This Row],[JV Number]],Table1[D-419 Utility Relocation Classification],Table5[[#Headers],[Concurrent]])=0,"",COUNTIFS(Table1[JV '#],Table5[[#This Row],[JV Number]],Table1[D-419 Utility Relocation Classification],Table5[[#Headers],[Concurrent]]))</f>
        <v/>
      </c>
      <c r="O558" s="460" t="str">
        <f>IF(COUNTIFS(Table1[JV '#],Table5[[#This Row],[JV Number]],Table1[D-419 Utility Relocation Classification],Table5[[#Headers],[Coordinated]])=0,"",COUNTIFS(Table1[JV '#],Table5[[#This Row],[JV Number]],Table1[D-419 Utility Relocation Classification],Table5[[#Headers],[Coordinated]]))</f>
        <v/>
      </c>
      <c r="P558" s="460" t="str">
        <f>IF(COUNTIFS(Table1[JV '#],Table5[[#This Row],[JV Number]],Table1[D-419 Utility Relocation Classification],Table5[[#Headers],[Not Affected]])=0,"",COUNTIFS(Table1[JV '#],Table5[[#This Row],[JV Number]],Table1[D-419 Utility Relocation Classification],Table5[[#Headers],[Not Affected]]))</f>
        <v/>
      </c>
      <c r="Q558" s="460" t="str">
        <f>IF(COUNTIFS(Table1[JV '#],Table5[[#This Row],[JV Number]],Table1[D-419 Utility Relocation Classification],Table5[[#Headers],[Incorporated]])=0,"",COUNTIFS(Table1[JV '#],Table5[[#This Row],[JV Number]],Table1[D-419 Utility Relocation Classification],Table5[[#Headers],[Incorporated]]))</f>
        <v/>
      </c>
      <c r="R558" s="460" t="str">
        <f>IF(COUNTIFS(Table1[JV '#],Table5[[#This Row],[JV Number]],Table1[Overhead or Underground],"OH")=0,"",COUNTIFS(Table1[JV '#],Table5[[#This Row],[JV Number]],Table1[Overhead or Underground],"OH"))</f>
        <v/>
      </c>
      <c r="S558" s="460">
        <f>IF(COUNTIFS(Table1[JV '#],Table5[[#This Row],[JV Number]],Table1[Overhead or Underground],"UG")=0,"",COUNTIFS(Table1[JV '#],Table5[[#This Row],[JV Number]],Table1[Overhead or Underground],"UG"))</f>
        <v>4</v>
      </c>
      <c r="T558" s="460" t="e">
        <f>IF(COUNTIFS(Table1[JV '#],Table5[[#This Row],[JV Number]],#REF!,"x")=0,"",COUNTIFS(Table1[JV '#],Table5[[#This Row],[JV Number]],#REF!,"x"))</f>
        <v>#REF!</v>
      </c>
      <c r="U558" s="460" t="e">
        <f>IF(COUNTIFS(Table1[JV '#],Table5[[#This Row],[JV Number]],#REF!,"x")=0,"",COUNTIFS(Table1[JV '#],Table5[[#This Row],[JV Number]],#REF!,"x"))</f>
        <v>#REF!</v>
      </c>
      <c r="V558" s="460" t="e">
        <f>IF(COUNTIFS(Table1[JV '#],Table5[[#This Row],[JV Number]],#REF!,"x")=0,"",COUNTIFS(Table1[JV '#],Table5[[#This Row],[JV Number]],#REF!,"x"))</f>
        <v>#REF!</v>
      </c>
      <c r="W558" s="460" t="e">
        <f>IF(COUNTIFS(Table1[JV '#],Table5[[#This Row],[JV Number]],#REF!,"x")=0,"",COUNTIFS(Table1[JV '#],Table5[[#This Row],[JV Number]],#REF!,"x"))</f>
        <v>#REF!</v>
      </c>
      <c r="X558" s="460" t="e">
        <f>IF(COUNTIFS(Table1[JV '#],Table5[[#This Row],[JV Number]],#REF!,"x")=0,"",COUNTIFS(Table1[JV '#],Table5[[#This Row],[JV Number]],#REF!,"x"))</f>
        <v>#REF!</v>
      </c>
      <c r="Z558" s="447"/>
    </row>
    <row r="559" spans="1:26" x14ac:dyDescent="0.25">
      <c r="A559" s="464">
        <v>555</v>
      </c>
      <c r="B559" s="460">
        <v>561</v>
      </c>
      <c r="C559" s="460">
        <f>INDEX(Table1[MPMS '#],MATCH(Table5[[#This Row],[JV Number]],Table1[JV '#],0))</f>
        <v>81636</v>
      </c>
      <c r="D559" s="460" t="str">
        <f>INDEX(Table1[Early Completion (Y/N)],MATCH(Table5[[#This Row],[JV Number]],Table1[JV '#],0))</f>
        <v>--</v>
      </c>
      <c r="E559" s="460" t="e">
        <f>INDEX(#REF!,MATCH(Table5[[#This Row],[JV Number]],Table1[JV '#],0))</f>
        <v>#REF!</v>
      </c>
      <c r="F559" s="460">
        <f>INDEX(Table1[District],MATCH(Table5[[#This Row],[JV Number]],Table1[JV '#],0))</f>
        <v>12</v>
      </c>
      <c r="G559" s="460" t="str">
        <f>INDEX(Table1[County],MATCH(Table5[[#This Row],[JV Number]],Table1[JV '#],0))</f>
        <v>Fayette</v>
      </c>
      <c r="H559" s="460">
        <f>COUNTIF(Table1[JV '#],Table5[[#This Row],[JV Number]])</f>
        <v>2</v>
      </c>
      <c r="I559" s="466">
        <f>LOOKUP(Table5[[#This Row],[JV Number]],Table4[JV '#],Table4[Construction Start Dates])</f>
        <v>42940</v>
      </c>
      <c r="J559" s="466" t="e">
        <f t="array" ref="J559">MIN(IF(Table5[[#This Row],[JV Number]]=Table1[JV '#],#REF!,"Error"))</f>
        <v>#REF!</v>
      </c>
      <c r="K559" s="554" t="e">
        <f>SUMIF(Table1[JV '#],Table5[[#This Row],[JV Number]],#REF!)</f>
        <v>#REF!</v>
      </c>
      <c r="L559" s="460" t="str">
        <f>IF(COUNTIFS(Table1[JV '#],Table5[[#This Row],[JV Number]],Table1[D-419 Utility Relocation Classification],Table5[[#Headers],[Prior]])=0,"",COUNTIFS(Table1[JV '#],Table5[[#This Row],[JV Number]],Table1[D-419 Utility Relocation Classification],Table5[[#Headers],[Prior]]))</f>
        <v/>
      </c>
      <c r="M559" s="460" t="str">
        <f>IF(COUNTIFS(Table1[JV '#],Table5[[#This Row],[JV Number]],Table1[D-419 Utility Relocation Classification],Table5[[#Headers],[Restrictive]])=0,"",COUNTIFS(Table1[JV '#],Table5[[#This Row],[JV Number]],Table1[D-419 Utility Relocation Classification],Table5[[#Headers],[Restrictive]]))</f>
        <v/>
      </c>
      <c r="N559" s="460" t="str">
        <f>IF(COUNTIFS(Table1[JV '#],Table5[[#This Row],[JV Number]],Table1[D-419 Utility Relocation Classification],Table5[[#Headers],[Concurrent]])=0,"",COUNTIFS(Table1[JV '#],Table5[[#This Row],[JV Number]],Table1[D-419 Utility Relocation Classification],Table5[[#Headers],[Concurrent]]))</f>
        <v/>
      </c>
      <c r="O559" s="460" t="str">
        <f>IF(COUNTIFS(Table1[JV '#],Table5[[#This Row],[JV Number]],Table1[D-419 Utility Relocation Classification],Table5[[#Headers],[Coordinated]])=0,"",COUNTIFS(Table1[JV '#],Table5[[#This Row],[JV Number]],Table1[D-419 Utility Relocation Classification],Table5[[#Headers],[Coordinated]]))</f>
        <v/>
      </c>
      <c r="P559" s="460" t="str">
        <f>IF(COUNTIFS(Table1[JV '#],Table5[[#This Row],[JV Number]],Table1[D-419 Utility Relocation Classification],Table5[[#Headers],[Not Affected]])=0,"",COUNTIFS(Table1[JV '#],Table5[[#This Row],[JV Number]],Table1[D-419 Utility Relocation Classification],Table5[[#Headers],[Not Affected]]))</f>
        <v/>
      </c>
      <c r="Q559" s="460" t="str">
        <f>IF(COUNTIFS(Table1[JV '#],Table5[[#This Row],[JV Number]],Table1[D-419 Utility Relocation Classification],Table5[[#Headers],[Incorporated]])=0,"",COUNTIFS(Table1[JV '#],Table5[[#This Row],[JV Number]],Table1[D-419 Utility Relocation Classification],Table5[[#Headers],[Incorporated]]))</f>
        <v/>
      </c>
      <c r="R559" s="460" t="str">
        <f>IF(COUNTIFS(Table1[JV '#],Table5[[#This Row],[JV Number]],Table1[Overhead or Underground],"OH")=0,"",COUNTIFS(Table1[JV '#],Table5[[#This Row],[JV Number]],Table1[Overhead or Underground],"OH"))</f>
        <v/>
      </c>
      <c r="S559" s="460">
        <f>IF(COUNTIFS(Table1[JV '#],Table5[[#This Row],[JV Number]],Table1[Overhead or Underground],"UG")=0,"",COUNTIFS(Table1[JV '#],Table5[[#This Row],[JV Number]],Table1[Overhead or Underground],"UG"))</f>
        <v>2</v>
      </c>
      <c r="T559" s="460" t="e">
        <f>IF(COUNTIFS(Table1[JV '#],Table5[[#This Row],[JV Number]],#REF!,"x")=0,"",COUNTIFS(Table1[JV '#],Table5[[#This Row],[JV Number]],#REF!,"x"))</f>
        <v>#REF!</v>
      </c>
      <c r="U559" s="460" t="e">
        <f>IF(COUNTIFS(Table1[JV '#],Table5[[#This Row],[JV Number]],#REF!,"x")=0,"",COUNTIFS(Table1[JV '#],Table5[[#This Row],[JV Number]],#REF!,"x"))</f>
        <v>#REF!</v>
      </c>
      <c r="V559" s="460" t="e">
        <f>IF(COUNTIFS(Table1[JV '#],Table5[[#This Row],[JV Number]],#REF!,"x")=0,"",COUNTIFS(Table1[JV '#],Table5[[#This Row],[JV Number]],#REF!,"x"))</f>
        <v>#REF!</v>
      </c>
      <c r="W559" s="460" t="e">
        <f>IF(COUNTIFS(Table1[JV '#],Table5[[#This Row],[JV Number]],#REF!,"x")=0,"",COUNTIFS(Table1[JV '#],Table5[[#This Row],[JV Number]],#REF!,"x"))</f>
        <v>#REF!</v>
      </c>
      <c r="X559" s="460" t="e">
        <f>IF(COUNTIFS(Table1[JV '#],Table5[[#This Row],[JV Number]],#REF!,"x")=0,"",COUNTIFS(Table1[JV '#],Table5[[#This Row],[JV Number]],#REF!,"x"))</f>
        <v>#REF!</v>
      </c>
      <c r="Z559" s="447"/>
    </row>
    <row r="560" spans="1:26" x14ac:dyDescent="0.25">
      <c r="A560" s="464">
        <v>556</v>
      </c>
      <c r="B560" s="460">
        <v>562</v>
      </c>
      <c r="C560" s="460">
        <f>INDEX(Table1[MPMS '#],MATCH(Table5[[#This Row],[JV Number]],Table1[JV '#],0))</f>
        <v>79326</v>
      </c>
      <c r="D560" s="460" t="str">
        <f>INDEX(Table1[Early Completion (Y/N)],MATCH(Table5[[#This Row],[JV Number]],Table1[JV '#],0))</f>
        <v>--</v>
      </c>
      <c r="E560" s="460" t="e">
        <f>INDEX(#REF!,MATCH(Table5[[#This Row],[JV Number]],Table1[JV '#],0))</f>
        <v>#REF!</v>
      </c>
      <c r="F560" s="460">
        <f>INDEX(Table1[District],MATCH(Table5[[#This Row],[JV Number]],Table1[JV '#],0))</f>
        <v>12</v>
      </c>
      <c r="G560" s="460" t="str">
        <f>INDEX(Table1[County],MATCH(Table5[[#This Row],[JV Number]],Table1[JV '#],0))</f>
        <v>Fayette</v>
      </c>
      <c r="H560" s="460">
        <f>COUNTIF(Table1[JV '#],Table5[[#This Row],[JV Number]])</f>
        <v>2</v>
      </c>
      <c r="I560" s="466">
        <f>LOOKUP(Table5[[#This Row],[JV Number]],Table4[JV '#],Table4[Construction Start Dates])</f>
        <v>42790</v>
      </c>
      <c r="J560" s="466" t="e">
        <f t="array" ref="J560">MIN(IF(Table5[[#This Row],[JV Number]]=Table1[JV '#],#REF!,"Error"))</f>
        <v>#REF!</v>
      </c>
      <c r="K560" s="554" t="e">
        <f>SUMIF(Table1[JV '#],Table5[[#This Row],[JV Number]],#REF!)</f>
        <v>#REF!</v>
      </c>
      <c r="L560" s="460" t="str">
        <f>IF(COUNTIFS(Table1[JV '#],Table5[[#This Row],[JV Number]],Table1[D-419 Utility Relocation Classification],Table5[[#Headers],[Prior]])=0,"",COUNTIFS(Table1[JV '#],Table5[[#This Row],[JV Number]],Table1[D-419 Utility Relocation Classification],Table5[[#Headers],[Prior]]))</f>
        <v/>
      </c>
      <c r="M560" s="460" t="str">
        <f>IF(COUNTIFS(Table1[JV '#],Table5[[#This Row],[JV Number]],Table1[D-419 Utility Relocation Classification],Table5[[#Headers],[Restrictive]])=0,"",COUNTIFS(Table1[JV '#],Table5[[#This Row],[JV Number]],Table1[D-419 Utility Relocation Classification],Table5[[#Headers],[Restrictive]]))</f>
        <v/>
      </c>
      <c r="N560" s="460" t="str">
        <f>IF(COUNTIFS(Table1[JV '#],Table5[[#This Row],[JV Number]],Table1[D-419 Utility Relocation Classification],Table5[[#Headers],[Concurrent]])=0,"",COUNTIFS(Table1[JV '#],Table5[[#This Row],[JV Number]],Table1[D-419 Utility Relocation Classification],Table5[[#Headers],[Concurrent]]))</f>
        <v/>
      </c>
      <c r="O560" s="460" t="str">
        <f>IF(COUNTIFS(Table1[JV '#],Table5[[#This Row],[JV Number]],Table1[D-419 Utility Relocation Classification],Table5[[#Headers],[Coordinated]])=0,"",COUNTIFS(Table1[JV '#],Table5[[#This Row],[JV Number]],Table1[D-419 Utility Relocation Classification],Table5[[#Headers],[Coordinated]]))</f>
        <v/>
      </c>
      <c r="P560" s="460" t="str">
        <f>IF(COUNTIFS(Table1[JV '#],Table5[[#This Row],[JV Number]],Table1[D-419 Utility Relocation Classification],Table5[[#Headers],[Not Affected]])=0,"",COUNTIFS(Table1[JV '#],Table5[[#This Row],[JV Number]],Table1[D-419 Utility Relocation Classification],Table5[[#Headers],[Not Affected]]))</f>
        <v/>
      </c>
      <c r="Q560" s="460" t="str">
        <f>IF(COUNTIFS(Table1[JV '#],Table5[[#This Row],[JV Number]],Table1[D-419 Utility Relocation Classification],Table5[[#Headers],[Incorporated]])=0,"",COUNTIFS(Table1[JV '#],Table5[[#This Row],[JV Number]],Table1[D-419 Utility Relocation Classification],Table5[[#Headers],[Incorporated]]))</f>
        <v/>
      </c>
      <c r="R560" s="460" t="str">
        <f>IF(COUNTIFS(Table1[JV '#],Table5[[#This Row],[JV Number]],Table1[Overhead or Underground],"OH")=0,"",COUNTIFS(Table1[JV '#],Table5[[#This Row],[JV Number]],Table1[Overhead or Underground],"OH"))</f>
        <v/>
      </c>
      <c r="S560" s="460">
        <f>IF(COUNTIFS(Table1[JV '#],Table5[[#This Row],[JV Number]],Table1[Overhead or Underground],"UG")=0,"",COUNTIFS(Table1[JV '#],Table5[[#This Row],[JV Number]],Table1[Overhead or Underground],"UG"))</f>
        <v>1</v>
      </c>
      <c r="T560" s="460" t="e">
        <f>IF(COUNTIFS(Table1[JV '#],Table5[[#This Row],[JV Number]],#REF!,"x")=0,"",COUNTIFS(Table1[JV '#],Table5[[#This Row],[JV Number]],#REF!,"x"))</f>
        <v>#REF!</v>
      </c>
      <c r="U560" s="460" t="e">
        <f>IF(COUNTIFS(Table1[JV '#],Table5[[#This Row],[JV Number]],#REF!,"x")=0,"",COUNTIFS(Table1[JV '#],Table5[[#This Row],[JV Number]],#REF!,"x"))</f>
        <v>#REF!</v>
      </c>
      <c r="V560" s="460" t="e">
        <f>IF(COUNTIFS(Table1[JV '#],Table5[[#This Row],[JV Number]],#REF!,"x")=0,"",COUNTIFS(Table1[JV '#],Table5[[#This Row],[JV Number]],#REF!,"x"))</f>
        <v>#REF!</v>
      </c>
      <c r="W560" s="460" t="e">
        <f>IF(COUNTIFS(Table1[JV '#],Table5[[#This Row],[JV Number]],#REF!,"x")=0,"",COUNTIFS(Table1[JV '#],Table5[[#This Row],[JV Number]],#REF!,"x"))</f>
        <v>#REF!</v>
      </c>
      <c r="X560" s="460" t="e">
        <f>IF(COUNTIFS(Table1[JV '#],Table5[[#This Row],[JV Number]],#REF!,"x")=0,"",COUNTIFS(Table1[JV '#],Table5[[#This Row],[JV Number]],#REF!,"x"))</f>
        <v>#REF!</v>
      </c>
      <c r="Z560" s="447"/>
    </row>
    <row r="561" spans="1:26" x14ac:dyDescent="0.25">
      <c r="A561" s="464">
        <v>557</v>
      </c>
      <c r="B561" s="460">
        <v>563</v>
      </c>
      <c r="C561" s="460">
        <f>INDEX(Table1[MPMS '#],MATCH(Table5[[#This Row],[JV Number]],Table1[JV '#],0))</f>
        <v>74190</v>
      </c>
      <c r="D561" s="460" t="str">
        <f>INDEX(Table1[Early Completion (Y/N)],MATCH(Table5[[#This Row],[JV Number]],Table1[JV '#],0))</f>
        <v>--</v>
      </c>
      <c r="E561" s="460" t="e">
        <f>INDEX(#REF!,MATCH(Table5[[#This Row],[JV Number]],Table1[JV '#],0))</f>
        <v>#REF!</v>
      </c>
      <c r="F561" s="460">
        <f>INDEX(Table1[District],MATCH(Table5[[#This Row],[JV Number]],Table1[JV '#],0))</f>
        <v>12</v>
      </c>
      <c r="G561" s="460" t="str">
        <f>INDEX(Table1[County],MATCH(Table5[[#This Row],[JV Number]],Table1[JV '#],0))</f>
        <v>Fayette</v>
      </c>
      <c r="H561" s="460">
        <f>COUNTIF(Table1[JV '#],Table5[[#This Row],[JV Number]])</f>
        <v>2</v>
      </c>
      <c r="I561" s="466">
        <f>LOOKUP(Table5[[#This Row],[JV Number]],Table4[JV '#],Table4[Construction Start Dates])</f>
        <v>42587</v>
      </c>
      <c r="J561" s="466" t="e">
        <f t="array" ref="J561">MIN(IF(Table5[[#This Row],[JV Number]]=Table1[JV '#],#REF!,"Error"))</f>
        <v>#REF!</v>
      </c>
      <c r="K561" s="554" t="e">
        <f>SUMIF(Table1[JV '#],Table5[[#This Row],[JV Number]],#REF!)</f>
        <v>#REF!</v>
      </c>
      <c r="L561" s="460" t="str">
        <f>IF(COUNTIFS(Table1[JV '#],Table5[[#This Row],[JV Number]],Table1[D-419 Utility Relocation Classification],Table5[[#Headers],[Prior]])=0,"",COUNTIFS(Table1[JV '#],Table5[[#This Row],[JV Number]],Table1[D-419 Utility Relocation Classification],Table5[[#Headers],[Prior]]))</f>
        <v/>
      </c>
      <c r="M561" s="460" t="str">
        <f>IF(COUNTIFS(Table1[JV '#],Table5[[#This Row],[JV Number]],Table1[D-419 Utility Relocation Classification],Table5[[#Headers],[Restrictive]])=0,"",COUNTIFS(Table1[JV '#],Table5[[#This Row],[JV Number]],Table1[D-419 Utility Relocation Classification],Table5[[#Headers],[Restrictive]]))</f>
        <v/>
      </c>
      <c r="N561" s="460" t="str">
        <f>IF(COUNTIFS(Table1[JV '#],Table5[[#This Row],[JV Number]],Table1[D-419 Utility Relocation Classification],Table5[[#Headers],[Concurrent]])=0,"",COUNTIFS(Table1[JV '#],Table5[[#This Row],[JV Number]],Table1[D-419 Utility Relocation Classification],Table5[[#Headers],[Concurrent]]))</f>
        <v/>
      </c>
      <c r="O561" s="460" t="str">
        <f>IF(COUNTIFS(Table1[JV '#],Table5[[#This Row],[JV Number]],Table1[D-419 Utility Relocation Classification],Table5[[#Headers],[Coordinated]])=0,"",COUNTIFS(Table1[JV '#],Table5[[#This Row],[JV Number]],Table1[D-419 Utility Relocation Classification],Table5[[#Headers],[Coordinated]]))</f>
        <v/>
      </c>
      <c r="P561" s="460" t="str">
        <f>IF(COUNTIFS(Table1[JV '#],Table5[[#This Row],[JV Number]],Table1[D-419 Utility Relocation Classification],Table5[[#Headers],[Not Affected]])=0,"",COUNTIFS(Table1[JV '#],Table5[[#This Row],[JV Number]],Table1[D-419 Utility Relocation Classification],Table5[[#Headers],[Not Affected]]))</f>
        <v/>
      </c>
      <c r="Q561" s="460" t="str">
        <f>IF(COUNTIFS(Table1[JV '#],Table5[[#This Row],[JV Number]],Table1[D-419 Utility Relocation Classification],Table5[[#Headers],[Incorporated]])=0,"",COUNTIFS(Table1[JV '#],Table5[[#This Row],[JV Number]],Table1[D-419 Utility Relocation Classification],Table5[[#Headers],[Incorporated]]))</f>
        <v/>
      </c>
      <c r="R561" s="460" t="str">
        <f>IF(COUNTIFS(Table1[JV '#],Table5[[#This Row],[JV Number]],Table1[Overhead or Underground],"OH")=0,"",COUNTIFS(Table1[JV '#],Table5[[#This Row],[JV Number]],Table1[Overhead or Underground],"OH"))</f>
        <v/>
      </c>
      <c r="S561" s="460">
        <f>IF(COUNTIFS(Table1[JV '#],Table5[[#This Row],[JV Number]],Table1[Overhead or Underground],"UG")=0,"",COUNTIFS(Table1[JV '#],Table5[[#This Row],[JV Number]],Table1[Overhead or Underground],"UG"))</f>
        <v>1</v>
      </c>
      <c r="T561" s="460" t="e">
        <f>IF(COUNTIFS(Table1[JV '#],Table5[[#This Row],[JV Number]],#REF!,"x")=0,"",COUNTIFS(Table1[JV '#],Table5[[#This Row],[JV Number]],#REF!,"x"))</f>
        <v>#REF!</v>
      </c>
      <c r="U561" s="460" t="e">
        <f>IF(COUNTIFS(Table1[JV '#],Table5[[#This Row],[JV Number]],#REF!,"x")=0,"",COUNTIFS(Table1[JV '#],Table5[[#This Row],[JV Number]],#REF!,"x"))</f>
        <v>#REF!</v>
      </c>
      <c r="V561" s="460" t="e">
        <f>IF(COUNTIFS(Table1[JV '#],Table5[[#This Row],[JV Number]],#REF!,"x")=0,"",COUNTIFS(Table1[JV '#],Table5[[#This Row],[JV Number]],#REF!,"x"))</f>
        <v>#REF!</v>
      </c>
      <c r="W561" s="460" t="e">
        <f>IF(COUNTIFS(Table1[JV '#],Table5[[#This Row],[JV Number]],#REF!,"x")=0,"",COUNTIFS(Table1[JV '#],Table5[[#This Row],[JV Number]],#REF!,"x"))</f>
        <v>#REF!</v>
      </c>
      <c r="X561" s="460" t="e">
        <f>IF(COUNTIFS(Table1[JV '#],Table5[[#This Row],[JV Number]],#REF!,"x")=0,"",COUNTIFS(Table1[JV '#],Table5[[#This Row],[JV Number]],#REF!,"x"))</f>
        <v>#REF!</v>
      </c>
      <c r="Z561" s="447"/>
    </row>
    <row r="562" spans="1:26" x14ac:dyDescent="0.25">
      <c r="A562" s="464">
        <v>558</v>
      </c>
      <c r="B562" s="460">
        <v>564</v>
      </c>
      <c r="C562" s="460">
        <f>INDEX(Table1[MPMS '#],MATCH(Table5[[#This Row],[JV Number]],Table1[JV '#],0))</f>
        <v>102789</v>
      </c>
      <c r="D562" s="460" t="str">
        <f>INDEX(Table1[Early Completion (Y/N)],MATCH(Table5[[#This Row],[JV Number]],Table1[JV '#],0))</f>
        <v>--</v>
      </c>
      <c r="E562" s="460" t="e">
        <f>INDEX(#REF!,MATCH(Table5[[#This Row],[JV Number]],Table1[JV '#],0))</f>
        <v>#REF!</v>
      </c>
      <c r="F562" s="460">
        <f>INDEX(Table1[District],MATCH(Table5[[#This Row],[JV Number]],Table1[JV '#],0))</f>
        <v>8</v>
      </c>
      <c r="G562" s="460" t="str">
        <f>INDEX(Table1[County],MATCH(Table5[[#This Row],[JV Number]],Table1[JV '#],0))</f>
        <v>Cumberland</v>
      </c>
      <c r="H562" s="460">
        <f>COUNTIF(Table1[JV '#],Table5[[#This Row],[JV Number]])</f>
        <v>1</v>
      </c>
      <c r="I562" s="466">
        <f>LOOKUP(Table5[[#This Row],[JV Number]],Table4[JV '#],Table4[Construction Start Dates])</f>
        <v>42842</v>
      </c>
      <c r="J562" s="466" t="e">
        <f t="array" ref="J562">MIN(IF(Table5[[#This Row],[JV Number]]=Table1[JV '#],#REF!,"Error"))</f>
        <v>#REF!</v>
      </c>
      <c r="K562" s="554" t="e">
        <f>SUMIF(Table1[JV '#],Table5[[#This Row],[JV Number]],#REF!)</f>
        <v>#REF!</v>
      </c>
      <c r="L562" s="460" t="str">
        <f>IF(COUNTIFS(Table1[JV '#],Table5[[#This Row],[JV Number]],Table1[D-419 Utility Relocation Classification],Table5[[#Headers],[Prior]])=0,"",COUNTIFS(Table1[JV '#],Table5[[#This Row],[JV Number]],Table1[D-419 Utility Relocation Classification],Table5[[#Headers],[Prior]]))</f>
        <v/>
      </c>
      <c r="M562" s="460" t="str">
        <f>IF(COUNTIFS(Table1[JV '#],Table5[[#This Row],[JV Number]],Table1[D-419 Utility Relocation Classification],Table5[[#Headers],[Restrictive]])=0,"",COUNTIFS(Table1[JV '#],Table5[[#This Row],[JV Number]],Table1[D-419 Utility Relocation Classification],Table5[[#Headers],[Restrictive]]))</f>
        <v/>
      </c>
      <c r="N562" s="460" t="str">
        <f>IF(COUNTIFS(Table1[JV '#],Table5[[#This Row],[JV Number]],Table1[D-419 Utility Relocation Classification],Table5[[#Headers],[Concurrent]])=0,"",COUNTIFS(Table1[JV '#],Table5[[#This Row],[JV Number]],Table1[D-419 Utility Relocation Classification],Table5[[#Headers],[Concurrent]]))</f>
        <v/>
      </c>
      <c r="O562" s="460" t="str">
        <f>IF(COUNTIFS(Table1[JV '#],Table5[[#This Row],[JV Number]],Table1[D-419 Utility Relocation Classification],Table5[[#Headers],[Coordinated]])=0,"",COUNTIFS(Table1[JV '#],Table5[[#This Row],[JV Number]],Table1[D-419 Utility Relocation Classification],Table5[[#Headers],[Coordinated]]))</f>
        <v/>
      </c>
      <c r="P562" s="460" t="str">
        <f>IF(COUNTIFS(Table1[JV '#],Table5[[#This Row],[JV Number]],Table1[D-419 Utility Relocation Classification],Table5[[#Headers],[Not Affected]])=0,"",COUNTIFS(Table1[JV '#],Table5[[#This Row],[JV Number]],Table1[D-419 Utility Relocation Classification],Table5[[#Headers],[Not Affected]]))</f>
        <v/>
      </c>
      <c r="Q562" s="460" t="str">
        <f>IF(COUNTIFS(Table1[JV '#],Table5[[#This Row],[JV Number]],Table1[D-419 Utility Relocation Classification],Table5[[#Headers],[Incorporated]])=0,"",COUNTIFS(Table1[JV '#],Table5[[#This Row],[JV Number]],Table1[D-419 Utility Relocation Classification],Table5[[#Headers],[Incorporated]]))</f>
        <v/>
      </c>
      <c r="R562" s="460" t="str">
        <f>IF(COUNTIFS(Table1[JV '#],Table5[[#This Row],[JV Number]],Table1[Overhead or Underground],"OH")=0,"",COUNTIFS(Table1[JV '#],Table5[[#This Row],[JV Number]],Table1[Overhead or Underground],"OH"))</f>
        <v/>
      </c>
      <c r="S562" s="460" t="str">
        <f>IF(COUNTIFS(Table1[JV '#],Table5[[#This Row],[JV Number]],Table1[Overhead or Underground],"UG")=0,"",COUNTIFS(Table1[JV '#],Table5[[#This Row],[JV Number]],Table1[Overhead or Underground],"UG"))</f>
        <v/>
      </c>
      <c r="T562" s="460" t="e">
        <f>IF(COUNTIFS(Table1[JV '#],Table5[[#This Row],[JV Number]],#REF!,"x")=0,"",COUNTIFS(Table1[JV '#],Table5[[#This Row],[JV Number]],#REF!,"x"))</f>
        <v>#REF!</v>
      </c>
      <c r="U562" s="460" t="e">
        <f>IF(COUNTIFS(Table1[JV '#],Table5[[#This Row],[JV Number]],#REF!,"x")=0,"",COUNTIFS(Table1[JV '#],Table5[[#This Row],[JV Number]],#REF!,"x"))</f>
        <v>#REF!</v>
      </c>
      <c r="V562" s="460" t="e">
        <f>IF(COUNTIFS(Table1[JV '#],Table5[[#This Row],[JV Number]],#REF!,"x")=0,"",COUNTIFS(Table1[JV '#],Table5[[#This Row],[JV Number]],#REF!,"x"))</f>
        <v>#REF!</v>
      </c>
      <c r="W562" s="460" t="e">
        <f>IF(COUNTIFS(Table1[JV '#],Table5[[#This Row],[JV Number]],#REF!,"x")=0,"",COUNTIFS(Table1[JV '#],Table5[[#This Row],[JV Number]],#REF!,"x"))</f>
        <v>#REF!</v>
      </c>
      <c r="X562" s="460" t="e">
        <f>IF(COUNTIFS(Table1[JV '#],Table5[[#This Row],[JV Number]],#REF!,"x")=0,"",COUNTIFS(Table1[JV '#],Table5[[#This Row],[JV Number]],#REF!,"x"))</f>
        <v>#REF!</v>
      </c>
      <c r="Z562" s="447"/>
    </row>
    <row r="563" spans="1:26" x14ac:dyDescent="0.25">
      <c r="B563" s="460">
        <f>SUBTOTAL(103,Table5[JV Number])</f>
        <v>558</v>
      </c>
      <c r="H563" s="460">
        <f>SUBTOTAL(109,Table5[Facility Quantity])</f>
        <v>1844</v>
      </c>
      <c r="L563" s="460">
        <f>SUBTOTAL(102,Table5[Prior])</f>
        <v>26</v>
      </c>
      <c r="M563" s="460">
        <f>SUBTOTAL(102,Table5[Restrictive])</f>
        <v>7</v>
      </c>
      <c r="N563" s="460">
        <f>SUBTOTAL(102,Table5[Concurrent])</f>
        <v>1</v>
      </c>
      <c r="O563" s="460">
        <f>SUBTOTAL(102,Table5[Coordinated])</f>
        <v>57</v>
      </c>
      <c r="P563" s="460">
        <f>SUBTOTAL(102,Table5[Not Affected])</f>
        <v>48</v>
      </c>
      <c r="Q563" s="460">
        <f>SUBTOTAL(102,Table5[Incorporated])</f>
        <v>5</v>
      </c>
      <c r="R563" s="460">
        <f>SUBTOTAL(102,Table5[Overhead])</f>
        <v>181</v>
      </c>
      <c r="S563" s="460">
        <f>SUBTOTAL(102,Table5[Underground])</f>
        <v>374</v>
      </c>
      <c r="T563" s="460">
        <f>SUBTOTAL(102,Table5[Requires Clear/Grub])</f>
        <v>0</v>
      </c>
      <c r="U563" s="460" t="e">
        <f>SUBTOTAL(109,Table5[Requires Stakeout])</f>
        <v>#REF!</v>
      </c>
      <c r="V563" s="460" t="e">
        <f>SUBTOTAL(109,Table5[Requires Earthwork])</f>
        <v>#REF!</v>
      </c>
      <c r="W563" s="460" t="e">
        <f>SUBTOTAL(109,Table5[Requires Guardrail Adjustment])</f>
        <v>#REF!</v>
      </c>
      <c r="X563" s="460">
        <f>SUBTOTAL(102,Table5[Requires Other Action])</f>
        <v>0</v>
      </c>
    </row>
  </sheetData>
  <printOptions horizontalCentered="1"/>
  <pageMargins left="0.7" right="0.7" top="0.75" bottom="0.75" header="0.3" footer="0.3"/>
  <pageSetup paperSize="3" scale="83" fitToHeight="0" orientation="landscape"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1"/>
  <sheetViews>
    <sheetView workbookViewId="0">
      <pane ySplit="2" topLeftCell="A3" activePane="bottomLeft" state="frozen"/>
      <selection pane="bottomLeft" activeCell="I250" sqref="I250"/>
    </sheetView>
  </sheetViews>
  <sheetFormatPr defaultRowHeight="15" x14ac:dyDescent="0.25"/>
  <cols>
    <col min="1" max="1" width="9.140625" style="444"/>
    <col min="2" max="4" width="9.140625" style="481"/>
    <col min="5" max="5" width="11.7109375" style="482" customWidth="1"/>
    <col min="6" max="6" width="11.7109375" style="483" customWidth="1"/>
    <col min="7" max="9" width="9.140625" style="444"/>
  </cols>
  <sheetData>
    <row r="2" spans="2:8" ht="75" customHeight="1" x14ac:dyDescent="0.3">
      <c r="B2" s="441" t="s">
        <v>7</v>
      </c>
      <c r="C2" s="441" t="s">
        <v>4996</v>
      </c>
      <c r="D2" s="441" t="s">
        <v>4997</v>
      </c>
      <c r="E2" s="441" t="s">
        <v>4998</v>
      </c>
      <c r="F2" s="442" t="s">
        <v>4999</v>
      </c>
      <c r="H2" s="444" t="s">
        <v>5000</v>
      </c>
    </row>
    <row r="3" spans="2:8" ht="14.45" x14ac:dyDescent="0.3">
      <c r="B3" s="424">
        <v>1</v>
      </c>
      <c r="C3" s="424" t="e">
        <f>LOOKUP(Table3[[#This Row],[JV '#]],Table1[JV '#],#REF!)</f>
        <v>#REF!</v>
      </c>
      <c r="D3" s="424" t="str">
        <f>LOOKUP(Table3[[#This Row],[JV '#]],Table1[JV '#],Table1[Early Completion (Y/N)])</f>
        <v>--</v>
      </c>
      <c r="E3" s="422">
        <f>LOOKUP(Table3[[#This Row],[JV '#]],Table1[JV '#],Table1[Pa One Call Serial No.])</f>
        <v>20150351072</v>
      </c>
      <c r="F3" s="438" t="e">
        <f>IF(LOOKUP(B3,Table1[JV '#],#REF!)="","No Entry",LOOKUP(B3,Table1[JV '#],#REF!))</f>
        <v>#REF!</v>
      </c>
    </row>
    <row r="4" spans="2:8" ht="14.45" x14ac:dyDescent="0.3">
      <c r="B4" s="424">
        <v>2</v>
      </c>
      <c r="C4" s="424" t="e">
        <f>LOOKUP(Table3[[#This Row],[JV '#]],Table1[JV '#],#REF!)</f>
        <v>#REF!</v>
      </c>
      <c r="D4" s="424" t="str">
        <f>LOOKUP(Table3[[#This Row],[JV '#]],Table1[JV '#],Table1[Early Completion (Y/N)])</f>
        <v>--</v>
      </c>
      <c r="E4" s="422">
        <f>LOOKUP(Table3[[#This Row],[JV '#]],Table1[JV '#],Table1[Pa One Call Serial No.])</f>
        <v>20150341823</v>
      </c>
      <c r="F4" s="438" t="e">
        <f>IF(LOOKUP(B4,Table1[JV '#],#REF!)="","No Entry",LOOKUP(B4,Table1[JV '#],#REF!))</f>
        <v>#REF!</v>
      </c>
    </row>
    <row r="5" spans="2:8" ht="14.45" x14ac:dyDescent="0.3">
      <c r="B5" s="424">
        <v>3</v>
      </c>
      <c r="C5" s="424" t="e">
        <f>LOOKUP(Table3[[#This Row],[JV '#]],Table1[JV '#],#REF!)</f>
        <v>#REF!</v>
      </c>
      <c r="D5" s="424" t="str">
        <f>LOOKUP(Table3[[#This Row],[JV '#]],Table1[JV '#],Table1[Early Completion (Y/N)])</f>
        <v>--</v>
      </c>
      <c r="E5" s="422">
        <f>LOOKUP(Table3[[#This Row],[JV '#]],Table1[JV '#],Table1[Pa One Call Serial No.])</f>
        <v>20151473198</v>
      </c>
      <c r="F5" s="438" t="e">
        <f>IF(LOOKUP(B5,Table1[JV '#],#REF!)="","No Entry",LOOKUP(B5,Table1[JV '#],#REF!))</f>
        <v>#REF!</v>
      </c>
    </row>
    <row r="6" spans="2:8" ht="14.45" x14ac:dyDescent="0.3">
      <c r="B6" s="424">
        <v>4</v>
      </c>
      <c r="C6" s="424" t="e">
        <f>LOOKUP(Table3[[#This Row],[JV '#]],Table1[JV '#],#REF!)</f>
        <v>#REF!</v>
      </c>
      <c r="D6" s="424" t="str">
        <f>LOOKUP(Table3[[#This Row],[JV '#]],Table1[JV '#],Table1[Early Completion (Y/N)])</f>
        <v>--</v>
      </c>
      <c r="E6" s="422">
        <f>LOOKUP(Table3[[#This Row],[JV '#]],Table1[JV '#],Table1[Pa One Call Serial No.])</f>
        <v>20143580160</v>
      </c>
      <c r="F6" s="438" t="e">
        <f>IF(LOOKUP(B6,Table1[JV '#],#REF!)="","No Entry",LOOKUP(B6,Table1[JV '#],#REF!))</f>
        <v>#REF!</v>
      </c>
    </row>
    <row r="7" spans="2:8" ht="14.45" x14ac:dyDescent="0.3">
      <c r="B7" s="424">
        <v>5</v>
      </c>
      <c r="C7" s="424" t="e">
        <f>LOOKUP(Table3[[#This Row],[JV '#]],Table1[JV '#],#REF!)</f>
        <v>#REF!</v>
      </c>
      <c r="D7" s="424" t="str">
        <f>LOOKUP(Table3[[#This Row],[JV '#]],Table1[JV '#],Table1[Early Completion (Y/N)])</f>
        <v>--</v>
      </c>
      <c r="E7" s="422">
        <f>LOOKUP(Table3[[#This Row],[JV '#]],Table1[JV '#],Table1[Pa One Call Serial No.])</f>
        <v>20150161005</v>
      </c>
      <c r="F7" s="438" t="e">
        <f>IF(LOOKUP(B7,Table1[JV '#],#REF!)="","No Entry",LOOKUP(B7,Table1[JV '#],#REF!))</f>
        <v>#REF!</v>
      </c>
    </row>
    <row r="8" spans="2:8" ht="14.45" x14ac:dyDescent="0.3">
      <c r="B8" s="424">
        <v>6</v>
      </c>
      <c r="C8" s="424" t="e">
        <f>LOOKUP(Table3[[#This Row],[JV '#]],Table1[JV '#],#REF!)</f>
        <v>#REF!</v>
      </c>
      <c r="D8" s="424" t="str">
        <f>LOOKUP(Table3[[#This Row],[JV '#]],Table1[JV '#],Table1[Early Completion (Y/N)])</f>
        <v>--</v>
      </c>
      <c r="E8" s="422">
        <f>LOOKUP(Table3[[#This Row],[JV '#]],Table1[JV '#],Table1[Pa One Call Serial No.])</f>
        <v>20150350248</v>
      </c>
      <c r="F8" s="438" t="e">
        <f>IF(LOOKUP(B8,Table1[JV '#],#REF!)="","No Entry",LOOKUP(B8,Table1[JV '#],#REF!))</f>
        <v>#REF!</v>
      </c>
    </row>
    <row r="9" spans="2:8" ht="14.45" x14ac:dyDescent="0.3">
      <c r="B9" s="424">
        <v>7</v>
      </c>
      <c r="C9" s="424" t="e">
        <f>LOOKUP(Table3[[#This Row],[JV '#]],Table1[JV '#],#REF!)</f>
        <v>#REF!</v>
      </c>
      <c r="D9" s="424" t="str">
        <f>LOOKUP(Table3[[#This Row],[JV '#]],Table1[JV '#],Table1[Early Completion (Y/N)])</f>
        <v>--</v>
      </c>
      <c r="E9" s="422">
        <f>LOOKUP(Table3[[#This Row],[JV '#]],Table1[JV '#],Table1[Pa One Call Serial No.])</f>
        <v>20150340926</v>
      </c>
      <c r="F9" s="438" t="e">
        <f>IF(LOOKUP(B9,Table1[JV '#],#REF!)="","No Entry",LOOKUP(B9,Table1[JV '#],#REF!))</f>
        <v>#REF!</v>
      </c>
    </row>
    <row r="10" spans="2:8" ht="14.45" x14ac:dyDescent="0.3">
      <c r="B10" s="424">
        <v>8</v>
      </c>
      <c r="C10" s="424" t="e">
        <f>LOOKUP(Table3[[#This Row],[JV '#]],Table1[JV '#],#REF!)</f>
        <v>#REF!</v>
      </c>
      <c r="D10" s="424" t="str">
        <f>LOOKUP(Table3[[#This Row],[JV '#]],Table1[JV '#],Table1[Early Completion (Y/N)])</f>
        <v>--</v>
      </c>
      <c r="E10" s="422">
        <f>LOOKUP(Table3[[#This Row],[JV '#]],Table1[JV '#],Table1[Pa One Call Serial No.])</f>
        <v>20151473231</v>
      </c>
      <c r="F10" s="438" t="e">
        <f>IF(LOOKUP(B10,Table1[JV '#],#REF!)="","No Entry",LOOKUP(B10,Table1[JV '#],#REF!))</f>
        <v>#REF!</v>
      </c>
    </row>
    <row r="11" spans="2:8" ht="14.45" x14ac:dyDescent="0.3">
      <c r="B11" s="424">
        <v>9</v>
      </c>
      <c r="C11" s="424" t="e">
        <f>LOOKUP(Table3[[#This Row],[JV '#]],Table1[JV '#],#REF!)</f>
        <v>#REF!</v>
      </c>
      <c r="D11" s="424" t="str">
        <f>LOOKUP(Table3[[#This Row],[JV '#]],Table1[JV '#],Table1[Early Completion (Y/N)])</f>
        <v>--</v>
      </c>
      <c r="E11" s="422">
        <f>LOOKUP(Table3[[#This Row],[JV '#]],Table1[JV '#],Table1[Pa One Call Serial No.])</f>
        <v>20150410270</v>
      </c>
      <c r="F11" s="438" t="e">
        <f>IF(LOOKUP(B11,Table1[JV '#],#REF!)="","No Entry",LOOKUP(B11,Table1[JV '#],#REF!))</f>
        <v>#REF!</v>
      </c>
    </row>
    <row r="12" spans="2:8" ht="14.45" x14ac:dyDescent="0.3">
      <c r="B12" s="424">
        <v>10</v>
      </c>
      <c r="C12" s="424" t="e">
        <f>LOOKUP(Table3[[#This Row],[JV '#]],Table1[JV '#],#REF!)</f>
        <v>#REF!</v>
      </c>
      <c r="D12" s="424" t="str">
        <f>LOOKUP(Table3[[#This Row],[JV '#]],Table1[JV '#],Table1[Early Completion (Y/N)])</f>
        <v>--</v>
      </c>
      <c r="E12" s="422">
        <f>LOOKUP(Table3[[#This Row],[JV '#]],Table1[JV '#],Table1[Pa One Call Serial No.])</f>
        <v>20150161022</v>
      </c>
      <c r="F12" s="438" t="e">
        <f>IF(LOOKUP(B12,Table1[JV '#],#REF!)="","No Entry",LOOKUP(B12,Table1[JV '#],#REF!))</f>
        <v>#REF!</v>
      </c>
    </row>
    <row r="13" spans="2:8" ht="14.45" x14ac:dyDescent="0.3">
      <c r="B13" s="424">
        <v>11</v>
      </c>
      <c r="C13" s="424" t="e">
        <f>LOOKUP(Table3[[#This Row],[JV '#]],Table1[JV '#],#REF!)</f>
        <v>#REF!</v>
      </c>
      <c r="D13" s="424" t="str">
        <f>LOOKUP(Table3[[#This Row],[JV '#]],Table1[JV '#],Table1[Early Completion (Y/N)])</f>
        <v>--</v>
      </c>
      <c r="E13" s="422">
        <f>LOOKUP(Table3[[#This Row],[JV '#]],Table1[JV '#],Table1[Pa One Call Serial No.])</f>
        <v>20151472691</v>
      </c>
      <c r="F13" s="438" t="e">
        <f>IF(LOOKUP(B13,Table1[JV '#],#REF!)="","No Entry",LOOKUP(B13,Table1[JV '#],#REF!))</f>
        <v>#REF!</v>
      </c>
    </row>
    <row r="14" spans="2:8" ht="14.45" x14ac:dyDescent="0.3">
      <c r="B14" s="424">
        <v>12</v>
      </c>
      <c r="C14" s="424" t="e">
        <f>LOOKUP(Table3[[#This Row],[JV '#]],Table1[JV '#],#REF!)</f>
        <v>#REF!</v>
      </c>
      <c r="D14" s="424" t="str">
        <f>LOOKUP(Table3[[#This Row],[JV '#]],Table1[JV '#],Table1[Early Completion (Y/N)])</f>
        <v>--</v>
      </c>
      <c r="E14" s="422">
        <f>LOOKUP(Table3[[#This Row],[JV '#]],Table1[JV '#],Table1[Pa One Call Serial No.])</f>
        <v>20150330199</v>
      </c>
      <c r="F14" s="438" t="e">
        <f>IF(LOOKUP(B14,Table1[JV '#],#REF!)="","No Entry",LOOKUP(B14,Table1[JV '#],#REF!))</f>
        <v>#REF!</v>
      </c>
    </row>
    <row r="15" spans="2:8" ht="14.45" x14ac:dyDescent="0.3">
      <c r="B15" s="424">
        <v>13</v>
      </c>
      <c r="C15" s="424" t="e">
        <f>LOOKUP(Table3[[#This Row],[JV '#]],Table1[JV '#],#REF!)</f>
        <v>#REF!</v>
      </c>
      <c r="D15" s="424" t="str">
        <f>LOOKUP(Table3[[#This Row],[JV '#]],Table1[JV '#],Table1[Early Completion (Y/N)])</f>
        <v>--</v>
      </c>
      <c r="E15" s="422">
        <f>LOOKUP(Table3[[#This Row],[JV '#]],Table1[JV '#],Table1[Pa One Call Serial No.])</f>
        <v>20151473445</v>
      </c>
      <c r="F15" s="438" t="e">
        <f>IF(LOOKUP(B15,Table1[JV '#],#REF!)="","No Entry",LOOKUP(B15,Table1[JV '#],#REF!))</f>
        <v>#REF!</v>
      </c>
    </row>
    <row r="16" spans="2:8" ht="14.45" x14ac:dyDescent="0.3">
      <c r="B16" s="424">
        <v>14</v>
      </c>
      <c r="C16" s="424" t="e">
        <f>LOOKUP(Table3[[#This Row],[JV '#]],Table1[JV '#],#REF!)</f>
        <v>#REF!</v>
      </c>
      <c r="D16" s="424" t="str">
        <f>LOOKUP(Table3[[#This Row],[JV '#]],Table1[JV '#],Table1[Early Completion (Y/N)])</f>
        <v>--</v>
      </c>
      <c r="E16" s="422">
        <f>LOOKUP(Table3[[#This Row],[JV '#]],Table1[JV '#],Table1[Pa One Call Serial No.])</f>
        <v>20150330486</v>
      </c>
      <c r="F16" s="438" t="e">
        <f>IF(LOOKUP(B16,Table1[JV '#],#REF!)="","No Entry",LOOKUP(B16,Table1[JV '#],#REF!))</f>
        <v>#REF!</v>
      </c>
    </row>
    <row r="17" spans="2:6" ht="14.45" x14ac:dyDescent="0.3">
      <c r="B17" s="424">
        <v>15</v>
      </c>
      <c r="C17" s="424" t="e">
        <f>LOOKUP(Table3[[#This Row],[JV '#]],Table1[JV '#],#REF!)</f>
        <v>#REF!</v>
      </c>
      <c r="D17" s="424" t="str">
        <f>LOOKUP(Table3[[#This Row],[JV '#]],Table1[JV '#],Table1[Early Completion (Y/N)])</f>
        <v>--</v>
      </c>
      <c r="E17" s="422">
        <f>LOOKUP(Table3[[#This Row],[JV '#]],Table1[JV '#],Table1[Pa One Call Serial No.])</f>
        <v>20151472948</v>
      </c>
      <c r="F17" s="438" t="e">
        <f>IF(LOOKUP(B17,Table1[JV '#],#REF!)="","No Entry",LOOKUP(B17,Table1[JV '#],#REF!))</f>
        <v>#REF!</v>
      </c>
    </row>
    <row r="18" spans="2:6" ht="14.45" x14ac:dyDescent="0.3">
      <c r="B18" s="424">
        <v>16</v>
      </c>
      <c r="C18" s="424" t="e">
        <f>LOOKUP(Table3[[#This Row],[JV '#]],Table1[JV '#],#REF!)</f>
        <v>#REF!</v>
      </c>
      <c r="D18" s="424" t="str">
        <f>LOOKUP(Table3[[#This Row],[JV '#]],Table1[JV '#],Table1[Early Completion (Y/N)])</f>
        <v>--</v>
      </c>
      <c r="E18" s="422">
        <f>LOOKUP(Table3[[#This Row],[JV '#]],Table1[JV '#],Table1[Pa One Call Serial No.])</f>
        <v>20150330512</v>
      </c>
      <c r="F18" s="438" t="e">
        <f>IF(LOOKUP(B18,Table1[JV '#],#REF!)="","No Entry",LOOKUP(B18,Table1[JV '#],#REF!))</f>
        <v>#REF!</v>
      </c>
    </row>
    <row r="19" spans="2:6" ht="24.6" x14ac:dyDescent="0.3">
      <c r="B19" s="424">
        <v>17</v>
      </c>
      <c r="C19" s="424" t="e">
        <f>LOOKUP(Table3[[#This Row],[JV '#]],Table1[JV '#],#REF!)</f>
        <v>#REF!</v>
      </c>
      <c r="D19" s="424" t="str">
        <f>LOOKUP(Table3[[#This Row],[JV '#]],Table1[JV '#],Table1[Early Completion (Y/N)])</f>
        <v>--</v>
      </c>
      <c r="E19" s="422" t="str">
        <f>LOOKUP(Table3[[#This Row],[JV '#]],Table1[JV '#],Table1[Pa One Call Serial No.])</f>
        <v>20151471285, 20151471286</v>
      </c>
      <c r="F19" s="438" t="e">
        <f>IF(LOOKUP(B19,Table1[JV '#],#REF!)="","No Entry",LOOKUP(B19,Table1[JV '#],#REF!))</f>
        <v>#REF!</v>
      </c>
    </row>
    <row r="20" spans="2:6" ht="14.45" x14ac:dyDescent="0.3">
      <c r="B20" s="424">
        <v>18</v>
      </c>
      <c r="C20" s="424" t="e">
        <f>LOOKUP(Table3[[#This Row],[JV '#]],Table1[JV '#],#REF!)</f>
        <v>#REF!</v>
      </c>
      <c r="D20" s="424" t="str">
        <f>LOOKUP(Table3[[#This Row],[JV '#]],Table1[JV '#],Table1[Early Completion (Y/N)])</f>
        <v>--</v>
      </c>
      <c r="E20" s="422">
        <f>LOOKUP(Table3[[#This Row],[JV '#]],Table1[JV '#],Table1[Pa One Call Serial No.])</f>
        <v>20150411787</v>
      </c>
      <c r="F20" s="438" t="e">
        <f>IF(LOOKUP(B20,Table1[JV '#],#REF!)="","No Entry",LOOKUP(B20,Table1[JV '#],#REF!))</f>
        <v>#REF!</v>
      </c>
    </row>
    <row r="21" spans="2:6" ht="14.45" x14ac:dyDescent="0.3">
      <c r="B21" s="424">
        <v>19</v>
      </c>
      <c r="C21" s="424" t="e">
        <f>LOOKUP(Table3[[#This Row],[JV '#]],Table1[JV '#],#REF!)</f>
        <v>#REF!</v>
      </c>
      <c r="D21" s="424" t="str">
        <f>LOOKUP(Table3[[#This Row],[JV '#]],Table1[JV '#],Table1[Early Completion (Y/N)])</f>
        <v>--</v>
      </c>
      <c r="E21" s="422">
        <f>LOOKUP(Table3[[#This Row],[JV '#]],Table1[JV '#],Table1[Pa One Call Serial No.])</f>
        <v>20150340910</v>
      </c>
      <c r="F21" s="438" t="e">
        <f>IF(LOOKUP(B21,Table1[JV '#],#REF!)="","No Entry",LOOKUP(B21,Table1[JV '#],#REF!))</f>
        <v>#REF!</v>
      </c>
    </row>
    <row r="22" spans="2:6" ht="14.45" x14ac:dyDescent="0.3">
      <c r="B22" s="424">
        <v>20</v>
      </c>
      <c r="C22" s="424" t="e">
        <f>LOOKUP(Table3[[#This Row],[JV '#]],Table1[JV '#],#REF!)</f>
        <v>#REF!</v>
      </c>
      <c r="D22" s="424" t="str">
        <f>LOOKUP(Table3[[#This Row],[JV '#]],Table1[JV '#],Table1[Early Completion (Y/N)])</f>
        <v>--</v>
      </c>
      <c r="E22" s="422">
        <f>LOOKUP(Table3[[#This Row],[JV '#]],Table1[JV '#],Table1[Pa One Call Serial No.])</f>
        <v>20151472392</v>
      </c>
      <c r="F22" s="438" t="e">
        <f>IF(LOOKUP(B22,Table1[JV '#],#REF!)="","No Entry",LOOKUP(B22,Table1[JV '#],#REF!))</f>
        <v>#REF!</v>
      </c>
    </row>
    <row r="23" spans="2:6" ht="14.45" x14ac:dyDescent="0.3">
      <c r="B23" s="424">
        <v>21</v>
      </c>
      <c r="C23" s="424" t="e">
        <f>LOOKUP(Table3[[#This Row],[JV '#]],Table1[JV '#],#REF!)</f>
        <v>#REF!</v>
      </c>
      <c r="D23" s="424" t="str">
        <f>LOOKUP(Table3[[#This Row],[JV '#]],Table1[JV '#],Table1[Early Completion (Y/N)])</f>
        <v>--</v>
      </c>
      <c r="E23" s="422">
        <f>LOOKUP(Table3[[#This Row],[JV '#]],Table1[JV '#],Table1[Pa One Call Serial No.])</f>
        <v>20150340945</v>
      </c>
      <c r="F23" s="438" t="e">
        <f>IF(LOOKUP(B23,Table1[JV '#],#REF!)="","No Entry",LOOKUP(B23,Table1[JV '#],#REF!))</f>
        <v>#REF!</v>
      </c>
    </row>
    <row r="24" spans="2:6" ht="24.6" x14ac:dyDescent="0.3">
      <c r="B24" s="424">
        <v>22</v>
      </c>
      <c r="C24" s="424" t="e">
        <f>LOOKUP(Table3[[#This Row],[JV '#]],Table1[JV '#],#REF!)</f>
        <v>#REF!</v>
      </c>
      <c r="D24" s="424" t="str">
        <f>LOOKUP(Table3[[#This Row],[JV '#]],Table1[JV '#],Table1[Early Completion (Y/N)])</f>
        <v>--</v>
      </c>
      <c r="E24" s="422" t="str">
        <f>LOOKUP(Table3[[#This Row],[JV '#]],Table1[JV '#],Table1[Pa One Call Serial No.])</f>
        <v>20151473333, 20151473334</v>
      </c>
      <c r="F24" s="438" t="e">
        <f>IF(LOOKUP(B24,Table1[JV '#],#REF!)="","No Entry",LOOKUP(B24,Table1[JV '#],#REF!))</f>
        <v>#REF!</v>
      </c>
    </row>
    <row r="25" spans="2:6" ht="14.45" x14ac:dyDescent="0.3">
      <c r="B25" s="424">
        <v>23</v>
      </c>
      <c r="C25" s="424" t="e">
        <f>LOOKUP(Table3[[#This Row],[JV '#]],Table1[JV '#],#REF!)</f>
        <v>#REF!</v>
      </c>
      <c r="D25" s="424" t="str">
        <f>LOOKUP(Table3[[#This Row],[JV '#]],Table1[JV '#],Table1[Early Completion (Y/N)])</f>
        <v>--</v>
      </c>
      <c r="E25" s="422">
        <f>LOOKUP(Table3[[#This Row],[JV '#]],Table1[JV '#],Table1[Pa One Call Serial No.])</f>
        <v>20151471561</v>
      </c>
      <c r="F25" s="438" t="e">
        <f>IF(LOOKUP(B25,Table1[JV '#],#REF!)="","No Entry",LOOKUP(B25,Table1[JV '#],#REF!))</f>
        <v>#REF!</v>
      </c>
    </row>
    <row r="26" spans="2:6" ht="14.45" x14ac:dyDescent="0.3">
      <c r="B26" s="424">
        <v>24</v>
      </c>
      <c r="C26" s="424" t="e">
        <f>LOOKUP(Table3[[#This Row],[JV '#]],Table1[JV '#],#REF!)</f>
        <v>#REF!</v>
      </c>
      <c r="D26" s="424" t="str">
        <f>LOOKUP(Table3[[#This Row],[JV '#]],Table1[JV '#],Table1[Early Completion (Y/N)])</f>
        <v>--</v>
      </c>
      <c r="E26" s="422">
        <f>LOOKUP(Table3[[#This Row],[JV '#]],Table1[JV '#],Table1[Pa One Call Serial No.])</f>
        <v>20143571624</v>
      </c>
      <c r="F26" s="438" t="e">
        <f>IF(LOOKUP(B26,Table1[JV '#],#REF!)="","No Entry",LOOKUP(B26,Table1[JV '#],#REF!))</f>
        <v>#REF!</v>
      </c>
    </row>
    <row r="27" spans="2:6" ht="14.45" x14ac:dyDescent="0.3">
      <c r="B27" s="424">
        <v>25</v>
      </c>
      <c r="C27" s="424" t="e">
        <f>LOOKUP(Table3[[#This Row],[JV '#]],Table1[JV '#],#REF!)</f>
        <v>#REF!</v>
      </c>
      <c r="D27" s="424" t="str">
        <f>LOOKUP(Table3[[#This Row],[JV '#]],Table1[JV '#],Table1[Early Completion (Y/N)])</f>
        <v>--</v>
      </c>
      <c r="E27" s="422">
        <f>LOOKUP(Table3[[#This Row],[JV '#]],Table1[JV '#],Table1[Pa One Call Serial No.])</f>
        <v>20150541259</v>
      </c>
      <c r="F27" s="438" t="e">
        <f>IF(LOOKUP(B27,Table1[JV '#],#REF!)="","No Entry",LOOKUP(B27,Table1[JV '#],#REF!))</f>
        <v>#REF!</v>
      </c>
    </row>
    <row r="28" spans="2:6" ht="14.45" x14ac:dyDescent="0.3">
      <c r="B28" s="424">
        <v>26</v>
      </c>
      <c r="C28" s="424" t="e">
        <f>LOOKUP(Table3[[#This Row],[JV '#]],Table1[JV '#],#REF!)</f>
        <v>#REF!</v>
      </c>
      <c r="D28" s="424" t="str">
        <f>LOOKUP(Table3[[#This Row],[JV '#]],Table1[JV '#],Table1[Early Completion (Y/N)])</f>
        <v>--</v>
      </c>
      <c r="E28" s="422">
        <f>LOOKUP(Table3[[#This Row],[JV '#]],Table1[JV '#],Table1[Pa One Call Serial No.])</f>
        <v>20150541283</v>
      </c>
      <c r="F28" s="438" t="e">
        <f>IF(LOOKUP(B28,Table1[JV '#],#REF!)="","No Entry",LOOKUP(B28,Table1[JV '#],#REF!))</f>
        <v>#REF!</v>
      </c>
    </row>
    <row r="29" spans="2:6" ht="14.45" x14ac:dyDescent="0.3">
      <c r="B29" s="424">
        <v>27</v>
      </c>
      <c r="C29" s="424" t="e">
        <f>LOOKUP(Table3[[#This Row],[JV '#]],Table1[JV '#],#REF!)</f>
        <v>#REF!</v>
      </c>
      <c r="D29" s="424" t="str">
        <f>LOOKUP(Table3[[#This Row],[JV '#]],Table1[JV '#],Table1[Early Completion (Y/N)])</f>
        <v>--</v>
      </c>
      <c r="E29" s="422">
        <f>LOOKUP(Table3[[#This Row],[JV '#]],Table1[JV '#],Table1[Pa One Call Serial No.])</f>
        <v>20150541322</v>
      </c>
      <c r="F29" s="438" t="e">
        <f>IF(LOOKUP(B29,Table1[JV '#],#REF!)="","No Entry",LOOKUP(B29,Table1[JV '#],#REF!))</f>
        <v>#REF!</v>
      </c>
    </row>
    <row r="30" spans="2:6" ht="14.45" x14ac:dyDescent="0.3">
      <c r="B30" s="424">
        <v>28</v>
      </c>
      <c r="C30" s="424" t="e">
        <f>LOOKUP(Table3[[#This Row],[JV '#]],Table1[JV '#],#REF!)</f>
        <v>#REF!</v>
      </c>
      <c r="D30" s="424" t="str">
        <f>LOOKUP(Table3[[#This Row],[JV '#]],Table1[JV '#],Table1[Early Completion (Y/N)])</f>
        <v>--</v>
      </c>
      <c r="E30" s="422">
        <f>LOOKUP(Table3[[#This Row],[JV '#]],Table1[JV '#],Table1[Pa One Call Serial No.])</f>
        <v>20150541685</v>
      </c>
      <c r="F30" s="438" t="e">
        <f>IF(LOOKUP(B30,Table1[JV '#],#REF!)="","No Entry",LOOKUP(B30,Table1[JV '#],#REF!))</f>
        <v>#REF!</v>
      </c>
    </row>
    <row r="31" spans="2:6" ht="14.45" x14ac:dyDescent="0.3">
      <c r="B31" s="424">
        <v>29</v>
      </c>
      <c r="C31" s="424" t="e">
        <f>LOOKUP(Table3[[#This Row],[JV '#]],Table1[JV '#],#REF!)</f>
        <v>#REF!</v>
      </c>
      <c r="D31" s="424" t="str">
        <f>LOOKUP(Table3[[#This Row],[JV '#]],Table1[JV '#],Table1[Early Completion (Y/N)])</f>
        <v>--</v>
      </c>
      <c r="E31" s="422">
        <f>LOOKUP(Table3[[#This Row],[JV '#]],Table1[JV '#],Table1[Pa One Call Serial No.])</f>
        <v>20150541711</v>
      </c>
      <c r="F31" s="438" t="e">
        <f>IF(LOOKUP(B31,Table1[JV '#],#REF!)="","No Entry",LOOKUP(B31,Table1[JV '#],#REF!))</f>
        <v>#REF!</v>
      </c>
    </row>
    <row r="32" spans="2:6" ht="14.45" x14ac:dyDescent="0.3">
      <c r="B32" s="424">
        <v>30</v>
      </c>
      <c r="C32" s="424" t="e">
        <f>LOOKUP(Table3[[#This Row],[JV '#]],Table1[JV '#],#REF!)</f>
        <v>#REF!</v>
      </c>
      <c r="D32" s="424" t="str">
        <f>LOOKUP(Table3[[#This Row],[JV '#]],Table1[JV '#],Table1[Early Completion (Y/N)])</f>
        <v>--</v>
      </c>
      <c r="E32" s="422">
        <f>LOOKUP(Table3[[#This Row],[JV '#]],Table1[JV '#],Table1[Pa One Call Serial No.])</f>
        <v>20143580136</v>
      </c>
      <c r="F32" s="438" t="e">
        <f>IF(LOOKUP(B32,Table1[JV '#],#REF!)="","No Entry",LOOKUP(B32,Table1[JV '#],#REF!))</f>
        <v>#REF!</v>
      </c>
    </row>
    <row r="33" spans="2:6" ht="14.45" x14ac:dyDescent="0.3">
      <c r="B33" s="424">
        <v>31</v>
      </c>
      <c r="C33" s="424" t="e">
        <f>LOOKUP(Table3[[#This Row],[JV '#]],Table1[JV '#],#REF!)</f>
        <v>#REF!</v>
      </c>
      <c r="D33" s="424" t="str">
        <f>LOOKUP(Table3[[#This Row],[JV '#]],Table1[JV '#],Table1[Early Completion (Y/N)])</f>
        <v>--</v>
      </c>
      <c r="E33" s="422">
        <f>LOOKUP(Table3[[#This Row],[JV '#]],Table1[JV '#],Table1[Pa One Call Serial No.])</f>
        <v>20150541337</v>
      </c>
      <c r="F33" s="438" t="e">
        <f>IF(LOOKUP(B33,Table1[JV '#],#REF!)="","No Entry",LOOKUP(B33,Table1[JV '#],#REF!))</f>
        <v>#REF!</v>
      </c>
    </row>
    <row r="34" spans="2:6" ht="14.45" x14ac:dyDescent="0.3">
      <c r="B34" s="424">
        <v>32</v>
      </c>
      <c r="C34" s="424" t="e">
        <f>LOOKUP(Table3[[#This Row],[JV '#]],Table1[JV '#],#REF!)</f>
        <v>#REF!</v>
      </c>
      <c r="D34" s="424" t="str">
        <f>LOOKUP(Table3[[#This Row],[JV '#]],Table1[JV '#],Table1[Early Completion (Y/N)])</f>
        <v>--</v>
      </c>
      <c r="E34" s="422">
        <f>LOOKUP(Table3[[#This Row],[JV '#]],Table1[JV '#],Table1[Pa One Call Serial No.])</f>
        <v>20150161081</v>
      </c>
      <c r="F34" s="438" t="e">
        <f>IF(LOOKUP(B34,Table1[JV '#],#REF!)="","No Entry",LOOKUP(B34,Table1[JV '#],#REF!))</f>
        <v>#REF!</v>
      </c>
    </row>
    <row r="35" spans="2:6" ht="14.45" x14ac:dyDescent="0.3">
      <c r="B35" s="424">
        <v>33</v>
      </c>
      <c r="C35" s="424" t="e">
        <f>LOOKUP(Table3[[#This Row],[JV '#]],Table1[JV '#],#REF!)</f>
        <v>#REF!</v>
      </c>
      <c r="D35" s="424" t="str">
        <f>LOOKUP(Table3[[#This Row],[JV '#]],Table1[JV '#],Table1[Early Completion (Y/N)])</f>
        <v>--</v>
      </c>
      <c r="E35" s="422">
        <f>LOOKUP(Table3[[#This Row],[JV '#]],Table1[JV '#],Table1[Pa One Call Serial No.])</f>
        <v>20150541356</v>
      </c>
      <c r="F35" s="438" t="e">
        <f>IF(LOOKUP(B35,Table1[JV '#],#REF!)="","No Entry",LOOKUP(B35,Table1[JV '#],#REF!))</f>
        <v>#REF!</v>
      </c>
    </row>
    <row r="36" spans="2:6" ht="14.45" x14ac:dyDescent="0.3">
      <c r="B36" s="424">
        <v>34</v>
      </c>
      <c r="C36" s="424" t="e">
        <f>LOOKUP(Table3[[#This Row],[JV '#]],Table1[JV '#],#REF!)</f>
        <v>#REF!</v>
      </c>
      <c r="D36" s="424" t="str">
        <f>LOOKUP(Table3[[#This Row],[JV '#]],Table1[JV '#],Table1[Early Completion (Y/N)])</f>
        <v>--</v>
      </c>
      <c r="E36" s="422">
        <f>LOOKUP(Table3[[#This Row],[JV '#]],Table1[JV '#],Table1[Pa One Call Serial No.])</f>
        <v>20150541697</v>
      </c>
      <c r="F36" s="438" t="e">
        <f>IF(LOOKUP(B36,Table1[JV '#],#REF!)="","No Entry",LOOKUP(B36,Table1[JV '#],#REF!))</f>
        <v>#REF!</v>
      </c>
    </row>
    <row r="37" spans="2:6" ht="24.6" x14ac:dyDescent="0.3">
      <c r="B37" s="424">
        <v>35</v>
      </c>
      <c r="C37" s="424" t="e">
        <f>LOOKUP(Table3[[#This Row],[JV '#]],Table1[JV '#],#REF!)</f>
        <v>#REF!</v>
      </c>
      <c r="D37" s="424" t="str">
        <f>LOOKUP(Table3[[#This Row],[JV '#]],Table1[JV '#],Table1[Early Completion (Y/N)])</f>
        <v>--</v>
      </c>
      <c r="E37" s="422" t="str">
        <f>LOOKUP(Table3[[#This Row],[JV '#]],Table1[JV '#],Table1[Pa One Call Serial No.])</f>
        <v>20150161095, 20150161097</v>
      </c>
      <c r="F37" s="438" t="e">
        <f>IF(LOOKUP(B37,Table1[JV '#],#REF!)="","No Entry",LOOKUP(B37,Table1[JV '#],#REF!))</f>
        <v>#REF!</v>
      </c>
    </row>
    <row r="38" spans="2:6" ht="14.45" x14ac:dyDescent="0.3">
      <c r="B38" s="424">
        <v>36</v>
      </c>
      <c r="C38" s="424" t="e">
        <f>LOOKUP(Table3[[#This Row],[JV '#]],Table1[JV '#],#REF!)</f>
        <v>#REF!</v>
      </c>
      <c r="D38" s="424" t="str">
        <f>LOOKUP(Table3[[#This Row],[JV '#]],Table1[JV '#],Table1[Early Completion (Y/N)])</f>
        <v>--</v>
      </c>
      <c r="E38" s="422">
        <f>LOOKUP(Table3[[#This Row],[JV '#]],Table1[JV '#],Table1[Pa One Call Serial No.])</f>
        <v>20143580396</v>
      </c>
      <c r="F38" s="438" t="e">
        <f>IF(LOOKUP(B38,Table1[JV '#],#REF!)="","No Entry",LOOKUP(B38,Table1[JV '#],#REF!))</f>
        <v>#REF!</v>
      </c>
    </row>
    <row r="39" spans="2:6" ht="14.45" x14ac:dyDescent="0.3">
      <c r="B39" s="424">
        <v>37</v>
      </c>
      <c r="C39" s="424" t="e">
        <f>LOOKUP(Table3[[#This Row],[JV '#]],Table1[JV '#],#REF!)</f>
        <v>#REF!</v>
      </c>
      <c r="D39" s="424" t="str">
        <f>LOOKUP(Table3[[#This Row],[JV '#]],Table1[JV '#],Table1[Early Completion (Y/N)])</f>
        <v>--</v>
      </c>
      <c r="E39" s="422">
        <f>LOOKUP(Table3[[#This Row],[JV '#]],Table1[JV '#],Table1[Pa One Call Serial No.])</f>
        <v>20150712670</v>
      </c>
      <c r="F39" s="438" t="e">
        <f>IF(LOOKUP(B39,Table1[JV '#],#REF!)="","No Entry",LOOKUP(B39,Table1[JV '#],#REF!))</f>
        <v>#REF!</v>
      </c>
    </row>
    <row r="40" spans="2:6" ht="14.45" x14ac:dyDescent="0.3">
      <c r="B40" s="424">
        <v>38</v>
      </c>
      <c r="C40" s="424" t="e">
        <f>LOOKUP(Table3[[#This Row],[JV '#]],Table1[JV '#],#REF!)</f>
        <v>#REF!</v>
      </c>
      <c r="D40" s="424" t="str">
        <f>LOOKUP(Table3[[#This Row],[JV '#]],Table1[JV '#],Table1[Early Completion (Y/N)])</f>
        <v>--</v>
      </c>
      <c r="E40" s="422">
        <f>LOOKUP(Table3[[#This Row],[JV '#]],Table1[JV '#],Table1[Pa One Call Serial No.])</f>
        <v>20150541754</v>
      </c>
      <c r="F40" s="438" t="e">
        <f>IF(LOOKUP(B40,Table1[JV '#],#REF!)="","No Entry",LOOKUP(B40,Table1[JV '#],#REF!))</f>
        <v>#REF!</v>
      </c>
    </row>
    <row r="41" spans="2:6" ht="14.45" x14ac:dyDescent="0.3">
      <c r="B41" s="424">
        <v>39</v>
      </c>
      <c r="C41" s="424" t="e">
        <f>LOOKUP(Table3[[#This Row],[JV '#]],Table1[JV '#],#REF!)</f>
        <v>#REF!</v>
      </c>
      <c r="D41" s="424" t="str">
        <f>LOOKUP(Table3[[#This Row],[JV '#]],Table1[JV '#],Table1[Early Completion (Y/N)])</f>
        <v>--</v>
      </c>
      <c r="E41" s="422">
        <f>LOOKUP(Table3[[#This Row],[JV '#]],Table1[JV '#],Table1[Pa One Call Serial No.])</f>
        <v>20150752974</v>
      </c>
      <c r="F41" s="438" t="e">
        <f>IF(LOOKUP(B41,Table1[JV '#],#REF!)="","No Entry",LOOKUP(B41,Table1[JV '#],#REF!))</f>
        <v>#REF!</v>
      </c>
    </row>
    <row r="42" spans="2:6" x14ac:dyDescent="0.25">
      <c r="B42" s="424">
        <v>40</v>
      </c>
      <c r="C42" s="424" t="e">
        <f>LOOKUP(Table3[[#This Row],[JV '#]],Table1[JV '#],#REF!)</f>
        <v>#REF!</v>
      </c>
      <c r="D42" s="424" t="str">
        <f>LOOKUP(Table3[[#This Row],[JV '#]],Table1[JV '#],Table1[Early Completion (Y/N)])</f>
        <v>--</v>
      </c>
      <c r="E42" s="422">
        <f>LOOKUP(Table3[[#This Row],[JV '#]],Table1[JV '#],Table1[Pa One Call Serial No.])</f>
        <v>20150752912</v>
      </c>
      <c r="F42" s="438" t="e">
        <f>IF(LOOKUP(B42,Table1[JV '#],#REF!)="","No Entry",LOOKUP(B42,Table1[JV '#],#REF!))</f>
        <v>#REF!</v>
      </c>
    </row>
    <row r="43" spans="2:6" x14ac:dyDescent="0.25">
      <c r="B43" s="424">
        <v>41</v>
      </c>
      <c r="C43" s="424" t="e">
        <f>LOOKUP(Table3[[#This Row],[JV '#]],Table1[JV '#],#REF!)</f>
        <v>#REF!</v>
      </c>
      <c r="D43" s="424" t="str">
        <f>LOOKUP(Table3[[#This Row],[JV '#]],Table1[JV '#],Table1[Early Completion (Y/N)])</f>
        <v>--</v>
      </c>
      <c r="E43" s="422">
        <f>LOOKUP(Table3[[#This Row],[JV '#]],Table1[JV '#],Table1[Pa One Call Serial No.])</f>
        <v>20150680973</v>
      </c>
      <c r="F43" s="438" t="e">
        <f>IF(LOOKUP(B43,Table1[JV '#],#REF!)="","No Entry",LOOKUP(B43,Table1[JV '#],#REF!))</f>
        <v>#REF!</v>
      </c>
    </row>
    <row r="44" spans="2:6" x14ac:dyDescent="0.25">
      <c r="B44" s="424">
        <v>42</v>
      </c>
      <c r="C44" s="424" t="e">
        <f>LOOKUP(Table3[[#This Row],[JV '#]],Table1[JV '#],#REF!)</f>
        <v>#REF!</v>
      </c>
      <c r="D44" s="424" t="str">
        <f>LOOKUP(Table3[[#This Row],[JV '#]],Table1[JV '#],Table1[Early Completion (Y/N)])</f>
        <v>--</v>
      </c>
      <c r="E44" s="422">
        <f>LOOKUP(Table3[[#This Row],[JV '#]],Table1[JV '#],Table1[Pa One Call Serial No.])</f>
        <v>20150752439</v>
      </c>
      <c r="F44" s="438" t="e">
        <f>IF(LOOKUP(B44,Table1[JV '#],#REF!)="","No Entry",LOOKUP(B44,Table1[JV '#],#REF!))</f>
        <v>#REF!</v>
      </c>
    </row>
    <row r="45" spans="2:6" x14ac:dyDescent="0.25">
      <c r="B45" s="424">
        <v>43</v>
      </c>
      <c r="C45" s="424" t="e">
        <f>LOOKUP(Table3[[#This Row],[JV '#]],Table1[JV '#],#REF!)</f>
        <v>#REF!</v>
      </c>
      <c r="D45" s="424" t="str">
        <f>LOOKUP(Table3[[#This Row],[JV '#]],Table1[JV '#],Table1[Early Completion (Y/N)])</f>
        <v>--</v>
      </c>
      <c r="E45" s="422">
        <f>LOOKUP(Table3[[#This Row],[JV '#]],Table1[JV '#],Table1[Pa One Call Serial No.])</f>
        <v>20150682136</v>
      </c>
      <c r="F45" s="438" t="e">
        <f>IF(LOOKUP(B45,Table1[JV '#],#REF!)="","No Entry",LOOKUP(B45,Table1[JV '#],#REF!))</f>
        <v>#REF!</v>
      </c>
    </row>
    <row r="46" spans="2:6" x14ac:dyDescent="0.25">
      <c r="B46" s="424">
        <v>44</v>
      </c>
      <c r="C46" s="424" t="e">
        <f>LOOKUP(Table3[[#This Row],[JV '#]],Table1[JV '#],#REF!)</f>
        <v>#REF!</v>
      </c>
      <c r="D46" s="424" t="str">
        <f>LOOKUP(Table3[[#This Row],[JV '#]],Table1[JV '#],Table1[Early Completion (Y/N)])</f>
        <v>--</v>
      </c>
      <c r="E46" s="422">
        <f>LOOKUP(Table3[[#This Row],[JV '#]],Table1[JV '#],Table1[Pa One Call Serial No.])</f>
        <v>20143580324</v>
      </c>
      <c r="F46" s="438" t="e">
        <f>IF(LOOKUP(B46,Table1[JV '#],#REF!)="","No Entry",LOOKUP(B46,Table1[JV '#],#REF!))</f>
        <v>#REF!</v>
      </c>
    </row>
    <row r="47" spans="2:6" x14ac:dyDescent="0.25">
      <c r="B47" s="424">
        <v>45</v>
      </c>
      <c r="C47" s="424" t="e">
        <f>LOOKUP(Table3[[#This Row],[JV '#]],Table1[JV '#],#REF!)</f>
        <v>#REF!</v>
      </c>
      <c r="D47" s="424" t="str">
        <f>LOOKUP(Table3[[#This Row],[JV '#]],Table1[JV '#],Table1[Early Completion (Y/N)])</f>
        <v>--</v>
      </c>
      <c r="E47" s="422">
        <f>LOOKUP(Table3[[#This Row],[JV '#]],Table1[JV '#],Table1[Pa One Call Serial No.])</f>
        <v>20150541736</v>
      </c>
      <c r="F47" s="438" t="e">
        <f>IF(LOOKUP(B47,Table1[JV '#],#REF!)="","No Entry",LOOKUP(B47,Table1[JV '#],#REF!))</f>
        <v>#REF!</v>
      </c>
    </row>
    <row r="48" spans="2:6" x14ac:dyDescent="0.25">
      <c r="B48" s="424">
        <v>46</v>
      </c>
      <c r="C48" s="424" t="e">
        <f>LOOKUP(Table3[[#This Row],[JV '#]],Table1[JV '#],#REF!)</f>
        <v>#REF!</v>
      </c>
      <c r="D48" s="424" t="str">
        <f>LOOKUP(Table3[[#This Row],[JV '#]],Table1[JV '#],Table1[Early Completion (Y/N)])</f>
        <v>--</v>
      </c>
      <c r="E48" s="422">
        <f>LOOKUP(Table3[[#This Row],[JV '#]],Table1[JV '#],Table1[Pa One Call Serial No.])</f>
        <v>20150752547</v>
      </c>
      <c r="F48" s="438" t="e">
        <f>IF(LOOKUP(B48,Table1[JV '#],#REF!)="","No Entry",LOOKUP(B48,Table1[JV '#],#REF!))</f>
        <v>#REF!</v>
      </c>
    </row>
    <row r="49" spans="2:6" x14ac:dyDescent="0.25">
      <c r="B49" s="424">
        <v>47</v>
      </c>
      <c r="C49" s="424" t="e">
        <f>LOOKUP(Table3[[#This Row],[JV '#]],Table1[JV '#],#REF!)</f>
        <v>#REF!</v>
      </c>
      <c r="D49" s="424" t="str">
        <f>LOOKUP(Table3[[#This Row],[JV '#]],Table1[JV '#],Table1[Early Completion (Y/N)])</f>
        <v>--</v>
      </c>
      <c r="E49" s="422">
        <f>LOOKUP(Table3[[#This Row],[JV '#]],Table1[JV '#],Table1[Pa One Call Serial No.])</f>
        <v>20143580327</v>
      </c>
      <c r="F49" s="438" t="e">
        <f>IF(LOOKUP(B49,Table1[JV '#],#REF!)="","No Entry",LOOKUP(B49,Table1[JV '#],#REF!))</f>
        <v>#REF!</v>
      </c>
    </row>
    <row r="50" spans="2:6" x14ac:dyDescent="0.25">
      <c r="B50" s="424">
        <v>48</v>
      </c>
      <c r="C50" s="424" t="e">
        <f>LOOKUP(Table3[[#This Row],[JV '#]],Table1[JV '#],#REF!)</f>
        <v>#REF!</v>
      </c>
      <c r="D50" s="424" t="str">
        <f>LOOKUP(Table3[[#This Row],[JV '#]],Table1[JV '#],Table1[Early Completion (Y/N)])</f>
        <v>--</v>
      </c>
      <c r="E50" s="422">
        <f>LOOKUP(Table3[[#This Row],[JV '#]],Table1[JV '#],Table1[Pa One Call Serial No.])</f>
        <v>20150161105</v>
      </c>
      <c r="F50" s="438" t="e">
        <f>IF(LOOKUP(B50,Table1[JV '#],#REF!)="","No Entry",LOOKUP(B50,Table1[JV '#],#REF!))</f>
        <v>#REF!</v>
      </c>
    </row>
    <row r="51" spans="2:6" x14ac:dyDescent="0.25">
      <c r="B51" s="424">
        <v>49</v>
      </c>
      <c r="C51" s="424" t="e">
        <f>LOOKUP(Table3[[#This Row],[JV '#]],Table1[JV '#],#REF!)</f>
        <v>#REF!</v>
      </c>
      <c r="D51" s="424" t="str">
        <f>LOOKUP(Table3[[#This Row],[JV '#]],Table1[JV '#],Table1[Early Completion (Y/N)])</f>
        <v>--</v>
      </c>
      <c r="E51" s="422">
        <f>LOOKUP(Table3[[#This Row],[JV '#]],Table1[JV '#],Table1[Pa One Call Serial No.])</f>
        <v>20143580336</v>
      </c>
      <c r="F51" s="438" t="e">
        <f>IF(LOOKUP(B51,Table1[JV '#],#REF!)="","No Entry",LOOKUP(B51,Table1[JV '#],#REF!))</f>
        <v>#REF!</v>
      </c>
    </row>
    <row r="52" spans="2:6" ht="24.75" x14ac:dyDescent="0.25">
      <c r="B52" s="424">
        <v>50</v>
      </c>
      <c r="C52" s="424" t="e">
        <f>LOOKUP(Table3[[#This Row],[JV '#]],Table1[JV '#],#REF!)</f>
        <v>#REF!</v>
      </c>
      <c r="D52" s="424" t="str">
        <f>LOOKUP(Table3[[#This Row],[JV '#]],Table1[JV '#],Table1[Early Completion (Y/N)])</f>
        <v>--</v>
      </c>
      <c r="E52" s="422" t="str">
        <f>LOOKUP(Table3[[#This Row],[JV '#]],Table1[JV '#],Table1[Pa One Call Serial No.])</f>
        <v>20150681014/ 20150681015</v>
      </c>
      <c r="F52" s="438" t="e">
        <f>IF(LOOKUP(B52,Table1[JV '#],#REF!)="","No Entry",LOOKUP(B52,Table1[JV '#],#REF!))</f>
        <v>#REF!</v>
      </c>
    </row>
    <row r="53" spans="2:6" x14ac:dyDescent="0.25">
      <c r="B53" s="424">
        <v>51</v>
      </c>
      <c r="C53" s="424" t="e">
        <f>LOOKUP(Table3[[#This Row],[JV '#]],Table1[JV '#],#REF!)</f>
        <v>#REF!</v>
      </c>
      <c r="D53" s="424" t="str">
        <f>LOOKUP(Table3[[#This Row],[JV '#]],Table1[JV '#],Table1[Early Completion (Y/N)])</f>
        <v>--</v>
      </c>
      <c r="E53" s="422">
        <f>LOOKUP(Table3[[#This Row],[JV '#]],Table1[JV '#],Table1[Pa One Call Serial No.])</f>
        <v>20150761133</v>
      </c>
      <c r="F53" s="438" t="e">
        <f>IF(LOOKUP(B53,Table1[JV '#],#REF!)="","No Entry",LOOKUP(B53,Table1[JV '#],#REF!))</f>
        <v>#REF!</v>
      </c>
    </row>
    <row r="54" spans="2:6" x14ac:dyDescent="0.25">
      <c r="B54" s="424">
        <v>52</v>
      </c>
      <c r="C54" s="424" t="e">
        <f>LOOKUP(Table3[[#This Row],[JV '#]],Table1[JV '#],#REF!)</f>
        <v>#REF!</v>
      </c>
      <c r="D54" s="424" t="str">
        <f>LOOKUP(Table3[[#This Row],[JV '#]],Table1[JV '#],Table1[Early Completion (Y/N)])</f>
        <v>--</v>
      </c>
      <c r="E54" s="422">
        <f>LOOKUP(Table3[[#This Row],[JV '#]],Table1[JV '#],Table1[Pa One Call Serial No.])</f>
        <v>20151470384</v>
      </c>
      <c r="F54" s="438" t="e">
        <f>IF(LOOKUP(B54,Table1[JV '#],#REF!)="","No Entry",LOOKUP(B54,Table1[JV '#],#REF!))</f>
        <v>#REF!</v>
      </c>
    </row>
    <row r="55" spans="2:6" x14ac:dyDescent="0.25">
      <c r="B55" s="424">
        <v>53</v>
      </c>
      <c r="C55" s="424" t="e">
        <f>LOOKUP(Table3[[#This Row],[JV '#]],Table1[JV '#],#REF!)</f>
        <v>#REF!</v>
      </c>
      <c r="D55" s="424" t="str">
        <f>LOOKUP(Table3[[#This Row],[JV '#]],Table1[JV '#],Table1[Early Completion (Y/N)])</f>
        <v>--</v>
      </c>
      <c r="E55" s="422">
        <f>LOOKUP(Table3[[#This Row],[JV '#]],Table1[JV '#],Table1[Pa One Call Serial No.])</f>
        <v>20151463303</v>
      </c>
      <c r="F55" s="438" t="e">
        <f>IF(LOOKUP(B55,Table1[JV '#],#REF!)="","No Entry",LOOKUP(B55,Table1[JV '#],#REF!))</f>
        <v>#REF!</v>
      </c>
    </row>
    <row r="56" spans="2:6" x14ac:dyDescent="0.25">
      <c r="B56" s="424">
        <v>54</v>
      </c>
      <c r="C56" s="424" t="e">
        <f>LOOKUP(Table3[[#This Row],[JV '#]],Table1[JV '#],#REF!)</f>
        <v>#REF!</v>
      </c>
      <c r="D56" s="424" t="str">
        <f>LOOKUP(Table3[[#This Row],[JV '#]],Table1[JV '#],Table1[Early Completion (Y/N)])</f>
        <v>--</v>
      </c>
      <c r="E56" s="422">
        <f>LOOKUP(Table3[[#This Row],[JV '#]],Table1[JV '#],Table1[Pa One Call Serial No.])</f>
        <v>20151473006</v>
      </c>
      <c r="F56" s="438" t="e">
        <f>IF(LOOKUP(B56,Table1[JV '#],#REF!)="","No Entry",LOOKUP(B56,Table1[JV '#],#REF!))</f>
        <v>#REF!</v>
      </c>
    </row>
    <row r="57" spans="2:6" x14ac:dyDescent="0.25">
      <c r="B57" s="424">
        <v>55</v>
      </c>
      <c r="C57" s="424" t="e">
        <f>LOOKUP(Table3[[#This Row],[JV '#]],Table1[JV '#],#REF!)</f>
        <v>#REF!</v>
      </c>
      <c r="D57" s="424" t="str">
        <f>LOOKUP(Table3[[#This Row],[JV '#]],Table1[JV '#],Table1[Early Completion (Y/N)])</f>
        <v>--</v>
      </c>
      <c r="E57" s="422">
        <f>LOOKUP(Table3[[#This Row],[JV '#]],Table1[JV '#],Table1[Pa One Call Serial No.])</f>
        <v>20150681042</v>
      </c>
      <c r="F57" s="438" t="e">
        <f>IF(LOOKUP(B57,Table1[JV '#],#REF!)="","No Entry",LOOKUP(B57,Table1[JV '#],#REF!))</f>
        <v>#REF!</v>
      </c>
    </row>
    <row r="58" spans="2:6" x14ac:dyDescent="0.25">
      <c r="B58" s="424">
        <v>56</v>
      </c>
      <c r="C58" s="424" t="e">
        <f>LOOKUP(Table3[[#This Row],[JV '#]],Table1[JV '#],#REF!)</f>
        <v>#REF!</v>
      </c>
      <c r="D58" s="424" t="str">
        <f>LOOKUP(Table3[[#This Row],[JV '#]],Table1[JV '#],Table1[Early Completion (Y/N)])</f>
        <v>--</v>
      </c>
      <c r="E58" s="422">
        <f>LOOKUP(Table3[[#This Row],[JV '#]],Table1[JV '#],Table1[Pa One Call Serial No.])</f>
        <v>20150781847</v>
      </c>
      <c r="F58" s="438" t="e">
        <f>IF(LOOKUP(B58,Table1[JV '#],#REF!)="","No Entry",LOOKUP(B58,Table1[JV '#],#REF!))</f>
        <v>#REF!</v>
      </c>
    </row>
    <row r="59" spans="2:6" x14ac:dyDescent="0.25">
      <c r="B59" s="424">
        <v>57</v>
      </c>
      <c r="C59" s="424" t="e">
        <f>LOOKUP(Table3[[#This Row],[JV '#]],Table1[JV '#],#REF!)</f>
        <v>#REF!</v>
      </c>
      <c r="D59" s="424" t="str">
        <f>LOOKUP(Table3[[#This Row],[JV '#]],Table1[JV '#],Table1[Early Completion (Y/N)])</f>
        <v>--</v>
      </c>
      <c r="E59" s="422">
        <f>LOOKUP(Table3[[#This Row],[JV '#]],Table1[JV '#],Table1[Pa One Call Serial No.])</f>
        <v>20150761183</v>
      </c>
      <c r="F59" s="438" t="e">
        <f>IF(LOOKUP(B59,Table1[JV '#],#REF!)="","No Entry",LOOKUP(B59,Table1[JV '#],#REF!))</f>
        <v>#REF!</v>
      </c>
    </row>
    <row r="60" spans="2:6" x14ac:dyDescent="0.25">
      <c r="B60" s="424">
        <v>58</v>
      </c>
      <c r="C60" s="424" t="e">
        <f>LOOKUP(Table3[[#This Row],[JV '#]],Table1[JV '#],#REF!)</f>
        <v>#REF!</v>
      </c>
      <c r="D60" s="424" t="str">
        <f>LOOKUP(Table3[[#This Row],[JV '#]],Table1[JV '#],Table1[Early Completion (Y/N)])</f>
        <v>--</v>
      </c>
      <c r="E60" s="422">
        <f>LOOKUP(Table3[[#This Row],[JV '#]],Table1[JV '#],Table1[Pa One Call Serial No.])</f>
        <v>20150761206</v>
      </c>
      <c r="F60" s="438" t="e">
        <f>IF(LOOKUP(B60,Table1[JV '#],#REF!)="","No Entry",LOOKUP(B60,Table1[JV '#],#REF!))</f>
        <v>#REF!</v>
      </c>
    </row>
    <row r="61" spans="2:6" x14ac:dyDescent="0.25">
      <c r="B61" s="424">
        <v>59</v>
      </c>
      <c r="C61" s="424" t="e">
        <f>LOOKUP(Table3[[#This Row],[JV '#]],Table1[JV '#],#REF!)</f>
        <v>#REF!</v>
      </c>
      <c r="D61" s="424" t="str">
        <f>LOOKUP(Table3[[#This Row],[JV '#]],Table1[JV '#],Table1[Early Completion (Y/N)])</f>
        <v>--</v>
      </c>
      <c r="E61" s="422">
        <f>LOOKUP(Table3[[#This Row],[JV '#]],Table1[JV '#],Table1[Pa One Call Serial No.])</f>
        <v>20150401604</v>
      </c>
      <c r="F61" s="438" t="e">
        <f>IF(LOOKUP(B61,Table1[JV '#],#REF!)="","No Entry",LOOKUP(B61,Table1[JV '#],#REF!))</f>
        <v>#REF!</v>
      </c>
    </row>
    <row r="62" spans="2:6" x14ac:dyDescent="0.25">
      <c r="B62" s="424">
        <v>60</v>
      </c>
      <c r="C62" s="424" t="e">
        <f>LOOKUP(Table3[[#This Row],[JV '#]],Table1[JV '#],#REF!)</f>
        <v>#REF!</v>
      </c>
      <c r="D62" s="424" t="str">
        <f>LOOKUP(Table3[[#This Row],[JV '#]],Table1[JV '#],Table1[Early Completion (Y/N)])</f>
        <v>--</v>
      </c>
      <c r="E62" s="422">
        <v>20150640316</v>
      </c>
      <c r="F62" s="438">
        <v>42069</v>
      </c>
    </row>
    <row r="63" spans="2:6" x14ac:dyDescent="0.25">
      <c r="B63" s="424">
        <v>61</v>
      </c>
      <c r="C63" s="424" t="e">
        <f>LOOKUP(Table3[[#This Row],[JV '#]],Table1[JV '#],#REF!)</f>
        <v>#REF!</v>
      </c>
      <c r="D63" s="424" t="str">
        <f>LOOKUP(Table3[[#This Row],[JV '#]],Table1[JV '#],Table1[Early Completion (Y/N)])</f>
        <v>--</v>
      </c>
      <c r="E63" s="422">
        <f>LOOKUP(Table3[[#This Row],[JV '#]],Table1[JV '#],Table1[Pa One Call Serial No.])</f>
        <v>20150762216</v>
      </c>
      <c r="F63" s="438" t="e">
        <f>IF(LOOKUP(B63,Table1[JV '#],#REF!)="","No Entry",LOOKUP(B63,Table1[JV '#],#REF!))</f>
        <v>#REF!</v>
      </c>
    </row>
    <row r="64" spans="2:6" x14ac:dyDescent="0.25">
      <c r="B64" s="424">
        <v>62</v>
      </c>
      <c r="C64" s="424" t="e">
        <f>LOOKUP(Table3[[#This Row],[JV '#]],Table1[JV '#],#REF!)</f>
        <v>#REF!</v>
      </c>
      <c r="D64" s="424" t="str">
        <f>LOOKUP(Table3[[#This Row],[JV '#]],Table1[JV '#],Table1[Early Completion (Y/N)])</f>
        <v>--</v>
      </c>
      <c r="E64" s="422">
        <f>LOOKUP(Table3[[#This Row],[JV '#]],Table1[JV '#],Table1[Pa One Call Serial No.])</f>
        <v>20150401238</v>
      </c>
      <c r="F64" s="438" t="e">
        <f>IF(LOOKUP(B64,Table1[JV '#],#REF!)="","No Entry",LOOKUP(B64,Table1[JV '#],#REF!))</f>
        <v>#REF!</v>
      </c>
    </row>
    <row r="65" spans="2:6" x14ac:dyDescent="0.25">
      <c r="B65" s="424">
        <v>63</v>
      </c>
      <c r="C65" s="424" t="e">
        <f>LOOKUP(Table3[[#This Row],[JV '#]],Table1[JV '#],#REF!)</f>
        <v>#REF!</v>
      </c>
      <c r="D65" s="424" t="str">
        <f>LOOKUP(Table3[[#This Row],[JV '#]],Table1[JV '#],Table1[Early Completion (Y/N)])</f>
        <v>--</v>
      </c>
      <c r="E65" s="422">
        <f>LOOKUP(Table3[[#This Row],[JV '#]],Table1[JV '#],Table1[Pa One Call Serial No.])</f>
        <v>20150401268</v>
      </c>
      <c r="F65" s="438" t="e">
        <f>IF(LOOKUP(B65,Table1[JV '#],#REF!)="","No Entry",LOOKUP(B65,Table1[JV '#],#REF!))</f>
        <v>#REF!</v>
      </c>
    </row>
    <row r="66" spans="2:6" x14ac:dyDescent="0.25">
      <c r="B66" s="424">
        <v>64</v>
      </c>
      <c r="C66" s="424" t="e">
        <f>LOOKUP(Table3[[#This Row],[JV '#]],Table1[JV '#],#REF!)</f>
        <v>#REF!</v>
      </c>
      <c r="D66" s="424" t="str">
        <f>LOOKUP(Table3[[#This Row],[JV '#]],Table1[JV '#],Table1[Early Completion (Y/N)])</f>
        <v>--</v>
      </c>
      <c r="E66" s="422">
        <f>LOOKUP(Table3[[#This Row],[JV '#]],Table1[JV '#],Table1[Pa One Call Serial No.])</f>
        <v>20150401536</v>
      </c>
      <c r="F66" s="438" t="e">
        <f>IF(LOOKUP(B66,Table1[JV '#],#REF!)="","No Entry",LOOKUP(B66,Table1[JV '#],#REF!))</f>
        <v>#REF!</v>
      </c>
    </row>
    <row r="67" spans="2:6" x14ac:dyDescent="0.25">
      <c r="B67" s="424">
        <v>65</v>
      </c>
      <c r="C67" s="424" t="e">
        <f>LOOKUP(Table3[[#This Row],[JV '#]],Table1[JV '#],#REF!)</f>
        <v>#REF!</v>
      </c>
      <c r="D67" s="424" t="str">
        <f>LOOKUP(Table3[[#This Row],[JV '#]],Table1[JV '#],Table1[Early Completion (Y/N)])</f>
        <v>--</v>
      </c>
      <c r="E67" s="422">
        <f>LOOKUP(Table3[[#This Row],[JV '#]],Table1[JV '#],Table1[Pa One Call Serial No.])</f>
        <v>20150401631</v>
      </c>
      <c r="F67" s="438" t="e">
        <f>IF(LOOKUP(B67,Table1[JV '#],#REF!)="","No Entry",LOOKUP(B67,Table1[JV '#],#REF!))</f>
        <v>#REF!</v>
      </c>
    </row>
    <row r="68" spans="2:6" x14ac:dyDescent="0.25">
      <c r="B68" s="424">
        <v>66</v>
      </c>
      <c r="C68" s="424" t="e">
        <f>LOOKUP(Table3[[#This Row],[JV '#]],Table1[JV '#],#REF!)</f>
        <v>#REF!</v>
      </c>
      <c r="D68" s="424" t="str">
        <f>LOOKUP(Table3[[#This Row],[JV '#]],Table1[JV '#],Table1[Early Completion (Y/N)])</f>
        <v>--</v>
      </c>
      <c r="E68" s="422">
        <f>LOOKUP(Table3[[#This Row],[JV '#]],Table1[JV '#],Table1[Pa One Call Serial No.])</f>
        <v>20150762617</v>
      </c>
      <c r="F68" s="438" t="e">
        <f>IF(LOOKUP(B68,Table1[JV '#],#REF!)="","No Entry",LOOKUP(B68,Table1[JV '#],#REF!))</f>
        <v>#REF!</v>
      </c>
    </row>
    <row r="69" spans="2:6" x14ac:dyDescent="0.25">
      <c r="B69" s="424">
        <v>67</v>
      </c>
      <c r="C69" s="424" t="e">
        <f>LOOKUP(Table3[[#This Row],[JV '#]],Table1[JV '#],#REF!)</f>
        <v>#REF!</v>
      </c>
      <c r="D69" s="424" t="str">
        <f>LOOKUP(Table3[[#This Row],[JV '#]],Table1[JV '#],Table1[Early Completion (Y/N)])</f>
        <v>--</v>
      </c>
      <c r="E69" s="422">
        <f>LOOKUP(Table3[[#This Row],[JV '#]],Table1[JV '#],Table1[Pa One Call Serial No.])</f>
        <v>20150401777</v>
      </c>
      <c r="F69" s="438" t="e">
        <f>IF(LOOKUP(B69,Table1[JV '#],#REF!)="","No Entry",LOOKUP(B69,Table1[JV '#],#REF!))</f>
        <v>#REF!</v>
      </c>
    </row>
    <row r="70" spans="2:6" x14ac:dyDescent="0.25">
      <c r="B70" s="424">
        <v>68</v>
      </c>
      <c r="C70" s="424" t="e">
        <f>LOOKUP(Table3[[#This Row],[JV '#]],Table1[JV '#],#REF!)</f>
        <v>#REF!</v>
      </c>
      <c r="D70" s="424" t="str">
        <f>LOOKUP(Table3[[#This Row],[JV '#]],Table1[JV '#],Table1[Early Completion (Y/N)])</f>
        <v>--</v>
      </c>
      <c r="E70" s="422">
        <v>20150641226</v>
      </c>
      <c r="F70" s="438">
        <v>42069</v>
      </c>
    </row>
    <row r="71" spans="2:6" x14ac:dyDescent="0.25">
      <c r="B71" s="424">
        <v>69</v>
      </c>
      <c r="C71" s="424" t="e">
        <f>LOOKUP(Table3[[#This Row],[JV '#]],Table1[JV '#],#REF!)</f>
        <v>#REF!</v>
      </c>
      <c r="D71" s="424" t="str">
        <f>LOOKUP(Table3[[#This Row],[JV '#]],Table1[JV '#],Table1[Early Completion (Y/N)])</f>
        <v>--</v>
      </c>
      <c r="E71" s="422">
        <f>LOOKUP(Table3[[#This Row],[JV '#]],Table1[JV '#],Table1[Pa One Call Serial No.])</f>
        <v>20143580408</v>
      </c>
      <c r="F71" s="438" t="e">
        <f>IF(LOOKUP(B71,Table1[JV '#],#REF!)="","No Entry",LOOKUP(B71,Table1[JV '#],#REF!))</f>
        <v>#REF!</v>
      </c>
    </row>
    <row r="72" spans="2:6" x14ac:dyDescent="0.25">
      <c r="B72" s="424">
        <v>70</v>
      </c>
      <c r="C72" s="424" t="e">
        <f>LOOKUP(Table3[[#This Row],[JV '#]],Table1[JV '#],#REF!)</f>
        <v>#REF!</v>
      </c>
      <c r="D72" s="424" t="str">
        <f>LOOKUP(Table3[[#This Row],[JV '#]],Table1[JV '#],Table1[Early Completion (Y/N)])</f>
        <v>--</v>
      </c>
      <c r="E72" s="422">
        <f>LOOKUP(Table3[[#This Row],[JV '#]],Table1[JV '#],Table1[Pa One Call Serial No.])</f>
        <v>20150681611</v>
      </c>
      <c r="F72" s="438" t="e">
        <f>IF(LOOKUP(B72,Table1[JV '#],#REF!)="","No Entry",LOOKUP(B72,Table1[JV '#],#REF!))</f>
        <v>#REF!</v>
      </c>
    </row>
    <row r="73" spans="2:6" x14ac:dyDescent="0.25">
      <c r="B73" s="424">
        <v>71</v>
      </c>
      <c r="C73" s="424" t="e">
        <f>LOOKUP(Table3[[#This Row],[JV '#]],Table1[JV '#],#REF!)</f>
        <v>#REF!</v>
      </c>
      <c r="D73" s="424" t="str">
        <f>LOOKUP(Table3[[#This Row],[JV '#]],Table1[JV '#],Table1[Early Completion (Y/N)])</f>
        <v>--</v>
      </c>
      <c r="E73" s="422">
        <f>LOOKUP(Table3[[#This Row],[JV '#]],Table1[JV '#],Table1[Pa One Call Serial No.])</f>
        <v>20143580345</v>
      </c>
      <c r="F73" s="438" t="e">
        <f>IF(LOOKUP(B73,Table1[JV '#],#REF!)="","No Entry",LOOKUP(B73,Table1[JV '#],#REF!))</f>
        <v>#REF!</v>
      </c>
    </row>
    <row r="74" spans="2:6" x14ac:dyDescent="0.25">
      <c r="B74" s="424">
        <v>72</v>
      </c>
      <c r="C74" s="424" t="e">
        <f>LOOKUP(Table3[[#This Row],[JV '#]],Table1[JV '#],#REF!)</f>
        <v>#REF!</v>
      </c>
      <c r="D74" s="424" t="str">
        <f>LOOKUP(Table3[[#This Row],[JV '#]],Table1[JV '#],Table1[Early Completion (Y/N)])</f>
        <v>--</v>
      </c>
      <c r="E74" s="422">
        <f>LOOKUP(Table3[[#This Row],[JV '#]],Table1[JV '#],Table1[Pa One Call Serial No.])</f>
        <v>20150401781</v>
      </c>
      <c r="F74" s="438" t="e">
        <f>IF(LOOKUP(B74,Table1[JV '#],#REF!)="","No Entry",LOOKUP(B74,Table1[JV '#],#REF!))</f>
        <v>#REF!</v>
      </c>
    </row>
    <row r="75" spans="2:6" x14ac:dyDescent="0.25">
      <c r="B75" s="424">
        <v>73</v>
      </c>
      <c r="C75" s="424" t="e">
        <f>LOOKUP(Table3[[#This Row],[JV '#]],Table1[JV '#],#REF!)</f>
        <v>#REF!</v>
      </c>
      <c r="D75" s="424" t="str">
        <f>LOOKUP(Table3[[#This Row],[JV '#]],Table1[JV '#],Table1[Early Completion (Y/N)])</f>
        <v>--</v>
      </c>
      <c r="E75" s="422">
        <f>LOOKUP(Table3[[#This Row],[JV '#]],Table1[JV '#],Table1[Pa One Call Serial No.])</f>
        <v>20150682166</v>
      </c>
      <c r="F75" s="438" t="e">
        <f>IF(LOOKUP(B75,Table1[JV '#],#REF!)="","No Entry",LOOKUP(B75,Table1[JV '#],#REF!))</f>
        <v>#REF!</v>
      </c>
    </row>
    <row r="76" spans="2:6" x14ac:dyDescent="0.25">
      <c r="B76" s="424">
        <v>74</v>
      </c>
      <c r="C76" s="424" t="e">
        <f>LOOKUP(Table3[[#This Row],[JV '#]],Table1[JV '#],#REF!)</f>
        <v>#REF!</v>
      </c>
      <c r="D76" s="424" t="str">
        <f>LOOKUP(Table3[[#This Row],[JV '#]],Table1[JV '#],Table1[Early Completion (Y/N)])</f>
        <v>--</v>
      </c>
      <c r="E76" s="422">
        <f>LOOKUP(Table3[[#This Row],[JV '#]],Table1[JV '#],Table1[Pa One Call Serial No.])</f>
        <v>20150441409</v>
      </c>
      <c r="F76" s="438" t="e">
        <f>IF(LOOKUP(B76,Table1[JV '#],#REF!)="","No Entry",LOOKUP(B76,Table1[JV '#],#REF!))</f>
        <v>#REF!</v>
      </c>
    </row>
    <row r="77" spans="2:6" x14ac:dyDescent="0.25">
      <c r="B77" s="424">
        <v>75</v>
      </c>
      <c r="C77" s="424" t="e">
        <f>LOOKUP(Table3[[#This Row],[JV '#]],Table1[JV '#],#REF!)</f>
        <v>#REF!</v>
      </c>
      <c r="D77" s="424" t="str">
        <f>LOOKUP(Table3[[#This Row],[JV '#]],Table1[JV '#],Table1[Early Completion (Y/N)])</f>
        <v>--</v>
      </c>
      <c r="E77" s="422">
        <f>LOOKUP(Table3[[#This Row],[JV '#]],Table1[JV '#],Table1[Pa One Call Serial No.])</f>
        <v>20151473141</v>
      </c>
      <c r="F77" s="438" t="e">
        <f>IF(LOOKUP(B77,Table1[JV '#],#REF!)="","No Entry",LOOKUP(B77,Table1[JV '#],#REF!))</f>
        <v>#REF!</v>
      </c>
    </row>
    <row r="78" spans="2:6" x14ac:dyDescent="0.25">
      <c r="B78" s="424">
        <v>76</v>
      </c>
      <c r="C78" s="424" t="e">
        <f>LOOKUP(Table3[[#This Row],[JV '#]],Table1[JV '#],#REF!)</f>
        <v>#REF!</v>
      </c>
      <c r="D78" s="424" t="str">
        <f>LOOKUP(Table3[[#This Row],[JV '#]],Table1[JV '#],Table1[Early Completion (Y/N)])</f>
        <v>--</v>
      </c>
      <c r="E78" s="422">
        <f>LOOKUP(Table3[[#This Row],[JV '#]],Table1[JV '#],Table1[Pa One Call Serial No.])</f>
        <v>20151470677</v>
      </c>
      <c r="F78" s="438" t="e">
        <f>IF(LOOKUP(B78,Table1[JV '#],#REF!)="","No Entry",LOOKUP(B78,Table1[JV '#],#REF!))</f>
        <v>#REF!</v>
      </c>
    </row>
    <row r="79" spans="2:6" x14ac:dyDescent="0.25">
      <c r="B79" s="424">
        <v>77</v>
      </c>
      <c r="C79" s="424" t="e">
        <f>LOOKUP(Table3[[#This Row],[JV '#]],Table1[JV '#],#REF!)</f>
        <v>#REF!</v>
      </c>
      <c r="D79" s="424" t="str">
        <f>LOOKUP(Table3[[#This Row],[JV '#]],Table1[JV '#],Table1[Early Completion (Y/N)])</f>
        <v>--</v>
      </c>
      <c r="E79" s="422">
        <f>LOOKUP(Table3[[#This Row],[JV '#]],Table1[JV '#],Table1[Pa One Call Serial No.])</f>
        <v>20151470863</v>
      </c>
      <c r="F79" s="438" t="e">
        <f>IF(LOOKUP(B79,Table1[JV '#],#REF!)="","No Entry",LOOKUP(B79,Table1[JV '#],#REF!))</f>
        <v>#REF!</v>
      </c>
    </row>
    <row r="80" spans="2:6" x14ac:dyDescent="0.25">
      <c r="B80" s="424">
        <v>78</v>
      </c>
      <c r="C80" s="424" t="e">
        <f>LOOKUP(Table3[[#This Row],[JV '#]],Table1[JV '#],#REF!)</f>
        <v>#REF!</v>
      </c>
      <c r="D80" s="424" t="str">
        <f>LOOKUP(Table3[[#This Row],[JV '#]],Table1[JV '#],Table1[Early Completion (Y/N)])</f>
        <v>--</v>
      </c>
      <c r="E80" s="422">
        <f>LOOKUP(Table3[[#This Row],[JV '#]],Table1[JV '#],Table1[Pa One Call Serial No.])</f>
        <v>20150401857</v>
      </c>
      <c r="F80" s="438" t="e">
        <f>IF(LOOKUP(B80,Table1[JV '#],#REF!)="","No Entry",LOOKUP(B80,Table1[JV '#],#REF!))</f>
        <v>#REF!</v>
      </c>
    </row>
    <row r="81" spans="2:6" x14ac:dyDescent="0.25">
      <c r="B81" s="424">
        <v>79</v>
      </c>
      <c r="C81" s="424" t="e">
        <f>LOOKUP(Table3[[#This Row],[JV '#]],Table1[JV '#],#REF!)</f>
        <v>#REF!</v>
      </c>
      <c r="D81" s="424" t="str">
        <f>LOOKUP(Table3[[#This Row],[JV '#]],Table1[JV '#],Table1[Early Completion (Y/N)])</f>
        <v>--</v>
      </c>
      <c r="E81" s="422">
        <f>LOOKUP(Table3[[#This Row],[JV '#]],Table1[JV '#],Table1[Pa One Call Serial No.])</f>
        <v>20151472488</v>
      </c>
      <c r="F81" s="438" t="e">
        <f>IF(LOOKUP(B81,Table1[JV '#],#REF!)="","No Entry",LOOKUP(B81,Table1[JV '#],#REF!))</f>
        <v>#REF!</v>
      </c>
    </row>
    <row r="82" spans="2:6" x14ac:dyDescent="0.25">
      <c r="B82" s="424">
        <v>80</v>
      </c>
      <c r="C82" s="424" t="e">
        <f>LOOKUP(Table3[[#This Row],[JV '#]],Table1[JV '#],#REF!)</f>
        <v>#REF!</v>
      </c>
      <c r="D82" s="424" t="str">
        <f>LOOKUP(Table3[[#This Row],[JV '#]],Table1[JV '#],Table1[Early Completion (Y/N)])</f>
        <v>--</v>
      </c>
      <c r="E82" s="422">
        <f>LOOKUP(Table3[[#This Row],[JV '#]],Table1[JV '#],Table1[Pa One Call Serial No.])</f>
        <v>20150762632</v>
      </c>
      <c r="F82" s="438" t="e">
        <f>IF(LOOKUP(B82,Table1[JV '#],#REF!)="","No Entry",LOOKUP(B82,Table1[JV '#],#REF!))</f>
        <v>#REF!</v>
      </c>
    </row>
    <row r="83" spans="2:6" x14ac:dyDescent="0.25">
      <c r="B83" s="424">
        <v>81</v>
      </c>
      <c r="C83" s="424" t="e">
        <f>LOOKUP(Table3[[#This Row],[JV '#]],Table1[JV '#],#REF!)</f>
        <v>#REF!</v>
      </c>
      <c r="D83" s="424" t="str">
        <f>LOOKUP(Table3[[#This Row],[JV '#]],Table1[JV '#],Table1[Early Completion (Y/N)])</f>
        <v>--</v>
      </c>
      <c r="E83" s="422">
        <v>20150640336</v>
      </c>
      <c r="F83" s="438">
        <v>42069</v>
      </c>
    </row>
    <row r="84" spans="2:6" x14ac:dyDescent="0.25">
      <c r="B84" s="424">
        <v>82</v>
      </c>
      <c r="C84" s="424" t="e">
        <f>LOOKUP(Table3[[#This Row],[JV '#]],Table1[JV '#],#REF!)</f>
        <v>#REF!</v>
      </c>
      <c r="D84" s="424" t="str">
        <f>LOOKUP(Table3[[#This Row],[JV '#]],Table1[JV '#],Table1[Early Completion (Y/N)])</f>
        <v>--</v>
      </c>
      <c r="E84" s="422">
        <f>LOOKUP(Table3[[#This Row],[JV '#]],Table1[JV '#],Table1[Pa One Call Serial No.])</f>
        <v>20151471351</v>
      </c>
      <c r="F84" s="438" t="e">
        <f>IF(LOOKUP(B84,Table1[JV '#],#REF!)="","No Entry",LOOKUP(B84,Table1[JV '#],#REF!))</f>
        <v>#REF!</v>
      </c>
    </row>
    <row r="85" spans="2:6" x14ac:dyDescent="0.25">
      <c r="B85" s="424">
        <v>83</v>
      </c>
      <c r="C85" s="424" t="e">
        <f>LOOKUP(Table3[[#This Row],[JV '#]],Table1[JV '#],#REF!)</f>
        <v>#REF!</v>
      </c>
      <c r="D85" s="424" t="str">
        <f>LOOKUP(Table3[[#This Row],[JV '#]],Table1[JV '#],Table1[Early Completion (Y/N)])</f>
        <v>--</v>
      </c>
      <c r="E85" s="422">
        <v>20150640366</v>
      </c>
      <c r="F85" s="438">
        <v>42069</v>
      </c>
    </row>
    <row r="86" spans="2:6" x14ac:dyDescent="0.25">
      <c r="B86" s="424">
        <v>84</v>
      </c>
      <c r="C86" s="424" t="e">
        <f>LOOKUP(Table3[[#This Row],[JV '#]],Table1[JV '#],#REF!)</f>
        <v>#REF!</v>
      </c>
      <c r="D86" s="424" t="str">
        <f>LOOKUP(Table3[[#This Row],[JV '#]],Table1[JV '#],Table1[Early Completion (Y/N)])</f>
        <v>--</v>
      </c>
      <c r="E86" s="422">
        <f>LOOKUP(Table3[[#This Row],[JV '#]],Table1[JV '#],Table1[Pa One Call Serial No.])</f>
        <v>20143580428</v>
      </c>
      <c r="F86" s="438" t="e">
        <f>IF(LOOKUP(B86,Table1[JV '#],#REF!)="","No Entry",LOOKUP(B86,Table1[JV '#],#REF!))</f>
        <v>#REF!</v>
      </c>
    </row>
    <row r="87" spans="2:6" x14ac:dyDescent="0.25">
      <c r="B87" s="424">
        <v>85</v>
      </c>
      <c r="C87" s="424" t="e">
        <f>LOOKUP(Table3[[#This Row],[JV '#]],Table1[JV '#],#REF!)</f>
        <v>#REF!</v>
      </c>
      <c r="D87" s="424" t="str">
        <f>LOOKUP(Table3[[#This Row],[JV '#]],Table1[JV '#],Table1[Early Completion (Y/N)])</f>
        <v>--</v>
      </c>
      <c r="E87" s="422">
        <f>LOOKUP(Table3[[#This Row],[JV '#]],Table1[JV '#],Table1[Pa One Call Serial No.])</f>
        <v>20150161136</v>
      </c>
      <c r="F87" s="438" t="e">
        <f>IF(LOOKUP(B87,Table1[JV '#],#REF!)="","No Entry",LOOKUP(B87,Table1[JV '#],#REF!))</f>
        <v>#REF!</v>
      </c>
    </row>
    <row r="88" spans="2:6" x14ac:dyDescent="0.25">
      <c r="B88" s="424">
        <v>86</v>
      </c>
      <c r="C88" s="424" t="e">
        <f>LOOKUP(Table3[[#This Row],[JV '#]],Table1[JV '#],#REF!)</f>
        <v>#REF!</v>
      </c>
      <c r="D88" s="424" t="str">
        <f>LOOKUP(Table3[[#This Row],[JV '#]],Table1[JV '#],Table1[Early Completion (Y/N)])</f>
        <v>--</v>
      </c>
      <c r="E88" s="422">
        <f>LOOKUP(Table3[[#This Row],[JV '#]],Table1[JV '#],Table1[Pa One Call Serial No.])</f>
        <v>20151473258</v>
      </c>
      <c r="F88" s="438" t="e">
        <f>IF(LOOKUP(B88,Table1[JV '#],#REF!)="","No Entry",LOOKUP(B88,Table1[JV '#],#REF!))</f>
        <v>#REF!</v>
      </c>
    </row>
    <row r="89" spans="2:6" x14ac:dyDescent="0.25">
      <c r="B89" s="424">
        <v>87</v>
      </c>
      <c r="C89" s="424" t="e">
        <f>LOOKUP(Table3[[#This Row],[JV '#]],Table1[JV '#],#REF!)</f>
        <v>#REF!</v>
      </c>
      <c r="D89" s="424" t="str">
        <f>LOOKUP(Table3[[#This Row],[JV '#]],Table1[JV '#],Table1[Early Completion (Y/N)])</f>
        <v>--</v>
      </c>
      <c r="E89" s="422">
        <f>LOOKUP(Table3[[#This Row],[JV '#]],Table1[JV '#],Table1[Pa One Call Serial No.])</f>
        <v>20151463369</v>
      </c>
      <c r="F89" s="438" t="e">
        <f>IF(LOOKUP(B89,Table1[JV '#],#REF!)="","No Entry",LOOKUP(B89,Table1[JV '#],#REF!))</f>
        <v>#REF!</v>
      </c>
    </row>
    <row r="90" spans="2:6" x14ac:dyDescent="0.25">
      <c r="B90" s="424">
        <v>88</v>
      </c>
      <c r="C90" s="424" t="e">
        <f>LOOKUP(Table3[[#This Row],[JV '#]],Table1[JV '#],#REF!)</f>
        <v>#REF!</v>
      </c>
      <c r="D90" s="424" t="str">
        <f>LOOKUP(Table3[[#This Row],[JV '#]],Table1[JV '#],Table1[Early Completion (Y/N)])</f>
        <v>--</v>
      </c>
      <c r="E90" s="422">
        <f>LOOKUP(Table3[[#This Row],[JV '#]],Table1[JV '#],Table1[Pa One Call Serial No.])</f>
        <v>20151471424</v>
      </c>
      <c r="F90" s="438" t="e">
        <f>IF(LOOKUP(B90,Table1[JV '#],#REF!)="","No Entry",LOOKUP(B90,Table1[JV '#],#REF!))</f>
        <v>#REF!</v>
      </c>
    </row>
    <row r="91" spans="2:6" x14ac:dyDescent="0.25">
      <c r="B91" s="424">
        <v>89</v>
      </c>
      <c r="C91" s="424" t="e">
        <f>LOOKUP(Table3[[#This Row],[JV '#]],Table1[JV '#],#REF!)</f>
        <v>#REF!</v>
      </c>
      <c r="D91" s="424" t="str">
        <f>LOOKUP(Table3[[#This Row],[JV '#]],Table1[JV '#],Table1[Early Completion (Y/N)])</f>
        <v>--</v>
      </c>
      <c r="E91" s="422">
        <f>LOOKUP(Table3[[#This Row],[JV '#]],Table1[JV '#],Table1[Pa One Call Serial No.])</f>
        <v>20150501485</v>
      </c>
      <c r="F91" s="438" t="e">
        <f>IF(LOOKUP(B91,Table1[JV '#],#REF!)="","No Entry",LOOKUP(B91,Table1[JV '#],#REF!))</f>
        <v>#REF!</v>
      </c>
    </row>
    <row r="92" spans="2:6" x14ac:dyDescent="0.25">
      <c r="B92" s="424">
        <v>90</v>
      </c>
      <c r="C92" s="424" t="e">
        <f>LOOKUP(Table3[[#This Row],[JV '#]],Table1[JV '#],#REF!)</f>
        <v>#REF!</v>
      </c>
      <c r="D92" s="424" t="str">
        <f>LOOKUP(Table3[[#This Row],[JV '#]],Table1[JV '#],Table1[Early Completion (Y/N)])</f>
        <v>Y</v>
      </c>
      <c r="E92" s="422">
        <f>LOOKUP(Table3[[#This Row],[JV '#]],Table1[JV '#],Table1[Pa One Call Serial No.])</f>
        <v>20140270636</v>
      </c>
      <c r="F92" s="438" t="e">
        <f>IF(LOOKUP(B92,Table1[JV '#],#REF!)="","No Entry",LOOKUP(B92,Table1[JV '#],#REF!))</f>
        <v>#REF!</v>
      </c>
    </row>
    <row r="93" spans="2:6" x14ac:dyDescent="0.25">
      <c r="B93" s="424">
        <v>91</v>
      </c>
      <c r="C93" s="424" t="e">
        <f>LOOKUP(Table3[[#This Row],[JV '#]],Table1[JV '#],#REF!)</f>
        <v>#REF!</v>
      </c>
      <c r="D93" s="424" t="str">
        <f>LOOKUP(Table3[[#This Row],[JV '#]],Table1[JV '#],Table1[Early Completion (Y/N)])</f>
        <v>--</v>
      </c>
      <c r="E93" s="422">
        <f>LOOKUP(Table3[[#This Row],[JV '#]],Table1[JV '#],Table1[Pa One Call Serial No.])</f>
        <v>20143580167</v>
      </c>
      <c r="F93" s="438" t="e">
        <f>IF(LOOKUP(B93,Table1[JV '#],#REF!)="","No Entry",LOOKUP(B93,Table1[JV '#],#REF!))</f>
        <v>#REF!</v>
      </c>
    </row>
    <row r="94" spans="2:6" x14ac:dyDescent="0.25">
      <c r="B94" s="424">
        <v>92</v>
      </c>
      <c r="C94" s="424" t="e">
        <f>LOOKUP(Table3[[#This Row],[JV '#]],Table1[JV '#],#REF!)</f>
        <v>#REF!</v>
      </c>
      <c r="D94" s="424" t="str">
        <f>LOOKUP(Table3[[#This Row],[JV '#]],Table1[JV '#],Table1[Early Completion (Y/N)])</f>
        <v>Y</v>
      </c>
      <c r="E94" s="422">
        <f>LOOKUP(Table3[[#This Row],[JV '#]],Table1[JV '#],Table1[Pa One Call Serial No.])</f>
        <v>20140231230</v>
      </c>
      <c r="F94" s="438" t="e">
        <f>IF(LOOKUP(B94,Table1[JV '#],#REF!)="","No Entry",LOOKUP(B94,Table1[JV '#],#REF!))</f>
        <v>#REF!</v>
      </c>
    </row>
    <row r="95" spans="2:6" x14ac:dyDescent="0.25">
      <c r="B95" s="424">
        <v>93</v>
      </c>
      <c r="C95" s="424" t="e">
        <f>LOOKUP(Table3[[#This Row],[JV '#]],Table1[JV '#],#REF!)</f>
        <v>#REF!</v>
      </c>
      <c r="D95" s="424" t="str">
        <f>LOOKUP(Table3[[#This Row],[JV '#]],Table1[JV '#],Table1[Early Completion (Y/N)])</f>
        <v>--</v>
      </c>
      <c r="E95" s="422">
        <f>LOOKUP(Table3[[#This Row],[JV '#]],Table1[JV '#],Table1[Pa One Call Serial No.])</f>
        <v>20150501470</v>
      </c>
      <c r="F95" s="438" t="e">
        <f>IF(LOOKUP(B95,Table1[JV '#],#REF!)="","No Entry",LOOKUP(B95,Table1[JV '#],#REF!))</f>
        <v>#REF!</v>
      </c>
    </row>
    <row r="96" spans="2:6" x14ac:dyDescent="0.25">
      <c r="B96" s="424">
        <v>94</v>
      </c>
      <c r="C96" s="424" t="e">
        <f>LOOKUP(Table3[[#This Row],[JV '#]],Table1[JV '#],#REF!)</f>
        <v>#REF!</v>
      </c>
      <c r="D96" s="424" t="str">
        <f>LOOKUP(Table3[[#This Row],[JV '#]],Table1[JV '#],Table1[Early Completion (Y/N)])</f>
        <v>Y</v>
      </c>
      <c r="E96" s="422">
        <f>LOOKUP(Table3[[#This Row],[JV '#]],Table1[JV '#],Table1[Pa One Call Serial No.])</f>
        <v>20121810773</v>
      </c>
      <c r="F96" s="438" t="e">
        <f>IF(LOOKUP(B96,Table1[JV '#],#REF!)="","No Entry",LOOKUP(B96,Table1[JV '#],#REF!))</f>
        <v>#REF!</v>
      </c>
    </row>
    <row r="97" spans="2:6" x14ac:dyDescent="0.25">
      <c r="B97" s="424">
        <v>95</v>
      </c>
      <c r="C97" s="424" t="e">
        <f>LOOKUP(Table3[[#This Row],[JV '#]],Table1[JV '#],#REF!)</f>
        <v>#REF!</v>
      </c>
      <c r="D97" s="424" t="str">
        <f>LOOKUP(Table3[[#This Row],[JV '#]],Table1[JV '#],Table1[Early Completion (Y/N)])</f>
        <v>Y</v>
      </c>
      <c r="E97" s="422">
        <f>LOOKUP(Table3[[#This Row],[JV '#]],Table1[JV '#],Table1[Pa One Call Serial No.])</f>
        <v>20123382078</v>
      </c>
      <c r="F97" s="438" t="e">
        <f>IF(LOOKUP(B97,Table1[JV '#],#REF!)="","No Entry",LOOKUP(B97,Table1[JV '#],#REF!))</f>
        <v>#REF!</v>
      </c>
    </row>
    <row r="98" spans="2:6" x14ac:dyDescent="0.25">
      <c r="B98" s="424">
        <v>96</v>
      </c>
      <c r="C98" s="424" t="e">
        <f>LOOKUP(Table3[[#This Row],[JV '#]],Table1[JV '#],#REF!)</f>
        <v>#REF!</v>
      </c>
      <c r="D98" s="424" t="str">
        <f>LOOKUP(Table3[[#This Row],[JV '#]],Table1[JV '#],Table1[Early Completion (Y/N)])</f>
        <v>Y</v>
      </c>
      <c r="E98" s="422">
        <f>LOOKUP(Table3[[#This Row],[JV '#]],Table1[JV '#],Table1[Pa One Call Serial No.])</f>
        <v>20102561704</v>
      </c>
      <c r="F98" s="438" t="e">
        <f>IF(LOOKUP(B98,Table1[JV '#],#REF!)="","No Entry",LOOKUP(B98,Table1[JV '#],#REF!))</f>
        <v>#REF!</v>
      </c>
    </row>
    <row r="99" spans="2:6" x14ac:dyDescent="0.25">
      <c r="B99" s="424">
        <v>97</v>
      </c>
      <c r="C99" s="424" t="e">
        <f>LOOKUP(Table3[[#This Row],[JV '#]],Table1[JV '#],#REF!)</f>
        <v>#REF!</v>
      </c>
      <c r="D99" s="424" t="str">
        <f>LOOKUP(Table3[[#This Row],[JV '#]],Table1[JV '#],Table1[Early Completion (Y/N)])</f>
        <v>Y</v>
      </c>
      <c r="E99" s="422">
        <f>LOOKUP(Table3[[#This Row],[JV '#]],Table1[JV '#],Table1[Pa One Call Serial No.])</f>
        <v>20140230920</v>
      </c>
      <c r="F99" s="438" t="e">
        <f>IF(LOOKUP(B99,Table1[JV '#],#REF!)="","No Entry",LOOKUP(B99,Table1[JV '#],#REF!))</f>
        <v>#REF!</v>
      </c>
    </row>
    <row r="100" spans="2:6" x14ac:dyDescent="0.25">
      <c r="B100" s="424">
        <v>98</v>
      </c>
      <c r="C100" s="424" t="e">
        <f>LOOKUP(Table3[[#This Row],[JV '#]],Table1[JV '#],#REF!)</f>
        <v>#REF!</v>
      </c>
      <c r="D100" s="424" t="str">
        <f>LOOKUP(Table3[[#This Row],[JV '#]],Table1[JV '#],Table1[Early Completion (Y/N)])</f>
        <v>Y</v>
      </c>
      <c r="E100" s="422">
        <f>LOOKUP(Table3[[#This Row],[JV '#]],Table1[JV '#],Table1[Pa One Call Serial No.])</f>
        <v>20140230925</v>
      </c>
      <c r="F100" s="438" t="e">
        <f>IF(LOOKUP(B100,Table1[JV '#],#REF!)="","No Entry",LOOKUP(B100,Table1[JV '#],#REF!))</f>
        <v>#REF!</v>
      </c>
    </row>
    <row r="101" spans="2:6" x14ac:dyDescent="0.25">
      <c r="B101" s="424">
        <v>99</v>
      </c>
      <c r="C101" s="424" t="e">
        <f>LOOKUP(Table3[[#This Row],[JV '#]],Table1[JV '#],#REF!)</f>
        <v>#REF!</v>
      </c>
      <c r="D101" s="424" t="str">
        <f>LOOKUP(Table3[[#This Row],[JV '#]],Table1[JV '#],Table1[Early Completion (Y/N)])</f>
        <v>--</v>
      </c>
      <c r="E101" s="422">
        <f>LOOKUP(Table3[[#This Row],[JV '#]],Table1[JV '#],Table1[Pa One Call Serial No.])</f>
        <v>2015561535</v>
      </c>
      <c r="F101" s="438" t="e">
        <f>IF(LOOKUP(B101,Table1[JV '#],#REF!)="","No Entry",LOOKUP(B101,Table1[JV '#],#REF!))</f>
        <v>#REF!</v>
      </c>
    </row>
    <row r="102" spans="2:6" x14ac:dyDescent="0.25">
      <c r="B102" s="424">
        <v>100</v>
      </c>
      <c r="C102" s="424" t="e">
        <f>LOOKUP(Table3[[#This Row],[JV '#]],Table1[JV '#],#REF!)</f>
        <v>#REF!</v>
      </c>
      <c r="D102" s="424" t="str">
        <f>LOOKUP(Table3[[#This Row],[JV '#]],Table1[JV '#],Table1[Early Completion (Y/N)])</f>
        <v>--</v>
      </c>
      <c r="E102" s="422">
        <f>LOOKUP(Table3[[#This Row],[JV '#]],Table1[JV '#],Table1[Pa One Call Serial No.])</f>
        <v>20150501494</v>
      </c>
      <c r="F102" s="438" t="e">
        <f>IF(LOOKUP(B102,Table1[JV '#],#REF!)="","No Entry",LOOKUP(B102,Table1[JV '#],#REF!))</f>
        <v>#REF!</v>
      </c>
    </row>
    <row r="103" spans="2:6" x14ac:dyDescent="0.25">
      <c r="B103" s="424">
        <v>101</v>
      </c>
      <c r="C103" s="424" t="e">
        <f>LOOKUP(Table3[[#This Row],[JV '#]],Table1[JV '#],#REF!)</f>
        <v>#REF!</v>
      </c>
      <c r="D103" s="424" t="str">
        <f>LOOKUP(Table3[[#This Row],[JV '#]],Table1[JV '#],Table1[Early Completion (Y/N)])</f>
        <v>--</v>
      </c>
      <c r="E103" s="422">
        <f>LOOKUP(Table3[[#This Row],[JV '#]],Table1[JV '#],Table1[Pa One Call Serial No.])</f>
        <v>20150510819</v>
      </c>
      <c r="F103" s="438" t="e">
        <f>IF(LOOKUP(B103,Table1[JV '#],#REF!)="","No Entry",LOOKUP(B103,Table1[JV '#],#REF!))</f>
        <v>#REF!</v>
      </c>
    </row>
    <row r="104" spans="2:6" x14ac:dyDescent="0.25">
      <c r="B104" s="424">
        <v>102</v>
      </c>
      <c r="C104" s="424" t="e">
        <f>LOOKUP(Table3[[#This Row],[JV '#]],Table1[JV '#],#REF!)</f>
        <v>#REF!</v>
      </c>
      <c r="D104" s="424" t="str">
        <f>LOOKUP(Table3[[#This Row],[JV '#]],Table1[JV '#],Table1[Early Completion (Y/N)])</f>
        <v>Y</v>
      </c>
      <c r="E104" s="422">
        <f>LOOKUP(Table3[[#This Row],[JV '#]],Table1[JV '#],Table1[Pa One Call Serial No.])</f>
        <v>20140270413</v>
      </c>
      <c r="F104" s="438" t="e">
        <f>IF(LOOKUP(B104,Table1[JV '#],#REF!)="","No Entry",LOOKUP(B104,Table1[JV '#],#REF!))</f>
        <v>#REF!</v>
      </c>
    </row>
    <row r="105" spans="2:6" x14ac:dyDescent="0.25">
      <c r="B105" s="424">
        <v>103</v>
      </c>
      <c r="C105" s="424" t="e">
        <f>LOOKUP(Table3[[#This Row],[JV '#]],Table1[JV '#],#REF!)</f>
        <v>#REF!</v>
      </c>
      <c r="D105" s="424" t="str">
        <f>LOOKUP(Table3[[#This Row],[JV '#]],Table1[JV '#],Table1[Early Completion (Y/N)])</f>
        <v>Y</v>
      </c>
      <c r="E105" s="422">
        <f>LOOKUP(Table3[[#This Row],[JV '#]],Table1[JV '#],Table1[Pa One Call Serial No.])</f>
        <v>20140270447</v>
      </c>
      <c r="F105" s="438" t="e">
        <f>IF(LOOKUP(B105,Table1[JV '#],#REF!)="","No Entry",LOOKUP(B105,Table1[JV '#],#REF!))</f>
        <v>#REF!</v>
      </c>
    </row>
    <row r="106" spans="2:6" ht="24.75" x14ac:dyDescent="0.25">
      <c r="B106" s="424">
        <v>104</v>
      </c>
      <c r="C106" s="424" t="e">
        <f>LOOKUP(Table3[[#This Row],[JV '#]],Table1[JV '#],#REF!)</f>
        <v>#REF!</v>
      </c>
      <c r="D106" s="424" t="str">
        <f>LOOKUP(Table3[[#This Row],[JV '#]],Table1[JV '#],Table1[Early Completion (Y/N)])</f>
        <v>Y</v>
      </c>
      <c r="E106" s="422" t="str">
        <f>LOOKUP(Table3[[#This Row],[JV '#]],Table1[JV '#],Table1[Pa One Call Serial No.])</f>
        <v>20140271013, 20140271014</v>
      </c>
      <c r="F106" s="438" t="e">
        <f>IF(LOOKUP(B106,Table1[JV '#],#REF!)="","No Entry",LOOKUP(B106,Table1[JV '#],#REF!))</f>
        <v>#REF!</v>
      </c>
    </row>
    <row r="107" spans="2:6" x14ac:dyDescent="0.25">
      <c r="B107" s="424">
        <v>106</v>
      </c>
      <c r="C107" s="424" t="e">
        <f>LOOKUP(Table3[[#This Row],[JV '#]],Table1[JV '#],#REF!)</f>
        <v>#REF!</v>
      </c>
      <c r="D107" s="424" t="str">
        <f>LOOKUP(Table3[[#This Row],[JV '#]],Table1[JV '#],Table1[Early Completion (Y/N)])</f>
        <v>--</v>
      </c>
      <c r="E107" s="422">
        <f>LOOKUP(Table3[[#This Row],[JV '#]],Table1[JV '#],Table1[Pa One Call Serial No.])</f>
        <v>20150540536</v>
      </c>
      <c r="F107" s="438" t="e">
        <f>IF(LOOKUP(B107,Table1[JV '#],#REF!)="","No Entry",LOOKUP(B107,Table1[JV '#],#REF!))</f>
        <v>#REF!</v>
      </c>
    </row>
    <row r="108" spans="2:6" x14ac:dyDescent="0.25">
      <c r="B108" s="424">
        <v>107</v>
      </c>
      <c r="C108" s="424" t="e">
        <f>LOOKUP(Table3[[#This Row],[JV '#]],Table1[JV '#],#REF!)</f>
        <v>#REF!</v>
      </c>
      <c r="D108" s="424" t="str">
        <f>LOOKUP(Table3[[#This Row],[JV '#]],Table1[JV '#],Table1[Early Completion (Y/N)])</f>
        <v>Y</v>
      </c>
      <c r="E108" s="422">
        <f>LOOKUP(Table3[[#This Row],[JV '#]],Table1[JV '#],Table1[Pa One Call Serial No.])</f>
        <v>20102520477</v>
      </c>
      <c r="F108" s="438" t="e">
        <f>IF(LOOKUP(B108,Table1[JV '#],#REF!)="","No Entry",LOOKUP(B108,Table1[JV '#],#REF!))</f>
        <v>#REF!</v>
      </c>
    </row>
    <row r="109" spans="2:6" x14ac:dyDescent="0.25">
      <c r="B109" s="424">
        <v>108</v>
      </c>
      <c r="C109" s="424" t="e">
        <f>LOOKUP(Table3[[#This Row],[JV '#]],Table1[JV '#],#REF!)</f>
        <v>#REF!</v>
      </c>
      <c r="D109" s="424" t="str">
        <f>LOOKUP(Table3[[#This Row],[JV '#]],Table1[JV '#],Table1[Early Completion (Y/N)])</f>
        <v>--</v>
      </c>
      <c r="E109" s="422">
        <f>LOOKUP(Table3[[#This Row],[JV '#]],Table1[JV '#],Table1[Pa One Call Serial No.])</f>
        <v>20150510827</v>
      </c>
      <c r="F109" s="438" t="e">
        <f>IF(LOOKUP(B109,Table1[JV '#],#REF!)="","No Entry",LOOKUP(B109,Table1[JV '#],#REF!))</f>
        <v>#REF!</v>
      </c>
    </row>
    <row r="110" spans="2:6" x14ac:dyDescent="0.25">
      <c r="B110" s="424">
        <v>109</v>
      </c>
      <c r="C110" s="424" t="e">
        <f>LOOKUP(Table3[[#This Row],[JV '#]],Table1[JV '#],#REF!)</f>
        <v>#REF!</v>
      </c>
      <c r="D110" s="424" t="str">
        <f>LOOKUP(Table3[[#This Row],[JV '#]],Table1[JV '#],Table1[Early Completion (Y/N)])</f>
        <v>--</v>
      </c>
      <c r="E110" s="422">
        <f>LOOKUP(Table3[[#This Row],[JV '#]],Table1[JV '#],Table1[Pa One Call Serial No.])</f>
        <v>20150161147</v>
      </c>
      <c r="F110" s="438" t="e">
        <f>IF(LOOKUP(B110,Table1[JV '#],#REF!)="","No Entry",LOOKUP(B110,Table1[JV '#],#REF!))</f>
        <v>#REF!</v>
      </c>
    </row>
    <row r="111" spans="2:6" x14ac:dyDescent="0.25">
      <c r="B111" s="424">
        <v>110</v>
      </c>
      <c r="C111" s="424" t="e">
        <f>LOOKUP(Table3[[#This Row],[JV '#]],Table1[JV '#],#REF!)</f>
        <v>#REF!</v>
      </c>
      <c r="D111" s="424" t="str">
        <f>LOOKUP(Table3[[#This Row],[JV '#]],Table1[JV '#],Table1[Early Completion (Y/N)])</f>
        <v>--</v>
      </c>
      <c r="E111" s="422">
        <f>LOOKUP(Table3[[#This Row],[JV '#]],Table1[JV '#],Table1[Pa One Call Serial No.])</f>
        <v>20150510840</v>
      </c>
      <c r="F111" s="438" t="e">
        <f>IF(LOOKUP(B111,Table1[JV '#],#REF!)="","No Entry",LOOKUP(B111,Table1[JV '#],#REF!))</f>
        <v>#REF!</v>
      </c>
    </row>
    <row r="112" spans="2:6" x14ac:dyDescent="0.25">
      <c r="B112" s="424">
        <v>111</v>
      </c>
      <c r="C112" s="424" t="e">
        <f>LOOKUP(Table3[[#This Row],[JV '#]],Table1[JV '#],#REF!)</f>
        <v>#REF!</v>
      </c>
      <c r="D112" s="424" t="str">
        <f>LOOKUP(Table3[[#This Row],[JV '#]],Table1[JV '#],Table1[Early Completion (Y/N)])</f>
        <v>--</v>
      </c>
      <c r="E112" s="422">
        <f>LOOKUP(Table3[[#This Row],[JV '#]],Table1[JV '#],Table1[Pa One Call Serial No.])</f>
        <v>20150161160</v>
      </c>
      <c r="F112" s="438" t="e">
        <f>IF(LOOKUP(B112,Table1[JV '#],#REF!)="","No Entry",LOOKUP(B112,Table1[JV '#],#REF!))</f>
        <v>#REF!</v>
      </c>
    </row>
    <row r="113" spans="2:6" x14ac:dyDescent="0.25">
      <c r="B113" s="424">
        <v>112</v>
      </c>
      <c r="C113" s="424" t="e">
        <f>LOOKUP(Table3[[#This Row],[JV '#]],Table1[JV '#],#REF!)</f>
        <v>#REF!</v>
      </c>
      <c r="D113" s="424" t="str">
        <f>LOOKUP(Table3[[#This Row],[JV '#]],Table1[JV '#],Table1[Early Completion (Y/N)])</f>
        <v>Y</v>
      </c>
      <c r="E113" s="422">
        <f>LOOKUP(Table3[[#This Row],[JV '#]],Table1[JV '#],Table1[Pa One Call Serial No.])</f>
        <v>20130590226</v>
      </c>
      <c r="F113" s="438" t="e">
        <f>IF(LOOKUP(B113,Table1[JV '#],#REF!)="","No Entry",LOOKUP(B113,Table1[JV '#],#REF!))</f>
        <v>#REF!</v>
      </c>
    </row>
    <row r="114" spans="2:6" x14ac:dyDescent="0.25">
      <c r="B114" s="424">
        <v>113</v>
      </c>
      <c r="C114" s="424" t="e">
        <f>LOOKUP(Table3[[#This Row],[JV '#]],Table1[JV '#],#REF!)</f>
        <v>#REF!</v>
      </c>
      <c r="D114" s="424" t="str">
        <f>LOOKUP(Table3[[#This Row],[JV '#]],Table1[JV '#],Table1[Early Completion (Y/N)])</f>
        <v>--</v>
      </c>
      <c r="E114" s="422">
        <f>LOOKUP(Table3[[#This Row],[JV '#]],Table1[JV '#],Table1[Pa One Call Serial No.])</f>
        <v>20150540567</v>
      </c>
      <c r="F114" s="438" t="e">
        <f>IF(LOOKUP(B114,Table1[JV '#],#REF!)="","No Entry",LOOKUP(B114,Table1[JV '#],#REF!))</f>
        <v>#REF!</v>
      </c>
    </row>
    <row r="115" spans="2:6" ht="24.75" x14ac:dyDescent="0.25">
      <c r="B115" s="424">
        <v>114</v>
      </c>
      <c r="C115" s="424" t="e">
        <f>LOOKUP(Table3[[#This Row],[JV '#]],Table1[JV '#],#REF!)</f>
        <v>#REF!</v>
      </c>
      <c r="D115" s="424" t="str">
        <f>LOOKUP(Table3[[#This Row],[JV '#]],Table1[JV '#],Table1[Early Completion (Y/N)])</f>
        <v>Y</v>
      </c>
      <c r="E115" s="422" t="str">
        <f>LOOKUP(Table3[[#This Row],[JV '#]],Table1[JV '#],Table1[Pa One Call Serial No.])</f>
        <v>20121721769, 20121721770</v>
      </c>
      <c r="F115" s="438" t="e">
        <f>IF(LOOKUP(B115,Table1[JV '#],#REF!)="","No Entry",LOOKUP(B115,Table1[JV '#],#REF!))</f>
        <v>#REF!</v>
      </c>
    </row>
    <row r="116" spans="2:6" x14ac:dyDescent="0.25">
      <c r="B116" s="424">
        <v>115</v>
      </c>
      <c r="C116" s="424" t="e">
        <f>LOOKUP(Table3[[#This Row],[JV '#]],Table1[JV '#],#REF!)</f>
        <v>#REF!</v>
      </c>
      <c r="D116" s="424" t="str">
        <f>LOOKUP(Table3[[#This Row],[JV '#]],Table1[JV '#],Table1[Early Completion (Y/N)])</f>
        <v>--</v>
      </c>
      <c r="E116" s="422">
        <f>LOOKUP(Table3[[#This Row],[JV '#]],Table1[JV '#],Table1[Pa One Call Serial No.])</f>
        <v>20150540589</v>
      </c>
      <c r="F116" s="438" t="e">
        <f>IF(LOOKUP(B116,Table1[JV '#],#REF!)="","No Entry",LOOKUP(B116,Table1[JV '#],#REF!))</f>
        <v>#REF!</v>
      </c>
    </row>
    <row r="117" spans="2:6" x14ac:dyDescent="0.25">
      <c r="B117" s="424">
        <v>116</v>
      </c>
      <c r="C117" s="424" t="e">
        <f>LOOKUP(Table3[[#This Row],[JV '#]],Table1[JV '#],#REF!)</f>
        <v>#REF!</v>
      </c>
      <c r="D117" s="424" t="str">
        <f>LOOKUP(Table3[[#This Row],[JV '#]],Table1[JV '#],Table1[Early Completion (Y/N)])</f>
        <v>--</v>
      </c>
      <c r="E117" s="422">
        <f>LOOKUP(Table3[[#This Row],[JV '#]],Table1[JV '#],Table1[Pa One Call Serial No.])</f>
        <v>20143571637</v>
      </c>
      <c r="F117" s="438" t="e">
        <f>IF(LOOKUP(B117,Table1[JV '#],#REF!)="","No Entry",LOOKUP(B117,Table1[JV '#],#REF!))</f>
        <v>#REF!</v>
      </c>
    </row>
    <row r="118" spans="2:6" x14ac:dyDescent="0.25">
      <c r="B118" s="424">
        <v>117</v>
      </c>
      <c r="C118" s="424" t="e">
        <f>LOOKUP(Table3[[#This Row],[JV '#]],Table1[JV '#],#REF!)</f>
        <v>#REF!</v>
      </c>
      <c r="D118" s="424" t="str">
        <f>LOOKUP(Table3[[#This Row],[JV '#]],Table1[JV '#],Table1[Early Completion (Y/N)])</f>
        <v>--</v>
      </c>
      <c r="E118" s="422">
        <f>LOOKUP(Table3[[#This Row],[JV '#]],Table1[JV '#],Table1[Pa One Call Serial No.])</f>
        <v>20150540599</v>
      </c>
      <c r="F118" s="438" t="e">
        <f>IF(LOOKUP(B118,Table1[JV '#],#REF!)="","No Entry",LOOKUP(B118,Table1[JV '#],#REF!))</f>
        <v>#REF!</v>
      </c>
    </row>
    <row r="119" spans="2:6" x14ac:dyDescent="0.25">
      <c r="B119" s="424">
        <v>118</v>
      </c>
      <c r="C119" s="424" t="e">
        <f>LOOKUP(Table3[[#This Row],[JV '#]],Table1[JV '#],#REF!)</f>
        <v>#REF!</v>
      </c>
      <c r="D119" s="424" t="str">
        <f>LOOKUP(Table3[[#This Row],[JV '#]],Table1[JV '#],Table1[Early Completion (Y/N)])</f>
        <v>Y</v>
      </c>
      <c r="E119" s="422">
        <f>LOOKUP(Table3[[#This Row],[JV '#]],Table1[JV '#],Table1[Pa One Call Serial No.])</f>
        <v>20130310595</v>
      </c>
      <c r="F119" s="438" t="e">
        <f>IF(LOOKUP(B119,Table1[JV '#],#REF!)="","No Entry",LOOKUP(B119,Table1[JV '#],#REF!))</f>
        <v>#REF!</v>
      </c>
    </row>
    <row r="120" spans="2:6" x14ac:dyDescent="0.25">
      <c r="B120" s="424">
        <v>119</v>
      </c>
      <c r="C120" s="424" t="e">
        <f>LOOKUP(Table3[[#This Row],[JV '#]],Table1[JV '#],#REF!)</f>
        <v>#REF!</v>
      </c>
      <c r="D120" s="424" t="str">
        <f>LOOKUP(Table3[[#This Row],[JV '#]],Table1[JV '#],Table1[Early Completion (Y/N)])</f>
        <v>--</v>
      </c>
      <c r="E120" s="422">
        <f>LOOKUP(Table3[[#This Row],[JV '#]],Table1[JV '#],Table1[Pa One Call Serial No.])</f>
        <v>20150510365</v>
      </c>
      <c r="F120" s="438" t="e">
        <f>IF(LOOKUP(B120,Table1[JV '#],#REF!)="","No Entry",LOOKUP(B120,Table1[JV '#],#REF!))</f>
        <v>#REF!</v>
      </c>
    </row>
    <row r="121" spans="2:6" x14ac:dyDescent="0.25">
      <c r="B121" s="424">
        <v>120</v>
      </c>
      <c r="C121" s="424" t="e">
        <f>LOOKUP(Table3[[#This Row],[JV '#]],Table1[JV '#],#REF!)</f>
        <v>#REF!</v>
      </c>
      <c r="D121" s="424" t="str">
        <f>LOOKUP(Table3[[#This Row],[JV '#]],Table1[JV '#],Table1[Early Completion (Y/N)])</f>
        <v>--</v>
      </c>
      <c r="E121" s="422">
        <f>LOOKUP(Table3[[#This Row],[JV '#]],Table1[JV '#],Table1[Pa One Call Serial No.])</f>
        <v>20151412504</v>
      </c>
      <c r="F121" s="438" t="e">
        <f>IF(LOOKUP(B121,Table1[JV '#],#REF!)="","No Entry",LOOKUP(B121,Table1[JV '#],#REF!))</f>
        <v>#REF!</v>
      </c>
    </row>
    <row r="122" spans="2:6" x14ac:dyDescent="0.25">
      <c r="B122" s="424">
        <v>121</v>
      </c>
      <c r="C122" s="424" t="e">
        <f>LOOKUP(Table3[[#This Row],[JV '#]],Table1[JV '#],#REF!)</f>
        <v>#REF!</v>
      </c>
      <c r="D122" s="424" t="str">
        <f>LOOKUP(Table3[[#This Row],[JV '#]],Table1[JV '#],Table1[Early Completion (Y/N)])</f>
        <v>--</v>
      </c>
      <c r="E122" s="422">
        <f>LOOKUP(Table3[[#This Row],[JV '#]],Table1[JV '#],Table1[Pa One Call Serial No.])</f>
        <v>20150510353</v>
      </c>
      <c r="F122" s="438" t="e">
        <f>IF(LOOKUP(B122,Table1[JV '#],#REF!)="","No Entry",LOOKUP(B122,Table1[JV '#],#REF!))</f>
        <v>#REF!</v>
      </c>
    </row>
    <row r="123" spans="2:6" x14ac:dyDescent="0.25">
      <c r="B123" s="424">
        <v>122</v>
      </c>
      <c r="C123" s="424" t="e">
        <f>LOOKUP(Table3[[#This Row],[JV '#]],Table1[JV '#],#REF!)</f>
        <v>#REF!</v>
      </c>
      <c r="D123" s="424" t="str">
        <f>LOOKUP(Table3[[#This Row],[JV '#]],Table1[JV '#],Table1[Early Completion (Y/N)])</f>
        <v>--</v>
      </c>
      <c r="E123" s="422">
        <f>LOOKUP(Table3[[#This Row],[JV '#]],Table1[JV '#],Table1[Pa One Call Serial No.])</f>
        <v>20150161786</v>
      </c>
      <c r="F123" s="438" t="e">
        <f>IF(LOOKUP(B123,Table1[JV '#],#REF!)="","No Entry",LOOKUP(B123,Table1[JV '#],#REF!))</f>
        <v>#REF!</v>
      </c>
    </row>
    <row r="124" spans="2:6" x14ac:dyDescent="0.25">
      <c r="B124" s="424">
        <v>123</v>
      </c>
      <c r="C124" s="424" t="e">
        <f>LOOKUP(Table3[[#This Row],[JV '#]],Table1[JV '#],#REF!)</f>
        <v>#REF!</v>
      </c>
      <c r="D124" s="424" t="str">
        <f>LOOKUP(Table3[[#This Row],[JV '#]],Table1[JV '#],Table1[Early Completion (Y/N)])</f>
        <v>--</v>
      </c>
      <c r="E124" s="422">
        <f>LOOKUP(Table3[[#This Row],[JV '#]],Table1[JV '#],Table1[Pa One Call Serial No.])</f>
        <v>20150540865</v>
      </c>
      <c r="F124" s="438" t="e">
        <f>IF(LOOKUP(B124,Table1[JV '#],#REF!)="","No Entry",LOOKUP(B124,Table1[JV '#],#REF!))</f>
        <v>#REF!</v>
      </c>
    </row>
    <row r="125" spans="2:6" x14ac:dyDescent="0.25">
      <c r="B125" s="424">
        <v>124</v>
      </c>
      <c r="C125" s="424" t="e">
        <f>LOOKUP(Table3[[#This Row],[JV '#]],Table1[JV '#],#REF!)</f>
        <v>#REF!</v>
      </c>
      <c r="D125" s="424" t="str">
        <f>LOOKUP(Table3[[#This Row],[JV '#]],Table1[JV '#],Table1[Early Completion (Y/N)])</f>
        <v>--</v>
      </c>
      <c r="E125" s="422">
        <f>LOOKUP(Table3[[#This Row],[JV '#]],Table1[JV '#],Table1[Pa One Call Serial No.])</f>
        <v>20150510372</v>
      </c>
      <c r="F125" s="438" t="e">
        <f>IF(LOOKUP(B125,Table1[JV '#],#REF!)="","No Entry",LOOKUP(B125,Table1[JV '#],#REF!))</f>
        <v>#REF!</v>
      </c>
    </row>
    <row r="126" spans="2:6" x14ac:dyDescent="0.25">
      <c r="B126" s="424">
        <v>125</v>
      </c>
      <c r="C126" s="424" t="e">
        <f>LOOKUP(Table3[[#This Row],[JV '#]],Table1[JV '#],#REF!)</f>
        <v>#REF!</v>
      </c>
      <c r="D126" s="424" t="str">
        <f>LOOKUP(Table3[[#This Row],[JV '#]],Table1[JV '#],Table1[Early Completion (Y/N)])</f>
        <v>--</v>
      </c>
      <c r="E126" s="422">
        <f>LOOKUP(Table3[[#This Row],[JV '#]],Table1[JV '#],Table1[Pa One Call Serial No.])</f>
        <v>20150510439</v>
      </c>
      <c r="F126" s="438" t="e">
        <f>IF(LOOKUP(B126,Table1[JV '#],#REF!)="","No Entry",LOOKUP(B126,Table1[JV '#],#REF!))</f>
        <v>#REF!</v>
      </c>
    </row>
    <row r="127" spans="2:6" x14ac:dyDescent="0.25">
      <c r="B127" s="424">
        <v>126</v>
      </c>
      <c r="C127" s="424" t="e">
        <f>LOOKUP(Table3[[#This Row],[JV '#]],Table1[JV '#],#REF!)</f>
        <v>#REF!</v>
      </c>
      <c r="D127" s="424" t="str">
        <f>LOOKUP(Table3[[#This Row],[JV '#]],Table1[JV '#],Table1[Early Completion (Y/N)])</f>
        <v>Y</v>
      </c>
      <c r="E127" s="422">
        <f>LOOKUP(Table3[[#This Row],[JV '#]],Table1[JV '#],Table1[Pa One Call Serial No.])</f>
        <v>20140621066</v>
      </c>
      <c r="F127" s="438" t="e">
        <f>IF(LOOKUP(B127,Table1[JV '#],#REF!)="","No Entry",LOOKUP(B127,Table1[JV '#],#REF!))</f>
        <v>#REF!</v>
      </c>
    </row>
    <row r="128" spans="2:6" x14ac:dyDescent="0.25">
      <c r="B128" s="424">
        <v>127</v>
      </c>
      <c r="C128" s="424" t="e">
        <f>LOOKUP(Table3[[#This Row],[JV '#]],Table1[JV '#],#REF!)</f>
        <v>#REF!</v>
      </c>
      <c r="D128" s="424" t="str">
        <f>LOOKUP(Table3[[#This Row],[JV '#]],Table1[JV '#],Table1[Early Completion (Y/N)])</f>
        <v>--</v>
      </c>
      <c r="E128" s="422">
        <f>LOOKUP(Table3[[#This Row],[JV '#]],Table1[JV '#],Table1[Pa One Call Serial No.])</f>
        <v>20150540906</v>
      </c>
      <c r="F128" s="438" t="e">
        <f>IF(LOOKUP(B128,Table1[JV '#],#REF!)="","No Entry",LOOKUP(B128,Table1[JV '#],#REF!))</f>
        <v>#REF!</v>
      </c>
    </row>
    <row r="129" spans="2:6" x14ac:dyDescent="0.25">
      <c r="B129" s="424">
        <v>128</v>
      </c>
      <c r="C129" s="424" t="e">
        <f>LOOKUP(Table3[[#This Row],[JV '#]],Table1[JV '#],#REF!)</f>
        <v>#REF!</v>
      </c>
      <c r="D129" s="424" t="str">
        <f>LOOKUP(Table3[[#This Row],[JV '#]],Table1[JV '#],Table1[Early Completion (Y/N)])</f>
        <v>--</v>
      </c>
      <c r="E129" s="422">
        <f>LOOKUP(Table3[[#This Row],[JV '#]],Table1[JV '#],Table1[Pa One Call Serial No.])</f>
        <v>20150540886</v>
      </c>
      <c r="F129" s="438" t="e">
        <f>IF(LOOKUP(B129,Table1[JV '#],#REF!)="","No Entry",LOOKUP(B129,Table1[JV '#],#REF!))</f>
        <v>#REF!</v>
      </c>
    </row>
    <row r="130" spans="2:6" x14ac:dyDescent="0.25">
      <c r="B130" s="424">
        <v>129</v>
      </c>
      <c r="C130" s="424" t="e">
        <f>LOOKUP(Table3[[#This Row],[JV '#]],Table1[JV '#],#REF!)</f>
        <v>#REF!</v>
      </c>
      <c r="D130" s="424" t="str">
        <f>LOOKUP(Table3[[#This Row],[JV '#]],Table1[JV '#],Table1[Early Completion (Y/N)])</f>
        <v>Y</v>
      </c>
      <c r="E130" s="422">
        <f>LOOKUP(Table3[[#This Row],[JV '#]],Table1[JV '#],Table1[Pa One Call Serial No.])</f>
        <v>20120531621</v>
      </c>
      <c r="F130" s="438" t="e">
        <f>IF(LOOKUP(B130,Table1[JV '#],#REF!)="","No Entry",LOOKUP(B130,Table1[JV '#],#REF!))</f>
        <v>#REF!</v>
      </c>
    </row>
    <row r="131" spans="2:6" x14ac:dyDescent="0.25">
      <c r="B131" s="424">
        <v>130</v>
      </c>
      <c r="C131" s="424" t="e">
        <f>LOOKUP(Table3[[#This Row],[JV '#]],Table1[JV '#],#REF!)</f>
        <v>#REF!</v>
      </c>
      <c r="D131" s="424" t="str">
        <f>LOOKUP(Table3[[#This Row],[JV '#]],Table1[JV '#],Table1[Early Completion (Y/N)])</f>
        <v>--</v>
      </c>
      <c r="E131" s="422">
        <f>LOOKUP(Table3[[#This Row],[JV '#]],Table1[JV '#],Table1[Pa One Call Serial No.])</f>
        <v>20150540876</v>
      </c>
      <c r="F131" s="438" t="e">
        <f>IF(LOOKUP(B131,Table1[JV '#],#REF!)="","No Entry",LOOKUP(B131,Table1[JV '#],#REF!))</f>
        <v>#REF!</v>
      </c>
    </row>
    <row r="132" spans="2:6" x14ac:dyDescent="0.25">
      <c r="B132" s="424">
        <v>131</v>
      </c>
      <c r="C132" s="424" t="e">
        <f>LOOKUP(Table3[[#This Row],[JV '#]],Table1[JV '#],#REF!)</f>
        <v>#REF!</v>
      </c>
      <c r="D132" s="424" t="str">
        <f>LOOKUP(Table3[[#This Row],[JV '#]],Table1[JV '#],Table1[Early Completion (Y/N)])</f>
        <v>Y</v>
      </c>
      <c r="E132" s="422">
        <f>LOOKUP(Table3[[#This Row],[JV '#]],Table1[JV '#],Table1[Pa One Call Serial No.])</f>
        <v>20102730430</v>
      </c>
      <c r="F132" s="438" t="e">
        <f>IF(LOOKUP(B132,Table1[JV '#],#REF!)="","No Entry",LOOKUP(B132,Table1[JV '#],#REF!))</f>
        <v>#REF!</v>
      </c>
    </row>
    <row r="133" spans="2:6" x14ac:dyDescent="0.25">
      <c r="B133" s="424">
        <v>132</v>
      </c>
      <c r="C133" s="424" t="e">
        <f>LOOKUP(Table3[[#This Row],[JV '#]],Table1[JV '#],#REF!)</f>
        <v>#REF!</v>
      </c>
      <c r="D133" s="424" t="str">
        <f>LOOKUP(Table3[[#This Row],[JV '#]],Table1[JV '#],Table1[Early Completion (Y/N)])</f>
        <v>Y</v>
      </c>
      <c r="E133" s="422">
        <f>LOOKUP(Table3[[#This Row],[JV '#]],Table1[JV '#],Table1[Pa One Call Serial No.])</f>
        <v>20120531574</v>
      </c>
      <c r="F133" s="438" t="e">
        <f>IF(LOOKUP(B133,Table1[JV '#],#REF!)="","No Entry",LOOKUP(B133,Table1[JV '#],#REF!))</f>
        <v>#REF!</v>
      </c>
    </row>
    <row r="134" spans="2:6" x14ac:dyDescent="0.25">
      <c r="B134" s="424">
        <v>133</v>
      </c>
      <c r="C134" s="424" t="e">
        <f>LOOKUP(Table3[[#This Row],[JV '#]],Table1[JV '#],#REF!)</f>
        <v>#REF!</v>
      </c>
      <c r="D134" s="424" t="str">
        <f>LOOKUP(Table3[[#This Row],[JV '#]],Table1[JV '#],Table1[Early Completion (Y/N)])</f>
        <v>Y</v>
      </c>
      <c r="E134" s="422">
        <f>LOOKUP(Table3[[#This Row],[JV '#]],Table1[JV '#],Table1[Pa One Call Serial No.])</f>
        <v>20130461235</v>
      </c>
      <c r="F134" s="438" t="e">
        <f>IF(LOOKUP(B134,Table1[JV '#],#REF!)="","No Entry",LOOKUP(B134,Table1[JV '#],#REF!))</f>
        <v>#REF!</v>
      </c>
    </row>
    <row r="135" spans="2:6" x14ac:dyDescent="0.25">
      <c r="B135" s="424">
        <v>134</v>
      </c>
      <c r="C135" s="424" t="e">
        <f>LOOKUP(Table3[[#This Row],[JV '#]],Table1[JV '#],#REF!)</f>
        <v>#REF!</v>
      </c>
      <c r="D135" s="424" t="str">
        <f>LOOKUP(Table3[[#This Row],[JV '#]],Table1[JV '#],Table1[Early Completion (Y/N)])</f>
        <v>--</v>
      </c>
      <c r="E135" s="422">
        <f>LOOKUP(Table3[[#This Row],[JV '#]],Table1[JV '#],Table1[Pa One Call Serial No.])</f>
        <v>20150510450</v>
      </c>
      <c r="F135" s="438" t="e">
        <f>IF(LOOKUP(B135,Table1[JV '#],#REF!)="","No Entry",LOOKUP(B135,Table1[JV '#],#REF!))</f>
        <v>#REF!</v>
      </c>
    </row>
    <row r="136" spans="2:6" ht="24.75" x14ac:dyDescent="0.25">
      <c r="B136" s="424">
        <v>135</v>
      </c>
      <c r="C136" s="424" t="e">
        <f>LOOKUP(Table3[[#This Row],[JV '#]],Table1[JV '#],#REF!)</f>
        <v>#REF!</v>
      </c>
      <c r="D136" s="424" t="str">
        <f>LOOKUP(Table3[[#This Row],[JV '#]],Table1[JV '#],Table1[Early Completion (Y/N)])</f>
        <v>--</v>
      </c>
      <c r="E136" s="422" t="str">
        <f>LOOKUP(Table3[[#This Row],[JV '#]],Table1[JV '#],Table1[Pa One Call Serial No.])</f>
        <v>20150161176, 20150161177</v>
      </c>
      <c r="F136" s="438" t="e">
        <f>IF(LOOKUP(B136,Table1[JV '#],#REF!)="","No Entry",LOOKUP(B136,Table1[JV '#],#REF!))</f>
        <v>#REF!</v>
      </c>
    </row>
    <row r="137" spans="2:6" ht="24.75" x14ac:dyDescent="0.25">
      <c r="B137" s="424">
        <v>136</v>
      </c>
      <c r="C137" s="424" t="e">
        <f>LOOKUP(Table3[[#This Row],[JV '#]],Table1[JV '#],#REF!)</f>
        <v>#REF!</v>
      </c>
      <c r="D137" s="424" t="str">
        <f>LOOKUP(Table3[[#This Row],[JV '#]],Table1[JV '#],Table1[Early Completion (Y/N)])</f>
        <v>--</v>
      </c>
      <c r="E137" s="422" t="str">
        <f>LOOKUP(Table3[[#This Row],[JV '#]],Table1[JV '#],Table1[Pa One Call Serial No.])</f>
        <v>20150540916, 20150540917</v>
      </c>
      <c r="F137" s="438" t="e">
        <f>IF(LOOKUP(B137,Table1[JV '#],#REF!)="","No Entry",LOOKUP(B137,Table1[JV '#],#REF!))</f>
        <v>#REF!</v>
      </c>
    </row>
    <row r="138" spans="2:6" ht="24.75" x14ac:dyDescent="0.25">
      <c r="B138" s="424">
        <v>137</v>
      </c>
      <c r="C138" s="424" t="e">
        <f>LOOKUP(Table3[[#This Row],[JV '#]],Table1[JV '#],#REF!)</f>
        <v>#REF!</v>
      </c>
      <c r="D138" s="424" t="str">
        <f>LOOKUP(Table3[[#This Row],[JV '#]],Table1[JV '#],Table1[Early Completion (Y/N)])</f>
        <v>Y</v>
      </c>
      <c r="E138" s="422" t="str">
        <f>LOOKUP(Table3[[#This Row],[JV '#]],Table1[JV '#],Table1[Pa One Call Serial No.])</f>
        <v>20113201954, 20113201955</v>
      </c>
      <c r="F138" s="438" t="e">
        <f>IF(LOOKUP(B138,Table1[JV '#],#REF!)="","No Entry",LOOKUP(B138,Table1[JV '#],#REF!))</f>
        <v>#REF!</v>
      </c>
    </row>
    <row r="139" spans="2:6" x14ac:dyDescent="0.25">
      <c r="B139" s="424">
        <v>138</v>
      </c>
      <c r="C139" s="424" t="e">
        <f>LOOKUP(Table3[[#This Row],[JV '#]],Table1[JV '#],#REF!)</f>
        <v>#REF!</v>
      </c>
      <c r="D139" s="424" t="str">
        <f>LOOKUP(Table3[[#This Row],[JV '#]],Table1[JV '#],Table1[Early Completion (Y/N)])</f>
        <v>Y</v>
      </c>
      <c r="E139" s="422">
        <f>LOOKUP(Table3[[#This Row],[JV '#]],Table1[JV '#],Table1[Pa One Call Serial No.])</f>
        <v>20102451630</v>
      </c>
      <c r="F139" s="438" t="e">
        <f>IF(LOOKUP(B139,Table1[JV '#],#REF!)="","No Entry",LOOKUP(B139,Table1[JV '#],#REF!))</f>
        <v>#REF!</v>
      </c>
    </row>
    <row r="140" spans="2:6" x14ac:dyDescent="0.25">
      <c r="B140" s="424">
        <v>139</v>
      </c>
      <c r="C140" s="424" t="e">
        <f>LOOKUP(Table3[[#This Row],[JV '#]],Table1[JV '#],#REF!)</f>
        <v>#REF!</v>
      </c>
      <c r="D140" s="424" t="str">
        <f>LOOKUP(Table3[[#This Row],[JV '#]],Table1[JV '#],Table1[Early Completion (Y/N)])</f>
        <v>--</v>
      </c>
      <c r="E140" s="422">
        <f>LOOKUP(Table3[[#This Row],[JV '#]],Table1[JV '#],Table1[Pa One Call Serial No.])</f>
        <v>20143521244</v>
      </c>
      <c r="F140" s="438" t="e">
        <f>IF(LOOKUP(B140,Table1[JV '#],#REF!)="","No Entry",LOOKUP(B140,Table1[JV '#],#REF!))</f>
        <v>#REF!</v>
      </c>
    </row>
    <row r="141" spans="2:6" x14ac:dyDescent="0.25">
      <c r="B141" s="424">
        <v>140</v>
      </c>
      <c r="C141" s="424" t="e">
        <f>LOOKUP(Table3[[#This Row],[JV '#]],Table1[JV '#],#REF!)</f>
        <v>#REF!</v>
      </c>
      <c r="D141" s="424" t="str">
        <f>LOOKUP(Table3[[#This Row],[JV '#]],Table1[JV '#],Table1[Early Completion (Y/N)])</f>
        <v>--</v>
      </c>
      <c r="E141" s="422">
        <f>LOOKUP(Table3[[#This Row],[JV '#]],Table1[JV '#],Table1[Pa One Call Serial No.])</f>
        <v>20150420607</v>
      </c>
      <c r="F141" s="438" t="e">
        <f>IF(LOOKUP(B141,Table1[JV '#],#REF!)="","No Entry",LOOKUP(B141,Table1[JV '#],#REF!))</f>
        <v>#REF!</v>
      </c>
    </row>
    <row r="142" spans="2:6" x14ac:dyDescent="0.25">
      <c r="B142" s="424">
        <v>141</v>
      </c>
      <c r="C142" s="424" t="e">
        <f>LOOKUP(Table3[[#This Row],[JV '#]],Table1[JV '#],#REF!)</f>
        <v>#REF!</v>
      </c>
      <c r="D142" s="424" t="str">
        <f>LOOKUP(Table3[[#This Row],[JV '#]],Table1[JV '#],Table1[Early Completion (Y/N)])</f>
        <v>--</v>
      </c>
      <c r="E142" s="422">
        <f>LOOKUP(Table3[[#This Row],[JV '#]],Table1[JV '#],Table1[Pa One Call Serial No.])</f>
        <v>20150420631</v>
      </c>
      <c r="F142" s="438" t="e">
        <f>IF(LOOKUP(B142,Table1[JV '#],#REF!)="","No Entry",LOOKUP(B142,Table1[JV '#],#REF!))</f>
        <v>#REF!</v>
      </c>
    </row>
    <row r="143" spans="2:6" x14ac:dyDescent="0.25">
      <c r="B143" s="424">
        <v>142</v>
      </c>
      <c r="C143" s="424" t="e">
        <f>LOOKUP(Table3[[#This Row],[JV '#]],Table1[JV '#],#REF!)</f>
        <v>#REF!</v>
      </c>
      <c r="D143" s="424" t="str">
        <f>LOOKUP(Table3[[#This Row],[JV '#]],Table1[JV '#],Table1[Early Completion (Y/N)])</f>
        <v>Y</v>
      </c>
      <c r="E143" s="422">
        <f>LOOKUP(Table3[[#This Row],[JV '#]],Table1[JV '#],Table1[Pa One Call Serial No.])</f>
        <v>20140730431</v>
      </c>
      <c r="F143" s="438" t="e">
        <f>IF(LOOKUP(B143,Table1[JV '#],#REF!)="","No Entry",LOOKUP(B143,Table1[JV '#],#REF!))</f>
        <v>#REF!</v>
      </c>
    </row>
    <row r="144" spans="2:6" x14ac:dyDescent="0.25">
      <c r="B144" s="424">
        <v>143</v>
      </c>
      <c r="C144" s="424" t="e">
        <f>LOOKUP(Table3[[#This Row],[JV '#]],Table1[JV '#],#REF!)</f>
        <v>#REF!</v>
      </c>
      <c r="D144" s="424" t="str">
        <f>LOOKUP(Table3[[#This Row],[JV '#]],Table1[JV '#],Table1[Early Completion (Y/N)])</f>
        <v>--</v>
      </c>
      <c r="E144" s="422">
        <f>LOOKUP(Table3[[#This Row],[JV '#]],Table1[JV '#],Table1[Pa One Call Serial No.])</f>
        <v>20143580171</v>
      </c>
      <c r="F144" s="438" t="e">
        <f>IF(LOOKUP(B144,Table1[JV '#],#REF!)="","No Entry",LOOKUP(B144,Table1[JV '#],#REF!))</f>
        <v>#REF!</v>
      </c>
    </row>
    <row r="145" spans="2:6" x14ac:dyDescent="0.25">
      <c r="B145" s="424">
        <v>144</v>
      </c>
      <c r="C145" s="424" t="e">
        <f>LOOKUP(Table3[[#This Row],[JV '#]],Table1[JV '#],#REF!)</f>
        <v>#REF!</v>
      </c>
      <c r="D145" s="424" t="str">
        <f>LOOKUP(Table3[[#This Row],[JV '#]],Table1[JV '#],Table1[Early Completion (Y/N)])</f>
        <v>--</v>
      </c>
      <c r="E145" s="422">
        <f>LOOKUP(Table3[[#This Row],[JV '#]],Table1[JV '#],Table1[Pa One Call Serial No.])</f>
        <v>20150420639</v>
      </c>
      <c r="F145" s="438" t="e">
        <f>IF(LOOKUP(B145,Table1[JV '#],#REF!)="","No Entry",LOOKUP(B145,Table1[JV '#],#REF!))</f>
        <v>#REF!</v>
      </c>
    </row>
    <row r="146" spans="2:6" x14ac:dyDescent="0.25">
      <c r="B146" s="424">
        <v>145</v>
      </c>
      <c r="C146" s="424" t="e">
        <f>LOOKUP(Table3[[#This Row],[JV '#]],Table1[JV '#],#REF!)</f>
        <v>#REF!</v>
      </c>
      <c r="D146" s="424" t="str">
        <f>LOOKUP(Table3[[#This Row],[JV '#]],Table1[JV '#],Table1[Early Completion (Y/N)])</f>
        <v>--</v>
      </c>
      <c r="E146" s="422">
        <f>LOOKUP(Table3[[#This Row],[JV '#]],Table1[JV '#],Table1[Pa One Call Serial No.])</f>
        <v>20143561405</v>
      </c>
      <c r="F146" s="438" t="e">
        <f>IF(LOOKUP(B146,Table1[JV '#],#REF!)="","No Entry",LOOKUP(B146,Table1[JV '#],#REF!))</f>
        <v>#REF!</v>
      </c>
    </row>
    <row r="147" spans="2:6" x14ac:dyDescent="0.25">
      <c r="B147" s="424">
        <v>146</v>
      </c>
      <c r="C147" s="424" t="e">
        <f>LOOKUP(Table3[[#This Row],[JV '#]],Table1[JV '#],#REF!)</f>
        <v>#REF!</v>
      </c>
      <c r="D147" s="424" t="str">
        <f>LOOKUP(Table3[[#This Row],[JV '#]],Table1[JV '#],Table1[Early Completion (Y/N)])</f>
        <v>Y</v>
      </c>
      <c r="E147" s="422">
        <f>LOOKUP(Table3[[#This Row],[JV '#]],Table1[JV '#],Table1[Pa One Call Serial No.])</f>
        <v>20140701600</v>
      </c>
      <c r="F147" s="438" t="e">
        <f>IF(LOOKUP(B147,Table1[JV '#],#REF!)="","No Entry",LOOKUP(B147,Table1[JV '#],#REF!))</f>
        <v>#REF!</v>
      </c>
    </row>
    <row r="148" spans="2:6" x14ac:dyDescent="0.25">
      <c r="B148" s="424">
        <v>147</v>
      </c>
      <c r="C148" s="424" t="e">
        <f>LOOKUP(Table3[[#This Row],[JV '#]],Table1[JV '#],#REF!)</f>
        <v>#REF!</v>
      </c>
      <c r="D148" s="424" t="str">
        <f>LOOKUP(Table3[[#This Row],[JV '#]],Table1[JV '#],Table1[Early Completion (Y/N)])</f>
        <v>--</v>
      </c>
      <c r="E148" s="422">
        <f>LOOKUP(Table3[[#This Row],[JV '#]],Table1[JV '#],Table1[Pa One Call Serial No.])</f>
        <v>20143580177</v>
      </c>
      <c r="F148" s="438" t="e">
        <f>IF(LOOKUP(B148,Table1[JV '#],#REF!)="","No Entry",LOOKUP(B148,Table1[JV '#],#REF!))</f>
        <v>#REF!</v>
      </c>
    </row>
    <row r="149" spans="2:6" x14ac:dyDescent="0.25">
      <c r="B149" s="424">
        <v>148</v>
      </c>
      <c r="C149" s="424" t="e">
        <f>LOOKUP(Table3[[#This Row],[JV '#]],Table1[JV '#],#REF!)</f>
        <v>#REF!</v>
      </c>
      <c r="D149" s="424" t="str">
        <f>LOOKUP(Table3[[#This Row],[JV '#]],Table1[JV '#],Table1[Early Completion (Y/N)])</f>
        <v>--</v>
      </c>
      <c r="E149" s="422">
        <f>LOOKUP(Table3[[#This Row],[JV '#]],Table1[JV '#],Table1[Pa One Call Serial No.])</f>
        <v>20151410438</v>
      </c>
      <c r="F149" s="438" t="e">
        <f>IF(LOOKUP(B149,Table1[JV '#],#REF!)="","No Entry",LOOKUP(B149,Table1[JV '#],#REF!))</f>
        <v>#REF!</v>
      </c>
    </row>
    <row r="150" spans="2:6" x14ac:dyDescent="0.25">
      <c r="B150" s="424">
        <v>149</v>
      </c>
      <c r="C150" s="424" t="e">
        <f>LOOKUP(Table3[[#This Row],[JV '#]],Table1[JV '#],#REF!)</f>
        <v>#REF!</v>
      </c>
      <c r="D150" s="424" t="str">
        <f>LOOKUP(Table3[[#This Row],[JV '#]],Table1[JV '#],Table1[Early Completion (Y/N)])</f>
        <v>--</v>
      </c>
      <c r="E150" s="422">
        <f>LOOKUP(Table3[[#This Row],[JV '#]],Table1[JV '#],Table1[Pa One Call Serial No.])</f>
        <v>20143580198</v>
      </c>
      <c r="F150" s="438" t="e">
        <f>IF(LOOKUP(B150,Table1[JV '#],#REF!)="","No Entry",LOOKUP(B150,Table1[JV '#],#REF!))</f>
        <v>#REF!</v>
      </c>
    </row>
    <row r="151" spans="2:6" x14ac:dyDescent="0.25">
      <c r="B151" s="424">
        <v>150</v>
      </c>
      <c r="C151" s="424" t="e">
        <f>LOOKUP(Table3[[#This Row],[JV '#]],Table1[JV '#],#REF!)</f>
        <v>#REF!</v>
      </c>
      <c r="D151" s="424" t="str">
        <f>LOOKUP(Table3[[#This Row],[JV '#]],Table1[JV '#],Table1[Early Completion (Y/N)])</f>
        <v>--</v>
      </c>
      <c r="E151" s="422">
        <f>LOOKUP(Table3[[#This Row],[JV '#]],Table1[JV '#],Table1[Pa One Call Serial No.])</f>
        <v>20151411254</v>
      </c>
      <c r="F151" s="438" t="e">
        <f>IF(LOOKUP(B151,Table1[JV '#],#REF!)="","No Entry",LOOKUP(B151,Table1[JV '#],#REF!))</f>
        <v>#REF!</v>
      </c>
    </row>
    <row r="152" spans="2:6" x14ac:dyDescent="0.25">
      <c r="B152" s="424">
        <v>151</v>
      </c>
      <c r="C152" s="424" t="e">
        <f>LOOKUP(Table3[[#This Row],[JV '#]],Table1[JV '#],#REF!)</f>
        <v>#REF!</v>
      </c>
      <c r="D152" s="424" t="str">
        <f>LOOKUP(Table3[[#This Row],[JV '#]],Table1[JV '#],Table1[Early Completion (Y/N)])</f>
        <v>Y</v>
      </c>
      <c r="E152" s="422">
        <f>LOOKUP(Table3[[#This Row],[JV '#]],Table1[JV '#],Table1[Pa One Call Serial No.])</f>
        <v>20140701622</v>
      </c>
      <c r="F152" s="438" t="e">
        <f>IF(LOOKUP(B152,Table1[JV '#],#REF!)="","No Entry",LOOKUP(B152,Table1[JV '#],#REF!))</f>
        <v>#REF!</v>
      </c>
    </row>
    <row r="153" spans="2:6" x14ac:dyDescent="0.25">
      <c r="B153" s="424">
        <v>152</v>
      </c>
      <c r="C153" s="424" t="e">
        <f>LOOKUP(Table3[[#This Row],[JV '#]],Table1[JV '#],#REF!)</f>
        <v>#REF!</v>
      </c>
      <c r="D153" s="424" t="str">
        <f>LOOKUP(Table3[[#This Row],[JV '#]],Table1[JV '#],Table1[Early Completion (Y/N)])</f>
        <v>--</v>
      </c>
      <c r="E153" s="422">
        <f>LOOKUP(Table3[[#This Row],[JV '#]],Table1[JV '#],Table1[Pa One Call Serial No.])</f>
        <v>20143580483</v>
      </c>
      <c r="F153" s="438" t="e">
        <f>IF(LOOKUP(B153,Table1[JV '#],#REF!)="","No Entry",LOOKUP(B153,Table1[JV '#],#REF!))</f>
        <v>#REF!</v>
      </c>
    </row>
    <row r="154" spans="2:6" x14ac:dyDescent="0.25">
      <c r="B154" s="424">
        <v>153</v>
      </c>
      <c r="C154" s="424" t="e">
        <f>LOOKUP(Table3[[#This Row],[JV '#]],Table1[JV '#],#REF!)</f>
        <v>#REF!</v>
      </c>
      <c r="D154" s="424" t="str">
        <f>LOOKUP(Table3[[#This Row],[JV '#]],Table1[JV '#],Table1[Early Completion (Y/N)])</f>
        <v>Y</v>
      </c>
      <c r="E154" s="422">
        <f>LOOKUP(Table3[[#This Row],[JV '#]],Table1[JV '#],Table1[Pa One Call Serial No.])</f>
        <v>20140730587</v>
      </c>
      <c r="F154" s="438" t="e">
        <f>IF(LOOKUP(B154,Table1[JV '#],#REF!)="","No Entry",LOOKUP(B154,Table1[JV '#],#REF!))</f>
        <v>#REF!</v>
      </c>
    </row>
    <row r="155" spans="2:6" x14ac:dyDescent="0.25">
      <c r="B155" s="424">
        <v>154</v>
      </c>
      <c r="C155" s="424" t="e">
        <f>LOOKUP(Table3[[#This Row],[JV '#]],Table1[JV '#],#REF!)</f>
        <v>#REF!</v>
      </c>
      <c r="D155" s="424" t="str">
        <f>LOOKUP(Table3[[#This Row],[JV '#]],Table1[JV '#],Table1[Early Completion (Y/N)])</f>
        <v>--</v>
      </c>
      <c r="E155" s="422">
        <f>LOOKUP(Table3[[#This Row],[JV '#]],Table1[JV '#],Table1[Pa One Call Serial No.])</f>
        <v>20151411354</v>
      </c>
      <c r="F155" s="438" t="e">
        <f>IF(LOOKUP(B155,Table1[JV '#],#REF!)="","No Entry",LOOKUP(B155,Table1[JV '#],#REF!))</f>
        <v>#REF!</v>
      </c>
    </row>
    <row r="156" spans="2:6" x14ac:dyDescent="0.25">
      <c r="B156" s="424">
        <v>155</v>
      </c>
      <c r="C156" s="424" t="e">
        <f>LOOKUP(Table3[[#This Row],[JV '#]],Table1[JV '#],#REF!)</f>
        <v>#REF!</v>
      </c>
      <c r="D156" s="424" t="str">
        <f>LOOKUP(Table3[[#This Row],[JV '#]],Table1[JV '#],Table1[Early Completion (Y/N)])</f>
        <v>--</v>
      </c>
      <c r="E156" s="422">
        <f>LOOKUP(Table3[[#This Row],[JV '#]],Table1[JV '#],Table1[Pa One Call Serial No.])</f>
        <v>20150420650</v>
      </c>
      <c r="F156" s="438" t="e">
        <f>IF(LOOKUP(B156,Table1[JV '#],#REF!)="","No Entry",LOOKUP(B156,Table1[JV '#],#REF!))</f>
        <v>#REF!</v>
      </c>
    </row>
    <row r="157" spans="2:6" x14ac:dyDescent="0.25">
      <c r="B157" s="424">
        <v>156</v>
      </c>
      <c r="C157" s="424" t="e">
        <f>LOOKUP(Table3[[#This Row],[JV '#]],Table1[JV '#],#REF!)</f>
        <v>#REF!</v>
      </c>
      <c r="D157" s="424" t="str">
        <f>LOOKUP(Table3[[#This Row],[JV '#]],Table1[JV '#],Table1[Early Completion (Y/N)])</f>
        <v>--</v>
      </c>
      <c r="E157" s="422">
        <f>LOOKUP(Table3[[#This Row],[JV '#]],Table1[JV '#],Table1[Pa One Call Serial No.])</f>
        <v>20143580183</v>
      </c>
      <c r="F157" s="438" t="e">
        <f>IF(LOOKUP(B157,Table1[JV '#],#REF!)="","No Entry",LOOKUP(B157,Table1[JV '#],#REF!))</f>
        <v>#REF!</v>
      </c>
    </row>
    <row r="158" spans="2:6" x14ac:dyDescent="0.25">
      <c r="B158" s="424">
        <v>157</v>
      </c>
      <c r="C158" s="424" t="e">
        <f>LOOKUP(Table3[[#This Row],[JV '#]],Table1[JV '#],#REF!)</f>
        <v>#REF!</v>
      </c>
      <c r="D158" s="424" t="str">
        <f>LOOKUP(Table3[[#This Row],[JV '#]],Table1[JV '#],Table1[Early Completion (Y/N)])</f>
        <v>--</v>
      </c>
      <c r="E158" s="422">
        <f>LOOKUP(Table3[[#This Row],[JV '#]],Table1[JV '#],Table1[Pa One Call Serial No.])</f>
        <v>20150420657</v>
      </c>
      <c r="F158" s="438" t="e">
        <f>IF(LOOKUP(B158,Table1[JV '#],#REF!)="","No Entry",LOOKUP(B158,Table1[JV '#],#REF!))</f>
        <v>#REF!</v>
      </c>
    </row>
    <row r="159" spans="2:6" x14ac:dyDescent="0.25">
      <c r="B159" s="424">
        <v>158</v>
      </c>
      <c r="C159" s="424" t="e">
        <f>LOOKUP(Table3[[#This Row],[JV '#]],Table1[JV '#],#REF!)</f>
        <v>#REF!</v>
      </c>
      <c r="D159" s="424" t="str">
        <f>LOOKUP(Table3[[#This Row],[JV '#]],Table1[JV '#],Table1[Early Completion (Y/N)])</f>
        <v>Y</v>
      </c>
      <c r="E159" s="422">
        <f>LOOKUP(Table3[[#This Row],[JV '#]],Table1[JV '#],Table1[Pa One Call Serial No.])</f>
        <v>20140730520</v>
      </c>
      <c r="F159" s="438" t="e">
        <f>IF(LOOKUP(B159,Table1[JV '#],#REF!)="","No Entry",LOOKUP(B159,Table1[JV '#],#REF!))</f>
        <v>#REF!</v>
      </c>
    </row>
    <row r="160" spans="2:6" x14ac:dyDescent="0.25">
      <c r="B160" s="424">
        <v>159</v>
      </c>
      <c r="C160" s="424" t="e">
        <f>LOOKUP(Table3[[#This Row],[JV '#]],Table1[JV '#],#REF!)</f>
        <v>#REF!</v>
      </c>
      <c r="D160" s="424" t="str">
        <f>LOOKUP(Table3[[#This Row],[JV '#]],Table1[JV '#],Table1[Early Completion (Y/N)])</f>
        <v>Y</v>
      </c>
      <c r="E160" s="422">
        <f>LOOKUP(Table3[[#This Row],[JV '#]],Table1[JV '#],Table1[Pa One Call Serial No.])</f>
        <v>20140730487</v>
      </c>
      <c r="F160" s="438" t="e">
        <f>IF(LOOKUP(B160,Table1[JV '#],#REF!)="","No Entry",LOOKUP(B160,Table1[JV '#],#REF!))</f>
        <v>#REF!</v>
      </c>
    </row>
    <row r="161" spans="2:6" x14ac:dyDescent="0.25">
      <c r="B161" s="424">
        <v>160</v>
      </c>
      <c r="C161" s="424" t="e">
        <f>LOOKUP(Table3[[#This Row],[JV '#]],Table1[JV '#],#REF!)</f>
        <v>#REF!</v>
      </c>
      <c r="D161" s="424" t="str">
        <f>LOOKUP(Table3[[#This Row],[JV '#]],Table1[JV '#],Table1[Early Completion (Y/N)])</f>
        <v>--</v>
      </c>
      <c r="E161" s="422">
        <f>LOOKUP(Table3[[#This Row],[JV '#]],Table1[JV '#],Table1[Pa One Call Serial No.])</f>
        <v>20140872316</v>
      </c>
      <c r="F161" s="438" t="e">
        <f>IF(LOOKUP(B161,Table1[JV '#],#REF!)="","No Entry",LOOKUP(B161,Table1[JV '#],#REF!))</f>
        <v>#REF!</v>
      </c>
    </row>
    <row r="162" spans="2:6" x14ac:dyDescent="0.25">
      <c r="B162" s="424">
        <v>161</v>
      </c>
      <c r="C162" s="424" t="e">
        <f>LOOKUP(Table3[[#This Row],[JV '#]],Table1[JV '#],#REF!)</f>
        <v>#REF!</v>
      </c>
      <c r="D162" s="424" t="str">
        <f>LOOKUP(Table3[[#This Row],[JV '#]],Table1[JV '#],Table1[Early Completion (Y/N)])</f>
        <v>Y</v>
      </c>
      <c r="E162" s="422">
        <f>LOOKUP(Table3[[#This Row],[JV '#]],Table1[JV '#],Table1[Pa One Call Serial No.])</f>
        <v>20150271472</v>
      </c>
      <c r="F162" s="438" t="e">
        <f>IF(LOOKUP(B162,Table1[JV '#],#REF!)="","No Entry",LOOKUP(B162,Table1[JV '#],#REF!))</f>
        <v>#REF!</v>
      </c>
    </row>
    <row r="163" spans="2:6" x14ac:dyDescent="0.25">
      <c r="B163" s="424">
        <v>162</v>
      </c>
      <c r="C163" s="424" t="e">
        <f>LOOKUP(Table3[[#This Row],[JV '#]],Table1[JV '#],#REF!)</f>
        <v>#REF!</v>
      </c>
      <c r="D163" s="424" t="str">
        <f>LOOKUP(Table3[[#This Row],[JV '#]],Table1[JV '#],Table1[Early Completion (Y/N)])</f>
        <v>Y</v>
      </c>
      <c r="E163" s="422">
        <f>LOOKUP(Table3[[#This Row],[JV '#]],Table1[JV '#],Table1[Pa One Call Serial No.])</f>
        <v>20140730634</v>
      </c>
      <c r="F163" s="438" t="e">
        <f>IF(LOOKUP(B163,Table1[JV '#],#REF!)="","No Entry",LOOKUP(B163,Table1[JV '#],#REF!))</f>
        <v>#REF!</v>
      </c>
    </row>
    <row r="164" spans="2:6" x14ac:dyDescent="0.25">
      <c r="B164" s="424">
        <v>163</v>
      </c>
      <c r="C164" s="424" t="e">
        <f>LOOKUP(Table3[[#This Row],[JV '#]],Table1[JV '#],#REF!)</f>
        <v>#REF!</v>
      </c>
      <c r="D164" s="424" t="str">
        <f>LOOKUP(Table3[[#This Row],[JV '#]],Table1[JV '#],Table1[Early Completion (Y/N)])</f>
        <v>--</v>
      </c>
      <c r="E164" s="422">
        <f>LOOKUP(Table3[[#This Row],[JV '#]],Table1[JV '#],Table1[Pa One Call Serial No.])</f>
        <v>20151671802</v>
      </c>
      <c r="F164" s="438" t="e">
        <f>IF(LOOKUP(B164,Table1[JV '#],#REF!)="","No Entry",LOOKUP(B164,Table1[JV '#],#REF!))</f>
        <v>#REF!</v>
      </c>
    </row>
    <row r="165" spans="2:6" x14ac:dyDescent="0.25">
      <c r="B165" s="424">
        <v>164</v>
      </c>
      <c r="C165" s="424" t="e">
        <f>LOOKUP(Table3[[#This Row],[JV '#]],Table1[JV '#],#REF!)</f>
        <v>#REF!</v>
      </c>
      <c r="D165" s="424" t="str">
        <f>LOOKUP(Table3[[#This Row],[JV '#]],Table1[JV '#],Table1[Early Completion (Y/N)])</f>
        <v>--</v>
      </c>
      <c r="E165" s="422">
        <f>LOOKUP(Table3[[#This Row],[JV '#]],Table1[JV '#],Table1[Pa One Call Serial No.])</f>
        <v>20150682207</v>
      </c>
      <c r="F165" s="438" t="e">
        <f>IF(LOOKUP(B165,Table1[JV '#],#REF!)="","No Entry",LOOKUP(B165,Table1[JV '#],#REF!))</f>
        <v>#REF!</v>
      </c>
    </row>
    <row r="166" spans="2:6" x14ac:dyDescent="0.25">
      <c r="B166" s="424">
        <v>165</v>
      </c>
      <c r="C166" s="424" t="e">
        <f>LOOKUP(Table3[[#This Row],[JV '#]],Table1[JV '#],#REF!)</f>
        <v>#REF!</v>
      </c>
      <c r="D166" s="424" t="str">
        <f>LOOKUP(Table3[[#This Row],[JV '#]],Table1[JV '#],Table1[Early Completion (Y/N)])</f>
        <v>--</v>
      </c>
      <c r="E166" s="422">
        <f>LOOKUP(Table3[[#This Row],[JV '#]],Table1[JV '#],Table1[Pa One Call Serial No.])</f>
        <v>20150701251</v>
      </c>
      <c r="F166" s="438" t="e">
        <f>IF(LOOKUP(B166,Table1[JV '#],#REF!)="","No Entry",LOOKUP(B166,Table1[JV '#],#REF!))</f>
        <v>#REF!</v>
      </c>
    </row>
    <row r="167" spans="2:6" x14ac:dyDescent="0.25">
      <c r="B167" s="424">
        <v>166</v>
      </c>
      <c r="C167" s="424" t="e">
        <f>LOOKUP(Table3[[#This Row],[JV '#]],Table1[JV '#],#REF!)</f>
        <v>#REF!</v>
      </c>
      <c r="D167" s="424" t="str">
        <f>LOOKUP(Table3[[#This Row],[JV '#]],Table1[JV '#],Table1[Early Completion (Y/N)])</f>
        <v>Y</v>
      </c>
      <c r="E167" s="422">
        <f>LOOKUP(Table3[[#This Row],[JV '#]],Table1[JV '#],Table1[Pa One Call Serial No.])</f>
        <v>20140701940</v>
      </c>
      <c r="F167" s="438" t="e">
        <f>IF(LOOKUP(B167,Table1[JV '#],#REF!)="","No Entry",LOOKUP(B167,Table1[JV '#],#REF!))</f>
        <v>#REF!</v>
      </c>
    </row>
    <row r="168" spans="2:6" x14ac:dyDescent="0.25">
      <c r="B168" s="424">
        <v>167</v>
      </c>
      <c r="C168" s="424" t="e">
        <f>LOOKUP(Table3[[#This Row],[JV '#]],Table1[JV '#],#REF!)</f>
        <v>#REF!</v>
      </c>
      <c r="D168" s="424" t="str">
        <f>LOOKUP(Table3[[#This Row],[JV '#]],Table1[JV '#],Table1[Early Completion (Y/N)])</f>
        <v>Y</v>
      </c>
      <c r="E168" s="422">
        <f>LOOKUP(Table3[[#This Row],[JV '#]],Table1[JV '#],Table1[Pa One Call Serial No.])</f>
        <v>20140701917</v>
      </c>
      <c r="F168" s="438" t="e">
        <f>IF(LOOKUP(B168,Table1[JV '#],#REF!)="","No Entry",LOOKUP(B168,Table1[JV '#],#REF!))</f>
        <v>#REF!</v>
      </c>
    </row>
    <row r="169" spans="2:6" x14ac:dyDescent="0.25">
      <c r="B169" s="424">
        <v>168</v>
      </c>
      <c r="C169" s="424" t="e">
        <f>LOOKUP(Table3[[#This Row],[JV '#]],Table1[JV '#],#REF!)</f>
        <v>#REF!</v>
      </c>
      <c r="D169" s="424" t="str">
        <f>LOOKUP(Table3[[#This Row],[JV '#]],Table1[JV '#],Table1[Early Completion (Y/N)])</f>
        <v>--</v>
      </c>
      <c r="E169" s="422">
        <f>LOOKUP(Table3[[#This Row],[JV '#]],Table1[JV '#],Table1[Pa One Call Serial No.])</f>
        <v>20150271473</v>
      </c>
      <c r="F169" s="438" t="e">
        <f>IF(LOOKUP(B169,Table1[JV '#],#REF!)="","No Entry",LOOKUP(B169,Table1[JV '#],#REF!))</f>
        <v>#REF!</v>
      </c>
    </row>
    <row r="170" spans="2:6" x14ac:dyDescent="0.25">
      <c r="B170" s="424">
        <v>169</v>
      </c>
      <c r="C170" s="424" t="e">
        <f>LOOKUP(Table3[[#This Row],[JV '#]],Table1[JV '#],#REF!)</f>
        <v>#REF!</v>
      </c>
      <c r="D170" s="424" t="str">
        <f>LOOKUP(Table3[[#This Row],[JV '#]],Table1[JV '#],Table1[Early Completion (Y/N)])</f>
        <v>--</v>
      </c>
      <c r="E170" s="422">
        <f>LOOKUP(Table3[[#This Row],[JV '#]],Table1[JV '#],Table1[Pa One Call Serial No.])</f>
        <v>20150161804</v>
      </c>
      <c r="F170" s="438" t="e">
        <f>IF(LOOKUP(B170,Table1[JV '#],#REF!)="","No Entry",LOOKUP(B170,Table1[JV '#],#REF!))</f>
        <v>#REF!</v>
      </c>
    </row>
    <row r="171" spans="2:6" x14ac:dyDescent="0.25">
      <c r="B171" s="424">
        <v>170</v>
      </c>
      <c r="C171" s="424" t="e">
        <f>LOOKUP(Table3[[#This Row],[JV '#]],Table1[JV '#],#REF!)</f>
        <v>#REF!</v>
      </c>
      <c r="D171" s="424" t="str">
        <f>LOOKUP(Table3[[#This Row],[JV '#]],Table1[JV '#],Table1[Early Completion (Y/N)])</f>
        <v>--</v>
      </c>
      <c r="E171" s="422" t="str">
        <f>LOOKUP(Table3[[#This Row],[JV '#]],Table1[JV '#],Table1[Pa One Call Serial No.])</f>
        <v>-</v>
      </c>
      <c r="F171" s="438" t="e">
        <f>IF(LOOKUP(B171,Table1[JV '#],#REF!)="","No Entry",LOOKUP(B171,Table1[JV '#],#REF!))</f>
        <v>#REF!</v>
      </c>
    </row>
    <row r="172" spans="2:6" x14ac:dyDescent="0.25">
      <c r="B172" s="424">
        <v>171</v>
      </c>
      <c r="C172" s="424" t="e">
        <f>LOOKUP(Table3[[#This Row],[JV '#]],Table1[JV '#],#REF!)</f>
        <v>#REF!</v>
      </c>
      <c r="D172" s="424" t="str">
        <f>LOOKUP(Table3[[#This Row],[JV '#]],Table1[JV '#],Table1[Early Completion (Y/N)])</f>
        <v>--</v>
      </c>
      <c r="E172" s="422">
        <f>LOOKUP(Table3[[#This Row],[JV '#]],Table1[JV '#],Table1[Pa One Call Serial No.])</f>
        <v>20150682225</v>
      </c>
      <c r="F172" s="438" t="e">
        <f>IF(LOOKUP(B172,Table1[JV '#],#REF!)="","No Entry",LOOKUP(B172,Table1[JV '#],#REF!))</f>
        <v>#REF!</v>
      </c>
    </row>
    <row r="173" spans="2:6" x14ac:dyDescent="0.25">
      <c r="B173" s="424">
        <v>172</v>
      </c>
      <c r="C173" s="424" t="e">
        <f>LOOKUP(Table3[[#This Row],[JV '#]],Table1[JV '#],#REF!)</f>
        <v>#REF!</v>
      </c>
      <c r="D173" s="424" t="str">
        <f>LOOKUP(Table3[[#This Row],[JV '#]],Table1[JV '#],Table1[Early Completion (Y/N)])</f>
        <v>--</v>
      </c>
      <c r="E173" s="422">
        <f>LOOKUP(Table3[[#This Row],[JV '#]],Table1[JV '#],Table1[Pa One Call Serial No.])</f>
        <v>20150161811</v>
      </c>
      <c r="F173" s="438" t="e">
        <f>IF(LOOKUP(B173,Table1[JV '#],#REF!)="","No Entry",LOOKUP(B173,Table1[JV '#],#REF!))</f>
        <v>#REF!</v>
      </c>
    </row>
    <row r="174" spans="2:6" ht="24.75" x14ac:dyDescent="0.25">
      <c r="B174" s="424">
        <v>173</v>
      </c>
      <c r="C174" s="424" t="e">
        <f>LOOKUP(Table3[[#This Row],[JV '#]],Table1[JV '#],#REF!)</f>
        <v>#REF!</v>
      </c>
      <c r="D174" s="424" t="str">
        <f>LOOKUP(Table3[[#This Row],[JV '#]],Table1[JV '#],Table1[Early Completion (Y/N)])</f>
        <v>Y</v>
      </c>
      <c r="E174" s="422" t="str">
        <f>LOOKUP(Table3[[#This Row],[JV '#]],Table1[JV '#],Table1[Pa One Call Serial No.])</f>
        <v>20140660634, 20140761455</v>
      </c>
      <c r="F174" s="438" t="e">
        <f>IF(LOOKUP(B174,Table1[JV '#],#REF!)="","No Entry",LOOKUP(B174,Table1[JV '#],#REF!))</f>
        <v>#REF!</v>
      </c>
    </row>
    <row r="175" spans="2:6" x14ac:dyDescent="0.25">
      <c r="B175" s="424">
        <v>174</v>
      </c>
      <c r="C175" s="424" t="e">
        <f>LOOKUP(Table3[[#This Row],[JV '#]],Table1[JV '#],#REF!)</f>
        <v>#REF!</v>
      </c>
      <c r="D175" s="424" t="str">
        <f>LOOKUP(Table3[[#This Row],[JV '#]],Table1[JV '#],Table1[Early Completion (Y/N)])</f>
        <v>--</v>
      </c>
      <c r="E175" s="422">
        <f>LOOKUP(Table3[[#This Row],[JV '#]],Table1[JV '#],Table1[Pa One Call Serial No.])</f>
        <v>20150762133</v>
      </c>
      <c r="F175" s="438" t="e">
        <f>IF(LOOKUP(B175,Table1[JV '#],#REF!)="","No Entry",LOOKUP(B175,Table1[JV '#],#REF!))</f>
        <v>#REF!</v>
      </c>
    </row>
    <row r="176" spans="2:6" ht="24.75" x14ac:dyDescent="0.25">
      <c r="B176" s="424">
        <v>175</v>
      </c>
      <c r="C176" s="424" t="e">
        <f>LOOKUP(Table3[[#This Row],[JV '#]],Table1[JV '#],#REF!)</f>
        <v>#REF!</v>
      </c>
      <c r="D176" s="424" t="str">
        <f>LOOKUP(Table3[[#This Row],[JV '#]],Table1[JV '#],Table1[Early Completion (Y/N)])</f>
        <v>--</v>
      </c>
      <c r="E176" s="422" t="str">
        <f>LOOKUP(Table3[[#This Row],[JV '#]],Table1[JV '#],Table1[Pa One Call Serial No.])</f>
        <v>20150261292, 20150261293</v>
      </c>
      <c r="F176" s="438" t="e">
        <f>IF(LOOKUP(B176,Table1[JV '#],#REF!)="","No Entry",LOOKUP(B176,Table1[JV '#],#REF!))</f>
        <v>#REF!</v>
      </c>
    </row>
    <row r="177" spans="2:6" x14ac:dyDescent="0.25">
      <c r="B177" s="424">
        <v>176</v>
      </c>
      <c r="C177" s="424" t="e">
        <f>LOOKUP(Table3[[#This Row],[JV '#]],Table1[JV '#],#REF!)</f>
        <v>#REF!</v>
      </c>
      <c r="D177" s="424" t="str">
        <f>LOOKUP(Table3[[#This Row],[JV '#]],Table1[JV '#],Table1[Early Completion (Y/N)])</f>
        <v>--</v>
      </c>
      <c r="E177" s="422">
        <f>LOOKUP(Table3[[#This Row],[JV '#]],Table1[JV '#],Table1[Pa One Call Serial No.])</f>
        <v>20150751362</v>
      </c>
      <c r="F177" s="438" t="e">
        <f>IF(LOOKUP(B177,Table1[JV '#],#REF!)="","No Entry",LOOKUP(B177,Table1[JV '#],#REF!))</f>
        <v>#REF!</v>
      </c>
    </row>
    <row r="178" spans="2:6" x14ac:dyDescent="0.25">
      <c r="B178" s="424">
        <v>177</v>
      </c>
      <c r="C178" s="424" t="e">
        <f>LOOKUP(Table3[[#This Row],[JV '#]],Table1[JV '#],#REF!)</f>
        <v>#REF!</v>
      </c>
      <c r="D178" s="424" t="str">
        <f>LOOKUP(Table3[[#This Row],[JV '#]],Table1[JV '#],Table1[Early Completion (Y/N)])</f>
        <v>--</v>
      </c>
      <c r="E178" s="422">
        <f>LOOKUP(Table3[[#This Row],[JV '#]],Table1[JV '#],Table1[Pa One Call Serial No.])</f>
        <v>20143580203</v>
      </c>
      <c r="F178" s="438" t="e">
        <f>IF(LOOKUP(B178,Table1[JV '#],#REF!)="","No Entry",LOOKUP(B178,Table1[JV '#],#REF!))</f>
        <v>#REF!</v>
      </c>
    </row>
    <row r="179" spans="2:6" x14ac:dyDescent="0.25">
      <c r="B179" s="424">
        <v>178</v>
      </c>
      <c r="C179" s="424" t="e">
        <f>LOOKUP(Table3[[#This Row],[JV '#]],Table1[JV '#],#REF!)</f>
        <v>#REF!</v>
      </c>
      <c r="D179" s="424" t="str">
        <f>LOOKUP(Table3[[#This Row],[JV '#]],Table1[JV '#],Table1[Early Completion (Y/N)])</f>
        <v>--</v>
      </c>
      <c r="E179" s="422" t="str">
        <f>LOOKUP(Table3[[#This Row],[JV '#]],Table1[JV '#],Table1[Pa One Call Serial No.])</f>
        <v>-</v>
      </c>
      <c r="F179" s="438" t="e">
        <f>IF(LOOKUP(B179,Table1[JV '#],#REF!)="","No Entry",LOOKUP(B179,Table1[JV '#],#REF!))</f>
        <v>#REF!</v>
      </c>
    </row>
    <row r="180" spans="2:6" x14ac:dyDescent="0.25">
      <c r="B180" s="424">
        <v>179</v>
      </c>
      <c r="C180" s="424" t="e">
        <f>LOOKUP(Table3[[#This Row],[JV '#]],Table1[JV '#],#REF!)</f>
        <v>#REF!</v>
      </c>
      <c r="D180" s="424" t="str">
        <f>LOOKUP(Table3[[#This Row],[JV '#]],Table1[JV '#],Table1[Early Completion (Y/N)])</f>
        <v>--</v>
      </c>
      <c r="E180" s="422">
        <f>LOOKUP(Table3[[#This Row],[JV '#]],Table1[JV '#],Table1[Pa One Call Serial No.])</f>
        <v>20143561422</v>
      </c>
      <c r="F180" s="438" t="e">
        <f>IF(LOOKUP(B180,Table1[JV '#],#REF!)="","No Entry",LOOKUP(B180,Table1[JV '#],#REF!))</f>
        <v>#REF!</v>
      </c>
    </row>
    <row r="181" spans="2:6" x14ac:dyDescent="0.25">
      <c r="B181" s="424">
        <v>180</v>
      </c>
      <c r="C181" s="424" t="e">
        <f>LOOKUP(Table3[[#This Row],[JV '#]],Table1[JV '#],#REF!)</f>
        <v>#REF!</v>
      </c>
      <c r="D181" s="424" t="str">
        <f>LOOKUP(Table3[[#This Row],[JV '#]],Table1[JV '#],Table1[Early Completion (Y/N)])</f>
        <v>Y</v>
      </c>
      <c r="E181" s="422">
        <f>LOOKUP(Table3[[#This Row],[JV '#]],Table1[JV '#],Table1[Pa One Call Serial No.])</f>
        <v>20140730675</v>
      </c>
      <c r="F181" s="438" t="e">
        <f>IF(LOOKUP(B181,Table1[JV '#],#REF!)="","No Entry",LOOKUP(B181,Table1[JV '#],#REF!))</f>
        <v>#REF!</v>
      </c>
    </row>
    <row r="182" spans="2:6" ht="24.75" x14ac:dyDescent="0.25">
      <c r="B182" s="424">
        <v>181</v>
      </c>
      <c r="C182" s="424" t="e">
        <f>LOOKUP(Table3[[#This Row],[JV '#]],Table1[JV '#],#REF!)</f>
        <v>#REF!</v>
      </c>
      <c r="D182" s="424" t="str">
        <f>LOOKUP(Table3[[#This Row],[JV '#]],Table1[JV '#],Table1[Early Completion (Y/N)])</f>
        <v>Y</v>
      </c>
      <c r="E182" s="422" t="str">
        <f>LOOKUP(Table3[[#This Row],[JV '#]],Table1[JV '#],Table1[Pa One Call Serial No.])</f>
        <v>20140310616, 20140630216</v>
      </c>
      <c r="F182" s="438" t="e">
        <f>IF(LOOKUP(B182,Table1[JV '#],#REF!)="","No Entry",LOOKUP(B182,Table1[JV '#],#REF!))</f>
        <v>#REF!</v>
      </c>
    </row>
    <row r="183" spans="2:6" ht="24.75" x14ac:dyDescent="0.25">
      <c r="B183" s="424">
        <v>182</v>
      </c>
      <c r="C183" s="424" t="e">
        <f>LOOKUP(Table3[[#This Row],[JV '#]],Table1[JV '#],#REF!)</f>
        <v>#REF!</v>
      </c>
      <c r="D183" s="424" t="str">
        <f>LOOKUP(Table3[[#This Row],[JV '#]],Table1[JV '#],Table1[Early Completion (Y/N)])</f>
        <v>Y</v>
      </c>
      <c r="E183" s="422" t="str">
        <f>LOOKUP(Table3[[#This Row],[JV '#]],Table1[JV '#],Table1[Pa One Call Serial No.])</f>
        <v>20140281453, 20140691002</v>
      </c>
      <c r="F183" s="438" t="e">
        <f>IF(LOOKUP(B183,Table1[JV '#],#REF!)="","No Entry",LOOKUP(B183,Table1[JV '#],#REF!))</f>
        <v>#REF!</v>
      </c>
    </row>
    <row r="184" spans="2:6" ht="24.75" x14ac:dyDescent="0.25">
      <c r="B184" s="424">
        <v>183</v>
      </c>
      <c r="C184" s="424" t="e">
        <f>LOOKUP(Table3[[#This Row],[JV '#]],Table1[JV '#],#REF!)</f>
        <v>#REF!</v>
      </c>
      <c r="D184" s="424" t="str">
        <f>LOOKUP(Table3[[#This Row],[JV '#]],Table1[JV '#],Table1[Early Completion (Y/N)])</f>
        <v>Y</v>
      </c>
      <c r="E184" s="422" t="str">
        <f>LOOKUP(Table3[[#This Row],[JV '#]],Table1[JV '#],Table1[Pa One Call Serial No.])</f>
        <v>20140240189, 20140691204</v>
      </c>
      <c r="F184" s="438" t="e">
        <f>IF(LOOKUP(B184,Table1[JV '#],#REF!)="","No Entry",LOOKUP(B184,Table1[JV '#],#REF!))</f>
        <v>#REF!</v>
      </c>
    </row>
    <row r="185" spans="2:6" x14ac:dyDescent="0.25">
      <c r="B185" s="424">
        <v>184</v>
      </c>
      <c r="C185" s="424" t="e">
        <f>LOOKUP(Table3[[#This Row],[JV '#]],Table1[JV '#],#REF!)</f>
        <v>#REF!</v>
      </c>
      <c r="D185" s="424" t="str">
        <f>LOOKUP(Table3[[#This Row],[JV '#]],Table1[JV '#],Table1[Early Completion (Y/N)])</f>
        <v>Y</v>
      </c>
      <c r="E185" s="422">
        <f>LOOKUP(Table3[[#This Row],[JV '#]],Table1[JV '#],Table1[Pa One Call Serial No.])</f>
        <v>20140281480</v>
      </c>
      <c r="F185" s="438" t="e">
        <f>IF(LOOKUP(B185,Table1[JV '#],#REF!)="","No Entry",LOOKUP(B185,Table1[JV '#],#REF!))</f>
        <v>#REF!</v>
      </c>
    </row>
    <row r="186" spans="2:6" x14ac:dyDescent="0.25">
      <c r="B186" s="424">
        <v>185</v>
      </c>
      <c r="C186" s="424" t="e">
        <f>LOOKUP(Table3[[#This Row],[JV '#]],Table1[JV '#],#REF!)</f>
        <v>#REF!</v>
      </c>
      <c r="D186" s="424" t="str">
        <f>LOOKUP(Table3[[#This Row],[JV '#]],Table1[JV '#],Table1[Early Completion (Y/N)])</f>
        <v>Y</v>
      </c>
      <c r="E186" s="422">
        <f>LOOKUP(Table3[[#This Row],[JV '#]],Table1[JV '#],Table1[Pa One Call Serial No.])</f>
        <v>20140240157</v>
      </c>
      <c r="F186" s="438" t="e">
        <f>IF(LOOKUP(B186,Table1[JV '#],#REF!)="","No Entry",LOOKUP(B186,Table1[JV '#],#REF!))</f>
        <v>#REF!</v>
      </c>
    </row>
    <row r="187" spans="2:6" ht="24.75" x14ac:dyDescent="0.25">
      <c r="B187" s="424">
        <v>186</v>
      </c>
      <c r="C187" s="424" t="e">
        <f>LOOKUP(Table3[[#This Row],[JV '#]],Table1[JV '#],#REF!)</f>
        <v>#REF!</v>
      </c>
      <c r="D187" s="424" t="str">
        <f>LOOKUP(Table3[[#This Row],[JV '#]],Table1[JV '#],Table1[Early Completion (Y/N)])</f>
        <v>Y</v>
      </c>
      <c r="E187" s="422" t="str">
        <f>LOOKUP(Table3[[#This Row],[JV '#]],Table1[JV '#],Table1[Pa One Call Serial No.])</f>
        <v>20140170608, 20140691602</v>
      </c>
      <c r="F187" s="438" t="e">
        <f>IF(LOOKUP(B187,Table1[JV '#],#REF!)="","No Entry",LOOKUP(B187,Table1[JV '#],#REF!))</f>
        <v>#REF!</v>
      </c>
    </row>
    <row r="188" spans="2:6" ht="48.75" x14ac:dyDescent="0.25">
      <c r="B188" s="424">
        <v>187</v>
      </c>
      <c r="C188" s="424" t="e">
        <f>LOOKUP(Table3[[#This Row],[JV '#]],Table1[JV '#],#REF!)</f>
        <v>#REF!</v>
      </c>
      <c r="D188" s="424" t="str">
        <f>LOOKUP(Table3[[#This Row],[JV '#]],Table1[JV '#],Table1[Early Completion (Y/N)])</f>
        <v>Y</v>
      </c>
      <c r="E188" s="422" t="str">
        <f>LOOKUP(Table3[[#This Row],[JV '#]],Table1[JV '#],Table1[Pa One Call Serial No.])</f>
        <v>20140691482, 20140691602, 20140720024, 20140170626</v>
      </c>
      <c r="F188" s="438" t="e">
        <f>IF(LOOKUP(B188,Table1[JV '#],#REF!)="","No Entry",LOOKUP(B188,Table1[JV '#],#REF!))</f>
        <v>#REF!</v>
      </c>
    </row>
    <row r="189" spans="2:6" ht="24.75" x14ac:dyDescent="0.25">
      <c r="B189" s="424">
        <v>188</v>
      </c>
      <c r="C189" s="424" t="e">
        <f>LOOKUP(Table3[[#This Row],[JV '#]],Table1[JV '#],#REF!)</f>
        <v>#REF!</v>
      </c>
      <c r="D189" s="424" t="str">
        <f>LOOKUP(Table3[[#This Row],[JV '#]],Table1[JV '#],Table1[Early Completion (Y/N)])</f>
        <v>Y</v>
      </c>
      <c r="E189" s="422" t="str">
        <f>LOOKUP(Table3[[#This Row],[JV '#]],Table1[JV '#],Table1[Pa One Call Serial No.])</f>
        <v>20140170663, 20140680050</v>
      </c>
      <c r="F189" s="438" t="e">
        <f>IF(LOOKUP(B189,Table1[JV '#],#REF!)="","No Entry",LOOKUP(B189,Table1[JV '#],#REF!))</f>
        <v>#REF!</v>
      </c>
    </row>
    <row r="190" spans="2:6" x14ac:dyDescent="0.25">
      <c r="B190" s="424">
        <v>189</v>
      </c>
      <c r="C190" s="424" t="e">
        <f>LOOKUP(Table3[[#This Row],[JV '#]],Table1[JV '#],#REF!)</f>
        <v>#REF!</v>
      </c>
      <c r="D190" s="424" t="str">
        <f>LOOKUP(Table3[[#This Row],[JV '#]],Table1[JV '#],Table1[Early Completion (Y/N)])</f>
        <v>Y</v>
      </c>
      <c r="E190" s="422">
        <f>LOOKUP(Table3[[#This Row],[JV '#]],Table1[JV '#],Table1[Pa One Call Serial No.])</f>
        <v>20140630317</v>
      </c>
      <c r="F190" s="438" t="e">
        <f>IF(LOOKUP(B190,Table1[JV '#],#REF!)="","No Entry",LOOKUP(B190,Table1[JV '#],#REF!))</f>
        <v>#REF!</v>
      </c>
    </row>
    <row r="191" spans="2:6" ht="24.75" x14ac:dyDescent="0.25">
      <c r="B191" s="424">
        <v>190</v>
      </c>
      <c r="C191" s="424" t="e">
        <f>LOOKUP(Table3[[#This Row],[JV '#]],Table1[JV '#],#REF!)</f>
        <v>#REF!</v>
      </c>
      <c r="D191" s="424" t="str">
        <f>LOOKUP(Table3[[#This Row],[JV '#]],Table1[JV '#],Table1[Early Completion (Y/N)])</f>
        <v>Y</v>
      </c>
      <c r="E191" s="422" t="str">
        <f>LOOKUP(Table3[[#This Row],[JV '#]],Table1[JV '#],Table1[Pa One Call Serial No.])</f>
        <v>20130561832, 20130561993</v>
      </c>
      <c r="F191" s="438" t="e">
        <f>IF(LOOKUP(B191,Table1[JV '#],#REF!)="","No Entry",LOOKUP(B191,Table1[JV '#],#REF!))</f>
        <v>#REF!</v>
      </c>
    </row>
    <row r="192" spans="2:6" x14ac:dyDescent="0.25">
      <c r="B192" s="424">
        <v>191</v>
      </c>
      <c r="C192" s="424" t="e">
        <f>LOOKUP(Table3[[#This Row],[JV '#]],Table1[JV '#],#REF!)</f>
        <v>#REF!</v>
      </c>
      <c r="D192" s="424" t="str">
        <f>LOOKUP(Table3[[#This Row],[JV '#]],Table1[JV '#],Table1[Early Completion (Y/N)])</f>
        <v>Y</v>
      </c>
      <c r="E192" s="422">
        <f>LOOKUP(Table3[[#This Row],[JV '#]],Table1[JV '#],Table1[Pa One Call Serial No.])</f>
        <v>20140511410</v>
      </c>
      <c r="F192" s="438" t="e">
        <f>IF(LOOKUP(B192,Table1[JV '#],#REF!)="","No Entry",LOOKUP(B192,Table1[JV '#],#REF!))</f>
        <v>#REF!</v>
      </c>
    </row>
    <row r="193" spans="2:6" x14ac:dyDescent="0.25">
      <c r="B193" s="424">
        <v>192</v>
      </c>
      <c r="C193" s="424" t="e">
        <f>LOOKUP(Table3[[#This Row],[JV '#]],Table1[JV '#],#REF!)</f>
        <v>#REF!</v>
      </c>
      <c r="D193" s="424" t="str">
        <f>LOOKUP(Table3[[#This Row],[JV '#]],Table1[JV '#],Table1[Early Completion (Y/N)])</f>
        <v>Y</v>
      </c>
      <c r="E193" s="422">
        <f>LOOKUP(Table3[[#This Row],[JV '#]],Table1[JV '#],Table1[Pa One Call Serial No.])</f>
        <v>20140310593</v>
      </c>
      <c r="F193" s="438" t="e">
        <f>IF(LOOKUP(B193,Table1[JV '#],#REF!)="","No Entry",LOOKUP(B193,Table1[JV '#],#REF!))</f>
        <v>#REF!</v>
      </c>
    </row>
    <row r="194" spans="2:6" x14ac:dyDescent="0.25">
      <c r="B194" s="424">
        <v>194</v>
      </c>
      <c r="C194" s="424" t="e">
        <f>LOOKUP(Table3[[#This Row],[JV '#]],Table1[JV '#],#REF!)</f>
        <v>#REF!</v>
      </c>
      <c r="D194" s="424" t="str">
        <f>LOOKUP(Table3[[#This Row],[JV '#]],Table1[JV '#],Table1[Early Completion (Y/N)])</f>
        <v>Y</v>
      </c>
      <c r="E194" s="422">
        <f>LOOKUP(Table3[[#This Row],[JV '#]],Table1[JV '#],Table1[Pa One Call Serial No.])</f>
        <v>20092382122</v>
      </c>
      <c r="F194" s="438" t="e">
        <f>IF(LOOKUP(B194,Table1[JV '#],#REF!)="","No Entry",LOOKUP(B194,Table1[JV '#],#REF!))</f>
        <v>#REF!</v>
      </c>
    </row>
    <row r="195" spans="2:6" ht="24.75" x14ac:dyDescent="0.25">
      <c r="B195" s="424">
        <v>195</v>
      </c>
      <c r="C195" s="424" t="e">
        <f>LOOKUP(Table3[[#This Row],[JV '#]],Table1[JV '#],#REF!)</f>
        <v>#REF!</v>
      </c>
      <c r="D195" s="424" t="str">
        <f>LOOKUP(Table3[[#This Row],[JV '#]],Table1[JV '#],Table1[Early Completion (Y/N)])</f>
        <v>Y</v>
      </c>
      <c r="E195" s="422" t="str">
        <f>LOOKUP(Table3[[#This Row],[JV '#]],Table1[JV '#],Table1[Pa One Call Serial No.])</f>
        <v>20140240144, 20140720024</v>
      </c>
      <c r="F195" s="438" t="e">
        <f>IF(LOOKUP(B195,Table1[JV '#],#REF!)="","No Entry",LOOKUP(B195,Table1[JV '#],#REF!))</f>
        <v>#REF!</v>
      </c>
    </row>
    <row r="196" spans="2:6" x14ac:dyDescent="0.25">
      <c r="B196" s="424">
        <v>196</v>
      </c>
      <c r="C196" s="424" t="e">
        <f>LOOKUP(Table3[[#This Row],[JV '#]],Table1[JV '#],#REF!)</f>
        <v>#REF!</v>
      </c>
      <c r="D196" s="424" t="str">
        <f>LOOKUP(Table3[[#This Row],[JV '#]],Table1[JV '#],Table1[Early Completion (Y/N)])</f>
        <v>Y</v>
      </c>
      <c r="E196" s="422">
        <f>LOOKUP(Table3[[#This Row],[JV '#]],Table1[JV '#],Table1[Pa One Call Serial No.])</f>
        <v>20140240265</v>
      </c>
      <c r="F196" s="438" t="e">
        <f>IF(LOOKUP(B196,Table1[JV '#],#REF!)="","No Entry",LOOKUP(B196,Table1[JV '#],#REF!))</f>
        <v>#REF!</v>
      </c>
    </row>
    <row r="197" spans="2:6" x14ac:dyDescent="0.25">
      <c r="B197" s="424">
        <v>197</v>
      </c>
      <c r="C197" s="424" t="e">
        <f>LOOKUP(Table3[[#This Row],[JV '#]],Table1[JV '#],#REF!)</f>
        <v>#REF!</v>
      </c>
      <c r="D197" s="424" t="str">
        <f>LOOKUP(Table3[[#This Row],[JV '#]],Table1[JV '#],Table1[Early Completion (Y/N)])</f>
        <v>--</v>
      </c>
      <c r="E197" s="422">
        <f>LOOKUP(Table3[[#This Row],[JV '#]],Table1[JV '#],Table1[Pa One Call Serial No.])</f>
        <v>20150161793</v>
      </c>
      <c r="F197" s="438" t="e">
        <f>IF(LOOKUP(B197,Table1[JV '#],#REF!)="","No Entry",LOOKUP(B197,Table1[JV '#],#REF!))</f>
        <v>#REF!</v>
      </c>
    </row>
    <row r="198" spans="2:6" x14ac:dyDescent="0.25">
      <c r="B198" s="424">
        <v>198</v>
      </c>
      <c r="C198" s="424" t="e">
        <f>LOOKUP(Table3[[#This Row],[JV '#]],Table1[JV '#],#REF!)</f>
        <v>#REF!</v>
      </c>
      <c r="D198" s="424" t="str">
        <f>LOOKUP(Table3[[#This Row],[JV '#]],Table1[JV '#],Table1[Early Completion (Y/N)])</f>
        <v>--</v>
      </c>
      <c r="E198" s="422">
        <f>LOOKUP(Table3[[#This Row],[JV '#]],Table1[JV '#],Table1[Pa One Call Serial No.])</f>
        <v>20151412643</v>
      </c>
      <c r="F198" s="438" t="e">
        <f>IF(LOOKUP(B198,Table1[JV '#],#REF!)="","No Entry",LOOKUP(B198,Table1[JV '#],#REF!))</f>
        <v>#REF!</v>
      </c>
    </row>
    <row r="199" spans="2:6" x14ac:dyDescent="0.25">
      <c r="B199" s="424">
        <v>201</v>
      </c>
      <c r="C199" s="424" t="e">
        <f>LOOKUP(Table3[[#This Row],[JV '#]],Table1[JV '#],#REF!)</f>
        <v>#REF!</v>
      </c>
      <c r="D199" s="424" t="str">
        <f>LOOKUP(Table3[[#This Row],[JV '#]],Table1[JV '#],Table1[Early Completion (Y/N)])</f>
        <v>--</v>
      </c>
      <c r="E199" s="422">
        <f>LOOKUP(Table3[[#This Row],[JV '#]],Table1[JV '#],Table1[Pa One Call Serial No.])</f>
        <v>20150681634</v>
      </c>
      <c r="F199" s="438" t="e">
        <f>IF(LOOKUP(B199,Table1[JV '#],#REF!)="","No Entry",LOOKUP(B199,Table1[JV '#],#REF!))</f>
        <v>#REF!</v>
      </c>
    </row>
    <row r="200" spans="2:6" x14ac:dyDescent="0.25">
      <c r="B200" s="424">
        <v>202</v>
      </c>
      <c r="C200" s="424" t="e">
        <f>LOOKUP(Table3[[#This Row],[JV '#]],Table1[JV '#],#REF!)</f>
        <v>#REF!</v>
      </c>
      <c r="D200" s="424" t="str">
        <f>LOOKUP(Table3[[#This Row],[JV '#]],Table1[JV '#],Table1[Early Completion (Y/N)])</f>
        <v>--</v>
      </c>
      <c r="E200" s="422">
        <f>LOOKUP(Table3[[#This Row],[JV '#]],Table1[JV '#],Table1[Pa One Call Serial No.])</f>
        <v>20150261297</v>
      </c>
      <c r="F200" s="438" t="e">
        <f>IF(LOOKUP(B200,Table1[JV '#],#REF!)="","No Entry",LOOKUP(B200,Table1[JV '#],#REF!))</f>
        <v>#REF!</v>
      </c>
    </row>
    <row r="201" spans="2:6" x14ac:dyDescent="0.25">
      <c r="B201" s="424">
        <v>203</v>
      </c>
      <c r="C201" s="424" t="e">
        <f>LOOKUP(Table3[[#This Row],[JV '#]],Table1[JV '#],#REF!)</f>
        <v>#REF!</v>
      </c>
      <c r="D201" s="424" t="str">
        <f>LOOKUP(Table3[[#This Row],[JV '#]],Table1[JV '#],Table1[Early Completion (Y/N)])</f>
        <v>--</v>
      </c>
      <c r="E201" s="422">
        <f>LOOKUP(Table3[[#This Row],[JV '#]],Table1[JV '#],Table1[Pa One Call Serial No.])</f>
        <v>20150781905</v>
      </c>
      <c r="F201" s="438" t="e">
        <f>IF(LOOKUP(B201,Table1[JV '#],#REF!)="","No Entry",LOOKUP(B201,Table1[JV '#],#REF!))</f>
        <v>#REF!</v>
      </c>
    </row>
    <row r="202" spans="2:6" ht="24.75" x14ac:dyDescent="0.25">
      <c r="B202" s="424">
        <v>204</v>
      </c>
      <c r="C202" s="424" t="e">
        <f>LOOKUP(Table3[[#This Row],[JV '#]],Table1[JV '#],#REF!)</f>
        <v>#REF!</v>
      </c>
      <c r="D202" s="424" t="str">
        <f>LOOKUP(Table3[[#This Row],[JV '#]],Table1[JV '#],Table1[Early Completion (Y/N)])</f>
        <v>Y</v>
      </c>
      <c r="E202" s="422" t="str">
        <f>LOOKUP(Table3[[#This Row],[JV '#]],Table1[JV '#],Table1[Pa One Call Serial No.])</f>
        <v>20140690621, 20140761583</v>
      </c>
      <c r="F202" s="438" t="e">
        <f>IF(LOOKUP(B202,Table1[JV '#],#REF!)="","No Entry",LOOKUP(B202,Table1[JV '#],#REF!))</f>
        <v>#REF!</v>
      </c>
    </row>
    <row r="203" spans="2:6" x14ac:dyDescent="0.25">
      <c r="B203" s="424">
        <v>205</v>
      </c>
      <c r="C203" s="424" t="e">
        <f>LOOKUP(Table3[[#This Row],[JV '#]],Table1[JV '#],#REF!)</f>
        <v>#REF!</v>
      </c>
      <c r="D203" s="424" t="str">
        <f>LOOKUP(Table3[[#This Row],[JV '#]],Table1[JV '#],Table1[Early Completion (Y/N)])</f>
        <v>Y</v>
      </c>
      <c r="E203" s="422">
        <f>LOOKUP(Table3[[#This Row],[JV '#]],Table1[JV '#],Table1[Pa One Call Serial No.])</f>
        <v>20140690644</v>
      </c>
      <c r="F203" s="438" t="e">
        <f>IF(LOOKUP(B203,Table1[JV '#],#REF!)="","No Entry",LOOKUP(B203,Table1[JV '#],#REF!))</f>
        <v>#REF!</v>
      </c>
    </row>
    <row r="204" spans="2:6" x14ac:dyDescent="0.25">
      <c r="B204" s="424">
        <v>206</v>
      </c>
      <c r="C204" s="424" t="e">
        <f>LOOKUP(Table3[[#This Row],[JV '#]],Table1[JV '#],#REF!)</f>
        <v>#REF!</v>
      </c>
      <c r="D204" s="424" t="str">
        <f>LOOKUP(Table3[[#This Row],[JV '#]],Table1[JV '#],Table1[Early Completion (Y/N)])</f>
        <v>Y</v>
      </c>
      <c r="E204" s="422">
        <f>LOOKUP(Table3[[#This Row],[JV '#]],Table1[JV '#],Table1[Pa One Call Serial No.])</f>
        <v>20140690673</v>
      </c>
      <c r="F204" s="438" t="e">
        <f>IF(LOOKUP(B204,Table1[JV '#],#REF!)="","No Entry",LOOKUP(B204,Table1[JV '#],#REF!))</f>
        <v>#REF!</v>
      </c>
    </row>
    <row r="205" spans="2:6" x14ac:dyDescent="0.25">
      <c r="B205" s="424">
        <v>207</v>
      </c>
      <c r="C205" s="424" t="e">
        <f>LOOKUP(Table3[[#This Row],[JV '#]],Table1[JV '#],#REF!)</f>
        <v>#REF!</v>
      </c>
      <c r="D205" s="424" t="str">
        <f>LOOKUP(Table3[[#This Row],[JV '#]],Table1[JV '#],Table1[Early Completion (Y/N)])</f>
        <v>Y</v>
      </c>
      <c r="E205" s="422">
        <f>LOOKUP(Table3[[#This Row],[JV '#]],Table1[JV '#],Table1[Pa One Call Serial No.])</f>
        <v>20140761698</v>
      </c>
      <c r="F205" s="438" t="e">
        <f>IF(LOOKUP(B205,Table1[JV '#],#REF!)="","No Entry",LOOKUP(B205,Table1[JV '#],#REF!))</f>
        <v>#REF!</v>
      </c>
    </row>
    <row r="206" spans="2:6" ht="36.75" x14ac:dyDescent="0.25">
      <c r="B206" s="424">
        <v>208</v>
      </c>
      <c r="C206" s="424" t="e">
        <f>LOOKUP(Table3[[#This Row],[JV '#]],Table1[JV '#],#REF!)</f>
        <v>#REF!</v>
      </c>
      <c r="D206" s="424" t="str">
        <f>LOOKUP(Table3[[#This Row],[JV '#]],Table1[JV '#],Table1[Early Completion (Y/N)])</f>
        <v>Y</v>
      </c>
      <c r="E206" s="422" t="str">
        <f>LOOKUP(Table3[[#This Row],[JV '#]],Table1[JV '#],Table1[Pa One Call Serial No.])</f>
        <v>20130300901, 20140131742, 20140761803</v>
      </c>
      <c r="F206" s="438" t="e">
        <f>IF(LOOKUP(B206,Table1[JV '#],#REF!)="","No Entry",LOOKUP(B206,Table1[JV '#],#REF!))</f>
        <v>#REF!</v>
      </c>
    </row>
    <row r="207" spans="2:6" ht="24.75" x14ac:dyDescent="0.25">
      <c r="B207" s="424">
        <v>209</v>
      </c>
      <c r="C207" s="424" t="e">
        <f>LOOKUP(Table3[[#This Row],[JV '#]],Table1[JV '#],#REF!)</f>
        <v>#REF!</v>
      </c>
      <c r="D207" s="424" t="str">
        <f>LOOKUP(Table3[[#This Row],[JV '#]],Table1[JV '#],Table1[Early Completion (Y/N)])</f>
        <v>Y</v>
      </c>
      <c r="E207" s="422" t="str">
        <f>LOOKUP(Table3[[#This Row],[JV '#]],Table1[JV '#],Table1[Pa One Call Serial No.])</f>
        <v>20140161218, 20140761890</v>
      </c>
      <c r="F207" s="438" t="e">
        <f>IF(LOOKUP(B207,Table1[JV '#],#REF!)="","No Entry",LOOKUP(B207,Table1[JV '#],#REF!))</f>
        <v>#REF!</v>
      </c>
    </row>
    <row r="208" spans="2:6" ht="24.75" x14ac:dyDescent="0.25">
      <c r="B208" s="424">
        <v>210</v>
      </c>
      <c r="C208" s="424" t="e">
        <f>LOOKUP(Table3[[#This Row],[JV '#]],Table1[JV '#],#REF!)</f>
        <v>#REF!</v>
      </c>
      <c r="D208" s="424" t="str">
        <f>LOOKUP(Table3[[#This Row],[JV '#]],Table1[JV '#],Table1[Early Completion (Y/N)])</f>
        <v>Y</v>
      </c>
      <c r="E208" s="422" t="str">
        <f>LOOKUP(Table3[[#This Row],[JV '#]],Table1[JV '#],Table1[Pa One Call Serial No.])</f>
        <v>20140131714, 20140761993</v>
      </c>
      <c r="F208" s="438" t="e">
        <f>IF(LOOKUP(B208,Table1[JV '#],#REF!)="","No Entry",LOOKUP(B208,Table1[JV '#],#REF!))</f>
        <v>#REF!</v>
      </c>
    </row>
    <row r="209" spans="2:6" x14ac:dyDescent="0.25">
      <c r="B209" s="424">
        <v>211</v>
      </c>
      <c r="C209" s="424" t="e">
        <f>LOOKUP(Table3[[#This Row],[JV '#]],Table1[JV '#],#REF!)</f>
        <v>#REF!</v>
      </c>
      <c r="D209" s="424" t="str">
        <f>LOOKUP(Table3[[#This Row],[JV '#]],Table1[JV '#],Table1[Early Completion (Y/N)])</f>
        <v>--</v>
      </c>
      <c r="E209" s="422">
        <f>LOOKUP(Table3[[#This Row],[JV '#]],Table1[JV '#],Table1[Pa One Call Serial No.])</f>
        <v>20143580217</v>
      </c>
      <c r="F209" s="438" t="e">
        <f>IF(LOOKUP(B209,Table1[JV '#],#REF!)="","No Entry",LOOKUP(B209,Table1[JV '#],#REF!))</f>
        <v>#REF!</v>
      </c>
    </row>
    <row r="210" spans="2:6" x14ac:dyDescent="0.25">
      <c r="B210" s="424">
        <v>212</v>
      </c>
      <c r="C210" s="424" t="e">
        <f>LOOKUP(Table3[[#This Row],[JV '#]],Table1[JV '#],#REF!)</f>
        <v>#REF!</v>
      </c>
      <c r="D210" s="424" t="str">
        <f>LOOKUP(Table3[[#This Row],[JV '#]],Table1[JV '#],Table1[Early Completion (Y/N)])</f>
        <v>--</v>
      </c>
      <c r="E210" s="422">
        <f>LOOKUP(Table3[[#This Row],[JV '#]],Table1[JV '#],Table1[Pa One Call Serial No.])</f>
        <v>20150712604</v>
      </c>
      <c r="F210" s="438" t="e">
        <f>IF(LOOKUP(B210,Table1[JV '#],#REF!)="","No Entry",LOOKUP(B210,Table1[JV '#],#REF!))</f>
        <v>#REF!</v>
      </c>
    </row>
    <row r="211" spans="2:6" x14ac:dyDescent="0.25">
      <c r="B211" s="424">
        <v>213</v>
      </c>
      <c r="C211" s="424" t="e">
        <f>LOOKUP(Table3[[#This Row],[JV '#]],Table1[JV '#],#REF!)</f>
        <v>#REF!</v>
      </c>
      <c r="D211" s="424" t="str">
        <f>LOOKUP(Table3[[#This Row],[JV '#]],Table1[JV '#],Table1[Early Completion (Y/N)])</f>
        <v>--</v>
      </c>
      <c r="E211" s="422">
        <f>LOOKUP(Table3[[#This Row],[JV '#]],Table1[JV '#],Table1[Pa One Call Serial No.])</f>
        <v>20150682247</v>
      </c>
      <c r="F211" s="438" t="e">
        <f>IF(LOOKUP(B211,Table1[JV '#],#REF!)="","No Entry",LOOKUP(B211,Table1[JV '#],#REF!))</f>
        <v>#REF!</v>
      </c>
    </row>
    <row r="212" spans="2:6" x14ac:dyDescent="0.25">
      <c r="B212" s="424">
        <v>214</v>
      </c>
      <c r="C212" s="424" t="e">
        <f>LOOKUP(Table3[[#This Row],[JV '#]],Table1[JV '#],#REF!)</f>
        <v>#REF!</v>
      </c>
      <c r="D212" s="424" t="str">
        <f>LOOKUP(Table3[[#This Row],[JV '#]],Table1[JV '#],Table1[Early Completion (Y/N)])</f>
        <v>--</v>
      </c>
      <c r="E212" s="422">
        <f>LOOKUP(Table3[[#This Row],[JV '#]],Table1[JV '#],Table1[Pa One Call Serial No.])</f>
        <v>20150271475</v>
      </c>
      <c r="F212" s="438" t="e">
        <f>IF(LOOKUP(B212,Table1[JV '#],#REF!)="","No Entry",LOOKUP(B212,Table1[JV '#],#REF!))</f>
        <v>#REF!</v>
      </c>
    </row>
    <row r="213" spans="2:6" x14ac:dyDescent="0.25">
      <c r="B213" s="424">
        <v>215</v>
      </c>
      <c r="C213" s="424" t="e">
        <f>LOOKUP(Table3[[#This Row],[JV '#]],Table1[JV '#],#REF!)</f>
        <v>#REF!</v>
      </c>
      <c r="D213" s="424" t="str">
        <f>LOOKUP(Table3[[#This Row],[JV '#]],Table1[JV '#],Table1[Early Completion (Y/N)])</f>
        <v>--</v>
      </c>
      <c r="E213" s="422">
        <f>LOOKUP(Table3[[#This Row],[JV '#]],Table1[JV '#],Table1[Pa One Call Serial No.])</f>
        <v>20150751388</v>
      </c>
      <c r="F213" s="438" t="e">
        <f>IF(LOOKUP(B213,Table1[JV '#],#REF!)="","No Entry",LOOKUP(B213,Table1[JV '#],#REF!))</f>
        <v>#REF!</v>
      </c>
    </row>
    <row r="214" spans="2:6" x14ac:dyDescent="0.25">
      <c r="B214" s="424">
        <v>216</v>
      </c>
      <c r="C214" s="424" t="e">
        <f>LOOKUP(Table3[[#This Row],[JV '#]],Table1[JV '#],#REF!)</f>
        <v>#REF!</v>
      </c>
      <c r="D214" s="424" t="str">
        <f>LOOKUP(Table3[[#This Row],[JV '#]],Table1[JV '#],Table1[Early Completion (Y/N)])</f>
        <v>--</v>
      </c>
      <c r="E214" s="422">
        <f>LOOKUP(Table3[[#This Row],[JV '#]],Table1[JV '#],Table1[Pa One Call Serial No.])</f>
        <v>20150751415</v>
      </c>
      <c r="F214" s="438" t="e">
        <f>IF(LOOKUP(B214,Table1[JV '#],#REF!)="","No Entry",LOOKUP(B214,Table1[JV '#],#REF!))</f>
        <v>#REF!</v>
      </c>
    </row>
    <row r="215" spans="2:6" x14ac:dyDescent="0.25">
      <c r="B215" s="424">
        <v>217</v>
      </c>
      <c r="C215" s="424" t="e">
        <f>LOOKUP(Table3[[#This Row],[JV '#]],Table1[JV '#],#REF!)</f>
        <v>#REF!</v>
      </c>
      <c r="D215" s="424" t="str">
        <f>LOOKUP(Table3[[#This Row],[JV '#]],Table1[JV '#],Table1[Early Completion (Y/N)])</f>
        <v>--</v>
      </c>
      <c r="E215" s="422">
        <f>LOOKUP(Table3[[#This Row],[JV '#]],Table1[JV '#],Table1[Pa One Call Serial No.])</f>
        <v>20150751452</v>
      </c>
      <c r="F215" s="438" t="e">
        <f>IF(LOOKUP(B215,Table1[JV '#],#REF!)="","No Entry",LOOKUP(B215,Table1[JV '#],#REF!))</f>
        <v>#REF!</v>
      </c>
    </row>
    <row r="216" spans="2:6" x14ac:dyDescent="0.25">
      <c r="B216" s="424">
        <v>218</v>
      </c>
      <c r="C216" s="424" t="e">
        <f>LOOKUP(Table3[[#This Row],[JV '#]],Table1[JV '#],#REF!)</f>
        <v>#REF!</v>
      </c>
      <c r="D216" s="424" t="str">
        <f>LOOKUP(Table3[[#This Row],[JV '#]],Table1[JV '#],Table1[Early Completion (Y/N)])</f>
        <v>--</v>
      </c>
      <c r="E216" s="422">
        <f>LOOKUP(Table3[[#This Row],[JV '#]],Table1[JV '#],Table1[Pa One Call Serial No.])</f>
        <v>20150701229</v>
      </c>
      <c r="F216" s="438" t="e">
        <f>IF(LOOKUP(B216,Table1[JV '#],#REF!)="","No Entry",LOOKUP(B216,Table1[JV '#],#REF!))</f>
        <v>#REF!</v>
      </c>
    </row>
    <row r="217" spans="2:6" x14ac:dyDescent="0.25">
      <c r="B217" s="424">
        <v>219</v>
      </c>
      <c r="C217" s="424" t="e">
        <f>LOOKUP(Table3[[#This Row],[JV '#]],Table1[JV '#],#REF!)</f>
        <v>#REF!</v>
      </c>
      <c r="D217" s="424" t="str">
        <f>LOOKUP(Table3[[#This Row],[JV '#]],Table1[JV '#],Table1[Early Completion (Y/N)])</f>
        <v>--</v>
      </c>
      <c r="E217" s="422">
        <f>LOOKUP(Table3[[#This Row],[JV '#]],Table1[JV '#],Table1[Pa One Call Serial No.])</f>
        <v>20143571505</v>
      </c>
      <c r="F217" s="438" t="e">
        <f>IF(LOOKUP(B217,Table1[JV '#],#REF!)="","No Entry",LOOKUP(B217,Table1[JV '#],#REF!))</f>
        <v>#REF!</v>
      </c>
    </row>
    <row r="218" spans="2:6" ht="24.75" x14ac:dyDescent="0.25">
      <c r="B218" s="424">
        <v>220</v>
      </c>
      <c r="C218" s="424" t="e">
        <f>LOOKUP(Table3[[#This Row],[JV '#]],Table1[JV '#],#REF!)</f>
        <v>#REF!</v>
      </c>
      <c r="D218" s="424" t="str">
        <f>LOOKUP(Table3[[#This Row],[JV '#]],Table1[JV '#],Table1[Early Completion (Y/N)])</f>
        <v>--</v>
      </c>
      <c r="E218" s="422" t="str">
        <f>LOOKUP(Table3[[#This Row],[JV '#]],Table1[JV '#],Table1[Pa One Call Serial No.])</f>
        <v>20150681661/ 20150681662</v>
      </c>
      <c r="F218" s="438" t="e">
        <f>IF(LOOKUP(B218,Table1[JV '#],#REF!)="","No Entry",LOOKUP(B218,Table1[JV '#],#REF!))</f>
        <v>#REF!</v>
      </c>
    </row>
    <row r="219" spans="2:6" x14ac:dyDescent="0.25">
      <c r="B219" s="424">
        <v>221</v>
      </c>
      <c r="C219" s="424" t="e">
        <f>LOOKUP(Table3[[#This Row],[JV '#]],Table1[JV '#],#REF!)</f>
        <v>#REF!</v>
      </c>
      <c r="D219" s="424" t="str">
        <f>LOOKUP(Table3[[#This Row],[JV '#]],Table1[JV '#],Table1[Early Completion (Y/N)])</f>
        <v>--</v>
      </c>
      <c r="E219" s="422">
        <f>LOOKUP(Table3[[#This Row],[JV '#]],Table1[JV '#],Table1[Pa One Call Serial No.])</f>
        <v>20150261301</v>
      </c>
      <c r="F219" s="438" t="e">
        <f>IF(LOOKUP(B219,Table1[JV '#],#REF!)="","No Entry",LOOKUP(B219,Table1[JV '#],#REF!))</f>
        <v>#REF!</v>
      </c>
    </row>
    <row r="220" spans="2:6" ht="24.75" x14ac:dyDescent="0.25">
      <c r="B220" s="424">
        <v>222</v>
      </c>
      <c r="C220" s="424" t="e">
        <f>LOOKUP(Table3[[#This Row],[JV '#]],Table1[JV '#],#REF!)</f>
        <v>#REF!</v>
      </c>
      <c r="D220" s="424" t="str">
        <f>LOOKUP(Table3[[#This Row],[JV '#]],Table1[JV '#],Table1[Early Completion (Y/N)])</f>
        <v>--</v>
      </c>
      <c r="E220" s="422" t="str">
        <f>LOOKUP(Table3[[#This Row],[JV '#]],Table1[JV '#],Table1[Pa One Call Serial No.])</f>
        <v>20150261305, 20150261306</v>
      </c>
      <c r="F220" s="438" t="e">
        <f>IF(LOOKUP(B220,Table1[JV '#],#REF!)="","No Entry",LOOKUP(B220,Table1[JV '#],#REF!))</f>
        <v>#REF!</v>
      </c>
    </row>
    <row r="221" spans="2:6" ht="24.75" x14ac:dyDescent="0.25">
      <c r="B221" s="424">
        <v>223</v>
      </c>
      <c r="C221" s="424" t="e">
        <f>LOOKUP(Table3[[#This Row],[JV '#]],Table1[JV '#],#REF!)</f>
        <v>#REF!</v>
      </c>
      <c r="D221" s="424" t="str">
        <f>LOOKUP(Table3[[#This Row],[JV '#]],Table1[JV '#],Table1[Early Completion (Y/N)])</f>
        <v>--</v>
      </c>
      <c r="E221" s="422" t="str">
        <f>LOOKUP(Table3[[#This Row],[JV '#]],Table1[JV '#],Table1[Pa One Call Serial No.])</f>
        <v>20150712635/ 20150712636</v>
      </c>
      <c r="F221" s="438" t="e">
        <f>IF(LOOKUP(B221,Table1[JV '#],#REF!)="","No Entry",LOOKUP(B221,Table1[JV '#],#REF!))</f>
        <v>#REF!</v>
      </c>
    </row>
    <row r="222" spans="2:6" x14ac:dyDescent="0.25">
      <c r="B222" s="424">
        <v>224</v>
      </c>
      <c r="C222" s="424" t="e">
        <f>LOOKUP(Table3[[#This Row],[JV '#]],Table1[JV '#],#REF!)</f>
        <v>#REF!</v>
      </c>
      <c r="D222" s="424" t="str">
        <f>LOOKUP(Table3[[#This Row],[JV '#]],Table1[JV '#],Table1[Early Completion (Y/N)])</f>
        <v>--</v>
      </c>
      <c r="E222" s="422">
        <f>LOOKUP(Table3[[#This Row],[JV '#]],Table1[JV '#],Table1[Pa One Call Serial No.])</f>
        <v>20150161850</v>
      </c>
      <c r="F222" s="438" t="e">
        <f>IF(LOOKUP(B222,Table1[JV '#],#REF!)="","No Entry",LOOKUP(B222,Table1[JV '#],#REF!))</f>
        <v>#REF!</v>
      </c>
    </row>
    <row r="223" spans="2:6" x14ac:dyDescent="0.25">
      <c r="B223" s="424">
        <v>225</v>
      </c>
      <c r="C223" s="424" t="e">
        <f>LOOKUP(Table3[[#This Row],[JV '#]],Table1[JV '#],#REF!)</f>
        <v>#REF!</v>
      </c>
      <c r="D223" s="424" t="str">
        <f>LOOKUP(Table3[[#This Row],[JV '#]],Table1[JV '#],Table1[Early Completion (Y/N)])</f>
        <v>--</v>
      </c>
      <c r="E223" s="422">
        <f>LOOKUP(Table3[[#This Row],[JV '#]],Table1[JV '#],Table1[Pa One Call Serial No.])</f>
        <v>20150170124</v>
      </c>
      <c r="F223" s="438" t="e">
        <f>IF(LOOKUP(B223,Table1[JV '#],#REF!)="","No Entry",LOOKUP(B223,Table1[JV '#],#REF!))</f>
        <v>#REF!</v>
      </c>
    </row>
    <row r="224" spans="2:6" ht="24.75" x14ac:dyDescent="0.25">
      <c r="B224" s="424">
        <v>226</v>
      </c>
      <c r="C224" s="424" t="e">
        <f>LOOKUP(Table3[[#This Row],[JV '#]],Table1[JV '#],#REF!)</f>
        <v>#REF!</v>
      </c>
      <c r="D224" s="424" t="str">
        <f>LOOKUP(Table3[[#This Row],[JV '#]],Table1[JV '#],Table1[Early Completion (Y/N)])</f>
        <v>--</v>
      </c>
      <c r="E224" s="422" t="str">
        <f>LOOKUP(Table3[[#This Row],[JV '#]],Table1[JV '#],Table1[Pa One Call Serial No.])</f>
        <v>20150762657/ 20150762658</v>
      </c>
      <c r="F224" s="438" t="e">
        <f>IF(LOOKUP(B224,Table1[JV '#],#REF!)="","No Entry",LOOKUP(B224,Table1[JV '#],#REF!))</f>
        <v>#REF!</v>
      </c>
    </row>
    <row r="225" spans="2:6" x14ac:dyDescent="0.25">
      <c r="B225" s="424">
        <v>227</v>
      </c>
      <c r="C225" s="424" t="e">
        <f>LOOKUP(Table3[[#This Row],[JV '#]],Table1[JV '#],#REF!)</f>
        <v>#REF!</v>
      </c>
      <c r="D225" s="424" t="str">
        <f>LOOKUP(Table3[[#This Row],[JV '#]],Table1[JV '#],Table1[Early Completion (Y/N)])</f>
        <v>--</v>
      </c>
      <c r="E225" s="422">
        <f>LOOKUP(Table3[[#This Row],[JV '#]],Table1[JV '#],Table1[Pa One Call Serial No.])</f>
        <v>20150170126</v>
      </c>
      <c r="F225" s="438" t="e">
        <f>IF(LOOKUP(B225,Table1[JV '#],#REF!)="","No Entry",LOOKUP(B225,Table1[JV '#],#REF!))</f>
        <v>#REF!</v>
      </c>
    </row>
    <row r="226" spans="2:6" x14ac:dyDescent="0.25">
      <c r="B226" s="424">
        <v>228</v>
      </c>
      <c r="C226" s="424" t="e">
        <f>LOOKUP(Table3[[#This Row],[JV '#]],Table1[JV '#],#REF!)</f>
        <v>#REF!</v>
      </c>
      <c r="D226" s="424" t="str">
        <f>LOOKUP(Table3[[#This Row],[JV '#]],Table1[JV '#],Table1[Early Completion (Y/N)])</f>
        <v>--</v>
      </c>
      <c r="E226" s="422">
        <f>LOOKUP(Table3[[#This Row],[JV '#]],Table1[JV '#],Table1[Pa One Call Serial No.])</f>
        <v>20151412879</v>
      </c>
      <c r="F226" s="438" t="e">
        <f>IF(LOOKUP(B226,Table1[JV '#],#REF!)="","No Entry",LOOKUP(B226,Table1[JV '#],#REF!))</f>
        <v>#REF!</v>
      </c>
    </row>
    <row r="227" spans="2:6" ht="24.75" x14ac:dyDescent="0.25">
      <c r="B227" s="424">
        <v>229</v>
      </c>
      <c r="C227" s="424" t="e">
        <f>LOOKUP(Table3[[#This Row],[JV '#]],Table1[JV '#],#REF!)</f>
        <v>#REF!</v>
      </c>
      <c r="D227" s="424" t="str">
        <f>LOOKUP(Table3[[#This Row],[JV '#]],Table1[JV '#],Table1[Early Completion (Y/N)])</f>
        <v>--</v>
      </c>
      <c r="E227" s="422" t="str">
        <f>LOOKUP(Table3[[#This Row],[JV '#]],Table1[JV '#],Table1[Pa One Call Serial No.])</f>
        <v>20150261308, 20150261307</v>
      </c>
      <c r="F227" s="438" t="e">
        <f>IF(LOOKUP(B227,Table1[JV '#],#REF!)="","No Entry",LOOKUP(B227,Table1[JV '#],#REF!))</f>
        <v>#REF!</v>
      </c>
    </row>
    <row r="228" spans="2:6" ht="24.75" x14ac:dyDescent="0.25">
      <c r="B228" s="424">
        <v>230</v>
      </c>
      <c r="C228" s="424" t="e">
        <f>LOOKUP(Table3[[#This Row],[JV '#]],Table1[JV '#],#REF!)</f>
        <v>#REF!</v>
      </c>
      <c r="D228" s="424" t="str">
        <f>LOOKUP(Table3[[#This Row],[JV '#]],Table1[JV '#],Table1[Early Completion (Y/N)])</f>
        <v>--</v>
      </c>
      <c r="E228" s="422" t="str">
        <f>LOOKUP(Table3[[#This Row],[JV '#]],Table1[JV '#],Table1[Pa One Call Serial No.])</f>
        <v>20150762107/ 20150762108</v>
      </c>
      <c r="F228" s="438" t="e">
        <f>IF(LOOKUP(B228,Table1[JV '#],#REF!)="","No Entry",LOOKUP(B228,Table1[JV '#],#REF!))</f>
        <v>#REF!</v>
      </c>
    </row>
    <row r="229" spans="2:6" x14ac:dyDescent="0.25">
      <c r="B229" s="424">
        <v>231</v>
      </c>
      <c r="C229" s="424" t="e">
        <f>LOOKUP(Table3[[#This Row],[JV '#]],Table1[JV '#],#REF!)</f>
        <v>#REF!</v>
      </c>
      <c r="D229" s="424" t="str">
        <f>LOOKUP(Table3[[#This Row],[JV '#]],Table1[JV '#],Table1[Early Completion (Y/N)])</f>
        <v>--</v>
      </c>
      <c r="E229" s="422">
        <f>LOOKUP(Table3[[#This Row],[JV '#]],Table1[JV '#],Table1[Pa One Call Serial No.])</f>
        <v>20143580152</v>
      </c>
      <c r="F229" s="438" t="e">
        <f>IF(LOOKUP(B229,Table1[JV '#],#REF!)="","No Entry",LOOKUP(B229,Table1[JV '#],#REF!))</f>
        <v>#REF!</v>
      </c>
    </row>
    <row r="230" spans="2:6" x14ac:dyDescent="0.25">
      <c r="B230" s="424">
        <v>232</v>
      </c>
      <c r="C230" s="424" t="e">
        <f>LOOKUP(Table3[[#This Row],[JV '#]],Table1[JV '#],#REF!)</f>
        <v>#REF!</v>
      </c>
      <c r="D230" s="424" t="str">
        <f>LOOKUP(Table3[[#This Row],[JV '#]],Table1[JV '#],Table1[Early Completion (Y/N)])</f>
        <v>--</v>
      </c>
      <c r="E230" s="422">
        <f>LOOKUP(Table3[[#This Row],[JV '#]],Table1[JV '#],Table1[Pa One Call Serial No.])</f>
        <v>20151412034</v>
      </c>
      <c r="F230" s="438" t="e">
        <f>IF(LOOKUP(B230,Table1[JV '#],#REF!)="","No Entry",LOOKUP(B230,Table1[JV '#],#REF!))</f>
        <v>#REF!</v>
      </c>
    </row>
    <row r="231" spans="2:6" x14ac:dyDescent="0.25">
      <c r="B231" s="424">
        <v>233</v>
      </c>
      <c r="C231" s="424" t="e">
        <f>LOOKUP(Table3[[#This Row],[JV '#]],Table1[JV '#],#REF!)</f>
        <v>#REF!</v>
      </c>
      <c r="D231" s="424" t="str">
        <f>LOOKUP(Table3[[#This Row],[JV '#]],Table1[JV '#],Table1[Early Completion (Y/N)])</f>
        <v>--</v>
      </c>
      <c r="E231" s="422">
        <f>LOOKUP(Table3[[#This Row],[JV '#]],Table1[JV '#],Table1[Pa One Call Serial No.])</f>
        <v>20151411415</v>
      </c>
      <c r="F231" s="438" t="e">
        <f>IF(LOOKUP(B231,Table1[JV '#],#REF!)="","No Entry",LOOKUP(B231,Table1[JV '#],#REF!))</f>
        <v>#REF!</v>
      </c>
    </row>
    <row r="232" spans="2:6" x14ac:dyDescent="0.25">
      <c r="B232" s="424">
        <v>234</v>
      </c>
      <c r="C232" s="424" t="e">
        <f>LOOKUP(Table3[[#This Row],[JV '#]],Table1[JV '#],#REF!)</f>
        <v>#REF!</v>
      </c>
      <c r="D232" s="424" t="str">
        <f>LOOKUP(Table3[[#This Row],[JV '#]],Table1[JV '#],Table1[Early Completion (Y/N)])</f>
        <v>--</v>
      </c>
      <c r="E232" s="422">
        <f>LOOKUP(Table3[[#This Row],[JV '#]],Table1[JV '#],Table1[Pa One Call Serial No.])</f>
        <v>20150161834</v>
      </c>
      <c r="F232" s="438" t="e">
        <f>IF(LOOKUP(B232,Table1[JV '#],#REF!)="","No Entry",LOOKUP(B232,Table1[JV '#],#REF!))</f>
        <v>#REF!</v>
      </c>
    </row>
    <row r="233" spans="2:6" x14ac:dyDescent="0.25">
      <c r="B233" s="424">
        <v>235</v>
      </c>
      <c r="C233" s="424" t="e">
        <f>LOOKUP(Table3[[#This Row],[JV '#]],Table1[JV '#],#REF!)</f>
        <v>#REF!</v>
      </c>
      <c r="D233" s="424" t="str">
        <f>LOOKUP(Table3[[#This Row],[JV '#]],Table1[JV '#],Table1[Early Completion (Y/N)])</f>
        <v>--</v>
      </c>
      <c r="E233" s="422">
        <f>LOOKUP(Table3[[#This Row],[JV '#]],Table1[JV '#],Table1[Pa One Call Serial No.])</f>
        <v>20150712651</v>
      </c>
      <c r="F233" s="438" t="e">
        <f>IF(LOOKUP(B233,Table1[JV '#],#REF!)="","No Entry",LOOKUP(B233,Table1[JV '#],#REF!))</f>
        <v>#REF!</v>
      </c>
    </row>
    <row r="234" spans="2:6" x14ac:dyDescent="0.25">
      <c r="B234" s="424">
        <v>236</v>
      </c>
      <c r="C234" s="424" t="e">
        <f>LOOKUP(Table3[[#This Row],[JV '#]],Table1[JV '#],#REF!)</f>
        <v>#REF!</v>
      </c>
      <c r="D234" s="424" t="str">
        <f>LOOKUP(Table3[[#This Row],[JV '#]],Table1[JV '#],Table1[Early Completion (Y/N)])</f>
        <v>--</v>
      </c>
      <c r="E234" s="422">
        <f>LOOKUP(Table3[[#This Row],[JV '#]],Table1[JV '#],Table1[Pa One Call Serial No.])</f>
        <v>20150721703</v>
      </c>
      <c r="F234" s="438" t="e">
        <f>IF(LOOKUP(B234,Table1[JV '#],#REF!)="","No Entry",LOOKUP(B234,Table1[JV '#],#REF!))</f>
        <v>#REF!</v>
      </c>
    </row>
    <row r="235" spans="2:6" x14ac:dyDescent="0.25">
      <c r="B235" s="424">
        <v>237</v>
      </c>
      <c r="C235" s="424" t="e">
        <f>LOOKUP(Table3[[#This Row],[JV '#]],Table1[JV '#],#REF!)</f>
        <v>#REF!</v>
      </c>
      <c r="D235" s="424" t="str">
        <f>LOOKUP(Table3[[#This Row],[JV '#]],Table1[JV '#],Table1[Early Completion (Y/N)])</f>
        <v>--</v>
      </c>
      <c r="E235" s="422">
        <f>LOOKUP(Table3[[#This Row],[JV '#]],Table1[JV '#],Table1[Pa One Call Serial No.])</f>
        <v>20150721733</v>
      </c>
      <c r="F235" s="438" t="e">
        <f>IF(LOOKUP(B235,Table1[JV '#],#REF!)="","No Entry",LOOKUP(B235,Table1[JV '#],#REF!))</f>
        <v>#REF!</v>
      </c>
    </row>
    <row r="236" spans="2:6" x14ac:dyDescent="0.25">
      <c r="B236" s="424">
        <v>238</v>
      </c>
      <c r="C236" s="424" t="e">
        <f>LOOKUP(Table3[[#This Row],[JV '#]],Table1[JV '#],#REF!)</f>
        <v>#REF!</v>
      </c>
      <c r="D236" s="424" t="str">
        <f>LOOKUP(Table3[[#This Row],[JV '#]],Table1[JV '#],Table1[Early Completion (Y/N)])</f>
        <v>--</v>
      </c>
      <c r="E236" s="422">
        <f>LOOKUP(Table3[[#This Row],[JV '#]],Table1[JV '#],Table1[Pa One Call Serial No.])</f>
        <v>20151671682</v>
      </c>
      <c r="F236" s="438" t="e">
        <f>IF(LOOKUP(B236,Table1[JV '#],#REF!)="","No Entry",LOOKUP(B236,Table1[JV '#],#REF!))</f>
        <v>#REF!</v>
      </c>
    </row>
    <row r="237" spans="2:6" ht="24.75" x14ac:dyDescent="0.25">
      <c r="B237" s="424">
        <v>239</v>
      </c>
      <c r="C237" s="424" t="e">
        <f>LOOKUP(Table3[[#This Row],[JV '#]],Table1[JV '#],#REF!)</f>
        <v>#REF!</v>
      </c>
      <c r="D237" s="424" t="str">
        <f>LOOKUP(Table3[[#This Row],[JV '#]],Table1[JV '#],Table1[Early Completion (Y/N)])</f>
        <v>--</v>
      </c>
      <c r="E237" s="422" t="str">
        <f>LOOKUP(Table3[[#This Row],[JV '#]],Table1[JV '#],Table1[Pa One Call Serial No.])</f>
        <v>20150721759 / 20150721760</v>
      </c>
      <c r="F237" s="438" t="e">
        <f>IF(LOOKUP(B237,Table1[JV '#],#REF!)="","No Entry",LOOKUP(B237,Table1[JV '#],#REF!))</f>
        <v>#REF!</v>
      </c>
    </row>
    <row r="238" spans="2:6" x14ac:dyDescent="0.25">
      <c r="B238" s="424">
        <v>240</v>
      </c>
      <c r="C238" s="424" t="e">
        <f>LOOKUP(Table3[[#This Row],[JV '#]],Table1[JV '#],#REF!)</f>
        <v>#REF!</v>
      </c>
      <c r="D238" s="424" t="str">
        <f>LOOKUP(Table3[[#This Row],[JV '#]],Table1[JV '#],Table1[Early Completion (Y/N)])</f>
        <v>--</v>
      </c>
      <c r="E238" s="422">
        <f>LOOKUP(Table3[[#This Row],[JV '#]],Table1[JV '#],Table1[Pa One Call Serial No.])</f>
        <v>20150781279</v>
      </c>
      <c r="F238" s="438" t="e">
        <f>IF(LOOKUP(B238,Table1[JV '#],#REF!)="","No Entry",LOOKUP(B238,Table1[JV '#],#REF!))</f>
        <v>#REF!</v>
      </c>
    </row>
    <row r="239" spans="2:6" ht="24.75" x14ac:dyDescent="0.25">
      <c r="B239" s="424">
        <v>241</v>
      </c>
      <c r="C239" s="424" t="e">
        <f>LOOKUP(Table3[[#This Row],[JV '#]],Table1[JV '#],#REF!)</f>
        <v>#REF!</v>
      </c>
      <c r="D239" s="424" t="str">
        <f>LOOKUP(Table3[[#This Row],[JV '#]],Table1[JV '#],Table1[Early Completion (Y/N)])</f>
        <v>--</v>
      </c>
      <c r="E239" s="422" t="str">
        <f>LOOKUP(Table3[[#This Row],[JV '#]],Table1[JV '#],Table1[Pa One Call Serial No.])</f>
        <v>20150762150 /20150762160</v>
      </c>
      <c r="F239" s="438" t="e">
        <f>IF(LOOKUP(B239,Table1[JV '#],#REF!)="","No Entry",LOOKUP(B239,Table1[JV '#],#REF!))</f>
        <v>#REF!</v>
      </c>
    </row>
    <row r="240" spans="2:6" x14ac:dyDescent="0.25">
      <c r="B240" s="424">
        <v>242</v>
      </c>
      <c r="C240" s="424" t="e">
        <f>LOOKUP(Table3[[#This Row],[JV '#]],Table1[JV '#],#REF!)</f>
        <v>#REF!</v>
      </c>
      <c r="D240" s="424" t="str">
        <f>LOOKUP(Table3[[#This Row],[JV '#]],Table1[JV '#],Table1[Early Completion (Y/N)])</f>
        <v>--</v>
      </c>
      <c r="E240" s="422">
        <f>LOOKUP(Table3[[#This Row],[JV '#]],Table1[JV '#],Table1[Pa One Call Serial No.])</f>
        <v>20151411466</v>
      </c>
      <c r="F240" s="438" t="e">
        <f>IF(LOOKUP(B240,Table1[JV '#],#REF!)="","No Entry",LOOKUP(B240,Table1[JV '#],#REF!))</f>
        <v>#REF!</v>
      </c>
    </row>
    <row r="241" spans="2:6" ht="24.75" x14ac:dyDescent="0.25">
      <c r="B241" s="424">
        <v>243</v>
      </c>
      <c r="C241" s="424" t="e">
        <f>LOOKUP(Table3[[#This Row],[JV '#]],Table1[JV '#],#REF!)</f>
        <v>#REF!</v>
      </c>
      <c r="D241" s="424" t="str">
        <f>LOOKUP(Table3[[#This Row],[JV '#]],Table1[JV '#],Table1[Early Completion (Y/N)])</f>
        <v>--</v>
      </c>
      <c r="E241" s="422" t="str">
        <f>LOOKUP(Table3[[#This Row],[JV '#]],Table1[JV '#],Table1[Pa One Call Serial No.])</f>
        <v>20151412188, 20151412224</v>
      </c>
      <c r="F241" s="438" t="e">
        <f>IF(LOOKUP(B241,Table1[JV '#],#REF!)="","No Entry",LOOKUP(B241,Table1[JV '#],#REF!))</f>
        <v>#REF!</v>
      </c>
    </row>
    <row r="242" spans="2:6" x14ac:dyDescent="0.25">
      <c r="B242" s="424">
        <v>244</v>
      </c>
      <c r="C242" s="424" t="e">
        <f>LOOKUP(Table3[[#This Row],[JV '#]],Table1[JV '#],#REF!)</f>
        <v>#REF!</v>
      </c>
      <c r="D242" s="424" t="str">
        <f>LOOKUP(Table3[[#This Row],[JV '#]],Table1[JV '#],Table1[Early Completion (Y/N)])</f>
        <v>--</v>
      </c>
      <c r="E242" s="422">
        <f>LOOKUP(Table3[[#This Row],[JV '#]],Table1[JV '#],Table1[Pa One Call Serial No.])</f>
        <v>20151420686</v>
      </c>
      <c r="F242" s="438" t="e">
        <f>IF(LOOKUP(B242,Table1[JV '#],#REF!)="","No Entry",LOOKUP(B242,Table1[JV '#],#REF!))</f>
        <v>#REF!</v>
      </c>
    </row>
    <row r="243" spans="2:6" x14ac:dyDescent="0.25">
      <c r="B243" s="424">
        <v>245</v>
      </c>
      <c r="C243" s="424" t="e">
        <f>LOOKUP(Table3[[#This Row],[JV '#]],Table1[JV '#],#REF!)</f>
        <v>#REF!</v>
      </c>
      <c r="D243" s="424" t="str">
        <f>LOOKUP(Table3[[#This Row],[JV '#]],Table1[JV '#],Table1[Early Completion (Y/N)])</f>
        <v>--</v>
      </c>
      <c r="E243" s="422">
        <f>LOOKUP(Table3[[#This Row],[JV '#]],Table1[JV '#],Table1[Pa One Call Serial No.])</f>
        <v>20150701189</v>
      </c>
      <c r="F243" s="438" t="e">
        <f>IF(LOOKUP(B243,Table1[JV '#],#REF!)="","No Entry",LOOKUP(B243,Table1[JV '#],#REF!))</f>
        <v>#REF!</v>
      </c>
    </row>
    <row r="244" spans="2:6" x14ac:dyDescent="0.25">
      <c r="B244" s="424">
        <v>246</v>
      </c>
      <c r="C244" s="424" t="e">
        <f>LOOKUP(Table3[[#This Row],[JV '#]],Table1[JV '#],#REF!)</f>
        <v>#REF!</v>
      </c>
      <c r="D244" s="424" t="str">
        <f>LOOKUP(Table3[[#This Row],[JV '#]],Table1[JV '#],Table1[Early Completion (Y/N)])</f>
        <v>--</v>
      </c>
      <c r="E244" s="422">
        <f>LOOKUP(Table3[[#This Row],[JV '#]],Table1[JV '#],Table1[Pa One Call Serial No.])</f>
        <v>20150271477</v>
      </c>
      <c r="F244" s="438" t="e">
        <f>IF(LOOKUP(B244,Table1[JV '#],#REF!)="","No Entry",LOOKUP(B244,Table1[JV '#],#REF!))</f>
        <v>#REF!</v>
      </c>
    </row>
    <row r="245" spans="2:6" x14ac:dyDescent="0.25">
      <c r="B245" s="424">
        <v>247</v>
      </c>
      <c r="C245" s="424" t="e">
        <f>LOOKUP(Table3[[#This Row],[JV '#]],Table1[JV '#],#REF!)</f>
        <v>#REF!</v>
      </c>
      <c r="D245" s="424" t="str">
        <f>LOOKUP(Table3[[#This Row],[JV '#]],Table1[JV '#],Table1[Early Completion (Y/N)])</f>
        <v>--</v>
      </c>
      <c r="E245" s="422">
        <f>LOOKUP(Table3[[#This Row],[JV '#]],Table1[JV '#],Table1[Pa One Call Serial No.])</f>
        <v>20150261309</v>
      </c>
      <c r="F245" s="438" t="e">
        <f>IF(LOOKUP(B245,Table1[JV '#],#REF!)="","No Entry",LOOKUP(B245,Table1[JV '#],#REF!))</f>
        <v>#REF!</v>
      </c>
    </row>
    <row r="246" spans="2:6" x14ac:dyDescent="0.25">
      <c r="B246" s="424">
        <v>248</v>
      </c>
      <c r="C246" s="424" t="e">
        <f>LOOKUP(Table3[[#This Row],[JV '#]],Table1[JV '#],#REF!)</f>
        <v>#REF!</v>
      </c>
      <c r="D246" s="424" t="str">
        <f>LOOKUP(Table3[[#This Row],[JV '#]],Table1[JV '#],Table1[Early Completion (Y/N)])</f>
        <v>--</v>
      </c>
      <c r="E246" s="422">
        <f>LOOKUP(Table3[[#This Row],[JV '#]],Table1[JV '#],Table1[Pa One Call Serial No.])</f>
        <v>20150781288</v>
      </c>
      <c r="F246" s="438" t="e">
        <f>IF(LOOKUP(B246,Table1[JV '#],#REF!)="","No Entry",LOOKUP(B246,Table1[JV '#],#REF!))</f>
        <v>#REF!</v>
      </c>
    </row>
    <row r="247" spans="2:6" x14ac:dyDescent="0.25">
      <c r="B247" s="424">
        <v>249</v>
      </c>
      <c r="C247" s="424" t="e">
        <f>LOOKUP(Table3[[#This Row],[JV '#]],Table1[JV '#],#REF!)</f>
        <v>#REF!</v>
      </c>
      <c r="D247" s="424" t="str">
        <f>LOOKUP(Table3[[#This Row],[JV '#]],Table1[JV '#],Table1[Early Completion (Y/N)])</f>
        <v>--</v>
      </c>
      <c r="E247" s="422">
        <f>LOOKUP(Table3[[#This Row],[JV '#]],Table1[JV '#],Table1[Pa One Call Serial No.])</f>
        <v>20143580224</v>
      </c>
      <c r="F247" s="438" t="e">
        <f>IF(LOOKUP(B247,Table1[JV '#],#REF!)="","No Entry",LOOKUP(B247,Table1[JV '#],#REF!))</f>
        <v>#REF!</v>
      </c>
    </row>
    <row r="248" spans="2:6" ht="24.75" x14ac:dyDescent="0.25">
      <c r="B248" s="424">
        <v>250</v>
      </c>
      <c r="C248" s="424" t="e">
        <f>LOOKUP(Table3[[#This Row],[JV '#]],Table1[JV '#],#REF!)</f>
        <v>#REF!</v>
      </c>
      <c r="D248" s="424" t="str">
        <f>LOOKUP(Table3[[#This Row],[JV '#]],Table1[JV '#],Table1[Early Completion (Y/N)])</f>
        <v>--</v>
      </c>
      <c r="E248" s="422" t="str">
        <f>LOOKUP(Table3[[#This Row],[JV '#]],Table1[JV '#],Table1[Pa One Call Serial No.])</f>
        <v>20150781297/ 20150781298</v>
      </c>
      <c r="F248" s="438" t="e">
        <f>IF(LOOKUP(B248,Table1[JV '#],#REF!)="","No Entry",LOOKUP(B248,Table1[JV '#],#REF!))</f>
        <v>#REF!</v>
      </c>
    </row>
    <row r="249" spans="2:6" x14ac:dyDescent="0.25">
      <c r="B249" s="424">
        <v>251</v>
      </c>
      <c r="C249" s="424" t="e">
        <f>LOOKUP(Table3[[#This Row],[JV '#]],Table1[JV '#],#REF!)</f>
        <v>#REF!</v>
      </c>
      <c r="D249" s="424" t="str">
        <f>LOOKUP(Table3[[#This Row],[JV '#]],Table1[JV '#],Table1[Early Completion (Y/N)])</f>
        <v>--</v>
      </c>
      <c r="E249" s="422">
        <f>LOOKUP(Table3[[#This Row],[JV '#]],Table1[JV '#],Table1[Pa One Call Serial No.])</f>
        <v>20151411926</v>
      </c>
      <c r="F249" s="438" t="e">
        <f>IF(LOOKUP(B249,Table1[JV '#],#REF!)="","No Entry",LOOKUP(B249,Table1[JV '#],#REF!))</f>
        <v>#REF!</v>
      </c>
    </row>
    <row r="250" spans="2:6" x14ac:dyDescent="0.25">
      <c r="B250" s="424">
        <v>252</v>
      </c>
      <c r="C250" s="424" t="e">
        <f>LOOKUP(Table3[[#This Row],[JV '#]],Table1[JV '#],#REF!)</f>
        <v>#REF!</v>
      </c>
      <c r="D250" s="424" t="str">
        <f>LOOKUP(Table3[[#This Row],[JV '#]],Table1[JV '#],Table1[Early Completion (Y/N)])</f>
        <v>--</v>
      </c>
      <c r="E250" s="422">
        <f>LOOKUP(Table3[[#This Row],[JV '#]],Table1[JV '#],Table1[Pa One Call Serial No.])</f>
        <v>20150261312</v>
      </c>
      <c r="F250" s="438" t="e">
        <f>IF(LOOKUP(B250,Table1[JV '#],#REF!)="","No Entry",LOOKUP(B250,Table1[JV '#],#REF!))</f>
        <v>#REF!</v>
      </c>
    </row>
    <row r="251" spans="2:6" ht="24.75" x14ac:dyDescent="0.25">
      <c r="B251" s="424">
        <v>253</v>
      </c>
      <c r="C251" s="424" t="e">
        <f>LOOKUP(Table3[[#This Row],[JV '#]],Table1[JV '#],#REF!)</f>
        <v>#REF!</v>
      </c>
      <c r="D251" s="424" t="str">
        <f>LOOKUP(Table3[[#This Row],[JV '#]],Table1[JV '#],Table1[Early Completion (Y/N)])</f>
        <v>--</v>
      </c>
      <c r="E251" s="422" t="str">
        <f>LOOKUP(Table3[[#This Row],[JV '#]],Table1[JV '#],Table1[Pa One Call Serial No.])</f>
        <v xml:space="preserve">20143580433, 20143580434 </v>
      </c>
      <c r="F251" s="438" t="e">
        <f>IF(LOOKUP(B251,Table1[JV '#],#REF!)="","No Entry",LOOKUP(B251,Table1[JV '#],#REF!))</f>
        <v>#REF!</v>
      </c>
    </row>
    <row r="252" spans="2:6" x14ac:dyDescent="0.25">
      <c r="B252" s="424">
        <v>254</v>
      </c>
      <c r="C252" s="424" t="e">
        <f>LOOKUP(Table3[[#This Row],[JV '#]],Table1[JV '#],#REF!)</f>
        <v>#REF!</v>
      </c>
      <c r="D252" s="424" t="str">
        <f>LOOKUP(Table3[[#This Row],[JV '#]],Table1[JV '#],Table1[Early Completion (Y/N)])</f>
        <v>--</v>
      </c>
      <c r="E252" s="422">
        <f>LOOKUP(Table3[[#This Row],[JV '#]],Table1[JV '#],Table1[Pa One Call Serial No.])</f>
        <v>20150721780</v>
      </c>
      <c r="F252" s="438" t="e">
        <f>IF(LOOKUP(B252,Table1[JV '#],#REF!)="","No Entry",LOOKUP(B252,Table1[JV '#],#REF!))</f>
        <v>#REF!</v>
      </c>
    </row>
    <row r="253" spans="2:6" ht="24.75" x14ac:dyDescent="0.25">
      <c r="B253" s="424">
        <v>255</v>
      </c>
      <c r="C253" s="424" t="e">
        <f>LOOKUP(Table3[[#This Row],[JV '#]],Table1[JV '#],#REF!)</f>
        <v>#REF!</v>
      </c>
      <c r="D253" s="424" t="str">
        <f>LOOKUP(Table3[[#This Row],[JV '#]],Table1[JV '#],Table1[Early Completion (Y/N)])</f>
        <v>--</v>
      </c>
      <c r="E253" s="422" t="str">
        <f>LOOKUP(Table3[[#This Row],[JV '#]],Table1[JV '#],Table1[Pa One Call Serial No.])</f>
        <v>20150681684/ 20150681685</v>
      </c>
      <c r="F253" s="438" t="e">
        <f>IF(LOOKUP(B253,Table1[JV '#],#REF!)="","No Entry",LOOKUP(B253,Table1[JV '#],#REF!))</f>
        <v>#REF!</v>
      </c>
    </row>
    <row r="254" spans="2:6" x14ac:dyDescent="0.25">
      <c r="B254" s="424">
        <v>256</v>
      </c>
      <c r="C254" s="424" t="e">
        <f>LOOKUP(Table3[[#This Row],[JV '#]],Table1[JV '#],#REF!)</f>
        <v>#REF!</v>
      </c>
      <c r="D254" s="424" t="str">
        <f>LOOKUP(Table3[[#This Row],[JV '#]],Table1[JV '#],Table1[Early Completion (Y/N)])</f>
        <v>--</v>
      </c>
      <c r="E254" s="422">
        <f>LOOKUP(Table3[[#This Row],[JV '#]],Table1[JV '#],Table1[Pa One Call Serial No.])</f>
        <v>20150781953</v>
      </c>
      <c r="F254" s="438" t="e">
        <f>IF(LOOKUP(B254,Table1[JV '#],#REF!)="","No Entry",LOOKUP(B254,Table1[JV '#],#REF!))</f>
        <v>#REF!</v>
      </c>
    </row>
    <row r="255" spans="2:6" x14ac:dyDescent="0.25">
      <c r="B255" s="424">
        <v>257</v>
      </c>
      <c r="C255" s="424" t="e">
        <f>LOOKUP(Table3[[#This Row],[JV '#]],Table1[JV '#],#REF!)</f>
        <v>#REF!</v>
      </c>
      <c r="D255" s="424" t="str">
        <f>LOOKUP(Table3[[#This Row],[JV '#]],Table1[JV '#],Table1[Early Completion (Y/N)])</f>
        <v>--</v>
      </c>
      <c r="E255" s="422">
        <f>LOOKUP(Table3[[#This Row],[JV '#]],Table1[JV '#],Table1[Pa One Call Serial No.])</f>
        <v>20150271480</v>
      </c>
      <c r="F255" s="438" t="e">
        <f>IF(LOOKUP(B255,Table1[JV '#],#REF!)="","No Entry",LOOKUP(B255,Table1[JV '#],#REF!))</f>
        <v>#REF!</v>
      </c>
    </row>
    <row r="256" spans="2:6" x14ac:dyDescent="0.25">
      <c r="B256" s="424">
        <v>258</v>
      </c>
      <c r="C256" s="424" t="e">
        <f>LOOKUP(Table3[[#This Row],[JV '#]],Table1[JV '#],#REF!)</f>
        <v>#REF!</v>
      </c>
      <c r="D256" s="424" t="str">
        <f>LOOKUP(Table3[[#This Row],[JV '#]],Table1[JV '#],Table1[Early Completion (Y/N)])</f>
        <v>--</v>
      </c>
      <c r="E256" s="422">
        <f>LOOKUP(Table3[[#This Row],[JV '#]],Table1[JV '#],Table1[Pa One Call Serial No.])</f>
        <v>20151462579</v>
      </c>
      <c r="F256" s="438" t="e">
        <f>IF(LOOKUP(B256,Table1[JV '#],#REF!)="","No Entry",LOOKUP(B256,Table1[JV '#],#REF!))</f>
        <v>#REF!</v>
      </c>
    </row>
    <row r="257" spans="2:6" ht="36.75" x14ac:dyDescent="0.25">
      <c r="B257" s="424">
        <v>259</v>
      </c>
      <c r="C257" s="424" t="e">
        <f>LOOKUP(Table3[[#This Row],[JV '#]],Table1[JV '#],#REF!)</f>
        <v>#REF!</v>
      </c>
      <c r="D257" s="424" t="str">
        <f>LOOKUP(Table3[[#This Row],[JV '#]],Table1[JV '#],Table1[Early Completion (Y/N)])</f>
        <v>--</v>
      </c>
      <c r="E257" s="422" t="str">
        <f>LOOKUP(Table3[[#This Row],[JV '#]],Table1[JV '#],Table1[Pa One Call Serial No.])</f>
        <v>20150722077 /20150722078/ 20150722079</v>
      </c>
      <c r="F257" s="438" t="e">
        <f>IF(LOOKUP(B257,Table1[JV '#],#REF!)="","No Entry",LOOKUP(B257,Table1[JV '#],#REF!))</f>
        <v>#REF!</v>
      </c>
    </row>
    <row r="258" spans="2:6" x14ac:dyDescent="0.25">
      <c r="B258" s="424">
        <v>260</v>
      </c>
      <c r="C258" s="424" t="e">
        <f>LOOKUP(Table3[[#This Row],[JV '#]],Table1[JV '#],#REF!)</f>
        <v>#REF!</v>
      </c>
      <c r="D258" s="424" t="str">
        <f>LOOKUP(Table3[[#This Row],[JV '#]],Table1[JV '#],Table1[Early Completion (Y/N)])</f>
        <v>--</v>
      </c>
      <c r="E258" s="422">
        <f>LOOKUP(Table3[[#This Row],[JV '#]],Table1[JV '#],Table1[Pa One Call Serial No.])</f>
        <v>20150761153</v>
      </c>
      <c r="F258" s="438" t="e">
        <f>IF(LOOKUP(B258,Table1[JV '#],#REF!)="","No Entry",LOOKUP(B258,Table1[JV '#],#REF!))</f>
        <v>#REF!</v>
      </c>
    </row>
    <row r="259" spans="2:6" x14ac:dyDescent="0.25">
      <c r="B259" s="424">
        <v>261</v>
      </c>
      <c r="C259" s="424" t="e">
        <f>LOOKUP(Table3[[#This Row],[JV '#]],Table1[JV '#],#REF!)</f>
        <v>#REF!</v>
      </c>
      <c r="D259" s="424" t="str">
        <f>LOOKUP(Table3[[#This Row],[JV '#]],Table1[JV '#],Table1[Early Completion (Y/N)])</f>
        <v>--</v>
      </c>
      <c r="E259" s="422">
        <f>LOOKUP(Table3[[#This Row],[JV '#]],Table1[JV '#],Table1[Pa One Call Serial No.])</f>
        <v>20143580443</v>
      </c>
      <c r="F259" s="438" t="e">
        <f>IF(LOOKUP(B259,Table1[JV '#],#REF!)="","No Entry",LOOKUP(B259,Table1[JV '#],#REF!))</f>
        <v>#REF!</v>
      </c>
    </row>
    <row r="260" spans="2:6" x14ac:dyDescent="0.25">
      <c r="B260" s="424">
        <v>262</v>
      </c>
      <c r="C260" s="424" t="e">
        <f>LOOKUP(Table3[[#This Row],[JV '#]],Table1[JV '#],#REF!)</f>
        <v>#REF!</v>
      </c>
      <c r="D260" s="424" t="str">
        <f>LOOKUP(Table3[[#This Row],[JV '#]],Table1[JV '#],Table1[Early Completion (Y/N)])</f>
        <v>--</v>
      </c>
      <c r="E260" s="422">
        <f>LOOKUP(Table3[[#This Row],[JV '#]],Table1[JV '#],Table1[Pa One Call Serial No.])</f>
        <v>20143571514</v>
      </c>
      <c r="F260" s="438" t="e">
        <f>IF(LOOKUP(B260,Table1[JV '#],#REF!)="","No Entry",LOOKUP(B260,Table1[JV '#],#REF!))</f>
        <v>#REF!</v>
      </c>
    </row>
    <row r="261" spans="2:6" x14ac:dyDescent="0.25">
      <c r="B261" s="424">
        <v>263</v>
      </c>
      <c r="C261" s="424" t="e">
        <f>LOOKUP(Table3[[#This Row],[JV '#]],Table1[JV '#],#REF!)</f>
        <v>#REF!</v>
      </c>
      <c r="D261" s="424" t="str">
        <f>LOOKUP(Table3[[#This Row],[JV '#]],Table1[JV '#],Table1[Early Completion (Y/N)])</f>
        <v>--</v>
      </c>
      <c r="E261" s="422">
        <f>LOOKUP(Table3[[#This Row],[JV '#]],Table1[JV '#],Table1[Pa One Call Serial No.])</f>
        <v>20151671723</v>
      </c>
      <c r="F261" s="438" t="e">
        <f>IF(LOOKUP(B261,Table1[JV '#],#REF!)="","No Entry",LOOKUP(B261,Table1[JV '#],#REF!))</f>
        <v>#REF!</v>
      </c>
    </row>
    <row r="262" spans="2:6" x14ac:dyDescent="0.25">
      <c r="B262" s="424">
        <v>264</v>
      </c>
      <c r="C262" s="424" t="e">
        <f>LOOKUP(Table3[[#This Row],[JV '#]],Table1[JV '#],#REF!)</f>
        <v>#REF!</v>
      </c>
      <c r="D262" s="424" t="str">
        <f>LOOKUP(Table3[[#This Row],[JV '#]],Table1[JV '#],Table1[Early Completion (Y/N)])</f>
        <v>--</v>
      </c>
      <c r="E262" s="422">
        <f>LOOKUP(Table3[[#This Row],[JV '#]],Table1[JV '#],Table1[Pa One Call Serial No.])</f>
        <v>20150261320</v>
      </c>
      <c r="F262" s="438" t="e">
        <f>IF(LOOKUP(B262,Table1[JV '#],#REF!)="","No Entry",LOOKUP(B262,Table1[JV '#],#REF!))</f>
        <v>#REF!</v>
      </c>
    </row>
    <row r="263" spans="2:6" x14ac:dyDescent="0.25">
      <c r="B263" s="424">
        <v>265</v>
      </c>
      <c r="C263" s="424" t="e">
        <f>LOOKUP(Table3[[#This Row],[JV '#]],Table1[JV '#],#REF!)</f>
        <v>#REF!</v>
      </c>
      <c r="D263" s="424" t="str">
        <f>LOOKUP(Table3[[#This Row],[JV '#]],Table1[JV '#],Table1[Early Completion (Y/N)])</f>
        <v>--</v>
      </c>
      <c r="E263" s="422">
        <f>LOOKUP(Table3[[#This Row],[JV '#]],Table1[JV '#],Table1[Pa One Call Serial No.])</f>
        <v>20150271482</v>
      </c>
      <c r="F263" s="438" t="e">
        <f>IF(LOOKUP(B263,Table1[JV '#],#REF!)="","No Entry",LOOKUP(B263,Table1[JV '#],#REF!))</f>
        <v>#REF!</v>
      </c>
    </row>
    <row r="264" spans="2:6" x14ac:dyDescent="0.25">
      <c r="B264" s="424">
        <v>266</v>
      </c>
      <c r="C264" s="424" t="e">
        <f>LOOKUP(Table3[[#This Row],[JV '#]],Table1[JV '#],#REF!)</f>
        <v>#REF!</v>
      </c>
      <c r="D264" s="424" t="str">
        <f>LOOKUP(Table3[[#This Row],[JV '#]],Table1[JV '#],Table1[Early Completion (Y/N)])</f>
        <v>--</v>
      </c>
      <c r="E264" s="422">
        <f>LOOKUP(Table3[[#This Row],[JV '#]],Table1[JV '#],Table1[Pa One Call Serial No.])</f>
        <v>20151471484</v>
      </c>
      <c r="F264" s="438" t="e">
        <f>IF(LOOKUP(B264,Table1[JV '#],#REF!)="","No Entry",LOOKUP(B264,Table1[JV '#],#REF!))</f>
        <v>#REF!</v>
      </c>
    </row>
    <row r="265" spans="2:6" x14ac:dyDescent="0.25">
      <c r="B265" s="424">
        <v>267</v>
      </c>
      <c r="C265" s="424" t="e">
        <f>LOOKUP(Table3[[#This Row],[JV '#]],Table1[JV '#],#REF!)</f>
        <v>#REF!</v>
      </c>
      <c r="D265" s="424" t="str">
        <f>LOOKUP(Table3[[#This Row],[JV '#]],Table1[JV '#],Table1[Early Completion (Y/N)])</f>
        <v>--</v>
      </c>
      <c r="E265" s="422">
        <f>LOOKUP(Table3[[#This Row],[JV '#]],Table1[JV '#],Table1[Pa One Call Serial No.])</f>
        <v>20151472602</v>
      </c>
      <c r="F265" s="438" t="e">
        <f>IF(LOOKUP(B265,Table1[JV '#],#REF!)="","No Entry",LOOKUP(B265,Table1[JV '#],#REF!))</f>
        <v>#REF!</v>
      </c>
    </row>
    <row r="266" spans="2:6" x14ac:dyDescent="0.25">
      <c r="B266" s="424">
        <v>268</v>
      </c>
      <c r="C266" s="424" t="e">
        <f>LOOKUP(Table3[[#This Row],[JV '#]],Table1[JV '#],#REF!)</f>
        <v>#REF!</v>
      </c>
      <c r="D266" s="424" t="str">
        <f>LOOKUP(Table3[[#This Row],[JV '#]],Table1[JV '#],Table1[Early Completion (Y/N)])</f>
        <v>--</v>
      </c>
      <c r="E266" s="422">
        <f>LOOKUP(Table3[[#This Row],[JV '#]],Table1[JV '#],Table1[Pa One Call Serial No.])</f>
        <v>20150271484</v>
      </c>
      <c r="F266" s="438" t="e">
        <f>IF(LOOKUP(B266,Table1[JV '#],#REF!)="","No Entry",LOOKUP(B266,Table1[JV '#],#REF!))</f>
        <v>#REF!</v>
      </c>
    </row>
    <row r="267" spans="2:6" x14ac:dyDescent="0.25">
      <c r="B267" s="424">
        <v>269</v>
      </c>
      <c r="C267" s="424" t="e">
        <f>LOOKUP(Table3[[#This Row],[JV '#]],Table1[JV '#],#REF!)</f>
        <v>#REF!</v>
      </c>
      <c r="D267" s="424" t="str">
        <f>LOOKUP(Table3[[#This Row],[JV '#]],Table1[JV '#],Table1[Early Completion (Y/N)])</f>
        <v>--</v>
      </c>
      <c r="E267" s="422">
        <f>LOOKUP(Table3[[#This Row],[JV '#]],Table1[JV '#],Table1[Pa One Call Serial No.])</f>
        <v>20151470444</v>
      </c>
      <c r="F267" s="438" t="e">
        <f>IF(LOOKUP(B267,Table1[JV '#],#REF!)="","No Entry",LOOKUP(B267,Table1[JV '#],#REF!))</f>
        <v>#REF!</v>
      </c>
    </row>
    <row r="268" spans="2:6" ht="24.75" x14ac:dyDescent="0.25">
      <c r="B268" s="424">
        <v>270</v>
      </c>
      <c r="C268" s="424" t="e">
        <f>LOOKUP(Table3[[#This Row],[JV '#]],Table1[JV '#],#REF!)</f>
        <v>#REF!</v>
      </c>
      <c r="D268" s="424" t="str">
        <f>LOOKUP(Table3[[#This Row],[JV '#]],Table1[JV '#],Table1[Early Completion (Y/N)])</f>
        <v>--</v>
      </c>
      <c r="E268" s="422" t="str">
        <f>LOOKUP(Table3[[#This Row],[JV '#]],Table1[JV '#],Table1[Pa One Call Serial No.])</f>
        <v>20151470509, 20151470510</v>
      </c>
      <c r="F268" s="438" t="e">
        <f>IF(LOOKUP(B268,Table1[JV '#],#REF!)="","No Entry",LOOKUP(B268,Table1[JV '#],#REF!))</f>
        <v>#REF!</v>
      </c>
    </row>
    <row r="269" spans="2:6" x14ac:dyDescent="0.25">
      <c r="B269" s="424">
        <v>271</v>
      </c>
      <c r="C269" s="424" t="e">
        <f>LOOKUP(Table3[[#This Row],[JV '#]],Table1[JV '#],#REF!)</f>
        <v>#REF!</v>
      </c>
      <c r="D269" s="424" t="str">
        <f>LOOKUP(Table3[[#This Row],[JV '#]],Table1[JV '#],Table1[Early Completion (Y/N)])</f>
        <v>--</v>
      </c>
      <c r="E269" s="422">
        <f>LOOKUP(Table3[[#This Row],[JV '#]],Table1[JV '#],Table1[Pa One Call Serial No.])</f>
        <v>20150271485</v>
      </c>
      <c r="F269" s="438" t="e">
        <f>IF(LOOKUP(B269,Table1[JV '#],#REF!)="","No Entry",LOOKUP(B269,Table1[JV '#],#REF!))</f>
        <v>#REF!</v>
      </c>
    </row>
    <row r="270" spans="2:6" x14ac:dyDescent="0.25">
      <c r="B270" s="424">
        <v>272</v>
      </c>
      <c r="C270" s="424" t="e">
        <f>LOOKUP(Table3[[#This Row],[JV '#]],Table1[JV '#],#REF!)</f>
        <v>#REF!</v>
      </c>
      <c r="D270" s="424" t="str">
        <f>LOOKUP(Table3[[#This Row],[JV '#]],Table1[JV '#],Table1[Early Completion (Y/N)])</f>
        <v>--</v>
      </c>
      <c r="E270" s="422">
        <f>LOOKUP(Table3[[#This Row],[JV '#]],Table1[JV '#],Table1[Pa One Call Serial No.])</f>
        <v>20143561430</v>
      </c>
      <c r="F270" s="438" t="e">
        <f>IF(LOOKUP(B270,Table1[JV '#],#REF!)="","No Entry",LOOKUP(B270,Table1[JV '#],#REF!))</f>
        <v>#REF!</v>
      </c>
    </row>
    <row r="271" spans="2:6" x14ac:dyDescent="0.25">
      <c r="B271" s="424">
        <v>273</v>
      </c>
      <c r="C271" s="424" t="e">
        <f>LOOKUP(Table3[[#This Row],[JV '#]],Table1[JV '#],#REF!)</f>
        <v>#REF!</v>
      </c>
      <c r="D271" s="424" t="str">
        <f>LOOKUP(Table3[[#This Row],[JV '#]],Table1[JV '#],Table1[Early Completion (Y/N)])</f>
        <v>--</v>
      </c>
      <c r="E271" s="422">
        <f>LOOKUP(Table3[[#This Row],[JV '#]],Table1[JV '#],Table1[Pa One Call Serial No.])</f>
        <v>20150762193</v>
      </c>
      <c r="F271" s="438" t="e">
        <f>IF(LOOKUP(B271,Table1[JV '#],#REF!)="","No Entry",LOOKUP(B271,Table1[JV '#],#REF!))</f>
        <v>#REF!</v>
      </c>
    </row>
    <row r="272" spans="2:6" x14ac:dyDescent="0.25">
      <c r="B272" s="424">
        <v>274</v>
      </c>
      <c r="C272" s="424" t="e">
        <f>LOOKUP(Table3[[#This Row],[JV '#]],Table1[JV '#],#REF!)</f>
        <v>#REF!</v>
      </c>
      <c r="D272" s="424" t="str">
        <f>LOOKUP(Table3[[#This Row],[JV '#]],Table1[JV '#],Table1[Early Completion (Y/N)])</f>
        <v>--</v>
      </c>
      <c r="E272" s="422">
        <v>20150641242</v>
      </c>
      <c r="F272" s="438">
        <v>42069</v>
      </c>
    </row>
    <row r="273" spans="2:6" x14ac:dyDescent="0.25">
      <c r="B273" s="424">
        <v>275</v>
      </c>
      <c r="C273" s="424" t="e">
        <f>LOOKUP(Table3[[#This Row],[JV '#]],Table1[JV '#],#REF!)</f>
        <v>#REF!</v>
      </c>
      <c r="D273" s="424" t="str">
        <f>LOOKUP(Table3[[#This Row],[JV '#]],Table1[JV '#],Table1[Early Completion (Y/N)])</f>
        <v>--</v>
      </c>
      <c r="E273" s="422">
        <f>LOOKUP(Table3[[#This Row],[JV '#]],Table1[JV '#],Table1[Pa One Call Serial No.])</f>
        <v>20150781883</v>
      </c>
      <c r="F273" s="438" t="e">
        <f>IF(LOOKUP(B273,Table1[JV '#],#REF!)="","No Entry",LOOKUP(B273,Table1[JV '#],#REF!))</f>
        <v>#REF!</v>
      </c>
    </row>
    <row r="274" spans="2:6" x14ac:dyDescent="0.25">
      <c r="B274" s="424">
        <v>276</v>
      </c>
      <c r="C274" s="424" t="e">
        <f>LOOKUP(Table3[[#This Row],[JV '#]],Table1[JV '#],#REF!)</f>
        <v>#REF!</v>
      </c>
      <c r="D274" s="424" t="str">
        <f>LOOKUP(Table3[[#This Row],[JV '#]],Table1[JV '#],Table1[Early Completion (Y/N)])</f>
        <v>--</v>
      </c>
      <c r="E274" s="422">
        <f>LOOKUP(Table3[[#This Row],[JV '#]],Table1[JV '#],Table1[Pa One Call Serial No.])</f>
        <v>20151470950</v>
      </c>
      <c r="F274" s="438" t="e">
        <f>IF(LOOKUP(B274,Table1[JV '#],#REF!)="","No Entry",LOOKUP(B274,Table1[JV '#],#REF!))</f>
        <v>#REF!</v>
      </c>
    </row>
    <row r="275" spans="2:6" x14ac:dyDescent="0.25">
      <c r="B275" s="424">
        <v>277</v>
      </c>
      <c r="C275" s="424" t="e">
        <f>LOOKUP(Table3[[#This Row],[JV '#]],Table1[JV '#],#REF!)</f>
        <v>#REF!</v>
      </c>
      <c r="D275" s="424" t="str">
        <f>LOOKUP(Table3[[#This Row],[JV '#]],Table1[JV '#],Table1[Early Completion (Y/N)])</f>
        <v>--</v>
      </c>
      <c r="E275" s="422">
        <f>LOOKUP(Table3[[#This Row],[JV '#]],Table1[JV '#],Table1[Pa One Call Serial No.])</f>
        <v>20151463220</v>
      </c>
      <c r="F275" s="438" t="e">
        <f>IF(LOOKUP(B275,Table1[JV '#],#REF!)="","No Entry",LOOKUP(B275,Table1[JV '#],#REF!))</f>
        <v>#REF!</v>
      </c>
    </row>
    <row r="276" spans="2:6" x14ac:dyDescent="0.25">
      <c r="B276" s="424">
        <v>278</v>
      </c>
      <c r="C276" s="424" t="e">
        <f>LOOKUP(Table3[[#This Row],[JV '#]],Table1[JV '#],#REF!)</f>
        <v>#REF!</v>
      </c>
      <c r="D276" s="424" t="str">
        <f>LOOKUP(Table3[[#This Row],[JV '#]],Table1[JV '#],Table1[Early Completion (Y/N)])</f>
        <v>--</v>
      </c>
      <c r="E276" s="422">
        <f>LOOKUP(Table3[[#This Row],[JV '#]],Table1[JV '#],Table1[Pa One Call Serial No.])</f>
        <v>20143571656</v>
      </c>
      <c r="F276" s="438" t="e">
        <f>IF(LOOKUP(B276,Table1[JV '#],#REF!)="","No Entry",LOOKUP(B276,Table1[JV '#],#REF!))</f>
        <v>#REF!</v>
      </c>
    </row>
    <row r="277" spans="2:6" x14ac:dyDescent="0.25">
      <c r="B277" s="424">
        <v>279</v>
      </c>
      <c r="C277" s="424" t="e">
        <f>LOOKUP(Table3[[#This Row],[JV '#]],Table1[JV '#],#REF!)</f>
        <v>#REF!</v>
      </c>
      <c r="D277" s="424" t="str">
        <f>LOOKUP(Table3[[#This Row],[JV '#]],Table1[JV '#],Table1[Early Completion (Y/N)])</f>
        <v>--</v>
      </c>
      <c r="E277" s="422">
        <v>20150641265</v>
      </c>
      <c r="F277" s="438">
        <v>42069</v>
      </c>
    </row>
    <row r="278" spans="2:6" ht="24.75" x14ac:dyDescent="0.25">
      <c r="B278" s="424">
        <v>280</v>
      </c>
      <c r="C278" s="424" t="e">
        <f>LOOKUP(Table3[[#This Row],[JV '#]],Table1[JV '#],#REF!)</f>
        <v>#REF!</v>
      </c>
      <c r="D278" s="424" t="str">
        <f>LOOKUP(Table3[[#This Row],[JV '#]],Table1[JV '#],Table1[Early Completion (Y/N)])</f>
        <v>--</v>
      </c>
      <c r="E278" s="422" t="str">
        <f>LOOKUP(Table3[[#This Row],[JV '#]],Table1[JV '#],Table1[Pa One Call Serial No.])</f>
        <v>20143571667, 20143571668</v>
      </c>
      <c r="F278" s="438" t="e">
        <f>IF(LOOKUP(B278,Table1[JV '#],#REF!)="","No Entry",LOOKUP(B278,Table1[JV '#],#REF!))</f>
        <v>#REF!</v>
      </c>
    </row>
    <row r="279" spans="2:6" x14ac:dyDescent="0.25">
      <c r="B279" s="424">
        <v>281</v>
      </c>
      <c r="C279" s="424" t="e">
        <f>LOOKUP(Table3[[#This Row],[JV '#]],Table1[JV '#],#REF!)</f>
        <v>#REF!</v>
      </c>
      <c r="D279" s="424" t="str">
        <f>LOOKUP(Table3[[#This Row],[JV '#]],Table1[JV '#],Table1[Early Completion (Y/N)])</f>
        <v>--</v>
      </c>
      <c r="E279" s="422">
        <f>LOOKUP(Table3[[#This Row],[JV '#]],Table1[JV '#],Table1[Pa One Call Serial No.])</f>
        <v>20150752891</v>
      </c>
      <c r="F279" s="438" t="e">
        <f>IF(LOOKUP(B279,Table1[JV '#],#REF!)="","No Entry",LOOKUP(B279,Table1[JV '#],#REF!))</f>
        <v>#REF!</v>
      </c>
    </row>
    <row r="280" spans="2:6" x14ac:dyDescent="0.25">
      <c r="B280" s="424">
        <v>282</v>
      </c>
      <c r="C280" s="424" t="e">
        <f>LOOKUP(Table3[[#This Row],[JV '#]],Table1[JV '#],#REF!)</f>
        <v>#REF!</v>
      </c>
      <c r="D280" s="424" t="str">
        <f>LOOKUP(Table3[[#This Row],[JV '#]],Table1[JV '#],Table1[Early Completion (Y/N)])</f>
        <v>--</v>
      </c>
      <c r="E280" s="422">
        <f>LOOKUP(Table3[[#This Row],[JV '#]],Table1[JV '#],Table1[Pa One Call Serial No.])</f>
        <v>20150420402</v>
      </c>
      <c r="F280" s="438" t="e">
        <f>IF(LOOKUP(B280,Table1[JV '#],#REF!)="","No Entry",LOOKUP(B280,Table1[JV '#],#REF!))</f>
        <v>#REF!</v>
      </c>
    </row>
    <row r="281" spans="2:6" x14ac:dyDescent="0.25">
      <c r="B281" s="424">
        <v>283</v>
      </c>
      <c r="C281" s="424" t="e">
        <f>LOOKUP(Table3[[#This Row],[JV '#]],Table1[JV '#],#REF!)</f>
        <v>#REF!</v>
      </c>
      <c r="D281" s="424" t="str">
        <f>LOOKUP(Table3[[#This Row],[JV '#]],Table1[JV '#],Table1[Early Completion (Y/N)])</f>
        <v>--</v>
      </c>
      <c r="E281" s="422">
        <f>LOOKUP(Table3[[#This Row],[JV '#]],Table1[JV '#],Table1[Pa One Call Serial No.])</f>
        <v>20150762649</v>
      </c>
      <c r="F281" s="438" t="e">
        <f>IF(LOOKUP(B281,Table1[JV '#],#REF!)="","No Entry",LOOKUP(B281,Table1[JV '#],#REF!))</f>
        <v>#REF!</v>
      </c>
    </row>
    <row r="282" spans="2:6" x14ac:dyDescent="0.25">
      <c r="B282" s="424">
        <v>284</v>
      </c>
      <c r="C282" s="424" t="e">
        <f>LOOKUP(Table3[[#This Row],[JV '#]],Table1[JV '#],#REF!)</f>
        <v>#REF!</v>
      </c>
      <c r="D282" s="424" t="str">
        <f>LOOKUP(Table3[[#This Row],[JV '#]],Table1[JV '#],Table1[Early Completion (Y/N)])</f>
        <v>--</v>
      </c>
      <c r="E282" s="422">
        <f>LOOKUP(Table3[[#This Row],[JV '#]],Table1[JV '#],Table1[Pa One Call Serial No.])</f>
        <v>20143571525</v>
      </c>
      <c r="F282" s="438" t="e">
        <f>IF(LOOKUP(B282,Table1[JV '#],#REF!)="","No Entry",LOOKUP(B282,Table1[JV '#],#REF!))</f>
        <v>#REF!</v>
      </c>
    </row>
    <row r="283" spans="2:6" x14ac:dyDescent="0.25">
      <c r="B283" s="424">
        <v>285</v>
      </c>
      <c r="C283" s="424" t="e">
        <f>LOOKUP(Table3[[#This Row],[JV '#]],Table1[JV '#],#REF!)</f>
        <v>#REF!</v>
      </c>
      <c r="D283" s="424" t="str">
        <f>LOOKUP(Table3[[#This Row],[JV '#]],Table1[JV '#],Table1[Early Completion (Y/N)])</f>
        <v>--</v>
      </c>
      <c r="E283" s="422">
        <f>LOOKUP(Table3[[#This Row],[JV '#]],Table1[JV '#],Table1[Pa One Call Serial No.])</f>
        <v>20150752474</v>
      </c>
      <c r="F283" s="438" t="e">
        <f>IF(LOOKUP(B283,Table1[JV '#],#REF!)="","No Entry",LOOKUP(B283,Table1[JV '#],#REF!))</f>
        <v>#REF!</v>
      </c>
    </row>
    <row r="284" spans="2:6" x14ac:dyDescent="0.25">
      <c r="B284" s="424">
        <v>286</v>
      </c>
      <c r="C284" s="424" t="e">
        <f>LOOKUP(Table3[[#This Row],[JV '#]],Table1[JV '#],#REF!)</f>
        <v>#REF!</v>
      </c>
      <c r="D284" s="424" t="str">
        <f>LOOKUP(Table3[[#This Row],[JV '#]],Table1[JV '#],Table1[Early Completion (Y/N)])</f>
        <v>--</v>
      </c>
      <c r="E284" s="422">
        <f>LOOKUP(Table3[[#This Row],[JV '#]],Table1[JV '#],Table1[Pa One Call Serial No.])</f>
        <v>20151410849</v>
      </c>
      <c r="F284" s="438" t="e">
        <f>IF(LOOKUP(B284,Table1[JV '#],#REF!)="","No Entry",LOOKUP(B284,Table1[JV '#],#REF!))</f>
        <v>#REF!</v>
      </c>
    </row>
    <row r="285" spans="2:6" x14ac:dyDescent="0.25">
      <c r="B285" s="424">
        <v>287</v>
      </c>
      <c r="C285" s="424" t="e">
        <f>LOOKUP(Table3[[#This Row],[JV '#]],Table1[JV '#],#REF!)</f>
        <v>#REF!</v>
      </c>
      <c r="D285" s="424" t="str">
        <f>LOOKUP(Table3[[#This Row],[JV '#]],Table1[JV '#],Table1[Early Completion (Y/N)])</f>
        <v>--</v>
      </c>
      <c r="E285" s="422">
        <f>LOOKUP(Table3[[#This Row],[JV '#]],Table1[JV '#],Table1[Pa One Call Serial No.])</f>
        <v>20151410975</v>
      </c>
      <c r="F285" s="438" t="e">
        <f>IF(LOOKUP(B285,Table1[JV '#],#REF!)="","No Entry",LOOKUP(B285,Table1[JV '#],#REF!))</f>
        <v>#REF!</v>
      </c>
    </row>
    <row r="286" spans="2:6" x14ac:dyDescent="0.25">
      <c r="B286" s="424">
        <v>288</v>
      </c>
      <c r="C286" s="424" t="e">
        <f>LOOKUP(Table3[[#This Row],[JV '#]],Table1[JV '#],#REF!)</f>
        <v>#REF!</v>
      </c>
      <c r="D286" s="424" t="str">
        <f>LOOKUP(Table3[[#This Row],[JV '#]],Table1[JV '#],Table1[Early Completion (Y/N)])</f>
        <v>--</v>
      </c>
      <c r="E286" s="422">
        <f>LOOKUP(Table3[[#This Row],[JV '#]],Table1[JV '#],Table1[Pa One Call Serial No.])</f>
        <v>20150751481</v>
      </c>
      <c r="F286" s="438" t="e">
        <f>IF(LOOKUP(B286,Table1[JV '#],#REF!)="","No Entry",LOOKUP(B286,Table1[JV '#],#REF!))</f>
        <v>#REF!</v>
      </c>
    </row>
    <row r="287" spans="2:6" x14ac:dyDescent="0.25">
      <c r="B287" s="424">
        <v>289</v>
      </c>
      <c r="C287" s="424" t="e">
        <f>LOOKUP(Table3[[#This Row],[JV '#]],Table1[JV '#],#REF!)</f>
        <v>#REF!</v>
      </c>
      <c r="D287" s="424" t="str">
        <f>LOOKUP(Table3[[#This Row],[JV '#]],Table1[JV '#],Table1[Early Completion (Y/N)])</f>
        <v>--</v>
      </c>
      <c r="E287" s="422">
        <f>LOOKUP(Table3[[#This Row],[JV '#]],Table1[JV '#],Table1[Pa One Call Serial No.])</f>
        <v>20151410885</v>
      </c>
      <c r="F287" s="438" t="e">
        <f>IF(LOOKUP(B287,Table1[JV '#],#REF!)="","No Entry",LOOKUP(B287,Table1[JV '#],#REF!))</f>
        <v>#REF!</v>
      </c>
    </row>
    <row r="288" spans="2:6" x14ac:dyDescent="0.25">
      <c r="B288" s="424">
        <v>290</v>
      </c>
      <c r="C288" s="424" t="e">
        <f>LOOKUP(Table3[[#This Row],[JV '#]],Table1[JV '#],#REF!)</f>
        <v>#REF!</v>
      </c>
      <c r="D288" s="424" t="str">
        <f>LOOKUP(Table3[[#This Row],[JV '#]],Table1[JV '#],Table1[Early Completion (Y/N)])</f>
        <v>--</v>
      </c>
      <c r="E288" s="422">
        <f>LOOKUP(Table3[[#This Row],[JV '#]],Table1[JV '#],Table1[Pa One Call Serial No.])</f>
        <v>20150161237</v>
      </c>
      <c r="F288" s="438" t="e">
        <f>IF(LOOKUP(B288,Table1[JV '#],#REF!)="","No Entry",LOOKUP(B288,Table1[JV '#],#REF!))</f>
        <v>#REF!</v>
      </c>
    </row>
    <row r="289" spans="2:6" x14ac:dyDescent="0.25">
      <c r="B289" s="424">
        <v>291</v>
      </c>
      <c r="C289" s="424" t="e">
        <f>LOOKUP(Table3[[#This Row],[JV '#]],Table1[JV '#],#REF!)</f>
        <v>#REF!</v>
      </c>
      <c r="D289" s="424" t="str">
        <f>LOOKUP(Table3[[#This Row],[JV '#]],Table1[JV '#],Table1[Early Completion (Y/N)])</f>
        <v>--</v>
      </c>
      <c r="E289" s="422">
        <f>LOOKUP(Table3[[#This Row],[JV '#]],Table1[JV '#],Table1[Pa One Call Serial No.])</f>
        <v>20150420413</v>
      </c>
      <c r="F289" s="438" t="e">
        <f>IF(LOOKUP(B289,Table1[JV '#],#REF!)="","No Entry",LOOKUP(B289,Table1[JV '#],#REF!))</f>
        <v>#REF!</v>
      </c>
    </row>
    <row r="290" spans="2:6" x14ac:dyDescent="0.25">
      <c r="B290" s="424">
        <v>292</v>
      </c>
      <c r="C290" s="424" t="e">
        <f>LOOKUP(Table3[[#This Row],[JV '#]],Table1[JV '#],#REF!)</f>
        <v>#REF!</v>
      </c>
      <c r="D290" s="424" t="str">
        <f>LOOKUP(Table3[[#This Row],[JV '#]],Table1[JV '#],Table1[Early Completion (Y/N)])</f>
        <v>--</v>
      </c>
      <c r="E290" s="422">
        <f>LOOKUP(Table3[[#This Row],[JV '#]],Table1[JV '#],Table1[Pa One Call Serial No.])</f>
        <v>20151421242</v>
      </c>
      <c r="F290" s="438" t="e">
        <f>IF(LOOKUP(B290,Table1[JV '#],#REF!)="","No Entry",LOOKUP(B290,Table1[JV '#],#REF!))</f>
        <v>#REF!</v>
      </c>
    </row>
    <row r="291" spans="2:6" x14ac:dyDescent="0.25">
      <c r="B291" s="424">
        <v>293</v>
      </c>
      <c r="C291" s="424" t="e">
        <f>LOOKUP(Table3[[#This Row],[JV '#]],Table1[JV '#],#REF!)</f>
        <v>#REF!</v>
      </c>
      <c r="D291" s="424" t="str">
        <f>LOOKUP(Table3[[#This Row],[JV '#]],Table1[JV '#],Table1[Early Completion (Y/N)])</f>
        <v>--</v>
      </c>
      <c r="E291" s="422">
        <f>LOOKUP(Table3[[#This Row],[JV '#]],Table1[JV '#],Table1[Pa One Call Serial No.])</f>
        <v>20150420431</v>
      </c>
      <c r="F291" s="438" t="e">
        <f>IF(LOOKUP(B291,Table1[JV '#],#REF!)="","No Entry",LOOKUP(B291,Table1[JV '#],#REF!))</f>
        <v>#REF!</v>
      </c>
    </row>
    <row r="292" spans="2:6" x14ac:dyDescent="0.25">
      <c r="B292" s="424">
        <v>294</v>
      </c>
      <c r="C292" s="424" t="e">
        <f>LOOKUP(Table3[[#This Row],[JV '#]],Table1[JV '#],#REF!)</f>
        <v>#REF!</v>
      </c>
      <c r="D292" s="424" t="str">
        <f>LOOKUP(Table3[[#This Row],[JV '#]],Table1[JV '#],Table1[Early Completion (Y/N)])</f>
        <v>--</v>
      </c>
      <c r="E292" s="422">
        <f>LOOKUP(Table3[[#This Row],[JV '#]],Table1[JV '#],Table1[Pa One Call Serial No.])</f>
        <v>20151412690</v>
      </c>
      <c r="F292" s="438" t="e">
        <f>IF(LOOKUP(B292,Table1[JV '#],#REF!)="","No Entry",LOOKUP(B292,Table1[JV '#],#REF!))</f>
        <v>#REF!</v>
      </c>
    </row>
    <row r="293" spans="2:6" x14ac:dyDescent="0.25">
      <c r="B293" s="424">
        <v>295</v>
      </c>
      <c r="C293" s="424" t="e">
        <f>LOOKUP(Table3[[#This Row],[JV '#]],Table1[JV '#],#REF!)</f>
        <v>#REF!</v>
      </c>
      <c r="D293" s="424" t="str">
        <f>LOOKUP(Table3[[#This Row],[JV '#]],Table1[JV '#],Table1[Early Completion (Y/N)])</f>
        <v>--</v>
      </c>
      <c r="E293" s="422">
        <f>LOOKUP(Table3[[#This Row],[JV '#]],Table1[JV '#],Table1[Pa One Call Serial No.])</f>
        <v>20150752367</v>
      </c>
      <c r="F293" s="438" t="e">
        <f>IF(LOOKUP(B293,Table1[JV '#],#REF!)="","No Entry",LOOKUP(B293,Table1[JV '#],#REF!))</f>
        <v>#REF!</v>
      </c>
    </row>
    <row r="294" spans="2:6" x14ac:dyDescent="0.25">
      <c r="B294" s="424">
        <v>296</v>
      </c>
      <c r="C294" s="424" t="e">
        <f>LOOKUP(Table3[[#This Row],[JV '#]],Table1[JV '#],#REF!)</f>
        <v>#REF!</v>
      </c>
      <c r="D294" s="424" t="str">
        <f>LOOKUP(Table3[[#This Row],[JV '#]],Table1[JV '#],Table1[Early Completion (Y/N)])</f>
        <v>--</v>
      </c>
      <c r="E294" s="422">
        <f>LOOKUP(Table3[[#This Row],[JV '#]],Table1[JV '#],Table1[Pa One Call Serial No.])</f>
        <v>20143571677</v>
      </c>
      <c r="F294" s="438" t="e">
        <f>IF(LOOKUP(B294,Table1[JV '#],#REF!)="","No Entry",LOOKUP(B294,Table1[JV '#],#REF!))</f>
        <v>#REF!</v>
      </c>
    </row>
    <row r="295" spans="2:6" ht="24.75" x14ac:dyDescent="0.25">
      <c r="B295" s="424">
        <v>297</v>
      </c>
      <c r="C295" s="424" t="e">
        <f>LOOKUP(Table3[[#This Row],[JV '#]],Table1[JV '#],#REF!)</f>
        <v>#REF!</v>
      </c>
      <c r="D295" s="424" t="str">
        <f>LOOKUP(Table3[[#This Row],[JV '#]],Table1[JV '#],Table1[Early Completion (Y/N)])</f>
        <v>--</v>
      </c>
      <c r="E295" s="422" t="str">
        <f>LOOKUP(Table3[[#This Row],[JV '#]],Table1[JV '#],Table1[Pa One Call Serial No.])</f>
        <v>20151463749, 20151463750</v>
      </c>
      <c r="F295" s="438" t="e">
        <f>IF(LOOKUP(B295,Table1[JV '#],#REF!)="","No Entry",LOOKUP(B295,Table1[JV '#],#REF!))</f>
        <v>#REF!</v>
      </c>
    </row>
    <row r="296" spans="2:6" x14ac:dyDescent="0.25">
      <c r="B296" s="424">
        <v>298</v>
      </c>
      <c r="C296" s="424" t="e">
        <f>LOOKUP(Table3[[#This Row],[JV '#]],Table1[JV '#],#REF!)</f>
        <v>#REF!</v>
      </c>
      <c r="D296" s="424" t="str">
        <f>LOOKUP(Table3[[#This Row],[JV '#]],Table1[JV '#],Table1[Early Completion (Y/N)])</f>
        <v>--</v>
      </c>
      <c r="E296" s="422">
        <f>LOOKUP(Table3[[#This Row],[JV '#]],Table1[JV '#],Table1[Pa One Call Serial No.])</f>
        <v>20150752392</v>
      </c>
      <c r="F296" s="438" t="e">
        <f>IF(LOOKUP(B296,Table1[JV '#],#REF!)="","No Entry",LOOKUP(B296,Table1[JV '#],#REF!))</f>
        <v>#REF!</v>
      </c>
    </row>
    <row r="297" spans="2:6" ht="24.75" x14ac:dyDescent="0.25">
      <c r="B297" s="424">
        <v>299</v>
      </c>
      <c r="C297" s="424" t="e">
        <f>LOOKUP(Table3[[#This Row],[JV '#]],Table1[JV '#],#REF!)</f>
        <v>#REF!</v>
      </c>
      <c r="D297" s="424" t="str">
        <f>LOOKUP(Table3[[#This Row],[JV '#]],Table1[JV '#],Table1[Early Completion (Y/N)])</f>
        <v>--</v>
      </c>
      <c r="E297" s="422" t="str">
        <f>LOOKUP(Table3[[#This Row],[JV '#]],Table1[JV '#],Table1[Pa One Call Serial No.])</f>
        <v>20150781928/ 20150781929</v>
      </c>
      <c r="F297" s="438" t="e">
        <f>IF(LOOKUP(B297,Table1[JV '#],#REF!)="","No Entry",LOOKUP(B297,Table1[JV '#],#REF!))</f>
        <v>#REF!</v>
      </c>
    </row>
    <row r="298" spans="2:6" x14ac:dyDescent="0.25">
      <c r="B298" s="424">
        <v>300</v>
      </c>
      <c r="C298" s="424" t="e">
        <f>LOOKUP(Table3[[#This Row],[JV '#]],Table1[JV '#],#REF!)</f>
        <v>#REF!</v>
      </c>
      <c r="D298" s="424" t="str">
        <f>LOOKUP(Table3[[#This Row],[JV '#]],Table1[JV '#],Table1[Early Completion (Y/N)])</f>
        <v>--</v>
      </c>
      <c r="E298" s="422">
        <f>LOOKUP(Table3[[#This Row],[JV '#]],Table1[JV '#],Table1[Pa One Call Serial No.])</f>
        <v>20150161784</v>
      </c>
      <c r="F298" s="438" t="e">
        <f>IF(LOOKUP(B298,Table1[JV '#],#REF!)="","No Entry",LOOKUP(B298,Table1[JV '#],#REF!))</f>
        <v>#REF!</v>
      </c>
    </row>
    <row r="299" spans="2:6" ht="24.75" x14ac:dyDescent="0.25">
      <c r="B299" s="424">
        <v>301</v>
      </c>
      <c r="C299" s="424" t="e">
        <f>LOOKUP(Table3[[#This Row],[JV '#]],Table1[JV '#],#REF!)</f>
        <v>#REF!</v>
      </c>
      <c r="D299" s="424" t="str">
        <f>LOOKUP(Table3[[#This Row],[JV '#]],Table1[JV '#],Table1[Early Completion (Y/N)])</f>
        <v>--</v>
      </c>
      <c r="E299" s="422" t="str">
        <f>LOOKUP(Table3[[#This Row],[JV '#]],Table1[JV '#],Table1[Pa One Call Serial No.])</f>
        <v>20150420444, 20150420445</v>
      </c>
      <c r="F299" s="438" t="e">
        <f>IF(LOOKUP(B299,Table1[JV '#],#REF!)="","No Entry",LOOKUP(B299,Table1[JV '#],#REF!))</f>
        <v>#REF!</v>
      </c>
    </row>
    <row r="300" spans="2:6" x14ac:dyDescent="0.25">
      <c r="B300" s="424">
        <v>302</v>
      </c>
      <c r="C300" s="424" t="e">
        <f>LOOKUP(Table3[[#This Row],[JV '#]],Table1[JV '#],#REF!)</f>
        <v>#REF!</v>
      </c>
      <c r="D300" s="424" t="str">
        <f>LOOKUP(Table3[[#This Row],[JV '#]],Table1[JV '#],Table1[Early Completion (Y/N)])</f>
        <v>--</v>
      </c>
      <c r="E300" s="422">
        <f>LOOKUP(Table3[[#This Row],[JV '#]],Table1[JV '#],Table1[Pa One Call Serial No.])</f>
        <v>20150681692</v>
      </c>
      <c r="F300" s="438" t="e">
        <f>IF(LOOKUP(B300,Table1[JV '#],#REF!)="","No Entry",LOOKUP(B300,Table1[JV '#],#REF!))</f>
        <v>#REF!</v>
      </c>
    </row>
    <row r="301" spans="2:6" x14ac:dyDescent="0.25">
      <c r="B301" s="424">
        <v>303</v>
      </c>
      <c r="C301" s="424" t="e">
        <f>LOOKUP(Table3[[#This Row],[JV '#]],Table1[JV '#],#REF!)</f>
        <v>#REF!</v>
      </c>
      <c r="D301" s="424" t="str">
        <f>LOOKUP(Table3[[#This Row],[JV '#]],Table1[JV '#],Table1[Early Completion (Y/N)])</f>
        <v>--</v>
      </c>
      <c r="E301" s="422">
        <f>LOOKUP(Table3[[#This Row],[JV '#]],Table1[JV '#],Table1[Pa One Call Serial No.])</f>
        <v>201514200645</v>
      </c>
      <c r="F301" s="438" t="e">
        <f>IF(LOOKUP(B301,Table1[JV '#],#REF!)="","No Entry",LOOKUP(B301,Table1[JV '#],#REF!))</f>
        <v>#REF!</v>
      </c>
    </row>
    <row r="302" spans="2:6" ht="24.75" x14ac:dyDescent="0.25">
      <c r="B302" s="424">
        <v>304</v>
      </c>
      <c r="C302" s="424" t="e">
        <f>LOOKUP(Table3[[#This Row],[JV '#]],Table1[JV '#],#REF!)</f>
        <v>#REF!</v>
      </c>
      <c r="D302" s="424" t="str">
        <f>LOOKUP(Table3[[#This Row],[JV '#]],Table1[JV '#],Table1[Early Completion (Y/N)])</f>
        <v>--</v>
      </c>
      <c r="E302" s="422" t="str">
        <f>LOOKUP(Table3[[#This Row],[JV '#]],Table1[JV '#],Table1[Pa One Call Serial No.])</f>
        <v>20150261323, 20150261324</v>
      </c>
      <c r="F302" s="438" t="e">
        <f>IF(LOOKUP(B302,Table1[JV '#],#REF!)="","No Entry",LOOKUP(B302,Table1[JV '#],#REF!))</f>
        <v>#REF!</v>
      </c>
    </row>
    <row r="303" spans="2:6" x14ac:dyDescent="0.25">
      <c r="B303" s="424">
        <v>305</v>
      </c>
      <c r="C303" s="424" t="e">
        <f>LOOKUP(Table3[[#This Row],[JV '#]],Table1[JV '#],#REF!)</f>
        <v>#REF!</v>
      </c>
      <c r="D303" s="424" t="str">
        <f>LOOKUP(Table3[[#This Row],[JV '#]],Table1[JV '#],Table1[Early Completion (Y/N)])</f>
        <v>--</v>
      </c>
      <c r="E303" s="422">
        <f>LOOKUP(Table3[[#This Row],[JV '#]],Table1[JV '#],Table1[Pa One Call Serial No.])</f>
        <v>20151420309</v>
      </c>
      <c r="F303" s="438" t="e">
        <f>IF(LOOKUP(B303,Table1[JV '#],#REF!)="","No Entry",LOOKUP(B303,Table1[JV '#],#REF!))</f>
        <v>#REF!</v>
      </c>
    </row>
    <row r="304" spans="2:6" ht="24.75" x14ac:dyDescent="0.25">
      <c r="B304" s="424">
        <v>306</v>
      </c>
      <c r="C304" s="424" t="e">
        <f>LOOKUP(Table3[[#This Row],[JV '#]],Table1[JV '#],#REF!)</f>
        <v>#REF!</v>
      </c>
      <c r="D304" s="424" t="str">
        <f>LOOKUP(Table3[[#This Row],[JV '#]],Table1[JV '#],Table1[Early Completion (Y/N)])</f>
        <v>--</v>
      </c>
      <c r="E304" s="422" t="str">
        <f>LOOKUP(Table3[[#This Row],[JV '#]],Table1[JV '#],Table1[Pa One Call Serial No.])</f>
        <v>20150261329, 20150261330</v>
      </c>
      <c r="F304" s="438" t="e">
        <f>IF(LOOKUP(B304,Table1[JV '#],#REF!)="","No Entry",LOOKUP(B304,Table1[JV '#],#REF!))</f>
        <v>#REF!</v>
      </c>
    </row>
    <row r="305" spans="2:6" x14ac:dyDescent="0.25">
      <c r="B305" s="424">
        <v>307</v>
      </c>
      <c r="C305" s="424" t="e">
        <f>LOOKUP(Table3[[#This Row],[JV '#]],Table1[JV '#],#REF!)</f>
        <v>#REF!</v>
      </c>
      <c r="D305" s="424" t="str">
        <f>LOOKUP(Table3[[#This Row],[JV '#]],Table1[JV '#],Table1[Early Completion (Y/N)])</f>
        <v>--</v>
      </c>
      <c r="E305" s="422">
        <f>LOOKUP(Table3[[#This Row],[JV '#]],Table1[JV '#],Table1[Pa One Call Serial No.])</f>
        <v>20150420589</v>
      </c>
      <c r="F305" s="438" t="e">
        <f>IF(LOOKUP(B305,Table1[JV '#],#REF!)="","No Entry",LOOKUP(B305,Table1[JV '#],#REF!))</f>
        <v>#REF!</v>
      </c>
    </row>
    <row r="306" spans="2:6" ht="48.75" x14ac:dyDescent="0.25">
      <c r="B306" s="424">
        <v>308</v>
      </c>
      <c r="C306" s="424" t="e">
        <f>LOOKUP(Table3[[#This Row],[JV '#]],Table1[JV '#],#REF!)</f>
        <v>#REF!</v>
      </c>
      <c r="D306" s="424" t="str">
        <f>LOOKUP(Table3[[#This Row],[JV '#]],Table1[JV '#],Table1[Early Completion (Y/N)])</f>
        <v>--</v>
      </c>
      <c r="E306" s="422" t="str">
        <f>LOOKUP(Table3[[#This Row],[JV '#]],Table1[JV '#],Table1[Pa One Call Serial No.])</f>
        <v>20150271466, 20150271467, 20150271468, 20150271469</v>
      </c>
      <c r="F306" s="438" t="e">
        <f>IF(LOOKUP(B306,Table1[JV '#],#REF!)="","No Entry",LOOKUP(B306,Table1[JV '#],#REF!))</f>
        <v>#REF!</v>
      </c>
    </row>
    <row r="307" spans="2:6" ht="24.75" x14ac:dyDescent="0.25">
      <c r="B307" s="424">
        <v>309</v>
      </c>
      <c r="C307" s="424" t="e">
        <f>LOOKUP(Table3[[#This Row],[JV '#]],Table1[JV '#],#REF!)</f>
        <v>#REF!</v>
      </c>
      <c r="D307" s="424" t="str">
        <f>LOOKUP(Table3[[#This Row],[JV '#]],Table1[JV '#],Table1[Early Completion (Y/N)])</f>
        <v>--</v>
      </c>
      <c r="E307" s="422" t="str">
        <f>LOOKUP(Table3[[#This Row],[JV '#]],Table1[JV '#],Table1[Pa One Call Serial No.])</f>
        <v>20151420609, 20151420610</v>
      </c>
      <c r="F307" s="438" t="e">
        <f>IF(LOOKUP(B307,Table1[JV '#],#REF!)="","No Entry",LOOKUP(B307,Table1[JV '#],#REF!))</f>
        <v>#REF!</v>
      </c>
    </row>
    <row r="308" spans="2:6" x14ac:dyDescent="0.25">
      <c r="B308" s="424">
        <v>310</v>
      </c>
      <c r="C308" s="424" t="e">
        <f>LOOKUP(Table3[[#This Row],[JV '#]],Table1[JV '#],#REF!)</f>
        <v>#REF!</v>
      </c>
      <c r="D308" s="424" t="str">
        <f>LOOKUP(Table3[[#This Row],[JV '#]],Table1[JV '#],Table1[Early Completion (Y/N)])</f>
        <v>--</v>
      </c>
      <c r="E308" s="422">
        <f>LOOKUP(Table3[[#This Row],[JV '#]],Table1[JV '#],Table1[Pa One Call Serial No.])</f>
        <v>20150161798</v>
      </c>
      <c r="F308" s="438" t="e">
        <f>IF(LOOKUP(B308,Table1[JV '#],#REF!)="","No Entry",LOOKUP(B308,Table1[JV '#],#REF!))</f>
        <v>#REF!</v>
      </c>
    </row>
    <row r="309" spans="2:6" x14ac:dyDescent="0.25">
      <c r="B309" s="424">
        <v>311</v>
      </c>
      <c r="C309" s="424" t="e">
        <f>LOOKUP(Table3[[#This Row],[JV '#]],Table1[JV '#],#REF!)</f>
        <v>#REF!</v>
      </c>
      <c r="D309" s="424" t="str">
        <f>LOOKUP(Table3[[#This Row],[JV '#]],Table1[JV '#],Table1[Early Completion (Y/N)])</f>
        <v>--</v>
      </c>
      <c r="E309" s="422">
        <f>LOOKUP(Table3[[#This Row],[JV '#]],Table1[JV '#],Table1[Pa One Call Serial No.])</f>
        <v>20150380175</v>
      </c>
      <c r="F309" s="438" t="e">
        <f>IF(LOOKUP(B309,Table1[JV '#],#REF!)="","No Entry",LOOKUP(B309,Table1[JV '#],#REF!))</f>
        <v>#REF!</v>
      </c>
    </row>
    <row r="310" spans="2:6" x14ac:dyDescent="0.25">
      <c r="B310" s="424">
        <v>312</v>
      </c>
      <c r="C310" s="424" t="e">
        <f>LOOKUP(Table3[[#This Row],[JV '#]],Table1[JV '#],#REF!)</f>
        <v>#REF!</v>
      </c>
      <c r="D310" s="424" t="str">
        <f>LOOKUP(Table3[[#This Row],[JV '#]],Table1[JV '#],Table1[Early Completion (Y/N)])</f>
        <v>--</v>
      </c>
      <c r="E310" s="422">
        <f>LOOKUP(Table3[[#This Row],[JV '#]],Table1[JV '#],Table1[Pa One Call Serial No.])</f>
        <v>20143561437</v>
      </c>
      <c r="F310" s="438" t="e">
        <f>IF(LOOKUP(B310,Table1[JV '#],#REF!)="","No Entry",LOOKUP(B310,Table1[JV '#],#REF!))</f>
        <v>#REF!</v>
      </c>
    </row>
    <row r="311" spans="2:6" x14ac:dyDescent="0.25">
      <c r="B311" s="424">
        <v>313</v>
      </c>
      <c r="C311" s="424" t="e">
        <f>LOOKUP(Table3[[#This Row],[JV '#]],Table1[JV '#],#REF!)</f>
        <v>#REF!</v>
      </c>
      <c r="D311" s="424" t="str">
        <f>LOOKUP(Table3[[#This Row],[JV '#]],Table1[JV '#],Table1[Early Completion (Y/N)])</f>
        <v>--</v>
      </c>
      <c r="E311" s="422">
        <f>LOOKUP(Table3[[#This Row],[JV '#]],Table1[JV '#],Table1[Pa One Call Serial No.])</f>
        <v>20143561445</v>
      </c>
      <c r="F311" s="438" t="e">
        <f>IF(LOOKUP(B311,Table1[JV '#],#REF!)="","No Entry",LOOKUP(B311,Table1[JV '#],#REF!))</f>
        <v>#REF!</v>
      </c>
    </row>
    <row r="312" spans="2:6" x14ac:dyDescent="0.25">
      <c r="B312" s="424">
        <v>314</v>
      </c>
      <c r="C312" s="424" t="e">
        <f>LOOKUP(Table3[[#This Row],[JV '#]],Table1[JV '#],#REF!)</f>
        <v>#REF!</v>
      </c>
      <c r="D312" s="424" t="str">
        <f>LOOKUP(Table3[[#This Row],[JV '#]],Table1[JV '#],Table1[Early Completion (Y/N)])</f>
        <v>--</v>
      </c>
      <c r="E312" s="422">
        <f>LOOKUP(Table3[[#This Row],[JV '#]],Table1[JV '#],Table1[Pa One Call Serial No.])</f>
        <v>20143561454</v>
      </c>
      <c r="F312" s="438" t="e">
        <f>IF(LOOKUP(B312,Table1[JV '#],#REF!)="","No Entry",LOOKUP(B312,Table1[JV '#],#REF!))</f>
        <v>#REF!</v>
      </c>
    </row>
    <row r="313" spans="2:6" x14ac:dyDescent="0.25">
      <c r="B313" s="424">
        <v>315</v>
      </c>
      <c r="C313" s="424" t="e">
        <f>LOOKUP(Table3[[#This Row],[JV '#]],Table1[JV '#],#REF!)</f>
        <v>#REF!</v>
      </c>
      <c r="D313" s="424" t="str">
        <f>LOOKUP(Table3[[#This Row],[JV '#]],Table1[JV '#],Table1[Early Completion (Y/N)])</f>
        <v>--</v>
      </c>
      <c r="E313" s="422">
        <f>LOOKUP(Table3[[#This Row],[JV '#]],Table1[JV '#],Table1[Pa One Call Serial No.])</f>
        <v>20150411932</v>
      </c>
      <c r="F313" s="438" t="e">
        <f>IF(LOOKUP(B313,Table1[JV '#],#REF!)="","No Entry",LOOKUP(B313,Table1[JV '#],#REF!))</f>
        <v>#REF!</v>
      </c>
    </row>
    <row r="314" spans="2:6" x14ac:dyDescent="0.25">
      <c r="B314" s="424">
        <v>316</v>
      </c>
      <c r="C314" s="424" t="e">
        <f>LOOKUP(Table3[[#This Row],[JV '#]],Table1[JV '#],#REF!)</f>
        <v>#REF!</v>
      </c>
      <c r="D314" s="424" t="str">
        <f>LOOKUP(Table3[[#This Row],[JV '#]],Table1[JV '#],Table1[Early Completion (Y/N)])</f>
        <v>--</v>
      </c>
      <c r="E314" s="422">
        <f>LOOKUP(Table3[[#This Row],[JV '#]],Table1[JV '#],Table1[Pa One Call Serial No.])</f>
        <v>20150411927</v>
      </c>
      <c r="F314" s="438" t="e">
        <f>IF(LOOKUP(B314,Table1[JV '#],#REF!)="","No Entry",LOOKUP(B314,Table1[JV '#],#REF!))</f>
        <v>#REF!</v>
      </c>
    </row>
    <row r="315" spans="2:6" x14ac:dyDescent="0.25">
      <c r="B315" s="424">
        <v>317</v>
      </c>
      <c r="C315" s="424" t="e">
        <f>LOOKUP(Table3[[#This Row],[JV '#]],Table1[JV '#],#REF!)</f>
        <v>#REF!</v>
      </c>
      <c r="D315" s="424" t="str">
        <f>LOOKUP(Table3[[#This Row],[JV '#]],Table1[JV '#],Table1[Early Completion (Y/N)])</f>
        <v>--</v>
      </c>
      <c r="E315" s="422">
        <f>LOOKUP(Table3[[#This Row],[JV '#]],Table1[JV '#],Table1[Pa One Call Serial No.])</f>
        <v>20143580298</v>
      </c>
      <c r="F315" s="438" t="e">
        <f>IF(LOOKUP(B315,Table1[JV '#],#REF!)="","No Entry",LOOKUP(B315,Table1[JV '#],#REF!))</f>
        <v>#REF!</v>
      </c>
    </row>
    <row r="316" spans="2:6" x14ac:dyDescent="0.25">
      <c r="B316" s="424">
        <v>318</v>
      </c>
      <c r="C316" s="424" t="e">
        <f>LOOKUP(Table3[[#This Row],[JV '#]],Table1[JV '#],#REF!)</f>
        <v>#REF!</v>
      </c>
      <c r="D316" s="424" t="str">
        <f>LOOKUP(Table3[[#This Row],[JV '#]],Table1[JV '#],Table1[Early Completion (Y/N)])</f>
        <v>--</v>
      </c>
      <c r="E316" s="422">
        <f>LOOKUP(Table3[[#This Row],[JV '#]],Table1[JV '#],Table1[Pa One Call Serial No.])</f>
        <v>20150411937</v>
      </c>
      <c r="F316" s="438" t="e">
        <f>IF(LOOKUP(B316,Table1[JV '#],#REF!)="","No Entry",LOOKUP(B316,Table1[JV '#],#REF!))</f>
        <v>#REF!</v>
      </c>
    </row>
    <row r="317" spans="2:6" x14ac:dyDescent="0.25">
      <c r="B317" s="424">
        <v>319</v>
      </c>
      <c r="C317" s="424" t="e">
        <f>LOOKUP(Table3[[#This Row],[JV '#]],Table1[JV '#],#REF!)</f>
        <v>#REF!</v>
      </c>
      <c r="D317" s="424" t="str">
        <f>LOOKUP(Table3[[#This Row],[JV '#]],Table1[JV '#],Table1[Early Completion (Y/N)])</f>
        <v>--</v>
      </c>
      <c r="E317" s="422">
        <f>LOOKUP(Table3[[#This Row],[JV '#]],Table1[JV '#],Table1[Pa One Call Serial No.])</f>
        <v>20150411944</v>
      </c>
      <c r="F317" s="438" t="e">
        <f>IF(LOOKUP(B317,Table1[JV '#],#REF!)="","No Entry",LOOKUP(B317,Table1[JV '#],#REF!))</f>
        <v>#REF!</v>
      </c>
    </row>
    <row r="318" spans="2:6" x14ac:dyDescent="0.25">
      <c r="B318" s="424">
        <v>320</v>
      </c>
      <c r="C318" s="424" t="e">
        <f>LOOKUP(Table3[[#This Row],[JV '#]],Table1[JV '#],#REF!)</f>
        <v>#REF!</v>
      </c>
      <c r="D318" s="424" t="str">
        <f>LOOKUP(Table3[[#This Row],[JV '#]],Table1[JV '#],Table1[Early Completion (Y/N)])</f>
        <v>--</v>
      </c>
      <c r="E318" s="422">
        <f>LOOKUP(Table3[[#This Row],[JV '#]],Table1[JV '#],Table1[Pa One Call Serial No.])</f>
        <v>20143580307</v>
      </c>
      <c r="F318" s="438" t="e">
        <f>IF(LOOKUP(B318,Table1[JV '#],#REF!)="","No Entry",LOOKUP(B318,Table1[JV '#],#REF!))</f>
        <v>#REF!</v>
      </c>
    </row>
    <row r="319" spans="2:6" x14ac:dyDescent="0.25">
      <c r="B319" s="424">
        <v>321</v>
      </c>
      <c r="C319" s="424" t="e">
        <f>LOOKUP(Table3[[#This Row],[JV '#]],Table1[JV '#],#REF!)</f>
        <v>#REF!</v>
      </c>
      <c r="D319" s="424" t="str">
        <f>LOOKUP(Table3[[#This Row],[JV '#]],Table1[JV '#],Table1[Early Completion (Y/N)])</f>
        <v>--</v>
      </c>
      <c r="E319" s="422">
        <f>LOOKUP(Table3[[#This Row],[JV '#]],Table1[JV '#],Table1[Pa One Call Serial No.])</f>
        <v>20150411939</v>
      </c>
      <c r="F319" s="438" t="e">
        <f>IF(LOOKUP(B319,Table1[JV '#],#REF!)="","No Entry",LOOKUP(B319,Table1[JV '#],#REF!))</f>
        <v>#REF!</v>
      </c>
    </row>
    <row r="320" spans="2:6" x14ac:dyDescent="0.25">
      <c r="B320" s="424">
        <v>322</v>
      </c>
      <c r="C320" s="424" t="e">
        <f>LOOKUP(Table3[[#This Row],[JV '#]],Table1[JV '#],#REF!)</f>
        <v>#REF!</v>
      </c>
      <c r="D320" s="424" t="str">
        <f>LOOKUP(Table3[[#This Row],[JV '#]],Table1[JV '#],Table1[Early Completion (Y/N)])</f>
        <v>--</v>
      </c>
      <c r="E320" s="422">
        <f>LOOKUP(Table3[[#This Row],[JV '#]],Table1[JV '#],Table1[Pa One Call Serial No.])</f>
        <v>20150491178</v>
      </c>
      <c r="F320" s="438" t="e">
        <f>IF(LOOKUP(B320,Table1[JV '#],#REF!)="","No Entry",LOOKUP(B320,Table1[JV '#],#REF!))</f>
        <v>#REF!</v>
      </c>
    </row>
    <row r="321" spans="2:6" x14ac:dyDescent="0.25">
      <c r="B321" s="424">
        <v>323</v>
      </c>
      <c r="C321" s="424" t="e">
        <f>LOOKUP(Table3[[#This Row],[JV '#]],Table1[JV '#],#REF!)</f>
        <v>#REF!</v>
      </c>
      <c r="D321" s="424" t="str">
        <f>LOOKUP(Table3[[#This Row],[JV '#]],Table1[JV '#],Table1[Early Completion (Y/N)])</f>
        <v>--</v>
      </c>
      <c r="E321" s="422">
        <f>LOOKUP(Table3[[#This Row],[JV '#]],Table1[JV '#],Table1[Pa One Call Serial No.])</f>
        <v>20150161831</v>
      </c>
      <c r="F321" s="438" t="e">
        <f>IF(LOOKUP(B321,Table1[JV '#],#REF!)="","No Entry",LOOKUP(B321,Table1[JV '#],#REF!))</f>
        <v>#REF!</v>
      </c>
    </row>
    <row r="322" spans="2:6" x14ac:dyDescent="0.25">
      <c r="B322" s="424">
        <v>324</v>
      </c>
      <c r="C322" s="424" t="e">
        <f>LOOKUP(Table3[[#This Row],[JV '#]],Table1[JV '#],#REF!)</f>
        <v>#REF!</v>
      </c>
      <c r="D322" s="424" t="str">
        <f>LOOKUP(Table3[[#This Row],[JV '#]],Table1[JV '#],Table1[Early Completion (Y/N)])</f>
        <v>--</v>
      </c>
      <c r="E322" s="422">
        <f>LOOKUP(Table3[[#This Row],[JV '#]],Table1[JV '#],Table1[Pa One Call Serial No.])</f>
        <v>20150161836</v>
      </c>
      <c r="F322" s="438" t="e">
        <f>IF(LOOKUP(B322,Table1[JV '#],#REF!)="","No Entry",LOOKUP(B322,Table1[JV '#],#REF!))</f>
        <v>#REF!</v>
      </c>
    </row>
    <row r="323" spans="2:6" x14ac:dyDescent="0.25">
      <c r="B323" s="424">
        <v>325</v>
      </c>
      <c r="C323" s="424" t="e">
        <f>LOOKUP(Table3[[#This Row],[JV '#]],Table1[JV '#],#REF!)</f>
        <v>#REF!</v>
      </c>
      <c r="D323" s="424" t="str">
        <f>LOOKUP(Table3[[#This Row],[JV '#]],Table1[JV '#],Table1[Early Completion (Y/N)])</f>
        <v>--</v>
      </c>
      <c r="E323" s="422">
        <f>LOOKUP(Table3[[#This Row],[JV '#]],Table1[JV '#],Table1[Pa One Call Serial No.])</f>
        <v>20143561462</v>
      </c>
      <c r="F323" s="438" t="e">
        <f>IF(LOOKUP(B323,Table1[JV '#],#REF!)="","No Entry",LOOKUP(B323,Table1[JV '#],#REF!))</f>
        <v>#REF!</v>
      </c>
    </row>
    <row r="324" spans="2:6" x14ac:dyDescent="0.25">
      <c r="B324" s="424">
        <v>326</v>
      </c>
      <c r="C324" s="424" t="e">
        <f>LOOKUP(Table3[[#This Row],[JV '#]],Table1[JV '#],#REF!)</f>
        <v>#REF!</v>
      </c>
      <c r="D324" s="424" t="str">
        <f>LOOKUP(Table3[[#This Row],[JV '#]],Table1[JV '#],Table1[Early Completion (Y/N)])</f>
        <v>--</v>
      </c>
      <c r="E324" s="422">
        <f>LOOKUP(Table3[[#This Row],[JV '#]],Table1[JV '#],Table1[Pa One Call Serial No.])</f>
        <v>20150491142</v>
      </c>
      <c r="F324" s="438" t="e">
        <f>IF(LOOKUP(B324,Table1[JV '#],#REF!)="","No Entry",LOOKUP(B324,Table1[JV '#],#REF!))</f>
        <v>#REF!</v>
      </c>
    </row>
    <row r="325" spans="2:6" x14ac:dyDescent="0.25">
      <c r="B325" s="424">
        <v>327</v>
      </c>
      <c r="C325" s="424" t="e">
        <f>LOOKUP(Table3[[#This Row],[JV '#]],Table1[JV '#],#REF!)</f>
        <v>#REF!</v>
      </c>
      <c r="D325" s="424" t="str">
        <f>LOOKUP(Table3[[#This Row],[JV '#]],Table1[JV '#],Table1[Early Completion (Y/N)])</f>
        <v>--</v>
      </c>
      <c r="E325" s="422">
        <f>LOOKUP(Table3[[#This Row],[JV '#]],Table1[JV '#],Table1[Pa One Call Serial No.])</f>
        <v>20150501070</v>
      </c>
      <c r="F325" s="438" t="e">
        <f>IF(LOOKUP(B325,Table1[JV '#],#REF!)="","No Entry",LOOKUP(B325,Table1[JV '#],#REF!))</f>
        <v>#REF!</v>
      </c>
    </row>
    <row r="326" spans="2:6" ht="24.75" x14ac:dyDescent="0.25">
      <c r="B326" s="424">
        <v>328</v>
      </c>
      <c r="C326" s="424" t="e">
        <f>LOOKUP(Table3[[#This Row],[JV '#]],Table1[JV '#],#REF!)</f>
        <v>#REF!</v>
      </c>
      <c r="D326" s="424" t="str">
        <f>LOOKUP(Table3[[#This Row],[JV '#]],Table1[JV '#],Table1[Early Completion (Y/N)])</f>
        <v>--</v>
      </c>
      <c r="E326" s="422" t="str">
        <f>LOOKUP(Table3[[#This Row],[JV '#]],Table1[JV '#],Table1[Pa One Call Serial No.])</f>
        <v>20150500720/20151811319</v>
      </c>
      <c r="F326" s="438" t="e">
        <f>IF(LOOKUP(B326,Table1[JV '#],#REF!)="","No Entry",LOOKUP(B326,Table1[JV '#],#REF!))</f>
        <v>#REF!</v>
      </c>
    </row>
    <row r="327" spans="2:6" x14ac:dyDescent="0.25">
      <c r="B327" s="424">
        <v>329</v>
      </c>
      <c r="C327" s="424" t="e">
        <f>LOOKUP(Table3[[#This Row],[JV '#]],Table1[JV '#],#REF!)</f>
        <v>#REF!</v>
      </c>
      <c r="D327" s="424" t="str">
        <f>LOOKUP(Table3[[#This Row],[JV '#]],Table1[JV '#],Table1[Early Completion (Y/N)])</f>
        <v>--</v>
      </c>
      <c r="E327" s="422">
        <f>LOOKUP(Table3[[#This Row],[JV '#]],Table1[JV '#],Table1[Pa One Call Serial No.])</f>
        <v>20143561474</v>
      </c>
      <c r="F327" s="438" t="e">
        <f>IF(LOOKUP(B327,Table1[JV '#],#REF!)="","No Entry",LOOKUP(B327,Table1[JV '#],#REF!))</f>
        <v>#REF!</v>
      </c>
    </row>
    <row r="328" spans="2:6" x14ac:dyDescent="0.25">
      <c r="B328" s="424">
        <v>330</v>
      </c>
      <c r="C328" s="424" t="e">
        <f>LOOKUP(Table3[[#This Row],[JV '#]],Table1[JV '#],#REF!)</f>
        <v>#REF!</v>
      </c>
      <c r="D328" s="424" t="str">
        <f>LOOKUP(Table3[[#This Row],[JV '#]],Table1[JV '#],Table1[Early Completion (Y/N)])</f>
        <v>--</v>
      </c>
      <c r="E328" s="422">
        <f>LOOKUP(Table3[[#This Row],[JV '#]],Table1[JV '#],Table1[Pa One Call Serial No.])</f>
        <v>20143571735</v>
      </c>
      <c r="F328" s="438" t="e">
        <f>IF(LOOKUP(B328,Table1[JV '#],#REF!)="","No Entry",LOOKUP(B328,Table1[JV '#],#REF!))</f>
        <v>#REF!</v>
      </c>
    </row>
    <row r="329" spans="2:6" x14ac:dyDescent="0.25">
      <c r="B329" s="424">
        <v>331</v>
      </c>
      <c r="C329" s="424" t="e">
        <f>LOOKUP(Table3[[#This Row],[JV '#]],Table1[JV '#],#REF!)</f>
        <v>#REF!</v>
      </c>
      <c r="D329" s="424" t="str">
        <f>LOOKUP(Table3[[#This Row],[JV '#]],Table1[JV '#],Table1[Early Completion (Y/N)])</f>
        <v>--</v>
      </c>
      <c r="E329" s="422">
        <f>LOOKUP(Table3[[#This Row],[JV '#]],Table1[JV '#],Table1[Pa One Call Serial No.])</f>
        <v>20143571746</v>
      </c>
      <c r="F329" s="438" t="e">
        <f>IF(LOOKUP(B329,Table1[JV '#],#REF!)="","No Entry",LOOKUP(B329,Table1[JV '#],#REF!))</f>
        <v>#REF!</v>
      </c>
    </row>
    <row r="330" spans="2:6" x14ac:dyDescent="0.25">
      <c r="B330" s="424">
        <v>332</v>
      </c>
      <c r="C330" s="424" t="e">
        <f>LOOKUP(Table3[[#This Row],[JV '#]],Table1[JV '#],#REF!)</f>
        <v>#REF!</v>
      </c>
      <c r="D330" s="424" t="str">
        <f>LOOKUP(Table3[[#This Row],[JV '#]],Table1[JV '#],Table1[Early Completion (Y/N)])</f>
        <v>--</v>
      </c>
      <c r="E330" s="422">
        <f>LOOKUP(Table3[[#This Row],[JV '#]],Table1[JV '#],Table1[Pa One Call Serial No.])</f>
        <v>20150501099</v>
      </c>
      <c r="F330" s="438" t="e">
        <f>IF(LOOKUP(B330,Table1[JV '#],#REF!)="","No Entry",LOOKUP(B330,Table1[JV '#],#REF!))</f>
        <v>#REF!</v>
      </c>
    </row>
    <row r="331" spans="2:6" x14ac:dyDescent="0.25">
      <c r="B331" s="424">
        <v>333</v>
      </c>
      <c r="C331" s="424" t="e">
        <f>LOOKUP(Table3[[#This Row],[JV '#]],Table1[JV '#],#REF!)</f>
        <v>#REF!</v>
      </c>
      <c r="D331" s="424" t="str">
        <f>LOOKUP(Table3[[#This Row],[JV '#]],Table1[JV '#],Table1[Early Completion (Y/N)])</f>
        <v>--</v>
      </c>
      <c r="E331" s="422">
        <f>LOOKUP(Table3[[#This Row],[JV '#]],Table1[JV '#],Table1[Pa One Call Serial No.])</f>
        <v>20150500707</v>
      </c>
      <c r="F331" s="438" t="e">
        <f>IF(LOOKUP(B331,Table1[JV '#],#REF!)="","No Entry",LOOKUP(B331,Table1[JV '#],#REF!))</f>
        <v>#REF!</v>
      </c>
    </row>
    <row r="332" spans="2:6" x14ac:dyDescent="0.25">
      <c r="B332" s="424">
        <v>334</v>
      </c>
      <c r="C332" s="424" t="e">
        <f>LOOKUP(Table3[[#This Row],[JV '#]],Table1[JV '#],#REF!)</f>
        <v>#REF!</v>
      </c>
      <c r="D332" s="424" t="str">
        <f>LOOKUP(Table3[[#This Row],[JV '#]],Table1[JV '#],Table1[Early Completion (Y/N)])</f>
        <v>--</v>
      </c>
      <c r="E332" s="422">
        <f>LOOKUP(Table3[[#This Row],[JV '#]],Table1[JV '#],Table1[Pa One Call Serial No.])</f>
        <v>20150500694</v>
      </c>
      <c r="F332" s="438" t="e">
        <f>IF(LOOKUP(B332,Table1[JV '#],#REF!)="","No Entry",LOOKUP(B332,Table1[JV '#],#REF!))</f>
        <v>#REF!</v>
      </c>
    </row>
    <row r="333" spans="2:6" x14ac:dyDescent="0.25">
      <c r="B333" s="424">
        <v>335</v>
      </c>
      <c r="C333" s="424" t="e">
        <f>LOOKUP(Table3[[#This Row],[JV '#]],Table1[JV '#],#REF!)</f>
        <v>#REF!</v>
      </c>
      <c r="D333" s="424" t="str">
        <f>LOOKUP(Table3[[#This Row],[JV '#]],Table1[JV '#],Table1[Early Completion (Y/N)])</f>
        <v>--</v>
      </c>
      <c r="E333" s="422">
        <f>LOOKUP(Table3[[#This Row],[JV '#]],Table1[JV '#],Table1[Pa One Call Serial No.])</f>
        <v>20150501134</v>
      </c>
      <c r="F333" s="438" t="e">
        <f>IF(LOOKUP(B333,Table1[JV '#],#REF!)="","No Entry",LOOKUP(B333,Table1[JV '#],#REF!))</f>
        <v>#REF!</v>
      </c>
    </row>
    <row r="334" spans="2:6" x14ac:dyDescent="0.25">
      <c r="B334" s="424">
        <v>336</v>
      </c>
      <c r="C334" s="424" t="e">
        <f>LOOKUP(Table3[[#This Row],[JV '#]],Table1[JV '#],#REF!)</f>
        <v>#REF!</v>
      </c>
      <c r="D334" s="424" t="str">
        <f>LOOKUP(Table3[[#This Row],[JV '#]],Table1[JV '#],Table1[Early Completion (Y/N)])</f>
        <v>--</v>
      </c>
      <c r="E334" s="422">
        <f>LOOKUP(Table3[[#This Row],[JV '#]],Table1[JV '#],Table1[Pa One Call Serial No.])</f>
        <v>20143571761</v>
      </c>
      <c r="F334" s="438" t="e">
        <f>IF(LOOKUP(B334,Table1[JV '#],#REF!)="","No Entry",LOOKUP(B334,Table1[JV '#],#REF!))</f>
        <v>#REF!</v>
      </c>
    </row>
    <row r="335" spans="2:6" x14ac:dyDescent="0.25">
      <c r="B335" s="424">
        <v>337</v>
      </c>
      <c r="C335" s="424" t="e">
        <f>LOOKUP(Table3[[#This Row],[JV '#]],Table1[JV '#],#REF!)</f>
        <v>#REF!</v>
      </c>
      <c r="D335" s="424" t="str">
        <f>LOOKUP(Table3[[#This Row],[JV '#]],Table1[JV '#],Table1[Early Completion (Y/N)])</f>
        <v>--</v>
      </c>
      <c r="E335" s="422">
        <f>LOOKUP(Table3[[#This Row],[JV '#]],Table1[JV '#],Table1[Pa One Call Serial No.])</f>
        <v>20150501356</v>
      </c>
      <c r="F335" s="438" t="e">
        <f>IF(LOOKUP(B335,Table1[JV '#],#REF!)="","No Entry",LOOKUP(B335,Table1[JV '#],#REF!))</f>
        <v>#REF!</v>
      </c>
    </row>
    <row r="336" spans="2:6" x14ac:dyDescent="0.25">
      <c r="B336" s="424">
        <v>338</v>
      </c>
      <c r="C336" s="424" t="e">
        <f>LOOKUP(Table3[[#This Row],[JV '#]],Table1[JV '#],#REF!)</f>
        <v>#REF!</v>
      </c>
      <c r="D336" s="424" t="str">
        <f>LOOKUP(Table3[[#This Row],[JV '#]],Table1[JV '#],Table1[Early Completion (Y/N)])</f>
        <v>--</v>
      </c>
      <c r="E336" s="422">
        <f>LOOKUP(Table3[[#This Row],[JV '#]],Table1[JV '#],Table1[Pa One Call Serial No.])</f>
        <v>20143580417</v>
      </c>
      <c r="F336" s="438" t="e">
        <f>IF(LOOKUP(B336,Table1[JV '#],#REF!)="","No Entry",LOOKUP(B336,Table1[JV '#],#REF!))</f>
        <v>#REF!</v>
      </c>
    </row>
    <row r="337" spans="2:6" x14ac:dyDescent="0.25">
      <c r="B337" s="424">
        <v>339</v>
      </c>
      <c r="C337" s="424" t="e">
        <f>LOOKUP(Table3[[#This Row],[JV '#]],Table1[JV '#],#REF!)</f>
        <v>#REF!</v>
      </c>
      <c r="D337" s="424" t="str">
        <f>LOOKUP(Table3[[#This Row],[JV '#]],Table1[JV '#],Table1[Early Completion (Y/N)])</f>
        <v>--</v>
      </c>
      <c r="E337" s="422">
        <f>LOOKUP(Table3[[#This Row],[JV '#]],Table1[JV '#],Table1[Pa One Call Serial No.])</f>
        <v>20143580425</v>
      </c>
      <c r="F337" s="438" t="e">
        <f>IF(LOOKUP(B337,Table1[JV '#],#REF!)="","No Entry",LOOKUP(B337,Table1[JV '#],#REF!))</f>
        <v>#REF!</v>
      </c>
    </row>
    <row r="338" spans="2:6" x14ac:dyDescent="0.25">
      <c r="B338" s="424">
        <v>340</v>
      </c>
      <c r="C338" s="424" t="e">
        <f>LOOKUP(Table3[[#This Row],[JV '#]],Table1[JV '#],#REF!)</f>
        <v>#REF!</v>
      </c>
      <c r="D338" s="424" t="str">
        <f>LOOKUP(Table3[[#This Row],[JV '#]],Table1[JV '#],Table1[Early Completion (Y/N)])</f>
        <v>--</v>
      </c>
      <c r="E338" s="422">
        <f>LOOKUP(Table3[[#This Row],[JV '#]],Table1[JV '#],Table1[Pa One Call Serial No.])</f>
        <v>20150501378</v>
      </c>
      <c r="F338" s="438" t="e">
        <f>IF(LOOKUP(B338,Table1[JV '#],#REF!)="","No Entry",LOOKUP(B338,Table1[JV '#],#REF!))</f>
        <v>#REF!</v>
      </c>
    </row>
    <row r="339" spans="2:6" x14ac:dyDescent="0.25">
      <c r="B339" s="424">
        <v>341</v>
      </c>
      <c r="C339" s="424" t="e">
        <f>LOOKUP(Table3[[#This Row],[JV '#]],Table1[JV '#],#REF!)</f>
        <v>#REF!</v>
      </c>
      <c r="D339" s="424" t="str">
        <f>LOOKUP(Table3[[#This Row],[JV '#]],Table1[JV '#],Table1[Early Completion (Y/N)])</f>
        <v>--</v>
      </c>
      <c r="E339" s="422">
        <f>LOOKUP(Table3[[#This Row],[JV '#]],Table1[JV '#],Table1[Pa One Call Serial No.])</f>
        <v>20150501112</v>
      </c>
      <c r="F339" s="438" t="e">
        <f>IF(LOOKUP(B339,Table1[JV '#],#REF!)="","No Entry",LOOKUP(B339,Table1[JV '#],#REF!))</f>
        <v>#REF!</v>
      </c>
    </row>
    <row r="340" spans="2:6" x14ac:dyDescent="0.25">
      <c r="B340" s="424">
        <v>342</v>
      </c>
      <c r="C340" s="424" t="e">
        <f>LOOKUP(Table3[[#This Row],[JV '#]],Table1[JV '#],#REF!)</f>
        <v>#REF!</v>
      </c>
      <c r="D340" s="424" t="str">
        <f>LOOKUP(Table3[[#This Row],[JV '#]],Table1[JV '#],Table1[Early Completion (Y/N)])</f>
        <v>--</v>
      </c>
      <c r="E340" s="422">
        <f>LOOKUP(Table3[[#This Row],[JV '#]],Table1[JV '#],Table1[Pa One Call Serial No.])</f>
        <v>20150501361</v>
      </c>
      <c r="F340" s="438" t="e">
        <f>IF(LOOKUP(B340,Table1[JV '#],#REF!)="","No Entry",LOOKUP(B340,Table1[JV '#],#REF!))</f>
        <v>#REF!</v>
      </c>
    </row>
    <row r="341" spans="2:6" x14ac:dyDescent="0.25">
      <c r="B341" s="424">
        <v>343</v>
      </c>
      <c r="C341" s="424" t="e">
        <f>LOOKUP(Table3[[#This Row],[JV '#]],Table1[JV '#],#REF!)</f>
        <v>#REF!</v>
      </c>
      <c r="D341" s="424" t="str">
        <f>LOOKUP(Table3[[#This Row],[JV '#]],Table1[JV '#],Table1[Early Completion (Y/N)])</f>
        <v>--</v>
      </c>
      <c r="E341" s="422">
        <f>LOOKUP(Table3[[#This Row],[JV '#]],Table1[JV '#],Table1[Pa One Call Serial No.])</f>
        <v>20150501372</v>
      </c>
      <c r="F341" s="438" t="e">
        <f>IF(LOOKUP(B341,Table1[JV '#],#REF!)="","No Entry",LOOKUP(B341,Table1[JV '#],#REF!))</f>
        <v>#REF!</v>
      </c>
    </row>
    <row r="342" spans="2:6" ht="24.75" x14ac:dyDescent="0.25">
      <c r="B342" s="424">
        <v>344</v>
      </c>
      <c r="C342" s="424" t="e">
        <f>LOOKUP(Table3[[#This Row],[JV '#]],Table1[JV '#],#REF!)</f>
        <v>#REF!</v>
      </c>
      <c r="D342" s="424" t="str">
        <f>LOOKUP(Table3[[#This Row],[JV '#]],Table1[JV '#],Table1[Early Completion (Y/N)])</f>
        <v>--</v>
      </c>
      <c r="E342" s="422" t="str">
        <f>LOOKUP(Table3[[#This Row],[JV '#]],Table1[JV '#],Table1[Pa One Call Serial No.])</f>
        <v>20150161848, 20150161849</v>
      </c>
      <c r="F342" s="438" t="e">
        <f>IF(LOOKUP(B342,Table1[JV '#],#REF!)="","No Entry",LOOKUP(B342,Table1[JV '#],#REF!))</f>
        <v>#REF!</v>
      </c>
    </row>
    <row r="343" spans="2:6" ht="24.75" x14ac:dyDescent="0.25">
      <c r="B343" s="424">
        <v>345</v>
      </c>
      <c r="C343" s="424" t="e">
        <f>LOOKUP(Table3[[#This Row],[JV '#]],Table1[JV '#],#REF!)</f>
        <v>#REF!</v>
      </c>
      <c r="D343" s="424" t="str">
        <f>LOOKUP(Table3[[#This Row],[JV '#]],Table1[JV '#],Table1[Early Completion (Y/N)])</f>
        <v>--</v>
      </c>
      <c r="E343" s="422" t="str">
        <f>LOOKUP(Table3[[#This Row],[JV '#]],Table1[JV '#],Table1[Pa One Call Serial No.])</f>
        <v>20150170057, 20150170058</v>
      </c>
      <c r="F343" s="438" t="e">
        <f>IF(LOOKUP(B343,Table1[JV '#],#REF!)="","No Entry",LOOKUP(B343,Table1[JV '#],#REF!))</f>
        <v>#REF!</v>
      </c>
    </row>
    <row r="344" spans="2:6" ht="24.75" x14ac:dyDescent="0.25">
      <c r="B344" s="424">
        <v>346</v>
      </c>
      <c r="C344" s="424" t="e">
        <f>LOOKUP(Table3[[#This Row],[JV '#]],Table1[JV '#],#REF!)</f>
        <v>#REF!</v>
      </c>
      <c r="D344" s="424" t="str">
        <f>LOOKUP(Table3[[#This Row],[JV '#]],Table1[JV '#],Table1[Early Completion (Y/N)])</f>
        <v>--</v>
      </c>
      <c r="E344" s="422" t="str">
        <f>LOOKUP(Table3[[#This Row],[JV '#]],Table1[JV '#],Table1[Pa One Call Serial No.])</f>
        <v>20150501388, 20150501389</v>
      </c>
      <c r="F344" s="438" t="e">
        <f>IF(LOOKUP(B344,Table1[JV '#],#REF!)="","No Entry",LOOKUP(B344,Table1[JV '#],#REF!))</f>
        <v>#REF!</v>
      </c>
    </row>
    <row r="345" spans="2:6" x14ac:dyDescent="0.25">
      <c r="B345" s="424">
        <v>347</v>
      </c>
      <c r="C345" s="424" t="e">
        <f>LOOKUP(Table3[[#This Row],[JV '#]],Table1[JV '#],#REF!)</f>
        <v>#REF!</v>
      </c>
      <c r="D345" s="424" t="str">
        <f>LOOKUP(Table3[[#This Row],[JV '#]],Table1[JV '#],Table1[Early Completion (Y/N)])</f>
        <v>--</v>
      </c>
      <c r="E345" s="422">
        <f>LOOKUP(Table3[[#This Row],[JV '#]],Table1[JV '#],Table1[Pa One Call Serial No.])</f>
        <v>20143580432</v>
      </c>
      <c r="F345" s="438" t="e">
        <f>IF(LOOKUP(B345,Table1[JV '#],#REF!)="","No Entry",LOOKUP(B345,Table1[JV '#],#REF!))</f>
        <v>#REF!</v>
      </c>
    </row>
    <row r="346" spans="2:6" x14ac:dyDescent="0.25">
      <c r="B346" s="424">
        <v>348</v>
      </c>
      <c r="C346" s="424" t="e">
        <f>LOOKUP(Table3[[#This Row],[JV '#]],Table1[JV '#],#REF!)</f>
        <v>#REF!</v>
      </c>
      <c r="D346" s="424" t="str">
        <f>LOOKUP(Table3[[#This Row],[JV '#]],Table1[JV '#],Table1[Early Completion (Y/N)])</f>
        <v>--</v>
      </c>
      <c r="E346" s="422">
        <f>LOOKUP(Table3[[#This Row],[JV '#]],Table1[JV '#],Table1[Pa One Call Serial No.])</f>
        <v>20143571775</v>
      </c>
      <c r="F346" s="438" t="e">
        <f>IF(LOOKUP(B346,Table1[JV '#],#REF!)="","No Entry",LOOKUP(B346,Table1[JV '#],#REF!))</f>
        <v>#REF!</v>
      </c>
    </row>
    <row r="347" spans="2:6" x14ac:dyDescent="0.25">
      <c r="B347" s="424">
        <v>349</v>
      </c>
      <c r="C347" s="424" t="e">
        <f>LOOKUP(Table3[[#This Row],[JV '#]],Table1[JV '#],#REF!)</f>
        <v>#REF!</v>
      </c>
      <c r="D347" s="424" t="str">
        <f>LOOKUP(Table3[[#This Row],[JV '#]],Table1[JV '#],Table1[Early Completion (Y/N)])</f>
        <v>--</v>
      </c>
      <c r="E347" s="422">
        <f>LOOKUP(Table3[[#This Row],[JV '#]],Table1[JV '#],Table1[Pa One Call Serial No.])</f>
        <v>20143580320</v>
      </c>
      <c r="F347" s="438" t="e">
        <f>IF(LOOKUP(B347,Table1[JV '#],#REF!)="","No Entry",LOOKUP(B347,Table1[JV '#],#REF!))</f>
        <v>#REF!</v>
      </c>
    </row>
    <row r="348" spans="2:6" ht="24.75" x14ac:dyDescent="0.25">
      <c r="B348" s="424">
        <v>350</v>
      </c>
      <c r="C348" s="424" t="e">
        <f>LOOKUP(Table3[[#This Row],[JV '#]],Table1[JV '#],#REF!)</f>
        <v>#REF!</v>
      </c>
      <c r="D348" s="424" t="str">
        <f>LOOKUP(Table3[[#This Row],[JV '#]],Table1[JV '#],Table1[Early Completion (Y/N)])</f>
        <v>--</v>
      </c>
      <c r="E348" s="422" t="str">
        <f>LOOKUP(Table3[[#This Row],[JV '#]],Table1[JV '#],Table1[Pa One Call Serial No.])</f>
        <v>20150501450, 20150501451</v>
      </c>
      <c r="F348" s="438" t="e">
        <f>IF(LOOKUP(B348,Table1[JV '#],#REF!)="","No Entry",LOOKUP(B348,Table1[JV '#],#REF!))</f>
        <v>#REF!</v>
      </c>
    </row>
    <row r="349" spans="2:6" x14ac:dyDescent="0.25">
      <c r="B349" s="424">
        <v>351</v>
      </c>
      <c r="C349" s="424" t="e">
        <f>LOOKUP(Table3[[#This Row],[JV '#]],Table1[JV '#],#REF!)</f>
        <v>#REF!</v>
      </c>
      <c r="D349" s="424" t="str">
        <f>LOOKUP(Table3[[#This Row],[JV '#]],Table1[JV '#],Table1[Early Completion (Y/N)])</f>
        <v>--</v>
      </c>
      <c r="E349" s="422">
        <f>LOOKUP(Table3[[#This Row],[JV '#]],Table1[JV '#],Table1[Pa One Call Serial No.])</f>
        <v>20150501474</v>
      </c>
      <c r="F349" s="438" t="e">
        <f>IF(LOOKUP(B349,Table1[JV '#],#REF!)="","No Entry",LOOKUP(B349,Table1[JV '#],#REF!))</f>
        <v>#REF!</v>
      </c>
    </row>
    <row r="350" spans="2:6" x14ac:dyDescent="0.25">
      <c r="B350" s="424">
        <v>352</v>
      </c>
      <c r="C350" s="424" t="e">
        <f>LOOKUP(Table3[[#This Row],[JV '#]],Table1[JV '#],#REF!)</f>
        <v>#REF!</v>
      </c>
      <c r="D350" s="424" t="str">
        <f>LOOKUP(Table3[[#This Row],[JV '#]],Table1[JV '#],Table1[Early Completion (Y/N)])</f>
        <v>--</v>
      </c>
      <c r="E350" s="422">
        <f>LOOKUP(Table3[[#This Row],[JV '#]],Table1[JV '#],Table1[Pa One Call Serial No.])</f>
        <v>20150501481</v>
      </c>
      <c r="F350" s="438" t="e">
        <f>IF(LOOKUP(B350,Table1[JV '#],#REF!)="","No Entry",LOOKUP(B350,Table1[JV '#],#REF!))</f>
        <v>#REF!</v>
      </c>
    </row>
    <row r="351" spans="2:6" ht="24.75" x14ac:dyDescent="0.25">
      <c r="B351" s="424">
        <v>353</v>
      </c>
      <c r="C351" s="424" t="e">
        <f>LOOKUP(Table3[[#This Row],[JV '#]],Table1[JV '#],#REF!)</f>
        <v>#REF!</v>
      </c>
      <c r="D351" s="424" t="str">
        <f>LOOKUP(Table3[[#This Row],[JV '#]],Table1[JV '#],Table1[Early Completion (Y/N)])</f>
        <v>--</v>
      </c>
      <c r="E351" s="422" t="str">
        <f>LOOKUP(Table3[[#This Row],[JV '#]],Table1[JV '#],Table1[Pa One Call Serial No.])</f>
        <v>20150501491, 20150501492</v>
      </c>
      <c r="F351" s="438" t="e">
        <f>IF(LOOKUP(B351,Table1[JV '#],#REF!)="","No Entry",LOOKUP(B351,Table1[JV '#],#REF!))</f>
        <v>#REF!</v>
      </c>
    </row>
    <row r="352" spans="2:6" x14ac:dyDescent="0.25">
      <c r="B352" s="424">
        <v>354</v>
      </c>
      <c r="C352" s="424" t="e">
        <f>LOOKUP(Table3[[#This Row],[JV '#]],Table1[JV '#],#REF!)</f>
        <v>#REF!</v>
      </c>
      <c r="D352" s="424" t="str">
        <f>LOOKUP(Table3[[#This Row],[JV '#]],Table1[JV '#],Table1[Early Completion (Y/N)])</f>
        <v>--</v>
      </c>
      <c r="E352" s="422">
        <f>LOOKUP(Table3[[#This Row],[JV '#]],Table1[JV '#],Table1[Pa One Call Serial No.])</f>
        <v>20143580119</v>
      </c>
      <c r="F352" s="438" t="e">
        <f>IF(LOOKUP(B352,Table1[JV '#],#REF!)="","No Entry",LOOKUP(B352,Table1[JV '#],#REF!))</f>
        <v>#REF!</v>
      </c>
    </row>
    <row r="353" spans="2:6" x14ac:dyDescent="0.25">
      <c r="B353" s="424">
        <v>355</v>
      </c>
      <c r="C353" s="424" t="e">
        <f>LOOKUP(Table3[[#This Row],[JV '#]],Table1[JV '#],#REF!)</f>
        <v>#REF!</v>
      </c>
      <c r="D353" s="424" t="str">
        <f>LOOKUP(Table3[[#This Row],[JV '#]],Table1[JV '#],Table1[Early Completion (Y/N)])</f>
        <v>--</v>
      </c>
      <c r="E353" s="422">
        <f>LOOKUP(Table3[[#This Row],[JV '#]],Table1[JV '#],Table1[Pa One Call Serial No.])</f>
        <v>20143580311</v>
      </c>
      <c r="F353" s="438" t="e">
        <f>IF(LOOKUP(B353,Table1[JV '#],#REF!)="","No Entry",LOOKUP(B353,Table1[JV '#],#REF!))</f>
        <v>#REF!</v>
      </c>
    </row>
    <row r="354" spans="2:6" x14ac:dyDescent="0.25">
      <c r="B354" s="424">
        <v>356</v>
      </c>
      <c r="C354" s="424" t="e">
        <f>LOOKUP(Table3[[#This Row],[JV '#]],Table1[JV '#],#REF!)</f>
        <v>#REF!</v>
      </c>
      <c r="D354" s="424" t="str">
        <f>LOOKUP(Table3[[#This Row],[JV '#]],Table1[JV '#],Table1[Early Completion (Y/N)])</f>
        <v>--</v>
      </c>
      <c r="E354" s="422">
        <f>LOOKUP(Table3[[#This Row],[JV '#]],Table1[JV '#],Table1[Pa One Call Serial No.])</f>
        <v>20150501506</v>
      </c>
      <c r="F354" s="438" t="e">
        <f>IF(LOOKUP(B354,Table1[JV '#],#REF!)="","No Entry",LOOKUP(B354,Table1[JV '#],#REF!))</f>
        <v>#REF!</v>
      </c>
    </row>
    <row r="355" spans="2:6" x14ac:dyDescent="0.25">
      <c r="B355" s="424">
        <v>357</v>
      </c>
      <c r="C355" s="424" t="e">
        <f>LOOKUP(Table3[[#This Row],[JV '#]],Table1[JV '#],#REF!)</f>
        <v>#REF!</v>
      </c>
      <c r="D355" s="424" t="str">
        <f>LOOKUP(Table3[[#This Row],[JV '#]],Table1[JV '#],Table1[Early Completion (Y/N)])</f>
        <v>--</v>
      </c>
      <c r="E355" s="422">
        <f>LOOKUP(Table3[[#This Row],[JV '#]],Table1[JV '#],Table1[Pa One Call Serial No.])</f>
        <v>20150501439</v>
      </c>
      <c r="F355" s="438" t="e">
        <f>IF(LOOKUP(B355,Table1[JV '#],#REF!)="","No Entry",LOOKUP(B355,Table1[JV '#],#REF!))</f>
        <v>#REF!</v>
      </c>
    </row>
    <row r="356" spans="2:6" x14ac:dyDescent="0.25">
      <c r="B356" s="424">
        <v>358</v>
      </c>
      <c r="C356" s="424" t="e">
        <f>LOOKUP(Table3[[#This Row],[JV '#]],Table1[JV '#],#REF!)</f>
        <v>#REF!</v>
      </c>
      <c r="D356" s="424" t="str">
        <f>LOOKUP(Table3[[#This Row],[JV '#]],Table1[JV '#],Table1[Early Completion (Y/N)])</f>
        <v>--</v>
      </c>
      <c r="E356" s="422">
        <f>LOOKUP(Table3[[#This Row],[JV '#]],Table1[JV '#],Table1[Pa One Call Serial No.])</f>
        <v>20150330208</v>
      </c>
      <c r="F356" s="438" t="e">
        <f>IF(LOOKUP(B356,Table1[JV '#],#REF!)="","No Entry",LOOKUP(B356,Table1[JV '#],#REF!))</f>
        <v>#REF!</v>
      </c>
    </row>
    <row r="357" spans="2:6" x14ac:dyDescent="0.25">
      <c r="B357" s="424">
        <v>359</v>
      </c>
      <c r="C357" s="424" t="e">
        <f>LOOKUP(Table3[[#This Row],[JV '#]],Table1[JV '#],#REF!)</f>
        <v>#REF!</v>
      </c>
      <c r="D357" s="424" t="str">
        <f>LOOKUP(Table3[[#This Row],[JV '#]],Table1[JV '#],Table1[Early Completion (Y/N)])</f>
        <v>Y</v>
      </c>
      <c r="E357" s="422">
        <f>LOOKUP(Table3[[#This Row],[JV '#]],Table1[JV '#],Table1[Pa One Call Serial No.])</f>
        <v>0</v>
      </c>
      <c r="F357" s="438" t="e">
        <f>IF(LOOKUP(B357,Table1[JV '#],#REF!)="","No Entry",LOOKUP(B357,Table1[JV '#],#REF!))</f>
        <v>#REF!</v>
      </c>
    </row>
    <row r="358" spans="2:6" x14ac:dyDescent="0.25">
      <c r="B358" s="424">
        <v>360</v>
      </c>
      <c r="C358" s="424" t="e">
        <f>LOOKUP(Table3[[#This Row],[JV '#]],Table1[JV '#],#REF!)</f>
        <v>#REF!</v>
      </c>
      <c r="D358" s="424" t="str">
        <f>LOOKUP(Table3[[#This Row],[JV '#]],Table1[JV '#],Table1[Early Completion (Y/N)])</f>
        <v>Y</v>
      </c>
      <c r="E358" s="422">
        <f>LOOKUP(Table3[[#This Row],[JV '#]],Table1[JV '#],Table1[Pa One Call Serial No.])</f>
        <v>20130341535</v>
      </c>
      <c r="F358" s="438" t="e">
        <f>IF(LOOKUP(B358,Table1[JV '#],#REF!)="","No Entry",LOOKUP(B358,Table1[JV '#],#REF!))</f>
        <v>#REF!</v>
      </c>
    </row>
    <row r="359" spans="2:6" x14ac:dyDescent="0.25">
      <c r="B359" s="424">
        <v>361</v>
      </c>
      <c r="C359" s="424" t="e">
        <f>LOOKUP(Table3[[#This Row],[JV '#]],Table1[JV '#],#REF!)</f>
        <v>#REF!</v>
      </c>
      <c r="D359" s="424" t="str">
        <f>LOOKUP(Table3[[#This Row],[JV '#]],Table1[JV '#],Table1[Early Completion (Y/N)])</f>
        <v>--</v>
      </c>
      <c r="E359" s="422">
        <f>LOOKUP(Table3[[#This Row],[JV '#]],Table1[JV '#],Table1[Pa One Call Serial No.])</f>
        <v>20150410282</v>
      </c>
      <c r="F359" s="438" t="e">
        <f>IF(LOOKUP(B359,Table1[JV '#],#REF!)="","No Entry",LOOKUP(B359,Table1[JV '#],#REF!))</f>
        <v>#REF!</v>
      </c>
    </row>
    <row r="360" spans="2:6" x14ac:dyDescent="0.25">
      <c r="B360" s="424">
        <v>362</v>
      </c>
      <c r="C360" s="424" t="e">
        <f>LOOKUP(Table3[[#This Row],[JV '#]],Table1[JV '#],#REF!)</f>
        <v>#REF!</v>
      </c>
      <c r="D360" s="424" t="str">
        <f>LOOKUP(Table3[[#This Row],[JV '#]],Table1[JV '#],Table1[Early Completion (Y/N)])</f>
        <v>--</v>
      </c>
      <c r="E360" s="422">
        <f>LOOKUP(Table3[[#This Row],[JV '#]],Table1[JV '#],Table1[Pa One Call Serial No.])</f>
        <v>20150341109</v>
      </c>
      <c r="F360" s="438" t="e">
        <f>IF(LOOKUP(B360,Table1[JV '#],#REF!)="","No Entry",LOOKUP(B360,Table1[JV '#],#REF!))</f>
        <v>#REF!</v>
      </c>
    </row>
    <row r="361" spans="2:6" x14ac:dyDescent="0.25">
      <c r="B361" s="424">
        <v>363</v>
      </c>
      <c r="C361" s="424" t="e">
        <f>LOOKUP(Table3[[#This Row],[JV '#]],Table1[JV '#],#REF!)</f>
        <v>#REF!</v>
      </c>
      <c r="D361" s="424" t="str">
        <f>LOOKUP(Table3[[#This Row],[JV '#]],Table1[JV '#],Table1[Early Completion (Y/N)])</f>
        <v>--</v>
      </c>
      <c r="E361" s="422">
        <f>LOOKUP(Table3[[#This Row],[JV '#]],Table1[JV '#],Table1[Pa One Call Serial No.])</f>
        <v>20151412971</v>
      </c>
      <c r="F361" s="438" t="e">
        <f>IF(LOOKUP(B361,Table1[JV '#],#REF!)="","No Entry",LOOKUP(B361,Table1[JV '#],#REF!))</f>
        <v>#REF!</v>
      </c>
    </row>
    <row r="362" spans="2:6" x14ac:dyDescent="0.25">
      <c r="B362" s="424">
        <v>364</v>
      </c>
      <c r="C362" s="424" t="e">
        <f>LOOKUP(Table3[[#This Row],[JV '#]],Table1[JV '#],#REF!)</f>
        <v>#REF!</v>
      </c>
      <c r="D362" s="424" t="str">
        <f>LOOKUP(Table3[[#This Row],[JV '#]],Table1[JV '#],Table1[Early Completion (Y/N)])</f>
        <v>--</v>
      </c>
      <c r="E362" s="422">
        <f>LOOKUP(Table3[[#This Row],[JV '#]],Table1[JV '#],Table1[Pa One Call Serial No.])</f>
        <v>20143580317</v>
      </c>
      <c r="F362" s="438" t="e">
        <f>IF(LOOKUP(B362,Table1[JV '#],#REF!)="","No Entry",LOOKUP(B362,Table1[JV '#],#REF!))</f>
        <v>#REF!</v>
      </c>
    </row>
    <row r="363" spans="2:6" x14ac:dyDescent="0.25">
      <c r="B363" s="424">
        <v>365</v>
      </c>
      <c r="C363" s="424" t="e">
        <f>LOOKUP(Table3[[#This Row],[JV '#]],Table1[JV '#],#REF!)</f>
        <v>#REF!</v>
      </c>
      <c r="D363" s="424" t="str">
        <f>LOOKUP(Table3[[#This Row],[JV '#]],Table1[JV '#],Table1[Early Completion (Y/N)])</f>
        <v>--</v>
      </c>
      <c r="E363" s="422">
        <f>LOOKUP(Table3[[#This Row],[JV '#]],Table1[JV '#],Table1[Pa One Call Serial No.])</f>
        <v>20143580322</v>
      </c>
      <c r="F363" s="438" t="e">
        <f>IF(LOOKUP(B363,Table1[JV '#],#REF!)="","No Entry",LOOKUP(B363,Table1[JV '#],#REF!))</f>
        <v>#REF!</v>
      </c>
    </row>
    <row r="364" spans="2:6" x14ac:dyDescent="0.25">
      <c r="B364" s="424">
        <v>366</v>
      </c>
      <c r="C364" s="424" t="e">
        <f>LOOKUP(Table3[[#This Row],[JV '#]],Table1[JV '#],#REF!)</f>
        <v>#REF!</v>
      </c>
      <c r="D364" s="424" t="str">
        <f>LOOKUP(Table3[[#This Row],[JV '#]],Table1[JV '#],Table1[Early Completion (Y/N)])</f>
        <v>Y</v>
      </c>
      <c r="E364" s="422">
        <f>LOOKUP(Table3[[#This Row],[JV '#]],Table1[JV '#],Table1[Pa One Call Serial No.])</f>
        <v>20140221432</v>
      </c>
      <c r="F364" s="438" t="e">
        <f>IF(LOOKUP(B364,Table1[JV '#],#REF!)="","No Entry",LOOKUP(B364,Table1[JV '#],#REF!))</f>
        <v>#REF!</v>
      </c>
    </row>
    <row r="365" spans="2:6" x14ac:dyDescent="0.25">
      <c r="B365" s="424">
        <v>367</v>
      </c>
      <c r="C365" s="424" t="e">
        <f>LOOKUP(Table3[[#This Row],[JV '#]],Table1[JV '#],#REF!)</f>
        <v>#REF!</v>
      </c>
      <c r="D365" s="424" t="str">
        <f>LOOKUP(Table3[[#This Row],[JV '#]],Table1[JV '#],Table1[Early Completion (Y/N)])</f>
        <v>Y</v>
      </c>
      <c r="E365" s="422">
        <f>LOOKUP(Table3[[#This Row],[JV '#]],Table1[JV '#],Table1[Pa One Call Serial No.])</f>
        <v>20140221433</v>
      </c>
      <c r="F365" s="438" t="e">
        <f>IF(LOOKUP(B365,Table1[JV '#],#REF!)="","No Entry",LOOKUP(B365,Table1[JV '#],#REF!))</f>
        <v>#REF!</v>
      </c>
    </row>
    <row r="366" spans="2:6" x14ac:dyDescent="0.25">
      <c r="B366" s="424">
        <v>368</v>
      </c>
      <c r="C366" s="424" t="e">
        <f>LOOKUP(Table3[[#This Row],[JV '#]],Table1[JV '#],#REF!)</f>
        <v>#REF!</v>
      </c>
      <c r="D366" s="424" t="str">
        <f>LOOKUP(Table3[[#This Row],[JV '#]],Table1[JV '#],Table1[Early Completion (Y/N)])</f>
        <v>--</v>
      </c>
      <c r="E366" s="422">
        <f>LOOKUP(Table3[[#This Row],[JV '#]],Table1[JV '#],Table1[Pa One Call Serial No.])</f>
        <v>20150420541</v>
      </c>
      <c r="F366" s="438" t="e">
        <f>IF(LOOKUP(B366,Table1[JV '#],#REF!)="","No Entry",LOOKUP(B366,Table1[JV '#],#REF!))</f>
        <v>#REF!</v>
      </c>
    </row>
    <row r="367" spans="2:6" x14ac:dyDescent="0.25">
      <c r="B367" s="424">
        <v>369</v>
      </c>
      <c r="C367" s="424" t="e">
        <f>LOOKUP(Table3[[#This Row],[JV '#]],Table1[JV '#],#REF!)</f>
        <v>#REF!</v>
      </c>
      <c r="D367" s="424" t="str">
        <f>LOOKUP(Table3[[#This Row],[JV '#]],Table1[JV '#],Table1[Early Completion (Y/N)])</f>
        <v>Y</v>
      </c>
      <c r="E367" s="422">
        <f>LOOKUP(Table3[[#This Row],[JV '#]],Table1[JV '#],Table1[Pa One Call Serial No.])</f>
        <v>20140510738</v>
      </c>
      <c r="F367" s="438" t="e">
        <f>IF(LOOKUP(B367,Table1[JV '#],#REF!)="","No Entry",LOOKUP(B367,Table1[JV '#],#REF!))</f>
        <v>#REF!</v>
      </c>
    </row>
    <row r="368" spans="2:6" x14ac:dyDescent="0.25">
      <c r="B368" s="424">
        <v>370</v>
      </c>
      <c r="C368" s="424" t="e">
        <f>LOOKUP(Table3[[#This Row],[JV '#]],Table1[JV '#],#REF!)</f>
        <v>#REF!</v>
      </c>
      <c r="D368" s="424" t="str">
        <f>LOOKUP(Table3[[#This Row],[JV '#]],Table1[JV '#],Table1[Early Completion (Y/N)])</f>
        <v>--</v>
      </c>
      <c r="E368" s="422">
        <f>LOOKUP(Table3[[#This Row],[JV '#]],Table1[JV '#],Table1[Pa One Call Serial No.])</f>
        <v>20151413015</v>
      </c>
      <c r="F368" s="438" t="e">
        <f>IF(LOOKUP(B368,Table1[JV '#],#REF!)="","No Entry",LOOKUP(B368,Table1[JV '#],#REF!))</f>
        <v>#REF!</v>
      </c>
    </row>
    <row r="369" spans="2:6" x14ac:dyDescent="0.25">
      <c r="B369" s="424">
        <v>371</v>
      </c>
      <c r="C369" s="424" t="e">
        <f>LOOKUP(Table3[[#This Row],[JV '#]],Table1[JV '#],#REF!)</f>
        <v>#REF!</v>
      </c>
      <c r="D369" s="424" t="str">
        <f>LOOKUP(Table3[[#This Row],[JV '#]],Table1[JV '#],Table1[Early Completion (Y/N)])</f>
        <v>Y</v>
      </c>
      <c r="E369" s="422">
        <f>LOOKUP(Table3[[#This Row],[JV '#]],Table1[JV '#],Table1[Pa One Call Serial No.])</f>
        <v>20140510756</v>
      </c>
      <c r="F369" s="438" t="e">
        <f>IF(LOOKUP(B369,Table1[JV '#],#REF!)="","No Entry",LOOKUP(B369,Table1[JV '#],#REF!))</f>
        <v>#REF!</v>
      </c>
    </row>
    <row r="370" spans="2:6" x14ac:dyDescent="0.25">
      <c r="B370" s="424">
        <v>372</v>
      </c>
      <c r="C370" s="424" t="e">
        <f>LOOKUP(Table3[[#This Row],[JV '#]],Table1[JV '#],#REF!)</f>
        <v>#REF!</v>
      </c>
      <c r="D370" s="424" t="str">
        <f>LOOKUP(Table3[[#This Row],[JV '#]],Table1[JV '#],Table1[Early Completion (Y/N)])</f>
        <v>--</v>
      </c>
      <c r="E370" s="422">
        <f>LOOKUP(Table3[[#This Row],[JV '#]],Table1[JV '#],Table1[Pa One Call Serial No.])</f>
        <v>20151422492</v>
      </c>
      <c r="F370" s="438" t="e">
        <f>IF(LOOKUP(B370,Table1[JV '#],#REF!)="","No Entry",LOOKUP(B370,Table1[JV '#],#REF!))</f>
        <v>#REF!</v>
      </c>
    </row>
    <row r="371" spans="2:6" x14ac:dyDescent="0.25">
      <c r="B371" s="424">
        <v>373</v>
      </c>
      <c r="C371" s="424" t="e">
        <f>LOOKUP(Table3[[#This Row],[JV '#]],Table1[JV '#],#REF!)</f>
        <v>#REF!</v>
      </c>
      <c r="D371" s="424" t="str">
        <f>LOOKUP(Table3[[#This Row],[JV '#]],Table1[JV '#],Table1[Early Completion (Y/N)])</f>
        <v>Y</v>
      </c>
      <c r="E371" s="422">
        <f>LOOKUP(Table3[[#This Row],[JV '#]],Table1[JV '#],Table1[Pa One Call Serial No.])</f>
        <v>20140371912</v>
      </c>
      <c r="F371" s="438" t="e">
        <f>IF(LOOKUP(B371,Table1[JV '#],#REF!)="","No Entry",LOOKUP(B371,Table1[JV '#],#REF!))</f>
        <v>#REF!</v>
      </c>
    </row>
    <row r="372" spans="2:6" x14ac:dyDescent="0.25">
      <c r="B372" s="424">
        <v>374</v>
      </c>
      <c r="C372" s="424" t="e">
        <f>LOOKUP(Table3[[#This Row],[JV '#]],Table1[JV '#],#REF!)</f>
        <v>#REF!</v>
      </c>
      <c r="D372" s="424" t="str">
        <f>LOOKUP(Table3[[#This Row],[JV '#]],Table1[JV '#],Table1[Early Completion (Y/N)])</f>
        <v>--</v>
      </c>
      <c r="E372" s="422">
        <f>LOOKUP(Table3[[#This Row],[JV '#]],Table1[JV '#],Table1[Pa One Call Serial No.])</f>
        <v>20150300985</v>
      </c>
      <c r="F372" s="438" t="e">
        <f>IF(LOOKUP(B372,Table1[JV '#],#REF!)="","No Entry",LOOKUP(B372,Table1[JV '#],#REF!))</f>
        <v>#REF!</v>
      </c>
    </row>
    <row r="373" spans="2:6" x14ac:dyDescent="0.25">
      <c r="B373" s="424">
        <v>375</v>
      </c>
      <c r="C373" s="424" t="e">
        <f>LOOKUP(Table3[[#This Row],[JV '#]],Table1[JV '#],#REF!)</f>
        <v>#REF!</v>
      </c>
      <c r="D373" s="424" t="str">
        <f>LOOKUP(Table3[[#This Row],[JV '#]],Table1[JV '#],Table1[Early Completion (Y/N)])</f>
        <v>--</v>
      </c>
      <c r="E373" s="422">
        <f>LOOKUP(Table3[[#This Row],[JV '#]],Table1[JV '#],Table1[Pa One Call Serial No.])</f>
        <v>20143571422</v>
      </c>
      <c r="F373" s="438" t="e">
        <f>IF(LOOKUP(B373,Table1[JV '#],#REF!)="","No Entry",LOOKUP(B373,Table1[JV '#],#REF!))</f>
        <v>#REF!</v>
      </c>
    </row>
    <row r="374" spans="2:6" x14ac:dyDescent="0.25">
      <c r="B374" s="424">
        <v>376</v>
      </c>
      <c r="C374" s="424" t="e">
        <f>LOOKUP(Table3[[#This Row],[JV '#]],Table1[JV '#],#REF!)</f>
        <v>#REF!</v>
      </c>
      <c r="D374" s="424" t="str">
        <f>LOOKUP(Table3[[#This Row],[JV '#]],Table1[JV '#],Table1[Early Completion (Y/N)])</f>
        <v>Y</v>
      </c>
      <c r="E374" s="422">
        <f>LOOKUP(Table3[[#This Row],[JV '#]],Table1[JV '#],Table1[Pa One Call Serial No.])</f>
        <v>20140510700</v>
      </c>
      <c r="F374" s="438" t="e">
        <f>IF(LOOKUP(B374,Table1[JV '#],#REF!)="","No Entry",LOOKUP(B374,Table1[JV '#],#REF!))</f>
        <v>#REF!</v>
      </c>
    </row>
    <row r="375" spans="2:6" x14ac:dyDescent="0.25">
      <c r="B375" s="424">
        <v>377</v>
      </c>
      <c r="C375" s="424" t="e">
        <f>LOOKUP(Table3[[#This Row],[JV '#]],Table1[JV '#],#REF!)</f>
        <v>#REF!</v>
      </c>
      <c r="D375" s="424" t="str">
        <f>LOOKUP(Table3[[#This Row],[JV '#]],Table1[JV '#],Table1[Early Completion (Y/N)])</f>
        <v>--</v>
      </c>
      <c r="E375" s="422">
        <f>LOOKUP(Table3[[#This Row],[JV '#]],Table1[JV '#],Table1[Pa One Call Serial No.])</f>
        <v>20151420256</v>
      </c>
      <c r="F375" s="438" t="e">
        <f>IF(LOOKUP(B375,Table1[JV '#],#REF!)="","No Entry",LOOKUP(B375,Table1[JV '#],#REF!))</f>
        <v>#REF!</v>
      </c>
    </row>
    <row r="376" spans="2:6" x14ac:dyDescent="0.25">
      <c r="B376" s="424">
        <v>378</v>
      </c>
      <c r="C376" s="424" t="e">
        <f>LOOKUP(Table3[[#This Row],[JV '#]],Table1[JV '#],#REF!)</f>
        <v>#REF!</v>
      </c>
      <c r="D376" s="424" t="str">
        <f>LOOKUP(Table3[[#This Row],[JV '#]],Table1[JV '#],Table1[Early Completion (Y/N)])</f>
        <v>--</v>
      </c>
      <c r="E376" s="422">
        <f>LOOKUP(Table3[[#This Row],[JV '#]],Table1[JV '#],Table1[Pa One Call Serial No.])</f>
        <v>20143580231</v>
      </c>
      <c r="F376" s="438" t="e">
        <f>IF(LOOKUP(B376,Table1[JV '#],#REF!)="","No Entry",LOOKUP(B376,Table1[JV '#],#REF!))</f>
        <v>#REF!</v>
      </c>
    </row>
    <row r="377" spans="2:6" x14ac:dyDescent="0.25">
      <c r="B377" s="424">
        <v>379</v>
      </c>
      <c r="C377" s="424" t="e">
        <f>LOOKUP(Table3[[#This Row],[JV '#]],Table1[JV '#],#REF!)</f>
        <v>#REF!</v>
      </c>
      <c r="D377" s="424" t="str">
        <f>LOOKUP(Table3[[#This Row],[JV '#]],Table1[JV '#],Table1[Early Completion (Y/N)])</f>
        <v>--</v>
      </c>
      <c r="E377" s="422">
        <f>LOOKUP(Table3[[#This Row],[JV '#]],Table1[JV '#],Table1[Pa One Call Serial No.])</f>
        <v>20150341137</v>
      </c>
      <c r="F377" s="438" t="e">
        <f>IF(LOOKUP(B377,Table1[JV '#],#REF!)="","No Entry",LOOKUP(B377,Table1[JV '#],#REF!))</f>
        <v>#REF!</v>
      </c>
    </row>
    <row r="378" spans="2:6" x14ac:dyDescent="0.25">
      <c r="B378" s="424">
        <v>380</v>
      </c>
      <c r="C378" s="424" t="e">
        <f>LOOKUP(Table3[[#This Row],[JV '#]],Table1[JV '#],#REF!)</f>
        <v>#REF!</v>
      </c>
      <c r="D378" s="424" t="str">
        <f>LOOKUP(Table3[[#This Row],[JV '#]],Table1[JV '#],Table1[Early Completion (Y/N)])</f>
        <v>--</v>
      </c>
      <c r="E378" s="422">
        <f>LOOKUP(Table3[[#This Row],[JV '#]],Table1[JV '#],Table1[Pa One Call Serial No.])</f>
        <v>20150330217</v>
      </c>
      <c r="F378" s="438" t="e">
        <f>IF(LOOKUP(B378,Table1[JV '#],#REF!)="","No Entry",LOOKUP(B378,Table1[JV '#],#REF!))</f>
        <v>#REF!</v>
      </c>
    </row>
    <row r="379" spans="2:6" x14ac:dyDescent="0.25">
      <c r="B379" s="424">
        <v>381</v>
      </c>
      <c r="C379" s="424" t="e">
        <f>LOOKUP(Table3[[#This Row],[JV '#]],Table1[JV '#],#REF!)</f>
        <v>#REF!</v>
      </c>
      <c r="D379" s="424" t="str">
        <f>LOOKUP(Table3[[#This Row],[JV '#]],Table1[JV '#],Table1[Early Completion (Y/N)])</f>
        <v>--</v>
      </c>
      <c r="E379" s="422">
        <f>LOOKUP(Table3[[#This Row],[JV '#]],Table1[JV '#],Table1[Pa One Call Serial No.])</f>
        <v>20150330310</v>
      </c>
      <c r="F379" s="438" t="e">
        <f>IF(LOOKUP(B379,Table1[JV '#],#REF!)="","No Entry",LOOKUP(B379,Table1[JV '#],#REF!))</f>
        <v>#REF!</v>
      </c>
    </row>
    <row r="380" spans="2:6" x14ac:dyDescent="0.25">
      <c r="B380" s="424">
        <v>382</v>
      </c>
      <c r="C380" s="424" t="e">
        <f>LOOKUP(Table3[[#This Row],[JV '#]],Table1[JV '#],#REF!)</f>
        <v>#REF!</v>
      </c>
      <c r="D380" s="424" t="str">
        <f>LOOKUP(Table3[[#This Row],[JV '#]],Table1[JV '#],Table1[Early Completion (Y/N)])</f>
        <v>--</v>
      </c>
      <c r="E380" s="422">
        <f>LOOKUP(Table3[[#This Row],[JV '#]],Table1[JV '#],Table1[Pa One Call Serial No.])</f>
        <v>20150330289</v>
      </c>
      <c r="F380" s="438" t="e">
        <f>IF(LOOKUP(B380,Table1[JV '#],#REF!)="","No Entry",LOOKUP(B380,Table1[JV '#],#REF!))</f>
        <v>#REF!</v>
      </c>
    </row>
    <row r="381" spans="2:6" ht="24.75" x14ac:dyDescent="0.25">
      <c r="B381" s="424">
        <v>383</v>
      </c>
      <c r="C381" s="424" t="e">
        <f>LOOKUP(Table3[[#This Row],[JV '#]],Table1[JV '#],#REF!)</f>
        <v>#REF!</v>
      </c>
      <c r="D381" s="424" t="str">
        <f>LOOKUP(Table3[[#This Row],[JV '#]],Table1[JV '#],Table1[Early Completion (Y/N)])</f>
        <v>--</v>
      </c>
      <c r="E381" s="422" t="str">
        <f>LOOKUP(Table3[[#This Row],[JV '#]],Table1[JV '#],Table1[Pa One Call Serial No.])</f>
        <v>20150341764, 20150341774</v>
      </c>
      <c r="F381" s="438" t="e">
        <f>IF(LOOKUP(B381,Table1[JV '#],#REF!)="","No Entry",LOOKUP(B381,Table1[JV '#],#REF!))</f>
        <v>#REF!</v>
      </c>
    </row>
    <row r="382" spans="2:6" x14ac:dyDescent="0.25">
      <c r="B382" s="424">
        <v>384</v>
      </c>
      <c r="C382" s="424" t="e">
        <f>LOOKUP(Table3[[#This Row],[JV '#]],Table1[JV '#],#REF!)</f>
        <v>#REF!</v>
      </c>
      <c r="D382" s="424" t="str">
        <f>LOOKUP(Table3[[#This Row],[JV '#]],Table1[JV '#],Table1[Early Completion (Y/N)])</f>
        <v>--</v>
      </c>
      <c r="E382" s="422">
        <f>LOOKUP(Table3[[#This Row],[JV '#]],Table1[JV '#],Table1[Pa One Call Serial No.])</f>
        <v>20151461574</v>
      </c>
      <c r="F382" s="438" t="e">
        <f>IF(LOOKUP(B382,Table1[JV '#],#REF!)="","No Entry",LOOKUP(B382,Table1[JV '#],#REF!))</f>
        <v>#REF!</v>
      </c>
    </row>
    <row r="383" spans="2:6" x14ac:dyDescent="0.25">
      <c r="B383" s="424">
        <v>385</v>
      </c>
      <c r="C383" s="424" t="e">
        <f>LOOKUP(Table3[[#This Row],[JV '#]],Table1[JV '#],#REF!)</f>
        <v>#REF!</v>
      </c>
      <c r="D383" s="424" t="str">
        <f>LOOKUP(Table3[[#This Row],[JV '#]],Table1[JV '#],Table1[Early Completion (Y/N)])</f>
        <v>--</v>
      </c>
      <c r="E383" s="422">
        <f>LOOKUP(Table3[[#This Row],[JV '#]],Table1[JV '#],Table1[Pa One Call Serial No.])</f>
        <v>20151413050</v>
      </c>
      <c r="F383" s="438" t="e">
        <f>IF(LOOKUP(B383,Table1[JV '#],#REF!)="","No Entry",LOOKUP(B383,Table1[JV '#],#REF!))</f>
        <v>#REF!</v>
      </c>
    </row>
    <row r="384" spans="2:6" x14ac:dyDescent="0.25">
      <c r="B384" s="424">
        <v>386</v>
      </c>
      <c r="C384" s="424" t="e">
        <f>LOOKUP(Table3[[#This Row],[JV '#]],Table1[JV '#],#REF!)</f>
        <v>#REF!</v>
      </c>
      <c r="D384" s="424" t="str">
        <f>LOOKUP(Table3[[#This Row],[JV '#]],Table1[JV '#],Table1[Early Completion (Y/N)])</f>
        <v>--</v>
      </c>
      <c r="E384" s="422">
        <f>LOOKUP(Table3[[#This Row],[JV '#]],Table1[JV '#],Table1[Pa One Call Serial No.])</f>
        <v>20151421304</v>
      </c>
      <c r="F384" s="438" t="e">
        <f>IF(LOOKUP(B384,Table1[JV '#],#REF!)="","No Entry",LOOKUP(B384,Table1[JV '#],#REF!))</f>
        <v>#REF!</v>
      </c>
    </row>
    <row r="385" spans="2:6" x14ac:dyDescent="0.25">
      <c r="B385" s="424">
        <v>387</v>
      </c>
      <c r="C385" s="424" t="e">
        <f>LOOKUP(Table3[[#This Row],[JV '#]],Table1[JV '#],#REF!)</f>
        <v>#REF!</v>
      </c>
      <c r="D385" s="424" t="str">
        <f>LOOKUP(Table3[[#This Row],[JV '#]],Table1[JV '#],Table1[Early Completion (Y/N)])</f>
        <v>--</v>
      </c>
      <c r="E385" s="422">
        <f>LOOKUP(Table3[[#This Row],[JV '#]],Table1[JV '#],Table1[Pa One Call Serial No.])</f>
        <v>20150330361</v>
      </c>
      <c r="F385" s="438" t="e">
        <f>IF(LOOKUP(B385,Table1[JV '#],#REF!)="","No Entry",LOOKUP(B385,Table1[JV '#],#REF!))</f>
        <v>#REF!</v>
      </c>
    </row>
    <row r="386" spans="2:6" x14ac:dyDescent="0.25">
      <c r="B386" s="424">
        <v>388</v>
      </c>
      <c r="C386" s="424" t="e">
        <f>LOOKUP(Table3[[#This Row],[JV '#]],Table1[JV '#],#REF!)</f>
        <v>#REF!</v>
      </c>
      <c r="D386" s="424" t="str">
        <f>LOOKUP(Table3[[#This Row],[JV '#]],Table1[JV '#],Table1[Early Completion (Y/N)])</f>
        <v>--</v>
      </c>
      <c r="E386" s="422">
        <f>LOOKUP(Table3[[#This Row],[JV '#]],Table1[JV '#],Table1[Pa One Call Serial No.])</f>
        <v>20143580238</v>
      </c>
      <c r="F386" s="438" t="e">
        <f>IF(LOOKUP(B386,Table1[JV '#],#REF!)="","No Entry",LOOKUP(B386,Table1[JV '#],#REF!))</f>
        <v>#REF!</v>
      </c>
    </row>
    <row r="387" spans="2:6" x14ac:dyDescent="0.25">
      <c r="B387" s="424">
        <v>389</v>
      </c>
      <c r="C387" s="424" t="e">
        <f>LOOKUP(Table3[[#This Row],[JV '#]],Table1[JV '#],#REF!)</f>
        <v>#REF!</v>
      </c>
      <c r="D387" s="424" t="str">
        <f>LOOKUP(Table3[[#This Row],[JV '#]],Table1[JV '#],Table1[Early Completion (Y/N)])</f>
        <v>--</v>
      </c>
      <c r="E387" s="422">
        <f>LOOKUP(Table3[[#This Row],[JV '#]],Table1[JV '#],Table1[Pa One Call Serial No.])</f>
        <v>20151462676</v>
      </c>
      <c r="F387" s="438" t="e">
        <f>IF(LOOKUP(B387,Table1[JV '#],#REF!)="","No Entry",LOOKUP(B387,Table1[JV '#],#REF!))</f>
        <v>#REF!</v>
      </c>
    </row>
    <row r="388" spans="2:6" x14ac:dyDescent="0.25">
      <c r="B388" s="424">
        <v>390</v>
      </c>
      <c r="C388" s="424" t="e">
        <f>LOOKUP(Table3[[#This Row],[JV '#]],Table1[JV '#],#REF!)</f>
        <v>#REF!</v>
      </c>
      <c r="D388" s="424" t="str">
        <f>LOOKUP(Table3[[#This Row],[JV '#]],Table1[JV '#],Table1[Early Completion (Y/N)])</f>
        <v>--</v>
      </c>
      <c r="E388" s="422">
        <f>LOOKUP(Table3[[#This Row],[JV '#]],Table1[JV '#],Table1[Pa One Call Serial No.])</f>
        <v>20150350459</v>
      </c>
      <c r="F388" s="438" t="e">
        <f>IF(LOOKUP(B388,Table1[JV '#],#REF!)="","No Entry",LOOKUP(B388,Table1[JV '#],#REF!))</f>
        <v>#REF!</v>
      </c>
    </row>
    <row r="389" spans="2:6" x14ac:dyDescent="0.25">
      <c r="B389" s="424">
        <v>391</v>
      </c>
      <c r="C389" s="424" t="e">
        <f>LOOKUP(Table3[[#This Row],[JV '#]],Table1[JV '#],#REF!)</f>
        <v>#REF!</v>
      </c>
      <c r="D389" s="424" t="str">
        <f>LOOKUP(Table3[[#This Row],[JV '#]],Table1[JV '#],Table1[Early Completion (Y/N)])</f>
        <v>--</v>
      </c>
      <c r="E389" s="422">
        <f>LOOKUP(Table3[[#This Row],[JV '#]],Table1[JV '#],Table1[Pa One Call Serial No.])</f>
        <v>20150170060</v>
      </c>
      <c r="F389" s="438" t="e">
        <f>IF(LOOKUP(B389,Table1[JV '#],#REF!)="","No Entry",LOOKUP(B389,Table1[JV '#],#REF!))</f>
        <v>#REF!</v>
      </c>
    </row>
    <row r="390" spans="2:6" ht="24.75" x14ac:dyDescent="0.25">
      <c r="B390" s="424">
        <v>392</v>
      </c>
      <c r="C390" s="424" t="e">
        <f>LOOKUP(Table3[[#This Row],[JV '#]],Table1[JV '#],#REF!)</f>
        <v>#REF!</v>
      </c>
      <c r="D390" s="424" t="str">
        <f>LOOKUP(Table3[[#This Row],[JV '#]],Table1[JV '#],Table1[Early Completion (Y/N)])</f>
        <v>--</v>
      </c>
      <c r="E390" s="422" t="str">
        <f>LOOKUP(Table3[[#This Row],[JV '#]],Table1[JV '#],Table1[Pa One Call Serial No.])</f>
        <v>20151420341, 20151420342</v>
      </c>
      <c r="F390" s="438" t="e">
        <f>IF(LOOKUP(B390,Table1[JV '#],#REF!)="","No Entry",LOOKUP(B390,Table1[JV '#],#REF!))</f>
        <v>#REF!</v>
      </c>
    </row>
    <row r="391" spans="2:6" x14ac:dyDescent="0.25">
      <c r="B391" s="424">
        <v>393</v>
      </c>
      <c r="C391" s="424" t="e">
        <f>LOOKUP(Table3[[#This Row],[JV '#]],Table1[JV '#],#REF!)</f>
        <v>#REF!</v>
      </c>
      <c r="D391" s="424" t="str">
        <f>LOOKUP(Table3[[#This Row],[JV '#]],Table1[JV '#],Table1[Early Completion (Y/N)])</f>
        <v>--</v>
      </c>
      <c r="E391" s="422">
        <f>LOOKUP(Table3[[#This Row],[JV '#]],Table1[JV '#],Table1[Pa One Call Serial No.])</f>
        <v>20151462771</v>
      </c>
      <c r="F391" s="438" t="e">
        <f>IF(LOOKUP(B391,Table1[JV '#],#REF!)="","No Entry",LOOKUP(B391,Table1[JV '#],#REF!))</f>
        <v>#REF!</v>
      </c>
    </row>
    <row r="392" spans="2:6" x14ac:dyDescent="0.25">
      <c r="B392" s="424">
        <v>394</v>
      </c>
      <c r="C392" s="424" t="e">
        <f>LOOKUP(Table3[[#This Row],[JV '#]],Table1[JV '#],#REF!)</f>
        <v>#REF!</v>
      </c>
      <c r="D392" s="424" t="str">
        <f>LOOKUP(Table3[[#This Row],[JV '#]],Table1[JV '#],Table1[Early Completion (Y/N)])</f>
        <v>--</v>
      </c>
      <c r="E392" s="422">
        <f>LOOKUP(Table3[[#This Row],[JV '#]],Table1[JV '#],Table1[Pa One Call Serial No.])</f>
        <v>20151420498</v>
      </c>
      <c r="F392" s="438" t="e">
        <f>IF(LOOKUP(B392,Table1[JV '#],#REF!)="","No Entry",LOOKUP(B392,Table1[JV '#],#REF!))</f>
        <v>#REF!</v>
      </c>
    </row>
    <row r="393" spans="2:6" ht="24.75" x14ac:dyDescent="0.25">
      <c r="B393" s="424">
        <v>395</v>
      </c>
      <c r="C393" s="424" t="e">
        <f>LOOKUP(Table3[[#This Row],[JV '#]],Table1[JV '#],#REF!)</f>
        <v>#REF!</v>
      </c>
      <c r="D393" s="424" t="str">
        <f>LOOKUP(Table3[[#This Row],[JV '#]],Table1[JV '#],Table1[Early Completion (Y/N)])</f>
        <v>--</v>
      </c>
      <c r="E393" s="422" t="str">
        <f>LOOKUP(Table3[[#This Row],[JV '#]],Table1[JV '#],Table1[Pa One Call Serial No.])</f>
        <v>20151420538, 20151420539</v>
      </c>
      <c r="F393" s="438" t="e">
        <f>IF(LOOKUP(B393,Table1[JV '#],#REF!)="","No Entry",LOOKUP(B393,Table1[JV '#],#REF!))</f>
        <v>#REF!</v>
      </c>
    </row>
    <row r="394" spans="2:6" x14ac:dyDescent="0.25">
      <c r="B394" s="424">
        <v>396</v>
      </c>
      <c r="C394" s="424" t="e">
        <f>LOOKUP(Table3[[#This Row],[JV '#]],Table1[JV '#],#REF!)</f>
        <v>#REF!</v>
      </c>
      <c r="D394" s="424" t="str">
        <f>LOOKUP(Table3[[#This Row],[JV '#]],Table1[JV '#],Table1[Early Completion (Y/N)])</f>
        <v>--</v>
      </c>
      <c r="E394" s="422">
        <f>LOOKUP(Table3[[#This Row],[JV '#]],Table1[JV '#],Table1[Pa One Call Serial No.])</f>
        <v>20150420290</v>
      </c>
      <c r="F394" s="438" t="e">
        <f>IF(LOOKUP(B394,Table1[JV '#],#REF!)="","No Entry",LOOKUP(B394,Table1[JV '#],#REF!))</f>
        <v>#REF!</v>
      </c>
    </row>
    <row r="395" spans="2:6" x14ac:dyDescent="0.25">
      <c r="B395" s="424">
        <v>397</v>
      </c>
      <c r="C395" s="424" t="e">
        <f>LOOKUP(Table3[[#This Row],[JV '#]],Table1[JV '#],#REF!)</f>
        <v>#REF!</v>
      </c>
      <c r="D395" s="424" t="str">
        <f>LOOKUP(Table3[[#This Row],[JV '#]],Table1[JV '#],Table1[Early Completion (Y/N)])</f>
        <v>--</v>
      </c>
      <c r="E395" s="422">
        <f>LOOKUP(Table3[[#This Row],[JV '#]],Table1[JV '#],Table1[Pa One Call Serial No.])</f>
        <v>20150161192</v>
      </c>
      <c r="F395" s="438" t="e">
        <f>IF(LOOKUP(B395,Table1[JV '#],#REF!)="","No Entry",LOOKUP(B395,Table1[JV '#],#REF!))</f>
        <v>#REF!</v>
      </c>
    </row>
    <row r="396" spans="2:6" x14ac:dyDescent="0.25">
      <c r="B396" s="424">
        <v>398</v>
      </c>
      <c r="C396" s="424" t="e">
        <f>LOOKUP(Table3[[#This Row],[JV '#]],Table1[JV '#],#REF!)</f>
        <v>#REF!</v>
      </c>
      <c r="D396" s="424" t="str">
        <f>LOOKUP(Table3[[#This Row],[JV '#]],Table1[JV '#],Table1[Early Completion (Y/N)])</f>
        <v>--</v>
      </c>
      <c r="E396" s="422">
        <f>LOOKUP(Table3[[#This Row],[JV '#]],Table1[JV '#],Table1[Pa One Call Serial No.])</f>
        <v>20150420382</v>
      </c>
      <c r="F396" s="438" t="e">
        <f>IF(LOOKUP(B396,Table1[JV '#],#REF!)="","No Entry",LOOKUP(B396,Table1[JV '#],#REF!))</f>
        <v>#REF!</v>
      </c>
    </row>
    <row r="397" spans="2:6" ht="24.75" x14ac:dyDescent="0.25">
      <c r="B397" s="424">
        <v>399</v>
      </c>
      <c r="C397" s="424" t="e">
        <f>LOOKUP(Table3[[#This Row],[JV '#]],Table1[JV '#],#REF!)</f>
        <v>#REF!</v>
      </c>
      <c r="D397" s="424" t="str">
        <f>LOOKUP(Table3[[#This Row],[JV '#]],Table1[JV '#],Table1[Early Completion (Y/N)])</f>
        <v>--</v>
      </c>
      <c r="E397" s="422" t="str">
        <f>LOOKUP(Table3[[#This Row],[JV '#]],Table1[JV '#],Table1[Pa One Call Serial No.])</f>
        <v>20150420486, 20150420487</v>
      </c>
      <c r="F397" s="438" t="e">
        <f>IF(LOOKUP(B397,Table1[JV '#],#REF!)="","No Entry",LOOKUP(B397,Table1[JV '#],#REF!))</f>
        <v>#REF!</v>
      </c>
    </row>
    <row r="398" spans="2:6" x14ac:dyDescent="0.25">
      <c r="B398" s="424">
        <v>402</v>
      </c>
      <c r="C398" s="424" t="e">
        <f>LOOKUP(Table3[[#This Row],[JV '#]],Table1[JV '#],#REF!)</f>
        <v>#REF!</v>
      </c>
      <c r="D398" s="424" t="str">
        <f>LOOKUP(Table3[[#This Row],[JV '#]],Table1[JV '#],Table1[Early Completion (Y/N)])</f>
        <v>--</v>
      </c>
      <c r="E398" s="422">
        <f>LOOKUP(Table3[[#This Row],[JV '#]],Table1[JV '#],Table1[Pa One Call Serial No.])</f>
        <v>20143580439</v>
      </c>
      <c r="F398" s="438" t="e">
        <f>IF(LOOKUP(B398,Table1[JV '#],#REF!)="","No Entry",LOOKUP(B398,Table1[JV '#],#REF!))</f>
        <v>#REF!</v>
      </c>
    </row>
    <row r="399" spans="2:6" x14ac:dyDescent="0.25">
      <c r="B399" s="424">
        <v>403</v>
      </c>
      <c r="C399" s="424" t="e">
        <f>LOOKUP(Table3[[#This Row],[JV '#]],Table1[JV '#],#REF!)</f>
        <v>#REF!</v>
      </c>
      <c r="D399" s="424" t="str">
        <f>LOOKUP(Table3[[#This Row],[JV '#]],Table1[JV '#],Table1[Early Completion (Y/N)])</f>
        <v>--</v>
      </c>
      <c r="E399" s="422">
        <f>LOOKUP(Table3[[#This Row],[JV '#]],Table1[JV '#],Table1[Pa One Call Serial No.])</f>
        <v>20143580328</v>
      </c>
      <c r="F399" s="438" t="e">
        <f>IF(LOOKUP(B399,Table1[JV '#],#REF!)="","No Entry",LOOKUP(B399,Table1[JV '#],#REF!))</f>
        <v>#REF!</v>
      </c>
    </row>
    <row r="400" spans="2:6" x14ac:dyDescent="0.25">
      <c r="B400" s="424">
        <v>404</v>
      </c>
      <c r="C400" s="424" t="e">
        <f>LOOKUP(Table3[[#This Row],[JV '#]],Table1[JV '#],#REF!)</f>
        <v>#REF!</v>
      </c>
      <c r="D400" s="424" t="str">
        <f>LOOKUP(Table3[[#This Row],[JV '#]],Table1[JV '#],Table1[Early Completion (Y/N)])</f>
        <v>--</v>
      </c>
      <c r="E400" s="422">
        <f>LOOKUP(Table3[[#This Row],[JV '#]],Table1[JV '#],Table1[Pa One Call Serial No.])</f>
        <v>20150341089</v>
      </c>
      <c r="F400" s="438" t="e">
        <f>IF(LOOKUP(B400,Table1[JV '#],#REF!)="","No Entry",LOOKUP(B400,Table1[JV '#],#REF!))</f>
        <v>#REF!</v>
      </c>
    </row>
    <row r="401" spans="2:6" x14ac:dyDescent="0.25">
      <c r="B401" s="424">
        <v>405</v>
      </c>
      <c r="C401" s="424" t="e">
        <f>LOOKUP(Table3[[#This Row],[JV '#]],Table1[JV '#],#REF!)</f>
        <v>#REF!</v>
      </c>
      <c r="D401" s="424" t="str">
        <f>LOOKUP(Table3[[#This Row],[JV '#]],Table1[JV '#],Table1[Early Completion (Y/N)])</f>
        <v>Y</v>
      </c>
      <c r="E401" s="422">
        <f>LOOKUP(Table3[[#This Row],[JV '#]],Table1[JV '#],Table1[Pa One Call Serial No.])</f>
        <v>20140162107</v>
      </c>
      <c r="F401" s="438" t="e">
        <f>IF(LOOKUP(B401,Table1[JV '#],#REF!)="","No Entry",LOOKUP(B401,Table1[JV '#],#REF!))</f>
        <v>#REF!</v>
      </c>
    </row>
    <row r="402" spans="2:6" x14ac:dyDescent="0.25">
      <c r="B402" s="424">
        <v>406</v>
      </c>
      <c r="C402" s="424" t="e">
        <f>LOOKUP(Table3[[#This Row],[JV '#]],Table1[JV '#],#REF!)</f>
        <v>#REF!</v>
      </c>
      <c r="D402" s="424" t="str">
        <f>LOOKUP(Table3[[#This Row],[JV '#]],Table1[JV '#],Table1[Early Completion (Y/N)])</f>
        <v>--</v>
      </c>
      <c r="E402" s="422">
        <f>LOOKUP(Table3[[#This Row],[JV '#]],Table1[JV '#],Table1[Pa One Call Serial No.])</f>
        <v>20143580332</v>
      </c>
      <c r="F402" s="438" t="e">
        <f>IF(LOOKUP(B402,Table1[JV '#],#REF!)="","No Entry",LOOKUP(B402,Table1[JV '#],#REF!))</f>
        <v>#REF!</v>
      </c>
    </row>
    <row r="403" spans="2:6" x14ac:dyDescent="0.25">
      <c r="B403" s="424">
        <v>407</v>
      </c>
      <c r="C403" s="424" t="e">
        <f>LOOKUP(Table3[[#This Row],[JV '#]],Table1[JV '#],#REF!)</f>
        <v>#REF!</v>
      </c>
      <c r="D403" s="424" t="str">
        <f>LOOKUP(Table3[[#This Row],[JV '#]],Table1[JV '#],Table1[Early Completion (Y/N)])</f>
        <v>--</v>
      </c>
      <c r="E403" s="422">
        <f>LOOKUP(Table3[[#This Row],[JV '#]],Table1[JV '#],Table1[Pa One Call Serial No.])</f>
        <v>20143580503</v>
      </c>
      <c r="F403" s="438" t="e">
        <f>IF(LOOKUP(B403,Table1[JV '#],#REF!)="","No Entry",LOOKUP(B403,Table1[JV '#],#REF!))</f>
        <v>#REF!</v>
      </c>
    </row>
    <row r="404" spans="2:6" x14ac:dyDescent="0.25">
      <c r="B404" s="424">
        <v>408</v>
      </c>
      <c r="C404" s="424" t="e">
        <f>LOOKUP(Table3[[#This Row],[JV '#]],Table1[JV '#],#REF!)</f>
        <v>#REF!</v>
      </c>
      <c r="D404" s="424" t="str">
        <f>LOOKUP(Table3[[#This Row],[JV '#]],Table1[JV '#],Table1[Early Completion (Y/N)])</f>
        <v>--</v>
      </c>
      <c r="E404" s="422">
        <f>LOOKUP(Table3[[#This Row],[JV '#]],Table1[JV '#],Table1[Pa One Call Serial No.])</f>
        <v>20150411801</v>
      </c>
      <c r="F404" s="438" t="e">
        <f>IF(LOOKUP(B404,Table1[JV '#],#REF!)="","No Entry",LOOKUP(B404,Table1[JV '#],#REF!))</f>
        <v>#REF!</v>
      </c>
    </row>
    <row r="405" spans="2:6" x14ac:dyDescent="0.25">
      <c r="B405" s="424">
        <v>409</v>
      </c>
      <c r="C405" s="424" t="e">
        <f>LOOKUP(Table3[[#This Row],[JV '#]],Table1[JV '#],#REF!)</f>
        <v>#REF!</v>
      </c>
      <c r="D405" s="424" t="str">
        <f>LOOKUP(Table3[[#This Row],[JV '#]],Table1[JV '#],Table1[Early Completion (Y/N)])</f>
        <v>--</v>
      </c>
      <c r="E405" s="422">
        <f>LOOKUP(Table3[[#This Row],[JV '#]],Table1[JV '#],Table1[Pa One Call Serial No.])</f>
        <v>20150350272</v>
      </c>
      <c r="F405" s="438" t="e">
        <f>IF(LOOKUP(B405,Table1[JV '#],#REF!)="","No Entry",LOOKUP(B405,Table1[JV '#],#REF!))</f>
        <v>#REF!</v>
      </c>
    </row>
    <row r="406" spans="2:6" x14ac:dyDescent="0.25">
      <c r="B406" s="424">
        <v>410</v>
      </c>
      <c r="C406" s="424" t="e">
        <f>LOOKUP(Table3[[#This Row],[JV '#]],Table1[JV '#],#REF!)</f>
        <v>#REF!</v>
      </c>
      <c r="D406" s="424" t="str">
        <f>LOOKUP(Table3[[#This Row],[JV '#]],Table1[JV '#],Table1[Early Completion (Y/N)])</f>
        <v>--</v>
      </c>
      <c r="E406" s="422">
        <f>LOOKUP(Table3[[#This Row],[JV '#]],Table1[JV '#],Table1[Pa One Call Serial No.])</f>
        <v>20150301463</v>
      </c>
      <c r="F406" s="438" t="e">
        <f>IF(LOOKUP(B406,Table1[JV '#],#REF!)="","No Entry",LOOKUP(B406,Table1[JV '#],#REF!))</f>
        <v>#REF!</v>
      </c>
    </row>
    <row r="407" spans="2:6" x14ac:dyDescent="0.25">
      <c r="B407" s="424">
        <v>411</v>
      </c>
      <c r="C407" s="424" t="e">
        <f>LOOKUP(Table3[[#This Row],[JV '#]],Table1[JV '#],#REF!)</f>
        <v>#REF!</v>
      </c>
      <c r="D407" s="424" t="str">
        <f>LOOKUP(Table3[[#This Row],[JV '#]],Table1[JV '#],Table1[Early Completion (Y/N)])</f>
        <v>--</v>
      </c>
      <c r="E407" s="422">
        <f>LOOKUP(Table3[[#This Row],[JV '#]],Table1[JV '#],Table1[Pa One Call Serial No.])</f>
        <v>20150301475</v>
      </c>
      <c r="F407" s="438" t="e">
        <f>IF(LOOKUP(B407,Table1[JV '#],#REF!)="","No Entry",LOOKUP(B407,Table1[JV '#],#REF!))</f>
        <v>#REF!</v>
      </c>
    </row>
    <row r="408" spans="2:6" x14ac:dyDescent="0.25">
      <c r="B408" s="424">
        <v>412</v>
      </c>
      <c r="C408" s="424" t="e">
        <f>LOOKUP(Table3[[#This Row],[JV '#]],Table1[JV '#],#REF!)</f>
        <v>#REF!</v>
      </c>
      <c r="D408" s="424" t="str">
        <f>LOOKUP(Table3[[#This Row],[JV '#]],Table1[JV '#],Table1[Early Completion (Y/N)])</f>
        <v>Y</v>
      </c>
      <c r="E408" s="422">
        <f>LOOKUP(Table3[[#This Row],[JV '#]],Table1[JV '#],Table1[Pa One Call Serial No.])</f>
        <v>20140162112</v>
      </c>
      <c r="F408" s="438" t="e">
        <f>IF(LOOKUP(B408,Table1[JV '#],#REF!)="","No Entry",LOOKUP(B408,Table1[JV '#],#REF!))</f>
        <v>#REF!</v>
      </c>
    </row>
    <row r="409" spans="2:6" x14ac:dyDescent="0.25">
      <c r="B409" s="424">
        <v>413</v>
      </c>
      <c r="C409" s="424" t="e">
        <f>LOOKUP(Table3[[#This Row],[JV '#]],Table1[JV '#],#REF!)</f>
        <v>#REF!</v>
      </c>
      <c r="D409" s="424" t="str">
        <f>LOOKUP(Table3[[#This Row],[JV '#]],Table1[JV '#],Table1[Early Completion (Y/N)])</f>
        <v>--</v>
      </c>
      <c r="E409" s="422">
        <f>LOOKUP(Table3[[#This Row],[JV '#]],Table1[JV '#],Table1[Pa One Call Serial No.])</f>
        <v>20150330137</v>
      </c>
      <c r="F409" s="438" t="e">
        <f>IF(LOOKUP(B409,Table1[JV '#],#REF!)="","No Entry",LOOKUP(B409,Table1[JV '#],#REF!))</f>
        <v>#REF!</v>
      </c>
    </row>
    <row r="410" spans="2:6" x14ac:dyDescent="0.25">
      <c r="B410" s="424">
        <v>414</v>
      </c>
      <c r="C410" s="424" t="e">
        <f>LOOKUP(Table3[[#This Row],[JV '#]],Table1[JV '#],#REF!)</f>
        <v>#REF!</v>
      </c>
      <c r="D410" s="424" t="str">
        <f>LOOKUP(Table3[[#This Row],[JV '#]],Table1[JV '#],Table1[Early Completion (Y/N)])</f>
        <v>Y</v>
      </c>
      <c r="E410" s="422">
        <f>LOOKUP(Table3[[#This Row],[JV '#]],Table1[JV '#],Table1[Pa One Call Serial No.])</f>
        <v>20133610627</v>
      </c>
      <c r="F410" s="438" t="e">
        <f>IF(LOOKUP(B410,Table1[JV '#],#REF!)="","No Entry",LOOKUP(B410,Table1[JV '#],#REF!))</f>
        <v>#REF!</v>
      </c>
    </row>
    <row r="411" spans="2:6" x14ac:dyDescent="0.25">
      <c r="B411" s="424">
        <v>415</v>
      </c>
      <c r="C411" s="424" t="e">
        <f>LOOKUP(Table3[[#This Row],[JV '#]],Table1[JV '#],#REF!)</f>
        <v>#REF!</v>
      </c>
      <c r="D411" s="424" t="str">
        <f>LOOKUP(Table3[[#This Row],[JV '#]],Table1[JV '#],Table1[Early Completion (Y/N)])</f>
        <v>Y</v>
      </c>
      <c r="E411" s="422">
        <f>LOOKUP(Table3[[#This Row],[JV '#]],Table1[JV '#],Table1[Pa One Call Serial No.])</f>
        <v>20121380869</v>
      </c>
      <c r="F411" s="438" t="e">
        <f>IF(LOOKUP(B411,Table1[JV '#],#REF!)="","No Entry",LOOKUP(B411,Table1[JV '#],#REF!))</f>
        <v>#REF!</v>
      </c>
    </row>
    <row r="412" spans="2:6" x14ac:dyDescent="0.25">
      <c r="B412" s="424">
        <v>416</v>
      </c>
      <c r="C412" s="424" t="e">
        <f>LOOKUP(Table3[[#This Row],[JV '#]],Table1[JV '#],#REF!)</f>
        <v>#REF!</v>
      </c>
      <c r="D412" s="424" t="str">
        <f>LOOKUP(Table3[[#This Row],[JV '#]],Table1[JV '#],Table1[Early Completion (Y/N)])</f>
        <v>Y</v>
      </c>
      <c r="E412" s="422">
        <f>LOOKUP(Table3[[#This Row],[JV '#]],Table1[JV '#],Table1[Pa One Call Serial No.])</f>
        <v>20140162094</v>
      </c>
      <c r="F412" s="438" t="e">
        <f>IF(LOOKUP(B412,Table1[JV '#],#REF!)="","No Entry",LOOKUP(B412,Table1[JV '#],#REF!))</f>
        <v>#REF!</v>
      </c>
    </row>
    <row r="413" spans="2:6" x14ac:dyDescent="0.25">
      <c r="B413" s="424">
        <v>417</v>
      </c>
      <c r="C413" s="424" t="e">
        <f>LOOKUP(Table3[[#This Row],[JV '#]],Table1[JV '#],#REF!)</f>
        <v>#REF!</v>
      </c>
      <c r="D413" s="424" t="str">
        <f>LOOKUP(Table3[[#This Row],[JV '#]],Table1[JV '#],Table1[Early Completion (Y/N)])</f>
        <v>--</v>
      </c>
      <c r="E413" s="422">
        <f>LOOKUP(Table3[[#This Row],[JV '#]],Table1[JV '#],Table1[Pa One Call Serial No.])</f>
        <v>20150411810</v>
      </c>
      <c r="F413" s="438" t="e">
        <f>IF(LOOKUP(B413,Table1[JV '#],#REF!)="","No Entry",LOOKUP(B413,Table1[JV '#],#REF!))</f>
        <v>#REF!</v>
      </c>
    </row>
    <row r="414" spans="2:6" x14ac:dyDescent="0.25">
      <c r="B414" s="424">
        <v>418</v>
      </c>
      <c r="C414" s="424" t="e">
        <f>LOOKUP(Table3[[#This Row],[JV '#]],Table1[JV '#],#REF!)</f>
        <v>#REF!</v>
      </c>
      <c r="D414" s="424" t="str">
        <f>LOOKUP(Table3[[#This Row],[JV '#]],Table1[JV '#],Table1[Early Completion (Y/N)])</f>
        <v>Y</v>
      </c>
      <c r="E414" s="422">
        <f>LOOKUP(Table3[[#This Row],[JV '#]],Table1[JV '#],Table1[Pa One Call Serial No.])</f>
        <v>20140162109</v>
      </c>
      <c r="F414" s="438" t="e">
        <f>IF(LOOKUP(B414,Table1[JV '#],#REF!)="","No Entry",LOOKUP(B414,Table1[JV '#],#REF!))</f>
        <v>#REF!</v>
      </c>
    </row>
    <row r="415" spans="2:6" x14ac:dyDescent="0.25">
      <c r="B415" s="424">
        <v>419</v>
      </c>
      <c r="C415" s="424" t="e">
        <f>LOOKUP(Table3[[#This Row],[JV '#]],Table1[JV '#],#REF!)</f>
        <v>#REF!</v>
      </c>
      <c r="D415" s="424" t="str">
        <f>LOOKUP(Table3[[#This Row],[JV '#]],Table1[JV '#],Table1[Early Completion (Y/N)])</f>
        <v>Y</v>
      </c>
      <c r="E415" s="422">
        <f>LOOKUP(Table3[[#This Row],[JV '#]],Table1[JV '#],Table1[Pa One Call Serial No.])</f>
        <v>20140371911</v>
      </c>
      <c r="F415" s="438" t="e">
        <f>IF(LOOKUP(B415,Table1[JV '#],#REF!)="","No Entry",LOOKUP(B415,Table1[JV '#],#REF!))</f>
        <v>#REF!</v>
      </c>
    </row>
    <row r="416" spans="2:6" ht="24.75" x14ac:dyDescent="0.25">
      <c r="B416" s="424">
        <v>420</v>
      </c>
      <c r="C416" s="424" t="e">
        <f>LOOKUP(Table3[[#This Row],[JV '#]],Table1[JV '#],#REF!)</f>
        <v>#REF!</v>
      </c>
      <c r="D416" s="424" t="str">
        <f>LOOKUP(Table3[[#This Row],[JV '#]],Table1[JV '#],Table1[Early Completion (Y/N)])</f>
        <v>Y</v>
      </c>
      <c r="E416" s="422" t="str">
        <f>LOOKUP(Table3[[#This Row],[JV '#]],Table1[JV '#],Table1[Pa One Call Serial No.])</f>
        <v>20140410780, 20140371909</v>
      </c>
      <c r="F416" s="438" t="e">
        <f>IF(LOOKUP(B416,Table1[JV '#],#REF!)="","No Entry",LOOKUP(B416,Table1[JV '#],#REF!))</f>
        <v>#REF!</v>
      </c>
    </row>
    <row r="417" spans="2:6" x14ac:dyDescent="0.25">
      <c r="B417" s="424">
        <v>421</v>
      </c>
      <c r="C417" s="424" t="e">
        <f>LOOKUP(Table3[[#This Row],[JV '#]],Table1[JV '#],#REF!)</f>
        <v>#REF!</v>
      </c>
      <c r="D417" s="424" t="str">
        <f>LOOKUP(Table3[[#This Row],[JV '#]],Table1[JV '#],Table1[Early Completion (Y/N)])</f>
        <v>--</v>
      </c>
      <c r="E417" s="422">
        <f>LOOKUP(Table3[[#This Row],[JV '#]],Table1[JV '#],Table1[Pa One Call Serial No.])</f>
        <v>20143580442</v>
      </c>
      <c r="F417" s="438" t="e">
        <f>IF(LOOKUP(B417,Table1[JV '#],#REF!)="","No Entry",LOOKUP(B417,Table1[JV '#],#REF!))</f>
        <v>#REF!</v>
      </c>
    </row>
    <row r="418" spans="2:6" x14ac:dyDescent="0.25">
      <c r="B418" s="424">
        <v>422</v>
      </c>
      <c r="C418" s="424" t="e">
        <f>LOOKUP(Table3[[#This Row],[JV '#]],Table1[JV '#],#REF!)</f>
        <v>#REF!</v>
      </c>
      <c r="D418" s="424" t="str">
        <f>LOOKUP(Table3[[#This Row],[JV '#]],Table1[JV '#],Table1[Early Completion (Y/N)])</f>
        <v>Y</v>
      </c>
      <c r="E418" s="422">
        <f>LOOKUP(Table3[[#This Row],[JV '#]],Table1[JV '#],Table1[Pa One Call Serial No.])</f>
        <v>20133390194</v>
      </c>
      <c r="F418" s="438" t="e">
        <f>IF(LOOKUP(B418,Table1[JV '#],#REF!)="","No Entry",LOOKUP(B418,Table1[JV '#],#REF!))</f>
        <v>#REF!</v>
      </c>
    </row>
    <row r="419" spans="2:6" ht="24.75" x14ac:dyDescent="0.25">
      <c r="B419" s="424">
        <v>423</v>
      </c>
      <c r="C419" s="424" t="e">
        <f>LOOKUP(Table3[[#This Row],[JV '#]],Table1[JV '#],#REF!)</f>
        <v>#REF!</v>
      </c>
      <c r="D419" s="424" t="str">
        <f>LOOKUP(Table3[[#This Row],[JV '#]],Table1[JV '#],Table1[Early Completion (Y/N)])</f>
        <v>--</v>
      </c>
      <c r="E419" s="422" t="str">
        <f>LOOKUP(Table3[[#This Row],[JV '#]],Table1[JV '#],Table1[Pa One Call Serial No.])</f>
        <v>20150161751, 20150161752</v>
      </c>
      <c r="F419" s="438" t="e">
        <f>IF(LOOKUP(B419,Table1[JV '#],#REF!)="","No Entry",LOOKUP(B419,Table1[JV '#],#REF!))</f>
        <v>#REF!</v>
      </c>
    </row>
    <row r="420" spans="2:6" x14ac:dyDescent="0.25">
      <c r="B420" s="424">
        <v>424</v>
      </c>
      <c r="C420" s="424" t="e">
        <f>LOOKUP(Table3[[#This Row],[JV '#]],Table1[JV '#],#REF!)</f>
        <v>#REF!</v>
      </c>
      <c r="D420" s="424" t="str">
        <f>LOOKUP(Table3[[#This Row],[JV '#]],Table1[JV '#],Table1[Early Completion (Y/N)])</f>
        <v>--</v>
      </c>
      <c r="E420" s="422">
        <f>LOOKUP(Table3[[#This Row],[JV '#]],Table1[JV '#],Table1[Pa One Call Serial No.])</f>
        <v>20143580340</v>
      </c>
      <c r="F420" s="438" t="e">
        <f>IF(LOOKUP(B420,Table1[JV '#],#REF!)="","No Entry",LOOKUP(B420,Table1[JV '#],#REF!))</f>
        <v>#REF!</v>
      </c>
    </row>
    <row r="421" spans="2:6" x14ac:dyDescent="0.25">
      <c r="B421" s="424">
        <v>425</v>
      </c>
      <c r="C421" s="424" t="e">
        <f>LOOKUP(Table3[[#This Row],[JV '#]],Table1[JV '#],#REF!)</f>
        <v>#REF!</v>
      </c>
      <c r="D421" s="424" t="str">
        <f>LOOKUP(Table3[[#This Row],[JV '#]],Table1[JV '#],Table1[Early Completion (Y/N)])</f>
        <v>--</v>
      </c>
      <c r="E421" s="422">
        <f>LOOKUP(Table3[[#This Row],[JV '#]],Table1[JV '#],Table1[Pa One Call Serial No.])</f>
        <v>20150170073</v>
      </c>
      <c r="F421" s="438" t="e">
        <f>IF(LOOKUP(B421,Table1[JV '#],#REF!)="","No Entry",LOOKUP(B421,Table1[JV '#],#REF!))</f>
        <v>#REF!</v>
      </c>
    </row>
    <row r="422" spans="2:6" x14ac:dyDescent="0.25">
      <c r="B422" s="424">
        <v>426</v>
      </c>
      <c r="C422" s="424" t="e">
        <f>LOOKUP(Table3[[#This Row],[JV '#]],Table1[JV '#],#REF!)</f>
        <v>#REF!</v>
      </c>
      <c r="D422" s="424" t="str">
        <f>LOOKUP(Table3[[#This Row],[JV '#]],Table1[JV '#],Table1[Early Completion (Y/N)])</f>
        <v>--</v>
      </c>
      <c r="E422" s="422">
        <f>LOOKUP(Table3[[#This Row],[JV '#]],Table1[JV '#],Table1[Pa One Call Serial No.])</f>
        <v>20150161794</v>
      </c>
      <c r="F422" s="438" t="e">
        <f>IF(LOOKUP(B422,Table1[JV '#],#REF!)="","No Entry",LOOKUP(B422,Table1[JV '#],#REF!))</f>
        <v>#REF!</v>
      </c>
    </row>
    <row r="423" spans="2:6" ht="24.75" x14ac:dyDescent="0.25">
      <c r="B423" s="424">
        <v>427</v>
      </c>
      <c r="C423" s="424" t="e">
        <f>LOOKUP(Table3[[#This Row],[JV '#]],Table1[JV '#],#REF!)</f>
        <v>#REF!</v>
      </c>
      <c r="D423" s="424" t="str">
        <f>LOOKUP(Table3[[#This Row],[JV '#]],Table1[JV '#],Table1[Early Completion (Y/N)])</f>
        <v>--</v>
      </c>
      <c r="E423" s="422" t="str">
        <f>LOOKUP(Table3[[#This Row],[JV '#]],Table1[JV '#],Table1[Pa One Call Serial No.])</f>
        <v>20150170076, 20150170077</v>
      </c>
      <c r="F423" s="438" t="e">
        <f>IF(LOOKUP(B423,Table1[JV '#],#REF!)="","No Entry",LOOKUP(B423,Table1[JV '#],#REF!))</f>
        <v>#REF!</v>
      </c>
    </row>
    <row r="424" spans="2:6" x14ac:dyDescent="0.25">
      <c r="B424" s="424">
        <v>428</v>
      </c>
      <c r="C424" s="424" t="e">
        <f>LOOKUP(Table3[[#This Row],[JV '#]],Table1[JV '#],#REF!)</f>
        <v>#REF!</v>
      </c>
      <c r="D424" s="424" t="str">
        <f>LOOKUP(Table3[[#This Row],[JV '#]],Table1[JV '#],Table1[Early Completion (Y/N)])</f>
        <v>--</v>
      </c>
      <c r="E424" s="422">
        <f>LOOKUP(Table3[[#This Row],[JV '#]],Table1[JV '#],Table1[Pa One Call Serial No.])</f>
        <v>20150411843</v>
      </c>
      <c r="F424" s="438" t="e">
        <f>IF(LOOKUP(B424,Table1[JV '#],#REF!)="","No Entry",LOOKUP(B424,Table1[JV '#],#REF!))</f>
        <v>#REF!</v>
      </c>
    </row>
    <row r="425" spans="2:6" x14ac:dyDescent="0.25">
      <c r="B425" s="424">
        <v>429</v>
      </c>
      <c r="C425" s="424" t="e">
        <f>LOOKUP(Table3[[#This Row],[JV '#]],Table1[JV '#],#REF!)</f>
        <v>#REF!</v>
      </c>
      <c r="D425" s="424" t="str">
        <f>LOOKUP(Table3[[#This Row],[JV '#]],Table1[JV '#],Table1[Early Completion (Y/N)])</f>
        <v>--</v>
      </c>
      <c r="E425" s="422">
        <f>LOOKUP(Table3[[#This Row],[JV '#]],Table1[JV '#],Table1[Pa One Call Serial No.])</f>
        <v>20143571433</v>
      </c>
      <c r="F425" s="438" t="e">
        <f>IF(LOOKUP(B425,Table1[JV '#],#REF!)="","No Entry",LOOKUP(B425,Table1[JV '#],#REF!))</f>
        <v>#REF!</v>
      </c>
    </row>
    <row r="426" spans="2:6" x14ac:dyDescent="0.25">
      <c r="B426" s="424">
        <v>430</v>
      </c>
      <c r="C426" s="424" t="e">
        <f>LOOKUP(Table3[[#This Row],[JV '#]],Table1[JV '#],#REF!)</f>
        <v>#REF!</v>
      </c>
      <c r="D426" s="424" t="str">
        <f>LOOKUP(Table3[[#This Row],[JV '#]],Table1[JV '#],Table1[Early Completion (Y/N)])</f>
        <v>--</v>
      </c>
      <c r="E426" s="422">
        <f>LOOKUP(Table3[[#This Row],[JV '#]],Table1[JV '#],Table1[Pa One Call Serial No.])</f>
        <v>20150161783</v>
      </c>
      <c r="F426" s="438" t="e">
        <f>IF(LOOKUP(B426,Table1[JV '#],#REF!)="","No Entry",LOOKUP(B426,Table1[JV '#],#REF!))</f>
        <v>#REF!</v>
      </c>
    </row>
    <row r="427" spans="2:6" x14ac:dyDescent="0.25">
      <c r="B427" s="424">
        <v>431</v>
      </c>
      <c r="C427" s="424" t="e">
        <f>LOOKUP(Table3[[#This Row],[JV '#]],Table1[JV '#],#REF!)</f>
        <v>#REF!</v>
      </c>
      <c r="D427" s="424" t="str">
        <f>LOOKUP(Table3[[#This Row],[JV '#]],Table1[JV '#],Table1[Early Completion (Y/N)])</f>
        <v>Y</v>
      </c>
      <c r="E427" s="422">
        <f>LOOKUP(Table3[[#This Row],[JV '#]],Table1[JV '#],Table1[Pa One Call Serial No.])</f>
        <v>0</v>
      </c>
      <c r="F427" s="438" t="e">
        <f>IF(LOOKUP(B427,Table1[JV '#],#REF!)="","No Entry",LOOKUP(B427,Table1[JV '#],#REF!))</f>
        <v>#REF!</v>
      </c>
    </row>
    <row r="428" spans="2:6" ht="24.75" x14ac:dyDescent="0.25">
      <c r="B428" s="424">
        <v>432</v>
      </c>
      <c r="C428" s="424" t="e">
        <f>LOOKUP(Table3[[#This Row],[JV '#]],Table1[JV '#],#REF!)</f>
        <v>#REF!</v>
      </c>
      <c r="D428" s="424" t="str">
        <f>LOOKUP(Table3[[#This Row],[JV '#]],Table1[JV '#],Table1[Early Completion (Y/N)])</f>
        <v>--</v>
      </c>
      <c r="E428" s="422" t="str">
        <f>LOOKUP(Table3[[#This Row],[JV '#]],Table1[JV '#],Table1[Pa One Call Serial No.])</f>
        <v>20150170081, 20150170082</v>
      </c>
      <c r="F428" s="438" t="e">
        <f>IF(LOOKUP(B428,Table1[JV '#],#REF!)="","No Entry",LOOKUP(B428,Table1[JV '#],#REF!))</f>
        <v>#REF!</v>
      </c>
    </row>
    <row r="429" spans="2:6" x14ac:dyDescent="0.25">
      <c r="B429" s="424">
        <v>433</v>
      </c>
      <c r="C429" s="424" t="e">
        <f>LOOKUP(Table3[[#This Row],[JV '#]],Table1[JV '#],#REF!)</f>
        <v>#REF!</v>
      </c>
      <c r="D429" s="424" t="str">
        <f>LOOKUP(Table3[[#This Row],[JV '#]],Table1[JV '#],Table1[Early Completion (Y/N)])</f>
        <v>Y</v>
      </c>
      <c r="E429" s="422">
        <f>LOOKUP(Table3[[#This Row],[JV '#]],Table1[JV '#],Table1[Pa One Call Serial No.])</f>
        <v>20140162146</v>
      </c>
      <c r="F429" s="438" t="e">
        <f>IF(LOOKUP(B429,Table1[JV '#],#REF!)="","No Entry",LOOKUP(B429,Table1[JV '#],#REF!))</f>
        <v>#REF!</v>
      </c>
    </row>
    <row r="430" spans="2:6" x14ac:dyDescent="0.25">
      <c r="B430" s="424">
        <v>434</v>
      </c>
      <c r="C430" s="424" t="e">
        <f>LOOKUP(Table3[[#This Row],[JV '#]],Table1[JV '#],#REF!)</f>
        <v>#REF!</v>
      </c>
      <c r="D430" s="424" t="str">
        <f>LOOKUP(Table3[[#This Row],[JV '#]],Table1[JV '#],Table1[Early Completion (Y/N)])</f>
        <v>--</v>
      </c>
      <c r="E430" s="422">
        <f>LOOKUP(Table3[[#This Row],[JV '#]],Table1[JV '#],Table1[Pa One Call Serial No.])</f>
        <v>20150170083</v>
      </c>
      <c r="F430" s="438" t="e">
        <f>IF(LOOKUP(B430,Table1[JV '#],#REF!)="","No Entry",LOOKUP(B430,Table1[JV '#],#REF!))</f>
        <v>#REF!</v>
      </c>
    </row>
    <row r="431" spans="2:6" x14ac:dyDescent="0.25">
      <c r="B431" s="424">
        <v>435</v>
      </c>
      <c r="C431" s="424" t="e">
        <f>LOOKUP(Table3[[#This Row],[JV '#]],Table1[JV '#],#REF!)</f>
        <v>#REF!</v>
      </c>
      <c r="D431" s="424" t="str">
        <f>LOOKUP(Table3[[#This Row],[JV '#]],Table1[JV '#],Table1[Early Completion (Y/N)])</f>
        <v>--</v>
      </c>
      <c r="E431" s="422">
        <f>LOOKUP(Table3[[#This Row],[JV '#]],Table1[JV '#],Table1[Pa One Call Serial No.])</f>
        <v>20151471652</v>
      </c>
      <c r="F431" s="438" t="e">
        <f>IF(LOOKUP(B431,Table1[JV '#],#REF!)="","No Entry",LOOKUP(B431,Table1[JV '#],#REF!))</f>
        <v>#REF!</v>
      </c>
    </row>
    <row r="432" spans="2:6" x14ac:dyDescent="0.25">
      <c r="B432" s="424">
        <v>436</v>
      </c>
      <c r="C432" s="424" t="e">
        <f>LOOKUP(Table3[[#This Row],[JV '#]],Table1[JV '#],#REF!)</f>
        <v>#REF!</v>
      </c>
      <c r="D432" s="424" t="str">
        <f>LOOKUP(Table3[[#This Row],[JV '#]],Table1[JV '#],Table1[Early Completion (Y/N)])</f>
        <v>Y</v>
      </c>
      <c r="E432" s="422">
        <f>LOOKUP(Table3[[#This Row],[JV '#]],Table1[JV '#],Table1[Pa One Call Serial No.])</f>
        <v>0</v>
      </c>
      <c r="F432" s="438" t="e">
        <f>IF(LOOKUP(B432,Table1[JV '#],#REF!)="","No Entry",LOOKUP(B432,Table1[JV '#],#REF!))</f>
        <v>#REF!</v>
      </c>
    </row>
    <row r="433" spans="2:6" x14ac:dyDescent="0.25">
      <c r="B433" s="424">
        <v>437</v>
      </c>
      <c r="C433" s="424" t="e">
        <f>LOOKUP(Table3[[#This Row],[JV '#]],Table1[JV '#],#REF!)</f>
        <v>#REF!</v>
      </c>
      <c r="D433" s="424" t="str">
        <f>LOOKUP(Table3[[#This Row],[JV '#]],Table1[JV '#],Table1[Early Completion (Y/N)])</f>
        <v>--</v>
      </c>
      <c r="E433" s="422">
        <f>LOOKUP(Table3[[#This Row],[JV '#]],Table1[JV '#],Table1[Pa One Call Serial No.])</f>
        <v>20150161202</v>
      </c>
      <c r="F433" s="438" t="e">
        <f>IF(LOOKUP(B433,Table1[JV '#],#REF!)="","No Entry",LOOKUP(B433,Table1[JV '#],#REF!))</f>
        <v>#REF!</v>
      </c>
    </row>
    <row r="434" spans="2:6" x14ac:dyDescent="0.25">
      <c r="B434" s="424">
        <v>438</v>
      </c>
      <c r="C434" s="424" t="e">
        <f>LOOKUP(Table3[[#This Row],[JV '#]],Table1[JV '#],#REF!)</f>
        <v>#REF!</v>
      </c>
      <c r="D434" s="424" t="str">
        <f>LOOKUP(Table3[[#This Row],[JV '#]],Table1[JV '#],Table1[Early Completion (Y/N)])</f>
        <v>Y</v>
      </c>
      <c r="E434" s="422">
        <f>LOOKUP(Table3[[#This Row],[JV '#]],Table1[JV '#],Table1[Pa One Call Serial No.])</f>
        <v>20133390204</v>
      </c>
      <c r="F434" s="438" t="e">
        <f>IF(LOOKUP(B434,Table1[JV '#],#REF!)="","No Entry",LOOKUP(B434,Table1[JV '#],#REF!))</f>
        <v>#REF!</v>
      </c>
    </row>
    <row r="435" spans="2:6" x14ac:dyDescent="0.25">
      <c r="B435" s="424">
        <v>439</v>
      </c>
      <c r="C435" s="424" t="e">
        <f>LOOKUP(Table3[[#This Row],[JV '#]],Table1[JV '#],#REF!)</f>
        <v>#REF!</v>
      </c>
      <c r="D435" s="424" t="str">
        <f>LOOKUP(Table3[[#This Row],[JV '#]],Table1[JV '#],Table1[Early Completion (Y/N)])</f>
        <v>--</v>
      </c>
      <c r="E435" s="422">
        <f>LOOKUP(Table3[[#This Row],[JV '#]],Table1[JV '#],Table1[Pa One Call Serial No.])</f>
        <v>20150170090</v>
      </c>
      <c r="F435" s="438" t="e">
        <f>IF(LOOKUP(B435,Table1[JV '#],#REF!)="","No Entry",LOOKUP(B435,Table1[JV '#],#REF!))</f>
        <v>#REF!</v>
      </c>
    </row>
    <row r="436" spans="2:6" x14ac:dyDescent="0.25">
      <c r="B436" s="424">
        <v>440</v>
      </c>
      <c r="C436" s="424" t="e">
        <f>LOOKUP(Table3[[#This Row],[JV '#]],Table1[JV '#],#REF!)</f>
        <v>#REF!</v>
      </c>
      <c r="D436" s="424" t="str">
        <f>LOOKUP(Table3[[#This Row],[JV '#]],Table1[JV '#],Table1[Early Completion (Y/N)])</f>
        <v>--</v>
      </c>
      <c r="E436" s="422">
        <f>LOOKUP(Table3[[#This Row],[JV '#]],Table1[JV '#],Table1[Pa One Call Serial No.])</f>
        <v>20150341098</v>
      </c>
      <c r="F436" s="438" t="e">
        <f>IF(LOOKUP(B436,Table1[JV '#],#REF!)="","No Entry",LOOKUP(B436,Table1[JV '#],#REF!))</f>
        <v>#REF!</v>
      </c>
    </row>
    <row r="437" spans="2:6" x14ac:dyDescent="0.25">
      <c r="B437" s="424">
        <v>441</v>
      </c>
      <c r="C437" s="424" t="e">
        <f>LOOKUP(Table3[[#This Row],[JV '#]],Table1[JV '#],#REF!)</f>
        <v>#REF!</v>
      </c>
      <c r="D437" s="424" t="str">
        <f>LOOKUP(Table3[[#This Row],[JV '#]],Table1[JV '#],Table1[Early Completion (Y/N)])</f>
        <v>--</v>
      </c>
      <c r="E437" s="422">
        <f>LOOKUP(Table3[[#This Row],[JV '#]],Table1[JV '#],Table1[Pa One Call Serial No.])</f>
        <v>20150301240</v>
      </c>
      <c r="F437" s="438" t="e">
        <f>IF(LOOKUP(B437,Table1[JV '#],#REF!)="","No Entry",LOOKUP(B437,Table1[JV '#],#REF!))</f>
        <v>#REF!</v>
      </c>
    </row>
    <row r="438" spans="2:6" ht="24.75" x14ac:dyDescent="0.25">
      <c r="B438" s="424">
        <v>442</v>
      </c>
      <c r="C438" s="424" t="e">
        <f>LOOKUP(Table3[[#This Row],[JV '#]],Table1[JV '#],#REF!)</f>
        <v>#REF!</v>
      </c>
      <c r="D438" s="424" t="str">
        <f>LOOKUP(Table3[[#This Row],[JV '#]],Table1[JV '#],Table1[Early Completion (Y/N)])</f>
        <v>--</v>
      </c>
      <c r="E438" s="422" t="str">
        <f>LOOKUP(Table3[[#This Row],[JV '#]],Table1[JV '#],Table1[Pa One Call Serial No.])</f>
        <v>20150170118, 20150170119</v>
      </c>
      <c r="F438" s="438" t="e">
        <f>IF(LOOKUP(B438,Table1[JV '#],#REF!)="","No Entry",LOOKUP(B438,Table1[JV '#],#REF!))</f>
        <v>#REF!</v>
      </c>
    </row>
    <row r="439" spans="2:6" x14ac:dyDescent="0.25">
      <c r="B439" s="424">
        <v>443</v>
      </c>
      <c r="C439" s="424" t="e">
        <f>LOOKUP(Table3[[#This Row],[JV '#]],Table1[JV '#],#REF!)</f>
        <v>#REF!</v>
      </c>
      <c r="D439" s="424" t="str">
        <f>LOOKUP(Table3[[#This Row],[JV '#]],Table1[JV '#],Table1[Early Completion (Y/N)])</f>
        <v>--</v>
      </c>
      <c r="E439" s="422">
        <f>LOOKUP(Table3[[#This Row],[JV '#]],Table1[JV '#],Table1[Pa One Call Serial No.])</f>
        <v>20150161724</v>
      </c>
      <c r="F439" s="438" t="e">
        <f>IF(LOOKUP(B439,Table1[JV '#],#REF!)="","No Entry",LOOKUP(B439,Table1[JV '#],#REF!))</f>
        <v>#REF!</v>
      </c>
    </row>
    <row r="440" spans="2:6" ht="24.75" x14ac:dyDescent="0.25">
      <c r="B440" s="424">
        <v>444</v>
      </c>
      <c r="C440" s="424" t="e">
        <f>LOOKUP(Table3[[#This Row],[JV '#]],Table1[JV '#],#REF!)</f>
        <v>#REF!</v>
      </c>
      <c r="D440" s="424" t="str">
        <f>LOOKUP(Table3[[#This Row],[JV '#]],Table1[JV '#],Table1[Early Completion (Y/N)])</f>
        <v>--</v>
      </c>
      <c r="E440" s="422" t="str">
        <f>LOOKUP(Table3[[#This Row],[JV '#]],Table1[JV '#],Table1[Pa One Call Serial No.])</f>
        <v>20150170120, 20150170121</v>
      </c>
      <c r="F440" s="438" t="e">
        <f>IF(LOOKUP(B440,Table1[JV '#],#REF!)="","No Entry",LOOKUP(B440,Table1[JV '#],#REF!))</f>
        <v>#REF!</v>
      </c>
    </row>
    <row r="441" spans="2:6" x14ac:dyDescent="0.25">
      <c r="B441" s="424">
        <v>445</v>
      </c>
      <c r="C441" s="424" t="e">
        <f>LOOKUP(Table3[[#This Row],[JV '#]],Table1[JV '#],#REF!)</f>
        <v>#REF!</v>
      </c>
      <c r="D441" s="424" t="str">
        <f>LOOKUP(Table3[[#This Row],[JV '#]],Table1[JV '#],Table1[Early Completion (Y/N)])</f>
        <v>--</v>
      </c>
      <c r="E441" s="422">
        <f>LOOKUP(Table3[[#This Row],[JV '#]],Table1[JV '#],Table1[Pa One Call Serial No.])</f>
        <v>20150420669</v>
      </c>
      <c r="F441" s="438" t="e">
        <f>IF(LOOKUP(B441,Table1[JV '#],#REF!)="","No Entry",LOOKUP(B441,Table1[JV '#],#REF!))</f>
        <v>#REF!</v>
      </c>
    </row>
    <row r="442" spans="2:6" x14ac:dyDescent="0.25">
      <c r="B442" s="424">
        <v>446</v>
      </c>
      <c r="C442" s="424" t="e">
        <f>LOOKUP(Table3[[#This Row],[JV '#]],Table1[JV '#],#REF!)</f>
        <v>#REF!</v>
      </c>
      <c r="D442" s="424" t="str">
        <f>LOOKUP(Table3[[#This Row],[JV '#]],Table1[JV '#],Table1[Early Completion (Y/N)])</f>
        <v>Y</v>
      </c>
      <c r="E442" s="422">
        <f>LOOKUP(Table3[[#This Row],[JV '#]],Table1[JV '#],Table1[Pa One Call Serial No.])</f>
        <v>20140162092</v>
      </c>
      <c r="F442" s="438" t="e">
        <f>IF(LOOKUP(B442,Table1[JV '#],#REF!)="","No Entry",LOOKUP(B442,Table1[JV '#],#REF!))</f>
        <v>#REF!</v>
      </c>
    </row>
    <row r="443" spans="2:6" x14ac:dyDescent="0.25">
      <c r="B443" s="424">
        <v>447</v>
      </c>
      <c r="C443" s="424" t="e">
        <f>LOOKUP(Table3[[#This Row],[JV '#]],Table1[JV '#],#REF!)</f>
        <v>#REF!</v>
      </c>
      <c r="D443" s="424" t="str">
        <f>LOOKUP(Table3[[#This Row],[JV '#]],Table1[JV '#],Table1[Early Completion (Y/N)])</f>
        <v>--</v>
      </c>
      <c r="E443" s="422">
        <f>LOOKUP(Table3[[#This Row],[JV '#]],Table1[JV '#],Table1[Pa One Call Serial No.])</f>
        <v>20150340804</v>
      </c>
      <c r="F443" s="438" t="e">
        <f>IF(LOOKUP(B443,Table1[JV '#],#REF!)="","No Entry",LOOKUP(B443,Table1[JV '#],#REF!))</f>
        <v>#REF!</v>
      </c>
    </row>
    <row r="444" spans="2:6" x14ac:dyDescent="0.25">
      <c r="B444" s="424">
        <v>448</v>
      </c>
      <c r="C444" s="424" t="e">
        <f>LOOKUP(Table3[[#This Row],[JV '#]],Table1[JV '#],#REF!)</f>
        <v>#REF!</v>
      </c>
      <c r="D444" s="424" t="str">
        <f>LOOKUP(Table3[[#This Row],[JV '#]],Table1[JV '#],Table1[Early Completion (Y/N)])</f>
        <v>--</v>
      </c>
      <c r="E444" s="422">
        <f>LOOKUP(Table3[[#This Row],[JV '#]],Table1[JV '#],Table1[Pa One Call Serial No.])</f>
        <v>20150340889</v>
      </c>
      <c r="F444" s="438" t="e">
        <f>IF(LOOKUP(B444,Table1[JV '#],#REF!)="","No Entry",LOOKUP(B444,Table1[JV '#],#REF!))</f>
        <v>#REF!</v>
      </c>
    </row>
    <row r="445" spans="2:6" x14ac:dyDescent="0.25">
      <c r="B445" s="424">
        <v>449</v>
      </c>
      <c r="C445" s="424" t="e">
        <f>LOOKUP(Table3[[#This Row],[JV '#]],Table1[JV '#],#REF!)</f>
        <v>#REF!</v>
      </c>
      <c r="D445" s="424" t="str">
        <f>LOOKUP(Table3[[#This Row],[JV '#]],Table1[JV '#],Table1[Early Completion (Y/N)])</f>
        <v>--</v>
      </c>
      <c r="E445" s="422">
        <f>LOOKUP(Table3[[#This Row],[JV '#]],Table1[JV '#],Table1[Pa One Call Serial No.])</f>
        <v>20150301286</v>
      </c>
      <c r="F445" s="438" t="e">
        <f>IF(LOOKUP(B445,Table1[JV '#],#REF!)="","No Entry",LOOKUP(B445,Table1[JV '#],#REF!))</f>
        <v>#REF!</v>
      </c>
    </row>
    <row r="446" spans="2:6" x14ac:dyDescent="0.25">
      <c r="B446" s="424">
        <v>450</v>
      </c>
      <c r="C446" s="424" t="e">
        <f>LOOKUP(Table3[[#This Row],[JV '#]],Table1[JV '#],#REF!)</f>
        <v>#REF!</v>
      </c>
      <c r="D446" s="424" t="str">
        <f>LOOKUP(Table3[[#This Row],[JV '#]],Table1[JV '#],Table1[Early Completion (Y/N)])</f>
        <v>--</v>
      </c>
      <c r="E446" s="422">
        <f>LOOKUP(Table3[[#This Row],[JV '#]],Table1[JV '#],Table1[Pa One Call Serial No.])</f>
        <v>20150170123</v>
      </c>
      <c r="F446" s="438" t="e">
        <f>IF(LOOKUP(B446,Table1[JV '#],#REF!)="","No Entry",LOOKUP(B446,Table1[JV '#],#REF!))</f>
        <v>#REF!</v>
      </c>
    </row>
    <row r="447" spans="2:6" x14ac:dyDescent="0.25">
      <c r="B447" s="424">
        <v>451</v>
      </c>
      <c r="C447" s="424" t="e">
        <f>LOOKUP(Table3[[#This Row],[JV '#]],Table1[JV '#],#REF!)</f>
        <v>#REF!</v>
      </c>
      <c r="D447" s="424" t="str">
        <f>LOOKUP(Table3[[#This Row],[JV '#]],Table1[JV '#],Table1[Early Completion (Y/N)])</f>
        <v>--</v>
      </c>
      <c r="E447" s="422">
        <f>LOOKUP(Table3[[#This Row],[JV '#]],Table1[JV '#],Table1[Pa One Call Serial No.])</f>
        <v>20151472773</v>
      </c>
      <c r="F447" s="438" t="e">
        <f>IF(LOOKUP(B447,Table1[JV '#],#REF!)="","No Entry",LOOKUP(B447,Table1[JV '#],#REF!))</f>
        <v>#REF!</v>
      </c>
    </row>
    <row r="448" spans="2:6" x14ac:dyDescent="0.25">
      <c r="B448" s="424">
        <v>452</v>
      </c>
      <c r="C448" s="424" t="e">
        <f>LOOKUP(Table3[[#This Row],[JV '#]],Table1[JV '#],#REF!)</f>
        <v>#REF!</v>
      </c>
      <c r="D448" s="424" t="str">
        <f>LOOKUP(Table3[[#This Row],[JV '#]],Table1[JV '#],Table1[Early Completion (Y/N)])</f>
        <v>--</v>
      </c>
      <c r="E448" s="422">
        <f>LOOKUP(Table3[[#This Row],[JV '#]],Table1[JV '#],Table1[Pa One Call Serial No.])</f>
        <v>20151470662</v>
      </c>
      <c r="F448" s="438" t="e">
        <f>IF(LOOKUP(B448,Table1[JV '#],#REF!)="","No Entry",LOOKUP(B448,Table1[JV '#],#REF!))</f>
        <v>#REF!</v>
      </c>
    </row>
    <row r="449" spans="2:6" x14ac:dyDescent="0.25">
      <c r="B449" s="424">
        <v>453</v>
      </c>
      <c r="C449" s="424" t="e">
        <f>LOOKUP(Table3[[#This Row],[JV '#]],Table1[JV '#],#REF!)</f>
        <v>#REF!</v>
      </c>
      <c r="D449" s="424" t="str">
        <f>LOOKUP(Table3[[#This Row],[JV '#]],Table1[JV '#],Table1[Early Completion (Y/N)])</f>
        <v>--</v>
      </c>
      <c r="E449" s="422">
        <f>LOOKUP(Table3[[#This Row],[JV '#]],Table1[JV '#],Table1[Pa One Call Serial No.])</f>
        <v>20150170125</v>
      </c>
      <c r="F449" s="438" t="e">
        <f>IF(LOOKUP(B449,Table1[JV '#],#REF!)="","No Entry",LOOKUP(B449,Table1[JV '#],#REF!))</f>
        <v>#REF!</v>
      </c>
    </row>
    <row r="450" spans="2:6" x14ac:dyDescent="0.25">
      <c r="B450" s="424">
        <v>454</v>
      </c>
      <c r="C450" s="424" t="e">
        <f>LOOKUP(Table3[[#This Row],[JV '#]],Table1[JV '#],#REF!)</f>
        <v>#REF!</v>
      </c>
      <c r="D450" s="424" t="str">
        <f>LOOKUP(Table3[[#This Row],[JV '#]],Table1[JV '#],Table1[Early Completion (Y/N)])</f>
        <v>--</v>
      </c>
      <c r="E450" s="422">
        <f>LOOKUP(Table3[[#This Row],[JV '#]],Table1[JV '#],Table1[Pa One Call Serial No.])</f>
        <v>20150350331</v>
      </c>
      <c r="F450" s="438" t="e">
        <f>IF(LOOKUP(B450,Table1[JV '#],#REF!)="","No Entry",LOOKUP(B450,Table1[JV '#],#REF!))</f>
        <v>#REF!</v>
      </c>
    </row>
    <row r="451" spans="2:6" x14ac:dyDescent="0.25">
      <c r="B451" s="424">
        <v>455</v>
      </c>
      <c r="C451" s="424" t="e">
        <f>LOOKUP(Table3[[#This Row],[JV '#]],Table1[JV '#],#REF!)</f>
        <v>#REF!</v>
      </c>
      <c r="D451" s="424" t="str">
        <f>LOOKUP(Table3[[#This Row],[JV '#]],Table1[JV '#],Table1[Early Completion (Y/N)])</f>
        <v>--</v>
      </c>
      <c r="E451" s="422">
        <f>LOOKUP(Table3[[#This Row],[JV '#]],Table1[JV '#],Table1[Pa One Call Serial No.])</f>
        <v>20150341801</v>
      </c>
      <c r="F451" s="438" t="e">
        <f>IF(LOOKUP(B451,Table1[JV '#],#REF!)="","No Entry",LOOKUP(B451,Table1[JV '#],#REF!))</f>
        <v>#REF!</v>
      </c>
    </row>
    <row r="452" spans="2:6" x14ac:dyDescent="0.25">
      <c r="B452" s="424">
        <v>456</v>
      </c>
      <c r="C452" s="424" t="e">
        <f>LOOKUP(Table3[[#This Row],[JV '#]],Table1[JV '#],#REF!)</f>
        <v>#REF!</v>
      </c>
      <c r="D452" s="424" t="str">
        <f>LOOKUP(Table3[[#This Row],[JV '#]],Table1[JV '#],Table1[Early Completion (Y/N)])</f>
        <v>--</v>
      </c>
      <c r="E452" s="422">
        <f>LOOKUP(Table3[[#This Row],[JV '#]],Table1[JV '#],Table1[Pa One Call Serial No.])</f>
        <v>20150341820</v>
      </c>
      <c r="F452" s="438" t="e">
        <f>IF(LOOKUP(B452,Table1[JV '#],#REF!)="","No Entry",LOOKUP(B452,Table1[JV '#],#REF!))</f>
        <v>#REF!</v>
      </c>
    </row>
    <row r="453" spans="2:6" x14ac:dyDescent="0.25">
      <c r="B453" s="424">
        <v>457</v>
      </c>
      <c r="C453" s="424" t="e">
        <f>LOOKUP(Table3[[#This Row],[JV '#]],Table1[JV '#],#REF!)</f>
        <v>#REF!</v>
      </c>
      <c r="D453" s="424" t="str">
        <f>LOOKUP(Table3[[#This Row],[JV '#]],Table1[JV '#],Table1[Early Completion (Y/N)])</f>
        <v>--</v>
      </c>
      <c r="E453" s="422">
        <f>LOOKUP(Table3[[#This Row],[JV '#]],Table1[JV '#],Table1[Pa One Call Serial No.])</f>
        <v>20143580299</v>
      </c>
      <c r="F453" s="438" t="e">
        <f>IF(LOOKUP(B453,Table1[JV '#],#REF!)="","No Entry",LOOKUP(B453,Table1[JV '#],#REF!))</f>
        <v>#REF!</v>
      </c>
    </row>
    <row r="454" spans="2:6" x14ac:dyDescent="0.25">
      <c r="B454" s="424">
        <v>458</v>
      </c>
      <c r="C454" s="424" t="e">
        <f>LOOKUP(Table3[[#This Row],[JV '#]],Table1[JV '#],#REF!)</f>
        <v>#REF!</v>
      </c>
      <c r="D454" s="424" t="str">
        <f>LOOKUP(Table3[[#This Row],[JV '#]],Table1[JV '#],Table1[Early Completion (Y/N)])</f>
        <v>--</v>
      </c>
      <c r="E454" s="422">
        <f>LOOKUP(Table3[[#This Row],[JV '#]],Table1[JV '#],Table1[Pa One Call Serial No.])</f>
        <v>20143570586</v>
      </c>
      <c r="F454" s="438" t="e">
        <f>IF(LOOKUP(B454,Table1[JV '#],#REF!)="","No Entry",LOOKUP(B454,Table1[JV '#],#REF!))</f>
        <v>#REF!</v>
      </c>
    </row>
    <row r="455" spans="2:6" x14ac:dyDescent="0.25">
      <c r="B455" s="424">
        <v>459</v>
      </c>
      <c r="C455" s="424" t="e">
        <f>LOOKUP(Table3[[#This Row],[JV '#]],Table1[JV '#],#REF!)</f>
        <v>#REF!</v>
      </c>
      <c r="D455" s="424" t="str">
        <f>LOOKUP(Table3[[#This Row],[JV '#]],Table1[JV '#],Table1[Early Completion (Y/N)])</f>
        <v>--</v>
      </c>
      <c r="E455" s="422">
        <f>LOOKUP(Table3[[#This Row],[JV '#]],Table1[JV '#],Table1[Pa One Call Serial No.])</f>
        <v>20150161766</v>
      </c>
      <c r="F455" s="438" t="e">
        <f>IF(LOOKUP(B455,Table1[JV '#],#REF!)="","No Entry",LOOKUP(B455,Table1[JV '#],#REF!))</f>
        <v>#REF!</v>
      </c>
    </row>
    <row r="456" spans="2:6" x14ac:dyDescent="0.25">
      <c r="B456" s="424">
        <v>460</v>
      </c>
      <c r="C456" s="424" t="e">
        <f>LOOKUP(Table3[[#This Row],[JV '#]],Table1[JV '#],#REF!)</f>
        <v>#REF!</v>
      </c>
      <c r="D456" s="424" t="str">
        <f>LOOKUP(Table3[[#This Row],[JV '#]],Table1[JV '#],Table1[Early Completion (Y/N)])</f>
        <v>--</v>
      </c>
      <c r="E456" s="422">
        <f>LOOKUP(Table3[[#This Row],[JV '#]],Table1[JV '#],Table1[Pa One Call Serial No.])</f>
        <v>20150161774</v>
      </c>
      <c r="F456" s="438" t="e">
        <f>IF(LOOKUP(B456,Table1[JV '#],#REF!)="","No Entry",LOOKUP(B456,Table1[JV '#],#REF!))</f>
        <v>#REF!</v>
      </c>
    </row>
    <row r="457" spans="2:6" x14ac:dyDescent="0.25">
      <c r="B457" s="424">
        <v>461</v>
      </c>
      <c r="C457" s="424" t="e">
        <f>LOOKUP(Table3[[#This Row],[JV '#]],Table1[JV '#],#REF!)</f>
        <v>#REF!</v>
      </c>
      <c r="D457" s="424" t="str">
        <f>LOOKUP(Table3[[#This Row],[JV '#]],Table1[JV '#],Table1[Early Completion (Y/N)])</f>
        <v>--</v>
      </c>
      <c r="E457" s="422">
        <f>LOOKUP(Table3[[#This Row],[JV '#]],Table1[JV '#],Table1[Pa One Call Serial No.])</f>
        <v>20151471730</v>
      </c>
      <c r="F457" s="438" t="e">
        <f>IF(LOOKUP(B457,Table1[JV '#],#REF!)="","No Entry",LOOKUP(B457,Table1[JV '#],#REF!))</f>
        <v>#REF!</v>
      </c>
    </row>
    <row r="458" spans="2:6" ht="24.75" x14ac:dyDescent="0.25">
      <c r="B458" s="424">
        <v>462</v>
      </c>
      <c r="C458" s="424" t="e">
        <f>LOOKUP(Table3[[#This Row],[JV '#]],Table1[JV '#],#REF!)</f>
        <v>#REF!</v>
      </c>
      <c r="D458" s="424" t="str">
        <f>LOOKUP(Table3[[#This Row],[JV '#]],Table1[JV '#],Table1[Early Completion (Y/N)])</f>
        <v>--</v>
      </c>
      <c r="E458" s="422" t="str">
        <f>LOOKUP(Table3[[#This Row],[JV '#]],Table1[JV '#],Table1[Pa One Call Serial No.])</f>
        <v>20151472898, 20151472899</v>
      </c>
      <c r="F458" s="438" t="e">
        <f>IF(LOOKUP(B458,Table1[JV '#],#REF!)="","No Entry",LOOKUP(B458,Table1[JV '#],#REF!))</f>
        <v>#REF!</v>
      </c>
    </row>
    <row r="459" spans="2:6" x14ac:dyDescent="0.25">
      <c r="B459" s="424">
        <v>463</v>
      </c>
      <c r="C459" s="424" t="e">
        <f>LOOKUP(Table3[[#This Row],[JV '#]],Table1[JV '#],#REF!)</f>
        <v>#REF!</v>
      </c>
      <c r="D459" s="424" t="str">
        <f>LOOKUP(Table3[[#This Row],[JV '#]],Table1[JV '#],Table1[Early Completion (Y/N)])</f>
        <v>--</v>
      </c>
      <c r="E459" s="422">
        <f>LOOKUP(Table3[[#This Row],[JV '#]],Table1[JV '#],Table1[Pa One Call Serial No.])</f>
        <v>20150330155</v>
      </c>
      <c r="F459" s="438" t="e">
        <f>IF(LOOKUP(B459,Table1[JV '#],#REF!)="","No Entry",LOOKUP(B459,Table1[JV '#],#REF!))</f>
        <v>#REF!</v>
      </c>
    </row>
    <row r="460" spans="2:6" x14ac:dyDescent="0.25">
      <c r="B460" s="424">
        <v>464</v>
      </c>
      <c r="C460" s="424" t="e">
        <f>LOOKUP(Table3[[#This Row],[JV '#]],Table1[JV '#],#REF!)</f>
        <v>#REF!</v>
      </c>
      <c r="D460" s="424" t="str">
        <f>LOOKUP(Table3[[#This Row],[JV '#]],Table1[JV '#],Table1[Early Completion (Y/N)])</f>
        <v>--</v>
      </c>
      <c r="E460" s="422">
        <f>LOOKUP(Table3[[#This Row],[JV '#]],Table1[JV '#],Table1[Pa One Call Serial No.])</f>
        <v>20150620724</v>
      </c>
      <c r="F460" s="438" t="e">
        <f>IF(LOOKUP(B460,Table1[JV '#],#REF!)="","No Entry",LOOKUP(B460,Table1[JV '#],#REF!))</f>
        <v>#REF!</v>
      </c>
    </row>
    <row r="461" spans="2:6" x14ac:dyDescent="0.25">
      <c r="B461" s="424">
        <v>465</v>
      </c>
      <c r="C461" s="424" t="e">
        <f>LOOKUP(Table3[[#This Row],[JV '#]],Table1[JV '#],#REF!)</f>
        <v>#REF!</v>
      </c>
      <c r="D461" s="424" t="str">
        <f>LOOKUP(Table3[[#This Row],[JV '#]],Table1[JV '#],Table1[Early Completion (Y/N)])</f>
        <v>--</v>
      </c>
      <c r="E461" s="422">
        <f>LOOKUP(Table3[[#This Row],[JV '#]],Table1[JV '#],Table1[Pa One Call Serial No.])</f>
        <v>20151470992</v>
      </c>
      <c r="F461" s="438" t="e">
        <f>IF(LOOKUP(B461,Table1[JV '#],#REF!)="","No Entry",LOOKUP(B461,Table1[JV '#],#REF!))</f>
        <v>#REF!</v>
      </c>
    </row>
    <row r="462" spans="2:6" x14ac:dyDescent="0.25">
      <c r="B462" s="424">
        <v>466</v>
      </c>
      <c r="C462" s="424" t="e">
        <f>LOOKUP(Table3[[#This Row],[JV '#]],Table1[JV '#],#REF!)</f>
        <v>#REF!</v>
      </c>
      <c r="D462" s="424" t="str">
        <f>LOOKUP(Table3[[#This Row],[JV '#]],Table1[JV '#],Table1[Early Completion (Y/N)])</f>
        <v>--</v>
      </c>
      <c r="E462" s="422">
        <f>LOOKUP(Table3[[#This Row],[JV '#]],Table1[JV '#],Table1[Pa One Call Serial No.])</f>
        <v>20151411253</v>
      </c>
      <c r="F462" s="438" t="e">
        <f>IF(LOOKUP(B462,Table1[JV '#],#REF!)="","No Entry",LOOKUP(B462,Table1[JV '#],#REF!))</f>
        <v>#REF!</v>
      </c>
    </row>
    <row r="463" spans="2:6" x14ac:dyDescent="0.25">
      <c r="B463" s="424">
        <v>467</v>
      </c>
      <c r="C463" s="424" t="e">
        <f>LOOKUP(Table3[[#This Row],[JV '#]],Table1[JV '#],#REF!)</f>
        <v>#REF!</v>
      </c>
      <c r="D463" s="424" t="str">
        <f>LOOKUP(Table3[[#This Row],[JV '#]],Table1[JV '#],Table1[Early Completion (Y/N)])</f>
        <v>--</v>
      </c>
      <c r="E463" s="422">
        <f>LOOKUP(Table3[[#This Row],[JV '#]],Table1[JV '#],Table1[Pa One Call Serial No.])</f>
        <v>20150351122</v>
      </c>
      <c r="F463" s="438" t="e">
        <f>IF(LOOKUP(B463,Table1[JV '#],#REF!)="","No Entry",LOOKUP(B463,Table1[JV '#],#REF!))</f>
        <v>#REF!</v>
      </c>
    </row>
    <row r="464" spans="2:6" x14ac:dyDescent="0.25">
      <c r="B464" s="424">
        <v>468</v>
      </c>
      <c r="C464" s="424" t="e">
        <f>LOOKUP(Table3[[#This Row],[JV '#]],Table1[JV '#],#REF!)</f>
        <v>#REF!</v>
      </c>
      <c r="D464" s="424" t="str">
        <f>LOOKUP(Table3[[#This Row],[JV '#]],Table1[JV '#],Table1[Early Completion (Y/N)])</f>
        <v>--</v>
      </c>
      <c r="E464" s="422">
        <f>LOOKUP(Table3[[#This Row],[JV '#]],Table1[JV '#],Table1[Pa One Call Serial No.])</f>
        <v>20150411766</v>
      </c>
      <c r="F464" s="438" t="e">
        <f>IF(LOOKUP(B464,Table1[JV '#],#REF!)="","No Entry",LOOKUP(B464,Table1[JV '#],#REF!))</f>
        <v>#REF!</v>
      </c>
    </row>
    <row r="465" spans="2:6" x14ac:dyDescent="0.25">
      <c r="B465" s="424">
        <v>469</v>
      </c>
      <c r="C465" s="424" t="e">
        <f>LOOKUP(Table3[[#This Row],[JV '#]],Table1[JV '#],#REF!)</f>
        <v>#REF!</v>
      </c>
      <c r="D465" s="424" t="str">
        <f>LOOKUP(Table3[[#This Row],[JV '#]],Table1[JV '#],Table1[Early Completion (Y/N)])</f>
        <v>--</v>
      </c>
      <c r="E465" s="422">
        <f>LOOKUP(Table3[[#This Row],[JV '#]],Table1[JV '#],Table1[Pa One Call Serial No.])</f>
        <v>20150420614</v>
      </c>
      <c r="F465" s="438" t="e">
        <f>IF(LOOKUP(B465,Table1[JV '#],#REF!)="","No Entry",LOOKUP(B465,Table1[JV '#],#REF!))</f>
        <v>#REF!</v>
      </c>
    </row>
    <row r="466" spans="2:6" x14ac:dyDescent="0.25">
      <c r="B466" s="424">
        <v>470</v>
      </c>
      <c r="C466" s="424" t="e">
        <f>LOOKUP(Table3[[#This Row],[JV '#]],Table1[JV '#],#REF!)</f>
        <v>#REF!</v>
      </c>
      <c r="D466" s="424" t="str">
        <f>LOOKUP(Table3[[#This Row],[JV '#]],Table1[JV '#],Table1[Early Completion (Y/N)])</f>
        <v>--</v>
      </c>
      <c r="E466" s="422">
        <f>LOOKUP(Table3[[#This Row],[JV '#]],Table1[JV '#],Table1[Pa One Call Serial No.])</f>
        <v>20151471060</v>
      </c>
      <c r="F466" s="438" t="e">
        <f>IF(LOOKUP(B466,Table1[JV '#],#REF!)="","No Entry",LOOKUP(B466,Table1[JV '#],#REF!))</f>
        <v>#REF!</v>
      </c>
    </row>
    <row r="467" spans="2:6" x14ac:dyDescent="0.25">
      <c r="B467" s="424">
        <v>471</v>
      </c>
      <c r="C467" s="424" t="e">
        <f>LOOKUP(Table3[[#This Row],[JV '#]],Table1[JV '#],#REF!)</f>
        <v>#REF!</v>
      </c>
      <c r="D467" s="424" t="str">
        <f>LOOKUP(Table3[[#This Row],[JV '#]],Table1[JV '#],Table1[Early Completion (Y/N)])</f>
        <v>--</v>
      </c>
      <c r="E467" s="422">
        <f>LOOKUP(Table3[[#This Row],[JV '#]],Table1[JV '#],Table1[Pa One Call Serial No.])</f>
        <v>20150161711</v>
      </c>
      <c r="F467" s="438" t="e">
        <f>IF(LOOKUP(B467,Table1[JV '#],#REF!)="","No Entry",LOOKUP(B467,Table1[JV '#],#REF!))</f>
        <v>#REF!</v>
      </c>
    </row>
    <row r="468" spans="2:6" x14ac:dyDescent="0.25">
      <c r="B468" s="424">
        <v>472</v>
      </c>
      <c r="C468" s="424" t="e">
        <f>LOOKUP(Table3[[#This Row],[JV '#]],Table1[JV '#],#REF!)</f>
        <v>#REF!</v>
      </c>
      <c r="D468" s="424" t="str">
        <f>LOOKUP(Table3[[#This Row],[JV '#]],Table1[JV '#],Table1[Early Completion (Y/N)])</f>
        <v>--</v>
      </c>
      <c r="E468" s="422">
        <f>LOOKUP(Table3[[#This Row],[JV '#]],Table1[JV '#],Table1[Pa One Call Serial No.])</f>
        <v>20150411781</v>
      </c>
      <c r="F468" s="438" t="e">
        <f>IF(LOOKUP(B468,Table1[JV '#],#REF!)="","No Entry",LOOKUP(B468,Table1[JV '#],#REF!))</f>
        <v>#REF!</v>
      </c>
    </row>
    <row r="469" spans="2:6" ht="24.75" x14ac:dyDescent="0.25">
      <c r="B469" s="424">
        <v>473</v>
      </c>
      <c r="C469" s="424" t="e">
        <f>LOOKUP(Table3[[#This Row],[JV '#]],Table1[JV '#],#REF!)</f>
        <v>#REF!</v>
      </c>
      <c r="D469" s="424" t="str">
        <f>LOOKUP(Table3[[#This Row],[JV '#]],Table1[JV '#],Table1[Early Completion (Y/N)])</f>
        <v>--</v>
      </c>
      <c r="E469" s="422" t="str">
        <f>LOOKUP(Table3[[#This Row],[JV '#]],Table1[JV '#],Table1[Pa One Call Serial No.])</f>
        <v>20150351122, 20151471110</v>
      </c>
      <c r="F469" s="438" t="e">
        <f>IF(LOOKUP(B469,Table1[JV '#],#REF!)="","No Entry",LOOKUP(B469,Table1[JV '#],#REF!))</f>
        <v>#REF!</v>
      </c>
    </row>
    <row r="470" spans="2:6" x14ac:dyDescent="0.25">
      <c r="B470" s="424">
        <v>474</v>
      </c>
      <c r="C470" s="424" t="e">
        <f>LOOKUP(Table3[[#This Row],[JV '#]],Table1[JV '#],#REF!)</f>
        <v>#REF!</v>
      </c>
      <c r="D470" s="424" t="str">
        <f>LOOKUP(Table3[[#This Row],[JV '#]],Table1[JV '#],Table1[Early Completion (Y/N)])</f>
        <v>--</v>
      </c>
      <c r="E470" s="422">
        <f>LOOKUP(Table3[[#This Row],[JV '#]],Table1[JV '#],Table1[Pa One Call Serial No.])</f>
        <v>20150341698</v>
      </c>
      <c r="F470" s="438" t="e">
        <f>IF(LOOKUP(B470,Table1[JV '#],#REF!)="","No Entry",LOOKUP(B470,Table1[JV '#],#REF!))</f>
        <v>#REF!</v>
      </c>
    </row>
    <row r="471" spans="2:6" x14ac:dyDescent="0.25">
      <c r="B471" s="424">
        <v>475</v>
      </c>
      <c r="C471" s="424" t="e">
        <f>LOOKUP(Table3[[#This Row],[JV '#]],Table1[JV '#],#REF!)</f>
        <v>#REF!</v>
      </c>
      <c r="D471" s="424" t="str">
        <f>LOOKUP(Table3[[#This Row],[JV '#]],Table1[JV '#],Table1[Early Completion (Y/N)])</f>
        <v>--</v>
      </c>
      <c r="E471" s="422">
        <f>LOOKUP(Table3[[#This Row],[JV '#]],Table1[JV '#],Table1[Pa One Call Serial No.])</f>
        <v>20150350479</v>
      </c>
      <c r="F471" s="438" t="e">
        <f>IF(LOOKUP(B471,Table1[JV '#],#REF!)="","No Entry",LOOKUP(B471,Table1[JV '#],#REF!))</f>
        <v>#REF!</v>
      </c>
    </row>
    <row r="472" spans="2:6" x14ac:dyDescent="0.25">
      <c r="B472" s="424">
        <v>476</v>
      </c>
      <c r="C472" s="424" t="e">
        <f>LOOKUP(Table3[[#This Row],[JV '#]],Table1[JV '#],#REF!)</f>
        <v>#REF!</v>
      </c>
      <c r="D472" s="424" t="str">
        <f>LOOKUP(Table3[[#This Row],[JV '#]],Table1[JV '#],Table1[Early Completion (Y/N)])</f>
        <v>--</v>
      </c>
      <c r="E472" s="422">
        <f>LOOKUP(Table3[[#This Row],[JV '#]],Table1[JV '#],Table1[Pa One Call Serial No.])</f>
        <v>20150291606</v>
      </c>
      <c r="F472" s="438" t="e">
        <f>IF(LOOKUP(B472,Table1[JV '#],#REF!)="","No Entry",LOOKUP(B472,Table1[JV '#],#REF!))</f>
        <v>#REF!</v>
      </c>
    </row>
    <row r="473" spans="2:6" x14ac:dyDescent="0.25">
      <c r="B473" s="424">
        <v>477</v>
      </c>
      <c r="C473" s="424" t="e">
        <f>LOOKUP(Table3[[#This Row],[JV '#]],Table1[JV '#],#REF!)</f>
        <v>#REF!</v>
      </c>
      <c r="D473" s="424" t="str">
        <f>LOOKUP(Table3[[#This Row],[JV '#]],Table1[JV '#],Table1[Early Completion (Y/N)])</f>
        <v>--</v>
      </c>
      <c r="E473" s="422">
        <f>LOOKUP(Table3[[#This Row],[JV '#]],Table1[JV '#],Table1[Pa One Call Serial No.])</f>
        <v>20150330166</v>
      </c>
      <c r="F473" s="438" t="e">
        <f>IF(LOOKUP(B473,Table1[JV '#],#REF!)="","No Entry",LOOKUP(B473,Table1[JV '#],#REF!))</f>
        <v>#REF!</v>
      </c>
    </row>
    <row r="474" spans="2:6" ht="24.75" x14ac:dyDescent="0.25">
      <c r="B474" s="424">
        <v>478</v>
      </c>
      <c r="C474" s="424" t="e">
        <f>LOOKUP(Table3[[#This Row],[JV '#]],Table1[JV '#],#REF!)</f>
        <v>#REF!</v>
      </c>
      <c r="D474" s="424" t="str">
        <f>LOOKUP(Table3[[#This Row],[JV '#]],Table1[JV '#],Table1[Early Completion (Y/N)])</f>
        <v>--</v>
      </c>
      <c r="E474" s="422" t="str">
        <f>LOOKUP(Table3[[#This Row],[JV '#]],Table1[JV '#],Table1[Pa One Call Serial No.])</f>
        <v>20150351748 20150351749</v>
      </c>
      <c r="F474" s="438" t="e">
        <f>IF(LOOKUP(B474,Table1[JV '#],#REF!)="","No Entry",LOOKUP(B474,Table1[JV '#],#REF!))</f>
        <v>#REF!</v>
      </c>
    </row>
    <row r="475" spans="2:6" x14ac:dyDescent="0.25">
      <c r="B475" s="424">
        <v>479</v>
      </c>
      <c r="C475" s="424" t="e">
        <f>LOOKUP(Table3[[#This Row],[JV '#]],Table1[JV '#],#REF!)</f>
        <v>#REF!</v>
      </c>
      <c r="D475" s="424" t="str">
        <f>LOOKUP(Table3[[#This Row],[JV '#]],Table1[JV '#],Table1[Early Completion (Y/N)])</f>
        <v>--</v>
      </c>
      <c r="E475" s="422">
        <f>LOOKUP(Table3[[#This Row],[JV '#]],Table1[JV '#],Table1[Pa One Call Serial No.])</f>
        <v>20150341785</v>
      </c>
      <c r="F475" s="438" t="e">
        <f>IF(LOOKUP(B475,Table1[JV '#],#REF!)="","No Entry",LOOKUP(B475,Table1[JV '#],#REF!))</f>
        <v>#REF!</v>
      </c>
    </row>
    <row r="476" spans="2:6" x14ac:dyDescent="0.25">
      <c r="B476" s="424">
        <v>480</v>
      </c>
      <c r="C476" s="424" t="e">
        <f>LOOKUP(Table3[[#This Row],[JV '#]],Table1[JV '#],#REF!)</f>
        <v>#REF!</v>
      </c>
      <c r="D476" s="424" t="str">
        <f>LOOKUP(Table3[[#This Row],[JV '#]],Table1[JV '#],Table1[Early Completion (Y/N)])</f>
        <v>--</v>
      </c>
      <c r="E476" s="422">
        <f>LOOKUP(Table3[[#This Row],[JV '#]],Table1[JV '#],Table1[Pa One Call Serial No.])</f>
        <v>20150420644</v>
      </c>
      <c r="F476" s="438" t="e">
        <f>IF(LOOKUP(B476,Table1[JV '#],#REF!)="","No Entry",LOOKUP(B476,Table1[JV '#],#REF!))</f>
        <v>#REF!</v>
      </c>
    </row>
    <row r="477" spans="2:6" x14ac:dyDescent="0.25">
      <c r="B477" s="424">
        <v>481</v>
      </c>
      <c r="C477" s="424" t="e">
        <f>LOOKUP(Table3[[#This Row],[JV '#]],Table1[JV '#],#REF!)</f>
        <v>#REF!</v>
      </c>
      <c r="D477" s="424" t="str">
        <f>LOOKUP(Table3[[#This Row],[JV '#]],Table1[JV '#],Table1[Early Completion (Y/N)])</f>
        <v>--</v>
      </c>
      <c r="E477" s="422">
        <f>LOOKUP(Table3[[#This Row],[JV '#]],Table1[JV '#],Table1[Pa One Call Serial No.])</f>
        <v>20150361529</v>
      </c>
      <c r="F477" s="438" t="e">
        <f>IF(LOOKUP(B477,Table1[JV '#],#REF!)="","No Entry",LOOKUP(B477,Table1[JV '#],#REF!))</f>
        <v>#REF!</v>
      </c>
    </row>
    <row r="478" spans="2:6" x14ac:dyDescent="0.25">
      <c r="B478" s="424">
        <v>482</v>
      </c>
      <c r="C478" s="424" t="e">
        <f>LOOKUP(Table3[[#This Row],[JV '#]],Table1[JV '#],#REF!)</f>
        <v>#REF!</v>
      </c>
      <c r="D478" s="424" t="str">
        <f>LOOKUP(Table3[[#This Row],[JV '#]],Table1[JV '#],Table1[Early Completion (Y/N)])</f>
        <v>--</v>
      </c>
      <c r="E478" s="422">
        <f>LOOKUP(Table3[[#This Row],[JV '#]],Table1[JV '#],Table1[Pa One Call Serial No.])</f>
        <v>20143571138</v>
      </c>
      <c r="F478" s="438" t="e">
        <f>IF(LOOKUP(B478,Table1[JV '#],#REF!)="","No Entry",LOOKUP(B478,Table1[JV '#],#REF!))</f>
        <v>#REF!</v>
      </c>
    </row>
    <row r="479" spans="2:6" ht="24.75" x14ac:dyDescent="0.25">
      <c r="B479" s="424">
        <v>483</v>
      </c>
      <c r="C479" s="424" t="e">
        <f>LOOKUP(Table3[[#This Row],[JV '#]],Table1[JV '#],#REF!)</f>
        <v>#REF!</v>
      </c>
      <c r="D479" s="424" t="str">
        <f>LOOKUP(Table3[[#This Row],[JV '#]],Table1[JV '#],Table1[Early Completion (Y/N)])</f>
        <v>--</v>
      </c>
      <c r="E479" s="422" t="str">
        <f>LOOKUP(Table3[[#This Row],[JV '#]],Table1[JV '#],Table1[Pa One Call Serial No.])</f>
        <v>20143571450, 20143571452</v>
      </c>
      <c r="F479" s="438" t="e">
        <f>IF(LOOKUP(B479,Table1[JV '#],#REF!)="","No Entry",LOOKUP(B479,Table1[JV '#],#REF!))</f>
        <v>#REF!</v>
      </c>
    </row>
    <row r="480" spans="2:6" x14ac:dyDescent="0.25">
      <c r="B480" s="424">
        <v>484</v>
      </c>
      <c r="C480" s="424" t="e">
        <f>LOOKUP(Table3[[#This Row],[JV '#]],Table1[JV '#],#REF!)</f>
        <v>#REF!</v>
      </c>
      <c r="D480" s="424" t="str">
        <f>LOOKUP(Table3[[#This Row],[JV '#]],Table1[JV '#],Table1[Early Completion (Y/N)])</f>
        <v>--</v>
      </c>
      <c r="E480" s="422">
        <f>LOOKUP(Table3[[#This Row],[JV '#]],Table1[JV '#],Table1[Pa One Call Serial No.])</f>
        <v>20143580452</v>
      </c>
      <c r="F480" s="438" t="e">
        <f>IF(LOOKUP(B480,Table1[JV '#],#REF!)="","No Entry",LOOKUP(B480,Table1[JV '#],#REF!))</f>
        <v>#REF!</v>
      </c>
    </row>
    <row r="481" spans="2:6" x14ac:dyDescent="0.25">
      <c r="B481" s="424">
        <v>485</v>
      </c>
      <c r="C481" s="424" t="e">
        <f>LOOKUP(Table3[[#This Row],[JV '#]],Table1[JV '#],#REF!)</f>
        <v>#REF!</v>
      </c>
      <c r="D481" s="424" t="str">
        <f>LOOKUP(Table3[[#This Row],[JV '#]],Table1[JV '#],Table1[Early Completion (Y/N)])</f>
        <v>--</v>
      </c>
      <c r="E481" s="422">
        <f>LOOKUP(Table3[[#This Row],[JV '#]],Table1[JV '#],Table1[Pa One Call Serial No.])</f>
        <v>20151461291</v>
      </c>
      <c r="F481" s="438" t="e">
        <f>IF(LOOKUP(B481,Table1[JV '#],#REF!)="","No Entry",LOOKUP(B481,Table1[JV '#],#REF!))</f>
        <v>#REF!</v>
      </c>
    </row>
    <row r="482" spans="2:6" x14ac:dyDescent="0.25">
      <c r="B482" s="424">
        <v>486</v>
      </c>
      <c r="C482" s="424" t="e">
        <f>LOOKUP(Table3[[#This Row],[JV '#]],Table1[JV '#],#REF!)</f>
        <v>#REF!</v>
      </c>
      <c r="D482" s="424" t="str">
        <f>LOOKUP(Table3[[#This Row],[JV '#]],Table1[JV '#],Table1[Early Completion (Y/N)])</f>
        <v>--</v>
      </c>
      <c r="E482" s="422">
        <f>LOOKUP(Table3[[#This Row],[JV '#]],Table1[JV '#],Table1[Pa One Call Serial No.])</f>
        <v>20150350447</v>
      </c>
      <c r="F482" s="438" t="e">
        <f>IF(LOOKUP(B482,Table1[JV '#],#REF!)="","No Entry",LOOKUP(B482,Table1[JV '#],#REF!))</f>
        <v>#REF!</v>
      </c>
    </row>
    <row r="483" spans="2:6" x14ac:dyDescent="0.25">
      <c r="B483" s="424">
        <v>487</v>
      </c>
      <c r="C483" s="424" t="e">
        <f>LOOKUP(Table3[[#This Row],[JV '#]],Table1[JV '#],#REF!)</f>
        <v>#REF!</v>
      </c>
      <c r="D483" s="424" t="str">
        <f>LOOKUP(Table3[[#This Row],[JV '#]],Table1[JV '#],Table1[Early Completion (Y/N)])</f>
        <v>--</v>
      </c>
      <c r="E483" s="422">
        <f>LOOKUP(Table3[[#This Row],[JV '#]],Table1[JV '#],Table1[Pa One Call Serial No.])</f>
        <v>20151422555</v>
      </c>
      <c r="F483" s="438" t="e">
        <f>IF(LOOKUP(B483,Table1[JV '#],#REF!)="","No Entry",LOOKUP(B483,Table1[JV '#],#REF!))</f>
        <v>#REF!</v>
      </c>
    </row>
    <row r="484" spans="2:6" x14ac:dyDescent="0.25">
      <c r="B484" s="424">
        <v>488</v>
      </c>
      <c r="C484" s="424" t="e">
        <f>LOOKUP(Table3[[#This Row],[JV '#]],Table1[JV '#],#REF!)</f>
        <v>#REF!</v>
      </c>
      <c r="D484" s="424" t="str">
        <f>LOOKUP(Table3[[#This Row],[JV '#]],Table1[JV '#],Table1[Early Completion (Y/N)])</f>
        <v>--</v>
      </c>
      <c r="E484" s="422">
        <f>LOOKUP(Table3[[#This Row],[JV '#]],Table1[JV '#],Table1[Pa One Call Serial No.])</f>
        <v>20150281894</v>
      </c>
      <c r="F484" s="438" t="e">
        <f>IF(LOOKUP(B484,Table1[JV '#],#REF!)="","No Entry",LOOKUP(B484,Table1[JV '#],#REF!))</f>
        <v>#REF!</v>
      </c>
    </row>
    <row r="485" spans="2:6" x14ac:dyDescent="0.25">
      <c r="B485" s="424">
        <v>489</v>
      </c>
      <c r="C485" s="424" t="e">
        <f>LOOKUP(Table3[[#This Row],[JV '#]],Table1[JV '#],#REF!)</f>
        <v>#REF!</v>
      </c>
      <c r="D485" s="424" t="str">
        <f>LOOKUP(Table3[[#This Row],[JV '#]],Table1[JV '#],Table1[Early Completion (Y/N)])</f>
        <v>--</v>
      </c>
      <c r="E485" s="422">
        <f>LOOKUP(Table3[[#This Row],[JV '#]],Table1[JV '#],Table1[Pa One Call Serial No.])</f>
        <v>20150291510</v>
      </c>
      <c r="F485" s="438" t="e">
        <f>IF(LOOKUP(B485,Table1[JV '#],#REF!)="","No Entry",LOOKUP(B485,Table1[JV '#],#REF!))</f>
        <v>#REF!</v>
      </c>
    </row>
    <row r="486" spans="2:6" ht="24.75" x14ac:dyDescent="0.25">
      <c r="B486" s="424">
        <v>490</v>
      </c>
      <c r="C486" s="424" t="e">
        <f>LOOKUP(Table3[[#This Row],[JV '#]],Table1[JV '#],#REF!)</f>
        <v>#REF!</v>
      </c>
      <c r="D486" s="424" t="str">
        <f>LOOKUP(Table3[[#This Row],[JV '#]],Table1[JV '#],Table1[Early Completion (Y/N)])</f>
        <v>--</v>
      </c>
      <c r="E486" s="422" t="str">
        <f>LOOKUP(Table3[[#This Row],[JV '#]],Table1[JV '#],Table1[Pa One Call Serial No.])</f>
        <v>20151461419, 20151461420</v>
      </c>
      <c r="F486" s="438" t="e">
        <f>IF(LOOKUP(B486,Table1[JV '#],#REF!)="","No Entry",LOOKUP(B486,Table1[JV '#],#REF!))</f>
        <v>#REF!</v>
      </c>
    </row>
    <row r="487" spans="2:6" ht="24.75" x14ac:dyDescent="0.25">
      <c r="B487" s="424">
        <v>491</v>
      </c>
      <c r="C487" s="424" t="e">
        <f>LOOKUP(Table3[[#This Row],[JV '#]],Table1[JV '#],#REF!)</f>
        <v>#REF!</v>
      </c>
      <c r="D487" s="424" t="str">
        <f>LOOKUP(Table3[[#This Row],[JV '#]],Table1[JV '#],Table1[Early Completion (Y/N)])</f>
        <v>--</v>
      </c>
      <c r="E487" s="422" t="str">
        <f>LOOKUP(Table3[[#This Row],[JV '#]],Table1[JV '#],Table1[Pa One Call Serial No.])</f>
        <v>20150341153 20150341154</v>
      </c>
      <c r="F487" s="438" t="e">
        <f>IF(LOOKUP(B487,Table1[JV '#],#REF!)="","No Entry",LOOKUP(B487,Table1[JV '#],#REF!))</f>
        <v>#REF!</v>
      </c>
    </row>
    <row r="488" spans="2:6" ht="24.75" x14ac:dyDescent="0.25">
      <c r="B488" s="424">
        <v>492</v>
      </c>
      <c r="C488" s="424" t="e">
        <f>LOOKUP(Table3[[#This Row],[JV '#]],Table1[JV '#],#REF!)</f>
        <v>#REF!</v>
      </c>
      <c r="D488" s="424" t="str">
        <f>LOOKUP(Table3[[#This Row],[JV '#]],Table1[JV '#],Table1[Early Completion (Y/N)])</f>
        <v>--</v>
      </c>
      <c r="E488" s="422" t="str">
        <f>LOOKUP(Table3[[#This Row],[JV '#]],Table1[JV '#],Table1[Pa One Call Serial No.])</f>
        <v>20143580347, 20143580348</v>
      </c>
      <c r="F488" s="438" t="e">
        <f>IF(LOOKUP(B488,Table1[JV '#],#REF!)="","No Entry",LOOKUP(B488,Table1[JV '#],#REF!))</f>
        <v>#REF!</v>
      </c>
    </row>
    <row r="489" spans="2:6" x14ac:dyDescent="0.25">
      <c r="B489" s="424">
        <v>493</v>
      </c>
      <c r="C489" s="424" t="e">
        <f>LOOKUP(Table3[[#This Row],[JV '#]],Table1[JV '#],#REF!)</f>
        <v>#REF!</v>
      </c>
      <c r="D489" s="424" t="str">
        <f>LOOKUP(Table3[[#This Row],[JV '#]],Table1[JV '#],Table1[Early Completion (Y/N)])</f>
        <v>--</v>
      </c>
      <c r="E489" s="422">
        <f>LOOKUP(Table3[[#This Row],[JV '#]],Table1[JV '#],Table1[Pa One Call Serial No.])</f>
        <v>20143571183</v>
      </c>
      <c r="F489" s="438" t="e">
        <f>IF(LOOKUP(B489,Table1[JV '#],#REF!)="","No Entry",LOOKUP(B489,Table1[JV '#],#REF!))</f>
        <v>#REF!</v>
      </c>
    </row>
    <row r="490" spans="2:6" x14ac:dyDescent="0.25">
      <c r="B490" s="424">
        <v>494</v>
      </c>
      <c r="C490" s="424" t="e">
        <f>LOOKUP(Table3[[#This Row],[JV '#]],Table1[JV '#],#REF!)</f>
        <v>#REF!</v>
      </c>
      <c r="D490" s="424" t="str">
        <f>LOOKUP(Table3[[#This Row],[JV '#]],Table1[JV '#],Table1[Early Completion (Y/N)])</f>
        <v>--</v>
      </c>
      <c r="E490" s="422">
        <f>LOOKUP(Table3[[#This Row],[JV '#]],Table1[JV '#],Table1[Pa One Call Serial No.])</f>
        <v>20151463422</v>
      </c>
      <c r="F490" s="438" t="e">
        <f>IF(LOOKUP(B490,Table1[JV '#],#REF!)="","No Entry",LOOKUP(B490,Table1[JV '#],#REF!))</f>
        <v>#REF!</v>
      </c>
    </row>
    <row r="491" spans="2:6" x14ac:dyDescent="0.25">
      <c r="B491" s="424">
        <v>495</v>
      </c>
      <c r="C491" s="424" t="e">
        <f>LOOKUP(Table3[[#This Row],[JV '#]],Table1[JV '#],#REF!)</f>
        <v>#REF!</v>
      </c>
      <c r="D491" s="424" t="str">
        <f>LOOKUP(Table3[[#This Row],[JV '#]],Table1[JV '#],Table1[Early Completion (Y/N)])</f>
        <v>--</v>
      </c>
      <c r="E491" s="422">
        <f>LOOKUP(Table3[[#This Row],[JV '#]],Table1[JV '#],Table1[Pa One Call Serial No.])</f>
        <v>20151412100</v>
      </c>
      <c r="F491" s="438" t="e">
        <f>IF(LOOKUP(B491,Table1[JV '#],#REF!)="","No Entry",LOOKUP(B491,Table1[JV '#],#REF!))</f>
        <v>#REF!</v>
      </c>
    </row>
    <row r="492" spans="2:6" x14ac:dyDescent="0.25">
      <c r="B492" s="424">
        <v>496</v>
      </c>
      <c r="C492" s="424" t="e">
        <f>LOOKUP(Table3[[#This Row],[JV '#]],Table1[JV '#],#REF!)</f>
        <v>#REF!</v>
      </c>
      <c r="D492" s="424" t="str">
        <f>LOOKUP(Table3[[#This Row],[JV '#]],Table1[JV '#],Table1[Early Completion (Y/N)])</f>
        <v>--</v>
      </c>
      <c r="E492" s="422">
        <f>LOOKUP(Table3[[#This Row],[JV '#]],Table1[JV '#],Table1[Pa One Call Serial No.])</f>
        <v>20151461674</v>
      </c>
      <c r="F492" s="438" t="e">
        <f>IF(LOOKUP(B492,Table1[JV '#],#REF!)="","No Entry",LOOKUP(B492,Table1[JV '#],#REF!))</f>
        <v>#REF!</v>
      </c>
    </row>
    <row r="493" spans="2:6" ht="24.75" x14ac:dyDescent="0.25">
      <c r="B493" s="424">
        <v>497</v>
      </c>
      <c r="C493" s="424" t="e">
        <f>LOOKUP(Table3[[#This Row],[JV '#]],Table1[JV '#],#REF!)</f>
        <v>#REF!</v>
      </c>
      <c r="D493" s="424" t="str">
        <f>LOOKUP(Table3[[#This Row],[JV '#]],Table1[JV '#],Table1[Early Completion (Y/N)])</f>
        <v>--</v>
      </c>
      <c r="E493" s="422" t="str">
        <f>LOOKUP(Table3[[#This Row],[JV '#]],Table1[JV '#],Table1[Pa One Call Serial No.])</f>
        <v>20143580467, 20143580470</v>
      </c>
      <c r="F493" s="438" t="e">
        <f>IF(LOOKUP(B493,Table1[JV '#],#REF!)="","No Entry",LOOKUP(B493,Table1[JV '#],#REF!))</f>
        <v>#REF!</v>
      </c>
    </row>
    <row r="494" spans="2:6" x14ac:dyDescent="0.25">
      <c r="B494" s="424">
        <v>498</v>
      </c>
      <c r="C494" s="424" t="e">
        <f>LOOKUP(Table3[[#This Row],[JV '#]],Table1[JV '#],#REF!)</f>
        <v>#REF!</v>
      </c>
      <c r="D494" s="424" t="str">
        <f>LOOKUP(Table3[[#This Row],[JV '#]],Table1[JV '#],Table1[Early Completion (Y/N)])</f>
        <v>--</v>
      </c>
      <c r="E494" s="422">
        <f>LOOKUP(Table3[[#This Row],[JV '#]],Table1[JV '#],Table1[Pa One Call Serial No.])</f>
        <v>20143571250</v>
      </c>
      <c r="F494" s="438" t="e">
        <f>IF(LOOKUP(B494,Table1[JV '#],#REF!)="","No Entry",LOOKUP(B494,Table1[JV '#],#REF!))</f>
        <v>#REF!</v>
      </c>
    </row>
    <row r="495" spans="2:6" x14ac:dyDescent="0.25">
      <c r="B495" s="424">
        <v>499</v>
      </c>
      <c r="C495" s="424" t="e">
        <f>LOOKUP(Table3[[#This Row],[JV '#]],Table1[JV '#],#REF!)</f>
        <v>#REF!</v>
      </c>
      <c r="D495" s="424" t="str">
        <f>LOOKUP(Table3[[#This Row],[JV '#]],Table1[JV '#],Table1[Early Completion (Y/N)])</f>
        <v>--</v>
      </c>
      <c r="E495" s="422">
        <f>LOOKUP(Table3[[#This Row],[JV '#]],Table1[JV '#],Table1[Pa One Call Serial No.])</f>
        <v>20150291578</v>
      </c>
      <c r="F495" s="438" t="e">
        <f>IF(LOOKUP(B495,Table1[JV '#],#REF!)="","No Entry",LOOKUP(B495,Table1[JV '#],#REF!))</f>
        <v>#REF!</v>
      </c>
    </row>
    <row r="496" spans="2:6" x14ac:dyDescent="0.25">
      <c r="B496" s="424">
        <v>500</v>
      </c>
      <c r="C496" s="424" t="e">
        <f>LOOKUP(Table3[[#This Row],[JV '#]],Table1[JV '#],#REF!)</f>
        <v>#REF!</v>
      </c>
      <c r="D496" s="424" t="str">
        <f>LOOKUP(Table3[[#This Row],[JV '#]],Table1[JV '#],Table1[Early Completion (Y/N)])</f>
        <v>--</v>
      </c>
      <c r="E496" s="422">
        <f>LOOKUP(Table3[[#This Row],[JV '#]],Table1[JV '#],Table1[Pa One Call Serial No.])</f>
        <v>20150301307</v>
      </c>
      <c r="F496" s="438" t="e">
        <f>IF(LOOKUP(B496,Table1[JV '#],#REF!)="","No Entry",LOOKUP(B496,Table1[JV '#],#REF!))</f>
        <v>#REF!</v>
      </c>
    </row>
    <row r="497" spans="2:6" x14ac:dyDescent="0.25">
      <c r="B497" s="424">
        <v>501</v>
      </c>
      <c r="C497" s="424" t="e">
        <f>LOOKUP(Table3[[#This Row],[JV '#]],Table1[JV '#],#REF!)</f>
        <v>#REF!</v>
      </c>
      <c r="D497" s="424" t="str">
        <f>LOOKUP(Table3[[#This Row],[JV '#]],Table1[JV '#],Table1[Early Completion (Y/N)])</f>
        <v>--</v>
      </c>
      <c r="E497" s="422">
        <f>LOOKUP(Table3[[#This Row],[JV '#]],Table1[JV '#],Table1[Pa One Call Serial No.])</f>
        <v>20150411739</v>
      </c>
      <c r="F497" s="438" t="e">
        <f>IF(LOOKUP(B497,Table1[JV '#],#REF!)="","No Entry",LOOKUP(B497,Table1[JV '#],#REF!))</f>
        <v>#REF!</v>
      </c>
    </row>
    <row r="498" spans="2:6" x14ac:dyDescent="0.25">
      <c r="B498" s="424">
        <v>502</v>
      </c>
      <c r="C498" s="424" t="e">
        <f>LOOKUP(Table3[[#This Row],[JV '#]],Table1[JV '#],#REF!)</f>
        <v>#REF!</v>
      </c>
      <c r="D498" s="424" t="str">
        <f>LOOKUP(Table3[[#This Row],[JV '#]],Table1[JV '#],Table1[Early Completion (Y/N)])</f>
        <v>--</v>
      </c>
      <c r="E498" s="422">
        <f>LOOKUP(Table3[[#This Row],[JV '#]],Table1[JV '#],Table1[Pa One Call Serial No.])</f>
        <v>20151462809</v>
      </c>
      <c r="F498" s="438" t="e">
        <f>IF(LOOKUP(B498,Table1[JV '#],#REF!)="","No Entry",LOOKUP(B498,Table1[JV '#],#REF!))</f>
        <v>#REF!</v>
      </c>
    </row>
    <row r="499" spans="2:6" x14ac:dyDescent="0.25">
      <c r="B499" s="424">
        <v>503</v>
      </c>
      <c r="C499" s="424" t="e">
        <f>LOOKUP(Table3[[#This Row],[JV '#]],Table1[JV '#],#REF!)</f>
        <v>#REF!</v>
      </c>
      <c r="D499" s="424" t="str">
        <f>LOOKUP(Table3[[#This Row],[JV '#]],Table1[JV '#],Table1[Early Completion (Y/N)])</f>
        <v>--</v>
      </c>
      <c r="E499" s="422">
        <f>LOOKUP(Table3[[#This Row],[JV '#]],Table1[JV '#],Table1[Pa One Call Serial No.])</f>
        <v>20150301378</v>
      </c>
      <c r="F499" s="438" t="e">
        <f>IF(LOOKUP(B499,Table1[JV '#],#REF!)="","No Entry",LOOKUP(B499,Table1[JV '#],#REF!))</f>
        <v>#REF!</v>
      </c>
    </row>
    <row r="500" spans="2:6" x14ac:dyDescent="0.25">
      <c r="B500" s="424">
        <v>504</v>
      </c>
      <c r="C500" s="424" t="e">
        <f>LOOKUP(Table3[[#This Row],[JV '#]],Table1[JV '#],#REF!)</f>
        <v>#REF!</v>
      </c>
      <c r="D500" s="424" t="str">
        <f>LOOKUP(Table3[[#This Row],[JV '#]],Table1[JV '#],Table1[Early Completion (Y/N)])</f>
        <v>--</v>
      </c>
      <c r="E500" s="422">
        <f>LOOKUP(Table3[[#This Row],[JV '#]],Table1[JV '#],Table1[Pa One Call Serial No.])</f>
        <v>20143571263</v>
      </c>
      <c r="F500" s="438" t="e">
        <f>IF(LOOKUP(B500,Table1[JV '#],#REF!)="","No Entry",LOOKUP(B500,Table1[JV '#],#REF!))</f>
        <v>#REF!</v>
      </c>
    </row>
    <row r="501" spans="2:6" x14ac:dyDescent="0.25">
      <c r="B501" s="424">
        <v>505</v>
      </c>
      <c r="C501" s="424" t="e">
        <f>LOOKUP(Table3[[#This Row],[JV '#]],Table1[JV '#],#REF!)</f>
        <v>#REF!</v>
      </c>
      <c r="D501" s="424" t="str">
        <f>LOOKUP(Table3[[#This Row],[JV '#]],Table1[JV '#],Table1[Early Completion (Y/N)])</f>
        <v>--</v>
      </c>
      <c r="E501" s="422">
        <f>LOOKUP(Table3[[#This Row],[JV '#]],Table1[JV '#],Table1[Pa One Call Serial No.])</f>
        <v>20150411755</v>
      </c>
      <c r="F501" s="438" t="e">
        <f>IF(LOOKUP(B501,Table1[JV '#],#REF!)="","No Entry",LOOKUP(B501,Table1[JV '#],#REF!))</f>
        <v>#REF!</v>
      </c>
    </row>
    <row r="502" spans="2:6" x14ac:dyDescent="0.25">
      <c r="B502" s="424">
        <v>506</v>
      </c>
      <c r="C502" s="424" t="e">
        <f>LOOKUP(Table3[[#This Row],[JV '#]],Table1[JV '#],#REF!)</f>
        <v>#REF!</v>
      </c>
      <c r="D502" s="424" t="str">
        <f>LOOKUP(Table3[[#This Row],[JV '#]],Table1[JV '#],Table1[Early Completion (Y/N)])</f>
        <v>--</v>
      </c>
      <c r="E502" s="422">
        <f>LOOKUP(Table3[[#This Row],[JV '#]],Table1[JV '#],Table1[Pa One Call Serial No.])</f>
        <v>20143571273</v>
      </c>
      <c r="F502" s="438" t="e">
        <f>IF(LOOKUP(B502,Table1[JV '#],#REF!)="","No Entry",LOOKUP(B502,Table1[JV '#],#REF!))</f>
        <v>#REF!</v>
      </c>
    </row>
    <row r="503" spans="2:6" x14ac:dyDescent="0.25">
      <c r="B503" s="424">
        <v>507</v>
      </c>
      <c r="C503" s="424" t="e">
        <f>LOOKUP(Table3[[#This Row],[JV '#]],Table1[JV '#],#REF!)</f>
        <v>#REF!</v>
      </c>
      <c r="D503" s="424" t="str">
        <f>LOOKUP(Table3[[#This Row],[JV '#]],Table1[JV '#],Table1[Early Completion (Y/N)])</f>
        <v>--</v>
      </c>
      <c r="E503" s="422">
        <f>LOOKUP(Table3[[#This Row],[JV '#]],Table1[JV '#],Table1[Pa One Call Serial No.])</f>
        <v>20143571371</v>
      </c>
      <c r="F503" s="438" t="e">
        <f>IF(LOOKUP(B503,Table1[JV '#],#REF!)="","No Entry",LOOKUP(B503,Table1[JV '#],#REF!))</f>
        <v>#REF!</v>
      </c>
    </row>
    <row r="504" spans="2:6" ht="24.75" x14ac:dyDescent="0.25">
      <c r="B504" s="424">
        <v>508</v>
      </c>
      <c r="C504" s="424" t="e">
        <f>LOOKUP(Table3[[#This Row],[JV '#]],Table1[JV '#],#REF!)</f>
        <v>#REF!</v>
      </c>
      <c r="D504" s="424" t="str">
        <f>LOOKUP(Table3[[#This Row],[JV '#]],Table1[JV '#],Table1[Early Completion (Y/N)])</f>
        <v>--</v>
      </c>
      <c r="E504" s="422" t="str">
        <f>LOOKUP(Table3[[#This Row],[JV '#]],Table1[JV '#],Table1[Pa One Call Serial No.])</f>
        <v>20143580303, 20143580304</v>
      </c>
      <c r="F504" s="438" t="e">
        <f>IF(LOOKUP(B504,Table1[JV '#],#REF!)="","No Entry",LOOKUP(B504,Table1[JV '#],#REF!))</f>
        <v>#REF!</v>
      </c>
    </row>
    <row r="505" spans="2:6" x14ac:dyDescent="0.25">
      <c r="B505" s="424">
        <v>509</v>
      </c>
      <c r="C505" s="424" t="e">
        <f>LOOKUP(Table3[[#This Row],[JV '#]],Table1[JV '#],#REF!)</f>
        <v>#REF!</v>
      </c>
      <c r="D505" s="424" t="str">
        <f>LOOKUP(Table3[[#This Row],[JV '#]],Table1[JV '#],Table1[Early Completion (Y/N)])</f>
        <v>--</v>
      </c>
      <c r="E505" s="422">
        <f>LOOKUP(Table3[[#This Row],[JV '#]],Table1[JV '#],Table1[Pa One Call Serial No.])</f>
        <v>20150420316</v>
      </c>
      <c r="F505" s="438" t="e">
        <f>IF(LOOKUP(B505,Table1[JV '#],#REF!)="","No Entry",LOOKUP(B505,Table1[JV '#],#REF!))</f>
        <v>#REF!</v>
      </c>
    </row>
    <row r="506" spans="2:6" ht="24.75" x14ac:dyDescent="0.25">
      <c r="B506" s="424">
        <v>510</v>
      </c>
      <c r="C506" s="424" t="e">
        <f>LOOKUP(Table3[[#This Row],[JV '#]],Table1[JV '#],#REF!)</f>
        <v>#REF!</v>
      </c>
      <c r="D506" s="424" t="str">
        <f>LOOKUP(Table3[[#This Row],[JV '#]],Table1[JV '#],Table1[Early Completion (Y/N)])</f>
        <v>--</v>
      </c>
      <c r="E506" s="422" t="str">
        <f>LOOKUP(Table3[[#This Row],[JV '#]],Table1[JV '#],Table1[Pa One Call Serial No.])</f>
        <v>20150291598, 20150291599</v>
      </c>
      <c r="F506" s="438" t="e">
        <f>IF(LOOKUP(B506,Table1[JV '#],#REF!)="","No Entry",LOOKUP(B506,Table1[JV '#],#REF!))</f>
        <v>#REF!</v>
      </c>
    </row>
    <row r="507" spans="2:6" x14ac:dyDescent="0.25">
      <c r="B507" s="424">
        <v>511</v>
      </c>
      <c r="C507" s="424" t="e">
        <f>LOOKUP(Table3[[#This Row],[JV '#]],Table1[JV '#],#REF!)</f>
        <v>#REF!</v>
      </c>
      <c r="D507" s="424" t="str">
        <f>LOOKUP(Table3[[#This Row],[JV '#]],Table1[JV '#],Table1[Early Completion (Y/N)])</f>
        <v>--</v>
      </c>
      <c r="E507" s="422">
        <f>LOOKUP(Table3[[#This Row],[JV '#]],Table1[JV '#],Table1[Pa One Call Serial No.])</f>
        <v>20150330424</v>
      </c>
      <c r="F507" s="438" t="e">
        <f>IF(LOOKUP(B507,Table1[JV '#],#REF!)="","No Entry",LOOKUP(B507,Table1[JV '#],#REF!))</f>
        <v>#REF!</v>
      </c>
    </row>
    <row r="508" spans="2:6" x14ac:dyDescent="0.25">
      <c r="B508" s="424">
        <v>512</v>
      </c>
      <c r="C508" s="424" t="e">
        <f>LOOKUP(Table3[[#This Row],[JV '#]],Table1[JV '#],#REF!)</f>
        <v>#REF!</v>
      </c>
      <c r="D508" s="424" t="str">
        <f>LOOKUP(Table3[[#This Row],[JV '#]],Table1[JV '#],Table1[Early Completion (Y/N)])</f>
        <v>--</v>
      </c>
      <c r="E508" s="422">
        <f>LOOKUP(Table3[[#This Row],[JV '#]],Table1[JV '#],Table1[Pa One Call Serial No.])</f>
        <v>20143580312</v>
      </c>
      <c r="F508" s="438" t="e">
        <f>IF(LOOKUP(B508,Table1[JV '#],#REF!)="","No Entry",LOOKUP(B508,Table1[JV '#],#REF!))</f>
        <v>#REF!</v>
      </c>
    </row>
    <row r="509" spans="2:6" x14ac:dyDescent="0.25">
      <c r="B509" s="424">
        <v>513</v>
      </c>
      <c r="C509" s="424" t="e">
        <f>LOOKUP(Table3[[#This Row],[JV '#]],Table1[JV '#],#REF!)</f>
        <v>#REF!</v>
      </c>
      <c r="D509" s="424" t="str">
        <f>LOOKUP(Table3[[#This Row],[JV '#]],Table1[JV '#],Table1[Early Completion (Y/N)])</f>
        <v>--</v>
      </c>
      <c r="E509" s="422">
        <f>LOOKUP(Table3[[#This Row],[JV '#]],Table1[JV '#],Table1[Pa One Call Serial No.])</f>
        <v>20150341683</v>
      </c>
      <c r="F509" s="438" t="e">
        <f>IF(LOOKUP(B509,Table1[JV '#],#REF!)="","No Entry",LOOKUP(B509,Table1[JV '#],#REF!))</f>
        <v>#REF!</v>
      </c>
    </row>
    <row r="510" spans="2:6" x14ac:dyDescent="0.25">
      <c r="B510" s="424">
        <v>514</v>
      </c>
      <c r="C510" s="424" t="e">
        <f>LOOKUP(Table3[[#This Row],[JV '#]],Table1[JV '#],#REF!)</f>
        <v>#REF!</v>
      </c>
      <c r="D510" s="424" t="str">
        <f>LOOKUP(Table3[[#This Row],[JV '#]],Table1[JV '#],Table1[Early Completion (Y/N)])</f>
        <v>--</v>
      </c>
      <c r="E510" s="422">
        <f>LOOKUP(Table3[[#This Row],[JV '#]],Table1[JV '#],Table1[Pa One Call Serial No.])</f>
        <v>20150161837</v>
      </c>
      <c r="F510" s="438" t="e">
        <f>IF(LOOKUP(B510,Table1[JV '#],#REF!)="","No Entry",LOOKUP(B510,Table1[JV '#],#REF!))</f>
        <v>#REF!</v>
      </c>
    </row>
    <row r="511" spans="2:6" x14ac:dyDescent="0.25">
      <c r="B511" s="424">
        <v>515</v>
      </c>
      <c r="C511" s="424" t="e">
        <f>LOOKUP(Table3[[#This Row],[JV '#]],Table1[JV '#],#REF!)</f>
        <v>#REF!</v>
      </c>
      <c r="D511" s="424" t="str">
        <f>LOOKUP(Table3[[#This Row],[JV '#]],Table1[JV '#],Table1[Early Completion (Y/N)])</f>
        <v>--</v>
      </c>
      <c r="E511" s="422">
        <f>LOOKUP(Table3[[#This Row],[JV '#]],Table1[JV '#],Table1[Pa One Call Serial No.])</f>
        <v>20143571385</v>
      </c>
      <c r="F511" s="438" t="e">
        <f>IF(LOOKUP(B511,Table1[JV '#],#REF!)="","No Entry",LOOKUP(B511,Table1[JV '#],#REF!))</f>
        <v>#REF!</v>
      </c>
    </row>
    <row r="512" spans="2:6" x14ac:dyDescent="0.25">
      <c r="B512" s="424">
        <v>516</v>
      </c>
      <c r="C512" s="424" t="e">
        <f>LOOKUP(Table3[[#This Row],[JV '#]],Table1[JV '#],#REF!)</f>
        <v>#REF!</v>
      </c>
      <c r="D512" s="424" t="str">
        <f>LOOKUP(Table3[[#This Row],[JV '#]],Table1[JV '#],Table1[Early Completion (Y/N)])</f>
        <v>--</v>
      </c>
      <c r="E512" s="422">
        <f>LOOKUP(Table3[[#This Row],[JV '#]],Table1[JV '#],Table1[Pa One Call Serial No.])</f>
        <v>20143571401</v>
      </c>
      <c r="F512" s="438" t="e">
        <f>IF(LOOKUP(B512,Table1[JV '#],#REF!)="","No Entry",LOOKUP(B512,Table1[JV '#],#REF!))</f>
        <v>#REF!</v>
      </c>
    </row>
    <row r="513" spans="2:6" x14ac:dyDescent="0.25">
      <c r="B513" s="424">
        <v>517</v>
      </c>
      <c r="C513" s="424" t="e">
        <f>LOOKUP(Table3[[#This Row],[JV '#]],Table1[JV '#],#REF!)</f>
        <v>#REF!</v>
      </c>
      <c r="D513" s="424" t="str">
        <f>LOOKUP(Table3[[#This Row],[JV '#]],Table1[JV '#],Table1[Early Completion (Y/N)])</f>
        <v>--</v>
      </c>
      <c r="E513" s="422">
        <f>LOOKUP(Table3[[#This Row],[JV '#]],Table1[JV '#],Table1[Pa One Call Serial No.])</f>
        <v>20150350499</v>
      </c>
      <c r="F513" s="438" t="e">
        <f>IF(LOOKUP(B513,Table1[JV '#],#REF!)="","No Entry",LOOKUP(B513,Table1[JV '#],#REF!))</f>
        <v>#REF!</v>
      </c>
    </row>
    <row r="514" spans="2:6" x14ac:dyDescent="0.25">
      <c r="B514" s="424">
        <v>518</v>
      </c>
      <c r="C514" s="424" t="e">
        <f>LOOKUP(Table3[[#This Row],[JV '#]],Table1[JV '#],#REF!)</f>
        <v>#REF!</v>
      </c>
      <c r="D514" s="424" t="str">
        <f>LOOKUP(Table3[[#This Row],[JV '#]],Table1[JV '#],Table1[Early Completion (Y/N)])</f>
        <v>--</v>
      </c>
      <c r="E514" s="422">
        <f>LOOKUP(Table3[[#This Row],[JV '#]],Table1[JV '#],Table1[Pa One Call Serial No.])</f>
        <v>20150161840</v>
      </c>
      <c r="F514" s="438" t="e">
        <f>IF(LOOKUP(B514,Table1[JV '#],#REF!)="","No Entry",LOOKUP(B514,Table1[JV '#],#REF!))</f>
        <v>#REF!</v>
      </c>
    </row>
    <row r="515" spans="2:6" ht="24.75" x14ac:dyDescent="0.25">
      <c r="B515" s="424">
        <v>519</v>
      </c>
      <c r="C515" s="424" t="e">
        <f>LOOKUP(Table3[[#This Row],[JV '#]],Table1[JV '#],#REF!)</f>
        <v>#REF!</v>
      </c>
      <c r="D515" s="424" t="str">
        <f>LOOKUP(Table3[[#This Row],[JV '#]],Table1[JV '#],Table1[Early Completion (Y/N)])</f>
        <v>--</v>
      </c>
      <c r="E515" s="422" t="str">
        <f>LOOKUP(Table3[[#This Row],[JV '#]],Table1[JV '#],Table1[Pa One Call Serial No.])</f>
        <v>20150341717 20150341718</v>
      </c>
      <c r="F515" s="438" t="e">
        <f>IF(LOOKUP(B515,Table1[JV '#],#REF!)="","No Entry",LOOKUP(B515,Table1[JV '#],#REF!))</f>
        <v>#REF!</v>
      </c>
    </row>
    <row r="516" spans="2:6" x14ac:dyDescent="0.25">
      <c r="B516" s="424">
        <v>520</v>
      </c>
      <c r="C516" s="424" t="e">
        <f>LOOKUP(Table3[[#This Row],[JV '#]],Table1[JV '#],#REF!)</f>
        <v>#REF!</v>
      </c>
      <c r="D516" s="424" t="str">
        <f>LOOKUP(Table3[[#This Row],[JV '#]],Table1[JV '#],Table1[Early Completion (Y/N)])</f>
        <v>--</v>
      </c>
      <c r="E516" s="422">
        <f>LOOKUP(Table3[[#This Row],[JV '#]],Table1[JV '#],Table1[Pa One Call Serial No.])</f>
        <v>20150291622</v>
      </c>
      <c r="F516" s="438" t="e">
        <f>IF(LOOKUP(B516,Table1[JV '#],#REF!)="","No Entry",LOOKUP(B516,Table1[JV '#],#REF!))</f>
        <v>#REF!</v>
      </c>
    </row>
    <row r="517" spans="2:6" x14ac:dyDescent="0.25">
      <c r="B517" s="424">
        <v>521</v>
      </c>
      <c r="C517" s="424" t="e">
        <f>LOOKUP(Table3[[#This Row],[JV '#]],Table1[JV '#],#REF!)</f>
        <v>#REF!</v>
      </c>
      <c r="D517" s="424" t="str">
        <f>LOOKUP(Table3[[#This Row],[JV '#]],Table1[JV '#],Table1[Early Completion (Y/N)])</f>
        <v>--</v>
      </c>
      <c r="E517" s="422">
        <f>LOOKUP(Table3[[#This Row],[JV '#]],Table1[JV '#],Table1[Pa One Call Serial No.])</f>
        <v>20150330537</v>
      </c>
      <c r="F517" s="438" t="e">
        <f>IF(LOOKUP(B517,Table1[JV '#],#REF!)="","No Entry",LOOKUP(B517,Table1[JV '#],#REF!))</f>
        <v>#REF!</v>
      </c>
    </row>
    <row r="518" spans="2:6" ht="24.75" x14ac:dyDescent="0.25">
      <c r="B518" s="424">
        <v>522</v>
      </c>
      <c r="C518" s="424" t="e">
        <f>LOOKUP(Table3[[#This Row],[JV '#]],Table1[JV '#],#REF!)</f>
        <v>#REF!</v>
      </c>
      <c r="D518" s="424" t="str">
        <f>LOOKUP(Table3[[#This Row],[JV '#]],Table1[JV '#],Table1[Early Completion (Y/N)])</f>
        <v>--</v>
      </c>
      <c r="E518" s="422" t="str">
        <f>LOOKUP(Table3[[#This Row],[JV '#]],Table1[JV '#],Table1[Pa One Call Serial No.])</f>
        <v>20143580124, 20143580125</v>
      </c>
      <c r="F518" s="438" t="e">
        <f>IF(LOOKUP(B518,Table1[JV '#],#REF!)="","No Entry",LOOKUP(B518,Table1[JV '#],#REF!))</f>
        <v>#REF!</v>
      </c>
    </row>
    <row r="519" spans="2:6" x14ac:dyDescent="0.25">
      <c r="B519" s="424">
        <v>523</v>
      </c>
      <c r="C519" s="424" t="e">
        <f>LOOKUP(Table3[[#This Row],[JV '#]],Table1[JV '#],#REF!)</f>
        <v>#REF!</v>
      </c>
      <c r="D519" s="424" t="str">
        <f>LOOKUP(Table3[[#This Row],[JV '#]],Table1[JV '#],Table1[Early Completion (Y/N)])</f>
        <v>--</v>
      </c>
      <c r="E519" s="422">
        <f>LOOKUP(Table3[[#This Row],[JV '#]],Table1[JV '#],Table1[Pa One Call Serial No.])</f>
        <v>20150161845</v>
      </c>
      <c r="F519" s="438" t="e">
        <f>IF(LOOKUP(B519,Table1[JV '#],#REF!)="","No Entry",LOOKUP(B519,Table1[JV '#],#REF!))</f>
        <v>#REF!</v>
      </c>
    </row>
    <row r="520" spans="2:6" x14ac:dyDescent="0.25">
      <c r="B520" s="424">
        <v>524</v>
      </c>
      <c r="C520" s="424" t="e">
        <f>LOOKUP(Table3[[#This Row],[JV '#]],Table1[JV '#],#REF!)</f>
        <v>#REF!</v>
      </c>
      <c r="D520" s="424" t="str">
        <f>LOOKUP(Table3[[#This Row],[JV '#]],Table1[JV '#],Table1[Early Completion (Y/N)])</f>
        <v>--</v>
      </c>
      <c r="E520" s="422">
        <f>LOOKUP(Table3[[#This Row],[JV '#]],Table1[JV '#],Table1[Pa One Call Serial No.])</f>
        <v>20151461752</v>
      </c>
      <c r="F520" s="438" t="e">
        <f>IF(LOOKUP(B520,Table1[JV '#],#REF!)="","No Entry",LOOKUP(B520,Table1[JV '#],#REF!))</f>
        <v>#REF!</v>
      </c>
    </row>
    <row r="521" spans="2:6" x14ac:dyDescent="0.25">
      <c r="B521" s="424">
        <v>525</v>
      </c>
      <c r="C521" s="424" t="e">
        <f>LOOKUP(Table3[[#This Row],[JV '#]],Table1[JV '#],#REF!)</f>
        <v>#REF!</v>
      </c>
      <c r="D521" s="424" t="str">
        <f>LOOKUP(Table3[[#This Row],[JV '#]],Table1[JV '#],Table1[Early Completion (Y/N)])</f>
        <v>--</v>
      </c>
      <c r="E521" s="422">
        <f>LOOKUP(Table3[[#This Row],[JV '#]],Table1[JV '#],Table1[Pa One Call Serial No.])</f>
        <v>20150301020</v>
      </c>
      <c r="F521" s="438" t="e">
        <f>IF(LOOKUP(B521,Table1[JV '#],#REF!)="","No Entry",LOOKUP(B521,Table1[JV '#],#REF!))</f>
        <v>#REF!</v>
      </c>
    </row>
    <row r="522" spans="2:6" x14ac:dyDescent="0.25">
      <c r="B522" s="424">
        <v>526</v>
      </c>
      <c r="C522" s="424" t="e">
        <f>LOOKUP(Table3[[#This Row],[JV '#]],Table1[JV '#],#REF!)</f>
        <v>#REF!</v>
      </c>
      <c r="D522" s="424" t="str">
        <f>LOOKUP(Table3[[#This Row],[JV '#]],Table1[JV '#],Table1[Early Completion (Y/N)])</f>
        <v>--</v>
      </c>
      <c r="E522" s="422">
        <f>LOOKUP(Table3[[#This Row],[JV '#]],Table1[JV '#],Table1[Pa One Call Serial No.])</f>
        <v>20150330178</v>
      </c>
      <c r="F522" s="438" t="e">
        <f>IF(LOOKUP(B522,Table1[JV '#],#REF!)="","No Entry",LOOKUP(B522,Table1[JV '#],#REF!))</f>
        <v>#REF!</v>
      </c>
    </row>
    <row r="523" spans="2:6" x14ac:dyDescent="0.25">
      <c r="B523" s="424">
        <v>527</v>
      </c>
      <c r="C523" s="424" t="e">
        <f>LOOKUP(Table3[[#This Row],[JV '#]],Table1[JV '#],#REF!)</f>
        <v>#REF!</v>
      </c>
      <c r="D523" s="424" t="str">
        <f>LOOKUP(Table3[[#This Row],[JV '#]],Table1[JV '#],Table1[Early Completion (Y/N)])</f>
        <v>--</v>
      </c>
      <c r="E523" s="422">
        <f>LOOKUP(Table3[[#This Row],[JV '#]],Table1[JV '#],Table1[Pa One Call Serial No.])</f>
        <v>20151461810</v>
      </c>
      <c r="F523" s="438" t="e">
        <f>IF(LOOKUP(B523,Table1[JV '#],#REF!)="","No Entry",LOOKUP(B523,Table1[JV '#],#REF!))</f>
        <v>#REF!</v>
      </c>
    </row>
    <row r="524" spans="2:6" x14ac:dyDescent="0.25">
      <c r="B524" s="424">
        <v>528</v>
      </c>
      <c r="C524" s="424" t="e">
        <f>LOOKUP(Table3[[#This Row],[JV '#]],Table1[JV '#],#REF!)</f>
        <v>#REF!</v>
      </c>
      <c r="D524" s="424" t="str">
        <f>LOOKUP(Table3[[#This Row],[JV '#]],Table1[JV '#],Table1[Early Completion (Y/N)])</f>
        <v>--</v>
      </c>
      <c r="E524" s="422">
        <f>LOOKUP(Table3[[#This Row],[JV '#]],Table1[JV '#],Table1[Pa One Call Serial No.])</f>
        <v>20150301451</v>
      </c>
      <c r="F524" s="438" t="e">
        <f>IF(LOOKUP(B524,Table1[JV '#],#REF!)="","No Entry",LOOKUP(B524,Table1[JV '#],#REF!))</f>
        <v>#REF!</v>
      </c>
    </row>
    <row r="525" spans="2:6" x14ac:dyDescent="0.25">
      <c r="B525" s="424">
        <v>529</v>
      </c>
      <c r="C525" s="424" t="e">
        <f>LOOKUP(Table3[[#This Row],[JV '#]],Table1[JV '#],#REF!)</f>
        <v>#REF!</v>
      </c>
      <c r="D525" s="424" t="str">
        <f>LOOKUP(Table3[[#This Row],[JV '#]],Table1[JV '#],Table1[Early Completion (Y/N)])</f>
        <v>--</v>
      </c>
      <c r="E525" s="422">
        <f>LOOKUP(Table3[[#This Row],[JV '#]],Table1[JV '#],Table1[Pa One Call Serial No.])</f>
        <v>20143580131</v>
      </c>
      <c r="F525" s="438" t="e">
        <f>IF(LOOKUP(B525,Table1[JV '#],#REF!)="","No Entry",LOOKUP(B525,Table1[JV '#],#REF!))</f>
        <v>#REF!</v>
      </c>
    </row>
    <row r="526" spans="2:6" x14ac:dyDescent="0.25">
      <c r="B526" s="424">
        <v>530</v>
      </c>
      <c r="C526" s="424" t="e">
        <f>LOOKUP(Table3[[#This Row],[JV '#]],Table1[JV '#],#REF!)</f>
        <v>#REF!</v>
      </c>
      <c r="D526" s="424" t="str">
        <f>LOOKUP(Table3[[#This Row],[JV '#]],Table1[JV '#],Table1[Early Completion (Y/N)])</f>
        <v>--</v>
      </c>
      <c r="E526" s="422">
        <f>LOOKUP(Table3[[#This Row],[JV '#]],Table1[JV '#],Table1[Pa One Call Serial No.])</f>
        <v>20150330391</v>
      </c>
      <c r="F526" s="438" t="e">
        <f>IF(LOOKUP(B526,Table1[JV '#],#REF!)="","No Entry",LOOKUP(B526,Table1[JV '#],#REF!))</f>
        <v>#REF!</v>
      </c>
    </row>
    <row r="527" spans="2:6" x14ac:dyDescent="0.25">
      <c r="B527" s="424">
        <v>531</v>
      </c>
      <c r="C527" s="424" t="e">
        <f>LOOKUP(Table3[[#This Row],[JV '#]],Table1[JV '#],#REF!)</f>
        <v>#REF!</v>
      </c>
      <c r="D527" s="424" t="str">
        <f>LOOKUP(Table3[[#This Row],[JV '#]],Table1[JV '#],Table1[Early Completion (Y/N)])</f>
        <v>--</v>
      </c>
      <c r="E527" s="422">
        <f>LOOKUP(Table3[[#This Row],[JV '#]],Table1[JV '#],Table1[Pa One Call Serial No.])</f>
        <v>20150161815</v>
      </c>
      <c r="F527" s="438" t="e">
        <f>IF(LOOKUP(B527,Table1[JV '#],#REF!)="","No Entry",LOOKUP(B527,Table1[JV '#],#REF!))</f>
        <v>#REF!</v>
      </c>
    </row>
    <row r="528" spans="2:6" x14ac:dyDescent="0.25">
      <c r="B528" s="424">
        <v>532</v>
      </c>
      <c r="C528" s="424" t="e">
        <f>LOOKUP(Table3[[#This Row],[JV '#]],Table1[JV '#],#REF!)</f>
        <v>#REF!</v>
      </c>
      <c r="D528" s="424" t="str">
        <f>LOOKUP(Table3[[#This Row],[JV '#]],Table1[JV '#],Table1[Early Completion (Y/N)])</f>
        <v>--</v>
      </c>
      <c r="E528" s="422">
        <f>LOOKUP(Table3[[#This Row],[JV '#]],Table1[JV '#],Table1[Pa One Call Serial No.])</f>
        <v>20150301127</v>
      </c>
      <c r="F528" s="438" t="e">
        <f>IF(LOOKUP(B528,Table1[JV '#],#REF!)="","No Entry",LOOKUP(B528,Table1[JV '#],#REF!))</f>
        <v>#REF!</v>
      </c>
    </row>
    <row r="529" spans="2:6" x14ac:dyDescent="0.25">
      <c r="B529" s="424">
        <v>533</v>
      </c>
      <c r="C529" s="424" t="e">
        <f>LOOKUP(Table3[[#This Row],[JV '#]],Table1[JV '#],#REF!)</f>
        <v>#REF!</v>
      </c>
      <c r="D529" s="424" t="str">
        <f>LOOKUP(Table3[[#This Row],[JV '#]],Table1[JV '#],Table1[Early Completion (Y/N)])</f>
        <v>--</v>
      </c>
      <c r="E529" s="422">
        <f>LOOKUP(Table3[[#This Row],[JV '#]],Table1[JV '#],Table1[Pa One Call Serial No.])</f>
        <v>20151420569</v>
      </c>
      <c r="F529" s="438" t="e">
        <f>IF(LOOKUP(B529,Table1[JV '#],#REF!)="","No Entry",LOOKUP(B529,Table1[JV '#],#REF!))</f>
        <v>#REF!</v>
      </c>
    </row>
    <row r="530" spans="2:6" x14ac:dyDescent="0.25">
      <c r="B530" s="424">
        <v>534</v>
      </c>
      <c r="C530" s="424" t="e">
        <f>LOOKUP(Table3[[#This Row],[JV '#]],Table1[JV '#],#REF!)</f>
        <v>#REF!</v>
      </c>
      <c r="D530" s="424" t="str">
        <f>LOOKUP(Table3[[#This Row],[JV '#]],Table1[JV '#],Table1[Early Completion (Y/N)])</f>
        <v>--</v>
      </c>
      <c r="E530" s="422">
        <f>LOOKUP(Table3[[#This Row],[JV '#]],Table1[JV '#],Table1[Pa One Call Serial No.])</f>
        <v>20151412755</v>
      </c>
      <c r="F530" s="438" t="e">
        <f>IF(LOOKUP(B530,Table1[JV '#],#REF!)="","No Entry",LOOKUP(B530,Table1[JV '#],#REF!))</f>
        <v>#REF!</v>
      </c>
    </row>
    <row r="531" spans="2:6" x14ac:dyDescent="0.25">
      <c r="B531" s="424">
        <v>535</v>
      </c>
      <c r="C531" s="424" t="e">
        <f>LOOKUP(Table3[[#This Row],[JV '#]],Table1[JV '#],#REF!)</f>
        <v>#REF!</v>
      </c>
      <c r="D531" s="424" t="str">
        <f>LOOKUP(Table3[[#This Row],[JV '#]],Table1[JV '#],Table1[Early Completion (Y/N)])</f>
        <v>--</v>
      </c>
      <c r="E531" s="422">
        <f>LOOKUP(Table3[[#This Row],[JV '#]],Table1[JV '#],Table1[Pa One Call Serial No.])</f>
        <v>20150330097</v>
      </c>
      <c r="F531" s="438" t="e">
        <f>IF(LOOKUP(B531,Table1[JV '#],#REF!)="","No Entry",LOOKUP(B531,Table1[JV '#],#REF!))</f>
        <v>#REF!</v>
      </c>
    </row>
    <row r="532" spans="2:6" x14ac:dyDescent="0.25">
      <c r="B532" s="424">
        <v>536</v>
      </c>
      <c r="C532" s="424" t="e">
        <f>LOOKUP(Table3[[#This Row],[JV '#]],Table1[JV '#],#REF!)</f>
        <v>#REF!</v>
      </c>
      <c r="D532" s="424" t="str">
        <f>LOOKUP(Table3[[#This Row],[JV '#]],Table1[JV '#],Table1[Early Completion (Y/N)])</f>
        <v>--</v>
      </c>
      <c r="E532" s="422">
        <f>LOOKUP(Table3[[#This Row],[JV '#]],Table1[JV '#],Table1[Pa One Call Serial No.])</f>
        <v>20150161847</v>
      </c>
      <c r="F532" s="438" t="e">
        <f>IF(LOOKUP(B532,Table1[JV '#],#REF!)="","No Entry",LOOKUP(B532,Table1[JV '#],#REF!))</f>
        <v>#REF!</v>
      </c>
    </row>
    <row r="533" spans="2:6" x14ac:dyDescent="0.25">
      <c r="B533" s="424">
        <v>537</v>
      </c>
      <c r="C533" s="424" t="e">
        <f>LOOKUP(Table3[[#This Row],[JV '#]],Table1[JV '#],#REF!)</f>
        <v>#REF!</v>
      </c>
      <c r="D533" s="424" t="str">
        <f>LOOKUP(Table3[[#This Row],[JV '#]],Table1[JV '#],Table1[Early Completion (Y/N)])</f>
        <v>--</v>
      </c>
      <c r="E533" s="422">
        <f>LOOKUP(Table3[[#This Row],[JV '#]],Table1[JV '#],Table1[Pa One Call Serial No.])</f>
        <v>20151462383</v>
      </c>
      <c r="F533" s="438" t="e">
        <f>IF(LOOKUP(B533,Table1[JV '#],#REF!)="","No Entry",LOOKUP(B533,Table1[JV '#],#REF!))</f>
        <v>#REF!</v>
      </c>
    </row>
    <row r="534" spans="2:6" x14ac:dyDescent="0.25">
      <c r="B534" s="424">
        <v>538</v>
      </c>
      <c r="C534" s="424" t="e">
        <f>LOOKUP(Table3[[#This Row],[JV '#]],Table1[JV '#],#REF!)</f>
        <v>#REF!</v>
      </c>
      <c r="D534" s="424" t="str">
        <f>LOOKUP(Table3[[#This Row],[JV '#]],Table1[JV '#],Table1[Early Completion (Y/N)])</f>
        <v>--</v>
      </c>
      <c r="E534" s="422">
        <f>LOOKUP(Table3[[#This Row],[JV '#]],Table1[JV '#],Table1[Pa One Call Serial No.])</f>
        <v>20150330108</v>
      </c>
      <c r="F534" s="438" t="e">
        <f>IF(LOOKUP(B534,Table1[JV '#],#REF!)="","No Entry",LOOKUP(B534,Table1[JV '#],#REF!))</f>
        <v>#REF!</v>
      </c>
    </row>
    <row r="535" spans="2:6" x14ac:dyDescent="0.25">
      <c r="B535" s="424">
        <v>539</v>
      </c>
      <c r="C535" s="424" t="e">
        <f>LOOKUP(Table3[[#This Row],[JV '#]],Table1[JV '#],#REF!)</f>
        <v>#REF!</v>
      </c>
      <c r="D535" s="424" t="str">
        <f>LOOKUP(Table3[[#This Row],[JV '#]],Table1[JV '#],Table1[Early Completion (Y/N)])</f>
        <v>--</v>
      </c>
      <c r="E535" s="422">
        <f>LOOKUP(Table3[[#This Row],[JV '#]],Table1[JV '#],Table1[Pa One Call Serial No.])</f>
        <v>20151463040</v>
      </c>
      <c r="F535" s="438" t="e">
        <f>IF(LOOKUP(B535,Table1[JV '#],#REF!)="","No Entry",LOOKUP(B535,Table1[JV '#],#REF!))</f>
        <v>#REF!</v>
      </c>
    </row>
    <row r="536" spans="2:6" ht="24.75" x14ac:dyDescent="0.25">
      <c r="B536" s="424">
        <v>540</v>
      </c>
      <c r="C536" s="424" t="e">
        <f>LOOKUP(Table3[[#This Row],[JV '#]],Table1[JV '#],#REF!)</f>
        <v>#REF!</v>
      </c>
      <c r="D536" s="424" t="str">
        <f>LOOKUP(Table3[[#This Row],[JV '#]],Table1[JV '#],Table1[Early Completion (Y/N)])</f>
        <v>--</v>
      </c>
      <c r="E536" s="422" t="str">
        <f>LOOKUP(Table3[[#This Row],[JV '#]],Table1[JV '#],Table1[Pa One Call Serial No.])</f>
        <v>20150351050 20150351051</v>
      </c>
      <c r="F536" s="438" t="e">
        <f>IF(LOOKUP(B536,Table1[JV '#],#REF!)="","No Entry",LOOKUP(B536,Table1[JV '#],#REF!))</f>
        <v>#REF!</v>
      </c>
    </row>
    <row r="537" spans="2:6" ht="24.75" x14ac:dyDescent="0.25">
      <c r="B537" s="424">
        <v>541</v>
      </c>
      <c r="C537" s="424" t="e">
        <f>LOOKUP(Table3[[#This Row],[JV '#]],Table1[JV '#],#REF!)</f>
        <v>#REF!</v>
      </c>
      <c r="D537" s="424" t="str">
        <f>LOOKUP(Table3[[#This Row],[JV '#]],Table1[JV '#],Table1[Early Completion (Y/N)])</f>
        <v>--</v>
      </c>
      <c r="E537" s="422" t="str">
        <f>LOOKUP(Table3[[#This Row],[JV '#]],Table1[JV '#],Table1[Pa One Call Serial No.])</f>
        <v>20150161856, 20150161857</v>
      </c>
      <c r="F537" s="438" t="e">
        <f>IF(LOOKUP(B537,Table1[JV '#],#REF!)="","No Entry",LOOKUP(B537,Table1[JV '#],#REF!))</f>
        <v>#REF!</v>
      </c>
    </row>
    <row r="538" spans="2:6" x14ac:dyDescent="0.25">
      <c r="B538" s="424">
        <v>542</v>
      </c>
      <c r="C538" s="424" t="e">
        <f>LOOKUP(Table3[[#This Row],[JV '#]],Table1[JV '#],#REF!)</f>
        <v>#REF!</v>
      </c>
      <c r="D538" s="424" t="str">
        <f>LOOKUP(Table3[[#This Row],[JV '#]],Table1[JV '#],Table1[Early Completion (Y/N)])</f>
        <v>Y</v>
      </c>
      <c r="E538" s="422">
        <f>LOOKUP(Table3[[#This Row],[JV '#]],Table1[JV '#],Table1[Pa One Call Serial No.])</f>
        <v>20140660772</v>
      </c>
      <c r="F538" s="438" t="e">
        <f>IF(LOOKUP(B538,Table1[JV '#],#REF!)="","No Entry",LOOKUP(B538,Table1[JV '#],#REF!))</f>
        <v>#REF!</v>
      </c>
    </row>
    <row r="539" spans="2:6" x14ac:dyDescent="0.25">
      <c r="B539" s="424">
        <v>543</v>
      </c>
      <c r="C539" s="424" t="e">
        <f>LOOKUP(Table3[[#This Row],[JV '#]],Table1[JV '#],#REF!)</f>
        <v>#REF!</v>
      </c>
      <c r="D539" s="424" t="str">
        <f>LOOKUP(Table3[[#This Row],[JV '#]],Table1[JV '#],Table1[Early Completion (Y/N)])</f>
        <v>--</v>
      </c>
      <c r="E539" s="422">
        <f>LOOKUP(Table3[[#This Row],[JV '#]],Table1[JV '#],Table1[Pa One Call Serial No.])</f>
        <v>20150341825</v>
      </c>
      <c r="F539" s="438" t="e">
        <f>IF(LOOKUP(B539,Table1[JV '#],#REF!)="","No Entry",LOOKUP(B539,Table1[JV '#],#REF!))</f>
        <v>#REF!</v>
      </c>
    </row>
    <row r="540" spans="2:6" x14ac:dyDescent="0.25">
      <c r="B540" s="424">
        <v>544</v>
      </c>
      <c r="C540" s="424" t="e">
        <f>LOOKUP(Table3[[#This Row],[JV '#]],Table1[JV '#],#REF!)</f>
        <v>#REF!</v>
      </c>
      <c r="D540" s="424" t="str">
        <f>LOOKUP(Table3[[#This Row],[JV '#]],Table1[JV '#],Table1[Early Completion (Y/N)])</f>
        <v>Y</v>
      </c>
      <c r="E540" s="422">
        <f>LOOKUP(Table3[[#This Row],[JV '#]],Table1[JV '#],Table1[Pa One Call Serial No.])</f>
        <v>20140660772</v>
      </c>
      <c r="F540" s="438" t="e">
        <f>IF(LOOKUP(B540,Table1[JV '#],#REF!)="","No Entry",LOOKUP(B540,Table1[JV '#],#REF!))</f>
        <v>#REF!</v>
      </c>
    </row>
    <row r="541" spans="2:6" x14ac:dyDescent="0.25">
      <c r="B541" s="424">
        <v>545</v>
      </c>
      <c r="C541" s="424" t="e">
        <f>LOOKUP(Table3[[#This Row],[JV '#]],Table1[JV '#],#REF!)</f>
        <v>#REF!</v>
      </c>
      <c r="D541" s="424" t="str">
        <f>LOOKUP(Table3[[#This Row],[JV '#]],Table1[JV '#],Table1[Early Completion (Y/N)])</f>
        <v>Y</v>
      </c>
      <c r="E541" s="422">
        <f>LOOKUP(Table3[[#This Row],[JV '#]],Table1[JV '#],Table1[Pa One Call Serial No.])</f>
        <v>0</v>
      </c>
      <c r="F541" s="438" t="e">
        <f>IF(LOOKUP(B541,Table1[JV '#],#REF!)="","No Entry",LOOKUP(B541,Table1[JV '#],#REF!))</f>
        <v>#REF!</v>
      </c>
    </row>
    <row r="542" spans="2:6" x14ac:dyDescent="0.25">
      <c r="B542" s="424">
        <v>546</v>
      </c>
      <c r="C542" s="424" t="e">
        <f>LOOKUP(Table3[[#This Row],[JV '#]],Table1[JV '#],#REF!)</f>
        <v>#REF!</v>
      </c>
      <c r="D542" s="424" t="str">
        <f>LOOKUP(Table3[[#This Row],[JV '#]],Table1[JV '#],Table1[Early Completion (Y/N)])</f>
        <v>Y</v>
      </c>
      <c r="E542" s="422">
        <f>LOOKUP(Table3[[#This Row],[JV '#]],Table1[JV '#],Table1[Pa One Call Serial No.])</f>
        <v>20140570767</v>
      </c>
      <c r="F542" s="438" t="e">
        <f>IF(LOOKUP(B542,Table1[JV '#],#REF!)="","No Entry",LOOKUP(B542,Table1[JV '#],#REF!))</f>
        <v>#REF!</v>
      </c>
    </row>
    <row r="543" spans="2:6" x14ac:dyDescent="0.25">
      <c r="B543" s="424">
        <v>547</v>
      </c>
      <c r="C543" s="424" t="e">
        <f>LOOKUP(Table3[[#This Row],[JV '#]],Table1[JV '#],#REF!)</f>
        <v>#REF!</v>
      </c>
      <c r="D543" s="424" t="str">
        <f>LOOKUP(Table3[[#This Row],[JV '#]],Table1[JV '#],Table1[Early Completion (Y/N)])</f>
        <v>Y</v>
      </c>
      <c r="E543" s="422">
        <f>LOOKUP(Table3[[#This Row],[JV '#]],Table1[JV '#],Table1[Pa One Call Serial No.])</f>
        <v>20140570765</v>
      </c>
      <c r="F543" s="438" t="e">
        <f>IF(LOOKUP(B543,Table1[JV '#],#REF!)="","No Entry",LOOKUP(B543,Table1[JV '#],#REF!))</f>
        <v>#REF!</v>
      </c>
    </row>
    <row r="544" spans="2:6" x14ac:dyDescent="0.25">
      <c r="B544" s="424">
        <v>548</v>
      </c>
      <c r="C544" s="424" t="e">
        <f>LOOKUP(Table3[[#This Row],[JV '#]],Table1[JV '#],#REF!)</f>
        <v>#REF!</v>
      </c>
      <c r="D544" s="424" t="str">
        <f>LOOKUP(Table3[[#This Row],[JV '#]],Table1[JV '#],Table1[Early Completion (Y/N)])</f>
        <v>--</v>
      </c>
      <c r="E544" s="422">
        <f>LOOKUP(Table3[[#This Row],[JV '#]],Table1[JV '#],Table1[Pa One Call Serial No.])</f>
        <v>20150161833</v>
      </c>
      <c r="F544" s="438" t="e">
        <f>IF(LOOKUP(B544,Table1[JV '#],#REF!)="","No Entry",LOOKUP(B544,Table1[JV '#],#REF!))</f>
        <v>#REF!</v>
      </c>
    </row>
    <row r="545" spans="2:6" x14ac:dyDescent="0.25">
      <c r="B545" s="424">
        <v>549</v>
      </c>
      <c r="C545" s="424" t="e">
        <f>LOOKUP(Table3[[#This Row],[JV '#]],Table1[JV '#],#REF!)</f>
        <v>#REF!</v>
      </c>
      <c r="D545" s="424" t="str">
        <f>LOOKUP(Table3[[#This Row],[JV '#]],Table1[JV '#],Table1[Early Completion (Y/N)])</f>
        <v>Y</v>
      </c>
      <c r="E545" s="422">
        <f>LOOKUP(Table3[[#This Row],[JV '#]],Table1[JV '#],Table1[Pa One Call Serial No.])</f>
        <v>20140570776</v>
      </c>
      <c r="F545" s="438" t="e">
        <f>IF(LOOKUP(B545,Table1[JV '#],#REF!)="","No Entry",LOOKUP(B545,Table1[JV '#],#REF!))</f>
        <v>#REF!</v>
      </c>
    </row>
    <row r="546" spans="2:6" x14ac:dyDescent="0.25">
      <c r="B546" s="424">
        <v>550</v>
      </c>
      <c r="C546" s="424" t="e">
        <f>LOOKUP(Table3[[#This Row],[JV '#]],Table1[JV '#],#REF!)</f>
        <v>#REF!</v>
      </c>
      <c r="D546" s="424" t="str">
        <f>LOOKUP(Table3[[#This Row],[JV '#]],Table1[JV '#],Table1[Early Completion (Y/N)])</f>
        <v>--</v>
      </c>
      <c r="E546" s="422">
        <f>LOOKUP(Table3[[#This Row],[JV '#]],Table1[JV '#],Table1[Pa One Call Serial No.])</f>
        <v>20143571496</v>
      </c>
      <c r="F546" s="438" t="e">
        <f>IF(LOOKUP(B546,Table1[JV '#],#REF!)="","No Entry",LOOKUP(B546,Table1[JV '#],#REF!))</f>
        <v>#REF!</v>
      </c>
    </row>
    <row r="547" spans="2:6" x14ac:dyDescent="0.25">
      <c r="B547" s="424">
        <v>551</v>
      </c>
      <c r="C547" s="424" t="e">
        <f>LOOKUP(Table3[[#This Row],[JV '#]],Table1[JV '#],#REF!)</f>
        <v>#REF!</v>
      </c>
      <c r="D547" s="424" t="str">
        <f>LOOKUP(Table3[[#This Row],[JV '#]],Table1[JV '#],Table1[Early Completion (Y/N)])</f>
        <v>--</v>
      </c>
      <c r="E547" s="422">
        <f>LOOKUP(Table3[[#This Row],[JV '#]],Table1[JV '#],Table1[Pa One Call Serial No.])</f>
        <v>20150301149</v>
      </c>
      <c r="F547" s="438" t="e">
        <f>IF(LOOKUP(B547,Table1[JV '#],#REF!)="","No Entry",LOOKUP(B547,Table1[JV '#],#REF!))</f>
        <v>#REF!</v>
      </c>
    </row>
    <row r="548" spans="2:6" x14ac:dyDescent="0.25">
      <c r="B548" s="424">
        <v>552</v>
      </c>
      <c r="C548" s="424" t="e">
        <f>LOOKUP(Table3[[#This Row],[JV '#]],Table1[JV '#],#REF!)</f>
        <v>#REF!</v>
      </c>
      <c r="D548" s="424" t="str">
        <f>LOOKUP(Table3[[#This Row],[JV '#]],Table1[JV '#],Table1[Early Completion (Y/N)])</f>
        <v>Y</v>
      </c>
      <c r="E548" s="422">
        <f>LOOKUP(Table3[[#This Row],[JV '#]],Table1[JV '#],Table1[Pa One Call Serial No.])</f>
        <v>20140570776</v>
      </c>
      <c r="F548" s="438" t="e">
        <f>IF(LOOKUP(B548,Table1[JV '#],#REF!)="","No Entry",LOOKUP(B548,Table1[JV '#],#REF!))</f>
        <v>#REF!</v>
      </c>
    </row>
    <row r="549" spans="2:6" x14ac:dyDescent="0.25">
      <c r="B549" s="424">
        <v>553</v>
      </c>
      <c r="C549" s="424" t="e">
        <f>LOOKUP(Table3[[#This Row],[JV '#]],Table1[JV '#],#REF!)</f>
        <v>#REF!</v>
      </c>
      <c r="D549" s="424" t="str">
        <f>LOOKUP(Table3[[#This Row],[JV '#]],Table1[JV '#],Table1[Early Completion (Y/N)])</f>
        <v>--</v>
      </c>
      <c r="E549" s="422">
        <f>LOOKUP(Table3[[#This Row],[JV '#]],Table1[JV '#],Table1[Pa One Call Serial No.])</f>
        <v>20151412821</v>
      </c>
      <c r="F549" s="438" t="e">
        <f>IF(LOOKUP(B549,Table1[JV '#],#REF!)="","No Entry",LOOKUP(B549,Table1[JV '#],#REF!))</f>
        <v>#REF!</v>
      </c>
    </row>
    <row r="550" spans="2:6" x14ac:dyDescent="0.25">
      <c r="B550" s="424">
        <v>554</v>
      </c>
      <c r="C550" s="424" t="e">
        <f>LOOKUP(Table3[[#This Row],[JV '#]],Table1[JV '#],#REF!)</f>
        <v>#REF!</v>
      </c>
      <c r="D550" s="424" t="str">
        <f>LOOKUP(Table3[[#This Row],[JV '#]],Table1[JV '#],Table1[Early Completion (Y/N)])</f>
        <v>Y</v>
      </c>
      <c r="E550" s="422">
        <f>LOOKUP(Table3[[#This Row],[JV '#]],Table1[JV '#],Table1[Pa One Call Serial No.])</f>
        <v>20140661426</v>
      </c>
      <c r="F550" s="438" t="e">
        <f>IF(LOOKUP(B550,Table1[JV '#],#REF!)="","No Entry",LOOKUP(B550,Table1[JV '#],#REF!))</f>
        <v>#REF!</v>
      </c>
    </row>
    <row r="551" spans="2:6" x14ac:dyDescent="0.25">
      <c r="B551" s="424">
        <v>555</v>
      </c>
      <c r="C551" s="424" t="e">
        <f>LOOKUP(Table3[[#This Row],[JV '#]],Table1[JV '#],#REF!)</f>
        <v>#REF!</v>
      </c>
      <c r="D551" s="424" t="str">
        <f>LOOKUP(Table3[[#This Row],[JV '#]],Table1[JV '#],Table1[Early Completion (Y/N)])</f>
        <v>--</v>
      </c>
      <c r="E551" s="422">
        <f>LOOKUP(Table3[[#This Row],[JV '#]],Table1[JV '#],Table1[Pa One Call Serial No.])</f>
        <v>20150361577</v>
      </c>
      <c r="F551" s="438" t="e">
        <f>IF(LOOKUP(B551,Table1[JV '#],#REF!)="","No Entry",LOOKUP(B551,Table1[JV '#],#REF!))</f>
        <v>#REF!</v>
      </c>
    </row>
    <row r="552" spans="2:6" x14ac:dyDescent="0.25">
      <c r="B552" s="424">
        <v>556</v>
      </c>
      <c r="C552" s="424" t="e">
        <f>LOOKUP(Table3[[#This Row],[JV '#]],Table1[JV '#],#REF!)</f>
        <v>#REF!</v>
      </c>
      <c r="D552" s="424" t="str">
        <f>LOOKUP(Table3[[#This Row],[JV '#]],Table1[JV '#],Table1[Early Completion (Y/N)])</f>
        <v>Y</v>
      </c>
      <c r="E552" s="422">
        <f>LOOKUP(Table3[[#This Row],[JV '#]],Table1[JV '#],Table1[Pa One Call Serial No.])</f>
        <v>20140631600</v>
      </c>
      <c r="F552" s="438" t="e">
        <f>IF(LOOKUP(B552,Table1[JV '#],#REF!)="","No Entry",LOOKUP(B552,Table1[JV '#],#REF!))</f>
        <v>#REF!</v>
      </c>
    </row>
    <row r="553" spans="2:6" x14ac:dyDescent="0.25">
      <c r="B553" s="424">
        <v>557</v>
      </c>
      <c r="C553" s="424" t="e">
        <f>LOOKUP(Table3[[#This Row],[JV '#]],Table1[JV '#],#REF!)</f>
        <v>#REF!</v>
      </c>
      <c r="D553" s="424" t="str">
        <f>LOOKUP(Table3[[#This Row],[JV '#]],Table1[JV '#],Table1[Early Completion (Y/N)])</f>
        <v>--</v>
      </c>
      <c r="E553" s="422">
        <f>LOOKUP(Table3[[#This Row],[JV '#]],Table1[JV '#],Table1[Pa One Call Serial No.])</f>
        <v>20150161835</v>
      </c>
      <c r="F553" s="438" t="e">
        <f>IF(LOOKUP(B553,Table1[JV '#],#REF!)="","No Entry",LOOKUP(B553,Table1[JV '#],#REF!))</f>
        <v>#REF!</v>
      </c>
    </row>
    <row r="554" spans="2:6" x14ac:dyDescent="0.25">
      <c r="B554" s="424">
        <v>558</v>
      </c>
      <c r="C554" s="424" t="e">
        <f>LOOKUP(Table3[[#This Row],[JV '#]],Table1[JV '#],#REF!)</f>
        <v>#REF!</v>
      </c>
      <c r="D554" s="424" t="str">
        <f>LOOKUP(Table3[[#This Row],[JV '#]],Table1[JV '#],Table1[Early Completion (Y/N)])</f>
        <v>--</v>
      </c>
      <c r="E554" s="422">
        <f>LOOKUP(Table3[[#This Row],[JV '#]],Table1[JV '#],Table1[Pa One Call Serial No.])</f>
        <v>20151461534</v>
      </c>
      <c r="F554" s="438" t="e">
        <f>IF(LOOKUP(B554,Table1[JV '#],#REF!)="","No Entry",LOOKUP(B554,Table1[JV '#],#REF!))</f>
        <v>#REF!</v>
      </c>
    </row>
    <row r="555" spans="2:6" x14ac:dyDescent="0.25">
      <c r="B555" s="424">
        <v>559</v>
      </c>
      <c r="C555" s="424" t="e">
        <f>LOOKUP(Table3[[#This Row],[JV '#]],Table1[JV '#],#REF!)</f>
        <v>#REF!</v>
      </c>
      <c r="D555" s="424" t="str">
        <f>LOOKUP(Table3[[#This Row],[JV '#]],Table1[JV '#],Table1[Early Completion (Y/N)])</f>
        <v>Y</v>
      </c>
      <c r="E555" s="422">
        <f>LOOKUP(Table3[[#This Row],[JV '#]],Table1[JV '#],Table1[Pa One Call Serial No.])</f>
        <v>0</v>
      </c>
      <c r="F555" s="438" t="e">
        <f>IF(LOOKUP(B555,Table1[JV '#],#REF!)="","No Entry",LOOKUP(B555,Table1[JV '#],#REF!))</f>
        <v>#REF!</v>
      </c>
    </row>
    <row r="556" spans="2:6" x14ac:dyDescent="0.25">
      <c r="B556" s="424">
        <v>560</v>
      </c>
      <c r="C556" s="424" t="e">
        <f>LOOKUP(Table3[[#This Row],[JV '#]],Table1[JV '#],#REF!)</f>
        <v>#REF!</v>
      </c>
      <c r="D556" s="424" t="str">
        <f>LOOKUP(Table3[[#This Row],[JV '#]],Table1[JV '#],Table1[Early Completion (Y/N)])</f>
        <v>--</v>
      </c>
      <c r="E556" s="422">
        <f>LOOKUP(Table3[[#This Row],[JV '#]],Table1[JV '#],Table1[Pa One Call Serial No.])</f>
        <v>20150410236</v>
      </c>
      <c r="F556" s="438" t="e">
        <f>IF(LOOKUP(B556,Table1[JV '#],#REF!)="","No Entry",LOOKUP(B556,Table1[JV '#],#REF!))</f>
        <v>#REF!</v>
      </c>
    </row>
    <row r="557" spans="2:6" x14ac:dyDescent="0.25">
      <c r="B557" s="424">
        <v>561</v>
      </c>
      <c r="C557" s="424" t="e">
        <f>LOOKUP(Table3[[#This Row],[JV '#]],Table1[JV '#],#REF!)</f>
        <v>#REF!</v>
      </c>
      <c r="D557" s="424" t="str">
        <f>LOOKUP(Table3[[#This Row],[JV '#]],Table1[JV '#],Table1[Early Completion (Y/N)])</f>
        <v>--</v>
      </c>
      <c r="E557" s="422">
        <f>LOOKUP(Table3[[#This Row],[JV '#]],Table1[JV '#],Table1[Pa One Call Serial No.])</f>
        <v>20151462477</v>
      </c>
      <c r="F557" s="438" t="e">
        <f>IF(LOOKUP(B557,Table1[JV '#],#REF!)="","No Entry",LOOKUP(B557,Table1[JV '#],#REF!))</f>
        <v>#REF!</v>
      </c>
    </row>
    <row r="558" spans="2:6" x14ac:dyDescent="0.25">
      <c r="B558" s="424">
        <v>562</v>
      </c>
      <c r="C558" s="424" t="e">
        <f>LOOKUP(Table3[[#This Row],[JV '#]],Table1[JV '#],#REF!)</f>
        <v>#REF!</v>
      </c>
      <c r="D558" s="424" t="str">
        <f>LOOKUP(Table3[[#This Row],[JV '#]],Table1[JV '#],Table1[Early Completion (Y/N)])</f>
        <v>--</v>
      </c>
      <c r="E558" s="422">
        <f>LOOKUP(Table3[[#This Row],[JV '#]],Table1[JV '#],Table1[Pa One Call Serial No.])</f>
        <v>20150341666</v>
      </c>
      <c r="F558" s="438" t="e">
        <f>IF(LOOKUP(B558,Table1[JV '#],#REF!)="","No Entry",LOOKUP(B558,Table1[JV '#],#REF!))</f>
        <v>#REF!</v>
      </c>
    </row>
    <row r="559" spans="2:6" x14ac:dyDescent="0.25">
      <c r="B559" s="424">
        <v>563</v>
      </c>
      <c r="C559" s="424" t="e">
        <f>LOOKUP(Table3[[#This Row],[JV '#]],Table1[JV '#],#REF!)</f>
        <v>#REF!</v>
      </c>
      <c r="D559" s="424" t="str">
        <f>LOOKUP(Table3[[#This Row],[JV '#]],Table1[JV '#],Table1[Early Completion (Y/N)])</f>
        <v>--</v>
      </c>
      <c r="E559" s="422">
        <f>LOOKUP(Table3[[#This Row],[JV '#]],Table1[JV '#],Table1[Pa One Call Serial No.])</f>
        <v>20150301334</v>
      </c>
      <c r="F559" s="438" t="e">
        <f>IF(LOOKUP(B559,Table1[JV '#],#REF!)="","No Entry",LOOKUP(B559,Table1[JV '#],#REF!))</f>
        <v>#REF!</v>
      </c>
    </row>
    <row r="560" spans="2:6" x14ac:dyDescent="0.25">
      <c r="B560" s="424">
        <v>564</v>
      </c>
      <c r="C560" s="424" t="e">
        <f>LOOKUP(Table3[[#This Row],[JV '#]],Table1[JV '#],#REF!)</f>
        <v>#REF!</v>
      </c>
      <c r="D560" s="424" t="str">
        <f>LOOKUP(Table3[[#This Row],[JV '#]],Table1[JV '#],Table1[Early Completion (Y/N)])</f>
        <v>--</v>
      </c>
      <c r="E560" s="422">
        <f>LOOKUP(Table3[[#This Row],[JV '#]],Table1[JV '#],Table1[Pa One Call Serial No.])</f>
        <v>20151410994</v>
      </c>
      <c r="F560" s="438" t="e">
        <f>IF(LOOKUP(B560,Table1[JV '#],#REF!)="","No Entry",LOOKUP(B560,Table1[JV '#],#REF!))</f>
        <v>#REF!</v>
      </c>
    </row>
    <row r="561" spans="2:6" x14ac:dyDescent="0.25">
      <c r="B561" s="425">
        <f>SUBTOTAL(103,Table3[JV '#])</f>
        <v>558</v>
      </c>
      <c r="C561" s="425"/>
      <c r="D561" s="425"/>
      <c r="E561" s="557">
        <f>COUNTIF(Table3[PA One Call Serial Number],"&lt;&gt;0")</f>
        <v>553</v>
      </c>
      <c r="F561" s="558">
        <f>SUBTOTAL(102,Table3[PA One Call Request Date])</f>
        <v>6</v>
      </c>
    </row>
  </sheetData>
  <pageMargins left="0.7" right="0.7" top="0.75" bottom="0.75" header="0.3" footer="0.3"/>
  <pageSetup orientation="portrait" horizontalDpi="4294967293" verticalDpi="4294967293"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2"/>
  <sheetViews>
    <sheetView workbookViewId="0">
      <pane ySplit="3" topLeftCell="A542" activePane="bottomLeft" state="frozen"/>
      <selection pane="bottomLeft" activeCell="C4" sqref="C4:D561"/>
    </sheetView>
  </sheetViews>
  <sheetFormatPr defaultRowHeight="15" x14ac:dyDescent="0.25"/>
  <cols>
    <col min="2" max="2" width="9.140625" style="426"/>
    <col min="3" max="3" width="9.28515625" style="439" bestFit="1" customWidth="1"/>
    <col min="4" max="4" width="9.140625" style="439"/>
    <col min="8" max="8" width="9.140625" style="1"/>
    <col min="17" max="17" width="10.7109375" style="439" bestFit="1" customWidth="1"/>
    <col min="18" max="18" width="9.140625" style="568"/>
  </cols>
  <sheetData>
    <row r="1" spans="1:18" s="423" customFormat="1" ht="14.45" x14ac:dyDescent="0.3">
      <c r="A1" s="429"/>
      <c r="B1" s="446" t="s">
        <v>5001</v>
      </c>
      <c r="C1" s="445"/>
      <c r="D1" s="439"/>
      <c r="E1" s="447"/>
      <c r="F1" s="447"/>
      <c r="G1" s="447"/>
      <c r="H1" s="1"/>
      <c r="I1" s="447"/>
      <c r="J1" s="447"/>
      <c r="K1" s="447"/>
      <c r="L1" s="447"/>
      <c r="M1" s="447"/>
      <c r="N1" s="447"/>
      <c r="O1" s="447"/>
      <c r="P1" s="447"/>
      <c r="Q1" s="439"/>
      <c r="R1" s="568"/>
    </row>
    <row r="2" spans="1:18" x14ac:dyDescent="0.25">
      <c r="A2" s="447"/>
      <c r="C2" s="440" t="s">
        <v>5002</v>
      </c>
      <c r="D2" s="440" t="s">
        <v>5002</v>
      </c>
      <c r="E2" s="447"/>
      <c r="F2" s="447"/>
      <c r="G2" s="447"/>
      <c r="I2" s="447"/>
      <c r="J2" s="447"/>
      <c r="K2" s="447"/>
      <c r="L2" s="447"/>
      <c r="M2" s="447"/>
      <c r="N2" s="447"/>
      <c r="O2" s="447"/>
      <c r="P2" s="447"/>
    </row>
    <row r="3" spans="1:18" s="427" customFormat="1" ht="75" customHeight="1" x14ac:dyDescent="0.2">
      <c r="B3" s="428" t="s">
        <v>7</v>
      </c>
      <c r="C3" s="437" t="s">
        <v>5003</v>
      </c>
      <c r="D3" s="437" t="s">
        <v>5004</v>
      </c>
      <c r="E3" s="532" t="s">
        <v>5005</v>
      </c>
      <c r="F3" s="448" t="s">
        <v>4981</v>
      </c>
      <c r="Q3" s="437" t="s">
        <v>5006</v>
      </c>
      <c r="R3" s="570" t="s">
        <v>5007</v>
      </c>
    </row>
    <row r="4" spans="1:18" s="444" customFormat="1" ht="14.45" x14ac:dyDescent="0.3">
      <c r="B4" s="424">
        <v>1</v>
      </c>
      <c r="C4" s="438">
        <v>42688</v>
      </c>
      <c r="D4" s="486">
        <v>42866</v>
      </c>
      <c r="H4" s="450"/>
      <c r="Q4" s="567">
        <v>42866</v>
      </c>
      <c r="R4" s="569">
        <f>Table4[[#This Row],[Construction Start Dates]]-Q4</f>
        <v>0</v>
      </c>
    </row>
    <row r="5" spans="1:18" s="444" customFormat="1" ht="14.45" x14ac:dyDescent="0.3">
      <c r="B5" s="424">
        <v>2</v>
      </c>
      <c r="C5" s="438">
        <v>42583</v>
      </c>
      <c r="D5" s="486">
        <v>42590</v>
      </c>
      <c r="H5" s="450"/>
      <c r="Q5" s="567">
        <v>42583</v>
      </c>
      <c r="R5" s="569">
        <f>Table4[[#This Row],[Construction Start Dates]]-Q5</f>
        <v>7</v>
      </c>
    </row>
    <row r="6" spans="1:18" s="444" customFormat="1" ht="14.45" x14ac:dyDescent="0.3">
      <c r="B6" s="424">
        <v>3</v>
      </c>
      <c r="C6" s="438">
        <v>42800</v>
      </c>
      <c r="D6" s="486">
        <v>42926</v>
      </c>
      <c r="H6" s="450"/>
      <c r="Q6" s="567">
        <v>42926</v>
      </c>
      <c r="R6" s="569">
        <f>Table4[[#This Row],[Construction Start Dates]]-Q6</f>
        <v>0</v>
      </c>
    </row>
    <row r="7" spans="1:18" s="444" customFormat="1" ht="14.45" x14ac:dyDescent="0.3">
      <c r="B7" s="424">
        <v>4</v>
      </c>
      <c r="C7" s="438">
        <v>42425</v>
      </c>
      <c r="D7" s="486">
        <v>42503</v>
      </c>
      <c r="H7" s="450"/>
      <c r="Q7" s="567">
        <v>42502</v>
      </c>
      <c r="R7" s="569">
        <f>Table4[[#This Row],[Construction Start Dates]]-Q7</f>
        <v>1</v>
      </c>
    </row>
    <row r="8" spans="1:18" s="444" customFormat="1" ht="14.45" x14ac:dyDescent="0.3">
      <c r="B8" s="424">
        <v>5</v>
      </c>
      <c r="C8" s="438">
        <v>42464</v>
      </c>
      <c r="D8" s="486">
        <v>42513</v>
      </c>
      <c r="H8" s="450"/>
      <c r="Q8" s="567">
        <v>42513</v>
      </c>
      <c r="R8" s="569">
        <f>Table4[[#This Row],[Construction Start Dates]]-Q8</f>
        <v>0</v>
      </c>
    </row>
    <row r="9" spans="1:18" s="444" customFormat="1" ht="14.45" x14ac:dyDescent="0.3">
      <c r="B9" s="424">
        <v>6</v>
      </c>
      <c r="C9" s="438">
        <v>42646</v>
      </c>
      <c r="D9" s="486">
        <v>42821</v>
      </c>
      <c r="H9" s="450"/>
      <c r="Q9" s="567">
        <v>42821</v>
      </c>
      <c r="R9" s="569">
        <f>Table4[[#This Row],[Construction Start Dates]]-Q9</f>
        <v>0</v>
      </c>
    </row>
    <row r="10" spans="1:18" s="444" customFormat="1" ht="14.45" x14ac:dyDescent="0.3">
      <c r="B10" s="424">
        <v>7</v>
      </c>
      <c r="C10" s="438">
        <v>42583</v>
      </c>
      <c r="D10" s="486">
        <v>42600</v>
      </c>
      <c r="H10" s="450"/>
      <c r="Q10" s="567">
        <v>42583</v>
      </c>
      <c r="R10" s="569">
        <f>Table4[[#This Row],[Construction Start Dates]]-Q10</f>
        <v>17</v>
      </c>
    </row>
    <row r="11" spans="1:18" s="444" customFormat="1" ht="14.45" x14ac:dyDescent="0.3">
      <c r="B11" s="424">
        <v>8</v>
      </c>
      <c r="C11" s="438">
        <v>42800</v>
      </c>
      <c r="D11" s="486">
        <v>42986</v>
      </c>
      <c r="H11" s="450"/>
      <c r="Q11" s="567">
        <v>42986</v>
      </c>
      <c r="R11" s="569">
        <f>Table4[[#This Row],[Construction Start Dates]]-Q11</f>
        <v>0</v>
      </c>
    </row>
    <row r="12" spans="1:18" s="444" customFormat="1" ht="14.45" x14ac:dyDescent="0.3">
      <c r="B12" s="424">
        <v>9</v>
      </c>
      <c r="C12" s="438">
        <v>42674</v>
      </c>
      <c r="D12" s="486">
        <v>42821</v>
      </c>
      <c r="H12" s="450"/>
      <c r="Q12" s="567">
        <v>42821</v>
      </c>
      <c r="R12" s="569">
        <f>Table4[[#This Row],[Construction Start Dates]]-Q12</f>
        <v>0</v>
      </c>
    </row>
    <row r="13" spans="1:18" s="444" customFormat="1" ht="14.45" x14ac:dyDescent="0.3">
      <c r="B13" s="424">
        <v>10</v>
      </c>
      <c r="C13" s="438">
        <v>42464</v>
      </c>
      <c r="D13" s="486">
        <v>42538</v>
      </c>
      <c r="H13" s="450"/>
      <c r="Q13" s="567">
        <v>42513</v>
      </c>
      <c r="R13" s="569">
        <f>Table4[[#This Row],[Construction Start Dates]]-Q13</f>
        <v>25</v>
      </c>
    </row>
    <row r="14" spans="1:18" s="444" customFormat="1" ht="14.45" x14ac:dyDescent="0.3">
      <c r="B14" s="424">
        <v>11</v>
      </c>
      <c r="C14" s="438">
        <v>42766</v>
      </c>
      <c r="D14" s="486">
        <v>42891</v>
      </c>
      <c r="H14" s="450"/>
      <c r="Q14" s="567">
        <v>42891</v>
      </c>
      <c r="R14" s="569">
        <f>Table4[[#This Row],[Construction Start Dates]]-Q14</f>
        <v>0</v>
      </c>
    </row>
    <row r="15" spans="1:18" s="444" customFormat="1" ht="14.45" x14ac:dyDescent="0.3">
      <c r="B15" s="424">
        <v>12</v>
      </c>
      <c r="C15" s="438">
        <v>42495</v>
      </c>
      <c r="D15" s="486">
        <v>42513</v>
      </c>
      <c r="H15" s="450"/>
      <c r="Q15" s="567">
        <v>42513</v>
      </c>
      <c r="R15" s="569">
        <f>Table4[[#This Row],[Construction Start Dates]]-Q15</f>
        <v>0</v>
      </c>
    </row>
    <row r="16" spans="1:18" s="444" customFormat="1" ht="14.45" x14ac:dyDescent="0.3">
      <c r="B16" s="424">
        <v>13</v>
      </c>
      <c r="C16" s="438">
        <v>42824</v>
      </c>
      <c r="D16" s="486">
        <v>42968</v>
      </c>
      <c r="H16" s="450"/>
      <c r="Q16" s="567">
        <v>42968</v>
      </c>
      <c r="R16" s="569">
        <f>Table4[[#This Row],[Construction Start Dates]]-Q16</f>
        <v>0</v>
      </c>
    </row>
    <row r="17" spans="2:18" s="444" customFormat="1" ht="14.45" x14ac:dyDescent="0.3">
      <c r="B17" s="424">
        <v>14</v>
      </c>
      <c r="C17" s="438">
        <v>42646</v>
      </c>
      <c r="D17" s="486">
        <v>42790</v>
      </c>
      <c r="H17" s="450"/>
      <c r="Q17" s="567">
        <v>42790</v>
      </c>
      <c r="R17" s="569">
        <f>Table4[[#This Row],[Construction Start Dates]]-Q17</f>
        <v>0</v>
      </c>
    </row>
    <row r="18" spans="2:18" s="444" customFormat="1" ht="14.45" x14ac:dyDescent="0.3">
      <c r="B18" s="424">
        <v>15</v>
      </c>
      <c r="C18" s="438">
        <v>42766</v>
      </c>
      <c r="D18" s="486">
        <v>42885</v>
      </c>
      <c r="H18" s="450"/>
      <c r="Q18" s="567">
        <v>42885</v>
      </c>
      <c r="R18" s="569">
        <f>Table4[[#This Row],[Construction Start Dates]]-Q18</f>
        <v>0</v>
      </c>
    </row>
    <row r="19" spans="2:18" s="444" customFormat="1" ht="14.45" x14ac:dyDescent="0.3">
      <c r="B19" s="424">
        <v>16</v>
      </c>
      <c r="C19" s="438">
        <v>42660</v>
      </c>
      <c r="D19" s="486">
        <v>42790</v>
      </c>
      <c r="H19" s="450"/>
      <c r="Q19" s="567">
        <v>42790</v>
      </c>
      <c r="R19" s="569">
        <f>Table4[[#This Row],[Construction Start Dates]]-Q19</f>
        <v>0</v>
      </c>
    </row>
    <row r="20" spans="2:18" s="444" customFormat="1" ht="14.45" x14ac:dyDescent="0.3">
      <c r="B20" s="424">
        <v>17</v>
      </c>
      <c r="C20" s="438">
        <v>42739</v>
      </c>
      <c r="D20" s="486">
        <v>42887</v>
      </c>
      <c r="H20" s="450"/>
      <c r="Q20" s="567">
        <v>42887</v>
      </c>
      <c r="R20" s="569">
        <f>Table4[[#This Row],[Construction Start Dates]]-Q20</f>
        <v>0</v>
      </c>
    </row>
    <row r="21" spans="2:18" s="444" customFormat="1" ht="14.45" x14ac:dyDescent="0.3">
      <c r="B21" s="424">
        <v>18</v>
      </c>
      <c r="C21" s="438">
        <v>42690</v>
      </c>
      <c r="D21" s="486">
        <v>42787</v>
      </c>
      <c r="H21" s="450"/>
      <c r="Q21" s="567">
        <v>42787</v>
      </c>
      <c r="R21" s="569">
        <f>Table4[[#This Row],[Construction Start Dates]]-Q21</f>
        <v>0</v>
      </c>
    </row>
    <row r="22" spans="2:18" s="444" customFormat="1" ht="14.45" x14ac:dyDescent="0.3">
      <c r="B22" s="424">
        <v>19</v>
      </c>
      <c r="C22" s="438">
        <v>42646</v>
      </c>
      <c r="D22" s="486">
        <v>42802</v>
      </c>
      <c r="H22" s="450"/>
      <c r="Q22" s="567">
        <v>42802</v>
      </c>
      <c r="R22" s="569">
        <f>Table4[[#This Row],[Construction Start Dates]]-Q22</f>
        <v>0</v>
      </c>
    </row>
    <row r="23" spans="2:18" s="444" customFormat="1" ht="14.45" x14ac:dyDescent="0.3">
      <c r="B23" s="424">
        <v>20</v>
      </c>
      <c r="C23" s="438">
        <v>42752</v>
      </c>
      <c r="D23" s="486">
        <v>42888</v>
      </c>
      <c r="H23" s="450"/>
      <c r="Q23" s="567">
        <v>42888</v>
      </c>
      <c r="R23" s="569">
        <f>Table4[[#This Row],[Construction Start Dates]]-Q23</f>
        <v>0</v>
      </c>
    </row>
    <row r="24" spans="2:18" s="444" customFormat="1" ht="14.45" x14ac:dyDescent="0.3">
      <c r="B24" s="424">
        <v>21</v>
      </c>
      <c r="C24" s="438">
        <v>42583</v>
      </c>
      <c r="D24" s="486">
        <v>42600</v>
      </c>
      <c r="H24" s="450"/>
      <c r="Q24" s="567">
        <v>42583</v>
      </c>
      <c r="R24" s="569">
        <f>Table4[[#This Row],[Construction Start Dates]]-Q24</f>
        <v>17</v>
      </c>
    </row>
    <row r="25" spans="2:18" s="444" customFormat="1" ht="14.45" x14ac:dyDescent="0.3">
      <c r="B25" s="424">
        <v>22</v>
      </c>
      <c r="C25" s="438">
        <v>42816</v>
      </c>
      <c r="D25" s="486">
        <v>42968</v>
      </c>
      <c r="H25" s="450"/>
      <c r="Q25" s="567">
        <v>42968</v>
      </c>
      <c r="R25" s="569">
        <f>Table4[[#This Row],[Construction Start Dates]]-Q25</f>
        <v>0</v>
      </c>
    </row>
    <row r="26" spans="2:18" s="444" customFormat="1" ht="14.45" x14ac:dyDescent="0.3">
      <c r="B26" s="424">
        <v>23</v>
      </c>
      <c r="C26" s="438">
        <v>42738</v>
      </c>
      <c r="D26" s="486">
        <v>42873</v>
      </c>
      <c r="H26" s="450"/>
      <c r="Q26" s="567">
        <v>42873</v>
      </c>
      <c r="R26" s="569">
        <f>Table4[[#This Row],[Construction Start Dates]]-Q26</f>
        <v>0</v>
      </c>
    </row>
    <row r="27" spans="2:18" s="444" customFormat="1" ht="14.45" x14ac:dyDescent="0.3">
      <c r="B27" s="424">
        <v>24</v>
      </c>
      <c r="C27" s="438">
        <v>42425</v>
      </c>
      <c r="D27" s="486">
        <v>42502</v>
      </c>
      <c r="H27" s="450"/>
      <c r="Q27" s="567">
        <v>42450</v>
      </c>
      <c r="R27" s="569">
        <f>Table4[[#This Row],[Construction Start Dates]]-Q27</f>
        <v>52</v>
      </c>
    </row>
    <row r="28" spans="2:18" s="444" customFormat="1" ht="14.45" x14ac:dyDescent="0.3">
      <c r="B28" s="424">
        <v>25</v>
      </c>
      <c r="C28" s="438">
        <v>42824</v>
      </c>
      <c r="D28" s="486">
        <v>42867</v>
      </c>
      <c r="H28" s="450"/>
      <c r="Q28" s="567">
        <v>42867</v>
      </c>
      <c r="R28" s="569">
        <f>Table4[[#This Row],[Construction Start Dates]]-Q28</f>
        <v>0</v>
      </c>
    </row>
    <row r="29" spans="2:18" s="444" customFormat="1" ht="14.45" x14ac:dyDescent="0.3">
      <c r="B29" s="424">
        <v>26</v>
      </c>
      <c r="C29" s="438">
        <v>42720</v>
      </c>
      <c r="D29" s="486">
        <v>42899</v>
      </c>
      <c r="H29" s="450"/>
      <c r="Q29" s="567">
        <v>42899</v>
      </c>
      <c r="R29" s="569">
        <f>Table4[[#This Row],[Construction Start Dates]]-Q29</f>
        <v>0</v>
      </c>
    </row>
    <row r="30" spans="2:18" s="444" customFormat="1" ht="14.45" x14ac:dyDescent="0.3">
      <c r="B30" s="424">
        <v>27</v>
      </c>
      <c r="C30" s="438">
        <v>42720</v>
      </c>
      <c r="D30" s="486">
        <v>42779</v>
      </c>
      <c r="H30" s="450"/>
      <c r="Q30" s="567">
        <v>42779</v>
      </c>
      <c r="R30" s="569">
        <f>Table4[[#This Row],[Construction Start Dates]]-Q30</f>
        <v>0</v>
      </c>
    </row>
    <row r="31" spans="2:18" s="444" customFormat="1" ht="14.45" x14ac:dyDescent="0.3">
      <c r="B31" s="424">
        <v>28</v>
      </c>
      <c r="C31" s="438">
        <v>42724</v>
      </c>
      <c r="D31" s="486">
        <v>42866</v>
      </c>
      <c r="H31" s="450"/>
      <c r="Q31" s="567">
        <v>42866</v>
      </c>
      <c r="R31" s="569">
        <f>Table4[[#This Row],[Construction Start Dates]]-Q31</f>
        <v>0</v>
      </c>
    </row>
    <row r="32" spans="2:18" s="444" customFormat="1" ht="14.45" x14ac:dyDescent="0.3">
      <c r="B32" s="424">
        <v>29</v>
      </c>
      <c r="C32" s="438">
        <v>42816</v>
      </c>
      <c r="D32" s="486">
        <v>42948</v>
      </c>
      <c r="H32" s="450"/>
      <c r="Q32" s="567">
        <v>42948</v>
      </c>
      <c r="R32" s="569">
        <f>Table4[[#This Row],[Construction Start Dates]]-Q32</f>
        <v>0</v>
      </c>
    </row>
    <row r="33" spans="2:18" s="444" customFormat="1" ht="14.45" x14ac:dyDescent="0.3">
      <c r="B33" s="424">
        <v>30</v>
      </c>
      <c r="C33" s="438">
        <v>42814</v>
      </c>
      <c r="D33" s="486">
        <v>42950</v>
      </c>
      <c r="H33" s="450"/>
      <c r="Q33" s="567">
        <v>42950</v>
      </c>
      <c r="R33" s="569">
        <f>Table4[[#This Row],[Construction Start Dates]]-Q33</f>
        <v>0</v>
      </c>
    </row>
    <row r="34" spans="2:18" s="444" customFormat="1" ht="14.45" x14ac:dyDescent="0.3">
      <c r="B34" s="424">
        <v>31</v>
      </c>
      <c r="C34" s="438">
        <v>42614</v>
      </c>
      <c r="D34" s="486">
        <v>42779</v>
      </c>
      <c r="H34" s="450"/>
      <c r="Q34" s="567">
        <v>42779</v>
      </c>
      <c r="R34" s="569">
        <f>Table4[[#This Row],[Construction Start Dates]]-Q34</f>
        <v>0</v>
      </c>
    </row>
    <row r="35" spans="2:18" s="444" customFormat="1" ht="14.45" x14ac:dyDescent="0.3">
      <c r="B35" s="424">
        <v>32</v>
      </c>
      <c r="C35" s="438">
        <v>42464</v>
      </c>
      <c r="D35" s="486">
        <v>42467</v>
      </c>
      <c r="H35" s="450"/>
      <c r="Q35" s="567">
        <v>42464</v>
      </c>
      <c r="R35" s="569">
        <f>Table4[[#This Row],[Construction Start Dates]]-Q35</f>
        <v>3</v>
      </c>
    </row>
    <row r="36" spans="2:18" s="444" customFormat="1" ht="14.45" x14ac:dyDescent="0.3">
      <c r="B36" s="424">
        <v>33</v>
      </c>
      <c r="C36" s="438">
        <v>42614</v>
      </c>
      <c r="D36" s="486">
        <v>42779</v>
      </c>
      <c r="H36" s="450"/>
      <c r="Q36" s="567">
        <v>42779</v>
      </c>
      <c r="R36" s="569">
        <f>Table4[[#This Row],[Construction Start Dates]]-Q36</f>
        <v>0</v>
      </c>
    </row>
    <row r="37" spans="2:18" s="444" customFormat="1" ht="14.45" x14ac:dyDescent="0.3">
      <c r="B37" s="424">
        <v>34</v>
      </c>
      <c r="C37" s="438">
        <v>42724</v>
      </c>
      <c r="D37" s="486">
        <v>42866</v>
      </c>
      <c r="H37" s="450"/>
      <c r="Q37" s="567">
        <v>42866</v>
      </c>
      <c r="R37" s="569">
        <f>Table4[[#This Row],[Construction Start Dates]]-Q37</f>
        <v>0</v>
      </c>
    </row>
    <row r="38" spans="2:18" s="444" customFormat="1" ht="14.45" x14ac:dyDescent="0.3">
      <c r="B38" s="424">
        <v>35</v>
      </c>
      <c r="C38" s="438">
        <v>42471</v>
      </c>
      <c r="D38" s="486">
        <v>42529</v>
      </c>
      <c r="H38" s="450"/>
      <c r="Q38" s="567">
        <v>42471</v>
      </c>
      <c r="R38" s="569">
        <f>Table4[[#This Row],[Construction Start Dates]]-Q38</f>
        <v>58</v>
      </c>
    </row>
    <row r="39" spans="2:18" s="444" customFormat="1" ht="14.45" x14ac:dyDescent="0.3">
      <c r="B39" s="424">
        <v>36</v>
      </c>
      <c r="C39" s="438">
        <v>42436</v>
      </c>
      <c r="D39" s="486">
        <v>42474</v>
      </c>
      <c r="H39" s="450"/>
      <c r="Q39" s="567">
        <v>42474</v>
      </c>
      <c r="R39" s="569">
        <f>Table4[[#This Row],[Construction Start Dates]]-Q39</f>
        <v>0</v>
      </c>
    </row>
    <row r="40" spans="2:18" s="444" customFormat="1" ht="14.45" x14ac:dyDescent="0.3">
      <c r="B40" s="424">
        <v>37</v>
      </c>
      <c r="C40" s="438">
        <v>42614</v>
      </c>
      <c r="D40" s="486">
        <v>42779</v>
      </c>
      <c r="H40" s="450"/>
      <c r="Q40" s="567">
        <v>42779</v>
      </c>
      <c r="R40" s="569">
        <f>Table4[[#This Row],[Construction Start Dates]]-Q40</f>
        <v>0</v>
      </c>
    </row>
    <row r="41" spans="2:18" s="444" customFormat="1" ht="14.45" x14ac:dyDescent="0.3">
      <c r="B41" s="424">
        <v>38</v>
      </c>
      <c r="C41" s="438">
        <v>42513</v>
      </c>
      <c r="D41" s="486">
        <v>42573</v>
      </c>
      <c r="H41" s="450"/>
      <c r="Q41" s="567">
        <v>42513</v>
      </c>
      <c r="R41" s="569">
        <f>Table4[[#This Row],[Construction Start Dates]]-Q41</f>
        <v>60</v>
      </c>
    </row>
    <row r="42" spans="2:18" s="444" customFormat="1" ht="14.45" x14ac:dyDescent="0.3">
      <c r="B42" s="424">
        <v>39</v>
      </c>
      <c r="C42" s="438">
        <v>42633</v>
      </c>
      <c r="D42" s="486">
        <v>42779</v>
      </c>
      <c r="H42" s="450"/>
      <c r="Q42" s="567">
        <v>42779</v>
      </c>
      <c r="R42" s="569">
        <f>Table4[[#This Row],[Construction Start Dates]]-Q42</f>
        <v>0</v>
      </c>
    </row>
    <row r="43" spans="2:18" s="444" customFormat="1" ht="14.45" x14ac:dyDescent="0.3">
      <c r="B43" s="424">
        <v>40</v>
      </c>
      <c r="C43" s="438">
        <v>42633</v>
      </c>
      <c r="D43" s="486">
        <v>42779</v>
      </c>
      <c r="H43" s="450"/>
      <c r="Q43" s="567">
        <v>42779</v>
      </c>
      <c r="R43" s="569">
        <f>Table4[[#This Row],[Construction Start Dates]]-Q43</f>
        <v>0</v>
      </c>
    </row>
    <row r="44" spans="2:18" s="444" customFormat="1" ht="14.45" x14ac:dyDescent="0.3">
      <c r="B44" s="424">
        <v>41</v>
      </c>
      <c r="C44" s="438">
        <v>42513</v>
      </c>
      <c r="D44" s="486">
        <v>42573</v>
      </c>
      <c r="H44" s="450"/>
      <c r="Q44" s="567">
        <v>42513</v>
      </c>
      <c r="R44" s="569">
        <f>Table4[[#This Row],[Construction Start Dates]]-Q44</f>
        <v>60</v>
      </c>
    </row>
    <row r="45" spans="2:18" s="444" customFormat="1" ht="14.45" x14ac:dyDescent="0.3">
      <c r="B45" s="424">
        <v>42</v>
      </c>
      <c r="C45" s="438">
        <v>42614</v>
      </c>
      <c r="D45" s="486">
        <v>42779</v>
      </c>
      <c r="H45" s="450"/>
      <c r="Q45" s="567">
        <v>42779</v>
      </c>
      <c r="R45" s="569">
        <f>Table4[[#This Row],[Construction Start Dates]]-Q45</f>
        <v>0</v>
      </c>
    </row>
    <row r="46" spans="2:18" s="444" customFormat="1" ht="14.45" x14ac:dyDescent="0.3">
      <c r="B46" s="424">
        <v>43</v>
      </c>
      <c r="C46" s="438">
        <v>42583</v>
      </c>
      <c r="D46" s="486">
        <v>42604</v>
      </c>
      <c r="H46" s="450"/>
      <c r="Q46" s="567">
        <v>42590</v>
      </c>
      <c r="R46" s="569">
        <f>Table4[[#This Row],[Construction Start Dates]]-Q46</f>
        <v>14</v>
      </c>
    </row>
    <row r="47" spans="2:18" s="444" customFormat="1" ht="14.45" x14ac:dyDescent="0.3">
      <c r="B47" s="424">
        <v>44</v>
      </c>
      <c r="C47" s="438">
        <v>42485</v>
      </c>
      <c r="D47" s="486">
        <v>42527</v>
      </c>
      <c r="H47" s="450"/>
      <c r="Q47" s="567">
        <v>42517</v>
      </c>
      <c r="R47" s="569">
        <f>Table4[[#This Row],[Construction Start Dates]]-Q47</f>
        <v>10</v>
      </c>
    </row>
    <row r="48" spans="2:18" s="444" customFormat="1" ht="14.45" x14ac:dyDescent="0.3">
      <c r="B48" s="424">
        <v>45</v>
      </c>
      <c r="C48" s="438">
        <v>42506</v>
      </c>
      <c r="D48" s="486">
        <v>42563</v>
      </c>
      <c r="H48" s="450"/>
      <c r="Q48" s="567">
        <v>42522</v>
      </c>
      <c r="R48" s="569">
        <f>Table4[[#This Row],[Construction Start Dates]]-Q48</f>
        <v>41</v>
      </c>
    </row>
    <row r="49" spans="2:18" s="444" customFormat="1" ht="14.45" x14ac:dyDescent="0.3">
      <c r="B49" s="424">
        <v>46</v>
      </c>
      <c r="C49" s="438">
        <v>42633</v>
      </c>
      <c r="D49" s="486">
        <v>42779</v>
      </c>
      <c r="H49" s="450"/>
      <c r="Q49" s="567">
        <v>42779</v>
      </c>
      <c r="R49" s="569">
        <f>Table4[[#This Row],[Construction Start Dates]]-Q49</f>
        <v>0</v>
      </c>
    </row>
    <row r="50" spans="2:18" s="444" customFormat="1" ht="14.45" x14ac:dyDescent="0.3">
      <c r="B50" s="424">
        <v>47</v>
      </c>
      <c r="C50" s="438">
        <v>42485</v>
      </c>
      <c r="D50" s="486">
        <v>42548</v>
      </c>
      <c r="H50" s="450"/>
      <c r="Q50" s="567">
        <v>42510</v>
      </c>
      <c r="R50" s="569">
        <f>Table4[[#This Row],[Construction Start Dates]]-Q50</f>
        <v>38</v>
      </c>
    </row>
    <row r="51" spans="2:18" s="444" customFormat="1" ht="14.45" x14ac:dyDescent="0.3">
      <c r="B51" s="424">
        <v>48</v>
      </c>
      <c r="C51" s="438">
        <v>42492</v>
      </c>
      <c r="D51" s="486">
        <v>42569</v>
      </c>
      <c r="H51" s="450"/>
      <c r="Q51" s="567">
        <v>42502</v>
      </c>
      <c r="R51" s="569">
        <f>Table4[[#This Row],[Construction Start Dates]]-Q51</f>
        <v>67</v>
      </c>
    </row>
    <row r="52" spans="2:18" s="444" customFormat="1" ht="14.45" x14ac:dyDescent="0.3">
      <c r="B52" s="424">
        <v>49</v>
      </c>
      <c r="C52" s="438">
        <v>42479</v>
      </c>
      <c r="D52" s="486">
        <v>42559</v>
      </c>
      <c r="H52" s="450"/>
      <c r="Q52" s="567">
        <v>42513</v>
      </c>
      <c r="R52" s="569">
        <f>Table4[[#This Row],[Construction Start Dates]]-Q52</f>
        <v>46</v>
      </c>
    </row>
    <row r="53" spans="2:18" s="444" customFormat="1" ht="14.45" x14ac:dyDescent="0.3">
      <c r="B53" s="424">
        <v>50</v>
      </c>
      <c r="C53" s="438">
        <v>42508</v>
      </c>
      <c r="D53" s="486">
        <v>42573</v>
      </c>
      <c r="H53" s="450"/>
      <c r="Q53" s="567">
        <v>42513</v>
      </c>
      <c r="R53" s="569">
        <f>Table4[[#This Row],[Construction Start Dates]]-Q53</f>
        <v>60</v>
      </c>
    </row>
    <row r="54" spans="2:18" s="444" customFormat="1" ht="14.45" x14ac:dyDescent="0.3">
      <c r="B54" s="424">
        <v>51</v>
      </c>
      <c r="C54" s="438">
        <v>42633</v>
      </c>
      <c r="D54" s="486">
        <v>42779</v>
      </c>
      <c r="H54" s="450"/>
      <c r="Q54" s="567">
        <v>42779</v>
      </c>
      <c r="R54" s="569">
        <f>Table4[[#This Row],[Construction Start Dates]]-Q54</f>
        <v>0</v>
      </c>
    </row>
    <row r="55" spans="2:18" s="444" customFormat="1" ht="14.45" x14ac:dyDescent="0.3">
      <c r="B55" s="424">
        <v>52</v>
      </c>
      <c r="C55" s="438">
        <v>42752</v>
      </c>
      <c r="D55" s="486">
        <v>42892</v>
      </c>
      <c r="H55" s="450"/>
      <c r="Q55" s="567">
        <v>42892</v>
      </c>
      <c r="R55" s="569">
        <f>Table4[[#This Row],[Construction Start Dates]]-Q55</f>
        <v>0</v>
      </c>
    </row>
    <row r="56" spans="2:18" s="444" customFormat="1" ht="14.45" x14ac:dyDescent="0.3">
      <c r="B56" s="424">
        <v>53</v>
      </c>
      <c r="C56" s="438">
        <v>42725</v>
      </c>
      <c r="D56" s="486">
        <v>42877</v>
      </c>
      <c r="H56" s="450"/>
      <c r="Q56" s="567">
        <v>42877</v>
      </c>
      <c r="R56" s="569">
        <f>Table4[[#This Row],[Construction Start Dates]]-Q56</f>
        <v>0</v>
      </c>
    </row>
    <row r="57" spans="2:18" s="444" customFormat="1" ht="14.45" x14ac:dyDescent="0.3">
      <c r="B57" s="424">
        <v>54</v>
      </c>
      <c r="C57" s="438">
        <v>42800</v>
      </c>
      <c r="D57" s="486">
        <v>42899</v>
      </c>
      <c r="H57" s="450"/>
      <c r="Q57" s="567">
        <v>42899</v>
      </c>
      <c r="R57" s="569">
        <f>Table4[[#This Row],[Construction Start Dates]]-Q57</f>
        <v>0</v>
      </c>
    </row>
    <row r="58" spans="2:18" s="444" customFormat="1" ht="14.45" x14ac:dyDescent="0.3">
      <c r="B58" s="424">
        <v>55</v>
      </c>
      <c r="C58" s="438">
        <v>42458</v>
      </c>
      <c r="D58" s="486">
        <v>42538</v>
      </c>
      <c r="H58" s="450"/>
      <c r="Q58" s="567">
        <v>42458</v>
      </c>
      <c r="R58" s="569">
        <f>Table4[[#This Row],[Construction Start Dates]]-Q58</f>
        <v>80</v>
      </c>
    </row>
    <row r="59" spans="2:18" s="444" customFormat="1" ht="14.45" x14ac:dyDescent="0.3">
      <c r="B59" s="424">
        <v>56</v>
      </c>
      <c r="C59" s="438">
        <v>42662</v>
      </c>
      <c r="D59" s="486">
        <v>42828</v>
      </c>
      <c r="H59" s="450"/>
      <c r="Q59" s="567">
        <v>42828</v>
      </c>
      <c r="R59" s="569">
        <f>Table4[[#This Row],[Construction Start Dates]]-Q59</f>
        <v>0</v>
      </c>
    </row>
    <row r="60" spans="2:18" s="444" customFormat="1" ht="14.45" x14ac:dyDescent="0.3">
      <c r="B60" s="424">
        <v>57</v>
      </c>
      <c r="C60" s="438">
        <v>42633</v>
      </c>
      <c r="D60" s="486">
        <v>42815</v>
      </c>
      <c r="H60" s="450"/>
      <c r="Q60" s="567">
        <v>42815</v>
      </c>
      <c r="R60" s="569">
        <f>Table4[[#This Row],[Construction Start Dates]]-Q60</f>
        <v>0</v>
      </c>
    </row>
    <row r="61" spans="2:18" s="444" customFormat="1" ht="14.45" x14ac:dyDescent="0.3">
      <c r="B61" s="424">
        <v>58</v>
      </c>
      <c r="C61" s="438">
        <v>42633</v>
      </c>
      <c r="D61" s="486">
        <v>42815</v>
      </c>
      <c r="H61" s="450"/>
      <c r="Q61" s="567">
        <v>42815</v>
      </c>
      <c r="R61" s="569">
        <f>Table4[[#This Row],[Construction Start Dates]]-Q61</f>
        <v>0</v>
      </c>
    </row>
    <row r="62" spans="2:18" s="444" customFormat="1" ht="14.45" x14ac:dyDescent="0.3">
      <c r="B62" s="424">
        <v>59</v>
      </c>
      <c r="C62" s="438">
        <v>42752</v>
      </c>
      <c r="D62" s="486">
        <v>42877</v>
      </c>
      <c r="H62" s="450"/>
      <c r="Q62" s="567">
        <v>42877</v>
      </c>
      <c r="R62" s="569">
        <f>Table4[[#This Row],[Construction Start Dates]]-Q62</f>
        <v>0</v>
      </c>
    </row>
    <row r="63" spans="2:18" s="444" customFormat="1" ht="14.45" x14ac:dyDescent="0.3">
      <c r="B63" s="424">
        <v>60</v>
      </c>
      <c r="C63" s="438">
        <v>42513</v>
      </c>
      <c r="D63" s="486">
        <v>42569</v>
      </c>
      <c r="H63" s="450"/>
      <c r="Q63" s="567">
        <v>42535</v>
      </c>
      <c r="R63" s="569">
        <f>Table4[[#This Row],[Construction Start Dates]]-Q63</f>
        <v>34</v>
      </c>
    </row>
    <row r="64" spans="2:18" s="444" customFormat="1" ht="14.45" x14ac:dyDescent="0.3">
      <c r="B64" s="424">
        <v>61</v>
      </c>
      <c r="C64" s="438">
        <v>42633</v>
      </c>
      <c r="D64" s="486">
        <v>42800</v>
      </c>
      <c r="H64" s="450"/>
      <c r="Q64" s="567">
        <v>42800</v>
      </c>
      <c r="R64" s="569">
        <f>Table4[[#This Row],[Construction Start Dates]]-Q64</f>
        <v>0</v>
      </c>
    </row>
    <row r="65" spans="2:18" s="444" customFormat="1" ht="14.45" x14ac:dyDescent="0.3">
      <c r="B65" s="424">
        <v>62</v>
      </c>
      <c r="C65" s="438">
        <v>42513</v>
      </c>
      <c r="D65" s="486">
        <v>42573</v>
      </c>
      <c r="H65" s="450"/>
      <c r="Q65" s="567">
        <v>42513</v>
      </c>
      <c r="R65" s="569">
        <f>Table4[[#This Row],[Construction Start Dates]]-Q65</f>
        <v>60</v>
      </c>
    </row>
    <row r="66" spans="2:18" s="444" customFormat="1" ht="14.45" x14ac:dyDescent="0.3">
      <c r="B66" s="424">
        <v>63</v>
      </c>
      <c r="C66" s="438">
        <v>42724</v>
      </c>
      <c r="D66" s="486">
        <v>42873</v>
      </c>
      <c r="H66" s="450"/>
      <c r="Q66" s="567">
        <v>42873</v>
      </c>
      <c r="R66" s="569">
        <f>Table4[[#This Row],[Construction Start Dates]]-Q66</f>
        <v>0</v>
      </c>
    </row>
    <row r="67" spans="2:18" s="444" customFormat="1" ht="14.45" x14ac:dyDescent="0.3">
      <c r="B67" s="424">
        <v>64</v>
      </c>
      <c r="C67" s="438">
        <v>42724</v>
      </c>
      <c r="D67" s="486">
        <v>42905</v>
      </c>
      <c r="H67" s="450"/>
      <c r="Q67" s="567">
        <v>42905</v>
      </c>
      <c r="R67" s="569">
        <f>Table4[[#This Row],[Construction Start Dates]]-Q67</f>
        <v>0</v>
      </c>
    </row>
    <row r="68" spans="2:18" s="444" customFormat="1" ht="14.45" x14ac:dyDescent="0.3">
      <c r="B68" s="424">
        <v>65</v>
      </c>
      <c r="C68" s="438">
        <v>42738</v>
      </c>
      <c r="D68" s="486">
        <v>42815</v>
      </c>
      <c r="H68" s="450"/>
      <c r="Q68" s="567">
        <v>42815</v>
      </c>
      <c r="R68" s="569">
        <f>Table4[[#This Row],[Construction Start Dates]]-Q68</f>
        <v>0</v>
      </c>
    </row>
    <row r="69" spans="2:18" s="444" customFormat="1" ht="14.45" x14ac:dyDescent="0.3">
      <c r="B69" s="424">
        <v>66</v>
      </c>
      <c r="C69" s="438">
        <v>42633</v>
      </c>
      <c r="D69" s="486">
        <v>42815</v>
      </c>
      <c r="H69" s="450"/>
      <c r="Q69" s="567">
        <v>42815</v>
      </c>
      <c r="R69" s="569">
        <f>Table4[[#This Row],[Construction Start Dates]]-Q69</f>
        <v>0</v>
      </c>
    </row>
    <row r="70" spans="2:18" s="444" customFormat="1" ht="14.45" x14ac:dyDescent="0.3">
      <c r="B70" s="424">
        <v>67</v>
      </c>
      <c r="C70" s="438">
        <v>42752</v>
      </c>
      <c r="D70" s="486">
        <v>42902</v>
      </c>
      <c r="H70" s="450"/>
      <c r="Q70" s="567">
        <v>42902</v>
      </c>
      <c r="R70" s="569">
        <f>Table4[[#This Row],[Construction Start Dates]]-Q70</f>
        <v>0</v>
      </c>
    </row>
    <row r="71" spans="2:18" s="444" customFormat="1" ht="14.45" x14ac:dyDescent="0.3">
      <c r="B71" s="424">
        <v>68</v>
      </c>
      <c r="C71" s="438">
        <v>42583</v>
      </c>
      <c r="D71" s="486">
        <v>42594</v>
      </c>
      <c r="H71" s="450"/>
      <c r="Q71" s="567">
        <v>42594</v>
      </c>
      <c r="R71" s="569">
        <f>Table4[[#This Row],[Construction Start Dates]]-Q71</f>
        <v>0</v>
      </c>
    </row>
    <row r="72" spans="2:18" s="444" customFormat="1" ht="14.45" x14ac:dyDescent="0.3">
      <c r="B72" s="424">
        <v>69</v>
      </c>
      <c r="C72" s="438">
        <v>42583</v>
      </c>
      <c r="D72" s="486">
        <v>42569</v>
      </c>
      <c r="H72" s="450"/>
      <c r="Q72" s="567">
        <v>42583</v>
      </c>
      <c r="R72" s="569">
        <f>Table4[[#This Row],[Construction Start Dates]]-Q72</f>
        <v>-14</v>
      </c>
    </row>
    <row r="73" spans="2:18" s="444" customFormat="1" ht="14.45" x14ac:dyDescent="0.3">
      <c r="B73" s="424">
        <v>70</v>
      </c>
      <c r="C73" s="438">
        <v>42583</v>
      </c>
      <c r="D73" s="486">
        <v>42594</v>
      </c>
      <c r="H73" s="450"/>
      <c r="Q73" s="567">
        <v>42594</v>
      </c>
      <c r="R73" s="569">
        <f>Table4[[#This Row],[Construction Start Dates]]-Q73</f>
        <v>0</v>
      </c>
    </row>
    <row r="74" spans="2:18" s="444" customFormat="1" ht="14.45" x14ac:dyDescent="0.3">
      <c r="B74" s="424">
        <v>71</v>
      </c>
      <c r="C74" s="438">
        <v>42479</v>
      </c>
      <c r="D74" s="486">
        <v>42559</v>
      </c>
      <c r="H74" s="450"/>
      <c r="Q74" s="567">
        <v>42513</v>
      </c>
      <c r="R74" s="569">
        <f>Table4[[#This Row],[Construction Start Dates]]-Q74</f>
        <v>46</v>
      </c>
    </row>
    <row r="75" spans="2:18" s="444" customFormat="1" ht="14.45" x14ac:dyDescent="0.3">
      <c r="B75" s="424">
        <v>72</v>
      </c>
      <c r="C75" s="438">
        <v>42752</v>
      </c>
      <c r="D75" s="486">
        <v>42877</v>
      </c>
      <c r="H75" s="450"/>
      <c r="Q75" s="567">
        <v>42877</v>
      </c>
      <c r="R75" s="569">
        <f>Table4[[#This Row],[Construction Start Dates]]-Q75</f>
        <v>0</v>
      </c>
    </row>
    <row r="76" spans="2:18" s="444" customFormat="1" ht="14.45" x14ac:dyDescent="0.3">
      <c r="B76" s="424">
        <v>73</v>
      </c>
      <c r="C76" s="438">
        <v>42583</v>
      </c>
      <c r="D76" s="486">
        <v>42592</v>
      </c>
      <c r="H76" s="450"/>
      <c r="Q76" s="567">
        <v>42590</v>
      </c>
      <c r="R76" s="569">
        <f>Table4[[#This Row],[Construction Start Dates]]-Q76</f>
        <v>2</v>
      </c>
    </row>
    <row r="77" spans="2:18" s="444" customFormat="1" ht="14.45" x14ac:dyDescent="0.3">
      <c r="B77" s="424">
        <v>74</v>
      </c>
      <c r="C77" s="438">
        <v>42704</v>
      </c>
      <c r="D77" s="486">
        <v>42810</v>
      </c>
      <c r="H77" s="450"/>
      <c r="Q77" s="567">
        <v>42810</v>
      </c>
      <c r="R77" s="569">
        <f>Table4[[#This Row],[Construction Start Dates]]-Q77</f>
        <v>0</v>
      </c>
    </row>
    <row r="78" spans="2:18" s="444" customFormat="1" ht="14.45" x14ac:dyDescent="0.3">
      <c r="B78" s="424">
        <v>75</v>
      </c>
      <c r="C78" s="438">
        <v>42800</v>
      </c>
      <c r="D78" s="486">
        <v>42898</v>
      </c>
      <c r="H78" s="450"/>
      <c r="Q78" s="567">
        <v>42898</v>
      </c>
      <c r="R78" s="569">
        <f>Table4[[#This Row],[Construction Start Dates]]-Q78</f>
        <v>0</v>
      </c>
    </row>
    <row r="79" spans="2:18" s="444" customFormat="1" ht="14.45" x14ac:dyDescent="0.3">
      <c r="B79" s="424">
        <v>76</v>
      </c>
      <c r="C79" s="438">
        <v>42752</v>
      </c>
      <c r="D79" s="486">
        <v>42881</v>
      </c>
      <c r="H79" s="450"/>
      <c r="Q79" s="567">
        <v>42881</v>
      </c>
      <c r="R79" s="569">
        <f>Table4[[#This Row],[Construction Start Dates]]-Q79</f>
        <v>0</v>
      </c>
    </row>
    <row r="80" spans="2:18" s="444" customFormat="1" ht="14.45" x14ac:dyDescent="0.3">
      <c r="B80" s="424">
        <v>77</v>
      </c>
      <c r="C80" s="438">
        <v>42752</v>
      </c>
      <c r="D80" s="486">
        <v>42887</v>
      </c>
      <c r="H80" s="450"/>
      <c r="Q80" s="567">
        <v>42887</v>
      </c>
      <c r="R80" s="569">
        <f>Table4[[#This Row],[Construction Start Dates]]-Q80</f>
        <v>0</v>
      </c>
    </row>
    <row r="81" spans="2:18" s="444" customFormat="1" ht="14.45" x14ac:dyDescent="0.3">
      <c r="B81" s="424">
        <v>78</v>
      </c>
      <c r="C81" s="438">
        <v>42506</v>
      </c>
      <c r="D81" s="486">
        <v>42573</v>
      </c>
      <c r="H81" s="450"/>
      <c r="Q81" s="567">
        <v>42542</v>
      </c>
      <c r="R81" s="569">
        <f>Table4[[#This Row],[Construction Start Dates]]-Q81</f>
        <v>31</v>
      </c>
    </row>
    <row r="82" spans="2:18" s="444" customFormat="1" ht="14.45" x14ac:dyDescent="0.3">
      <c r="B82" s="424">
        <v>79</v>
      </c>
      <c r="C82" s="438">
        <v>42766</v>
      </c>
      <c r="D82" s="486">
        <v>42885</v>
      </c>
      <c r="H82" s="450"/>
      <c r="Q82" s="567">
        <v>42885</v>
      </c>
      <c r="R82" s="569">
        <f>Table4[[#This Row],[Construction Start Dates]]-Q82</f>
        <v>0</v>
      </c>
    </row>
    <row r="83" spans="2:18" s="444" customFormat="1" ht="14.45" x14ac:dyDescent="0.3">
      <c r="B83" s="424">
        <v>80</v>
      </c>
      <c r="C83" s="438">
        <v>42633</v>
      </c>
      <c r="D83" s="486">
        <v>42815</v>
      </c>
      <c r="H83" s="450"/>
      <c r="Q83" s="567">
        <v>42815</v>
      </c>
      <c r="R83" s="569">
        <f>Table4[[#This Row],[Construction Start Dates]]-Q83</f>
        <v>0</v>
      </c>
    </row>
    <row r="84" spans="2:18" s="444" customFormat="1" ht="14.45" x14ac:dyDescent="0.3">
      <c r="B84" s="424">
        <v>81</v>
      </c>
      <c r="C84" s="438">
        <v>42520</v>
      </c>
      <c r="D84" s="486">
        <v>42573</v>
      </c>
      <c r="H84" s="450"/>
      <c r="Q84" s="567">
        <v>42521</v>
      </c>
      <c r="R84" s="569">
        <f>Table4[[#This Row],[Construction Start Dates]]-Q84</f>
        <v>52</v>
      </c>
    </row>
    <row r="85" spans="2:18" s="444" customFormat="1" ht="14.45" x14ac:dyDescent="0.3">
      <c r="B85" s="424">
        <v>82</v>
      </c>
      <c r="C85" s="438">
        <v>42752</v>
      </c>
      <c r="D85" s="486">
        <v>42835</v>
      </c>
      <c r="H85" s="450"/>
      <c r="Q85" s="567">
        <v>42835</v>
      </c>
      <c r="R85" s="569">
        <f>Table4[[#This Row],[Construction Start Dates]]-Q85</f>
        <v>0</v>
      </c>
    </row>
    <row r="86" spans="2:18" s="444" customFormat="1" ht="14.45" x14ac:dyDescent="0.3">
      <c r="B86" s="424">
        <v>83</v>
      </c>
      <c r="C86" s="438">
        <v>42520</v>
      </c>
      <c r="D86" s="486">
        <v>42573</v>
      </c>
      <c r="H86" s="450"/>
      <c r="Q86" s="567">
        <v>42521</v>
      </c>
      <c r="R86" s="569">
        <f>Table4[[#This Row],[Construction Start Dates]]-Q86</f>
        <v>52</v>
      </c>
    </row>
    <row r="87" spans="2:18" s="444" customFormat="1" ht="14.45" x14ac:dyDescent="0.3">
      <c r="B87" s="424">
        <v>84</v>
      </c>
      <c r="C87" s="438">
        <v>42452</v>
      </c>
      <c r="D87" s="486">
        <v>42548</v>
      </c>
      <c r="H87" s="450"/>
      <c r="Q87" s="567">
        <v>42452</v>
      </c>
      <c r="R87" s="569">
        <f>Table4[[#This Row],[Construction Start Dates]]-Q87</f>
        <v>96</v>
      </c>
    </row>
    <row r="88" spans="2:18" s="444" customFormat="1" ht="14.45" x14ac:dyDescent="0.3">
      <c r="B88" s="424">
        <v>85</v>
      </c>
      <c r="C88" s="438">
        <v>42492</v>
      </c>
      <c r="D88" s="486">
        <v>42556</v>
      </c>
      <c r="H88" s="450"/>
      <c r="Q88" s="567">
        <v>42506</v>
      </c>
      <c r="R88" s="569">
        <f>Table4[[#This Row],[Construction Start Dates]]-Q88</f>
        <v>50</v>
      </c>
    </row>
    <row r="89" spans="2:18" s="444" customFormat="1" ht="14.45" x14ac:dyDescent="0.3">
      <c r="B89" s="424">
        <v>86</v>
      </c>
      <c r="C89" s="438">
        <v>42800</v>
      </c>
      <c r="D89" s="486">
        <v>42901</v>
      </c>
      <c r="H89" s="450"/>
      <c r="Q89" s="567">
        <v>42901</v>
      </c>
      <c r="R89" s="569">
        <f>Table4[[#This Row],[Construction Start Dates]]-Q89</f>
        <v>0</v>
      </c>
    </row>
    <row r="90" spans="2:18" s="444" customFormat="1" ht="14.45" x14ac:dyDescent="0.3">
      <c r="B90" s="424">
        <v>87</v>
      </c>
      <c r="C90" s="438">
        <v>42725</v>
      </c>
      <c r="D90" s="486">
        <v>42878</v>
      </c>
      <c r="H90" s="450"/>
      <c r="Q90" s="567">
        <v>42878</v>
      </c>
      <c r="R90" s="569">
        <f>Table4[[#This Row],[Construction Start Dates]]-Q90</f>
        <v>0</v>
      </c>
    </row>
    <row r="91" spans="2:18" s="444" customFormat="1" ht="14.45" x14ac:dyDescent="0.3">
      <c r="B91" s="424">
        <v>88</v>
      </c>
      <c r="C91" s="438">
        <v>42767</v>
      </c>
      <c r="D91" s="486">
        <v>42880</v>
      </c>
      <c r="H91" s="450"/>
      <c r="Q91" s="567">
        <v>42880</v>
      </c>
      <c r="R91" s="569">
        <f>Table4[[#This Row],[Construction Start Dates]]-Q91</f>
        <v>0</v>
      </c>
    </row>
    <row r="92" spans="2:18" s="444" customFormat="1" ht="14.45" x14ac:dyDescent="0.3">
      <c r="B92" s="424">
        <v>89</v>
      </c>
      <c r="C92" s="438">
        <v>42465</v>
      </c>
      <c r="D92" s="486">
        <v>42534</v>
      </c>
      <c r="H92" s="450"/>
      <c r="Q92" s="567">
        <v>42466</v>
      </c>
      <c r="R92" s="569">
        <f>Table4[[#This Row],[Construction Start Dates]]-Q92</f>
        <v>68</v>
      </c>
    </row>
    <row r="93" spans="2:18" s="444" customFormat="1" ht="14.45" x14ac:dyDescent="0.3">
      <c r="B93" s="424">
        <v>90</v>
      </c>
      <c r="C93" s="438">
        <v>42173</v>
      </c>
      <c r="D93" s="486">
        <v>42201</v>
      </c>
      <c r="H93" s="450"/>
      <c r="Q93" s="567">
        <v>42166</v>
      </c>
      <c r="R93" s="569">
        <f>Table4[[#This Row],[Construction Start Dates]]-Q93</f>
        <v>35</v>
      </c>
    </row>
    <row r="94" spans="2:18" s="444" customFormat="1" ht="14.45" x14ac:dyDescent="0.3">
      <c r="B94" s="424">
        <v>91</v>
      </c>
      <c r="C94" s="438">
        <v>42551</v>
      </c>
      <c r="D94" s="486">
        <v>42538</v>
      </c>
      <c r="H94" s="450"/>
      <c r="Q94" s="567">
        <v>42551</v>
      </c>
      <c r="R94" s="569">
        <f>Table4[[#This Row],[Construction Start Dates]]-Q94</f>
        <v>-13</v>
      </c>
    </row>
    <row r="95" spans="2:18" s="444" customFormat="1" ht="14.45" x14ac:dyDescent="0.3">
      <c r="B95" s="424">
        <v>92</v>
      </c>
      <c r="C95" s="438">
        <v>42138</v>
      </c>
      <c r="D95" s="486" t="s">
        <v>5008</v>
      </c>
      <c r="H95" s="450"/>
      <c r="Q95" s="567">
        <v>42152</v>
      </c>
      <c r="R95" s="569" t="e">
        <f>Table4[[#This Row],[Construction Start Dates]]-Q95</f>
        <v>#VALUE!</v>
      </c>
    </row>
    <row r="96" spans="2:18" s="444" customFormat="1" ht="14.45" x14ac:dyDescent="0.3">
      <c r="B96" s="424">
        <v>93</v>
      </c>
      <c r="C96" s="438">
        <v>42583</v>
      </c>
      <c r="D96" s="486">
        <v>42626</v>
      </c>
      <c r="H96" s="450"/>
      <c r="Q96" s="567">
        <v>42626</v>
      </c>
      <c r="R96" s="569">
        <f>Table4[[#This Row],[Construction Start Dates]]-Q96</f>
        <v>0</v>
      </c>
    </row>
    <row r="97" spans="2:18" s="444" customFormat="1" ht="14.45" x14ac:dyDescent="0.3">
      <c r="B97" s="424">
        <v>94</v>
      </c>
      <c r="C97" s="438">
        <v>42179</v>
      </c>
      <c r="D97" s="486">
        <v>42282</v>
      </c>
      <c r="H97" s="450"/>
      <c r="Q97" s="567">
        <v>42173</v>
      </c>
      <c r="R97" s="569">
        <f>Table4[[#This Row],[Construction Start Dates]]-Q97</f>
        <v>109</v>
      </c>
    </row>
    <row r="98" spans="2:18" s="444" customFormat="1" ht="14.45" x14ac:dyDescent="0.3">
      <c r="B98" s="424">
        <v>95</v>
      </c>
      <c r="C98" s="438">
        <v>42186</v>
      </c>
      <c r="D98" s="486">
        <v>42207</v>
      </c>
      <c r="H98" s="450"/>
      <c r="Q98" s="567">
        <v>42193</v>
      </c>
      <c r="R98" s="569">
        <f>Table4[[#This Row],[Construction Start Dates]]-Q98</f>
        <v>14</v>
      </c>
    </row>
    <row r="99" spans="2:18" s="444" customFormat="1" ht="14.45" x14ac:dyDescent="0.3">
      <c r="B99" s="424">
        <v>96</v>
      </c>
      <c r="C99" s="438">
        <v>42209</v>
      </c>
      <c r="D99" s="486">
        <v>42221</v>
      </c>
      <c r="H99" s="450"/>
      <c r="Q99" s="567">
        <v>42216</v>
      </c>
      <c r="R99" s="569">
        <f>Table4[[#This Row],[Construction Start Dates]]-Q99</f>
        <v>5</v>
      </c>
    </row>
    <row r="100" spans="2:18" s="444" customFormat="1" ht="14.45" x14ac:dyDescent="0.3">
      <c r="B100" s="424">
        <v>97</v>
      </c>
      <c r="C100" s="438">
        <v>42209</v>
      </c>
      <c r="D100" s="486">
        <v>42445</v>
      </c>
      <c r="H100" s="450"/>
      <c r="Q100" s="567">
        <v>42216</v>
      </c>
      <c r="R100" s="569">
        <f>Table4[[#This Row],[Construction Start Dates]]-Q100</f>
        <v>229</v>
      </c>
    </row>
    <row r="101" spans="2:18" s="444" customFormat="1" ht="14.45" x14ac:dyDescent="0.3">
      <c r="B101" s="424">
        <v>98</v>
      </c>
      <c r="C101" s="438">
        <v>42193</v>
      </c>
      <c r="D101" s="486">
        <v>42478</v>
      </c>
      <c r="H101" s="450"/>
      <c r="Q101" s="567">
        <v>42212</v>
      </c>
      <c r="R101" s="569">
        <f>Table4[[#This Row],[Construction Start Dates]]-Q101</f>
        <v>266</v>
      </c>
    </row>
    <row r="102" spans="2:18" s="444" customFormat="1" ht="14.45" x14ac:dyDescent="0.3">
      <c r="B102" s="424">
        <v>99</v>
      </c>
      <c r="C102" s="438">
        <v>42772</v>
      </c>
      <c r="D102" s="486">
        <v>42948</v>
      </c>
      <c r="H102" s="450"/>
      <c r="Q102" s="567">
        <v>42948</v>
      </c>
      <c r="R102" s="569">
        <f>Table4[[#This Row],[Construction Start Dates]]-Q102</f>
        <v>0</v>
      </c>
    </row>
    <row r="103" spans="2:18" s="444" customFormat="1" ht="14.45" x14ac:dyDescent="0.3">
      <c r="B103" s="424">
        <v>100</v>
      </c>
      <c r="C103" s="438">
        <v>42583</v>
      </c>
      <c r="D103" s="486">
        <v>42590</v>
      </c>
      <c r="H103" s="450"/>
      <c r="Q103" s="567">
        <v>42590</v>
      </c>
      <c r="R103" s="569">
        <f>Table4[[#This Row],[Construction Start Dates]]-Q103</f>
        <v>0</v>
      </c>
    </row>
    <row r="104" spans="2:18" s="444" customFormat="1" ht="14.45" x14ac:dyDescent="0.3">
      <c r="B104" s="424">
        <v>101</v>
      </c>
      <c r="C104" s="438">
        <v>42555</v>
      </c>
      <c r="D104" s="486">
        <v>42593</v>
      </c>
      <c r="H104" s="450"/>
      <c r="Q104" s="567">
        <v>42590</v>
      </c>
      <c r="R104" s="569">
        <f>Table4[[#This Row],[Construction Start Dates]]-Q104</f>
        <v>3</v>
      </c>
    </row>
    <row r="105" spans="2:18" s="444" customFormat="1" ht="14.45" x14ac:dyDescent="0.3">
      <c r="B105" s="424">
        <v>102</v>
      </c>
      <c r="C105" s="438">
        <v>42227</v>
      </c>
      <c r="D105" s="486">
        <v>42265</v>
      </c>
      <c r="H105" s="450"/>
      <c r="Q105" s="567">
        <v>42243</v>
      </c>
      <c r="R105" s="569">
        <f>Table4[[#This Row],[Construction Start Dates]]-Q105</f>
        <v>22</v>
      </c>
    </row>
    <row r="106" spans="2:18" s="444" customFormat="1" ht="14.45" x14ac:dyDescent="0.3">
      <c r="B106" s="424">
        <v>103</v>
      </c>
      <c r="C106" s="438">
        <v>42188</v>
      </c>
      <c r="D106" s="486">
        <v>42201</v>
      </c>
      <c r="H106" s="450"/>
      <c r="Q106" s="567">
        <v>42195</v>
      </c>
      <c r="R106" s="569">
        <f>Table4[[#This Row],[Construction Start Dates]]-Q106</f>
        <v>6</v>
      </c>
    </row>
    <row r="107" spans="2:18" s="444" customFormat="1" ht="14.45" x14ac:dyDescent="0.3">
      <c r="B107" s="424">
        <v>104</v>
      </c>
      <c r="C107" s="438">
        <v>42167</v>
      </c>
      <c r="D107" s="486">
        <v>42207</v>
      </c>
      <c r="H107" s="450"/>
      <c r="Q107" s="567">
        <v>42174</v>
      </c>
      <c r="R107" s="569">
        <f>Table4[[#This Row],[Construction Start Dates]]-Q107</f>
        <v>33</v>
      </c>
    </row>
    <row r="108" spans="2:18" s="444" customFormat="1" ht="14.45" x14ac:dyDescent="0.3">
      <c r="B108" s="424">
        <v>106</v>
      </c>
      <c r="C108" s="438">
        <v>42710</v>
      </c>
      <c r="D108" s="486">
        <v>42787</v>
      </c>
      <c r="H108" s="450"/>
      <c r="Q108" s="567">
        <v>42787</v>
      </c>
      <c r="R108" s="569">
        <f>Table4[[#This Row],[Construction Start Dates]]-Q108</f>
        <v>0</v>
      </c>
    </row>
    <row r="109" spans="2:18" s="444" customFormat="1" ht="14.45" x14ac:dyDescent="0.3">
      <c r="B109" s="424">
        <v>107</v>
      </c>
      <c r="C109" s="438">
        <v>42178</v>
      </c>
      <c r="D109" s="486">
        <v>42205</v>
      </c>
      <c r="H109" s="450"/>
      <c r="Q109" s="567">
        <v>42185</v>
      </c>
      <c r="R109" s="569">
        <f>Table4[[#This Row],[Construction Start Dates]]-Q109</f>
        <v>20</v>
      </c>
    </row>
    <row r="110" spans="2:18" s="444" customFormat="1" ht="14.45" x14ac:dyDescent="0.3">
      <c r="B110" s="424">
        <v>108</v>
      </c>
      <c r="C110" s="438">
        <v>42555</v>
      </c>
      <c r="D110" s="486">
        <v>42572</v>
      </c>
      <c r="H110" s="450"/>
      <c r="Q110" s="567">
        <v>42563</v>
      </c>
      <c r="R110" s="569">
        <f>Table4[[#This Row],[Construction Start Dates]]-Q110</f>
        <v>9</v>
      </c>
    </row>
    <row r="111" spans="2:18" s="444" customFormat="1" ht="14.45" x14ac:dyDescent="0.3">
      <c r="B111" s="424">
        <v>109</v>
      </c>
      <c r="C111" s="438">
        <v>42460</v>
      </c>
      <c r="D111" s="486">
        <v>42521</v>
      </c>
      <c r="H111" s="450"/>
      <c r="Q111" s="567">
        <v>42521</v>
      </c>
      <c r="R111" s="569">
        <f>Table4[[#This Row],[Construction Start Dates]]-Q111</f>
        <v>0</v>
      </c>
    </row>
    <row r="112" spans="2:18" s="444" customFormat="1" ht="14.45" x14ac:dyDescent="0.3">
      <c r="B112" s="424">
        <v>110</v>
      </c>
      <c r="C112" s="438">
        <v>42704</v>
      </c>
      <c r="D112" s="486">
        <v>42887</v>
      </c>
      <c r="H112" s="450"/>
      <c r="Q112" s="567">
        <v>42887</v>
      </c>
      <c r="R112" s="569">
        <f>Table4[[#This Row],[Construction Start Dates]]-Q112</f>
        <v>0</v>
      </c>
    </row>
    <row r="113" spans="2:18" s="444" customFormat="1" ht="14.45" x14ac:dyDescent="0.3">
      <c r="B113" s="424">
        <v>111</v>
      </c>
      <c r="C113" s="438">
        <v>42520</v>
      </c>
      <c r="D113" s="486">
        <v>42559</v>
      </c>
      <c r="H113" s="450"/>
      <c r="Q113" s="567">
        <v>42522</v>
      </c>
      <c r="R113" s="569">
        <f>Table4[[#This Row],[Construction Start Dates]]-Q113</f>
        <v>37</v>
      </c>
    </row>
    <row r="114" spans="2:18" s="444" customFormat="1" ht="14.45" x14ac:dyDescent="0.3">
      <c r="B114" s="424">
        <v>112</v>
      </c>
      <c r="C114" s="438">
        <v>42205</v>
      </c>
      <c r="D114" s="486">
        <v>42247</v>
      </c>
      <c r="H114" s="450"/>
      <c r="Q114" s="567">
        <v>42212</v>
      </c>
      <c r="R114" s="569">
        <f>Table4[[#This Row],[Construction Start Dates]]-Q114</f>
        <v>35</v>
      </c>
    </row>
    <row r="115" spans="2:18" s="444" customFormat="1" ht="14.45" x14ac:dyDescent="0.3">
      <c r="B115" s="424">
        <v>113</v>
      </c>
      <c r="C115" s="438">
        <v>42740</v>
      </c>
      <c r="D115" s="486">
        <v>42913</v>
      </c>
      <c r="H115" s="450"/>
      <c r="Q115" s="567">
        <v>42913</v>
      </c>
      <c r="R115" s="569">
        <f>Table4[[#This Row],[Construction Start Dates]]-Q115</f>
        <v>0</v>
      </c>
    </row>
    <row r="116" spans="2:18" s="444" customFormat="1" ht="14.45" x14ac:dyDescent="0.3">
      <c r="B116" s="424">
        <v>114</v>
      </c>
      <c r="C116" s="438">
        <v>42153</v>
      </c>
      <c r="D116" s="486">
        <v>42207</v>
      </c>
      <c r="H116" s="450"/>
      <c r="Q116" s="567">
        <v>42150</v>
      </c>
      <c r="R116" s="569">
        <f>Table4[[#This Row],[Construction Start Dates]]-Q116</f>
        <v>57</v>
      </c>
    </row>
    <row r="117" spans="2:18" s="444" customFormat="1" ht="14.45" x14ac:dyDescent="0.3">
      <c r="B117" s="424">
        <v>115</v>
      </c>
      <c r="C117" s="438">
        <v>42772</v>
      </c>
      <c r="D117" s="486">
        <v>42948</v>
      </c>
      <c r="H117" s="450"/>
      <c r="Q117" s="567">
        <v>42948</v>
      </c>
      <c r="R117" s="569">
        <f>Table4[[#This Row],[Construction Start Dates]]-Q117</f>
        <v>0</v>
      </c>
    </row>
    <row r="118" spans="2:18" s="444" customFormat="1" ht="14.45" x14ac:dyDescent="0.3">
      <c r="B118" s="424">
        <v>116</v>
      </c>
      <c r="C118" s="438">
        <v>42425</v>
      </c>
      <c r="D118" s="486">
        <v>42502</v>
      </c>
      <c r="H118" s="450"/>
      <c r="Q118" s="567">
        <v>42450</v>
      </c>
      <c r="R118" s="569">
        <f>Table4[[#This Row],[Construction Start Dates]]-Q118</f>
        <v>52</v>
      </c>
    </row>
    <row r="119" spans="2:18" s="444" customFormat="1" ht="14.45" x14ac:dyDescent="0.3">
      <c r="B119" s="424">
        <v>117</v>
      </c>
      <c r="C119" s="438">
        <v>42772</v>
      </c>
      <c r="D119" s="486">
        <v>42948</v>
      </c>
      <c r="H119" s="450"/>
      <c r="Q119" s="567">
        <v>42948</v>
      </c>
      <c r="R119" s="569">
        <f>Table4[[#This Row],[Construction Start Dates]]-Q119</f>
        <v>0</v>
      </c>
    </row>
    <row r="120" spans="2:18" s="444" customFormat="1" ht="14.45" x14ac:dyDescent="0.3">
      <c r="B120" s="424">
        <v>118</v>
      </c>
      <c r="C120" s="438">
        <v>42178</v>
      </c>
      <c r="D120" s="486">
        <v>42201</v>
      </c>
      <c r="H120" s="450"/>
      <c r="Q120" s="567">
        <v>42185</v>
      </c>
      <c r="R120" s="569">
        <f>Table4[[#This Row],[Construction Start Dates]]-Q120</f>
        <v>16</v>
      </c>
    </row>
    <row r="121" spans="2:18" s="444" customFormat="1" ht="14.45" x14ac:dyDescent="0.3">
      <c r="B121" s="424">
        <v>119</v>
      </c>
      <c r="C121" s="438">
        <v>42800</v>
      </c>
      <c r="D121" s="486">
        <v>42940</v>
      </c>
      <c r="H121" s="450"/>
      <c r="Q121" s="567">
        <v>42940</v>
      </c>
      <c r="R121" s="569">
        <f>Table4[[#This Row],[Construction Start Dates]]-Q121</f>
        <v>0</v>
      </c>
    </row>
    <row r="122" spans="2:18" s="444" customFormat="1" ht="14.45" x14ac:dyDescent="0.3">
      <c r="B122" s="424">
        <v>120</v>
      </c>
      <c r="C122" s="438">
        <v>42555</v>
      </c>
      <c r="D122" s="486">
        <v>42593</v>
      </c>
      <c r="H122" s="450"/>
      <c r="Q122" s="567">
        <v>42590</v>
      </c>
      <c r="R122" s="569">
        <f>Table4[[#This Row],[Construction Start Dates]]-Q122</f>
        <v>3</v>
      </c>
    </row>
    <row r="123" spans="2:18" s="444" customFormat="1" ht="14.45" x14ac:dyDescent="0.3">
      <c r="B123" s="424">
        <v>121</v>
      </c>
      <c r="C123" s="438">
        <v>42772</v>
      </c>
      <c r="D123" s="486">
        <v>42948</v>
      </c>
      <c r="H123" s="450"/>
      <c r="Q123" s="567">
        <v>42948</v>
      </c>
      <c r="R123" s="569">
        <f>Table4[[#This Row],[Construction Start Dates]]-Q123</f>
        <v>0</v>
      </c>
    </row>
    <row r="124" spans="2:18" s="444" customFormat="1" ht="14.45" x14ac:dyDescent="0.3">
      <c r="B124" s="424">
        <v>122</v>
      </c>
      <c r="C124" s="438">
        <v>42492</v>
      </c>
      <c r="D124" s="486">
        <v>42535</v>
      </c>
      <c r="H124" s="450"/>
      <c r="Q124" s="567">
        <v>42535</v>
      </c>
      <c r="R124" s="569">
        <f>Table4[[#This Row],[Construction Start Dates]]-Q124</f>
        <v>0</v>
      </c>
    </row>
    <row r="125" spans="2:18" s="444" customFormat="1" ht="14.45" x14ac:dyDescent="0.3">
      <c r="B125" s="424">
        <v>123</v>
      </c>
      <c r="C125" s="438">
        <v>42676</v>
      </c>
      <c r="D125" s="486">
        <v>42880</v>
      </c>
      <c r="H125" s="450"/>
      <c r="Q125" s="567">
        <v>42880</v>
      </c>
      <c r="R125" s="569">
        <f>Table4[[#This Row],[Construction Start Dates]]-Q125</f>
        <v>0</v>
      </c>
    </row>
    <row r="126" spans="2:18" s="444" customFormat="1" ht="14.45" x14ac:dyDescent="0.3">
      <c r="B126" s="424">
        <v>124</v>
      </c>
      <c r="C126" s="438">
        <v>42555</v>
      </c>
      <c r="D126" s="486">
        <v>42593</v>
      </c>
      <c r="H126" s="450"/>
      <c r="Q126" s="567">
        <v>42590</v>
      </c>
      <c r="R126" s="569">
        <f>Table4[[#This Row],[Construction Start Dates]]-Q126</f>
        <v>3</v>
      </c>
    </row>
    <row r="127" spans="2:18" s="444" customFormat="1" ht="14.45" x14ac:dyDescent="0.3">
      <c r="B127" s="424">
        <v>125</v>
      </c>
      <c r="C127" s="438">
        <v>42674</v>
      </c>
      <c r="D127" s="486">
        <v>42716</v>
      </c>
      <c r="H127" s="450"/>
      <c r="Q127" s="567">
        <v>42716</v>
      </c>
      <c r="R127" s="569">
        <f>Table4[[#This Row],[Construction Start Dates]]-Q127</f>
        <v>0</v>
      </c>
    </row>
    <row r="128" spans="2:18" s="444" customFormat="1" ht="14.45" x14ac:dyDescent="0.3">
      <c r="B128" s="424">
        <v>126</v>
      </c>
      <c r="C128" s="438">
        <v>42192</v>
      </c>
      <c r="D128" s="486">
        <v>42219</v>
      </c>
      <c r="H128" s="450"/>
      <c r="Q128" s="567">
        <v>42213</v>
      </c>
      <c r="R128" s="569">
        <f>Table4[[#This Row],[Construction Start Dates]]-Q128</f>
        <v>6</v>
      </c>
    </row>
    <row r="129" spans="2:18" s="444" customFormat="1" ht="14.45" x14ac:dyDescent="0.3">
      <c r="B129" s="424">
        <v>127</v>
      </c>
      <c r="C129" s="438">
        <v>42674</v>
      </c>
      <c r="D129" s="486">
        <v>42702</v>
      </c>
      <c r="H129" s="450"/>
      <c r="Q129" s="567">
        <v>42702</v>
      </c>
      <c r="R129" s="569">
        <f>Table4[[#This Row],[Construction Start Dates]]-Q129</f>
        <v>0</v>
      </c>
    </row>
    <row r="130" spans="2:18" s="444" customFormat="1" ht="14.45" x14ac:dyDescent="0.3">
      <c r="B130" s="424">
        <v>128</v>
      </c>
      <c r="C130" s="438">
        <v>42492</v>
      </c>
      <c r="D130" s="486">
        <v>42548</v>
      </c>
      <c r="H130" s="450"/>
      <c r="Q130" s="567">
        <v>42513</v>
      </c>
      <c r="R130" s="569">
        <f>Table4[[#This Row],[Construction Start Dates]]-Q130</f>
        <v>35</v>
      </c>
    </row>
    <row r="131" spans="2:18" s="444" customFormat="1" ht="14.45" x14ac:dyDescent="0.3">
      <c r="B131" s="424">
        <v>129</v>
      </c>
      <c r="C131" s="438">
        <v>42144</v>
      </c>
      <c r="D131" s="486">
        <v>42198</v>
      </c>
      <c r="H131" s="450"/>
      <c r="Q131" s="567">
        <v>42156</v>
      </c>
      <c r="R131" s="569">
        <f>Table4[[#This Row],[Construction Start Dates]]-Q131</f>
        <v>42</v>
      </c>
    </row>
    <row r="132" spans="2:18" s="444" customFormat="1" ht="14.45" x14ac:dyDescent="0.3">
      <c r="B132" s="424">
        <v>130</v>
      </c>
      <c r="C132" s="438">
        <v>42583</v>
      </c>
      <c r="D132" s="486">
        <v>42593</v>
      </c>
      <c r="H132" s="450"/>
      <c r="Q132" s="567">
        <v>42590</v>
      </c>
      <c r="R132" s="569">
        <f>Table4[[#This Row],[Construction Start Dates]]-Q132</f>
        <v>3</v>
      </c>
    </row>
    <row r="133" spans="2:18" s="444" customFormat="1" ht="14.45" x14ac:dyDescent="0.3">
      <c r="B133" s="424">
        <v>131</v>
      </c>
      <c r="C133" s="438">
        <v>42270</v>
      </c>
      <c r="D133" s="486">
        <v>42222</v>
      </c>
      <c r="H133" s="450"/>
      <c r="Q133" s="567">
        <v>42443</v>
      </c>
      <c r="R133" s="569">
        <f>Table4[[#This Row],[Construction Start Dates]]-Q133</f>
        <v>-221</v>
      </c>
    </row>
    <row r="134" spans="2:18" s="444" customFormat="1" ht="14.45" x14ac:dyDescent="0.3">
      <c r="B134" s="424">
        <v>132</v>
      </c>
      <c r="C134" s="438">
        <v>42221</v>
      </c>
      <c r="D134" s="486">
        <v>42272</v>
      </c>
      <c r="H134" s="450"/>
      <c r="Q134" s="567">
        <v>42229</v>
      </c>
      <c r="R134" s="569">
        <f>Table4[[#This Row],[Construction Start Dates]]-Q134</f>
        <v>43</v>
      </c>
    </row>
    <row r="135" spans="2:18" s="444" customFormat="1" ht="14.45" x14ac:dyDescent="0.3">
      <c r="B135" s="424">
        <v>133</v>
      </c>
      <c r="C135" s="438">
        <v>42221</v>
      </c>
      <c r="D135" s="486">
        <v>42215</v>
      </c>
      <c r="H135" s="450"/>
      <c r="Q135" s="567">
        <v>42229</v>
      </c>
      <c r="R135" s="569">
        <f>Table4[[#This Row],[Construction Start Dates]]-Q135</f>
        <v>-14</v>
      </c>
    </row>
    <row r="136" spans="2:18" s="444" customFormat="1" ht="14.45" x14ac:dyDescent="0.3">
      <c r="B136" s="424">
        <v>134</v>
      </c>
      <c r="C136" s="438">
        <v>42555</v>
      </c>
      <c r="D136" s="486">
        <v>42585</v>
      </c>
      <c r="H136" s="450"/>
      <c r="Q136" s="567">
        <v>42585</v>
      </c>
      <c r="R136" s="569">
        <f>Table4[[#This Row],[Construction Start Dates]]-Q136</f>
        <v>0</v>
      </c>
    </row>
    <row r="137" spans="2:18" s="444" customFormat="1" ht="14.45" x14ac:dyDescent="0.3">
      <c r="B137" s="424">
        <v>135</v>
      </c>
      <c r="C137" s="438">
        <v>42521</v>
      </c>
      <c r="D137" s="486">
        <v>42562</v>
      </c>
      <c r="H137" s="450"/>
      <c r="Q137" s="567">
        <v>42548</v>
      </c>
      <c r="R137" s="569">
        <f>Table4[[#This Row],[Construction Start Dates]]-Q137</f>
        <v>14</v>
      </c>
    </row>
    <row r="138" spans="2:18" s="444" customFormat="1" ht="14.45" x14ac:dyDescent="0.3">
      <c r="B138" s="424">
        <v>136</v>
      </c>
      <c r="C138" s="438">
        <v>42523</v>
      </c>
      <c r="D138" s="486">
        <v>42562</v>
      </c>
      <c r="H138" s="450"/>
      <c r="Q138" s="567">
        <v>42523</v>
      </c>
      <c r="R138" s="569">
        <f>Table4[[#This Row],[Construction Start Dates]]-Q138</f>
        <v>39</v>
      </c>
    </row>
    <row r="139" spans="2:18" s="444" customFormat="1" ht="14.45" x14ac:dyDescent="0.3">
      <c r="B139" s="424">
        <v>137</v>
      </c>
      <c r="C139" s="438">
        <v>42214</v>
      </c>
      <c r="D139" s="486">
        <v>42226</v>
      </c>
      <c r="H139" s="450"/>
      <c r="Q139" s="567">
        <v>42222</v>
      </c>
      <c r="R139" s="569">
        <f>Table4[[#This Row],[Construction Start Dates]]-Q139</f>
        <v>4</v>
      </c>
    </row>
    <row r="140" spans="2:18" s="444" customFormat="1" ht="14.45" x14ac:dyDescent="0.3">
      <c r="B140" s="424">
        <v>138</v>
      </c>
      <c r="C140" s="438">
        <v>42208</v>
      </c>
      <c r="D140" s="486">
        <v>42541</v>
      </c>
      <c r="H140" s="450"/>
      <c r="Q140" s="567">
        <v>42215</v>
      </c>
      <c r="R140" s="569">
        <f>Table4[[#This Row],[Construction Start Dates]]-Q140</f>
        <v>326</v>
      </c>
    </row>
    <row r="141" spans="2:18" s="444" customFormat="1" ht="14.45" x14ac:dyDescent="0.3">
      <c r="B141" s="424">
        <v>139</v>
      </c>
      <c r="C141" s="438">
        <v>42425</v>
      </c>
      <c r="D141" s="486">
        <v>42517</v>
      </c>
      <c r="H141" s="450"/>
      <c r="Q141" s="567">
        <v>42443</v>
      </c>
      <c r="R141" s="569">
        <f>Table4[[#This Row],[Construction Start Dates]]-Q141</f>
        <v>74</v>
      </c>
    </row>
    <row r="142" spans="2:18" s="444" customFormat="1" ht="14.45" x14ac:dyDescent="0.3">
      <c r="B142" s="424">
        <v>140</v>
      </c>
      <c r="C142" s="438">
        <v>42460</v>
      </c>
      <c r="D142" s="486">
        <v>42538</v>
      </c>
      <c r="H142" s="450"/>
      <c r="Q142" s="567">
        <v>42460</v>
      </c>
      <c r="R142" s="569">
        <f>Table4[[#This Row],[Construction Start Dates]]-Q142</f>
        <v>78</v>
      </c>
    </row>
    <row r="143" spans="2:18" s="444" customFormat="1" ht="14.45" x14ac:dyDescent="0.3">
      <c r="B143" s="424">
        <v>141</v>
      </c>
      <c r="C143" s="438">
        <v>42460</v>
      </c>
      <c r="D143" s="486">
        <v>42545</v>
      </c>
      <c r="H143" s="450"/>
      <c r="Q143" s="567">
        <v>42460</v>
      </c>
      <c r="R143" s="569">
        <f>Table4[[#This Row],[Construction Start Dates]]-Q143</f>
        <v>85</v>
      </c>
    </row>
    <row r="144" spans="2:18" s="444" customFormat="1" ht="14.45" x14ac:dyDescent="0.3">
      <c r="B144" s="424">
        <v>142</v>
      </c>
      <c r="C144" s="438">
        <v>42137</v>
      </c>
      <c r="D144" s="486" t="s">
        <v>5009</v>
      </c>
      <c r="H144" s="450"/>
      <c r="Q144" s="567">
        <v>42164</v>
      </c>
      <c r="R144" s="569" t="e">
        <f>Table4[[#This Row],[Construction Start Dates]]-Q144</f>
        <v>#VALUE!</v>
      </c>
    </row>
    <row r="145" spans="2:18" s="444" customFormat="1" ht="14.45" x14ac:dyDescent="0.3">
      <c r="B145" s="424">
        <v>143</v>
      </c>
      <c r="C145" s="438">
        <v>42425</v>
      </c>
      <c r="D145" s="486">
        <v>42516</v>
      </c>
      <c r="H145" s="450"/>
      <c r="Q145" s="567">
        <v>42425</v>
      </c>
      <c r="R145" s="569">
        <f>Table4[[#This Row],[Construction Start Dates]]-Q145</f>
        <v>91</v>
      </c>
    </row>
    <row r="146" spans="2:18" s="444" customFormat="1" ht="14.45" x14ac:dyDescent="0.3">
      <c r="B146" s="424">
        <v>144</v>
      </c>
      <c r="C146" s="438">
        <v>42492</v>
      </c>
      <c r="D146" s="486">
        <v>42538</v>
      </c>
      <c r="H146" s="450"/>
      <c r="Q146" s="567">
        <v>42513</v>
      </c>
      <c r="R146" s="569">
        <f>Table4[[#This Row],[Construction Start Dates]]-Q146</f>
        <v>25</v>
      </c>
    </row>
    <row r="147" spans="2:18" s="444" customFormat="1" ht="14.45" x14ac:dyDescent="0.3">
      <c r="B147" s="424">
        <v>145</v>
      </c>
      <c r="C147" s="438">
        <v>42521</v>
      </c>
      <c r="D147" s="486">
        <v>42454</v>
      </c>
      <c r="H147" s="450"/>
      <c r="Q147" s="567">
        <v>42521</v>
      </c>
      <c r="R147" s="569">
        <f>Table4[[#This Row],[Construction Start Dates]]-Q147</f>
        <v>-67</v>
      </c>
    </row>
    <row r="148" spans="2:18" s="444" customFormat="1" ht="14.45" x14ac:dyDescent="0.3">
      <c r="B148" s="424">
        <v>146</v>
      </c>
      <c r="C148" s="438">
        <v>42178</v>
      </c>
      <c r="D148" s="486">
        <v>42223</v>
      </c>
      <c r="H148" s="450"/>
      <c r="Q148" s="567">
        <v>42187</v>
      </c>
      <c r="R148" s="569">
        <f>Table4[[#This Row],[Construction Start Dates]]-Q148</f>
        <v>36</v>
      </c>
    </row>
    <row r="149" spans="2:18" s="444" customFormat="1" ht="14.45" x14ac:dyDescent="0.3">
      <c r="B149" s="424">
        <v>147</v>
      </c>
      <c r="C149" s="438">
        <v>42431</v>
      </c>
      <c r="D149" s="486">
        <v>42492</v>
      </c>
      <c r="H149" s="450"/>
      <c r="Q149" s="567">
        <v>42471</v>
      </c>
      <c r="R149" s="569">
        <f>Table4[[#This Row],[Construction Start Dates]]-Q149</f>
        <v>21</v>
      </c>
    </row>
    <row r="150" spans="2:18" s="444" customFormat="1" ht="14.45" x14ac:dyDescent="0.3">
      <c r="B150" s="424">
        <v>148</v>
      </c>
      <c r="C150" s="438">
        <v>42676</v>
      </c>
      <c r="D150" s="486">
        <v>42885</v>
      </c>
      <c r="H150" s="450"/>
      <c r="Q150" s="567">
        <v>42885</v>
      </c>
      <c r="R150" s="569">
        <f>Table4[[#This Row],[Construction Start Dates]]-Q150</f>
        <v>0</v>
      </c>
    </row>
    <row r="151" spans="2:18" s="444" customFormat="1" ht="14.45" x14ac:dyDescent="0.3">
      <c r="B151" s="424">
        <v>149</v>
      </c>
      <c r="C151" s="438">
        <v>42440</v>
      </c>
      <c r="D151" s="486">
        <v>42510</v>
      </c>
      <c r="H151" s="450"/>
      <c r="Q151" s="567">
        <v>42510</v>
      </c>
      <c r="R151" s="569">
        <f>Table4[[#This Row],[Construction Start Dates]]-Q151</f>
        <v>0</v>
      </c>
    </row>
    <row r="152" spans="2:18" s="444" customFormat="1" ht="14.45" x14ac:dyDescent="0.3">
      <c r="B152" s="424">
        <v>150</v>
      </c>
      <c r="C152" s="438">
        <v>42674</v>
      </c>
      <c r="D152" s="486">
        <v>42885</v>
      </c>
      <c r="H152" s="450"/>
      <c r="Q152" s="567">
        <v>42885</v>
      </c>
      <c r="R152" s="569">
        <f>Table4[[#This Row],[Construction Start Dates]]-Q152</f>
        <v>0</v>
      </c>
    </row>
    <row r="153" spans="2:18" s="444" customFormat="1" ht="14.45" x14ac:dyDescent="0.3">
      <c r="B153" s="424">
        <v>151</v>
      </c>
      <c r="C153" s="438">
        <v>42164</v>
      </c>
      <c r="D153" s="486">
        <v>42193</v>
      </c>
      <c r="H153" s="450"/>
      <c r="Q153" s="567">
        <v>42157</v>
      </c>
      <c r="R153" s="569">
        <f>Table4[[#This Row],[Construction Start Dates]]-Q153</f>
        <v>36</v>
      </c>
    </row>
    <row r="154" spans="2:18" s="444" customFormat="1" ht="14.45" x14ac:dyDescent="0.3">
      <c r="B154" s="424">
        <v>152</v>
      </c>
      <c r="C154" s="438">
        <v>42440</v>
      </c>
      <c r="D154" s="486">
        <v>42510</v>
      </c>
      <c r="H154" s="450"/>
      <c r="Q154" s="567">
        <v>42510</v>
      </c>
      <c r="R154" s="569">
        <f>Table4[[#This Row],[Construction Start Dates]]-Q154</f>
        <v>0</v>
      </c>
    </row>
    <row r="155" spans="2:18" s="444" customFormat="1" ht="14.45" x14ac:dyDescent="0.3">
      <c r="B155" s="424">
        <v>153</v>
      </c>
      <c r="C155" s="438">
        <v>42164</v>
      </c>
      <c r="D155" s="486">
        <v>42205</v>
      </c>
      <c r="H155" s="450"/>
      <c r="Q155" s="567">
        <v>42157</v>
      </c>
      <c r="R155" s="569">
        <f>Table4[[#This Row],[Construction Start Dates]]-Q155</f>
        <v>48</v>
      </c>
    </row>
    <row r="156" spans="2:18" s="444" customFormat="1" ht="14.45" x14ac:dyDescent="0.3">
      <c r="B156" s="424">
        <v>154</v>
      </c>
      <c r="C156" s="438">
        <v>42704</v>
      </c>
      <c r="D156" s="486">
        <v>42885</v>
      </c>
      <c r="H156" s="450"/>
      <c r="Q156" s="567">
        <v>42885</v>
      </c>
      <c r="R156" s="569">
        <f>Table4[[#This Row],[Construction Start Dates]]-Q156</f>
        <v>0</v>
      </c>
    </row>
    <row r="157" spans="2:18" s="444" customFormat="1" ht="14.45" x14ac:dyDescent="0.3">
      <c r="B157" s="424">
        <v>155</v>
      </c>
      <c r="C157" s="438">
        <v>42583</v>
      </c>
      <c r="D157" s="486">
        <v>42590</v>
      </c>
      <c r="H157" s="450"/>
      <c r="Q157" s="567">
        <v>42590</v>
      </c>
      <c r="R157" s="569">
        <f>Table4[[#This Row],[Construction Start Dates]]-Q157</f>
        <v>0</v>
      </c>
    </row>
    <row r="158" spans="2:18" s="444" customFormat="1" ht="14.45" x14ac:dyDescent="0.3">
      <c r="B158" s="424">
        <v>156</v>
      </c>
      <c r="C158" s="438">
        <v>42440</v>
      </c>
      <c r="D158" s="486">
        <v>42510</v>
      </c>
      <c r="H158" s="450"/>
      <c r="Q158" s="567">
        <v>42510</v>
      </c>
      <c r="R158" s="569">
        <f>Table4[[#This Row],[Construction Start Dates]]-Q158</f>
        <v>0</v>
      </c>
    </row>
    <row r="159" spans="2:18" s="444" customFormat="1" ht="14.45" x14ac:dyDescent="0.3">
      <c r="B159" s="424">
        <v>157</v>
      </c>
      <c r="C159" s="438">
        <v>42583</v>
      </c>
      <c r="D159" s="486">
        <v>42607</v>
      </c>
      <c r="H159" s="450"/>
      <c r="Q159" s="567">
        <v>42597</v>
      </c>
      <c r="R159" s="569">
        <f>Table4[[#This Row],[Construction Start Dates]]-Q159</f>
        <v>10</v>
      </c>
    </row>
    <row r="160" spans="2:18" s="444" customFormat="1" ht="14.45" x14ac:dyDescent="0.3">
      <c r="B160" s="424">
        <v>158</v>
      </c>
      <c r="C160" s="438">
        <v>42172</v>
      </c>
      <c r="D160" s="486">
        <v>42233</v>
      </c>
      <c r="H160" s="450"/>
      <c r="Q160" s="567">
        <v>42179</v>
      </c>
      <c r="R160" s="569">
        <f>Table4[[#This Row],[Construction Start Dates]]-Q160</f>
        <v>54</v>
      </c>
    </row>
    <row r="161" spans="2:18" s="444" customFormat="1" ht="14.45" x14ac:dyDescent="0.3">
      <c r="B161" s="424">
        <v>159</v>
      </c>
      <c r="C161" s="438">
        <v>42199</v>
      </c>
      <c r="D161" s="486">
        <v>42229</v>
      </c>
      <c r="H161" s="450"/>
      <c r="Q161" s="567">
        <v>42222</v>
      </c>
      <c r="R161" s="569">
        <f>Table4[[#This Row],[Construction Start Dates]]-Q161</f>
        <v>7</v>
      </c>
    </row>
    <row r="162" spans="2:18" s="444" customFormat="1" ht="14.45" x14ac:dyDescent="0.3">
      <c r="B162" s="424">
        <v>160</v>
      </c>
      <c r="C162" s="438">
        <v>42555</v>
      </c>
      <c r="D162" s="486">
        <v>42583</v>
      </c>
      <c r="H162" s="450"/>
      <c r="Q162" s="567">
        <v>42583</v>
      </c>
      <c r="R162" s="569">
        <f>Table4[[#This Row],[Construction Start Dates]]-Q162</f>
        <v>0</v>
      </c>
    </row>
    <row r="163" spans="2:18" s="444" customFormat="1" ht="14.45" x14ac:dyDescent="0.3">
      <c r="B163" s="424">
        <v>161</v>
      </c>
      <c r="C163" s="438">
        <v>42199</v>
      </c>
      <c r="D163" s="486">
        <v>42229</v>
      </c>
      <c r="H163" s="450"/>
      <c r="Q163" s="567">
        <v>42222</v>
      </c>
      <c r="R163" s="569">
        <f>Table4[[#This Row],[Construction Start Dates]]-Q163</f>
        <v>7</v>
      </c>
    </row>
    <row r="164" spans="2:18" s="444" customFormat="1" ht="14.45" x14ac:dyDescent="0.3">
      <c r="B164" s="424">
        <v>162</v>
      </c>
      <c r="C164" s="438">
        <v>42138</v>
      </c>
      <c r="D164" s="486">
        <v>42186</v>
      </c>
      <c r="H164" s="450"/>
      <c r="Q164" s="567">
        <v>42142</v>
      </c>
      <c r="R164" s="569">
        <f>Table4[[#This Row],[Construction Start Dates]]-Q164</f>
        <v>44</v>
      </c>
    </row>
    <row r="165" spans="2:18" s="444" customFormat="1" ht="14.45" x14ac:dyDescent="0.3">
      <c r="B165" s="424">
        <v>163</v>
      </c>
      <c r="C165" s="438">
        <v>42523</v>
      </c>
      <c r="D165" s="486">
        <v>42556</v>
      </c>
      <c r="H165" s="450"/>
      <c r="Q165" s="567">
        <v>42523</v>
      </c>
      <c r="R165" s="569">
        <f>Table4[[#This Row],[Construction Start Dates]]-Q165</f>
        <v>33</v>
      </c>
    </row>
    <row r="166" spans="2:18" s="444" customFormat="1" ht="14.45" x14ac:dyDescent="0.3">
      <c r="B166" s="424">
        <v>164</v>
      </c>
      <c r="C166" s="438">
        <v>42583</v>
      </c>
      <c r="D166" s="486">
        <v>42600</v>
      </c>
      <c r="H166" s="450"/>
      <c r="Q166" s="567">
        <v>42594</v>
      </c>
      <c r="R166" s="569">
        <f>Table4[[#This Row],[Construction Start Dates]]-Q166</f>
        <v>6</v>
      </c>
    </row>
    <row r="167" spans="2:18" s="444" customFormat="1" ht="14.45" x14ac:dyDescent="0.3">
      <c r="B167" s="424">
        <v>165</v>
      </c>
      <c r="C167" s="438">
        <v>42583</v>
      </c>
      <c r="D167" s="486">
        <v>42597</v>
      </c>
      <c r="H167" s="450"/>
      <c r="Q167" s="567">
        <v>42597</v>
      </c>
      <c r="R167" s="569">
        <f>Table4[[#This Row],[Construction Start Dates]]-Q167</f>
        <v>0</v>
      </c>
    </row>
    <row r="168" spans="2:18" s="444" customFormat="1" ht="14.45" x14ac:dyDescent="0.3">
      <c r="B168" s="424">
        <v>166</v>
      </c>
      <c r="C168" s="438">
        <v>42195</v>
      </c>
      <c r="D168" s="486">
        <v>42222</v>
      </c>
      <c r="H168" s="450"/>
      <c r="Q168" s="567">
        <v>42222</v>
      </c>
      <c r="R168" s="569">
        <f>Table4[[#This Row],[Construction Start Dates]]-Q168</f>
        <v>0</v>
      </c>
    </row>
    <row r="169" spans="2:18" s="444" customFormat="1" ht="14.45" x14ac:dyDescent="0.3">
      <c r="B169" s="424">
        <v>167</v>
      </c>
      <c r="C169" s="438">
        <v>42208</v>
      </c>
      <c r="D169" s="486">
        <v>42219</v>
      </c>
      <c r="H169" s="450"/>
      <c r="Q169" s="567">
        <v>42215</v>
      </c>
      <c r="R169" s="569">
        <f>Table4[[#This Row],[Construction Start Dates]]-Q169</f>
        <v>4</v>
      </c>
    </row>
    <row r="170" spans="2:18" s="444" customFormat="1" ht="14.45" x14ac:dyDescent="0.3">
      <c r="B170" s="424">
        <v>168</v>
      </c>
      <c r="C170" s="438">
        <v>42555</v>
      </c>
      <c r="D170" s="486">
        <v>42583</v>
      </c>
      <c r="H170" s="450"/>
      <c r="Q170" s="567">
        <v>42583</v>
      </c>
      <c r="R170" s="569">
        <f>Table4[[#This Row],[Construction Start Dates]]-Q170</f>
        <v>0</v>
      </c>
    </row>
    <row r="171" spans="2:18" s="444" customFormat="1" ht="14.45" x14ac:dyDescent="0.3">
      <c r="B171" s="424">
        <v>169</v>
      </c>
      <c r="C171" s="438">
        <v>42480</v>
      </c>
      <c r="D171" s="486">
        <v>42541</v>
      </c>
      <c r="H171" s="450"/>
      <c r="Q171" s="567">
        <v>42480</v>
      </c>
      <c r="R171" s="569">
        <f>Table4[[#This Row],[Construction Start Dates]]-Q171</f>
        <v>61</v>
      </c>
    </row>
    <row r="172" spans="2:18" s="444" customFormat="1" ht="14.45" x14ac:dyDescent="0.3">
      <c r="B172" s="424">
        <v>170</v>
      </c>
      <c r="C172" s="438">
        <v>42429</v>
      </c>
      <c r="D172" s="486">
        <v>42604</v>
      </c>
      <c r="H172" s="450"/>
      <c r="Q172" s="567">
        <v>42443</v>
      </c>
      <c r="R172" s="569">
        <f>Table4[[#This Row],[Construction Start Dates]]-Q172</f>
        <v>161</v>
      </c>
    </row>
    <row r="173" spans="2:18" s="444" customFormat="1" ht="14.45" x14ac:dyDescent="0.3">
      <c r="B173" s="424">
        <v>171</v>
      </c>
      <c r="C173" s="438">
        <v>42583</v>
      </c>
      <c r="D173" s="486">
        <v>42597</v>
      </c>
      <c r="H173" s="450"/>
      <c r="Q173" s="567">
        <v>42597</v>
      </c>
      <c r="R173" s="569">
        <f>Table4[[#This Row],[Construction Start Dates]]-Q173</f>
        <v>0</v>
      </c>
    </row>
    <row r="174" spans="2:18" s="444" customFormat="1" ht="14.45" x14ac:dyDescent="0.3">
      <c r="B174" s="424">
        <v>172</v>
      </c>
      <c r="C174" s="438">
        <v>42464</v>
      </c>
      <c r="D174" s="486">
        <v>42522</v>
      </c>
      <c r="H174" s="450"/>
      <c r="Q174" s="567">
        <v>42514</v>
      </c>
      <c r="R174" s="569">
        <f>Table4[[#This Row],[Construction Start Dates]]-Q174</f>
        <v>8</v>
      </c>
    </row>
    <row r="175" spans="2:18" s="444" customFormat="1" ht="14.45" x14ac:dyDescent="0.3">
      <c r="B175" s="424">
        <v>173</v>
      </c>
      <c r="C175" s="438">
        <v>42170</v>
      </c>
      <c r="D175" s="486">
        <v>42436</v>
      </c>
      <c r="H175" s="450"/>
      <c r="Q175" s="567">
        <v>42170</v>
      </c>
      <c r="R175" s="569">
        <f>Table4[[#This Row],[Construction Start Dates]]-Q175</f>
        <v>266</v>
      </c>
    </row>
    <row r="176" spans="2:18" s="444" customFormat="1" ht="14.45" x14ac:dyDescent="0.3">
      <c r="B176" s="424">
        <v>174</v>
      </c>
      <c r="C176" s="438">
        <v>42646</v>
      </c>
      <c r="D176" s="486">
        <v>42891</v>
      </c>
      <c r="H176" s="450"/>
      <c r="Q176" s="567">
        <v>42891</v>
      </c>
      <c r="R176" s="569">
        <f>Table4[[#This Row],[Construction Start Dates]]-Q176</f>
        <v>0</v>
      </c>
    </row>
    <row r="177" spans="2:18" s="444" customFormat="1" ht="14.45" x14ac:dyDescent="0.3">
      <c r="B177" s="424">
        <v>175</v>
      </c>
      <c r="C177" s="438">
        <v>42597</v>
      </c>
      <c r="D177" s="486">
        <v>42675</v>
      </c>
      <c r="H177" s="450"/>
      <c r="Q177" s="567">
        <v>42675</v>
      </c>
      <c r="R177" s="569">
        <f>Table4[[#This Row],[Construction Start Dates]]-Q177</f>
        <v>0</v>
      </c>
    </row>
    <row r="178" spans="2:18" s="444" customFormat="1" ht="14.45" x14ac:dyDescent="0.3">
      <c r="B178" s="424">
        <v>176</v>
      </c>
      <c r="C178" s="438">
        <v>42614</v>
      </c>
      <c r="D178" s="486">
        <v>42803</v>
      </c>
      <c r="H178" s="450"/>
      <c r="Q178" s="567">
        <v>42803</v>
      </c>
      <c r="R178" s="569">
        <f>Table4[[#This Row],[Construction Start Dates]]-Q178</f>
        <v>0</v>
      </c>
    </row>
    <row r="179" spans="2:18" s="444" customFormat="1" ht="14.45" x14ac:dyDescent="0.3">
      <c r="B179" s="424">
        <v>177</v>
      </c>
      <c r="C179" s="438">
        <v>42740</v>
      </c>
      <c r="D179" s="486">
        <v>42877</v>
      </c>
      <c r="H179" s="450"/>
      <c r="Q179" s="567">
        <v>42877</v>
      </c>
      <c r="R179" s="569">
        <f>Table4[[#This Row],[Construction Start Dates]]-Q179</f>
        <v>0</v>
      </c>
    </row>
    <row r="180" spans="2:18" s="444" customFormat="1" ht="14.45" x14ac:dyDescent="0.3">
      <c r="B180" s="424">
        <v>178</v>
      </c>
      <c r="C180" s="438">
        <v>42458</v>
      </c>
      <c r="D180" s="486">
        <v>42538</v>
      </c>
      <c r="H180" s="450"/>
      <c r="Q180" s="567">
        <v>42458</v>
      </c>
      <c r="R180" s="569">
        <f>Table4[[#This Row],[Construction Start Dates]]-Q180</f>
        <v>80</v>
      </c>
    </row>
    <row r="181" spans="2:18" s="444" customFormat="1" ht="14.45" x14ac:dyDescent="0.3">
      <c r="B181" s="424">
        <v>179</v>
      </c>
      <c r="C181" s="438">
        <v>42426</v>
      </c>
      <c r="D181" s="486">
        <v>42516</v>
      </c>
      <c r="H181" s="450"/>
      <c r="Q181" s="567">
        <v>42447</v>
      </c>
      <c r="R181" s="569">
        <f>Table4[[#This Row],[Construction Start Dates]]-Q181</f>
        <v>69</v>
      </c>
    </row>
    <row r="182" spans="2:18" s="444" customFormat="1" ht="14.45" x14ac:dyDescent="0.3">
      <c r="B182" s="424">
        <v>180</v>
      </c>
      <c r="C182" s="438">
        <v>42223</v>
      </c>
      <c r="D182" s="486">
        <v>42437</v>
      </c>
      <c r="H182" s="450"/>
      <c r="Q182" s="567">
        <v>42437</v>
      </c>
      <c r="R182" s="569">
        <f>Table4[[#This Row],[Construction Start Dates]]-Q182</f>
        <v>0</v>
      </c>
    </row>
    <row r="183" spans="2:18" s="444" customFormat="1" ht="14.45" x14ac:dyDescent="0.3">
      <c r="B183" s="424">
        <v>181</v>
      </c>
      <c r="C183" s="438">
        <v>42192</v>
      </c>
      <c r="D183" s="486">
        <v>42208</v>
      </c>
      <c r="H183" s="450"/>
      <c r="Q183" s="567">
        <v>42233</v>
      </c>
      <c r="R183" s="569">
        <f>Table4[[#This Row],[Construction Start Dates]]-Q183</f>
        <v>-25</v>
      </c>
    </row>
    <row r="184" spans="2:18" s="444" customFormat="1" ht="14.45" x14ac:dyDescent="0.3">
      <c r="B184" s="424">
        <v>182</v>
      </c>
      <c r="C184" s="438">
        <v>42137</v>
      </c>
      <c r="D184" s="486">
        <v>42219</v>
      </c>
      <c r="H184" s="450"/>
      <c r="Q184" s="567">
        <v>42130</v>
      </c>
      <c r="R184" s="569">
        <f>Table4[[#This Row],[Construction Start Dates]]-Q184</f>
        <v>89</v>
      </c>
    </row>
    <row r="185" spans="2:18" s="444" customFormat="1" ht="14.45" x14ac:dyDescent="0.3">
      <c r="B185" s="424">
        <v>183</v>
      </c>
      <c r="C185" s="438">
        <v>42164</v>
      </c>
      <c r="D185" s="486">
        <v>42201</v>
      </c>
      <c r="H185" s="450"/>
      <c r="Q185" s="567">
        <v>42157</v>
      </c>
      <c r="R185" s="569">
        <f>Table4[[#This Row],[Construction Start Dates]]-Q185</f>
        <v>44</v>
      </c>
    </row>
    <row r="186" spans="2:18" s="444" customFormat="1" ht="14.45" x14ac:dyDescent="0.3">
      <c r="B186" s="424">
        <v>184</v>
      </c>
      <c r="C186" s="438">
        <v>42157</v>
      </c>
      <c r="D186" s="486">
        <v>42209</v>
      </c>
      <c r="H186" s="450"/>
      <c r="Q186" s="567">
        <v>42157</v>
      </c>
      <c r="R186" s="569">
        <f>Table4[[#This Row],[Construction Start Dates]]-Q186</f>
        <v>52</v>
      </c>
    </row>
    <row r="187" spans="2:18" s="444" customFormat="1" ht="14.45" x14ac:dyDescent="0.3">
      <c r="B187" s="424">
        <v>185</v>
      </c>
      <c r="C187" s="438">
        <v>42206</v>
      </c>
      <c r="D187" s="486">
        <v>42242</v>
      </c>
      <c r="H187" s="450"/>
      <c r="Q187" s="567">
        <v>42213</v>
      </c>
      <c r="R187" s="569">
        <f>Table4[[#This Row],[Construction Start Dates]]-Q187</f>
        <v>29</v>
      </c>
    </row>
    <row r="188" spans="2:18" s="444" customFormat="1" ht="14.45" x14ac:dyDescent="0.3">
      <c r="B188" s="424">
        <v>186</v>
      </c>
      <c r="C188" s="438">
        <v>42164</v>
      </c>
      <c r="D188" s="486">
        <v>42205</v>
      </c>
      <c r="H188" s="450"/>
      <c r="Q188" s="567">
        <v>42157</v>
      </c>
      <c r="R188" s="569">
        <f>Table4[[#This Row],[Construction Start Dates]]-Q188</f>
        <v>48</v>
      </c>
    </row>
    <row r="189" spans="2:18" s="444" customFormat="1" ht="14.45" x14ac:dyDescent="0.3">
      <c r="B189" s="424">
        <v>187</v>
      </c>
      <c r="C189" s="438">
        <v>42178</v>
      </c>
      <c r="D189" s="486">
        <v>42209</v>
      </c>
      <c r="H189" s="450"/>
      <c r="Q189" s="567">
        <v>42171</v>
      </c>
      <c r="R189" s="569">
        <f>Table4[[#This Row],[Construction Start Dates]]-Q189</f>
        <v>38</v>
      </c>
    </row>
    <row r="190" spans="2:18" s="444" customFormat="1" ht="14.45" x14ac:dyDescent="0.3">
      <c r="B190" s="424">
        <v>188</v>
      </c>
      <c r="C190" s="438">
        <v>42207</v>
      </c>
      <c r="D190" s="486">
        <v>42437</v>
      </c>
      <c r="H190" s="450"/>
      <c r="Q190" s="567">
        <v>42437</v>
      </c>
      <c r="R190" s="569">
        <f>Table4[[#This Row],[Construction Start Dates]]-Q190</f>
        <v>0</v>
      </c>
    </row>
    <row r="191" spans="2:18" s="444" customFormat="1" ht="14.45" x14ac:dyDescent="0.3">
      <c r="B191" s="424">
        <v>189</v>
      </c>
      <c r="C191" s="438">
        <v>42262</v>
      </c>
      <c r="D191" s="486">
        <v>42529</v>
      </c>
      <c r="H191" s="450"/>
      <c r="Q191" s="567">
        <v>42529</v>
      </c>
      <c r="R191" s="569">
        <f>Table4[[#This Row],[Construction Start Dates]]-Q191</f>
        <v>0</v>
      </c>
    </row>
    <row r="192" spans="2:18" s="444" customFormat="1" ht="14.45" x14ac:dyDescent="0.3">
      <c r="B192" s="424">
        <v>190</v>
      </c>
      <c r="C192" s="438">
        <v>42200</v>
      </c>
      <c r="D192" s="486">
        <v>42347</v>
      </c>
      <c r="H192" s="450"/>
      <c r="Q192" s="567">
        <v>42353</v>
      </c>
      <c r="R192" s="569">
        <f>Table4[[#This Row],[Construction Start Dates]]-Q192</f>
        <v>-6</v>
      </c>
    </row>
    <row r="193" spans="2:18" s="444" customFormat="1" ht="14.45" x14ac:dyDescent="0.3">
      <c r="B193" s="424">
        <v>191</v>
      </c>
      <c r="C193" s="438">
        <v>42206</v>
      </c>
      <c r="D193" s="486">
        <v>42284</v>
      </c>
      <c r="H193" s="450"/>
      <c r="Q193" s="567">
        <v>42213</v>
      </c>
      <c r="R193" s="569">
        <f>Table4[[#This Row],[Construction Start Dates]]-Q193</f>
        <v>71</v>
      </c>
    </row>
    <row r="194" spans="2:18" s="444" customFormat="1" ht="14.45" x14ac:dyDescent="0.3">
      <c r="B194" s="424">
        <v>192</v>
      </c>
      <c r="C194" s="438">
        <v>42213</v>
      </c>
      <c r="D194" s="486">
        <v>42223</v>
      </c>
      <c r="H194" s="450"/>
      <c r="Q194" s="567">
        <v>42220</v>
      </c>
      <c r="R194" s="569">
        <f>Table4[[#This Row],[Construction Start Dates]]-Q194</f>
        <v>3</v>
      </c>
    </row>
    <row r="195" spans="2:18" s="444" customFormat="1" ht="14.45" x14ac:dyDescent="0.3">
      <c r="B195" s="424">
        <v>194</v>
      </c>
      <c r="C195" s="438">
        <v>42185</v>
      </c>
      <c r="D195" s="486">
        <v>42206</v>
      </c>
      <c r="H195" s="450"/>
      <c r="Q195" s="567">
        <v>42179</v>
      </c>
      <c r="R195" s="569">
        <f>Table4[[#This Row],[Construction Start Dates]]-Q195</f>
        <v>27</v>
      </c>
    </row>
    <row r="196" spans="2:18" s="444" customFormat="1" ht="14.45" x14ac:dyDescent="0.3">
      <c r="B196" s="424">
        <v>195</v>
      </c>
      <c r="C196" s="438">
        <v>42219</v>
      </c>
      <c r="D196" s="486">
        <v>42488</v>
      </c>
      <c r="H196" s="450"/>
      <c r="Q196" s="567">
        <v>42243</v>
      </c>
      <c r="R196" s="569">
        <f>Table4[[#This Row],[Construction Start Dates]]-Q196</f>
        <v>245</v>
      </c>
    </row>
    <row r="197" spans="2:18" s="444" customFormat="1" ht="14.45" x14ac:dyDescent="0.3">
      <c r="B197" s="424">
        <v>196</v>
      </c>
      <c r="C197" s="438">
        <v>42219</v>
      </c>
      <c r="D197" s="486">
        <v>42437</v>
      </c>
      <c r="H197" s="450"/>
      <c r="Q197" s="567">
        <v>42437</v>
      </c>
      <c r="R197" s="569">
        <f>Table4[[#This Row],[Construction Start Dates]]-Q197</f>
        <v>0</v>
      </c>
    </row>
    <row r="198" spans="2:18" s="444" customFormat="1" ht="14.45" x14ac:dyDescent="0.3">
      <c r="B198" s="424">
        <v>197</v>
      </c>
      <c r="C198" s="438">
        <v>42447</v>
      </c>
      <c r="D198" s="486">
        <v>42527</v>
      </c>
      <c r="H198" s="450"/>
      <c r="Q198" s="567">
        <v>42447</v>
      </c>
      <c r="R198" s="569">
        <f>Table4[[#This Row],[Construction Start Dates]]-Q198</f>
        <v>80</v>
      </c>
    </row>
    <row r="199" spans="2:18" s="444" customFormat="1" ht="14.45" x14ac:dyDescent="0.3">
      <c r="B199" s="424">
        <v>198</v>
      </c>
      <c r="C199" s="438">
        <v>42695</v>
      </c>
      <c r="D199" s="486">
        <v>42800</v>
      </c>
      <c r="H199" s="450"/>
      <c r="Q199" s="567">
        <v>42800</v>
      </c>
      <c r="R199" s="569">
        <f>Table4[[#This Row],[Construction Start Dates]]-Q199</f>
        <v>0</v>
      </c>
    </row>
    <row r="200" spans="2:18" s="444" customFormat="1" ht="14.45" x14ac:dyDescent="0.3">
      <c r="B200" s="424">
        <v>201</v>
      </c>
      <c r="C200" s="438">
        <v>42492</v>
      </c>
      <c r="D200" s="486">
        <v>42538</v>
      </c>
      <c r="H200" s="450"/>
      <c r="Q200" s="567">
        <v>42514</v>
      </c>
      <c r="R200" s="569">
        <f>Table4[[#This Row],[Construction Start Dates]]-Q200</f>
        <v>24</v>
      </c>
    </row>
    <row r="201" spans="2:18" s="444" customFormat="1" ht="14.45" x14ac:dyDescent="0.3">
      <c r="B201" s="424">
        <v>202</v>
      </c>
      <c r="C201" s="438">
        <v>42493</v>
      </c>
      <c r="D201" s="486">
        <v>42548</v>
      </c>
      <c r="H201" s="450"/>
      <c r="Q201" s="567">
        <v>42542</v>
      </c>
      <c r="R201" s="569">
        <f>Table4[[#This Row],[Construction Start Dates]]-Q201</f>
        <v>6</v>
      </c>
    </row>
    <row r="202" spans="2:18" s="444" customFormat="1" ht="14.45" x14ac:dyDescent="0.3">
      <c r="B202" s="424">
        <v>203</v>
      </c>
      <c r="C202" s="438">
        <v>42676</v>
      </c>
      <c r="D202" s="486">
        <v>42866</v>
      </c>
      <c r="H202" s="450"/>
      <c r="Q202" s="567">
        <v>42866</v>
      </c>
      <c r="R202" s="569">
        <f>Table4[[#This Row],[Construction Start Dates]]-Q202</f>
        <v>0</v>
      </c>
    </row>
    <row r="203" spans="2:18" s="444" customFormat="1" ht="14.45" x14ac:dyDescent="0.3">
      <c r="B203" s="424">
        <v>204</v>
      </c>
      <c r="C203" s="438">
        <v>42153</v>
      </c>
      <c r="D203" s="486">
        <v>42199</v>
      </c>
      <c r="H203" s="450"/>
      <c r="Q203" s="567">
        <v>42146</v>
      </c>
      <c r="R203" s="569">
        <f>Table4[[#This Row],[Construction Start Dates]]-Q203</f>
        <v>53</v>
      </c>
    </row>
    <row r="204" spans="2:18" s="444" customFormat="1" ht="14.45" x14ac:dyDescent="0.3">
      <c r="B204" s="424">
        <v>205</v>
      </c>
      <c r="C204" s="438">
        <v>42221</v>
      </c>
      <c r="D204" s="486">
        <v>42262</v>
      </c>
      <c r="H204" s="450"/>
      <c r="Q204" s="567">
        <v>42222</v>
      </c>
      <c r="R204" s="569">
        <f>Table4[[#This Row],[Construction Start Dates]]-Q204</f>
        <v>40</v>
      </c>
    </row>
    <row r="205" spans="2:18" s="444" customFormat="1" ht="14.45" x14ac:dyDescent="0.3">
      <c r="B205" s="424">
        <v>206</v>
      </c>
      <c r="C205" s="438">
        <v>42227</v>
      </c>
      <c r="D205" s="486">
        <v>42261</v>
      </c>
      <c r="H205" s="450"/>
      <c r="Q205" s="567">
        <v>42248</v>
      </c>
      <c r="R205" s="569">
        <f>Table4[[#This Row],[Construction Start Dates]]-Q205</f>
        <v>13</v>
      </c>
    </row>
    <row r="206" spans="2:18" s="444" customFormat="1" ht="14.45" x14ac:dyDescent="0.3">
      <c r="B206" s="424">
        <v>207</v>
      </c>
      <c r="C206" s="438">
        <v>42226</v>
      </c>
      <c r="D206" s="486">
        <v>42417</v>
      </c>
      <c r="H206" s="450"/>
      <c r="Q206" s="567">
        <v>42417</v>
      </c>
      <c r="R206" s="569">
        <f>Table4[[#This Row],[Construction Start Dates]]-Q206</f>
        <v>0</v>
      </c>
    </row>
    <row r="207" spans="2:18" s="444" customFormat="1" ht="14.45" x14ac:dyDescent="0.3">
      <c r="B207" s="424">
        <v>208</v>
      </c>
      <c r="C207" s="438">
        <v>42179</v>
      </c>
      <c r="D207" s="486">
        <v>42205</v>
      </c>
      <c r="H207" s="450"/>
      <c r="Q207" s="567">
        <v>42173</v>
      </c>
      <c r="R207" s="569">
        <f>Table4[[#This Row],[Construction Start Dates]]-Q207</f>
        <v>32</v>
      </c>
    </row>
    <row r="208" spans="2:18" s="444" customFormat="1" ht="14.45" x14ac:dyDescent="0.3">
      <c r="B208" s="424">
        <v>209</v>
      </c>
      <c r="C208" s="438">
        <v>42186</v>
      </c>
      <c r="D208" s="486">
        <v>42240</v>
      </c>
      <c r="H208" s="450"/>
      <c r="Q208" s="567">
        <v>42193</v>
      </c>
      <c r="R208" s="569">
        <f>Table4[[#This Row],[Construction Start Dates]]-Q208</f>
        <v>47</v>
      </c>
    </row>
    <row r="209" spans="2:18" s="444" customFormat="1" ht="14.45" x14ac:dyDescent="0.3">
      <c r="B209" s="424">
        <v>210</v>
      </c>
      <c r="C209" s="438">
        <v>42138</v>
      </c>
      <c r="D209" s="486">
        <v>42205</v>
      </c>
      <c r="H209" s="450"/>
      <c r="Q209" s="567">
        <v>42150</v>
      </c>
      <c r="R209" s="569">
        <f>Table4[[#This Row],[Construction Start Dates]]-Q209</f>
        <v>55</v>
      </c>
    </row>
    <row r="210" spans="2:18" s="444" customFormat="1" ht="14.45" x14ac:dyDescent="0.3">
      <c r="B210" s="424">
        <v>211</v>
      </c>
      <c r="C210" s="438">
        <v>42766</v>
      </c>
      <c r="D210" s="486">
        <v>42828</v>
      </c>
      <c r="H210" s="450"/>
      <c r="Q210" s="567">
        <v>42828</v>
      </c>
      <c r="R210" s="569">
        <f>Table4[[#This Row],[Construction Start Dates]]-Q210</f>
        <v>0</v>
      </c>
    </row>
    <row r="211" spans="2:18" s="444" customFormat="1" ht="14.45" x14ac:dyDescent="0.3">
      <c r="B211" s="424">
        <v>212</v>
      </c>
      <c r="C211" s="438">
        <v>42646</v>
      </c>
      <c r="D211" s="486">
        <v>42800</v>
      </c>
      <c r="H211" s="450"/>
      <c r="Q211" s="567">
        <v>42800</v>
      </c>
      <c r="R211" s="569">
        <f>Table4[[#This Row],[Construction Start Dates]]-Q211</f>
        <v>0</v>
      </c>
    </row>
    <row r="212" spans="2:18" s="444" customFormat="1" ht="14.45" x14ac:dyDescent="0.3">
      <c r="B212" s="424">
        <v>213</v>
      </c>
      <c r="C212" s="438">
        <v>42583</v>
      </c>
      <c r="D212" s="486">
        <v>42613</v>
      </c>
      <c r="H212" s="450"/>
      <c r="Q212" s="567">
        <v>42613</v>
      </c>
      <c r="R212" s="569">
        <f>Table4[[#This Row],[Construction Start Dates]]-Q212</f>
        <v>0</v>
      </c>
    </row>
    <row r="213" spans="2:18" s="444" customFormat="1" ht="14.45" x14ac:dyDescent="0.3">
      <c r="B213" s="424">
        <v>214</v>
      </c>
      <c r="C213" s="438">
        <v>42551</v>
      </c>
      <c r="D213" s="486">
        <v>42586</v>
      </c>
      <c r="H213" s="450"/>
      <c r="Q213" s="567">
        <v>42586</v>
      </c>
      <c r="R213" s="569">
        <f>Table4[[#This Row],[Construction Start Dates]]-Q213</f>
        <v>0</v>
      </c>
    </row>
    <row r="214" spans="2:18" s="444" customFormat="1" ht="14.45" x14ac:dyDescent="0.3">
      <c r="B214" s="424">
        <v>215</v>
      </c>
      <c r="C214" s="438">
        <v>42614</v>
      </c>
      <c r="D214" s="486">
        <v>42818</v>
      </c>
      <c r="H214" s="450"/>
      <c r="Q214" s="567">
        <v>42818</v>
      </c>
      <c r="R214" s="569">
        <f>Table4[[#This Row],[Construction Start Dates]]-Q214</f>
        <v>0</v>
      </c>
    </row>
    <row r="215" spans="2:18" s="444" customFormat="1" ht="14.45" x14ac:dyDescent="0.3">
      <c r="B215" s="424">
        <v>216</v>
      </c>
      <c r="C215" s="438">
        <v>42614</v>
      </c>
      <c r="D215" s="486">
        <v>42802</v>
      </c>
      <c r="H215" s="450"/>
      <c r="Q215" s="567">
        <v>42802</v>
      </c>
      <c r="R215" s="569">
        <f>Table4[[#This Row],[Construction Start Dates]]-Q215</f>
        <v>0</v>
      </c>
    </row>
    <row r="216" spans="2:18" s="444" customFormat="1" ht="14.45" x14ac:dyDescent="0.3">
      <c r="B216" s="424">
        <v>217</v>
      </c>
      <c r="C216" s="438">
        <v>42613</v>
      </c>
      <c r="D216" s="486">
        <v>42818</v>
      </c>
      <c r="H216" s="450"/>
      <c r="Q216" s="567">
        <v>42818</v>
      </c>
      <c r="R216" s="569">
        <f>Table4[[#This Row],[Construction Start Dates]]-Q216</f>
        <v>0</v>
      </c>
    </row>
    <row r="217" spans="2:18" s="444" customFormat="1" ht="14.45" x14ac:dyDescent="0.3">
      <c r="B217" s="424">
        <v>218</v>
      </c>
      <c r="C217" s="438">
        <v>42583</v>
      </c>
      <c r="D217" s="486">
        <v>42613</v>
      </c>
      <c r="H217" s="450"/>
      <c r="Q217" s="567">
        <v>42613</v>
      </c>
      <c r="R217" s="569">
        <f>Table4[[#This Row],[Construction Start Dates]]-Q217</f>
        <v>0</v>
      </c>
    </row>
    <row r="218" spans="2:18" s="444" customFormat="1" ht="14.45" x14ac:dyDescent="0.3">
      <c r="B218" s="424">
        <v>219</v>
      </c>
      <c r="C218" s="438">
        <v>42474</v>
      </c>
      <c r="D218" s="486">
        <v>42556</v>
      </c>
      <c r="H218" s="450"/>
      <c r="Q218" s="567">
        <v>42493</v>
      </c>
      <c r="R218" s="569">
        <f>Table4[[#This Row],[Construction Start Dates]]-Q218</f>
        <v>63</v>
      </c>
    </row>
    <row r="219" spans="2:18" s="444" customFormat="1" ht="14.45" x14ac:dyDescent="0.3">
      <c r="B219" s="424">
        <v>220</v>
      </c>
      <c r="C219" s="438">
        <v>42737</v>
      </c>
      <c r="D219" s="486">
        <v>42828</v>
      </c>
      <c r="H219" s="450"/>
      <c r="Q219" s="567">
        <v>42828</v>
      </c>
      <c r="R219" s="569">
        <f>Table4[[#This Row],[Construction Start Dates]]-Q219</f>
        <v>0</v>
      </c>
    </row>
    <row r="220" spans="2:18" s="444" customFormat="1" ht="14.45" x14ac:dyDescent="0.3">
      <c r="B220" s="424">
        <v>221</v>
      </c>
      <c r="C220" s="438">
        <v>42520</v>
      </c>
      <c r="D220" s="486">
        <v>42597</v>
      </c>
      <c r="H220" s="450"/>
      <c r="Q220" s="567">
        <v>42521</v>
      </c>
      <c r="R220" s="569">
        <f>Table4[[#This Row],[Construction Start Dates]]-Q220</f>
        <v>76</v>
      </c>
    </row>
    <row r="221" spans="2:18" s="444" customFormat="1" ht="14.45" x14ac:dyDescent="0.3">
      <c r="B221" s="424">
        <v>222</v>
      </c>
      <c r="C221" s="438">
        <v>42508</v>
      </c>
      <c r="D221" s="486">
        <v>42562</v>
      </c>
      <c r="H221" s="450"/>
      <c r="Q221" s="567">
        <v>42513</v>
      </c>
      <c r="R221" s="569">
        <f>Table4[[#This Row],[Construction Start Dates]]-Q221</f>
        <v>49</v>
      </c>
    </row>
    <row r="222" spans="2:18" s="444" customFormat="1" ht="14.45" x14ac:dyDescent="0.3">
      <c r="B222" s="424">
        <v>223</v>
      </c>
      <c r="C222" s="438">
        <v>42613</v>
      </c>
      <c r="D222" s="486">
        <v>42815</v>
      </c>
      <c r="H222" s="450"/>
      <c r="Q222" s="567">
        <v>42815</v>
      </c>
      <c r="R222" s="569">
        <f>Table4[[#This Row],[Construction Start Dates]]-Q222</f>
        <v>0</v>
      </c>
    </row>
    <row r="223" spans="2:18" s="444" customFormat="1" ht="14.45" x14ac:dyDescent="0.3">
      <c r="B223" s="424">
        <v>224</v>
      </c>
      <c r="C223" s="438">
        <v>42479</v>
      </c>
      <c r="D223" s="486">
        <v>42538</v>
      </c>
      <c r="H223" s="450"/>
      <c r="Q223" s="567">
        <v>42513</v>
      </c>
      <c r="R223" s="569">
        <f>Table4[[#This Row],[Construction Start Dates]]-Q223</f>
        <v>25</v>
      </c>
    </row>
    <row r="224" spans="2:18" s="444" customFormat="1" ht="14.45" x14ac:dyDescent="0.3">
      <c r="B224" s="424">
        <v>225</v>
      </c>
      <c r="C224" s="438">
        <v>42479</v>
      </c>
      <c r="D224" s="486">
        <v>42537</v>
      </c>
      <c r="H224" s="450"/>
      <c r="Q224" s="567">
        <v>42517</v>
      </c>
      <c r="R224" s="569">
        <f>Table4[[#This Row],[Construction Start Dates]]-Q224</f>
        <v>20</v>
      </c>
    </row>
    <row r="225" spans="2:18" s="444" customFormat="1" ht="14.45" x14ac:dyDescent="0.3">
      <c r="B225" s="424">
        <v>226</v>
      </c>
      <c r="C225" s="438">
        <v>42779</v>
      </c>
      <c r="D225" s="486">
        <v>42948</v>
      </c>
      <c r="H225" s="450"/>
      <c r="Q225" s="567">
        <v>42948</v>
      </c>
      <c r="R225" s="569">
        <f>Table4[[#This Row],[Construction Start Dates]]-Q225</f>
        <v>0</v>
      </c>
    </row>
    <row r="226" spans="2:18" s="444" customFormat="1" ht="14.45" x14ac:dyDescent="0.3">
      <c r="B226" s="424">
        <v>227</v>
      </c>
      <c r="C226" s="438">
        <v>42479</v>
      </c>
      <c r="D226" s="486">
        <v>42538</v>
      </c>
      <c r="H226" s="450"/>
      <c r="Q226" s="567">
        <v>42517</v>
      </c>
      <c r="R226" s="569">
        <f>Table4[[#This Row],[Construction Start Dates]]-Q226</f>
        <v>21</v>
      </c>
    </row>
    <row r="227" spans="2:18" s="444" customFormat="1" ht="14.45" x14ac:dyDescent="0.3">
      <c r="B227" s="424">
        <v>228</v>
      </c>
      <c r="C227" s="438">
        <v>42751</v>
      </c>
      <c r="D227" s="486">
        <v>42891</v>
      </c>
      <c r="H227" s="450"/>
      <c r="Q227" s="567">
        <v>42891</v>
      </c>
      <c r="R227" s="569">
        <f>Table4[[#This Row],[Construction Start Dates]]-Q227</f>
        <v>0</v>
      </c>
    </row>
    <row r="228" spans="2:18" s="444" customFormat="1" ht="14.45" x14ac:dyDescent="0.3">
      <c r="B228" s="424">
        <v>229</v>
      </c>
      <c r="C228" s="438">
        <v>42523</v>
      </c>
      <c r="D228" s="486">
        <v>42543</v>
      </c>
      <c r="H228" s="450"/>
      <c r="Q228" s="567">
        <v>42527</v>
      </c>
      <c r="R228" s="569">
        <f>Table4[[#This Row],[Construction Start Dates]]-Q228</f>
        <v>16</v>
      </c>
    </row>
    <row r="229" spans="2:18" s="444" customFormat="1" ht="14.45" x14ac:dyDescent="0.3">
      <c r="B229" s="424">
        <v>230</v>
      </c>
      <c r="C229" s="438">
        <v>42648</v>
      </c>
      <c r="D229" s="486">
        <v>42800</v>
      </c>
      <c r="H229" s="450"/>
      <c r="Q229" s="567">
        <v>42800</v>
      </c>
      <c r="R229" s="569">
        <f>Table4[[#This Row],[Construction Start Dates]]-Q229</f>
        <v>0</v>
      </c>
    </row>
    <row r="230" spans="2:18" s="444" customFormat="1" ht="14.45" x14ac:dyDescent="0.3">
      <c r="B230" s="424">
        <v>231</v>
      </c>
      <c r="C230" s="438">
        <v>42429</v>
      </c>
      <c r="D230" s="486">
        <v>42515</v>
      </c>
      <c r="H230" s="450"/>
      <c r="Q230" s="567">
        <v>42472</v>
      </c>
      <c r="R230" s="569">
        <f>Table4[[#This Row],[Construction Start Dates]]-Q230</f>
        <v>43</v>
      </c>
    </row>
    <row r="231" spans="2:18" s="444" customFormat="1" ht="14.45" x14ac:dyDescent="0.3">
      <c r="B231" s="424">
        <v>232</v>
      </c>
      <c r="C231" s="438">
        <v>42723</v>
      </c>
      <c r="D231" s="486">
        <v>42885</v>
      </c>
      <c r="H231" s="450"/>
      <c r="Q231" s="567">
        <v>42885</v>
      </c>
      <c r="R231" s="569">
        <f>Table4[[#This Row],[Construction Start Dates]]-Q231</f>
        <v>0</v>
      </c>
    </row>
    <row r="232" spans="2:18" s="444" customFormat="1" ht="14.45" x14ac:dyDescent="0.3">
      <c r="B232" s="424">
        <v>233</v>
      </c>
      <c r="C232" s="438">
        <v>42740</v>
      </c>
      <c r="D232" s="486">
        <v>42887</v>
      </c>
      <c r="H232" s="450"/>
      <c r="Q232" s="567">
        <v>42887</v>
      </c>
      <c r="R232" s="569">
        <f>Table4[[#This Row],[Construction Start Dates]]-Q232</f>
        <v>0</v>
      </c>
    </row>
    <row r="233" spans="2:18" s="444" customFormat="1" ht="14.45" x14ac:dyDescent="0.3">
      <c r="B233" s="424">
        <v>234</v>
      </c>
      <c r="C233" s="438">
        <v>42709</v>
      </c>
      <c r="D233" s="486">
        <v>42881</v>
      </c>
      <c r="H233" s="450"/>
      <c r="Q233" s="567">
        <v>42881</v>
      </c>
      <c r="R233" s="569">
        <f>Table4[[#This Row],[Construction Start Dates]]-Q233</f>
        <v>0</v>
      </c>
    </row>
    <row r="234" spans="2:18" s="444" customFormat="1" ht="14.45" x14ac:dyDescent="0.3">
      <c r="B234" s="424">
        <v>235</v>
      </c>
      <c r="C234" s="438">
        <v>42720</v>
      </c>
      <c r="D234" s="486">
        <v>42885</v>
      </c>
      <c r="H234" s="450"/>
      <c r="Q234" s="567">
        <v>42885</v>
      </c>
      <c r="R234" s="569">
        <f>Table4[[#This Row],[Construction Start Dates]]-Q234</f>
        <v>0</v>
      </c>
    </row>
    <row r="235" spans="2:18" s="444" customFormat="1" ht="14.45" x14ac:dyDescent="0.3">
      <c r="B235" s="424">
        <v>236</v>
      </c>
      <c r="C235" s="438">
        <v>42613</v>
      </c>
      <c r="D235" s="486">
        <v>42807</v>
      </c>
      <c r="H235" s="450"/>
      <c r="Q235" s="567">
        <v>42807</v>
      </c>
      <c r="R235" s="569">
        <f>Table4[[#This Row],[Construction Start Dates]]-Q235</f>
        <v>0</v>
      </c>
    </row>
    <row r="236" spans="2:18" s="444" customFormat="1" ht="14.45" x14ac:dyDescent="0.3">
      <c r="B236" s="424">
        <v>237</v>
      </c>
      <c r="C236" s="438">
        <v>42720</v>
      </c>
      <c r="D236" s="486">
        <v>42815</v>
      </c>
      <c r="H236" s="450"/>
      <c r="Q236" s="567">
        <v>42815</v>
      </c>
      <c r="R236" s="569">
        <f>Table4[[#This Row],[Construction Start Dates]]-Q236</f>
        <v>0</v>
      </c>
    </row>
    <row r="237" spans="2:18" s="444" customFormat="1" ht="14.45" x14ac:dyDescent="0.3">
      <c r="B237" s="424">
        <v>238</v>
      </c>
      <c r="C237" s="438">
        <v>42670</v>
      </c>
      <c r="D237" s="486">
        <v>42968</v>
      </c>
      <c r="H237" s="450"/>
      <c r="Q237" s="567">
        <v>42968</v>
      </c>
      <c r="R237" s="569">
        <f>Table4[[#This Row],[Construction Start Dates]]-Q237</f>
        <v>0</v>
      </c>
    </row>
    <row r="238" spans="2:18" s="444" customFormat="1" ht="14.45" x14ac:dyDescent="0.3">
      <c r="B238" s="424">
        <v>239</v>
      </c>
      <c r="C238" s="438">
        <v>42614</v>
      </c>
      <c r="D238" s="486">
        <v>42776</v>
      </c>
      <c r="H238" s="450"/>
      <c r="Q238" s="567">
        <v>42776</v>
      </c>
      <c r="R238" s="569">
        <f>Table4[[#This Row],[Construction Start Dates]]-Q238</f>
        <v>0</v>
      </c>
    </row>
    <row r="239" spans="2:18" s="444" customFormat="1" ht="14.45" x14ac:dyDescent="0.3">
      <c r="B239" s="424">
        <v>240</v>
      </c>
      <c r="C239" s="438">
        <v>42675</v>
      </c>
      <c r="D239" s="486">
        <v>42866</v>
      </c>
      <c r="H239" s="450"/>
      <c r="Q239" s="567">
        <v>42866</v>
      </c>
      <c r="R239" s="569">
        <f>Table4[[#This Row],[Construction Start Dates]]-Q239</f>
        <v>0</v>
      </c>
    </row>
    <row r="240" spans="2:18" s="444" customFormat="1" ht="14.45" x14ac:dyDescent="0.3">
      <c r="B240" s="424">
        <v>241</v>
      </c>
      <c r="C240" s="438">
        <v>42752</v>
      </c>
      <c r="D240" s="486">
        <v>42886</v>
      </c>
      <c r="H240" s="450"/>
      <c r="Q240" s="567">
        <v>42886</v>
      </c>
      <c r="R240" s="569">
        <f>Table4[[#This Row],[Construction Start Dates]]-Q240</f>
        <v>0</v>
      </c>
    </row>
    <row r="241" spans="2:18" s="444" customFormat="1" ht="14.45" x14ac:dyDescent="0.3">
      <c r="B241" s="424">
        <v>242</v>
      </c>
      <c r="C241" s="438">
        <v>42739</v>
      </c>
      <c r="D241" s="486">
        <v>42885</v>
      </c>
      <c r="H241" s="450"/>
      <c r="Q241" s="567">
        <v>42885</v>
      </c>
      <c r="R241" s="569">
        <f>Table4[[#This Row],[Construction Start Dates]]-Q241</f>
        <v>0</v>
      </c>
    </row>
    <row r="242" spans="2:18" s="444" customFormat="1" ht="14.45" x14ac:dyDescent="0.3">
      <c r="B242" s="424">
        <v>243</v>
      </c>
      <c r="C242" s="438">
        <v>42704</v>
      </c>
      <c r="D242" s="486">
        <v>42885</v>
      </c>
      <c r="H242" s="450"/>
      <c r="Q242" s="567">
        <v>42885</v>
      </c>
      <c r="R242" s="569">
        <f>Table4[[#This Row],[Construction Start Dates]]-Q242</f>
        <v>0</v>
      </c>
    </row>
    <row r="243" spans="2:18" s="444" customFormat="1" ht="14.45" x14ac:dyDescent="0.3">
      <c r="B243" s="424">
        <v>244</v>
      </c>
      <c r="C243" s="438">
        <v>42810</v>
      </c>
      <c r="D243" s="486">
        <v>42961</v>
      </c>
      <c r="H243" s="450"/>
      <c r="Q243" s="567">
        <v>42961</v>
      </c>
      <c r="R243" s="569">
        <f>Table4[[#This Row],[Construction Start Dates]]-Q243</f>
        <v>0</v>
      </c>
    </row>
    <row r="244" spans="2:18" s="444" customFormat="1" ht="14.45" x14ac:dyDescent="0.3">
      <c r="B244" s="424">
        <v>245</v>
      </c>
      <c r="C244" s="438">
        <v>42583</v>
      </c>
      <c r="D244" s="486">
        <v>42600</v>
      </c>
      <c r="H244" s="450"/>
      <c r="Q244" s="567">
        <v>42597</v>
      </c>
      <c r="R244" s="569">
        <f>Table4[[#This Row],[Construction Start Dates]]-Q244</f>
        <v>3</v>
      </c>
    </row>
    <row r="245" spans="2:18" s="444" customFormat="1" ht="14.45" x14ac:dyDescent="0.3">
      <c r="B245" s="424">
        <v>246</v>
      </c>
      <c r="C245" s="438">
        <v>42523</v>
      </c>
      <c r="D245" s="486">
        <v>42583</v>
      </c>
      <c r="H245" s="450"/>
      <c r="Q245" s="567">
        <v>42583</v>
      </c>
      <c r="R245" s="569">
        <f>Table4[[#This Row],[Construction Start Dates]]-Q245</f>
        <v>0</v>
      </c>
    </row>
    <row r="246" spans="2:18" s="444" customFormat="1" ht="14.45" x14ac:dyDescent="0.3">
      <c r="B246" s="424">
        <v>247</v>
      </c>
      <c r="C246" s="438">
        <v>42522</v>
      </c>
      <c r="D246" s="486">
        <v>42556</v>
      </c>
      <c r="H246" s="450"/>
      <c r="Q246" s="567">
        <v>42522</v>
      </c>
      <c r="R246" s="569">
        <f>Table4[[#This Row],[Construction Start Dates]]-Q246</f>
        <v>34</v>
      </c>
    </row>
    <row r="247" spans="2:18" s="444" customFormat="1" ht="14.45" x14ac:dyDescent="0.3">
      <c r="B247" s="424">
        <v>248</v>
      </c>
      <c r="C247" s="438">
        <v>42724</v>
      </c>
      <c r="D247" s="486">
        <v>42954</v>
      </c>
      <c r="H247" s="450"/>
      <c r="Q247" s="567">
        <v>42954</v>
      </c>
      <c r="R247" s="569">
        <f>Table4[[#This Row],[Construction Start Dates]]-Q247</f>
        <v>0</v>
      </c>
    </row>
    <row r="248" spans="2:18" s="444" customFormat="1" ht="14.45" x14ac:dyDescent="0.3">
      <c r="B248" s="424">
        <v>249</v>
      </c>
      <c r="C248" s="438">
        <v>42445</v>
      </c>
      <c r="D248" s="486">
        <v>42507</v>
      </c>
      <c r="H248" s="450"/>
      <c r="Q248" s="567">
        <v>42503</v>
      </c>
      <c r="R248" s="569">
        <f>Table4[[#This Row],[Construction Start Dates]]-Q248</f>
        <v>4</v>
      </c>
    </row>
    <row r="249" spans="2:18" s="444" customFormat="1" ht="14.45" x14ac:dyDescent="0.3">
      <c r="B249" s="424">
        <v>250</v>
      </c>
      <c r="C249" s="438">
        <v>42676</v>
      </c>
      <c r="D249" s="486">
        <v>42866</v>
      </c>
      <c r="H249" s="450"/>
      <c r="Q249" s="567">
        <v>42866</v>
      </c>
      <c r="R249" s="569">
        <f>Table4[[#This Row],[Construction Start Dates]]-Q249</f>
        <v>0</v>
      </c>
    </row>
    <row r="250" spans="2:18" s="444" customFormat="1" ht="14.45" x14ac:dyDescent="0.3">
      <c r="B250" s="424">
        <v>251</v>
      </c>
      <c r="C250" s="438">
        <v>42740</v>
      </c>
      <c r="D250" s="486">
        <v>42894</v>
      </c>
      <c r="H250" s="450"/>
      <c r="Q250" s="567">
        <v>42894</v>
      </c>
      <c r="R250" s="569">
        <f>Table4[[#This Row],[Construction Start Dates]]-Q250</f>
        <v>0</v>
      </c>
    </row>
    <row r="251" spans="2:18" s="444" customFormat="1" ht="14.45" x14ac:dyDescent="0.3">
      <c r="B251" s="424">
        <v>252</v>
      </c>
      <c r="C251" s="438">
        <v>42523</v>
      </c>
      <c r="D251" s="486">
        <v>42562</v>
      </c>
      <c r="H251" s="450"/>
      <c r="Q251" s="567">
        <v>42523</v>
      </c>
      <c r="R251" s="569">
        <f>Table4[[#This Row],[Construction Start Dates]]-Q251</f>
        <v>39</v>
      </c>
    </row>
    <row r="252" spans="2:18" s="444" customFormat="1" ht="14.45" x14ac:dyDescent="0.3">
      <c r="B252" s="424">
        <v>253</v>
      </c>
      <c r="C252" s="438">
        <v>42471</v>
      </c>
      <c r="D252" s="486">
        <v>42528</v>
      </c>
      <c r="H252" s="450"/>
      <c r="Q252" s="567">
        <v>42510</v>
      </c>
      <c r="R252" s="569">
        <f>Table4[[#This Row],[Construction Start Dates]]-Q252</f>
        <v>18</v>
      </c>
    </row>
    <row r="253" spans="2:18" s="444" customFormat="1" ht="14.45" x14ac:dyDescent="0.3">
      <c r="B253" s="424">
        <v>254</v>
      </c>
      <c r="C253" s="438">
        <v>42613</v>
      </c>
      <c r="D253" s="486">
        <v>42815</v>
      </c>
      <c r="H253" s="450"/>
      <c r="Q253" s="567">
        <v>42815</v>
      </c>
      <c r="R253" s="569">
        <f>Table4[[#This Row],[Construction Start Dates]]-Q253</f>
        <v>0</v>
      </c>
    </row>
    <row r="254" spans="2:18" s="444" customFormat="1" ht="14.45" x14ac:dyDescent="0.3">
      <c r="B254" s="424">
        <v>255</v>
      </c>
      <c r="C254" s="438">
        <v>42492</v>
      </c>
      <c r="D254" s="486">
        <v>42538</v>
      </c>
      <c r="H254" s="450"/>
      <c r="Q254" s="567">
        <v>42513</v>
      </c>
      <c r="R254" s="569">
        <f>Table4[[#This Row],[Construction Start Dates]]-Q254</f>
        <v>25</v>
      </c>
    </row>
    <row r="255" spans="2:18" s="444" customFormat="1" ht="14.45" x14ac:dyDescent="0.3">
      <c r="B255" s="424">
        <v>256</v>
      </c>
      <c r="C255" s="438">
        <v>42676</v>
      </c>
      <c r="D255" s="486">
        <v>42885</v>
      </c>
      <c r="H255" s="450"/>
      <c r="Q255" s="567">
        <v>42885</v>
      </c>
      <c r="R255" s="569">
        <f>Table4[[#This Row],[Construction Start Dates]]-Q255</f>
        <v>0</v>
      </c>
    </row>
    <row r="256" spans="2:18" s="444" customFormat="1" ht="14.45" x14ac:dyDescent="0.3">
      <c r="B256" s="424">
        <v>257</v>
      </c>
      <c r="C256" s="438">
        <v>42555</v>
      </c>
      <c r="D256" s="486">
        <v>42600</v>
      </c>
      <c r="H256" s="450"/>
      <c r="Q256" s="567">
        <v>42583</v>
      </c>
      <c r="R256" s="569">
        <f>Table4[[#This Row],[Construction Start Dates]]-Q256</f>
        <v>17</v>
      </c>
    </row>
    <row r="257" spans="2:18" s="444" customFormat="1" ht="14.45" x14ac:dyDescent="0.3">
      <c r="B257" s="424">
        <v>258</v>
      </c>
      <c r="C257" s="438">
        <v>42675</v>
      </c>
      <c r="D257" s="486">
        <v>42866</v>
      </c>
      <c r="H257" s="450"/>
      <c r="Q257" s="567">
        <v>42866</v>
      </c>
      <c r="R257" s="569">
        <f>Table4[[#This Row],[Construction Start Dates]]-Q257</f>
        <v>0</v>
      </c>
    </row>
    <row r="258" spans="2:18" s="444" customFormat="1" ht="14.45" x14ac:dyDescent="0.3">
      <c r="B258" s="424">
        <v>259</v>
      </c>
      <c r="C258" s="438">
        <v>42614</v>
      </c>
      <c r="D258" s="486">
        <v>42802</v>
      </c>
      <c r="H258" s="450"/>
      <c r="Q258" s="567">
        <v>42802</v>
      </c>
      <c r="R258" s="569">
        <f>Table4[[#This Row],[Construction Start Dates]]-Q258</f>
        <v>0</v>
      </c>
    </row>
    <row r="259" spans="2:18" s="444" customFormat="1" ht="14.45" x14ac:dyDescent="0.3">
      <c r="B259" s="424">
        <v>260</v>
      </c>
      <c r="C259" s="438">
        <v>42752</v>
      </c>
      <c r="D259" s="486">
        <v>42886</v>
      </c>
      <c r="H259" s="450"/>
      <c r="Q259" s="567">
        <v>42886</v>
      </c>
      <c r="R259" s="569">
        <f>Table4[[#This Row],[Construction Start Dates]]-Q259</f>
        <v>0</v>
      </c>
    </row>
    <row r="260" spans="2:18" s="444" customFormat="1" ht="14.45" x14ac:dyDescent="0.3">
      <c r="B260" s="424">
        <v>261</v>
      </c>
      <c r="C260" s="438">
        <v>42485</v>
      </c>
      <c r="D260" s="486">
        <v>42543</v>
      </c>
      <c r="H260" s="450"/>
      <c r="Q260" s="567">
        <v>42510</v>
      </c>
      <c r="R260" s="569">
        <f>Table4[[#This Row],[Construction Start Dates]]-Q260</f>
        <v>33</v>
      </c>
    </row>
    <row r="261" spans="2:18" s="444" customFormat="1" ht="14.45" x14ac:dyDescent="0.3">
      <c r="B261" s="424">
        <v>262</v>
      </c>
      <c r="C261" s="438">
        <v>42646</v>
      </c>
      <c r="D261" s="486">
        <v>42828</v>
      </c>
      <c r="H261" s="450"/>
      <c r="Q261" s="567">
        <v>42828</v>
      </c>
      <c r="R261" s="569">
        <f>Table4[[#This Row],[Construction Start Dates]]-Q261</f>
        <v>0</v>
      </c>
    </row>
    <row r="262" spans="2:18" s="444" customFormat="1" ht="14.45" x14ac:dyDescent="0.3">
      <c r="B262" s="424">
        <v>263</v>
      </c>
      <c r="C262" s="438">
        <v>42740</v>
      </c>
      <c r="D262" s="486">
        <v>42885</v>
      </c>
      <c r="H262" s="450"/>
      <c r="Q262" s="567">
        <v>42885</v>
      </c>
      <c r="R262" s="569">
        <f>Table4[[#This Row],[Construction Start Dates]]-Q262</f>
        <v>0</v>
      </c>
    </row>
    <row r="263" spans="2:18" s="444" customFormat="1" ht="14.45" x14ac:dyDescent="0.3">
      <c r="B263" s="424">
        <v>264</v>
      </c>
      <c r="C263" s="438">
        <v>42523</v>
      </c>
      <c r="D263" s="486">
        <v>42562</v>
      </c>
      <c r="H263" s="450"/>
      <c r="Q263" s="567">
        <v>42523</v>
      </c>
      <c r="R263" s="569">
        <f>Table4[[#This Row],[Construction Start Dates]]-Q263</f>
        <v>39</v>
      </c>
    </row>
    <row r="264" spans="2:18" s="444" customFormat="1" ht="14.45" x14ac:dyDescent="0.3">
      <c r="B264" s="424">
        <v>265</v>
      </c>
      <c r="C264" s="438">
        <v>42555</v>
      </c>
      <c r="D264" s="486">
        <v>42585</v>
      </c>
      <c r="H264" s="450"/>
      <c r="Q264" s="567">
        <v>42585</v>
      </c>
      <c r="R264" s="569">
        <f>Table4[[#This Row],[Construction Start Dates]]-Q264</f>
        <v>0</v>
      </c>
    </row>
    <row r="265" spans="2:18" s="444" customFormat="1" ht="14.45" x14ac:dyDescent="0.3">
      <c r="B265" s="424">
        <v>266</v>
      </c>
      <c r="C265" s="438">
        <v>42800</v>
      </c>
      <c r="D265" s="486">
        <v>42926</v>
      </c>
      <c r="H265" s="450"/>
      <c r="Q265" s="567">
        <v>42926</v>
      </c>
      <c r="R265" s="569">
        <f>Table4[[#This Row],[Construction Start Dates]]-Q265</f>
        <v>0</v>
      </c>
    </row>
    <row r="266" spans="2:18" s="444" customFormat="1" ht="14.45" x14ac:dyDescent="0.3">
      <c r="B266" s="424">
        <v>267</v>
      </c>
      <c r="C266" s="438">
        <v>42824</v>
      </c>
      <c r="D266" s="486">
        <v>42978</v>
      </c>
      <c r="H266" s="450"/>
      <c r="Q266" s="567">
        <v>42978</v>
      </c>
      <c r="R266" s="569">
        <f>Table4[[#This Row],[Construction Start Dates]]-Q266</f>
        <v>0</v>
      </c>
    </row>
    <row r="267" spans="2:18" s="444" customFormat="1" ht="14.45" x14ac:dyDescent="0.3">
      <c r="B267" s="424">
        <v>268</v>
      </c>
      <c r="C267" s="438">
        <v>42555</v>
      </c>
      <c r="D267" s="486">
        <v>42585</v>
      </c>
      <c r="H267" s="450"/>
      <c r="Q267" s="567">
        <v>42585</v>
      </c>
      <c r="R267" s="569">
        <f>Table4[[#This Row],[Construction Start Dates]]-Q267</f>
        <v>0</v>
      </c>
    </row>
    <row r="268" spans="2:18" s="444" customFormat="1" ht="14.45" x14ac:dyDescent="0.3">
      <c r="B268" s="424">
        <v>269</v>
      </c>
      <c r="C268" s="438">
        <v>42772</v>
      </c>
      <c r="D268" s="486">
        <v>42948</v>
      </c>
      <c r="H268" s="450"/>
      <c r="Q268" s="567">
        <v>42948</v>
      </c>
      <c r="R268" s="569">
        <f>Table4[[#This Row],[Construction Start Dates]]-Q268</f>
        <v>0</v>
      </c>
    </row>
    <row r="269" spans="2:18" s="444" customFormat="1" ht="14.45" x14ac:dyDescent="0.3">
      <c r="B269" s="424">
        <v>270</v>
      </c>
      <c r="C269" s="438">
        <v>42772</v>
      </c>
      <c r="D269" s="486">
        <v>42948</v>
      </c>
      <c r="H269" s="450"/>
      <c r="Q269" s="567">
        <v>42948</v>
      </c>
      <c r="R269" s="569">
        <f>Table4[[#This Row],[Construction Start Dates]]-Q269</f>
        <v>0</v>
      </c>
    </row>
    <row r="270" spans="2:18" s="444" customFormat="1" ht="14.45" x14ac:dyDescent="0.3">
      <c r="B270" s="424">
        <v>271</v>
      </c>
      <c r="C270" s="438">
        <v>42551</v>
      </c>
      <c r="D270" s="486">
        <v>42585</v>
      </c>
      <c r="H270" s="450"/>
      <c r="Q270" s="567">
        <v>42585</v>
      </c>
      <c r="R270" s="569">
        <f>Table4[[#This Row],[Construction Start Dates]]-Q270</f>
        <v>0</v>
      </c>
    </row>
    <row r="271" spans="2:18" s="444" customFormat="1" ht="14.45" x14ac:dyDescent="0.3">
      <c r="B271" s="424">
        <v>272</v>
      </c>
      <c r="C271" s="438">
        <v>42425</v>
      </c>
      <c r="D271" s="486">
        <v>42507</v>
      </c>
      <c r="H271" s="450"/>
      <c r="Q271" s="567">
        <v>42472</v>
      </c>
      <c r="R271" s="569">
        <f>Table4[[#This Row],[Construction Start Dates]]-Q271</f>
        <v>35</v>
      </c>
    </row>
    <row r="272" spans="2:18" s="444" customFormat="1" ht="14.45" x14ac:dyDescent="0.3">
      <c r="B272" s="424">
        <v>273</v>
      </c>
      <c r="C272" s="438">
        <v>42752</v>
      </c>
      <c r="D272" s="486">
        <v>42898</v>
      </c>
      <c r="H272" s="450"/>
      <c r="Q272" s="567">
        <v>42898</v>
      </c>
      <c r="R272" s="569">
        <f>Table4[[#This Row],[Construction Start Dates]]-Q272</f>
        <v>0</v>
      </c>
    </row>
    <row r="273" spans="2:18" s="444" customFormat="1" ht="14.45" x14ac:dyDescent="0.3">
      <c r="B273" s="424">
        <v>274</v>
      </c>
      <c r="C273" s="438">
        <v>42555</v>
      </c>
      <c r="D273" s="486">
        <v>42585</v>
      </c>
      <c r="H273" s="450"/>
      <c r="Q273" s="567">
        <v>42585</v>
      </c>
      <c r="R273" s="569">
        <f>Table4[[#This Row],[Construction Start Dates]]-Q273</f>
        <v>0</v>
      </c>
    </row>
    <row r="274" spans="2:18" s="444" customFormat="1" ht="14.45" x14ac:dyDescent="0.3">
      <c r="B274" s="424">
        <v>275</v>
      </c>
      <c r="C274" s="438">
        <v>42782</v>
      </c>
      <c r="D274" s="486">
        <v>42947</v>
      </c>
      <c r="H274" s="450"/>
      <c r="Q274" s="567">
        <v>42947</v>
      </c>
      <c r="R274" s="569">
        <f>Table4[[#This Row],[Construction Start Dates]]-Q274</f>
        <v>0</v>
      </c>
    </row>
    <row r="275" spans="2:18" s="444" customFormat="1" ht="14.45" x14ac:dyDescent="0.3">
      <c r="B275" s="424">
        <v>276</v>
      </c>
      <c r="C275" s="438">
        <v>42772</v>
      </c>
      <c r="D275" s="486">
        <v>42948</v>
      </c>
      <c r="H275" s="450"/>
      <c r="Q275" s="567">
        <v>42948</v>
      </c>
      <c r="R275" s="569">
        <f>Table4[[#This Row],[Construction Start Dates]]-Q275</f>
        <v>0</v>
      </c>
    </row>
    <row r="276" spans="2:18" s="444" customFormat="1" ht="14.45" x14ac:dyDescent="0.3">
      <c r="B276" s="424">
        <v>277</v>
      </c>
      <c r="C276" s="438">
        <v>42709</v>
      </c>
      <c r="D276" s="486">
        <v>42887</v>
      </c>
      <c r="H276" s="450"/>
      <c r="Q276" s="567">
        <v>42887</v>
      </c>
      <c r="R276" s="569">
        <f>Table4[[#This Row],[Construction Start Dates]]-Q276</f>
        <v>0</v>
      </c>
    </row>
    <row r="277" spans="2:18" s="444" customFormat="1" ht="14.45" x14ac:dyDescent="0.3">
      <c r="B277" s="424">
        <v>278</v>
      </c>
      <c r="C277" s="438">
        <v>42425</v>
      </c>
      <c r="D277" s="486">
        <v>42502</v>
      </c>
      <c r="H277" s="450"/>
      <c r="Q277" s="567">
        <v>42472</v>
      </c>
      <c r="R277" s="569">
        <f>Table4[[#This Row],[Construction Start Dates]]-Q277</f>
        <v>30</v>
      </c>
    </row>
    <row r="278" spans="2:18" s="444" customFormat="1" ht="14.45" x14ac:dyDescent="0.3">
      <c r="B278" s="424">
        <v>279</v>
      </c>
      <c r="C278" s="438">
        <v>42551</v>
      </c>
      <c r="D278" s="486">
        <v>42662</v>
      </c>
      <c r="H278" s="450"/>
      <c r="Q278" s="567">
        <v>42585</v>
      </c>
      <c r="R278" s="569">
        <f>Table4[[#This Row],[Construction Start Dates]]-Q278</f>
        <v>77</v>
      </c>
    </row>
    <row r="279" spans="2:18" s="444" customFormat="1" ht="14.45" x14ac:dyDescent="0.3">
      <c r="B279" s="424">
        <v>280</v>
      </c>
      <c r="C279" s="438">
        <v>42429</v>
      </c>
      <c r="D279" s="486">
        <v>42587</v>
      </c>
      <c r="H279" s="450"/>
      <c r="Q279" s="567">
        <v>42472</v>
      </c>
      <c r="R279" s="569">
        <f>Table4[[#This Row],[Construction Start Dates]]-Q279</f>
        <v>115</v>
      </c>
    </row>
    <row r="280" spans="2:18" s="444" customFormat="1" ht="14.45" x14ac:dyDescent="0.3">
      <c r="B280" s="424">
        <v>281</v>
      </c>
      <c r="C280" s="438">
        <v>42752</v>
      </c>
      <c r="D280" s="486">
        <v>42912</v>
      </c>
      <c r="H280" s="450"/>
      <c r="Q280" s="567">
        <v>42912</v>
      </c>
      <c r="R280" s="569">
        <f>Table4[[#This Row],[Construction Start Dates]]-Q280</f>
        <v>0</v>
      </c>
    </row>
    <row r="281" spans="2:18" s="444" customFormat="1" ht="14.45" x14ac:dyDescent="0.3">
      <c r="B281" s="424">
        <v>282</v>
      </c>
      <c r="C281" s="438">
        <v>42555</v>
      </c>
      <c r="D281" s="486">
        <v>42585</v>
      </c>
      <c r="H281" s="450"/>
      <c r="Q281" s="567">
        <v>42585</v>
      </c>
      <c r="R281" s="569">
        <f>Table4[[#This Row],[Construction Start Dates]]-Q281</f>
        <v>0</v>
      </c>
    </row>
    <row r="282" spans="2:18" s="444" customFormat="1" ht="14.45" x14ac:dyDescent="0.3">
      <c r="B282" s="424">
        <v>283</v>
      </c>
      <c r="C282" s="438">
        <v>42752</v>
      </c>
      <c r="D282" s="486">
        <v>42894</v>
      </c>
      <c r="H282" s="450"/>
      <c r="Q282" s="567">
        <v>42894</v>
      </c>
      <c r="R282" s="569">
        <f>Table4[[#This Row],[Construction Start Dates]]-Q282</f>
        <v>0</v>
      </c>
    </row>
    <row r="283" spans="2:18" s="444" customFormat="1" ht="14.45" x14ac:dyDescent="0.3">
      <c r="B283" s="424">
        <v>284</v>
      </c>
      <c r="C283" s="438">
        <v>42646</v>
      </c>
      <c r="D283" s="486">
        <v>42828</v>
      </c>
      <c r="H283" s="450"/>
      <c r="Q283" s="567">
        <v>42828</v>
      </c>
      <c r="R283" s="569">
        <f>Table4[[#This Row],[Construction Start Dates]]-Q283</f>
        <v>0</v>
      </c>
    </row>
    <row r="284" spans="2:18" s="444" customFormat="1" ht="14.45" x14ac:dyDescent="0.3">
      <c r="B284" s="424">
        <v>285</v>
      </c>
      <c r="C284" s="438">
        <v>42646</v>
      </c>
      <c r="D284" s="486">
        <v>42839</v>
      </c>
      <c r="H284" s="450"/>
      <c r="Q284" s="567">
        <v>42839</v>
      </c>
      <c r="R284" s="569">
        <f>Table4[[#This Row],[Construction Start Dates]]-Q284</f>
        <v>0</v>
      </c>
    </row>
    <row r="285" spans="2:18" s="444" customFormat="1" ht="14.45" x14ac:dyDescent="0.3">
      <c r="B285" s="424">
        <v>286</v>
      </c>
      <c r="C285" s="438">
        <v>42674</v>
      </c>
      <c r="D285" s="486">
        <v>42881</v>
      </c>
      <c r="H285" s="450"/>
      <c r="Q285" s="567">
        <v>42881</v>
      </c>
      <c r="R285" s="569">
        <f>Table4[[#This Row],[Construction Start Dates]]-Q285</f>
        <v>0</v>
      </c>
    </row>
    <row r="286" spans="2:18" s="444" customFormat="1" ht="14.45" x14ac:dyDescent="0.3">
      <c r="B286" s="424">
        <v>287</v>
      </c>
      <c r="C286" s="438">
        <v>42674</v>
      </c>
      <c r="D286" s="486">
        <v>42881</v>
      </c>
      <c r="H286" s="450"/>
      <c r="Q286" s="567">
        <v>42881</v>
      </c>
      <c r="R286" s="569">
        <f>Table4[[#This Row],[Construction Start Dates]]-Q286</f>
        <v>0</v>
      </c>
    </row>
    <row r="287" spans="2:18" s="444" customFormat="1" ht="14.45" x14ac:dyDescent="0.3">
      <c r="B287" s="424">
        <v>288</v>
      </c>
      <c r="C287" s="438">
        <v>42720</v>
      </c>
      <c r="D287" s="486">
        <v>42880</v>
      </c>
      <c r="H287" s="450"/>
      <c r="Q287" s="567">
        <v>42880</v>
      </c>
      <c r="R287" s="569">
        <f>Table4[[#This Row],[Construction Start Dates]]-Q287</f>
        <v>0</v>
      </c>
    </row>
    <row r="288" spans="2:18" s="444" customFormat="1" ht="14.45" x14ac:dyDescent="0.3">
      <c r="B288" s="424">
        <v>289</v>
      </c>
      <c r="C288" s="438">
        <v>42676</v>
      </c>
      <c r="D288" s="486">
        <v>42885</v>
      </c>
      <c r="H288" s="450"/>
      <c r="Q288" s="567">
        <v>42885</v>
      </c>
      <c r="R288" s="569">
        <f>Table4[[#This Row],[Construction Start Dates]]-Q288</f>
        <v>0</v>
      </c>
    </row>
    <row r="289" spans="2:18" s="444" customFormat="1" ht="14.45" x14ac:dyDescent="0.3">
      <c r="B289" s="424">
        <v>290</v>
      </c>
      <c r="C289" s="438">
        <v>42464</v>
      </c>
      <c r="D289" s="486">
        <v>42521</v>
      </c>
      <c r="H289" s="450"/>
      <c r="Q289" s="567">
        <v>42521</v>
      </c>
      <c r="R289" s="569">
        <f>Table4[[#This Row],[Construction Start Dates]]-Q289</f>
        <v>0</v>
      </c>
    </row>
    <row r="290" spans="2:18" s="444" customFormat="1" ht="14.45" x14ac:dyDescent="0.3">
      <c r="B290" s="424">
        <v>291</v>
      </c>
      <c r="C290" s="438">
        <v>42555</v>
      </c>
      <c r="D290" s="486">
        <v>42585</v>
      </c>
      <c r="H290" s="450"/>
      <c r="Q290" s="567">
        <v>42585</v>
      </c>
      <c r="R290" s="569">
        <f>Table4[[#This Row],[Construction Start Dates]]-Q290</f>
        <v>0</v>
      </c>
    </row>
    <row r="291" spans="2:18" s="444" customFormat="1" ht="14.45" x14ac:dyDescent="0.3">
      <c r="B291" s="424">
        <v>292</v>
      </c>
      <c r="C291" s="438">
        <v>42816</v>
      </c>
      <c r="D291" s="486">
        <v>42940</v>
      </c>
      <c r="H291" s="450"/>
      <c r="Q291" s="567">
        <v>42940</v>
      </c>
      <c r="R291" s="569">
        <f>Table4[[#This Row],[Construction Start Dates]]-Q291</f>
        <v>0</v>
      </c>
    </row>
    <row r="292" spans="2:18" s="444" customFormat="1" ht="14.45" x14ac:dyDescent="0.3">
      <c r="B292" s="424">
        <v>293</v>
      </c>
      <c r="C292" s="438">
        <v>42555</v>
      </c>
      <c r="D292" s="486">
        <v>42585</v>
      </c>
      <c r="H292" s="450"/>
      <c r="Q292" s="567">
        <v>42585</v>
      </c>
      <c r="R292" s="569">
        <f>Table4[[#This Row],[Construction Start Dates]]-Q292</f>
        <v>0</v>
      </c>
    </row>
    <row r="293" spans="2:18" s="444" customFormat="1" ht="14.45" x14ac:dyDescent="0.3">
      <c r="B293" s="424">
        <v>294</v>
      </c>
      <c r="C293" s="438">
        <v>42740</v>
      </c>
      <c r="D293" s="486">
        <v>42885</v>
      </c>
      <c r="H293" s="450"/>
      <c r="Q293" s="567">
        <v>42885</v>
      </c>
      <c r="R293" s="569">
        <f>Table4[[#This Row],[Construction Start Dates]]-Q293</f>
        <v>0</v>
      </c>
    </row>
    <row r="294" spans="2:18" s="444" customFormat="1" ht="14.45" x14ac:dyDescent="0.3">
      <c r="B294" s="424">
        <v>295</v>
      </c>
      <c r="C294" s="438">
        <v>42720</v>
      </c>
      <c r="D294" s="486">
        <v>42814</v>
      </c>
      <c r="H294" s="450"/>
      <c r="Q294" s="567">
        <v>42814</v>
      </c>
      <c r="R294" s="569">
        <f>Table4[[#This Row],[Construction Start Dates]]-Q294</f>
        <v>0</v>
      </c>
    </row>
    <row r="295" spans="2:18" s="444" customFormat="1" ht="14.45" x14ac:dyDescent="0.3">
      <c r="B295" s="424">
        <v>296</v>
      </c>
      <c r="C295" s="438">
        <v>42425</v>
      </c>
      <c r="D295" s="486">
        <v>42587</v>
      </c>
      <c r="H295" s="450"/>
      <c r="Q295" s="567">
        <v>42472</v>
      </c>
      <c r="R295" s="569">
        <f>Table4[[#This Row],[Construction Start Dates]]-Q295</f>
        <v>115</v>
      </c>
    </row>
    <row r="296" spans="2:18" s="444" customFormat="1" ht="14.45" x14ac:dyDescent="0.3">
      <c r="B296" s="424">
        <v>297</v>
      </c>
      <c r="C296" s="438">
        <v>42740</v>
      </c>
      <c r="D296" s="486">
        <v>42894</v>
      </c>
      <c r="H296" s="450"/>
      <c r="Q296" s="567">
        <v>42894</v>
      </c>
      <c r="R296" s="569">
        <f>Table4[[#This Row],[Construction Start Dates]]-Q296</f>
        <v>0</v>
      </c>
    </row>
    <row r="297" spans="2:18" s="444" customFormat="1" ht="14.45" x14ac:dyDescent="0.3">
      <c r="B297" s="424">
        <v>298</v>
      </c>
      <c r="C297" s="438">
        <v>42719</v>
      </c>
      <c r="D297" s="486">
        <v>42880</v>
      </c>
      <c r="H297" s="450"/>
      <c r="Q297" s="567">
        <v>42880</v>
      </c>
      <c r="R297" s="569">
        <f>Table4[[#This Row],[Construction Start Dates]]-Q297</f>
        <v>0</v>
      </c>
    </row>
    <row r="298" spans="2:18" s="444" customFormat="1" ht="14.45" x14ac:dyDescent="0.3">
      <c r="B298" s="424">
        <v>299</v>
      </c>
      <c r="C298" s="438">
        <v>42782</v>
      </c>
      <c r="D298" s="486">
        <v>42940</v>
      </c>
      <c r="H298" s="450"/>
      <c r="Q298" s="567">
        <v>42940</v>
      </c>
      <c r="R298" s="569">
        <f>Table4[[#This Row],[Construction Start Dates]]-Q298</f>
        <v>0</v>
      </c>
    </row>
    <row r="299" spans="2:18" s="444" customFormat="1" ht="14.45" x14ac:dyDescent="0.3">
      <c r="B299" s="424">
        <v>300</v>
      </c>
      <c r="C299" s="438">
        <v>42464</v>
      </c>
      <c r="D299" s="486">
        <v>42521</v>
      </c>
      <c r="H299" s="450"/>
      <c r="Q299" s="567">
        <v>42521</v>
      </c>
      <c r="R299" s="569">
        <f>Table4[[#This Row],[Construction Start Dates]]-Q299</f>
        <v>0</v>
      </c>
    </row>
    <row r="300" spans="2:18" s="444" customFormat="1" ht="14.45" x14ac:dyDescent="0.3">
      <c r="B300" s="424">
        <v>301</v>
      </c>
      <c r="C300" s="438">
        <v>42523</v>
      </c>
      <c r="D300" s="486">
        <v>42583</v>
      </c>
      <c r="H300" s="450"/>
      <c r="Q300" s="567">
        <v>42523</v>
      </c>
      <c r="R300" s="569">
        <f>Table4[[#This Row],[Construction Start Dates]]-Q300</f>
        <v>60</v>
      </c>
    </row>
    <row r="301" spans="2:18" s="444" customFormat="1" ht="14.45" x14ac:dyDescent="0.3">
      <c r="B301" s="424">
        <v>302</v>
      </c>
      <c r="C301" s="438">
        <v>42550</v>
      </c>
      <c r="D301" s="486">
        <v>42583</v>
      </c>
      <c r="H301" s="450"/>
      <c r="Q301" s="567">
        <v>42550</v>
      </c>
      <c r="R301" s="569">
        <f>Table4[[#This Row],[Construction Start Dates]]-Q301</f>
        <v>33</v>
      </c>
    </row>
    <row r="302" spans="2:18" s="444" customFormat="1" ht="14.45" x14ac:dyDescent="0.3">
      <c r="B302" s="424">
        <v>303</v>
      </c>
      <c r="C302" s="438">
        <v>42800</v>
      </c>
      <c r="D302" s="486">
        <v>42951</v>
      </c>
      <c r="H302" s="450"/>
      <c r="Q302" s="567">
        <v>42951</v>
      </c>
      <c r="R302" s="569">
        <f>Table4[[#This Row],[Construction Start Dates]]-Q302</f>
        <v>0</v>
      </c>
    </row>
    <row r="303" spans="2:18" s="444" customFormat="1" ht="14.45" x14ac:dyDescent="0.3">
      <c r="B303" s="424">
        <v>304</v>
      </c>
      <c r="C303" s="438">
        <v>42522</v>
      </c>
      <c r="D303" s="486">
        <v>42538</v>
      </c>
      <c r="H303" s="450"/>
      <c r="Q303" s="567">
        <v>42522</v>
      </c>
      <c r="R303" s="569">
        <f>Table4[[#This Row],[Construction Start Dates]]-Q303</f>
        <v>16</v>
      </c>
    </row>
    <row r="304" spans="2:18" s="444" customFormat="1" ht="14.45" x14ac:dyDescent="0.3">
      <c r="B304" s="424">
        <v>305</v>
      </c>
      <c r="C304" s="438">
        <v>42772</v>
      </c>
      <c r="D304" s="486">
        <v>42944</v>
      </c>
      <c r="H304" s="450"/>
      <c r="Q304" s="567">
        <v>42944</v>
      </c>
      <c r="R304" s="569">
        <f>Table4[[#This Row],[Construction Start Dates]]-Q304</f>
        <v>0</v>
      </c>
    </row>
    <row r="305" spans="2:18" s="444" customFormat="1" ht="14.45" x14ac:dyDescent="0.3">
      <c r="B305" s="424">
        <v>306</v>
      </c>
      <c r="C305" s="438">
        <v>42520</v>
      </c>
      <c r="D305" s="486">
        <v>42573</v>
      </c>
      <c r="H305" s="450"/>
      <c r="Q305" s="567">
        <v>42521</v>
      </c>
      <c r="R305" s="569">
        <f>Table4[[#This Row],[Construction Start Dates]]-Q305</f>
        <v>52</v>
      </c>
    </row>
    <row r="306" spans="2:18" s="444" customFormat="1" ht="14.45" x14ac:dyDescent="0.3">
      <c r="B306" s="424">
        <v>307</v>
      </c>
      <c r="C306" s="438">
        <v>42555</v>
      </c>
      <c r="D306" s="486">
        <v>42585</v>
      </c>
      <c r="H306" s="450"/>
      <c r="Q306" s="567">
        <v>42585</v>
      </c>
      <c r="R306" s="569">
        <f>Table4[[#This Row],[Construction Start Dates]]-Q306</f>
        <v>0</v>
      </c>
    </row>
    <row r="307" spans="2:18" s="444" customFormat="1" ht="14.45" x14ac:dyDescent="0.3">
      <c r="B307" s="424">
        <v>308</v>
      </c>
      <c r="C307" s="438">
        <v>42520</v>
      </c>
      <c r="D307" s="486">
        <v>42569</v>
      </c>
      <c r="H307" s="450"/>
      <c r="Q307" s="567">
        <v>42527</v>
      </c>
      <c r="R307" s="569">
        <f>Table4[[#This Row],[Construction Start Dates]]-Q307</f>
        <v>42</v>
      </c>
    </row>
    <row r="308" spans="2:18" s="444" customFormat="1" ht="14.45" x14ac:dyDescent="0.3">
      <c r="B308" s="424">
        <v>309</v>
      </c>
      <c r="C308" s="438">
        <v>42772</v>
      </c>
      <c r="D308" s="486">
        <v>42944</v>
      </c>
      <c r="H308" s="450"/>
      <c r="Q308" s="567">
        <v>42944</v>
      </c>
      <c r="R308" s="569">
        <f>Table4[[#This Row],[Construction Start Dates]]-Q308</f>
        <v>0</v>
      </c>
    </row>
    <row r="309" spans="2:18" s="444" customFormat="1" ht="14.45" x14ac:dyDescent="0.3">
      <c r="B309" s="424">
        <v>310</v>
      </c>
      <c r="C309" s="438">
        <v>42492</v>
      </c>
      <c r="D309" s="486">
        <v>42513</v>
      </c>
      <c r="H309" s="450"/>
      <c r="Q309" s="567">
        <v>42506</v>
      </c>
      <c r="R309" s="569">
        <f>Table4[[#This Row],[Construction Start Dates]]-Q309</f>
        <v>7</v>
      </c>
    </row>
    <row r="310" spans="2:18" s="444" customFormat="1" ht="14.45" x14ac:dyDescent="0.3">
      <c r="B310" s="424">
        <v>311</v>
      </c>
      <c r="C310" s="438">
        <v>42443</v>
      </c>
      <c r="D310" s="486">
        <v>42538</v>
      </c>
      <c r="H310" s="450"/>
      <c r="Q310" s="567">
        <v>42450</v>
      </c>
      <c r="R310" s="569">
        <f>Table4[[#This Row],[Construction Start Dates]]-Q310</f>
        <v>88</v>
      </c>
    </row>
    <row r="311" spans="2:18" s="444" customFormat="1" ht="14.45" x14ac:dyDescent="0.3">
      <c r="B311" s="424">
        <v>312</v>
      </c>
      <c r="C311" s="438">
        <v>42424</v>
      </c>
      <c r="D311" s="486">
        <v>42454</v>
      </c>
      <c r="H311" s="450"/>
      <c r="Q311" s="567">
        <v>42454</v>
      </c>
      <c r="R311" s="569">
        <f>Table4[[#This Row],[Construction Start Dates]]-Q311</f>
        <v>0</v>
      </c>
    </row>
    <row r="312" spans="2:18" s="444" customFormat="1" ht="14.45" x14ac:dyDescent="0.3">
      <c r="B312" s="424">
        <v>313</v>
      </c>
      <c r="C312" s="438">
        <v>42425</v>
      </c>
      <c r="D312" s="486">
        <v>42475</v>
      </c>
      <c r="H312" s="450"/>
      <c r="Q312" s="567">
        <v>42454</v>
      </c>
      <c r="R312" s="569">
        <f>Table4[[#This Row],[Construction Start Dates]]-Q312</f>
        <v>21</v>
      </c>
    </row>
    <row r="313" spans="2:18" s="444" customFormat="1" ht="14.45" x14ac:dyDescent="0.3">
      <c r="B313" s="424">
        <v>314</v>
      </c>
      <c r="C313" s="438">
        <v>42425</v>
      </c>
      <c r="D313" s="486">
        <v>42513</v>
      </c>
      <c r="H313" s="450"/>
      <c r="Q313" s="567">
        <v>42513</v>
      </c>
      <c r="R313" s="569">
        <f>Table4[[#This Row],[Construction Start Dates]]-Q313</f>
        <v>0</v>
      </c>
    </row>
    <row r="314" spans="2:18" s="444" customFormat="1" ht="14.45" x14ac:dyDescent="0.3">
      <c r="B314" s="424">
        <v>315</v>
      </c>
      <c r="C314" s="438">
        <v>42674</v>
      </c>
      <c r="D314" s="486">
        <v>42885</v>
      </c>
      <c r="H314" s="450"/>
      <c r="Q314" s="567">
        <v>42885</v>
      </c>
      <c r="R314" s="569">
        <f>Table4[[#This Row],[Construction Start Dates]]-Q314</f>
        <v>0</v>
      </c>
    </row>
    <row r="315" spans="2:18" s="444" customFormat="1" ht="14.45" x14ac:dyDescent="0.3">
      <c r="B315" s="424">
        <v>316</v>
      </c>
      <c r="C315" s="438">
        <v>42493</v>
      </c>
      <c r="D315" s="486">
        <v>42556</v>
      </c>
      <c r="H315" s="450"/>
      <c r="Q315" s="567">
        <v>42493</v>
      </c>
      <c r="R315" s="569">
        <f>Table4[[#This Row],[Construction Start Dates]]-Q315</f>
        <v>63</v>
      </c>
    </row>
    <row r="316" spans="2:18" s="444" customFormat="1" ht="14.45" x14ac:dyDescent="0.3">
      <c r="B316" s="424">
        <v>317</v>
      </c>
      <c r="C316" s="438">
        <v>42431</v>
      </c>
      <c r="D316" s="486">
        <v>42521</v>
      </c>
      <c r="H316" s="450"/>
      <c r="Q316" s="567">
        <v>42521</v>
      </c>
      <c r="R316" s="569">
        <f>Table4[[#This Row],[Construction Start Dates]]-Q316</f>
        <v>0</v>
      </c>
    </row>
    <row r="317" spans="2:18" s="444" customFormat="1" ht="14.45" x14ac:dyDescent="0.3">
      <c r="B317" s="424">
        <v>318</v>
      </c>
      <c r="C317" s="438">
        <v>42674</v>
      </c>
      <c r="D317" s="486">
        <v>42885</v>
      </c>
      <c r="H317" s="450"/>
      <c r="Q317" s="567">
        <v>42885</v>
      </c>
      <c r="R317" s="569">
        <f>Table4[[#This Row],[Construction Start Dates]]-Q317</f>
        <v>0</v>
      </c>
    </row>
    <row r="318" spans="2:18" s="444" customFormat="1" ht="14.45" x14ac:dyDescent="0.3">
      <c r="B318" s="424">
        <v>319</v>
      </c>
      <c r="C318" s="438">
        <v>42740</v>
      </c>
      <c r="D318" s="486">
        <v>42927</v>
      </c>
      <c r="H318" s="450"/>
      <c r="Q318" s="567">
        <v>42927</v>
      </c>
      <c r="R318" s="569">
        <f>Table4[[#This Row],[Construction Start Dates]]-Q318</f>
        <v>0</v>
      </c>
    </row>
    <row r="319" spans="2:18" s="444" customFormat="1" ht="14.45" x14ac:dyDescent="0.3">
      <c r="B319" s="424">
        <v>320</v>
      </c>
      <c r="C319" s="438">
        <v>42551</v>
      </c>
      <c r="D319" s="486">
        <v>42549</v>
      </c>
      <c r="H319" s="450"/>
      <c r="Q319" s="567">
        <v>42551</v>
      </c>
      <c r="R319" s="569">
        <f>Table4[[#This Row],[Construction Start Dates]]-Q319</f>
        <v>-2</v>
      </c>
    </row>
    <row r="320" spans="2:18" s="444" customFormat="1" ht="14.45" x14ac:dyDescent="0.3">
      <c r="B320" s="424">
        <v>321</v>
      </c>
      <c r="C320" s="438">
        <v>42654</v>
      </c>
      <c r="D320" s="486">
        <v>42814</v>
      </c>
      <c r="H320" s="450"/>
      <c r="Q320" s="567">
        <v>42814</v>
      </c>
      <c r="R320" s="569">
        <f>Table4[[#This Row],[Construction Start Dates]]-Q320</f>
        <v>0</v>
      </c>
    </row>
    <row r="321" spans="2:18" s="444" customFormat="1" ht="14.45" x14ac:dyDescent="0.3">
      <c r="B321" s="424">
        <v>322</v>
      </c>
      <c r="C321" s="438">
        <v>42740</v>
      </c>
      <c r="D321" s="486">
        <v>42929</v>
      </c>
      <c r="H321" s="450"/>
      <c r="Q321" s="567">
        <v>42929</v>
      </c>
      <c r="R321" s="569">
        <f>Table4[[#This Row],[Construction Start Dates]]-Q321</f>
        <v>0</v>
      </c>
    </row>
    <row r="322" spans="2:18" s="444" customFormat="1" ht="14.45" x14ac:dyDescent="0.3">
      <c r="B322" s="424">
        <v>323</v>
      </c>
      <c r="C322" s="438">
        <v>42492</v>
      </c>
      <c r="D322" s="486">
        <v>42538</v>
      </c>
      <c r="H322" s="450"/>
      <c r="Q322" s="567">
        <v>42535</v>
      </c>
      <c r="R322" s="569">
        <f>Table4[[#This Row],[Construction Start Dates]]-Q322</f>
        <v>3</v>
      </c>
    </row>
    <row r="323" spans="2:18" s="444" customFormat="1" ht="14.45" x14ac:dyDescent="0.3">
      <c r="B323" s="424">
        <v>324</v>
      </c>
      <c r="C323" s="438">
        <v>42492</v>
      </c>
      <c r="D323" s="486">
        <v>42538</v>
      </c>
      <c r="H323" s="450"/>
      <c r="Q323" s="567">
        <v>42521</v>
      </c>
      <c r="R323" s="569">
        <f>Table4[[#This Row],[Construction Start Dates]]-Q323</f>
        <v>17</v>
      </c>
    </row>
    <row r="324" spans="2:18" s="444" customFormat="1" ht="14.45" x14ac:dyDescent="0.3">
      <c r="B324" s="424">
        <v>325</v>
      </c>
      <c r="C324" s="438">
        <v>42425</v>
      </c>
      <c r="D324" s="486">
        <v>42513</v>
      </c>
      <c r="H324" s="450"/>
      <c r="Q324" s="567">
        <v>42513</v>
      </c>
      <c r="R324" s="569">
        <f>Table4[[#This Row],[Construction Start Dates]]-Q324</f>
        <v>0</v>
      </c>
    </row>
    <row r="325" spans="2:18" s="444" customFormat="1" ht="14.45" x14ac:dyDescent="0.3">
      <c r="B325" s="424">
        <v>326</v>
      </c>
      <c r="C325" s="438">
        <v>42521</v>
      </c>
      <c r="D325" s="486">
        <v>42559</v>
      </c>
      <c r="H325" s="450"/>
      <c r="Q325" s="567">
        <v>42521</v>
      </c>
      <c r="R325" s="569">
        <f>Table4[[#This Row],[Construction Start Dates]]-Q325</f>
        <v>38</v>
      </c>
    </row>
    <row r="326" spans="2:18" s="444" customFormat="1" ht="14.45" x14ac:dyDescent="0.3">
      <c r="B326" s="424">
        <v>327</v>
      </c>
      <c r="C326" s="438">
        <v>42676</v>
      </c>
      <c r="D326" s="486">
        <v>42866</v>
      </c>
      <c r="H326" s="450"/>
      <c r="Q326" s="567">
        <v>42866</v>
      </c>
      <c r="R326" s="569">
        <f>Table4[[#This Row],[Construction Start Dates]]-Q326</f>
        <v>0</v>
      </c>
    </row>
    <row r="327" spans="2:18" s="444" customFormat="1" ht="14.45" x14ac:dyDescent="0.3">
      <c r="B327" s="424">
        <v>328</v>
      </c>
      <c r="C327" s="438">
        <v>42584</v>
      </c>
      <c r="D327" s="486">
        <v>42604</v>
      </c>
      <c r="H327" s="450"/>
      <c r="Q327" s="567">
        <v>42584</v>
      </c>
      <c r="R327" s="569">
        <f>Table4[[#This Row],[Construction Start Dates]]-Q327</f>
        <v>20</v>
      </c>
    </row>
    <row r="328" spans="2:18" s="444" customFormat="1" ht="14.45" x14ac:dyDescent="0.3">
      <c r="B328" s="424">
        <v>329</v>
      </c>
      <c r="C328" s="438">
        <v>42394</v>
      </c>
      <c r="D328" s="486">
        <v>42454</v>
      </c>
      <c r="H328" s="450"/>
      <c r="Q328" s="567">
        <v>42454</v>
      </c>
      <c r="R328" s="569">
        <f>Table4[[#This Row],[Construction Start Dates]]-Q328</f>
        <v>0</v>
      </c>
    </row>
    <row r="329" spans="2:18" s="444" customFormat="1" ht="14.45" x14ac:dyDescent="0.3">
      <c r="B329" s="424">
        <v>330</v>
      </c>
      <c r="C329" s="438">
        <v>42394</v>
      </c>
      <c r="D329" s="486">
        <v>42454</v>
      </c>
      <c r="H329" s="450"/>
      <c r="Q329" s="567">
        <v>42454</v>
      </c>
      <c r="R329" s="569">
        <f>Table4[[#This Row],[Construction Start Dates]]-Q329</f>
        <v>0</v>
      </c>
    </row>
    <row r="330" spans="2:18" s="444" customFormat="1" ht="14.45" x14ac:dyDescent="0.3">
      <c r="B330" s="424">
        <v>331</v>
      </c>
      <c r="C330" s="438">
        <v>42425</v>
      </c>
      <c r="D330" s="486">
        <v>42513</v>
      </c>
      <c r="H330" s="450"/>
      <c r="Q330" s="567">
        <v>42513</v>
      </c>
      <c r="R330" s="569">
        <f>Table4[[#This Row],[Construction Start Dates]]-Q330</f>
        <v>0</v>
      </c>
    </row>
    <row r="331" spans="2:18" s="444" customFormat="1" ht="14.45" x14ac:dyDescent="0.3">
      <c r="B331" s="424">
        <v>332</v>
      </c>
      <c r="C331" s="438">
        <v>42661</v>
      </c>
      <c r="D331" s="486">
        <v>42830</v>
      </c>
      <c r="H331" s="450"/>
      <c r="Q331" s="567">
        <v>42830</v>
      </c>
      <c r="R331" s="569">
        <f>Table4[[#This Row],[Construction Start Dates]]-Q331</f>
        <v>0</v>
      </c>
    </row>
    <row r="332" spans="2:18" s="444" customFormat="1" ht="14.45" x14ac:dyDescent="0.3">
      <c r="B332" s="424">
        <v>333</v>
      </c>
      <c r="C332" s="438">
        <v>42583</v>
      </c>
      <c r="D332" s="486">
        <v>42593</v>
      </c>
      <c r="H332" s="450"/>
      <c r="Q332" s="567">
        <v>42590</v>
      </c>
      <c r="R332" s="569">
        <f>Table4[[#This Row],[Construction Start Dates]]-Q332</f>
        <v>3</v>
      </c>
    </row>
    <row r="333" spans="2:18" s="444" customFormat="1" ht="14.45" x14ac:dyDescent="0.3">
      <c r="B333" s="424">
        <v>334</v>
      </c>
      <c r="C333" s="438">
        <v>42523</v>
      </c>
      <c r="D333" s="486">
        <v>42559</v>
      </c>
      <c r="H333" s="450"/>
      <c r="Q333" s="567">
        <v>42529</v>
      </c>
      <c r="R333" s="569">
        <f>Table4[[#This Row],[Construction Start Dates]]-Q333</f>
        <v>30</v>
      </c>
    </row>
    <row r="334" spans="2:18" s="444" customFormat="1" ht="14.45" x14ac:dyDescent="0.3">
      <c r="B334" s="424">
        <v>335</v>
      </c>
      <c r="C334" s="438">
        <v>42583</v>
      </c>
      <c r="D334" s="486">
        <v>42815</v>
      </c>
      <c r="H334" s="450"/>
      <c r="Q334" s="567">
        <v>42815</v>
      </c>
      <c r="R334" s="569">
        <f>Table4[[#This Row],[Construction Start Dates]]-Q334</f>
        <v>0</v>
      </c>
    </row>
    <row r="335" spans="2:18" s="444" customFormat="1" ht="14.45" x14ac:dyDescent="0.3">
      <c r="B335" s="424">
        <v>336</v>
      </c>
      <c r="C335" s="438">
        <v>42425</v>
      </c>
      <c r="D335" s="486">
        <v>42485</v>
      </c>
      <c r="H335" s="450"/>
      <c r="Q335" s="567">
        <v>42454</v>
      </c>
      <c r="R335" s="569">
        <f>Table4[[#This Row],[Construction Start Dates]]-Q335</f>
        <v>31</v>
      </c>
    </row>
    <row r="336" spans="2:18" s="444" customFormat="1" ht="14.45" x14ac:dyDescent="0.3">
      <c r="B336" s="424">
        <v>337</v>
      </c>
      <c r="C336" s="438">
        <v>42583</v>
      </c>
      <c r="D336" s="486">
        <v>42815</v>
      </c>
      <c r="H336" s="450"/>
      <c r="Q336" s="567">
        <v>42815</v>
      </c>
      <c r="R336" s="569">
        <f>Table4[[#This Row],[Construction Start Dates]]-Q336</f>
        <v>0</v>
      </c>
    </row>
    <row r="337" spans="2:18" s="444" customFormat="1" ht="14.45" x14ac:dyDescent="0.3">
      <c r="B337" s="424">
        <v>338</v>
      </c>
      <c r="C337" s="438">
        <v>42436</v>
      </c>
      <c r="D337" s="486">
        <v>42529</v>
      </c>
      <c r="H337" s="450"/>
      <c r="Q337" s="567">
        <v>42513</v>
      </c>
      <c r="R337" s="569">
        <f>Table4[[#This Row],[Construction Start Dates]]-Q337</f>
        <v>16</v>
      </c>
    </row>
    <row r="338" spans="2:18" s="444" customFormat="1" ht="14.45" x14ac:dyDescent="0.3">
      <c r="B338" s="424">
        <v>339</v>
      </c>
      <c r="C338" s="438">
        <v>42436</v>
      </c>
      <c r="D338" s="486">
        <v>42509</v>
      </c>
      <c r="H338" s="450"/>
      <c r="Q338" s="567">
        <v>42454</v>
      </c>
      <c r="R338" s="569">
        <f>Table4[[#This Row],[Construction Start Dates]]-Q338</f>
        <v>55</v>
      </c>
    </row>
    <row r="339" spans="2:18" s="444" customFormat="1" ht="14.45" x14ac:dyDescent="0.3">
      <c r="B339" s="424">
        <v>340</v>
      </c>
      <c r="C339" s="438">
        <v>42704</v>
      </c>
      <c r="D339" s="486">
        <v>42886</v>
      </c>
      <c r="H339" s="450"/>
      <c r="Q339" s="567">
        <v>42886</v>
      </c>
      <c r="R339" s="569">
        <f>Table4[[#This Row],[Construction Start Dates]]-Q339</f>
        <v>0</v>
      </c>
    </row>
    <row r="340" spans="2:18" s="444" customFormat="1" ht="14.45" x14ac:dyDescent="0.3">
      <c r="B340" s="424">
        <v>341</v>
      </c>
      <c r="C340" s="438">
        <v>42522</v>
      </c>
      <c r="D340" s="486">
        <v>42541</v>
      </c>
      <c r="H340" s="450"/>
      <c r="Q340" s="567">
        <v>42522</v>
      </c>
      <c r="R340" s="569">
        <f>Table4[[#This Row],[Construction Start Dates]]-Q340</f>
        <v>19</v>
      </c>
    </row>
    <row r="341" spans="2:18" s="444" customFormat="1" ht="14.45" x14ac:dyDescent="0.3">
      <c r="B341" s="424">
        <v>342</v>
      </c>
      <c r="C341" s="438">
        <v>42676</v>
      </c>
      <c r="D341" s="486">
        <v>42866</v>
      </c>
      <c r="H341" s="450"/>
      <c r="Q341" s="567">
        <v>42866</v>
      </c>
      <c r="R341" s="569">
        <f>Table4[[#This Row],[Construction Start Dates]]-Q341</f>
        <v>0</v>
      </c>
    </row>
    <row r="342" spans="2:18" s="444" customFormat="1" ht="14.45" x14ac:dyDescent="0.3">
      <c r="B342" s="424">
        <v>343</v>
      </c>
      <c r="C342" s="438">
        <v>42676</v>
      </c>
      <c r="D342" s="486">
        <v>42866</v>
      </c>
      <c r="H342" s="450"/>
      <c r="Q342" s="567">
        <v>42866</v>
      </c>
      <c r="R342" s="569">
        <f>Table4[[#This Row],[Construction Start Dates]]-Q342</f>
        <v>0</v>
      </c>
    </row>
    <row r="343" spans="2:18" s="444" customFormat="1" ht="14.45" x14ac:dyDescent="0.3">
      <c r="B343" s="424">
        <v>344</v>
      </c>
      <c r="C343" s="438">
        <v>42492</v>
      </c>
      <c r="D343" s="486">
        <v>42538</v>
      </c>
      <c r="H343" s="450"/>
      <c r="Q343" s="567">
        <v>42502</v>
      </c>
      <c r="R343" s="569">
        <f>Table4[[#This Row],[Construction Start Dates]]-Q343</f>
        <v>36</v>
      </c>
    </row>
    <row r="344" spans="2:18" s="444" customFormat="1" ht="14.45" x14ac:dyDescent="0.3">
      <c r="B344" s="424">
        <v>345</v>
      </c>
      <c r="C344" s="438">
        <v>42492</v>
      </c>
      <c r="D344" s="486">
        <v>42538</v>
      </c>
      <c r="H344" s="450"/>
      <c r="Q344" s="567">
        <v>42502</v>
      </c>
      <c r="R344" s="569">
        <f>Table4[[#This Row],[Construction Start Dates]]-Q344</f>
        <v>36</v>
      </c>
    </row>
    <row r="345" spans="2:18" s="444" customFormat="1" ht="14.45" x14ac:dyDescent="0.3">
      <c r="B345" s="424">
        <v>346</v>
      </c>
      <c r="C345" s="438">
        <v>42583</v>
      </c>
      <c r="D345" s="486">
        <v>42815</v>
      </c>
      <c r="H345" s="450"/>
      <c r="Q345" s="567">
        <v>42815</v>
      </c>
      <c r="R345" s="569">
        <f>Table4[[#This Row],[Construction Start Dates]]-Q345</f>
        <v>0</v>
      </c>
    </row>
    <row r="346" spans="2:18" s="444" customFormat="1" ht="14.45" x14ac:dyDescent="0.3">
      <c r="B346" s="424">
        <v>347</v>
      </c>
      <c r="C346" s="438">
        <v>42439</v>
      </c>
      <c r="D346" s="486">
        <v>42557</v>
      </c>
      <c r="H346" s="450"/>
      <c r="Q346" s="567">
        <v>42513</v>
      </c>
      <c r="R346" s="569">
        <f>Table4[[#This Row],[Construction Start Dates]]-Q346</f>
        <v>44</v>
      </c>
    </row>
    <row r="347" spans="2:18" s="444" customFormat="1" ht="14.45" x14ac:dyDescent="0.3">
      <c r="B347" s="424">
        <v>348</v>
      </c>
      <c r="C347" s="438">
        <v>42425</v>
      </c>
      <c r="D347" s="486">
        <v>42513</v>
      </c>
      <c r="H347" s="450"/>
      <c r="Q347" s="567">
        <v>42513</v>
      </c>
      <c r="R347" s="569">
        <f>Table4[[#This Row],[Construction Start Dates]]-Q347</f>
        <v>0</v>
      </c>
    </row>
    <row r="348" spans="2:18" s="444" customFormat="1" ht="14.45" x14ac:dyDescent="0.3">
      <c r="B348" s="424">
        <v>349</v>
      </c>
      <c r="C348" s="438">
        <v>42424</v>
      </c>
      <c r="D348" s="486">
        <v>42506</v>
      </c>
      <c r="H348" s="450"/>
      <c r="Q348" s="567">
        <v>42474</v>
      </c>
      <c r="R348" s="569">
        <f>Table4[[#This Row],[Construction Start Dates]]-Q348</f>
        <v>32</v>
      </c>
    </row>
    <row r="349" spans="2:18" s="444" customFormat="1" ht="14.45" x14ac:dyDescent="0.3">
      <c r="B349" s="424">
        <v>350</v>
      </c>
      <c r="C349" s="438">
        <v>42695</v>
      </c>
      <c r="D349" s="486">
        <v>42877</v>
      </c>
      <c r="H349" s="450"/>
      <c r="Q349" s="567">
        <v>42877</v>
      </c>
      <c r="R349" s="569">
        <f>Table4[[#This Row],[Construction Start Dates]]-Q349</f>
        <v>0</v>
      </c>
    </row>
    <row r="350" spans="2:18" s="444" customFormat="1" ht="14.45" x14ac:dyDescent="0.3">
      <c r="B350" s="424">
        <v>351</v>
      </c>
      <c r="C350" s="438">
        <v>42674</v>
      </c>
      <c r="D350" s="486">
        <v>42885</v>
      </c>
      <c r="H350" s="450"/>
      <c r="Q350" s="567">
        <v>42885</v>
      </c>
      <c r="R350" s="569">
        <f>Table4[[#This Row],[Construction Start Dates]]-Q350</f>
        <v>0</v>
      </c>
    </row>
    <row r="351" spans="2:18" s="444" customFormat="1" ht="14.45" x14ac:dyDescent="0.3">
      <c r="B351" s="424">
        <v>352</v>
      </c>
      <c r="C351" s="438">
        <v>42705</v>
      </c>
      <c r="D351" s="486">
        <v>42891</v>
      </c>
      <c r="H351" s="450"/>
      <c r="Q351" s="567">
        <v>42891</v>
      </c>
      <c r="R351" s="569">
        <f>Table4[[#This Row],[Construction Start Dates]]-Q351</f>
        <v>0</v>
      </c>
    </row>
    <row r="352" spans="2:18" s="444" customFormat="1" ht="14.45" x14ac:dyDescent="0.3">
      <c r="B352" s="424">
        <v>353</v>
      </c>
      <c r="C352" s="438">
        <v>42772</v>
      </c>
      <c r="D352" s="486">
        <v>42948</v>
      </c>
      <c r="H352" s="450"/>
      <c r="Q352" s="567">
        <v>42948</v>
      </c>
      <c r="R352" s="569">
        <f>Table4[[#This Row],[Construction Start Dates]]-Q352</f>
        <v>0</v>
      </c>
    </row>
    <row r="353" spans="2:18" s="444" customFormat="1" ht="14.45" x14ac:dyDescent="0.3">
      <c r="B353" s="424">
        <v>354</v>
      </c>
      <c r="C353" s="438">
        <v>42583</v>
      </c>
      <c r="D353" s="486">
        <v>42474</v>
      </c>
      <c r="H353" s="450"/>
      <c r="Q353" s="567">
        <v>42583</v>
      </c>
      <c r="R353" s="569">
        <f>Table4[[#This Row],[Construction Start Dates]]-Q353</f>
        <v>-109</v>
      </c>
    </row>
    <row r="354" spans="2:18" s="444" customFormat="1" ht="14.45" x14ac:dyDescent="0.3">
      <c r="B354" s="424">
        <v>355</v>
      </c>
      <c r="C354" s="438">
        <v>42521</v>
      </c>
      <c r="D354" s="486">
        <v>42569</v>
      </c>
      <c r="H354" s="450"/>
      <c r="Q354" s="567">
        <v>42521</v>
      </c>
      <c r="R354" s="569">
        <f>Table4[[#This Row],[Construction Start Dates]]-Q354</f>
        <v>48</v>
      </c>
    </row>
    <row r="355" spans="2:18" s="444" customFormat="1" ht="14.45" x14ac:dyDescent="0.3">
      <c r="B355" s="424">
        <v>356</v>
      </c>
      <c r="C355" s="438">
        <v>42772</v>
      </c>
      <c r="D355" s="486">
        <v>42948</v>
      </c>
      <c r="H355" s="450"/>
      <c r="Q355" s="567">
        <v>42948</v>
      </c>
      <c r="R355" s="569">
        <f>Table4[[#This Row],[Construction Start Dates]]-Q355</f>
        <v>0</v>
      </c>
    </row>
    <row r="356" spans="2:18" s="444" customFormat="1" ht="14.45" x14ac:dyDescent="0.3">
      <c r="B356" s="424">
        <v>357</v>
      </c>
      <c r="C356" s="438">
        <v>42800</v>
      </c>
      <c r="D356" s="486">
        <v>42948</v>
      </c>
      <c r="H356" s="450"/>
      <c r="Q356" s="567">
        <v>42948</v>
      </c>
      <c r="R356" s="569">
        <f>Table4[[#This Row],[Construction Start Dates]]-Q356</f>
        <v>0</v>
      </c>
    </row>
    <row r="357" spans="2:18" s="444" customFormat="1" ht="14.45" x14ac:dyDescent="0.3">
      <c r="B357" s="424">
        <v>358</v>
      </c>
      <c r="C357" s="438">
        <v>42458</v>
      </c>
      <c r="D357" s="486">
        <v>42541</v>
      </c>
      <c r="H357" s="450"/>
      <c r="Q357" s="567">
        <v>42458</v>
      </c>
      <c r="R357" s="569">
        <f>Table4[[#This Row],[Construction Start Dates]]-Q357</f>
        <v>83</v>
      </c>
    </row>
    <row r="358" spans="2:18" s="444" customFormat="1" ht="14.45" x14ac:dyDescent="0.3">
      <c r="B358" s="424">
        <v>359</v>
      </c>
      <c r="C358" s="438">
        <v>42145</v>
      </c>
      <c r="D358" s="486">
        <v>42201</v>
      </c>
      <c r="H358" s="450"/>
      <c r="Q358" s="567">
        <v>42145</v>
      </c>
      <c r="R358" s="569">
        <f>Table4[[#This Row],[Construction Start Dates]]-Q358</f>
        <v>56</v>
      </c>
    </row>
    <row r="359" spans="2:18" s="444" customFormat="1" ht="14.45" x14ac:dyDescent="0.3">
      <c r="B359" s="424">
        <v>360</v>
      </c>
      <c r="C359" s="438">
        <v>42172</v>
      </c>
      <c r="D359" s="486">
        <v>42207</v>
      </c>
      <c r="H359" s="450"/>
      <c r="Q359" s="567">
        <v>42179</v>
      </c>
      <c r="R359" s="569">
        <f>Table4[[#This Row],[Construction Start Dates]]-Q359</f>
        <v>28</v>
      </c>
    </row>
    <row r="360" spans="2:18" s="444" customFormat="1" ht="14.45" x14ac:dyDescent="0.3">
      <c r="B360" s="424">
        <v>361</v>
      </c>
      <c r="C360" s="438">
        <v>42695</v>
      </c>
      <c r="D360" s="486">
        <v>42856</v>
      </c>
      <c r="H360" s="450"/>
      <c r="Q360" s="567">
        <v>42856</v>
      </c>
      <c r="R360" s="569">
        <f>Table4[[#This Row],[Construction Start Dates]]-Q360</f>
        <v>0</v>
      </c>
    </row>
    <row r="361" spans="2:18" s="444" customFormat="1" ht="14.45" x14ac:dyDescent="0.3">
      <c r="B361" s="424">
        <v>362</v>
      </c>
      <c r="C361" s="438">
        <v>42618</v>
      </c>
      <c r="D361" s="486">
        <v>42790</v>
      </c>
      <c r="H361" s="450"/>
      <c r="Q361" s="567">
        <v>42790</v>
      </c>
      <c r="R361" s="569">
        <f>Table4[[#This Row],[Construction Start Dates]]-Q361</f>
        <v>0</v>
      </c>
    </row>
    <row r="362" spans="2:18" s="444" customFormat="1" ht="14.45" x14ac:dyDescent="0.3">
      <c r="B362" s="424">
        <v>363</v>
      </c>
      <c r="C362" s="438">
        <v>42710</v>
      </c>
      <c r="D362" s="486">
        <v>42885</v>
      </c>
      <c r="H362" s="450"/>
      <c r="Q362" s="567">
        <v>42885</v>
      </c>
      <c r="R362" s="569">
        <f>Table4[[#This Row],[Construction Start Dates]]-Q362</f>
        <v>0</v>
      </c>
    </row>
    <row r="363" spans="2:18" s="444" customFormat="1" ht="14.45" x14ac:dyDescent="0.3">
      <c r="B363" s="424">
        <v>364</v>
      </c>
      <c r="C363" s="438">
        <v>42436</v>
      </c>
      <c r="D363" s="486">
        <v>42510</v>
      </c>
      <c r="H363" s="450"/>
      <c r="Q363" s="567">
        <v>42510</v>
      </c>
      <c r="R363" s="569">
        <f>Table4[[#This Row],[Construction Start Dates]]-Q363</f>
        <v>0</v>
      </c>
    </row>
    <row r="364" spans="2:18" s="444" customFormat="1" ht="14.45" x14ac:dyDescent="0.3">
      <c r="B364" s="424">
        <v>365</v>
      </c>
      <c r="C364" s="438">
        <v>42436</v>
      </c>
      <c r="D364" s="486">
        <v>42521</v>
      </c>
      <c r="H364" s="450"/>
      <c r="Q364" s="567">
        <v>42510</v>
      </c>
      <c r="R364" s="569">
        <f>Table4[[#This Row],[Construction Start Dates]]-Q364</f>
        <v>11</v>
      </c>
    </row>
    <row r="365" spans="2:18" s="444" customFormat="1" ht="14.45" x14ac:dyDescent="0.3">
      <c r="B365" s="424">
        <v>366</v>
      </c>
      <c r="C365" s="438">
        <v>42157</v>
      </c>
      <c r="D365" s="486">
        <v>42205</v>
      </c>
      <c r="H365" s="450"/>
      <c r="Q365" s="567">
        <v>42150</v>
      </c>
      <c r="R365" s="569">
        <f>Table4[[#This Row],[Construction Start Dates]]-Q365</f>
        <v>55</v>
      </c>
    </row>
    <row r="366" spans="2:18" s="444" customFormat="1" ht="14.45" x14ac:dyDescent="0.3">
      <c r="B366" s="424">
        <v>367</v>
      </c>
      <c r="C366" s="438">
        <v>42138</v>
      </c>
      <c r="D366" s="486">
        <v>42201</v>
      </c>
      <c r="H366" s="450"/>
      <c r="Q366" s="567">
        <v>42152</v>
      </c>
      <c r="R366" s="569">
        <f>Table4[[#This Row],[Construction Start Dates]]-Q366</f>
        <v>49</v>
      </c>
    </row>
    <row r="367" spans="2:18" s="444" customFormat="1" ht="14.45" x14ac:dyDescent="0.3">
      <c r="B367" s="424">
        <v>368</v>
      </c>
      <c r="C367" s="438">
        <v>42613</v>
      </c>
      <c r="D367" s="486">
        <v>42795</v>
      </c>
      <c r="H367" s="450"/>
      <c r="Q367" s="567">
        <v>42795</v>
      </c>
      <c r="R367" s="569">
        <f>Table4[[#This Row],[Construction Start Dates]]-Q367</f>
        <v>0</v>
      </c>
    </row>
    <row r="368" spans="2:18" s="444" customFormat="1" ht="14.45" x14ac:dyDescent="0.3">
      <c r="B368" s="424">
        <v>369</v>
      </c>
      <c r="C368" s="438">
        <v>42179</v>
      </c>
      <c r="D368" s="486">
        <v>42205</v>
      </c>
      <c r="H368" s="450"/>
      <c r="Q368" s="567">
        <v>42173</v>
      </c>
      <c r="R368" s="569">
        <f>Table4[[#This Row],[Construction Start Dates]]-Q368</f>
        <v>32</v>
      </c>
    </row>
    <row r="369" spans="2:18" s="444" customFormat="1" ht="14.45" x14ac:dyDescent="0.3">
      <c r="B369" s="424">
        <v>370</v>
      </c>
      <c r="C369" s="438">
        <v>42740</v>
      </c>
      <c r="D369" s="486">
        <v>42885</v>
      </c>
      <c r="H369" s="450"/>
      <c r="Q369" s="567">
        <v>42885</v>
      </c>
      <c r="R369" s="569">
        <f>Table4[[#This Row],[Construction Start Dates]]-Q369</f>
        <v>0</v>
      </c>
    </row>
    <row r="370" spans="2:18" s="444" customFormat="1" ht="14.45" x14ac:dyDescent="0.3">
      <c r="B370" s="424">
        <v>371</v>
      </c>
      <c r="C370" s="438">
        <v>42186</v>
      </c>
      <c r="D370" s="486">
        <v>42219</v>
      </c>
      <c r="H370" s="450"/>
      <c r="Q370" s="567">
        <v>42198</v>
      </c>
      <c r="R370" s="569">
        <f>Table4[[#This Row],[Construction Start Dates]]-Q370</f>
        <v>21</v>
      </c>
    </row>
    <row r="371" spans="2:18" s="444" customFormat="1" ht="14.45" x14ac:dyDescent="0.3">
      <c r="B371" s="424">
        <v>372</v>
      </c>
      <c r="C371" s="438">
        <v>42738</v>
      </c>
      <c r="D371" s="486">
        <v>42887</v>
      </c>
      <c r="H371" s="450"/>
      <c r="Q371" s="567">
        <v>42887</v>
      </c>
      <c r="R371" s="569">
        <f>Table4[[#This Row],[Construction Start Dates]]-Q371</f>
        <v>0</v>
      </c>
    </row>
    <row r="372" spans="2:18" s="444" customFormat="1" ht="14.45" x14ac:dyDescent="0.3">
      <c r="B372" s="424">
        <v>373</v>
      </c>
      <c r="C372" s="438">
        <v>42138</v>
      </c>
      <c r="D372" s="486" t="s">
        <v>5010</v>
      </c>
      <c r="H372" s="450"/>
      <c r="Q372" s="567">
        <v>42158</v>
      </c>
      <c r="R372" s="569" t="e">
        <f>Table4[[#This Row],[Construction Start Dates]]-Q372</f>
        <v>#VALUE!</v>
      </c>
    </row>
    <row r="373" spans="2:18" s="444" customFormat="1" ht="14.45" x14ac:dyDescent="0.3">
      <c r="B373" s="424">
        <v>374</v>
      </c>
      <c r="C373" s="438">
        <v>42523</v>
      </c>
      <c r="D373" s="486">
        <v>42587</v>
      </c>
      <c r="H373" s="450"/>
      <c r="Q373" s="567">
        <v>42590</v>
      </c>
      <c r="R373" s="569">
        <f>Table4[[#This Row],[Construction Start Dates]]-Q373</f>
        <v>-3</v>
      </c>
    </row>
    <row r="374" spans="2:18" s="444" customFormat="1" ht="14.45" x14ac:dyDescent="0.3">
      <c r="B374" s="424">
        <v>375</v>
      </c>
      <c r="C374" s="438">
        <v>42552</v>
      </c>
      <c r="D374" s="486">
        <v>42559</v>
      </c>
      <c r="H374" s="450"/>
      <c r="Q374" s="567">
        <v>42552</v>
      </c>
      <c r="R374" s="569">
        <f>Table4[[#This Row],[Construction Start Dates]]-Q374</f>
        <v>7</v>
      </c>
    </row>
    <row r="375" spans="2:18" s="444" customFormat="1" ht="14.45" x14ac:dyDescent="0.3">
      <c r="B375" s="424">
        <v>376</v>
      </c>
      <c r="C375" s="438">
        <v>42138</v>
      </c>
      <c r="D375" s="486" t="s">
        <v>5011</v>
      </c>
      <c r="H375" s="450"/>
      <c r="Q375" s="567">
        <v>42156</v>
      </c>
      <c r="R375" s="569" t="e">
        <f>Table4[[#This Row],[Construction Start Dates]]-Q375</f>
        <v>#VALUE!</v>
      </c>
    </row>
    <row r="376" spans="2:18" s="444" customFormat="1" ht="14.45" x14ac:dyDescent="0.3">
      <c r="B376" s="424">
        <v>377</v>
      </c>
      <c r="C376" s="438">
        <v>42724</v>
      </c>
      <c r="D376" s="486">
        <v>42800</v>
      </c>
      <c r="H376" s="450"/>
      <c r="Q376" s="567">
        <v>42800</v>
      </c>
      <c r="R376" s="569">
        <f>Table4[[#This Row],[Construction Start Dates]]-Q376</f>
        <v>0</v>
      </c>
    </row>
    <row r="377" spans="2:18" s="444" customFormat="1" ht="14.45" x14ac:dyDescent="0.3">
      <c r="B377" s="424">
        <v>378</v>
      </c>
      <c r="C377" s="438">
        <v>42425</v>
      </c>
      <c r="D377" s="486">
        <v>42509</v>
      </c>
      <c r="H377" s="450"/>
      <c r="Q377" s="567">
        <v>42502</v>
      </c>
      <c r="R377" s="569">
        <f>Table4[[#This Row],[Construction Start Dates]]-Q377</f>
        <v>7</v>
      </c>
    </row>
    <row r="378" spans="2:18" s="444" customFormat="1" ht="14.45" x14ac:dyDescent="0.3">
      <c r="B378" s="424">
        <v>379</v>
      </c>
      <c r="C378" s="438">
        <v>42648</v>
      </c>
      <c r="D378" s="486">
        <v>42836</v>
      </c>
      <c r="H378" s="450"/>
      <c r="Q378" s="567">
        <v>42836</v>
      </c>
      <c r="R378" s="569">
        <f>Table4[[#This Row],[Construction Start Dates]]-Q378</f>
        <v>0</v>
      </c>
    </row>
    <row r="379" spans="2:18" s="444" customFormat="1" ht="14.45" x14ac:dyDescent="0.3">
      <c r="B379" s="424">
        <v>380</v>
      </c>
      <c r="C379" s="438">
        <v>42458</v>
      </c>
      <c r="D379" s="486">
        <v>42529</v>
      </c>
      <c r="H379" s="450"/>
      <c r="Q379" s="567">
        <v>42458</v>
      </c>
      <c r="R379" s="569">
        <f>Table4[[#This Row],[Construction Start Dates]]-Q379</f>
        <v>71</v>
      </c>
    </row>
    <row r="380" spans="2:18" s="444" customFormat="1" ht="14.45" x14ac:dyDescent="0.3">
      <c r="B380" s="424">
        <v>381</v>
      </c>
      <c r="C380" s="438">
        <v>42458</v>
      </c>
      <c r="D380" s="486">
        <v>42537</v>
      </c>
      <c r="H380" s="450"/>
      <c r="Q380" s="567">
        <v>42458</v>
      </c>
      <c r="R380" s="569">
        <f>Table4[[#This Row],[Construction Start Dates]]-Q380</f>
        <v>79</v>
      </c>
    </row>
    <row r="381" spans="2:18" s="444" customFormat="1" ht="14.45" x14ac:dyDescent="0.3">
      <c r="B381" s="424">
        <v>382</v>
      </c>
      <c r="C381" s="438">
        <v>42458</v>
      </c>
      <c r="D381" s="486">
        <v>42538</v>
      </c>
      <c r="H381" s="450"/>
      <c r="Q381" s="567">
        <v>42458</v>
      </c>
      <c r="R381" s="569">
        <f>Table4[[#This Row],[Construction Start Dates]]-Q381</f>
        <v>80</v>
      </c>
    </row>
    <row r="382" spans="2:18" s="444" customFormat="1" ht="14.45" x14ac:dyDescent="0.3">
      <c r="B382" s="424">
        <v>383</v>
      </c>
      <c r="C382" s="438">
        <v>42646</v>
      </c>
      <c r="D382" s="486">
        <v>42866</v>
      </c>
      <c r="H382" s="450"/>
      <c r="Q382" s="567">
        <v>42866</v>
      </c>
      <c r="R382" s="569">
        <f>Table4[[#This Row],[Construction Start Dates]]-Q382</f>
        <v>0</v>
      </c>
    </row>
    <row r="383" spans="2:18" s="444" customFormat="1" ht="14.45" x14ac:dyDescent="0.3">
      <c r="B383" s="424">
        <v>384</v>
      </c>
      <c r="C383" s="438">
        <v>42772</v>
      </c>
      <c r="D383" s="486">
        <v>42940</v>
      </c>
      <c r="H383" s="450"/>
      <c r="Q383" s="567">
        <v>42940</v>
      </c>
      <c r="R383" s="569">
        <f>Table4[[#This Row],[Construction Start Dates]]-Q383</f>
        <v>0</v>
      </c>
    </row>
    <row r="384" spans="2:18" s="444" customFormat="1" ht="14.45" x14ac:dyDescent="0.3">
      <c r="B384" s="424">
        <v>385</v>
      </c>
      <c r="C384" s="438">
        <v>42740</v>
      </c>
      <c r="D384" s="486">
        <v>42881</v>
      </c>
      <c r="H384" s="450"/>
      <c r="Q384" s="567">
        <v>42881</v>
      </c>
      <c r="R384" s="569">
        <f>Table4[[#This Row],[Construction Start Dates]]-Q384</f>
        <v>0</v>
      </c>
    </row>
    <row r="385" spans="2:18" s="444" customFormat="1" ht="14.45" x14ac:dyDescent="0.3">
      <c r="B385" s="424">
        <v>386</v>
      </c>
      <c r="C385" s="438">
        <v>42716</v>
      </c>
      <c r="D385" s="486">
        <v>42877</v>
      </c>
      <c r="H385" s="450"/>
      <c r="Q385" s="567">
        <v>42877</v>
      </c>
      <c r="R385" s="569">
        <f>Table4[[#This Row],[Construction Start Dates]]-Q385</f>
        <v>0</v>
      </c>
    </row>
    <row r="386" spans="2:18" s="444" customFormat="1" ht="14.45" x14ac:dyDescent="0.3">
      <c r="B386" s="424">
        <v>387</v>
      </c>
      <c r="C386" s="438">
        <v>42458</v>
      </c>
      <c r="D386" s="486">
        <v>42538</v>
      </c>
      <c r="H386" s="450"/>
      <c r="Q386" s="567">
        <v>42458</v>
      </c>
      <c r="R386" s="569">
        <f>Table4[[#This Row],[Construction Start Dates]]-Q386</f>
        <v>80</v>
      </c>
    </row>
    <row r="387" spans="2:18" s="444" customFormat="1" ht="14.45" x14ac:dyDescent="0.3">
      <c r="B387" s="424">
        <v>388</v>
      </c>
      <c r="C387" s="438">
        <v>42436</v>
      </c>
      <c r="D387" s="486">
        <v>42516</v>
      </c>
      <c r="H387" s="450"/>
      <c r="Q387" s="567">
        <v>42510</v>
      </c>
      <c r="R387" s="569">
        <f>Table4[[#This Row],[Construction Start Dates]]-Q387</f>
        <v>6</v>
      </c>
    </row>
    <row r="388" spans="2:18" s="444" customFormat="1" ht="14.45" x14ac:dyDescent="0.3">
      <c r="B388" s="424">
        <v>389</v>
      </c>
      <c r="C388" s="438">
        <v>42800</v>
      </c>
      <c r="D388" s="486">
        <v>42940</v>
      </c>
      <c r="H388" s="450"/>
      <c r="Q388" s="567">
        <v>42940</v>
      </c>
      <c r="R388" s="569">
        <f>Table4[[#This Row],[Construction Start Dates]]-Q388</f>
        <v>0</v>
      </c>
    </row>
    <row r="389" spans="2:18" s="444" customFormat="1" ht="14.45" x14ac:dyDescent="0.3">
      <c r="B389" s="424">
        <v>390</v>
      </c>
      <c r="C389" s="438">
        <v>42676</v>
      </c>
      <c r="D389" s="486">
        <v>42866</v>
      </c>
      <c r="H389" s="450"/>
      <c r="Q389" s="567">
        <v>42866</v>
      </c>
      <c r="R389" s="569">
        <f>Table4[[#This Row],[Construction Start Dates]]-Q389</f>
        <v>0</v>
      </c>
    </row>
    <row r="390" spans="2:18" s="444" customFormat="1" ht="14.45" x14ac:dyDescent="0.3">
      <c r="B390" s="424">
        <v>391</v>
      </c>
      <c r="C390" s="438">
        <v>42464</v>
      </c>
      <c r="D390" s="486">
        <v>42538</v>
      </c>
      <c r="H390" s="450"/>
      <c r="Q390" s="567">
        <v>42521</v>
      </c>
      <c r="R390" s="569">
        <f>Table4[[#This Row],[Construction Start Dates]]-Q390</f>
        <v>17</v>
      </c>
    </row>
    <row r="391" spans="2:18" s="444" customFormat="1" ht="14.45" x14ac:dyDescent="0.3">
      <c r="B391" s="424">
        <v>392</v>
      </c>
      <c r="C391" s="438">
        <v>42740</v>
      </c>
      <c r="D391" s="486">
        <v>42885</v>
      </c>
      <c r="H391" s="450"/>
      <c r="Q391" s="567">
        <v>42885</v>
      </c>
      <c r="R391" s="569">
        <f>Table4[[#This Row],[Construction Start Dates]]-Q391</f>
        <v>0</v>
      </c>
    </row>
    <row r="392" spans="2:18" s="444" customFormat="1" ht="14.45" x14ac:dyDescent="0.3">
      <c r="B392" s="424">
        <v>393</v>
      </c>
      <c r="C392" s="438">
        <v>42800</v>
      </c>
      <c r="D392" s="486">
        <v>42940</v>
      </c>
      <c r="H392" s="450"/>
      <c r="Q392" s="567">
        <v>42940</v>
      </c>
      <c r="R392" s="569">
        <f>Table4[[#This Row],[Construction Start Dates]]-Q392</f>
        <v>0</v>
      </c>
    </row>
    <row r="393" spans="2:18" s="444" customFormat="1" ht="14.45" x14ac:dyDescent="0.3">
      <c r="B393" s="424">
        <v>394</v>
      </c>
      <c r="C393" s="438">
        <v>42710</v>
      </c>
      <c r="D393" s="486">
        <v>42881</v>
      </c>
      <c r="H393" s="450"/>
      <c r="Q393" s="567">
        <v>42881</v>
      </c>
      <c r="R393" s="569">
        <f>Table4[[#This Row],[Construction Start Dates]]-Q393</f>
        <v>0</v>
      </c>
    </row>
    <row r="394" spans="2:18" s="444" customFormat="1" ht="14.45" x14ac:dyDescent="0.3">
      <c r="B394" s="424">
        <v>395</v>
      </c>
      <c r="C394" s="438">
        <v>42740</v>
      </c>
      <c r="D394" s="486">
        <v>42881</v>
      </c>
      <c r="H394" s="450"/>
      <c r="Q394" s="567">
        <v>42881</v>
      </c>
      <c r="R394" s="569">
        <f>Table4[[#This Row],[Construction Start Dates]]-Q394</f>
        <v>0</v>
      </c>
    </row>
    <row r="395" spans="2:18" s="444" customFormat="1" ht="14.45" x14ac:dyDescent="0.3">
      <c r="B395" s="424">
        <v>396</v>
      </c>
      <c r="C395" s="438">
        <v>42537</v>
      </c>
      <c r="D395" s="486">
        <v>42562</v>
      </c>
      <c r="H395" s="450"/>
      <c r="Q395" s="567">
        <v>42562</v>
      </c>
      <c r="R395" s="569">
        <f>Table4[[#This Row],[Construction Start Dates]]-Q395</f>
        <v>0</v>
      </c>
    </row>
    <row r="396" spans="2:18" s="444" customFormat="1" ht="14.45" x14ac:dyDescent="0.3">
      <c r="B396" s="424">
        <v>397</v>
      </c>
      <c r="C396" s="438">
        <v>42459</v>
      </c>
      <c r="D396" s="486">
        <v>42510</v>
      </c>
      <c r="H396" s="450"/>
      <c r="Q396" s="567">
        <v>42510</v>
      </c>
      <c r="R396" s="569">
        <f>Table4[[#This Row],[Construction Start Dates]]-Q396</f>
        <v>0</v>
      </c>
    </row>
    <row r="397" spans="2:18" s="444" customFormat="1" ht="14.45" x14ac:dyDescent="0.3">
      <c r="B397" s="424">
        <v>398</v>
      </c>
      <c r="C397" s="438">
        <v>42506</v>
      </c>
      <c r="D397" s="486">
        <v>42545</v>
      </c>
      <c r="H397" s="450"/>
      <c r="Q397" s="567">
        <v>42506</v>
      </c>
      <c r="R397" s="569">
        <f>Table4[[#This Row],[Construction Start Dates]]-Q397</f>
        <v>39</v>
      </c>
    </row>
    <row r="398" spans="2:18" s="444" customFormat="1" ht="14.45" x14ac:dyDescent="0.3">
      <c r="B398" s="424">
        <v>399</v>
      </c>
      <c r="C398" s="438">
        <v>42583</v>
      </c>
      <c r="D398" s="486">
        <v>42779</v>
      </c>
      <c r="H398" s="450"/>
      <c r="Q398" s="567">
        <v>42779</v>
      </c>
      <c r="R398" s="569">
        <f>Table4[[#This Row],[Construction Start Dates]]-Q398</f>
        <v>0</v>
      </c>
    </row>
    <row r="399" spans="2:18" s="444" customFormat="1" ht="14.45" x14ac:dyDescent="0.3">
      <c r="B399" s="424">
        <v>402</v>
      </c>
      <c r="C399" s="438">
        <v>42394</v>
      </c>
      <c r="D399" s="486">
        <v>42538</v>
      </c>
      <c r="H399" s="450"/>
      <c r="Q399" s="567">
        <v>42452</v>
      </c>
      <c r="R399" s="569">
        <f>Table4[[#This Row],[Construction Start Dates]]-Q399</f>
        <v>86</v>
      </c>
    </row>
    <row r="400" spans="2:18" s="444" customFormat="1" ht="14.45" x14ac:dyDescent="0.3">
      <c r="B400" s="424">
        <v>403</v>
      </c>
      <c r="C400" s="438">
        <v>42394</v>
      </c>
      <c r="D400" s="486">
        <v>42509</v>
      </c>
      <c r="H400" s="450"/>
      <c r="Q400" s="567">
        <v>42452</v>
      </c>
      <c r="R400" s="569">
        <f>Table4[[#This Row],[Construction Start Dates]]-Q400</f>
        <v>57</v>
      </c>
    </row>
    <row r="401" spans="2:18" s="444" customFormat="1" ht="14.45" x14ac:dyDescent="0.3">
      <c r="B401" s="424">
        <v>404</v>
      </c>
      <c r="C401" s="438">
        <v>42648</v>
      </c>
      <c r="D401" s="486">
        <v>42790</v>
      </c>
      <c r="H401" s="450"/>
      <c r="Q401" s="567">
        <v>42790</v>
      </c>
      <c r="R401" s="569">
        <f>Table4[[#This Row],[Construction Start Dates]]-Q401</f>
        <v>0</v>
      </c>
    </row>
    <row r="402" spans="2:18" s="444" customFormat="1" ht="14.45" x14ac:dyDescent="0.3">
      <c r="B402" s="424">
        <v>405</v>
      </c>
      <c r="C402" s="438">
        <v>42188</v>
      </c>
      <c r="D402" s="486">
        <v>42207</v>
      </c>
      <c r="H402" s="450"/>
      <c r="Q402" s="567">
        <v>42206</v>
      </c>
      <c r="R402" s="569">
        <f>Table4[[#This Row],[Construction Start Dates]]-Q402</f>
        <v>1</v>
      </c>
    </row>
    <row r="403" spans="2:18" s="444" customFormat="1" ht="14.45" x14ac:dyDescent="0.3">
      <c r="B403" s="424">
        <v>406</v>
      </c>
      <c r="C403" s="438">
        <v>42425</v>
      </c>
      <c r="D403" s="486">
        <v>42464</v>
      </c>
      <c r="H403" s="450"/>
      <c r="Q403" s="567">
        <v>42452</v>
      </c>
      <c r="R403" s="569">
        <f>Table4[[#This Row],[Construction Start Dates]]-Q403</f>
        <v>12</v>
      </c>
    </row>
    <row r="404" spans="2:18" s="444" customFormat="1" ht="14.45" x14ac:dyDescent="0.3">
      <c r="B404" s="424">
        <v>407</v>
      </c>
      <c r="C404" s="438">
        <v>42618</v>
      </c>
      <c r="D404" s="486">
        <v>42782</v>
      </c>
      <c r="H404" s="450"/>
      <c r="Q404" s="567">
        <v>42782</v>
      </c>
      <c r="R404" s="569">
        <f>Table4[[#This Row],[Construction Start Dates]]-Q404</f>
        <v>0</v>
      </c>
    </row>
    <row r="405" spans="2:18" s="444" customFormat="1" ht="14.45" x14ac:dyDescent="0.3">
      <c r="B405" s="424">
        <v>408</v>
      </c>
      <c r="C405" s="438">
        <v>42705</v>
      </c>
      <c r="D405" s="486">
        <v>42877</v>
      </c>
      <c r="H405" s="450"/>
      <c r="Q405" s="567">
        <v>42877</v>
      </c>
      <c r="R405" s="569">
        <f>Table4[[#This Row],[Construction Start Dates]]-Q405</f>
        <v>0</v>
      </c>
    </row>
    <row r="406" spans="2:18" s="444" customFormat="1" ht="14.45" x14ac:dyDescent="0.3">
      <c r="B406" s="424">
        <v>409</v>
      </c>
      <c r="C406" s="438">
        <v>42660</v>
      </c>
      <c r="D406" s="486">
        <v>42828</v>
      </c>
      <c r="H406" s="450"/>
      <c r="Q406" s="567">
        <v>42828</v>
      </c>
      <c r="R406" s="569">
        <f>Table4[[#This Row],[Construction Start Dates]]-Q406</f>
        <v>0</v>
      </c>
    </row>
    <row r="407" spans="2:18" s="444" customFormat="1" ht="14.45" x14ac:dyDescent="0.3">
      <c r="B407" s="424">
        <v>410</v>
      </c>
      <c r="C407" s="438">
        <v>42506</v>
      </c>
      <c r="D407" s="486">
        <v>42558</v>
      </c>
      <c r="H407" s="450"/>
      <c r="Q407" s="567">
        <v>42535</v>
      </c>
      <c r="R407" s="569">
        <f>Table4[[#This Row],[Construction Start Dates]]-Q407</f>
        <v>23</v>
      </c>
    </row>
    <row r="408" spans="2:18" s="444" customFormat="1" ht="14.45" x14ac:dyDescent="0.3">
      <c r="B408" s="424">
        <v>411</v>
      </c>
      <c r="C408" s="438">
        <v>42522</v>
      </c>
      <c r="D408" s="486">
        <v>42562</v>
      </c>
      <c r="H408" s="450"/>
      <c r="Q408" s="567">
        <v>42522</v>
      </c>
      <c r="R408" s="569">
        <f>Table4[[#This Row],[Construction Start Dates]]-Q408</f>
        <v>40</v>
      </c>
    </row>
    <row r="409" spans="2:18" s="444" customFormat="1" ht="14.45" x14ac:dyDescent="0.3">
      <c r="B409" s="424">
        <v>412</v>
      </c>
      <c r="C409" s="438">
        <v>42186</v>
      </c>
      <c r="D409" s="486">
        <v>42513</v>
      </c>
      <c r="H409" s="450"/>
      <c r="Q409" s="567">
        <v>42193</v>
      </c>
      <c r="R409" s="569">
        <f>Table4[[#This Row],[Construction Start Dates]]-Q409</f>
        <v>320</v>
      </c>
    </row>
    <row r="410" spans="2:18" s="444" customFormat="1" ht="14.45" x14ac:dyDescent="0.3">
      <c r="B410" s="424">
        <v>413</v>
      </c>
      <c r="C410" s="438">
        <v>42555</v>
      </c>
      <c r="D410" s="486">
        <v>42615</v>
      </c>
      <c r="H410" s="450"/>
      <c r="Q410" s="567">
        <v>42615</v>
      </c>
      <c r="R410" s="569">
        <f>Table4[[#This Row],[Construction Start Dates]]-Q410</f>
        <v>0</v>
      </c>
    </row>
    <row r="411" spans="2:18" s="444" customFormat="1" ht="14.45" x14ac:dyDescent="0.3">
      <c r="B411" s="424">
        <v>414</v>
      </c>
      <c r="C411" s="438">
        <v>42173</v>
      </c>
      <c r="D411" s="486">
        <v>42516</v>
      </c>
      <c r="H411" s="450"/>
      <c r="Q411" s="567">
        <v>42166</v>
      </c>
      <c r="R411" s="569">
        <f>Table4[[#This Row],[Construction Start Dates]]-Q411</f>
        <v>350</v>
      </c>
    </row>
    <row r="412" spans="2:18" s="444" customFormat="1" ht="14.45" x14ac:dyDescent="0.3">
      <c r="B412" s="424">
        <v>415</v>
      </c>
      <c r="C412" s="438">
        <v>42209</v>
      </c>
      <c r="D412" s="486">
        <v>42201</v>
      </c>
      <c r="H412" s="450"/>
      <c r="Q412" s="567">
        <v>42216</v>
      </c>
      <c r="R412" s="569">
        <f>Table4[[#This Row],[Construction Start Dates]]-Q412</f>
        <v>-15</v>
      </c>
    </row>
    <row r="413" spans="2:18" s="444" customFormat="1" ht="14.45" x14ac:dyDescent="0.3">
      <c r="B413" s="424">
        <v>416</v>
      </c>
      <c r="C413" s="438">
        <v>42206</v>
      </c>
      <c r="D413" s="486">
        <v>42221</v>
      </c>
      <c r="H413" s="450"/>
      <c r="Q413" s="567">
        <v>42443</v>
      </c>
      <c r="R413" s="569">
        <f>Table4[[#This Row],[Construction Start Dates]]-Q413</f>
        <v>-222</v>
      </c>
    </row>
    <row r="414" spans="2:18" s="444" customFormat="1" ht="14.45" x14ac:dyDescent="0.3">
      <c r="B414" s="424">
        <v>417</v>
      </c>
      <c r="C414" s="438">
        <v>42705</v>
      </c>
      <c r="D414" s="486">
        <v>42877</v>
      </c>
      <c r="H414" s="450"/>
      <c r="Q414" s="567">
        <v>42877</v>
      </c>
      <c r="R414" s="569">
        <f>Table4[[#This Row],[Construction Start Dates]]-Q414</f>
        <v>0</v>
      </c>
    </row>
    <row r="415" spans="2:18" s="444" customFormat="1" ht="14.45" x14ac:dyDescent="0.3">
      <c r="B415" s="424">
        <v>418</v>
      </c>
      <c r="C415" s="438">
        <v>42215</v>
      </c>
      <c r="D415" s="486">
        <v>42464</v>
      </c>
      <c r="H415" s="450"/>
      <c r="Q415" s="567">
        <v>42223</v>
      </c>
      <c r="R415" s="569">
        <f>Table4[[#This Row],[Construction Start Dates]]-Q415</f>
        <v>241</v>
      </c>
    </row>
    <row r="416" spans="2:18" s="444" customFormat="1" ht="14.45" x14ac:dyDescent="0.3">
      <c r="B416" s="424">
        <v>419</v>
      </c>
      <c r="C416" s="438">
        <v>42209</v>
      </c>
      <c r="D416" s="486">
        <v>42219</v>
      </c>
      <c r="H416" s="450"/>
      <c r="Q416" s="567">
        <v>42216</v>
      </c>
      <c r="R416" s="569">
        <f>Table4[[#This Row],[Construction Start Dates]]-Q416</f>
        <v>3</v>
      </c>
    </row>
    <row r="417" spans="2:18" s="444" customFormat="1" ht="14.45" x14ac:dyDescent="0.3">
      <c r="B417" s="424">
        <v>420</v>
      </c>
      <c r="C417" s="438">
        <v>42220</v>
      </c>
      <c r="D417" s="486">
        <v>42222</v>
      </c>
      <c r="H417" s="450"/>
      <c r="Q417" s="567">
        <v>42227</v>
      </c>
      <c r="R417" s="569">
        <f>Table4[[#This Row],[Construction Start Dates]]-Q417</f>
        <v>-5</v>
      </c>
    </row>
    <row r="418" spans="2:18" s="444" customFormat="1" ht="14.45" x14ac:dyDescent="0.3">
      <c r="B418" s="424">
        <v>421</v>
      </c>
      <c r="C418" s="438">
        <v>42425</v>
      </c>
      <c r="D418" s="486">
        <v>42464</v>
      </c>
      <c r="H418" s="450"/>
      <c r="Q418" s="567">
        <v>42452</v>
      </c>
      <c r="R418" s="569">
        <f>Table4[[#This Row],[Construction Start Dates]]-Q418</f>
        <v>12</v>
      </c>
    </row>
    <row r="419" spans="2:18" s="444" customFormat="1" ht="14.45" x14ac:dyDescent="0.3">
      <c r="B419" s="424">
        <v>422</v>
      </c>
      <c r="C419" s="438">
        <v>42138</v>
      </c>
      <c r="D419" s="486">
        <v>42513</v>
      </c>
      <c r="H419" s="450"/>
      <c r="Q419" s="567">
        <v>42158</v>
      </c>
      <c r="R419" s="569">
        <f>Table4[[#This Row],[Construction Start Dates]]-Q419</f>
        <v>355</v>
      </c>
    </row>
    <row r="420" spans="2:18" s="444" customFormat="1" ht="14.45" x14ac:dyDescent="0.3">
      <c r="B420" s="424">
        <v>423</v>
      </c>
      <c r="C420" s="438">
        <v>42521</v>
      </c>
      <c r="D420" s="486">
        <v>42538</v>
      </c>
      <c r="H420" s="450"/>
      <c r="Q420" s="567">
        <v>42521</v>
      </c>
      <c r="R420" s="569">
        <f>Table4[[#This Row],[Construction Start Dates]]-Q420</f>
        <v>17</v>
      </c>
    </row>
    <row r="421" spans="2:18" s="444" customFormat="1" ht="14.45" x14ac:dyDescent="0.3">
      <c r="B421" s="424">
        <v>424</v>
      </c>
      <c r="C421" s="438">
        <v>42394</v>
      </c>
      <c r="D421" s="486">
        <v>42482</v>
      </c>
      <c r="H421" s="450"/>
      <c r="Q421" s="567">
        <v>42452</v>
      </c>
      <c r="R421" s="569">
        <f>Table4[[#This Row],[Construction Start Dates]]-Q421</f>
        <v>30</v>
      </c>
    </row>
    <row r="422" spans="2:18" s="444" customFormat="1" ht="14.45" x14ac:dyDescent="0.3">
      <c r="B422" s="424">
        <v>425</v>
      </c>
      <c r="C422" s="438">
        <v>42425</v>
      </c>
      <c r="D422" s="486">
        <v>42480</v>
      </c>
      <c r="H422" s="450"/>
      <c r="Q422" s="567">
        <v>42480</v>
      </c>
      <c r="R422" s="569">
        <f>Table4[[#This Row],[Construction Start Dates]]-Q422</f>
        <v>0</v>
      </c>
    </row>
    <row r="423" spans="2:18" s="444" customFormat="1" ht="14.45" x14ac:dyDescent="0.3">
      <c r="B423" s="424">
        <v>426</v>
      </c>
      <c r="C423" s="438">
        <v>42521</v>
      </c>
      <c r="D423" s="486">
        <v>42538</v>
      </c>
      <c r="H423" s="450"/>
      <c r="Q423" s="567">
        <v>42521</v>
      </c>
      <c r="R423" s="569">
        <f>Table4[[#This Row],[Construction Start Dates]]-Q423</f>
        <v>17</v>
      </c>
    </row>
    <row r="424" spans="2:18" s="444" customFormat="1" ht="14.45" x14ac:dyDescent="0.3">
      <c r="B424" s="424">
        <v>427</v>
      </c>
      <c r="C424" s="438">
        <v>42425</v>
      </c>
      <c r="D424" s="486">
        <v>42480</v>
      </c>
      <c r="H424" s="450"/>
      <c r="Q424" s="567">
        <v>42480</v>
      </c>
      <c r="R424" s="569">
        <f>Table4[[#This Row],[Construction Start Dates]]-Q424</f>
        <v>0</v>
      </c>
    </row>
    <row r="425" spans="2:18" s="444" customFormat="1" ht="14.45" x14ac:dyDescent="0.3">
      <c r="B425" s="424">
        <v>428</v>
      </c>
      <c r="C425" s="438">
        <v>42705</v>
      </c>
      <c r="D425" s="486">
        <v>42877</v>
      </c>
      <c r="H425" s="450"/>
      <c r="Q425" s="567">
        <v>42877</v>
      </c>
      <c r="R425" s="569">
        <f>Table4[[#This Row],[Construction Start Dates]]-Q425</f>
        <v>0</v>
      </c>
    </row>
    <row r="426" spans="2:18" s="444" customFormat="1" ht="14.45" x14ac:dyDescent="0.3">
      <c r="B426" s="424">
        <v>429</v>
      </c>
      <c r="C426" s="438">
        <v>42439</v>
      </c>
      <c r="D426" s="486">
        <v>42782</v>
      </c>
      <c r="H426" s="450"/>
      <c r="Q426" s="567">
        <v>42439</v>
      </c>
      <c r="R426" s="569">
        <f>Table4[[#This Row],[Construction Start Dates]]-Q426</f>
        <v>343</v>
      </c>
    </row>
    <row r="427" spans="2:18" s="444" customFormat="1" ht="14.45" x14ac:dyDescent="0.3">
      <c r="B427" s="424">
        <v>430</v>
      </c>
      <c r="C427" s="438">
        <v>42521</v>
      </c>
      <c r="D427" s="486">
        <v>42521</v>
      </c>
      <c r="H427" s="450"/>
      <c r="Q427" s="567">
        <v>42521</v>
      </c>
      <c r="R427" s="569">
        <f>Table4[[#This Row],[Construction Start Dates]]-Q427</f>
        <v>0</v>
      </c>
    </row>
    <row r="428" spans="2:18" s="444" customFormat="1" ht="14.45" x14ac:dyDescent="0.3">
      <c r="B428" s="424">
        <v>431</v>
      </c>
      <c r="C428" s="438">
        <v>42166</v>
      </c>
      <c r="D428" s="486">
        <v>42248</v>
      </c>
      <c r="H428" s="450"/>
      <c r="Q428" s="567">
        <v>42159</v>
      </c>
      <c r="R428" s="569">
        <f>Table4[[#This Row],[Construction Start Dates]]-Q428</f>
        <v>89</v>
      </c>
    </row>
    <row r="429" spans="2:18" s="444" customFormat="1" ht="14.45" x14ac:dyDescent="0.3">
      <c r="B429" s="424">
        <v>432</v>
      </c>
      <c r="C429" s="438">
        <v>42425</v>
      </c>
      <c r="D429" s="486">
        <v>42509</v>
      </c>
      <c r="H429" s="450"/>
      <c r="Q429" s="567">
        <v>42480</v>
      </c>
      <c r="R429" s="569">
        <f>Table4[[#This Row],[Construction Start Dates]]-Q429</f>
        <v>29</v>
      </c>
    </row>
    <row r="430" spans="2:18" s="444" customFormat="1" ht="14.45" x14ac:dyDescent="0.3">
      <c r="B430" s="424">
        <v>433</v>
      </c>
      <c r="C430" s="438">
        <v>42214</v>
      </c>
      <c r="D430" s="486">
        <v>42417</v>
      </c>
      <c r="H430" s="450"/>
      <c r="Q430" s="567">
        <v>42417</v>
      </c>
      <c r="R430" s="569">
        <f>Table4[[#This Row],[Construction Start Dates]]-Q430</f>
        <v>0</v>
      </c>
    </row>
    <row r="431" spans="2:18" s="444" customFormat="1" ht="14.45" x14ac:dyDescent="0.3">
      <c r="B431" s="424">
        <v>434</v>
      </c>
      <c r="C431" s="438">
        <v>42425</v>
      </c>
      <c r="D431" s="486">
        <v>42538</v>
      </c>
      <c r="H431" s="450"/>
      <c r="Q431" s="567">
        <v>42480</v>
      </c>
      <c r="R431" s="569">
        <f>Table4[[#This Row],[Construction Start Dates]]-Q431</f>
        <v>58</v>
      </c>
    </row>
    <row r="432" spans="2:18" s="444" customFormat="1" ht="14.45" x14ac:dyDescent="0.3">
      <c r="B432" s="424">
        <v>435</v>
      </c>
      <c r="C432" s="438">
        <v>42738</v>
      </c>
      <c r="D432" s="486">
        <v>42944</v>
      </c>
      <c r="H432" s="450"/>
      <c r="Q432" s="567">
        <v>42944</v>
      </c>
      <c r="R432" s="569">
        <f>Table4[[#This Row],[Construction Start Dates]]-Q432</f>
        <v>0</v>
      </c>
    </row>
    <row r="433" spans="2:18" s="444" customFormat="1" ht="14.45" x14ac:dyDescent="0.3">
      <c r="B433" s="424">
        <v>436</v>
      </c>
      <c r="C433" s="438">
        <v>42199</v>
      </c>
      <c r="D433" s="486">
        <v>42223</v>
      </c>
      <c r="H433" s="450"/>
      <c r="Q433" s="567">
        <v>42206</v>
      </c>
      <c r="R433" s="569">
        <f>Table4[[#This Row],[Construction Start Dates]]-Q433</f>
        <v>17</v>
      </c>
    </row>
    <row r="434" spans="2:18" s="444" customFormat="1" ht="14.45" x14ac:dyDescent="0.3">
      <c r="B434" s="424">
        <v>437</v>
      </c>
      <c r="C434" s="438">
        <v>42443</v>
      </c>
      <c r="D434" s="486">
        <v>42537</v>
      </c>
      <c r="H434" s="450"/>
      <c r="Q434" s="567">
        <v>42510</v>
      </c>
      <c r="R434" s="569">
        <f>Table4[[#This Row],[Construction Start Dates]]-Q434</f>
        <v>27</v>
      </c>
    </row>
    <row r="435" spans="2:18" s="444" customFormat="1" ht="14.45" x14ac:dyDescent="0.3">
      <c r="B435" s="424">
        <v>438</v>
      </c>
      <c r="C435" s="438">
        <v>42214</v>
      </c>
      <c r="D435" s="486">
        <v>42268</v>
      </c>
      <c r="H435" s="450"/>
      <c r="Q435" s="567">
        <v>42223</v>
      </c>
      <c r="R435" s="569">
        <f>Table4[[#This Row],[Construction Start Dates]]-Q435</f>
        <v>45</v>
      </c>
    </row>
    <row r="436" spans="2:18" s="444" customFormat="1" ht="14.45" x14ac:dyDescent="0.3">
      <c r="B436" s="424">
        <v>439</v>
      </c>
      <c r="C436" s="438">
        <v>42425</v>
      </c>
      <c r="D436" s="486">
        <v>42538</v>
      </c>
      <c r="H436" s="450"/>
      <c r="Q436" s="567">
        <v>42480</v>
      </c>
      <c r="R436" s="569">
        <f>Table4[[#This Row],[Construction Start Dates]]-Q436</f>
        <v>58</v>
      </c>
    </row>
    <row r="437" spans="2:18" s="444" customFormat="1" ht="14.45" x14ac:dyDescent="0.3">
      <c r="B437" s="424">
        <v>440</v>
      </c>
      <c r="C437" s="438">
        <v>42551</v>
      </c>
      <c r="D437" s="486">
        <v>42562</v>
      </c>
      <c r="H437" s="450"/>
      <c r="Q437" s="567">
        <v>42551</v>
      </c>
      <c r="R437" s="569">
        <f>Table4[[#This Row],[Construction Start Dates]]-Q437</f>
        <v>11</v>
      </c>
    </row>
    <row r="438" spans="2:18" s="444" customFormat="1" ht="14.45" x14ac:dyDescent="0.3">
      <c r="B438" s="424">
        <v>441</v>
      </c>
      <c r="C438" s="438">
        <v>42506</v>
      </c>
      <c r="D438" s="486">
        <v>42543</v>
      </c>
      <c r="H438" s="450"/>
      <c r="Q438" s="567">
        <v>42535</v>
      </c>
      <c r="R438" s="569">
        <f>Table4[[#This Row],[Construction Start Dates]]-Q438</f>
        <v>8</v>
      </c>
    </row>
    <row r="439" spans="2:18" s="444" customFormat="1" ht="14.45" x14ac:dyDescent="0.3">
      <c r="B439" s="424">
        <v>442</v>
      </c>
      <c r="C439" s="438">
        <v>42425</v>
      </c>
      <c r="D439" s="486">
        <v>42466</v>
      </c>
      <c r="H439" s="450"/>
      <c r="Q439" s="567">
        <v>42436</v>
      </c>
      <c r="R439" s="569">
        <f>Table4[[#This Row],[Construction Start Dates]]-Q439</f>
        <v>30</v>
      </c>
    </row>
    <row r="440" spans="2:18" s="444" customFormat="1" ht="14.45" x14ac:dyDescent="0.3">
      <c r="B440" s="424">
        <v>443</v>
      </c>
      <c r="C440" s="438">
        <v>42564</v>
      </c>
      <c r="D440" s="486">
        <v>42538</v>
      </c>
      <c r="H440" s="450"/>
      <c r="Q440" s="567">
        <v>42564</v>
      </c>
      <c r="R440" s="569">
        <f>Table4[[#This Row],[Construction Start Dates]]-Q440</f>
        <v>-26</v>
      </c>
    </row>
    <row r="441" spans="2:18" s="444" customFormat="1" ht="14.45" x14ac:dyDescent="0.3">
      <c r="B441" s="424">
        <v>444</v>
      </c>
      <c r="C441" s="438">
        <v>42425</v>
      </c>
      <c r="D441" s="486">
        <v>42513</v>
      </c>
      <c r="H441" s="450"/>
      <c r="Q441" s="567">
        <v>42480</v>
      </c>
      <c r="R441" s="569">
        <f>Table4[[#This Row],[Construction Start Dates]]-Q441</f>
        <v>33</v>
      </c>
    </row>
    <row r="442" spans="2:18" s="444" customFormat="1" ht="14.45" x14ac:dyDescent="0.3">
      <c r="B442" s="424">
        <v>445</v>
      </c>
      <c r="C442" s="438">
        <v>42705</v>
      </c>
      <c r="D442" s="486">
        <v>42877</v>
      </c>
      <c r="H442" s="450"/>
      <c r="Q442" s="567">
        <v>42877</v>
      </c>
      <c r="R442" s="569">
        <f>Table4[[#This Row],[Construction Start Dates]]-Q442</f>
        <v>0</v>
      </c>
    </row>
    <row r="443" spans="2:18" s="444" customFormat="1" ht="14.45" x14ac:dyDescent="0.3">
      <c r="B443" s="424">
        <v>446</v>
      </c>
      <c r="C443" s="438">
        <v>42195</v>
      </c>
      <c r="D443" s="486">
        <v>42223</v>
      </c>
      <c r="H443" s="450"/>
      <c r="Q443" s="567">
        <v>42223</v>
      </c>
      <c r="R443" s="569">
        <f>Table4[[#This Row],[Construction Start Dates]]-Q443</f>
        <v>0</v>
      </c>
    </row>
    <row r="444" spans="2:18" s="444" customFormat="1" ht="14.45" x14ac:dyDescent="0.3">
      <c r="B444" s="424">
        <v>447</v>
      </c>
      <c r="C444" s="438">
        <v>42507</v>
      </c>
      <c r="D444" s="486">
        <v>42565</v>
      </c>
      <c r="H444" s="450"/>
      <c r="Q444" s="567">
        <v>42507</v>
      </c>
      <c r="R444" s="569">
        <f>Table4[[#This Row],[Construction Start Dates]]-Q444</f>
        <v>58</v>
      </c>
    </row>
    <row r="445" spans="2:18" s="444" customFormat="1" ht="14.45" x14ac:dyDescent="0.3">
      <c r="B445" s="424">
        <v>448</v>
      </c>
      <c r="C445" s="438">
        <v>42646</v>
      </c>
      <c r="D445" s="486">
        <v>42787</v>
      </c>
      <c r="H445" s="450"/>
      <c r="Q445" s="567">
        <v>42787</v>
      </c>
      <c r="R445" s="569">
        <f>Table4[[#This Row],[Construction Start Dates]]-Q445</f>
        <v>0</v>
      </c>
    </row>
    <row r="446" spans="2:18" s="444" customFormat="1" ht="14.45" x14ac:dyDescent="0.3">
      <c r="B446" s="424">
        <v>449</v>
      </c>
      <c r="C446" s="438">
        <v>42551</v>
      </c>
      <c r="D446" s="486">
        <v>42559</v>
      </c>
      <c r="H446" s="450"/>
      <c r="Q446" s="567">
        <v>42551</v>
      </c>
      <c r="R446" s="569">
        <f>Table4[[#This Row],[Construction Start Dates]]-Q446</f>
        <v>8</v>
      </c>
    </row>
    <row r="447" spans="2:18" s="444" customFormat="1" ht="14.45" x14ac:dyDescent="0.3">
      <c r="B447" s="424">
        <v>450</v>
      </c>
      <c r="C447" s="438">
        <v>42425</v>
      </c>
      <c r="D447" s="486">
        <v>42509</v>
      </c>
      <c r="H447" s="450"/>
      <c r="Q447" s="567">
        <v>42480</v>
      </c>
      <c r="R447" s="569">
        <f>Table4[[#This Row],[Construction Start Dates]]-Q447</f>
        <v>29</v>
      </c>
    </row>
    <row r="448" spans="2:18" s="444" customFormat="1" ht="14.45" x14ac:dyDescent="0.3">
      <c r="B448" s="424">
        <v>451</v>
      </c>
      <c r="C448" s="438">
        <v>42766</v>
      </c>
      <c r="D448" s="486">
        <v>42892</v>
      </c>
      <c r="H448" s="450"/>
      <c r="Q448" s="567">
        <v>42892</v>
      </c>
      <c r="R448" s="569">
        <f>Table4[[#This Row],[Construction Start Dates]]-Q448</f>
        <v>0</v>
      </c>
    </row>
    <row r="449" spans="2:18" s="444" customFormat="1" ht="14.45" x14ac:dyDescent="0.3">
      <c r="B449" s="424">
        <v>452</v>
      </c>
      <c r="C449" s="438">
        <v>42705</v>
      </c>
      <c r="D449" s="486">
        <v>42877</v>
      </c>
      <c r="H449" s="450"/>
      <c r="Q449" s="567">
        <v>42877</v>
      </c>
      <c r="R449" s="569">
        <f>Table4[[#This Row],[Construction Start Dates]]-Q449</f>
        <v>0</v>
      </c>
    </row>
    <row r="450" spans="2:18" s="444" customFormat="1" ht="14.45" x14ac:dyDescent="0.3">
      <c r="B450" s="424">
        <v>453</v>
      </c>
      <c r="C450" s="438">
        <v>42425</v>
      </c>
      <c r="D450" s="486">
        <v>42515</v>
      </c>
      <c r="H450" s="450"/>
      <c r="Q450" s="567">
        <v>42480</v>
      </c>
      <c r="R450" s="569">
        <f>Table4[[#This Row],[Construction Start Dates]]-Q450</f>
        <v>35</v>
      </c>
    </row>
    <row r="451" spans="2:18" s="444" customFormat="1" ht="14.45" x14ac:dyDescent="0.3">
      <c r="B451" s="424">
        <v>454</v>
      </c>
      <c r="C451" s="438">
        <v>42676</v>
      </c>
      <c r="D451" s="486">
        <v>42866</v>
      </c>
      <c r="H451" s="450"/>
      <c r="Q451" s="567">
        <v>42866</v>
      </c>
      <c r="R451" s="569">
        <f>Table4[[#This Row],[Construction Start Dates]]-Q451</f>
        <v>0</v>
      </c>
    </row>
    <row r="452" spans="2:18" s="444" customFormat="1" ht="14.45" x14ac:dyDescent="0.3">
      <c r="B452" s="424">
        <v>455</v>
      </c>
      <c r="C452" s="438">
        <v>42667</v>
      </c>
      <c r="D452" s="486">
        <v>42849</v>
      </c>
      <c r="H452" s="450"/>
      <c r="Q452" s="567">
        <v>42849</v>
      </c>
      <c r="R452" s="569">
        <f>Table4[[#This Row],[Construction Start Dates]]-Q452</f>
        <v>0</v>
      </c>
    </row>
    <row r="453" spans="2:18" s="444" customFormat="1" ht="14.45" x14ac:dyDescent="0.3">
      <c r="B453" s="424">
        <v>456</v>
      </c>
      <c r="C453" s="438">
        <v>42660</v>
      </c>
      <c r="D453" s="486">
        <v>42849</v>
      </c>
      <c r="H453" s="450"/>
      <c r="Q453" s="567">
        <v>42849</v>
      </c>
      <c r="R453" s="569">
        <f>Table4[[#This Row],[Construction Start Dates]]-Q453</f>
        <v>0</v>
      </c>
    </row>
    <row r="454" spans="2:18" s="444" customFormat="1" ht="14.45" x14ac:dyDescent="0.3">
      <c r="B454" s="424">
        <v>457</v>
      </c>
      <c r="C454" s="438">
        <v>42436</v>
      </c>
      <c r="D454" s="486">
        <v>42510</v>
      </c>
      <c r="H454" s="450"/>
      <c r="Q454" s="567">
        <v>42510</v>
      </c>
      <c r="R454" s="569">
        <f>Table4[[#This Row],[Construction Start Dates]]-Q454</f>
        <v>0</v>
      </c>
    </row>
    <row r="455" spans="2:18" s="444" customFormat="1" ht="14.45" x14ac:dyDescent="0.3">
      <c r="B455" s="424">
        <v>458</v>
      </c>
      <c r="C455" s="438">
        <v>42425</v>
      </c>
      <c r="D455" s="486">
        <v>42509</v>
      </c>
      <c r="H455" s="450"/>
      <c r="Q455" s="567">
        <v>42425</v>
      </c>
      <c r="R455" s="569">
        <f>Table4[[#This Row],[Construction Start Dates]]-Q455</f>
        <v>84</v>
      </c>
    </row>
    <row r="456" spans="2:18" s="444" customFormat="1" ht="14.45" x14ac:dyDescent="0.3">
      <c r="B456" s="424">
        <v>459</v>
      </c>
      <c r="C456" s="438">
        <v>42464</v>
      </c>
      <c r="D456" s="486">
        <v>42529</v>
      </c>
      <c r="H456" s="450"/>
      <c r="Q456" s="567">
        <v>42513</v>
      </c>
      <c r="R456" s="569">
        <f>Table4[[#This Row],[Construction Start Dates]]-Q456</f>
        <v>16</v>
      </c>
    </row>
    <row r="457" spans="2:18" s="444" customFormat="1" ht="14.45" x14ac:dyDescent="0.3">
      <c r="B457" s="424">
        <v>460</v>
      </c>
      <c r="C457" s="438">
        <v>42464</v>
      </c>
      <c r="D457" s="486">
        <v>42521</v>
      </c>
      <c r="H457" s="450"/>
      <c r="Q457" s="567">
        <v>42521</v>
      </c>
      <c r="R457" s="569">
        <f>Table4[[#This Row],[Construction Start Dates]]-Q457</f>
        <v>0</v>
      </c>
    </row>
    <row r="458" spans="2:18" s="444" customFormat="1" ht="14.45" x14ac:dyDescent="0.3">
      <c r="B458" s="424">
        <v>461</v>
      </c>
      <c r="C458" s="438">
        <v>42768</v>
      </c>
      <c r="D458" s="486">
        <v>42885</v>
      </c>
      <c r="H458" s="450"/>
      <c r="Q458" s="567">
        <v>42885</v>
      </c>
      <c r="R458" s="569">
        <f>Table4[[#This Row],[Construction Start Dates]]-Q458</f>
        <v>0</v>
      </c>
    </row>
    <row r="459" spans="2:18" s="444" customFormat="1" ht="14.45" x14ac:dyDescent="0.3">
      <c r="B459" s="424">
        <v>462</v>
      </c>
      <c r="C459" s="438">
        <v>42772</v>
      </c>
      <c r="D459" s="486">
        <v>42800</v>
      </c>
      <c r="H459" s="450"/>
      <c r="Q459" s="567">
        <v>42800</v>
      </c>
      <c r="R459" s="569">
        <f>Table4[[#This Row],[Construction Start Dates]]-Q459</f>
        <v>0</v>
      </c>
    </row>
    <row r="460" spans="2:18" s="444" customFormat="1" ht="14.45" x14ac:dyDescent="0.3">
      <c r="B460" s="424">
        <v>463</v>
      </c>
      <c r="C460" s="438">
        <v>42555</v>
      </c>
      <c r="D460" s="486">
        <v>42597</v>
      </c>
      <c r="H460" s="450"/>
      <c r="Q460" s="567">
        <v>42590</v>
      </c>
      <c r="R460" s="569">
        <f>Table4[[#This Row],[Construction Start Dates]]-Q460</f>
        <v>7</v>
      </c>
    </row>
    <row r="461" spans="2:18" s="444" customFormat="1" ht="14.45" x14ac:dyDescent="0.3">
      <c r="B461" s="424">
        <v>464</v>
      </c>
      <c r="C461" s="438">
        <v>42660</v>
      </c>
      <c r="D461" s="486">
        <v>42849</v>
      </c>
      <c r="H461" s="450"/>
      <c r="Q461" s="567">
        <v>42849</v>
      </c>
      <c r="R461" s="569">
        <f>Table4[[#This Row],[Construction Start Dates]]-Q461</f>
        <v>0</v>
      </c>
    </row>
    <row r="462" spans="2:18" s="444" customFormat="1" ht="14.45" x14ac:dyDescent="0.3">
      <c r="B462" s="424">
        <v>465</v>
      </c>
      <c r="C462" s="438">
        <v>42740</v>
      </c>
      <c r="D462" s="486">
        <v>42881</v>
      </c>
      <c r="H462" s="450"/>
      <c r="Q462" s="567">
        <v>42881</v>
      </c>
      <c r="R462" s="569">
        <f>Table4[[#This Row],[Construction Start Dates]]-Q462</f>
        <v>0</v>
      </c>
    </row>
    <row r="463" spans="2:18" s="444" customFormat="1" ht="14.45" x14ac:dyDescent="0.3">
      <c r="B463" s="424">
        <v>466</v>
      </c>
      <c r="C463" s="438">
        <v>42492</v>
      </c>
      <c r="D463" s="486">
        <v>42556</v>
      </c>
      <c r="H463" s="450"/>
      <c r="Q463" s="567">
        <v>42513</v>
      </c>
      <c r="R463" s="569">
        <f>Table4[[#This Row],[Construction Start Dates]]-Q463</f>
        <v>43</v>
      </c>
    </row>
    <row r="464" spans="2:18" s="444" customFormat="1" ht="14.45" x14ac:dyDescent="0.3">
      <c r="B464" s="424">
        <v>467</v>
      </c>
      <c r="C464" s="438">
        <v>42660</v>
      </c>
      <c r="D464" s="486">
        <v>42849</v>
      </c>
      <c r="H464" s="450"/>
      <c r="Q464" s="567">
        <v>42849</v>
      </c>
      <c r="R464" s="569">
        <f>Table4[[#This Row],[Construction Start Dates]]-Q464</f>
        <v>0</v>
      </c>
    </row>
    <row r="465" spans="2:18" s="444" customFormat="1" ht="14.45" x14ac:dyDescent="0.3">
      <c r="B465" s="424">
        <v>468</v>
      </c>
      <c r="C465" s="438">
        <v>42695</v>
      </c>
      <c r="D465" s="486">
        <v>42828</v>
      </c>
      <c r="H465" s="450"/>
      <c r="Q465" s="567">
        <v>42828</v>
      </c>
      <c r="R465" s="569">
        <f>Table4[[#This Row],[Construction Start Dates]]-Q465</f>
        <v>0</v>
      </c>
    </row>
    <row r="466" spans="2:18" s="444" customFormat="1" ht="14.45" x14ac:dyDescent="0.3">
      <c r="B466" s="424">
        <v>469</v>
      </c>
      <c r="C466" s="438">
        <v>42660</v>
      </c>
      <c r="D466" s="486">
        <v>42849</v>
      </c>
      <c r="H466" s="450"/>
      <c r="Q466" s="567">
        <v>42849</v>
      </c>
      <c r="R466" s="569">
        <f>Table4[[#This Row],[Construction Start Dates]]-Q466</f>
        <v>0</v>
      </c>
    </row>
    <row r="467" spans="2:18" s="444" customFormat="1" ht="14.45" x14ac:dyDescent="0.3">
      <c r="B467" s="424">
        <v>470</v>
      </c>
      <c r="C467" s="438">
        <v>42740</v>
      </c>
      <c r="D467" s="486">
        <v>42877</v>
      </c>
      <c r="H467" s="450"/>
      <c r="Q467" s="567">
        <v>42877</v>
      </c>
      <c r="R467" s="569">
        <f>Table4[[#This Row],[Construction Start Dates]]-Q467</f>
        <v>0</v>
      </c>
    </row>
    <row r="468" spans="2:18" s="444" customFormat="1" ht="14.45" x14ac:dyDescent="0.3">
      <c r="B468" s="424">
        <v>471</v>
      </c>
      <c r="C468" s="438">
        <v>42459</v>
      </c>
      <c r="D468" s="486">
        <v>42529</v>
      </c>
      <c r="H468" s="450"/>
      <c r="Q468" s="567">
        <v>42506</v>
      </c>
      <c r="R468" s="569">
        <f>Table4[[#This Row],[Construction Start Dates]]-Q468</f>
        <v>23</v>
      </c>
    </row>
    <row r="469" spans="2:18" s="444" customFormat="1" ht="14.45" x14ac:dyDescent="0.3">
      <c r="B469" s="424">
        <v>472</v>
      </c>
      <c r="C469" s="438">
        <v>42695</v>
      </c>
      <c r="D469" s="486">
        <v>42795</v>
      </c>
      <c r="H469" s="450"/>
      <c r="Q469" s="567">
        <v>42795</v>
      </c>
      <c r="R469" s="569">
        <f>Table4[[#This Row],[Construction Start Dates]]-Q469</f>
        <v>0</v>
      </c>
    </row>
    <row r="470" spans="2:18" s="444" customFormat="1" ht="14.45" x14ac:dyDescent="0.3">
      <c r="B470" s="424">
        <v>473</v>
      </c>
      <c r="C470" s="438">
        <v>42740</v>
      </c>
      <c r="D470" s="486">
        <v>42940</v>
      </c>
      <c r="H470" s="450"/>
      <c r="Q470" s="567">
        <v>42940</v>
      </c>
      <c r="R470" s="569">
        <f>Table4[[#This Row],[Construction Start Dates]]-Q470</f>
        <v>0</v>
      </c>
    </row>
    <row r="471" spans="2:18" s="444" customFormat="1" ht="14.45" x14ac:dyDescent="0.3">
      <c r="B471" s="424">
        <v>474</v>
      </c>
      <c r="C471" s="438">
        <v>42551</v>
      </c>
      <c r="D471" s="486">
        <v>42559</v>
      </c>
      <c r="H471" s="450"/>
      <c r="Q471" s="567">
        <v>42551</v>
      </c>
      <c r="R471" s="569">
        <f>Table4[[#This Row],[Construction Start Dates]]-Q471</f>
        <v>8</v>
      </c>
    </row>
    <row r="472" spans="2:18" s="444" customFormat="1" ht="14.45" x14ac:dyDescent="0.3">
      <c r="B472" s="424">
        <v>475</v>
      </c>
      <c r="C472" s="438">
        <v>42676</v>
      </c>
      <c r="D472" s="486">
        <v>42866</v>
      </c>
      <c r="H472" s="450"/>
      <c r="Q472" s="567">
        <v>42866</v>
      </c>
      <c r="R472" s="569">
        <f>Table4[[#This Row],[Construction Start Dates]]-Q472</f>
        <v>0</v>
      </c>
    </row>
    <row r="473" spans="2:18" s="444" customFormat="1" ht="14.45" x14ac:dyDescent="0.3">
      <c r="B473" s="424">
        <v>476</v>
      </c>
      <c r="C473" s="438">
        <v>42523</v>
      </c>
      <c r="D473" s="486">
        <v>42585</v>
      </c>
      <c r="H473" s="450"/>
      <c r="Q473" s="567">
        <v>42585</v>
      </c>
      <c r="R473" s="569">
        <f>Table4[[#This Row],[Construction Start Dates]]-Q473</f>
        <v>0</v>
      </c>
    </row>
    <row r="474" spans="2:18" s="444" customFormat="1" ht="14.45" x14ac:dyDescent="0.3">
      <c r="B474" s="424">
        <v>477</v>
      </c>
      <c r="C474" s="438">
        <v>42555</v>
      </c>
      <c r="D474" s="486">
        <v>42597</v>
      </c>
      <c r="H474" s="450"/>
      <c r="Q474" s="567">
        <v>42590</v>
      </c>
      <c r="R474" s="569">
        <f>Table4[[#This Row],[Construction Start Dates]]-Q474</f>
        <v>7</v>
      </c>
    </row>
    <row r="475" spans="2:18" s="444" customFormat="1" ht="14.45" x14ac:dyDescent="0.3">
      <c r="B475" s="424">
        <v>478</v>
      </c>
      <c r="C475" s="438">
        <v>42660</v>
      </c>
      <c r="D475" s="486">
        <v>42849</v>
      </c>
      <c r="H475" s="450"/>
      <c r="Q475" s="567">
        <v>42849</v>
      </c>
      <c r="R475" s="569">
        <f>Table4[[#This Row],[Construction Start Dates]]-Q475</f>
        <v>0</v>
      </c>
    </row>
    <row r="476" spans="2:18" s="444" customFormat="1" ht="14.45" x14ac:dyDescent="0.3">
      <c r="B476" s="424">
        <v>479</v>
      </c>
      <c r="C476" s="438">
        <v>42647</v>
      </c>
      <c r="D476" s="486">
        <v>42866</v>
      </c>
      <c r="H476" s="450"/>
      <c r="Q476" s="567">
        <v>42866</v>
      </c>
      <c r="R476" s="569">
        <f>Table4[[#This Row],[Construction Start Dates]]-Q476</f>
        <v>0</v>
      </c>
    </row>
    <row r="477" spans="2:18" s="444" customFormat="1" ht="14.45" x14ac:dyDescent="0.3">
      <c r="B477" s="424">
        <v>480</v>
      </c>
      <c r="C477" s="438">
        <v>42660</v>
      </c>
      <c r="D477" s="486">
        <v>42814</v>
      </c>
      <c r="H477" s="450"/>
      <c r="Q477" s="567">
        <v>42814</v>
      </c>
      <c r="R477" s="569">
        <f>Table4[[#This Row],[Construction Start Dates]]-Q477</f>
        <v>0</v>
      </c>
    </row>
    <row r="478" spans="2:18" s="444" customFormat="1" ht="14.45" x14ac:dyDescent="0.3">
      <c r="B478" s="424">
        <v>481</v>
      </c>
      <c r="C478" s="438">
        <v>42660</v>
      </c>
      <c r="D478" s="486">
        <v>42849</v>
      </c>
      <c r="H478" s="450"/>
      <c r="Q478" s="567">
        <v>42849</v>
      </c>
      <c r="R478" s="569">
        <f>Table4[[#This Row],[Construction Start Dates]]-Q478</f>
        <v>0</v>
      </c>
    </row>
    <row r="479" spans="2:18" s="444" customFormat="1" ht="14.45" x14ac:dyDescent="0.3">
      <c r="B479" s="424">
        <v>482</v>
      </c>
      <c r="C479" s="438">
        <v>42425</v>
      </c>
      <c r="D479" s="486">
        <v>42510</v>
      </c>
      <c r="H479" s="450"/>
      <c r="Q479" s="567">
        <v>42425</v>
      </c>
      <c r="R479" s="569">
        <f>Table4[[#This Row],[Construction Start Dates]]-Q479</f>
        <v>85</v>
      </c>
    </row>
    <row r="480" spans="2:18" s="444" customFormat="1" ht="14.45" x14ac:dyDescent="0.3">
      <c r="B480" s="424">
        <v>483</v>
      </c>
      <c r="C480" s="438">
        <v>42464</v>
      </c>
      <c r="D480" s="486">
        <v>42509</v>
      </c>
      <c r="H480" s="450"/>
      <c r="Q480" s="567">
        <v>42464</v>
      </c>
      <c r="R480" s="569">
        <f>Table4[[#This Row],[Construction Start Dates]]-Q480</f>
        <v>45</v>
      </c>
    </row>
    <row r="481" spans="2:18" s="444" customFormat="1" ht="14.45" x14ac:dyDescent="0.3">
      <c r="B481" s="424">
        <v>484</v>
      </c>
      <c r="C481" s="438">
        <v>42724</v>
      </c>
      <c r="D481" s="486">
        <v>42878</v>
      </c>
      <c r="H481" s="450"/>
      <c r="Q481" s="567">
        <v>42878</v>
      </c>
      <c r="R481" s="569">
        <f>Table4[[#This Row],[Construction Start Dates]]-Q481</f>
        <v>0</v>
      </c>
    </row>
    <row r="482" spans="2:18" s="444" customFormat="1" ht="14.45" x14ac:dyDescent="0.3">
      <c r="B482" s="424">
        <v>485</v>
      </c>
      <c r="C482" s="438">
        <v>42752</v>
      </c>
      <c r="D482" s="486">
        <v>42891</v>
      </c>
      <c r="H482" s="450"/>
      <c r="Q482" s="567">
        <v>42891</v>
      </c>
      <c r="R482" s="569">
        <f>Table4[[#This Row],[Construction Start Dates]]-Q482</f>
        <v>0</v>
      </c>
    </row>
    <row r="483" spans="2:18" s="444" customFormat="1" ht="14.45" x14ac:dyDescent="0.3">
      <c r="B483" s="424">
        <v>486</v>
      </c>
      <c r="C483" s="438">
        <v>42660</v>
      </c>
      <c r="D483" s="486">
        <v>42835</v>
      </c>
      <c r="H483" s="450"/>
      <c r="Q483" s="567">
        <v>42835</v>
      </c>
      <c r="R483" s="569">
        <f>Table4[[#This Row],[Construction Start Dates]]-Q483</f>
        <v>0</v>
      </c>
    </row>
    <row r="484" spans="2:18" s="444" customFormat="1" ht="14.45" x14ac:dyDescent="0.3">
      <c r="B484" s="424">
        <v>487</v>
      </c>
      <c r="C484" s="438">
        <v>42738</v>
      </c>
      <c r="D484" s="486">
        <v>42895</v>
      </c>
      <c r="H484" s="450"/>
      <c r="Q484" s="567">
        <v>42895</v>
      </c>
      <c r="R484" s="569">
        <f>Table4[[#This Row],[Construction Start Dates]]-Q484</f>
        <v>0</v>
      </c>
    </row>
    <row r="485" spans="2:18" s="444" customFormat="1" ht="14.45" x14ac:dyDescent="0.3">
      <c r="B485" s="424">
        <v>488</v>
      </c>
      <c r="C485" s="438">
        <v>42523</v>
      </c>
      <c r="D485" s="486">
        <v>42587</v>
      </c>
      <c r="H485" s="450"/>
      <c r="Q485" s="567">
        <v>42590</v>
      </c>
      <c r="R485" s="569">
        <f>Table4[[#This Row],[Construction Start Dates]]-Q485</f>
        <v>-3</v>
      </c>
    </row>
    <row r="486" spans="2:18" s="444" customFormat="1" ht="14.45" x14ac:dyDescent="0.3">
      <c r="B486" s="424">
        <v>489</v>
      </c>
      <c r="C486" s="438">
        <v>42523</v>
      </c>
      <c r="D486" s="486">
        <v>42559</v>
      </c>
      <c r="H486" s="450"/>
      <c r="Q486" s="567">
        <v>42523</v>
      </c>
      <c r="R486" s="569">
        <f>Table4[[#This Row],[Construction Start Dates]]-Q486</f>
        <v>36</v>
      </c>
    </row>
    <row r="487" spans="2:18" s="444" customFormat="1" ht="14.45" x14ac:dyDescent="0.3">
      <c r="B487" s="424">
        <v>490</v>
      </c>
      <c r="C487" s="438">
        <v>42768</v>
      </c>
      <c r="D487" s="486">
        <v>42898</v>
      </c>
      <c r="H487" s="450"/>
      <c r="Q487" s="567">
        <v>42898</v>
      </c>
      <c r="R487" s="569">
        <f>Table4[[#This Row],[Construction Start Dates]]-Q487</f>
        <v>0</v>
      </c>
    </row>
    <row r="488" spans="2:18" s="444" customFormat="1" ht="14.45" x14ac:dyDescent="0.3">
      <c r="B488" s="424">
        <v>491</v>
      </c>
      <c r="C488" s="438">
        <v>42618</v>
      </c>
      <c r="D488" s="486">
        <v>42793</v>
      </c>
      <c r="H488" s="450"/>
      <c r="Q488" s="567">
        <v>42793</v>
      </c>
      <c r="R488" s="569">
        <f>Table4[[#This Row],[Construction Start Dates]]-Q488</f>
        <v>0</v>
      </c>
    </row>
    <row r="489" spans="2:18" s="444" customFormat="1" ht="14.45" x14ac:dyDescent="0.3">
      <c r="B489" s="424">
        <v>492</v>
      </c>
      <c r="C489" s="438">
        <v>42551</v>
      </c>
      <c r="D489" s="486">
        <v>42559</v>
      </c>
      <c r="H489" s="450"/>
      <c r="Q489" s="567">
        <v>42551</v>
      </c>
      <c r="R489" s="569">
        <f>Table4[[#This Row],[Construction Start Dates]]-Q489</f>
        <v>8</v>
      </c>
    </row>
    <row r="490" spans="2:18" s="444" customFormat="1" ht="14.45" x14ac:dyDescent="0.3">
      <c r="B490" s="424">
        <v>493</v>
      </c>
      <c r="C490" s="438">
        <v>42394</v>
      </c>
      <c r="D490" s="486">
        <v>42443</v>
      </c>
      <c r="H490" s="450"/>
      <c r="Q490" s="567">
        <v>42415</v>
      </c>
      <c r="R490" s="569">
        <f>Table4[[#This Row],[Construction Start Dates]]-Q490</f>
        <v>28</v>
      </c>
    </row>
    <row r="491" spans="2:18" s="444" customFormat="1" ht="14.45" x14ac:dyDescent="0.3">
      <c r="B491" s="424">
        <v>494</v>
      </c>
      <c r="C491" s="438">
        <v>42810</v>
      </c>
      <c r="D491" s="486">
        <v>42983</v>
      </c>
      <c r="H491" s="450"/>
      <c r="Q491" s="567">
        <v>42983</v>
      </c>
      <c r="R491" s="569">
        <f>Table4[[#This Row],[Construction Start Dates]]-Q491</f>
        <v>0</v>
      </c>
    </row>
    <row r="492" spans="2:18" s="444" customFormat="1" ht="14.45" x14ac:dyDescent="0.3">
      <c r="B492" s="424">
        <v>495</v>
      </c>
      <c r="C492" s="438">
        <v>42705</v>
      </c>
      <c r="D492" s="486">
        <v>42870</v>
      </c>
      <c r="H492" s="450"/>
      <c r="Q492" s="567">
        <v>42870</v>
      </c>
      <c r="R492" s="569">
        <f>Table4[[#This Row],[Construction Start Dates]]-Q492</f>
        <v>0</v>
      </c>
    </row>
    <row r="493" spans="2:18" s="444" customFormat="1" ht="14.45" x14ac:dyDescent="0.3">
      <c r="B493" s="424">
        <v>496</v>
      </c>
      <c r="C493" s="438">
        <v>42766</v>
      </c>
      <c r="D493" s="486">
        <v>42885</v>
      </c>
      <c r="H493" s="450"/>
      <c r="Q493" s="567">
        <v>42885</v>
      </c>
      <c r="R493" s="569">
        <f>Table4[[#This Row],[Construction Start Dates]]-Q493</f>
        <v>0</v>
      </c>
    </row>
    <row r="494" spans="2:18" s="444" customFormat="1" ht="14.45" x14ac:dyDescent="0.3">
      <c r="B494" s="424">
        <v>497</v>
      </c>
      <c r="C494" s="438">
        <v>42485</v>
      </c>
      <c r="D494" s="486">
        <v>42552</v>
      </c>
      <c r="H494" s="450"/>
      <c r="Q494" s="567">
        <v>42513</v>
      </c>
      <c r="R494" s="569">
        <f>Table4[[#This Row],[Construction Start Dates]]-Q494</f>
        <v>39</v>
      </c>
    </row>
    <row r="495" spans="2:18" s="444" customFormat="1" ht="14.45" x14ac:dyDescent="0.3">
      <c r="B495" s="424">
        <v>498</v>
      </c>
      <c r="C495" s="438">
        <v>42394</v>
      </c>
      <c r="D495" s="486">
        <v>42499</v>
      </c>
      <c r="H495" s="450"/>
      <c r="Q495" s="567">
        <v>42415</v>
      </c>
      <c r="R495" s="569">
        <f>Table4[[#This Row],[Construction Start Dates]]-Q495</f>
        <v>84</v>
      </c>
    </row>
    <row r="496" spans="2:18" s="444" customFormat="1" ht="14.45" x14ac:dyDescent="0.3">
      <c r="B496" s="424">
        <v>499</v>
      </c>
      <c r="C496" s="438">
        <v>42523</v>
      </c>
      <c r="D496" s="486">
        <v>42587</v>
      </c>
      <c r="H496" s="450"/>
      <c r="Q496" s="567">
        <v>42590</v>
      </c>
      <c r="R496" s="569">
        <f>Table4[[#This Row],[Construction Start Dates]]-Q496</f>
        <v>-3</v>
      </c>
    </row>
    <row r="497" spans="2:18" s="444" customFormat="1" ht="14.45" x14ac:dyDescent="0.3">
      <c r="B497" s="424">
        <v>500</v>
      </c>
      <c r="C497" s="438">
        <v>42583</v>
      </c>
      <c r="D497" s="486">
        <v>42604</v>
      </c>
      <c r="H497" s="450"/>
      <c r="Q497" s="567">
        <v>42604</v>
      </c>
      <c r="R497" s="569">
        <f>Table4[[#This Row],[Construction Start Dates]]-Q497</f>
        <v>0</v>
      </c>
    </row>
    <row r="498" spans="2:18" s="444" customFormat="1" ht="14.45" x14ac:dyDescent="0.3">
      <c r="B498" s="424">
        <v>501</v>
      </c>
      <c r="C498" s="438">
        <v>42704</v>
      </c>
      <c r="D498" s="486">
        <v>42871</v>
      </c>
      <c r="H498" s="450"/>
      <c r="Q498" s="567">
        <v>42871</v>
      </c>
      <c r="R498" s="569">
        <f>Table4[[#This Row],[Construction Start Dates]]-Q498</f>
        <v>0</v>
      </c>
    </row>
    <row r="499" spans="2:18" s="444" customFormat="1" ht="14.45" x14ac:dyDescent="0.3">
      <c r="B499" s="424">
        <v>502</v>
      </c>
      <c r="C499" s="438">
        <v>42800</v>
      </c>
      <c r="D499" s="486">
        <v>42942</v>
      </c>
      <c r="H499" s="450"/>
      <c r="Q499" s="567">
        <v>42942</v>
      </c>
      <c r="R499" s="569">
        <f>Table4[[#This Row],[Construction Start Dates]]-Q499</f>
        <v>0</v>
      </c>
    </row>
    <row r="500" spans="2:18" s="444" customFormat="1" ht="14.45" x14ac:dyDescent="0.3">
      <c r="B500" s="424">
        <v>503</v>
      </c>
      <c r="C500" s="438">
        <v>42583</v>
      </c>
      <c r="D500" s="486">
        <v>42619</v>
      </c>
      <c r="H500" s="450"/>
      <c r="Q500" s="567">
        <v>42619</v>
      </c>
      <c r="R500" s="569">
        <f>Table4[[#This Row],[Construction Start Dates]]-Q500</f>
        <v>0</v>
      </c>
    </row>
    <row r="501" spans="2:18" s="444" customFormat="1" ht="14.45" x14ac:dyDescent="0.3">
      <c r="B501" s="424">
        <v>504</v>
      </c>
      <c r="C501" s="438">
        <v>42425</v>
      </c>
      <c r="D501" s="486">
        <v>42464</v>
      </c>
      <c r="H501" s="450"/>
      <c r="Q501" s="567">
        <v>42425</v>
      </c>
      <c r="R501" s="569">
        <f>Table4[[#This Row],[Construction Start Dates]]-Q501</f>
        <v>39</v>
      </c>
    </row>
    <row r="502" spans="2:18" s="444" customFormat="1" ht="14.45" x14ac:dyDescent="0.3">
      <c r="B502" s="424">
        <v>505</v>
      </c>
      <c r="C502" s="438">
        <v>42695</v>
      </c>
      <c r="D502" s="486">
        <v>42772</v>
      </c>
      <c r="H502" s="450"/>
      <c r="Q502" s="567">
        <v>42772</v>
      </c>
      <c r="R502" s="569">
        <f>Table4[[#This Row],[Construction Start Dates]]-Q502</f>
        <v>0</v>
      </c>
    </row>
    <row r="503" spans="2:18" s="444" customFormat="1" ht="14.45" x14ac:dyDescent="0.3">
      <c r="B503" s="424">
        <v>506</v>
      </c>
      <c r="C503" s="438">
        <v>42394</v>
      </c>
      <c r="D503" s="486">
        <v>42510</v>
      </c>
      <c r="H503" s="450"/>
      <c r="Q503" s="567">
        <v>42454</v>
      </c>
      <c r="R503" s="569">
        <f>Table4[[#This Row],[Construction Start Dates]]-Q503</f>
        <v>56</v>
      </c>
    </row>
    <row r="504" spans="2:18" s="444" customFormat="1" ht="14.45" x14ac:dyDescent="0.3">
      <c r="B504" s="424">
        <v>507</v>
      </c>
      <c r="C504" s="438">
        <v>42425</v>
      </c>
      <c r="D504" s="486">
        <v>42507</v>
      </c>
      <c r="H504" s="450"/>
      <c r="Q504" s="567">
        <v>42454</v>
      </c>
      <c r="R504" s="569">
        <f>Table4[[#This Row],[Construction Start Dates]]-Q504</f>
        <v>53</v>
      </c>
    </row>
    <row r="505" spans="2:18" s="444" customFormat="1" ht="14.45" x14ac:dyDescent="0.3">
      <c r="B505" s="424">
        <v>508</v>
      </c>
      <c r="C505" s="438">
        <v>42436</v>
      </c>
      <c r="D505" s="486">
        <v>42509</v>
      </c>
      <c r="H505" s="450"/>
      <c r="Q505" s="567">
        <v>42445</v>
      </c>
      <c r="R505" s="569">
        <f>Table4[[#This Row],[Construction Start Dates]]-Q505</f>
        <v>64</v>
      </c>
    </row>
    <row r="506" spans="2:18" s="444" customFormat="1" ht="14.45" x14ac:dyDescent="0.3">
      <c r="B506" s="424">
        <v>509</v>
      </c>
      <c r="C506" s="438">
        <v>42550</v>
      </c>
      <c r="D506" s="486">
        <v>42576</v>
      </c>
      <c r="H506" s="450"/>
      <c r="Q506" s="567">
        <v>42550</v>
      </c>
      <c r="R506" s="569">
        <f>Table4[[#This Row],[Construction Start Dates]]-Q506</f>
        <v>26</v>
      </c>
    </row>
    <row r="507" spans="2:18" s="444" customFormat="1" ht="14.45" x14ac:dyDescent="0.3">
      <c r="B507" s="424">
        <v>510</v>
      </c>
      <c r="C507" s="438">
        <v>42521</v>
      </c>
      <c r="D507" s="486">
        <v>42569</v>
      </c>
      <c r="H507" s="450"/>
      <c r="Q507" s="567">
        <v>42521</v>
      </c>
      <c r="R507" s="569">
        <f>Table4[[#This Row],[Construction Start Dates]]-Q507</f>
        <v>48</v>
      </c>
    </row>
    <row r="508" spans="2:18" s="444" customFormat="1" ht="14.45" x14ac:dyDescent="0.3">
      <c r="B508" s="424">
        <v>511</v>
      </c>
      <c r="C508" s="438">
        <v>42521</v>
      </c>
      <c r="D508" s="486">
        <v>42569</v>
      </c>
      <c r="H508" s="450"/>
      <c r="Q508" s="567">
        <v>42521</v>
      </c>
      <c r="R508" s="569">
        <f>Table4[[#This Row],[Construction Start Dates]]-Q508</f>
        <v>48</v>
      </c>
    </row>
    <row r="509" spans="2:18" s="444" customFormat="1" ht="14.45" x14ac:dyDescent="0.3">
      <c r="B509" s="424">
        <v>512</v>
      </c>
      <c r="C509" s="438">
        <v>42676</v>
      </c>
      <c r="D509" s="486">
        <v>42810</v>
      </c>
      <c r="H509" s="450"/>
      <c r="Q509" s="567">
        <v>42810</v>
      </c>
      <c r="R509" s="569">
        <f>Table4[[#This Row],[Construction Start Dates]]-Q509</f>
        <v>0</v>
      </c>
    </row>
    <row r="510" spans="2:18" s="444" customFormat="1" ht="14.45" x14ac:dyDescent="0.3">
      <c r="B510" s="424">
        <v>513</v>
      </c>
      <c r="C510" s="438">
        <v>42618</v>
      </c>
      <c r="D510" s="486">
        <v>42828</v>
      </c>
      <c r="H510" s="450"/>
      <c r="Q510" s="567">
        <v>42828</v>
      </c>
      <c r="R510" s="569">
        <f>Table4[[#This Row],[Construction Start Dates]]-Q510</f>
        <v>0</v>
      </c>
    </row>
    <row r="511" spans="2:18" s="444" customFormat="1" ht="14.45" x14ac:dyDescent="0.3">
      <c r="B511" s="424">
        <v>514</v>
      </c>
      <c r="C511" s="438">
        <v>42520</v>
      </c>
      <c r="D511" s="486">
        <v>42538</v>
      </c>
      <c r="H511" s="450"/>
      <c r="Q511" s="567">
        <v>42521</v>
      </c>
      <c r="R511" s="569">
        <f>Table4[[#This Row],[Construction Start Dates]]-Q511</f>
        <v>17</v>
      </c>
    </row>
    <row r="512" spans="2:18" s="444" customFormat="1" ht="14.45" x14ac:dyDescent="0.3">
      <c r="B512" s="424">
        <v>515</v>
      </c>
      <c r="C512" s="438">
        <v>42425</v>
      </c>
      <c r="D512" s="486">
        <v>42509</v>
      </c>
      <c r="H512" s="450"/>
      <c r="Q512" s="567">
        <v>42454</v>
      </c>
      <c r="R512" s="569">
        <f>Table4[[#This Row],[Construction Start Dates]]-Q512</f>
        <v>55</v>
      </c>
    </row>
    <row r="513" spans="2:18" s="444" customFormat="1" ht="14.45" x14ac:dyDescent="0.3">
      <c r="B513" s="424">
        <v>516</v>
      </c>
      <c r="C513" s="438">
        <v>42425</v>
      </c>
      <c r="D513" s="486">
        <v>42506</v>
      </c>
      <c r="H513" s="450"/>
      <c r="Q513" s="567">
        <v>42454</v>
      </c>
      <c r="R513" s="569">
        <f>Table4[[#This Row],[Construction Start Dates]]-Q513</f>
        <v>52</v>
      </c>
    </row>
    <row r="514" spans="2:18" s="444" customFormat="1" ht="14.45" x14ac:dyDescent="0.3">
      <c r="B514" s="424">
        <v>517</v>
      </c>
      <c r="C514" s="438">
        <v>42492</v>
      </c>
      <c r="D514" s="486">
        <v>42556</v>
      </c>
      <c r="H514" s="450"/>
      <c r="Q514" s="567">
        <v>42492</v>
      </c>
      <c r="R514" s="569">
        <f>Table4[[#This Row],[Construction Start Dates]]-Q514</f>
        <v>64</v>
      </c>
    </row>
    <row r="515" spans="2:18" s="444" customFormat="1" ht="14.45" x14ac:dyDescent="0.3">
      <c r="B515" s="424">
        <v>518</v>
      </c>
      <c r="C515" s="438">
        <v>42492</v>
      </c>
      <c r="D515" s="486">
        <v>42513</v>
      </c>
      <c r="H515" s="450"/>
      <c r="Q515" s="567">
        <v>42513</v>
      </c>
      <c r="R515" s="569">
        <f>Table4[[#This Row],[Construction Start Dates]]-Q515</f>
        <v>0</v>
      </c>
    </row>
    <row r="516" spans="2:18" s="444" customFormat="1" ht="14.45" x14ac:dyDescent="0.3">
      <c r="B516" s="424">
        <v>519</v>
      </c>
      <c r="C516" s="438">
        <v>42618</v>
      </c>
      <c r="D516" s="486">
        <v>42787</v>
      </c>
      <c r="H516" s="450"/>
      <c r="Q516" s="567">
        <v>42787</v>
      </c>
      <c r="R516" s="569">
        <f>Table4[[#This Row],[Construction Start Dates]]-Q516</f>
        <v>0</v>
      </c>
    </row>
    <row r="517" spans="2:18" s="444" customFormat="1" ht="14.45" x14ac:dyDescent="0.3">
      <c r="B517" s="424">
        <v>520</v>
      </c>
      <c r="C517" s="438">
        <v>42493</v>
      </c>
      <c r="D517" s="486">
        <v>42544</v>
      </c>
      <c r="H517" s="450"/>
      <c r="Q517" s="567">
        <v>42493</v>
      </c>
      <c r="R517" s="569">
        <f>Table4[[#This Row],[Construction Start Dates]]-Q517</f>
        <v>51</v>
      </c>
    </row>
    <row r="518" spans="2:18" s="444" customFormat="1" ht="14.45" x14ac:dyDescent="0.3">
      <c r="B518" s="424">
        <v>521</v>
      </c>
      <c r="C518" s="438">
        <v>42492</v>
      </c>
      <c r="D518" s="486">
        <v>42548</v>
      </c>
      <c r="H518" s="450"/>
      <c r="Q518" s="567">
        <v>42513</v>
      </c>
      <c r="R518" s="569">
        <f>Table4[[#This Row],[Construction Start Dates]]-Q518</f>
        <v>35</v>
      </c>
    </row>
    <row r="519" spans="2:18" s="444" customFormat="1" ht="14.45" x14ac:dyDescent="0.3">
      <c r="B519" s="424">
        <v>522</v>
      </c>
      <c r="C519" s="438">
        <v>42425</v>
      </c>
      <c r="D519" s="486">
        <v>42509</v>
      </c>
      <c r="H519" s="450"/>
      <c r="Q519" s="567">
        <v>42454</v>
      </c>
      <c r="R519" s="569">
        <f>Table4[[#This Row],[Construction Start Dates]]-Q519</f>
        <v>55</v>
      </c>
    </row>
    <row r="520" spans="2:18" s="444" customFormat="1" ht="14.45" x14ac:dyDescent="0.3">
      <c r="B520" s="424">
        <v>523</v>
      </c>
      <c r="C520" s="438">
        <v>42492</v>
      </c>
      <c r="D520" s="486">
        <v>42513</v>
      </c>
      <c r="H520" s="450"/>
      <c r="Q520" s="567">
        <v>42513</v>
      </c>
      <c r="R520" s="569">
        <f>Table4[[#This Row],[Construction Start Dates]]-Q520</f>
        <v>0</v>
      </c>
    </row>
    <row r="521" spans="2:18" s="444" customFormat="1" ht="14.45" x14ac:dyDescent="0.3">
      <c r="B521" s="424">
        <v>524</v>
      </c>
      <c r="C521" s="438">
        <v>42772</v>
      </c>
      <c r="D521" s="486">
        <v>42944</v>
      </c>
      <c r="H521" s="450"/>
      <c r="Q521" s="567">
        <v>42944</v>
      </c>
      <c r="R521" s="569">
        <f>Table4[[#This Row],[Construction Start Dates]]-Q521</f>
        <v>0</v>
      </c>
    </row>
    <row r="522" spans="2:18" s="444" customFormat="1" ht="14.45" x14ac:dyDescent="0.3">
      <c r="B522" s="424">
        <v>525</v>
      </c>
      <c r="C522" s="438">
        <v>42523</v>
      </c>
      <c r="D522" s="486">
        <v>42587</v>
      </c>
      <c r="H522" s="450"/>
      <c r="Q522" s="567">
        <v>42590</v>
      </c>
      <c r="R522" s="569">
        <f>Table4[[#This Row],[Construction Start Dates]]-Q522</f>
        <v>-3</v>
      </c>
    </row>
    <row r="523" spans="2:18" s="444" customFormat="1" ht="14.45" x14ac:dyDescent="0.3">
      <c r="B523" s="424">
        <v>526</v>
      </c>
      <c r="C523" s="438">
        <v>42583</v>
      </c>
      <c r="D523" s="486">
        <v>42597</v>
      </c>
      <c r="H523" s="450"/>
      <c r="Q523" s="567">
        <v>42592</v>
      </c>
      <c r="R523" s="569">
        <f>Table4[[#This Row],[Construction Start Dates]]-Q523</f>
        <v>5</v>
      </c>
    </row>
    <row r="524" spans="2:18" s="444" customFormat="1" ht="14.45" x14ac:dyDescent="0.3">
      <c r="B524" s="424">
        <v>527</v>
      </c>
      <c r="C524" s="438">
        <v>42772</v>
      </c>
      <c r="D524" s="486">
        <v>42944</v>
      </c>
      <c r="H524" s="450"/>
      <c r="Q524" s="567">
        <v>42944</v>
      </c>
      <c r="R524" s="569">
        <f>Table4[[#This Row],[Construction Start Dates]]-Q524</f>
        <v>0</v>
      </c>
    </row>
    <row r="525" spans="2:18" s="444" customFormat="1" ht="14.45" x14ac:dyDescent="0.3">
      <c r="B525" s="424">
        <v>528</v>
      </c>
      <c r="C525" s="438">
        <v>42555</v>
      </c>
      <c r="D525" s="486">
        <v>42576</v>
      </c>
      <c r="H525" s="450"/>
      <c r="Q525" s="567">
        <v>42576</v>
      </c>
      <c r="R525" s="569">
        <f>Table4[[#This Row],[Construction Start Dates]]-Q525</f>
        <v>0</v>
      </c>
    </row>
    <row r="526" spans="2:18" s="444" customFormat="1" ht="14.45" x14ac:dyDescent="0.3">
      <c r="B526" s="424">
        <v>529</v>
      </c>
      <c r="C526" s="438">
        <v>42429</v>
      </c>
      <c r="D526" s="486">
        <v>42774</v>
      </c>
      <c r="H526" s="450"/>
      <c r="Q526" s="567">
        <v>42454</v>
      </c>
      <c r="R526" s="569">
        <f>Table4[[#This Row],[Construction Start Dates]]-Q526</f>
        <v>320</v>
      </c>
    </row>
    <row r="527" spans="2:18" s="444" customFormat="1" ht="14.45" x14ac:dyDescent="0.3">
      <c r="B527" s="424">
        <v>530</v>
      </c>
      <c r="C527" s="438">
        <v>42583</v>
      </c>
      <c r="D527" s="486">
        <v>42779</v>
      </c>
      <c r="H527" s="450"/>
      <c r="Q527" s="567">
        <v>42779</v>
      </c>
      <c r="R527" s="569">
        <f>Table4[[#This Row],[Construction Start Dates]]-Q527</f>
        <v>0</v>
      </c>
    </row>
    <row r="528" spans="2:18" s="444" customFormat="1" ht="14.45" x14ac:dyDescent="0.3">
      <c r="B528" s="424">
        <v>531</v>
      </c>
      <c r="C528" s="438">
        <v>42429</v>
      </c>
      <c r="D528" s="486">
        <v>42507</v>
      </c>
      <c r="H528" s="450"/>
      <c r="Q528" s="567">
        <v>42475</v>
      </c>
      <c r="R528" s="569">
        <f>Table4[[#This Row],[Construction Start Dates]]-Q528</f>
        <v>32</v>
      </c>
    </row>
    <row r="529" spans="2:18" s="444" customFormat="1" ht="14.45" x14ac:dyDescent="0.3">
      <c r="B529" s="424">
        <v>532</v>
      </c>
      <c r="C529" s="438">
        <v>42523</v>
      </c>
      <c r="D529" s="486">
        <v>42562</v>
      </c>
      <c r="H529" s="450"/>
      <c r="Q529" s="567">
        <v>42523</v>
      </c>
      <c r="R529" s="569">
        <f>Table4[[#This Row],[Construction Start Dates]]-Q529</f>
        <v>39</v>
      </c>
    </row>
    <row r="530" spans="2:18" s="444" customFormat="1" ht="14.45" x14ac:dyDescent="0.3">
      <c r="B530" s="424">
        <v>533</v>
      </c>
      <c r="C530" s="438">
        <v>42740</v>
      </c>
      <c r="D530" s="486">
        <v>42880</v>
      </c>
      <c r="H530" s="450"/>
      <c r="Q530" s="567">
        <v>42880</v>
      </c>
      <c r="R530" s="569">
        <f>Table4[[#This Row],[Construction Start Dates]]-Q530</f>
        <v>0</v>
      </c>
    </row>
    <row r="531" spans="2:18" s="444" customFormat="1" ht="14.45" x14ac:dyDescent="0.3">
      <c r="B531" s="424">
        <v>534</v>
      </c>
      <c r="C531" s="438">
        <v>42709</v>
      </c>
      <c r="D531" s="486">
        <v>42859</v>
      </c>
      <c r="H531" s="450"/>
      <c r="Q531" s="567">
        <v>42859</v>
      </c>
      <c r="R531" s="569">
        <f>Table4[[#This Row],[Construction Start Dates]]-Q531</f>
        <v>0</v>
      </c>
    </row>
    <row r="532" spans="2:18" s="444" customFormat="1" ht="14.45" x14ac:dyDescent="0.3">
      <c r="B532" s="424">
        <v>535</v>
      </c>
      <c r="C532" s="438">
        <v>42555</v>
      </c>
      <c r="D532" s="486">
        <v>42587</v>
      </c>
      <c r="H532" s="450"/>
      <c r="Q532" s="567">
        <v>42590</v>
      </c>
      <c r="R532" s="569">
        <f>Table4[[#This Row],[Construction Start Dates]]-Q532</f>
        <v>-3</v>
      </c>
    </row>
    <row r="533" spans="2:18" s="444" customFormat="1" ht="14.45" x14ac:dyDescent="0.3">
      <c r="B533" s="424">
        <v>536</v>
      </c>
      <c r="C533" s="438">
        <v>42492</v>
      </c>
      <c r="D533" s="486">
        <v>42538</v>
      </c>
      <c r="H533" s="450"/>
      <c r="Q533" s="567">
        <v>42513</v>
      </c>
      <c r="R533" s="569">
        <f>Table4[[#This Row],[Construction Start Dates]]-Q533</f>
        <v>25</v>
      </c>
    </row>
    <row r="534" spans="2:18" s="444" customFormat="1" ht="14.45" x14ac:dyDescent="0.3">
      <c r="B534" s="424">
        <v>537</v>
      </c>
      <c r="C534" s="438">
        <v>42772</v>
      </c>
      <c r="D534" s="486">
        <v>42944</v>
      </c>
      <c r="H534" s="450"/>
      <c r="Q534" s="567">
        <v>42944</v>
      </c>
      <c r="R534" s="569">
        <f>Table4[[#This Row],[Construction Start Dates]]-Q534</f>
        <v>0</v>
      </c>
    </row>
    <row r="535" spans="2:18" s="444" customFormat="1" ht="14.45" x14ac:dyDescent="0.3">
      <c r="B535" s="424">
        <v>538</v>
      </c>
      <c r="C535" s="438">
        <v>42555</v>
      </c>
      <c r="D535" s="486">
        <v>42587</v>
      </c>
      <c r="H535" s="450"/>
      <c r="Q535" s="567">
        <v>42590</v>
      </c>
      <c r="R535" s="569">
        <f>Table4[[#This Row],[Construction Start Dates]]-Q535</f>
        <v>-3</v>
      </c>
    </row>
    <row r="536" spans="2:18" s="444" customFormat="1" ht="14.45" x14ac:dyDescent="0.3">
      <c r="B536" s="424">
        <v>539</v>
      </c>
      <c r="C536" s="438">
        <v>42800</v>
      </c>
      <c r="D536" s="486">
        <v>42940</v>
      </c>
      <c r="H536" s="450"/>
      <c r="Q536" s="567">
        <v>42940</v>
      </c>
      <c r="R536" s="569">
        <f>Table4[[#This Row],[Construction Start Dates]]-Q536</f>
        <v>0</v>
      </c>
    </row>
    <row r="537" spans="2:18" s="444" customFormat="1" ht="14.45" x14ac:dyDescent="0.3">
      <c r="B537" s="424">
        <v>540</v>
      </c>
      <c r="C537" s="438">
        <v>42786</v>
      </c>
      <c r="D537" s="486">
        <v>42797</v>
      </c>
      <c r="H537" s="450"/>
      <c r="Q537" s="567">
        <v>42797</v>
      </c>
      <c r="R537" s="569">
        <f>Table4[[#This Row],[Construction Start Dates]]-Q537</f>
        <v>0</v>
      </c>
    </row>
    <row r="538" spans="2:18" s="444" customFormat="1" ht="14.45" x14ac:dyDescent="0.3">
      <c r="B538" s="424">
        <v>541</v>
      </c>
      <c r="C538" s="438">
        <v>42492</v>
      </c>
      <c r="D538" s="486">
        <v>42513</v>
      </c>
      <c r="H538" s="450"/>
      <c r="Q538" s="567">
        <v>42513</v>
      </c>
      <c r="R538" s="569">
        <f>Table4[[#This Row],[Construction Start Dates]]-Q538</f>
        <v>0</v>
      </c>
    </row>
    <row r="539" spans="2:18" s="444" customFormat="1" ht="14.45" x14ac:dyDescent="0.3">
      <c r="B539" s="424">
        <v>542</v>
      </c>
      <c r="C539" s="438">
        <v>42186</v>
      </c>
      <c r="D539" s="486">
        <v>42209</v>
      </c>
      <c r="H539" s="450"/>
      <c r="Q539" s="567">
        <v>42179</v>
      </c>
      <c r="R539" s="569">
        <f>Table4[[#This Row],[Construction Start Dates]]-Q539</f>
        <v>30</v>
      </c>
    </row>
    <row r="540" spans="2:18" s="444" customFormat="1" ht="14.45" x14ac:dyDescent="0.3">
      <c r="B540" s="424">
        <v>543</v>
      </c>
      <c r="C540" s="438">
        <v>42660</v>
      </c>
      <c r="D540" s="486">
        <v>42816</v>
      </c>
      <c r="H540" s="450"/>
      <c r="Q540" s="567">
        <v>42816</v>
      </c>
      <c r="R540" s="569">
        <f>Table4[[#This Row],[Construction Start Dates]]-Q540</f>
        <v>0</v>
      </c>
    </row>
    <row r="541" spans="2:18" s="444" customFormat="1" ht="14.45" x14ac:dyDescent="0.3">
      <c r="B541" s="424">
        <v>544</v>
      </c>
      <c r="C541" s="438">
        <v>42264</v>
      </c>
      <c r="D541" s="486">
        <v>42221</v>
      </c>
      <c r="H541" s="450"/>
      <c r="Q541" s="567">
        <v>42436</v>
      </c>
      <c r="R541" s="569">
        <f>Table4[[#This Row],[Construction Start Dates]]-Q541</f>
        <v>-215</v>
      </c>
    </row>
    <row r="542" spans="2:18" s="444" customFormat="1" ht="14.45" x14ac:dyDescent="0.3">
      <c r="B542" s="424">
        <v>545</v>
      </c>
      <c r="C542" s="438">
        <v>42184</v>
      </c>
      <c r="D542" s="486">
        <v>42201</v>
      </c>
      <c r="H542" s="450"/>
      <c r="Q542" s="567">
        <v>42177</v>
      </c>
      <c r="R542" s="569">
        <f>Table4[[#This Row],[Construction Start Dates]]-Q542</f>
        <v>24</v>
      </c>
    </row>
    <row r="543" spans="2:18" s="444" customFormat="1" ht="14.45" x14ac:dyDescent="0.3">
      <c r="B543" s="424">
        <v>546</v>
      </c>
      <c r="C543" s="438">
        <v>42214</v>
      </c>
      <c r="D543" s="486">
        <v>42478</v>
      </c>
      <c r="H543" s="450"/>
      <c r="Q543" s="567">
        <v>42226</v>
      </c>
      <c r="R543" s="569">
        <f>Table4[[#This Row],[Construction Start Dates]]-Q543</f>
        <v>252</v>
      </c>
    </row>
    <row r="544" spans="2:18" s="444" customFormat="1" ht="14.45" x14ac:dyDescent="0.3">
      <c r="B544" s="424">
        <v>547</v>
      </c>
      <c r="C544" s="438">
        <v>42153</v>
      </c>
      <c r="D544" s="486" t="s">
        <v>5010</v>
      </c>
      <c r="H544" s="450"/>
      <c r="Q544" s="567">
        <v>42150</v>
      </c>
      <c r="R544" s="569" t="e">
        <f>Table4[[#This Row],[Construction Start Dates]]-Q544</f>
        <v>#VALUE!</v>
      </c>
    </row>
    <row r="545" spans="2:18" s="444" customFormat="1" ht="14.45" x14ac:dyDescent="0.3">
      <c r="B545" s="424">
        <v>548</v>
      </c>
      <c r="C545" s="438">
        <v>42459</v>
      </c>
      <c r="D545" s="486">
        <v>42513</v>
      </c>
      <c r="H545" s="450"/>
      <c r="Q545" s="567">
        <v>42513</v>
      </c>
      <c r="R545" s="569">
        <f>Table4[[#This Row],[Construction Start Dates]]-Q545</f>
        <v>0</v>
      </c>
    </row>
    <row r="546" spans="2:18" s="444" customFormat="1" ht="14.45" x14ac:dyDescent="0.3">
      <c r="B546" s="424">
        <v>549</v>
      </c>
      <c r="C546" s="438">
        <v>42179</v>
      </c>
      <c r="D546" s="486">
        <v>42201</v>
      </c>
      <c r="H546" s="450"/>
      <c r="Q546" s="567">
        <v>42173</v>
      </c>
      <c r="R546" s="569">
        <f>Table4[[#This Row],[Construction Start Dates]]-Q546</f>
        <v>28</v>
      </c>
    </row>
    <row r="547" spans="2:18" s="444" customFormat="1" ht="14.45" x14ac:dyDescent="0.3">
      <c r="B547" s="424">
        <v>550</v>
      </c>
      <c r="C547" s="438">
        <v>42471</v>
      </c>
      <c r="D547" s="486">
        <v>42506</v>
      </c>
      <c r="H547" s="450"/>
      <c r="Q547" s="567">
        <v>42471</v>
      </c>
      <c r="R547" s="569">
        <f>Table4[[#This Row],[Construction Start Dates]]-Q547</f>
        <v>35</v>
      </c>
    </row>
    <row r="548" spans="2:18" s="444" customFormat="1" ht="14.45" x14ac:dyDescent="0.3">
      <c r="B548" s="424">
        <v>551</v>
      </c>
      <c r="C548" s="438">
        <v>42523</v>
      </c>
      <c r="D548" s="486">
        <v>42586</v>
      </c>
      <c r="H548" s="450"/>
      <c r="Q548" s="567">
        <v>42585</v>
      </c>
      <c r="R548" s="569">
        <f>Table4[[#This Row],[Construction Start Dates]]-Q548</f>
        <v>1</v>
      </c>
    </row>
    <row r="549" spans="2:18" s="444" customFormat="1" ht="14.45" x14ac:dyDescent="0.3">
      <c r="B549" s="424">
        <v>552</v>
      </c>
      <c r="C549" s="438">
        <v>42184</v>
      </c>
      <c r="D549" s="486">
        <v>42548</v>
      </c>
      <c r="H549" s="450"/>
      <c r="Q549" s="567">
        <v>42185</v>
      </c>
      <c r="R549" s="569">
        <f>Table4[[#This Row],[Construction Start Dates]]-Q549</f>
        <v>363</v>
      </c>
    </row>
    <row r="550" spans="2:18" s="444" customFormat="1" ht="14.45" x14ac:dyDescent="0.3">
      <c r="B550" s="424">
        <v>553</v>
      </c>
      <c r="C550" s="438">
        <v>42709</v>
      </c>
      <c r="D550" s="486">
        <v>42859</v>
      </c>
      <c r="H550" s="450"/>
      <c r="Q550" s="567">
        <v>42859</v>
      </c>
      <c r="R550" s="569">
        <f>Table4[[#This Row],[Construction Start Dates]]-Q550</f>
        <v>0</v>
      </c>
    </row>
    <row r="551" spans="2:18" s="444" customFormat="1" ht="14.45" x14ac:dyDescent="0.3">
      <c r="B551" s="424">
        <v>554</v>
      </c>
      <c r="C551" s="438">
        <v>42209</v>
      </c>
      <c r="D551" s="486">
        <v>42215</v>
      </c>
      <c r="H551" s="450"/>
      <c r="Q551" s="567">
        <v>42216</v>
      </c>
      <c r="R551" s="569">
        <f>Table4[[#This Row],[Construction Start Dates]]-Q551</f>
        <v>-1</v>
      </c>
    </row>
    <row r="552" spans="2:18" s="444" customFormat="1" ht="14.45" x14ac:dyDescent="0.3">
      <c r="B552" s="424">
        <v>555</v>
      </c>
      <c r="C552" s="438">
        <v>42681</v>
      </c>
      <c r="D552" s="486">
        <v>42838</v>
      </c>
      <c r="H552" s="450"/>
      <c r="Q552" s="567">
        <v>42838</v>
      </c>
      <c r="R552" s="569">
        <f>Table4[[#This Row],[Construction Start Dates]]-Q552</f>
        <v>0</v>
      </c>
    </row>
    <row r="553" spans="2:18" s="444" customFormat="1" ht="14.45" x14ac:dyDescent="0.3">
      <c r="B553" s="424">
        <v>556</v>
      </c>
      <c r="C553" s="438">
        <v>42206</v>
      </c>
      <c r="D553" s="486">
        <v>42233</v>
      </c>
      <c r="H553" s="450"/>
      <c r="Q553" s="567">
        <v>42213</v>
      </c>
      <c r="R553" s="569">
        <f>Table4[[#This Row],[Construction Start Dates]]-Q553</f>
        <v>20</v>
      </c>
    </row>
    <row r="554" spans="2:18" s="444" customFormat="1" ht="14.45" x14ac:dyDescent="0.3">
      <c r="B554" s="424">
        <v>557</v>
      </c>
      <c r="C554" s="438">
        <v>42459</v>
      </c>
      <c r="D554" s="486">
        <v>42531</v>
      </c>
      <c r="H554" s="450"/>
      <c r="Q554" s="567">
        <v>42513</v>
      </c>
      <c r="R554" s="569">
        <f>Table4[[#This Row],[Construction Start Dates]]-Q554</f>
        <v>18</v>
      </c>
    </row>
    <row r="555" spans="2:18" s="444" customFormat="1" ht="14.45" x14ac:dyDescent="0.3">
      <c r="B555" s="424">
        <v>558</v>
      </c>
      <c r="C555" s="438">
        <v>42767</v>
      </c>
      <c r="D555" s="486">
        <v>42800</v>
      </c>
      <c r="H555" s="450"/>
      <c r="Q555" s="567">
        <v>42800</v>
      </c>
      <c r="R555" s="569">
        <f>Table4[[#This Row],[Construction Start Dates]]-Q555</f>
        <v>0</v>
      </c>
    </row>
    <row r="556" spans="2:18" s="444" customFormat="1" ht="14.45" x14ac:dyDescent="0.3">
      <c r="B556" s="424">
        <v>559</v>
      </c>
      <c r="C556" s="438">
        <v>42199</v>
      </c>
      <c r="D556" s="486">
        <v>42227</v>
      </c>
      <c r="H556" s="450"/>
      <c r="Q556" s="567">
        <v>42223</v>
      </c>
      <c r="R556" s="569">
        <f>Table4[[#This Row],[Construction Start Dates]]-Q556</f>
        <v>4</v>
      </c>
    </row>
    <row r="557" spans="2:18" s="444" customFormat="1" ht="14.45" x14ac:dyDescent="0.3">
      <c r="B557" s="424">
        <v>560</v>
      </c>
      <c r="C557" s="438">
        <v>42688</v>
      </c>
      <c r="D557" s="486">
        <v>42849</v>
      </c>
      <c r="H557" s="450"/>
      <c r="Q557" s="567">
        <v>42849</v>
      </c>
      <c r="R557" s="569">
        <f>Table4[[#This Row],[Construction Start Dates]]-Q557</f>
        <v>0</v>
      </c>
    </row>
    <row r="558" spans="2:18" s="444" customFormat="1" ht="14.45" x14ac:dyDescent="0.3">
      <c r="B558" s="424">
        <v>561</v>
      </c>
      <c r="C558" s="438">
        <v>42800</v>
      </c>
      <c r="D558" s="486">
        <v>42940</v>
      </c>
      <c r="H558" s="450"/>
      <c r="Q558" s="567">
        <v>42940</v>
      </c>
      <c r="R558" s="569">
        <f>Table4[[#This Row],[Construction Start Dates]]-Q558</f>
        <v>0</v>
      </c>
    </row>
    <row r="559" spans="2:18" s="444" customFormat="1" ht="14.45" x14ac:dyDescent="0.3">
      <c r="B559" s="424">
        <v>562</v>
      </c>
      <c r="C559" s="438">
        <v>42618</v>
      </c>
      <c r="D559" s="486">
        <v>42790</v>
      </c>
      <c r="H559" s="450"/>
      <c r="Q559" s="567">
        <v>42790</v>
      </c>
      <c r="R559" s="569">
        <f>Table4[[#This Row],[Construction Start Dates]]-Q559</f>
        <v>0</v>
      </c>
    </row>
    <row r="560" spans="2:18" s="444" customFormat="1" ht="14.45" x14ac:dyDescent="0.3">
      <c r="B560" s="424">
        <v>563</v>
      </c>
      <c r="C560" s="438">
        <v>42550</v>
      </c>
      <c r="D560" s="486">
        <v>42587</v>
      </c>
      <c r="H560" s="450"/>
      <c r="Q560" s="567">
        <v>42590</v>
      </c>
      <c r="R560" s="569">
        <f>Table4[[#This Row],[Construction Start Dates]]-Q560</f>
        <v>-3</v>
      </c>
    </row>
    <row r="561" spans="2:18" s="444" customFormat="1" ht="14.45" x14ac:dyDescent="0.3">
      <c r="B561" s="424">
        <v>564</v>
      </c>
      <c r="C561" s="438">
        <v>42705</v>
      </c>
      <c r="D561" s="486">
        <v>42842</v>
      </c>
      <c r="H561" s="450"/>
      <c r="Q561" s="567">
        <v>42842</v>
      </c>
      <c r="R561" s="569">
        <f>Table4[[#This Row],[Construction Start Dates]]-Q561</f>
        <v>0</v>
      </c>
    </row>
    <row r="562" spans="2:18" s="444" customFormat="1" ht="14.45" x14ac:dyDescent="0.3">
      <c r="B562" s="596">
        <f>SUBTOTAL(103,Table4[JV '#])</f>
        <v>558</v>
      </c>
      <c r="C562" s="597"/>
      <c r="D562" s="439"/>
      <c r="H562" s="450"/>
      <c r="Q562" s="567"/>
      <c r="R562" s="569"/>
    </row>
  </sheetData>
  <conditionalFormatting sqref="R4:R561">
    <cfRule type="cellIs" dxfId="64" priority="1" operator="greaterThan">
      <formula>0</formula>
    </cfRule>
    <cfRule type="cellIs" dxfId="63" priority="2" operator="lessThan">
      <formula>0</formula>
    </cfRule>
  </conditionalFormatting>
  <pageMargins left="0.7" right="0.7" top="0.75" bottom="0.75" header="0.3" footer="0.3"/>
  <pageSetup orientation="portrait" horizontalDpi="4294967293" verticalDpi="4294967293"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562"/>
  <sheetViews>
    <sheetView workbookViewId="0">
      <selection activeCell="D5" sqref="D5"/>
    </sheetView>
  </sheetViews>
  <sheetFormatPr defaultRowHeight="15" x14ac:dyDescent="0.25"/>
  <cols>
    <col min="1" max="2" width="9.140625" style="1"/>
    <col min="3" max="3" width="10.7109375" style="1" customWidth="1"/>
    <col min="4" max="4" width="11.5703125" style="1" customWidth="1"/>
    <col min="5" max="7" width="10.7109375" style="1" customWidth="1"/>
    <col min="8" max="9" width="11" style="485" customWidth="1"/>
    <col min="10" max="14" width="10.7109375" style="1" customWidth="1"/>
    <col min="15" max="22" width="9.140625" style="1"/>
  </cols>
  <sheetData>
    <row r="4" spans="1:22" s="396" customFormat="1" ht="45" customHeight="1" x14ac:dyDescent="0.3">
      <c r="A4" s="451"/>
      <c r="B4" s="451"/>
      <c r="C4" s="451" t="s">
        <v>4985</v>
      </c>
      <c r="D4" s="451" t="s">
        <v>4987</v>
      </c>
      <c r="E4" s="451" t="s">
        <v>4988</v>
      </c>
      <c r="F4" s="451" t="s">
        <v>11</v>
      </c>
      <c r="G4" s="451" t="s">
        <v>12</v>
      </c>
      <c r="H4" s="484" t="s">
        <v>17</v>
      </c>
      <c r="I4" s="484" t="s">
        <v>18</v>
      </c>
      <c r="J4" s="451" t="s">
        <v>5012</v>
      </c>
      <c r="K4" s="451" t="s">
        <v>29</v>
      </c>
      <c r="L4" s="451" t="s">
        <v>30</v>
      </c>
      <c r="M4" s="451" t="s">
        <v>5013</v>
      </c>
      <c r="N4" s="451" t="s">
        <v>4995</v>
      </c>
      <c r="O4" s="451"/>
      <c r="P4" s="451"/>
      <c r="Q4" s="451"/>
      <c r="R4" s="451"/>
      <c r="S4" s="451"/>
      <c r="T4" s="451"/>
      <c r="U4" s="451"/>
      <c r="V4" s="451"/>
    </row>
    <row r="5" spans="1:22" ht="14.45" x14ac:dyDescent="0.3">
      <c r="C5" s="1">
        <v>1</v>
      </c>
      <c r="D5" s="1" t="str">
        <f>LOOKUP(Table6[[#This Row],[JV Number]],Table5[JV Number],Table5[Early Completion Bridge])</f>
        <v>--</v>
      </c>
      <c r="E5" s="1" t="e">
        <f>LOOKUP(Table6[[#This Row],[JV Number]],Table5[JV Number],Table5[Region])</f>
        <v>#REF!</v>
      </c>
      <c r="F5" s="1">
        <f>LOOKUP(Table6[[#This Row],[JV Number]],Table5[JV Number],Table5[District])</f>
        <v>1</v>
      </c>
      <c r="G5" s="1" t="str">
        <f>LOOKUP(Table6[[#This Row],[JV Number]],Table5[JV Number],Table5[County])</f>
        <v>Crawford</v>
      </c>
      <c r="H5" s="485">
        <f>LOOKUP(Table6[[#This Row],[JV Number]],Table1[JV '#],Table1[Latitude])</f>
        <v>41.615111111111112</v>
      </c>
      <c r="I5" s="485">
        <f>LOOKUP(Table6[[#This Row],[JV Number]],Table1[JV '#],Table1[Longitude])</f>
        <v>-80.237944444444437</v>
      </c>
      <c r="J5" s="1" t="e">
        <f>IF(LOOKUP(Table6[[#This Row],[JV Number]],Table5[JV Number],Table5[Requires Clear/Grub])="",0,1)</f>
        <v>#REF!</v>
      </c>
      <c r="K5" s="1" t="e">
        <f>IF(LOOKUP(Table6[[#This Row],[JV Number]],Table5[JV Number],Table5[Requires Stakeout])="",0,1)</f>
        <v>#REF!</v>
      </c>
      <c r="L5" s="1" t="e">
        <f>IF(LOOKUP(Table6[[#This Row],[JV Number]],Table5[JV Number],Table5[Requires Earthwork])="",0,1)</f>
        <v>#REF!</v>
      </c>
      <c r="M5" s="1" t="e">
        <f>IF(LOOKUP(Table6[[#This Row],[JV Number]],Table5[JV Number],Table5[Requires Guardrail Adjustment])="",0,1)</f>
        <v>#REF!</v>
      </c>
      <c r="N5" s="1" t="e">
        <f>IF(LOOKUP(Table6[[#This Row],[JV Number]],Table5[JV Number],Table5[Requires Other Action])="",0,1)</f>
        <v>#REF!</v>
      </c>
    </row>
    <row r="6" spans="1:22" ht="14.45" x14ac:dyDescent="0.3">
      <c r="C6" s="1">
        <v>2</v>
      </c>
      <c r="D6" s="1" t="str">
        <f>LOOKUP(Table6[[#This Row],[JV Number]],Table5[JV Number],Table5[Early Completion Bridge])</f>
        <v>--</v>
      </c>
      <c r="E6" s="1" t="e">
        <f>LOOKUP(Table6[[#This Row],[JV Number]],Table5[JV Number],Table5[Region])</f>
        <v>#REF!</v>
      </c>
      <c r="F6" s="1">
        <f>LOOKUP(Table6[[#This Row],[JV Number]],Table5[JV Number],Table5[District])</f>
        <v>1</v>
      </c>
      <c r="G6" s="1" t="str">
        <f>LOOKUP(Table6[[#This Row],[JV Number]],Table5[JV Number],Table5[County])</f>
        <v>Crawford</v>
      </c>
      <c r="H6" s="485">
        <f>LOOKUP(Table6[[#This Row],[JV Number]],Table1[JV '#],Table1[Latitude])</f>
        <v>41.796194444444446</v>
      </c>
      <c r="I6" s="485">
        <f>LOOKUP(Table6[[#This Row],[JV Number]],Table1[JV '#],Table1[Longitude])</f>
        <v>-80.078088888888885</v>
      </c>
      <c r="J6" s="1" t="e">
        <f>IF(LOOKUP(Table6[[#This Row],[JV Number]],Table5[JV Number],Table5[Requires Clear/Grub])="",0,1)</f>
        <v>#REF!</v>
      </c>
      <c r="K6" s="1" t="e">
        <f>IF(LOOKUP(Table6[[#This Row],[JV Number]],Table5[JV Number],Table5[Requires Stakeout])="",0,1)</f>
        <v>#REF!</v>
      </c>
      <c r="L6" s="1" t="e">
        <f>IF(LOOKUP(Table6[[#This Row],[JV Number]],Table5[JV Number],Table5[Requires Earthwork])="",0,1)</f>
        <v>#REF!</v>
      </c>
      <c r="M6" s="1" t="e">
        <f>IF(LOOKUP(Table6[[#This Row],[JV Number]],Table5[JV Number],Table5[Requires Guardrail Adjustment])="",0,1)</f>
        <v>#REF!</v>
      </c>
      <c r="N6" s="1" t="e">
        <f>IF(LOOKUP(Table6[[#This Row],[JV Number]],Table5[JV Number],Table5[Requires Other Action])="",0,1)</f>
        <v>#REF!</v>
      </c>
    </row>
    <row r="7" spans="1:22" ht="14.45" x14ac:dyDescent="0.3">
      <c r="C7" s="1">
        <v>3</v>
      </c>
      <c r="D7" s="1" t="str">
        <f>LOOKUP(Table6[[#This Row],[JV Number]],Table5[JV Number],Table5[Early Completion Bridge])</f>
        <v>--</v>
      </c>
      <c r="E7" s="1" t="e">
        <f>LOOKUP(Table6[[#This Row],[JV Number]],Table5[JV Number],Table5[Region])</f>
        <v>#REF!</v>
      </c>
      <c r="F7" s="1">
        <f>LOOKUP(Table6[[#This Row],[JV Number]],Table5[JV Number],Table5[District])</f>
        <v>1</v>
      </c>
      <c r="G7" s="1" t="str">
        <f>LOOKUP(Table6[[#This Row],[JV Number]],Table5[JV Number],Table5[County])</f>
        <v>Crawford</v>
      </c>
      <c r="H7" s="485">
        <f>LOOKUP(Table6[[#This Row],[JV Number]],Table1[JV '#],Table1[Latitude])</f>
        <v>41.602111111111114</v>
      </c>
      <c r="I7" s="485">
        <f>LOOKUP(Table6[[#This Row],[JV Number]],Table1[JV '#],Table1[Longitude])</f>
        <v>-80.431188888888883</v>
      </c>
      <c r="J7" s="1" t="e">
        <f>IF(LOOKUP(Table6[[#This Row],[JV Number]],Table5[JV Number],Table5[Requires Clear/Grub])="",0,1)</f>
        <v>#REF!</v>
      </c>
      <c r="K7" s="1" t="e">
        <f>IF(LOOKUP(Table6[[#This Row],[JV Number]],Table5[JV Number],Table5[Requires Stakeout])="",0,1)</f>
        <v>#REF!</v>
      </c>
      <c r="L7" s="1" t="e">
        <f>IF(LOOKUP(Table6[[#This Row],[JV Number]],Table5[JV Number],Table5[Requires Earthwork])="",0,1)</f>
        <v>#REF!</v>
      </c>
      <c r="M7" s="1" t="e">
        <f>IF(LOOKUP(Table6[[#This Row],[JV Number]],Table5[JV Number],Table5[Requires Guardrail Adjustment])="",0,1)</f>
        <v>#REF!</v>
      </c>
      <c r="N7" s="1" t="e">
        <f>IF(LOOKUP(Table6[[#This Row],[JV Number]],Table5[JV Number],Table5[Requires Other Action])="",0,1)</f>
        <v>#REF!</v>
      </c>
    </row>
    <row r="8" spans="1:22" ht="14.45" x14ac:dyDescent="0.3">
      <c r="C8" s="1">
        <v>4</v>
      </c>
      <c r="D8" s="1" t="str">
        <f>LOOKUP(Table6[[#This Row],[JV Number]],Table5[JV Number],Table5[Early Completion Bridge])</f>
        <v>--</v>
      </c>
      <c r="E8" s="1" t="e">
        <f>LOOKUP(Table6[[#This Row],[JV Number]],Table5[JV Number],Table5[Region])</f>
        <v>#REF!</v>
      </c>
      <c r="F8" s="1">
        <f>LOOKUP(Table6[[#This Row],[JV Number]],Table5[JV Number],Table5[District])</f>
        <v>1</v>
      </c>
      <c r="G8" s="1" t="str">
        <f>LOOKUP(Table6[[#This Row],[JV Number]],Table5[JV Number],Table5[County])</f>
        <v>Crawford</v>
      </c>
      <c r="H8" s="485">
        <f>LOOKUP(Table6[[#This Row],[JV Number]],Table1[JV '#],Table1[Latitude])</f>
        <v>41.748305555555554</v>
      </c>
      <c r="I8" s="485">
        <f>LOOKUP(Table6[[#This Row],[JV Number]],Table1[JV '#],Table1[Longitude])</f>
        <v>-79.940711111111113</v>
      </c>
      <c r="J8" s="1" t="e">
        <f>IF(LOOKUP(Table6[[#This Row],[JV Number]],Table5[JV Number],Table5[Requires Clear/Grub])="",0,1)</f>
        <v>#REF!</v>
      </c>
      <c r="K8" s="1" t="e">
        <f>IF(LOOKUP(Table6[[#This Row],[JV Number]],Table5[JV Number],Table5[Requires Stakeout])="",0,1)</f>
        <v>#REF!</v>
      </c>
      <c r="L8" s="1" t="e">
        <f>IF(LOOKUP(Table6[[#This Row],[JV Number]],Table5[JV Number],Table5[Requires Earthwork])="",0,1)</f>
        <v>#REF!</v>
      </c>
      <c r="M8" s="1" t="e">
        <f>IF(LOOKUP(Table6[[#This Row],[JV Number]],Table5[JV Number],Table5[Requires Guardrail Adjustment])="",0,1)</f>
        <v>#REF!</v>
      </c>
      <c r="N8" s="1" t="e">
        <f>IF(LOOKUP(Table6[[#This Row],[JV Number]],Table5[JV Number],Table5[Requires Other Action])="",0,1)</f>
        <v>#REF!</v>
      </c>
    </row>
    <row r="9" spans="1:22" ht="14.45" x14ac:dyDescent="0.3">
      <c r="C9" s="1">
        <v>5</v>
      </c>
      <c r="D9" s="1" t="str">
        <f>LOOKUP(Table6[[#This Row],[JV Number]],Table5[JV Number],Table5[Early Completion Bridge])</f>
        <v>--</v>
      </c>
      <c r="E9" s="1" t="e">
        <f>LOOKUP(Table6[[#This Row],[JV Number]],Table5[JV Number],Table5[Region])</f>
        <v>#REF!</v>
      </c>
      <c r="F9" s="1">
        <f>LOOKUP(Table6[[#This Row],[JV Number]],Table5[JV Number],Table5[District])</f>
        <v>1</v>
      </c>
      <c r="G9" s="1" t="str">
        <f>LOOKUP(Table6[[#This Row],[JV Number]],Table5[JV Number],Table5[County])</f>
        <v>Crawford</v>
      </c>
      <c r="H9" s="485">
        <f>LOOKUP(Table6[[#This Row],[JV Number]],Table1[JV '#],Table1[Latitude])</f>
        <v>41.65141666666667</v>
      </c>
      <c r="I9" s="485">
        <f>LOOKUP(Table6[[#This Row],[JV Number]],Table1[JV '#],Table1[Longitude])</f>
        <v>-79.726080555555555</v>
      </c>
      <c r="J9" s="1" t="e">
        <f>IF(LOOKUP(Table6[[#This Row],[JV Number]],Table5[JV Number],Table5[Requires Clear/Grub])="",0,1)</f>
        <v>#REF!</v>
      </c>
      <c r="K9" s="1" t="e">
        <f>IF(LOOKUP(Table6[[#This Row],[JV Number]],Table5[JV Number],Table5[Requires Stakeout])="",0,1)</f>
        <v>#REF!</v>
      </c>
      <c r="L9" s="1" t="e">
        <f>IF(LOOKUP(Table6[[#This Row],[JV Number]],Table5[JV Number],Table5[Requires Earthwork])="",0,1)</f>
        <v>#REF!</v>
      </c>
      <c r="M9" s="1" t="e">
        <f>IF(LOOKUP(Table6[[#This Row],[JV Number]],Table5[JV Number],Table5[Requires Guardrail Adjustment])="",0,1)</f>
        <v>#REF!</v>
      </c>
      <c r="N9" s="1" t="e">
        <f>IF(LOOKUP(Table6[[#This Row],[JV Number]],Table5[JV Number],Table5[Requires Other Action])="",0,1)</f>
        <v>#REF!</v>
      </c>
    </row>
    <row r="10" spans="1:22" ht="14.45" x14ac:dyDescent="0.3">
      <c r="C10" s="1">
        <v>6</v>
      </c>
      <c r="D10" s="1" t="str">
        <f>LOOKUP(Table6[[#This Row],[JV Number]],Table5[JV Number],Table5[Early Completion Bridge])</f>
        <v>--</v>
      </c>
      <c r="E10" s="1" t="e">
        <f>LOOKUP(Table6[[#This Row],[JV Number]],Table5[JV Number],Table5[Region])</f>
        <v>#REF!</v>
      </c>
      <c r="F10" s="1">
        <f>LOOKUP(Table6[[#This Row],[JV Number]],Table5[JV Number],Table5[District])</f>
        <v>1</v>
      </c>
      <c r="G10" s="1" t="str">
        <f>LOOKUP(Table6[[#This Row],[JV Number]],Table5[JV Number],Table5[County])</f>
        <v>Crawford</v>
      </c>
      <c r="H10" s="485">
        <f>LOOKUP(Table6[[#This Row],[JV Number]],Table1[JV '#],Table1[Latitude])</f>
        <v>41.751888888888892</v>
      </c>
      <c r="I10" s="485">
        <f>LOOKUP(Table6[[#This Row],[JV Number]],Table1[JV '#],Table1[Longitude])</f>
        <v>-80.087827777777775</v>
      </c>
      <c r="J10" s="1" t="e">
        <f>IF(LOOKUP(Table6[[#This Row],[JV Number]],Table5[JV Number],Table5[Requires Clear/Grub])="",0,1)</f>
        <v>#REF!</v>
      </c>
      <c r="K10" s="1" t="e">
        <f>IF(LOOKUP(Table6[[#This Row],[JV Number]],Table5[JV Number],Table5[Requires Stakeout])="",0,1)</f>
        <v>#REF!</v>
      </c>
      <c r="L10" s="1" t="e">
        <f>IF(LOOKUP(Table6[[#This Row],[JV Number]],Table5[JV Number],Table5[Requires Earthwork])="",0,1)</f>
        <v>#REF!</v>
      </c>
      <c r="M10" s="1" t="e">
        <f>IF(LOOKUP(Table6[[#This Row],[JV Number]],Table5[JV Number],Table5[Requires Guardrail Adjustment])="",0,1)</f>
        <v>#REF!</v>
      </c>
      <c r="N10" s="1" t="e">
        <f>IF(LOOKUP(Table6[[#This Row],[JV Number]],Table5[JV Number],Table5[Requires Other Action])="",0,1)</f>
        <v>#REF!</v>
      </c>
    </row>
    <row r="11" spans="1:22" ht="14.45" x14ac:dyDescent="0.3">
      <c r="C11" s="1">
        <v>7</v>
      </c>
      <c r="D11" s="1" t="str">
        <f>LOOKUP(Table6[[#This Row],[JV Number]],Table5[JV Number],Table5[Early Completion Bridge])</f>
        <v>--</v>
      </c>
      <c r="E11" s="1" t="e">
        <f>LOOKUP(Table6[[#This Row],[JV Number]],Table5[JV Number],Table5[Region])</f>
        <v>#REF!</v>
      </c>
      <c r="F11" s="1">
        <f>LOOKUP(Table6[[#This Row],[JV Number]],Table5[JV Number],Table5[District])</f>
        <v>1</v>
      </c>
      <c r="G11" s="1" t="str">
        <f>LOOKUP(Table6[[#This Row],[JV Number]],Table5[JV Number],Table5[County])</f>
        <v>Crawford</v>
      </c>
      <c r="H11" s="485">
        <f>LOOKUP(Table6[[#This Row],[JV Number]],Table1[JV '#],Table1[Latitude])</f>
        <v>41.732666666666667</v>
      </c>
      <c r="I11" s="485">
        <f>LOOKUP(Table6[[#This Row],[JV Number]],Table1[JV '#],Table1[Longitude])</f>
        <v>-80.161602777777773</v>
      </c>
      <c r="J11" s="1" t="e">
        <f>IF(LOOKUP(Table6[[#This Row],[JV Number]],Table5[JV Number],Table5[Requires Clear/Grub])="",0,1)</f>
        <v>#REF!</v>
      </c>
      <c r="K11" s="1" t="e">
        <f>IF(LOOKUP(Table6[[#This Row],[JV Number]],Table5[JV Number],Table5[Requires Stakeout])="",0,1)</f>
        <v>#REF!</v>
      </c>
      <c r="L11" s="1" t="e">
        <f>IF(LOOKUP(Table6[[#This Row],[JV Number]],Table5[JV Number],Table5[Requires Earthwork])="",0,1)</f>
        <v>#REF!</v>
      </c>
      <c r="M11" s="1" t="e">
        <f>IF(LOOKUP(Table6[[#This Row],[JV Number]],Table5[JV Number],Table5[Requires Guardrail Adjustment])="",0,1)</f>
        <v>#REF!</v>
      </c>
      <c r="N11" s="1" t="e">
        <f>IF(LOOKUP(Table6[[#This Row],[JV Number]],Table5[JV Number],Table5[Requires Other Action])="",0,1)</f>
        <v>#REF!</v>
      </c>
    </row>
    <row r="12" spans="1:22" ht="14.45" x14ac:dyDescent="0.3">
      <c r="C12" s="1">
        <v>8</v>
      </c>
      <c r="D12" s="1" t="str">
        <f>LOOKUP(Table6[[#This Row],[JV Number]],Table5[JV Number],Table5[Early Completion Bridge])</f>
        <v>--</v>
      </c>
      <c r="E12" s="1" t="e">
        <f>LOOKUP(Table6[[#This Row],[JV Number]],Table5[JV Number],Table5[Region])</f>
        <v>#REF!</v>
      </c>
      <c r="F12" s="1">
        <f>LOOKUP(Table6[[#This Row],[JV Number]],Table5[JV Number],Table5[District])</f>
        <v>1</v>
      </c>
      <c r="G12" s="1" t="str">
        <f>LOOKUP(Table6[[#This Row],[JV Number]],Table5[JV Number],Table5[County])</f>
        <v>Erie</v>
      </c>
      <c r="H12" s="485">
        <f>LOOKUP(Table6[[#This Row],[JV Number]],Table1[JV '#],Table1[Latitude])</f>
        <v>42.05661111111111</v>
      </c>
      <c r="I12" s="485">
        <f>LOOKUP(Table6[[#This Row],[JV Number]],Table1[JV '#],Table1[Longitude])</f>
        <v>-80.148088888888893</v>
      </c>
      <c r="J12" s="1" t="e">
        <f>IF(LOOKUP(Table6[[#This Row],[JV Number]],Table5[JV Number],Table5[Requires Clear/Grub])="",0,1)</f>
        <v>#REF!</v>
      </c>
      <c r="K12" s="1" t="e">
        <f>IF(LOOKUP(Table6[[#This Row],[JV Number]],Table5[JV Number],Table5[Requires Stakeout])="",0,1)</f>
        <v>#REF!</v>
      </c>
      <c r="L12" s="1" t="e">
        <f>IF(LOOKUP(Table6[[#This Row],[JV Number]],Table5[JV Number],Table5[Requires Earthwork])="",0,1)</f>
        <v>#REF!</v>
      </c>
      <c r="M12" s="1" t="e">
        <f>IF(LOOKUP(Table6[[#This Row],[JV Number]],Table5[JV Number],Table5[Requires Guardrail Adjustment])="",0,1)</f>
        <v>#REF!</v>
      </c>
      <c r="N12" s="1" t="e">
        <f>IF(LOOKUP(Table6[[#This Row],[JV Number]],Table5[JV Number],Table5[Requires Other Action])="",0,1)</f>
        <v>#REF!</v>
      </c>
    </row>
    <row r="13" spans="1:22" ht="14.45" x14ac:dyDescent="0.3">
      <c r="C13" s="1">
        <v>9</v>
      </c>
      <c r="D13" s="1" t="str">
        <f>LOOKUP(Table6[[#This Row],[JV Number]],Table5[JV Number],Table5[Early Completion Bridge])</f>
        <v>--</v>
      </c>
      <c r="E13" s="1" t="e">
        <f>LOOKUP(Table6[[#This Row],[JV Number]],Table5[JV Number],Table5[Region])</f>
        <v>#REF!</v>
      </c>
      <c r="F13" s="1">
        <f>LOOKUP(Table6[[#This Row],[JV Number]],Table5[JV Number],Table5[District])</f>
        <v>1</v>
      </c>
      <c r="G13" s="1" t="str">
        <f>LOOKUP(Table6[[#This Row],[JV Number]],Table5[JV Number],Table5[County])</f>
        <v>Forest</v>
      </c>
      <c r="H13" s="485">
        <f>LOOKUP(Table6[[#This Row],[JV Number]],Table1[JV '#],Table1[Latitude])</f>
        <v>41.508833333333335</v>
      </c>
      <c r="I13" s="485">
        <f>LOOKUP(Table6[[#This Row],[JV Number]],Table1[JV '#],Table1[Longitude])</f>
        <v>-79.449725000000001</v>
      </c>
      <c r="J13" s="1" t="e">
        <f>IF(LOOKUP(Table6[[#This Row],[JV Number]],Table5[JV Number],Table5[Requires Clear/Grub])="",0,1)</f>
        <v>#REF!</v>
      </c>
      <c r="K13" s="1" t="e">
        <f>IF(LOOKUP(Table6[[#This Row],[JV Number]],Table5[JV Number],Table5[Requires Stakeout])="",0,1)</f>
        <v>#REF!</v>
      </c>
      <c r="L13" s="1" t="e">
        <f>IF(LOOKUP(Table6[[#This Row],[JV Number]],Table5[JV Number],Table5[Requires Earthwork])="",0,1)</f>
        <v>#REF!</v>
      </c>
      <c r="M13" s="1" t="e">
        <f>IF(LOOKUP(Table6[[#This Row],[JV Number]],Table5[JV Number],Table5[Requires Guardrail Adjustment])="",0,1)</f>
        <v>#REF!</v>
      </c>
      <c r="N13" s="1" t="e">
        <f>IF(LOOKUP(Table6[[#This Row],[JV Number]],Table5[JV Number],Table5[Requires Other Action])="",0,1)</f>
        <v>#REF!</v>
      </c>
    </row>
    <row r="14" spans="1:22" ht="14.45" x14ac:dyDescent="0.3">
      <c r="C14" s="1">
        <v>10</v>
      </c>
      <c r="D14" s="1" t="str">
        <f>LOOKUP(Table6[[#This Row],[JV Number]],Table5[JV Number],Table5[Early Completion Bridge])</f>
        <v>--</v>
      </c>
      <c r="E14" s="1" t="e">
        <f>LOOKUP(Table6[[#This Row],[JV Number]],Table5[JV Number],Table5[Region])</f>
        <v>#REF!</v>
      </c>
      <c r="F14" s="1">
        <f>LOOKUP(Table6[[#This Row],[JV Number]],Table5[JV Number],Table5[District])</f>
        <v>1</v>
      </c>
      <c r="G14" s="1" t="str">
        <f>LOOKUP(Table6[[#This Row],[JV Number]],Table5[JV Number],Table5[County])</f>
        <v>Forest</v>
      </c>
      <c r="H14" s="485">
        <f>LOOKUP(Table6[[#This Row],[JV Number]],Table1[JV '#],Table1[Latitude])</f>
        <v>41.586666666666666</v>
      </c>
      <c r="I14" s="485">
        <f>LOOKUP(Table6[[#This Row],[JV Number]],Table1[JV '#],Table1[Longitude])</f>
        <v>-79.354805555555558</v>
      </c>
      <c r="J14" s="1" t="e">
        <f>IF(LOOKUP(Table6[[#This Row],[JV Number]],Table5[JV Number],Table5[Requires Clear/Grub])="",0,1)</f>
        <v>#REF!</v>
      </c>
      <c r="K14" s="1" t="e">
        <f>IF(LOOKUP(Table6[[#This Row],[JV Number]],Table5[JV Number],Table5[Requires Stakeout])="",0,1)</f>
        <v>#REF!</v>
      </c>
      <c r="L14" s="1" t="e">
        <f>IF(LOOKUP(Table6[[#This Row],[JV Number]],Table5[JV Number],Table5[Requires Earthwork])="",0,1)</f>
        <v>#REF!</v>
      </c>
      <c r="M14" s="1" t="e">
        <f>IF(LOOKUP(Table6[[#This Row],[JV Number]],Table5[JV Number],Table5[Requires Guardrail Adjustment])="",0,1)</f>
        <v>#REF!</v>
      </c>
      <c r="N14" s="1" t="e">
        <f>IF(LOOKUP(Table6[[#This Row],[JV Number]],Table5[JV Number],Table5[Requires Other Action])="",0,1)</f>
        <v>#REF!</v>
      </c>
    </row>
    <row r="15" spans="1:22" ht="14.45" x14ac:dyDescent="0.3">
      <c r="C15" s="1">
        <v>11</v>
      </c>
      <c r="D15" s="1" t="str">
        <f>LOOKUP(Table6[[#This Row],[JV Number]],Table5[JV Number],Table5[Early Completion Bridge])</f>
        <v>--</v>
      </c>
      <c r="E15" s="1" t="e">
        <f>LOOKUP(Table6[[#This Row],[JV Number]],Table5[JV Number],Table5[Region])</f>
        <v>#REF!</v>
      </c>
      <c r="F15" s="1">
        <f>LOOKUP(Table6[[#This Row],[JV Number]],Table5[JV Number],Table5[District])</f>
        <v>1</v>
      </c>
      <c r="G15" s="1" t="str">
        <f>LOOKUP(Table6[[#This Row],[JV Number]],Table5[JV Number],Table5[County])</f>
        <v>Forest</v>
      </c>
      <c r="H15" s="485">
        <f>LOOKUP(Table6[[#This Row],[JV Number]],Table1[JV '#],Table1[Latitude])</f>
        <v>41.585805555555552</v>
      </c>
      <c r="I15" s="485">
        <f>LOOKUP(Table6[[#This Row],[JV Number]],Table1[JV '#],Table1[Longitude])</f>
        <v>-79.339650000000006</v>
      </c>
      <c r="J15" s="1" t="e">
        <f>IF(LOOKUP(Table6[[#This Row],[JV Number]],Table5[JV Number],Table5[Requires Clear/Grub])="",0,1)</f>
        <v>#REF!</v>
      </c>
      <c r="K15" s="1" t="e">
        <f>IF(LOOKUP(Table6[[#This Row],[JV Number]],Table5[JV Number],Table5[Requires Stakeout])="",0,1)</f>
        <v>#REF!</v>
      </c>
      <c r="L15" s="1" t="e">
        <f>IF(LOOKUP(Table6[[#This Row],[JV Number]],Table5[JV Number],Table5[Requires Earthwork])="",0,1)</f>
        <v>#REF!</v>
      </c>
      <c r="M15" s="1" t="e">
        <f>IF(LOOKUP(Table6[[#This Row],[JV Number]],Table5[JV Number],Table5[Requires Guardrail Adjustment])="",0,1)</f>
        <v>#REF!</v>
      </c>
      <c r="N15" s="1" t="e">
        <f>IF(LOOKUP(Table6[[#This Row],[JV Number]],Table5[JV Number],Table5[Requires Other Action])="",0,1)</f>
        <v>#REF!</v>
      </c>
    </row>
    <row r="16" spans="1:22" ht="14.45" x14ac:dyDescent="0.3">
      <c r="C16" s="1">
        <v>12</v>
      </c>
      <c r="D16" s="1" t="str">
        <f>LOOKUP(Table6[[#This Row],[JV Number]],Table5[JV Number],Table5[Early Completion Bridge])</f>
        <v>--</v>
      </c>
      <c r="E16" s="1" t="e">
        <f>LOOKUP(Table6[[#This Row],[JV Number]],Table5[JV Number],Table5[Region])</f>
        <v>#REF!</v>
      </c>
      <c r="F16" s="1">
        <f>LOOKUP(Table6[[#This Row],[JV Number]],Table5[JV Number],Table5[District])</f>
        <v>1</v>
      </c>
      <c r="G16" s="1" t="str">
        <f>LOOKUP(Table6[[#This Row],[JV Number]],Table5[JV Number],Table5[County])</f>
        <v>Forest</v>
      </c>
      <c r="H16" s="485">
        <f>LOOKUP(Table6[[#This Row],[JV Number]],Table1[JV '#],Table1[Latitude])</f>
        <v>41.584916666666665</v>
      </c>
      <c r="I16" s="485">
        <f>LOOKUP(Table6[[#This Row],[JV Number]],Table1[JV '#],Table1[Longitude])</f>
        <v>-79.317027777777781</v>
      </c>
      <c r="J16" s="1" t="e">
        <f>IF(LOOKUP(Table6[[#This Row],[JV Number]],Table5[JV Number],Table5[Requires Clear/Grub])="",0,1)</f>
        <v>#REF!</v>
      </c>
      <c r="K16" s="1" t="e">
        <f>IF(LOOKUP(Table6[[#This Row],[JV Number]],Table5[JV Number],Table5[Requires Stakeout])="",0,1)</f>
        <v>#REF!</v>
      </c>
      <c r="L16" s="1" t="e">
        <f>IF(LOOKUP(Table6[[#This Row],[JV Number]],Table5[JV Number],Table5[Requires Earthwork])="",0,1)</f>
        <v>#REF!</v>
      </c>
      <c r="M16" s="1" t="e">
        <f>IF(LOOKUP(Table6[[#This Row],[JV Number]],Table5[JV Number],Table5[Requires Guardrail Adjustment])="",0,1)</f>
        <v>#REF!</v>
      </c>
      <c r="N16" s="1" t="e">
        <f>IF(LOOKUP(Table6[[#This Row],[JV Number]],Table5[JV Number],Table5[Requires Other Action])="",0,1)</f>
        <v>#REF!</v>
      </c>
    </row>
    <row r="17" spans="3:14" ht="14.45" x14ac:dyDescent="0.3">
      <c r="C17" s="1">
        <v>13</v>
      </c>
      <c r="D17" s="1" t="str">
        <f>LOOKUP(Table6[[#This Row],[JV Number]],Table5[JV Number],Table5[Early Completion Bridge])</f>
        <v>--</v>
      </c>
      <c r="E17" s="1" t="e">
        <f>LOOKUP(Table6[[#This Row],[JV Number]],Table5[JV Number],Table5[Region])</f>
        <v>#REF!</v>
      </c>
      <c r="F17" s="1">
        <f>LOOKUP(Table6[[#This Row],[JV Number]],Table5[JV Number],Table5[District])</f>
        <v>1</v>
      </c>
      <c r="G17" s="1" t="str">
        <f>LOOKUP(Table6[[#This Row],[JV Number]],Table5[JV Number],Table5[County])</f>
        <v>Mercer</v>
      </c>
      <c r="H17" s="485">
        <f>LOOKUP(Table6[[#This Row],[JV Number]],Table1[JV '#],Table1[Latitude])</f>
        <v>41.408666666666669</v>
      </c>
      <c r="I17" s="485">
        <f>LOOKUP(Table6[[#This Row],[JV Number]],Table1[JV '#],Table1[Longitude])</f>
        <v>-80.075158333333334</v>
      </c>
      <c r="J17" s="1" t="e">
        <f>IF(LOOKUP(Table6[[#This Row],[JV Number]],Table5[JV Number],Table5[Requires Clear/Grub])="",0,1)</f>
        <v>#REF!</v>
      </c>
      <c r="K17" s="1" t="e">
        <f>IF(LOOKUP(Table6[[#This Row],[JV Number]],Table5[JV Number],Table5[Requires Stakeout])="",0,1)</f>
        <v>#REF!</v>
      </c>
      <c r="L17" s="1" t="e">
        <f>IF(LOOKUP(Table6[[#This Row],[JV Number]],Table5[JV Number],Table5[Requires Earthwork])="",0,1)</f>
        <v>#REF!</v>
      </c>
      <c r="M17" s="1" t="e">
        <f>IF(LOOKUP(Table6[[#This Row],[JV Number]],Table5[JV Number],Table5[Requires Guardrail Adjustment])="",0,1)</f>
        <v>#REF!</v>
      </c>
      <c r="N17" s="1" t="e">
        <f>IF(LOOKUP(Table6[[#This Row],[JV Number]],Table5[JV Number],Table5[Requires Other Action])="",0,1)</f>
        <v>#REF!</v>
      </c>
    </row>
    <row r="18" spans="3:14" ht="14.45" x14ac:dyDescent="0.3">
      <c r="C18" s="1">
        <v>14</v>
      </c>
      <c r="D18" s="1" t="str">
        <f>LOOKUP(Table6[[#This Row],[JV Number]],Table5[JV Number],Table5[Early Completion Bridge])</f>
        <v>--</v>
      </c>
      <c r="E18" s="1" t="e">
        <f>LOOKUP(Table6[[#This Row],[JV Number]],Table5[JV Number],Table5[Region])</f>
        <v>#REF!</v>
      </c>
      <c r="F18" s="1">
        <f>LOOKUP(Table6[[#This Row],[JV Number]],Table5[JV Number],Table5[District])</f>
        <v>1</v>
      </c>
      <c r="G18" s="1" t="str">
        <f>LOOKUP(Table6[[#This Row],[JV Number]],Table5[JV Number],Table5[County])</f>
        <v>Mercer</v>
      </c>
      <c r="H18" s="485">
        <f>LOOKUP(Table6[[#This Row],[JV Number]],Table1[JV '#],Table1[Latitude])</f>
        <v>41.191833333333335</v>
      </c>
      <c r="I18" s="485">
        <f>LOOKUP(Table6[[#This Row],[JV Number]],Table1[JV '#],Table1[Longitude])</f>
        <v>-80.390252777777775</v>
      </c>
      <c r="J18" s="1" t="e">
        <f>IF(LOOKUP(Table6[[#This Row],[JV Number]],Table5[JV Number],Table5[Requires Clear/Grub])="",0,1)</f>
        <v>#REF!</v>
      </c>
      <c r="K18" s="1" t="e">
        <f>IF(LOOKUP(Table6[[#This Row],[JV Number]],Table5[JV Number],Table5[Requires Stakeout])="",0,1)</f>
        <v>#REF!</v>
      </c>
      <c r="L18" s="1" t="e">
        <f>IF(LOOKUP(Table6[[#This Row],[JV Number]],Table5[JV Number],Table5[Requires Earthwork])="",0,1)</f>
        <v>#REF!</v>
      </c>
      <c r="M18" s="1" t="e">
        <f>IF(LOOKUP(Table6[[#This Row],[JV Number]],Table5[JV Number],Table5[Requires Guardrail Adjustment])="",0,1)</f>
        <v>#REF!</v>
      </c>
      <c r="N18" s="1" t="e">
        <f>IF(LOOKUP(Table6[[#This Row],[JV Number]],Table5[JV Number],Table5[Requires Other Action])="",0,1)</f>
        <v>#REF!</v>
      </c>
    </row>
    <row r="19" spans="3:14" ht="14.45" x14ac:dyDescent="0.3">
      <c r="C19" s="1">
        <v>15</v>
      </c>
      <c r="D19" s="1" t="str">
        <f>LOOKUP(Table6[[#This Row],[JV Number]],Table5[JV Number],Table5[Early Completion Bridge])</f>
        <v>--</v>
      </c>
      <c r="E19" s="1" t="e">
        <f>LOOKUP(Table6[[#This Row],[JV Number]],Table5[JV Number],Table5[Region])</f>
        <v>#REF!</v>
      </c>
      <c r="F19" s="1">
        <f>LOOKUP(Table6[[#This Row],[JV Number]],Table5[JV Number],Table5[District])</f>
        <v>1</v>
      </c>
      <c r="G19" s="1" t="str">
        <f>LOOKUP(Table6[[#This Row],[JV Number]],Table5[JV Number],Table5[County])</f>
        <v>Mercer</v>
      </c>
      <c r="H19" s="485">
        <f>LOOKUP(Table6[[#This Row],[JV Number]],Table1[JV '#],Table1[Latitude])</f>
        <v>41.246000000000002</v>
      </c>
      <c r="I19" s="485">
        <f>LOOKUP(Table6[[#This Row],[JV Number]],Table1[JV '#],Table1[Longitude])</f>
        <v>-80.302777777777777</v>
      </c>
      <c r="J19" s="1" t="e">
        <f>IF(LOOKUP(Table6[[#This Row],[JV Number]],Table5[JV Number],Table5[Requires Clear/Grub])="",0,1)</f>
        <v>#REF!</v>
      </c>
      <c r="K19" s="1" t="e">
        <f>IF(LOOKUP(Table6[[#This Row],[JV Number]],Table5[JV Number],Table5[Requires Stakeout])="",0,1)</f>
        <v>#REF!</v>
      </c>
      <c r="L19" s="1" t="e">
        <f>IF(LOOKUP(Table6[[#This Row],[JV Number]],Table5[JV Number],Table5[Requires Earthwork])="",0,1)</f>
        <v>#REF!</v>
      </c>
      <c r="M19" s="1" t="e">
        <f>IF(LOOKUP(Table6[[#This Row],[JV Number]],Table5[JV Number],Table5[Requires Guardrail Adjustment])="",0,1)</f>
        <v>#REF!</v>
      </c>
      <c r="N19" s="1" t="e">
        <f>IF(LOOKUP(Table6[[#This Row],[JV Number]],Table5[JV Number],Table5[Requires Other Action])="",0,1)</f>
        <v>#REF!</v>
      </c>
    </row>
    <row r="20" spans="3:14" ht="14.45" x14ac:dyDescent="0.3">
      <c r="C20" s="1">
        <v>16</v>
      </c>
      <c r="D20" s="1" t="str">
        <f>LOOKUP(Table6[[#This Row],[JV Number]],Table5[JV Number],Table5[Early Completion Bridge])</f>
        <v>--</v>
      </c>
      <c r="E20" s="1" t="e">
        <f>LOOKUP(Table6[[#This Row],[JV Number]],Table5[JV Number],Table5[Region])</f>
        <v>#REF!</v>
      </c>
      <c r="F20" s="1">
        <f>LOOKUP(Table6[[#This Row],[JV Number]],Table5[JV Number],Table5[District])</f>
        <v>1</v>
      </c>
      <c r="G20" s="1" t="str">
        <f>LOOKUP(Table6[[#This Row],[JV Number]],Table5[JV Number],Table5[County])</f>
        <v>Venango</v>
      </c>
      <c r="H20" s="485">
        <f>LOOKUP(Table6[[#This Row],[JV Number]],Table1[JV '#],Table1[Latitude])</f>
        <v>41.574750000000002</v>
      </c>
      <c r="I20" s="485">
        <f>LOOKUP(Table6[[#This Row],[JV Number]],Table1[JV '#],Table1[Longitude])</f>
        <v>-79.865361111111113</v>
      </c>
      <c r="J20" s="1" t="e">
        <f>IF(LOOKUP(Table6[[#This Row],[JV Number]],Table5[JV Number],Table5[Requires Clear/Grub])="",0,1)</f>
        <v>#REF!</v>
      </c>
      <c r="K20" s="1" t="e">
        <f>IF(LOOKUP(Table6[[#This Row],[JV Number]],Table5[JV Number],Table5[Requires Stakeout])="",0,1)</f>
        <v>#REF!</v>
      </c>
      <c r="L20" s="1" t="e">
        <f>IF(LOOKUP(Table6[[#This Row],[JV Number]],Table5[JV Number],Table5[Requires Earthwork])="",0,1)</f>
        <v>#REF!</v>
      </c>
      <c r="M20" s="1" t="e">
        <f>IF(LOOKUP(Table6[[#This Row],[JV Number]],Table5[JV Number],Table5[Requires Guardrail Adjustment])="",0,1)</f>
        <v>#REF!</v>
      </c>
      <c r="N20" s="1" t="e">
        <f>IF(LOOKUP(Table6[[#This Row],[JV Number]],Table5[JV Number],Table5[Requires Other Action])="",0,1)</f>
        <v>#REF!</v>
      </c>
    </row>
    <row r="21" spans="3:14" ht="14.45" x14ac:dyDescent="0.3">
      <c r="C21" s="1">
        <v>17</v>
      </c>
      <c r="D21" s="1" t="str">
        <f>LOOKUP(Table6[[#This Row],[JV Number]],Table5[JV Number],Table5[Early Completion Bridge])</f>
        <v>--</v>
      </c>
      <c r="E21" s="1" t="e">
        <f>LOOKUP(Table6[[#This Row],[JV Number]],Table5[JV Number],Table5[Region])</f>
        <v>#REF!</v>
      </c>
      <c r="F21" s="1">
        <f>LOOKUP(Table6[[#This Row],[JV Number]],Table5[JV Number],Table5[District])</f>
        <v>1</v>
      </c>
      <c r="G21" s="1" t="str">
        <f>LOOKUP(Table6[[#This Row],[JV Number]],Table5[JV Number],Table5[County])</f>
        <v>Venango</v>
      </c>
      <c r="H21" s="485">
        <f>LOOKUP(Table6[[#This Row],[JV Number]],Table1[JV '#],Table1[Latitude])</f>
        <v>41.313472222222224</v>
      </c>
      <c r="I21" s="485">
        <f>LOOKUP(Table6[[#This Row],[JV Number]],Table1[JV '#],Table1[Longitude])</f>
        <v>-79.723791666666671</v>
      </c>
      <c r="J21" s="1" t="e">
        <f>IF(LOOKUP(Table6[[#This Row],[JV Number]],Table5[JV Number],Table5[Requires Clear/Grub])="",0,1)</f>
        <v>#REF!</v>
      </c>
      <c r="K21" s="1" t="e">
        <f>IF(LOOKUP(Table6[[#This Row],[JV Number]],Table5[JV Number],Table5[Requires Stakeout])="",0,1)</f>
        <v>#REF!</v>
      </c>
      <c r="L21" s="1" t="e">
        <f>IF(LOOKUP(Table6[[#This Row],[JV Number]],Table5[JV Number],Table5[Requires Earthwork])="",0,1)</f>
        <v>#REF!</v>
      </c>
      <c r="M21" s="1" t="e">
        <f>IF(LOOKUP(Table6[[#This Row],[JV Number]],Table5[JV Number],Table5[Requires Guardrail Adjustment])="",0,1)</f>
        <v>#REF!</v>
      </c>
      <c r="N21" s="1" t="e">
        <f>IF(LOOKUP(Table6[[#This Row],[JV Number]],Table5[JV Number],Table5[Requires Other Action])="",0,1)</f>
        <v>#REF!</v>
      </c>
    </row>
    <row r="22" spans="3:14" ht="14.45" x14ac:dyDescent="0.3">
      <c r="C22" s="1">
        <v>18</v>
      </c>
      <c r="D22" s="1" t="str">
        <f>LOOKUP(Table6[[#This Row],[JV Number]],Table5[JV Number],Table5[Early Completion Bridge])</f>
        <v>--</v>
      </c>
      <c r="E22" s="1" t="e">
        <f>LOOKUP(Table6[[#This Row],[JV Number]],Table5[JV Number],Table5[Region])</f>
        <v>#REF!</v>
      </c>
      <c r="F22" s="1">
        <f>LOOKUP(Table6[[#This Row],[JV Number]],Table5[JV Number],Table5[District])</f>
        <v>1</v>
      </c>
      <c r="G22" s="1" t="str">
        <f>LOOKUP(Table6[[#This Row],[JV Number]],Table5[JV Number],Table5[County])</f>
        <v>Warren</v>
      </c>
      <c r="H22" s="485">
        <f>LOOKUP(Table6[[#This Row],[JV Number]],Table1[JV '#],Table1[Latitude])</f>
        <v>41.838583333333332</v>
      </c>
      <c r="I22" s="485">
        <f>LOOKUP(Table6[[#This Row],[JV Number]],Table1[JV '#],Table1[Longitude])</f>
        <v>-79.361374999999995</v>
      </c>
      <c r="J22" s="1" t="e">
        <f>IF(LOOKUP(Table6[[#This Row],[JV Number]],Table5[JV Number],Table5[Requires Clear/Grub])="",0,1)</f>
        <v>#REF!</v>
      </c>
      <c r="K22" s="1" t="e">
        <f>IF(LOOKUP(Table6[[#This Row],[JV Number]],Table5[JV Number],Table5[Requires Stakeout])="",0,1)</f>
        <v>#REF!</v>
      </c>
      <c r="L22" s="1" t="e">
        <f>IF(LOOKUP(Table6[[#This Row],[JV Number]],Table5[JV Number],Table5[Requires Earthwork])="",0,1)</f>
        <v>#REF!</v>
      </c>
      <c r="M22" s="1" t="e">
        <f>IF(LOOKUP(Table6[[#This Row],[JV Number]],Table5[JV Number],Table5[Requires Guardrail Adjustment])="",0,1)</f>
        <v>#REF!</v>
      </c>
      <c r="N22" s="1" t="e">
        <f>IF(LOOKUP(Table6[[#This Row],[JV Number]],Table5[JV Number],Table5[Requires Other Action])="",0,1)</f>
        <v>#REF!</v>
      </c>
    </row>
    <row r="23" spans="3:14" ht="14.45" x14ac:dyDescent="0.3">
      <c r="C23" s="1">
        <v>19</v>
      </c>
      <c r="D23" s="1" t="str">
        <f>LOOKUP(Table6[[#This Row],[JV Number]],Table5[JV Number],Table5[Early Completion Bridge])</f>
        <v>--</v>
      </c>
      <c r="E23" s="1" t="e">
        <f>LOOKUP(Table6[[#This Row],[JV Number]],Table5[JV Number],Table5[Region])</f>
        <v>#REF!</v>
      </c>
      <c r="F23" s="1">
        <f>LOOKUP(Table6[[#This Row],[JV Number]],Table5[JV Number],Table5[District])</f>
        <v>1</v>
      </c>
      <c r="G23" s="1" t="str">
        <f>LOOKUP(Table6[[#This Row],[JV Number]],Table5[JV Number],Table5[County])</f>
        <v>Warren</v>
      </c>
      <c r="H23" s="485">
        <f>LOOKUP(Table6[[#This Row],[JV Number]],Table1[JV '#],Table1[Latitude])</f>
        <v>41.847055555555556</v>
      </c>
      <c r="I23" s="485">
        <f>LOOKUP(Table6[[#This Row],[JV Number]],Table1[JV '#],Table1[Longitude])</f>
        <v>-79.336263888888894</v>
      </c>
      <c r="J23" s="1" t="e">
        <f>IF(LOOKUP(Table6[[#This Row],[JV Number]],Table5[JV Number],Table5[Requires Clear/Grub])="",0,1)</f>
        <v>#REF!</v>
      </c>
      <c r="K23" s="1" t="e">
        <f>IF(LOOKUP(Table6[[#This Row],[JV Number]],Table5[JV Number],Table5[Requires Stakeout])="",0,1)</f>
        <v>#REF!</v>
      </c>
      <c r="L23" s="1" t="e">
        <f>IF(LOOKUP(Table6[[#This Row],[JV Number]],Table5[JV Number],Table5[Requires Earthwork])="",0,1)</f>
        <v>#REF!</v>
      </c>
      <c r="M23" s="1" t="e">
        <f>IF(LOOKUP(Table6[[#This Row],[JV Number]],Table5[JV Number],Table5[Requires Guardrail Adjustment])="",0,1)</f>
        <v>#REF!</v>
      </c>
      <c r="N23" s="1" t="e">
        <f>IF(LOOKUP(Table6[[#This Row],[JV Number]],Table5[JV Number],Table5[Requires Other Action])="",0,1)</f>
        <v>#REF!</v>
      </c>
    </row>
    <row r="24" spans="3:14" ht="14.45" x14ac:dyDescent="0.3">
      <c r="C24" s="1">
        <v>20</v>
      </c>
      <c r="D24" s="1" t="str">
        <f>LOOKUP(Table6[[#This Row],[JV Number]],Table5[JV Number],Table5[Early Completion Bridge])</f>
        <v>--</v>
      </c>
      <c r="E24" s="1" t="e">
        <f>LOOKUP(Table6[[#This Row],[JV Number]],Table5[JV Number],Table5[Region])</f>
        <v>#REF!</v>
      </c>
      <c r="F24" s="1">
        <f>LOOKUP(Table6[[#This Row],[JV Number]],Table5[JV Number],Table5[District])</f>
        <v>1</v>
      </c>
      <c r="G24" s="1" t="str">
        <f>LOOKUP(Table6[[#This Row],[JV Number]],Table5[JV Number],Table5[County])</f>
        <v>Warren</v>
      </c>
      <c r="H24" s="485">
        <f>LOOKUP(Table6[[#This Row],[JV Number]],Table1[JV '#],Table1[Latitude])</f>
        <v>41.725638888888888</v>
      </c>
      <c r="I24" s="485">
        <f>LOOKUP(Table6[[#This Row],[JV Number]],Table1[JV '#],Table1[Longitude])</f>
        <v>-79.054844444444441</v>
      </c>
      <c r="J24" s="1" t="e">
        <f>IF(LOOKUP(Table6[[#This Row],[JV Number]],Table5[JV Number],Table5[Requires Clear/Grub])="",0,1)</f>
        <v>#REF!</v>
      </c>
      <c r="K24" s="1" t="e">
        <f>IF(LOOKUP(Table6[[#This Row],[JV Number]],Table5[JV Number],Table5[Requires Stakeout])="",0,1)</f>
        <v>#REF!</v>
      </c>
      <c r="L24" s="1" t="e">
        <f>IF(LOOKUP(Table6[[#This Row],[JV Number]],Table5[JV Number],Table5[Requires Earthwork])="",0,1)</f>
        <v>#REF!</v>
      </c>
      <c r="M24" s="1" t="e">
        <f>IF(LOOKUP(Table6[[#This Row],[JV Number]],Table5[JV Number],Table5[Requires Guardrail Adjustment])="",0,1)</f>
        <v>#REF!</v>
      </c>
      <c r="N24" s="1" t="e">
        <f>IF(LOOKUP(Table6[[#This Row],[JV Number]],Table5[JV Number],Table5[Requires Other Action])="",0,1)</f>
        <v>#REF!</v>
      </c>
    </row>
    <row r="25" spans="3:14" ht="14.45" x14ac:dyDescent="0.3">
      <c r="C25" s="1">
        <v>21</v>
      </c>
      <c r="D25" s="1" t="str">
        <f>LOOKUP(Table6[[#This Row],[JV Number]],Table5[JV Number],Table5[Early Completion Bridge])</f>
        <v>--</v>
      </c>
      <c r="E25" s="1" t="e">
        <f>LOOKUP(Table6[[#This Row],[JV Number]],Table5[JV Number],Table5[Region])</f>
        <v>#REF!</v>
      </c>
      <c r="F25" s="1">
        <f>LOOKUP(Table6[[#This Row],[JV Number]],Table5[JV Number],Table5[District])</f>
        <v>1</v>
      </c>
      <c r="G25" s="1" t="str">
        <f>LOOKUP(Table6[[#This Row],[JV Number]],Table5[JV Number],Table5[County])</f>
        <v>Warren</v>
      </c>
      <c r="H25" s="485">
        <f>LOOKUP(Table6[[#This Row],[JV Number]],Table1[JV '#],Table1[Latitude])</f>
        <v>41.904000000000003</v>
      </c>
      <c r="I25" s="485">
        <f>LOOKUP(Table6[[#This Row],[JV Number]],Table1[JV '#],Table1[Longitude])</f>
        <v>-79.344694444444443</v>
      </c>
      <c r="J25" s="1" t="e">
        <f>IF(LOOKUP(Table6[[#This Row],[JV Number]],Table5[JV Number],Table5[Requires Clear/Grub])="",0,1)</f>
        <v>#REF!</v>
      </c>
      <c r="K25" s="1" t="e">
        <f>IF(LOOKUP(Table6[[#This Row],[JV Number]],Table5[JV Number],Table5[Requires Stakeout])="",0,1)</f>
        <v>#REF!</v>
      </c>
      <c r="L25" s="1" t="e">
        <f>IF(LOOKUP(Table6[[#This Row],[JV Number]],Table5[JV Number],Table5[Requires Earthwork])="",0,1)</f>
        <v>#REF!</v>
      </c>
      <c r="M25" s="1" t="e">
        <f>IF(LOOKUP(Table6[[#This Row],[JV Number]],Table5[JV Number],Table5[Requires Guardrail Adjustment])="",0,1)</f>
        <v>#REF!</v>
      </c>
      <c r="N25" s="1" t="e">
        <f>IF(LOOKUP(Table6[[#This Row],[JV Number]],Table5[JV Number],Table5[Requires Other Action])="",0,1)</f>
        <v>#REF!</v>
      </c>
    </row>
    <row r="26" spans="3:14" ht="14.45" x14ac:dyDescent="0.3">
      <c r="C26" s="1">
        <v>22</v>
      </c>
      <c r="D26" s="1" t="str">
        <f>LOOKUP(Table6[[#This Row],[JV Number]],Table5[JV Number],Table5[Early Completion Bridge])</f>
        <v>--</v>
      </c>
      <c r="E26" s="1" t="e">
        <f>LOOKUP(Table6[[#This Row],[JV Number]],Table5[JV Number],Table5[Region])</f>
        <v>#REF!</v>
      </c>
      <c r="F26" s="1">
        <f>LOOKUP(Table6[[#This Row],[JV Number]],Table5[JV Number],Table5[District])</f>
        <v>1</v>
      </c>
      <c r="G26" s="1" t="str">
        <f>LOOKUP(Table6[[#This Row],[JV Number]],Table5[JV Number],Table5[County])</f>
        <v>Warren</v>
      </c>
      <c r="H26" s="485">
        <f>LOOKUP(Table6[[#This Row],[JV Number]],Table1[JV '#],Table1[Latitude])</f>
        <v>41.680027777777781</v>
      </c>
      <c r="I26" s="485">
        <f>LOOKUP(Table6[[#This Row],[JV Number]],Table1[JV '#],Table1[Longitude])</f>
        <v>-79.422108333333327</v>
      </c>
      <c r="J26" s="1" t="e">
        <f>IF(LOOKUP(Table6[[#This Row],[JV Number]],Table5[JV Number],Table5[Requires Clear/Grub])="",0,1)</f>
        <v>#REF!</v>
      </c>
      <c r="K26" s="1" t="e">
        <f>IF(LOOKUP(Table6[[#This Row],[JV Number]],Table5[JV Number],Table5[Requires Stakeout])="",0,1)</f>
        <v>#REF!</v>
      </c>
      <c r="L26" s="1" t="e">
        <f>IF(LOOKUP(Table6[[#This Row],[JV Number]],Table5[JV Number],Table5[Requires Earthwork])="",0,1)</f>
        <v>#REF!</v>
      </c>
      <c r="M26" s="1" t="e">
        <f>IF(LOOKUP(Table6[[#This Row],[JV Number]],Table5[JV Number],Table5[Requires Guardrail Adjustment])="",0,1)</f>
        <v>#REF!</v>
      </c>
      <c r="N26" s="1" t="e">
        <f>IF(LOOKUP(Table6[[#This Row],[JV Number]],Table5[JV Number],Table5[Requires Other Action])="",0,1)</f>
        <v>#REF!</v>
      </c>
    </row>
    <row r="27" spans="3:14" ht="14.45" x14ac:dyDescent="0.3">
      <c r="C27" s="1">
        <v>23</v>
      </c>
      <c r="D27" s="1" t="str">
        <f>LOOKUP(Table6[[#This Row],[JV Number]],Table5[JV Number],Table5[Early Completion Bridge])</f>
        <v>--</v>
      </c>
      <c r="E27" s="1" t="e">
        <f>LOOKUP(Table6[[#This Row],[JV Number]],Table5[JV Number],Table5[Region])</f>
        <v>#REF!</v>
      </c>
      <c r="F27" s="1">
        <f>LOOKUP(Table6[[#This Row],[JV Number]],Table5[JV Number],Table5[District])</f>
        <v>1</v>
      </c>
      <c r="G27" s="1" t="str">
        <f>LOOKUP(Table6[[#This Row],[JV Number]],Table5[JV Number],Table5[County])</f>
        <v>Warren</v>
      </c>
      <c r="H27" s="485">
        <f>LOOKUP(Table6[[#This Row],[JV Number]],Table1[JV '#],Table1[Latitude])</f>
        <v>41.951527777777777</v>
      </c>
      <c r="I27" s="485">
        <f>LOOKUP(Table6[[#This Row],[JV Number]],Table1[JV '#],Table1[Longitude])</f>
        <v>-79.443313888888895</v>
      </c>
      <c r="J27" s="1" t="e">
        <f>IF(LOOKUP(Table6[[#This Row],[JV Number]],Table5[JV Number],Table5[Requires Clear/Grub])="",0,1)</f>
        <v>#REF!</v>
      </c>
      <c r="K27" s="1" t="e">
        <f>IF(LOOKUP(Table6[[#This Row],[JV Number]],Table5[JV Number],Table5[Requires Stakeout])="",0,1)</f>
        <v>#REF!</v>
      </c>
      <c r="L27" s="1" t="e">
        <f>IF(LOOKUP(Table6[[#This Row],[JV Number]],Table5[JV Number],Table5[Requires Earthwork])="",0,1)</f>
        <v>#REF!</v>
      </c>
      <c r="M27" s="1" t="e">
        <f>IF(LOOKUP(Table6[[#This Row],[JV Number]],Table5[JV Number],Table5[Requires Guardrail Adjustment])="",0,1)</f>
        <v>#REF!</v>
      </c>
      <c r="N27" s="1" t="e">
        <f>IF(LOOKUP(Table6[[#This Row],[JV Number]],Table5[JV Number],Table5[Requires Other Action])="",0,1)</f>
        <v>#REF!</v>
      </c>
    </row>
    <row r="28" spans="3:14" ht="14.45" x14ac:dyDescent="0.3">
      <c r="C28" s="1">
        <v>24</v>
      </c>
      <c r="D28" s="1" t="str">
        <f>LOOKUP(Table6[[#This Row],[JV Number]],Table5[JV Number],Table5[Early Completion Bridge])</f>
        <v>--</v>
      </c>
      <c r="E28" s="1" t="e">
        <f>LOOKUP(Table6[[#This Row],[JV Number]],Table5[JV Number],Table5[Region])</f>
        <v>#REF!</v>
      </c>
      <c r="F28" s="1">
        <f>LOOKUP(Table6[[#This Row],[JV Number]],Table5[JV Number],Table5[District])</f>
        <v>1</v>
      </c>
      <c r="G28" s="1" t="str">
        <f>LOOKUP(Table6[[#This Row],[JV Number]],Table5[JV Number],Table5[County])</f>
        <v>Warren</v>
      </c>
      <c r="H28" s="485">
        <f>LOOKUP(Table6[[#This Row],[JV Number]],Table1[JV '#],Table1[Latitude])</f>
        <v>41.846027777777778</v>
      </c>
      <c r="I28" s="485">
        <f>LOOKUP(Table6[[#This Row],[JV Number]],Table1[JV '#],Table1[Longitude])</f>
        <v>-79.568694444444446</v>
      </c>
      <c r="J28" s="1" t="e">
        <f>IF(LOOKUP(Table6[[#This Row],[JV Number]],Table5[JV Number],Table5[Requires Clear/Grub])="",0,1)</f>
        <v>#REF!</v>
      </c>
      <c r="K28" s="1" t="e">
        <f>IF(LOOKUP(Table6[[#This Row],[JV Number]],Table5[JV Number],Table5[Requires Stakeout])="",0,1)</f>
        <v>#REF!</v>
      </c>
      <c r="L28" s="1" t="e">
        <f>IF(LOOKUP(Table6[[#This Row],[JV Number]],Table5[JV Number],Table5[Requires Earthwork])="",0,1)</f>
        <v>#REF!</v>
      </c>
      <c r="M28" s="1" t="e">
        <f>IF(LOOKUP(Table6[[#This Row],[JV Number]],Table5[JV Number],Table5[Requires Guardrail Adjustment])="",0,1)</f>
        <v>#REF!</v>
      </c>
      <c r="N28" s="1" t="e">
        <f>IF(LOOKUP(Table6[[#This Row],[JV Number]],Table5[JV Number],Table5[Requires Other Action])="",0,1)</f>
        <v>#REF!</v>
      </c>
    </row>
    <row r="29" spans="3:14" ht="14.45" x14ac:dyDescent="0.3">
      <c r="C29" s="1">
        <v>25</v>
      </c>
      <c r="D29" s="1" t="str">
        <f>LOOKUP(Table6[[#This Row],[JV Number]],Table5[JV Number],Table5[Early Completion Bridge])</f>
        <v>--</v>
      </c>
      <c r="E29" s="1" t="e">
        <f>LOOKUP(Table6[[#This Row],[JV Number]],Table5[JV Number],Table5[Region])</f>
        <v>#REF!</v>
      </c>
      <c r="F29" s="1">
        <f>LOOKUP(Table6[[#This Row],[JV Number]],Table5[JV Number],Table5[District])</f>
        <v>2</v>
      </c>
      <c r="G29" s="1" t="str">
        <f>LOOKUP(Table6[[#This Row],[JV Number]],Table5[JV Number],Table5[County])</f>
        <v>Cameron</v>
      </c>
      <c r="H29" s="485">
        <f>LOOKUP(Table6[[#This Row],[JV Number]],Table1[JV '#],Table1[Latitude])</f>
        <v>41.470750000000002</v>
      </c>
      <c r="I29" s="485">
        <f>LOOKUP(Table6[[#This Row],[JV Number]],Table1[JV '#],Table1[Longitude])</f>
        <v>-78.391105555555555</v>
      </c>
      <c r="J29" s="1" t="e">
        <f>IF(LOOKUP(Table6[[#This Row],[JV Number]],Table5[JV Number],Table5[Requires Clear/Grub])="",0,1)</f>
        <v>#REF!</v>
      </c>
      <c r="K29" s="1" t="e">
        <f>IF(LOOKUP(Table6[[#This Row],[JV Number]],Table5[JV Number],Table5[Requires Stakeout])="",0,1)</f>
        <v>#REF!</v>
      </c>
      <c r="L29" s="1" t="e">
        <f>IF(LOOKUP(Table6[[#This Row],[JV Number]],Table5[JV Number],Table5[Requires Earthwork])="",0,1)</f>
        <v>#REF!</v>
      </c>
      <c r="M29" s="1" t="e">
        <f>IF(LOOKUP(Table6[[#This Row],[JV Number]],Table5[JV Number],Table5[Requires Guardrail Adjustment])="",0,1)</f>
        <v>#REF!</v>
      </c>
      <c r="N29" s="1" t="e">
        <f>IF(LOOKUP(Table6[[#This Row],[JV Number]],Table5[JV Number],Table5[Requires Other Action])="",0,1)</f>
        <v>#REF!</v>
      </c>
    </row>
    <row r="30" spans="3:14" ht="14.45" x14ac:dyDescent="0.3">
      <c r="C30" s="1">
        <v>26</v>
      </c>
      <c r="D30" s="1" t="str">
        <f>LOOKUP(Table6[[#This Row],[JV Number]],Table5[JV Number],Table5[Early Completion Bridge])</f>
        <v>--</v>
      </c>
      <c r="E30" s="1" t="e">
        <f>LOOKUP(Table6[[#This Row],[JV Number]],Table5[JV Number],Table5[Region])</f>
        <v>#REF!</v>
      </c>
      <c r="F30" s="1">
        <f>LOOKUP(Table6[[#This Row],[JV Number]],Table5[JV Number],Table5[District])</f>
        <v>2</v>
      </c>
      <c r="G30" s="1" t="str">
        <f>LOOKUP(Table6[[#This Row],[JV Number]],Table5[JV Number],Table5[County])</f>
        <v>Centre</v>
      </c>
      <c r="H30" s="485">
        <f>LOOKUP(Table6[[#This Row],[JV Number]],Table1[JV '#],Table1[Latitude])</f>
        <v>40.899027777777775</v>
      </c>
      <c r="I30" s="485">
        <f>LOOKUP(Table6[[#This Row],[JV Number]],Table1[JV '#],Table1[Longitude])</f>
        <v>-77.357286111111108</v>
      </c>
      <c r="J30" s="1" t="e">
        <f>IF(LOOKUP(Table6[[#This Row],[JV Number]],Table5[JV Number],Table5[Requires Clear/Grub])="",0,1)</f>
        <v>#REF!</v>
      </c>
      <c r="K30" s="1" t="e">
        <f>IF(LOOKUP(Table6[[#This Row],[JV Number]],Table5[JV Number],Table5[Requires Stakeout])="",0,1)</f>
        <v>#REF!</v>
      </c>
      <c r="L30" s="1" t="e">
        <f>IF(LOOKUP(Table6[[#This Row],[JV Number]],Table5[JV Number],Table5[Requires Earthwork])="",0,1)</f>
        <v>#REF!</v>
      </c>
      <c r="M30" s="1" t="e">
        <f>IF(LOOKUP(Table6[[#This Row],[JV Number]],Table5[JV Number],Table5[Requires Guardrail Adjustment])="",0,1)</f>
        <v>#REF!</v>
      </c>
      <c r="N30" s="1" t="e">
        <f>IF(LOOKUP(Table6[[#This Row],[JV Number]],Table5[JV Number],Table5[Requires Other Action])="",0,1)</f>
        <v>#REF!</v>
      </c>
    </row>
    <row r="31" spans="3:14" ht="14.45" x14ac:dyDescent="0.3">
      <c r="C31" s="1">
        <v>27</v>
      </c>
      <c r="D31" s="1" t="str">
        <f>LOOKUP(Table6[[#This Row],[JV Number]],Table5[JV Number],Table5[Early Completion Bridge])</f>
        <v>--</v>
      </c>
      <c r="E31" s="1" t="e">
        <f>LOOKUP(Table6[[#This Row],[JV Number]],Table5[JV Number],Table5[Region])</f>
        <v>#REF!</v>
      </c>
      <c r="F31" s="1">
        <f>LOOKUP(Table6[[#This Row],[JV Number]],Table5[JV Number],Table5[District])</f>
        <v>2</v>
      </c>
      <c r="G31" s="1" t="str">
        <f>LOOKUP(Table6[[#This Row],[JV Number]],Table5[JV Number],Table5[County])</f>
        <v>Centre</v>
      </c>
      <c r="H31" s="485">
        <f>LOOKUP(Table6[[#This Row],[JV Number]],Table1[JV '#],Table1[Latitude])</f>
        <v>40.924250000000001</v>
      </c>
      <c r="I31" s="485">
        <f>LOOKUP(Table6[[#This Row],[JV Number]],Table1[JV '#],Table1[Longitude])</f>
        <v>-77.780011111111108</v>
      </c>
      <c r="J31" s="1" t="e">
        <f>IF(LOOKUP(Table6[[#This Row],[JV Number]],Table5[JV Number],Table5[Requires Clear/Grub])="",0,1)</f>
        <v>#REF!</v>
      </c>
      <c r="K31" s="1" t="e">
        <f>IF(LOOKUP(Table6[[#This Row],[JV Number]],Table5[JV Number],Table5[Requires Stakeout])="",0,1)</f>
        <v>#REF!</v>
      </c>
      <c r="L31" s="1" t="e">
        <f>IF(LOOKUP(Table6[[#This Row],[JV Number]],Table5[JV Number],Table5[Requires Earthwork])="",0,1)</f>
        <v>#REF!</v>
      </c>
      <c r="M31" s="1" t="e">
        <f>IF(LOOKUP(Table6[[#This Row],[JV Number]],Table5[JV Number],Table5[Requires Guardrail Adjustment])="",0,1)</f>
        <v>#REF!</v>
      </c>
      <c r="N31" s="1" t="e">
        <f>IF(LOOKUP(Table6[[#This Row],[JV Number]],Table5[JV Number],Table5[Requires Other Action])="",0,1)</f>
        <v>#REF!</v>
      </c>
    </row>
    <row r="32" spans="3:14" ht="14.45" x14ac:dyDescent="0.3">
      <c r="C32" s="1">
        <v>28</v>
      </c>
      <c r="D32" s="1" t="str">
        <f>LOOKUP(Table6[[#This Row],[JV Number]],Table5[JV Number],Table5[Early Completion Bridge])</f>
        <v>--</v>
      </c>
      <c r="E32" s="1" t="e">
        <f>LOOKUP(Table6[[#This Row],[JV Number]],Table5[JV Number],Table5[Region])</f>
        <v>#REF!</v>
      </c>
      <c r="F32" s="1">
        <f>LOOKUP(Table6[[#This Row],[JV Number]],Table5[JV Number],Table5[District])</f>
        <v>2</v>
      </c>
      <c r="G32" s="1" t="str">
        <f>LOOKUP(Table6[[#This Row],[JV Number]],Table5[JV Number],Table5[County])</f>
        <v>Centre</v>
      </c>
      <c r="H32" s="485">
        <f>LOOKUP(Table6[[#This Row],[JV Number]],Table1[JV '#],Table1[Latitude])</f>
        <v>40.999222222222222</v>
      </c>
      <c r="I32" s="485">
        <f>LOOKUP(Table6[[#This Row],[JV Number]],Table1[JV '#],Table1[Longitude])</f>
        <v>-77.811380555555559</v>
      </c>
      <c r="J32" s="1" t="e">
        <f>IF(LOOKUP(Table6[[#This Row],[JV Number]],Table5[JV Number],Table5[Requires Clear/Grub])="",0,1)</f>
        <v>#REF!</v>
      </c>
      <c r="K32" s="1" t="e">
        <f>IF(LOOKUP(Table6[[#This Row],[JV Number]],Table5[JV Number],Table5[Requires Stakeout])="",0,1)</f>
        <v>#REF!</v>
      </c>
      <c r="L32" s="1" t="e">
        <f>IF(LOOKUP(Table6[[#This Row],[JV Number]],Table5[JV Number],Table5[Requires Earthwork])="",0,1)</f>
        <v>#REF!</v>
      </c>
      <c r="M32" s="1" t="e">
        <f>IF(LOOKUP(Table6[[#This Row],[JV Number]],Table5[JV Number],Table5[Requires Guardrail Adjustment])="",0,1)</f>
        <v>#REF!</v>
      </c>
      <c r="N32" s="1" t="e">
        <f>IF(LOOKUP(Table6[[#This Row],[JV Number]],Table5[JV Number],Table5[Requires Other Action])="",0,1)</f>
        <v>#REF!</v>
      </c>
    </row>
    <row r="33" spans="3:14" ht="14.45" x14ac:dyDescent="0.3">
      <c r="C33" s="1">
        <v>29</v>
      </c>
      <c r="D33" s="1" t="str">
        <f>LOOKUP(Table6[[#This Row],[JV Number]],Table5[JV Number],Table5[Early Completion Bridge])</f>
        <v>--</v>
      </c>
      <c r="E33" s="1" t="e">
        <f>LOOKUP(Table6[[#This Row],[JV Number]],Table5[JV Number],Table5[Region])</f>
        <v>#REF!</v>
      </c>
      <c r="F33" s="1">
        <f>LOOKUP(Table6[[#This Row],[JV Number]],Table5[JV Number],Table5[District])</f>
        <v>2</v>
      </c>
      <c r="G33" s="1" t="str">
        <f>LOOKUP(Table6[[#This Row],[JV Number]],Table5[JV Number],Table5[County])</f>
        <v>Centre</v>
      </c>
      <c r="H33" s="485">
        <f>LOOKUP(Table6[[#This Row],[JV Number]],Table1[JV '#],Table1[Latitude])</f>
        <v>41.009083333333336</v>
      </c>
      <c r="I33" s="485">
        <f>LOOKUP(Table6[[#This Row],[JV Number]],Table1[JV '#],Table1[Longitude])</f>
        <v>-77.79076666666667</v>
      </c>
      <c r="J33" s="1" t="e">
        <f>IF(LOOKUP(Table6[[#This Row],[JV Number]],Table5[JV Number],Table5[Requires Clear/Grub])="",0,1)</f>
        <v>#REF!</v>
      </c>
      <c r="K33" s="1" t="e">
        <f>IF(LOOKUP(Table6[[#This Row],[JV Number]],Table5[JV Number],Table5[Requires Stakeout])="",0,1)</f>
        <v>#REF!</v>
      </c>
      <c r="L33" s="1" t="e">
        <f>IF(LOOKUP(Table6[[#This Row],[JV Number]],Table5[JV Number],Table5[Requires Earthwork])="",0,1)</f>
        <v>#REF!</v>
      </c>
      <c r="M33" s="1" t="e">
        <f>IF(LOOKUP(Table6[[#This Row],[JV Number]],Table5[JV Number],Table5[Requires Guardrail Adjustment])="",0,1)</f>
        <v>#REF!</v>
      </c>
      <c r="N33" s="1" t="e">
        <f>IF(LOOKUP(Table6[[#This Row],[JV Number]],Table5[JV Number],Table5[Requires Other Action])="",0,1)</f>
        <v>#REF!</v>
      </c>
    </row>
    <row r="34" spans="3:14" ht="14.45" x14ac:dyDescent="0.3">
      <c r="C34" s="1">
        <v>30</v>
      </c>
      <c r="D34" s="1" t="str">
        <f>LOOKUP(Table6[[#This Row],[JV Number]],Table5[JV Number],Table5[Early Completion Bridge])</f>
        <v>--</v>
      </c>
      <c r="E34" s="1" t="e">
        <f>LOOKUP(Table6[[#This Row],[JV Number]],Table5[JV Number],Table5[Region])</f>
        <v>#REF!</v>
      </c>
      <c r="F34" s="1">
        <f>LOOKUP(Table6[[#This Row],[JV Number]],Table5[JV Number],Table5[District])</f>
        <v>2</v>
      </c>
      <c r="G34" s="1" t="str">
        <f>LOOKUP(Table6[[#This Row],[JV Number]],Table5[JV Number],Table5[County])</f>
        <v>Centre</v>
      </c>
      <c r="H34" s="485">
        <f>LOOKUP(Table6[[#This Row],[JV Number]],Table1[JV '#],Table1[Latitude])</f>
        <v>40.881861111111114</v>
      </c>
      <c r="I34" s="485">
        <f>LOOKUP(Table6[[#This Row],[JV Number]],Table1[JV '#],Table1[Longitude])</f>
        <v>-77.419775000000001</v>
      </c>
      <c r="J34" s="1" t="e">
        <f>IF(LOOKUP(Table6[[#This Row],[JV Number]],Table5[JV Number],Table5[Requires Clear/Grub])="",0,1)</f>
        <v>#REF!</v>
      </c>
      <c r="K34" s="1" t="e">
        <f>IF(LOOKUP(Table6[[#This Row],[JV Number]],Table5[JV Number],Table5[Requires Stakeout])="",0,1)</f>
        <v>#REF!</v>
      </c>
      <c r="L34" s="1" t="e">
        <f>IF(LOOKUP(Table6[[#This Row],[JV Number]],Table5[JV Number],Table5[Requires Earthwork])="",0,1)</f>
        <v>#REF!</v>
      </c>
      <c r="M34" s="1" t="e">
        <f>IF(LOOKUP(Table6[[#This Row],[JV Number]],Table5[JV Number],Table5[Requires Guardrail Adjustment])="",0,1)</f>
        <v>#REF!</v>
      </c>
      <c r="N34" s="1" t="e">
        <f>IF(LOOKUP(Table6[[#This Row],[JV Number]],Table5[JV Number],Table5[Requires Other Action])="",0,1)</f>
        <v>#REF!</v>
      </c>
    </row>
    <row r="35" spans="3:14" ht="14.45" x14ac:dyDescent="0.3">
      <c r="C35" s="1">
        <v>31</v>
      </c>
      <c r="D35" s="1" t="str">
        <f>LOOKUP(Table6[[#This Row],[JV Number]],Table5[JV Number],Table5[Early Completion Bridge])</f>
        <v>--</v>
      </c>
      <c r="E35" s="1" t="e">
        <f>LOOKUP(Table6[[#This Row],[JV Number]],Table5[JV Number],Table5[Region])</f>
        <v>#REF!</v>
      </c>
      <c r="F35" s="1">
        <f>LOOKUP(Table6[[#This Row],[JV Number]],Table5[JV Number],Table5[District])</f>
        <v>2</v>
      </c>
      <c r="G35" s="1" t="str">
        <f>LOOKUP(Table6[[#This Row],[JV Number]],Table5[JV Number],Table5[County])</f>
        <v>Centre</v>
      </c>
      <c r="H35" s="485">
        <f>LOOKUP(Table6[[#This Row],[JV Number]],Table1[JV '#],Table1[Latitude])</f>
        <v>40.801777777777779</v>
      </c>
      <c r="I35" s="485">
        <f>LOOKUP(Table6[[#This Row],[JV Number]],Table1[JV '#],Table1[Longitude])</f>
        <v>-78.051555555555552</v>
      </c>
      <c r="J35" s="1" t="e">
        <f>IF(LOOKUP(Table6[[#This Row],[JV Number]],Table5[JV Number],Table5[Requires Clear/Grub])="",0,1)</f>
        <v>#REF!</v>
      </c>
      <c r="K35" s="1" t="e">
        <f>IF(LOOKUP(Table6[[#This Row],[JV Number]],Table5[JV Number],Table5[Requires Stakeout])="",0,1)</f>
        <v>#REF!</v>
      </c>
      <c r="L35" s="1" t="e">
        <f>IF(LOOKUP(Table6[[#This Row],[JV Number]],Table5[JV Number],Table5[Requires Earthwork])="",0,1)</f>
        <v>#REF!</v>
      </c>
      <c r="M35" s="1" t="e">
        <f>IF(LOOKUP(Table6[[#This Row],[JV Number]],Table5[JV Number],Table5[Requires Guardrail Adjustment])="",0,1)</f>
        <v>#REF!</v>
      </c>
      <c r="N35" s="1" t="e">
        <f>IF(LOOKUP(Table6[[#This Row],[JV Number]],Table5[JV Number],Table5[Requires Other Action])="",0,1)</f>
        <v>#REF!</v>
      </c>
    </row>
    <row r="36" spans="3:14" ht="14.45" x14ac:dyDescent="0.3">
      <c r="C36" s="1">
        <v>32</v>
      </c>
      <c r="D36" s="1" t="str">
        <f>LOOKUP(Table6[[#This Row],[JV Number]],Table5[JV Number],Table5[Early Completion Bridge])</f>
        <v>--</v>
      </c>
      <c r="E36" s="1" t="e">
        <f>LOOKUP(Table6[[#This Row],[JV Number]],Table5[JV Number],Table5[Region])</f>
        <v>#REF!</v>
      </c>
      <c r="F36" s="1">
        <f>LOOKUP(Table6[[#This Row],[JV Number]],Table5[JV Number],Table5[District])</f>
        <v>2</v>
      </c>
      <c r="G36" s="1" t="str">
        <f>LOOKUP(Table6[[#This Row],[JV Number]],Table5[JV Number],Table5[County])</f>
        <v>Centre</v>
      </c>
      <c r="H36" s="485">
        <f>LOOKUP(Table6[[#This Row],[JV Number]],Table1[JV '#],Table1[Latitude])</f>
        <v>40.812638888888891</v>
      </c>
      <c r="I36" s="485">
        <f>LOOKUP(Table6[[#This Row],[JV Number]],Table1[JV '#],Table1[Longitude])</f>
        <v>-78.039655555555555</v>
      </c>
      <c r="J36" s="1" t="e">
        <f>IF(LOOKUP(Table6[[#This Row],[JV Number]],Table5[JV Number],Table5[Requires Clear/Grub])="",0,1)</f>
        <v>#REF!</v>
      </c>
      <c r="K36" s="1" t="e">
        <f>IF(LOOKUP(Table6[[#This Row],[JV Number]],Table5[JV Number],Table5[Requires Stakeout])="",0,1)</f>
        <v>#REF!</v>
      </c>
      <c r="L36" s="1" t="e">
        <f>IF(LOOKUP(Table6[[#This Row],[JV Number]],Table5[JV Number],Table5[Requires Earthwork])="",0,1)</f>
        <v>#REF!</v>
      </c>
      <c r="M36" s="1" t="e">
        <f>IF(LOOKUP(Table6[[#This Row],[JV Number]],Table5[JV Number],Table5[Requires Guardrail Adjustment])="",0,1)</f>
        <v>#REF!</v>
      </c>
      <c r="N36" s="1" t="e">
        <f>IF(LOOKUP(Table6[[#This Row],[JV Number]],Table5[JV Number],Table5[Requires Other Action])="",0,1)</f>
        <v>#REF!</v>
      </c>
    </row>
    <row r="37" spans="3:14" ht="14.45" x14ac:dyDescent="0.3">
      <c r="C37" s="1">
        <v>33</v>
      </c>
      <c r="D37" s="1" t="str">
        <f>LOOKUP(Table6[[#This Row],[JV Number]],Table5[JV Number],Table5[Early Completion Bridge])</f>
        <v>--</v>
      </c>
      <c r="E37" s="1" t="e">
        <f>LOOKUP(Table6[[#This Row],[JV Number]],Table5[JV Number],Table5[Region])</f>
        <v>#REF!</v>
      </c>
      <c r="F37" s="1">
        <f>LOOKUP(Table6[[#This Row],[JV Number]],Table5[JV Number],Table5[District])</f>
        <v>2</v>
      </c>
      <c r="G37" s="1" t="str">
        <f>LOOKUP(Table6[[#This Row],[JV Number]],Table5[JV Number],Table5[County])</f>
        <v>Centre</v>
      </c>
      <c r="H37" s="485">
        <f>LOOKUP(Table6[[#This Row],[JV Number]],Table1[JV '#],Table1[Latitude])</f>
        <v>40.906444444444446</v>
      </c>
      <c r="I37" s="485">
        <f>LOOKUP(Table6[[#This Row],[JV Number]],Table1[JV '#],Table1[Longitude])</f>
        <v>-77.877238888888883</v>
      </c>
      <c r="J37" s="1" t="e">
        <f>IF(LOOKUP(Table6[[#This Row],[JV Number]],Table5[JV Number],Table5[Requires Clear/Grub])="",0,1)</f>
        <v>#REF!</v>
      </c>
      <c r="K37" s="1" t="e">
        <f>IF(LOOKUP(Table6[[#This Row],[JV Number]],Table5[JV Number],Table5[Requires Stakeout])="",0,1)</f>
        <v>#REF!</v>
      </c>
      <c r="L37" s="1" t="e">
        <f>IF(LOOKUP(Table6[[#This Row],[JV Number]],Table5[JV Number],Table5[Requires Earthwork])="",0,1)</f>
        <v>#REF!</v>
      </c>
      <c r="M37" s="1" t="e">
        <f>IF(LOOKUP(Table6[[#This Row],[JV Number]],Table5[JV Number],Table5[Requires Guardrail Adjustment])="",0,1)</f>
        <v>#REF!</v>
      </c>
      <c r="N37" s="1" t="e">
        <f>IF(LOOKUP(Table6[[#This Row],[JV Number]],Table5[JV Number],Table5[Requires Other Action])="",0,1)</f>
        <v>#REF!</v>
      </c>
    </row>
    <row r="38" spans="3:14" ht="14.45" x14ac:dyDescent="0.3">
      <c r="C38" s="1">
        <v>34</v>
      </c>
      <c r="D38" s="1" t="str">
        <f>LOOKUP(Table6[[#This Row],[JV Number]],Table5[JV Number],Table5[Early Completion Bridge])</f>
        <v>--</v>
      </c>
      <c r="E38" s="1" t="e">
        <f>LOOKUP(Table6[[#This Row],[JV Number]],Table5[JV Number],Table5[Region])</f>
        <v>#REF!</v>
      </c>
      <c r="F38" s="1">
        <f>LOOKUP(Table6[[#This Row],[JV Number]],Table5[JV Number],Table5[District])</f>
        <v>2</v>
      </c>
      <c r="G38" s="1" t="str">
        <f>LOOKUP(Table6[[#This Row],[JV Number]],Table5[JV Number],Table5[County])</f>
        <v>Centre</v>
      </c>
      <c r="H38" s="485">
        <f>LOOKUP(Table6[[#This Row],[JV Number]],Table1[JV '#],Table1[Latitude])</f>
        <v>41.053777777777775</v>
      </c>
      <c r="I38" s="485">
        <f>LOOKUP(Table6[[#This Row],[JV Number]],Table1[JV '#],Table1[Longitude])</f>
        <v>-77.943883333333332</v>
      </c>
      <c r="J38" s="1" t="e">
        <f>IF(LOOKUP(Table6[[#This Row],[JV Number]],Table5[JV Number],Table5[Requires Clear/Grub])="",0,1)</f>
        <v>#REF!</v>
      </c>
      <c r="K38" s="1" t="e">
        <f>IF(LOOKUP(Table6[[#This Row],[JV Number]],Table5[JV Number],Table5[Requires Stakeout])="",0,1)</f>
        <v>#REF!</v>
      </c>
      <c r="L38" s="1" t="e">
        <f>IF(LOOKUP(Table6[[#This Row],[JV Number]],Table5[JV Number],Table5[Requires Earthwork])="",0,1)</f>
        <v>#REF!</v>
      </c>
      <c r="M38" s="1" t="e">
        <f>IF(LOOKUP(Table6[[#This Row],[JV Number]],Table5[JV Number],Table5[Requires Guardrail Adjustment])="",0,1)</f>
        <v>#REF!</v>
      </c>
      <c r="N38" s="1" t="e">
        <f>IF(LOOKUP(Table6[[#This Row],[JV Number]],Table5[JV Number],Table5[Requires Other Action])="",0,1)</f>
        <v>#REF!</v>
      </c>
    </row>
    <row r="39" spans="3:14" x14ac:dyDescent="0.25">
      <c r="C39" s="1">
        <v>35</v>
      </c>
      <c r="D39" s="1" t="str">
        <f>LOOKUP(Table6[[#This Row],[JV Number]],Table5[JV Number],Table5[Early Completion Bridge])</f>
        <v>--</v>
      </c>
      <c r="E39" s="1" t="e">
        <f>LOOKUP(Table6[[#This Row],[JV Number]],Table5[JV Number],Table5[Region])</f>
        <v>#REF!</v>
      </c>
      <c r="F39" s="1">
        <f>LOOKUP(Table6[[#This Row],[JV Number]],Table5[JV Number],Table5[District])</f>
        <v>2</v>
      </c>
      <c r="G39" s="1" t="str">
        <f>LOOKUP(Table6[[#This Row],[JV Number]],Table5[JV Number],Table5[County])</f>
        <v>Centre</v>
      </c>
      <c r="H39" s="485">
        <f>LOOKUP(Table6[[#This Row],[JV Number]],Table1[JV '#],Table1[Latitude])</f>
        <v>40.955027777777779</v>
      </c>
      <c r="I39" s="485">
        <f>LOOKUP(Table6[[#This Row],[JV Number]],Table1[JV '#],Table1[Longitude])</f>
        <v>-78.170150000000007</v>
      </c>
      <c r="J39" s="1" t="e">
        <f>IF(LOOKUP(Table6[[#This Row],[JV Number]],Table5[JV Number],Table5[Requires Clear/Grub])="",0,1)</f>
        <v>#REF!</v>
      </c>
      <c r="K39" s="1" t="e">
        <f>IF(LOOKUP(Table6[[#This Row],[JV Number]],Table5[JV Number],Table5[Requires Stakeout])="",0,1)</f>
        <v>#REF!</v>
      </c>
      <c r="L39" s="1" t="e">
        <f>IF(LOOKUP(Table6[[#This Row],[JV Number]],Table5[JV Number],Table5[Requires Earthwork])="",0,1)</f>
        <v>#REF!</v>
      </c>
      <c r="M39" s="1" t="e">
        <f>IF(LOOKUP(Table6[[#This Row],[JV Number]],Table5[JV Number],Table5[Requires Guardrail Adjustment])="",0,1)</f>
        <v>#REF!</v>
      </c>
      <c r="N39" s="1" t="e">
        <f>IF(LOOKUP(Table6[[#This Row],[JV Number]],Table5[JV Number],Table5[Requires Other Action])="",0,1)</f>
        <v>#REF!</v>
      </c>
    </row>
    <row r="40" spans="3:14" x14ac:dyDescent="0.25">
      <c r="C40" s="1">
        <v>36</v>
      </c>
      <c r="D40" s="1" t="str">
        <f>LOOKUP(Table6[[#This Row],[JV Number]],Table5[JV Number],Table5[Early Completion Bridge])</f>
        <v>--</v>
      </c>
      <c r="E40" s="1" t="e">
        <f>LOOKUP(Table6[[#This Row],[JV Number]],Table5[JV Number],Table5[Region])</f>
        <v>#REF!</v>
      </c>
      <c r="F40" s="1">
        <f>LOOKUP(Table6[[#This Row],[JV Number]],Table5[JV Number],Table5[District])</f>
        <v>2</v>
      </c>
      <c r="G40" s="1" t="str">
        <f>LOOKUP(Table6[[#This Row],[JV Number]],Table5[JV Number],Table5[County])</f>
        <v>Clearfield</v>
      </c>
      <c r="H40" s="485">
        <f>LOOKUP(Table6[[#This Row],[JV Number]],Table1[JV '#],Table1[Latitude])</f>
        <v>40.931527777777781</v>
      </c>
      <c r="I40" s="485">
        <f>LOOKUP(Table6[[#This Row],[JV Number]],Table1[JV '#],Table1[Longitude])</f>
        <v>-78.224169444444442</v>
      </c>
      <c r="J40" s="1" t="e">
        <f>IF(LOOKUP(Table6[[#This Row],[JV Number]],Table5[JV Number],Table5[Requires Clear/Grub])="",0,1)</f>
        <v>#REF!</v>
      </c>
      <c r="K40" s="1" t="e">
        <f>IF(LOOKUP(Table6[[#This Row],[JV Number]],Table5[JV Number],Table5[Requires Stakeout])="",0,1)</f>
        <v>#REF!</v>
      </c>
      <c r="L40" s="1" t="e">
        <f>IF(LOOKUP(Table6[[#This Row],[JV Number]],Table5[JV Number],Table5[Requires Earthwork])="",0,1)</f>
        <v>#REF!</v>
      </c>
      <c r="M40" s="1" t="e">
        <f>IF(LOOKUP(Table6[[#This Row],[JV Number]],Table5[JV Number],Table5[Requires Guardrail Adjustment])="",0,1)</f>
        <v>#REF!</v>
      </c>
      <c r="N40" s="1" t="e">
        <f>IF(LOOKUP(Table6[[#This Row],[JV Number]],Table5[JV Number],Table5[Requires Other Action])="",0,1)</f>
        <v>#REF!</v>
      </c>
    </row>
    <row r="41" spans="3:14" x14ac:dyDescent="0.25">
      <c r="C41" s="1">
        <v>37</v>
      </c>
      <c r="D41" s="1" t="str">
        <f>LOOKUP(Table6[[#This Row],[JV Number]],Table5[JV Number],Table5[Early Completion Bridge])</f>
        <v>--</v>
      </c>
      <c r="E41" s="1" t="e">
        <f>LOOKUP(Table6[[#This Row],[JV Number]],Table5[JV Number],Table5[Region])</f>
        <v>#REF!</v>
      </c>
      <c r="F41" s="1">
        <f>LOOKUP(Table6[[#This Row],[JV Number]],Table5[JV Number],Table5[District])</f>
        <v>2</v>
      </c>
      <c r="G41" s="1" t="str">
        <f>LOOKUP(Table6[[#This Row],[JV Number]],Table5[JV Number],Table5[County])</f>
        <v>Clearfield</v>
      </c>
      <c r="H41" s="485">
        <f>LOOKUP(Table6[[#This Row],[JV Number]],Table1[JV '#],Table1[Latitude])</f>
        <v>40.884833333333333</v>
      </c>
      <c r="I41" s="485">
        <f>LOOKUP(Table6[[#This Row],[JV Number]],Table1[JV '#],Table1[Longitude])</f>
        <v>-78.756577777777778</v>
      </c>
      <c r="J41" s="1" t="e">
        <f>IF(LOOKUP(Table6[[#This Row],[JV Number]],Table5[JV Number],Table5[Requires Clear/Grub])="",0,1)</f>
        <v>#REF!</v>
      </c>
      <c r="K41" s="1" t="e">
        <f>IF(LOOKUP(Table6[[#This Row],[JV Number]],Table5[JV Number],Table5[Requires Stakeout])="",0,1)</f>
        <v>#REF!</v>
      </c>
      <c r="L41" s="1" t="e">
        <f>IF(LOOKUP(Table6[[#This Row],[JV Number]],Table5[JV Number],Table5[Requires Earthwork])="",0,1)</f>
        <v>#REF!</v>
      </c>
      <c r="M41" s="1" t="e">
        <f>IF(LOOKUP(Table6[[#This Row],[JV Number]],Table5[JV Number],Table5[Requires Guardrail Adjustment])="",0,1)</f>
        <v>#REF!</v>
      </c>
      <c r="N41" s="1" t="e">
        <f>IF(LOOKUP(Table6[[#This Row],[JV Number]],Table5[JV Number],Table5[Requires Other Action])="",0,1)</f>
        <v>#REF!</v>
      </c>
    </row>
    <row r="42" spans="3:14" x14ac:dyDescent="0.25">
      <c r="C42" s="1">
        <v>38</v>
      </c>
      <c r="D42" s="1" t="str">
        <f>LOOKUP(Table6[[#This Row],[JV Number]],Table5[JV Number],Table5[Early Completion Bridge])</f>
        <v>--</v>
      </c>
      <c r="E42" s="1" t="e">
        <f>LOOKUP(Table6[[#This Row],[JV Number]],Table5[JV Number],Table5[Region])</f>
        <v>#REF!</v>
      </c>
      <c r="F42" s="1">
        <f>LOOKUP(Table6[[#This Row],[JV Number]],Table5[JV Number],Table5[District])</f>
        <v>2</v>
      </c>
      <c r="G42" s="1" t="str">
        <f>LOOKUP(Table6[[#This Row],[JV Number]],Table5[JV Number],Table5[County])</f>
        <v>Clearfield</v>
      </c>
      <c r="H42" s="485">
        <f>LOOKUP(Table6[[#This Row],[JV Number]],Table1[JV '#],Table1[Latitude])</f>
        <v>40.90936111111111</v>
      </c>
      <c r="I42" s="485">
        <f>LOOKUP(Table6[[#This Row],[JV Number]],Table1[JV '#],Table1[Longitude])</f>
        <v>-78.670675000000003</v>
      </c>
      <c r="J42" s="1" t="e">
        <f>IF(LOOKUP(Table6[[#This Row],[JV Number]],Table5[JV Number],Table5[Requires Clear/Grub])="",0,1)</f>
        <v>#REF!</v>
      </c>
      <c r="K42" s="1" t="e">
        <f>IF(LOOKUP(Table6[[#This Row],[JV Number]],Table5[JV Number],Table5[Requires Stakeout])="",0,1)</f>
        <v>#REF!</v>
      </c>
      <c r="L42" s="1" t="e">
        <f>IF(LOOKUP(Table6[[#This Row],[JV Number]],Table5[JV Number],Table5[Requires Earthwork])="",0,1)</f>
        <v>#REF!</v>
      </c>
      <c r="M42" s="1" t="e">
        <f>IF(LOOKUP(Table6[[#This Row],[JV Number]],Table5[JV Number],Table5[Requires Guardrail Adjustment])="",0,1)</f>
        <v>#REF!</v>
      </c>
      <c r="N42" s="1" t="e">
        <f>IF(LOOKUP(Table6[[#This Row],[JV Number]],Table5[JV Number],Table5[Requires Other Action])="",0,1)</f>
        <v>#REF!</v>
      </c>
    </row>
    <row r="43" spans="3:14" x14ac:dyDescent="0.25">
      <c r="C43" s="1">
        <v>39</v>
      </c>
      <c r="D43" s="1" t="str">
        <f>LOOKUP(Table6[[#This Row],[JV Number]],Table5[JV Number],Table5[Early Completion Bridge])</f>
        <v>--</v>
      </c>
      <c r="E43" s="1" t="e">
        <f>LOOKUP(Table6[[#This Row],[JV Number]],Table5[JV Number],Table5[Region])</f>
        <v>#REF!</v>
      </c>
      <c r="F43" s="1">
        <f>LOOKUP(Table6[[#This Row],[JV Number]],Table5[JV Number],Table5[District])</f>
        <v>2</v>
      </c>
      <c r="G43" s="1" t="str">
        <f>LOOKUP(Table6[[#This Row],[JV Number]],Table5[JV Number],Table5[County])</f>
        <v>Clearfield</v>
      </c>
      <c r="H43" s="485">
        <f>LOOKUP(Table6[[#This Row],[JV Number]],Table1[JV '#],Table1[Latitude])</f>
        <v>40.93033333333333</v>
      </c>
      <c r="I43" s="485">
        <f>LOOKUP(Table6[[#This Row],[JV Number]],Table1[JV '#],Table1[Longitude])</f>
        <v>-78.646791666666672</v>
      </c>
      <c r="J43" s="1" t="e">
        <f>IF(LOOKUP(Table6[[#This Row],[JV Number]],Table5[JV Number],Table5[Requires Clear/Grub])="",0,1)</f>
        <v>#REF!</v>
      </c>
      <c r="K43" s="1" t="e">
        <f>IF(LOOKUP(Table6[[#This Row],[JV Number]],Table5[JV Number],Table5[Requires Stakeout])="",0,1)</f>
        <v>#REF!</v>
      </c>
      <c r="L43" s="1" t="e">
        <f>IF(LOOKUP(Table6[[#This Row],[JV Number]],Table5[JV Number],Table5[Requires Earthwork])="",0,1)</f>
        <v>#REF!</v>
      </c>
      <c r="M43" s="1" t="e">
        <f>IF(LOOKUP(Table6[[#This Row],[JV Number]],Table5[JV Number],Table5[Requires Guardrail Adjustment])="",0,1)</f>
        <v>#REF!</v>
      </c>
      <c r="N43" s="1" t="e">
        <f>IF(LOOKUP(Table6[[#This Row],[JV Number]],Table5[JV Number],Table5[Requires Other Action])="",0,1)</f>
        <v>#REF!</v>
      </c>
    </row>
    <row r="44" spans="3:14" x14ac:dyDescent="0.25">
      <c r="C44" s="1">
        <v>40</v>
      </c>
      <c r="D44" s="1" t="str">
        <f>LOOKUP(Table6[[#This Row],[JV Number]],Table5[JV Number],Table5[Early Completion Bridge])</f>
        <v>--</v>
      </c>
      <c r="E44" s="1" t="e">
        <f>LOOKUP(Table6[[#This Row],[JV Number]],Table5[JV Number],Table5[Region])</f>
        <v>#REF!</v>
      </c>
      <c r="F44" s="1">
        <f>LOOKUP(Table6[[#This Row],[JV Number]],Table5[JV Number],Table5[District])</f>
        <v>2</v>
      </c>
      <c r="G44" s="1" t="str">
        <f>LOOKUP(Table6[[#This Row],[JV Number]],Table5[JV Number],Table5[County])</f>
        <v>Clearfield</v>
      </c>
      <c r="H44" s="485">
        <f>LOOKUP(Table6[[#This Row],[JV Number]],Table1[JV '#],Table1[Latitude])</f>
        <v>40.931138888888889</v>
      </c>
      <c r="I44" s="485">
        <f>LOOKUP(Table6[[#This Row],[JV Number]],Table1[JV '#],Table1[Longitude])</f>
        <v>-78.646058333333329</v>
      </c>
      <c r="J44" s="1" t="e">
        <f>IF(LOOKUP(Table6[[#This Row],[JV Number]],Table5[JV Number],Table5[Requires Clear/Grub])="",0,1)</f>
        <v>#REF!</v>
      </c>
      <c r="K44" s="1" t="e">
        <f>IF(LOOKUP(Table6[[#This Row],[JV Number]],Table5[JV Number],Table5[Requires Stakeout])="",0,1)</f>
        <v>#REF!</v>
      </c>
      <c r="L44" s="1" t="e">
        <f>IF(LOOKUP(Table6[[#This Row],[JV Number]],Table5[JV Number],Table5[Requires Earthwork])="",0,1)</f>
        <v>#REF!</v>
      </c>
      <c r="M44" s="1" t="e">
        <f>IF(LOOKUP(Table6[[#This Row],[JV Number]],Table5[JV Number],Table5[Requires Guardrail Adjustment])="",0,1)</f>
        <v>#REF!</v>
      </c>
      <c r="N44" s="1" t="e">
        <f>IF(LOOKUP(Table6[[#This Row],[JV Number]],Table5[JV Number],Table5[Requires Other Action])="",0,1)</f>
        <v>#REF!</v>
      </c>
    </row>
    <row r="45" spans="3:14" x14ac:dyDescent="0.25">
      <c r="C45" s="1">
        <v>41</v>
      </c>
      <c r="D45" s="1" t="str">
        <f>LOOKUP(Table6[[#This Row],[JV Number]],Table5[JV Number],Table5[Early Completion Bridge])</f>
        <v>--</v>
      </c>
      <c r="E45" s="1" t="e">
        <f>LOOKUP(Table6[[#This Row],[JV Number]],Table5[JV Number],Table5[Region])</f>
        <v>#REF!</v>
      </c>
      <c r="F45" s="1">
        <f>LOOKUP(Table6[[#This Row],[JV Number]],Table5[JV Number],Table5[District])</f>
        <v>2</v>
      </c>
      <c r="G45" s="1" t="str">
        <f>LOOKUP(Table6[[#This Row],[JV Number]],Table5[JV Number],Table5[County])</f>
        <v>Clearfield</v>
      </c>
      <c r="H45" s="485">
        <f>LOOKUP(Table6[[#This Row],[JV Number]],Table1[JV '#],Table1[Latitude])</f>
        <v>41.189611111111113</v>
      </c>
      <c r="I45" s="485">
        <f>LOOKUP(Table6[[#This Row],[JV Number]],Table1[JV '#],Table1[Longitude])</f>
        <v>-78.601497222222221</v>
      </c>
      <c r="J45" s="1" t="e">
        <f>IF(LOOKUP(Table6[[#This Row],[JV Number]],Table5[JV Number],Table5[Requires Clear/Grub])="",0,1)</f>
        <v>#REF!</v>
      </c>
      <c r="K45" s="1" t="e">
        <f>IF(LOOKUP(Table6[[#This Row],[JV Number]],Table5[JV Number],Table5[Requires Stakeout])="",0,1)</f>
        <v>#REF!</v>
      </c>
      <c r="L45" s="1" t="e">
        <f>IF(LOOKUP(Table6[[#This Row],[JV Number]],Table5[JV Number],Table5[Requires Earthwork])="",0,1)</f>
        <v>#REF!</v>
      </c>
      <c r="M45" s="1" t="e">
        <f>IF(LOOKUP(Table6[[#This Row],[JV Number]],Table5[JV Number],Table5[Requires Guardrail Adjustment])="",0,1)</f>
        <v>#REF!</v>
      </c>
      <c r="N45" s="1" t="e">
        <f>IF(LOOKUP(Table6[[#This Row],[JV Number]],Table5[JV Number],Table5[Requires Other Action])="",0,1)</f>
        <v>#REF!</v>
      </c>
    </row>
    <row r="46" spans="3:14" x14ac:dyDescent="0.25">
      <c r="C46" s="1">
        <v>42</v>
      </c>
      <c r="D46" s="1" t="str">
        <f>LOOKUP(Table6[[#This Row],[JV Number]],Table5[JV Number],Table5[Early Completion Bridge])</f>
        <v>--</v>
      </c>
      <c r="E46" s="1" t="e">
        <f>LOOKUP(Table6[[#This Row],[JV Number]],Table5[JV Number],Table5[Region])</f>
        <v>#REF!</v>
      </c>
      <c r="F46" s="1">
        <f>LOOKUP(Table6[[#This Row],[JV Number]],Table5[JV Number],Table5[District])</f>
        <v>2</v>
      </c>
      <c r="G46" s="1" t="str">
        <f>LOOKUP(Table6[[#This Row],[JV Number]],Table5[JV Number],Table5[County])</f>
        <v>Clearfield</v>
      </c>
      <c r="H46" s="485">
        <f>LOOKUP(Table6[[#This Row],[JV Number]],Table1[JV '#],Table1[Latitude])</f>
        <v>41.242194444444443</v>
      </c>
      <c r="I46" s="485">
        <f>LOOKUP(Table6[[#This Row],[JV Number]],Table1[JV '#],Table1[Longitude])</f>
        <v>-78.540161111111118</v>
      </c>
      <c r="J46" s="1" t="e">
        <f>IF(LOOKUP(Table6[[#This Row],[JV Number]],Table5[JV Number],Table5[Requires Clear/Grub])="",0,1)</f>
        <v>#REF!</v>
      </c>
      <c r="K46" s="1" t="e">
        <f>IF(LOOKUP(Table6[[#This Row],[JV Number]],Table5[JV Number],Table5[Requires Stakeout])="",0,1)</f>
        <v>#REF!</v>
      </c>
      <c r="L46" s="1" t="e">
        <f>IF(LOOKUP(Table6[[#This Row],[JV Number]],Table5[JV Number],Table5[Requires Earthwork])="",0,1)</f>
        <v>#REF!</v>
      </c>
      <c r="M46" s="1" t="e">
        <f>IF(LOOKUP(Table6[[#This Row],[JV Number]],Table5[JV Number],Table5[Requires Guardrail Adjustment])="",0,1)</f>
        <v>#REF!</v>
      </c>
      <c r="N46" s="1" t="e">
        <f>IF(LOOKUP(Table6[[#This Row],[JV Number]],Table5[JV Number],Table5[Requires Other Action])="",0,1)</f>
        <v>#REF!</v>
      </c>
    </row>
    <row r="47" spans="3:14" x14ac:dyDescent="0.25">
      <c r="C47" s="1">
        <v>43</v>
      </c>
      <c r="D47" s="1" t="str">
        <f>LOOKUP(Table6[[#This Row],[JV Number]],Table5[JV Number],Table5[Early Completion Bridge])</f>
        <v>--</v>
      </c>
      <c r="E47" s="1" t="e">
        <f>LOOKUP(Table6[[#This Row],[JV Number]],Table5[JV Number],Table5[Region])</f>
        <v>#REF!</v>
      </c>
      <c r="F47" s="1">
        <f>LOOKUP(Table6[[#This Row],[JV Number]],Table5[JV Number],Table5[District])</f>
        <v>2</v>
      </c>
      <c r="G47" s="1" t="str">
        <f>LOOKUP(Table6[[#This Row],[JV Number]],Table5[JV Number],Table5[County])</f>
        <v>Clearfield</v>
      </c>
      <c r="H47" s="485">
        <f>LOOKUP(Table6[[#This Row],[JV Number]],Table1[JV '#],Table1[Latitude])</f>
        <v>40.937472222222219</v>
      </c>
      <c r="I47" s="485">
        <f>LOOKUP(Table6[[#This Row],[JV Number]],Table1[JV '#],Table1[Longitude])</f>
        <v>-78.202863888888885</v>
      </c>
      <c r="J47" s="1" t="e">
        <f>IF(LOOKUP(Table6[[#This Row],[JV Number]],Table5[JV Number],Table5[Requires Clear/Grub])="",0,1)</f>
        <v>#REF!</v>
      </c>
      <c r="K47" s="1" t="e">
        <f>IF(LOOKUP(Table6[[#This Row],[JV Number]],Table5[JV Number],Table5[Requires Stakeout])="",0,1)</f>
        <v>#REF!</v>
      </c>
      <c r="L47" s="1" t="e">
        <f>IF(LOOKUP(Table6[[#This Row],[JV Number]],Table5[JV Number],Table5[Requires Earthwork])="",0,1)</f>
        <v>#REF!</v>
      </c>
      <c r="M47" s="1" t="e">
        <f>IF(LOOKUP(Table6[[#This Row],[JV Number]],Table5[JV Number],Table5[Requires Guardrail Adjustment])="",0,1)</f>
        <v>#REF!</v>
      </c>
      <c r="N47" s="1" t="e">
        <f>IF(LOOKUP(Table6[[#This Row],[JV Number]],Table5[JV Number],Table5[Requires Other Action])="",0,1)</f>
        <v>#REF!</v>
      </c>
    </row>
    <row r="48" spans="3:14" x14ac:dyDescent="0.25">
      <c r="C48" s="1">
        <v>44</v>
      </c>
      <c r="D48" s="1" t="str">
        <f>LOOKUP(Table6[[#This Row],[JV Number]],Table5[JV Number],Table5[Early Completion Bridge])</f>
        <v>--</v>
      </c>
      <c r="E48" s="1" t="e">
        <f>LOOKUP(Table6[[#This Row],[JV Number]],Table5[JV Number],Table5[Region])</f>
        <v>#REF!</v>
      </c>
      <c r="F48" s="1">
        <f>LOOKUP(Table6[[#This Row],[JV Number]],Table5[JV Number],Table5[District])</f>
        <v>2</v>
      </c>
      <c r="G48" s="1" t="str">
        <f>LOOKUP(Table6[[#This Row],[JV Number]],Table5[JV Number],Table5[County])</f>
        <v>Clearfield</v>
      </c>
      <c r="H48" s="485">
        <f>LOOKUP(Table6[[#This Row],[JV Number]],Table1[JV '#],Table1[Latitude])</f>
        <v>40.930166666666665</v>
      </c>
      <c r="I48" s="485">
        <f>LOOKUP(Table6[[#This Row],[JV Number]],Table1[JV '#],Table1[Longitude])</f>
        <v>-78.279741666666666</v>
      </c>
      <c r="J48" s="1" t="e">
        <f>IF(LOOKUP(Table6[[#This Row],[JV Number]],Table5[JV Number],Table5[Requires Clear/Grub])="",0,1)</f>
        <v>#REF!</v>
      </c>
      <c r="K48" s="1" t="e">
        <f>IF(LOOKUP(Table6[[#This Row],[JV Number]],Table5[JV Number],Table5[Requires Stakeout])="",0,1)</f>
        <v>#REF!</v>
      </c>
      <c r="L48" s="1" t="e">
        <f>IF(LOOKUP(Table6[[#This Row],[JV Number]],Table5[JV Number],Table5[Requires Earthwork])="",0,1)</f>
        <v>#REF!</v>
      </c>
      <c r="M48" s="1" t="e">
        <f>IF(LOOKUP(Table6[[#This Row],[JV Number]],Table5[JV Number],Table5[Requires Guardrail Adjustment])="",0,1)</f>
        <v>#REF!</v>
      </c>
      <c r="N48" s="1" t="e">
        <f>IF(LOOKUP(Table6[[#This Row],[JV Number]],Table5[JV Number],Table5[Requires Other Action])="",0,1)</f>
        <v>#REF!</v>
      </c>
    </row>
    <row r="49" spans="3:14" x14ac:dyDescent="0.25">
      <c r="C49" s="1">
        <v>45</v>
      </c>
      <c r="D49" s="1" t="str">
        <f>LOOKUP(Table6[[#This Row],[JV Number]],Table5[JV Number],Table5[Early Completion Bridge])</f>
        <v>--</v>
      </c>
      <c r="E49" s="1" t="e">
        <f>LOOKUP(Table6[[#This Row],[JV Number]],Table5[JV Number],Table5[Region])</f>
        <v>#REF!</v>
      </c>
      <c r="F49" s="1">
        <f>LOOKUP(Table6[[#This Row],[JV Number]],Table5[JV Number],Table5[District])</f>
        <v>2</v>
      </c>
      <c r="G49" s="1" t="str">
        <f>LOOKUP(Table6[[#This Row],[JV Number]],Table5[JV Number],Table5[County])</f>
        <v>Clearfield</v>
      </c>
      <c r="H49" s="485">
        <f>LOOKUP(Table6[[#This Row],[JV Number]],Table1[JV '#],Table1[Latitude])</f>
        <v>41.003583333333331</v>
      </c>
      <c r="I49" s="485">
        <f>LOOKUP(Table6[[#This Row],[JV Number]],Table1[JV '#],Table1[Longitude])</f>
        <v>-78.786891666666662</v>
      </c>
      <c r="J49" s="1" t="e">
        <f>IF(LOOKUP(Table6[[#This Row],[JV Number]],Table5[JV Number],Table5[Requires Clear/Grub])="",0,1)</f>
        <v>#REF!</v>
      </c>
      <c r="K49" s="1" t="e">
        <f>IF(LOOKUP(Table6[[#This Row],[JV Number]],Table5[JV Number],Table5[Requires Stakeout])="",0,1)</f>
        <v>#REF!</v>
      </c>
      <c r="L49" s="1" t="e">
        <f>IF(LOOKUP(Table6[[#This Row],[JV Number]],Table5[JV Number],Table5[Requires Earthwork])="",0,1)</f>
        <v>#REF!</v>
      </c>
      <c r="M49" s="1" t="e">
        <f>IF(LOOKUP(Table6[[#This Row],[JV Number]],Table5[JV Number],Table5[Requires Guardrail Adjustment])="",0,1)</f>
        <v>#REF!</v>
      </c>
      <c r="N49" s="1" t="e">
        <f>IF(LOOKUP(Table6[[#This Row],[JV Number]],Table5[JV Number],Table5[Requires Other Action])="",0,1)</f>
        <v>#REF!</v>
      </c>
    </row>
    <row r="50" spans="3:14" x14ac:dyDescent="0.25">
      <c r="C50" s="1">
        <v>46</v>
      </c>
      <c r="D50" s="1" t="str">
        <f>LOOKUP(Table6[[#This Row],[JV Number]],Table5[JV Number],Table5[Early Completion Bridge])</f>
        <v>--</v>
      </c>
      <c r="E50" s="1" t="e">
        <f>LOOKUP(Table6[[#This Row],[JV Number]],Table5[JV Number],Table5[Region])</f>
        <v>#REF!</v>
      </c>
      <c r="F50" s="1">
        <f>LOOKUP(Table6[[#This Row],[JV Number]],Table5[JV Number],Table5[District])</f>
        <v>2</v>
      </c>
      <c r="G50" s="1" t="str">
        <f>LOOKUP(Table6[[#This Row],[JV Number]],Table5[JV Number],Table5[County])</f>
        <v>Clinton</v>
      </c>
      <c r="H50" s="485">
        <f>LOOKUP(Table6[[#This Row],[JV Number]],Table1[JV '#],Table1[Latitude])</f>
        <v>41.089972222222222</v>
      </c>
      <c r="I50" s="485">
        <f>LOOKUP(Table6[[#This Row],[JV Number]],Table1[JV '#],Table1[Longitude])</f>
        <v>-77.536175</v>
      </c>
      <c r="J50" s="1" t="e">
        <f>IF(LOOKUP(Table6[[#This Row],[JV Number]],Table5[JV Number],Table5[Requires Clear/Grub])="",0,1)</f>
        <v>#REF!</v>
      </c>
      <c r="K50" s="1" t="e">
        <f>IF(LOOKUP(Table6[[#This Row],[JV Number]],Table5[JV Number],Table5[Requires Stakeout])="",0,1)</f>
        <v>#REF!</v>
      </c>
      <c r="L50" s="1" t="e">
        <f>IF(LOOKUP(Table6[[#This Row],[JV Number]],Table5[JV Number],Table5[Requires Earthwork])="",0,1)</f>
        <v>#REF!</v>
      </c>
      <c r="M50" s="1" t="e">
        <f>IF(LOOKUP(Table6[[#This Row],[JV Number]],Table5[JV Number],Table5[Requires Guardrail Adjustment])="",0,1)</f>
        <v>#REF!</v>
      </c>
      <c r="N50" s="1" t="e">
        <f>IF(LOOKUP(Table6[[#This Row],[JV Number]],Table5[JV Number],Table5[Requires Other Action])="",0,1)</f>
        <v>#REF!</v>
      </c>
    </row>
    <row r="51" spans="3:14" x14ac:dyDescent="0.25">
      <c r="C51" s="1">
        <v>47</v>
      </c>
      <c r="D51" s="1" t="str">
        <f>LOOKUP(Table6[[#This Row],[JV Number]],Table5[JV Number],Table5[Early Completion Bridge])</f>
        <v>--</v>
      </c>
      <c r="E51" s="1" t="e">
        <f>LOOKUP(Table6[[#This Row],[JV Number]],Table5[JV Number],Table5[Region])</f>
        <v>#REF!</v>
      </c>
      <c r="F51" s="1">
        <f>LOOKUP(Table6[[#This Row],[JV Number]],Table5[JV Number],Table5[District])</f>
        <v>2</v>
      </c>
      <c r="G51" s="1" t="str">
        <f>LOOKUP(Table6[[#This Row],[JV Number]],Table5[JV Number],Table5[County])</f>
        <v>Clinton</v>
      </c>
      <c r="H51" s="485">
        <f>LOOKUP(Table6[[#This Row],[JV Number]],Table1[JV '#],Table1[Latitude])</f>
        <v>41.085500000000003</v>
      </c>
      <c r="I51" s="485">
        <f>LOOKUP(Table6[[#This Row],[JV Number]],Table1[JV '#],Table1[Longitude])</f>
        <v>-77.465313888888886</v>
      </c>
      <c r="J51" s="1" t="e">
        <f>IF(LOOKUP(Table6[[#This Row],[JV Number]],Table5[JV Number],Table5[Requires Clear/Grub])="",0,1)</f>
        <v>#REF!</v>
      </c>
      <c r="K51" s="1" t="e">
        <f>IF(LOOKUP(Table6[[#This Row],[JV Number]],Table5[JV Number],Table5[Requires Stakeout])="",0,1)</f>
        <v>#REF!</v>
      </c>
      <c r="L51" s="1" t="e">
        <f>IF(LOOKUP(Table6[[#This Row],[JV Number]],Table5[JV Number],Table5[Requires Earthwork])="",0,1)</f>
        <v>#REF!</v>
      </c>
      <c r="M51" s="1" t="e">
        <f>IF(LOOKUP(Table6[[#This Row],[JV Number]],Table5[JV Number],Table5[Requires Guardrail Adjustment])="",0,1)</f>
        <v>#REF!</v>
      </c>
      <c r="N51" s="1" t="e">
        <f>IF(LOOKUP(Table6[[#This Row],[JV Number]],Table5[JV Number],Table5[Requires Other Action])="",0,1)</f>
        <v>#REF!</v>
      </c>
    </row>
    <row r="52" spans="3:14" x14ac:dyDescent="0.25">
      <c r="C52" s="1">
        <v>48</v>
      </c>
      <c r="D52" s="1" t="str">
        <f>LOOKUP(Table6[[#This Row],[JV Number]],Table5[JV Number],Table5[Early Completion Bridge])</f>
        <v>--</v>
      </c>
      <c r="E52" s="1" t="e">
        <f>LOOKUP(Table6[[#This Row],[JV Number]],Table5[JV Number],Table5[Region])</f>
        <v>#REF!</v>
      </c>
      <c r="F52" s="1">
        <f>LOOKUP(Table6[[#This Row],[JV Number]],Table5[JV Number],Table5[District])</f>
        <v>2</v>
      </c>
      <c r="G52" s="1" t="str">
        <f>LOOKUP(Table6[[#This Row],[JV Number]],Table5[JV Number],Table5[County])</f>
        <v>Elk</v>
      </c>
      <c r="H52" s="485">
        <f>LOOKUP(Table6[[#This Row],[JV Number]],Table1[JV '#],Table1[Latitude])</f>
        <v>41.427999999999997</v>
      </c>
      <c r="I52" s="485">
        <f>LOOKUP(Table6[[#This Row],[JV Number]],Table1[JV '#],Table1[Longitude])</f>
        <v>-78.532888888888891</v>
      </c>
      <c r="J52" s="1" t="e">
        <f>IF(LOOKUP(Table6[[#This Row],[JV Number]],Table5[JV Number],Table5[Requires Clear/Grub])="",0,1)</f>
        <v>#REF!</v>
      </c>
      <c r="K52" s="1" t="e">
        <f>IF(LOOKUP(Table6[[#This Row],[JV Number]],Table5[JV Number],Table5[Requires Stakeout])="",0,1)</f>
        <v>#REF!</v>
      </c>
      <c r="L52" s="1" t="e">
        <f>IF(LOOKUP(Table6[[#This Row],[JV Number]],Table5[JV Number],Table5[Requires Earthwork])="",0,1)</f>
        <v>#REF!</v>
      </c>
      <c r="M52" s="1" t="e">
        <f>IF(LOOKUP(Table6[[#This Row],[JV Number]],Table5[JV Number],Table5[Requires Guardrail Adjustment])="",0,1)</f>
        <v>#REF!</v>
      </c>
      <c r="N52" s="1" t="e">
        <f>IF(LOOKUP(Table6[[#This Row],[JV Number]],Table5[JV Number],Table5[Requires Other Action])="",0,1)</f>
        <v>#REF!</v>
      </c>
    </row>
    <row r="53" spans="3:14" x14ac:dyDescent="0.25">
      <c r="C53" s="1">
        <v>49</v>
      </c>
      <c r="D53" s="1" t="str">
        <f>LOOKUP(Table6[[#This Row],[JV Number]],Table5[JV Number],Table5[Early Completion Bridge])</f>
        <v>--</v>
      </c>
      <c r="E53" s="1" t="e">
        <f>LOOKUP(Table6[[#This Row],[JV Number]],Table5[JV Number],Table5[Region])</f>
        <v>#REF!</v>
      </c>
      <c r="F53" s="1">
        <f>LOOKUP(Table6[[#This Row],[JV Number]],Table5[JV Number],Table5[District])</f>
        <v>2</v>
      </c>
      <c r="G53" s="1" t="str">
        <f>LOOKUP(Table6[[#This Row],[JV Number]],Table5[JV Number],Table5[County])</f>
        <v>Elk</v>
      </c>
      <c r="H53" s="485">
        <f>LOOKUP(Table6[[#This Row],[JV Number]],Table1[JV '#],Table1[Latitude])</f>
        <v>41.260333333333335</v>
      </c>
      <c r="I53" s="485">
        <f>LOOKUP(Table6[[#This Row],[JV Number]],Table1[JV '#],Table1[Longitude])</f>
        <v>-78.726061111111107</v>
      </c>
      <c r="J53" s="1" t="e">
        <f>IF(LOOKUP(Table6[[#This Row],[JV Number]],Table5[JV Number],Table5[Requires Clear/Grub])="",0,1)</f>
        <v>#REF!</v>
      </c>
      <c r="K53" s="1" t="e">
        <f>IF(LOOKUP(Table6[[#This Row],[JV Number]],Table5[JV Number],Table5[Requires Stakeout])="",0,1)</f>
        <v>#REF!</v>
      </c>
      <c r="L53" s="1" t="e">
        <f>IF(LOOKUP(Table6[[#This Row],[JV Number]],Table5[JV Number],Table5[Requires Earthwork])="",0,1)</f>
        <v>#REF!</v>
      </c>
      <c r="M53" s="1" t="e">
        <f>IF(LOOKUP(Table6[[#This Row],[JV Number]],Table5[JV Number],Table5[Requires Guardrail Adjustment])="",0,1)</f>
        <v>#REF!</v>
      </c>
      <c r="N53" s="1" t="e">
        <f>IF(LOOKUP(Table6[[#This Row],[JV Number]],Table5[JV Number],Table5[Requires Other Action])="",0,1)</f>
        <v>#REF!</v>
      </c>
    </row>
    <row r="54" spans="3:14" x14ac:dyDescent="0.25">
      <c r="C54" s="1">
        <v>50</v>
      </c>
      <c r="D54" s="1" t="str">
        <f>LOOKUP(Table6[[#This Row],[JV Number]],Table5[JV Number],Table5[Early Completion Bridge])</f>
        <v>--</v>
      </c>
      <c r="E54" s="1" t="e">
        <f>LOOKUP(Table6[[#This Row],[JV Number]],Table5[JV Number],Table5[Region])</f>
        <v>#REF!</v>
      </c>
      <c r="F54" s="1">
        <f>LOOKUP(Table6[[#This Row],[JV Number]],Table5[JV Number],Table5[District])</f>
        <v>2</v>
      </c>
      <c r="G54" s="1" t="str">
        <f>LOOKUP(Table6[[#This Row],[JV Number]],Table5[JV Number],Table5[County])</f>
        <v>Elk</v>
      </c>
      <c r="H54" s="485">
        <f>LOOKUP(Table6[[#This Row],[JV Number]],Table1[JV '#],Table1[Latitude])</f>
        <v>41.479222222222219</v>
      </c>
      <c r="I54" s="485">
        <f>LOOKUP(Table6[[#This Row],[JV Number]],Table1[JV '#],Table1[Longitude])</f>
        <v>-78.669694444444445</v>
      </c>
      <c r="J54" s="1" t="e">
        <f>IF(LOOKUP(Table6[[#This Row],[JV Number]],Table5[JV Number],Table5[Requires Clear/Grub])="",0,1)</f>
        <v>#REF!</v>
      </c>
      <c r="K54" s="1" t="e">
        <f>IF(LOOKUP(Table6[[#This Row],[JV Number]],Table5[JV Number],Table5[Requires Stakeout])="",0,1)</f>
        <v>#REF!</v>
      </c>
      <c r="L54" s="1" t="e">
        <f>IF(LOOKUP(Table6[[#This Row],[JV Number]],Table5[JV Number],Table5[Requires Earthwork])="",0,1)</f>
        <v>#REF!</v>
      </c>
      <c r="M54" s="1" t="e">
        <f>IF(LOOKUP(Table6[[#This Row],[JV Number]],Table5[JV Number],Table5[Requires Guardrail Adjustment])="",0,1)</f>
        <v>#REF!</v>
      </c>
      <c r="N54" s="1" t="e">
        <f>IF(LOOKUP(Table6[[#This Row],[JV Number]],Table5[JV Number],Table5[Requires Other Action])="",0,1)</f>
        <v>#REF!</v>
      </c>
    </row>
    <row r="55" spans="3:14" x14ac:dyDescent="0.25">
      <c r="C55" s="1">
        <v>51</v>
      </c>
      <c r="D55" s="1" t="str">
        <f>LOOKUP(Table6[[#This Row],[JV Number]],Table5[JV Number],Table5[Early Completion Bridge])</f>
        <v>--</v>
      </c>
      <c r="E55" s="1" t="e">
        <f>LOOKUP(Table6[[#This Row],[JV Number]],Table5[JV Number],Table5[Region])</f>
        <v>#REF!</v>
      </c>
      <c r="F55" s="1">
        <f>LOOKUP(Table6[[#This Row],[JV Number]],Table5[JV Number],Table5[District])</f>
        <v>2</v>
      </c>
      <c r="G55" s="1" t="str">
        <f>LOOKUP(Table6[[#This Row],[JV Number]],Table5[JV Number],Table5[County])</f>
        <v>Juniata</v>
      </c>
      <c r="H55" s="485">
        <f>LOOKUP(Table6[[#This Row],[JV Number]],Table1[JV '#],Table1[Latitude])</f>
        <v>40.634666666666668</v>
      </c>
      <c r="I55" s="485">
        <f>LOOKUP(Table6[[#This Row],[JV Number]],Table1[JV '#],Table1[Longitude])</f>
        <v>-77.277930555555557</v>
      </c>
      <c r="J55" s="1" t="e">
        <f>IF(LOOKUP(Table6[[#This Row],[JV Number]],Table5[JV Number],Table5[Requires Clear/Grub])="",0,1)</f>
        <v>#REF!</v>
      </c>
      <c r="K55" s="1" t="e">
        <f>IF(LOOKUP(Table6[[#This Row],[JV Number]],Table5[JV Number],Table5[Requires Stakeout])="",0,1)</f>
        <v>#REF!</v>
      </c>
      <c r="L55" s="1" t="e">
        <f>IF(LOOKUP(Table6[[#This Row],[JV Number]],Table5[JV Number],Table5[Requires Earthwork])="",0,1)</f>
        <v>#REF!</v>
      </c>
      <c r="M55" s="1" t="e">
        <f>IF(LOOKUP(Table6[[#This Row],[JV Number]],Table5[JV Number],Table5[Requires Guardrail Adjustment])="",0,1)</f>
        <v>#REF!</v>
      </c>
      <c r="N55" s="1" t="e">
        <f>IF(LOOKUP(Table6[[#This Row],[JV Number]],Table5[JV Number],Table5[Requires Other Action])="",0,1)</f>
        <v>#REF!</v>
      </c>
    </row>
    <row r="56" spans="3:14" x14ac:dyDescent="0.25">
      <c r="C56" s="1">
        <v>52</v>
      </c>
      <c r="D56" s="1" t="str">
        <f>LOOKUP(Table6[[#This Row],[JV Number]],Table5[JV Number],Table5[Early Completion Bridge])</f>
        <v>--</v>
      </c>
      <c r="E56" s="1" t="e">
        <f>LOOKUP(Table6[[#This Row],[JV Number]],Table5[JV Number],Table5[Region])</f>
        <v>#REF!</v>
      </c>
      <c r="F56" s="1">
        <f>LOOKUP(Table6[[#This Row],[JV Number]],Table5[JV Number],Table5[District])</f>
        <v>2</v>
      </c>
      <c r="G56" s="1" t="str">
        <f>LOOKUP(Table6[[#This Row],[JV Number]],Table5[JV Number],Table5[County])</f>
        <v>Juniata</v>
      </c>
      <c r="H56" s="485">
        <f>LOOKUP(Table6[[#This Row],[JV Number]],Table1[JV '#],Table1[Latitude])</f>
        <v>40.372194444444446</v>
      </c>
      <c r="I56" s="485">
        <f>LOOKUP(Table6[[#This Row],[JV Number]],Table1[JV '#],Table1[Longitude])</f>
        <v>-77.600644444444441</v>
      </c>
      <c r="J56" s="1" t="e">
        <f>IF(LOOKUP(Table6[[#This Row],[JV Number]],Table5[JV Number],Table5[Requires Clear/Grub])="",0,1)</f>
        <v>#REF!</v>
      </c>
      <c r="K56" s="1" t="e">
        <f>IF(LOOKUP(Table6[[#This Row],[JV Number]],Table5[JV Number],Table5[Requires Stakeout])="",0,1)</f>
        <v>#REF!</v>
      </c>
      <c r="L56" s="1" t="e">
        <f>IF(LOOKUP(Table6[[#This Row],[JV Number]],Table5[JV Number],Table5[Requires Earthwork])="",0,1)</f>
        <v>#REF!</v>
      </c>
      <c r="M56" s="1" t="e">
        <f>IF(LOOKUP(Table6[[#This Row],[JV Number]],Table5[JV Number],Table5[Requires Guardrail Adjustment])="",0,1)</f>
        <v>#REF!</v>
      </c>
      <c r="N56" s="1" t="e">
        <f>IF(LOOKUP(Table6[[#This Row],[JV Number]],Table5[JV Number],Table5[Requires Other Action])="",0,1)</f>
        <v>#REF!</v>
      </c>
    </row>
    <row r="57" spans="3:14" x14ac:dyDescent="0.25">
      <c r="C57" s="1">
        <v>53</v>
      </c>
      <c r="D57" s="1" t="str">
        <f>LOOKUP(Table6[[#This Row],[JV Number]],Table5[JV Number],Table5[Early Completion Bridge])</f>
        <v>--</v>
      </c>
      <c r="E57" s="1" t="e">
        <f>LOOKUP(Table6[[#This Row],[JV Number]],Table5[JV Number],Table5[Region])</f>
        <v>#REF!</v>
      </c>
      <c r="F57" s="1">
        <f>LOOKUP(Table6[[#This Row],[JV Number]],Table5[JV Number],Table5[District])</f>
        <v>2</v>
      </c>
      <c r="G57" s="1" t="str">
        <f>LOOKUP(Table6[[#This Row],[JV Number]],Table5[JV Number],Table5[County])</f>
        <v>Juniata</v>
      </c>
      <c r="H57" s="485">
        <f>LOOKUP(Table6[[#This Row],[JV Number]],Table1[JV '#],Table1[Latitude])</f>
        <v>40.593694444444445</v>
      </c>
      <c r="I57" s="485">
        <f>LOOKUP(Table6[[#This Row],[JV Number]],Table1[JV '#],Table1[Longitude])</f>
        <v>-77.399938888888883</v>
      </c>
      <c r="J57" s="1" t="e">
        <f>IF(LOOKUP(Table6[[#This Row],[JV Number]],Table5[JV Number],Table5[Requires Clear/Grub])="",0,1)</f>
        <v>#REF!</v>
      </c>
      <c r="K57" s="1" t="e">
        <f>IF(LOOKUP(Table6[[#This Row],[JV Number]],Table5[JV Number],Table5[Requires Stakeout])="",0,1)</f>
        <v>#REF!</v>
      </c>
      <c r="L57" s="1" t="e">
        <f>IF(LOOKUP(Table6[[#This Row],[JV Number]],Table5[JV Number],Table5[Requires Earthwork])="",0,1)</f>
        <v>#REF!</v>
      </c>
      <c r="M57" s="1" t="e">
        <f>IF(LOOKUP(Table6[[#This Row],[JV Number]],Table5[JV Number],Table5[Requires Guardrail Adjustment])="",0,1)</f>
        <v>#REF!</v>
      </c>
      <c r="N57" s="1" t="e">
        <f>IF(LOOKUP(Table6[[#This Row],[JV Number]],Table5[JV Number],Table5[Requires Other Action])="",0,1)</f>
        <v>#REF!</v>
      </c>
    </row>
    <row r="58" spans="3:14" x14ac:dyDescent="0.25">
      <c r="C58" s="1">
        <v>54</v>
      </c>
      <c r="D58" s="1" t="str">
        <f>LOOKUP(Table6[[#This Row],[JV Number]],Table5[JV Number],Table5[Early Completion Bridge])</f>
        <v>--</v>
      </c>
      <c r="E58" s="1" t="e">
        <f>LOOKUP(Table6[[#This Row],[JV Number]],Table5[JV Number],Table5[Region])</f>
        <v>#REF!</v>
      </c>
      <c r="F58" s="1">
        <f>LOOKUP(Table6[[#This Row],[JV Number]],Table5[JV Number],Table5[District])</f>
        <v>2</v>
      </c>
      <c r="G58" s="1" t="str">
        <f>LOOKUP(Table6[[#This Row],[JV Number]],Table5[JV Number],Table5[County])</f>
        <v>Juniata</v>
      </c>
      <c r="H58" s="485">
        <f>LOOKUP(Table6[[#This Row],[JV Number]],Table1[JV '#],Table1[Latitude])</f>
        <v>40.636972222222219</v>
      </c>
      <c r="I58" s="485">
        <f>LOOKUP(Table6[[#This Row],[JV Number]],Table1[JV '#],Table1[Longitude])</f>
        <v>-77.275402777777771</v>
      </c>
      <c r="J58" s="1" t="e">
        <f>IF(LOOKUP(Table6[[#This Row],[JV Number]],Table5[JV Number],Table5[Requires Clear/Grub])="",0,1)</f>
        <v>#REF!</v>
      </c>
      <c r="K58" s="1" t="e">
        <f>IF(LOOKUP(Table6[[#This Row],[JV Number]],Table5[JV Number],Table5[Requires Stakeout])="",0,1)</f>
        <v>#REF!</v>
      </c>
      <c r="L58" s="1" t="e">
        <f>IF(LOOKUP(Table6[[#This Row],[JV Number]],Table5[JV Number],Table5[Requires Earthwork])="",0,1)</f>
        <v>#REF!</v>
      </c>
      <c r="M58" s="1" t="e">
        <f>IF(LOOKUP(Table6[[#This Row],[JV Number]],Table5[JV Number],Table5[Requires Guardrail Adjustment])="",0,1)</f>
        <v>#REF!</v>
      </c>
      <c r="N58" s="1" t="e">
        <f>IF(LOOKUP(Table6[[#This Row],[JV Number]],Table5[JV Number],Table5[Requires Other Action])="",0,1)</f>
        <v>#REF!</v>
      </c>
    </row>
    <row r="59" spans="3:14" x14ac:dyDescent="0.25">
      <c r="C59" s="1">
        <v>55</v>
      </c>
      <c r="D59" s="1" t="str">
        <f>LOOKUP(Table6[[#This Row],[JV Number]],Table5[JV Number],Table5[Early Completion Bridge])</f>
        <v>--</v>
      </c>
      <c r="E59" s="1" t="e">
        <f>LOOKUP(Table6[[#This Row],[JV Number]],Table5[JV Number],Table5[Region])</f>
        <v>#REF!</v>
      </c>
      <c r="F59" s="1">
        <f>LOOKUP(Table6[[#This Row],[JV Number]],Table5[JV Number],Table5[District])</f>
        <v>2</v>
      </c>
      <c r="G59" s="1" t="str">
        <f>LOOKUP(Table6[[#This Row],[JV Number]],Table5[JV Number],Table5[County])</f>
        <v>Juniata</v>
      </c>
      <c r="H59" s="485">
        <f>LOOKUP(Table6[[#This Row],[JV Number]],Table1[JV '#],Table1[Latitude])</f>
        <v>40.583527777777775</v>
      </c>
      <c r="I59" s="485">
        <f>LOOKUP(Table6[[#This Row],[JV Number]],Table1[JV '#],Table1[Longitude])</f>
        <v>-77.29539166666666</v>
      </c>
      <c r="J59" s="1" t="e">
        <f>IF(LOOKUP(Table6[[#This Row],[JV Number]],Table5[JV Number],Table5[Requires Clear/Grub])="",0,1)</f>
        <v>#REF!</v>
      </c>
      <c r="K59" s="1" t="e">
        <f>IF(LOOKUP(Table6[[#This Row],[JV Number]],Table5[JV Number],Table5[Requires Stakeout])="",0,1)</f>
        <v>#REF!</v>
      </c>
      <c r="L59" s="1" t="e">
        <f>IF(LOOKUP(Table6[[#This Row],[JV Number]],Table5[JV Number],Table5[Requires Earthwork])="",0,1)</f>
        <v>#REF!</v>
      </c>
      <c r="M59" s="1" t="e">
        <f>IF(LOOKUP(Table6[[#This Row],[JV Number]],Table5[JV Number],Table5[Requires Guardrail Adjustment])="",0,1)</f>
        <v>#REF!</v>
      </c>
      <c r="N59" s="1" t="e">
        <f>IF(LOOKUP(Table6[[#This Row],[JV Number]],Table5[JV Number],Table5[Requires Other Action])="",0,1)</f>
        <v>#REF!</v>
      </c>
    </row>
    <row r="60" spans="3:14" x14ac:dyDescent="0.25">
      <c r="C60" s="1">
        <v>56</v>
      </c>
      <c r="D60" s="1" t="str">
        <f>LOOKUP(Table6[[#This Row],[JV Number]],Table5[JV Number],Table5[Early Completion Bridge])</f>
        <v>--</v>
      </c>
      <c r="E60" s="1" t="e">
        <f>LOOKUP(Table6[[#This Row],[JV Number]],Table5[JV Number],Table5[Region])</f>
        <v>#REF!</v>
      </c>
      <c r="F60" s="1">
        <f>LOOKUP(Table6[[#This Row],[JV Number]],Table5[JV Number],Table5[District])</f>
        <v>2</v>
      </c>
      <c r="G60" s="1" t="str">
        <f>LOOKUP(Table6[[#This Row],[JV Number]],Table5[JV Number],Table5[County])</f>
        <v>Juniata</v>
      </c>
      <c r="H60" s="485">
        <f>LOOKUP(Table6[[#This Row],[JV Number]],Table1[JV '#],Table1[Latitude])</f>
        <v>40.611888888888892</v>
      </c>
      <c r="I60" s="485">
        <f>LOOKUP(Table6[[#This Row],[JV Number]],Table1[JV '#],Table1[Longitude])</f>
        <v>-77.313225000000003</v>
      </c>
      <c r="J60" s="1" t="e">
        <f>IF(LOOKUP(Table6[[#This Row],[JV Number]],Table5[JV Number],Table5[Requires Clear/Grub])="",0,1)</f>
        <v>#REF!</v>
      </c>
      <c r="K60" s="1" t="e">
        <f>IF(LOOKUP(Table6[[#This Row],[JV Number]],Table5[JV Number],Table5[Requires Stakeout])="",0,1)</f>
        <v>#REF!</v>
      </c>
      <c r="L60" s="1" t="e">
        <f>IF(LOOKUP(Table6[[#This Row],[JV Number]],Table5[JV Number],Table5[Requires Earthwork])="",0,1)</f>
        <v>#REF!</v>
      </c>
      <c r="M60" s="1" t="e">
        <f>IF(LOOKUP(Table6[[#This Row],[JV Number]],Table5[JV Number],Table5[Requires Guardrail Adjustment])="",0,1)</f>
        <v>#REF!</v>
      </c>
      <c r="N60" s="1" t="e">
        <f>IF(LOOKUP(Table6[[#This Row],[JV Number]],Table5[JV Number],Table5[Requires Other Action])="",0,1)</f>
        <v>#REF!</v>
      </c>
    </row>
    <row r="61" spans="3:14" x14ac:dyDescent="0.25">
      <c r="C61" s="1">
        <v>57</v>
      </c>
      <c r="D61" s="1" t="str">
        <f>LOOKUP(Table6[[#This Row],[JV Number]],Table5[JV Number],Table5[Early Completion Bridge])</f>
        <v>--</v>
      </c>
      <c r="E61" s="1" t="e">
        <f>LOOKUP(Table6[[#This Row],[JV Number]],Table5[JV Number],Table5[Region])</f>
        <v>#REF!</v>
      </c>
      <c r="F61" s="1">
        <f>LOOKUP(Table6[[#This Row],[JV Number]],Table5[JV Number],Table5[District])</f>
        <v>2</v>
      </c>
      <c r="G61" s="1" t="str">
        <f>LOOKUP(Table6[[#This Row],[JV Number]],Table5[JV Number],Table5[County])</f>
        <v>McKean</v>
      </c>
      <c r="H61" s="485">
        <f>LOOKUP(Table6[[#This Row],[JV Number]],Table1[JV '#],Table1[Latitude])</f>
        <v>41.705222222222226</v>
      </c>
      <c r="I61" s="485">
        <f>LOOKUP(Table6[[#This Row],[JV Number]],Table1[JV '#],Table1[Longitude])</f>
        <v>-78.592144444444443</v>
      </c>
      <c r="J61" s="1" t="e">
        <f>IF(LOOKUP(Table6[[#This Row],[JV Number]],Table5[JV Number],Table5[Requires Clear/Grub])="",0,1)</f>
        <v>#REF!</v>
      </c>
      <c r="K61" s="1" t="e">
        <f>IF(LOOKUP(Table6[[#This Row],[JV Number]],Table5[JV Number],Table5[Requires Stakeout])="",0,1)</f>
        <v>#REF!</v>
      </c>
      <c r="L61" s="1" t="e">
        <f>IF(LOOKUP(Table6[[#This Row],[JV Number]],Table5[JV Number],Table5[Requires Earthwork])="",0,1)</f>
        <v>#REF!</v>
      </c>
      <c r="M61" s="1" t="e">
        <f>IF(LOOKUP(Table6[[#This Row],[JV Number]],Table5[JV Number],Table5[Requires Guardrail Adjustment])="",0,1)</f>
        <v>#REF!</v>
      </c>
      <c r="N61" s="1" t="e">
        <f>IF(LOOKUP(Table6[[#This Row],[JV Number]],Table5[JV Number],Table5[Requires Other Action])="",0,1)</f>
        <v>#REF!</v>
      </c>
    </row>
    <row r="62" spans="3:14" x14ac:dyDescent="0.25">
      <c r="C62" s="1">
        <v>58</v>
      </c>
      <c r="D62" s="1" t="str">
        <f>LOOKUP(Table6[[#This Row],[JV Number]],Table5[JV Number],Table5[Early Completion Bridge])</f>
        <v>--</v>
      </c>
      <c r="E62" s="1" t="e">
        <f>LOOKUP(Table6[[#This Row],[JV Number]],Table5[JV Number],Table5[Region])</f>
        <v>#REF!</v>
      </c>
      <c r="F62" s="1">
        <f>LOOKUP(Table6[[#This Row],[JV Number]],Table5[JV Number],Table5[District])</f>
        <v>2</v>
      </c>
      <c r="G62" s="1" t="str">
        <f>LOOKUP(Table6[[#This Row],[JV Number]],Table5[JV Number],Table5[County])</f>
        <v>McKean</v>
      </c>
      <c r="H62" s="485">
        <f>LOOKUP(Table6[[#This Row],[JV Number]],Table1[JV '#],Table1[Latitude])</f>
        <v>41.730222222222224</v>
      </c>
      <c r="I62" s="485">
        <f>LOOKUP(Table6[[#This Row],[JV Number]],Table1[JV '#],Table1[Longitude])</f>
        <v>-78.541586111111116</v>
      </c>
      <c r="J62" s="1" t="e">
        <f>IF(LOOKUP(Table6[[#This Row],[JV Number]],Table5[JV Number],Table5[Requires Clear/Grub])="",0,1)</f>
        <v>#REF!</v>
      </c>
      <c r="K62" s="1" t="e">
        <f>IF(LOOKUP(Table6[[#This Row],[JV Number]],Table5[JV Number],Table5[Requires Stakeout])="",0,1)</f>
        <v>#REF!</v>
      </c>
      <c r="L62" s="1" t="e">
        <f>IF(LOOKUP(Table6[[#This Row],[JV Number]],Table5[JV Number],Table5[Requires Earthwork])="",0,1)</f>
        <v>#REF!</v>
      </c>
      <c r="M62" s="1" t="e">
        <f>IF(LOOKUP(Table6[[#This Row],[JV Number]],Table5[JV Number],Table5[Requires Guardrail Adjustment])="",0,1)</f>
        <v>#REF!</v>
      </c>
      <c r="N62" s="1" t="e">
        <f>IF(LOOKUP(Table6[[#This Row],[JV Number]],Table5[JV Number],Table5[Requires Other Action])="",0,1)</f>
        <v>#REF!</v>
      </c>
    </row>
    <row r="63" spans="3:14" x14ac:dyDescent="0.25">
      <c r="C63" s="1">
        <v>59</v>
      </c>
      <c r="D63" s="1" t="str">
        <f>LOOKUP(Table6[[#This Row],[JV Number]],Table5[JV Number],Table5[Early Completion Bridge])</f>
        <v>--</v>
      </c>
      <c r="E63" s="1" t="e">
        <f>LOOKUP(Table6[[#This Row],[JV Number]],Table5[JV Number],Table5[Region])</f>
        <v>#REF!</v>
      </c>
      <c r="F63" s="1">
        <f>LOOKUP(Table6[[#This Row],[JV Number]],Table5[JV Number],Table5[District])</f>
        <v>2</v>
      </c>
      <c r="G63" s="1" t="str">
        <f>LOOKUP(Table6[[#This Row],[JV Number]],Table5[JV Number],Table5[County])</f>
        <v>McKean</v>
      </c>
      <c r="H63" s="485">
        <f>LOOKUP(Table6[[#This Row],[JV Number]],Table1[JV '#],Table1[Latitude])</f>
        <v>41.634055555555555</v>
      </c>
      <c r="I63" s="485">
        <f>LOOKUP(Table6[[#This Row],[JV Number]],Table1[JV '#],Table1[Longitude])</f>
        <v>-78.357377777777771</v>
      </c>
      <c r="J63" s="1" t="e">
        <f>IF(LOOKUP(Table6[[#This Row],[JV Number]],Table5[JV Number],Table5[Requires Clear/Grub])="",0,1)</f>
        <v>#REF!</v>
      </c>
      <c r="K63" s="1" t="e">
        <f>IF(LOOKUP(Table6[[#This Row],[JV Number]],Table5[JV Number],Table5[Requires Stakeout])="",0,1)</f>
        <v>#REF!</v>
      </c>
      <c r="L63" s="1" t="e">
        <f>IF(LOOKUP(Table6[[#This Row],[JV Number]],Table5[JV Number],Table5[Requires Earthwork])="",0,1)</f>
        <v>#REF!</v>
      </c>
      <c r="M63" s="1" t="e">
        <f>IF(LOOKUP(Table6[[#This Row],[JV Number]],Table5[JV Number],Table5[Requires Guardrail Adjustment])="",0,1)</f>
        <v>#REF!</v>
      </c>
      <c r="N63" s="1" t="e">
        <f>IF(LOOKUP(Table6[[#This Row],[JV Number]],Table5[JV Number],Table5[Requires Other Action])="",0,1)</f>
        <v>#REF!</v>
      </c>
    </row>
    <row r="64" spans="3:14" x14ac:dyDescent="0.25">
      <c r="C64" s="1">
        <v>60</v>
      </c>
      <c r="D64" s="1" t="str">
        <f>LOOKUP(Table6[[#This Row],[JV Number]],Table5[JV Number],Table5[Early Completion Bridge])</f>
        <v>--</v>
      </c>
      <c r="E64" s="1" t="e">
        <f>LOOKUP(Table6[[#This Row],[JV Number]],Table5[JV Number],Table5[Region])</f>
        <v>#REF!</v>
      </c>
      <c r="F64" s="1">
        <f>LOOKUP(Table6[[#This Row],[JV Number]],Table5[JV Number],Table5[District])</f>
        <v>2</v>
      </c>
      <c r="G64" s="1" t="str">
        <f>LOOKUP(Table6[[#This Row],[JV Number]],Table5[JV Number],Table5[County])</f>
        <v>McKean</v>
      </c>
      <c r="H64" s="485">
        <f>LOOKUP(Table6[[#This Row],[JV Number]],Table1[JV '#],Table1[Latitude])</f>
        <v>41.802</v>
      </c>
      <c r="I64" s="485">
        <f>LOOKUP(Table6[[#This Row],[JV Number]],Table1[JV '#],Table1[Longitude])</f>
        <v>-78.564297222222223</v>
      </c>
      <c r="J64" s="1" t="e">
        <f>IF(LOOKUP(Table6[[#This Row],[JV Number]],Table5[JV Number],Table5[Requires Clear/Grub])="",0,1)</f>
        <v>#REF!</v>
      </c>
      <c r="K64" s="1" t="e">
        <f>IF(LOOKUP(Table6[[#This Row],[JV Number]],Table5[JV Number],Table5[Requires Stakeout])="",0,1)</f>
        <v>#REF!</v>
      </c>
      <c r="L64" s="1" t="e">
        <f>IF(LOOKUP(Table6[[#This Row],[JV Number]],Table5[JV Number],Table5[Requires Earthwork])="",0,1)</f>
        <v>#REF!</v>
      </c>
      <c r="M64" s="1" t="e">
        <f>IF(LOOKUP(Table6[[#This Row],[JV Number]],Table5[JV Number],Table5[Requires Guardrail Adjustment])="",0,1)</f>
        <v>#REF!</v>
      </c>
      <c r="N64" s="1" t="e">
        <f>IF(LOOKUP(Table6[[#This Row],[JV Number]],Table5[JV Number],Table5[Requires Other Action])="",0,1)</f>
        <v>#REF!</v>
      </c>
    </row>
    <row r="65" spans="3:14" x14ac:dyDescent="0.25">
      <c r="C65" s="1">
        <v>61</v>
      </c>
      <c r="D65" s="1" t="str">
        <f>LOOKUP(Table6[[#This Row],[JV Number]],Table5[JV Number],Table5[Early Completion Bridge])</f>
        <v>--</v>
      </c>
      <c r="E65" s="1" t="e">
        <f>LOOKUP(Table6[[#This Row],[JV Number]],Table5[JV Number],Table5[Region])</f>
        <v>#REF!</v>
      </c>
      <c r="F65" s="1">
        <f>LOOKUP(Table6[[#This Row],[JV Number]],Table5[JV Number],Table5[District])</f>
        <v>2</v>
      </c>
      <c r="G65" s="1" t="str">
        <f>LOOKUP(Table6[[#This Row],[JV Number]],Table5[JV Number],Table5[County])</f>
        <v>McKean</v>
      </c>
      <c r="H65" s="485">
        <f>LOOKUP(Table6[[#This Row],[JV Number]],Table1[JV '#],Table1[Latitude])</f>
        <v>41.708333333333336</v>
      </c>
      <c r="I65" s="485">
        <f>LOOKUP(Table6[[#This Row],[JV Number]],Table1[JV '#],Table1[Longitude])</f>
        <v>-78.214780555555549</v>
      </c>
      <c r="J65" s="1" t="e">
        <f>IF(LOOKUP(Table6[[#This Row],[JV Number]],Table5[JV Number],Table5[Requires Clear/Grub])="",0,1)</f>
        <v>#REF!</v>
      </c>
      <c r="K65" s="1" t="e">
        <f>IF(LOOKUP(Table6[[#This Row],[JV Number]],Table5[JV Number],Table5[Requires Stakeout])="",0,1)</f>
        <v>#REF!</v>
      </c>
      <c r="L65" s="1" t="e">
        <f>IF(LOOKUP(Table6[[#This Row],[JV Number]],Table5[JV Number],Table5[Requires Earthwork])="",0,1)</f>
        <v>#REF!</v>
      </c>
      <c r="M65" s="1" t="e">
        <f>IF(LOOKUP(Table6[[#This Row],[JV Number]],Table5[JV Number],Table5[Requires Guardrail Adjustment])="",0,1)</f>
        <v>#REF!</v>
      </c>
      <c r="N65" s="1" t="e">
        <f>IF(LOOKUP(Table6[[#This Row],[JV Number]],Table5[JV Number],Table5[Requires Other Action])="",0,1)</f>
        <v>#REF!</v>
      </c>
    </row>
    <row r="66" spans="3:14" x14ac:dyDescent="0.25">
      <c r="C66" s="1">
        <v>62</v>
      </c>
      <c r="D66" s="1" t="str">
        <f>LOOKUP(Table6[[#This Row],[JV Number]],Table5[JV Number],Table5[Early Completion Bridge])</f>
        <v>--</v>
      </c>
      <c r="E66" s="1" t="e">
        <f>LOOKUP(Table6[[#This Row],[JV Number]],Table5[JV Number],Table5[Region])</f>
        <v>#REF!</v>
      </c>
      <c r="F66" s="1">
        <f>LOOKUP(Table6[[#This Row],[JV Number]],Table5[JV Number],Table5[District])</f>
        <v>2</v>
      </c>
      <c r="G66" s="1" t="str">
        <f>LOOKUP(Table6[[#This Row],[JV Number]],Table5[JV Number],Table5[County])</f>
        <v>McKean</v>
      </c>
      <c r="H66" s="485">
        <f>LOOKUP(Table6[[#This Row],[JV Number]],Table1[JV '#],Table1[Latitude])</f>
        <v>41.832638888888887</v>
      </c>
      <c r="I66" s="485">
        <f>LOOKUP(Table6[[#This Row],[JV Number]],Table1[JV '#],Table1[Longitude])</f>
        <v>-78.296269444444448</v>
      </c>
      <c r="J66" s="1" t="e">
        <f>IF(LOOKUP(Table6[[#This Row],[JV Number]],Table5[JV Number],Table5[Requires Clear/Grub])="",0,1)</f>
        <v>#REF!</v>
      </c>
      <c r="K66" s="1" t="e">
        <f>IF(LOOKUP(Table6[[#This Row],[JV Number]],Table5[JV Number],Table5[Requires Stakeout])="",0,1)</f>
        <v>#REF!</v>
      </c>
      <c r="L66" s="1" t="e">
        <f>IF(LOOKUP(Table6[[#This Row],[JV Number]],Table5[JV Number],Table5[Requires Earthwork])="",0,1)</f>
        <v>#REF!</v>
      </c>
      <c r="M66" s="1" t="e">
        <f>IF(LOOKUP(Table6[[#This Row],[JV Number]],Table5[JV Number],Table5[Requires Guardrail Adjustment])="",0,1)</f>
        <v>#REF!</v>
      </c>
      <c r="N66" s="1" t="e">
        <f>IF(LOOKUP(Table6[[#This Row],[JV Number]],Table5[JV Number],Table5[Requires Other Action])="",0,1)</f>
        <v>#REF!</v>
      </c>
    </row>
    <row r="67" spans="3:14" x14ac:dyDescent="0.25">
      <c r="C67" s="1">
        <v>63</v>
      </c>
      <c r="D67" s="1" t="str">
        <f>LOOKUP(Table6[[#This Row],[JV Number]],Table5[JV Number],Table5[Early Completion Bridge])</f>
        <v>--</v>
      </c>
      <c r="E67" s="1" t="e">
        <f>LOOKUP(Table6[[#This Row],[JV Number]],Table5[JV Number],Table5[Region])</f>
        <v>#REF!</v>
      </c>
      <c r="F67" s="1">
        <f>LOOKUP(Table6[[#This Row],[JV Number]],Table5[JV Number],Table5[District])</f>
        <v>2</v>
      </c>
      <c r="G67" s="1" t="str">
        <f>LOOKUP(Table6[[#This Row],[JV Number]],Table5[JV Number],Table5[County])</f>
        <v>McKean</v>
      </c>
      <c r="H67" s="485">
        <f>LOOKUP(Table6[[#This Row],[JV Number]],Table1[JV '#],Table1[Latitude])</f>
        <v>41.878777777777778</v>
      </c>
      <c r="I67" s="485">
        <f>LOOKUP(Table6[[#This Row],[JV Number]],Table1[JV '#],Table1[Longitude])</f>
        <v>-78.348958333333329</v>
      </c>
      <c r="J67" s="1" t="e">
        <f>IF(LOOKUP(Table6[[#This Row],[JV Number]],Table5[JV Number],Table5[Requires Clear/Grub])="",0,1)</f>
        <v>#REF!</v>
      </c>
      <c r="K67" s="1" t="e">
        <f>IF(LOOKUP(Table6[[#This Row],[JV Number]],Table5[JV Number],Table5[Requires Stakeout])="",0,1)</f>
        <v>#REF!</v>
      </c>
      <c r="L67" s="1" t="e">
        <f>IF(LOOKUP(Table6[[#This Row],[JV Number]],Table5[JV Number],Table5[Requires Earthwork])="",0,1)</f>
        <v>#REF!</v>
      </c>
      <c r="M67" s="1" t="e">
        <f>IF(LOOKUP(Table6[[#This Row],[JV Number]],Table5[JV Number],Table5[Requires Guardrail Adjustment])="",0,1)</f>
        <v>#REF!</v>
      </c>
      <c r="N67" s="1" t="e">
        <f>IF(LOOKUP(Table6[[#This Row],[JV Number]],Table5[JV Number],Table5[Requires Other Action])="",0,1)</f>
        <v>#REF!</v>
      </c>
    </row>
    <row r="68" spans="3:14" x14ac:dyDescent="0.25">
      <c r="C68" s="1">
        <v>64</v>
      </c>
      <c r="D68" s="1" t="str">
        <f>LOOKUP(Table6[[#This Row],[JV Number]],Table5[JV Number],Table5[Early Completion Bridge])</f>
        <v>--</v>
      </c>
      <c r="E68" s="1" t="e">
        <f>LOOKUP(Table6[[#This Row],[JV Number]],Table5[JV Number],Table5[Region])</f>
        <v>#REF!</v>
      </c>
      <c r="F68" s="1">
        <f>LOOKUP(Table6[[#This Row],[JV Number]],Table5[JV Number],Table5[District])</f>
        <v>2</v>
      </c>
      <c r="G68" s="1" t="str">
        <f>LOOKUP(Table6[[#This Row],[JV Number]],Table5[JV Number],Table5[County])</f>
        <v>McKean</v>
      </c>
      <c r="H68" s="485">
        <f>LOOKUP(Table6[[#This Row],[JV Number]],Table1[JV '#],Table1[Latitude])</f>
        <v>41.889194444444442</v>
      </c>
      <c r="I68" s="485">
        <f>LOOKUP(Table6[[#This Row],[JV Number]],Table1[JV '#],Table1[Longitude])</f>
        <v>-78.351988888888883</v>
      </c>
      <c r="J68" s="1" t="e">
        <f>IF(LOOKUP(Table6[[#This Row],[JV Number]],Table5[JV Number],Table5[Requires Clear/Grub])="",0,1)</f>
        <v>#REF!</v>
      </c>
      <c r="K68" s="1" t="e">
        <f>IF(LOOKUP(Table6[[#This Row],[JV Number]],Table5[JV Number],Table5[Requires Stakeout])="",0,1)</f>
        <v>#REF!</v>
      </c>
      <c r="L68" s="1" t="e">
        <f>IF(LOOKUP(Table6[[#This Row],[JV Number]],Table5[JV Number],Table5[Requires Earthwork])="",0,1)</f>
        <v>#REF!</v>
      </c>
      <c r="M68" s="1" t="e">
        <f>IF(LOOKUP(Table6[[#This Row],[JV Number]],Table5[JV Number],Table5[Requires Guardrail Adjustment])="",0,1)</f>
        <v>#REF!</v>
      </c>
      <c r="N68" s="1" t="e">
        <f>IF(LOOKUP(Table6[[#This Row],[JV Number]],Table5[JV Number],Table5[Requires Other Action])="",0,1)</f>
        <v>#REF!</v>
      </c>
    </row>
    <row r="69" spans="3:14" x14ac:dyDescent="0.25">
      <c r="C69" s="1">
        <v>65</v>
      </c>
      <c r="D69" s="1" t="str">
        <f>LOOKUP(Table6[[#This Row],[JV Number]],Table5[JV Number],Table5[Early Completion Bridge])</f>
        <v>--</v>
      </c>
      <c r="E69" s="1" t="e">
        <f>LOOKUP(Table6[[#This Row],[JV Number]],Table5[JV Number],Table5[Region])</f>
        <v>#REF!</v>
      </c>
      <c r="F69" s="1">
        <f>LOOKUP(Table6[[#This Row],[JV Number]],Table5[JV Number],Table5[District])</f>
        <v>2</v>
      </c>
      <c r="G69" s="1" t="str">
        <f>LOOKUP(Table6[[#This Row],[JV Number]],Table5[JV Number],Table5[County])</f>
        <v>McKean</v>
      </c>
      <c r="H69" s="485">
        <f>LOOKUP(Table6[[#This Row],[JV Number]],Table1[JV '#],Table1[Latitude])</f>
        <v>41.971611111111109</v>
      </c>
      <c r="I69" s="485">
        <f>LOOKUP(Table6[[#This Row],[JV Number]],Table1[JV '#],Table1[Longitude])</f>
        <v>-78.584430555555556</v>
      </c>
      <c r="J69" s="1" t="e">
        <f>IF(LOOKUP(Table6[[#This Row],[JV Number]],Table5[JV Number],Table5[Requires Clear/Grub])="",0,1)</f>
        <v>#REF!</v>
      </c>
      <c r="K69" s="1" t="e">
        <f>IF(LOOKUP(Table6[[#This Row],[JV Number]],Table5[JV Number],Table5[Requires Stakeout])="",0,1)</f>
        <v>#REF!</v>
      </c>
      <c r="L69" s="1" t="e">
        <f>IF(LOOKUP(Table6[[#This Row],[JV Number]],Table5[JV Number],Table5[Requires Earthwork])="",0,1)</f>
        <v>#REF!</v>
      </c>
      <c r="M69" s="1" t="e">
        <f>IF(LOOKUP(Table6[[#This Row],[JV Number]],Table5[JV Number],Table5[Requires Guardrail Adjustment])="",0,1)</f>
        <v>#REF!</v>
      </c>
      <c r="N69" s="1" t="e">
        <f>IF(LOOKUP(Table6[[#This Row],[JV Number]],Table5[JV Number],Table5[Requires Other Action])="",0,1)</f>
        <v>#REF!</v>
      </c>
    </row>
    <row r="70" spans="3:14" x14ac:dyDescent="0.25">
      <c r="C70" s="1">
        <v>66</v>
      </c>
      <c r="D70" s="1" t="str">
        <f>LOOKUP(Table6[[#This Row],[JV Number]],Table5[JV Number],Table5[Early Completion Bridge])</f>
        <v>--</v>
      </c>
      <c r="E70" s="1" t="e">
        <f>LOOKUP(Table6[[#This Row],[JV Number]],Table5[JV Number],Table5[Region])</f>
        <v>#REF!</v>
      </c>
      <c r="F70" s="1">
        <f>LOOKUP(Table6[[#This Row],[JV Number]],Table5[JV Number],Table5[District])</f>
        <v>2</v>
      </c>
      <c r="G70" s="1" t="str">
        <f>LOOKUP(Table6[[#This Row],[JV Number]],Table5[JV Number],Table5[County])</f>
        <v>McKean</v>
      </c>
      <c r="H70" s="485">
        <f>LOOKUP(Table6[[#This Row],[JV Number]],Table1[JV '#],Table1[Latitude])</f>
        <v>41.971583333333335</v>
      </c>
      <c r="I70" s="485">
        <f>LOOKUP(Table6[[#This Row],[JV Number]],Table1[JV '#],Table1[Longitude])</f>
        <v>-78.574069444444447</v>
      </c>
      <c r="J70" s="1" t="e">
        <f>IF(LOOKUP(Table6[[#This Row],[JV Number]],Table5[JV Number],Table5[Requires Clear/Grub])="",0,1)</f>
        <v>#REF!</v>
      </c>
      <c r="K70" s="1" t="e">
        <f>IF(LOOKUP(Table6[[#This Row],[JV Number]],Table5[JV Number],Table5[Requires Stakeout])="",0,1)</f>
        <v>#REF!</v>
      </c>
      <c r="L70" s="1" t="e">
        <f>IF(LOOKUP(Table6[[#This Row],[JV Number]],Table5[JV Number],Table5[Requires Earthwork])="",0,1)</f>
        <v>#REF!</v>
      </c>
      <c r="M70" s="1" t="e">
        <f>IF(LOOKUP(Table6[[#This Row],[JV Number]],Table5[JV Number],Table5[Requires Guardrail Adjustment])="",0,1)</f>
        <v>#REF!</v>
      </c>
      <c r="N70" s="1" t="e">
        <f>IF(LOOKUP(Table6[[#This Row],[JV Number]],Table5[JV Number],Table5[Requires Other Action])="",0,1)</f>
        <v>#REF!</v>
      </c>
    </row>
    <row r="71" spans="3:14" x14ac:dyDescent="0.25">
      <c r="C71" s="1">
        <v>67</v>
      </c>
      <c r="D71" s="1" t="str">
        <f>LOOKUP(Table6[[#This Row],[JV Number]],Table5[JV Number],Table5[Early Completion Bridge])</f>
        <v>--</v>
      </c>
      <c r="E71" s="1" t="e">
        <f>LOOKUP(Table6[[#This Row],[JV Number]],Table5[JV Number],Table5[Region])</f>
        <v>#REF!</v>
      </c>
      <c r="F71" s="1">
        <f>LOOKUP(Table6[[#This Row],[JV Number]],Table5[JV Number],Table5[District])</f>
        <v>2</v>
      </c>
      <c r="G71" s="1" t="str">
        <f>LOOKUP(Table6[[#This Row],[JV Number]],Table5[JV Number],Table5[County])</f>
        <v>McKean</v>
      </c>
      <c r="H71" s="485">
        <f>LOOKUP(Table6[[#This Row],[JV Number]],Table1[JV '#],Table1[Latitude])</f>
        <v>41.978444444444442</v>
      </c>
      <c r="I71" s="485">
        <f>LOOKUP(Table6[[#This Row],[JV Number]],Table1[JV '#],Table1[Longitude])</f>
        <v>-78.557488888888884</v>
      </c>
      <c r="J71" s="1" t="e">
        <f>IF(LOOKUP(Table6[[#This Row],[JV Number]],Table5[JV Number],Table5[Requires Clear/Grub])="",0,1)</f>
        <v>#REF!</v>
      </c>
      <c r="K71" s="1" t="e">
        <f>IF(LOOKUP(Table6[[#This Row],[JV Number]],Table5[JV Number],Table5[Requires Stakeout])="",0,1)</f>
        <v>#REF!</v>
      </c>
      <c r="L71" s="1" t="e">
        <f>IF(LOOKUP(Table6[[#This Row],[JV Number]],Table5[JV Number],Table5[Requires Earthwork])="",0,1)</f>
        <v>#REF!</v>
      </c>
      <c r="M71" s="1" t="e">
        <f>IF(LOOKUP(Table6[[#This Row],[JV Number]],Table5[JV Number],Table5[Requires Guardrail Adjustment])="",0,1)</f>
        <v>#REF!</v>
      </c>
      <c r="N71" s="1" t="e">
        <f>IF(LOOKUP(Table6[[#This Row],[JV Number]],Table5[JV Number],Table5[Requires Other Action])="",0,1)</f>
        <v>#REF!</v>
      </c>
    </row>
    <row r="72" spans="3:14" x14ac:dyDescent="0.25">
      <c r="C72" s="1">
        <v>68</v>
      </c>
      <c r="D72" s="1" t="str">
        <f>LOOKUP(Table6[[#This Row],[JV Number]],Table5[JV Number],Table5[Early Completion Bridge])</f>
        <v>--</v>
      </c>
      <c r="E72" s="1" t="e">
        <f>LOOKUP(Table6[[#This Row],[JV Number]],Table5[JV Number],Table5[Region])</f>
        <v>#REF!</v>
      </c>
      <c r="F72" s="1">
        <f>LOOKUP(Table6[[#This Row],[JV Number]],Table5[JV Number],Table5[District])</f>
        <v>2</v>
      </c>
      <c r="G72" s="1" t="str">
        <f>LOOKUP(Table6[[#This Row],[JV Number]],Table5[JV Number],Table5[County])</f>
        <v>McKean</v>
      </c>
      <c r="H72" s="485">
        <f>LOOKUP(Table6[[#This Row],[JV Number]],Table1[JV '#],Table1[Latitude])</f>
        <v>41.904361111111108</v>
      </c>
      <c r="I72" s="485">
        <f>LOOKUP(Table6[[#This Row],[JV Number]],Table1[JV '#],Table1[Longitude])</f>
        <v>-78.66128333333333</v>
      </c>
      <c r="J72" s="1" t="e">
        <f>IF(LOOKUP(Table6[[#This Row],[JV Number]],Table5[JV Number],Table5[Requires Clear/Grub])="",0,1)</f>
        <v>#REF!</v>
      </c>
      <c r="K72" s="1" t="e">
        <f>IF(LOOKUP(Table6[[#This Row],[JV Number]],Table5[JV Number],Table5[Requires Stakeout])="",0,1)</f>
        <v>#REF!</v>
      </c>
      <c r="L72" s="1" t="e">
        <f>IF(LOOKUP(Table6[[#This Row],[JV Number]],Table5[JV Number],Table5[Requires Earthwork])="",0,1)</f>
        <v>#REF!</v>
      </c>
      <c r="M72" s="1" t="e">
        <f>IF(LOOKUP(Table6[[#This Row],[JV Number]],Table5[JV Number],Table5[Requires Guardrail Adjustment])="",0,1)</f>
        <v>#REF!</v>
      </c>
      <c r="N72" s="1" t="e">
        <f>IF(LOOKUP(Table6[[#This Row],[JV Number]],Table5[JV Number],Table5[Requires Other Action])="",0,1)</f>
        <v>#REF!</v>
      </c>
    </row>
    <row r="73" spans="3:14" x14ac:dyDescent="0.25">
      <c r="C73" s="1">
        <v>69</v>
      </c>
      <c r="D73" s="1" t="str">
        <f>LOOKUP(Table6[[#This Row],[JV Number]],Table5[JV Number],Table5[Early Completion Bridge])</f>
        <v>--</v>
      </c>
      <c r="E73" s="1" t="e">
        <f>LOOKUP(Table6[[#This Row],[JV Number]],Table5[JV Number],Table5[Region])</f>
        <v>#REF!</v>
      </c>
      <c r="F73" s="1">
        <f>LOOKUP(Table6[[#This Row],[JV Number]],Table5[JV Number],Table5[District])</f>
        <v>2</v>
      </c>
      <c r="G73" s="1" t="str">
        <f>LOOKUP(Table6[[#This Row],[JV Number]],Table5[JV Number],Table5[County])</f>
        <v>McKean</v>
      </c>
      <c r="H73" s="485">
        <f>LOOKUP(Table6[[#This Row],[JV Number]],Table1[JV '#],Table1[Latitude])</f>
        <v>41.905527777777777</v>
      </c>
      <c r="I73" s="485">
        <f>LOOKUP(Table6[[#This Row],[JV Number]],Table1[JV '#],Table1[Longitude])</f>
        <v>-78.657472222222225</v>
      </c>
      <c r="J73" s="1" t="e">
        <f>IF(LOOKUP(Table6[[#This Row],[JV Number]],Table5[JV Number],Table5[Requires Clear/Grub])="",0,1)</f>
        <v>#REF!</v>
      </c>
      <c r="K73" s="1" t="e">
        <f>IF(LOOKUP(Table6[[#This Row],[JV Number]],Table5[JV Number],Table5[Requires Stakeout])="",0,1)</f>
        <v>#REF!</v>
      </c>
      <c r="L73" s="1" t="e">
        <f>IF(LOOKUP(Table6[[#This Row],[JV Number]],Table5[JV Number],Table5[Requires Earthwork])="",0,1)</f>
        <v>#REF!</v>
      </c>
      <c r="M73" s="1" t="e">
        <f>IF(LOOKUP(Table6[[#This Row],[JV Number]],Table5[JV Number],Table5[Requires Guardrail Adjustment])="",0,1)</f>
        <v>#REF!</v>
      </c>
      <c r="N73" s="1" t="e">
        <f>IF(LOOKUP(Table6[[#This Row],[JV Number]],Table5[JV Number],Table5[Requires Other Action])="",0,1)</f>
        <v>#REF!</v>
      </c>
    </row>
    <row r="74" spans="3:14" x14ac:dyDescent="0.25">
      <c r="C74" s="1">
        <v>70</v>
      </c>
      <c r="D74" s="1" t="str">
        <f>LOOKUP(Table6[[#This Row],[JV Number]],Table5[JV Number],Table5[Early Completion Bridge])</f>
        <v>--</v>
      </c>
      <c r="E74" s="1" t="e">
        <f>LOOKUP(Table6[[#This Row],[JV Number]],Table5[JV Number],Table5[Region])</f>
        <v>#REF!</v>
      </c>
      <c r="F74" s="1">
        <f>LOOKUP(Table6[[#This Row],[JV Number]],Table5[JV Number],Table5[District])</f>
        <v>2</v>
      </c>
      <c r="G74" s="1" t="str">
        <f>LOOKUP(Table6[[#This Row],[JV Number]],Table5[JV Number],Table5[County])</f>
        <v>McKean</v>
      </c>
      <c r="H74" s="485">
        <f>LOOKUP(Table6[[#This Row],[JV Number]],Table1[JV '#],Table1[Latitude])</f>
        <v>41.924805555555558</v>
      </c>
      <c r="I74" s="485">
        <f>LOOKUP(Table6[[#This Row],[JV Number]],Table1[JV '#],Table1[Longitude])</f>
        <v>-78.494205555555553</v>
      </c>
      <c r="J74" s="1" t="e">
        <f>IF(LOOKUP(Table6[[#This Row],[JV Number]],Table5[JV Number],Table5[Requires Clear/Grub])="",0,1)</f>
        <v>#REF!</v>
      </c>
      <c r="K74" s="1" t="e">
        <f>IF(LOOKUP(Table6[[#This Row],[JV Number]],Table5[JV Number],Table5[Requires Stakeout])="",0,1)</f>
        <v>#REF!</v>
      </c>
      <c r="L74" s="1" t="e">
        <f>IF(LOOKUP(Table6[[#This Row],[JV Number]],Table5[JV Number],Table5[Requires Earthwork])="",0,1)</f>
        <v>#REF!</v>
      </c>
      <c r="M74" s="1" t="e">
        <f>IF(LOOKUP(Table6[[#This Row],[JV Number]],Table5[JV Number],Table5[Requires Guardrail Adjustment])="",0,1)</f>
        <v>#REF!</v>
      </c>
      <c r="N74" s="1" t="e">
        <f>IF(LOOKUP(Table6[[#This Row],[JV Number]],Table5[JV Number],Table5[Requires Other Action])="",0,1)</f>
        <v>#REF!</v>
      </c>
    </row>
    <row r="75" spans="3:14" x14ac:dyDescent="0.25">
      <c r="C75" s="1">
        <v>71</v>
      </c>
      <c r="D75" s="1" t="str">
        <f>LOOKUP(Table6[[#This Row],[JV Number]],Table5[JV Number],Table5[Early Completion Bridge])</f>
        <v>--</v>
      </c>
      <c r="E75" s="1" t="e">
        <f>LOOKUP(Table6[[#This Row],[JV Number]],Table5[JV Number],Table5[Region])</f>
        <v>#REF!</v>
      </c>
      <c r="F75" s="1">
        <f>LOOKUP(Table6[[#This Row],[JV Number]],Table5[JV Number],Table5[District])</f>
        <v>2</v>
      </c>
      <c r="G75" s="1" t="str">
        <f>LOOKUP(Table6[[#This Row],[JV Number]],Table5[JV Number],Table5[County])</f>
        <v>McKean</v>
      </c>
      <c r="H75" s="485">
        <f>LOOKUP(Table6[[#This Row],[JV Number]],Table1[JV '#],Table1[Latitude])</f>
        <v>41.630805555555554</v>
      </c>
      <c r="I75" s="485">
        <f>LOOKUP(Table6[[#This Row],[JV Number]],Table1[JV '#],Table1[Longitude])</f>
        <v>-78.575372222222228</v>
      </c>
      <c r="J75" s="1" t="e">
        <f>IF(LOOKUP(Table6[[#This Row],[JV Number]],Table5[JV Number],Table5[Requires Clear/Grub])="",0,1)</f>
        <v>#REF!</v>
      </c>
      <c r="K75" s="1" t="e">
        <f>IF(LOOKUP(Table6[[#This Row],[JV Number]],Table5[JV Number],Table5[Requires Stakeout])="",0,1)</f>
        <v>#REF!</v>
      </c>
      <c r="L75" s="1" t="e">
        <f>IF(LOOKUP(Table6[[#This Row],[JV Number]],Table5[JV Number],Table5[Requires Earthwork])="",0,1)</f>
        <v>#REF!</v>
      </c>
      <c r="M75" s="1" t="e">
        <f>IF(LOOKUP(Table6[[#This Row],[JV Number]],Table5[JV Number],Table5[Requires Guardrail Adjustment])="",0,1)</f>
        <v>#REF!</v>
      </c>
      <c r="N75" s="1" t="e">
        <f>IF(LOOKUP(Table6[[#This Row],[JV Number]],Table5[JV Number],Table5[Requires Other Action])="",0,1)</f>
        <v>#REF!</v>
      </c>
    </row>
    <row r="76" spans="3:14" x14ac:dyDescent="0.25">
      <c r="C76" s="1">
        <v>72</v>
      </c>
      <c r="D76" s="1" t="str">
        <f>LOOKUP(Table6[[#This Row],[JV Number]],Table5[JV Number],Table5[Early Completion Bridge])</f>
        <v>--</v>
      </c>
      <c r="E76" s="1" t="e">
        <f>LOOKUP(Table6[[#This Row],[JV Number]],Table5[JV Number],Table5[Region])</f>
        <v>#REF!</v>
      </c>
      <c r="F76" s="1">
        <f>LOOKUP(Table6[[#This Row],[JV Number]],Table5[JV Number],Table5[District])</f>
        <v>2</v>
      </c>
      <c r="G76" s="1" t="str">
        <f>LOOKUP(Table6[[#This Row],[JV Number]],Table5[JV Number],Table5[County])</f>
        <v>McKean</v>
      </c>
      <c r="H76" s="485">
        <f>LOOKUP(Table6[[#This Row],[JV Number]],Table1[JV '#],Table1[Latitude])</f>
        <v>41.671250000000001</v>
      </c>
      <c r="I76" s="485">
        <f>LOOKUP(Table6[[#This Row],[JV Number]],Table1[JV '#],Table1[Longitude])</f>
        <v>-78.399833333333333</v>
      </c>
      <c r="J76" s="1" t="e">
        <f>IF(LOOKUP(Table6[[#This Row],[JV Number]],Table5[JV Number],Table5[Requires Clear/Grub])="",0,1)</f>
        <v>#REF!</v>
      </c>
      <c r="K76" s="1" t="e">
        <f>IF(LOOKUP(Table6[[#This Row],[JV Number]],Table5[JV Number],Table5[Requires Stakeout])="",0,1)</f>
        <v>#REF!</v>
      </c>
      <c r="L76" s="1" t="e">
        <f>IF(LOOKUP(Table6[[#This Row],[JV Number]],Table5[JV Number],Table5[Requires Earthwork])="",0,1)</f>
        <v>#REF!</v>
      </c>
      <c r="M76" s="1" t="e">
        <f>IF(LOOKUP(Table6[[#This Row],[JV Number]],Table5[JV Number],Table5[Requires Guardrail Adjustment])="",0,1)</f>
        <v>#REF!</v>
      </c>
      <c r="N76" s="1" t="e">
        <f>IF(LOOKUP(Table6[[#This Row],[JV Number]],Table5[JV Number],Table5[Requires Other Action])="",0,1)</f>
        <v>#REF!</v>
      </c>
    </row>
    <row r="77" spans="3:14" x14ac:dyDescent="0.25">
      <c r="C77" s="1">
        <v>73</v>
      </c>
      <c r="D77" s="1" t="str">
        <f>LOOKUP(Table6[[#This Row],[JV Number]],Table5[JV Number],Table5[Early Completion Bridge])</f>
        <v>--</v>
      </c>
      <c r="E77" s="1" t="e">
        <f>LOOKUP(Table6[[#This Row],[JV Number]],Table5[JV Number],Table5[Region])</f>
        <v>#REF!</v>
      </c>
      <c r="F77" s="1">
        <f>LOOKUP(Table6[[#This Row],[JV Number]],Table5[JV Number],Table5[District])</f>
        <v>2</v>
      </c>
      <c r="G77" s="1" t="str">
        <f>LOOKUP(Table6[[#This Row],[JV Number]],Table5[JV Number],Table5[County])</f>
        <v>McKean</v>
      </c>
      <c r="H77" s="485">
        <f>LOOKUP(Table6[[#This Row],[JV Number]],Table1[JV '#],Table1[Latitude])</f>
        <v>41.965833333333336</v>
      </c>
      <c r="I77" s="485">
        <f>LOOKUP(Table6[[#This Row],[JV Number]],Table1[JV '#],Table1[Longitude])</f>
        <v>-78.677127777777784</v>
      </c>
      <c r="J77" s="1" t="e">
        <f>IF(LOOKUP(Table6[[#This Row],[JV Number]],Table5[JV Number],Table5[Requires Clear/Grub])="",0,1)</f>
        <v>#REF!</v>
      </c>
      <c r="K77" s="1" t="e">
        <f>IF(LOOKUP(Table6[[#This Row],[JV Number]],Table5[JV Number],Table5[Requires Stakeout])="",0,1)</f>
        <v>#REF!</v>
      </c>
      <c r="L77" s="1" t="e">
        <f>IF(LOOKUP(Table6[[#This Row],[JV Number]],Table5[JV Number],Table5[Requires Earthwork])="",0,1)</f>
        <v>#REF!</v>
      </c>
      <c r="M77" s="1" t="e">
        <f>IF(LOOKUP(Table6[[#This Row],[JV Number]],Table5[JV Number],Table5[Requires Guardrail Adjustment])="",0,1)</f>
        <v>#REF!</v>
      </c>
      <c r="N77" s="1" t="e">
        <f>IF(LOOKUP(Table6[[#This Row],[JV Number]],Table5[JV Number],Table5[Requires Other Action])="",0,1)</f>
        <v>#REF!</v>
      </c>
    </row>
    <row r="78" spans="3:14" x14ac:dyDescent="0.25">
      <c r="C78" s="1">
        <v>74</v>
      </c>
      <c r="D78" s="1" t="str">
        <f>LOOKUP(Table6[[#This Row],[JV Number]],Table5[JV Number],Table5[Early Completion Bridge])</f>
        <v>--</v>
      </c>
      <c r="E78" s="1" t="e">
        <f>LOOKUP(Table6[[#This Row],[JV Number]],Table5[JV Number],Table5[Region])</f>
        <v>#REF!</v>
      </c>
      <c r="F78" s="1">
        <f>LOOKUP(Table6[[#This Row],[JV Number]],Table5[JV Number],Table5[District])</f>
        <v>2</v>
      </c>
      <c r="G78" s="1" t="str">
        <f>LOOKUP(Table6[[#This Row],[JV Number]],Table5[JV Number],Table5[County])</f>
        <v>Mifflin</v>
      </c>
      <c r="H78" s="485">
        <f>LOOKUP(Table6[[#This Row],[JV Number]],Table1[JV '#],Table1[Latitude])</f>
        <v>40.627833333333335</v>
      </c>
      <c r="I78" s="485">
        <f>LOOKUP(Table6[[#This Row],[JV Number]],Table1[JV '#],Table1[Longitude])</f>
        <v>-77.674641666666673</v>
      </c>
      <c r="J78" s="1" t="e">
        <f>IF(LOOKUP(Table6[[#This Row],[JV Number]],Table5[JV Number],Table5[Requires Clear/Grub])="",0,1)</f>
        <v>#REF!</v>
      </c>
      <c r="K78" s="1" t="e">
        <f>IF(LOOKUP(Table6[[#This Row],[JV Number]],Table5[JV Number],Table5[Requires Stakeout])="",0,1)</f>
        <v>#REF!</v>
      </c>
      <c r="L78" s="1" t="e">
        <f>IF(LOOKUP(Table6[[#This Row],[JV Number]],Table5[JV Number],Table5[Requires Earthwork])="",0,1)</f>
        <v>#REF!</v>
      </c>
      <c r="M78" s="1" t="e">
        <f>IF(LOOKUP(Table6[[#This Row],[JV Number]],Table5[JV Number],Table5[Requires Guardrail Adjustment])="",0,1)</f>
        <v>#REF!</v>
      </c>
      <c r="N78" s="1" t="e">
        <f>IF(LOOKUP(Table6[[#This Row],[JV Number]],Table5[JV Number],Table5[Requires Other Action])="",0,1)</f>
        <v>#REF!</v>
      </c>
    </row>
    <row r="79" spans="3:14" x14ac:dyDescent="0.25">
      <c r="C79" s="1">
        <v>75</v>
      </c>
      <c r="D79" s="1" t="str">
        <f>LOOKUP(Table6[[#This Row],[JV Number]],Table5[JV Number],Table5[Early Completion Bridge])</f>
        <v>--</v>
      </c>
      <c r="E79" s="1" t="e">
        <f>LOOKUP(Table6[[#This Row],[JV Number]],Table5[JV Number],Table5[Region])</f>
        <v>#REF!</v>
      </c>
      <c r="F79" s="1">
        <f>LOOKUP(Table6[[#This Row],[JV Number]],Table5[JV Number],Table5[District])</f>
        <v>2</v>
      </c>
      <c r="G79" s="1" t="str">
        <f>LOOKUP(Table6[[#This Row],[JV Number]],Table5[JV Number],Table5[County])</f>
        <v>Mifflin</v>
      </c>
      <c r="H79" s="485">
        <f>LOOKUP(Table6[[#This Row],[JV Number]],Table1[JV '#],Table1[Latitude])</f>
        <v>40.627916666666664</v>
      </c>
      <c r="I79" s="485">
        <f>LOOKUP(Table6[[#This Row],[JV Number]],Table1[JV '#],Table1[Longitude])</f>
        <v>-77.674230555555553</v>
      </c>
      <c r="J79" s="1" t="e">
        <f>IF(LOOKUP(Table6[[#This Row],[JV Number]],Table5[JV Number],Table5[Requires Clear/Grub])="",0,1)</f>
        <v>#REF!</v>
      </c>
      <c r="K79" s="1" t="e">
        <f>IF(LOOKUP(Table6[[#This Row],[JV Number]],Table5[JV Number],Table5[Requires Stakeout])="",0,1)</f>
        <v>#REF!</v>
      </c>
      <c r="L79" s="1" t="e">
        <f>IF(LOOKUP(Table6[[#This Row],[JV Number]],Table5[JV Number],Table5[Requires Earthwork])="",0,1)</f>
        <v>#REF!</v>
      </c>
      <c r="M79" s="1" t="e">
        <f>IF(LOOKUP(Table6[[#This Row],[JV Number]],Table5[JV Number],Table5[Requires Guardrail Adjustment])="",0,1)</f>
        <v>#REF!</v>
      </c>
      <c r="N79" s="1" t="e">
        <f>IF(LOOKUP(Table6[[#This Row],[JV Number]],Table5[JV Number],Table5[Requires Other Action])="",0,1)</f>
        <v>#REF!</v>
      </c>
    </row>
    <row r="80" spans="3:14" x14ac:dyDescent="0.25">
      <c r="C80" s="1">
        <v>76</v>
      </c>
      <c r="D80" s="1" t="str">
        <f>LOOKUP(Table6[[#This Row],[JV Number]],Table5[JV Number],Table5[Early Completion Bridge])</f>
        <v>--</v>
      </c>
      <c r="E80" s="1" t="e">
        <f>LOOKUP(Table6[[#This Row],[JV Number]],Table5[JV Number],Table5[Region])</f>
        <v>#REF!</v>
      </c>
      <c r="F80" s="1">
        <f>LOOKUP(Table6[[#This Row],[JV Number]],Table5[JV Number],Table5[District])</f>
        <v>2</v>
      </c>
      <c r="G80" s="1" t="str">
        <f>LOOKUP(Table6[[#This Row],[JV Number]],Table5[JV Number],Table5[County])</f>
        <v>Mifflin</v>
      </c>
      <c r="H80" s="485">
        <f>LOOKUP(Table6[[#This Row],[JV Number]],Table1[JV '#],Table1[Latitude])</f>
        <v>40.68877777777778</v>
      </c>
      <c r="I80" s="485">
        <f>LOOKUP(Table6[[#This Row],[JV Number]],Table1[JV '#],Table1[Longitude])</f>
        <v>-77.558441666666667</v>
      </c>
      <c r="J80" s="1" t="e">
        <f>IF(LOOKUP(Table6[[#This Row],[JV Number]],Table5[JV Number],Table5[Requires Clear/Grub])="",0,1)</f>
        <v>#REF!</v>
      </c>
      <c r="K80" s="1" t="e">
        <f>IF(LOOKUP(Table6[[#This Row],[JV Number]],Table5[JV Number],Table5[Requires Stakeout])="",0,1)</f>
        <v>#REF!</v>
      </c>
      <c r="L80" s="1" t="e">
        <f>IF(LOOKUP(Table6[[#This Row],[JV Number]],Table5[JV Number],Table5[Requires Earthwork])="",0,1)</f>
        <v>#REF!</v>
      </c>
      <c r="M80" s="1" t="e">
        <f>IF(LOOKUP(Table6[[#This Row],[JV Number]],Table5[JV Number],Table5[Requires Guardrail Adjustment])="",0,1)</f>
        <v>#REF!</v>
      </c>
      <c r="N80" s="1" t="e">
        <f>IF(LOOKUP(Table6[[#This Row],[JV Number]],Table5[JV Number],Table5[Requires Other Action])="",0,1)</f>
        <v>#REF!</v>
      </c>
    </row>
    <row r="81" spans="3:14" x14ac:dyDescent="0.25">
      <c r="C81" s="1">
        <v>77</v>
      </c>
      <c r="D81" s="1" t="str">
        <f>LOOKUP(Table6[[#This Row],[JV Number]],Table5[JV Number],Table5[Early Completion Bridge])</f>
        <v>--</v>
      </c>
      <c r="E81" s="1" t="e">
        <f>LOOKUP(Table6[[#This Row],[JV Number]],Table5[JV Number],Table5[Region])</f>
        <v>#REF!</v>
      </c>
      <c r="F81" s="1">
        <f>LOOKUP(Table6[[#This Row],[JV Number]],Table5[JV Number],Table5[District])</f>
        <v>2</v>
      </c>
      <c r="G81" s="1" t="str">
        <f>LOOKUP(Table6[[#This Row],[JV Number]],Table5[JV Number],Table5[County])</f>
        <v>Mifflin</v>
      </c>
      <c r="H81" s="485">
        <f>LOOKUP(Table6[[#This Row],[JV Number]],Table1[JV '#],Table1[Latitude])</f>
        <v>40.705222222222226</v>
      </c>
      <c r="I81" s="485">
        <f>LOOKUP(Table6[[#This Row],[JV Number]],Table1[JV '#],Table1[Longitude])</f>
        <v>-77.534730555555555</v>
      </c>
      <c r="J81" s="1" t="e">
        <f>IF(LOOKUP(Table6[[#This Row],[JV Number]],Table5[JV Number],Table5[Requires Clear/Grub])="",0,1)</f>
        <v>#REF!</v>
      </c>
      <c r="K81" s="1" t="e">
        <f>IF(LOOKUP(Table6[[#This Row],[JV Number]],Table5[JV Number],Table5[Requires Stakeout])="",0,1)</f>
        <v>#REF!</v>
      </c>
      <c r="L81" s="1" t="e">
        <f>IF(LOOKUP(Table6[[#This Row],[JV Number]],Table5[JV Number],Table5[Requires Earthwork])="",0,1)</f>
        <v>#REF!</v>
      </c>
      <c r="M81" s="1" t="e">
        <f>IF(LOOKUP(Table6[[#This Row],[JV Number]],Table5[JV Number],Table5[Requires Guardrail Adjustment])="",0,1)</f>
        <v>#REF!</v>
      </c>
      <c r="N81" s="1" t="e">
        <f>IF(LOOKUP(Table6[[#This Row],[JV Number]],Table5[JV Number],Table5[Requires Other Action])="",0,1)</f>
        <v>#REF!</v>
      </c>
    </row>
    <row r="82" spans="3:14" x14ac:dyDescent="0.25">
      <c r="C82" s="1">
        <v>78</v>
      </c>
      <c r="D82" s="1" t="str">
        <f>LOOKUP(Table6[[#This Row],[JV Number]],Table5[JV Number],Table5[Early Completion Bridge])</f>
        <v>--</v>
      </c>
      <c r="E82" s="1" t="e">
        <f>LOOKUP(Table6[[#This Row],[JV Number]],Table5[JV Number],Table5[Region])</f>
        <v>#REF!</v>
      </c>
      <c r="F82" s="1">
        <f>LOOKUP(Table6[[#This Row],[JV Number]],Table5[JV Number],Table5[District])</f>
        <v>2</v>
      </c>
      <c r="G82" s="1" t="str">
        <f>LOOKUP(Table6[[#This Row],[JV Number]],Table5[JV Number],Table5[County])</f>
        <v>Mifflin</v>
      </c>
      <c r="H82" s="485">
        <f>LOOKUP(Table6[[#This Row],[JV Number]],Table1[JV '#],Table1[Latitude])</f>
        <v>40.568305555555554</v>
      </c>
      <c r="I82" s="485">
        <f>LOOKUP(Table6[[#This Row],[JV Number]],Table1[JV '#],Table1[Longitude])</f>
        <v>-77.676233333333329</v>
      </c>
      <c r="J82" s="1" t="e">
        <f>IF(LOOKUP(Table6[[#This Row],[JV Number]],Table5[JV Number],Table5[Requires Clear/Grub])="",0,1)</f>
        <v>#REF!</v>
      </c>
      <c r="K82" s="1" t="e">
        <f>IF(LOOKUP(Table6[[#This Row],[JV Number]],Table5[JV Number],Table5[Requires Stakeout])="",0,1)</f>
        <v>#REF!</v>
      </c>
      <c r="L82" s="1" t="e">
        <f>IF(LOOKUP(Table6[[#This Row],[JV Number]],Table5[JV Number],Table5[Requires Earthwork])="",0,1)</f>
        <v>#REF!</v>
      </c>
      <c r="M82" s="1" t="e">
        <f>IF(LOOKUP(Table6[[#This Row],[JV Number]],Table5[JV Number],Table5[Requires Guardrail Adjustment])="",0,1)</f>
        <v>#REF!</v>
      </c>
      <c r="N82" s="1" t="e">
        <f>IF(LOOKUP(Table6[[#This Row],[JV Number]],Table5[JV Number],Table5[Requires Other Action])="",0,1)</f>
        <v>#REF!</v>
      </c>
    </row>
    <row r="83" spans="3:14" x14ac:dyDescent="0.25">
      <c r="C83" s="1">
        <v>79</v>
      </c>
      <c r="D83" s="1" t="str">
        <f>LOOKUP(Table6[[#This Row],[JV Number]],Table5[JV Number],Table5[Early Completion Bridge])</f>
        <v>--</v>
      </c>
      <c r="E83" s="1" t="e">
        <f>LOOKUP(Table6[[#This Row],[JV Number]],Table5[JV Number],Table5[Region])</f>
        <v>#REF!</v>
      </c>
      <c r="F83" s="1">
        <f>LOOKUP(Table6[[#This Row],[JV Number]],Table5[JV Number],Table5[District])</f>
        <v>2</v>
      </c>
      <c r="G83" s="1" t="str">
        <f>LOOKUP(Table6[[#This Row],[JV Number]],Table5[JV Number],Table5[County])</f>
        <v>Potter</v>
      </c>
      <c r="H83" s="485">
        <f>LOOKUP(Table6[[#This Row],[JV Number]],Table1[JV '#],Table1[Latitude])</f>
        <v>41.763166666666663</v>
      </c>
      <c r="I83" s="485">
        <f>LOOKUP(Table6[[#This Row],[JV Number]],Table1[JV '#],Table1[Longitude])</f>
        <v>-78.038313888888894</v>
      </c>
      <c r="J83" s="1" t="e">
        <f>IF(LOOKUP(Table6[[#This Row],[JV Number]],Table5[JV Number],Table5[Requires Clear/Grub])="",0,1)</f>
        <v>#REF!</v>
      </c>
      <c r="K83" s="1" t="e">
        <f>IF(LOOKUP(Table6[[#This Row],[JV Number]],Table5[JV Number],Table5[Requires Stakeout])="",0,1)</f>
        <v>#REF!</v>
      </c>
      <c r="L83" s="1" t="e">
        <f>IF(LOOKUP(Table6[[#This Row],[JV Number]],Table5[JV Number],Table5[Requires Earthwork])="",0,1)</f>
        <v>#REF!</v>
      </c>
      <c r="M83" s="1" t="e">
        <f>IF(LOOKUP(Table6[[#This Row],[JV Number]],Table5[JV Number],Table5[Requires Guardrail Adjustment])="",0,1)</f>
        <v>#REF!</v>
      </c>
      <c r="N83" s="1" t="e">
        <f>IF(LOOKUP(Table6[[#This Row],[JV Number]],Table5[JV Number],Table5[Requires Other Action])="",0,1)</f>
        <v>#REF!</v>
      </c>
    </row>
    <row r="84" spans="3:14" x14ac:dyDescent="0.25">
      <c r="C84" s="1">
        <v>80</v>
      </c>
      <c r="D84" s="1" t="str">
        <f>LOOKUP(Table6[[#This Row],[JV Number]],Table5[JV Number],Table5[Early Completion Bridge])</f>
        <v>--</v>
      </c>
      <c r="E84" s="1" t="e">
        <f>LOOKUP(Table6[[#This Row],[JV Number]],Table5[JV Number],Table5[Region])</f>
        <v>#REF!</v>
      </c>
      <c r="F84" s="1">
        <f>LOOKUP(Table6[[#This Row],[JV Number]],Table5[JV Number],Table5[District])</f>
        <v>2</v>
      </c>
      <c r="G84" s="1" t="str">
        <f>LOOKUP(Table6[[#This Row],[JV Number]],Table5[JV Number],Table5[County])</f>
        <v>Potter</v>
      </c>
      <c r="H84" s="485">
        <f>LOOKUP(Table6[[#This Row],[JV Number]],Table1[JV '#],Table1[Latitude])</f>
        <v>41.625</v>
      </c>
      <c r="I84" s="485">
        <f>LOOKUP(Table6[[#This Row],[JV Number]],Table1[JV '#],Table1[Longitude])</f>
        <v>-77.718086111111106</v>
      </c>
      <c r="J84" s="1" t="e">
        <f>IF(LOOKUP(Table6[[#This Row],[JV Number]],Table5[JV Number],Table5[Requires Clear/Grub])="",0,1)</f>
        <v>#REF!</v>
      </c>
      <c r="K84" s="1" t="e">
        <f>IF(LOOKUP(Table6[[#This Row],[JV Number]],Table5[JV Number],Table5[Requires Stakeout])="",0,1)</f>
        <v>#REF!</v>
      </c>
      <c r="L84" s="1" t="e">
        <f>IF(LOOKUP(Table6[[#This Row],[JV Number]],Table5[JV Number],Table5[Requires Earthwork])="",0,1)</f>
        <v>#REF!</v>
      </c>
      <c r="M84" s="1" t="e">
        <f>IF(LOOKUP(Table6[[#This Row],[JV Number]],Table5[JV Number],Table5[Requires Guardrail Adjustment])="",0,1)</f>
        <v>#REF!</v>
      </c>
      <c r="N84" s="1" t="e">
        <f>IF(LOOKUP(Table6[[#This Row],[JV Number]],Table5[JV Number],Table5[Requires Other Action])="",0,1)</f>
        <v>#REF!</v>
      </c>
    </row>
    <row r="85" spans="3:14" x14ac:dyDescent="0.25">
      <c r="C85" s="1">
        <v>81</v>
      </c>
      <c r="D85" s="1" t="str">
        <f>LOOKUP(Table6[[#This Row],[JV Number]],Table5[JV Number],Table5[Early Completion Bridge])</f>
        <v>--</v>
      </c>
      <c r="E85" s="1" t="e">
        <f>LOOKUP(Table6[[#This Row],[JV Number]],Table5[JV Number],Table5[Region])</f>
        <v>#REF!</v>
      </c>
      <c r="F85" s="1">
        <f>LOOKUP(Table6[[#This Row],[JV Number]],Table5[JV Number],Table5[District])</f>
        <v>2</v>
      </c>
      <c r="G85" s="1" t="str">
        <f>LOOKUP(Table6[[#This Row],[JV Number]],Table5[JV Number],Table5[County])</f>
        <v>Potter</v>
      </c>
      <c r="H85" s="485">
        <f>LOOKUP(Table6[[#This Row],[JV Number]],Table1[JV '#],Table1[Latitude])</f>
        <v>41.869361111111111</v>
      </c>
      <c r="I85" s="485">
        <f>LOOKUP(Table6[[#This Row],[JV Number]],Table1[JV '#],Table1[Longitude])</f>
        <v>-78.002022222222223</v>
      </c>
      <c r="J85" s="1" t="e">
        <f>IF(LOOKUP(Table6[[#This Row],[JV Number]],Table5[JV Number],Table5[Requires Clear/Grub])="",0,1)</f>
        <v>#REF!</v>
      </c>
      <c r="K85" s="1" t="e">
        <f>IF(LOOKUP(Table6[[#This Row],[JV Number]],Table5[JV Number],Table5[Requires Stakeout])="",0,1)</f>
        <v>#REF!</v>
      </c>
      <c r="L85" s="1" t="e">
        <f>IF(LOOKUP(Table6[[#This Row],[JV Number]],Table5[JV Number],Table5[Requires Earthwork])="",0,1)</f>
        <v>#REF!</v>
      </c>
      <c r="M85" s="1" t="e">
        <f>IF(LOOKUP(Table6[[#This Row],[JV Number]],Table5[JV Number],Table5[Requires Guardrail Adjustment])="",0,1)</f>
        <v>#REF!</v>
      </c>
      <c r="N85" s="1" t="e">
        <f>IF(LOOKUP(Table6[[#This Row],[JV Number]],Table5[JV Number],Table5[Requires Other Action])="",0,1)</f>
        <v>#REF!</v>
      </c>
    </row>
    <row r="86" spans="3:14" x14ac:dyDescent="0.25">
      <c r="C86" s="1">
        <v>82</v>
      </c>
      <c r="D86" s="1" t="str">
        <f>LOOKUP(Table6[[#This Row],[JV Number]],Table5[JV Number],Table5[Early Completion Bridge])</f>
        <v>--</v>
      </c>
      <c r="E86" s="1" t="e">
        <f>LOOKUP(Table6[[#This Row],[JV Number]],Table5[JV Number],Table5[Region])</f>
        <v>#REF!</v>
      </c>
      <c r="F86" s="1">
        <f>LOOKUP(Table6[[#This Row],[JV Number]],Table5[JV Number],Table5[District])</f>
        <v>2</v>
      </c>
      <c r="G86" s="1" t="str">
        <f>LOOKUP(Table6[[#This Row],[JV Number]],Table5[JV Number],Table5[County])</f>
        <v>Potter</v>
      </c>
      <c r="H86" s="485">
        <f>LOOKUP(Table6[[#This Row],[JV Number]],Table1[JV '#],Table1[Latitude])</f>
        <v>41.911416666666668</v>
      </c>
      <c r="I86" s="485">
        <f>LOOKUP(Table6[[#This Row],[JV Number]],Table1[JV '#],Table1[Longitude])</f>
        <v>-78.097738888888884</v>
      </c>
      <c r="J86" s="1" t="e">
        <f>IF(LOOKUP(Table6[[#This Row],[JV Number]],Table5[JV Number],Table5[Requires Clear/Grub])="",0,1)</f>
        <v>#REF!</v>
      </c>
      <c r="K86" s="1" t="e">
        <f>IF(LOOKUP(Table6[[#This Row],[JV Number]],Table5[JV Number],Table5[Requires Stakeout])="",0,1)</f>
        <v>#REF!</v>
      </c>
      <c r="L86" s="1" t="e">
        <f>IF(LOOKUP(Table6[[#This Row],[JV Number]],Table5[JV Number],Table5[Requires Earthwork])="",0,1)</f>
        <v>#REF!</v>
      </c>
      <c r="M86" s="1" t="e">
        <f>IF(LOOKUP(Table6[[#This Row],[JV Number]],Table5[JV Number],Table5[Requires Guardrail Adjustment])="",0,1)</f>
        <v>#REF!</v>
      </c>
      <c r="N86" s="1" t="e">
        <f>IF(LOOKUP(Table6[[#This Row],[JV Number]],Table5[JV Number],Table5[Requires Other Action])="",0,1)</f>
        <v>#REF!</v>
      </c>
    </row>
    <row r="87" spans="3:14" x14ac:dyDescent="0.25">
      <c r="C87" s="1">
        <v>83</v>
      </c>
      <c r="D87" s="1" t="str">
        <f>LOOKUP(Table6[[#This Row],[JV Number]],Table5[JV Number],Table5[Early Completion Bridge])</f>
        <v>--</v>
      </c>
      <c r="E87" s="1" t="e">
        <f>LOOKUP(Table6[[#This Row],[JV Number]],Table5[JV Number],Table5[Region])</f>
        <v>#REF!</v>
      </c>
      <c r="F87" s="1">
        <f>LOOKUP(Table6[[#This Row],[JV Number]],Table5[JV Number],Table5[District])</f>
        <v>2</v>
      </c>
      <c r="G87" s="1" t="str">
        <f>LOOKUP(Table6[[#This Row],[JV Number]],Table5[JV Number],Table5[County])</f>
        <v>Potter</v>
      </c>
      <c r="H87" s="485">
        <f>LOOKUP(Table6[[#This Row],[JV Number]],Table1[JV '#],Table1[Latitude])</f>
        <v>41.939194444444446</v>
      </c>
      <c r="I87" s="485">
        <f>LOOKUP(Table6[[#This Row],[JV Number]],Table1[JV '#],Table1[Longitude])</f>
        <v>-78.142827777777782</v>
      </c>
      <c r="J87" s="1" t="e">
        <f>IF(LOOKUP(Table6[[#This Row],[JV Number]],Table5[JV Number],Table5[Requires Clear/Grub])="",0,1)</f>
        <v>#REF!</v>
      </c>
      <c r="K87" s="1" t="e">
        <f>IF(LOOKUP(Table6[[#This Row],[JV Number]],Table5[JV Number],Table5[Requires Stakeout])="",0,1)</f>
        <v>#REF!</v>
      </c>
      <c r="L87" s="1" t="e">
        <f>IF(LOOKUP(Table6[[#This Row],[JV Number]],Table5[JV Number],Table5[Requires Earthwork])="",0,1)</f>
        <v>#REF!</v>
      </c>
      <c r="M87" s="1" t="e">
        <f>IF(LOOKUP(Table6[[#This Row],[JV Number]],Table5[JV Number],Table5[Requires Guardrail Adjustment])="",0,1)</f>
        <v>#REF!</v>
      </c>
      <c r="N87" s="1" t="e">
        <f>IF(LOOKUP(Table6[[#This Row],[JV Number]],Table5[JV Number],Table5[Requires Other Action])="",0,1)</f>
        <v>#REF!</v>
      </c>
    </row>
    <row r="88" spans="3:14" x14ac:dyDescent="0.25">
      <c r="C88" s="1">
        <v>84</v>
      </c>
      <c r="D88" s="1" t="str">
        <f>LOOKUP(Table6[[#This Row],[JV Number]],Table5[JV Number],Table5[Early Completion Bridge])</f>
        <v>--</v>
      </c>
      <c r="E88" s="1" t="e">
        <f>LOOKUP(Table6[[#This Row],[JV Number]],Table5[JV Number],Table5[Region])</f>
        <v>#REF!</v>
      </c>
      <c r="F88" s="1">
        <f>LOOKUP(Table6[[#This Row],[JV Number]],Table5[JV Number],Table5[District])</f>
        <v>2</v>
      </c>
      <c r="G88" s="1" t="str">
        <f>LOOKUP(Table6[[#This Row],[JV Number]],Table5[JV Number],Table5[County])</f>
        <v>Potter</v>
      </c>
      <c r="H88" s="485">
        <f>LOOKUP(Table6[[#This Row],[JV Number]],Table1[JV '#],Table1[Latitude])</f>
        <v>41.946305555555554</v>
      </c>
      <c r="I88" s="485">
        <f>LOOKUP(Table6[[#This Row],[JV Number]],Table1[JV '#],Table1[Longitude])</f>
        <v>-77.685630555555562</v>
      </c>
      <c r="J88" s="1" t="e">
        <f>IF(LOOKUP(Table6[[#This Row],[JV Number]],Table5[JV Number],Table5[Requires Clear/Grub])="",0,1)</f>
        <v>#REF!</v>
      </c>
      <c r="K88" s="1" t="e">
        <f>IF(LOOKUP(Table6[[#This Row],[JV Number]],Table5[JV Number],Table5[Requires Stakeout])="",0,1)</f>
        <v>#REF!</v>
      </c>
      <c r="L88" s="1" t="e">
        <f>IF(LOOKUP(Table6[[#This Row],[JV Number]],Table5[JV Number],Table5[Requires Earthwork])="",0,1)</f>
        <v>#REF!</v>
      </c>
      <c r="M88" s="1" t="e">
        <f>IF(LOOKUP(Table6[[#This Row],[JV Number]],Table5[JV Number],Table5[Requires Guardrail Adjustment])="",0,1)</f>
        <v>#REF!</v>
      </c>
      <c r="N88" s="1" t="e">
        <f>IF(LOOKUP(Table6[[#This Row],[JV Number]],Table5[JV Number],Table5[Requires Other Action])="",0,1)</f>
        <v>#REF!</v>
      </c>
    </row>
    <row r="89" spans="3:14" x14ac:dyDescent="0.25">
      <c r="C89" s="1">
        <v>85</v>
      </c>
      <c r="D89" s="1" t="str">
        <f>LOOKUP(Table6[[#This Row],[JV Number]],Table5[JV Number],Table5[Early Completion Bridge])</f>
        <v>--</v>
      </c>
      <c r="E89" s="1" t="e">
        <f>LOOKUP(Table6[[#This Row],[JV Number]],Table5[JV Number],Table5[Region])</f>
        <v>#REF!</v>
      </c>
      <c r="F89" s="1">
        <f>LOOKUP(Table6[[#This Row],[JV Number]],Table5[JV Number],Table5[District])</f>
        <v>2</v>
      </c>
      <c r="G89" s="1" t="str">
        <f>LOOKUP(Table6[[#This Row],[JV Number]],Table5[JV Number],Table5[County])</f>
        <v>Potter</v>
      </c>
      <c r="H89" s="485">
        <f>LOOKUP(Table6[[#This Row],[JV Number]],Table1[JV '#],Table1[Latitude])</f>
        <v>41.944444444444443</v>
      </c>
      <c r="I89" s="485">
        <f>LOOKUP(Table6[[#This Row],[JV Number]],Table1[JV '#],Table1[Longitude])</f>
        <v>-77.673191666666668</v>
      </c>
      <c r="J89" s="1" t="e">
        <f>IF(LOOKUP(Table6[[#This Row],[JV Number]],Table5[JV Number],Table5[Requires Clear/Grub])="",0,1)</f>
        <v>#REF!</v>
      </c>
      <c r="K89" s="1" t="e">
        <f>IF(LOOKUP(Table6[[#This Row],[JV Number]],Table5[JV Number],Table5[Requires Stakeout])="",0,1)</f>
        <v>#REF!</v>
      </c>
      <c r="L89" s="1" t="e">
        <f>IF(LOOKUP(Table6[[#This Row],[JV Number]],Table5[JV Number],Table5[Requires Earthwork])="",0,1)</f>
        <v>#REF!</v>
      </c>
      <c r="M89" s="1" t="e">
        <f>IF(LOOKUP(Table6[[#This Row],[JV Number]],Table5[JV Number],Table5[Requires Guardrail Adjustment])="",0,1)</f>
        <v>#REF!</v>
      </c>
      <c r="N89" s="1" t="e">
        <f>IF(LOOKUP(Table6[[#This Row],[JV Number]],Table5[JV Number],Table5[Requires Other Action])="",0,1)</f>
        <v>#REF!</v>
      </c>
    </row>
    <row r="90" spans="3:14" x14ac:dyDescent="0.25">
      <c r="C90" s="1">
        <v>86</v>
      </c>
      <c r="D90" s="1" t="str">
        <f>LOOKUP(Table6[[#This Row],[JV Number]],Table5[JV Number],Table5[Early Completion Bridge])</f>
        <v>--</v>
      </c>
      <c r="E90" s="1" t="e">
        <f>LOOKUP(Table6[[#This Row],[JV Number]],Table5[JV Number],Table5[Region])</f>
        <v>#REF!</v>
      </c>
      <c r="F90" s="1">
        <f>LOOKUP(Table6[[#This Row],[JV Number]],Table5[JV Number],Table5[District])</f>
        <v>2</v>
      </c>
      <c r="G90" s="1" t="str">
        <f>LOOKUP(Table6[[#This Row],[JV Number]],Table5[JV Number],Table5[County])</f>
        <v>Potter</v>
      </c>
      <c r="H90" s="485">
        <f>LOOKUP(Table6[[#This Row],[JV Number]],Table1[JV '#],Table1[Latitude])</f>
        <v>41.812694444444446</v>
      </c>
      <c r="I90" s="485">
        <f>LOOKUP(Table6[[#This Row],[JV Number]],Table1[JV '#],Table1[Longitude])</f>
        <v>-77.787919444444441</v>
      </c>
      <c r="J90" s="1" t="e">
        <f>IF(LOOKUP(Table6[[#This Row],[JV Number]],Table5[JV Number],Table5[Requires Clear/Grub])="",0,1)</f>
        <v>#REF!</v>
      </c>
      <c r="K90" s="1" t="e">
        <f>IF(LOOKUP(Table6[[#This Row],[JV Number]],Table5[JV Number],Table5[Requires Stakeout])="",0,1)</f>
        <v>#REF!</v>
      </c>
      <c r="L90" s="1" t="e">
        <f>IF(LOOKUP(Table6[[#This Row],[JV Number]],Table5[JV Number],Table5[Requires Earthwork])="",0,1)</f>
        <v>#REF!</v>
      </c>
      <c r="M90" s="1" t="e">
        <f>IF(LOOKUP(Table6[[#This Row],[JV Number]],Table5[JV Number],Table5[Requires Guardrail Adjustment])="",0,1)</f>
        <v>#REF!</v>
      </c>
      <c r="N90" s="1" t="e">
        <f>IF(LOOKUP(Table6[[#This Row],[JV Number]],Table5[JV Number],Table5[Requires Other Action])="",0,1)</f>
        <v>#REF!</v>
      </c>
    </row>
    <row r="91" spans="3:14" x14ac:dyDescent="0.25">
      <c r="C91" s="1">
        <v>87</v>
      </c>
      <c r="D91" s="1" t="str">
        <f>LOOKUP(Table6[[#This Row],[JV Number]],Table5[JV Number],Table5[Early Completion Bridge])</f>
        <v>--</v>
      </c>
      <c r="E91" s="1" t="e">
        <f>LOOKUP(Table6[[#This Row],[JV Number]],Table5[JV Number],Table5[Region])</f>
        <v>#REF!</v>
      </c>
      <c r="F91" s="1">
        <f>LOOKUP(Table6[[#This Row],[JV Number]],Table5[JV Number],Table5[District])</f>
        <v>2</v>
      </c>
      <c r="G91" s="1" t="str">
        <f>LOOKUP(Table6[[#This Row],[JV Number]],Table5[JV Number],Table5[County])</f>
        <v>Potter</v>
      </c>
      <c r="H91" s="485">
        <f>LOOKUP(Table6[[#This Row],[JV Number]],Table1[JV '#],Table1[Latitude])</f>
        <v>41.703194444444442</v>
      </c>
      <c r="I91" s="485">
        <f>LOOKUP(Table6[[#This Row],[JV Number]],Table1[JV '#],Table1[Longitude])</f>
        <v>-77.737536111111112</v>
      </c>
      <c r="J91" s="1" t="e">
        <f>IF(LOOKUP(Table6[[#This Row],[JV Number]],Table5[JV Number],Table5[Requires Clear/Grub])="",0,1)</f>
        <v>#REF!</v>
      </c>
      <c r="K91" s="1" t="e">
        <f>IF(LOOKUP(Table6[[#This Row],[JV Number]],Table5[JV Number],Table5[Requires Stakeout])="",0,1)</f>
        <v>#REF!</v>
      </c>
      <c r="L91" s="1" t="e">
        <f>IF(LOOKUP(Table6[[#This Row],[JV Number]],Table5[JV Number],Table5[Requires Earthwork])="",0,1)</f>
        <v>#REF!</v>
      </c>
      <c r="M91" s="1" t="e">
        <f>IF(LOOKUP(Table6[[#This Row],[JV Number]],Table5[JV Number],Table5[Requires Guardrail Adjustment])="",0,1)</f>
        <v>#REF!</v>
      </c>
      <c r="N91" s="1" t="e">
        <f>IF(LOOKUP(Table6[[#This Row],[JV Number]],Table5[JV Number],Table5[Requires Other Action])="",0,1)</f>
        <v>#REF!</v>
      </c>
    </row>
    <row r="92" spans="3:14" x14ac:dyDescent="0.25">
      <c r="C92" s="1">
        <v>88</v>
      </c>
      <c r="D92" s="1" t="str">
        <f>LOOKUP(Table6[[#This Row],[JV Number]],Table5[JV Number],Table5[Early Completion Bridge])</f>
        <v>--</v>
      </c>
      <c r="E92" s="1" t="e">
        <f>LOOKUP(Table6[[#This Row],[JV Number]],Table5[JV Number],Table5[Region])</f>
        <v>#REF!</v>
      </c>
      <c r="F92" s="1">
        <f>LOOKUP(Table6[[#This Row],[JV Number]],Table5[JV Number],Table5[District])</f>
        <v>2</v>
      </c>
      <c r="G92" s="1" t="str">
        <f>LOOKUP(Table6[[#This Row],[JV Number]],Table5[JV Number],Table5[County])</f>
        <v>Potter</v>
      </c>
      <c r="H92" s="485">
        <f>LOOKUP(Table6[[#This Row],[JV Number]],Table1[JV '#],Table1[Latitude])</f>
        <v>41.781777777777776</v>
      </c>
      <c r="I92" s="485">
        <f>LOOKUP(Table6[[#This Row],[JV Number]],Table1[JV '#],Table1[Longitude])</f>
        <v>-78.16513888888889</v>
      </c>
      <c r="J92" s="1" t="e">
        <f>IF(LOOKUP(Table6[[#This Row],[JV Number]],Table5[JV Number],Table5[Requires Clear/Grub])="",0,1)</f>
        <v>#REF!</v>
      </c>
      <c r="K92" s="1" t="e">
        <f>IF(LOOKUP(Table6[[#This Row],[JV Number]],Table5[JV Number],Table5[Requires Stakeout])="",0,1)</f>
        <v>#REF!</v>
      </c>
      <c r="L92" s="1" t="e">
        <f>IF(LOOKUP(Table6[[#This Row],[JV Number]],Table5[JV Number],Table5[Requires Earthwork])="",0,1)</f>
        <v>#REF!</v>
      </c>
      <c r="M92" s="1" t="e">
        <f>IF(LOOKUP(Table6[[#This Row],[JV Number]],Table5[JV Number],Table5[Requires Guardrail Adjustment])="",0,1)</f>
        <v>#REF!</v>
      </c>
      <c r="N92" s="1" t="e">
        <f>IF(LOOKUP(Table6[[#This Row],[JV Number]],Table5[JV Number],Table5[Requires Other Action])="",0,1)</f>
        <v>#REF!</v>
      </c>
    </row>
    <row r="93" spans="3:14" x14ac:dyDescent="0.25">
      <c r="C93" s="1">
        <v>89</v>
      </c>
      <c r="D93" s="1" t="str">
        <f>LOOKUP(Table6[[#This Row],[JV Number]],Table5[JV Number],Table5[Early Completion Bridge])</f>
        <v>--</v>
      </c>
      <c r="E93" s="1" t="e">
        <f>LOOKUP(Table6[[#This Row],[JV Number]],Table5[JV Number],Table5[Region])</f>
        <v>#REF!</v>
      </c>
      <c r="F93" s="1">
        <f>LOOKUP(Table6[[#This Row],[JV Number]],Table5[JV Number],Table5[District])</f>
        <v>3</v>
      </c>
      <c r="G93" s="1" t="str">
        <f>LOOKUP(Table6[[#This Row],[JV Number]],Table5[JV Number],Table5[County])</f>
        <v>Bradford</v>
      </c>
      <c r="H93" s="485">
        <f>LOOKUP(Table6[[#This Row],[JV Number]],Table1[JV '#],Table1[Latitude])</f>
        <v>41.776499999999999</v>
      </c>
      <c r="I93" s="485">
        <f>LOOKUP(Table6[[#This Row],[JV Number]],Table1[JV '#],Table1[Longitude])</f>
        <v>-76.792222222222222</v>
      </c>
      <c r="J93" s="1" t="e">
        <f>IF(LOOKUP(Table6[[#This Row],[JV Number]],Table5[JV Number],Table5[Requires Clear/Grub])="",0,1)</f>
        <v>#REF!</v>
      </c>
      <c r="K93" s="1" t="e">
        <f>IF(LOOKUP(Table6[[#This Row],[JV Number]],Table5[JV Number],Table5[Requires Stakeout])="",0,1)</f>
        <v>#REF!</v>
      </c>
      <c r="L93" s="1" t="e">
        <f>IF(LOOKUP(Table6[[#This Row],[JV Number]],Table5[JV Number],Table5[Requires Earthwork])="",0,1)</f>
        <v>#REF!</v>
      </c>
      <c r="M93" s="1" t="e">
        <f>IF(LOOKUP(Table6[[#This Row],[JV Number]],Table5[JV Number],Table5[Requires Guardrail Adjustment])="",0,1)</f>
        <v>#REF!</v>
      </c>
      <c r="N93" s="1" t="e">
        <f>IF(LOOKUP(Table6[[#This Row],[JV Number]],Table5[JV Number],Table5[Requires Other Action])="",0,1)</f>
        <v>#REF!</v>
      </c>
    </row>
    <row r="94" spans="3:14" x14ac:dyDescent="0.25">
      <c r="C94" s="1">
        <v>90</v>
      </c>
      <c r="D94" s="1" t="str">
        <f>LOOKUP(Table6[[#This Row],[JV Number]],Table5[JV Number],Table5[Early Completion Bridge])</f>
        <v>Y</v>
      </c>
      <c r="E94" s="1" t="e">
        <f>LOOKUP(Table6[[#This Row],[JV Number]],Table5[JV Number],Table5[Region])</f>
        <v>#REF!</v>
      </c>
      <c r="F94" s="1">
        <f>LOOKUP(Table6[[#This Row],[JV Number]],Table5[JV Number],Table5[District])</f>
        <v>3</v>
      </c>
      <c r="G94" s="1" t="str">
        <f>LOOKUP(Table6[[#This Row],[JV Number]],Table5[JV Number],Table5[County])</f>
        <v>Bradford</v>
      </c>
      <c r="H94" s="485">
        <f>LOOKUP(Table6[[#This Row],[JV Number]],Table1[JV '#],Table1[Latitude])</f>
        <v>41.717055555555554</v>
      </c>
      <c r="I94" s="485">
        <f>LOOKUP(Table6[[#This Row],[JV Number]],Table1[JV '#],Table1[Longitude])</f>
        <v>-76.359058333333337</v>
      </c>
      <c r="J94" s="1" t="e">
        <f>IF(LOOKUP(Table6[[#This Row],[JV Number]],Table5[JV Number],Table5[Requires Clear/Grub])="",0,1)</f>
        <v>#REF!</v>
      </c>
      <c r="K94" s="1" t="e">
        <f>IF(LOOKUP(Table6[[#This Row],[JV Number]],Table5[JV Number],Table5[Requires Stakeout])="",0,1)</f>
        <v>#REF!</v>
      </c>
      <c r="L94" s="1" t="e">
        <f>IF(LOOKUP(Table6[[#This Row],[JV Number]],Table5[JV Number],Table5[Requires Earthwork])="",0,1)</f>
        <v>#REF!</v>
      </c>
      <c r="M94" s="1" t="e">
        <f>IF(LOOKUP(Table6[[#This Row],[JV Number]],Table5[JV Number],Table5[Requires Guardrail Adjustment])="",0,1)</f>
        <v>#REF!</v>
      </c>
      <c r="N94" s="1" t="e">
        <f>IF(LOOKUP(Table6[[#This Row],[JV Number]],Table5[JV Number],Table5[Requires Other Action])="",0,1)</f>
        <v>#REF!</v>
      </c>
    </row>
    <row r="95" spans="3:14" x14ac:dyDescent="0.25">
      <c r="C95" s="1">
        <v>91</v>
      </c>
      <c r="D95" s="1" t="str">
        <f>LOOKUP(Table6[[#This Row],[JV Number]],Table5[JV Number],Table5[Early Completion Bridge])</f>
        <v>--</v>
      </c>
      <c r="E95" s="1" t="e">
        <f>LOOKUP(Table6[[#This Row],[JV Number]],Table5[JV Number],Table5[Region])</f>
        <v>#REF!</v>
      </c>
      <c r="F95" s="1">
        <f>LOOKUP(Table6[[#This Row],[JV Number]],Table5[JV Number],Table5[District])</f>
        <v>3</v>
      </c>
      <c r="G95" s="1" t="str">
        <f>LOOKUP(Table6[[#This Row],[JV Number]],Table5[JV Number],Table5[County])</f>
        <v>Bradford</v>
      </c>
      <c r="H95" s="485">
        <f>LOOKUP(Table6[[#This Row],[JV Number]],Table1[JV '#],Table1[Latitude])</f>
        <v>41.621805555555554</v>
      </c>
      <c r="I95" s="485">
        <f>LOOKUP(Table6[[#This Row],[JV Number]],Table1[JV '#],Table1[Longitude])</f>
        <v>-76.439244444444441</v>
      </c>
      <c r="J95" s="1" t="e">
        <f>IF(LOOKUP(Table6[[#This Row],[JV Number]],Table5[JV Number],Table5[Requires Clear/Grub])="",0,1)</f>
        <v>#REF!</v>
      </c>
      <c r="K95" s="1" t="e">
        <f>IF(LOOKUP(Table6[[#This Row],[JV Number]],Table5[JV Number],Table5[Requires Stakeout])="",0,1)</f>
        <v>#REF!</v>
      </c>
      <c r="L95" s="1" t="e">
        <f>IF(LOOKUP(Table6[[#This Row],[JV Number]],Table5[JV Number],Table5[Requires Earthwork])="",0,1)</f>
        <v>#REF!</v>
      </c>
      <c r="M95" s="1" t="e">
        <f>IF(LOOKUP(Table6[[#This Row],[JV Number]],Table5[JV Number],Table5[Requires Guardrail Adjustment])="",0,1)</f>
        <v>#REF!</v>
      </c>
      <c r="N95" s="1" t="e">
        <f>IF(LOOKUP(Table6[[#This Row],[JV Number]],Table5[JV Number],Table5[Requires Other Action])="",0,1)</f>
        <v>#REF!</v>
      </c>
    </row>
    <row r="96" spans="3:14" x14ac:dyDescent="0.25">
      <c r="C96" s="1">
        <v>92</v>
      </c>
      <c r="D96" s="1" t="str">
        <f>LOOKUP(Table6[[#This Row],[JV Number]],Table5[JV Number],Table5[Early Completion Bridge])</f>
        <v>Y</v>
      </c>
      <c r="E96" s="1" t="e">
        <f>LOOKUP(Table6[[#This Row],[JV Number]],Table5[JV Number],Table5[Region])</f>
        <v>#REF!</v>
      </c>
      <c r="F96" s="1">
        <f>LOOKUP(Table6[[#This Row],[JV Number]],Table5[JV Number],Table5[District])</f>
        <v>3</v>
      </c>
      <c r="G96" s="1" t="str">
        <f>LOOKUP(Table6[[#This Row],[JV Number]],Table5[JV Number],Table5[County])</f>
        <v>Bradford</v>
      </c>
      <c r="H96" s="485">
        <f>LOOKUP(Table6[[#This Row],[JV Number]],Table1[JV '#],Table1[Latitude])</f>
        <v>41.655444444444441</v>
      </c>
      <c r="I96" s="485">
        <f>LOOKUP(Table6[[#This Row],[JV Number]],Table1[JV '#],Table1[Longitude])</f>
        <v>-76.137708333333336</v>
      </c>
      <c r="J96" s="1" t="e">
        <f>IF(LOOKUP(Table6[[#This Row],[JV Number]],Table5[JV Number],Table5[Requires Clear/Grub])="",0,1)</f>
        <v>#REF!</v>
      </c>
      <c r="K96" s="1" t="e">
        <f>IF(LOOKUP(Table6[[#This Row],[JV Number]],Table5[JV Number],Table5[Requires Stakeout])="",0,1)</f>
        <v>#REF!</v>
      </c>
      <c r="L96" s="1" t="e">
        <f>IF(LOOKUP(Table6[[#This Row],[JV Number]],Table5[JV Number],Table5[Requires Earthwork])="",0,1)</f>
        <v>#REF!</v>
      </c>
      <c r="M96" s="1" t="e">
        <f>IF(LOOKUP(Table6[[#This Row],[JV Number]],Table5[JV Number],Table5[Requires Guardrail Adjustment])="",0,1)</f>
        <v>#REF!</v>
      </c>
      <c r="N96" s="1" t="e">
        <f>IF(LOOKUP(Table6[[#This Row],[JV Number]],Table5[JV Number],Table5[Requires Other Action])="",0,1)</f>
        <v>#REF!</v>
      </c>
    </row>
    <row r="97" spans="3:14" x14ac:dyDescent="0.25">
      <c r="C97" s="1">
        <v>93</v>
      </c>
      <c r="D97" s="1" t="str">
        <f>LOOKUP(Table6[[#This Row],[JV Number]],Table5[JV Number],Table5[Early Completion Bridge])</f>
        <v>--</v>
      </c>
      <c r="E97" s="1" t="e">
        <f>LOOKUP(Table6[[#This Row],[JV Number]],Table5[JV Number],Table5[Region])</f>
        <v>#REF!</v>
      </c>
      <c r="F97" s="1">
        <f>LOOKUP(Table6[[#This Row],[JV Number]],Table5[JV Number],Table5[District])</f>
        <v>3</v>
      </c>
      <c r="G97" s="1" t="str">
        <f>LOOKUP(Table6[[#This Row],[JV Number]],Table5[JV Number],Table5[County])</f>
        <v>Bradford</v>
      </c>
      <c r="H97" s="485">
        <f>LOOKUP(Table6[[#This Row],[JV Number]],Table1[JV '#],Table1[Latitude])</f>
        <v>41.702833333333331</v>
      </c>
      <c r="I97" s="485">
        <f>LOOKUP(Table6[[#This Row],[JV Number]],Table1[JV '#],Table1[Longitude])</f>
        <v>-76.55683333333333</v>
      </c>
      <c r="J97" s="1" t="e">
        <f>IF(LOOKUP(Table6[[#This Row],[JV Number]],Table5[JV Number],Table5[Requires Clear/Grub])="",0,1)</f>
        <v>#REF!</v>
      </c>
      <c r="K97" s="1" t="e">
        <f>IF(LOOKUP(Table6[[#This Row],[JV Number]],Table5[JV Number],Table5[Requires Stakeout])="",0,1)</f>
        <v>#REF!</v>
      </c>
      <c r="L97" s="1" t="e">
        <f>IF(LOOKUP(Table6[[#This Row],[JV Number]],Table5[JV Number],Table5[Requires Earthwork])="",0,1)</f>
        <v>#REF!</v>
      </c>
      <c r="M97" s="1" t="e">
        <f>IF(LOOKUP(Table6[[#This Row],[JV Number]],Table5[JV Number],Table5[Requires Guardrail Adjustment])="",0,1)</f>
        <v>#REF!</v>
      </c>
      <c r="N97" s="1" t="e">
        <f>IF(LOOKUP(Table6[[#This Row],[JV Number]],Table5[JV Number],Table5[Requires Other Action])="",0,1)</f>
        <v>#REF!</v>
      </c>
    </row>
    <row r="98" spans="3:14" x14ac:dyDescent="0.25">
      <c r="C98" s="1">
        <v>94</v>
      </c>
      <c r="D98" s="1" t="str">
        <f>LOOKUP(Table6[[#This Row],[JV Number]],Table5[JV Number],Table5[Early Completion Bridge])</f>
        <v>Y</v>
      </c>
      <c r="E98" s="1" t="e">
        <f>LOOKUP(Table6[[#This Row],[JV Number]],Table5[JV Number],Table5[Region])</f>
        <v>#REF!</v>
      </c>
      <c r="F98" s="1">
        <f>LOOKUP(Table6[[#This Row],[JV Number]],Table5[JV Number],Table5[District])</f>
        <v>3</v>
      </c>
      <c r="G98" s="1" t="str">
        <f>LOOKUP(Table6[[#This Row],[JV Number]],Table5[JV Number],Table5[County])</f>
        <v>Bradford</v>
      </c>
      <c r="H98" s="485">
        <f>LOOKUP(Table6[[#This Row],[JV Number]],Table1[JV '#],Table1[Latitude])</f>
        <v>41.83036111111111</v>
      </c>
      <c r="I98" s="485">
        <f>LOOKUP(Table6[[#This Row],[JV Number]],Table1[JV '#],Table1[Longitude])</f>
        <v>-76.350099999999998</v>
      </c>
      <c r="J98" s="1" t="e">
        <f>IF(LOOKUP(Table6[[#This Row],[JV Number]],Table5[JV Number],Table5[Requires Clear/Grub])="",0,1)</f>
        <v>#REF!</v>
      </c>
      <c r="K98" s="1" t="e">
        <f>IF(LOOKUP(Table6[[#This Row],[JV Number]],Table5[JV Number],Table5[Requires Stakeout])="",0,1)</f>
        <v>#REF!</v>
      </c>
      <c r="L98" s="1" t="e">
        <f>IF(LOOKUP(Table6[[#This Row],[JV Number]],Table5[JV Number],Table5[Requires Earthwork])="",0,1)</f>
        <v>#REF!</v>
      </c>
      <c r="M98" s="1" t="e">
        <f>IF(LOOKUP(Table6[[#This Row],[JV Number]],Table5[JV Number],Table5[Requires Guardrail Adjustment])="",0,1)</f>
        <v>#REF!</v>
      </c>
      <c r="N98" s="1" t="e">
        <f>IF(LOOKUP(Table6[[#This Row],[JV Number]],Table5[JV Number],Table5[Requires Other Action])="",0,1)</f>
        <v>#REF!</v>
      </c>
    </row>
    <row r="99" spans="3:14" x14ac:dyDescent="0.25">
      <c r="C99" s="1">
        <v>95</v>
      </c>
      <c r="D99" s="1" t="str">
        <f>LOOKUP(Table6[[#This Row],[JV Number]],Table5[JV Number],Table5[Early Completion Bridge])</f>
        <v>Y</v>
      </c>
      <c r="E99" s="1" t="e">
        <f>LOOKUP(Table6[[#This Row],[JV Number]],Table5[JV Number],Table5[Region])</f>
        <v>#REF!</v>
      </c>
      <c r="F99" s="1">
        <f>LOOKUP(Table6[[#This Row],[JV Number]],Table5[JV Number],Table5[District])</f>
        <v>3</v>
      </c>
      <c r="G99" s="1" t="str">
        <f>LOOKUP(Table6[[#This Row],[JV Number]],Table5[JV Number],Table5[County])</f>
        <v>Bradford</v>
      </c>
      <c r="H99" s="485">
        <f>LOOKUP(Table6[[#This Row],[JV Number]],Table1[JV '#],Table1[Latitude])</f>
        <v>41.82311111111111</v>
      </c>
      <c r="I99" s="485">
        <f>LOOKUP(Table6[[#This Row],[JV Number]],Table1[JV '#],Table1[Longitude])</f>
        <v>-76.183897222222228</v>
      </c>
      <c r="J99" s="1" t="e">
        <f>IF(LOOKUP(Table6[[#This Row],[JV Number]],Table5[JV Number],Table5[Requires Clear/Grub])="",0,1)</f>
        <v>#REF!</v>
      </c>
      <c r="K99" s="1" t="e">
        <f>IF(LOOKUP(Table6[[#This Row],[JV Number]],Table5[JV Number],Table5[Requires Stakeout])="",0,1)</f>
        <v>#REF!</v>
      </c>
      <c r="L99" s="1" t="e">
        <f>IF(LOOKUP(Table6[[#This Row],[JV Number]],Table5[JV Number],Table5[Requires Earthwork])="",0,1)</f>
        <v>#REF!</v>
      </c>
      <c r="M99" s="1" t="e">
        <f>IF(LOOKUP(Table6[[#This Row],[JV Number]],Table5[JV Number],Table5[Requires Guardrail Adjustment])="",0,1)</f>
        <v>#REF!</v>
      </c>
      <c r="N99" s="1" t="e">
        <f>IF(LOOKUP(Table6[[#This Row],[JV Number]],Table5[JV Number],Table5[Requires Other Action])="",0,1)</f>
        <v>#REF!</v>
      </c>
    </row>
    <row r="100" spans="3:14" x14ac:dyDescent="0.25">
      <c r="C100" s="1">
        <v>96</v>
      </c>
      <c r="D100" s="1" t="str">
        <f>LOOKUP(Table6[[#This Row],[JV Number]],Table5[JV Number],Table5[Early Completion Bridge])</f>
        <v>Y</v>
      </c>
      <c r="E100" s="1" t="e">
        <f>LOOKUP(Table6[[#This Row],[JV Number]],Table5[JV Number],Table5[Region])</f>
        <v>#REF!</v>
      </c>
      <c r="F100" s="1">
        <f>LOOKUP(Table6[[#This Row],[JV Number]],Table5[JV Number],Table5[District])</f>
        <v>3</v>
      </c>
      <c r="G100" s="1" t="str">
        <f>LOOKUP(Table6[[#This Row],[JV Number]],Table5[JV Number],Table5[County])</f>
        <v>Bradford</v>
      </c>
      <c r="H100" s="485">
        <f>LOOKUP(Table6[[#This Row],[JV Number]],Table1[JV '#],Table1[Latitude])</f>
        <v>41.713222222222221</v>
      </c>
      <c r="I100" s="485">
        <f>LOOKUP(Table6[[#This Row],[JV Number]],Table1[JV '#],Table1[Longitude])</f>
        <v>-76.638652777777779</v>
      </c>
      <c r="J100" s="1" t="e">
        <f>IF(LOOKUP(Table6[[#This Row],[JV Number]],Table5[JV Number],Table5[Requires Clear/Grub])="",0,1)</f>
        <v>#REF!</v>
      </c>
      <c r="K100" s="1" t="e">
        <f>IF(LOOKUP(Table6[[#This Row],[JV Number]],Table5[JV Number],Table5[Requires Stakeout])="",0,1)</f>
        <v>#REF!</v>
      </c>
      <c r="L100" s="1" t="e">
        <f>IF(LOOKUP(Table6[[#This Row],[JV Number]],Table5[JV Number],Table5[Requires Earthwork])="",0,1)</f>
        <v>#REF!</v>
      </c>
      <c r="M100" s="1" t="e">
        <f>IF(LOOKUP(Table6[[#This Row],[JV Number]],Table5[JV Number],Table5[Requires Guardrail Adjustment])="",0,1)</f>
        <v>#REF!</v>
      </c>
      <c r="N100" s="1" t="e">
        <f>IF(LOOKUP(Table6[[#This Row],[JV Number]],Table5[JV Number],Table5[Requires Other Action])="",0,1)</f>
        <v>#REF!</v>
      </c>
    </row>
    <row r="101" spans="3:14" x14ac:dyDescent="0.25">
      <c r="C101" s="1">
        <v>97</v>
      </c>
      <c r="D101" s="1" t="str">
        <f>LOOKUP(Table6[[#This Row],[JV Number]],Table5[JV Number],Table5[Early Completion Bridge])</f>
        <v>Y</v>
      </c>
      <c r="E101" s="1" t="e">
        <f>LOOKUP(Table6[[#This Row],[JV Number]],Table5[JV Number],Table5[Region])</f>
        <v>#REF!</v>
      </c>
      <c r="F101" s="1">
        <f>LOOKUP(Table6[[#This Row],[JV Number]],Table5[JV Number],Table5[District])</f>
        <v>3</v>
      </c>
      <c r="G101" s="1" t="str">
        <f>LOOKUP(Table6[[#This Row],[JV Number]],Table5[JV Number],Table5[County])</f>
        <v>Bradford</v>
      </c>
      <c r="H101" s="485">
        <f>LOOKUP(Table6[[#This Row],[JV Number]],Table1[JV '#],Table1[Latitude])</f>
        <v>41.747666666666667</v>
      </c>
      <c r="I101" s="485">
        <f>LOOKUP(Table6[[#This Row],[JV Number]],Table1[JV '#],Table1[Longitude])</f>
        <v>-76.207483333333329</v>
      </c>
      <c r="J101" s="1" t="e">
        <f>IF(LOOKUP(Table6[[#This Row],[JV Number]],Table5[JV Number],Table5[Requires Clear/Grub])="",0,1)</f>
        <v>#REF!</v>
      </c>
      <c r="K101" s="1" t="e">
        <f>IF(LOOKUP(Table6[[#This Row],[JV Number]],Table5[JV Number],Table5[Requires Stakeout])="",0,1)</f>
        <v>#REF!</v>
      </c>
      <c r="L101" s="1" t="e">
        <f>IF(LOOKUP(Table6[[#This Row],[JV Number]],Table5[JV Number],Table5[Requires Earthwork])="",0,1)</f>
        <v>#REF!</v>
      </c>
      <c r="M101" s="1" t="e">
        <f>IF(LOOKUP(Table6[[#This Row],[JV Number]],Table5[JV Number],Table5[Requires Guardrail Adjustment])="",0,1)</f>
        <v>#REF!</v>
      </c>
      <c r="N101" s="1" t="e">
        <f>IF(LOOKUP(Table6[[#This Row],[JV Number]],Table5[JV Number],Table5[Requires Other Action])="",0,1)</f>
        <v>#REF!</v>
      </c>
    </row>
    <row r="102" spans="3:14" x14ac:dyDescent="0.25">
      <c r="C102" s="1">
        <v>98</v>
      </c>
      <c r="D102" s="1" t="str">
        <f>LOOKUP(Table6[[#This Row],[JV Number]],Table5[JV Number],Table5[Early Completion Bridge])</f>
        <v>Y</v>
      </c>
      <c r="E102" s="1" t="e">
        <f>LOOKUP(Table6[[#This Row],[JV Number]],Table5[JV Number],Table5[Region])</f>
        <v>#REF!</v>
      </c>
      <c r="F102" s="1">
        <f>LOOKUP(Table6[[#This Row],[JV Number]],Table5[JV Number],Table5[District])</f>
        <v>3</v>
      </c>
      <c r="G102" s="1" t="str">
        <f>LOOKUP(Table6[[#This Row],[JV Number]],Table5[JV Number],Table5[County])</f>
        <v>Bradford</v>
      </c>
      <c r="H102" s="485">
        <f>LOOKUP(Table6[[#This Row],[JV Number]],Table1[JV '#],Table1[Latitude])</f>
        <v>41.780833333333334</v>
      </c>
      <c r="I102" s="485">
        <f>LOOKUP(Table6[[#This Row],[JV Number]],Table1[JV '#],Table1[Longitude])</f>
        <v>-76.139855555555556</v>
      </c>
      <c r="J102" s="1" t="e">
        <f>IF(LOOKUP(Table6[[#This Row],[JV Number]],Table5[JV Number],Table5[Requires Clear/Grub])="",0,1)</f>
        <v>#REF!</v>
      </c>
      <c r="K102" s="1" t="e">
        <f>IF(LOOKUP(Table6[[#This Row],[JV Number]],Table5[JV Number],Table5[Requires Stakeout])="",0,1)</f>
        <v>#REF!</v>
      </c>
      <c r="L102" s="1" t="e">
        <f>IF(LOOKUP(Table6[[#This Row],[JV Number]],Table5[JV Number],Table5[Requires Earthwork])="",0,1)</f>
        <v>#REF!</v>
      </c>
      <c r="M102" s="1" t="e">
        <f>IF(LOOKUP(Table6[[#This Row],[JV Number]],Table5[JV Number],Table5[Requires Guardrail Adjustment])="",0,1)</f>
        <v>#REF!</v>
      </c>
      <c r="N102" s="1" t="e">
        <f>IF(LOOKUP(Table6[[#This Row],[JV Number]],Table5[JV Number],Table5[Requires Other Action])="",0,1)</f>
        <v>#REF!</v>
      </c>
    </row>
    <row r="103" spans="3:14" x14ac:dyDescent="0.25">
      <c r="C103" s="1">
        <v>99</v>
      </c>
      <c r="D103" s="1" t="str">
        <f>LOOKUP(Table6[[#This Row],[JV Number]],Table5[JV Number],Table5[Early Completion Bridge])</f>
        <v>--</v>
      </c>
      <c r="E103" s="1" t="e">
        <f>LOOKUP(Table6[[#This Row],[JV Number]],Table5[JV Number],Table5[Region])</f>
        <v>#REF!</v>
      </c>
      <c r="F103" s="1">
        <f>LOOKUP(Table6[[#This Row],[JV Number]],Table5[JV Number],Table5[District])</f>
        <v>3</v>
      </c>
      <c r="G103" s="1" t="str">
        <f>LOOKUP(Table6[[#This Row],[JV Number]],Table5[JV Number],Table5[County])</f>
        <v>Bradford</v>
      </c>
      <c r="H103" s="485">
        <f>LOOKUP(Table6[[#This Row],[JV Number]],Table1[JV '#],Table1[Latitude])</f>
        <v>41.9375</v>
      </c>
      <c r="I103" s="485">
        <f>LOOKUP(Table6[[#This Row],[JV Number]],Table1[JV '#],Table1[Longitude])</f>
        <v>-76.194083333333339</v>
      </c>
      <c r="J103" s="1" t="e">
        <f>IF(LOOKUP(Table6[[#This Row],[JV Number]],Table5[JV Number],Table5[Requires Clear/Grub])="",0,1)</f>
        <v>#REF!</v>
      </c>
      <c r="K103" s="1" t="e">
        <f>IF(LOOKUP(Table6[[#This Row],[JV Number]],Table5[JV Number],Table5[Requires Stakeout])="",0,1)</f>
        <v>#REF!</v>
      </c>
      <c r="L103" s="1" t="e">
        <f>IF(LOOKUP(Table6[[#This Row],[JV Number]],Table5[JV Number],Table5[Requires Earthwork])="",0,1)</f>
        <v>#REF!</v>
      </c>
      <c r="M103" s="1" t="e">
        <f>IF(LOOKUP(Table6[[#This Row],[JV Number]],Table5[JV Number],Table5[Requires Guardrail Adjustment])="",0,1)</f>
        <v>#REF!</v>
      </c>
      <c r="N103" s="1" t="e">
        <f>IF(LOOKUP(Table6[[#This Row],[JV Number]],Table5[JV Number],Table5[Requires Other Action])="",0,1)</f>
        <v>#REF!</v>
      </c>
    </row>
    <row r="104" spans="3:14" x14ac:dyDescent="0.25">
      <c r="C104" s="1">
        <v>100</v>
      </c>
      <c r="D104" s="1" t="str">
        <f>LOOKUP(Table6[[#This Row],[JV Number]],Table5[JV Number],Table5[Early Completion Bridge])</f>
        <v>--</v>
      </c>
      <c r="E104" s="1" t="e">
        <f>LOOKUP(Table6[[#This Row],[JV Number]],Table5[JV Number],Table5[Region])</f>
        <v>#REF!</v>
      </c>
      <c r="F104" s="1">
        <f>LOOKUP(Table6[[#This Row],[JV Number]],Table5[JV Number],Table5[District])</f>
        <v>3</v>
      </c>
      <c r="G104" s="1" t="str">
        <f>LOOKUP(Table6[[#This Row],[JV Number]],Table5[JV Number],Table5[County])</f>
        <v>Bradford</v>
      </c>
      <c r="H104" s="485">
        <f>LOOKUP(Table6[[#This Row],[JV Number]],Table1[JV '#],Table1[Latitude])</f>
        <v>41.930750000000003</v>
      </c>
      <c r="I104" s="485">
        <f>LOOKUP(Table6[[#This Row],[JV Number]],Table1[JV '#],Table1[Longitude])</f>
        <v>-76.702116666666669</v>
      </c>
      <c r="J104" s="1" t="e">
        <f>IF(LOOKUP(Table6[[#This Row],[JV Number]],Table5[JV Number],Table5[Requires Clear/Grub])="",0,1)</f>
        <v>#REF!</v>
      </c>
      <c r="K104" s="1" t="e">
        <f>IF(LOOKUP(Table6[[#This Row],[JV Number]],Table5[JV Number],Table5[Requires Stakeout])="",0,1)</f>
        <v>#REF!</v>
      </c>
      <c r="L104" s="1" t="e">
        <f>IF(LOOKUP(Table6[[#This Row],[JV Number]],Table5[JV Number],Table5[Requires Earthwork])="",0,1)</f>
        <v>#REF!</v>
      </c>
      <c r="M104" s="1" t="e">
        <f>IF(LOOKUP(Table6[[#This Row],[JV Number]],Table5[JV Number],Table5[Requires Guardrail Adjustment])="",0,1)</f>
        <v>#REF!</v>
      </c>
      <c r="N104" s="1" t="e">
        <f>IF(LOOKUP(Table6[[#This Row],[JV Number]],Table5[JV Number],Table5[Requires Other Action])="",0,1)</f>
        <v>#REF!</v>
      </c>
    </row>
    <row r="105" spans="3:14" x14ac:dyDescent="0.25">
      <c r="C105" s="1">
        <v>101</v>
      </c>
      <c r="D105" s="1" t="str">
        <f>LOOKUP(Table6[[#This Row],[JV Number]],Table5[JV Number],Table5[Early Completion Bridge])</f>
        <v>--</v>
      </c>
      <c r="E105" s="1" t="e">
        <f>LOOKUP(Table6[[#This Row],[JV Number]],Table5[JV Number],Table5[Region])</f>
        <v>#REF!</v>
      </c>
      <c r="F105" s="1">
        <f>LOOKUP(Table6[[#This Row],[JV Number]],Table5[JV Number],Table5[District])</f>
        <v>3</v>
      </c>
      <c r="G105" s="1" t="str">
        <f>LOOKUP(Table6[[#This Row],[JV Number]],Table5[JV Number],Table5[County])</f>
        <v>Columbia</v>
      </c>
      <c r="H105" s="485">
        <f>LOOKUP(Table6[[#This Row],[JV Number]],Table1[JV '#],Table1[Latitude])</f>
        <v>41.103805555555553</v>
      </c>
      <c r="I105" s="485">
        <f>LOOKUP(Table6[[#This Row],[JV Number]],Table1[JV '#],Table1[Longitude])</f>
        <v>-76.60840833333333</v>
      </c>
      <c r="J105" s="1" t="e">
        <f>IF(LOOKUP(Table6[[#This Row],[JV Number]],Table5[JV Number],Table5[Requires Clear/Grub])="",0,1)</f>
        <v>#REF!</v>
      </c>
      <c r="K105" s="1" t="e">
        <f>IF(LOOKUP(Table6[[#This Row],[JV Number]],Table5[JV Number],Table5[Requires Stakeout])="",0,1)</f>
        <v>#REF!</v>
      </c>
      <c r="L105" s="1" t="e">
        <f>IF(LOOKUP(Table6[[#This Row],[JV Number]],Table5[JV Number],Table5[Requires Earthwork])="",0,1)</f>
        <v>#REF!</v>
      </c>
      <c r="M105" s="1" t="e">
        <f>IF(LOOKUP(Table6[[#This Row],[JV Number]],Table5[JV Number],Table5[Requires Guardrail Adjustment])="",0,1)</f>
        <v>#REF!</v>
      </c>
      <c r="N105" s="1" t="e">
        <f>IF(LOOKUP(Table6[[#This Row],[JV Number]],Table5[JV Number],Table5[Requires Other Action])="",0,1)</f>
        <v>#REF!</v>
      </c>
    </row>
    <row r="106" spans="3:14" x14ac:dyDescent="0.25">
      <c r="C106" s="1">
        <v>102</v>
      </c>
      <c r="D106" s="1" t="str">
        <f>LOOKUP(Table6[[#This Row],[JV Number]],Table5[JV Number],Table5[Early Completion Bridge])</f>
        <v>Y</v>
      </c>
      <c r="E106" s="1" t="e">
        <f>LOOKUP(Table6[[#This Row],[JV Number]],Table5[JV Number],Table5[Region])</f>
        <v>#REF!</v>
      </c>
      <c r="F106" s="1">
        <f>LOOKUP(Table6[[#This Row],[JV Number]],Table5[JV Number],Table5[District])</f>
        <v>3</v>
      </c>
      <c r="G106" s="1" t="str">
        <f>LOOKUP(Table6[[#This Row],[JV Number]],Table5[JV Number],Table5[County])</f>
        <v>Columbia</v>
      </c>
      <c r="H106" s="485">
        <f>LOOKUP(Table6[[#This Row],[JV Number]],Table1[JV '#],Table1[Latitude])</f>
        <v>41.135055555555553</v>
      </c>
      <c r="I106" s="485">
        <f>LOOKUP(Table6[[#This Row],[JV Number]],Table1[JV '#],Table1[Longitude])</f>
        <v>-76.458286111111107</v>
      </c>
      <c r="J106" s="1" t="e">
        <f>IF(LOOKUP(Table6[[#This Row],[JV Number]],Table5[JV Number],Table5[Requires Clear/Grub])="",0,1)</f>
        <v>#REF!</v>
      </c>
      <c r="K106" s="1" t="e">
        <f>IF(LOOKUP(Table6[[#This Row],[JV Number]],Table5[JV Number],Table5[Requires Stakeout])="",0,1)</f>
        <v>#REF!</v>
      </c>
      <c r="L106" s="1" t="e">
        <f>IF(LOOKUP(Table6[[#This Row],[JV Number]],Table5[JV Number],Table5[Requires Earthwork])="",0,1)</f>
        <v>#REF!</v>
      </c>
      <c r="M106" s="1" t="e">
        <f>IF(LOOKUP(Table6[[#This Row],[JV Number]],Table5[JV Number],Table5[Requires Guardrail Adjustment])="",0,1)</f>
        <v>#REF!</v>
      </c>
      <c r="N106" s="1" t="e">
        <f>IF(LOOKUP(Table6[[#This Row],[JV Number]],Table5[JV Number],Table5[Requires Other Action])="",0,1)</f>
        <v>#REF!</v>
      </c>
    </row>
    <row r="107" spans="3:14" x14ac:dyDescent="0.25">
      <c r="C107" s="1">
        <v>103</v>
      </c>
      <c r="D107" s="1" t="str">
        <f>LOOKUP(Table6[[#This Row],[JV Number]],Table5[JV Number],Table5[Early Completion Bridge])</f>
        <v>Y</v>
      </c>
      <c r="E107" s="1" t="e">
        <f>LOOKUP(Table6[[#This Row],[JV Number]],Table5[JV Number],Table5[Region])</f>
        <v>#REF!</v>
      </c>
      <c r="F107" s="1">
        <f>LOOKUP(Table6[[#This Row],[JV Number]],Table5[JV Number],Table5[District])</f>
        <v>3</v>
      </c>
      <c r="G107" s="1" t="str">
        <f>LOOKUP(Table6[[#This Row],[JV Number]],Table5[JV Number],Table5[County])</f>
        <v>Columbia</v>
      </c>
      <c r="H107" s="485">
        <f>LOOKUP(Table6[[#This Row],[JV Number]],Table1[JV '#],Table1[Latitude])</f>
        <v>41.052361111111111</v>
      </c>
      <c r="I107" s="485">
        <f>LOOKUP(Table6[[#This Row],[JV Number]],Table1[JV '#],Table1[Longitude])</f>
        <v>-76.428544444444441</v>
      </c>
      <c r="J107" s="1" t="e">
        <f>IF(LOOKUP(Table6[[#This Row],[JV Number]],Table5[JV Number],Table5[Requires Clear/Grub])="",0,1)</f>
        <v>#REF!</v>
      </c>
      <c r="K107" s="1" t="e">
        <f>IF(LOOKUP(Table6[[#This Row],[JV Number]],Table5[JV Number],Table5[Requires Stakeout])="",0,1)</f>
        <v>#REF!</v>
      </c>
      <c r="L107" s="1" t="e">
        <f>IF(LOOKUP(Table6[[#This Row],[JV Number]],Table5[JV Number],Table5[Requires Earthwork])="",0,1)</f>
        <v>#REF!</v>
      </c>
      <c r="M107" s="1" t="e">
        <f>IF(LOOKUP(Table6[[#This Row],[JV Number]],Table5[JV Number],Table5[Requires Guardrail Adjustment])="",0,1)</f>
        <v>#REF!</v>
      </c>
      <c r="N107" s="1" t="e">
        <f>IF(LOOKUP(Table6[[#This Row],[JV Number]],Table5[JV Number],Table5[Requires Other Action])="",0,1)</f>
        <v>#REF!</v>
      </c>
    </row>
    <row r="108" spans="3:14" x14ac:dyDescent="0.25">
      <c r="C108" s="1">
        <v>104</v>
      </c>
      <c r="D108" s="1" t="str">
        <f>LOOKUP(Table6[[#This Row],[JV Number]],Table5[JV Number],Table5[Early Completion Bridge])</f>
        <v>Y</v>
      </c>
      <c r="E108" s="1" t="e">
        <f>LOOKUP(Table6[[#This Row],[JV Number]],Table5[JV Number],Table5[Region])</f>
        <v>#REF!</v>
      </c>
      <c r="F108" s="1">
        <f>LOOKUP(Table6[[#This Row],[JV Number]],Table5[JV Number],Table5[District])</f>
        <v>3</v>
      </c>
      <c r="G108" s="1" t="str">
        <f>LOOKUP(Table6[[#This Row],[JV Number]],Table5[JV Number],Table5[County])</f>
        <v>Columbia</v>
      </c>
      <c r="H108" s="485">
        <f>LOOKUP(Table6[[#This Row],[JV Number]],Table1[JV '#],Table1[Latitude])</f>
        <v>41.198833333333333</v>
      </c>
      <c r="I108" s="485">
        <f>LOOKUP(Table6[[#This Row],[JV Number]],Table1[JV '#],Table1[Longitude])</f>
        <v>-76.466916666666663</v>
      </c>
      <c r="J108" s="1" t="e">
        <f>IF(LOOKUP(Table6[[#This Row],[JV Number]],Table5[JV Number],Table5[Requires Clear/Grub])="",0,1)</f>
        <v>#REF!</v>
      </c>
      <c r="K108" s="1" t="e">
        <f>IF(LOOKUP(Table6[[#This Row],[JV Number]],Table5[JV Number],Table5[Requires Stakeout])="",0,1)</f>
        <v>#REF!</v>
      </c>
      <c r="L108" s="1" t="e">
        <f>IF(LOOKUP(Table6[[#This Row],[JV Number]],Table5[JV Number],Table5[Requires Earthwork])="",0,1)</f>
        <v>#REF!</v>
      </c>
      <c r="M108" s="1" t="e">
        <f>IF(LOOKUP(Table6[[#This Row],[JV Number]],Table5[JV Number],Table5[Requires Guardrail Adjustment])="",0,1)</f>
        <v>#REF!</v>
      </c>
      <c r="N108" s="1" t="e">
        <f>IF(LOOKUP(Table6[[#This Row],[JV Number]],Table5[JV Number],Table5[Requires Other Action])="",0,1)</f>
        <v>#REF!</v>
      </c>
    </row>
    <row r="109" spans="3:14" x14ac:dyDescent="0.25">
      <c r="C109" s="1">
        <v>106</v>
      </c>
      <c r="D109" s="1" t="str">
        <f>LOOKUP(Table6[[#This Row],[JV Number]],Table5[JV Number],Table5[Early Completion Bridge])</f>
        <v>--</v>
      </c>
      <c r="E109" s="1" t="e">
        <f>LOOKUP(Table6[[#This Row],[JV Number]],Table5[JV Number],Table5[Region])</f>
        <v>#REF!</v>
      </c>
      <c r="F109" s="1">
        <f>LOOKUP(Table6[[#This Row],[JV Number]],Table5[JV Number],Table5[District])</f>
        <v>3</v>
      </c>
      <c r="G109" s="1" t="str">
        <f>LOOKUP(Table6[[#This Row],[JV Number]],Table5[JV Number],Table5[County])</f>
        <v>Lycoming</v>
      </c>
      <c r="H109" s="485">
        <f>LOOKUP(Table6[[#This Row],[JV Number]],Table1[JV '#],Table1[Latitude])</f>
        <v>41.178055555555552</v>
      </c>
      <c r="I109" s="485">
        <f>LOOKUP(Table6[[#This Row],[JV Number]],Table1[JV '#],Table1[Longitude])</f>
        <v>-76.911147222222226</v>
      </c>
      <c r="J109" s="1" t="e">
        <f>IF(LOOKUP(Table6[[#This Row],[JV Number]],Table5[JV Number],Table5[Requires Clear/Grub])="",0,1)</f>
        <v>#REF!</v>
      </c>
      <c r="K109" s="1" t="e">
        <f>IF(LOOKUP(Table6[[#This Row],[JV Number]],Table5[JV Number],Table5[Requires Stakeout])="",0,1)</f>
        <v>#REF!</v>
      </c>
      <c r="L109" s="1" t="e">
        <f>IF(LOOKUP(Table6[[#This Row],[JV Number]],Table5[JV Number],Table5[Requires Earthwork])="",0,1)</f>
        <v>#REF!</v>
      </c>
      <c r="M109" s="1" t="e">
        <f>IF(LOOKUP(Table6[[#This Row],[JV Number]],Table5[JV Number],Table5[Requires Guardrail Adjustment])="",0,1)</f>
        <v>#REF!</v>
      </c>
      <c r="N109" s="1" t="e">
        <f>IF(LOOKUP(Table6[[#This Row],[JV Number]],Table5[JV Number],Table5[Requires Other Action])="",0,1)</f>
        <v>#REF!</v>
      </c>
    </row>
    <row r="110" spans="3:14" x14ac:dyDescent="0.25">
      <c r="C110" s="1">
        <v>107</v>
      </c>
      <c r="D110" s="1" t="str">
        <f>LOOKUP(Table6[[#This Row],[JV Number]],Table5[JV Number],Table5[Early Completion Bridge])</f>
        <v>Y</v>
      </c>
      <c r="E110" s="1" t="e">
        <f>LOOKUP(Table6[[#This Row],[JV Number]],Table5[JV Number],Table5[Region])</f>
        <v>#REF!</v>
      </c>
      <c r="F110" s="1">
        <f>LOOKUP(Table6[[#This Row],[JV Number]],Table5[JV Number],Table5[District])</f>
        <v>3</v>
      </c>
      <c r="G110" s="1" t="str">
        <f>LOOKUP(Table6[[#This Row],[JV Number]],Table5[JV Number],Table5[County])</f>
        <v>Lycoming</v>
      </c>
      <c r="H110" s="485">
        <f>LOOKUP(Table6[[#This Row],[JV Number]],Table1[JV '#],Table1[Latitude])</f>
        <v>41.164027777777775</v>
      </c>
      <c r="I110" s="485">
        <f>LOOKUP(Table6[[#This Row],[JV Number]],Table1[JV '#],Table1[Longitude])</f>
        <v>-77.220930555555555</v>
      </c>
      <c r="J110" s="1" t="e">
        <f>IF(LOOKUP(Table6[[#This Row],[JV Number]],Table5[JV Number],Table5[Requires Clear/Grub])="",0,1)</f>
        <v>#REF!</v>
      </c>
      <c r="K110" s="1" t="e">
        <f>IF(LOOKUP(Table6[[#This Row],[JV Number]],Table5[JV Number],Table5[Requires Stakeout])="",0,1)</f>
        <v>#REF!</v>
      </c>
      <c r="L110" s="1" t="e">
        <f>IF(LOOKUP(Table6[[#This Row],[JV Number]],Table5[JV Number],Table5[Requires Earthwork])="",0,1)</f>
        <v>#REF!</v>
      </c>
      <c r="M110" s="1" t="e">
        <f>IF(LOOKUP(Table6[[#This Row],[JV Number]],Table5[JV Number],Table5[Requires Guardrail Adjustment])="",0,1)</f>
        <v>#REF!</v>
      </c>
      <c r="N110" s="1" t="e">
        <f>IF(LOOKUP(Table6[[#This Row],[JV Number]],Table5[JV Number],Table5[Requires Other Action])="",0,1)</f>
        <v>#REF!</v>
      </c>
    </row>
    <row r="111" spans="3:14" x14ac:dyDescent="0.25">
      <c r="C111" s="1">
        <v>108</v>
      </c>
      <c r="D111" s="1" t="str">
        <f>LOOKUP(Table6[[#This Row],[JV Number]],Table5[JV Number],Table5[Early Completion Bridge])</f>
        <v>--</v>
      </c>
      <c r="E111" s="1" t="e">
        <f>LOOKUP(Table6[[#This Row],[JV Number]],Table5[JV Number],Table5[Region])</f>
        <v>#REF!</v>
      </c>
      <c r="F111" s="1">
        <f>LOOKUP(Table6[[#This Row],[JV Number]],Table5[JV Number],Table5[District])</f>
        <v>3</v>
      </c>
      <c r="G111" s="1" t="str">
        <f>LOOKUP(Table6[[#This Row],[JV Number]],Table5[JV Number],Table5[County])</f>
        <v>Lycoming</v>
      </c>
      <c r="H111" s="485">
        <f>LOOKUP(Table6[[#This Row],[JV Number]],Table1[JV '#],Table1[Latitude])</f>
        <v>41.297222222222224</v>
      </c>
      <c r="I111" s="485">
        <f>LOOKUP(Table6[[#This Row],[JV Number]],Table1[JV '#],Table1[Longitude])</f>
        <v>-76.906038888888887</v>
      </c>
      <c r="J111" s="1" t="e">
        <f>IF(LOOKUP(Table6[[#This Row],[JV Number]],Table5[JV Number],Table5[Requires Clear/Grub])="",0,1)</f>
        <v>#REF!</v>
      </c>
      <c r="K111" s="1" t="e">
        <f>IF(LOOKUP(Table6[[#This Row],[JV Number]],Table5[JV Number],Table5[Requires Stakeout])="",0,1)</f>
        <v>#REF!</v>
      </c>
      <c r="L111" s="1" t="e">
        <f>IF(LOOKUP(Table6[[#This Row],[JV Number]],Table5[JV Number],Table5[Requires Earthwork])="",0,1)</f>
        <v>#REF!</v>
      </c>
      <c r="M111" s="1" t="e">
        <f>IF(LOOKUP(Table6[[#This Row],[JV Number]],Table5[JV Number],Table5[Requires Guardrail Adjustment])="",0,1)</f>
        <v>#REF!</v>
      </c>
      <c r="N111" s="1" t="e">
        <f>IF(LOOKUP(Table6[[#This Row],[JV Number]],Table5[JV Number],Table5[Requires Other Action])="",0,1)</f>
        <v>#REF!</v>
      </c>
    </row>
    <row r="112" spans="3:14" x14ac:dyDescent="0.25">
      <c r="C112" s="1">
        <v>109</v>
      </c>
      <c r="D112" s="1" t="str">
        <f>LOOKUP(Table6[[#This Row],[JV Number]],Table5[JV Number],Table5[Early Completion Bridge])</f>
        <v>--</v>
      </c>
      <c r="E112" s="1" t="e">
        <f>LOOKUP(Table6[[#This Row],[JV Number]],Table5[JV Number],Table5[Region])</f>
        <v>#REF!</v>
      </c>
      <c r="F112" s="1">
        <f>LOOKUP(Table6[[#This Row],[JV Number]],Table5[JV Number],Table5[District])</f>
        <v>3</v>
      </c>
      <c r="G112" s="1" t="str">
        <f>LOOKUP(Table6[[#This Row],[JV Number]],Table5[JV Number],Table5[County])</f>
        <v>Lycoming</v>
      </c>
      <c r="H112" s="485">
        <f>LOOKUP(Table6[[#This Row],[JV Number]],Table1[JV '#],Table1[Latitude])</f>
        <v>41.232055555555554</v>
      </c>
      <c r="I112" s="485">
        <f>LOOKUP(Table6[[#This Row],[JV Number]],Table1[JV '#],Table1[Longitude])</f>
        <v>-76.609513888888884</v>
      </c>
      <c r="J112" s="1" t="e">
        <f>IF(LOOKUP(Table6[[#This Row],[JV Number]],Table5[JV Number],Table5[Requires Clear/Grub])="",0,1)</f>
        <v>#REF!</v>
      </c>
      <c r="K112" s="1" t="e">
        <f>IF(LOOKUP(Table6[[#This Row],[JV Number]],Table5[JV Number],Table5[Requires Stakeout])="",0,1)</f>
        <v>#REF!</v>
      </c>
      <c r="L112" s="1" t="e">
        <f>IF(LOOKUP(Table6[[#This Row],[JV Number]],Table5[JV Number],Table5[Requires Earthwork])="",0,1)</f>
        <v>#REF!</v>
      </c>
      <c r="M112" s="1" t="e">
        <f>IF(LOOKUP(Table6[[#This Row],[JV Number]],Table5[JV Number],Table5[Requires Guardrail Adjustment])="",0,1)</f>
        <v>#REF!</v>
      </c>
      <c r="N112" s="1" t="e">
        <f>IF(LOOKUP(Table6[[#This Row],[JV Number]],Table5[JV Number],Table5[Requires Other Action])="",0,1)</f>
        <v>#REF!</v>
      </c>
    </row>
    <row r="113" spans="3:14" x14ac:dyDescent="0.25">
      <c r="C113" s="1">
        <v>110</v>
      </c>
      <c r="D113" s="1" t="str">
        <f>LOOKUP(Table6[[#This Row],[JV Number]],Table5[JV Number],Table5[Early Completion Bridge])</f>
        <v>--</v>
      </c>
      <c r="E113" s="1" t="e">
        <f>LOOKUP(Table6[[#This Row],[JV Number]],Table5[JV Number],Table5[Region])</f>
        <v>#REF!</v>
      </c>
      <c r="F113" s="1">
        <f>LOOKUP(Table6[[#This Row],[JV Number]],Table5[JV Number],Table5[District])</f>
        <v>3</v>
      </c>
      <c r="G113" s="1" t="str">
        <f>LOOKUP(Table6[[#This Row],[JV Number]],Table5[JV Number],Table5[County])</f>
        <v>Lycoming</v>
      </c>
      <c r="H113" s="485">
        <f>LOOKUP(Table6[[#This Row],[JV Number]],Table1[JV '#],Table1[Latitude])</f>
        <v>41.320694444444442</v>
      </c>
      <c r="I113" s="485">
        <f>LOOKUP(Table6[[#This Row],[JV Number]],Table1[JV '#],Table1[Longitude])</f>
        <v>-77.386419444444442</v>
      </c>
      <c r="J113" s="1" t="e">
        <f>IF(LOOKUP(Table6[[#This Row],[JV Number]],Table5[JV Number],Table5[Requires Clear/Grub])="",0,1)</f>
        <v>#REF!</v>
      </c>
      <c r="K113" s="1" t="e">
        <f>IF(LOOKUP(Table6[[#This Row],[JV Number]],Table5[JV Number],Table5[Requires Stakeout])="",0,1)</f>
        <v>#REF!</v>
      </c>
      <c r="L113" s="1" t="e">
        <f>IF(LOOKUP(Table6[[#This Row],[JV Number]],Table5[JV Number],Table5[Requires Earthwork])="",0,1)</f>
        <v>#REF!</v>
      </c>
      <c r="M113" s="1" t="e">
        <f>IF(LOOKUP(Table6[[#This Row],[JV Number]],Table5[JV Number],Table5[Requires Guardrail Adjustment])="",0,1)</f>
        <v>#REF!</v>
      </c>
      <c r="N113" s="1" t="e">
        <f>IF(LOOKUP(Table6[[#This Row],[JV Number]],Table5[JV Number],Table5[Requires Other Action])="",0,1)</f>
        <v>#REF!</v>
      </c>
    </row>
    <row r="114" spans="3:14" x14ac:dyDescent="0.25">
      <c r="C114" s="1">
        <v>111</v>
      </c>
      <c r="D114" s="1" t="str">
        <f>LOOKUP(Table6[[#This Row],[JV Number]],Table5[JV Number],Table5[Early Completion Bridge])</f>
        <v>--</v>
      </c>
      <c r="E114" s="1" t="e">
        <f>LOOKUP(Table6[[#This Row],[JV Number]],Table5[JV Number],Table5[Region])</f>
        <v>#REF!</v>
      </c>
      <c r="F114" s="1">
        <f>LOOKUP(Table6[[#This Row],[JV Number]],Table5[JV Number],Table5[District])</f>
        <v>3</v>
      </c>
      <c r="G114" s="1" t="str">
        <f>LOOKUP(Table6[[#This Row],[JV Number]],Table5[JV Number],Table5[County])</f>
        <v>Lycoming</v>
      </c>
      <c r="H114" s="485">
        <f>LOOKUP(Table6[[#This Row],[JV Number]],Table1[JV '#],Table1[Latitude])</f>
        <v>41.36002777777778</v>
      </c>
      <c r="I114" s="485">
        <f>LOOKUP(Table6[[#This Row],[JV Number]],Table1[JV '#],Table1[Longitude])</f>
        <v>-77.411605555555553</v>
      </c>
      <c r="J114" s="1" t="e">
        <f>IF(LOOKUP(Table6[[#This Row],[JV Number]],Table5[JV Number],Table5[Requires Clear/Grub])="",0,1)</f>
        <v>#REF!</v>
      </c>
      <c r="K114" s="1" t="e">
        <f>IF(LOOKUP(Table6[[#This Row],[JV Number]],Table5[JV Number],Table5[Requires Stakeout])="",0,1)</f>
        <v>#REF!</v>
      </c>
      <c r="L114" s="1" t="e">
        <f>IF(LOOKUP(Table6[[#This Row],[JV Number]],Table5[JV Number],Table5[Requires Earthwork])="",0,1)</f>
        <v>#REF!</v>
      </c>
      <c r="M114" s="1" t="e">
        <f>IF(LOOKUP(Table6[[#This Row],[JV Number]],Table5[JV Number],Table5[Requires Guardrail Adjustment])="",0,1)</f>
        <v>#REF!</v>
      </c>
      <c r="N114" s="1" t="e">
        <f>IF(LOOKUP(Table6[[#This Row],[JV Number]],Table5[JV Number],Table5[Requires Other Action])="",0,1)</f>
        <v>#REF!</v>
      </c>
    </row>
    <row r="115" spans="3:14" x14ac:dyDescent="0.25">
      <c r="C115" s="1">
        <v>112</v>
      </c>
      <c r="D115" s="1" t="str">
        <f>LOOKUP(Table6[[#This Row],[JV Number]],Table5[JV Number],Table5[Early Completion Bridge])</f>
        <v>Y</v>
      </c>
      <c r="E115" s="1" t="e">
        <f>LOOKUP(Table6[[#This Row],[JV Number]],Table5[JV Number],Table5[Region])</f>
        <v>#REF!</v>
      </c>
      <c r="F115" s="1">
        <f>LOOKUP(Table6[[#This Row],[JV Number]],Table5[JV Number],Table5[District])</f>
        <v>3</v>
      </c>
      <c r="G115" s="1" t="str">
        <f>LOOKUP(Table6[[#This Row],[JV Number]],Table5[JV Number],Table5[County])</f>
        <v>Lycoming</v>
      </c>
      <c r="H115" s="485">
        <f>LOOKUP(Table6[[#This Row],[JV Number]],Table1[JV '#],Table1[Latitude])</f>
        <v>41.11888888888889</v>
      </c>
      <c r="I115" s="485">
        <f>LOOKUP(Table6[[#This Row],[JV Number]],Table1[JV '#],Table1[Longitude])</f>
        <v>-77.066819444444448</v>
      </c>
      <c r="J115" s="1" t="e">
        <f>IF(LOOKUP(Table6[[#This Row],[JV Number]],Table5[JV Number],Table5[Requires Clear/Grub])="",0,1)</f>
        <v>#REF!</v>
      </c>
      <c r="K115" s="1" t="e">
        <f>IF(LOOKUP(Table6[[#This Row],[JV Number]],Table5[JV Number],Table5[Requires Stakeout])="",0,1)</f>
        <v>#REF!</v>
      </c>
      <c r="L115" s="1" t="e">
        <f>IF(LOOKUP(Table6[[#This Row],[JV Number]],Table5[JV Number],Table5[Requires Earthwork])="",0,1)</f>
        <v>#REF!</v>
      </c>
      <c r="M115" s="1" t="e">
        <f>IF(LOOKUP(Table6[[#This Row],[JV Number]],Table5[JV Number],Table5[Requires Guardrail Adjustment])="",0,1)</f>
        <v>#REF!</v>
      </c>
      <c r="N115" s="1" t="e">
        <f>IF(LOOKUP(Table6[[#This Row],[JV Number]],Table5[JV Number],Table5[Requires Other Action])="",0,1)</f>
        <v>#REF!</v>
      </c>
    </row>
    <row r="116" spans="3:14" x14ac:dyDescent="0.25">
      <c r="C116" s="1">
        <v>113</v>
      </c>
      <c r="D116" s="1" t="str">
        <f>LOOKUP(Table6[[#This Row],[JV Number]],Table5[JV Number],Table5[Early Completion Bridge])</f>
        <v>--</v>
      </c>
      <c r="E116" s="1" t="e">
        <f>LOOKUP(Table6[[#This Row],[JV Number]],Table5[JV Number],Table5[Region])</f>
        <v>#REF!</v>
      </c>
      <c r="F116" s="1">
        <f>LOOKUP(Table6[[#This Row],[JV Number]],Table5[JV Number],Table5[District])</f>
        <v>3</v>
      </c>
      <c r="G116" s="1" t="str">
        <f>LOOKUP(Table6[[#This Row],[JV Number]],Table5[JV Number],Table5[County])</f>
        <v>Lycoming</v>
      </c>
      <c r="H116" s="485">
        <f>LOOKUP(Table6[[#This Row],[JV Number]],Table1[JV '#],Table1[Latitude])</f>
        <v>41.244527777777776</v>
      </c>
      <c r="I116" s="485">
        <f>LOOKUP(Table6[[#This Row],[JV Number]],Table1[JV '#],Table1[Longitude])</f>
        <v>-76.617430555555558</v>
      </c>
      <c r="J116" s="1" t="e">
        <f>IF(LOOKUP(Table6[[#This Row],[JV Number]],Table5[JV Number],Table5[Requires Clear/Grub])="",0,1)</f>
        <v>#REF!</v>
      </c>
      <c r="K116" s="1" t="e">
        <f>IF(LOOKUP(Table6[[#This Row],[JV Number]],Table5[JV Number],Table5[Requires Stakeout])="",0,1)</f>
        <v>#REF!</v>
      </c>
      <c r="L116" s="1" t="e">
        <f>IF(LOOKUP(Table6[[#This Row],[JV Number]],Table5[JV Number],Table5[Requires Earthwork])="",0,1)</f>
        <v>#REF!</v>
      </c>
      <c r="M116" s="1" t="e">
        <f>IF(LOOKUP(Table6[[#This Row],[JV Number]],Table5[JV Number],Table5[Requires Guardrail Adjustment])="",0,1)</f>
        <v>#REF!</v>
      </c>
      <c r="N116" s="1" t="e">
        <f>IF(LOOKUP(Table6[[#This Row],[JV Number]],Table5[JV Number],Table5[Requires Other Action])="",0,1)</f>
        <v>#REF!</v>
      </c>
    </row>
    <row r="117" spans="3:14" x14ac:dyDescent="0.25">
      <c r="C117" s="1">
        <v>114</v>
      </c>
      <c r="D117" s="1" t="str">
        <f>LOOKUP(Table6[[#This Row],[JV Number]],Table5[JV Number],Table5[Early Completion Bridge])</f>
        <v>Y</v>
      </c>
      <c r="E117" s="1" t="e">
        <f>LOOKUP(Table6[[#This Row],[JV Number]],Table5[JV Number],Table5[Region])</f>
        <v>#REF!</v>
      </c>
      <c r="F117" s="1">
        <f>LOOKUP(Table6[[#This Row],[JV Number]],Table5[JV Number],Table5[District])</f>
        <v>3</v>
      </c>
      <c r="G117" s="1" t="str">
        <f>LOOKUP(Table6[[#This Row],[JV Number]],Table5[JV Number],Table5[County])</f>
        <v>Lycoming</v>
      </c>
      <c r="H117" s="485">
        <f>LOOKUP(Table6[[#This Row],[JV Number]],Table1[JV '#],Table1[Latitude])</f>
        <v>41.242777777777775</v>
      </c>
      <c r="I117" s="485">
        <f>LOOKUP(Table6[[#This Row],[JV Number]],Table1[JV '#],Table1[Longitude])</f>
        <v>-76.560963888888892</v>
      </c>
      <c r="J117" s="1" t="e">
        <f>IF(LOOKUP(Table6[[#This Row],[JV Number]],Table5[JV Number],Table5[Requires Clear/Grub])="",0,1)</f>
        <v>#REF!</v>
      </c>
      <c r="K117" s="1" t="e">
        <f>IF(LOOKUP(Table6[[#This Row],[JV Number]],Table5[JV Number],Table5[Requires Stakeout])="",0,1)</f>
        <v>#REF!</v>
      </c>
      <c r="L117" s="1" t="e">
        <f>IF(LOOKUP(Table6[[#This Row],[JV Number]],Table5[JV Number],Table5[Requires Earthwork])="",0,1)</f>
        <v>#REF!</v>
      </c>
      <c r="M117" s="1" t="e">
        <f>IF(LOOKUP(Table6[[#This Row],[JV Number]],Table5[JV Number],Table5[Requires Guardrail Adjustment])="",0,1)</f>
        <v>#REF!</v>
      </c>
      <c r="N117" s="1" t="e">
        <f>IF(LOOKUP(Table6[[#This Row],[JV Number]],Table5[JV Number],Table5[Requires Other Action])="",0,1)</f>
        <v>#REF!</v>
      </c>
    </row>
    <row r="118" spans="3:14" x14ac:dyDescent="0.25">
      <c r="C118" s="1">
        <v>115</v>
      </c>
      <c r="D118" s="1" t="str">
        <f>LOOKUP(Table6[[#This Row],[JV Number]],Table5[JV Number],Table5[Early Completion Bridge])</f>
        <v>--</v>
      </c>
      <c r="E118" s="1" t="e">
        <f>LOOKUP(Table6[[#This Row],[JV Number]],Table5[JV Number],Table5[Region])</f>
        <v>#REF!</v>
      </c>
      <c r="F118" s="1">
        <f>LOOKUP(Table6[[#This Row],[JV Number]],Table5[JV Number],Table5[District])</f>
        <v>3</v>
      </c>
      <c r="G118" s="1" t="str">
        <f>LOOKUP(Table6[[#This Row],[JV Number]],Table5[JV Number],Table5[County])</f>
        <v>Lycoming</v>
      </c>
      <c r="H118" s="485">
        <f>LOOKUP(Table6[[#This Row],[JV Number]],Table1[JV '#],Table1[Latitude])</f>
        <v>41.243222222222201</v>
      </c>
      <c r="I118" s="485">
        <f>LOOKUP(Table6[[#This Row],[JV Number]],Table1[JV '#],Table1[Longitude])</f>
        <v>-76.683250000000001</v>
      </c>
      <c r="J118" s="1" t="e">
        <f>IF(LOOKUP(Table6[[#This Row],[JV Number]],Table5[JV Number],Table5[Requires Clear/Grub])="",0,1)</f>
        <v>#REF!</v>
      </c>
      <c r="K118" s="1" t="e">
        <f>IF(LOOKUP(Table6[[#This Row],[JV Number]],Table5[JV Number],Table5[Requires Stakeout])="",0,1)</f>
        <v>#REF!</v>
      </c>
      <c r="L118" s="1" t="e">
        <f>IF(LOOKUP(Table6[[#This Row],[JV Number]],Table5[JV Number],Table5[Requires Earthwork])="",0,1)</f>
        <v>#REF!</v>
      </c>
      <c r="M118" s="1" t="e">
        <f>IF(LOOKUP(Table6[[#This Row],[JV Number]],Table5[JV Number],Table5[Requires Guardrail Adjustment])="",0,1)</f>
        <v>#REF!</v>
      </c>
      <c r="N118" s="1" t="e">
        <f>IF(LOOKUP(Table6[[#This Row],[JV Number]],Table5[JV Number],Table5[Requires Other Action])="",0,1)</f>
        <v>#REF!</v>
      </c>
    </row>
    <row r="119" spans="3:14" x14ac:dyDescent="0.25">
      <c r="C119" s="1">
        <v>116</v>
      </c>
      <c r="D119" s="1" t="str">
        <f>LOOKUP(Table6[[#This Row],[JV Number]],Table5[JV Number],Table5[Early Completion Bridge])</f>
        <v>--</v>
      </c>
      <c r="E119" s="1" t="e">
        <f>LOOKUP(Table6[[#This Row],[JV Number]],Table5[JV Number],Table5[Region])</f>
        <v>#REF!</v>
      </c>
      <c r="F119" s="1">
        <f>LOOKUP(Table6[[#This Row],[JV Number]],Table5[JV Number],Table5[District])</f>
        <v>3</v>
      </c>
      <c r="G119" s="1" t="str">
        <f>LOOKUP(Table6[[#This Row],[JV Number]],Table5[JV Number],Table5[County])</f>
        <v>Montour</v>
      </c>
      <c r="H119" s="485">
        <f>LOOKUP(Table6[[#This Row],[JV Number]],Table1[JV '#],Table1[Latitude])</f>
        <v>41.032222222222224</v>
      </c>
      <c r="I119" s="485">
        <f>LOOKUP(Table6[[#This Row],[JV Number]],Table1[JV '#],Table1[Longitude])</f>
        <v>-76.750561111111111</v>
      </c>
      <c r="J119" s="1" t="e">
        <f>IF(LOOKUP(Table6[[#This Row],[JV Number]],Table5[JV Number],Table5[Requires Clear/Grub])="",0,1)</f>
        <v>#REF!</v>
      </c>
      <c r="K119" s="1" t="e">
        <f>IF(LOOKUP(Table6[[#This Row],[JV Number]],Table5[JV Number],Table5[Requires Stakeout])="",0,1)</f>
        <v>#REF!</v>
      </c>
      <c r="L119" s="1" t="e">
        <f>IF(LOOKUP(Table6[[#This Row],[JV Number]],Table5[JV Number],Table5[Requires Earthwork])="",0,1)</f>
        <v>#REF!</v>
      </c>
      <c r="M119" s="1" t="e">
        <f>IF(LOOKUP(Table6[[#This Row],[JV Number]],Table5[JV Number],Table5[Requires Guardrail Adjustment])="",0,1)</f>
        <v>#REF!</v>
      </c>
      <c r="N119" s="1" t="e">
        <f>IF(LOOKUP(Table6[[#This Row],[JV Number]],Table5[JV Number],Table5[Requires Other Action])="",0,1)</f>
        <v>#REF!</v>
      </c>
    </row>
    <row r="120" spans="3:14" x14ac:dyDescent="0.25">
      <c r="C120" s="1">
        <v>117</v>
      </c>
      <c r="D120" s="1" t="str">
        <f>LOOKUP(Table6[[#This Row],[JV Number]],Table5[JV Number],Table5[Early Completion Bridge])</f>
        <v>--</v>
      </c>
      <c r="E120" s="1" t="e">
        <f>LOOKUP(Table6[[#This Row],[JV Number]],Table5[JV Number],Table5[Region])</f>
        <v>#REF!</v>
      </c>
      <c r="F120" s="1">
        <f>LOOKUP(Table6[[#This Row],[JV Number]],Table5[JV Number],Table5[District])</f>
        <v>3</v>
      </c>
      <c r="G120" s="1" t="str">
        <f>LOOKUP(Table6[[#This Row],[JV Number]],Table5[JV Number],Table5[County])</f>
        <v>Montour</v>
      </c>
      <c r="H120" s="485">
        <f>LOOKUP(Table6[[#This Row],[JV Number]],Table1[JV '#],Table1[Latitude])</f>
        <v>41.092833333333331</v>
      </c>
      <c r="I120" s="485">
        <f>LOOKUP(Table6[[#This Row],[JV Number]],Table1[JV '#],Table1[Longitude])</f>
        <v>-76.704516666666663</v>
      </c>
      <c r="J120" s="1" t="e">
        <f>IF(LOOKUP(Table6[[#This Row],[JV Number]],Table5[JV Number],Table5[Requires Clear/Grub])="",0,1)</f>
        <v>#REF!</v>
      </c>
      <c r="K120" s="1" t="e">
        <f>IF(LOOKUP(Table6[[#This Row],[JV Number]],Table5[JV Number],Table5[Requires Stakeout])="",0,1)</f>
        <v>#REF!</v>
      </c>
      <c r="L120" s="1" t="e">
        <f>IF(LOOKUP(Table6[[#This Row],[JV Number]],Table5[JV Number],Table5[Requires Earthwork])="",0,1)</f>
        <v>#REF!</v>
      </c>
      <c r="M120" s="1" t="e">
        <f>IF(LOOKUP(Table6[[#This Row],[JV Number]],Table5[JV Number],Table5[Requires Guardrail Adjustment])="",0,1)</f>
        <v>#REF!</v>
      </c>
      <c r="N120" s="1" t="e">
        <f>IF(LOOKUP(Table6[[#This Row],[JV Number]],Table5[JV Number],Table5[Requires Other Action])="",0,1)</f>
        <v>#REF!</v>
      </c>
    </row>
    <row r="121" spans="3:14" x14ac:dyDescent="0.25">
      <c r="C121" s="1">
        <v>118</v>
      </c>
      <c r="D121" s="1" t="str">
        <f>LOOKUP(Table6[[#This Row],[JV Number]],Table5[JV Number],Table5[Early Completion Bridge])</f>
        <v>Y</v>
      </c>
      <c r="E121" s="1" t="e">
        <f>LOOKUP(Table6[[#This Row],[JV Number]],Table5[JV Number],Table5[Region])</f>
        <v>#REF!</v>
      </c>
      <c r="F121" s="1">
        <f>LOOKUP(Table6[[#This Row],[JV Number]],Table5[JV Number],Table5[District])</f>
        <v>3</v>
      </c>
      <c r="G121" s="1" t="str">
        <f>LOOKUP(Table6[[#This Row],[JV Number]],Table5[JV Number],Table5[County])</f>
        <v>Montour</v>
      </c>
      <c r="H121" s="485">
        <f>LOOKUP(Table6[[#This Row],[JV Number]],Table1[JV '#],Table1[Latitude])</f>
        <v>41.098944444444442</v>
      </c>
      <c r="I121" s="485">
        <f>LOOKUP(Table6[[#This Row],[JV Number]],Table1[JV '#],Table1[Longitude])</f>
        <v>-76.661375000000007</v>
      </c>
      <c r="J121" s="1" t="e">
        <f>IF(LOOKUP(Table6[[#This Row],[JV Number]],Table5[JV Number],Table5[Requires Clear/Grub])="",0,1)</f>
        <v>#REF!</v>
      </c>
      <c r="K121" s="1" t="e">
        <f>IF(LOOKUP(Table6[[#This Row],[JV Number]],Table5[JV Number],Table5[Requires Stakeout])="",0,1)</f>
        <v>#REF!</v>
      </c>
      <c r="L121" s="1" t="e">
        <f>IF(LOOKUP(Table6[[#This Row],[JV Number]],Table5[JV Number],Table5[Requires Earthwork])="",0,1)</f>
        <v>#REF!</v>
      </c>
      <c r="M121" s="1" t="e">
        <f>IF(LOOKUP(Table6[[#This Row],[JV Number]],Table5[JV Number],Table5[Requires Guardrail Adjustment])="",0,1)</f>
        <v>#REF!</v>
      </c>
      <c r="N121" s="1" t="e">
        <f>IF(LOOKUP(Table6[[#This Row],[JV Number]],Table5[JV Number],Table5[Requires Other Action])="",0,1)</f>
        <v>#REF!</v>
      </c>
    </row>
    <row r="122" spans="3:14" x14ac:dyDescent="0.25">
      <c r="C122" s="1">
        <v>119</v>
      </c>
      <c r="D122" s="1" t="str">
        <f>LOOKUP(Table6[[#This Row],[JV Number]],Table5[JV Number],Table5[Early Completion Bridge])</f>
        <v>--</v>
      </c>
      <c r="E122" s="1" t="e">
        <f>LOOKUP(Table6[[#This Row],[JV Number]],Table5[JV Number],Table5[Region])</f>
        <v>#REF!</v>
      </c>
      <c r="F122" s="1">
        <f>LOOKUP(Table6[[#This Row],[JV Number]],Table5[JV Number],Table5[District])</f>
        <v>3</v>
      </c>
      <c r="G122" s="1" t="str">
        <f>LOOKUP(Table6[[#This Row],[JV Number]],Table5[JV Number],Table5[County])</f>
        <v>Northumberland</v>
      </c>
      <c r="H122" s="485">
        <f>LOOKUP(Table6[[#This Row],[JV Number]],Table1[JV '#],Table1[Latitude])</f>
        <v>40.9955</v>
      </c>
      <c r="I122" s="485">
        <f>LOOKUP(Table6[[#This Row],[JV Number]],Table1[JV '#],Table1[Longitude])</f>
        <v>-76.789902777777783</v>
      </c>
      <c r="J122" s="1" t="e">
        <f>IF(LOOKUP(Table6[[#This Row],[JV Number]],Table5[JV Number],Table5[Requires Clear/Grub])="",0,1)</f>
        <v>#REF!</v>
      </c>
      <c r="K122" s="1" t="e">
        <f>IF(LOOKUP(Table6[[#This Row],[JV Number]],Table5[JV Number],Table5[Requires Stakeout])="",0,1)</f>
        <v>#REF!</v>
      </c>
      <c r="L122" s="1" t="e">
        <f>IF(LOOKUP(Table6[[#This Row],[JV Number]],Table5[JV Number],Table5[Requires Earthwork])="",0,1)</f>
        <v>#REF!</v>
      </c>
      <c r="M122" s="1" t="e">
        <f>IF(LOOKUP(Table6[[#This Row],[JV Number]],Table5[JV Number],Table5[Requires Guardrail Adjustment])="",0,1)</f>
        <v>#REF!</v>
      </c>
      <c r="N122" s="1" t="e">
        <f>IF(LOOKUP(Table6[[#This Row],[JV Number]],Table5[JV Number],Table5[Requires Other Action])="",0,1)</f>
        <v>#REF!</v>
      </c>
    </row>
    <row r="123" spans="3:14" x14ac:dyDescent="0.25">
      <c r="C123" s="1">
        <v>120</v>
      </c>
      <c r="D123" s="1" t="str">
        <f>LOOKUP(Table6[[#This Row],[JV Number]],Table5[JV Number],Table5[Early Completion Bridge])</f>
        <v>--</v>
      </c>
      <c r="E123" s="1" t="e">
        <f>LOOKUP(Table6[[#This Row],[JV Number]],Table5[JV Number],Table5[Region])</f>
        <v>#REF!</v>
      </c>
      <c r="F123" s="1">
        <f>LOOKUP(Table6[[#This Row],[JV Number]],Table5[JV Number],Table5[District])</f>
        <v>3</v>
      </c>
      <c r="G123" s="1" t="str">
        <f>LOOKUP(Table6[[#This Row],[JV Number]],Table5[JV Number],Table5[County])</f>
        <v>Northumberland</v>
      </c>
      <c r="H123" s="485">
        <f>LOOKUP(Table6[[#This Row],[JV Number]],Table1[JV '#],Table1[Latitude])</f>
        <v>40.890638888888887</v>
      </c>
      <c r="I123" s="485">
        <f>LOOKUP(Table6[[#This Row],[JV Number]],Table1[JV '#],Table1[Longitude])</f>
        <v>-76.558122222222224</v>
      </c>
      <c r="J123" s="1" t="e">
        <f>IF(LOOKUP(Table6[[#This Row],[JV Number]],Table5[JV Number],Table5[Requires Clear/Grub])="",0,1)</f>
        <v>#REF!</v>
      </c>
      <c r="K123" s="1" t="e">
        <f>IF(LOOKUP(Table6[[#This Row],[JV Number]],Table5[JV Number],Table5[Requires Stakeout])="",0,1)</f>
        <v>#REF!</v>
      </c>
      <c r="L123" s="1" t="e">
        <f>IF(LOOKUP(Table6[[#This Row],[JV Number]],Table5[JV Number],Table5[Requires Earthwork])="",0,1)</f>
        <v>#REF!</v>
      </c>
      <c r="M123" s="1" t="e">
        <f>IF(LOOKUP(Table6[[#This Row],[JV Number]],Table5[JV Number],Table5[Requires Guardrail Adjustment])="",0,1)</f>
        <v>#REF!</v>
      </c>
      <c r="N123" s="1" t="e">
        <f>IF(LOOKUP(Table6[[#This Row],[JV Number]],Table5[JV Number],Table5[Requires Other Action])="",0,1)</f>
        <v>#REF!</v>
      </c>
    </row>
    <row r="124" spans="3:14" x14ac:dyDescent="0.25">
      <c r="C124" s="1">
        <v>121</v>
      </c>
      <c r="D124" s="1" t="str">
        <f>LOOKUP(Table6[[#This Row],[JV Number]],Table5[JV Number],Table5[Early Completion Bridge])</f>
        <v>--</v>
      </c>
      <c r="E124" s="1" t="e">
        <f>LOOKUP(Table6[[#This Row],[JV Number]],Table5[JV Number],Table5[Region])</f>
        <v>#REF!</v>
      </c>
      <c r="F124" s="1">
        <f>LOOKUP(Table6[[#This Row],[JV Number]],Table5[JV Number],Table5[District])</f>
        <v>3</v>
      </c>
      <c r="G124" s="1" t="str">
        <f>LOOKUP(Table6[[#This Row],[JV Number]],Table5[JV Number],Table5[County])</f>
        <v>Northumberland</v>
      </c>
      <c r="H124" s="485">
        <f>LOOKUP(Table6[[#This Row],[JV Number]],Table1[JV '#],Table1[Latitude])</f>
        <v>40.791888888888892</v>
      </c>
      <c r="I124" s="485">
        <f>LOOKUP(Table6[[#This Row],[JV Number]],Table1[JV '#],Table1[Longitude])</f>
        <v>-76.816986111111106</v>
      </c>
      <c r="J124" s="1" t="e">
        <f>IF(LOOKUP(Table6[[#This Row],[JV Number]],Table5[JV Number],Table5[Requires Clear/Grub])="",0,1)</f>
        <v>#REF!</v>
      </c>
      <c r="K124" s="1" t="e">
        <f>IF(LOOKUP(Table6[[#This Row],[JV Number]],Table5[JV Number],Table5[Requires Stakeout])="",0,1)</f>
        <v>#REF!</v>
      </c>
      <c r="L124" s="1" t="e">
        <f>IF(LOOKUP(Table6[[#This Row],[JV Number]],Table5[JV Number],Table5[Requires Earthwork])="",0,1)</f>
        <v>#REF!</v>
      </c>
      <c r="M124" s="1" t="e">
        <f>IF(LOOKUP(Table6[[#This Row],[JV Number]],Table5[JV Number],Table5[Requires Guardrail Adjustment])="",0,1)</f>
        <v>#REF!</v>
      </c>
      <c r="N124" s="1" t="e">
        <f>IF(LOOKUP(Table6[[#This Row],[JV Number]],Table5[JV Number],Table5[Requires Other Action])="",0,1)</f>
        <v>#REF!</v>
      </c>
    </row>
    <row r="125" spans="3:14" x14ac:dyDescent="0.25">
      <c r="C125" s="1">
        <v>122</v>
      </c>
      <c r="D125" s="1" t="str">
        <f>LOOKUP(Table6[[#This Row],[JV Number]],Table5[JV Number],Table5[Early Completion Bridge])</f>
        <v>--</v>
      </c>
      <c r="E125" s="1" t="e">
        <f>LOOKUP(Table6[[#This Row],[JV Number]],Table5[JV Number],Table5[Region])</f>
        <v>#REF!</v>
      </c>
      <c r="F125" s="1">
        <f>LOOKUP(Table6[[#This Row],[JV Number]],Table5[JV Number],Table5[District])</f>
        <v>3</v>
      </c>
      <c r="G125" s="1" t="str">
        <f>LOOKUP(Table6[[#This Row],[JV Number]],Table5[JV Number],Table5[County])</f>
        <v>Northumberland</v>
      </c>
      <c r="H125" s="485">
        <f>LOOKUP(Table6[[#This Row],[JV Number]],Table1[JV '#],Table1[Latitude])</f>
        <v>40.761972222222219</v>
      </c>
      <c r="I125" s="485">
        <f>LOOKUP(Table6[[#This Row],[JV Number]],Table1[JV '#],Table1[Longitude])</f>
        <v>-76.835288888888883</v>
      </c>
      <c r="J125" s="1" t="e">
        <f>IF(LOOKUP(Table6[[#This Row],[JV Number]],Table5[JV Number],Table5[Requires Clear/Grub])="",0,1)</f>
        <v>#REF!</v>
      </c>
      <c r="K125" s="1" t="e">
        <f>IF(LOOKUP(Table6[[#This Row],[JV Number]],Table5[JV Number],Table5[Requires Stakeout])="",0,1)</f>
        <v>#REF!</v>
      </c>
      <c r="L125" s="1" t="e">
        <f>IF(LOOKUP(Table6[[#This Row],[JV Number]],Table5[JV Number],Table5[Requires Earthwork])="",0,1)</f>
        <v>#REF!</v>
      </c>
      <c r="M125" s="1" t="e">
        <f>IF(LOOKUP(Table6[[#This Row],[JV Number]],Table5[JV Number],Table5[Requires Guardrail Adjustment])="",0,1)</f>
        <v>#REF!</v>
      </c>
      <c r="N125" s="1" t="e">
        <f>IF(LOOKUP(Table6[[#This Row],[JV Number]],Table5[JV Number],Table5[Requires Other Action])="",0,1)</f>
        <v>#REF!</v>
      </c>
    </row>
    <row r="126" spans="3:14" x14ac:dyDescent="0.25">
      <c r="C126" s="1">
        <v>123</v>
      </c>
      <c r="D126" s="1" t="str">
        <f>LOOKUP(Table6[[#This Row],[JV Number]],Table5[JV Number],Table5[Early Completion Bridge])</f>
        <v>--</v>
      </c>
      <c r="E126" s="1" t="e">
        <f>LOOKUP(Table6[[#This Row],[JV Number]],Table5[JV Number],Table5[Region])</f>
        <v>#REF!</v>
      </c>
      <c r="F126" s="1">
        <f>LOOKUP(Table6[[#This Row],[JV Number]],Table5[JV Number],Table5[District])</f>
        <v>3</v>
      </c>
      <c r="G126" s="1" t="str">
        <f>LOOKUP(Table6[[#This Row],[JV Number]],Table5[JV Number],Table5[County])</f>
        <v>Northumberland</v>
      </c>
      <c r="H126" s="485">
        <f>LOOKUP(Table6[[#This Row],[JV Number]],Table1[JV '#],Table1[Latitude])</f>
        <v>40.790666666666667</v>
      </c>
      <c r="I126" s="485">
        <f>LOOKUP(Table6[[#This Row],[JV Number]],Table1[JV '#],Table1[Longitude])</f>
        <v>-76.724824999999996</v>
      </c>
      <c r="J126" s="1" t="e">
        <f>IF(LOOKUP(Table6[[#This Row],[JV Number]],Table5[JV Number],Table5[Requires Clear/Grub])="",0,1)</f>
        <v>#REF!</v>
      </c>
      <c r="K126" s="1" t="e">
        <f>IF(LOOKUP(Table6[[#This Row],[JV Number]],Table5[JV Number],Table5[Requires Stakeout])="",0,1)</f>
        <v>#REF!</v>
      </c>
      <c r="L126" s="1" t="e">
        <f>IF(LOOKUP(Table6[[#This Row],[JV Number]],Table5[JV Number],Table5[Requires Earthwork])="",0,1)</f>
        <v>#REF!</v>
      </c>
      <c r="M126" s="1" t="e">
        <f>IF(LOOKUP(Table6[[#This Row],[JV Number]],Table5[JV Number],Table5[Requires Guardrail Adjustment])="",0,1)</f>
        <v>#REF!</v>
      </c>
      <c r="N126" s="1" t="e">
        <f>IF(LOOKUP(Table6[[#This Row],[JV Number]],Table5[JV Number],Table5[Requires Other Action])="",0,1)</f>
        <v>#REF!</v>
      </c>
    </row>
    <row r="127" spans="3:14" x14ac:dyDescent="0.25">
      <c r="C127" s="1">
        <v>124</v>
      </c>
      <c r="D127" s="1" t="str">
        <f>LOOKUP(Table6[[#This Row],[JV Number]],Table5[JV Number],Table5[Early Completion Bridge])</f>
        <v>--</v>
      </c>
      <c r="E127" s="1" t="e">
        <f>LOOKUP(Table6[[#This Row],[JV Number]],Table5[JV Number],Table5[Region])</f>
        <v>#REF!</v>
      </c>
      <c r="F127" s="1">
        <f>LOOKUP(Table6[[#This Row],[JV Number]],Table5[JV Number],Table5[District])</f>
        <v>3</v>
      </c>
      <c r="G127" s="1" t="str">
        <f>LOOKUP(Table6[[#This Row],[JV Number]],Table5[JV Number],Table5[County])</f>
        <v>Snyder</v>
      </c>
      <c r="H127" s="485">
        <f>LOOKUP(Table6[[#This Row],[JV Number]],Table1[JV '#],Table1[Latitude])</f>
        <v>40.829888888888888</v>
      </c>
      <c r="I127" s="485">
        <f>LOOKUP(Table6[[#This Row],[JV Number]],Table1[JV '#],Table1[Longitude])</f>
        <v>-76.836452777777779</v>
      </c>
      <c r="J127" s="1" t="e">
        <f>IF(LOOKUP(Table6[[#This Row],[JV Number]],Table5[JV Number],Table5[Requires Clear/Grub])="",0,1)</f>
        <v>#REF!</v>
      </c>
      <c r="K127" s="1" t="e">
        <f>IF(LOOKUP(Table6[[#This Row],[JV Number]],Table5[JV Number],Table5[Requires Stakeout])="",0,1)</f>
        <v>#REF!</v>
      </c>
      <c r="L127" s="1" t="e">
        <f>IF(LOOKUP(Table6[[#This Row],[JV Number]],Table5[JV Number],Table5[Requires Earthwork])="",0,1)</f>
        <v>#REF!</v>
      </c>
      <c r="M127" s="1" t="e">
        <f>IF(LOOKUP(Table6[[#This Row],[JV Number]],Table5[JV Number],Table5[Requires Guardrail Adjustment])="",0,1)</f>
        <v>#REF!</v>
      </c>
      <c r="N127" s="1" t="e">
        <f>IF(LOOKUP(Table6[[#This Row],[JV Number]],Table5[JV Number],Table5[Requires Other Action])="",0,1)</f>
        <v>#REF!</v>
      </c>
    </row>
    <row r="128" spans="3:14" x14ac:dyDescent="0.25">
      <c r="C128" s="1">
        <v>125</v>
      </c>
      <c r="D128" s="1" t="str">
        <f>LOOKUP(Table6[[#This Row],[JV Number]],Table5[JV Number],Table5[Early Completion Bridge])</f>
        <v>--</v>
      </c>
      <c r="E128" s="1" t="e">
        <f>LOOKUP(Table6[[#This Row],[JV Number]],Table5[JV Number],Table5[Region])</f>
        <v>#REF!</v>
      </c>
      <c r="F128" s="1">
        <f>LOOKUP(Table6[[#This Row],[JV Number]],Table5[JV Number],Table5[District])</f>
        <v>3</v>
      </c>
      <c r="G128" s="1" t="str">
        <f>LOOKUP(Table6[[#This Row],[JV Number]],Table5[JV Number],Table5[County])</f>
        <v>Sullivan</v>
      </c>
      <c r="H128" s="485">
        <f>LOOKUP(Table6[[#This Row],[JV Number]],Table1[JV '#],Table1[Latitude])</f>
        <v>41.444138888888887</v>
      </c>
      <c r="I128" s="485">
        <f>LOOKUP(Table6[[#This Row],[JV Number]],Table1[JV '#],Table1[Longitude])</f>
        <v>-76.706552777777773</v>
      </c>
      <c r="J128" s="1" t="e">
        <f>IF(LOOKUP(Table6[[#This Row],[JV Number]],Table5[JV Number],Table5[Requires Clear/Grub])="",0,1)</f>
        <v>#REF!</v>
      </c>
      <c r="K128" s="1" t="e">
        <f>IF(LOOKUP(Table6[[#This Row],[JV Number]],Table5[JV Number],Table5[Requires Stakeout])="",0,1)</f>
        <v>#REF!</v>
      </c>
      <c r="L128" s="1" t="e">
        <f>IF(LOOKUP(Table6[[#This Row],[JV Number]],Table5[JV Number],Table5[Requires Earthwork])="",0,1)</f>
        <v>#REF!</v>
      </c>
      <c r="M128" s="1" t="e">
        <f>IF(LOOKUP(Table6[[#This Row],[JV Number]],Table5[JV Number],Table5[Requires Guardrail Adjustment])="",0,1)</f>
        <v>#REF!</v>
      </c>
      <c r="N128" s="1" t="e">
        <f>IF(LOOKUP(Table6[[#This Row],[JV Number]],Table5[JV Number],Table5[Requires Other Action])="",0,1)</f>
        <v>#REF!</v>
      </c>
    </row>
    <row r="129" spans="3:14" x14ac:dyDescent="0.25">
      <c r="C129" s="1">
        <v>126</v>
      </c>
      <c r="D129" s="1" t="str">
        <f>LOOKUP(Table6[[#This Row],[JV Number]],Table5[JV Number],Table5[Early Completion Bridge])</f>
        <v>Y</v>
      </c>
      <c r="E129" s="1" t="e">
        <f>LOOKUP(Table6[[#This Row],[JV Number]],Table5[JV Number],Table5[Region])</f>
        <v>#REF!</v>
      </c>
      <c r="F129" s="1">
        <f>LOOKUP(Table6[[#This Row],[JV Number]],Table5[JV Number],Table5[District])</f>
        <v>3</v>
      </c>
      <c r="G129" s="1" t="str">
        <f>LOOKUP(Table6[[#This Row],[JV Number]],Table5[JV Number],Table5[County])</f>
        <v>Sullivan</v>
      </c>
      <c r="H129" s="485">
        <f>LOOKUP(Table6[[#This Row],[JV Number]],Table1[JV '#],Table1[Latitude])</f>
        <v>41.516166666666663</v>
      </c>
      <c r="I129" s="485">
        <f>LOOKUP(Table6[[#This Row],[JV Number]],Table1[JV '#],Table1[Longitude])</f>
        <v>-76.410313888888894</v>
      </c>
      <c r="J129" s="1" t="e">
        <f>IF(LOOKUP(Table6[[#This Row],[JV Number]],Table5[JV Number],Table5[Requires Clear/Grub])="",0,1)</f>
        <v>#REF!</v>
      </c>
      <c r="K129" s="1" t="e">
        <f>IF(LOOKUP(Table6[[#This Row],[JV Number]],Table5[JV Number],Table5[Requires Stakeout])="",0,1)</f>
        <v>#REF!</v>
      </c>
      <c r="L129" s="1" t="e">
        <f>IF(LOOKUP(Table6[[#This Row],[JV Number]],Table5[JV Number],Table5[Requires Earthwork])="",0,1)</f>
        <v>#REF!</v>
      </c>
      <c r="M129" s="1" t="e">
        <f>IF(LOOKUP(Table6[[#This Row],[JV Number]],Table5[JV Number],Table5[Requires Guardrail Adjustment])="",0,1)</f>
        <v>#REF!</v>
      </c>
      <c r="N129" s="1" t="e">
        <f>IF(LOOKUP(Table6[[#This Row],[JV Number]],Table5[JV Number],Table5[Requires Other Action])="",0,1)</f>
        <v>#REF!</v>
      </c>
    </row>
    <row r="130" spans="3:14" x14ac:dyDescent="0.25">
      <c r="C130" s="1">
        <v>127</v>
      </c>
      <c r="D130" s="1" t="str">
        <f>LOOKUP(Table6[[#This Row],[JV Number]],Table5[JV Number],Table5[Early Completion Bridge])</f>
        <v>--</v>
      </c>
      <c r="E130" s="1" t="e">
        <f>LOOKUP(Table6[[#This Row],[JV Number]],Table5[JV Number],Table5[Region])</f>
        <v>#REF!</v>
      </c>
      <c r="F130" s="1">
        <f>LOOKUP(Table6[[#This Row],[JV Number]],Table5[JV Number],Table5[District])</f>
        <v>3</v>
      </c>
      <c r="G130" s="1" t="str">
        <f>LOOKUP(Table6[[#This Row],[JV Number]],Table5[JV Number],Table5[County])</f>
        <v>Tioga</v>
      </c>
      <c r="H130" s="485">
        <f>LOOKUP(Table6[[#This Row],[JV Number]],Table1[JV '#],Table1[Latitude])</f>
        <v>41.46597222222222</v>
      </c>
      <c r="I130" s="485">
        <f>LOOKUP(Table6[[#This Row],[JV Number]],Table1[JV '#],Table1[Longitude])</f>
        <v>-76.57898055555556</v>
      </c>
      <c r="J130" s="1" t="e">
        <f>IF(LOOKUP(Table6[[#This Row],[JV Number]],Table5[JV Number],Table5[Requires Clear/Grub])="",0,1)</f>
        <v>#REF!</v>
      </c>
      <c r="K130" s="1" t="e">
        <f>IF(LOOKUP(Table6[[#This Row],[JV Number]],Table5[JV Number],Table5[Requires Stakeout])="",0,1)</f>
        <v>#REF!</v>
      </c>
      <c r="L130" s="1" t="e">
        <f>IF(LOOKUP(Table6[[#This Row],[JV Number]],Table5[JV Number],Table5[Requires Earthwork])="",0,1)</f>
        <v>#REF!</v>
      </c>
      <c r="M130" s="1" t="e">
        <f>IF(LOOKUP(Table6[[#This Row],[JV Number]],Table5[JV Number],Table5[Requires Guardrail Adjustment])="",0,1)</f>
        <v>#REF!</v>
      </c>
      <c r="N130" s="1" t="e">
        <f>IF(LOOKUP(Table6[[#This Row],[JV Number]],Table5[JV Number],Table5[Requires Other Action])="",0,1)</f>
        <v>#REF!</v>
      </c>
    </row>
    <row r="131" spans="3:14" x14ac:dyDescent="0.25">
      <c r="C131" s="1">
        <v>128</v>
      </c>
      <c r="D131" s="1" t="str">
        <f>LOOKUP(Table6[[#This Row],[JV Number]],Table5[JV Number],Table5[Early Completion Bridge])</f>
        <v>--</v>
      </c>
      <c r="E131" s="1" t="e">
        <f>LOOKUP(Table6[[#This Row],[JV Number]],Table5[JV Number],Table5[Region])</f>
        <v>#REF!</v>
      </c>
      <c r="F131" s="1">
        <f>LOOKUP(Table6[[#This Row],[JV Number]],Table5[JV Number],Table5[District])</f>
        <v>3</v>
      </c>
      <c r="G131" s="1" t="str">
        <f>LOOKUP(Table6[[#This Row],[JV Number]],Table5[JV Number],Table5[County])</f>
        <v>Tioga</v>
      </c>
      <c r="H131" s="485">
        <f>LOOKUP(Table6[[#This Row],[JV Number]],Table1[JV '#],Table1[Latitude])</f>
        <v>41.926388888888887</v>
      </c>
      <c r="I131" s="485">
        <f>LOOKUP(Table6[[#This Row],[JV Number]],Table1[JV '#],Table1[Longitude])</f>
        <v>-77.521344444444438</v>
      </c>
      <c r="J131" s="1" t="e">
        <f>IF(LOOKUP(Table6[[#This Row],[JV Number]],Table5[JV Number],Table5[Requires Clear/Grub])="",0,1)</f>
        <v>#REF!</v>
      </c>
      <c r="K131" s="1" t="e">
        <f>IF(LOOKUP(Table6[[#This Row],[JV Number]],Table5[JV Number],Table5[Requires Stakeout])="",0,1)</f>
        <v>#REF!</v>
      </c>
      <c r="L131" s="1" t="e">
        <f>IF(LOOKUP(Table6[[#This Row],[JV Number]],Table5[JV Number],Table5[Requires Earthwork])="",0,1)</f>
        <v>#REF!</v>
      </c>
      <c r="M131" s="1" t="e">
        <f>IF(LOOKUP(Table6[[#This Row],[JV Number]],Table5[JV Number],Table5[Requires Guardrail Adjustment])="",0,1)</f>
        <v>#REF!</v>
      </c>
      <c r="N131" s="1" t="e">
        <f>IF(LOOKUP(Table6[[#This Row],[JV Number]],Table5[JV Number],Table5[Requires Other Action])="",0,1)</f>
        <v>#REF!</v>
      </c>
    </row>
    <row r="132" spans="3:14" x14ac:dyDescent="0.25">
      <c r="C132" s="1">
        <v>129</v>
      </c>
      <c r="D132" s="1" t="str">
        <f>LOOKUP(Table6[[#This Row],[JV Number]],Table5[JV Number],Table5[Early Completion Bridge])</f>
        <v>Y</v>
      </c>
      <c r="E132" s="1" t="e">
        <f>LOOKUP(Table6[[#This Row],[JV Number]],Table5[JV Number],Table5[Region])</f>
        <v>#REF!</v>
      </c>
      <c r="F132" s="1">
        <f>LOOKUP(Table6[[#This Row],[JV Number]],Table5[JV Number],Table5[District])</f>
        <v>3</v>
      </c>
      <c r="G132" s="1" t="str">
        <f>LOOKUP(Table6[[#This Row],[JV Number]],Table5[JV Number],Table5[County])</f>
        <v>Tioga</v>
      </c>
      <c r="H132" s="485">
        <f>LOOKUP(Table6[[#This Row],[JV Number]],Table1[JV '#],Table1[Latitude])</f>
        <v>41.933388888888892</v>
      </c>
      <c r="I132" s="485">
        <f>LOOKUP(Table6[[#This Row],[JV Number]],Table1[JV '#],Table1[Longitude])</f>
        <v>-77.479327777777783</v>
      </c>
      <c r="J132" s="1" t="e">
        <f>IF(LOOKUP(Table6[[#This Row],[JV Number]],Table5[JV Number],Table5[Requires Clear/Grub])="",0,1)</f>
        <v>#REF!</v>
      </c>
      <c r="K132" s="1" t="e">
        <f>IF(LOOKUP(Table6[[#This Row],[JV Number]],Table5[JV Number],Table5[Requires Stakeout])="",0,1)</f>
        <v>#REF!</v>
      </c>
      <c r="L132" s="1" t="e">
        <f>IF(LOOKUP(Table6[[#This Row],[JV Number]],Table5[JV Number],Table5[Requires Earthwork])="",0,1)</f>
        <v>#REF!</v>
      </c>
      <c r="M132" s="1" t="e">
        <f>IF(LOOKUP(Table6[[#This Row],[JV Number]],Table5[JV Number],Table5[Requires Guardrail Adjustment])="",0,1)</f>
        <v>#REF!</v>
      </c>
      <c r="N132" s="1" t="e">
        <f>IF(LOOKUP(Table6[[#This Row],[JV Number]],Table5[JV Number],Table5[Requires Other Action])="",0,1)</f>
        <v>#REF!</v>
      </c>
    </row>
    <row r="133" spans="3:14" x14ac:dyDescent="0.25">
      <c r="C133" s="1">
        <v>130</v>
      </c>
      <c r="D133" s="1" t="str">
        <f>LOOKUP(Table6[[#This Row],[JV Number]],Table5[JV Number],Table5[Early Completion Bridge])</f>
        <v>--</v>
      </c>
      <c r="E133" s="1" t="e">
        <f>LOOKUP(Table6[[#This Row],[JV Number]],Table5[JV Number],Table5[Region])</f>
        <v>#REF!</v>
      </c>
      <c r="F133" s="1">
        <f>LOOKUP(Table6[[#This Row],[JV Number]],Table5[JV Number],Table5[District])</f>
        <v>3</v>
      </c>
      <c r="G133" s="1" t="str">
        <f>LOOKUP(Table6[[#This Row],[JV Number]],Table5[JV Number],Table5[County])</f>
        <v>Tioga</v>
      </c>
      <c r="H133" s="485">
        <f>LOOKUP(Table6[[#This Row],[JV Number]],Table1[JV '#],Table1[Latitude])</f>
        <v>41.93011111111111</v>
      </c>
      <c r="I133" s="485">
        <f>LOOKUP(Table6[[#This Row],[JV Number]],Table1[JV '#],Table1[Longitude])</f>
        <v>-76.932311111111105</v>
      </c>
      <c r="J133" s="1" t="e">
        <f>IF(LOOKUP(Table6[[#This Row],[JV Number]],Table5[JV Number],Table5[Requires Clear/Grub])="",0,1)</f>
        <v>#REF!</v>
      </c>
      <c r="K133" s="1" t="e">
        <f>IF(LOOKUP(Table6[[#This Row],[JV Number]],Table5[JV Number],Table5[Requires Stakeout])="",0,1)</f>
        <v>#REF!</v>
      </c>
      <c r="L133" s="1" t="e">
        <f>IF(LOOKUP(Table6[[#This Row],[JV Number]],Table5[JV Number],Table5[Requires Earthwork])="",0,1)</f>
        <v>#REF!</v>
      </c>
      <c r="M133" s="1" t="e">
        <f>IF(LOOKUP(Table6[[#This Row],[JV Number]],Table5[JV Number],Table5[Requires Guardrail Adjustment])="",0,1)</f>
        <v>#REF!</v>
      </c>
      <c r="N133" s="1" t="e">
        <f>IF(LOOKUP(Table6[[#This Row],[JV Number]],Table5[JV Number],Table5[Requires Other Action])="",0,1)</f>
        <v>#REF!</v>
      </c>
    </row>
    <row r="134" spans="3:14" x14ac:dyDescent="0.25">
      <c r="C134" s="1">
        <v>131</v>
      </c>
      <c r="D134" s="1" t="str">
        <f>LOOKUP(Table6[[#This Row],[JV Number]],Table5[JV Number],Table5[Early Completion Bridge])</f>
        <v>Y</v>
      </c>
      <c r="E134" s="1" t="e">
        <f>LOOKUP(Table6[[#This Row],[JV Number]],Table5[JV Number],Table5[Region])</f>
        <v>#REF!</v>
      </c>
      <c r="F134" s="1">
        <f>LOOKUP(Table6[[#This Row],[JV Number]],Table5[JV Number],Table5[District])</f>
        <v>3</v>
      </c>
      <c r="G134" s="1" t="str">
        <f>LOOKUP(Table6[[#This Row],[JV Number]],Table5[JV Number],Table5[County])</f>
        <v>Tioga</v>
      </c>
      <c r="H134" s="485">
        <f>LOOKUP(Table6[[#This Row],[JV Number]],Table1[JV '#],Table1[Latitude])</f>
        <v>41.73522222222222</v>
      </c>
      <c r="I134" s="485">
        <f>LOOKUP(Table6[[#This Row],[JV Number]],Table1[JV '#],Table1[Longitude])</f>
        <v>-77.582163888888886</v>
      </c>
      <c r="J134" s="1" t="e">
        <f>IF(LOOKUP(Table6[[#This Row],[JV Number]],Table5[JV Number],Table5[Requires Clear/Grub])="",0,1)</f>
        <v>#REF!</v>
      </c>
      <c r="K134" s="1" t="e">
        <f>IF(LOOKUP(Table6[[#This Row],[JV Number]],Table5[JV Number],Table5[Requires Stakeout])="",0,1)</f>
        <v>#REF!</v>
      </c>
      <c r="L134" s="1" t="e">
        <f>IF(LOOKUP(Table6[[#This Row],[JV Number]],Table5[JV Number],Table5[Requires Earthwork])="",0,1)</f>
        <v>#REF!</v>
      </c>
      <c r="M134" s="1" t="e">
        <f>IF(LOOKUP(Table6[[#This Row],[JV Number]],Table5[JV Number],Table5[Requires Guardrail Adjustment])="",0,1)</f>
        <v>#REF!</v>
      </c>
      <c r="N134" s="1" t="e">
        <f>IF(LOOKUP(Table6[[#This Row],[JV Number]],Table5[JV Number],Table5[Requires Other Action])="",0,1)</f>
        <v>#REF!</v>
      </c>
    </row>
    <row r="135" spans="3:14" x14ac:dyDescent="0.25">
      <c r="C135" s="1">
        <v>132</v>
      </c>
      <c r="D135" s="1" t="str">
        <f>LOOKUP(Table6[[#This Row],[JV Number]],Table5[JV Number],Table5[Early Completion Bridge])</f>
        <v>Y</v>
      </c>
      <c r="E135" s="1" t="e">
        <f>LOOKUP(Table6[[#This Row],[JV Number]],Table5[JV Number],Table5[Region])</f>
        <v>#REF!</v>
      </c>
      <c r="F135" s="1">
        <f>LOOKUP(Table6[[#This Row],[JV Number]],Table5[JV Number],Table5[District])</f>
        <v>3</v>
      </c>
      <c r="G135" s="1" t="str">
        <f>LOOKUP(Table6[[#This Row],[JV Number]],Table5[JV Number],Table5[County])</f>
        <v>Tioga</v>
      </c>
      <c r="H135" s="485">
        <f>LOOKUP(Table6[[#This Row],[JV Number]],Table1[JV '#],Table1[Latitude])</f>
        <v>41.621499999999997</v>
      </c>
      <c r="I135" s="485">
        <f>LOOKUP(Table6[[#This Row],[JV Number]],Table1[JV '#],Table1[Longitude])</f>
        <v>-77.366236111111107</v>
      </c>
      <c r="J135" s="1" t="e">
        <f>IF(LOOKUP(Table6[[#This Row],[JV Number]],Table5[JV Number],Table5[Requires Clear/Grub])="",0,1)</f>
        <v>#REF!</v>
      </c>
      <c r="K135" s="1" t="e">
        <f>IF(LOOKUP(Table6[[#This Row],[JV Number]],Table5[JV Number],Table5[Requires Stakeout])="",0,1)</f>
        <v>#REF!</v>
      </c>
      <c r="L135" s="1" t="e">
        <f>IF(LOOKUP(Table6[[#This Row],[JV Number]],Table5[JV Number],Table5[Requires Earthwork])="",0,1)</f>
        <v>#REF!</v>
      </c>
      <c r="M135" s="1" t="e">
        <f>IF(LOOKUP(Table6[[#This Row],[JV Number]],Table5[JV Number],Table5[Requires Guardrail Adjustment])="",0,1)</f>
        <v>#REF!</v>
      </c>
      <c r="N135" s="1" t="e">
        <f>IF(LOOKUP(Table6[[#This Row],[JV Number]],Table5[JV Number],Table5[Requires Other Action])="",0,1)</f>
        <v>#REF!</v>
      </c>
    </row>
    <row r="136" spans="3:14" x14ac:dyDescent="0.25">
      <c r="C136" s="1">
        <v>133</v>
      </c>
      <c r="D136" s="1" t="str">
        <f>LOOKUP(Table6[[#This Row],[JV Number]],Table5[JV Number],Table5[Early Completion Bridge])</f>
        <v>Y</v>
      </c>
      <c r="E136" s="1" t="e">
        <f>LOOKUP(Table6[[#This Row],[JV Number]],Table5[JV Number],Table5[Region])</f>
        <v>#REF!</v>
      </c>
      <c r="F136" s="1">
        <f>LOOKUP(Table6[[#This Row],[JV Number]],Table5[JV Number],Table5[District])</f>
        <v>3</v>
      </c>
      <c r="G136" s="1" t="str">
        <f>LOOKUP(Table6[[#This Row],[JV Number]],Table5[JV Number],Table5[County])</f>
        <v>Tioga</v>
      </c>
      <c r="H136" s="485">
        <f>LOOKUP(Table6[[#This Row],[JV Number]],Table1[JV '#],Table1[Latitude])</f>
        <v>41.992083333333333</v>
      </c>
      <c r="I136" s="485">
        <f>LOOKUP(Table6[[#This Row],[JV Number]],Table1[JV '#],Table1[Longitude])</f>
        <v>-77.379824999999997</v>
      </c>
      <c r="J136" s="1" t="e">
        <f>IF(LOOKUP(Table6[[#This Row],[JV Number]],Table5[JV Number],Table5[Requires Clear/Grub])="",0,1)</f>
        <v>#REF!</v>
      </c>
      <c r="K136" s="1" t="e">
        <f>IF(LOOKUP(Table6[[#This Row],[JV Number]],Table5[JV Number],Table5[Requires Stakeout])="",0,1)</f>
        <v>#REF!</v>
      </c>
      <c r="L136" s="1" t="e">
        <f>IF(LOOKUP(Table6[[#This Row],[JV Number]],Table5[JV Number],Table5[Requires Earthwork])="",0,1)</f>
        <v>#REF!</v>
      </c>
      <c r="M136" s="1" t="e">
        <f>IF(LOOKUP(Table6[[#This Row],[JV Number]],Table5[JV Number],Table5[Requires Guardrail Adjustment])="",0,1)</f>
        <v>#REF!</v>
      </c>
      <c r="N136" s="1" t="e">
        <f>IF(LOOKUP(Table6[[#This Row],[JV Number]],Table5[JV Number],Table5[Requires Other Action])="",0,1)</f>
        <v>#REF!</v>
      </c>
    </row>
    <row r="137" spans="3:14" x14ac:dyDescent="0.25">
      <c r="C137" s="1">
        <v>134</v>
      </c>
      <c r="D137" s="1" t="str">
        <f>LOOKUP(Table6[[#This Row],[JV Number]],Table5[JV Number],Table5[Early Completion Bridge])</f>
        <v>--</v>
      </c>
      <c r="E137" s="1" t="e">
        <f>LOOKUP(Table6[[#This Row],[JV Number]],Table5[JV Number],Table5[Region])</f>
        <v>#REF!</v>
      </c>
      <c r="F137" s="1">
        <f>LOOKUP(Table6[[#This Row],[JV Number]],Table5[JV Number],Table5[District])</f>
        <v>3</v>
      </c>
      <c r="G137" s="1" t="str">
        <f>LOOKUP(Table6[[#This Row],[JV Number]],Table5[JV Number],Table5[County])</f>
        <v>Tioga</v>
      </c>
      <c r="H137" s="485">
        <f>LOOKUP(Table6[[#This Row],[JV Number]],Table1[JV '#],Table1[Latitude])</f>
        <v>41.797861111111111</v>
      </c>
      <c r="I137" s="485">
        <f>LOOKUP(Table6[[#This Row],[JV Number]],Table1[JV '#],Table1[Longitude])</f>
        <v>-77.264349999999993</v>
      </c>
      <c r="J137" s="1" t="e">
        <f>IF(LOOKUP(Table6[[#This Row],[JV Number]],Table5[JV Number],Table5[Requires Clear/Grub])="",0,1)</f>
        <v>#REF!</v>
      </c>
      <c r="K137" s="1" t="e">
        <f>IF(LOOKUP(Table6[[#This Row],[JV Number]],Table5[JV Number],Table5[Requires Stakeout])="",0,1)</f>
        <v>#REF!</v>
      </c>
      <c r="L137" s="1" t="e">
        <f>IF(LOOKUP(Table6[[#This Row],[JV Number]],Table5[JV Number],Table5[Requires Earthwork])="",0,1)</f>
        <v>#REF!</v>
      </c>
      <c r="M137" s="1" t="e">
        <f>IF(LOOKUP(Table6[[#This Row],[JV Number]],Table5[JV Number],Table5[Requires Guardrail Adjustment])="",0,1)</f>
        <v>#REF!</v>
      </c>
      <c r="N137" s="1" t="e">
        <f>IF(LOOKUP(Table6[[#This Row],[JV Number]],Table5[JV Number],Table5[Requires Other Action])="",0,1)</f>
        <v>#REF!</v>
      </c>
    </row>
    <row r="138" spans="3:14" x14ac:dyDescent="0.25">
      <c r="C138" s="1">
        <v>135</v>
      </c>
      <c r="D138" s="1" t="str">
        <f>LOOKUP(Table6[[#This Row],[JV Number]],Table5[JV Number],Table5[Early Completion Bridge])</f>
        <v>--</v>
      </c>
      <c r="E138" s="1" t="e">
        <f>LOOKUP(Table6[[#This Row],[JV Number]],Table5[JV Number],Table5[Region])</f>
        <v>#REF!</v>
      </c>
      <c r="F138" s="1">
        <f>LOOKUP(Table6[[#This Row],[JV Number]],Table5[JV Number],Table5[District])</f>
        <v>3</v>
      </c>
      <c r="G138" s="1" t="str">
        <f>LOOKUP(Table6[[#This Row],[JV Number]],Table5[JV Number],Table5[County])</f>
        <v>Union</v>
      </c>
      <c r="H138" s="485">
        <f>LOOKUP(Table6[[#This Row],[JV Number]],Table1[JV '#],Table1[Latitude])</f>
        <v>41.012444444444398</v>
      </c>
      <c r="I138" s="485">
        <f>LOOKUP(Table6[[#This Row],[JV Number]],Table1[JV '#],Table1[Longitude])</f>
        <v>-76.982511111111108</v>
      </c>
      <c r="J138" s="1" t="e">
        <f>IF(LOOKUP(Table6[[#This Row],[JV Number]],Table5[JV Number],Table5[Requires Clear/Grub])="",0,1)</f>
        <v>#REF!</v>
      </c>
      <c r="K138" s="1" t="e">
        <f>IF(LOOKUP(Table6[[#This Row],[JV Number]],Table5[JV Number],Table5[Requires Stakeout])="",0,1)</f>
        <v>#REF!</v>
      </c>
      <c r="L138" s="1" t="e">
        <f>IF(LOOKUP(Table6[[#This Row],[JV Number]],Table5[JV Number],Table5[Requires Earthwork])="",0,1)</f>
        <v>#REF!</v>
      </c>
      <c r="M138" s="1" t="e">
        <f>IF(LOOKUP(Table6[[#This Row],[JV Number]],Table5[JV Number],Table5[Requires Guardrail Adjustment])="",0,1)</f>
        <v>#REF!</v>
      </c>
      <c r="N138" s="1" t="e">
        <f>IF(LOOKUP(Table6[[#This Row],[JV Number]],Table5[JV Number],Table5[Requires Other Action])="",0,1)</f>
        <v>#REF!</v>
      </c>
    </row>
    <row r="139" spans="3:14" x14ac:dyDescent="0.25">
      <c r="C139" s="1">
        <v>136</v>
      </c>
      <c r="D139" s="1" t="str">
        <f>LOOKUP(Table6[[#This Row],[JV Number]],Table5[JV Number],Table5[Early Completion Bridge])</f>
        <v>--</v>
      </c>
      <c r="E139" s="1" t="e">
        <f>LOOKUP(Table6[[#This Row],[JV Number]],Table5[JV Number],Table5[Region])</f>
        <v>#REF!</v>
      </c>
      <c r="F139" s="1">
        <f>LOOKUP(Table6[[#This Row],[JV Number]],Table5[JV Number],Table5[District])</f>
        <v>3</v>
      </c>
      <c r="G139" s="1" t="str">
        <f>LOOKUP(Table6[[#This Row],[JV Number]],Table5[JV Number],Table5[County])</f>
        <v>Union</v>
      </c>
      <c r="H139" s="485">
        <f>LOOKUP(Table6[[#This Row],[JV Number]],Table1[JV '#],Table1[Latitude])</f>
        <v>41.012416666666667</v>
      </c>
      <c r="I139" s="485">
        <f>LOOKUP(Table6[[#This Row],[JV Number]],Table1[JV '#],Table1[Longitude])</f>
        <v>-76.982186111111105</v>
      </c>
      <c r="J139" s="1" t="e">
        <f>IF(LOOKUP(Table6[[#This Row],[JV Number]],Table5[JV Number],Table5[Requires Clear/Grub])="",0,1)</f>
        <v>#REF!</v>
      </c>
      <c r="K139" s="1" t="e">
        <f>IF(LOOKUP(Table6[[#This Row],[JV Number]],Table5[JV Number],Table5[Requires Stakeout])="",0,1)</f>
        <v>#REF!</v>
      </c>
      <c r="L139" s="1" t="e">
        <f>IF(LOOKUP(Table6[[#This Row],[JV Number]],Table5[JV Number],Table5[Requires Earthwork])="",0,1)</f>
        <v>#REF!</v>
      </c>
      <c r="M139" s="1" t="e">
        <f>IF(LOOKUP(Table6[[#This Row],[JV Number]],Table5[JV Number],Table5[Requires Guardrail Adjustment])="",0,1)</f>
        <v>#REF!</v>
      </c>
      <c r="N139" s="1" t="e">
        <f>IF(LOOKUP(Table6[[#This Row],[JV Number]],Table5[JV Number],Table5[Requires Other Action])="",0,1)</f>
        <v>#REF!</v>
      </c>
    </row>
    <row r="140" spans="3:14" x14ac:dyDescent="0.25">
      <c r="C140" s="1">
        <v>137</v>
      </c>
      <c r="D140" s="1" t="str">
        <f>LOOKUP(Table6[[#This Row],[JV Number]],Table5[JV Number],Table5[Early Completion Bridge])</f>
        <v>Y</v>
      </c>
      <c r="E140" s="1" t="e">
        <f>LOOKUP(Table6[[#This Row],[JV Number]],Table5[JV Number],Table5[Region])</f>
        <v>#REF!</v>
      </c>
      <c r="F140" s="1">
        <f>LOOKUP(Table6[[#This Row],[JV Number]],Table5[JV Number],Table5[District])</f>
        <v>3</v>
      </c>
      <c r="G140" s="1" t="str">
        <f>LOOKUP(Table6[[#This Row],[JV Number]],Table5[JV Number],Table5[County])</f>
        <v>Union</v>
      </c>
      <c r="H140" s="485">
        <f>LOOKUP(Table6[[#This Row],[JV Number]],Table1[JV '#],Table1[Latitude])</f>
        <v>40.97336111111111</v>
      </c>
      <c r="I140" s="485">
        <f>LOOKUP(Table6[[#This Row],[JV Number]],Table1[JV '#],Table1[Longitude])</f>
        <v>-76.95245833333334</v>
      </c>
      <c r="J140" s="1" t="e">
        <f>IF(LOOKUP(Table6[[#This Row],[JV Number]],Table5[JV Number],Table5[Requires Clear/Grub])="",0,1)</f>
        <v>#REF!</v>
      </c>
      <c r="K140" s="1" t="e">
        <f>IF(LOOKUP(Table6[[#This Row],[JV Number]],Table5[JV Number],Table5[Requires Stakeout])="",0,1)</f>
        <v>#REF!</v>
      </c>
      <c r="L140" s="1" t="e">
        <f>IF(LOOKUP(Table6[[#This Row],[JV Number]],Table5[JV Number],Table5[Requires Earthwork])="",0,1)</f>
        <v>#REF!</v>
      </c>
      <c r="M140" s="1" t="e">
        <f>IF(LOOKUP(Table6[[#This Row],[JV Number]],Table5[JV Number],Table5[Requires Guardrail Adjustment])="",0,1)</f>
        <v>#REF!</v>
      </c>
      <c r="N140" s="1" t="e">
        <f>IF(LOOKUP(Table6[[#This Row],[JV Number]],Table5[JV Number],Table5[Requires Other Action])="",0,1)</f>
        <v>#REF!</v>
      </c>
    </row>
    <row r="141" spans="3:14" x14ac:dyDescent="0.25">
      <c r="C141" s="1">
        <v>138</v>
      </c>
      <c r="D141" s="1" t="str">
        <f>LOOKUP(Table6[[#This Row],[JV Number]],Table5[JV Number],Table5[Early Completion Bridge])</f>
        <v>Y</v>
      </c>
      <c r="E141" s="1" t="e">
        <f>LOOKUP(Table6[[#This Row],[JV Number]],Table5[JV Number],Table5[Region])</f>
        <v>#REF!</v>
      </c>
      <c r="F141" s="1">
        <f>LOOKUP(Table6[[#This Row],[JV Number]],Table5[JV Number],Table5[District])</f>
        <v>3</v>
      </c>
      <c r="G141" s="1" t="str">
        <f>LOOKUP(Table6[[#This Row],[JV Number]],Table5[JV Number],Table5[County])</f>
        <v>Union</v>
      </c>
      <c r="H141" s="485">
        <f>LOOKUP(Table6[[#This Row],[JV Number]],Table1[JV '#],Table1[Latitude])</f>
        <v>40.883055555555558</v>
      </c>
      <c r="I141" s="485">
        <f>LOOKUP(Table6[[#This Row],[JV Number]],Table1[JV '#],Table1[Longitude])</f>
        <v>-77.197177777777782</v>
      </c>
      <c r="J141" s="1" t="e">
        <f>IF(LOOKUP(Table6[[#This Row],[JV Number]],Table5[JV Number],Table5[Requires Clear/Grub])="",0,1)</f>
        <v>#REF!</v>
      </c>
      <c r="K141" s="1" t="e">
        <f>IF(LOOKUP(Table6[[#This Row],[JV Number]],Table5[JV Number],Table5[Requires Stakeout])="",0,1)</f>
        <v>#REF!</v>
      </c>
      <c r="L141" s="1" t="e">
        <f>IF(LOOKUP(Table6[[#This Row],[JV Number]],Table5[JV Number],Table5[Requires Earthwork])="",0,1)</f>
        <v>#REF!</v>
      </c>
      <c r="M141" s="1" t="e">
        <f>IF(LOOKUP(Table6[[#This Row],[JV Number]],Table5[JV Number],Table5[Requires Guardrail Adjustment])="",0,1)</f>
        <v>#REF!</v>
      </c>
      <c r="N141" s="1" t="e">
        <f>IF(LOOKUP(Table6[[#This Row],[JV Number]],Table5[JV Number],Table5[Requires Other Action])="",0,1)</f>
        <v>#REF!</v>
      </c>
    </row>
    <row r="142" spans="3:14" x14ac:dyDescent="0.25">
      <c r="C142" s="1">
        <v>139</v>
      </c>
      <c r="D142" s="1" t="str">
        <f>LOOKUP(Table6[[#This Row],[JV Number]],Table5[JV Number],Table5[Early Completion Bridge])</f>
        <v>--</v>
      </c>
      <c r="E142" s="1" t="e">
        <f>LOOKUP(Table6[[#This Row],[JV Number]],Table5[JV Number],Table5[Region])</f>
        <v>#REF!</v>
      </c>
      <c r="F142" s="1">
        <f>LOOKUP(Table6[[#This Row],[JV Number]],Table5[JV Number],Table5[District])</f>
        <v>4</v>
      </c>
      <c r="G142" s="1" t="str">
        <f>LOOKUP(Table6[[#This Row],[JV Number]],Table5[JV Number],Table5[County])</f>
        <v>Lackawanna</v>
      </c>
      <c r="H142" s="485">
        <f>LOOKUP(Table6[[#This Row],[JV Number]],Table1[JV '#],Table1[Latitude])</f>
        <v>41.489444444444402</v>
      </c>
      <c r="I142" s="485">
        <f>LOOKUP(Table6[[#This Row],[JV Number]],Table1[JV '#],Table1[Longitude])</f>
        <v>-75.680374999999998</v>
      </c>
      <c r="J142" s="1" t="e">
        <f>IF(LOOKUP(Table6[[#This Row],[JV Number]],Table5[JV Number],Table5[Requires Clear/Grub])="",0,1)</f>
        <v>#REF!</v>
      </c>
      <c r="K142" s="1" t="e">
        <f>IF(LOOKUP(Table6[[#This Row],[JV Number]],Table5[JV Number],Table5[Requires Stakeout])="",0,1)</f>
        <v>#REF!</v>
      </c>
      <c r="L142" s="1" t="e">
        <f>IF(LOOKUP(Table6[[#This Row],[JV Number]],Table5[JV Number],Table5[Requires Earthwork])="",0,1)</f>
        <v>#REF!</v>
      </c>
      <c r="M142" s="1" t="e">
        <f>IF(LOOKUP(Table6[[#This Row],[JV Number]],Table5[JV Number],Table5[Requires Guardrail Adjustment])="",0,1)</f>
        <v>#REF!</v>
      </c>
      <c r="N142" s="1" t="e">
        <f>IF(LOOKUP(Table6[[#This Row],[JV Number]],Table5[JV Number],Table5[Requires Other Action])="",0,1)</f>
        <v>#REF!</v>
      </c>
    </row>
    <row r="143" spans="3:14" x14ac:dyDescent="0.25">
      <c r="C143" s="1">
        <v>140</v>
      </c>
      <c r="D143" s="1" t="str">
        <f>LOOKUP(Table6[[#This Row],[JV Number]],Table5[JV Number],Table5[Early Completion Bridge])</f>
        <v>--</v>
      </c>
      <c r="E143" s="1" t="e">
        <f>LOOKUP(Table6[[#This Row],[JV Number]],Table5[JV Number],Table5[Region])</f>
        <v>#REF!</v>
      </c>
      <c r="F143" s="1">
        <f>LOOKUP(Table6[[#This Row],[JV Number]],Table5[JV Number],Table5[District])</f>
        <v>4</v>
      </c>
      <c r="G143" s="1" t="str">
        <f>LOOKUP(Table6[[#This Row],[JV Number]],Table5[JV Number],Table5[County])</f>
        <v>Luzerne</v>
      </c>
      <c r="H143" s="485">
        <f>LOOKUP(Table6[[#This Row],[JV Number]],Table1[JV '#],Table1[Latitude])</f>
        <v>41.180888888888887</v>
      </c>
      <c r="I143" s="485">
        <f>LOOKUP(Table6[[#This Row],[JV Number]],Table1[JV '#],Table1[Longitude])</f>
        <v>-75.699402777777777</v>
      </c>
      <c r="J143" s="1" t="e">
        <f>IF(LOOKUP(Table6[[#This Row],[JV Number]],Table5[JV Number],Table5[Requires Clear/Grub])="",0,1)</f>
        <v>#REF!</v>
      </c>
      <c r="K143" s="1" t="e">
        <f>IF(LOOKUP(Table6[[#This Row],[JV Number]],Table5[JV Number],Table5[Requires Stakeout])="",0,1)</f>
        <v>#REF!</v>
      </c>
      <c r="L143" s="1" t="e">
        <f>IF(LOOKUP(Table6[[#This Row],[JV Number]],Table5[JV Number],Table5[Requires Earthwork])="",0,1)</f>
        <v>#REF!</v>
      </c>
      <c r="M143" s="1" t="e">
        <f>IF(LOOKUP(Table6[[#This Row],[JV Number]],Table5[JV Number],Table5[Requires Guardrail Adjustment])="",0,1)</f>
        <v>#REF!</v>
      </c>
      <c r="N143" s="1" t="e">
        <f>IF(LOOKUP(Table6[[#This Row],[JV Number]],Table5[JV Number],Table5[Requires Other Action])="",0,1)</f>
        <v>#REF!</v>
      </c>
    </row>
    <row r="144" spans="3:14" x14ac:dyDescent="0.25">
      <c r="C144" s="1">
        <v>141</v>
      </c>
      <c r="D144" s="1" t="str">
        <f>LOOKUP(Table6[[#This Row],[JV Number]],Table5[JV Number],Table5[Early Completion Bridge])</f>
        <v>--</v>
      </c>
      <c r="E144" s="1" t="e">
        <f>LOOKUP(Table6[[#This Row],[JV Number]],Table5[JV Number],Table5[Region])</f>
        <v>#REF!</v>
      </c>
      <c r="F144" s="1">
        <f>LOOKUP(Table6[[#This Row],[JV Number]],Table5[JV Number],Table5[District])</f>
        <v>4</v>
      </c>
      <c r="G144" s="1" t="str">
        <f>LOOKUP(Table6[[#This Row],[JV Number]],Table5[JV Number],Table5[County])</f>
        <v>Luzerne</v>
      </c>
      <c r="H144" s="485">
        <f>LOOKUP(Table6[[#This Row],[JV Number]],Table1[JV '#],Table1[Latitude])</f>
        <v>41.048333333333332</v>
      </c>
      <c r="I144" s="485">
        <f>LOOKUP(Table6[[#This Row],[JV Number]],Table1[JV '#],Table1[Longitude])</f>
        <v>-76.00833333333334</v>
      </c>
      <c r="J144" s="1" t="e">
        <f>IF(LOOKUP(Table6[[#This Row],[JV Number]],Table5[JV Number],Table5[Requires Clear/Grub])="",0,1)</f>
        <v>#REF!</v>
      </c>
      <c r="K144" s="1" t="e">
        <f>IF(LOOKUP(Table6[[#This Row],[JV Number]],Table5[JV Number],Table5[Requires Stakeout])="",0,1)</f>
        <v>#REF!</v>
      </c>
      <c r="L144" s="1" t="e">
        <f>IF(LOOKUP(Table6[[#This Row],[JV Number]],Table5[JV Number],Table5[Requires Earthwork])="",0,1)</f>
        <v>#REF!</v>
      </c>
      <c r="M144" s="1" t="e">
        <f>IF(LOOKUP(Table6[[#This Row],[JV Number]],Table5[JV Number],Table5[Requires Guardrail Adjustment])="",0,1)</f>
        <v>#REF!</v>
      </c>
      <c r="N144" s="1" t="e">
        <f>IF(LOOKUP(Table6[[#This Row],[JV Number]],Table5[JV Number],Table5[Requires Other Action])="",0,1)</f>
        <v>#REF!</v>
      </c>
    </row>
    <row r="145" spans="3:14" x14ac:dyDescent="0.25">
      <c r="C145" s="1">
        <v>142</v>
      </c>
      <c r="D145" s="1" t="str">
        <f>LOOKUP(Table6[[#This Row],[JV Number]],Table5[JV Number],Table5[Early Completion Bridge])</f>
        <v>Y</v>
      </c>
      <c r="E145" s="1" t="e">
        <f>LOOKUP(Table6[[#This Row],[JV Number]],Table5[JV Number],Table5[Region])</f>
        <v>#REF!</v>
      </c>
      <c r="F145" s="1">
        <f>LOOKUP(Table6[[#This Row],[JV Number]],Table5[JV Number],Table5[District])</f>
        <v>4</v>
      </c>
      <c r="G145" s="1" t="str">
        <f>LOOKUP(Table6[[#This Row],[JV Number]],Table5[JV Number],Table5[County])</f>
        <v>Pike</v>
      </c>
      <c r="H145" s="485">
        <f>LOOKUP(Table6[[#This Row],[JV Number]],Table1[JV '#],Table1[Latitude])</f>
        <v>41.411611111111114</v>
      </c>
      <c r="I145" s="485">
        <f>LOOKUP(Table6[[#This Row],[JV Number]],Table1[JV '#],Table1[Longitude])</f>
        <v>-74.893472222222229</v>
      </c>
      <c r="J145" s="1" t="e">
        <f>IF(LOOKUP(Table6[[#This Row],[JV Number]],Table5[JV Number],Table5[Requires Clear/Grub])="",0,1)</f>
        <v>#REF!</v>
      </c>
      <c r="K145" s="1" t="e">
        <f>IF(LOOKUP(Table6[[#This Row],[JV Number]],Table5[JV Number],Table5[Requires Stakeout])="",0,1)</f>
        <v>#REF!</v>
      </c>
      <c r="L145" s="1" t="e">
        <f>IF(LOOKUP(Table6[[#This Row],[JV Number]],Table5[JV Number],Table5[Requires Earthwork])="",0,1)</f>
        <v>#REF!</v>
      </c>
      <c r="M145" s="1" t="e">
        <f>IF(LOOKUP(Table6[[#This Row],[JV Number]],Table5[JV Number],Table5[Requires Guardrail Adjustment])="",0,1)</f>
        <v>#REF!</v>
      </c>
      <c r="N145" s="1" t="e">
        <f>IF(LOOKUP(Table6[[#This Row],[JV Number]],Table5[JV Number],Table5[Requires Other Action])="",0,1)</f>
        <v>#REF!</v>
      </c>
    </row>
    <row r="146" spans="3:14" x14ac:dyDescent="0.25">
      <c r="C146" s="1">
        <v>143</v>
      </c>
      <c r="D146" s="1" t="str">
        <f>LOOKUP(Table6[[#This Row],[JV Number]],Table5[JV Number],Table5[Early Completion Bridge])</f>
        <v>--</v>
      </c>
      <c r="E146" s="1" t="e">
        <f>LOOKUP(Table6[[#This Row],[JV Number]],Table5[JV Number],Table5[Region])</f>
        <v>#REF!</v>
      </c>
      <c r="F146" s="1">
        <f>LOOKUP(Table6[[#This Row],[JV Number]],Table5[JV Number],Table5[District])</f>
        <v>4</v>
      </c>
      <c r="G146" s="1" t="str">
        <f>LOOKUP(Table6[[#This Row],[JV Number]],Table5[JV Number],Table5[County])</f>
        <v>Pike</v>
      </c>
      <c r="H146" s="485">
        <f>LOOKUP(Table6[[#This Row],[JV Number]],Table1[JV '#],Table1[Latitude])</f>
        <v>41.299194444444446</v>
      </c>
      <c r="I146" s="485">
        <f>LOOKUP(Table6[[#This Row],[JV Number]],Table1[JV '#],Table1[Longitude])</f>
        <v>-74.959786111111114</v>
      </c>
      <c r="J146" s="1" t="e">
        <f>IF(LOOKUP(Table6[[#This Row],[JV Number]],Table5[JV Number],Table5[Requires Clear/Grub])="",0,1)</f>
        <v>#REF!</v>
      </c>
      <c r="K146" s="1" t="e">
        <f>IF(LOOKUP(Table6[[#This Row],[JV Number]],Table5[JV Number],Table5[Requires Stakeout])="",0,1)</f>
        <v>#REF!</v>
      </c>
      <c r="L146" s="1" t="e">
        <f>IF(LOOKUP(Table6[[#This Row],[JV Number]],Table5[JV Number],Table5[Requires Earthwork])="",0,1)</f>
        <v>#REF!</v>
      </c>
      <c r="M146" s="1" t="e">
        <f>IF(LOOKUP(Table6[[#This Row],[JV Number]],Table5[JV Number],Table5[Requires Guardrail Adjustment])="",0,1)</f>
        <v>#REF!</v>
      </c>
      <c r="N146" s="1" t="e">
        <f>IF(LOOKUP(Table6[[#This Row],[JV Number]],Table5[JV Number],Table5[Requires Other Action])="",0,1)</f>
        <v>#REF!</v>
      </c>
    </row>
    <row r="147" spans="3:14" x14ac:dyDescent="0.25">
      <c r="C147" s="1">
        <v>144</v>
      </c>
      <c r="D147" s="1" t="str">
        <f>LOOKUP(Table6[[#This Row],[JV Number]],Table5[JV Number],Table5[Early Completion Bridge])</f>
        <v>--</v>
      </c>
      <c r="E147" s="1" t="e">
        <f>LOOKUP(Table6[[#This Row],[JV Number]],Table5[JV Number],Table5[Region])</f>
        <v>#REF!</v>
      </c>
      <c r="F147" s="1">
        <f>LOOKUP(Table6[[#This Row],[JV Number]],Table5[JV Number],Table5[District])</f>
        <v>4</v>
      </c>
      <c r="G147" s="1" t="str">
        <f>LOOKUP(Table6[[#This Row],[JV Number]],Table5[JV Number],Table5[County])</f>
        <v>Susquehanna</v>
      </c>
      <c r="H147" s="485">
        <f>LOOKUP(Table6[[#This Row],[JV Number]],Table1[JV '#],Table1[Latitude])</f>
        <v>41.892944444444446</v>
      </c>
      <c r="I147" s="485">
        <f>LOOKUP(Table6[[#This Row],[JV Number]],Table1[JV '#],Table1[Longitude])</f>
        <v>-75.730016666666671</v>
      </c>
      <c r="J147" s="1" t="e">
        <f>IF(LOOKUP(Table6[[#This Row],[JV Number]],Table5[JV Number],Table5[Requires Clear/Grub])="",0,1)</f>
        <v>#REF!</v>
      </c>
      <c r="K147" s="1" t="e">
        <f>IF(LOOKUP(Table6[[#This Row],[JV Number]],Table5[JV Number],Table5[Requires Stakeout])="",0,1)</f>
        <v>#REF!</v>
      </c>
      <c r="L147" s="1" t="e">
        <f>IF(LOOKUP(Table6[[#This Row],[JV Number]],Table5[JV Number],Table5[Requires Earthwork])="",0,1)</f>
        <v>#REF!</v>
      </c>
      <c r="M147" s="1" t="e">
        <f>IF(LOOKUP(Table6[[#This Row],[JV Number]],Table5[JV Number],Table5[Requires Guardrail Adjustment])="",0,1)</f>
        <v>#REF!</v>
      </c>
      <c r="N147" s="1" t="e">
        <f>IF(LOOKUP(Table6[[#This Row],[JV Number]],Table5[JV Number],Table5[Requires Other Action])="",0,1)</f>
        <v>#REF!</v>
      </c>
    </row>
    <row r="148" spans="3:14" x14ac:dyDescent="0.25">
      <c r="C148" s="1">
        <v>145</v>
      </c>
      <c r="D148" s="1" t="str">
        <f>LOOKUP(Table6[[#This Row],[JV Number]],Table5[JV Number],Table5[Early Completion Bridge])</f>
        <v>--</v>
      </c>
      <c r="E148" s="1" t="e">
        <f>LOOKUP(Table6[[#This Row],[JV Number]],Table5[JV Number],Table5[Region])</f>
        <v>#REF!</v>
      </c>
      <c r="F148" s="1">
        <f>LOOKUP(Table6[[#This Row],[JV Number]],Table5[JV Number],Table5[District])</f>
        <v>4</v>
      </c>
      <c r="G148" s="1" t="str">
        <f>LOOKUP(Table6[[#This Row],[JV Number]],Table5[JV Number],Table5[County])</f>
        <v>Susquehanna</v>
      </c>
      <c r="H148" s="485">
        <f>LOOKUP(Table6[[#This Row],[JV Number]],Table1[JV '#],Table1[Latitude])</f>
        <v>41.71008333333333</v>
      </c>
      <c r="I148" s="485">
        <f>LOOKUP(Table6[[#This Row],[JV Number]],Table1[JV '#],Table1[Longitude])</f>
        <v>-75.671444444444447</v>
      </c>
      <c r="J148" s="1" t="e">
        <f>IF(LOOKUP(Table6[[#This Row],[JV Number]],Table5[JV Number],Table5[Requires Clear/Grub])="",0,1)</f>
        <v>#REF!</v>
      </c>
      <c r="K148" s="1" t="e">
        <f>IF(LOOKUP(Table6[[#This Row],[JV Number]],Table5[JV Number],Table5[Requires Stakeout])="",0,1)</f>
        <v>#REF!</v>
      </c>
      <c r="L148" s="1" t="e">
        <f>IF(LOOKUP(Table6[[#This Row],[JV Number]],Table5[JV Number],Table5[Requires Earthwork])="",0,1)</f>
        <v>#REF!</v>
      </c>
      <c r="M148" s="1" t="e">
        <f>IF(LOOKUP(Table6[[#This Row],[JV Number]],Table5[JV Number],Table5[Requires Guardrail Adjustment])="",0,1)</f>
        <v>#REF!</v>
      </c>
      <c r="N148" s="1" t="e">
        <f>IF(LOOKUP(Table6[[#This Row],[JV Number]],Table5[JV Number],Table5[Requires Other Action])="",0,1)</f>
        <v>#REF!</v>
      </c>
    </row>
    <row r="149" spans="3:14" x14ac:dyDescent="0.25">
      <c r="C149" s="1">
        <v>146</v>
      </c>
      <c r="D149" s="1" t="str">
        <f>LOOKUP(Table6[[#This Row],[JV Number]],Table5[JV Number],Table5[Early Completion Bridge])</f>
        <v>Y</v>
      </c>
      <c r="E149" s="1" t="e">
        <f>LOOKUP(Table6[[#This Row],[JV Number]],Table5[JV Number],Table5[Region])</f>
        <v>#REF!</v>
      </c>
      <c r="F149" s="1">
        <f>LOOKUP(Table6[[#This Row],[JV Number]],Table5[JV Number],Table5[District])</f>
        <v>4</v>
      </c>
      <c r="G149" s="1" t="str">
        <f>LOOKUP(Table6[[#This Row],[JV Number]],Table5[JV Number],Table5[County])</f>
        <v>Susquehanna</v>
      </c>
      <c r="H149" s="485">
        <f>LOOKUP(Table6[[#This Row],[JV Number]],Table1[JV '#],Table1[Latitude])</f>
        <v>41.840805555555555</v>
      </c>
      <c r="I149" s="485">
        <f>LOOKUP(Table6[[#This Row],[JV Number]],Table1[JV '#],Table1[Longitude])</f>
        <v>-76.029152777777782</v>
      </c>
      <c r="J149" s="1" t="e">
        <f>IF(LOOKUP(Table6[[#This Row],[JV Number]],Table5[JV Number],Table5[Requires Clear/Grub])="",0,1)</f>
        <v>#REF!</v>
      </c>
      <c r="K149" s="1" t="e">
        <f>IF(LOOKUP(Table6[[#This Row],[JV Number]],Table5[JV Number],Table5[Requires Stakeout])="",0,1)</f>
        <v>#REF!</v>
      </c>
      <c r="L149" s="1" t="e">
        <f>IF(LOOKUP(Table6[[#This Row],[JV Number]],Table5[JV Number],Table5[Requires Earthwork])="",0,1)</f>
        <v>#REF!</v>
      </c>
      <c r="M149" s="1" t="e">
        <f>IF(LOOKUP(Table6[[#This Row],[JV Number]],Table5[JV Number],Table5[Requires Guardrail Adjustment])="",0,1)</f>
        <v>#REF!</v>
      </c>
      <c r="N149" s="1" t="e">
        <f>IF(LOOKUP(Table6[[#This Row],[JV Number]],Table5[JV Number],Table5[Requires Other Action])="",0,1)</f>
        <v>#REF!</v>
      </c>
    </row>
    <row r="150" spans="3:14" x14ac:dyDescent="0.25">
      <c r="C150" s="1">
        <v>147</v>
      </c>
      <c r="D150" s="1" t="str">
        <f>LOOKUP(Table6[[#This Row],[JV Number]],Table5[JV Number],Table5[Early Completion Bridge])</f>
        <v>--</v>
      </c>
      <c r="E150" s="1" t="e">
        <f>LOOKUP(Table6[[#This Row],[JV Number]],Table5[JV Number],Table5[Region])</f>
        <v>#REF!</v>
      </c>
      <c r="F150" s="1">
        <f>LOOKUP(Table6[[#This Row],[JV Number]],Table5[JV Number],Table5[District])</f>
        <v>4</v>
      </c>
      <c r="G150" s="1" t="str">
        <f>LOOKUP(Table6[[#This Row],[JV Number]],Table5[JV Number],Table5[County])</f>
        <v>Susquehanna</v>
      </c>
      <c r="H150" s="485">
        <f>LOOKUP(Table6[[#This Row],[JV Number]],Table1[JV '#],Table1[Latitude])</f>
        <v>41.842944444444441</v>
      </c>
      <c r="I150" s="485">
        <f>LOOKUP(Table6[[#This Row],[JV Number]],Table1[JV '#],Table1[Longitude])</f>
        <v>-76.018916666666669</v>
      </c>
      <c r="J150" s="1" t="e">
        <f>IF(LOOKUP(Table6[[#This Row],[JV Number]],Table5[JV Number],Table5[Requires Clear/Grub])="",0,1)</f>
        <v>#REF!</v>
      </c>
      <c r="K150" s="1" t="e">
        <f>IF(LOOKUP(Table6[[#This Row],[JV Number]],Table5[JV Number],Table5[Requires Stakeout])="",0,1)</f>
        <v>#REF!</v>
      </c>
      <c r="L150" s="1" t="e">
        <f>IF(LOOKUP(Table6[[#This Row],[JV Number]],Table5[JV Number],Table5[Requires Earthwork])="",0,1)</f>
        <v>#REF!</v>
      </c>
      <c r="M150" s="1" t="e">
        <f>IF(LOOKUP(Table6[[#This Row],[JV Number]],Table5[JV Number],Table5[Requires Guardrail Adjustment])="",0,1)</f>
        <v>#REF!</v>
      </c>
      <c r="N150" s="1" t="e">
        <f>IF(LOOKUP(Table6[[#This Row],[JV Number]],Table5[JV Number],Table5[Requires Other Action])="",0,1)</f>
        <v>#REF!</v>
      </c>
    </row>
    <row r="151" spans="3:14" x14ac:dyDescent="0.25">
      <c r="C151" s="1">
        <v>148</v>
      </c>
      <c r="D151" s="1" t="str">
        <f>LOOKUP(Table6[[#This Row],[JV Number]],Table5[JV Number],Table5[Early Completion Bridge])</f>
        <v>--</v>
      </c>
      <c r="E151" s="1" t="e">
        <f>LOOKUP(Table6[[#This Row],[JV Number]],Table5[JV Number],Table5[Region])</f>
        <v>#REF!</v>
      </c>
      <c r="F151" s="1">
        <f>LOOKUP(Table6[[#This Row],[JV Number]],Table5[JV Number],Table5[District])</f>
        <v>4</v>
      </c>
      <c r="G151" s="1" t="str">
        <f>LOOKUP(Table6[[#This Row],[JV Number]],Table5[JV Number],Table5[County])</f>
        <v>Susquehanna</v>
      </c>
      <c r="H151" s="485">
        <f>LOOKUP(Table6[[#This Row],[JV Number]],Table1[JV '#],Table1[Latitude])</f>
        <v>41.651361111111115</v>
      </c>
      <c r="I151" s="485">
        <f>LOOKUP(Table6[[#This Row],[JV Number]],Table1[JV '#],Table1[Longitude])</f>
        <v>-75.691730555555552</v>
      </c>
      <c r="J151" s="1" t="e">
        <f>IF(LOOKUP(Table6[[#This Row],[JV Number]],Table5[JV Number],Table5[Requires Clear/Grub])="",0,1)</f>
        <v>#REF!</v>
      </c>
      <c r="K151" s="1" t="e">
        <f>IF(LOOKUP(Table6[[#This Row],[JV Number]],Table5[JV Number],Table5[Requires Stakeout])="",0,1)</f>
        <v>#REF!</v>
      </c>
      <c r="L151" s="1" t="e">
        <f>IF(LOOKUP(Table6[[#This Row],[JV Number]],Table5[JV Number],Table5[Requires Earthwork])="",0,1)</f>
        <v>#REF!</v>
      </c>
      <c r="M151" s="1" t="e">
        <f>IF(LOOKUP(Table6[[#This Row],[JV Number]],Table5[JV Number],Table5[Requires Guardrail Adjustment])="",0,1)</f>
        <v>#REF!</v>
      </c>
      <c r="N151" s="1" t="e">
        <f>IF(LOOKUP(Table6[[#This Row],[JV Number]],Table5[JV Number],Table5[Requires Other Action])="",0,1)</f>
        <v>#REF!</v>
      </c>
    </row>
    <row r="152" spans="3:14" x14ac:dyDescent="0.25">
      <c r="C152" s="1">
        <v>149</v>
      </c>
      <c r="D152" s="1" t="str">
        <f>LOOKUP(Table6[[#This Row],[JV Number]],Table5[JV Number],Table5[Early Completion Bridge])</f>
        <v>--</v>
      </c>
      <c r="E152" s="1" t="e">
        <f>LOOKUP(Table6[[#This Row],[JV Number]],Table5[JV Number],Table5[Region])</f>
        <v>#REF!</v>
      </c>
      <c r="F152" s="1">
        <f>LOOKUP(Table6[[#This Row],[JV Number]],Table5[JV Number],Table5[District])</f>
        <v>4</v>
      </c>
      <c r="G152" s="1" t="str">
        <f>LOOKUP(Table6[[#This Row],[JV Number]],Table5[JV Number],Table5[County])</f>
        <v>Susquehanna</v>
      </c>
      <c r="H152" s="485">
        <f>LOOKUP(Table6[[#This Row],[JV Number]],Table1[JV '#],Table1[Latitude])</f>
        <v>41.824777777777776</v>
      </c>
      <c r="I152" s="485">
        <f>LOOKUP(Table6[[#This Row],[JV Number]],Table1[JV '#],Table1[Longitude])</f>
        <v>-75.912347222222223</v>
      </c>
      <c r="J152" s="1" t="e">
        <f>IF(LOOKUP(Table6[[#This Row],[JV Number]],Table5[JV Number],Table5[Requires Clear/Grub])="",0,1)</f>
        <v>#REF!</v>
      </c>
      <c r="K152" s="1" t="e">
        <f>IF(LOOKUP(Table6[[#This Row],[JV Number]],Table5[JV Number],Table5[Requires Stakeout])="",0,1)</f>
        <v>#REF!</v>
      </c>
      <c r="L152" s="1" t="e">
        <f>IF(LOOKUP(Table6[[#This Row],[JV Number]],Table5[JV Number],Table5[Requires Earthwork])="",0,1)</f>
        <v>#REF!</v>
      </c>
      <c r="M152" s="1" t="e">
        <f>IF(LOOKUP(Table6[[#This Row],[JV Number]],Table5[JV Number],Table5[Requires Guardrail Adjustment])="",0,1)</f>
        <v>#REF!</v>
      </c>
      <c r="N152" s="1" t="e">
        <f>IF(LOOKUP(Table6[[#This Row],[JV Number]],Table5[JV Number],Table5[Requires Other Action])="",0,1)</f>
        <v>#REF!</v>
      </c>
    </row>
    <row r="153" spans="3:14" x14ac:dyDescent="0.25">
      <c r="C153" s="1">
        <v>150</v>
      </c>
      <c r="D153" s="1" t="str">
        <f>LOOKUP(Table6[[#This Row],[JV Number]],Table5[JV Number],Table5[Early Completion Bridge])</f>
        <v>--</v>
      </c>
      <c r="E153" s="1" t="e">
        <f>LOOKUP(Table6[[#This Row],[JV Number]],Table5[JV Number],Table5[Region])</f>
        <v>#REF!</v>
      </c>
      <c r="F153" s="1">
        <f>LOOKUP(Table6[[#This Row],[JV Number]],Table5[JV Number],Table5[District])</f>
        <v>4</v>
      </c>
      <c r="G153" s="1" t="str">
        <f>LOOKUP(Table6[[#This Row],[JV Number]],Table5[JV Number],Table5[County])</f>
        <v>Susquehanna</v>
      </c>
      <c r="H153" s="485">
        <f>LOOKUP(Table6[[#This Row],[JV Number]],Table1[JV '#],Table1[Latitude])</f>
        <v>41.814972222222224</v>
      </c>
      <c r="I153" s="485">
        <f>LOOKUP(Table6[[#This Row],[JV Number]],Table1[JV '#],Table1[Longitude])</f>
        <v>-76.105688888888892</v>
      </c>
      <c r="J153" s="1" t="e">
        <f>IF(LOOKUP(Table6[[#This Row],[JV Number]],Table5[JV Number],Table5[Requires Clear/Grub])="",0,1)</f>
        <v>#REF!</v>
      </c>
      <c r="K153" s="1" t="e">
        <f>IF(LOOKUP(Table6[[#This Row],[JV Number]],Table5[JV Number],Table5[Requires Stakeout])="",0,1)</f>
        <v>#REF!</v>
      </c>
      <c r="L153" s="1" t="e">
        <f>IF(LOOKUP(Table6[[#This Row],[JV Number]],Table5[JV Number],Table5[Requires Earthwork])="",0,1)</f>
        <v>#REF!</v>
      </c>
      <c r="M153" s="1" t="e">
        <f>IF(LOOKUP(Table6[[#This Row],[JV Number]],Table5[JV Number],Table5[Requires Guardrail Adjustment])="",0,1)</f>
        <v>#REF!</v>
      </c>
      <c r="N153" s="1" t="e">
        <f>IF(LOOKUP(Table6[[#This Row],[JV Number]],Table5[JV Number],Table5[Requires Other Action])="",0,1)</f>
        <v>#REF!</v>
      </c>
    </row>
    <row r="154" spans="3:14" x14ac:dyDescent="0.25">
      <c r="C154" s="1">
        <v>151</v>
      </c>
      <c r="D154" s="1" t="str">
        <f>LOOKUP(Table6[[#This Row],[JV Number]],Table5[JV Number],Table5[Early Completion Bridge])</f>
        <v>Y</v>
      </c>
      <c r="E154" s="1" t="e">
        <f>LOOKUP(Table6[[#This Row],[JV Number]],Table5[JV Number],Table5[Region])</f>
        <v>#REF!</v>
      </c>
      <c r="F154" s="1">
        <f>LOOKUP(Table6[[#This Row],[JV Number]],Table5[JV Number],Table5[District])</f>
        <v>4</v>
      </c>
      <c r="G154" s="1" t="str">
        <f>LOOKUP(Table6[[#This Row],[JV Number]],Table5[JV Number],Table5[County])</f>
        <v>Susquehanna</v>
      </c>
      <c r="H154" s="485">
        <f>LOOKUP(Table6[[#This Row],[JV Number]],Table1[JV '#],Table1[Latitude])</f>
        <v>41.913388888888889</v>
      </c>
      <c r="I154" s="485">
        <f>LOOKUP(Table6[[#This Row],[JV Number]],Table1[JV '#],Table1[Longitude])</f>
        <v>-75.562783333333329</v>
      </c>
      <c r="J154" s="1" t="e">
        <f>IF(LOOKUP(Table6[[#This Row],[JV Number]],Table5[JV Number],Table5[Requires Clear/Grub])="",0,1)</f>
        <v>#REF!</v>
      </c>
      <c r="K154" s="1" t="e">
        <f>IF(LOOKUP(Table6[[#This Row],[JV Number]],Table5[JV Number],Table5[Requires Stakeout])="",0,1)</f>
        <v>#REF!</v>
      </c>
      <c r="L154" s="1" t="e">
        <f>IF(LOOKUP(Table6[[#This Row],[JV Number]],Table5[JV Number],Table5[Requires Earthwork])="",0,1)</f>
        <v>#REF!</v>
      </c>
      <c r="M154" s="1" t="e">
        <f>IF(LOOKUP(Table6[[#This Row],[JV Number]],Table5[JV Number],Table5[Requires Guardrail Adjustment])="",0,1)</f>
        <v>#REF!</v>
      </c>
      <c r="N154" s="1" t="e">
        <f>IF(LOOKUP(Table6[[#This Row],[JV Number]],Table5[JV Number],Table5[Requires Other Action])="",0,1)</f>
        <v>#REF!</v>
      </c>
    </row>
    <row r="155" spans="3:14" x14ac:dyDescent="0.25">
      <c r="C155" s="1">
        <v>152</v>
      </c>
      <c r="D155" s="1" t="str">
        <f>LOOKUP(Table6[[#This Row],[JV Number]],Table5[JV Number],Table5[Early Completion Bridge])</f>
        <v>--</v>
      </c>
      <c r="E155" s="1" t="e">
        <f>LOOKUP(Table6[[#This Row],[JV Number]],Table5[JV Number],Table5[Region])</f>
        <v>#REF!</v>
      </c>
      <c r="F155" s="1">
        <f>LOOKUP(Table6[[#This Row],[JV Number]],Table5[JV Number],Table5[District])</f>
        <v>4</v>
      </c>
      <c r="G155" s="1" t="str">
        <f>LOOKUP(Table6[[#This Row],[JV Number]],Table5[JV Number],Table5[County])</f>
        <v>Susquehanna</v>
      </c>
      <c r="H155" s="485">
        <f>LOOKUP(Table6[[#This Row],[JV Number]],Table1[JV '#],Table1[Latitude])</f>
        <v>41.90452777777778</v>
      </c>
      <c r="I155" s="485">
        <f>LOOKUP(Table6[[#This Row],[JV Number]],Table1[JV '#],Table1[Longitude])</f>
        <v>-75.735111111111109</v>
      </c>
      <c r="J155" s="1" t="e">
        <f>IF(LOOKUP(Table6[[#This Row],[JV Number]],Table5[JV Number],Table5[Requires Clear/Grub])="",0,1)</f>
        <v>#REF!</v>
      </c>
      <c r="K155" s="1" t="e">
        <f>IF(LOOKUP(Table6[[#This Row],[JV Number]],Table5[JV Number],Table5[Requires Stakeout])="",0,1)</f>
        <v>#REF!</v>
      </c>
      <c r="L155" s="1" t="e">
        <f>IF(LOOKUP(Table6[[#This Row],[JV Number]],Table5[JV Number],Table5[Requires Earthwork])="",0,1)</f>
        <v>#REF!</v>
      </c>
      <c r="M155" s="1" t="e">
        <f>IF(LOOKUP(Table6[[#This Row],[JV Number]],Table5[JV Number],Table5[Requires Guardrail Adjustment])="",0,1)</f>
        <v>#REF!</v>
      </c>
      <c r="N155" s="1" t="e">
        <f>IF(LOOKUP(Table6[[#This Row],[JV Number]],Table5[JV Number],Table5[Requires Other Action])="",0,1)</f>
        <v>#REF!</v>
      </c>
    </row>
    <row r="156" spans="3:14" x14ac:dyDescent="0.25">
      <c r="C156" s="1">
        <v>153</v>
      </c>
      <c r="D156" s="1" t="str">
        <f>LOOKUP(Table6[[#This Row],[JV Number]],Table5[JV Number],Table5[Early Completion Bridge])</f>
        <v>Y</v>
      </c>
      <c r="E156" s="1" t="e">
        <f>LOOKUP(Table6[[#This Row],[JV Number]],Table5[JV Number],Table5[Region])</f>
        <v>#REF!</v>
      </c>
      <c r="F156" s="1">
        <f>LOOKUP(Table6[[#This Row],[JV Number]],Table5[JV Number],Table5[District])</f>
        <v>4</v>
      </c>
      <c r="G156" s="1" t="str">
        <f>LOOKUP(Table6[[#This Row],[JV Number]],Table5[JV Number],Table5[County])</f>
        <v>Susquehanna</v>
      </c>
      <c r="H156" s="485">
        <f>LOOKUP(Table6[[#This Row],[JV Number]],Table1[JV '#],Table1[Latitude])</f>
        <v>41.648888888888891</v>
      </c>
      <c r="I156" s="485">
        <f>LOOKUP(Table6[[#This Row],[JV Number]],Table1[JV '#],Table1[Longitude])</f>
        <v>-75.599477777777778</v>
      </c>
      <c r="J156" s="1" t="e">
        <f>IF(LOOKUP(Table6[[#This Row],[JV Number]],Table5[JV Number],Table5[Requires Clear/Grub])="",0,1)</f>
        <v>#REF!</v>
      </c>
      <c r="K156" s="1" t="e">
        <f>IF(LOOKUP(Table6[[#This Row],[JV Number]],Table5[JV Number],Table5[Requires Stakeout])="",0,1)</f>
        <v>#REF!</v>
      </c>
      <c r="L156" s="1" t="e">
        <f>IF(LOOKUP(Table6[[#This Row],[JV Number]],Table5[JV Number],Table5[Requires Earthwork])="",0,1)</f>
        <v>#REF!</v>
      </c>
      <c r="M156" s="1" t="e">
        <f>IF(LOOKUP(Table6[[#This Row],[JV Number]],Table5[JV Number],Table5[Requires Guardrail Adjustment])="",0,1)</f>
        <v>#REF!</v>
      </c>
      <c r="N156" s="1" t="e">
        <f>IF(LOOKUP(Table6[[#This Row],[JV Number]],Table5[JV Number],Table5[Requires Other Action])="",0,1)</f>
        <v>#REF!</v>
      </c>
    </row>
    <row r="157" spans="3:14" x14ac:dyDescent="0.25">
      <c r="C157" s="1">
        <v>154</v>
      </c>
      <c r="D157" s="1" t="str">
        <f>LOOKUP(Table6[[#This Row],[JV Number]],Table5[JV Number],Table5[Early Completion Bridge])</f>
        <v>--</v>
      </c>
      <c r="E157" s="1" t="e">
        <f>LOOKUP(Table6[[#This Row],[JV Number]],Table5[JV Number],Table5[Region])</f>
        <v>#REF!</v>
      </c>
      <c r="F157" s="1">
        <f>LOOKUP(Table6[[#This Row],[JV Number]],Table5[JV Number],Table5[District])</f>
        <v>4</v>
      </c>
      <c r="G157" s="1" t="str">
        <f>LOOKUP(Table6[[#This Row],[JV Number]],Table5[JV Number],Table5[County])</f>
        <v>Susquehanna</v>
      </c>
      <c r="H157" s="485">
        <f>LOOKUP(Table6[[#This Row],[JV Number]],Table1[JV '#],Table1[Latitude])</f>
        <v>41.655333333333331</v>
      </c>
      <c r="I157" s="485">
        <f>LOOKUP(Table6[[#This Row],[JV Number]],Table1[JV '#],Table1[Longitude])</f>
        <v>-75.660222222222217</v>
      </c>
      <c r="J157" s="1" t="e">
        <f>IF(LOOKUP(Table6[[#This Row],[JV Number]],Table5[JV Number],Table5[Requires Clear/Grub])="",0,1)</f>
        <v>#REF!</v>
      </c>
      <c r="K157" s="1" t="e">
        <f>IF(LOOKUP(Table6[[#This Row],[JV Number]],Table5[JV Number],Table5[Requires Stakeout])="",0,1)</f>
        <v>#REF!</v>
      </c>
      <c r="L157" s="1" t="e">
        <f>IF(LOOKUP(Table6[[#This Row],[JV Number]],Table5[JV Number],Table5[Requires Earthwork])="",0,1)</f>
        <v>#REF!</v>
      </c>
      <c r="M157" s="1" t="e">
        <f>IF(LOOKUP(Table6[[#This Row],[JV Number]],Table5[JV Number],Table5[Requires Guardrail Adjustment])="",0,1)</f>
        <v>#REF!</v>
      </c>
      <c r="N157" s="1" t="e">
        <f>IF(LOOKUP(Table6[[#This Row],[JV Number]],Table5[JV Number],Table5[Requires Other Action])="",0,1)</f>
        <v>#REF!</v>
      </c>
    </row>
    <row r="158" spans="3:14" x14ac:dyDescent="0.25">
      <c r="C158" s="1">
        <v>155</v>
      </c>
      <c r="D158" s="1" t="str">
        <f>LOOKUP(Table6[[#This Row],[JV Number]],Table5[JV Number],Table5[Early Completion Bridge])</f>
        <v>--</v>
      </c>
      <c r="E158" s="1" t="e">
        <f>LOOKUP(Table6[[#This Row],[JV Number]],Table5[JV Number],Table5[Region])</f>
        <v>#REF!</v>
      </c>
      <c r="F158" s="1">
        <f>LOOKUP(Table6[[#This Row],[JV Number]],Table5[JV Number],Table5[District])</f>
        <v>4</v>
      </c>
      <c r="G158" s="1" t="str">
        <f>LOOKUP(Table6[[#This Row],[JV Number]],Table5[JV Number],Table5[County])</f>
        <v>Susquehanna</v>
      </c>
      <c r="H158" s="485">
        <f>LOOKUP(Table6[[#This Row],[JV Number]],Table1[JV '#],Table1[Latitude])</f>
        <v>41.97152777777778</v>
      </c>
      <c r="I158" s="485">
        <f>LOOKUP(Table6[[#This Row],[JV Number]],Table1[JV '#],Table1[Longitude])</f>
        <v>-75.913408333333336</v>
      </c>
      <c r="J158" s="1" t="e">
        <f>IF(LOOKUP(Table6[[#This Row],[JV Number]],Table5[JV Number],Table5[Requires Clear/Grub])="",0,1)</f>
        <v>#REF!</v>
      </c>
      <c r="K158" s="1" t="e">
        <f>IF(LOOKUP(Table6[[#This Row],[JV Number]],Table5[JV Number],Table5[Requires Stakeout])="",0,1)</f>
        <v>#REF!</v>
      </c>
      <c r="L158" s="1" t="e">
        <f>IF(LOOKUP(Table6[[#This Row],[JV Number]],Table5[JV Number],Table5[Requires Earthwork])="",0,1)</f>
        <v>#REF!</v>
      </c>
      <c r="M158" s="1" t="e">
        <f>IF(LOOKUP(Table6[[#This Row],[JV Number]],Table5[JV Number],Table5[Requires Guardrail Adjustment])="",0,1)</f>
        <v>#REF!</v>
      </c>
      <c r="N158" s="1" t="e">
        <f>IF(LOOKUP(Table6[[#This Row],[JV Number]],Table5[JV Number],Table5[Requires Other Action])="",0,1)</f>
        <v>#REF!</v>
      </c>
    </row>
    <row r="159" spans="3:14" x14ac:dyDescent="0.25">
      <c r="C159" s="1">
        <v>156</v>
      </c>
      <c r="D159" s="1" t="str">
        <f>LOOKUP(Table6[[#This Row],[JV Number]],Table5[JV Number],Table5[Early Completion Bridge])</f>
        <v>--</v>
      </c>
      <c r="E159" s="1" t="e">
        <f>LOOKUP(Table6[[#This Row],[JV Number]],Table5[JV Number],Table5[Region])</f>
        <v>#REF!</v>
      </c>
      <c r="F159" s="1">
        <f>LOOKUP(Table6[[#This Row],[JV Number]],Table5[JV Number],Table5[District])</f>
        <v>4</v>
      </c>
      <c r="G159" s="1" t="str">
        <f>LOOKUP(Table6[[#This Row],[JV Number]],Table5[JV Number],Table5[County])</f>
        <v>Wayne</v>
      </c>
      <c r="H159" s="485">
        <f>LOOKUP(Table6[[#This Row],[JV Number]],Table1[JV '#],Table1[Latitude])</f>
        <v>41.668083333333335</v>
      </c>
      <c r="I159" s="485">
        <f>LOOKUP(Table6[[#This Row],[JV Number]],Table1[JV '#],Table1[Longitude])</f>
        <v>-75.254611111111117</v>
      </c>
      <c r="J159" s="1" t="e">
        <f>IF(LOOKUP(Table6[[#This Row],[JV Number]],Table5[JV Number],Table5[Requires Clear/Grub])="",0,1)</f>
        <v>#REF!</v>
      </c>
      <c r="K159" s="1" t="e">
        <f>IF(LOOKUP(Table6[[#This Row],[JV Number]],Table5[JV Number],Table5[Requires Stakeout])="",0,1)</f>
        <v>#REF!</v>
      </c>
      <c r="L159" s="1" t="e">
        <f>IF(LOOKUP(Table6[[#This Row],[JV Number]],Table5[JV Number],Table5[Requires Earthwork])="",0,1)</f>
        <v>#REF!</v>
      </c>
      <c r="M159" s="1" t="e">
        <f>IF(LOOKUP(Table6[[#This Row],[JV Number]],Table5[JV Number],Table5[Requires Guardrail Adjustment])="",0,1)</f>
        <v>#REF!</v>
      </c>
      <c r="N159" s="1" t="e">
        <f>IF(LOOKUP(Table6[[#This Row],[JV Number]],Table5[JV Number],Table5[Requires Other Action])="",0,1)</f>
        <v>#REF!</v>
      </c>
    </row>
    <row r="160" spans="3:14" x14ac:dyDescent="0.25">
      <c r="C160" s="1">
        <v>157</v>
      </c>
      <c r="D160" s="1" t="str">
        <f>LOOKUP(Table6[[#This Row],[JV Number]],Table5[JV Number],Table5[Early Completion Bridge])</f>
        <v>--</v>
      </c>
      <c r="E160" s="1" t="e">
        <f>LOOKUP(Table6[[#This Row],[JV Number]],Table5[JV Number],Table5[Region])</f>
        <v>#REF!</v>
      </c>
      <c r="F160" s="1">
        <f>LOOKUP(Table6[[#This Row],[JV Number]],Table5[JV Number],Table5[District])</f>
        <v>4</v>
      </c>
      <c r="G160" s="1" t="str">
        <f>LOOKUP(Table6[[#This Row],[JV Number]],Table5[JV Number],Table5[County])</f>
        <v>Wayne</v>
      </c>
      <c r="H160" s="485">
        <f>LOOKUP(Table6[[#This Row],[JV Number]],Table1[JV '#],Table1[Latitude])</f>
        <v>41.554194444444441</v>
      </c>
      <c r="I160" s="485">
        <f>LOOKUP(Table6[[#This Row],[JV Number]],Table1[JV '#],Table1[Longitude])</f>
        <v>-75.40806666666667</v>
      </c>
      <c r="J160" s="1" t="e">
        <f>IF(LOOKUP(Table6[[#This Row],[JV Number]],Table5[JV Number],Table5[Requires Clear/Grub])="",0,1)</f>
        <v>#REF!</v>
      </c>
      <c r="K160" s="1" t="e">
        <f>IF(LOOKUP(Table6[[#This Row],[JV Number]],Table5[JV Number],Table5[Requires Stakeout])="",0,1)</f>
        <v>#REF!</v>
      </c>
      <c r="L160" s="1" t="e">
        <f>IF(LOOKUP(Table6[[#This Row],[JV Number]],Table5[JV Number],Table5[Requires Earthwork])="",0,1)</f>
        <v>#REF!</v>
      </c>
      <c r="M160" s="1" t="e">
        <f>IF(LOOKUP(Table6[[#This Row],[JV Number]],Table5[JV Number],Table5[Requires Guardrail Adjustment])="",0,1)</f>
        <v>#REF!</v>
      </c>
      <c r="N160" s="1" t="e">
        <f>IF(LOOKUP(Table6[[#This Row],[JV Number]],Table5[JV Number],Table5[Requires Other Action])="",0,1)</f>
        <v>#REF!</v>
      </c>
    </row>
    <row r="161" spans="3:14" x14ac:dyDescent="0.25">
      <c r="C161" s="1">
        <v>158</v>
      </c>
      <c r="D161" s="1" t="str">
        <f>LOOKUP(Table6[[#This Row],[JV Number]],Table5[JV Number],Table5[Early Completion Bridge])</f>
        <v>Y</v>
      </c>
      <c r="E161" s="1" t="e">
        <f>LOOKUP(Table6[[#This Row],[JV Number]],Table5[JV Number],Table5[Region])</f>
        <v>#REF!</v>
      </c>
      <c r="F161" s="1">
        <f>LOOKUP(Table6[[#This Row],[JV Number]],Table5[JV Number],Table5[District])</f>
        <v>4</v>
      </c>
      <c r="G161" s="1" t="str">
        <f>LOOKUP(Table6[[#This Row],[JV Number]],Table5[JV Number],Table5[County])</f>
        <v>Wayne</v>
      </c>
      <c r="H161" s="485">
        <f>LOOKUP(Table6[[#This Row],[JV Number]],Table1[JV '#],Table1[Latitude])</f>
        <v>41.82438888888889</v>
      </c>
      <c r="I161" s="485">
        <f>LOOKUP(Table6[[#This Row],[JV Number]],Table1[JV '#],Table1[Longitude])</f>
        <v>-75.149747222222217</v>
      </c>
      <c r="J161" s="1" t="e">
        <f>IF(LOOKUP(Table6[[#This Row],[JV Number]],Table5[JV Number],Table5[Requires Clear/Grub])="",0,1)</f>
        <v>#REF!</v>
      </c>
      <c r="K161" s="1" t="e">
        <f>IF(LOOKUP(Table6[[#This Row],[JV Number]],Table5[JV Number],Table5[Requires Stakeout])="",0,1)</f>
        <v>#REF!</v>
      </c>
      <c r="L161" s="1" t="e">
        <f>IF(LOOKUP(Table6[[#This Row],[JV Number]],Table5[JV Number],Table5[Requires Earthwork])="",0,1)</f>
        <v>#REF!</v>
      </c>
      <c r="M161" s="1" t="e">
        <f>IF(LOOKUP(Table6[[#This Row],[JV Number]],Table5[JV Number],Table5[Requires Guardrail Adjustment])="",0,1)</f>
        <v>#REF!</v>
      </c>
      <c r="N161" s="1" t="e">
        <f>IF(LOOKUP(Table6[[#This Row],[JV Number]],Table5[JV Number],Table5[Requires Other Action])="",0,1)</f>
        <v>#REF!</v>
      </c>
    </row>
    <row r="162" spans="3:14" x14ac:dyDescent="0.25">
      <c r="C162" s="1">
        <v>159</v>
      </c>
      <c r="D162" s="1" t="str">
        <f>LOOKUP(Table6[[#This Row],[JV Number]],Table5[JV Number],Table5[Early Completion Bridge])</f>
        <v>Y</v>
      </c>
      <c r="E162" s="1" t="e">
        <f>LOOKUP(Table6[[#This Row],[JV Number]],Table5[JV Number],Table5[Region])</f>
        <v>#REF!</v>
      </c>
      <c r="F162" s="1">
        <f>LOOKUP(Table6[[#This Row],[JV Number]],Table5[JV Number],Table5[District])</f>
        <v>4</v>
      </c>
      <c r="G162" s="1" t="str">
        <f>LOOKUP(Table6[[#This Row],[JV Number]],Table5[JV Number],Table5[County])</f>
        <v>Wayne</v>
      </c>
      <c r="H162" s="485">
        <f>LOOKUP(Table6[[#This Row],[JV Number]],Table1[JV '#],Table1[Latitude])</f>
        <v>41.569555555555553</v>
      </c>
      <c r="I162" s="485">
        <f>LOOKUP(Table6[[#This Row],[JV Number]],Table1[JV '#],Table1[Longitude])</f>
        <v>-75.225388888888887</v>
      </c>
      <c r="J162" s="1" t="e">
        <f>IF(LOOKUP(Table6[[#This Row],[JV Number]],Table5[JV Number],Table5[Requires Clear/Grub])="",0,1)</f>
        <v>#REF!</v>
      </c>
      <c r="K162" s="1" t="e">
        <f>IF(LOOKUP(Table6[[#This Row],[JV Number]],Table5[JV Number],Table5[Requires Stakeout])="",0,1)</f>
        <v>#REF!</v>
      </c>
      <c r="L162" s="1" t="e">
        <f>IF(LOOKUP(Table6[[#This Row],[JV Number]],Table5[JV Number],Table5[Requires Earthwork])="",0,1)</f>
        <v>#REF!</v>
      </c>
      <c r="M162" s="1" t="e">
        <f>IF(LOOKUP(Table6[[#This Row],[JV Number]],Table5[JV Number],Table5[Requires Guardrail Adjustment])="",0,1)</f>
        <v>#REF!</v>
      </c>
      <c r="N162" s="1" t="e">
        <f>IF(LOOKUP(Table6[[#This Row],[JV Number]],Table5[JV Number],Table5[Requires Other Action])="",0,1)</f>
        <v>#REF!</v>
      </c>
    </row>
    <row r="163" spans="3:14" x14ac:dyDescent="0.25">
      <c r="C163" s="1">
        <v>160</v>
      </c>
      <c r="D163" s="1" t="str">
        <f>LOOKUP(Table6[[#This Row],[JV Number]],Table5[JV Number],Table5[Early Completion Bridge])</f>
        <v>--</v>
      </c>
      <c r="E163" s="1" t="e">
        <f>LOOKUP(Table6[[#This Row],[JV Number]],Table5[JV Number],Table5[Region])</f>
        <v>#REF!</v>
      </c>
      <c r="F163" s="1">
        <f>LOOKUP(Table6[[#This Row],[JV Number]],Table5[JV Number],Table5[District])</f>
        <v>4</v>
      </c>
      <c r="G163" s="1" t="str">
        <f>LOOKUP(Table6[[#This Row],[JV Number]],Table5[JV Number],Table5[County])</f>
        <v>Wayne</v>
      </c>
      <c r="H163" s="485">
        <f>LOOKUP(Table6[[#This Row],[JV Number]],Table1[JV '#],Table1[Latitude])</f>
        <v>41.404055555555558</v>
      </c>
      <c r="I163" s="485">
        <f>LOOKUP(Table6[[#This Row],[JV Number]],Table1[JV '#],Table1[Longitude])</f>
        <v>-75.336436111111112</v>
      </c>
      <c r="J163" s="1" t="e">
        <f>IF(LOOKUP(Table6[[#This Row],[JV Number]],Table5[JV Number],Table5[Requires Clear/Grub])="",0,1)</f>
        <v>#REF!</v>
      </c>
      <c r="K163" s="1" t="e">
        <f>IF(LOOKUP(Table6[[#This Row],[JV Number]],Table5[JV Number],Table5[Requires Stakeout])="",0,1)</f>
        <v>#REF!</v>
      </c>
      <c r="L163" s="1" t="e">
        <f>IF(LOOKUP(Table6[[#This Row],[JV Number]],Table5[JV Number],Table5[Requires Earthwork])="",0,1)</f>
        <v>#REF!</v>
      </c>
      <c r="M163" s="1" t="e">
        <f>IF(LOOKUP(Table6[[#This Row],[JV Number]],Table5[JV Number],Table5[Requires Guardrail Adjustment])="",0,1)</f>
        <v>#REF!</v>
      </c>
      <c r="N163" s="1" t="e">
        <f>IF(LOOKUP(Table6[[#This Row],[JV Number]],Table5[JV Number],Table5[Requires Other Action])="",0,1)</f>
        <v>#REF!</v>
      </c>
    </row>
    <row r="164" spans="3:14" x14ac:dyDescent="0.25">
      <c r="C164" s="1">
        <v>161</v>
      </c>
      <c r="D164" s="1" t="str">
        <f>LOOKUP(Table6[[#This Row],[JV Number]],Table5[JV Number],Table5[Early Completion Bridge])</f>
        <v>Y</v>
      </c>
      <c r="E164" s="1" t="e">
        <f>LOOKUP(Table6[[#This Row],[JV Number]],Table5[JV Number],Table5[Region])</f>
        <v>#REF!</v>
      </c>
      <c r="F164" s="1">
        <f>LOOKUP(Table6[[#This Row],[JV Number]],Table5[JV Number],Table5[District])</f>
        <v>4</v>
      </c>
      <c r="G164" s="1" t="str">
        <f>LOOKUP(Table6[[#This Row],[JV Number]],Table5[JV Number],Table5[County])</f>
        <v>Wayne</v>
      </c>
      <c r="H164" s="485">
        <f>LOOKUP(Table6[[#This Row],[JV Number]],Table1[JV '#],Table1[Latitude])</f>
        <v>41.942861111111114</v>
      </c>
      <c r="I164" s="485">
        <f>LOOKUP(Table6[[#This Row],[JV Number]],Table1[JV '#],Table1[Longitude])</f>
        <v>-75.384799999999998</v>
      </c>
      <c r="J164" s="1" t="e">
        <f>IF(LOOKUP(Table6[[#This Row],[JV Number]],Table5[JV Number],Table5[Requires Clear/Grub])="",0,1)</f>
        <v>#REF!</v>
      </c>
      <c r="K164" s="1" t="e">
        <f>IF(LOOKUP(Table6[[#This Row],[JV Number]],Table5[JV Number],Table5[Requires Stakeout])="",0,1)</f>
        <v>#REF!</v>
      </c>
      <c r="L164" s="1" t="e">
        <f>IF(LOOKUP(Table6[[#This Row],[JV Number]],Table5[JV Number],Table5[Requires Earthwork])="",0,1)</f>
        <v>#REF!</v>
      </c>
      <c r="M164" s="1" t="e">
        <f>IF(LOOKUP(Table6[[#This Row],[JV Number]],Table5[JV Number],Table5[Requires Guardrail Adjustment])="",0,1)</f>
        <v>#REF!</v>
      </c>
      <c r="N164" s="1" t="e">
        <f>IF(LOOKUP(Table6[[#This Row],[JV Number]],Table5[JV Number],Table5[Requires Other Action])="",0,1)</f>
        <v>#REF!</v>
      </c>
    </row>
    <row r="165" spans="3:14" x14ac:dyDescent="0.25">
      <c r="C165" s="1">
        <v>162</v>
      </c>
      <c r="D165" s="1" t="str">
        <f>LOOKUP(Table6[[#This Row],[JV Number]],Table5[JV Number],Table5[Early Completion Bridge])</f>
        <v>Y</v>
      </c>
      <c r="E165" s="1" t="e">
        <f>LOOKUP(Table6[[#This Row],[JV Number]],Table5[JV Number],Table5[Region])</f>
        <v>#REF!</v>
      </c>
      <c r="F165" s="1">
        <f>LOOKUP(Table6[[#This Row],[JV Number]],Table5[JV Number],Table5[District])</f>
        <v>4</v>
      </c>
      <c r="G165" s="1" t="str">
        <f>LOOKUP(Table6[[#This Row],[JV Number]],Table5[JV Number],Table5[County])</f>
        <v>Wayne</v>
      </c>
      <c r="H165" s="485">
        <f>LOOKUP(Table6[[#This Row],[JV Number]],Table1[JV '#],Table1[Latitude])</f>
        <v>41.890694444444442</v>
      </c>
      <c r="I165" s="485">
        <f>LOOKUP(Table6[[#This Row],[JV Number]],Table1[JV '#],Table1[Longitude])</f>
        <v>-75.336447222222219</v>
      </c>
      <c r="J165" s="1" t="e">
        <f>IF(LOOKUP(Table6[[#This Row],[JV Number]],Table5[JV Number],Table5[Requires Clear/Grub])="",0,1)</f>
        <v>#REF!</v>
      </c>
      <c r="K165" s="1" t="e">
        <f>IF(LOOKUP(Table6[[#This Row],[JV Number]],Table5[JV Number],Table5[Requires Stakeout])="",0,1)</f>
        <v>#REF!</v>
      </c>
      <c r="L165" s="1" t="e">
        <f>IF(LOOKUP(Table6[[#This Row],[JV Number]],Table5[JV Number],Table5[Requires Earthwork])="",0,1)</f>
        <v>#REF!</v>
      </c>
      <c r="M165" s="1" t="e">
        <f>IF(LOOKUP(Table6[[#This Row],[JV Number]],Table5[JV Number],Table5[Requires Guardrail Adjustment])="",0,1)</f>
        <v>#REF!</v>
      </c>
      <c r="N165" s="1" t="e">
        <f>IF(LOOKUP(Table6[[#This Row],[JV Number]],Table5[JV Number],Table5[Requires Other Action])="",0,1)</f>
        <v>#REF!</v>
      </c>
    </row>
    <row r="166" spans="3:14" x14ac:dyDescent="0.25">
      <c r="C166" s="1">
        <v>163</v>
      </c>
      <c r="D166" s="1" t="str">
        <f>LOOKUP(Table6[[#This Row],[JV Number]],Table5[JV Number],Table5[Early Completion Bridge])</f>
        <v>--</v>
      </c>
      <c r="E166" s="1" t="e">
        <f>LOOKUP(Table6[[#This Row],[JV Number]],Table5[JV Number],Table5[Region])</f>
        <v>#REF!</v>
      </c>
      <c r="F166" s="1">
        <f>LOOKUP(Table6[[#This Row],[JV Number]],Table5[JV Number],Table5[District])</f>
        <v>4</v>
      </c>
      <c r="G166" s="1" t="str">
        <f>LOOKUP(Table6[[#This Row],[JV Number]],Table5[JV Number],Table5[County])</f>
        <v>Wayne</v>
      </c>
      <c r="H166" s="485">
        <f>LOOKUP(Table6[[#This Row],[JV Number]],Table1[JV '#],Table1[Latitude])</f>
        <v>41.997611111111112</v>
      </c>
      <c r="I166" s="485">
        <f>LOOKUP(Table6[[#This Row],[JV Number]],Table1[JV '#],Table1[Longitude])</f>
        <v>-75.401944444444439</v>
      </c>
      <c r="J166" s="1" t="e">
        <f>IF(LOOKUP(Table6[[#This Row],[JV Number]],Table5[JV Number],Table5[Requires Clear/Grub])="",0,1)</f>
        <v>#REF!</v>
      </c>
      <c r="K166" s="1" t="e">
        <f>IF(LOOKUP(Table6[[#This Row],[JV Number]],Table5[JV Number],Table5[Requires Stakeout])="",0,1)</f>
        <v>#REF!</v>
      </c>
      <c r="L166" s="1" t="e">
        <f>IF(LOOKUP(Table6[[#This Row],[JV Number]],Table5[JV Number],Table5[Requires Earthwork])="",0,1)</f>
        <v>#REF!</v>
      </c>
      <c r="M166" s="1" t="e">
        <f>IF(LOOKUP(Table6[[#This Row],[JV Number]],Table5[JV Number],Table5[Requires Guardrail Adjustment])="",0,1)</f>
        <v>#REF!</v>
      </c>
      <c r="N166" s="1" t="e">
        <f>IF(LOOKUP(Table6[[#This Row],[JV Number]],Table5[JV Number],Table5[Requires Other Action])="",0,1)</f>
        <v>#REF!</v>
      </c>
    </row>
    <row r="167" spans="3:14" x14ac:dyDescent="0.25">
      <c r="C167" s="1">
        <v>164</v>
      </c>
      <c r="D167" s="1" t="str">
        <f>LOOKUP(Table6[[#This Row],[JV Number]],Table5[JV Number],Table5[Early Completion Bridge])</f>
        <v>--</v>
      </c>
      <c r="E167" s="1" t="e">
        <f>LOOKUP(Table6[[#This Row],[JV Number]],Table5[JV Number],Table5[Region])</f>
        <v>#REF!</v>
      </c>
      <c r="F167" s="1">
        <f>LOOKUP(Table6[[#This Row],[JV Number]],Table5[JV Number],Table5[District])</f>
        <v>4</v>
      </c>
      <c r="G167" s="1" t="str">
        <f>LOOKUP(Table6[[#This Row],[JV Number]],Table5[JV Number],Table5[County])</f>
        <v>Wyoming</v>
      </c>
      <c r="H167" s="485">
        <f>LOOKUP(Table6[[#This Row],[JV Number]],Table1[JV '#],Table1[Latitude])</f>
        <v>41.6145</v>
      </c>
      <c r="I167" s="485">
        <f>LOOKUP(Table6[[#This Row],[JV Number]],Table1[JV '#],Table1[Longitude])</f>
        <v>-76.047788888888888</v>
      </c>
      <c r="J167" s="1" t="e">
        <f>IF(LOOKUP(Table6[[#This Row],[JV Number]],Table5[JV Number],Table5[Requires Clear/Grub])="",0,1)</f>
        <v>#REF!</v>
      </c>
      <c r="K167" s="1" t="e">
        <f>IF(LOOKUP(Table6[[#This Row],[JV Number]],Table5[JV Number],Table5[Requires Stakeout])="",0,1)</f>
        <v>#REF!</v>
      </c>
      <c r="L167" s="1" t="e">
        <f>IF(LOOKUP(Table6[[#This Row],[JV Number]],Table5[JV Number],Table5[Requires Earthwork])="",0,1)</f>
        <v>#REF!</v>
      </c>
      <c r="M167" s="1" t="e">
        <f>IF(LOOKUP(Table6[[#This Row],[JV Number]],Table5[JV Number],Table5[Requires Guardrail Adjustment])="",0,1)</f>
        <v>#REF!</v>
      </c>
      <c r="N167" s="1" t="e">
        <f>IF(LOOKUP(Table6[[#This Row],[JV Number]],Table5[JV Number],Table5[Requires Other Action])="",0,1)</f>
        <v>#REF!</v>
      </c>
    </row>
    <row r="168" spans="3:14" x14ac:dyDescent="0.25">
      <c r="C168" s="1">
        <v>165</v>
      </c>
      <c r="D168" s="1" t="str">
        <f>LOOKUP(Table6[[#This Row],[JV Number]],Table5[JV Number],Table5[Early Completion Bridge])</f>
        <v>--</v>
      </c>
      <c r="E168" s="1" t="e">
        <f>LOOKUP(Table6[[#This Row],[JV Number]],Table5[JV Number],Table5[Region])</f>
        <v>#REF!</v>
      </c>
      <c r="F168" s="1">
        <f>LOOKUP(Table6[[#This Row],[JV Number]],Table5[JV Number],Table5[District])</f>
        <v>4</v>
      </c>
      <c r="G168" s="1" t="str">
        <f>LOOKUP(Table6[[#This Row],[JV Number]],Table5[JV Number],Table5[County])</f>
        <v>Wyoming</v>
      </c>
      <c r="H168" s="485">
        <f>LOOKUP(Table6[[#This Row],[JV Number]],Table1[JV '#],Table1[Latitude])</f>
        <v>41.414194444444448</v>
      </c>
      <c r="I168" s="485">
        <f>LOOKUP(Table6[[#This Row],[JV Number]],Table1[JV '#],Table1[Longitude])</f>
        <v>-75.907355555555554</v>
      </c>
      <c r="J168" s="1" t="e">
        <f>IF(LOOKUP(Table6[[#This Row],[JV Number]],Table5[JV Number],Table5[Requires Clear/Grub])="",0,1)</f>
        <v>#REF!</v>
      </c>
      <c r="K168" s="1" t="e">
        <f>IF(LOOKUP(Table6[[#This Row],[JV Number]],Table5[JV Number],Table5[Requires Stakeout])="",0,1)</f>
        <v>#REF!</v>
      </c>
      <c r="L168" s="1" t="e">
        <f>IF(LOOKUP(Table6[[#This Row],[JV Number]],Table5[JV Number],Table5[Requires Earthwork])="",0,1)</f>
        <v>#REF!</v>
      </c>
      <c r="M168" s="1" t="e">
        <f>IF(LOOKUP(Table6[[#This Row],[JV Number]],Table5[JV Number],Table5[Requires Guardrail Adjustment])="",0,1)</f>
        <v>#REF!</v>
      </c>
      <c r="N168" s="1" t="e">
        <f>IF(LOOKUP(Table6[[#This Row],[JV Number]],Table5[JV Number],Table5[Requires Other Action])="",0,1)</f>
        <v>#REF!</v>
      </c>
    </row>
    <row r="169" spans="3:14" x14ac:dyDescent="0.25">
      <c r="C169" s="1">
        <v>166</v>
      </c>
      <c r="D169" s="1" t="str">
        <f>LOOKUP(Table6[[#This Row],[JV Number]],Table5[JV Number],Table5[Early Completion Bridge])</f>
        <v>Y</v>
      </c>
      <c r="E169" s="1" t="e">
        <f>LOOKUP(Table6[[#This Row],[JV Number]],Table5[JV Number],Table5[Region])</f>
        <v>#REF!</v>
      </c>
      <c r="F169" s="1">
        <f>LOOKUP(Table6[[#This Row],[JV Number]],Table5[JV Number],Table5[District])</f>
        <v>4</v>
      </c>
      <c r="G169" s="1" t="str">
        <f>LOOKUP(Table6[[#This Row],[JV Number]],Table5[JV Number],Table5[County])</f>
        <v>Wyoming</v>
      </c>
      <c r="H169" s="485">
        <f>LOOKUP(Table6[[#This Row],[JV Number]],Table1[JV '#],Table1[Latitude])</f>
        <v>41.58</v>
      </c>
      <c r="I169" s="485">
        <f>LOOKUP(Table6[[#This Row],[JV Number]],Table1[JV '#],Table1[Longitude])</f>
        <v>-75.91661666666667</v>
      </c>
      <c r="J169" s="1" t="e">
        <f>IF(LOOKUP(Table6[[#This Row],[JV Number]],Table5[JV Number],Table5[Requires Clear/Grub])="",0,1)</f>
        <v>#REF!</v>
      </c>
      <c r="K169" s="1" t="e">
        <f>IF(LOOKUP(Table6[[#This Row],[JV Number]],Table5[JV Number],Table5[Requires Stakeout])="",0,1)</f>
        <v>#REF!</v>
      </c>
      <c r="L169" s="1" t="e">
        <f>IF(LOOKUP(Table6[[#This Row],[JV Number]],Table5[JV Number],Table5[Requires Earthwork])="",0,1)</f>
        <v>#REF!</v>
      </c>
      <c r="M169" s="1" t="e">
        <f>IF(LOOKUP(Table6[[#This Row],[JV Number]],Table5[JV Number],Table5[Requires Guardrail Adjustment])="",0,1)</f>
        <v>#REF!</v>
      </c>
      <c r="N169" s="1" t="e">
        <f>IF(LOOKUP(Table6[[#This Row],[JV Number]],Table5[JV Number],Table5[Requires Other Action])="",0,1)</f>
        <v>#REF!</v>
      </c>
    </row>
    <row r="170" spans="3:14" x14ac:dyDescent="0.25">
      <c r="C170" s="1">
        <v>167</v>
      </c>
      <c r="D170" s="1" t="str">
        <f>LOOKUP(Table6[[#This Row],[JV Number]],Table5[JV Number],Table5[Early Completion Bridge])</f>
        <v>Y</v>
      </c>
      <c r="E170" s="1" t="e">
        <f>LOOKUP(Table6[[#This Row],[JV Number]],Table5[JV Number],Table5[Region])</f>
        <v>#REF!</v>
      </c>
      <c r="F170" s="1">
        <f>LOOKUP(Table6[[#This Row],[JV Number]],Table5[JV Number],Table5[District])</f>
        <v>4</v>
      </c>
      <c r="G170" s="1" t="str">
        <f>LOOKUP(Table6[[#This Row],[JV Number]],Table5[JV Number],Table5[County])</f>
        <v>Wyoming</v>
      </c>
      <c r="H170" s="485">
        <f>LOOKUP(Table6[[#This Row],[JV Number]],Table1[JV '#],Table1[Latitude])</f>
        <v>41.40763888888889</v>
      </c>
      <c r="I170" s="485">
        <f>LOOKUP(Table6[[#This Row],[JV Number]],Table1[JV '#],Table1[Longitude])</f>
        <v>-76.029580555555555</v>
      </c>
      <c r="J170" s="1" t="e">
        <f>IF(LOOKUP(Table6[[#This Row],[JV Number]],Table5[JV Number],Table5[Requires Clear/Grub])="",0,1)</f>
        <v>#REF!</v>
      </c>
      <c r="K170" s="1" t="e">
        <f>IF(LOOKUP(Table6[[#This Row],[JV Number]],Table5[JV Number],Table5[Requires Stakeout])="",0,1)</f>
        <v>#REF!</v>
      </c>
      <c r="L170" s="1" t="e">
        <f>IF(LOOKUP(Table6[[#This Row],[JV Number]],Table5[JV Number],Table5[Requires Earthwork])="",0,1)</f>
        <v>#REF!</v>
      </c>
      <c r="M170" s="1" t="e">
        <f>IF(LOOKUP(Table6[[#This Row],[JV Number]],Table5[JV Number],Table5[Requires Guardrail Adjustment])="",0,1)</f>
        <v>#REF!</v>
      </c>
      <c r="N170" s="1" t="e">
        <f>IF(LOOKUP(Table6[[#This Row],[JV Number]],Table5[JV Number],Table5[Requires Other Action])="",0,1)</f>
        <v>#REF!</v>
      </c>
    </row>
    <row r="171" spans="3:14" x14ac:dyDescent="0.25">
      <c r="C171" s="1">
        <v>168</v>
      </c>
      <c r="D171" s="1" t="str">
        <f>LOOKUP(Table6[[#This Row],[JV Number]],Table5[JV Number],Table5[Early Completion Bridge])</f>
        <v>--</v>
      </c>
      <c r="E171" s="1" t="e">
        <f>LOOKUP(Table6[[#This Row],[JV Number]],Table5[JV Number],Table5[Region])</f>
        <v>#REF!</v>
      </c>
      <c r="F171" s="1">
        <f>LOOKUP(Table6[[#This Row],[JV Number]],Table5[JV Number],Table5[District])</f>
        <v>5</v>
      </c>
      <c r="G171" s="1" t="str">
        <f>LOOKUP(Table6[[#This Row],[JV Number]],Table5[JV Number],Table5[County])</f>
        <v>Berks</v>
      </c>
      <c r="H171" s="485">
        <f>LOOKUP(Table6[[#This Row],[JV Number]],Table1[JV '#],Table1[Latitude])</f>
        <v>40.290194444444445</v>
      </c>
      <c r="I171" s="485">
        <f>LOOKUP(Table6[[#This Row],[JV Number]],Table1[JV '#],Table1[Longitude])</f>
        <v>-75.947222222222223</v>
      </c>
      <c r="J171" s="1" t="e">
        <f>IF(LOOKUP(Table6[[#This Row],[JV Number]],Table5[JV Number],Table5[Requires Clear/Grub])="",0,1)</f>
        <v>#REF!</v>
      </c>
      <c r="K171" s="1" t="e">
        <f>IF(LOOKUP(Table6[[#This Row],[JV Number]],Table5[JV Number],Table5[Requires Stakeout])="",0,1)</f>
        <v>#REF!</v>
      </c>
      <c r="L171" s="1" t="e">
        <f>IF(LOOKUP(Table6[[#This Row],[JV Number]],Table5[JV Number],Table5[Requires Earthwork])="",0,1)</f>
        <v>#REF!</v>
      </c>
      <c r="M171" s="1" t="e">
        <f>IF(LOOKUP(Table6[[#This Row],[JV Number]],Table5[JV Number],Table5[Requires Guardrail Adjustment])="",0,1)</f>
        <v>#REF!</v>
      </c>
      <c r="N171" s="1" t="e">
        <f>IF(LOOKUP(Table6[[#This Row],[JV Number]],Table5[JV Number],Table5[Requires Other Action])="",0,1)</f>
        <v>#REF!</v>
      </c>
    </row>
    <row r="172" spans="3:14" x14ac:dyDescent="0.25">
      <c r="C172" s="1">
        <v>169</v>
      </c>
      <c r="D172" s="1" t="str">
        <f>LOOKUP(Table6[[#This Row],[JV Number]],Table5[JV Number],Table5[Early Completion Bridge])</f>
        <v>--</v>
      </c>
      <c r="E172" s="1" t="e">
        <f>LOOKUP(Table6[[#This Row],[JV Number]],Table5[JV Number],Table5[Region])</f>
        <v>#REF!</v>
      </c>
      <c r="F172" s="1">
        <f>LOOKUP(Table6[[#This Row],[JV Number]],Table5[JV Number],Table5[District])</f>
        <v>5</v>
      </c>
      <c r="G172" s="1" t="str">
        <f>LOOKUP(Table6[[#This Row],[JV Number]],Table5[JV Number],Table5[County])</f>
        <v>Berks</v>
      </c>
      <c r="H172" s="485">
        <f>LOOKUP(Table6[[#This Row],[JV Number]],Table1[JV '#],Table1[Latitude])</f>
        <v>40.427027777777781</v>
      </c>
      <c r="I172" s="485">
        <f>LOOKUP(Table6[[#This Row],[JV Number]],Table1[JV '#],Table1[Longitude])</f>
        <v>-75.934027777777771</v>
      </c>
      <c r="J172" s="1" t="e">
        <f>IF(LOOKUP(Table6[[#This Row],[JV Number]],Table5[JV Number],Table5[Requires Clear/Grub])="",0,1)</f>
        <v>#REF!</v>
      </c>
      <c r="K172" s="1" t="e">
        <f>IF(LOOKUP(Table6[[#This Row],[JV Number]],Table5[JV Number],Table5[Requires Stakeout])="",0,1)</f>
        <v>#REF!</v>
      </c>
      <c r="L172" s="1" t="e">
        <f>IF(LOOKUP(Table6[[#This Row],[JV Number]],Table5[JV Number],Table5[Requires Earthwork])="",0,1)</f>
        <v>#REF!</v>
      </c>
      <c r="M172" s="1" t="e">
        <f>IF(LOOKUP(Table6[[#This Row],[JV Number]],Table5[JV Number],Table5[Requires Guardrail Adjustment])="",0,1)</f>
        <v>#REF!</v>
      </c>
      <c r="N172" s="1" t="e">
        <f>IF(LOOKUP(Table6[[#This Row],[JV Number]],Table5[JV Number],Table5[Requires Other Action])="",0,1)</f>
        <v>#REF!</v>
      </c>
    </row>
    <row r="173" spans="3:14" x14ac:dyDescent="0.25">
      <c r="C173" s="1">
        <v>170</v>
      </c>
      <c r="D173" s="1" t="str">
        <f>LOOKUP(Table6[[#This Row],[JV Number]],Table5[JV Number],Table5[Early Completion Bridge])</f>
        <v>--</v>
      </c>
      <c r="E173" s="1" t="e">
        <f>LOOKUP(Table6[[#This Row],[JV Number]],Table5[JV Number],Table5[Region])</f>
        <v>#REF!</v>
      </c>
      <c r="F173" s="1">
        <f>LOOKUP(Table6[[#This Row],[JV Number]],Table5[JV Number],Table5[District])</f>
        <v>5</v>
      </c>
      <c r="G173" s="1" t="str">
        <f>LOOKUP(Table6[[#This Row],[JV Number]],Table5[JV Number],Table5[County])</f>
        <v>Berks</v>
      </c>
      <c r="H173" s="485">
        <f>LOOKUP(Table6[[#This Row],[JV Number]],Table1[JV '#],Table1[Latitude])</f>
        <v>40.525500000000001</v>
      </c>
      <c r="I173" s="485">
        <f>LOOKUP(Table6[[#This Row],[JV Number]],Table1[JV '#],Table1[Longitude])</f>
        <v>-75.874952777777779</v>
      </c>
      <c r="J173" s="1" t="e">
        <f>IF(LOOKUP(Table6[[#This Row],[JV Number]],Table5[JV Number],Table5[Requires Clear/Grub])="",0,1)</f>
        <v>#REF!</v>
      </c>
      <c r="K173" s="1" t="e">
        <f>IF(LOOKUP(Table6[[#This Row],[JV Number]],Table5[JV Number],Table5[Requires Stakeout])="",0,1)</f>
        <v>#REF!</v>
      </c>
      <c r="L173" s="1" t="e">
        <f>IF(LOOKUP(Table6[[#This Row],[JV Number]],Table5[JV Number],Table5[Requires Earthwork])="",0,1)</f>
        <v>#REF!</v>
      </c>
      <c r="M173" s="1" t="e">
        <f>IF(LOOKUP(Table6[[#This Row],[JV Number]],Table5[JV Number],Table5[Requires Guardrail Adjustment])="",0,1)</f>
        <v>#REF!</v>
      </c>
      <c r="N173" s="1" t="e">
        <f>IF(LOOKUP(Table6[[#This Row],[JV Number]],Table5[JV Number],Table5[Requires Other Action])="",0,1)</f>
        <v>#REF!</v>
      </c>
    </row>
    <row r="174" spans="3:14" x14ac:dyDescent="0.25">
      <c r="C174" s="1">
        <v>171</v>
      </c>
      <c r="D174" s="1" t="str">
        <f>LOOKUP(Table6[[#This Row],[JV Number]],Table5[JV Number],Table5[Early Completion Bridge])</f>
        <v>--</v>
      </c>
      <c r="E174" s="1" t="e">
        <f>LOOKUP(Table6[[#This Row],[JV Number]],Table5[JV Number],Table5[Region])</f>
        <v>#REF!</v>
      </c>
      <c r="F174" s="1">
        <f>LOOKUP(Table6[[#This Row],[JV Number]],Table5[JV Number],Table5[District])</f>
        <v>5</v>
      </c>
      <c r="G174" s="1" t="str">
        <f>LOOKUP(Table6[[#This Row],[JV Number]],Table5[JV Number],Table5[County])</f>
        <v>Berks</v>
      </c>
      <c r="H174" s="485">
        <f>LOOKUP(Table6[[#This Row],[JV Number]],Table1[JV '#],Table1[Latitude])</f>
        <v>40.549333333333337</v>
      </c>
      <c r="I174" s="485">
        <f>LOOKUP(Table6[[#This Row],[JV Number]],Table1[JV '#],Table1[Longitude])</f>
        <v>-75.963302777777784</v>
      </c>
      <c r="J174" s="1" t="e">
        <f>IF(LOOKUP(Table6[[#This Row],[JV Number]],Table5[JV Number],Table5[Requires Clear/Grub])="",0,1)</f>
        <v>#REF!</v>
      </c>
      <c r="K174" s="1" t="e">
        <f>IF(LOOKUP(Table6[[#This Row],[JV Number]],Table5[JV Number],Table5[Requires Stakeout])="",0,1)</f>
        <v>#REF!</v>
      </c>
      <c r="L174" s="1" t="e">
        <f>IF(LOOKUP(Table6[[#This Row],[JV Number]],Table5[JV Number],Table5[Requires Earthwork])="",0,1)</f>
        <v>#REF!</v>
      </c>
      <c r="M174" s="1" t="e">
        <f>IF(LOOKUP(Table6[[#This Row],[JV Number]],Table5[JV Number],Table5[Requires Guardrail Adjustment])="",0,1)</f>
        <v>#REF!</v>
      </c>
      <c r="N174" s="1" t="e">
        <f>IF(LOOKUP(Table6[[#This Row],[JV Number]],Table5[JV Number],Table5[Requires Other Action])="",0,1)</f>
        <v>#REF!</v>
      </c>
    </row>
    <row r="175" spans="3:14" x14ac:dyDescent="0.25">
      <c r="C175" s="1">
        <v>172</v>
      </c>
      <c r="D175" s="1" t="str">
        <f>LOOKUP(Table6[[#This Row],[JV Number]],Table5[JV Number],Table5[Early Completion Bridge])</f>
        <v>--</v>
      </c>
      <c r="E175" s="1" t="e">
        <f>LOOKUP(Table6[[#This Row],[JV Number]],Table5[JV Number],Table5[Region])</f>
        <v>#REF!</v>
      </c>
      <c r="F175" s="1">
        <f>LOOKUP(Table6[[#This Row],[JV Number]],Table5[JV Number],Table5[District])</f>
        <v>5</v>
      </c>
      <c r="G175" s="1" t="str">
        <f>LOOKUP(Table6[[#This Row],[JV Number]],Table5[JV Number],Table5[County])</f>
        <v>Berks</v>
      </c>
      <c r="H175" s="485">
        <f>LOOKUP(Table6[[#This Row],[JV Number]],Table1[JV '#],Table1[Latitude])</f>
        <v>40.549333333333337</v>
      </c>
      <c r="I175" s="485">
        <f>LOOKUP(Table6[[#This Row],[JV Number]],Table1[JV '#],Table1[Longitude])</f>
        <v>-75.963302777777784</v>
      </c>
      <c r="J175" s="1" t="e">
        <f>IF(LOOKUP(Table6[[#This Row],[JV Number]],Table5[JV Number],Table5[Requires Clear/Grub])="",0,1)</f>
        <v>#REF!</v>
      </c>
      <c r="K175" s="1" t="e">
        <f>IF(LOOKUP(Table6[[#This Row],[JV Number]],Table5[JV Number],Table5[Requires Stakeout])="",0,1)</f>
        <v>#REF!</v>
      </c>
      <c r="L175" s="1" t="e">
        <f>IF(LOOKUP(Table6[[#This Row],[JV Number]],Table5[JV Number],Table5[Requires Earthwork])="",0,1)</f>
        <v>#REF!</v>
      </c>
      <c r="M175" s="1" t="e">
        <f>IF(LOOKUP(Table6[[#This Row],[JV Number]],Table5[JV Number],Table5[Requires Guardrail Adjustment])="",0,1)</f>
        <v>#REF!</v>
      </c>
      <c r="N175" s="1" t="e">
        <f>IF(LOOKUP(Table6[[#This Row],[JV Number]],Table5[JV Number],Table5[Requires Other Action])="",0,1)</f>
        <v>#REF!</v>
      </c>
    </row>
    <row r="176" spans="3:14" x14ac:dyDescent="0.25">
      <c r="C176" s="1">
        <v>173</v>
      </c>
      <c r="D176" s="1" t="str">
        <f>LOOKUP(Table6[[#This Row],[JV Number]],Table5[JV Number],Table5[Early Completion Bridge])</f>
        <v>Y</v>
      </c>
      <c r="E176" s="1" t="e">
        <f>LOOKUP(Table6[[#This Row],[JV Number]],Table5[JV Number],Table5[Region])</f>
        <v>#REF!</v>
      </c>
      <c r="F176" s="1">
        <f>LOOKUP(Table6[[#This Row],[JV Number]],Table5[JV Number],Table5[District])</f>
        <v>5</v>
      </c>
      <c r="G176" s="1" t="str">
        <f>LOOKUP(Table6[[#This Row],[JV Number]],Table5[JV Number],Table5[County])</f>
        <v>Carbon</v>
      </c>
      <c r="H176" s="485">
        <f>LOOKUP(Table6[[#This Row],[JV Number]],Table1[JV '#],Table1[Latitude])</f>
        <v>40.851416666666665</v>
      </c>
      <c r="I176" s="485">
        <f>LOOKUP(Table6[[#This Row],[JV Number]],Table1[JV '#],Table1[Longitude])</f>
        <v>-75.713166666666666</v>
      </c>
      <c r="J176" s="1" t="e">
        <f>IF(LOOKUP(Table6[[#This Row],[JV Number]],Table5[JV Number],Table5[Requires Clear/Grub])="",0,1)</f>
        <v>#REF!</v>
      </c>
      <c r="K176" s="1" t="e">
        <f>IF(LOOKUP(Table6[[#This Row],[JV Number]],Table5[JV Number],Table5[Requires Stakeout])="",0,1)</f>
        <v>#REF!</v>
      </c>
      <c r="L176" s="1" t="e">
        <f>IF(LOOKUP(Table6[[#This Row],[JV Number]],Table5[JV Number],Table5[Requires Earthwork])="",0,1)</f>
        <v>#REF!</v>
      </c>
      <c r="M176" s="1" t="e">
        <f>IF(LOOKUP(Table6[[#This Row],[JV Number]],Table5[JV Number],Table5[Requires Guardrail Adjustment])="",0,1)</f>
        <v>#REF!</v>
      </c>
      <c r="N176" s="1" t="e">
        <f>IF(LOOKUP(Table6[[#This Row],[JV Number]],Table5[JV Number],Table5[Requires Other Action])="",0,1)</f>
        <v>#REF!</v>
      </c>
    </row>
    <row r="177" spans="3:14" x14ac:dyDescent="0.25">
      <c r="C177" s="1">
        <v>174</v>
      </c>
      <c r="D177" s="1" t="str">
        <f>LOOKUP(Table6[[#This Row],[JV Number]],Table5[JV Number],Table5[Early Completion Bridge])</f>
        <v>--</v>
      </c>
      <c r="E177" s="1" t="e">
        <f>LOOKUP(Table6[[#This Row],[JV Number]],Table5[JV Number],Table5[Region])</f>
        <v>#REF!</v>
      </c>
      <c r="F177" s="1">
        <f>LOOKUP(Table6[[#This Row],[JV Number]],Table5[JV Number],Table5[District])</f>
        <v>5</v>
      </c>
      <c r="G177" s="1" t="str">
        <f>LOOKUP(Table6[[#This Row],[JV Number]],Table5[JV Number],Table5[County])</f>
        <v>Carbon</v>
      </c>
      <c r="H177" s="485">
        <f>LOOKUP(Table6[[#This Row],[JV Number]],Table1[JV '#],Table1[Latitude])</f>
        <v>40.889222222222223</v>
      </c>
      <c r="I177" s="485">
        <f>LOOKUP(Table6[[#This Row],[JV Number]],Table1[JV '#],Table1[Longitude])</f>
        <v>-75.918366666666671</v>
      </c>
      <c r="J177" s="1" t="e">
        <f>IF(LOOKUP(Table6[[#This Row],[JV Number]],Table5[JV Number],Table5[Requires Clear/Grub])="",0,1)</f>
        <v>#REF!</v>
      </c>
      <c r="K177" s="1" t="e">
        <f>IF(LOOKUP(Table6[[#This Row],[JV Number]],Table5[JV Number],Table5[Requires Stakeout])="",0,1)</f>
        <v>#REF!</v>
      </c>
      <c r="L177" s="1" t="e">
        <f>IF(LOOKUP(Table6[[#This Row],[JV Number]],Table5[JV Number],Table5[Requires Earthwork])="",0,1)</f>
        <v>#REF!</v>
      </c>
      <c r="M177" s="1" t="e">
        <f>IF(LOOKUP(Table6[[#This Row],[JV Number]],Table5[JV Number],Table5[Requires Guardrail Adjustment])="",0,1)</f>
        <v>#REF!</v>
      </c>
      <c r="N177" s="1" t="e">
        <f>IF(LOOKUP(Table6[[#This Row],[JV Number]],Table5[JV Number],Table5[Requires Other Action])="",0,1)</f>
        <v>#REF!</v>
      </c>
    </row>
    <row r="178" spans="3:14" x14ac:dyDescent="0.25">
      <c r="C178" s="1">
        <v>175</v>
      </c>
      <c r="D178" s="1" t="str">
        <f>LOOKUP(Table6[[#This Row],[JV Number]],Table5[JV Number],Table5[Early Completion Bridge])</f>
        <v>--</v>
      </c>
      <c r="E178" s="1" t="e">
        <f>LOOKUP(Table6[[#This Row],[JV Number]],Table5[JV Number],Table5[Region])</f>
        <v>#REF!</v>
      </c>
      <c r="F178" s="1">
        <f>LOOKUP(Table6[[#This Row],[JV Number]],Table5[JV Number],Table5[District])</f>
        <v>5</v>
      </c>
      <c r="G178" s="1" t="str">
        <f>LOOKUP(Table6[[#This Row],[JV Number]],Table5[JV Number],Table5[County])</f>
        <v>Lehigh</v>
      </c>
      <c r="H178" s="485">
        <f>LOOKUP(Table6[[#This Row],[JV Number]],Table1[JV '#],Table1[Latitude])</f>
        <v>40.594166666666666</v>
      </c>
      <c r="I178" s="485">
        <f>LOOKUP(Table6[[#This Row],[JV Number]],Table1[JV '#],Table1[Longitude])</f>
        <v>-75.500655555555554</v>
      </c>
      <c r="J178" s="1" t="e">
        <f>IF(LOOKUP(Table6[[#This Row],[JV Number]],Table5[JV Number],Table5[Requires Clear/Grub])="",0,1)</f>
        <v>#REF!</v>
      </c>
      <c r="K178" s="1" t="e">
        <f>IF(LOOKUP(Table6[[#This Row],[JV Number]],Table5[JV Number],Table5[Requires Stakeout])="",0,1)</f>
        <v>#REF!</v>
      </c>
      <c r="L178" s="1" t="e">
        <f>IF(LOOKUP(Table6[[#This Row],[JV Number]],Table5[JV Number],Table5[Requires Earthwork])="",0,1)</f>
        <v>#REF!</v>
      </c>
      <c r="M178" s="1" t="e">
        <f>IF(LOOKUP(Table6[[#This Row],[JV Number]],Table5[JV Number],Table5[Requires Guardrail Adjustment])="",0,1)</f>
        <v>#REF!</v>
      </c>
      <c r="N178" s="1" t="e">
        <f>IF(LOOKUP(Table6[[#This Row],[JV Number]],Table5[JV Number],Table5[Requires Other Action])="",0,1)</f>
        <v>#REF!</v>
      </c>
    </row>
    <row r="179" spans="3:14" x14ac:dyDescent="0.25">
      <c r="C179" s="1">
        <v>176</v>
      </c>
      <c r="D179" s="1" t="str">
        <f>LOOKUP(Table6[[#This Row],[JV Number]],Table5[JV Number],Table5[Early Completion Bridge])</f>
        <v>--</v>
      </c>
      <c r="E179" s="1" t="e">
        <f>LOOKUP(Table6[[#This Row],[JV Number]],Table5[JV Number],Table5[Region])</f>
        <v>#REF!</v>
      </c>
      <c r="F179" s="1">
        <f>LOOKUP(Table6[[#This Row],[JV Number]],Table5[JV Number],Table5[District])</f>
        <v>5</v>
      </c>
      <c r="G179" s="1" t="str">
        <f>LOOKUP(Table6[[#This Row],[JV Number]],Table5[JV Number],Table5[County])</f>
        <v>Lehigh</v>
      </c>
      <c r="H179" s="485">
        <f>LOOKUP(Table6[[#This Row],[JV Number]],Table1[JV '#],Table1[Latitude])</f>
        <v>40.65036111111111</v>
      </c>
      <c r="I179" s="485">
        <f>LOOKUP(Table6[[#This Row],[JV Number]],Table1[JV '#],Table1[Longitude])</f>
        <v>-75.465586111111108</v>
      </c>
      <c r="J179" s="1" t="e">
        <f>IF(LOOKUP(Table6[[#This Row],[JV Number]],Table5[JV Number],Table5[Requires Clear/Grub])="",0,1)</f>
        <v>#REF!</v>
      </c>
      <c r="K179" s="1" t="e">
        <f>IF(LOOKUP(Table6[[#This Row],[JV Number]],Table5[JV Number],Table5[Requires Stakeout])="",0,1)</f>
        <v>#REF!</v>
      </c>
      <c r="L179" s="1" t="e">
        <f>IF(LOOKUP(Table6[[#This Row],[JV Number]],Table5[JV Number],Table5[Requires Earthwork])="",0,1)</f>
        <v>#REF!</v>
      </c>
      <c r="M179" s="1" t="e">
        <f>IF(LOOKUP(Table6[[#This Row],[JV Number]],Table5[JV Number],Table5[Requires Guardrail Adjustment])="",0,1)</f>
        <v>#REF!</v>
      </c>
      <c r="N179" s="1" t="e">
        <f>IF(LOOKUP(Table6[[#This Row],[JV Number]],Table5[JV Number],Table5[Requires Other Action])="",0,1)</f>
        <v>#REF!</v>
      </c>
    </row>
    <row r="180" spans="3:14" x14ac:dyDescent="0.25">
      <c r="C180" s="1">
        <v>177</v>
      </c>
      <c r="D180" s="1" t="str">
        <f>LOOKUP(Table6[[#This Row],[JV Number]],Table5[JV Number],Table5[Early Completion Bridge])</f>
        <v>--</v>
      </c>
      <c r="E180" s="1" t="e">
        <f>LOOKUP(Table6[[#This Row],[JV Number]],Table5[JV Number],Table5[Region])</f>
        <v>#REF!</v>
      </c>
      <c r="F180" s="1">
        <f>LOOKUP(Table6[[#This Row],[JV Number]],Table5[JV Number],Table5[District])</f>
        <v>5</v>
      </c>
      <c r="G180" s="1" t="str">
        <f>LOOKUP(Table6[[#This Row],[JV Number]],Table5[JV Number],Table5[County])</f>
        <v>Lehigh</v>
      </c>
      <c r="H180" s="485">
        <f>LOOKUP(Table6[[#This Row],[JV Number]],Table1[JV '#],Table1[Latitude])</f>
        <v>40.55083333333333</v>
      </c>
      <c r="I180" s="485">
        <f>LOOKUP(Table6[[#This Row],[JV Number]],Table1[JV '#],Table1[Longitude])</f>
        <v>-75.405438888888895</v>
      </c>
      <c r="J180" s="1" t="e">
        <f>IF(LOOKUP(Table6[[#This Row],[JV Number]],Table5[JV Number],Table5[Requires Clear/Grub])="",0,1)</f>
        <v>#REF!</v>
      </c>
      <c r="K180" s="1" t="e">
        <f>IF(LOOKUP(Table6[[#This Row],[JV Number]],Table5[JV Number],Table5[Requires Stakeout])="",0,1)</f>
        <v>#REF!</v>
      </c>
      <c r="L180" s="1" t="e">
        <f>IF(LOOKUP(Table6[[#This Row],[JV Number]],Table5[JV Number],Table5[Requires Earthwork])="",0,1)</f>
        <v>#REF!</v>
      </c>
      <c r="M180" s="1" t="e">
        <f>IF(LOOKUP(Table6[[#This Row],[JV Number]],Table5[JV Number],Table5[Requires Guardrail Adjustment])="",0,1)</f>
        <v>#REF!</v>
      </c>
      <c r="N180" s="1" t="e">
        <f>IF(LOOKUP(Table6[[#This Row],[JV Number]],Table5[JV Number],Table5[Requires Other Action])="",0,1)</f>
        <v>#REF!</v>
      </c>
    </row>
    <row r="181" spans="3:14" x14ac:dyDescent="0.25">
      <c r="C181" s="1">
        <v>178</v>
      </c>
      <c r="D181" s="1" t="str">
        <f>LOOKUP(Table6[[#This Row],[JV Number]],Table5[JV Number],Table5[Early Completion Bridge])</f>
        <v>--</v>
      </c>
      <c r="E181" s="1" t="e">
        <f>LOOKUP(Table6[[#This Row],[JV Number]],Table5[JV Number],Table5[Region])</f>
        <v>#REF!</v>
      </c>
      <c r="F181" s="1">
        <f>LOOKUP(Table6[[#This Row],[JV Number]],Table5[JV Number],Table5[District])</f>
        <v>5</v>
      </c>
      <c r="G181" s="1" t="str">
        <f>LOOKUP(Table6[[#This Row],[JV Number]],Table5[JV Number],Table5[County])</f>
        <v>Lehigh</v>
      </c>
      <c r="H181" s="485">
        <f>LOOKUP(Table6[[#This Row],[JV Number]],Table1[JV '#],Table1[Latitude])</f>
        <v>40.547472222222225</v>
      </c>
      <c r="I181" s="485">
        <f>LOOKUP(Table6[[#This Row],[JV Number]],Table1[JV '#],Table1[Longitude])</f>
        <v>-75.607277777777782</v>
      </c>
      <c r="J181" s="1" t="e">
        <f>IF(LOOKUP(Table6[[#This Row],[JV Number]],Table5[JV Number],Table5[Requires Clear/Grub])="",0,1)</f>
        <v>#REF!</v>
      </c>
      <c r="K181" s="1" t="e">
        <f>IF(LOOKUP(Table6[[#This Row],[JV Number]],Table5[JV Number],Table5[Requires Stakeout])="",0,1)</f>
        <v>#REF!</v>
      </c>
      <c r="L181" s="1" t="e">
        <f>IF(LOOKUP(Table6[[#This Row],[JV Number]],Table5[JV Number],Table5[Requires Earthwork])="",0,1)</f>
        <v>#REF!</v>
      </c>
      <c r="M181" s="1" t="e">
        <f>IF(LOOKUP(Table6[[#This Row],[JV Number]],Table5[JV Number],Table5[Requires Guardrail Adjustment])="",0,1)</f>
        <v>#REF!</v>
      </c>
      <c r="N181" s="1" t="e">
        <f>IF(LOOKUP(Table6[[#This Row],[JV Number]],Table5[JV Number],Table5[Requires Other Action])="",0,1)</f>
        <v>#REF!</v>
      </c>
    </row>
    <row r="182" spans="3:14" x14ac:dyDescent="0.25">
      <c r="C182" s="1">
        <v>179</v>
      </c>
      <c r="D182" s="1" t="str">
        <f>LOOKUP(Table6[[#This Row],[JV Number]],Table5[JV Number],Table5[Early Completion Bridge])</f>
        <v>--</v>
      </c>
      <c r="E182" s="1" t="e">
        <f>LOOKUP(Table6[[#This Row],[JV Number]],Table5[JV Number],Table5[Region])</f>
        <v>#REF!</v>
      </c>
      <c r="F182" s="1">
        <f>LOOKUP(Table6[[#This Row],[JV Number]],Table5[JV Number],Table5[District])</f>
        <v>5</v>
      </c>
      <c r="G182" s="1" t="str">
        <f>LOOKUP(Table6[[#This Row],[JV Number]],Table5[JV Number],Table5[County])</f>
        <v>Monroe</v>
      </c>
      <c r="H182" s="485">
        <f>LOOKUP(Table6[[#This Row],[JV Number]],Table1[JV '#],Table1[Latitude])</f>
        <v>40.901000000000003</v>
      </c>
      <c r="I182" s="485">
        <f>LOOKUP(Table6[[#This Row],[JV Number]],Table1[JV '#],Table1[Longitude])</f>
        <v>-75.497</v>
      </c>
      <c r="J182" s="1" t="e">
        <f>IF(LOOKUP(Table6[[#This Row],[JV Number]],Table5[JV Number],Table5[Requires Clear/Grub])="",0,1)</f>
        <v>#REF!</v>
      </c>
      <c r="K182" s="1" t="e">
        <f>IF(LOOKUP(Table6[[#This Row],[JV Number]],Table5[JV Number],Table5[Requires Stakeout])="",0,1)</f>
        <v>#REF!</v>
      </c>
      <c r="L182" s="1" t="e">
        <f>IF(LOOKUP(Table6[[#This Row],[JV Number]],Table5[JV Number],Table5[Requires Earthwork])="",0,1)</f>
        <v>#REF!</v>
      </c>
      <c r="M182" s="1" t="e">
        <f>IF(LOOKUP(Table6[[#This Row],[JV Number]],Table5[JV Number],Table5[Requires Guardrail Adjustment])="",0,1)</f>
        <v>#REF!</v>
      </c>
      <c r="N182" s="1" t="e">
        <f>IF(LOOKUP(Table6[[#This Row],[JV Number]],Table5[JV Number],Table5[Requires Other Action])="",0,1)</f>
        <v>#REF!</v>
      </c>
    </row>
    <row r="183" spans="3:14" x14ac:dyDescent="0.25">
      <c r="C183" s="1">
        <v>180</v>
      </c>
      <c r="D183" s="1" t="str">
        <f>LOOKUP(Table6[[#This Row],[JV Number]],Table5[JV Number],Table5[Early Completion Bridge])</f>
        <v>Y</v>
      </c>
      <c r="E183" s="1" t="e">
        <f>LOOKUP(Table6[[#This Row],[JV Number]],Table5[JV Number],Table5[Region])</f>
        <v>#REF!</v>
      </c>
      <c r="F183" s="1">
        <f>LOOKUP(Table6[[#This Row],[JV Number]],Table5[JV Number],Table5[District])</f>
        <v>5</v>
      </c>
      <c r="G183" s="1" t="str">
        <f>LOOKUP(Table6[[#This Row],[JV Number]],Table5[JV Number],Table5[County])</f>
        <v>Monroe</v>
      </c>
      <c r="H183" s="485">
        <f>LOOKUP(Table6[[#This Row],[JV Number]],Table1[JV '#],Table1[Latitude])</f>
        <v>40.955666666666666</v>
      </c>
      <c r="I183" s="485">
        <f>LOOKUP(Table6[[#This Row],[JV Number]],Table1[JV '#],Table1[Longitude])</f>
        <v>-75.287555555555556</v>
      </c>
      <c r="J183" s="1" t="e">
        <f>IF(LOOKUP(Table6[[#This Row],[JV Number]],Table5[JV Number],Table5[Requires Clear/Grub])="",0,1)</f>
        <v>#REF!</v>
      </c>
      <c r="K183" s="1" t="e">
        <f>IF(LOOKUP(Table6[[#This Row],[JV Number]],Table5[JV Number],Table5[Requires Stakeout])="",0,1)</f>
        <v>#REF!</v>
      </c>
      <c r="L183" s="1" t="e">
        <f>IF(LOOKUP(Table6[[#This Row],[JV Number]],Table5[JV Number],Table5[Requires Earthwork])="",0,1)</f>
        <v>#REF!</v>
      </c>
      <c r="M183" s="1" t="e">
        <f>IF(LOOKUP(Table6[[#This Row],[JV Number]],Table5[JV Number],Table5[Requires Guardrail Adjustment])="",0,1)</f>
        <v>#REF!</v>
      </c>
      <c r="N183" s="1" t="e">
        <f>IF(LOOKUP(Table6[[#This Row],[JV Number]],Table5[JV Number],Table5[Requires Other Action])="",0,1)</f>
        <v>#REF!</v>
      </c>
    </row>
    <row r="184" spans="3:14" x14ac:dyDescent="0.25">
      <c r="C184" s="1">
        <v>181</v>
      </c>
      <c r="D184" s="1" t="str">
        <f>LOOKUP(Table6[[#This Row],[JV Number]],Table5[JV Number],Table5[Early Completion Bridge])</f>
        <v>Y</v>
      </c>
      <c r="E184" s="1" t="e">
        <f>LOOKUP(Table6[[#This Row],[JV Number]],Table5[JV Number],Table5[Region])</f>
        <v>#REF!</v>
      </c>
      <c r="F184" s="1">
        <f>LOOKUP(Table6[[#This Row],[JV Number]],Table5[JV Number],Table5[District])</f>
        <v>5</v>
      </c>
      <c r="G184" s="1" t="str">
        <f>LOOKUP(Table6[[#This Row],[JV Number]],Table5[JV Number],Table5[County])</f>
        <v>Monroe</v>
      </c>
      <c r="H184" s="485">
        <f>LOOKUP(Table6[[#This Row],[JV Number]],Table1[JV '#],Table1[Latitude])</f>
        <v>41.091111111111111</v>
      </c>
      <c r="I184" s="485">
        <f>LOOKUP(Table6[[#This Row],[JV Number]],Table1[JV '#],Table1[Longitude])</f>
        <v>-75.288002777777777</v>
      </c>
      <c r="J184" s="1" t="e">
        <f>IF(LOOKUP(Table6[[#This Row],[JV Number]],Table5[JV Number],Table5[Requires Clear/Grub])="",0,1)</f>
        <v>#REF!</v>
      </c>
      <c r="K184" s="1" t="e">
        <f>IF(LOOKUP(Table6[[#This Row],[JV Number]],Table5[JV Number],Table5[Requires Stakeout])="",0,1)</f>
        <v>#REF!</v>
      </c>
      <c r="L184" s="1" t="e">
        <f>IF(LOOKUP(Table6[[#This Row],[JV Number]],Table5[JV Number],Table5[Requires Earthwork])="",0,1)</f>
        <v>#REF!</v>
      </c>
      <c r="M184" s="1" t="e">
        <f>IF(LOOKUP(Table6[[#This Row],[JV Number]],Table5[JV Number],Table5[Requires Guardrail Adjustment])="",0,1)</f>
        <v>#REF!</v>
      </c>
      <c r="N184" s="1" t="e">
        <f>IF(LOOKUP(Table6[[#This Row],[JV Number]],Table5[JV Number],Table5[Requires Other Action])="",0,1)</f>
        <v>#REF!</v>
      </c>
    </row>
    <row r="185" spans="3:14" x14ac:dyDescent="0.25">
      <c r="C185" s="1">
        <v>182</v>
      </c>
      <c r="D185" s="1" t="str">
        <f>LOOKUP(Table6[[#This Row],[JV Number]],Table5[JV Number],Table5[Early Completion Bridge])</f>
        <v>Y</v>
      </c>
      <c r="E185" s="1" t="e">
        <f>LOOKUP(Table6[[#This Row],[JV Number]],Table5[JV Number],Table5[Region])</f>
        <v>#REF!</v>
      </c>
      <c r="F185" s="1">
        <f>LOOKUP(Table6[[#This Row],[JV Number]],Table5[JV Number],Table5[District])</f>
        <v>5</v>
      </c>
      <c r="G185" s="1" t="str">
        <f>LOOKUP(Table6[[#This Row],[JV Number]],Table5[JV Number],Table5[County])</f>
        <v>Monroe</v>
      </c>
      <c r="H185" s="485">
        <f>LOOKUP(Table6[[#This Row],[JV Number]],Table1[JV '#],Table1[Latitude])</f>
        <v>41.168444444444447</v>
      </c>
      <c r="I185" s="485">
        <f>LOOKUP(Table6[[#This Row],[JV Number]],Table1[JV '#],Table1[Longitude])</f>
        <v>-75.273316666666673</v>
      </c>
      <c r="J185" s="1" t="e">
        <f>IF(LOOKUP(Table6[[#This Row],[JV Number]],Table5[JV Number],Table5[Requires Clear/Grub])="",0,1)</f>
        <v>#REF!</v>
      </c>
      <c r="K185" s="1" t="e">
        <f>IF(LOOKUP(Table6[[#This Row],[JV Number]],Table5[JV Number],Table5[Requires Stakeout])="",0,1)</f>
        <v>#REF!</v>
      </c>
      <c r="L185" s="1" t="e">
        <f>IF(LOOKUP(Table6[[#This Row],[JV Number]],Table5[JV Number],Table5[Requires Earthwork])="",0,1)</f>
        <v>#REF!</v>
      </c>
      <c r="M185" s="1" t="e">
        <f>IF(LOOKUP(Table6[[#This Row],[JV Number]],Table5[JV Number],Table5[Requires Guardrail Adjustment])="",0,1)</f>
        <v>#REF!</v>
      </c>
      <c r="N185" s="1" t="e">
        <f>IF(LOOKUP(Table6[[#This Row],[JV Number]],Table5[JV Number],Table5[Requires Other Action])="",0,1)</f>
        <v>#REF!</v>
      </c>
    </row>
    <row r="186" spans="3:14" x14ac:dyDescent="0.25">
      <c r="C186" s="1">
        <v>183</v>
      </c>
      <c r="D186" s="1" t="str">
        <f>LOOKUP(Table6[[#This Row],[JV Number]],Table5[JV Number],Table5[Early Completion Bridge])</f>
        <v>Y</v>
      </c>
      <c r="E186" s="1" t="e">
        <f>LOOKUP(Table6[[#This Row],[JV Number]],Table5[JV Number],Table5[Region])</f>
        <v>#REF!</v>
      </c>
      <c r="F186" s="1">
        <f>LOOKUP(Table6[[#This Row],[JV Number]],Table5[JV Number],Table5[District])</f>
        <v>5</v>
      </c>
      <c r="G186" s="1" t="str">
        <f>LOOKUP(Table6[[#This Row],[JV Number]],Table5[JV Number],Table5[County])</f>
        <v>Monroe</v>
      </c>
      <c r="H186" s="485">
        <f>LOOKUP(Table6[[#This Row],[JV Number]],Table1[JV '#],Table1[Latitude])</f>
        <v>41.173222222222222</v>
      </c>
      <c r="I186" s="485">
        <f>LOOKUP(Table6[[#This Row],[JV Number]],Table1[JV '#],Table1[Longitude])</f>
        <v>-75.415208333333339</v>
      </c>
      <c r="J186" s="1" t="e">
        <f>IF(LOOKUP(Table6[[#This Row],[JV Number]],Table5[JV Number],Table5[Requires Clear/Grub])="",0,1)</f>
        <v>#REF!</v>
      </c>
      <c r="K186" s="1" t="e">
        <f>IF(LOOKUP(Table6[[#This Row],[JV Number]],Table5[JV Number],Table5[Requires Stakeout])="",0,1)</f>
        <v>#REF!</v>
      </c>
      <c r="L186" s="1" t="e">
        <f>IF(LOOKUP(Table6[[#This Row],[JV Number]],Table5[JV Number],Table5[Requires Earthwork])="",0,1)</f>
        <v>#REF!</v>
      </c>
      <c r="M186" s="1" t="e">
        <f>IF(LOOKUP(Table6[[#This Row],[JV Number]],Table5[JV Number],Table5[Requires Guardrail Adjustment])="",0,1)</f>
        <v>#REF!</v>
      </c>
      <c r="N186" s="1" t="e">
        <f>IF(LOOKUP(Table6[[#This Row],[JV Number]],Table5[JV Number],Table5[Requires Other Action])="",0,1)</f>
        <v>#REF!</v>
      </c>
    </row>
    <row r="187" spans="3:14" x14ac:dyDescent="0.25">
      <c r="C187" s="1">
        <v>184</v>
      </c>
      <c r="D187" s="1" t="str">
        <f>LOOKUP(Table6[[#This Row],[JV Number]],Table5[JV Number],Table5[Early Completion Bridge])</f>
        <v>Y</v>
      </c>
      <c r="E187" s="1" t="e">
        <f>LOOKUP(Table6[[#This Row],[JV Number]],Table5[JV Number],Table5[Region])</f>
        <v>#REF!</v>
      </c>
      <c r="F187" s="1">
        <f>LOOKUP(Table6[[#This Row],[JV Number]],Table5[JV Number],Table5[District])</f>
        <v>5</v>
      </c>
      <c r="G187" s="1" t="str">
        <f>LOOKUP(Table6[[#This Row],[JV Number]],Table5[JV Number],Table5[County])</f>
        <v>Monroe</v>
      </c>
      <c r="H187" s="485">
        <f>LOOKUP(Table6[[#This Row],[JV Number]],Table1[JV '#],Table1[Latitude])</f>
        <v>40.937666666666665</v>
      </c>
      <c r="I187" s="485">
        <f>LOOKUP(Table6[[#This Row],[JV Number]],Table1[JV '#],Table1[Longitude])</f>
        <v>-75.392813888888895</v>
      </c>
      <c r="J187" s="1" t="e">
        <f>IF(LOOKUP(Table6[[#This Row],[JV Number]],Table5[JV Number],Table5[Requires Clear/Grub])="",0,1)</f>
        <v>#REF!</v>
      </c>
      <c r="K187" s="1" t="e">
        <f>IF(LOOKUP(Table6[[#This Row],[JV Number]],Table5[JV Number],Table5[Requires Stakeout])="",0,1)</f>
        <v>#REF!</v>
      </c>
      <c r="L187" s="1" t="e">
        <f>IF(LOOKUP(Table6[[#This Row],[JV Number]],Table5[JV Number],Table5[Requires Earthwork])="",0,1)</f>
        <v>#REF!</v>
      </c>
      <c r="M187" s="1" t="e">
        <f>IF(LOOKUP(Table6[[#This Row],[JV Number]],Table5[JV Number],Table5[Requires Guardrail Adjustment])="",0,1)</f>
        <v>#REF!</v>
      </c>
      <c r="N187" s="1" t="e">
        <f>IF(LOOKUP(Table6[[#This Row],[JV Number]],Table5[JV Number],Table5[Requires Other Action])="",0,1)</f>
        <v>#REF!</v>
      </c>
    </row>
    <row r="188" spans="3:14" x14ac:dyDescent="0.25">
      <c r="C188" s="1">
        <v>185</v>
      </c>
      <c r="D188" s="1" t="str">
        <f>LOOKUP(Table6[[#This Row],[JV Number]],Table5[JV Number],Table5[Early Completion Bridge])</f>
        <v>Y</v>
      </c>
      <c r="E188" s="1" t="e">
        <f>LOOKUP(Table6[[#This Row],[JV Number]],Table5[JV Number],Table5[Region])</f>
        <v>#REF!</v>
      </c>
      <c r="F188" s="1">
        <f>LOOKUP(Table6[[#This Row],[JV Number]],Table5[JV Number],Table5[District])</f>
        <v>5</v>
      </c>
      <c r="G188" s="1" t="str">
        <f>LOOKUP(Table6[[#This Row],[JV Number]],Table5[JV Number],Table5[County])</f>
        <v>Monroe</v>
      </c>
      <c r="H188" s="485">
        <f>LOOKUP(Table6[[#This Row],[JV Number]],Table1[JV '#],Table1[Latitude])</f>
        <v>41.052777777777777</v>
      </c>
      <c r="I188" s="485">
        <f>LOOKUP(Table6[[#This Row],[JV Number]],Table1[JV '#],Table1[Longitude])</f>
        <v>-75.553933333333333</v>
      </c>
      <c r="J188" s="1" t="e">
        <f>IF(LOOKUP(Table6[[#This Row],[JV Number]],Table5[JV Number],Table5[Requires Clear/Grub])="",0,1)</f>
        <v>#REF!</v>
      </c>
      <c r="K188" s="1" t="e">
        <f>IF(LOOKUP(Table6[[#This Row],[JV Number]],Table5[JV Number],Table5[Requires Stakeout])="",0,1)</f>
        <v>#REF!</v>
      </c>
      <c r="L188" s="1" t="e">
        <f>IF(LOOKUP(Table6[[#This Row],[JV Number]],Table5[JV Number],Table5[Requires Earthwork])="",0,1)</f>
        <v>#REF!</v>
      </c>
      <c r="M188" s="1" t="e">
        <f>IF(LOOKUP(Table6[[#This Row],[JV Number]],Table5[JV Number],Table5[Requires Guardrail Adjustment])="",0,1)</f>
        <v>#REF!</v>
      </c>
      <c r="N188" s="1" t="e">
        <f>IF(LOOKUP(Table6[[#This Row],[JV Number]],Table5[JV Number],Table5[Requires Other Action])="",0,1)</f>
        <v>#REF!</v>
      </c>
    </row>
    <row r="189" spans="3:14" x14ac:dyDescent="0.25">
      <c r="C189" s="1">
        <v>186</v>
      </c>
      <c r="D189" s="1" t="str">
        <f>LOOKUP(Table6[[#This Row],[JV Number]],Table5[JV Number],Table5[Early Completion Bridge])</f>
        <v>Y</v>
      </c>
      <c r="E189" s="1" t="e">
        <f>LOOKUP(Table6[[#This Row],[JV Number]],Table5[JV Number],Table5[Region])</f>
        <v>#REF!</v>
      </c>
      <c r="F189" s="1">
        <f>LOOKUP(Table6[[#This Row],[JV Number]],Table5[JV Number],Table5[District])</f>
        <v>5</v>
      </c>
      <c r="G189" s="1" t="str">
        <f>LOOKUP(Table6[[#This Row],[JV Number]],Table5[JV Number],Table5[County])</f>
        <v>Monroe</v>
      </c>
      <c r="H189" s="485">
        <f>LOOKUP(Table6[[#This Row],[JV Number]],Table1[JV '#],Table1[Latitude])</f>
        <v>41.111833333333337</v>
      </c>
      <c r="I189" s="485">
        <f>LOOKUP(Table6[[#This Row],[JV Number]],Table1[JV '#],Table1[Longitude])</f>
        <v>-75.560888888888883</v>
      </c>
      <c r="J189" s="1" t="e">
        <f>IF(LOOKUP(Table6[[#This Row],[JV Number]],Table5[JV Number],Table5[Requires Clear/Grub])="",0,1)</f>
        <v>#REF!</v>
      </c>
      <c r="K189" s="1" t="e">
        <f>IF(LOOKUP(Table6[[#This Row],[JV Number]],Table5[JV Number],Table5[Requires Stakeout])="",0,1)</f>
        <v>#REF!</v>
      </c>
      <c r="L189" s="1" t="e">
        <f>IF(LOOKUP(Table6[[#This Row],[JV Number]],Table5[JV Number],Table5[Requires Earthwork])="",0,1)</f>
        <v>#REF!</v>
      </c>
      <c r="M189" s="1" t="e">
        <f>IF(LOOKUP(Table6[[#This Row],[JV Number]],Table5[JV Number],Table5[Requires Guardrail Adjustment])="",0,1)</f>
        <v>#REF!</v>
      </c>
      <c r="N189" s="1" t="e">
        <f>IF(LOOKUP(Table6[[#This Row],[JV Number]],Table5[JV Number],Table5[Requires Other Action])="",0,1)</f>
        <v>#REF!</v>
      </c>
    </row>
    <row r="190" spans="3:14" x14ac:dyDescent="0.25">
      <c r="C190" s="1">
        <v>187</v>
      </c>
      <c r="D190" s="1" t="str">
        <f>LOOKUP(Table6[[#This Row],[JV Number]],Table5[JV Number],Table5[Early Completion Bridge])</f>
        <v>Y</v>
      </c>
      <c r="E190" s="1" t="e">
        <f>LOOKUP(Table6[[#This Row],[JV Number]],Table5[JV Number],Table5[Region])</f>
        <v>#REF!</v>
      </c>
      <c r="F190" s="1">
        <f>LOOKUP(Table6[[#This Row],[JV Number]],Table5[JV Number],Table5[District])</f>
        <v>5</v>
      </c>
      <c r="G190" s="1" t="str">
        <f>LOOKUP(Table6[[#This Row],[JV Number]],Table5[JV Number],Table5[County])</f>
        <v>Monroe</v>
      </c>
      <c r="H190" s="485">
        <f>LOOKUP(Table6[[#This Row],[JV Number]],Table1[JV '#],Table1[Latitude])</f>
        <v>41.111694444444446</v>
      </c>
      <c r="I190" s="485">
        <f>LOOKUP(Table6[[#This Row],[JV Number]],Table1[JV '#],Table1[Longitude])</f>
        <v>-75.50651388888889</v>
      </c>
      <c r="J190" s="1" t="e">
        <f>IF(LOOKUP(Table6[[#This Row],[JV Number]],Table5[JV Number],Table5[Requires Clear/Grub])="",0,1)</f>
        <v>#REF!</v>
      </c>
      <c r="K190" s="1" t="e">
        <f>IF(LOOKUP(Table6[[#This Row],[JV Number]],Table5[JV Number],Table5[Requires Stakeout])="",0,1)</f>
        <v>#REF!</v>
      </c>
      <c r="L190" s="1" t="e">
        <f>IF(LOOKUP(Table6[[#This Row],[JV Number]],Table5[JV Number],Table5[Requires Earthwork])="",0,1)</f>
        <v>#REF!</v>
      </c>
      <c r="M190" s="1" t="e">
        <f>IF(LOOKUP(Table6[[#This Row],[JV Number]],Table5[JV Number],Table5[Requires Guardrail Adjustment])="",0,1)</f>
        <v>#REF!</v>
      </c>
      <c r="N190" s="1" t="e">
        <f>IF(LOOKUP(Table6[[#This Row],[JV Number]],Table5[JV Number],Table5[Requires Other Action])="",0,1)</f>
        <v>#REF!</v>
      </c>
    </row>
    <row r="191" spans="3:14" x14ac:dyDescent="0.25">
      <c r="C191" s="1">
        <v>188</v>
      </c>
      <c r="D191" s="1" t="str">
        <f>LOOKUP(Table6[[#This Row],[JV Number]],Table5[JV Number],Table5[Early Completion Bridge])</f>
        <v>Y</v>
      </c>
      <c r="E191" s="1" t="e">
        <f>LOOKUP(Table6[[#This Row],[JV Number]],Table5[JV Number],Table5[Region])</f>
        <v>#REF!</v>
      </c>
      <c r="F191" s="1">
        <f>LOOKUP(Table6[[#This Row],[JV Number]],Table5[JV Number],Table5[District])</f>
        <v>5</v>
      </c>
      <c r="G191" s="1" t="str">
        <f>LOOKUP(Table6[[#This Row],[JV Number]],Table5[JV Number],Table5[County])</f>
        <v>Monroe</v>
      </c>
      <c r="H191" s="485">
        <f>LOOKUP(Table6[[#This Row],[JV Number]],Table1[JV '#],Table1[Latitude])</f>
        <v>41.127055555555557</v>
      </c>
      <c r="I191" s="485">
        <f>LOOKUP(Table6[[#This Row],[JV Number]],Table1[JV '#],Table1[Longitude])</f>
        <v>-75.307994444444446</v>
      </c>
      <c r="J191" s="1" t="e">
        <f>IF(LOOKUP(Table6[[#This Row],[JV Number]],Table5[JV Number],Table5[Requires Clear/Grub])="",0,1)</f>
        <v>#REF!</v>
      </c>
      <c r="K191" s="1" t="e">
        <f>IF(LOOKUP(Table6[[#This Row],[JV Number]],Table5[JV Number],Table5[Requires Stakeout])="",0,1)</f>
        <v>#REF!</v>
      </c>
      <c r="L191" s="1" t="e">
        <f>IF(LOOKUP(Table6[[#This Row],[JV Number]],Table5[JV Number],Table5[Requires Earthwork])="",0,1)</f>
        <v>#REF!</v>
      </c>
      <c r="M191" s="1" t="e">
        <f>IF(LOOKUP(Table6[[#This Row],[JV Number]],Table5[JV Number],Table5[Requires Guardrail Adjustment])="",0,1)</f>
        <v>#REF!</v>
      </c>
      <c r="N191" s="1" t="e">
        <f>IF(LOOKUP(Table6[[#This Row],[JV Number]],Table5[JV Number],Table5[Requires Other Action])="",0,1)</f>
        <v>#REF!</v>
      </c>
    </row>
    <row r="192" spans="3:14" x14ac:dyDescent="0.25">
      <c r="C192" s="1">
        <v>189</v>
      </c>
      <c r="D192" s="1" t="str">
        <f>LOOKUP(Table6[[#This Row],[JV Number]],Table5[JV Number],Table5[Early Completion Bridge])</f>
        <v>Y</v>
      </c>
      <c r="E192" s="1" t="e">
        <f>LOOKUP(Table6[[#This Row],[JV Number]],Table5[JV Number],Table5[Region])</f>
        <v>#REF!</v>
      </c>
      <c r="F192" s="1">
        <f>LOOKUP(Table6[[#This Row],[JV Number]],Table5[JV Number],Table5[District])</f>
        <v>5</v>
      </c>
      <c r="G192" s="1" t="str">
        <f>LOOKUP(Table6[[#This Row],[JV Number]],Table5[JV Number],Table5[County])</f>
        <v>Monroe</v>
      </c>
      <c r="H192" s="485">
        <f>LOOKUP(Table6[[#This Row],[JV Number]],Table1[JV '#],Table1[Latitude])</f>
        <v>41.101777777777777</v>
      </c>
      <c r="I192" s="485">
        <f>LOOKUP(Table6[[#This Row],[JV Number]],Table1[JV '#],Table1[Longitude])</f>
        <v>-75.26959166666667</v>
      </c>
      <c r="J192" s="1" t="e">
        <f>IF(LOOKUP(Table6[[#This Row],[JV Number]],Table5[JV Number],Table5[Requires Clear/Grub])="",0,1)</f>
        <v>#REF!</v>
      </c>
      <c r="K192" s="1" t="e">
        <f>IF(LOOKUP(Table6[[#This Row],[JV Number]],Table5[JV Number],Table5[Requires Stakeout])="",0,1)</f>
        <v>#REF!</v>
      </c>
      <c r="L192" s="1" t="e">
        <f>IF(LOOKUP(Table6[[#This Row],[JV Number]],Table5[JV Number],Table5[Requires Earthwork])="",0,1)</f>
        <v>#REF!</v>
      </c>
      <c r="M192" s="1" t="e">
        <f>IF(LOOKUP(Table6[[#This Row],[JV Number]],Table5[JV Number],Table5[Requires Guardrail Adjustment])="",0,1)</f>
        <v>#REF!</v>
      </c>
      <c r="N192" s="1" t="e">
        <f>IF(LOOKUP(Table6[[#This Row],[JV Number]],Table5[JV Number],Table5[Requires Other Action])="",0,1)</f>
        <v>#REF!</v>
      </c>
    </row>
    <row r="193" spans="3:14" x14ac:dyDescent="0.25">
      <c r="C193" s="1">
        <v>190</v>
      </c>
      <c r="D193" s="1" t="str">
        <f>LOOKUP(Table6[[#This Row],[JV Number]],Table5[JV Number],Table5[Early Completion Bridge])</f>
        <v>Y</v>
      </c>
      <c r="E193" s="1" t="e">
        <f>LOOKUP(Table6[[#This Row],[JV Number]],Table5[JV Number],Table5[Region])</f>
        <v>#REF!</v>
      </c>
      <c r="F193" s="1">
        <f>LOOKUP(Table6[[#This Row],[JV Number]],Table5[JV Number],Table5[District])</f>
        <v>5</v>
      </c>
      <c r="G193" s="1" t="str">
        <f>LOOKUP(Table6[[#This Row],[JV Number]],Table5[JV Number],Table5[County])</f>
        <v>Monroe</v>
      </c>
      <c r="H193" s="485">
        <f>LOOKUP(Table6[[#This Row],[JV Number]],Table1[JV '#],Table1[Latitude])</f>
        <v>40.985444444444447</v>
      </c>
      <c r="I193" s="485">
        <f>LOOKUP(Table6[[#This Row],[JV Number]],Table1[JV '#],Table1[Longitude])</f>
        <v>-75.225444444444449</v>
      </c>
      <c r="J193" s="1" t="e">
        <f>IF(LOOKUP(Table6[[#This Row],[JV Number]],Table5[JV Number],Table5[Requires Clear/Grub])="",0,1)</f>
        <v>#REF!</v>
      </c>
      <c r="K193" s="1" t="e">
        <f>IF(LOOKUP(Table6[[#This Row],[JV Number]],Table5[JV Number],Table5[Requires Stakeout])="",0,1)</f>
        <v>#REF!</v>
      </c>
      <c r="L193" s="1" t="e">
        <f>IF(LOOKUP(Table6[[#This Row],[JV Number]],Table5[JV Number],Table5[Requires Earthwork])="",0,1)</f>
        <v>#REF!</v>
      </c>
      <c r="M193" s="1" t="e">
        <f>IF(LOOKUP(Table6[[#This Row],[JV Number]],Table5[JV Number],Table5[Requires Guardrail Adjustment])="",0,1)</f>
        <v>#REF!</v>
      </c>
      <c r="N193" s="1" t="e">
        <f>IF(LOOKUP(Table6[[#This Row],[JV Number]],Table5[JV Number],Table5[Requires Other Action])="",0,1)</f>
        <v>#REF!</v>
      </c>
    </row>
    <row r="194" spans="3:14" x14ac:dyDescent="0.25">
      <c r="C194" s="1">
        <v>191</v>
      </c>
      <c r="D194" s="1" t="str">
        <f>LOOKUP(Table6[[#This Row],[JV Number]],Table5[JV Number],Table5[Early Completion Bridge])</f>
        <v>Y</v>
      </c>
      <c r="E194" s="1" t="e">
        <f>LOOKUP(Table6[[#This Row],[JV Number]],Table5[JV Number],Table5[Region])</f>
        <v>#REF!</v>
      </c>
      <c r="F194" s="1">
        <f>LOOKUP(Table6[[#This Row],[JV Number]],Table5[JV Number],Table5[District])</f>
        <v>5</v>
      </c>
      <c r="G194" s="1" t="str">
        <f>LOOKUP(Table6[[#This Row],[JV Number]],Table5[JV Number],Table5[County])</f>
        <v>Monroe</v>
      </c>
      <c r="H194" s="485">
        <f>LOOKUP(Table6[[#This Row],[JV Number]],Table1[JV '#],Table1[Latitude])</f>
        <v>40.951027777777774</v>
      </c>
      <c r="I194" s="485">
        <f>LOOKUP(Table6[[#This Row],[JV Number]],Table1[JV '#],Table1[Longitude])</f>
        <v>-75.447336111111113</v>
      </c>
      <c r="J194" s="1" t="e">
        <f>IF(LOOKUP(Table6[[#This Row],[JV Number]],Table5[JV Number],Table5[Requires Clear/Grub])="",0,1)</f>
        <v>#REF!</v>
      </c>
      <c r="K194" s="1" t="e">
        <f>IF(LOOKUP(Table6[[#This Row],[JV Number]],Table5[JV Number],Table5[Requires Stakeout])="",0,1)</f>
        <v>#REF!</v>
      </c>
      <c r="L194" s="1" t="e">
        <f>IF(LOOKUP(Table6[[#This Row],[JV Number]],Table5[JV Number],Table5[Requires Earthwork])="",0,1)</f>
        <v>#REF!</v>
      </c>
      <c r="M194" s="1" t="e">
        <f>IF(LOOKUP(Table6[[#This Row],[JV Number]],Table5[JV Number],Table5[Requires Guardrail Adjustment])="",0,1)</f>
        <v>#REF!</v>
      </c>
      <c r="N194" s="1" t="e">
        <f>IF(LOOKUP(Table6[[#This Row],[JV Number]],Table5[JV Number],Table5[Requires Other Action])="",0,1)</f>
        <v>#REF!</v>
      </c>
    </row>
    <row r="195" spans="3:14" x14ac:dyDescent="0.25">
      <c r="C195" s="1">
        <v>192</v>
      </c>
      <c r="D195" s="1" t="str">
        <f>LOOKUP(Table6[[#This Row],[JV Number]],Table5[JV Number],Table5[Early Completion Bridge])</f>
        <v>Y</v>
      </c>
      <c r="E195" s="1" t="e">
        <f>LOOKUP(Table6[[#This Row],[JV Number]],Table5[JV Number],Table5[Region])</f>
        <v>#REF!</v>
      </c>
      <c r="F195" s="1">
        <f>LOOKUP(Table6[[#This Row],[JV Number]],Table5[JV Number],Table5[District])</f>
        <v>5</v>
      </c>
      <c r="G195" s="1" t="str">
        <f>LOOKUP(Table6[[#This Row],[JV Number]],Table5[JV Number],Table5[County])</f>
        <v>Monroe</v>
      </c>
      <c r="H195" s="485">
        <f>LOOKUP(Table6[[#This Row],[JV Number]],Table1[JV '#],Table1[Latitude])</f>
        <v>40.963361111111112</v>
      </c>
      <c r="I195" s="485">
        <f>LOOKUP(Table6[[#This Row],[JV Number]],Table1[JV '#],Table1[Longitude])</f>
        <v>-75.430555555555557</v>
      </c>
      <c r="J195" s="1" t="e">
        <f>IF(LOOKUP(Table6[[#This Row],[JV Number]],Table5[JV Number],Table5[Requires Clear/Grub])="",0,1)</f>
        <v>#REF!</v>
      </c>
      <c r="K195" s="1" t="e">
        <f>IF(LOOKUP(Table6[[#This Row],[JV Number]],Table5[JV Number],Table5[Requires Stakeout])="",0,1)</f>
        <v>#REF!</v>
      </c>
      <c r="L195" s="1" t="e">
        <f>IF(LOOKUP(Table6[[#This Row],[JV Number]],Table5[JV Number],Table5[Requires Earthwork])="",0,1)</f>
        <v>#REF!</v>
      </c>
      <c r="M195" s="1" t="e">
        <f>IF(LOOKUP(Table6[[#This Row],[JV Number]],Table5[JV Number],Table5[Requires Guardrail Adjustment])="",0,1)</f>
        <v>#REF!</v>
      </c>
      <c r="N195" s="1" t="e">
        <f>IF(LOOKUP(Table6[[#This Row],[JV Number]],Table5[JV Number],Table5[Requires Other Action])="",0,1)</f>
        <v>#REF!</v>
      </c>
    </row>
    <row r="196" spans="3:14" x14ac:dyDescent="0.25">
      <c r="C196" s="1">
        <v>194</v>
      </c>
      <c r="D196" s="1" t="str">
        <f>LOOKUP(Table6[[#This Row],[JV Number]],Table5[JV Number],Table5[Early Completion Bridge])</f>
        <v>Y</v>
      </c>
      <c r="E196" s="1" t="e">
        <f>LOOKUP(Table6[[#This Row],[JV Number]],Table5[JV Number],Table5[Region])</f>
        <v>#REF!</v>
      </c>
      <c r="F196" s="1">
        <f>LOOKUP(Table6[[#This Row],[JV Number]],Table5[JV Number],Table5[District])</f>
        <v>5</v>
      </c>
      <c r="G196" s="1" t="str">
        <f>LOOKUP(Table6[[#This Row],[JV Number]],Table5[JV Number],Table5[County])</f>
        <v>Monroe</v>
      </c>
      <c r="H196" s="485">
        <f>LOOKUP(Table6[[#This Row],[JV Number]],Table1[JV '#],Table1[Latitude])</f>
        <v>41.003583333333331</v>
      </c>
      <c r="I196" s="485">
        <f>LOOKUP(Table6[[#This Row],[JV Number]],Table1[JV '#],Table1[Longitude])</f>
        <v>-75.279577777777774</v>
      </c>
      <c r="J196" s="1" t="e">
        <f>IF(LOOKUP(Table6[[#This Row],[JV Number]],Table5[JV Number],Table5[Requires Clear/Grub])="",0,1)</f>
        <v>#REF!</v>
      </c>
      <c r="K196" s="1" t="e">
        <f>IF(LOOKUP(Table6[[#This Row],[JV Number]],Table5[JV Number],Table5[Requires Stakeout])="",0,1)</f>
        <v>#REF!</v>
      </c>
      <c r="L196" s="1" t="e">
        <f>IF(LOOKUP(Table6[[#This Row],[JV Number]],Table5[JV Number],Table5[Requires Earthwork])="",0,1)</f>
        <v>#REF!</v>
      </c>
      <c r="M196" s="1" t="e">
        <f>IF(LOOKUP(Table6[[#This Row],[JV Number]],Table5[JV Number],Table5[Requires Guardrail Adjustment])="",0,1)</f>
        <v>#REF!</v>
      </c>
      <c r="N196" s="1" t="e">
        <f>IF(LOOKUP(Table6[[#This Row],[JV Number]],Table5[JV Number],Table5[Requires Other Action])="",0,1)</f>
        <v>#REF!</v>
      </c>
    </row>
    <row r="197" spans="3:14" x14ac:dyDescent="0.25">
      <c r="C197" s="1">
        <v>195</v>
      </c>
      <c r="D197" s="1" t="str">
        <f>LOOKUP(Table6[[#This Row],[JV Number]],Table5[JV Number],Table5[Early Completion Bridge])</f>
        <v>Y</v>
      </c>
      <c r="E197" s="1" t="e">
        <f>LOOKUP(Table6[[#This Row],[JV Number]],Table5[JV Number],Table5[Region])</f>
        <v>#REF!</v>
      </c>
      <c r="F197" s="1">
        <f>LOOKUP(Table6[[#This Row],[JV Number]],Table5[JV Number],Table5[District])</f>
        <v>5</v>
      </c>
      <c r="G197" s="1" t="str">
        <f>LOOKUP(Table6[[#This Row],[JV Number]],Table5[JV Number],Table5[County])</f>
        <v>Monroe</v>
      </c>
      <c r="H197" s="485">
        <f>LOOKUP(Table6[[#This Row],[JV Number]],Table1[JV '#],Table1[Latitude])</f>
        <v>41.152833333333334</v>
      </c>
      <c r="I197" s="485">
        <f>LOOKUP(Table6[[#This Row],[JV Number]],Table1[JV '#],Table1[Longitude])</f>
        <v>-75.579916666666662</v>
      </c>
      <c r="J197" s="1" t="e">
        <f>IF(LOOKUP(Table6[[#This Row],[JV Number]],Table5[JV Number],Table5[Requires Clear/Grub])="",0,1)</f>
        <v>#REF!</v>
      </c>
      <c r="K197" s="1" t="e">
        <f>IF(LOOKUP(Table6[[#This Row],[JV Number]],Table5[JV Number],Table5[Requires Stakeout])="",0,1)</f>
        <v>#REF!</v>
      </c>
      <c r="L197" s="1" t="e">
        <f>IF(LOOKUP(Table6[[#This Row],[JV Number]],Table5[JV Number],Table5[Requires Earthwork])="",0,1)</f>
        <v>#REF!</v>
      </c>
      <c r="M197" s="1" t="e">
        <f>IF(LOOKUP(Table6[[#This Row],[JV Number]],Table5[JV Number],Table5[Requires Guardrail Adjustment])="",0,1)</f>
        <v>#REF!</v>
      </c>
      <c r="N197" s="1" t="e">
        <f>IF(LOOKUP(Table6[[#This Row],[JV Number]],Table5[JV Number],Table5[Requires Other Action])="",0,1)</f>
        <v>#REF!</v>
      </c>
    </row>
    <row r="198" spans="3:14" x14ac:dyDescent="0.25">
      <c r="C198" s="1">
        <v>196</v>
      </c>
      <c r="D198" s="1" t="str">
        <f>LOOKUP(Table6[[#This Row],[JV Number]],Table5[JV Number],Table5[Early Completion Bridge])</f>
        <v>Y</v>
      </c>
      <c r="E198" s="1" t="e">
        <f>LOOKUP(Table6[[#This Row],[JV Number]],Table5[JV Number],Table5[Region])</f>
        <v>#REF!</v>
      </c>
      <c r="F198" s="1">
        <f>LOOKUP(Table6[[#This Row],[JV Number]],Table5[JV Number],Table5[District])</f>
        <v>5</v>
      </c>
      <c r="G198" s="1" t="str">
        <f>LOOKUP(Table6[[#This Row],[JV Number]],Table5[JV Number],Table5[County])</f>
        <v>Monroe</v>
      </c>
      <c r="H198" s="485">
        <f>LOOKUP(Table6[[#This Row],[JV Number]],Table1[JV '#],Table1[Latitude])</f>
        <v>41.053777777777775</v>
      </c>
      <c r="I198" s="485">
        <f>LOOKUP(Table6[[#This Row],[JV Number]],Table1[JV '#],Table1[Longitude])</f>
        <v>-75.340286111111112</v>
      </c>
      <c r="J198" s="1" t="e">
        <f>IF(LOOKUP(Table6[[#This Row],[JV Number]],Table5[JV Number],Table5[Requires Clear/Grub])="",0,1)</f>
        <v>#REF!</v>
      </c>
      <c r="K198" s="1" t="e">
        <f>IF(LOOKUP(Table6[[#This Row],[JV Number]],Table5[JV Number],Table5[Requires Stakeout])="",0,1)</f>
        <v>#REF!</v>
      </c>
      <c r="L198" s="1" t="e">
        <f>IF(LOOKUP(Table6[[#This Row],[JV Number]],Table5[JV Number],Table5[Requires Earthwork])="",0,1)</f>
        <v>#REF!</v>
      </c>
      <c r="M198" s="1" t="e">
        <f>IF(LOOKUP(Table6[[#This Row],[JV Number]],Table5[JV Number],Table5[Requires Guardrail Adjustment])="",0,1)</f>
        <v>#REF!</v>
      </c>
      <c r="N198" s="1" t="e">
        <f>IF(LOOKUP(Table6[[#This Row],[JV Number]],Table5[JV Number],Table5[Requires Other Action])="",0,1)</f>
        <v>#REF!</v>
      </c>
    </row>
    <row r="199" spans="3:14" x14ac:dyDescent="0.25">
      <c r="C199" s="1">
        <v>197</v>
      </c>
      <c r="D199" s="1" t="str">
        <f>LOOKUP(Table6[[#This Row],[JV Number]],Table5[JV Number],Table5[Early Completion Bridge])</f>
        <v>--</v>
      </c>
      <c r="E199" s="1" t="e">
        <f>LOOKUP(Table6[[#This Row],[JV Number]],Table5[JV Number],Table5[Region])</f>
        <v>#REF!</v>
      </c>
      <c r="F199" s="1">
        <f>LOOKUP(Table6[[#This Row],[JV Number]],Table5[JV Number],Table5[District])</f>
        <v>5</v>
      </c>
      <c r="G199" s="1" t="str">
        <f>LOOKUP(Table6[[#This Row],[JV Number]],Table5[JV Number],Table5[County])</f>
        <v>Northampton</v>
      </c>
      <c r="H199" s="485">
        <f>LOOKUP(Table6[[#This Row],[JV Number]],Table1[JV '#],Table1[Latitude])</f>
        <v>40.682833333333335</v>
      </c>
      <c r="I199" s="485">
        <f>LOOKUP(Table6[[#This Row],[JV Number]],Table1[JV '#],Table1[Longitude])</f>
        <v>-75.288963888888887</v>
      </c>
      <c r="J199" s="1" t="e">
        <f>IF(LOOKUP(Table6[[#This Row],[JV Number]],Table5[JV Number],Table5[Requires Clear/Grub])="",0,1)</f>
        <v>#REF!</v>
      </c>
      <c r="K199" s="1" t="e">
        <f>IF(LOOKUP(Table6[[#This Row],[JV Number]],Table5[JV Number],Table5[Requires Stakeout])="",0,1)</f>
        <v>#REF!</v>
      </c>
      <c r="L199" s="1" t="e">
        <f>IF(LOOKUP(Table6[[#This Row],[JV Number]],Table5[JV Number],Table5[Requires Earthwork])="",0,1)</f>
        <v>#REF!</v>
      </c>
      <c r="M199" s="1" t="e">
        <f>IF(LOOKUP(Table6[[#This Row],[JV Number]],Table5[JV Number],Table5[Requires Guardrail Adjustment])="",0,1)</f>
        <v>#REF!</v>
      </c>
      <c r="N199" s="1" t="e">
        <f>IF(LOOKUP(Table6[[#This Row],[JV Number]],Table5[JV Number],Table5[Requires Other Action])="",0,1)</f>
        <v>#REF!</v>
      </c>
    </row>
    <row r="200" spans="3:14" x14ac:dyDescent="0.25">
      <c r="C200" s="1">
        <v>198</v>
      </c>
      <c r="D200" s="1" t="str">
        <f>LOOKUP(Table6[[#This Row],[JV Number]],Table5[JV Number],Table5[Early Completion Bridge])</f>
        <v>--</v>
      </c>
      <c r="E200" s="1" t="e">
        <f>LOOKUP(Table6[[#This Row],[JV Number]],Table5[JV Number],Table5[Region])</f>
        <v>#REF!</v>
      </c>
      <c r="F200" s="1">
        <f>LOOKUP(Table6[[#This Row],[JV Number]],Table5[JV Number],Table5[District])</f>
        <v>5</v>
      </c>
      <c r="G200" s="1" t="str">
        <f>LOOKUP(Table6[[#This Row],[JV Number]],Table5[JV Number],Table5[County])</f>
        <v>Northampton</v>
      </c>
      <c r="H200" s="485">
        <f>LOOKUP(Table6[[#This Row],[JV Number]],Table1[JV '#],Table1[Latitude])</f>
        <v>40.682833333333335</v>
      </c>
      <c r="I200" s="485">
        <f>LOOKUP(Table6[[#This Row],[JV Number]],Table1[JV '#],Table1[Longitude])</f>
        <v>-75.288963888888887</v>
      </c>
      <c r="J200" s="1" t="e">
        <f>IF(LOOKUP(Table6[[#This Row],[JV Number]],Table5[JV Number],Table5[Requires Clear/Grub])="",0,1)</f>
        <v>#REF!</v>
      </c>
      <c r="K200" s="1" t="e">
        <f>IF(LOOKUP(Table6[[#This Row],[JV Number]],Table5[JV Number],Table5[Requires Stakeout])="",0,1)</f>
        <v>#REF!</v>
      </c>
      <c r="L200" s="1" t="e">
        <f>IF(LOOKUP(Table6[[#This Row],[JV Number]],Table5[JV Number],Table5[Requires Earthwork])="",0,1)</f>
        <v>#REF!</v>
      </c>
      <c r="M200" s="1" t="e">
        <f>IF(LOOKUP(Table6[[#This Row],[JV Number]],Table5[JV Number],Table5[Requires Guardrail Adjustment])="",0,1)</f>
        <v>#REF!</v>
      </c>
      <c r="N200" s="1" t="e">
        <f>IF(LOOKUP(Table6[[#This Row],[JV Number]],Table5[JV Number],Table5[Requires Other Action])="",0,1)</f>
        <v>#REF!</v>
      </c>
    </row>
    <row r="201" spans="3:14" x14ac:dyDescent="0.25">
      <c r="C201" s="1">
        <v>201</v>
      </c>
      <c r="D201" s="1" t="str">
        <f>LOOKUP(Table6[[#This Row],[JV Number]],Table5[JV Number],Table5[Early Completion Bridge])</f>
        <v>--</v>
      </c>
      <c r="E201" s="1" t="e">
        <f>LOOKUP(Table6[[#This Row],[JV Number]],Table5[JV Number],Table5[Region])</f>
        <v>#REF!</v>
      </c>
      <c r="F201" s="1">
        <f>LOOKUP(Table6[[#This Row],[JV Number]],Table5[JV Number],Table5[District])</f>
        <v>5</v>
      </c>
      <c r="G201" s="1" t="str">
        <f>LOOKUP(Table6[[#This Row],[JV Number]],Table5[JV Number],Table5[County])</f>
        <v>Northampton</v>
      </c>
      <c r="H201" s="485">
        <f>LOOKUP(Table6[[#This Row],[JV Number]],Table1[JV '#],Table1[Latitude])</f>
        <v>40.789027777777775</v>
      </c>
      <c r="I201" s="485">
        <f>LOOKUP(Table6[[#This Row],[JV Number]],Table1[JV '#],Table1[Longitude])</f>
        <v>-75.365758333333332</v>
      </c>
      <c r="J201" s="1" t="e">
        <f>IF(LOOKUP(Table6[[#This Row],[JV Number]],Table5[JV Number],Table5[Requires Clear/Grub])="",0,1)</f>
        <v>#REF!</v>
      </c>
      <c r="K201" s="1" t="e">
        <f>IF(LOOKUP(Table6[[#This Row],[JV Number]],Table5[JV Number],Table5[Requires Stakeout])="",0,1)</f>
        <v>#REF!</v>
      </c>
      <c r="L201" s="1" t="e">
        <f>IF(LOOKUP(Table6[[#This Row],[JV Number]],Table5[JV Number],Table5[Requires Earthwork])="",0,1)</f>
        <v>#REF!</v>
      </c>
      <c r="M201" s="1" t="e">
        <f>IF(LOOKUP(Table6[[#This Row],[JV Number]],Table5[JV Number],Table5[Requires Guardrail Adjustment])="",0,1)</f>
        <v>#REF!</v>
      </c>
      <c r="N201" s="1" t="e">
        <f>IF(LOOKUP(Table6[[#This Row],[JV Number]],Table5[JV Number],Table5[Requires Other Action])="",0,1)</f>
        <v>#REF!</v>
      </c>
    </row>
    <row r="202" spans="3:14" x14ac:dyDescent="0.25">
      <c r="C202" s="1">
        <v>202</v>
      </c>
      <c r="D202" s="1" t="str">
        <f>LOOKUP(Table6[[#This Row],[JV Number]],Table5[JV Number],Table5[Early Completion Bridge])</f>
        <v>--</v>
      </c>
      <c r="E202" s="1" t="e">
        <f>LOOKUP(Table6[[#This Row],[JV Number]],Table5[JV Number],Table5[Region])</f>
        <v>#REF!</v>
      </c>
      <c r="F202" s="1">
        <f>LOOKUP(Table6[[#This Row],[JV Number]],Table5[JV Number],Table5[District])</f>
        <v>5</v>
      </c>
      <c r="G202" s="1" t="str">
        <f>LOOKUP(Table6[[#This Row],[JV Number]],Table5[JV Number],Table5[County])</f>
        <v>Northampton</v>
      </c>
      <c r="H202" s="485">
        <f>LOOKUP(Table6[[#This Row],[JV Number]],Table1[JV '#],Table1[Latitude])</f>
        <v>40.802666666666667</v>
      </c>
      <c r="I202" s="485">
        <f>LOOKUP(Table6[[#This Row],[JV Number]],Table1[JV '#],Table1[Longitude])</f>
        <v>-75.125955555555549</v>
      </c>
      <c r="J202" s="1" t="e">
        <f>IF(LOOKUP(Table6[[#This Row],[JV Number]],Table5[JV Number],Table5[Requires Clear/Grub])="",0,1)</f>
        <v>#REF!</v>
      </c>
      <c r="K202" s="1" t="e">
        <f>IF(LOOKUP(Table6[[#This Row],[JV Number]],Table5[JV Number],Table5[Requires Stakeout])="",0,1)</f>
        <v>#REF!</v>
      </c>
      <c r="L202" s="1" t="e">
        <f>IF(LOOKUP(Table6[[#This Row],[JV Number]],Table5[JV Number],Table5[Requires Earthwork])="",0,1)</f>
        <v>#REF!</v>
      </c>
      <c r="M202" s="1" t="e">
        <f>IF(LOOKUP(Table6[[#This Row],[JV Number]],Table5[JV Number],Table5[Requires Guardrail Adjustment])="",0,1)</f>
        <v>#REF!</v>
      </c>
      <c r="N202" s="1" t="e">
        <f>IF(LOOKUP(Table6[[#This Row],[JV Number]],Table5[JV Number],Table5[Requires Other Action])="",0,1)</f>
        <v>#REF!</v>
      </c>
    </row>
    <row r="203" spans="3:14" x14ac:dyDescent="0.25">
      <c r="C203" s="1">
        <v>203</v>
      </c>
      <c r="D203" s="1" t="str">
        <f>LOOKUP(Table6[[#This Row],[JV Number]],Table5[JV Number],Table5[Early Completion Bridge])</f>
        <v>--</v>
      </c>
      <c r="E203" s="1" t="e">
        <f>LOOKUP(Table6[[#This Row],[JV Number]],Table5[JV Number],Table5[Region])</f>
        <v>#REF!</v>
      </c>
      <c r="F203" s="1">
        <f>LOOKUP(Table6[[#This Row],[JV Number]],Table5[JV Number],Table5[District])</f>
        <v>5</v>
      </c>
      <c r="G203" s="1" t="str">
        <f>LOOKUP(Table6[[#This Row],[JV Number]],Table5[JV Number],Table5[County])</f>
        <v>Northampton</v>
      </c>
      <c r="H203" s="485">
        <f>LOOKUP(Table6[[#This Row],[JV Number]],Table1[JV '#],Table1[Latitude])</f>
        <v>40.824833333333331</v>
      </c>
      <c r="I203" s="485">
        <f>LOOKUP(Table6[[#This Row],[JV Number]],Table1[JV '#],Table1[Longitude])</f>
        <v>-75.203055555555551</v>
      </c>
      <c r="J203" s="1" t="e">
        <f>IF(LOOKUP(Table6[[#This Row],[JV Number]],Table5[JV Number],Table5[Requires Clear/Grub])="",0,1)</f>
        <v>#REF!</v>
      </c>
      <c r="K203" s="1" t="e">
        <f>IF(LOOKUP(Table6[[#This Row],[JV Number]],Table5[JV Number],Table5[Requires Stakeout])="",0,1)</f>
        <v>#REF!</v>
      </c>
      <c r="L203" s="1" t="e">
        <f>IF(LOOKUP(Table6[[#This Row],[JV Number]],Table5[JV Number],Table5[Requires Earthwork])="",0,1)</f>
        <v>#REF!</v>
      </c>
      <c r="M203" s="1" t="e">
        <f>IF(LOOKUP(Table6[[#This Row],[JV Number]],Table5[JV Number],Table5[Requires Guardrail Adjustment])="",0,1)</f>
        <v>#REF!</v>
      </c>
      <c r="N203" s="1" t="e">
        <f>IF(LOOKUP(Table6[[#This Row],[JV Number]],Table5[JV Number],Table5[Requires Other Action])="",0,1)</f>
        <v>#REF!</v>
      </c>
    </row>
    <row r="204" spans="3:14" x14ac:dyDescent="0.25">
      <c r="C204" s="1">
        <v>204</v>
      </c>
      <c r="D204" s="1" t="str">
        <f>LOOKUP(Table6[[#This Row],[JV Number]],Table5[JV Number],Table5[Early Completion Bridge])</f>
        <v>Y</v>
      </c>
      <c r="E204" s="1" t="e">
        <f>LOOKUP(Table6[[#This Row],[JV Number]],Table5[JV Number],Table5[Region])</f>
        <v>#REF!</v>
      </c>
      <c r="F204" s="1">
        <f>LOOKUP(Table6[[#This Row],[JV Number]],Table5[JV Number],Table5[District])</f>
        <v>5</v>
      </c>
      <c r="G204" s="1" t="str">
        <f>LOOKUP(Table6[[#This Row],[JV Number]],Table5[JV Number],Table5[County])</f>
        <v>Schuylkill</v>
      </c>
      <c r="H204" s="485">
        <f>LOOKUP(Table6[[#This Row],[JV Number]],Table1[JV '#],Table1[Latitude])</f>
        <v>40.90313888888889</v>
      </c>
      <c r="I204" s="485">
        <f>LOOKUP(Table6[[#This Row],[JV Number]],Table1[JV '#],Table1[Longitude])</f>
        <v>-76.210019444444441</v>
      </c>
      <c r="J204" s="1" t="e">
        <f>IF(LOOKUP(Table6[[#This Row],[JV Number]],Table5[JV Number],Table5[Requires Clear/Grub])="",0,1)</f>
        <v>#REF!</v>
      </c>
      <c r="K204" s="1" t="e">
        <f>IF(LOOKUP(Table6[[#This Row],[JV Number]],Table5[JV Number],Table5[Requires Stakeout])="",0,1)</f>
        <v>#REF!</v>
      </c>
      <c r="L204" s="1" t="e">
        <f>IF(LOOKUP(Table6[[#This Row],[JV Number]],Table5[JV Number],Table5[Requires Earthwork])="",0,1)</f>
        <v>#REF!</v>
      </c>
      <c r="M204" s="1" t="e">
        <f>IF(LOOKUP(Table6[[#This Row],[JV Number]],Table5[JV Number],Table5[Requires Guardrail Adjustment])="",0,1)</f>
        <v>#REF!</v>
      </c>
      <c r="N204" s="1" t="e">
        <f>IF(LOOKUP(Table6[[#This Row],[JV Number]],Table5[JV Number],Table5[Requires Other Action])="",0,1)</f>
        <v>#REF!</v>
      </c>
    </row>
    <row r="205" spans="3:14" x14ac:dyDescent="0.25">
      <c r="C205" s="1">
        <v>205</v>
      </c>
      <c r="D205" s="1" t="str">
        <f>LOOKUP(Table6[[#This Row],[JV Number]],Table5[JV Number],Table5[Early Completion Bridge])</f>
        <v>Y</v>
      </c>
      <c r="E205" s="1" t="e">
        <f>LOOKUP(Table6[[#This Row],[JV Number]],Table5[JV Number],Table5[Region])</f>
        <v>#REF!</v>
      </c>
      <c r="F205" s="1">
        <f>LOOKUP(Table6[[#This Row],[JV Number]],Table5[JV Number],Table5[District])</f>
        <v>5</v>
      </c>
      <c r="G205" s="1" t="str">
        <f>LOOKUP(Table6[[#This Row],[JV Number]],Table5[JV Number],Table5[County])</f>
        <v>Schuylkill</v>
      </c>
      <c r="H205" s="485">
        <f>LOOKUP(Table6[[#This Row],[JV Number]],Table1[JV '#],Table1[Latitude])</f>
        <v>40.921194444444446</v>
      </c>
      <c r="I205" s="485">
        <f>LOOKUP(Table6[[#This Row],[JV Number]],Table1[JV '#],Table1[Longitude])</f>
        <v>-76.226402777777778</v>
      </c>
      <c r="J205" s="1" t="e">
        <f>IF(LOOKUP(Table6[[#This Row],[JV Number]],Table5[JV Number],Table5[Requires Clear/Grub])="",0,1)</f>
        <v>#REF!</v>
      </c>
      <c r="K205" s="1" t="e">
        <f>IF(LOOKUP(Table6[[#This Row],[JV Number]],Table5[JV Number],Table5[Requires Stakeout])="",0,1)</f>
        <v>#REF!</v>
      </c>
      <c r="L205" s="1" t="e">
        <f>IF(LOOKUP(Table6[[#This Row],[JV Number]],Table5[JV Number],Table5[Requires Earthwork])="",0,1)</f>
        <v>#REF!</v>
      </c>
      <c r="M205" s="1" t="e">
        <f>IF(LOOKUP(Table6[[#This Row],[JV Number]],Table5[JV Number],Table5[Requires Guardrail Adjustment])="",0,1)</f>
        <v>#REF!</v>
      </c>
      <c r="N205" s="1" t="e">
        <f>IF(LOOKUP(Table6[[#This Row],[JV Number]],Table5[JV Number],Table5[Requires Other Action])="",0,1)</f>
        <v>#REF!</v>
      </c>
    </row>
    <row r="206" spans="3:14" x14ac:dyDescent="0.25">
      <c r="C206" s="1">
        <v>206</v>
      </c>
      <c r="D206" s="1" t="str">
        <f>LOOKUP(Table6[[#This Row],[JV Number]],Table5[JV Number],Table5[Early Completion Bridge])</f>
        <v>Y</v>
      </c>
      <c r="E206" s="1" t="e">
        <f>LOOKUP(Table6[[#This Row],[JV Number]],Table5[JV Number],Table5[Region])</f>
        <v>#REF!</v>
      </c>
      <c r="F206" s="1">
        <f>LOOKUP(Table6[[#This Row],[JV Number]],Table5[JV Number],Table5[District])</f>
        <v>5</v>
      </c>
      <c r="G206" s="1" t="str">
        <f>LOOKUP(Table6[[#This Row],[JV Number]],Table5[JV Number],Table5[County])</f>
        <v>Schuylkill</v>
      </c>
      <c r="H206" s="485">
        <f>LOOKUP(Table6[[#This Row],[JV Number]],Table1[JV '#],Table1[Latitude])</f>
        <v>40.921666666666667</v>
      </c>
      <c r="I206" s="485">
        <f>LOOKUP(Table6[[#This Row],[JV Number]],Table1[JV '#],Table1[Longitude])</f>
        <v>-76.226536111111116</v>
      </c>
      <c r="J206" s="1" t="e">
        <f>IF(LOOKUP(Table6[[#This Row],[JV Number]],Table5[JV Number],Table5[Requires Clear/Grub])="",0,1)</f>
        <v>#REF!</v>
      </c>
      <c r="K206" s="1" t="e">
        <f>IF(LOOKUP(Table6[[#This Row],[JV Number]],Table5[JV Number],Table5[Requires Stakeout])="",0,1)</f>
        <v>#REF!</v>
      </c>
      <c r="L206" s="1" t="e">
        <f>IF(LOOKUP(Table6[[#This Row],[JV Number]],Table5[JV Number],Table5[Requires Earthwork])="",0,1)</f>
        <v>#REF!</v>
      </c>
      <c r="M206" s="1" t="e">
        <f>IF(LOOKUP(Table6[[#This Row],[JV Number]],Table5[JV Number],Table5[Requires Guardrail Adjustment])="",0,1)</f>
        <v>#REF!</v>
      </c>
      <c r="N206" s="1" t="e">
        <f>IF(LOOKUP(Table6[[#This Row],[JV Number]],Table5[JV Number],Table5[Requires Other Action])="",0,1)</f>
        <v>#REF!</v>
      </c>
    </row>
    <row r="207" spans="3:14" x14ac:dyDescent="0.25">
      <c r="C207" s="1">
        <v>207</v>
      </c>
      <c r="D207" s="1" t="str">
        <f>LOOKUP(Table6[[#This Row],[JV Number]],Table5[JV Number],Table5[Early Completion Bridge])</f>
        <v>Y</v>
      </c>
      <c r="E207" s="1" t="e">
        <f>LOOKUP(Table6[[#This Row],[JV Number]],Table5[JV Number],Table5[Region])</f>
        <v>#REF!</v>
      </c>
      <c r="F207" s="1">
        <f>LOOKUP(Table6[[#This Row],[JV Number]],Table5[JV Number],Table5[District])</f>
        <v>5</v>
      </c>
      <c r="G207" s="1" t="str">
        <f>LOOKUP(Table6[[#This Row],[JV Number]],Table5[JV Number],Table5[County])</f>
        <v>Schuylkill</v>
      </c>
      <c r="H207" s="485">
        <f>LOOKUP(Table6[[#This Row],[JV Number]],Table1[JV '#],Table1[Latitude])</f>
        <v>40.815333333333335</v>
      </c>
      <c r="I207" s="485">
        <f>LOOKUP(Table6[[#This Row],[JV Number]],Table1[JV '#],Table1[Longitude])</f>
        <v>-76.199527777777774</v>
      </c>
      <c r="J207" s="1" t="e">
        <f>IF(LOOKUP(Table6[[#This Row],[JV Number]],Table5[JV Number],Table5[Requires Clear/Grub])="",0,1)</f>
        <v>#REF!</v>
      </c>
      <c r="K207" s="1" t="e">
        <f>IF(LOOKUP(Table6[[#This Row],[JV Number]],Table5[JV Number],Table5[Requires Stakeout])="",0,1)</f>
        <v>#REF!</v>
      </c>
      <c r="L207" s="1" t="e">
        <f>IF(LOOKUP(Table6[[#This Row],[JV Number]],Table5[JV Number],Table5[Requires Earthwork])="",0,1)</f>
        <v>#REF!</v>
      </c>
      <c r="M207" s="1" t="e">
        <f>IF(LOOKUP(Table6[[#This Row],[JV Number]],Table5[JV Number],Table5[Requires Guardrail Adjustment])="",0,1)</f>
        <v>#REF!</v>
      </c>
      <c r="N207" s="1" t="e">
        <f>IF(LOOKUP(Table6[[#This Row],[JV Number]],Table5[JV Number],Table5[Requires Other Action])="",0,1)</f>
        <v>#REF!</v>
      </c>
    </row>
    <row r="208" spans="3:14" x14ac:dyDescent="0.25">
      <c r="C208" s="1">
        <v>208</v>
      </c>
      <c r="D208" s="1" t="str">
        <f>LOOKUP(Table6[[#This Row],[JV Number]],Table5[JV Number],Table5[Early Completion Bridge])</f>
        <v>Y</v>
      </c>
      <c r="E208" s="1" t="e">
        <f>LOOKUP(Table6[[#This Row],[JV Number]],Table5[JV Number],Table5[Region])</f>
        <v>#REF!</v>
      </c>
      <c r="F208" s="1">
        <f>LOOKUP(Table6[[#This Row],[JV Number]],Table5[JV Number],Table5[District])</f>
        <v>5</v>
      </c>
      <c r="G208" s="1" t="str">
        <f>LOOKUP(Table6[[#This Row],[JV Number]],Table5[JV Number],Table5[County])</f>
        <v>Schuylkill</v>
      </c>
      <c r="H208" s="485">
        <f>LOOKUP(Table6[[#This Row],[JV Number]],Table1[JV '#],Table1[Latitude])</f>
        <v>40.661555555555559</v>
      </c>
      <c r="I208" s="485">
        <f>LOOKUP(Table6[[#This Row],[JV Number]],Table1[JV '#],Table1[Longitude])</f>
        <v>-76.686580555555551</v>
      </c>
      <c r="J208" s="1" t="e">
        <f>IF(LOOKUP(Table6[[#This Row],[JV Number]],Table5[JV Number],Table5[Requires Clear/Grub])="",0,1)</f>
        <v>#REF!</v>
      </c>
      <c r="K208" s="1" t="e">
        <f>IF(LOOKUP(Table6[[#This Row],[JV Number]],Table5[JV Number],Table5[Requires Stakeout])="",0,1)</f>
        <v>#REF!</v>
      </c>
      <c r="L208" s="1" t="e">
        <f>IF(LOOKUP(Table6[[#This Row],[JV Number]],Table5[JV Number],Table5[Requires Earthwork])="",0,1)</f>
        <v>#REF!</v>
      </c>
      <c r="M208" s="1" t="e">
        <f>IF(LOOKUP(Table6[[#This Row],[JV Number]],Table5[JV Number],Table5[Requires Guardrail Adjustment])="",0,1)</f>
        <v>#REF!</v>
      </c>
      <c r="N208" s="1" t="e">
        <f>IF(LOOKUP(Table6[[#This Row],[JV Number]],Table5[JV Number],Table5[Requires Other Action])="",0,1)</f>
        <v>#REF!</v>
      </c>
    </row>
    <row r="209" spans="3:14" x14ac:dyDescent="0.25">
      <c r="C209" s="1">
        <v>209</v>
      </c>
      <c r="D209" s="1" t="str">
        <f>LOOKUP(Table6[[#This Row],[JV Number]],Table5[JV Number],Table5[Early Completion Bridge])</f>
        <v>Y</v>
      </c>
      <c r="E209" s="1" t="e">
        <f>LOOKUP(Table6[[#This Row],[JV Number]],Table5[JV Number],Table5[Region])</f>
        <v>#REF!</v>
      </c>
      <c r="F209" s="1">
        <f>LOOKUP(Table6[[#This Row],[JV Number]],Table5[JV Number],Table5[District])</f>
        <v>5</v>
      </c>
      <c r="G209" s="1" t="str">
        <f>LOOKUP(Table6[[#This Row],[JV Number]],Table5[JV Number],Table5[County])</f>
        <v>Schuylkill</v>
      </c>
      <c r="H209" s="485">
        <f>LOOKUP(Table6[[#This Row],[JV Number]],Table1[JV '#],Table1[Latitude])</f>
        <v>40.852499999999999</v>
      </c>
      <c r="I209" s="485">
        <f>LOOKUP(Table6[[#This Row],[JV Number]],Table1[JV '#],Table1[Longitude])</f>
        <v>-76.280533333333338</v>
      </c>
      <c r="J209" s="1" t="e">
        <f>IF(LOOKUP(Table6[[#This Row],[JV Number]],Table5[JV Number],Table5[Requires Clear/Grub])="",0,1)</f>
        <v>#REF!</v>
      </c>
      <c r="K209" s="1" t="e">
        <f>IF(LOOKUP(Table6[[#This Row],[JV Number]],Table5[JV Number],Table5[Requires Stakeout])="",0,1)</f>
        <v>#REF!</v>
      </c>
      <c r="L209" s="1" t="e">
        <f>IF(LOOKUP(Table6[[#This Row],[JV Number]],Table5[JV Number],Table5[Requires Earthwork])="",0,1)</f>
        <v>#REF!</v>
      </c>
      <c r="M209" s="1" t="e">
        <f>IF(LOOKUP(Table6[[#This Row],[JV Number]],Table5[JV Number],Table5[Requires Guardrail Adjustment])="",0,1)</f>
        <v>#REF!</v>
      </c>
      <c r="N209" s="1" t="e">
        <f>IF(LOOKUP(Table6[[#This Row],[JV Number]],Table5[JV Number],Table5[Requires Other Action])="",0,1)</f>
        <v>#REF!</v>
      </c>
    </row>
    <row r="210" spans="3:14" x14ac:dyDescent="0.25">
      <c r="C210" s="1">
        <v>210</v>
      </c>
      <c r="D210" s="1" t="str">
        <f>LOOKUP(Table6[[#This Row],[JV Number]],Table5[JV Number],Table5[Early Completion Bridge])</f>
        <v>Y</v>
      </c>
      <c r="E210" s="1" t="e">
        <f>LOOKUP(Table6[[#This Row],[JV Number]],Table5[JV Number],Table5[Region])</f>
        <v>#REF!</v>
      </c>
      <c r="F210" s="1">
        <f>LOOKUP(Table6[[#This Row],[JV Number]],Table5[JV Number],Table5[District])</f>
        <v>5</v>
      </c>
      <c r="G210" s="1" t="str">
        <f>LOOKUP(Table6[[#This Row],[JV Number]],Table5[JV Number],Table5[County])</f>
        <v>Schuylkill</v>
      </c>
      <c r="H210" s="485">
        <f>LOOKUP(Table6[[#This Row],[JV Number]],Table1[JV '#],Table1[Latitude])</f>
        <v>40.703800000000001</v>
      </c>
      <c r="I210" s="485">
        <f>LOOKUP(Table6[[#This Row],[JV Number]],Table1[JV '#],Table1[Longitude])</f>
        <v>-76.490099999999998</v>
      </c>
      <c r="J210" s="1" t="e">
        <f>IF(LOOKUP(Table6[[#This Row],[JV Number]],Table5[JV Number],Table5[Requires Clear/Grub])="",0,1)</f>
        <v>#REF!</v>
      </c>
      <c r="K210" s="1" t="e">
        <f>IF(LOOKUP(Table6[[#This Row],[JV Number]],Table5[JV Number],Table5[Requires Stakeout])="",0,1)</f>
        <v>#REF!</v>
      </c>
      <c r="L210" s="1" t="e">
        <f>IF(LOOKUP(Table6[[#This Row],[JV Number]],Table5[JV Number],Table5[Requires Earthwork])="",0,1)</f>
        <v>#REF!</v>
      </c>
      <c r="M210" s="1" t="e">
        <f>IF(LOOKUP(Table6[[#This Row],[JV Number]],Table5[JV Number],Table5[Requires Guardrail Adjustment])="",0,1)</f>
        <v>#REF!</v>
      </c>
      <c r="N210" s="1" t="e">
        <f>IF(LOOKUP(Table6[[#This Row],[JV Number]],Table5[JV Number],Table5[Requires Other Action])="",0,1)</f>
        <v>#REF!</v>
      </c>
    </row>
    <row r="211" spans="3:14" x14ac:dyDescent="0.25">
      <c r="C211" s="1">
        <v>211</v>
      </c>
      <c r="D211" s="1" t="str">
        <f>LOOKUP(Table6[[#This Row],[JV Number]],Table5[JV Number],Table5[Early Completion Bridge])</f>
        <v>--</v>
      </c>
      <c r="E211" s="1" t="e">
        <f>LOOKUP(Table6[[#This Row],[JV Number]],Table5[JV Number],Table5[Region])</f>
        <v>#REF!</v>
      </c>
      <c r="F211" s="1">
        <f>LOOKUP(Table6[[#This Row],[JV Number]],Table5[JV Number],Table5[District])</f>
        <v>6</v>
      </c>
      <c r="G211" s="1" t="str">
        <f>LOOKUP(Table6[[#This Row],[JV Number]],Table5[JV Number],Table5[County])</f>
        <v>Bucks</v>
      </c>
      <c r="H211" s="485">
        <f>LOOKUP(Table6[[#This Row],[JV Number]],Table1[JV '#],Table1[Latitude])</f>
        <v>40.18783333333333</v>
      </c>
      <c r="I211" s="485">
        <f>LOOKUP(Table6[[#This Row],[JV Number]],Table1[JV '#],Table1[Longitude])</f>
        <v>-74.846797222222222</v>
      </c>
      <c r="J211" s="1" t="e">
        <f>IF(LOOKUP(Table6[[#This Row],[JV Number]],Table5[JV Number],Table5[Requires Clear/Grub])="",0,1)</f>
        <v>#REF!</v>
      </c>
      <c r="K211" s="1" t="e">
        <f>IF(LOOKUP(Table6[[#This Row],[JV Number]],Table5[JV Number],Table5[Requires Stakeout])="",0,1)</f>
        <v>#REF!</v>
      </c>
      <c r="L211" s="1" t="e">
        <f>IF(LOOKUP(Table6[[#This Row],[JV Number]],Table5[JV Number],Table5[Requires Earthwork])="",0,1)</f>
        <v>#REF!</v>
      </c>
      <c r="M211" s="1" t="e">
        <f>IF(LOOKUP(Table6[[#This Row],[JV Number]],Table5[JV Number],Table5[Requires Guardrail Adjustment])="",0,1)</f>
        <v>#REF!</v>
      </c>
      <c r="N211" s="1" t="e">
        <f>IF(LOOKUP(Table6[[#This Row],[JV Number]],Table5[JV Number],Table5[Requires Other Action])="",0,1)</f>
        <v>#REF!</v>
      </c>
    </row>
    <row r="212" spans="3:14" x14ac:dyDescent="0.25">
      <c r="C212" s="1">
        <v>212</v>
      </c>
      <c r="D212" s="1" t="str">
        <f>LOOKUP(Table6[[#This Row],[JV Number]],Table5[JV Number],Table5[Early Completion Bridge])</f>
        <v>--</v>
      </c>
      <c r="E212" s="1" t="e">
        <f>LOOKUP(Table6[[#This Row],[JV Number]],Table5[JV Number],Table5[Region])</f>
        <v>#REF!</v>
      </c>
      <c r="F212" s="1">
        <f>LOOKUP(Table6[[#This Row],[JV Number]],Table5[JV Number],Table5[District])</f>
        <v>6</v>
      </c>
      <c r="G212" s="1" t="str">
        <f>LOOKUP(Table6[[#This Row],[JV Number]],Table5[JV Number],Table5[County])</f>
        <v>Chester</v>
      </c>
      <c r="H212" s="485">
        <f>LOOKUP(Table6[[#This Row],[JV Number]],Table1[JV '#],Table1[Latitude])</f>
        <v>39.832583333333332</v>
      </c>
      <c r="I212" s="485">
        <f>LOOKUP(Table6[[#This Row],[JV Number]],Table1[JV '#],Table1[Longitude])</f>
        <v>-75.845194444444445</v>
      </c>
      <c r="J212" s="1" t="e">
        <f>IF(LOOKUP(Table6[[#This Row],[JV Number]],Table5[JV Number],Table5[Requires Clear/Grub])="",0,1)</f>
        <v>#REF!</v>
      </c>
      <c r="K212" s="1" t="e">
        <f>IF(LOOKUP(Table6[[#This Row],[JV Number]],Table5[JV Number],Table5[Requires Stakeout])="",0,1)</f>
        <v>#REF!</v>
      </c>
      <c r="L212" s="1" t="e">
        <f>IF(LOOKUP(Table6[[#This Row],[JV Number]],Table5[JV Number],Table5[Requires Earthwork])="",0,1)</f>
        <v>#REF!</v>
      </c>
      <c r="M212" s="1" t="e">
        <f>IF(LOOKUP(Table6[[#This Row],[JV Number]],Table5[JV Number],Table5[Requires Guardrail Adjustment])="",0,1)</f>
        <v>#REF!</v>
      </c>
      <c r="N212" s="1" t="e">
        <f>IF(LOOKUP(Table6[[#This Row],[JV Number]],Table5[JV Number],Table5[Requires Other Action])="",0,1)</f>
        <v>#REF!</v>
      </c>
    </row>
    <row r="213" spans="3:14" x14ac:dyDescent="0.25">
      <c r="C213" s="1">
        <v>213</v>
      </c>
      <c r="D213" s="1" t="str">
        <f>LOOKUP(Table6[[#This Row],[JV Number]],Table5[JV Number],Table5[Early Completion Bridge])</f>
        <v>--</v>
      </c>
      <c r="E213" s="1" t="e">
        <f>LOOKUP(Table6[[#This Row],[JV Number]],Table5[JV Number],Table5[Region])</f>
        <v>#REF!</v>
      </c>
      <c r="F213" s="1">
        <f>LOOKUP(Table6[[#This Row],[JV Number]],Table5[JV Number],Table5[District])</f>
        <v>6</v>
      </c>
      <c r="G213" s="1" t="str">
        <f>LOOKUP(Table6[[#This Row],[JV Number]],Table5[JV Number],Table5[County])</f>
        <v>Chester</v>
      </c>
      <c r="H213" s="485">
        <f>LOOKUP(Table6[[#This Row],[JV Number]],Table1[JV '#],Table1[Latitude])</f>
        <v>40.072194444444442</v>
      </c>
      <c r="I213" s="485">
        <f>LOOKUP(Table6[[#This Row],[JV Number]],Table1[JV '#],Table1[Longitude])</f>
        <v>-75.786341666666672</v>
      </c>
      <c r="J213" s="1" t="e">
        <f>IF(LOOKUP(Table6[[#This Row],[JV Number]],Table5[JV Number],Table5[Requires Clear/Grub])="",0,1)</f>
        <v>#REF!</v>
      </c>
      <c r="K213" s="1" t="e">
        <f>IF(LOOKUP(Table6[[#This Row],[JV Number]],Table5[JV Number],Table5[Requires Stakeout])="",0,1)</f>
        <v>#REF!</v>
      </c>
      <c r="L213" s="1" t="e">
        <f>IF(LOOKUP(Table6[[#This Row],[JV Number]],Table5[JV Number],Table5[Requires Earthwork])="",0,1)</f>
        <v>#REF!</v>
      </c>
      <c r="M213" s="1" t="e">
        <f>IF(LOOKUP(Table6[[#This Row],[JV Number]],Table5[JV Number],Table5[Requires Guardrail Adjustment])="",0,1)</f>
        <v>#REF!</v>
      </c>
      <c r="N213" s="1" t="e">
        <f>IF(LOOKUP(Table6[[#This Row],[JV Number]],Table5[JV Number],Table5[Requires Other Action])="",0,1)</f>
        <v>#REF!</v>
      </c>
    </row>
    <row r="214" spans="3:14" x14ac:dyDescent="0.25">
      <c r="C214" s="1">
        <v>214</v>
      </c>
      <c r="D214" s="1" t="str">
        <f>LOOKUP(Table6[[#This Row],[JV Number]],Table5[JV Number],Table5[Early Completion Bridge])</f>
        <v>--</v>
      </c>
      <c r="E214" s="1" t="e">
        <f>LOOKUP(Table6[[#This Row],[JV Number]],Table5[JV Number],Table5[Region])</f>
        <v>#REF!</v>
      </c>
      <c r="F214" s="1">
        <f>LOOKUP(Table6[[#This Row],[JV Number]],Table5[JV Number],Table5[District])</f>
        <v>6</v>
      </c>
      <c r="G214" s="1" t="str">
        <f>LOOKUP(Table6[[#This Row],[JV Number]],Table5[JV Number],Table5[County])</f>
        <v>Delaware</v>
      </c>
      <c r="H214" s="485">
        <f>LOOKUP(Table6[[#This Row],[JV Number]],Table1[JV '#],Table1[Latitude])</f>
        <v>39.897888888888886</v>
      </c>
      <c r="I214" s="485">
        <f>LOOKUP(Table6[[#This Row],[JV Number]],Table1[JV '#],Table1[Longitude])</f>
        <v>-75.31616666666666</v>
      </c>
      <c r="J214" s="1" t="e">
        <f>IF(LOOKUP(Table6[[#This Row],[JV Number]],Table5[JV Number],Table5[Requires Clear/Grub])="",0,1)</f>
        <v>#REF!</v>
      </c>
      <c r="K214" s="1" t="e">
        <f>IF(LOOKUP(Table6[[#This Row],[JV Number]],Table5[JV Number],Table5[Requires Stakeout])="",0,1)</f>
        <v>#REF!</v>
      </c>
      <c r="L214" s="1" t="e">
        <f>IF(LOOKUP(Table6[[#This Row],[JV Number]],Table5[JV Number],Table5[Requires Earthwork])="",0,1)</f>
        <v>#REF!</v>
      </c>
      <c r="M214" s="1" t="e">
        <f>IF(LOOKUP(Table6[[#This Row],[JV Number]],Table5[JV Number],Table5[Requires Guardrail Adjustment])="",0,1)</f>
        <v>#REF!</v>
      </c>
      <c r="N214" s="1" t="e">
        <f>IF(LOOKUP(Table6[[#This Row],[JV Number]],Table5[JV Number],Table5[Requires Other Action])="",0,1)</f>
        <v>#REF!</v>
      </c>
    </row>
    <row r="215" spans="3:14" x14ac:dyDescent="0.25">
      <c r="C215" s="1">
        <v>215</v>
      </c>
      <c r="D215" s="1" t="str">
        <f>LOOKUP(Table6[[#This Row],[JV Number]],Table5[JV Number],Table5[Early Completion Bridge])</f>
        <v>--</v>
      </c>
      <c r="E215" s="1" t="e">
        <f>LOOKUP(Table6[[#This Row],[JV Number]],Table5[JV Number],Table5[Region])</f>
        <v>#REF!</v>
      </c>
      <c r="F215" s="1">
        <f>LOOKUP(Table6[[#This Row],[JV Number]],Table5[JV Number],Table5[District])</f>
        <v>6</v>
      </c>
      <c r="G215" s="1" t="str">
        <f>LOOKUP(Table6[[#This Row],[JV Number]],Table5[JV Number],Table5[County])</f>
        <v>Montgomery</v>
      </c>
      <c r="H215" s="485">
        <f>LOOKUP(Table6[[#This Row],[JV Number]],Table1[JV '#],Table1[Latitude])</f>
        <v>40.373444444444445</v>
      </c>
      <c r="I215" s="485">
        <f>LOOKUP(Table6[[#This Row],[JV Number]],Table1[JV '#],Table1[Longitude])</f>
        <v>-75.518372222222226</v>
      </c>
      <c r="J215" s="1" t="e">
        <f>IF(LOOKUP(Table6[[#This Row],[JV Number]],Table5[JV Number],Table5[Requires Clear/Grub])="",0,1)</f>
        <v>#REF!</v>
      </c>
      <c r="K215" s="1" t="e">
        <f>IF(LOOKUP(Table6[[#This Row],[JV Number]],Table5[JV Number],Table5[Requires Stakeout])="",0,1)</f>
        <v>#REF!</v>
      </c>
      <c r="L215" s="1" t="e">
        <f>IF(LOOKUP(Table6[[#This Row],[JV Number]],Table5[JV Number],Table5[Requires Earthwork])="",0,1)</f>
        <v>#REF!</v>
      </c>
      <c r="M215" s="1" t="e">
        <f>IF(LOOKUP(Table6[[#This Row],[JV Number]],Table5[JV Number],Table5[Requires Guardrail Adjustment])="",0,1)</f>
        <v>#REF!</v>
      </c>
      <c r="N215" s="1" t="e">
        <f>IF(LOOKUP(Table6[[#This Row],[JV Number]],Table5[JV Number],Table5[Requires Other Action])="",0,1)</f>
        <v>#REF!</v>
      </c>
    </row>
    <row r="216" spans="3:14" x14ac:dyDescent="0.25">
      <c r="C216" s="1">
        <v>216</v>
      </c>
      <c r="D216" s="1" t="str">
        <f>LOOKUP(Table6[[#This Row],[JV Number]],Table5[JV Number],Table5[Early Completion Bridge])</f>
        <v>--</v>
      </c>
      <c r="E216" s="1" t="e">
        <f>LOOKUP(Table6[[#This Row],[JV Number]],Table5[JV Number],Table5[Region])</f>
        <v>#REF!</v>
      </c>
      <c r="F216" s="1">
        <f>LOOKUP(Table6[[#This Row],[JV Number]],Table5[JV Number],Table5[District])</f>
        <v>6</v>
      </c>
      <c r="G216" s="1" t="str">
        <f>LOOKUP(Table6[[#This Row],[JV Number]],Table5[JV Number],Table5[County])</f>
        <v>Montgomery</v>
      </c>
      <c r="H216" s="485">
        <f>LOOKUP(Table6[[#This Row],[JV Number]],Table1[JV '#],Table1[Latitude])</f>
        <v>40.121916666666664</v>
      </c>
      <c r="I216" s="485">
        <f>LOOKUP(Table6[[#This Row],[JV Number]],Table1[JV '#],Table1[Longitude])</f>
        <v>-75.051455555555549</v>
      </c>
      <c r="J216" s="1" t="e">
        <f>IF(LOOKUP(Table6[[#This Row],[JV Number]],Table5[JV Number],Table5[Requires Clear/Grub])="",0,1)</f>
        <v>#REF!</v>
      </c>
      <c r="K216" s="1" t="e">
        <f>IF(LOOKUP(Table6[[#This Row],[JV Number]],Table5[JV Number],Table5[Requires Stakeout])="",0,1)</f>
        <v>#REF!</v>
      </c>
      <c r="L216" s="1" t="e">
        <f>IF(LOOKUP(Table6[[#This Row],[JV Number]],Table5[JV Number],Table5[Requires Earthwork])="",0,1)</f>
        <v>#REF!</v>
      </c>
      <c r="M216" s="1" t="e">
        <f>IF(LOOKUP(Table6[[#This Row],[JV Number]],Table5[JV Number],Table5[Requires Guardrail Adjustment])="",0,1)</f>
        <v>#REF!</v>
      </c>
      <c r="N216" s="1" t="e">
        <f>IF(LOOKUP(Table6[[#This Row],[JV Number]],Table5[JV Number],Table5[Requires Other Action])="",0,1)</f>
        <v>#REF!</v>
      </c>
    </row>
    <row r="217" spans="3:14" x14ac:dyDescent="0.25">
      <c r="C217" s="1">
        <v>217</v>
      </c>
      <c r="D217" s="1" t="str">
        <f>LOOKUP(Table6[[#This Row],[JV Number]],Table5[JV Number],Table5[Early Completion Bridge])</f>
        <v>--</v>
      </c>
      <c r="E217" s="1" t="e">
        <f>LOOKUP(Table6[[#This Row],[JV Number]],Table5[JV Number],Table5[Region])</f>
        <v>#REF!</v>
      </c>
      <c r="F217" s="1">
        <f>LOOKUP(Table6[[#This Row],[JV Number]],Table5[JV Number],Table5[District])</f>
        <v>6</v>
      </c>
      <c r="G217" s="1" t="str">
        <f>LOOKUP(Table6[[#This Row],[JV Number]],Table5[JV Number],Table5[County])</f>
        <v>Montgomery</v>
      </c>
      <c r="H217" s="485">
        <f>LOOKUP(Table6[[#This Row],[JV Number]],Table1[JV '#],Table1[Latitude])</f>
        <v>40.123194444444401</v>
      </c>
      <c r="I217" s="485">
        <f>LOOKUP(Table6[[#This Row],[JV Number]],Table1[JV '#],Table1[Longitude])</f>
        <v>-75.191500000000005</v>
      </c>
      <c r="J217" s="1" t="e">
        <f>IF(LOOKUP(Table6[[#This Row],[JV Number]],Table5[JV Number],Table5[Requires Clear/Grub])="",0,1)</f>
        <v>#REF!</v>
      </c>
      <c r="K217" s="1" t="e">
        <f>IF(LOOKUP(Table6[[#This Row],[JV Number]],Table5[JV Number],Table5[Requires Stakeout])="",0,1)</f>
        <v>#REF!</v>
      </c>
      <c r="L217" s="1" t="e">
        <f>IF(LOOKUP(Table6[[#This Row],[JV Number]],Table5[JV Number],Table5[Requires Earthwork])="",0,1)</f>
        <v>#REF!</v>
      </c>
      <c r="M217" s="1" t="e">
        <f>IF(LOOKUP(Table6[[#This Row],[JV Number]],Table5[JV Number],Table5[Requires Guardrail Adjustment])="",0,1)</f>
        <v>#REF!</v>
      </c>
      <c r="N217" s="1" t="e">
        <f>IF(LOOKUP(Table6[[#This Row],[JV Number]],Table5[JV Number],Table5[Requires Other Action])="",0,1)</f>
        <v>#REF!</v>
      </c>
    </row>
    <row r="218" spans="3:14" x14ac:dyDescent="0.25">
      <c r="C218" s="1">
        <v>218</v>
      </c>
      <c r="D218" s="1" t="str">
        <f>LOOKUP(Table6[[#This Row],[JV Number]],Table5[JV Number],Table5[Early Completion Bridge])</f>
        <v>--</v>
      </c>
      <c r="E218" s="1" t="e">
        <f>LOOKUP(Table6[[#This Row],[JV Number]],Table5[JV Number],Table5[Region])</f>
        <v>#REF!</v>
      </c>
      <c r="F218" s="1">
        <f>LOOKUP(Table6[[#This Row],[JV Number]],Table5[JV Number],Table5[District])</f>
        <v>6</v>
      </c>
      <c r="G218" s="1" t="str">
        <f>LOOKUP(Table6[[#This Row],[JV Number]],Table5[JV Number],Table5[County])</f>
        <v>Montgomery</v>
      </c>
      <c r="H218" s="485">
        <f>LOOKUP(Table6[[#This Row],[JV Number]],Table1[JV '#],Table1[Latitude])</f>
        <v>40.003333333333302</v>
      </c>
      <c r="I218" s="485">
        <f>LOOKUP(Table6[[#This Row],[JV Number]],Table1[JV '#],Table1[Longitude])</f>
        <v>-75.268333333333331</v>
      </c>
      <c r="J218" s="1" t="e">
        <f>IF(LOOKUP(Table6[[#This Row],[JV Number]],Table5[JV Number],Table5[Requires Clear/Grub])="",0,1)</f>
        <v>#REF!</v>
      </c>
      <c r="K218" s="1" t="e">
        <f>IF(LOOKUP(Table6[[#This Row],[JV Number]],Table5[JV Number],Table5[Requires Stakeout])="",0,1)</f>
        <v>#REF!</v>
      </c>
      <c r="L218" s="1" t="e">
        <f>IF(LOOKUP(Table6[[#This Row],[JV Number]],Table5[JV Number],Table5[Requires Earthwork])="",0,1)</f>
        <v>#REF!</v>
      </c>
      <c r="M218" s="1" t="e">
        <f>IF(LOOKUP(Table6[[#This Row],[JV Number]],Table5[JV Number],Table5[Requires Guardrail Adjustment])="",0,1)</f>
        <v>#REF!</v>
      </c>
      <c r="N218" s="1" t="e">
        <f>IF(LOOKUP(Table6[[#This Row],[JV Number]],Table5[JV Number],Table5[Requires Other Action])="",0,1)</f>
        <v>#REF!</v>
      </c>
    </row>
    <row r="219" spans="3:14" x14ac:dyDescent="0.25">
      <c r="C219" s="1">
        <v>219</v>
      </c>
      <c r="D219" s="1" t="str">
        <f>LOOKUP(Table6[[#This Row],[JV Number]],Table5[JV Number],Table5[Early Completion Bridge])</f>
        <v>--</v>
      </c>
      <c r="E219" s="1" t="e">
        <f>LOOKUP(Table6[[#This Row],[JV Number]],Table5[JV Number],Table5[Region])</f>
        <v>#REF!</v>
      </c>
      <c r="F219" s="1">
        <f>LOOKUP(Table6[[#This Row],[JV Number]],Table5[JV Number],Table5[District])</f>
        <v>6</v>
      </c>
      <c r="G219" s="1" t="str">
        <f>LOOKUP(Table6[[#This Row],[JV Number]],Table5[JV Number],Table5[County])</f>
        <v>Montgomery</v>
      </c>
      <c r="H219" s="485">
        <f>LOOKUP(Table6[[#This Row],[JV Number]],Table1[JV '#],Table1[Latitude])</f>
        <v>40.266972222222222</v>
      </c>
      <c r="I219" s="485">
        <f>LOOKUP(Table6[[#This Row],[JV Number]],Table1[JV '#],Table1[Longitude])</f>
        <v>-75.67283333333333</v>
      </c>
      <c r="J219" s="1" t="e">
        <f>IF(LOOKUP(Table6[[#This Row],[JV Number]],Table5[JV Number],Table5[Requires Clear/Grub])="",0,1)</f>
        <v>#REF!</v>
      </c>
      <c r="K219" s="1" t="e">
        <f>IF(LOOKUP(Table6[[#This Row],[JV Number]],Table5[JV Number],Table5[Requires Stakeout])="",0,1)</f>
        <v>#REF!</v>
      </c>
      <c r="L219" s="1" t="e">
        <f>IF(LOOKUP(Table6[[#This Row],[JV Number]],Table5[JV Number],Table5[Requires Earthwork])="",0,1)</f>
        <v>#REF!</v>
      </c>
      <c r="M219" s="1" t="e">
        <f>IF(LOOKUP(Table6[[#This Row],[JV Number]],Table5[JV Number],Table5[Requires Guardrail Adjustment])="",0,1)</f>
        <v>#REF!</v>
      </c>
      <c r="N219" s="1" t="e">
        <f>IF(LOOKUP(Table6[[#This Row],[JV Number]],Table5[JV Number],Table5[Requires Other Action])="",0,1)</f>
        <v>#REF!</v>
      </c>
    </row>
    <row r="220" spans="3:14" x14ac:dyDescent="0.25">
      <c r="C220" s="1">
        <v>220</v>
      </c>
      <c r="D220" s="1" t="str">
        <f>LOOKUP(Table6[[#This Row],[JV Number]],Table5[JV Number],Table5[Early Completion Bridge])</f>
        <v>--</v>
      </c>
      <c r="E220" s="1" t="e">
        <f>LOOKUP(Table6[[#This Row],[JV Number]],Table5[JV Number],Table5[Region])</f>
        <v>#REF!</v>
      </c>
      <c r="F220" s="1">
        <f>LOOKUP(Table6[[#This Row],[JV Number]],Table5[JV Number],Table5[District])</f>
        <v>8</v>
      </c>
      <c r="G220" s="1" t="str">
        <f>LOOKUP(Table6[[#This Row],[JV Number]],Table5[JV Number],Table5[County])</f>
        <v>Adams</v>
      </c>
      <c r="H220" s="485">
        <f>LOOKUP(Table6[[#This Row],[JV Number]],Table1[JV '#],Table1[Latitude])</f>
        <v>39.834583333333335</v>
      </c>
      <c r="I220" s="485">
        <f>LOOKUP(Table6[[#This Row],[JV Number]],Table1[JV '#],Table1[Longitude])</f>
        <v>-77.219875000000002</v>
      </c>
      <c r="J220" s="1" t="e">
        <f>IF(LOOKUP(Table6[[#This Row],[JV Number]],Table5[JV Number],Table5[Requires Clear/Grub])="",0,1)</f>
        <v>#REF!</v>
      </c>
      <c r="K220" s="1" t="e">
        <f>IF(LOOKUP(Table6[[#This Row],[JV Number]],Table5[JV Number],Table5[Requires Stakeout])="",0,1)</f>
        <v>#REF!</v>
      </c>
      <c r="L220" s="1" t="e">
        <f>IF(LOOKUP(Table6[[#This Row],[JV Number]],Table5[JV Number],Table5[Requires Earthwork])="",0,1)</f>
        <v>#REF!</v>
      </c>
      <c r="M220" s="1" t="e">
        <f>IF(LOOKUP(Table6[[#This Row],[JV Number]],Table5[JV Number],Table5[Requires Guardrail Adjustment])="",0,1)</f>
        <v>#REF!</v>
      </c>
      <c r="N220" s="1" t="e">
        <f>IF(LOOKUP(Table6[[#This Row],[JV Number]],Table5[JV Number],Table5[Requires Other Action])="",0,1)</f>
        <v>#REF!</v>
      </c>
    </row>
    <row r="221" spans="3:14" x14ac:dyDescent="0.25">
      <c r="C221" s="1">
        <v>221</v>
      </c>
      <c r="D221" s="1" t="str">
        <f>LOOKUP(Table6[[#This Row],[JV Number]],Table5[JV Number],Table5[Early Completion Bridge])</f>
        <v>--</v>
      </c>
      <c r="E221" s="1" t="e">
        <f>LOOKUP(Table6[[#This Row],[JV Number]],Table5[JV Number],Table5[Region])</f>
        <v>#REF!</v>
      </c>
      <c r="F221" s="1">
        <f>LOOKUP(Table6[[#This Row],[JV Number]],Table5[JV Number],Table5[District])</f>
        <v>8</v>
      </c>
      <c r="G221" s="1" t="str">
        <f>LOOKUP(Table6[[#This Row],[JV Number]],Table5[JV Number],Table5[County])</f>
        <v>Adams</v>
      </c>
      <c r="H221" s="485">
        <f>LOOKUP(Table6[[#This Row],[JV Number]],Table1[JV '#],Table1[Latitude])</f>
        <v>39.981194444444448</v>
      </c>
      <c r="I221" s="485">
        <f>LOOKUP(Table6[[#This Row],[JV Number]],Table1[JV '#],Table1[Longitude])</f>
        <v>-77.234280555555557</v>
      </c>
      <c r="J221" s="1" t="e">
        <f>IF(LOOKUP(Table6[[#This Row],[JV Number]],Table5[JV Number],Table5[Requires Clear/Grub])="",0,1)</f>
        <v>#REF!</v>
      </c>
      <c r="K221" s="1" t="e">
        <f>IF(LOOKUP(Table6[[#This Row],[JV Number]],Table5[JV Number],Table5[Requires Stakeout])="",0,1)</f>
        <v>#REF!</v>
      </c>
      <c r="L221" s="1" t="e">
        <f>IF(LOOKUP(Table6[[#This Row],[JV Number]],Table5[JV Number],Table5[Requires Earthwork])="",0,1)</f>
        <v>#REF!</v>
      </c>
      <c r="M221" s="1" t="e">
        <f>IF(LOOKUP(Table6[[#This Row],[JV Number]],Table5[JV Number],Table5[Requires Guardrail Adjustment])="",0,1)</f>
        <v>#REF!</v>
      </c>
      <c r="N221" s="1" t="e">
        <f>IF(LOOKUP(Table6[[#This Row],[JV Number]],Table5[JV Number],Table5[Requires Other Action])="",0,1)</f>
        <v>#REF!</v>
      </c>
    </row>
    <row r="222" spans="3:14" x14ac:dyDescent="0.25">
      <c r="C222" s="1">
        <v>222</v>
      </c>
      <c r="D222" s="1" t="str">
        <f>LOOKUP(Table6[[#This Row],[JV Number]],Table5[JV Number],Table5[Early Completion Bridge])</f>
        <v>--</v>
      </c>
      <c r="E222" s="1" t="e">
        <f>LOOKUP(Table6[[#This Row],[JV Number]],Table5[JV Number],Table5[Region])</f>
        <v>#REF!</v>
      </c>
      <c r="F222" s="1">
        <f>LOOKUP(Table6[[#This Row],[JV Number]],Table5[JV Number],Table5[District])</f>
        <v>8</v>
      </c>
      <c r="G222" s="1" t="str">
        <f>LOOKUP(Table6[[#This Row],[JV Number]],Table5[JV Number],Table5[County])</f>
        <v>Adams</v>
      </c>
      <c r="H222" s="485">
        <f>LOOKUP(Table6[[#This Row],[JV Number]],Table1[JV '#],Table1[Latitude])</f>
        <v>40.013055555555553</v>
      </c>
      <c r="I222" s="485">
        <f>LOOKUP(Table6[[#This Row],[JV Number]],Table1[JV '#],Table1[Longitude])</f>
        <v>-77.202886111111113</v>
      </c>
      <c r="J222" s="1" t="e">
        <f>IF(LOOKUP(Table6[[#This Row],[JV Number]],Table5[JV Number],Table5[Requires Clear/Grub])="",0,1)</f>
        <v>#REF!</v>
      </c>
      <c r="K222" s="1" t="e">
        <f>IF(LOOKUP(Table6[[#This Row],[JV Number]],Table5[JV Number],Table5[Requires Stakeout])="",0,1)</f>
        <v>#REF!</v>
      </c>
      <c r="L222" s="1" t="e">
        <f>IF(LOOKUP(Table6[[#This Row],[JV Number]],Table5[JV Number],Table5[Requires Earthwork])="",0,1)</f>
        <v>#REF!</v>
      </c>
      <c r="M222" s="1" t="e">
        <f>IF(LOOKUP(Table6[[#This Row],[JV Number]],Table5[JV Number],Table5[Requires Guardrail Adjustment])="",0,1)</f>
        <v>#REF!</v>
      </c>
      <c r="N222" s="1" t="e">
        <f>IF(LOOKUP(Table6[[#This Row],[JV Number]],Table5[JV Number],Table5[Requires Other Action])="",0,1)</f>
        <v>#REF!</v>
      </c>
    </row>
    <row r="223" spans="3:14" x14ac:dyDescent="0.25">
      <c r="C223" s="1">
        <v>223</v>
      </c>
      <c r="D223" s="1" t="str">
        <f>LOOKUP(Table6[[#This Row],[JV Number]],Table5[JV Number],Table5[Early Completion Bridge])</f>
        <v>--</v>
      </c>
      <c r="E223" s="1" t="e">
        <f>LOOKUP(Table6[[#This Row],[JV Number]],Table5[JV Number],Table5[Region])</f>
        <v>#REF!</v>
      </c>
      <c r="F223" s="1">
        <f>LOOKUP(Table6[[#This Row],[JV Number]],Table5[JV Number],Table5[District])</f>
        <v>8</v>
      </c>
      <c r="G223" s="1" t="str">
        <f>LOOKUP(Table6[[#This Row],[JV Number]],Table5[JV Number],Table5[County])</f>
        <v>Adams</v>
      </c>
      <c r="H223" s="485">
        <f>LOOKUP(Table6[[#This Row],[JV Number]],Table1[JV '#],Table1[Latitude])</f>
        <v>39.758805555555554</v>
      </c>
      <c r="I223" s="485">
        <f>LOOKUP(Table6[[#This Row],[JV Number]],Table1[JV '#],Table1[Longitude])</f>
        <v>-77.123969444444441</v>
      </c>
      <c r="J223" s="1" t="e">
        <f>IF(LOOKUP(Table6[[#This Row],[JV Number]],Table5[JV Number],Table5[Requires Clear/Grub])="",0,1)</f>
        <v>#REF!</v>
      </c>
      <c r="K223" s="1" t="e">
        <f>IF(LOOKUP(Table6[[#This Row],[JV Number]],Table5[JV Number],Table5[Requires Stakeout])="",0,1)</f>
        <v>#REF!</v>
      </c>
      <c r="L223" s="1" t="e">
        <f>IF(LOOKUP(Table6[[#This Row],[JV Number]],Table5[JV Number],Table5[Requires Earthwork])="",0,1)</f>
        <v>#REF!</v>
      </c>
      <c r="M223" s="1" t="e">
        <f>IF(LOOKUP(Table6[[#This Row],[JV Number]],Table5[JV Number],Table5[Requires Guardrail Adjustment])="",0,1)</f>
        <v>#REF!</v>
      </c>
      <c r="N223" s="1" t="e">
        <f>IF(LOOKUP(Table6[[#This Row],[JV Number]],Table5[JV Number],Table5[Requires Other Action])="",0,1)</f>
        <v>#REF!</v>
      </c>
    </row>
    <row r="224" spans="3:14" x14ac:dyDescent="0.25">
      <c r="C224" s="1">
        <v>224</v>
      </c>
      <c r="D224" s="1" t="str">
        <f>LOOKUP(Table6[[#This Row],[JV Number]],Table5[JV Number],Table5[Early Completion Bridge])</f>
        <v>--</v>
      </c>
      <c r="E224" s="1" t="e">
        <f>LOOKUP(Table6[[#This Row],[JV Number]],Table5[JV Number],Table5[Region])</f>
        <v>#REF!</v>
      </c>
      <c r="F224" s="1">
        <f>LOOKUP(Table6[[#This Row],[JV Number]],Table5[JV Number],Table5[District])</f>
        <v>8</v>
      </c>
      <c r="G224" s="1" t="str">
        <f>LOOKUP(Table6[[#This Row],[JV Number]],Table5[JV Number],Table5[County])</f>
        <v>Adams</v>
      </c>
      <c r="H224" s="485">
        <f>LOOKUP(Table6[[#This Row],[JV Number]],Table1[JV '#],Table1[Latitude])</f>
        <v>39.800249999999998</v>
      </c>
      <c r="I224" s="485">
        <f>LOOKUP(Table6[[#This Row],[JV Number]],Table1[JV '#],Table1[Longitude])</f>
        <v>-77.349663888888884</v>
      </c>
      <c r="J224" s="1" t="e">
        <f>IF(LOOKUP(Table6[[#This Row],[JV Number]],Table5[JV Number],Table5[Requires Clear/Grub])="",0,1)</f>
        <v>#REF!</v>
      </c>
      <c r="K224" s="1" t="e">
        <f>IF(LOOKUP(Table6[[#This Row],[JV Number]],Table5[JV Number],Table5[Requires Stakeout])="",0,1)</f>
        <v>#REF!</v>
      </c>
      <c r="L224" s="1" t="e">
        <f>IF(LOOKUP(Table6[[#This Row],[JV Number]],Table5[JV Number],Table5[Requires Earthwork])="",0,1)</f>
        <v>#REF!</v>
      </c>
      <c r="M224" s="1" t="e">
        <f>IF(LOOKUP(Table6[[#This Row],[JV Number]],Table5[JV Number],Table5[Requires Guardrail Adjustment])="",0,1)</f>
        <v>#REF!</v>
      </c>
      <c r="N224" s="1" t="e">
        <f>IF(LOOKUP(Table6[[#This Row],[JV Number]],Table5[JV Number],Table5[Requires Other Action])="",0,1)</f>
        <v>#REF!</v>
      </c>
    </row>
    <row r="225" spans="3:14" x14ac:dyDescent="0.25">
      <c r="C225" s="1">
        <v>225</v>
      </c>
      <c r="D225" s="1" t="str">
        <f>LOOKUP(Table6[[#This Row],[JV Number]],Table5[JV Number],Table5[Early Completion Bridge])</f>
        <v>--</v>
      </c>
      <c r="E225" s="1" t="e">
        <f>LOOKUP(Table6[[#This Row],[JV Number]],Table5[JV Number],Table5[Region])</f>
        <v>#REF!</v>
      </c>
      <c r="F225" s="1">
        <f>LOOKUP(Table6[[#This Row],[JV Number]],Table5[JV Number],Table5[District])</f>
        <v>8</v>
      </c>
      <c r="G225" s="1" t="str">
        <f>LOOKUP(Table6[[#This Row],[JV Number]],Table5[JV Number],Table5[County])</f>
        <v>Adams</v>
      </c>
      <c r="H225" s="485">
        <f>LOOKUP(Table6[[#This Row],[JV Number]],Table1[JV '#],Table1[Latitude])</f>
        <v>39.883833333333335</v>
      </c>
      <c r="I225" s="485">
        <f>LOOKUP(Table6[[#This Row],[JV Number]],Table1[JV '#],Table1[Longitude])</f>
        <v>-76.983119444444441</v>
      </c>
      <c r="J225" s="1" t="e">
        <f>IF(LOOKUP(Table6[[#This Row],[JV Number]],Table5[JV Number],Table5[Requires Clear/Grub])="",0,1)</f>
        <v>#REF!</v>
      </c>
      <c r="K225" s="1" t="e">
        <f>IF(LOOKUP(Table6[[#This Row],[JV Number]],Table5[JV Number],Table5[Requires Stakeout])="",0,1)</f>
        <v>#REF!</v>
      </c>
      <c r="L225" s="1" t="e">
        <f>IF(LOOKUP(Table6[[#This Row],[JV Number]],Table5[JV Number],Table5[Requires Earthwork])="",0,1)</f>
        <v>#REF!</v>
      </c>
      <c r="M225" s="1" t="e">
        <f>IF(LOOKUP(Table6[[#This Row],[JV Number]],Table5[JV Number],Table5[Requires Guardrail Adjustment])="",0,1)</f>
        <v>#REF!</v>
      </c>
      <c r="N225" s="1" t="e">
        <f>IF(LOOKUP(Table6[[#This Row],[JV Number]],Table5[JV Number],Table5[Requires Other Action])="",0,1)</f>
        <v>#REF!</v>
      </c>
    </row>
    <row r="226" spans="3:14" x14ac:dyDescent="0.25">
      <c r="C226" s="1">
        <v>226</v>
      </c>
      <c r="D226" s="1" t="str">
        <f>LOOKUP(Table6[[#This Row],[JV Number]],Table5[JV Number],Table5[Early Completion Bridge])</f>
        <v>--</v>
      </c>
      <c r="E226" s="1" t="e">
        <f>LOOKUP(Table6[[#This Row],[JV Number]],Table5[JV Number],Table5[Region])</f>
        <v>#REF!</v>
      </c>
      <c r="F226" s="1">
        <f>LOOKUP(Table6[[#This Row],[JV Number]],Table5[JV Number],Table5[District])</f>
        <v>8</v>
      </c>
      <c r="G226" s="1" t="str">
        <f>LOOKUP(Table6[[#This Row],[JV Number]],Table5[JV Number],Table5[County])</f>
        <v>Adams</v>
      </c>
      <c r="H226" s="485">
        <f>LOOKUP(Table6[[#This Row],[JV Number]],Table1[JV '#],Table1[Latitude])</f>
        <v>39.946249999999999</v>
      </c>
      <c r="I226" s="485">
        <f>LOOKUP(Table6[[#This Row],[JV Number]],Table1[JV '#],Table1[Longitude])</f>
        <v>-77.340327777777773</v>
      </c>
      <c r="J226" s="1" t="e">
        <f>IF(LOOKUP(Table6[[#This Row],[JV Number]],Table5[JV Number],Table5[Requires Clear/Grub])="",0,1)</f>
        <v>#REF!</v>
      </c>
      <c r="K226" s="1" t="e">
        <f>IF(LOOKUP(Table6[[#This Row],[JV Number]],Table5[JV Number],Table5[Requires Stakeout])="",0,1)</f>
        <v>#REF!</v>
      </c>
      <c r="L226" s="1" t="e">
        <f>IF(LOOKUP(Table6[[#This Row],[JV Number]],Table5[JV Number],Table5[Requires Earthwork])="",0,1)</f>
        <v>#REF!</v>
      </c>
      <c r="M226" s="1" t="e">
        <f>IF(LOOKUP(Table6[[#This Row],[JV Number]],Table5[JV Number],Table5[Requires Guardrail Adjustment])="",0,1)</f>
        <v>#REF!</v>
      </c>
      <c r="N226" s="1" t="e">
        <f>IF(LOOKUP(Table6[[#This Row],[JV Number]],Table5[JV Number],Table5[Requires Other Action])="",0,1)</f>
        <v>#REF!</v>
      </c>
    </row>
    <row r="227" spans="3:14" x14ac:dyDescent="0.25">
      <c r="C227" s="1">
        <v>227</v>
      </c>
      <c r="D227" s="1" t="str">
        <f>LOOKUP(Table6[[#This Row],[JV Number]],Table5[JV Number],Table5[Early Completion Bridge])</f>
        <v>--</v>
      </c>
      <c r="E227" s="1" t="e">
        <f>LOOKUP(Table6[[#This Row],[JV Number]],Table5[JV Number],Table5[Region])</f>
        <v>#REF!</v>
      </c>
      <c r="F227" s="1">
        <f>LOOKUP(Table6[[#This Row],[JV Number]],Table5[JV Number],Table5[District])</f>
        <v>8</v>
      </c>
      <c r="G227" s="1" t="str">
        <f>LOOKUP(Table6[[#This Row],[JV Number]],Table5[JV Number],Table5[County])</f>
        <v>Adams</v>
      </c>
      <c r="H227" s="485">
        <f>LOOKUP(Table6[[#This Row],[JV Number]],Table1[JV '#],Table1[Latitude])</f>
        <v>39.941083333333331</v>
      </c>
      <c r="I227" s="485">
        <f>LOOKUP(Table6[[#This Row],[JV Number]],Table1[JV '#],Table1[Longitude])</f>
        <v>-77.204527777777784</v>
      </c>
      <c r="J227" s="1" t="e">
        <f>IF(LOOKUP(Table6[[#This Row],[JV Number]],Table5[JV Number],Table5[Requires Clear/Grub])="",0,1)</f>
        <v>#REF!</v>
      </c>
      <c r="K227" s="1" t="e">
        <f>IF(LOOKUP(Table6[[#This Row],[JV Number]],Table5[JV Number],Table5[Requires Stakeout])="",0,1)</f>
        <v>#REF!</v>
      </c>
      <c r="L227" s="1" t="e">
        <f>IF(LOOKUP(Table6[[#This Row],[JV Number]],Table5[JV Number],Table5[Requires Earthwork])="",0,1)</f>
        <v>#REF!</v>
      </c>
      <c r="M227" s="1" t="e">
        <f>IF(LOOKUP(Table6[[#This Row],[JV Number]],Table5[JV Number],Table5[Requires Guardrail Adjustment])="",0,1)</f>
        <v>#REF!</v>
      </c>
      <c r="N227" s="1" t="e">
        <f>IF(LOOKUP(Table6[[#This Row],[JV Number]],Table5[JV Number],Table5[Requires Other Action])="",0,1)</f>
        <v>#REF!</v>
      </c>
    </row>
    <row r="228" spans="3:14" x14ac:dyDescent="0.25">
      <c r="C228" s="1">
        <v>228</v>
      </c>
      <c r="D228" s="1" t="str">
        <f>LOOKUP(Table6[[#This Row],[JV Number]],Table5[JV Number],Table5[Early Completion Bridge])</f>
        <v>--</v>
      </c>
      <c r="E228" s="1" t="e">
        <f>LOOKUP(Table6[[#This Row],[JV Number]],Table5[JV Number],Table5[Region])</f>
        <v>#REF!</v>
      </c>
      <c r="F228" s="1">
        <f>LOOKUP(Table6[[#This Row],[JV Number]],Table5[JV Number],Table5[District])</f>
        <v>8</v>
      </c>
      <c r="G228" s="1" t="str">
        <f>LOOKUP(Table6[[#This Row],[JV Number]],Table5[JV Number],Table5[County])</f>
        <v>Adams</v>
      </c>
      <c r="H228" s="485">
        <f>LOOKUP(Table6[[#This Row],[JV Number]],Table1[JV '#],Table1[Latitude])</f>
        <v>39.91536111111111</v>
      </c>
      <c r="I228" s="485">
        <f>LOOKUP(Table6[[#This Row],[JV Number]],Table1[JV '#],Table1[Longitude])</f>
        <v>-77.221683333333331</v>
      </c>
      <c r="J228" s="1" t="e">
        <f>IF(LOOKUP(Table6[[#This Row],[JV Number]],Table5[JV Number],Table5[Requires Clear/Grub])="",0,1)</f>
        <v>#REF!</v>
      </c>
      <c r="K228" s="1" t="e">
        <f>IF(LOOKUP(Table6[[#This Row],[JV Number]],Table5[JV Number],Table5[Requires Stakeout])="",0,1)</f>
        <v>#REF!</v>
      </c>
      <c r="L228" s="1" t="e">
        <f>IF(LOOKUP(Table6[[#This Row],[JV Number]],Table5[JV Number],Table5[Requires Earthwork])="",0,1)</f>
        <v>#REF!</v>
      </c>
      <c r="M228" s="1" t="e">
        <f>IF(LOOKUP(Table6[[#This Row],[JV Number]],Table5[JV Number],Table5[Requires Guardrail Adjustment])="",0,1)</f>
        <v>#REF!</v>
      </c>
      <c r="N228" s="1" t="e">
        <f>IF(LOOKUP(Table6[[#This Row],[JV Number]],Table5[JV Number],Table5[Requires Other Action])="",0,1)</f>
        <v>#REF!</v>
      </c>
    </row>
    <row r="229" spans="3:14" x14ac:dyDescent="0.25">
      <c r="C229" s="1">
        <v>229</v>
      </c>
      <c r="D229" s="1" t="str">
        <f>LOOKUP(Table6[[#This Row],[JV Number]],Table5[JV Number],Table5[Early Completion Bridge])</f>
        <v>--</v>
      </c>
      <c r="E229" s="1" t="e">
        <f>LOOKUP(Table6[[#This Row],[JV Number]],Table5[JV Number],Table5[Region])</f>
        <v>#REF!</v>
      </c>
      <c r="F229" s="1">
        <f>LOOKUP(Table6[[#This Row],[JV Number]],Table5[JV Number],Table5[District])</f>
        <v>8</v>
      </c>
      <c r="G229" s="1" t="str">
        <f>LOOKUP(Table6[[#This Row],[JV Number]],Table5[JV Number],Table5[County])</f>
        <v>Adams</v>
      </c>
      <c r="H229" s="485">
        <f>LOOKUP(Table6[[#This Row],[JV Number]],Table1[JV '#],Table1[Latitude])</f>
        <v>39.982500000000002</v>
      </c>
      <c r="I229" s="485">
        <f>LOOKUP(Table6[[#This Row],[JV Number]],Table1[JV '#],Table1[Longitude])</f>
        <v>-77.164611111111114</v>
      </c>
      <c r="J229" s="1" t="e">
        <f>IF(LOOKUP(Table6[[#This Row],[JV Number]],Table5[JV Number],Table5[Requires Clear/Grub])="",0,1)</f>
        <v>#REF!</v>
      </c>
      <c r="K229" s="1" t="e">
        <f>IF(LOOKUP(Table6[[#This Row],[JV Number]],Table5[JV Number],Table5[Requires Stakeout])="",0,1)</f>
        <v>#REF!</v>
      </c>
      <c r="L229" s="1" t="e">
        <f>IF(LOOKUP(Table6[[#This Row],[JV Number]],Table5[JV Number],Table5[Requires Earthwork])="",0,1)</f>
        <v>#REF!</v>
      </c>
      <c r="M229" s="1" t="e">
        <f>IF(LOOKUP(Table6[[#This Row],[JV Number]],Table5[JV Number],Table5[Requires Guardrail Adjustment])="",0,1)</f>
        <v>#REF!</v>
      </c>
      <c r="N229" s="1" t="e">
        <f>IF(LOOKUP(Table6[[#This Row],[JV Number]],Table5[JV Number],Table5[Requires Other Action])="",0,1)</f>
        <v>#REF!</v>
      </c>
    </row>
    <row r="230" spans="3:14" x14ac:dyDescent="0.25">
      <c r="C230" s="1">
        <v>230</v>
      </c>
      <c r="D230" s="1" t="str">
        <f>LOOKUP(Table6[[#This Row],[JV Number]],Table5[JV Number],Table5[Early Completion Bridge])</f>
        <v>--</v>
      </c>
      <c r="E230" s="1" t="e">
        <f>LOOKUP(Table6[[#This Row],[JV Number]],Table5[JV Number],Table5[Region])</f>
        <v>#REF!</v>
      </c>
      <c r="F230" s="1">
        <f>LOOKUP(Table6[[#This Row],[JV Number]],Table5[JV Number],Table5[District])</f>
        <v>8</v>
      </c>
      <c r="G230" s="1" t="str">
        <f>LOOKUP(Table6[[#This Row],[JV Number]],Table5[JV Number],Table5[County])</f>
        <v>Adams</v>
      </c>
      <c r="H230" s="485">
        <f>LOOKUP(Table6[[#This Row],[JV Number]],Table1[JV '#],Table1[Latitude])</f>
        <v>40.003138888888891</v>
      </c>
      <c r="I230" s="485">
        <f>LOOKUP(Table6[[#This Row],[JV Number]],Table1[JV '#],Table1[Longitude])</f>
        <v>-77.192425</v>
      </c>
      <c r="J230" s="1" t="e">
        <f>IF(LOOKUP(Table6[[#This Row],[JV Number]],Table5[JV Number],Table5[Requires Clear/Grub])="",0,1)</f>
        <v>#REF!</v>
      </c>
      <c r="K230" s="1" t="e">
        <f>IF(LOOKUP(Table6[[#This Row],[JV Number]],Table5[JV Number],Table5[Requires Stakeout])="",0,1)</f>
        <v>#REF!</v>
      </c>
      <c r="L230" s="1" t="e">
        <f>IF(LOOKUP(Table6[[#This Row],[JV Number]],Table5[JV Number],Table5[Requires Earthwork])="",0,1)</f>
        <v>#REF!</v>
      </c>
      <c r="M230" s="1" t="e">
        <f>IF(LOOKUP(Table6[[#This Row],[JV Number]],Table5[JV Number],Table5[Requires Guardrail Adjustment])="",0,1)</f>
        <v>#REF!</v>
      </c>
      <c r="N230" s="1" t="e">
        <f>IF(LOOKUP(Table6[[#This Row],[JV Number]],Table5[JV Number],Table5[Requires Other Action])="",0,1)</f>
        <v>#REF!</v>
      </c>
    </row>
    <row r="231" spans="3:14" x14ac:dyDescent="0.25">
      <c r="C231" s="1">
        <v>231</v>
      </c>
      <c r="D231" s="1" t="str">
        <f>LOOKUP(Table6[[#This Row],[JV Number]],Table5[JV Number],Table5[Early Completion Bridge])</f>
        <v>--</v>
      </c>
      <c r="E231" s="1" t="e">
        <f>LOOKUP(Table6[[#This Row],[JV Number]],Table5[JV Number],Table5[Region])</f>
        <v>#REF!</v>
      </c>
      <c r="F231" s="1">
        <f>LOOKUP(Table6[[#This Row],[JV Number]],Table5[JV Number],Table5[District])</f>
        <v>8</v>
      </c>
      <c r="G231" s="1" t="str">
        <f>LOOKUP(Table6[[#This Row],[JV Number]],Table5[JV Number],Table5[County])</f>
        <v>Adams</v>
      </c>
      <c r="H231" s="485">
        <f>LOOKUP(Table6[[#This Row],[JV Number]],Table1[JV '#],Table1[Latitude])</f>
        <v>39.861249999999998</v>
      </c>
      <c r="I231" s="485">
        <f>LOOKUP(Table6[[#This Row],[JV Number]],Table1[JV '#],Table1[Longitude])</f>
        <v>-77.136038888888891</v>
      </c>
      <c r="J231" s="1" t="e">
        <f>IF(LOOKUP(Table6[[#This Row],[JV Number]],Table5[JV Number],Table5[Requires Clear/Grub])="",0,1)</f>
        <v>#REF!</v>
      </c>
      <c r="K231" s="1" t="e">
        <f>IF(LOOKUP(Table6[[#This Row],[JV Number]],Table5[JV Number],Table5[Requires Stakeout])="",0,1)</f>
        <v>#REF!</v>
      </c>
      <c r="L231" s="1" t="e">
        <f>IF(LOOKUP(Table6[[#This Row],[JV Number]],Table5[JV Number],Table5[Requires Earthwork])="",0,1)</f>
        <v>#REF!</v>
      </c>
      <c r="M231" s="1" t="e">
        <f>IF(LOOKUP(Table6[[#This Row],[JV Number]],Table5[JV Number],Table5[Requires Guardrail Adjustment])="",0,1)</f>
        <v>#REF!</v>
      </c>
      <c r="N231" s="1" t="e">
        <f>IF(LOOKUP(Table6[[#This Row],[JV Number]],Table5[JV Number],Table5[Requires Other Action])="",0,1)</f>
        <v>#REF!</v>
      </c>
    </row>
    <row r="232" spans="3:14" x14ac:dyDescent="0.25">
      <c r="C232" s="1">
        <v>232</v>
      </c>
      <c r="D232" s="1" t="str">
        <f>LOOKUP(Table6[[#This Row],[JV Number]],Table5[JV Number],Table5[Early Completion Bridge])</f>
        <v>--</v>
      </c>
      <c r="E232" s="1" t="e">
        <f>LOOKUP(Table6[[#This Row],[JV Number]],Table5[JV Number],Table5[Region])</f>
        <v>#REF!</v>
      </c>
      <c r="F232" s="1">
        <f>LOOKUP(Table6[[#This Row],[JV Number]],Table5[JV Number],Table5[District])</f>
        <v>8</v>
      </c>
      <c r="G232" s="1" t="str">
        <f>LOOKUP(Table6[[#This Row],[JV Number]],Table5[JV Number],Table5[County])</f>
        <v>Adams</v>
      </c>
      <c r="H232" s="485">
        <f>LOOKUP(Table6[[#This Row],[JV Number]],Table1[JV '#],Table1[Latitude])</f>
        <v>39.830500000000001</v>
      </c>
      <c r="I232" s="485">
        <f>LOOKUP(Table6[[#This Row],[JV Number]],Table1[JV '#],Table1[Longitude])</f>
        <v>-77.31771944444445</v>
      </c>
      <c r="J232" s="1" t="e">
        <f>IF(LOOKUP(Table6[[#This Row],[JV Number]],Table5[JV Number],Table5[Requires Clear/Grub])="",0,1)</f>
        <v>#REF!</v>
      </c>
      <c r="K232" s="1" t="e">
        <f>IF(LOOKUP(Table6[[#This Row],[JV Number]],Table5[JV Number],Table5[Requires Stakeout])="",0,1)</f>
        <v>#REF!</v>
      </c>
      <c r="L232" s="1" t="e">
        <f>IF(LOOKUP(Table6[[#This Row],[JV Number]],Table5[JV Number],Table5[Requires Earthwork])="",0,1)</f>
        <v>#REF!</v>
      </c>
      <c r="M232" s="1" t="e">
        <f>IF(LOOKUP(Table6[[#This Row],[JV Number]],Table5[JV Number],Table5[Requires Guardrail Adjustment])="",0,1)</f>
        <v>#REF!</v>
      </c>
      <c r="N232" s="1" t="e">
        <f>IF(LOOKUP(Table6[[#This Row],[JV Number]],Table5[JV Number],Table5[Requires Other Action])="",0,1)</f>
        <v>#REF!</v>
      </c>
    </row>
    <row r="233" spans="3:14" x14ac:dyDescent="0.25">
      <c r="C233" s="1">
        <v>233</v>
      </c>
      <c r="D233" s="1" t="str">
        <f>LOOKUP(Table6[[#This Row],[JV Number]],Table5[JV Number],Table5[Early Completion Bridge])</f>
        <v>--</v>
      </c>
      <c r="E233" s="1" t="e">
        <f>LOOKUP(Table6[[#This Row],[JV Number]],Table5[JV Number],Table5[Region])</f>
        <v>#REF!</v>
      </c>
      <c r="F233" s="1">
        <f>LOOKUP(Table6[[#This Row],[JV Number]],Table5[JV Number],Table5[District])</f>
        <v>8</v>
      </c>
      <c r="G233" s="1" t="str">
        <f>LOOKUP(Table6[[#This Row],[JV Number]],Table5[JV Number],Table5[County])</f>
        <v>Adams</v>
      </c>
      <c r="H233" s="485">
        <f>LOOKUP(Table6[[#This Row],[JV Number]],Table1[JV '#],Table1[Latitude])</f>
        <v>39.989916666666666</v>
      </c>
      <c r="I233" s="485">
        <f>LOOKUP(Table6[[#This Row],[JV Number]],Table1[JV '#],Table1[Longitude])</f>
        <v>-77.252949999999998</v>
      </c>
      <c r="J233" s="1" t="e">
        <f>IF(LOOKUP(Table6[[#This Row],[JV Number]],Table5[JV Number],Table5[Requires Clear/Grub])="",0,1)</f>
        <v>#REF!</v>
      </c>
      <c r="K233" s="1" t="e">
        <f>IF(LOOKUP(Table6[[#This Row],[JV Number]],Table5[JV Number],Table5[Requires Stakeout])="",0,1)</f>
        <v>#REF!</v>
      </c>
      <c r="L233" s="1" t="e">
        <f>IF(LOOKUP(Table6[[#This Row],[JV Number]],Table5[JV Number],Table5[Requires Earthwork])="",0,1)</f>
        <v>#REF!</v>
      </c>
      <c r="M233" s="1" t="e">
        <f>IF(LOOKUP(Table6[[#This Row],[JV Number]],Table5[JV Number],Table5[Requires Guardrail Adjustment])="",0,1)</f>
        <v>#REF!</v>
      </c>
      <c r="N233" s="1" t="e">
        <f>IF(LOOKUP(Table6[[#This Row],[JV Number]],Table5[JV Number],Table5[Requires Other Action])="",0,1)</f>
        <v>#REF!</v>
      </c>
    </row>
    <row r="234" spans="3:14" x14ac:dyDescent="0.25">
      <c r="C234" s="1">
        <v>234</v>
      </c>
      <c r="D234" s="1" t="str">
        <f>LOOKUP(Table6[[#This Row],[JV Number]],Table5[JV Number],Table5[Early Completion Bridge])</f>
        <v>--</v>
      </c>
      <c r="E234" s="1" t="e">
        <f>LOOKUP(Table6[[#This Row],[JV Number]],Table5[JV Number],Table5[Region])</f>
        <v>#REF!</v>
      </c>
      <c r="F234" s="1">
        <f>LOOKUP(Table6[[#This Row],[JV Number]],Table5[JV Number],Table5[District])</f>
        <v>8</v>
      </c>
      <c r="G234" s="1" t="str">
        <f>LOOKUP(Table6[[#This Row],[JV Number]],Table5[JV Number],Table5[County])</f>
        <v>Adams</v>
      </c>
      <c r="H234" s="485">
        <f>LOOKUP(Table6[[#This Row],[JV Number]],Table1[JV '#],Table1[Latitude])</f>
        <v>39.977027777777778</v>
      </c>
      <c r="I234" s="485">
        <f>LOOKUP(Table6[[#This Row],[JV Number]],Table1[JV '#],Table1[Longitude])</f>
        <v>-77.225536111111111</v>
      </c>
      <c r="J234" s="1" t="e">
        <f>IF(LOOKUP(Table6[[#This Row],[JV Number]],Table5[JV Number],Table5[Requires Clear/Grub])="",0,1)</f>
        <v>#REF!</v>
      </c>
      <c r="K234" s="1" t="e">
        <f>IF(LOOKUP(Table6[[#This Row],[JV Number]],Table5[JV Number],Table5[Requires Stakeout])="",0,1)</f>
        <v>#REF!</v>
      </c>
      <c r="L234" s="1" t="e">
        <f>IF(LOOKUP(Table6[[#This Row],[JV Number]],Table5[JV Number],Table5[Requires Earthwork])="",0,1)</f>
        <v>#REF!</v>
      </c>
      <c r="M234" s="1" t="e">
        <f>IF(LOOKUP(Table6[[#This Row],[JV Number]],Table5[JV Number],Table5[Requires Guardrail Adjustment])="",0,1)</f>
        <v>#REF!</v>
      </c>
      <c r="N234" s="1" t="e">
        <f>IF(LOOKUP(Table6[[#This Row],[JV Number]],Table5[JV Number],Table5[Requires Other Action])="",0,1)</f>
        <v>#REF!</v>
      </c>
    </row>
    <row r="235" spans="3:14" x14ac:dyDescent="0.25">
      <c r="C235" s="1">
        <v>235</v>
      </c>
      <c r="D235" s="1" t="str">
        <f>LOOKUP(Table6[[#This Row],[JV Number]],Table5[JV Number],Table5[Early Completion Bridge])</f>
        <v>--</v>
      </c>
      <c r="E235" s="1" t="e">
        <f>LOOKUP(Table6[[#This Row],[JV Number]],Table5[JV Number],Table5[Region])</f>
        <v>#REF!</v>
      </c>
      <c r="F235" s="1">
        <f>LOOKUP(Table6[[#This Row],[JV Number]],Table5[JV Number],Table5[District])</f>
        <v>8</v>
      </c>
      <c r="G235" s="1" t="str">
        <f>LOOKUP(Table6[[#This Row],[JV Number]],Table5[JV Number],Table5[County])</f>
        <v>Adams</v>
      </c>
      <c r="H235" s="485">
        <f>LOOKUP(Table6[[#This Row],[JV Number]],Table1[JV '#],Table1[Latitude])</f>
        <v>39.90141666666667</v>
      </c>
      <c r="I235" s="485">
        <f>LOOKUP(Table6[[#This Row],[JV Number]],Table1[JV '#],Table1[Longitude])</f>
        <v>-77.46756111111111</v>
      </c>
      <c r="J235" s="1" t="e">
        <f>IF(LOOKUP(Table6[[#This Row],[JV Number]],Table5[JV Number],Table5[Requires Clear/Grub])="",0,1)</f>
        <v>#REF!</v>
      </c>
      <c r="K235" s="1" t="e">
        <f>IF(LOOKUP(Table6[[#This Row],[JV Number]],Table5[JV Number],Table5[Requires Stakeout])="",0,1)</f>
        <v>#REF!</v>
      </c>
      <c r="L235" s="1" t="e">
        <f>IF(LOOKUP(Table6[[#This Row],[JV Number]],Table5[JV Number],Table5[Requires Earthwork])="",0,1)</f>
        <v>#REF!</v>
      </c>
      <c r="M235" s="1" t="e">
        <f>IF(LOOKUP(Table6[[#This Row],[JV Number]],Table5[JV Number],Table5[Requires Guardrail Adjustment])="",0,1)</f>
        <v>#REF!</v>
      </c>
      <c r="N235" s="1" t="e">
        <f>IF(LOOKUP(Table6[[#This Row],[JV Number]],Table5[JV Number],Table5[Requires Other Action])="",0,1)</f>
        <v>#REF!</v>
      </c>
    </row>
    <row r="236" spans="3:14" x14ac:dyDescent="0.25">
      <c r="C236" s="1">
        <v>236</v>
      </c>
      <c r="D236" s="1" t="str">
        <f>LOOKUP(Table6[[#This Row],[JV Number]],Table5[JV Number],Table5[Early Completion Bridge])</f>
        <v>--</v>
      </c>
      <c r="E236" s="1" t="e">
        <f>LOOKUP(Table6[[#This Row],[JV Number]],Table5[JV Number],Table5[Region])</f>
        <v>#REF!</v>
      </c>
      <c r="F236" s="1">
        <f>LOOKUP(Table6[[#This Row],[JV Number]],Table5[JV Number],Table5[District])</f>
        <v>8</v>
      </c>
      <c r="G236" s="1" t="str">
        <f>LOOKUP(Table6[[#This Row],[JV Number]],Table5[JV Number],Table5[County])</f>
        <v>Cumberland</v>
      </c>
      <c r="H236" s="485">
        <f>LOOKUP(Table6[[#This Row],[JV Number]],Table1[JV '#],Table1[Latitude])</f>
        <v>40.233750000000001</v>
      </c>
      <c r="I236" s="485">
        <f>LOOKUP(Table6[[#This Row],[JV Number]],Table1[JV '#],Table1[Longitude])</f>
        <v>-77.138777777777776</v>
      </c>
      <c r="J236" s="1" t="e">
        <f>IF(LOOKUP(Table6[[#This Row],[JV Number]],Table5[JV Number],Table5[Requires Clear/Grub])="",0,1)</f>
        <v>#REF!</v>
      </c>
      <c r="K236" s="1" t="e">
        <f>IF(LOOKUP(Table6[[#This Row],[JV Number]],Table5[JV Number],Table5[Requires Stakeout])="",0,1)</f>
        <v>#REF!</v>
      </c>
      <c r="L236" s="1" t="e">
        <f>IF(LOOKUP(Table6[[#This Row],[JV Number]],Table5[JV Number],Table5[Requires Earthwork])="",0,1)</f>
        <v>#REF!</v>
      </c>
      <c r="M236" s="1" t="e">
        <f>IF(LOOKUP(Table6[[#This Row],[JV Number]],Table5[JV Number],Table5[Requires Guardrail Adjustment])="",0,1)</f>
        <v>#REF!</v>
      </c>
      <c r="N236" s="1" t="e">
        <f>IF(LOOKUP(Table6[[#This Row],[JV Number]],Table5[JV Number],Table5[Requires Other Action])="",0,1)</f>
        <v>#REF!</v>
      </c>
    </row>
    <row r="237" spans="3:14" x14ac:dyDescent="0.25">
      <c r="C237" s="1">
        <v>237</v>
      </c>
      <c r="D237" s="1" t="str">
        <f>LOOKUP(Table6[[#This Row],[JV Number]],Table5[JV Number],Table5[Early Completion Bridge])</f>
        <v>--</v>
      </c>
      <c r="E237" s="1" t="e">
        <f>LOOKUP(Table6[[#This Row],[JV Number]],Table5[JV Number],Table5[Region])</f>
        <v>#REF!</v>
      </c>
      <c r="F237" s="1">
        <f>LOOKUP(Table6[[#This Row],[JV Number]],Table5[JV Number],Table5[District])</f>
        <v>8</v>
      </c>
      <c r="G237" s="1" t="str">
        <f>LOOKUP(Table6[[#This Row],[JV Number]],Table5[JV Number],Table5[County])</f>
        <v>Cumberland</v>
      </c>
      <c r="H237" s="485">
        <f>LOOKUP(Table6[[#This Row],[JV Number]],Table1[JV '#],Table1[Latitude])</f>
        <v>40.0794</v>
      </c>
      <c r="I237" s="485">
        <f>LOOKUP(Table6[[#This Row],[JV Number]],Table1[JV '#],Table1[Longitude])</f>
        <v>-77.193200000000004</v>
      </c>
      <c r="J237" s="1" t="e">
        <f>IF(LOOKUP(Table6[[#This Row],[JV Number]],Table5[JV Number],Table5[Requires Clear/Grub])="",0,1)</f>
        <v>#REF!</v>
      </c>
      <c r="K237" s="1" t="e">
        <f>IF(LOOKUP(Table6[[#This Row],[JV Number]],Table5[JV Number],Table5[Requires Stakeout])="",0,1)</f>
        <v>#REF!</v>
      </c>
      <c r="L237" s="1" t="e">
        <f>IF(LOOKUP(Table6[[#This Row],[JV Number]],Table5[JV Number],Table5[Requires Earthwork])="",0,1)</f>
        <v>#REF!</v>
      </c>
      <c r="M237" s="1" t="e">
        <f>IF(LOOKUP(Table6[[#This Row],[JV Number]],Table5[JV Number],Table5[Requires Guardrail Adjustment])="",0,1)</f>
        <v>#REF!</v>
      </c>
      <c r="N237" s="1" t="e">
        <f>IF(LOOKUP(Table6[[#This Row],[JV Number]],Table5[JV Number],Table5[Requires Other Action])="",0,1)</f>
        <v>#REF!</v>
      </c>
    </row>
    <row r="238" spans="3:14" x14ac:dyDescent="0.25">
      <c r="C238" s="1">
        <v>238</v>
      </c>
      <c r="D238" s="1" t="str">
        <f>LOOKUP(Table6[[#This Row],[JV Number]],Table5[JV Number],Table5[Early Completion Bridge])</f>
        <v>--</v>
      </c>
      <c r="E238" s="1" t="e">
        <f>LOOKUP(Table6[[#This Row],[JV Number]],Table5[JV Number],Table5[Region])</f>
        <v>#REF!</v>
      </c>
      <c r="F238" s="1">
        <f>LOOKUP(Table6[[#This Row],[JV Number]],Table5[JV Number],Table5[District])</f>
        <v>8</v>
      </c>
      <c r="G238" s="1" t="str">
        <f>LOOKUP(Table6[[#This Row],[JV Number]],Table5[JV Number],Table5[County])</f>
        <v>Cumberland</v>
      </c>
      <c r="H238" s="485">
        <f>LOOKUP(Table6[[#This Row],[JV Number]],Table1[JV '#],Table1[Latitude])</f>
        <v>40.033799999999999</v>
      </c>
      <c r="I238" s="485">
        <f>LOOKUP(Table6[[#This Row],[JV Number]],Table1[JV '#],Table1[Longitude])</f>
        <v>-77.304000000000002</v>
      </c>
      <c r="J238" s="1" t="e">
        <f>IF(LOOKUP(Table6[[#This Row],[JV Number]],Table5[JV Number],Table5[Requires Clear/Grub])="",0,1)</f>
        <v>#REF!</v>
      </c>
      <c r="K238" s="1" t="e">
        <f>IF(LOOKUP(Table6[[#This Row],[JV Number]],Table5[JV Number],Table5[Requires Stakeout])="",0,1)</f>
        <v>#REF!</v>
      </c>
      <c r="L238" s="1" t="e">
        <f>IF(LOOKUP(Table6[[#This Row],[JV Number]],Table5[JV Number],Table5[Requires Earthwork])="",0,1)</f>
        <v>#REF!</v>
      </c>
      <c r="M238" s="1" t="e">
        <f>IF(LOOKUP(Table6[[#This Row],[JV Number]],Table5[JV Number],Table5[Requires Guardrail Adjustment])="",0,1)</f>
        <v>#REF!</v>
      </c>
      <c r="N238" s="1" t="e">
        <f>IF(LOOKUP(Table6[[#This Row],[JV Number]],Table5[JV Number],Table5[Requires Other Action])="",0,1)</f>
        <v>#REF!</v>
      </c>
    </row>
    <row r="239" spans="3:14" x14ac:dyDescent="0.25">
      <c r="C239" s="1">
        <v>239</v>
      </c>
      <c r="D239" s="1" t="str">
        <f>LOOKUP(Table6[[#This Row],[JV Number]],Table5[JV Number],Table5[Early Completion Bridge])</f>
        <v>--</v>
      </c>
      <c r="E239" s="1" t="e">
        <f>LOOKUP(Table6[[#This Row],[JV Number]],Table5[JV Number],Table5[Region])</f>
        <v>#REF!</v>
      </c>
      <c r="F239" s="1">
        <f>LOOKUP(Table6[[#This Row],[JV Number]],Table5[JV Number],Table5[District])</f>
        <v>8</v>
      </c>
      <c r="G239" s="1" t="str">
        <f>LOOKUP(Table6[[#This Row],[JV Number]],Table5[JV Number],Table5[County])</f>
        <v>Cumberland</v>
      </c>
      <c r="H239" s="485">
        <f>LOOKUP(Table6[[#This Row],[JV Number]],Table1[JV '#],Table1[Latitude])</f>
        <v>40.184222222222225</v>
      </c>
      <c r="I239" s="485">
        <f>LOOKUP(Table6[[#This Row],[JV Number]],Table1[JV '#],Table1[Longitude])</f>
        <v>-77.40603055555556</v>
      </c>
      <c r="J239" s="1" t="e">
        <f>IF(LOOKUP(Table6[[#This Row],[JV Number]],Table5[JV Number],Table5[Requires Clear/Grub])="",0,1)</f>
        <v>#REF!</v>
      </c>
      <c r="K239" s="1" t="e">
        <f>IF(LOOKUP(Table6[[#This Row],[JV Number]],Table5[JV Number],Table5[Requires Stakeout])="",0,1)</f>
        <v>#REF!</v>
      </c>
      <c r="L239" s="1" t="e">
        <f>IF(LOOKUP(Table6[[#This Row],[JV Number]],Table5[JV Number],Table5[Requires Earthwork])="",0,1)</f>
        <v>#REF!</v>
      </c>
      <c r="M239" s="1" t="e">
        <f>IF(LOOKUP(Table6[[#This Row],[JV Number]],Table5[JV Number],Table5[Requires Guardrail Adjustment])="",0,1)</f>
        <v>#REF!</v>
      </c>
      <c r="N239" s="1" t="e">
        <f>IF(LOOKUP(Table6[[#This Row],[JV Number]],Table5[JV Number],Table5[Requires Other Action])="",0,1)</f>
        <v>#REF!</v>
      </c>
    </row>
    <row r="240" spans="3:14" x14ac:dyDescent="0.25">
      <c r="C240" s="1">
        <v>240</v>
      </c>
      <c r="D240" s="1" t="str">
        <f>LOOKUP(Table6[[#This Row],[JV Number]],Table5[JV Number],Table5[Early Completion Bridge])</f>
        <v>--</v>
      </c>
      <c r="E240" s="1" t="e">
        <f>LOOKUP(Table6[[#This Row],[JV Number]],Table5[JV Number],Table5[Region])</f>
        <v>#REF!</v>
      </c>
      <c r="F240" s="1">
        <f>LOOKUP(Table6[[#This Row],[JV Number]],Table5[JV Number],Table5[District])</f>
        <v>8</v>
      </c>
      <c r="G240" s="1" t="str">
        <f>LOOKUP(Table6[[#This Row],[JV Number]],Table5[JV Number],Table5[County])</f>
        <v>Cumberland</v>
      </c>
      <c r="H240" s="485">
        <f>LOOKUP(Table6[[#This Row],[JV Number]],Table1[JV '#],Table1[Latitude])</f>
        <v>40.238083333333336</v>
      </c>
      <c r="I240" s="485">
        <f>LOOKUP(Table6[[#This Row],[JV Number]],Table1[JV '#],Table1[Longitude])</f>
        <v>-77.445222222222228</v>
      </c>
      <c r="J240" s="1" t="e">
        <f>IF(LOOKUP(Table6[[#This Row],[JV Number]],Table5[JV Number],Table5[Requires Clear/Grub])="",0,1)</f>
        <v>#REF!</v>
      </c>
      <c r="K240" s="1" t="e">
        <f>IF(LOOKUP(Table6[[#This Row],[JV Number]],Table5[JV Number],Table5[Requires Stakeout])="",0,1)</f>
        <v>#REF!</v>
      </c>
      <c r="L240" s="1" t="e">
        <f>IF(LOOKUP(Table6[[#This Row],[JV Number]],Table5[JV Number],Table5[Requires Earthwork])="",0,1)</f>
        <v>#REF!</v>
      </c>
      <c r="M240" s="1" t="e">
        <f>IF(LOOKUP(Table6[[#This Row],[JV Number]],Table5[JV Number],Table5[Requires Guardrail Adjustment])="",0,1)</f>
        <v>#REF!</v>
      </c>
      <c r="N240" s="1" t="e">
        <f>IF(LOOKUP(Table6[[#This Row],[JV Number]],Table5[JV Number],Table5[Requires Other Action])="",0,1)</f>
        <v>#REF!</v>
      </c>
    </row>
    <row r="241" spans="3:14" x14ac:dyDescent="0.25">
      <c r="C241" s="1">
        <v>241</v>
      </c>
      <c r="D241" s="1" t="str">
        <f>LOOKUP(Table6[[#This Row],[JV Number]],Table5[JV Number],Table5[Early Completion Bridge])</f>
        <v>--</v>
      </c>
      <c r="E241" s="1" t="e">
        <f>LOOKUP(Table6[[#This Row],[JV Number]],Table5[JV Number],Table5[Region])</f>
        <v>#REF!</v>
      </c>
      <c r="F241" s="1">
        <f>LOOKUP(Table6[[#This Row],[JV Number]],Table5[JV Number],Table5[District])</f>
        <v>8</v>
      </c>
      <c r="G241" s="1" t="str">
        <f>LOOKUP(Table6[[#This Row],[JV Number]],Table5[JV Number],Table5[County])</f>
        <v>Cumberland</v>
      </c>
      <c r="H241" s="485">
        <f>LOOKUP(Table6[[#This Row],[JV Number]],Table1[JV '#],Table1[Latitude])</f>
        <v>40.212027777777777</v>
      </c>
      <c r="I241" s="485">
        <f>LOOKUP(Table6[[#This Row],[JV Number]],Table1[JV '#],Table1[Longitude])</f>
        <v>-76.906530555555563</v>
      </c>
      <c r="J241" s="1" t="e">
        <f>IF(LOOKUP(Table6[[#This Row],[JV Number]],Table5[JV Number],Table5[Requires Clear/Grub])="",0,1)</f>
        <v>#REF!</v>
      </c>
      <c r="K241" s="1" t="e">
        <f>IF(LOOKUP(Table6[[#This Row],[JV Number]],Table5[JV Number],Table5[Requires Stakeout])="",0,1)</f>
        <v>#REF!</v>
      </c>
      <c r="L241" s="1" t="e">
        <f>IF(LOOKUP(Table6[[#This Row],[JV Number]],Table5[JV Number],Table5[Requires Earthwork])="",0,1)</f>
        <v>#REF!</v>
      </c>
      <c r="M241" s="1" t="e">
        <f>IF(LOOKUP(Table6[[#This Row],[JV Number]],Table5[JV Number],Table5[Requires Guardrail Adjustment])="",0,1)</f>
        <v>#REF!</v>
      </c>
      <c r="N241" s="1" t="e">
        <f>IF(LOOKUP(Table6[[#This Row],[JV Number]],Table5[JV Number],Table5[Requires Other Action])="",0,1)</f>
        <v>#REF!</v>
      </c>
    </row>
    <row r="242" spans="3:14" x14ac:dyDescent="0.25">
      <c r="C242" s="1">
        <v>242</v>
      </c>
      <c r="D242" s="1" t="str">
        <f>LOOKUP(Table6[[#This Row],[JV Number]],Table5[JV Number],Table5[Early Completion Bridge])</f>
        <v>--</v>
      </c>
      <c r="E242" s="1" t="e">
        <f>LOOKUP(Table6[[#This Row],[JV Number]],Table5[JV Number],Table5[Region])</f>
        <v>#REF!</v>
      </c>
      <c r="F242" s="1">
        <f>LOOKUP(Table6[[#This Row],[JV Number]],Table5[JV Number],Table5[District])</f>
        <v>8</v>
      </c>
      <c r="G242" s="1" t="str">
        <f>LOOKUP(Table6[[#This Row],[JV Number]],Table5[JV Number],Table5[County])</f>
        <v>Cumberland</v>
      </c>
      <c r="H242" s="485">
        <f>LOOKUP(Table6[[#This Row],[JV Number]],Table1[JV '#],Table1[Latitude])</f>
        <v>40.111805555555556</v>
      </c>
      <c r="I242" s="485">
        <f>LOOKUP(Table6[[#This Row],[JV Number]],Table1[JV '#],Table1[Longitude])</f>
        <v>-77.28465833333334</v>
      </c>
      <c r="J242" s="1" t="e">
        <f>IF(LOOKUP(Table6[[#This Row],[JV Number]],Table5[JV Number],Table5[Requires Clear/Grub])="",0,1)</f>
        <v>#REF!</v>
      </c>
      <c r="K242" s="1" t="e">
        <f>IF(LOOKUP(Table6[[#This Row],[JV Number]],Table5[JV Number],Table5[Requires Stakeout])="",0,1)</f>
        <v>#REF!</v>
      </c>
      <c r="L242" s="1" t="e">
        <f>IF(LOOKUP(Table6[[#This Row],[JV Number]],Table5[JV Number],Table5[Requires Earthwork])="",0,1)</f>
        <v>#REF!</v>
      </c>
      <c r="M242" s="1" t="e">
        <f>IF(LOOKUP(Table6[[#This Row],[JV Number]],Table5[JV Number],Table5[Requires Guardrail Adjustment])="",0,1)</f>
        <v>#REF!</v>
      </c>
      <c r="N242" s="1" t="e">
        <f>IF(LOOKUP(Table6[[#This Row],[JV Number]],Table5[JV Number],Table5[Requires Other Action])="",0,1)</f>
        <v>#REF!</v>
      </c>
    </row>
    <row r="243" spans="3:14" x14ac:dyDescent="0.25">
      <c r="C243" s="1">
        <v>243</v>
      </c>
      <c r="D243" s="1" t="str">
        <f>LOOKUP(Table6[[#This Row],[JV Number]],Table5[JV Number],Table5[Early Completion Bridge])</f>
        <v>--</v>
      </c>
      <c r="E243" s="1" t="e">
        <f>LOOKUP(Table6[[#This Row],[JV Number]],Table5[JV Number],Table5[Region])</f>
        <v>#REF!</v>
      </c>
      <c r="F243" s="1">
        <f>LOOKUP(Table6[[#This Row],[JV Number]],Table5[JV Number],Table5[District])</f>
        <v>8</v>
      </c>
      <c r="G243" s="1" t="str">
        <f>LOOKUP(Table6[[#This Row],[JV Number]],Table5[JV Number],Table5[County])</f>
        <v>Cumberland</v>
      </c>
      <c r="H243" s="485">
        <f>LOOKUP(Table6[[#This Row],[JV Number]],Table1[JV '#],Table1[Latitude])</f>
        <v>40.08336111111111</v>
      </c>
      <c r="I243" s="485">
        <f>LOOKUP(Table6[[#This Row],[JV Number]],Table1[JV '#],Table1[Longitude])</f>
        <v>-77.543230555555553</v>
      </c>
      <c r="J243" s="1" t="e">
        <f>IF(LOOKUP(Table6[[#This Row],[JV Number]],Table5[JV Number],Table5[Requires Clear/Grub])="",0,1)</f>
        <v>#REF!</v>
      </c>
      <c r="K243" s="1" t="e">
        <f>IF(LOOKUP(Table6[[#This Row],[JV Number]],Table5[JV Number],Table5[Requires Stakeout])="",0,1)</f>
        <v>#REF!</v>
      </c>
      <c r="L243" s="1" t="e">
        <f>IF(LOOKUP(Table6[[#This Row],[JV Number]],Table5[JV Number],Table5[Requires Earthwork])="",0,1)</f>
        <v>#REF!</v>
      </c>
      <c r="M243" s="1" t="e">
        <f>IF(LOOKUP(Table6[[#This Row],[JV Number]],Table5[JV Number],Table5[Requires Guardrail Adjustment])="",0,1)</f>
        <v>#REF!</v>
      </c>
      <c r="N243" s="1" t="e">
        <f>IF(LOOKUP(Table6[[#This Row],[JV Number]],Table5[JV Number],Table5[Requires Other Action])="",0,1)</f>
        <v>#REF!</v>
      </c>
    </row>
    <row r="244" spans="3:14" x14ac:dyDescent="0.25">
      <c r="C244" s="1">
        <v>244</v>
      </c>
      <c r="D244" s="1" t="str">
        <f>LOOKUP(Table6[[#This Row],[JV Number]],Table5[JV Number],Table5[Early Completion Bridge])</f>
        <v>--</v>
      </c>
      <c r="E244" s="1" t="e">
        <f>LOOKUP(Table6[[#This Row],[JV Number]],Table5[JV Number],Table5[Region])</f>
        <v>#REF!</v>
      </c>
      <c r="F244" s="1">
        <f>LOOKUP(Table6[[#This Row],[JV Number]],Table5[JV Number],Table5[District])</f>
        <v>8</v>
      </c>
      <c r="G244" s="1" t="str">
        <f>LOOKUP(Table6[[#This Row],[JV Number]],Table5[JV Number],Table5[County])</f>
        <v>Cumberland</v>
      </c>
      <c r="H244" s="485">
        <f>LOOKUP(Table6[[#This Row],[JV Number]],Table1[JV '#],Table1[Latitude])</f>
        <v>40.209083333333332</v>
      </c>
      <c r="I244" s="485">
        <f>LOOKUP(Table6[[#This Row],[JV Number]],Table1[JV '#],Table1[Longitude])</f>
        <v>-77.436633333333333</v>
      </c>
      <c r="J244" s="1" t="e">
        <f>IF(LOOKUP(Table6[[#This Row],[JV Number]],Table5[JV Number],Table5[Requires Clear/Grub])="",0,1)</f>
        <v>#REF!</v>
      </c>
      <c r="K244" s="1" t="e">
        <f>IF(LOOKUP(Table6[[#This Row],[JV Number]],Table5[JV Number],Table5[Requires Stakeout])="",0,1)</f>
        <v>#REF!</v>
      </c>
      <c r="L244" s="1" t="e">
        <f>IF(LOOKUP(Table6[[#This Row],[JV Number]],Table5[JV Number],Table5[Requires Earthwork])="",0,1)</f>
        <v>#REF!</v>
      </c>
      <c r="M244" s="1" t="e">
        <f>IF(LOOKUP(Table6[[#This Row],[JV Number]],Table5[JV Number],Table5[Requires Guardrail Adjustment])="",0,1)</f>
        <v>#REF!</v>
      </c>
      <c r="N244" s="1" t="e">
        <f>IF(LOOKUP(Table6[[#This Row],[JV Number]],Table5[JV Number],Table5[Requires Other Action])="",0,1)</f>
        <v>#REF!</v>
      </c>
    </row>
    <row r="245" spans="3:14" x14ac:dyDescent="0.25">
      <c r="C245" s="1">
        <v>245</v>
      </c>
      <c r="D245" s="1" t="str">
        <f>LOOKUP(Table6[[#This Row],[JV Number]],Table5[JV Number],Table5[Early Completion Bridge])</f>
        <v>--</v>
      </c>
      <c r="E245" s="1" t="e">
        <f>LOOKUP(Table6[[#This Row],[JV Number]],Table5[JV Number],Table5[Region])</f>
        <v>#REF!</v>
      </c>
      <c r="F245" s="1">
        <f>LOOKUP(Table6[[#This Row],[JV Number]],Table5[JV Number],Table5[District])</f>
        <v>8</v>
      </c>
      <c r="G245" s="1" t="str">
        <f>LOOKUP(Table6[[#This Row],[JV Number]],Table5[JV Number],Table5[County])</f>
        <v>Dauphin</v>
      </c>
      <c r="H245" s="485">
        <f>LOOKUP(Table6[[#This Row],[JV Number]],Table1[JV '#],Table1[Latitude])</f>
        <v>40.628</v>
      </c>
      <c r="I245" s="485">
        <f>LOOKUP(Table6[[#This Row],[JV Number]],Table1[JV '#],Table1[Longitude])</f>
        <v>-76.777977777777778</v>
      </c>
      <c r="J245" s="1" t="e">
        <f>IF(LOOKUP(Table6[[#This Row],[JV Number]],Table5[JV Number],Table5[Requires Clear/Grub])="",0,1)</f>
        <v>#REF!</v>
      </c>
      <c r="K245" s="1" t="e">
        <f>IF(LOOKUP(Table6[[#This Row],[JV Number]],Table5[JV Number],Table5[Requires Stakeout])="",0,1)</f>
        <v>#REF!</v>
      </c>
      <c r="L245" s="1" t="e">
        <f>IF(LOOKUP(Table6[[#This Row],[JV Number]],Table5[JV Number],Table5[Requires Earthwork])="",0,1)</f>
        <v>#REF!</v>
      </c>
      <c r="M245" s="1" t="e">
        <f>IF(LOOKUP(Table6[[#This Row],[JV Number]],Table5[JV Number],Table5[Requires Guardrail Adjustment])="",0,1)</f>
        <v>#REF!</v>
      </c>
      <c r="N245" s="1" t="e">
        <f>IF(LOOKUP(Table6[[#This Row],[JV Number]],Table5[JV Number],Table5[Requires Other Action])="",0,1)</f>
        <v>#REF!</v>
      </c>
    </row>
    <row r="246" spans="3:14" x14ac:dyDescent="0.25">
      <c r="C246" s="1">
        <v>246</v>
      </c>
      <c r="D246" s="1" t="str">
        <f>LOOKUP(Table6[[#This Row],[JV Number]],Table5[JV Number],Table5[Early Completion Bridge])</f>
        <v>--</v>
      </c>
      <c r="E246" s="1" t="e">
        <f>LOOKUP(Table6[[#This Row],[JV Number]],Table5[JV Number],Table5[Region])</f>
        <v>#REF!</v>
      </c>
      <c r="F246" s="1">
        <f>LOOKUP(Table6[[#This Row],[JV Number]],Table5[JV Number],Table5[District])</f>
        <v>8</v>
      </c>
      <c r="G246" s="1" t="str">
        <f>LOOKUP(Table6[[#This Row],[JV Number]],Table5[JV Number],Table5[County])</f>
        <v>Dauphin</v>
      </c>
      <c r="H246" s="485">
        <f>LOOKUP(Table6[[#This Row],[JV Number]],Table1[JV '#],Table1[Latitude])</f>
        <v>40.299527777777776</v>
      </c>
      <c r="I246" s="485">
        <f>LOOKUP(Table6[[#This Row],[JV Number]],Table1[JV '#],Table1[Longitude])</f>
        <v>-76.638527777777782</v>
      </c>
      <c r="J246" s="1" t="e">
        <f>IF(LOOKUP(Table6[[#This Row],[JV Number]],Table5[JV Number],Table5[Requires Clear/Grub])="",0,1)</f>
        <v>#REF!</v>
      </c>
      <c r="K246" s="1" t="e">
        <f>IF(LOOKUP(Table6[[#This Row],[JV Number]],Table5[JV Number],Table5[Requires Stakeout])="",0,1)</f>
        <v>#REF!</v>
      </c>
      <c r="L246" s="1" t="e">
        <f>IF(LOOKUP(Table6[[#This Row],[JV Number]],Table5[JV Number],Table5[Requires Earthwork])="",0,1)</f>
        <v>#REF!</v>
      </c>
      <c r="M246" s="1" t="e">
        <f>IF(LOOKUP(Table6[[#This Row],[JV Number]],Table5[JV Number],Table5[Requires Guardrail Adjustment])="",0,1)</f>
        <v>#REF!</v>
      </c>
      <c r="N246" s="1" t="e">
        <f>IF(LOOKUP(Table6[[#This Row],[JV Number]],Table5[JV Number],Table5[Requires Other Action])="",0,1)</f>
        <v>#REF!</v>
      </c>
    </row>
    <row r="247" spans="3:14" x14ac:dyDescent="0.25">
      <c r="C247" s="1">
        <v>247</v>
      </c>
      <c r="D247" s="1" t="str">
        <f>LOOKUP(Table6[[#This Row],[JV Number]],Table5[JV Number],Table5[Early Completion Bridge])</f>
        <v>--</v>
      </c>
      <c r="E247" s="1" t="e">
        <f>LOOKUP(Table6[[#This Row],[JV Number]],Table5[JV Number],Table5[Region])</f>
        <v>#REF!</v>
      </c>
      <c r="F247" s="1">
        <f>LOOKUP(Table6[[#This Row],[JV Number]],Table5[JV Number],Table5[District])</f>
        <v>8</v>
      </c>
      <c r="G247" s="1" t="str">
        <f>LOOKUP(Table6[[#This Row],[JV Number]],Table5[JV Number],Table5[County])</f>
        <v>Dauphin</v>
      </c>
      <c r="H247" s="485">
        <f>LOOKUP(Table6[[#This Row],[JV Number]],Table1[JV '#],Table1[Latitude])</f>
        <v>40.480499999999999</v>
      </c>
      <c r="I247" s="485">
        <f>LOOKUP(Table6[[#This Row],[JV Number]],Table1[JV '#],Table1[Longitude])</f>
        <v>-76.882549999999995</v>
      </c>
      <c r="J247" s="1" t="e">
        <f>IF(LOOKUP(Table6[[#This Row],[JV Number]],Table5[JV Number],Table5[Requires Clear/Grub])="",0,1)</f>
        <v>#REF!</v>
      </c>
      <c r="K247" s="1" t="e">
        <f>IF(LOOKUP(Table6[[#This Row],[JV Number]],Table5[JV Number],Table5[Requires Stakeout])="",0,1)</f>
        <v>#REF!</v>
      </c>
      <c r="L247" s="1" t="e">
        <f>IF(LOOKUP(Table6[[#This Row],[JV Number]],Table5[JV Number],Table5[Requires Earthwork])="",0,1)</f>
        <v>#REF!</v>
      </c>
      <c r="M247" s="1" t="e">
        <f>IF(LOOKUP(Table6[[#This Row],[JV Number]],Table5[JV Number],Table5[Requires Guardrail Adjustment])="",0,1)</f>
        <v>#REF!</v>
      </c>
      <c r="N247" s="1" t="e">
        <f>IF(LOOKUP(Table6[[#This Row],[JV Number]],Table5[JV Number],Table5[Requires Other Action])="",0,1)</f>
        <v>#REF!</v>
      </c>
    </row>
    <row r="248" spans="3:14" x14ac:dyDescent="0.25">
      <c r="C248" s="1">
        <v>248</v>
      </c>
      <c r="D248" s="1" t="str">
        <f>LOOKUP(Table6[[#This Row],[JV Number]],Table5[JV Number],Table5[Early Completion Bridge])</f>
        <v>--</v>
      </c>
      <c r="E248" s="1" t="e">
        <f>LOOKUP(Table6[[#This Row],[JV Number]],Table5[JV Number],Table5[Region])</f>
        <v>#REF!</v>
      </c>
      <c r="F248" s="1">
        <f>LOOKUP(Table6[[#This Row],[JV Number]],Table5[JV Number],Table5[District])</f>
        <v>8</v>
      </c>
      <c r="G248" s="1" t="str">
        <f>LOOKUP(Table6[[#This Row],[JV Number]],Table5[JV Number],Table5[County])</f>
        <v>Franklin</v>
      </c>
      <c r="H248" s="485">
        <f>LOOKUP(Table6[[#This Row],[JV Number]],Table1[JV '#],Table1[Latitude])</f>
        <v>39.905361111111112</v>
      </c>
      <c r="I248" s="485">
        <f>LOOKUP(Table6[[#This Row],[JV Number]],Table1[JV '#],Table1[Longitude])</f>
        <v>-77.478250000000003</v>
      </c>
      <c r="J248" s="1" t="e">
        <f>IF(LOOKUP(Table6[[#This Row],[JV Number]],Table5[JV Number],Table5[Requires Clear/Grub])="",0,1)</f>
        <v>#REF!</v>
      </c>
      <c r="K248" s="1" t="e">
        <f>IF(LOOKUP(Table6[[#This Row],[JV Number]],Table5[JV Number],Table5[Requires Stakeout])="",0,1)</f>
        <v>#REF!</v>
      </c>
      <c r="L248" s="1" t="e">
        <f>IF(LOOKUP(Table6[[#This Row],[JV Number]],Table5[JV Number],Table5[Requires Earthwork])="",0,1)</f>
        <v>#REF!</v>
      </c>
      <c r="M248" s="1" t="e">
        <f>IF(LOOKUP(Table6[[#This Row],[JV Number]],Table5[JV Number],Table5[Requires Guardrail Adjustment])="",0,1)</f>
        <v>#REF!</v>
      </c>
      <c r="N248" s="1" t="e">
        <f>IF(LOOKUP(Table6[[#This Row],[JV Number]],Table5[JV Number],Table5[Requires Other Action])="",0,1)</f>
        <v>#REF!</v>
      </c>
    </row>
    <row r="249" spans="3:14" x14ac:dyDescent="0.25">
      <c r="C249" s="1">
        <v>249</v>
      </c>
      <c r="D249" s="1" t="str">
        <f>LOOKUP(Table6[[#This Row],[JV Number]],Table5[JV Number],Table5[Early Completion Bridge])</f>
        <v>--</v>
      </c>
      <c r="E249" s="1" t="e">
        <f>LOOKUP(Table6[[#This Row],[JV Number]],Table5[JV Number],Table5[Region])</f>
        <v>#REF!</v>
      </c>
      <c r="F249" s="1">
        <f>LOOKUP(Table6[[#This Row],[JV Number]],Table5[JV Number],Table5[District])</f>
        <v>8</v>
      </c>
      <c r="G249" s="1" t="str">
        <f>LOOKUP(Table6[[#This Row],[JV Number]],Table5[JV Number],Table5[County])</f>
        <v>Franklin</v>
      </c>
      <c r="H249" s="485">
        <f>LOOKUP(Table6[[#This Row],[JV Number]],Table1[JV '#],Table1[Latitude])</f>
        <v>40.225722222222224</v>
      </c>
      <c r="I249" s="485">
        <f>LOOKUP(Table6[[#This Row],[JV Number]],Table1[JV '#],Table1[Longitude])</f>
        <v>-77.692752777777784</v>
      </c>
      <c r="J249" s="1" t="e">
        <f>IF(LOOKUP(Table6[[#This Row],[JV Number]],Table5[JV Number],Table5[Requires Clear/Grub])="",0,1)</f>
        <v>#REF!</v>
      </c>
      <c r="K249" s="1" t="e">
        <f>IF(LOOKUP(Table6[[#This Row],[JV Number]],Table5[JV Number],Table5[Requires Stakeout])="",0,1)</f>
        <v>#REF!</v>
      </c>
      <c r="L249" s="1" t="e">
        <f>IF(LOOKUP(Table6[[#This Row],[JV Number]],Table5[JV Number],Table5[Requires Earthwork])="",0,1)</f>
        <v>#REF!</v>
      </c>
      <c r="M249" s="1" t="e">
        <f>IF(LOOKUP(Table6[[#This Row],[JV Number]],Table5[JV Number],Table5[Requires Guardrail Adjustment])="",0,1)</f>
        <v>#REF!</v>
      </c>
      <c r="N249" s="1" t="e">
        <f>IF(LOOKUP(Table6[[#This Row],[JV Number]],Table5[JV Number],Table5[Requires Other Action])="",0,1)</f>
        <v>#REF!</v>
      </c>
    </row>
    <row r="250" spans="3:14" x14ac:dyDescent="0.25">
      <c r="C250" s="1">
        <v>250</v>
      </c>
      <c r="D250" s="1" t="str">
        <f>LOOKUP(Table6[[#This Row],[JV Number]],Table5[JV Number],Table5[Early Completion Bridge])</f>
        <v>--</v>
      </c>
      <c r="E250" s="1" t="e">
        <f>LOOKUP(Table6[[#This Row],[JV Number]],Table5[JV Number],Table5[Region])</f>
        <v>#REF!</v>
      </c>
      <c r="F250" s="1">
        <f>LOOKUP(Table6[[#This Row],[JV Number]],Table5[JV Number],Table5[District])</f>
        <v>8</v>
      </c>
      <c r="G250" s="1" t="str">
        <f>LOOKUP(Table6[[#This Row],[JV Number]],Table5[JV Number],Table5[County])</f>
        <v>Franklin</v>
      </c>
      <c r="H250" s="485">
        <f>LOOKUP(Table6[[#This Row],[JV Number]],Table1[JV '#],Table1[Latitude])</f>
        <v>40.091583333333332</v>
      </c>
      <c r="I250" s="485">
        <f>LOOKUP(Table6[[#This Row],[JV Number]],Table1[JV '#],Table1[Longitude])</f>
        <v>-77.648124999999993</v>
      </c>
      <c r="J250" s="1" t="e">
        <f>IF(LOOKUP(Table6[[#This Row],[JV Number]],Table5[JV Number],Table5[Requires Clear/Grub])="",0,1)</f>
        <v>#REF!</v>
      </c>
      <c r="K250" s="1" t="e">
        <f>IF(LOOKUP(Table6[[#This Row],[JV Number]],Table5[JV Number],Table5[Requires Stakeout])="",0,1)</f>
        <v>#REF!</v>
      </c>
      <c r="L250" s="1" t="e">
        <f>IF(LOOKUP(Table6[[#This Row],[JV Number]],Table5[JV Number],Table5[Requires Earthwork])="",0,1)</f>
        <v>#REF!</v>
      </c>
      <c r="M250" s="1" t="e">
        <f>IF(LOOKUP(Table6[[#This Row],[JV Number]],Table5[JV Number],Table5[Requires Guardrail Adjustment])="",0,1)</f>
        <v>#REF!</v>
      </c>
      <c r="N250" s="1" t="e">
        <f>IF(LOOKUP(Table6[[#This Row],[JV Number]],Table5[JV Number],Table5[Requires Other Action])="",0,1)</f>
        <v>#REF!</v>
      </c>
    </row>
    <row r="251" spans="3:14" x14ac:dyDescent="0.25">
      <c r="C251" s="1">
        <v>251</v>
      </c>
      <c r="D251" s="1" t="str">
        <f>LOOKUP(Table6[[#This Row],[JV Number]],Table5[JV Number],Table5[Early Completion Bridge])</f>
        <v>--</v>
      </c>
      <c r="E251" s="1" t="e">
        <f>LOOKUP(Table6[[#This Row],[JV Number]],Table5[JV Number],Table5[Region])</f>
        <v>#REF!</v>
      </c>
      <c r="F251" s="1">
        <f>LOOKUP(Table6[[#This Row],[JV Number]],Table5[JV Number],Table5[District])</f>
        <v>8</v>
      </c>
      <c r="G251" s="1" t="str">
        <f>LOOKUP(Table6[[#This Row],[JV Number]],Table5[JV Number],Table5[County])</f>
        <v>Franklin</v>
      </c>
      <c r="H251" s="485">
        <f>LOOKUP(Table6[[#This Row],[JV Number]],Table1[JV '#],Table1[Latitude])</f>
        <v>39.976777777777777</v>
      </c>
      <c r="I251" s="485">
        <f>LOOKUP(Table6[[#This Row],[JV Number]],Table1[JV '#],Table1[Longitude])</f>
        <v>-77.758250000000004</v>
      </c>
      <c r="J251" s="1" t="e">
        <f>IF(LOOKUP(Table6[[#This Row],[JV Number]],Table5[JV Number],Table5[Requires Clear/Grub])="",0,1)</f>
        <v>#REF!</v>
      </c>
      <c r="K251" s="1" t="e">
        <f>IF(LOOKUP(Table6[[#This Row],[JV Number]],Table5[JV Number],Table5[Requires Stakeout])="",0,1)</f>
        <v>#REF!</v>
      </c>
      <c r="L251" s="1" t="e">
        <f>IF(LOOKUP(Table6[[#This Row],[JV Number]],Table5[JV Number],Table5[Requires Earthwork])="",0,1)</f>
        <v>#REF!</v>
      </c>
      <c r="M251" s="1" t="e">
        <f>IF(LOOKUP(Table6[[#This Row],[JV Number]],Table5[JV Number],Table5[Requires Guardrail Adjustment])="",0,1)</f>
        <v>#REF!</v>
      </c>
      <c r="N251" s="1" t="e">
        <f>IF(LOOKUP(Table6[[#This Row],[JV Number]],Table5[JV Number],Table5[Requires Other Action])="",0,1)</f>
        <v>#REF!</v>
      </c>
    </row>
    <row r="252" spans="3:14" x14ac:dyDescent="0.25">
      <c r="C252" s="1">
        <v>252</v>
      </c>
      <c r="D252" s="1" t="str">
        <f>LOOKUP(Table6[[#This Row],[JV Number]],Table5[JV Number],Table5[Early Completion Bridge])</f>
        <v>--</v>
      </c>
      <c r="E252" s="1" t="e">
        <f>LOOKUP(Table6[[#This Row],[JV Number]],Table5[JV Number],Table5[Region])</f>
        <v>#REF!</v>
      </c>
      <c r="F252" s="1">
        <f>LOOKUP(Table6[[#This Row],[JV Number]],Table5[JV Number],Table5[District])</f>
        <v>8</v>
      </c>
      <c r="G252" s="1" t="str">
        <f>LOOKUP(Table6[[#This Row],[JV Number]],Table5[JV Number],Table5[County])</f>
        <v>Franklin</v>
      </c>
      <c r="H252" s="485">
        <f>LOOKUP(Table6[[#This Row],[JV Number]],Table1[JV '#],Table1[Latitude])</f>
        <v>39.964944444444441</v>
      </c>
      <c r="I252" s="485">
        <f>LOOKUP(Table6[[#This Row],[JV Number]],Table1[JV '#],Table1[Longitude])</f>
        <v>-77.730183333333329</v>
      </c>
      <c r="J252" s="1" t="e">
        <f>IF(LOOKUP(Table6[[#This Row],[JV Number]],Table5[JV Number],Table5[Requires Clear/Grub])="",0,1)</f>
        <v>#REF!</v>
      </c>
      <c r="K252" s="1" t="e">
        <f>IF(LOOKUP(Table6[[#This Row],[JV Number]],Table5[JV Number],Table5[Requires Stakeout])="",0,1)</f>
        <v>#REF!</v>
      </c>
      <c r="L252" s="1" t="e">
        <f>IF(LOOKUP(Table6[[#This Row],[JV Number]],Table5[JV Number],Table5[Requires Earthwork])="",0,1)</f>
        <v>#REF!</v>
      </c>
      <c r="M252" s="1" t="e">
        <f>IF(LOOKUP(Table6[[#This Row],[JV Number]],Table5[JV Number],Table5[Requires Guardrail Adjustment])="",0,1)</f>
        <v>#REF!</v>
      </c>
      <c r="N252" s="1" t="e">
        <f>IF(LOOKUP(Table6[[#This Row],[JV Number]],Table5[JV Number],Table5[Requires Other Action])="",0,1)</f>
        <v>#REF!</v>
      </c>
    </row>
    <row r="253" spans="3:14" x14ac:dyDescent="0.25">
      <c r="C253" s="1">
        <v>253</v>
      </c>
      <c r="D253" s="1" t="str">
        <f>LOOKUP(Table6[[#This Row],[JV Number]],Table5[JV Number],Table5[Early Completion Bridge])</f>
        <v>--</v>
      </c>
      <c r="E253" s="1" t="e">
        <f>LOOKUP(Table6[[#This Row],[JV Number]],Table5[JV Number],Table5[Region])</f>
        <v>#REF!</v>
      </c>
      <c r="F253" s="1">
        <f>LOOKUP(Table6[[#This Row],[JV Number]],Table5[JV Number],Table5[District])</f>
        <v>8</v>
      </c>
      <c r="G253" s="1" t="str">
        <f>LOOKUP(Table6[[#This Row],[JV Number]],Table5[JV Number],Table5[County])</f>
        <v>Lancaster</v>
      </c>
      <c r="H253" s="485">
        <f>LOOKUP(Table6[[#This Row],[JV Number]],Table1[JV '#],Table1[Latitude])</f>
        <v>40.062861111111111</v>
      </c>
      <c r="I253" s="485">
        <f>LOOKUP(Table6[[#This Row],[JV Number]],Table1[JV '#],Table1[Longitude])</f>
        <v>-76.516183333333331</v>
      </c>
      <c r="J253" s="1" t="e">
        <f>IF(LOOKUP(Table6[[#This Row],[JV Number]],Table5[JV Number],Table5[Requires Clear/Grub])="",0,1)</f>
        <v>#REF!</v>
      </c>
      <c r="K253" s="1" t="e">
        <f>IF(LOOKUP(Table6[[#This Row],[JV Number]],Table5[JV Number],Table5[Requires Stakeout])="",0,1)</f>
        <v>#REF!</v>
      </c>
      <c r="L253" s="1" t="e">
        <f>IF(LOOKUP(Table6[[#This Row],[JV Number]],Table5[JV Number],Table5[Requires Earthwork])="",0,1)</f>
        <v>#REF!</v>
      </c>
      <c r="M253" s="1" t="e">
        <f>IF(LOOKUP(Table6[[#This Row],[JV Number]],Table5[JV Number],Table5[Requires Guardrail Adjustment])="",0,1)</f>
        <v>#REF!</v>
      </c>
      <c r="N253" s="1" t="e">
        <f>IF(LOOKUP(Table6[[#This Row],[JV Number]],Table5[JV Number],Table5[Requires Other Action])="",0,1)</f>
        <v>#REF!</v>
      </c>
    </row>
    <row r="254" spans="3:14" x14ac:dyDescent="0.25">
      <c r="C254" s="1">
        <v>254</v>
      </c>
      <c r="D254" s="1" t="str">
        <f>LOOKUP(Table6[[#This Row],[JV Number]],Table5[JV Number],Table5[Early Completion Bridge])</f>
        <v>--</v>
      </c>
      <c r="E254" s="1" t="e">
        <f>LOOKUP(Table6[[#This Row],[JV Number]],Table5[JV Number],Table5[Region])</f>
        <v>#REF!</v>
      </c>
      <c r="F254" s="1">
        <f>LOOKUP(Table6[[#This Row],[JV Number]],Table5[JV Number],Table5[District])</f>
        <v>8</v>
      </c>
      <c r="G254" s="1" t="str">
        <f>LOOKUP(Table6[[#This Row],[JV Number]],Table5[JV Number],Table5[County])</f>
        <v>Lancaster</v>
      </c>
      <c r="H254" s="485">
        <f>LOOKUP(Table6[[#This Row],[JV Number]],Table1[JV '#],Table1[Latitude])</f>
        <v>40.006027777777781</v>
      </c>
      <c r="I254" s="485">
        <f>LOOKUP(Table6[[#This Row],[JV Number]],Table1[JV '#],Table1[Longitude])</f>
        <v>-76.110791666666671</v>
      </c>
      <c r="J254" s="1" t="e">
        <f>IF(LOOKUP(Table6[[#This Row],[JV Number]],Table5[JV Number],Table5[Requires Clear/Grub])="",0,1)</f>
        <v>#REF!</v>
      </c>
      <c r="K254" s="1" t="e">
        <f>IF(LOOKUP(Table6[[#This Row],[JV Number]],Table5[JV Number],Table5[Requires Stakeout])="",0,1)</f>
        <v>#REF!</v>
      </c>
      <c r="L254" s="1" t="e">
        <f>IF(LOOKUP(Table6[[#This Row],[JV Number]],Table5[JV Number],Table5[Requires Earthwork])="",0,1)</f>
        <v>#REF!</v>
      </c>
      <c r="M254" s="1" t="e">
        <f>IF(LOOKUP(Table6[[#This Row],[JV Number]],Table5[JV Number],Table5[Requires Guardrail Adjustment])="",0,1)</f>
        <v>#REF!</v>
      </c>
      <c r="N254" s="1" t="e">
        <f>IF(LOOKUP(Table6[[#This Row],[JV Number]],Table5[JV Number],Table5[Requires Other Action])="",0,1)</f>
        <v>#REF!</v>
      </c>
    </row>
    <row r="255" spans="3:14" x14ac:dyDescent="0.25">
      <c r="C255" s="1">
        <v>255</v>
      </c>
      <c r="D255" s="1" t="str">
        <f>LOOKUP(Table6[[#This Row],[JV Number]],Table5[JV Number],Table5[Early Completion Bridge])</f>
        <v>--</v>
      </c>
      <c r="E255" s="1" t="e">
        <f>LOOKUP(Table6[[#This Row],[JV Number]],Table5[JV Number],Table5[Region])</f>
        <v>#REF!</v>
      </c>
      <c r="F255" s="1">
        <f>LOOKUP(Table6[[#This Row],[JV Number]],Table5[JV Number],Table5[District])</f>
        <v>8</v>
      </c>
      <c r="G255" s="1" t="str">
        <f>LOOKUP(Table6[[#This Row],[JV Number]],Table5[JV Number],Table5[County])</f>
        <v>Lancaster</v>
      </c>
      <c r="H255" s="485">
        <f>LOOKUP(Table6[[#This Row],[JV Number]],Table1[JV '#],Table1[Latitude])</f>
        <v>40.219138888888892</v>
      </c>
      <c r="I255" s="485">
        <f>LOOKUP(Table6[[#This Row],[JV Number]],Table1[JV '#],Table1[Longitude])</f>
        <v>-76.257686111111113</v>
      </c>
      <c r="J255" s="1" t="e">
        <f>IF(LOOKUP(Table6[[#This Row],[JV Number]],Table5[JV Number],Table5[Requires Clear/Grub])="",0,1)</f>
        <v>#REF!</v>
      </c>
      <c r="K255" s="1" t="e">
        <f>IF(LOOKUP(Table6[[#This Row],[JV Number]],Table5[JV Number],Table5[Requires Stakeout])="",0,1)</f>
        <v>#REF!</v>
      </c>
      <c r="L255" s="1" t="e">
        <f>IF(LOOKUP(Table6[[#This Row],[JV Number]],Table5[JV Number],Table5[Requires Earthwork])="",0,1)</f>
        <v>#REF!</v>
      </c>
      <c r="M255" s="1" t="e">
        <f>IF(LOOKUP(Table6[[#This Row],[JV Number]],Table5[JV Number],Table5[Requires Guardrail Adjustment])="",0,1)</f>
        <v>#REF!</v>
      </c>
      <c r="N255" s="1" t="e">
        <f>IF(LOOKUP(Table6[[#This Row],[JV Number]],Table5[JV Number],Table5[Requires Other Action])="",0,1)</f>
        <v>#REF!</v>
      </c>
    </row>
    <row r="256" spans="3:14" x14ac:dyDescent="0.25">
      <c r="C256" s="1">
        <v>256</v>
      </c>
      <c r="D256" s="1" t="str">
        <f>LOOKUP(Table6[[#This Row],[JV Number]],Table5[JV Number],Table5[Early Completion Bridge])</f>
        <v>--</v>
      </c>
      <c r="E256" s="1" t="e">
        <f>LOOKUP(Table6[[#This Row],[JV Number]],Table5[JV Number],Table5[Region])</f>
        <v>#REF!</v>
      </c>
      <c r="F256" s="1">
        <f>LOOKUP(Table6[[#This Row],[JV Number]],Table5[JV Number],Table5[District])</f>
        <v>8</v>
      </c>
      <c r="G256" s="1" t="str">
        <f>LOOKUP(Table6[[#This Row],[JV Number]],Table5[JV Number],Table5[County])</f>
        <v>Lancaster</v>
      </c>
      <c r="H256" s="485">
        <f>LOOKUP(Table6[[#This Row],[JV Number]],Table1[JV '#],Table1[Latitude])</f>
        <v>40.028916666666667</v>
      </c>
      <c r="I256" s="485">
        <f>LOOKUP(Table6[[#This Row],[JV Number]],Table1[JV '#],Table1[Longitude])</f>
        <v>-75.966994444444438</v>
      </c>
      <c r="J256" s="1" t="e">
        <f>IF(LOOKUP(Table6[[#This Row],[JV Number]],Table5[JV Number],Table5[Requires Clear/Grub])="",0,1)</f>
        <v>#REF!</v>
      </c>
      <c r="K256" s="1" t="e">
        <f>IF(LOOKUP(Table6[[#This Row],[JV Number]],Table5[JV Number],Table5[Requires Stakeout])="",0,1)</f>
        <v>#REF!</v>
      </c>
      <c r="L256" s="1" t="e">
        <f>IF(LOOKUP(Table6[[#This Row],[JV Number]],Table5[JV Number],Table5[Requires Earthwork])="",0,1)</f>
        <v>#REF!</v>
      </c>
      <c r="M256" s="1" t="e">
        <f>IF(LOOKUP(Table6[[#This Row],[JV Number]],Table5[JV Number],Table5[Requires Guardrail Adjustment])="",0,1)</f>
        <v>#REF!</v>
      </c>
      <c r="N256" s="1" t="e">
        <f>IF(LOOKUP(Table6[[#This Row],[JV Number]],Table5[JV Number],Table5[Requires Other Action])="",0,1)</f>
        <v>#REF!</v>
      </c>
    </row>
    <row r="257" spans="3:14" x14ac:dyDescent="0.25">
      <c r="C257" s="1">
        <v>257</v>
      </c>
      <c r="D257" s="1" t="str">
        <f>LOOKUP(Table6[[#This Row],[JV Number]],Table5[JV Number],Table5[Early Completion Bridge])</f>
        <v>--</v>
      </c>
      <c r="E257" s="1" t="e">
        <f>LOOKUP(Table6[[#This Row],[JV Number]],Table5[JV Number],Table5[Region])</f>
        <v>#REF!</v>
      </c>
      <c r="F257" s="1">
        <f>LOOKUP(Table6[[#This Row],[JV Number]],Table5[JV Number],Table5[District])</f>
        <v>8</v>
      </c>
      <c r="G257" s="1" t="str">
        <f>LOOKUP(Table6[[#This Row],[JV Number]],Table5[JV Number],Table5[County])</f>
        <v>Lancaster</v>
      </c>
      <c r="H257" s="485">
        <f>LOOKUP(Table6[[#This Row],[JV Number]],Table1[JV '#],Table1[Latitude])</f>
        <v>40.024944444444444</v>
      </c>
      <c r="I257" s="485">
        <f>LOOKUP(Table6[[#This Row],[JV Number]],Table1[JV '#],Table1[Longitude])</f>
        <v>-75.948722222222216</v>
      </c>
      <c r="J257" s="1" t="e">
        <f>IF(LOOKUP(Table6[[#This Row],[JV Number]],Table5[JV Number],Table5[Requires Clear/Grub])="",0,1)</f>
        <v>#REF!</v>
      </c>
      <c r="K257" s="1" t="e">
        <f>IF(LOOKUP(Table6[[#This Row],[JV Number]],Table5[JV Number],Table5[Requires Stakeout])="",0,1)</f>
        <v>#REF!</v>
      </c>
      <c r="L257" s="1" t="e">
        <f>IF(LOOKUP(Table6[[#This Row],[JV Number]],Table5[JV Number],Table5[Requires Earthwork])="",0,1)</f>
        <v>#REF!</v>
      </c>
      <c r="M257" s="1" t="e">
        <f>IF(LOOKUP(Table6[[#This Row],[JV Number]],Table5[JV Number],Table5[Requires Guardrail Adjustment])="",0,1)</f>
        <v>#REF!</v>
      </c>
      <c r="N257" s="1" t="e">
        <f>IF(LOOKUP(Table6[[#This Row],[JV Number]],Table5[JV Number],Table5[Requires Other Action])="",0,1)</f>
        <v>#REF!</v>
      </c>
    </row>
    <row r="258" spans="3:14" x14ac:dyDescent="0.25">
      <c r="C258" s="1">
        <v>258</v>
      </c>
      <c r="D258" s="1" t="str">
        <f>LOOKUP(Table6[[#This Row],[JV Number]],Table5[JV Number],Table5[Early Completion Bridge])</f>
        <v>--</v>
      </c>
      <c r="E258" s="1" t="e">
        <f>LOOKUP(Table6[[#This Row],[JV Number]],Table5[JV Number],Table5[Region])</f>
        <v>#REF!</v>
      </c>
      <c r="F258" s="1">
        <f>LOOKUP(Table6[[#This Row],[JV Number]],Table5[JV Number],Table5[District])</f>
        <v>8</v>
      </c>
      <c r="G258" s="1" t="str">
        <f>LOOKUP(Table6[[#This Row],[JV Number]],Table5[JV Number],Table5[County])</f>
        <v>Lancaster</v>
      </c>
      <c r="H258" s="485">
        <f>LOOKUP(Table6[[#This Row],[JV Number]],Table1[JV '#],Table1[Latitude])</f>
        <v>39.953333333333333</v>
      </c>
      <c r="I258" s="485">
        <f>LOOKUP(Table6[[#This Row],[JV Number]],Table1[JV '#],Table1[Longitude])</f>
        <v>-75.99666666666667</v>
      </c>
      <c r="J258" s="1" t="e">
        <f>IF(LOOKUP(Table6[[#This Row],[JV Number]],Table5[JV Number],Table5[Requires Clear/Grub])="",0,1)</f>
        <v>#REF!</v>
      </c>
      <c r="K258" s="1" t="e">
        <f>IF(LOOKUP(Table6[[#This Row],[JV Number]],Table5[JV Number],Table5[Requires Stakeout])="",0,1)</f>
        <v>#REF!</v>
      </c>
      <c r="L258" s="1" t="e">
        <f>IF(LOOKUP(Table6[[#This Row],[JV Number]],Table5[JV Number],Table5[Requires Earthwork])="",0,1)</f>
        <v>#REF!</v>
      </c>
      <c r="M258" s="1" t="e">
        <f>IF(LOOKUP(Table6[[#This Row],[JV Number]],Table5[JV Number],Table5[Requires Guardrail Adjustment])="",0,1)</f>
        <v>#REF!</v>
      </c>
      <c r="N258" s="1" t="e">
        <f>IF(LOOKUP(Table6[[#This Row],[JV Number]],Table5[JV Number],Table5[Requires Other Action])="",0,1)</f>
        <v>#REF!</v>
      </c>
    </row>
    <row r="259" spans="3:14" x14ac:dyDescent="0.25">
      <c r="C259" s="1">
        <v>259</v>
      </c>
      <c r="D259" s="1" t="str">
        <f>LOOKUP(Table6[[#This Row],[JV Number]],Table5[JV Number],Table5[Early Completion Bridge])</f>
        <v>--</v>
      </c>
      <c r="E259" s="1" t="e">
        <f>LOOKUP(Table6[[#This Row],[JV Number]],Table5[JV Number],Table5[Region])</f>
        <v>#REF!</v>
      </c>
      <c r="F259" s="1">
        <f>LOOKUP(Table6[[#This Row],[JV Number]],Table5[JV Number],Table5[District])</f>
        <v>8</v>
      </c>
      <c r="G259" s="1" t="str">
        <f>LOOKUP(Table6[[#This Row],[JV Number]],Table5[JV Number],Table5[County])</f>
        <v>Lancaster</v>
      </c>
      <c r="H259" s="485">
        <f>LOOKUP(Table6[[#This Row],[JV Number]],Table1[JV '#],Table1[Latitude])</f>
        <v>40.037916666666668</v>
      </c>
      <c r="I259" s="485">
        <f>LOOKUP(Table6[[#This Row],[JV Number]],Table1[JV '#],Table1[Longitude])</f>
        <v>-76.343030555555558</v>
      </c>
      <c r="J259" s="1" t="e">
        <f>IF(LOOKUP(Table6[[#This Row],[JV Number]],Table5[JV Number],Table5[Requires Clear/Grub])="",0,1)</f>
        <v>#REF!</v>
      </c>
      <c r="K259" s="1" t="e">
        <f>IF(LOOKUP(Table6[[#This Row],[JV Number]],Table5[JV Number],Table5[Requires Stakeout])="",0,1)</f>
        <v>#REF!</v>
      </c>
      <c r="L259" s="1" t="e">
        <f>IF(LOOKUP(Table6[[#This Row],[JV Number]],Table5[JV Number],Table5[Requires Earthwork])="",0,1)</f>
        <v>#REF!</v>
      </c>
      <c r="M259" s="1" t="e">
        <f>IF(LOOKUP(Table6[[#This Row],[JV Number]],Table5[JV Number],Table5[Requires Guardrail Adjustment])="",0,1)</f>
        <v>#REF!</v>
      </c>
      <c r="N259" s="1" t="e">
        <f>IF(LOOKUP(Table6[[#This Row],[JV Number]],Table5[JV Number],Table5[Requires Other Action])="",0,1)</f>
        <v>#REF!</v>
      </c>
    </row>
    <row r="260" spans="3:14" x14ac:dyDescent="0.25">
      <c r="C260" s="1">
        <v>260</v>
      </c>
      <c r="D260" s="1" t="str">
        <f>LOOKUP(Table6[[#This Row],[JV Number]],Table5[JV Number],Table5[Early Completion Bridge])</f>
        <v>--</v>
      </c>
      <c r="E260" s="1" t="e">
        <f>LOOKUP(Table6[[#This Row],[JV Number]],Table5[JV Number],Table5[Region])</f>
        <v>#REF!</v>
      </c>
      <c r="F260" s="1">
        <f>LOOKUP(Table6[[#This Row],[JV Number]],Table5[JV Number],Table5[District])</f>
        <v>8</v>
      </c>
      <c r="G260" s="1" t="str">
        <f>LOOKUP(Table6[[#This Row],[JV Number]],Table5[JV Number],Table5[County])</f>
        <v>Lancaster</v>
      </c>
      <c r="H260" s="485">
        <f>LOOKUP(Table6[[#This Row],[JV Number]],Table1[JV '#],Table1[Latitude])</f>
        <v>40.189277777777775</v>
      </c>
      <c r="I260" s="485">
        <f>LOOKUP(Table6[[#This Row],[JV Number]],Table1[JV '#],Table1[Longitude])</f>
        <v>-76.016905555555553</v>
      </c>
      <c r="J260" s="1" t="e">
        <f>IF(LOOKUP(Table6[[#This Row],[JV Number]],Table5[JV Number],Table5[Requires Clear/Grub])="",0,1)</f>
        <v>#REF!</v>
      </c>
      <c r="K260" s="1" t="e">
        <f>IF(LOOKUP(Table6[[#This Row],[JV Number]],Table5[JV Number],Table5[Requires Stakeout])="",0,1)</f>
        <v>#REF!</v>
      </c>
      <c r="L260" s="1" t="e">
        <f>IF(LOOKUP(Table6[[#This Row],[JV Number]],Table5[JV Number],Table5[Requires Earthwork])="",0,1)</f>
        <v>#REF!</v>
      </c>
      <c r="M260" s="1" t="e">
        <f>IF(LOOKUP(Table6[[#This Row],[JV Number]],Table5[JV Number],Table5[Requires Guardrail Adjustment])="",0,1)</f>
        <v>#REF!</v>
      </c>
      <c r="N260" s="1" t="e">
        <f>IF(LOOKUP(Table6[[#This Row],[JV Number]],Table5[JV Number],Table5[Requires Other Action])="",0,1)</f>
        <v>#REF!</v>
      </c>
    </row>
    <row r="261" spans="3:14" x14ac:dyDescent="0.25">
      <c r="C261" s="1">
        <v>261</v>
      </c>
      <c r="D261" s="1" t="str">
        <f>LOOKUP(Table6[[#This Row],[JV Number]],Table5[JV Number],Table5[Early Completion Bridge])</f>
        <v>--</v>
      </c>
      <c r="E261" s="1" t="e">
        <f>LOOKUP(Table6[[#This Row],[JV Number]],Table5[JV Number],Table5[Region])</f>
        <v>#REF!</v>
      </c>
      <c r="F261" s="1">
        <f>LOOKUP(Table6[[#This Row],[JV Number]],Table5[JV Number],Table5[District])</f>
        <v>8</v>
      </c>
      <c r="G261" s="1" t="str">
        <f>LOOKUP(Table6[[#This Row],[JV Number]],Table5[JV Number],Table5[County])</f>
        <v>Lancaster</v>
      </c>
      <c r="H261" s="485">
        <f>LOOKUP(Table6[[#This Row],[JV Number]],Table1[JV '#],Table1[Latitude])</f>
        <v>40.147611111111111</v>
      </c>
      <c r="I261" s="485">
        <f>LOOKUP(Table6[[#This Row],[JV Number]],Table1[JV '#],Table1[Longitude])</f>
        <v>-76.271527777777777</v>
      </c>
      <c r="J261" s="1" t="e">
        <f>IF(LOOKUP(Table6[[#This Row],[JV Number]],Table5[JV Number],Table5[Requires Clear/Grub])="",0,1)</f>
        <v>#REF!</v>
      </c>
      <c r="K261" s="1" t="e">
        <f>IF(LOOKUP(Table6[[#This Row],[JV Number]],Table5[JV Number],Table5[Requires Stakeout])="",0,1)</f>
        <v>#REF!</v>
      </c>
      <c r="L261" s="1" t="e">
        <f>IF(LOOKUP(Table6[[#This Row],[JV Number]],Table5[JV Number],Table5[Requires Earthwork])="",0,1)</f>
        <v>#REF!</v>
      </c>
      <c r="M261" s="1" t="e">
        <f>IF(LOOKUP(Table6[[#This Row],[JV Number]],Table5[JV Number],Table5[Requires Guardrail Adjustment])="",0,1)</f>
        <v>#REF!</v>
      </c>
      <c r="N261" s="1" t="e">
        <f>IF(LOOKUP(Table6[[#This Row],[JV Number]],Table5[JV Number],Table5[Requires Other Action])="",0,1)</f>
        <v>#REF!</v>
      </c>
    </row>
    <row r="262" spans="3:14" x14ac:dyDescent="0.25">
      <c r="C262" s="1">
        <v>262</v>
      </c>
      <c r="D262" s="1" t="str">
        <f>LOOKUP(Table6[[#This Row],[JV Number]],Table5[JV Number],Table5[Early Completion Bridge])</f>
        <v>--</v>
      </c>
      <c r="E262" s="1" t="e">
        <f>LOOKUP(Table6[[#This Row],[JV Number]],Table5[JV Number],Table5[Region])</f>
        <v>#REF!</v>
      </c>
      <c r="F262" s="1">
        <f>LOOKUP(Table6[[#This Row],[JV Number]],Table5[JV Number],Table5[District])</f>
        <v>8</v>
      </c>
      <c r="G262" s="1" t="str">
        <f>LOOKUP(Table6[[#This Row],[JV Number]],Table5[JV Number],Table5[County])</f>
        <v>Lancaster</v>
      </c>
      <c r="H262" s="485">
        <f>LOOKUP(Table6[[#This Row],[JV Number]],Table1[JV '#],Table1[Latitude])</f>
        <v>40.132750000000001</v>
      </c>
      <c r="I262" s="485">
        <f>LOOKUP(Table6[[#This Row],[JV Number]],Table1[JV '#],Table1[Longitude])</f>
        <v>-75.936736111111117</v>
      </c>
      <c r="J262" s="1" t="e">
        <f>IF(LOOKUP(Table6[[#This Row],[JV Number]],Table5[JV Number],Table5[Requires Clear/Grub])="",0,1)</f>
        <v>#REF!</v>
      </c>
      <c r="K262" s="1" t="e">
        <f>IF(LOOKUP(Table6[[#This Row],[JV Number]],Table5[JV Number],Table5[Requires Stakeout])="",0,1)</f>
        <v>#REF!</v>
      </c>
      <c r="L262" s="1" t="e">
        <f>IF(LOOKUP(Table6[[#This Row],[JV Number]],Table5[JV Number],Table5[Requires Earthwork])="",0,1)</f>
        <v>#REF!</v>
      </c>
      <c r="M262" s="1" t="e">
        <f>IF(LOOKUP(Table6[[#This Row],[JV Number]],Table5[JV Number],Table5[Requires Guardrail Adjustment])="",0,1)</f>
        <v>#REF!</v>
      </c>
      <c r="N262" s="1" t="e">
        <f>IF(LOOKUP(Table6[[#This Row],[JV Number]],Table5[JV Number],Table5[Requires Other Action])="",0,1)</f>
        <v>#REF!</v>
      </c>
    </row>
    <row r="263" spans="3:14" x14ac:dyDescent="0.25">
      <c r="C263" s="1">
        <v>263</v>
      </c>
      <c r="D263" s="1" t="str">
        <f>LOOKUP(Table6[[#This Row],[JV Number]],Table5[JV Number],Table5[Early Completion Bridge])</f>
        <v>--</v>
      </c>
      <c r="E263" s="1" t="e">
        <f>LOOKUP(Table6[[#This Row],[JV Number]],Table5[JV Number],Table5[Region])</f>
        <v>#REF!</v>
      </c>
      <c r="F263" s="1">
        <f>LOOKUP(Table6[[#This Row],[JV Number]],Table5[JV Number],Table5[District])</f>
        <v>8</v>
      </c>
      <c r="G263" s="1" t="str">
        <f>LOOKUP(Table6[[#This Row],[JV Number]],Table5[JV Number],Table5[County])</f>
        <v>Lancaster</v>
      </c>
      <c r="H263" s="485">
        <f>LOOKUP(Table6[[#This Row],[JV Number]],Table1[JV '#],Table1[Latitude])</f>
        <v>40.143700000000003</v>
      </c>
      <c r="I263" s="485">
        <f>LOOKUP(Table6[[#This Row],[JV Number]],Table1[JV '#],Table1[Longitude])</f>
        <v>-76.020700000000005</v>
      </c>
      <c r="J263" s="1" t="e">
        <f>IF(LOOKUP(Table6[[#This Row],[JV Number]],Table5[JV Number],Table5[Requires Clear/Grub])="",0,1)</f>
        <v>#REF!</v>
      </c>
      <c r="K263" s="1" t="e">
        <f>IF(LOOKUP(Table6[[#This Row],[JV Number]],Table5[JV Number],Table5[Requires Stakeout])="",0,1)</f>
        <v>#REF!</v>
      </c>
      <c r="L263" s="1" t="e">
        <f>IF(LOOKUP(Table6[[#This Row],[JV Number]],Table5[JV Number],Table5[Requires Earthwork])="",0,1)</f>
        <v>#REF!</v>
      </c>
      <c r="M263" s="1" t="e">
        <f>IF(LOOKUP(Table6[[#This Row],[JV Number]],Table5[JV Number],Table5[Requires Guardrail Adjustment])="",0,1)</f>
        <v>#REF!</v>
      </c>
      <c r="N263" s="1" t="e">
        <f>IF(LOOKUP(Table6[[#This Row],[JV Number]],Table5[JV Number],Table5[Requires Other Action])="",0,1)</f>
        <v>#REF!</v>
      </c>
    </row>
    <row r="264" spans="3:14" x14ac:dyDescent="0.25">
      <c r="C264" s="1">
        <v>264</v>
      </c>
      <c r="D264" s="1" t="str">
        <f>LOOKUP(Table6[[#This Row],[JV Number]],Table5[JV Number],Table5[Early Completion Bridge])</f>
        <v>--</v>
      </c>
      <c r="E264" s="1" t="e">
        <f>LOOKUP(Table6[[#This Row],[JV Number]],Table5[JV Number],Table5[Region])</f>
        <v>#REF!</v>
      </c>
      <c r="F264" s="1">
        <f>LOOKUP(Table6[[#This Row],[JV Number]],Table5[JV Number],Table5[District])</f>
        <v>8</v>
      </c>
      <c r="G264" s="1" t="str">
        <f>LOOKUP(Table6[[#This Row],[JV Number]],Table5[JV Number],Table5[County])</f>
        <v>Lancaster</v>
      </c>
      <c r="H264" s="485">
        <f>LOOKUP(Table6[[#This Row],[JV Number]],Table1[JV '#],Table1[Latitude])</f>
        <v>40.203861111111109</v>
      </c>
      <c r="I264" s="485">
        <f>LOOKUP(Table6[[#This Row],[JV Number]],Table1[JV '#],Table1[Longitude])</f>
        <v>-76.182205555555555</v>
      </c>
      <c r="J264" s="1" t="e">
        <f>IF(LOOKUP(Table6[[#This Row],[JV Number]],Table5[JV Number],Table5[Requires Clear/Grub])="",0,1)</f>
        <v>#REF!</v>
      </c>
      <c r="K264" s="1" t="e">
        <f>IF(LOOKUP(Table6[[#This Row],[JV Number]],Table5[JV Number],Table5[Requires Stakeout])="",0,1)</f>
        <v>#REF!</v>
      </c>
      <c r="L264" s="1" t="e">
        <f>IF(LOOKUP(Table6[[#This Row],[JV Number]],Table5[JV Number],Table5[Requires Earthwork])="",0,1)</f>
        <v>#REF!</v>
      </c>
      <c r="M264" s="1" t="e">
        <f>IF(LOOKUP(Table6[[#This Row],[JV Number]],Table5[JV Number],Table5[Requires Guardrail Adjustment])="",0,1)</f>
        <v>#REF!</v>
      </c>
      <c r="N264" s="1" t="e">
        <f>IF(LOOKUP(Table6[[#This Row],[JV Number]],Table5[JV Number],Table5[Requires Other Action])="",0,1)</f>
        <v>#REF!</v>
      </c>
    </row>
    <row r="265" spans="3:14" x14ac:dyDescent="0.25">
      <c r="C265" s="1">
        <v>265</v>
      </c>
      <c r="D265" s="1" t="str">
        <f>LOOKUP(Table6[[#This Row],[JV Number]],Table5[JV Number],Table5[Early Completion Bridge])</f>
        <v>--</v>
      </c>
      <c r="E265" s="1" t="e">
        <f>LOOKUP(Table6[[#This Row],[JV Number]],Table5[JV Number],Table5[Region])</f>
        <v>#REF!</v>
      </c>
      <c r="F265" s="1">
        <f>LOOKUP(Table6[[#This Row],[JV Number]],Table5[JV Number],Table5[District])</f>
        <v>8</v>
      </c>
      <c r="G265" s="1" t="str">
        <f>LOOKUP(Table6[[#This Row],[JV Number]],Table5[JV Number],Table5[County])</f>
        <v>Lancaster</v>
      </c>
      <c r="H265" s="485">
        <f>LOOKUP(Table6[[#This Row],[JV Number]],Table1[JV '#],Table1[Latitude])</f>
        <v>40.134805555555559</v>
      </c>
      <c r="I265" s="485">
        <f>LOOKUP(Table6[[#This Row],[JV Number]],Table1[JV '#],Table1[Longitude])</f>
        <v>-76.174122222222223</v>
      </c>
      <c r="J265" s="1" t="e">
        <f>IF(LOOKUP(Table6[[#This Row],[JV Number]],Table5[JV Number],Table5[Requires Clear/Grub])="",0,1)</f>
        <v>#REF!</v>
      </c>
      <c r="K265" s="1" t="e">
        <f>IF(LOOKUP(Table6[[#This Row],[JV Number]],Table5[JV Number],Table5[Requires Stakeout])="",0,1)</f>
        <v>#REF!</v>
      </c>
      <c r="L265" s="1" t="e">
        <f>IF(LOOKUP(Table6[[#This Row],[JV Number]],Table5[JV Number],Table5[Requires Earthwork])="",0,1)</f>
        <v>#REF!</v>
      </c>
      <c r="M265" s="1" t="e">
        <f>IF(LOOKUP(Table6[[#This Row],[JV Number]],Table5[JV Number],Table5[Requires Guardrail Adjustment])="",0,1)</f>
        <v>#REF!</v>
      </c>
      <c r="N265" s="1" t="e">
        <f>IF(LOOKUP(Table6[[#This Row],[JV Number]],Table5[JV Number],Table5[Requires Other Action])="",0,1)</f>
        <v>#REF!</v>
      </c>
    </row>
    <row r="266" spans="3:14" x14ac:dyDescent="0.25">
      <c r="C266" s="1">
        <v>266</v>
      </c>
      <c r="D266" s="1" t="str">
        <f>LOOKUP(Table6[[#This Row],[JV Number]],Table5[JV Number],Table5[Early Completion Bridge])</f>
        <v>--</v>
      </c>
      <c r="E266" s="1" t="e">
        <f>LOOKUP(Table6[[#This Row],[JV Number]],Table5[JV Number],Table5[Region])</f>
        <v>#REF!</v>
      </c>
      <c r="F266" s="1">
        <f>LOOKUP(Table6[[#This Row],[JV Number]],Table5[JV Number],Table5[District])</f>
        <v>8</v>
      </c>
      <c r="G266" s="1" t="str">
        <f>LOOKUP(Table6[[#This Row],[JV Number]],Table5[JV Number],Table5[County])</f>
        <v>Lancaster</v>
      </c>
      <c r="H266" s="485">
        <f>LOOKUP(Table6[[#This Row],[JV Number]],Table1[JV '#],Table1[Latitude])</f>
        <v>40.24411111111111</v>
      </c>
      <c r="I266" s="485">
        <f>LOOKUP(Table6[[#This Row],[JV Number]],Table1[JV '#],Table1[Longitude])</f>
        <v>-76.113630555555559</v>
      </c>
      <c r="J266" s="1" t="e">
        <f>IF(LOOKUP(Table6[[#This Row],[JV Number]],Table5[JV Number],Table5[Requires Clear/Grub])="",0,1)</f>
        <v>#REF!</v>
      </c>
      <c r="K266" s="1" t="e">
        <f>IF(LOOKUP(Table6[[#This Row],[JV Number]],Table5[JV Number],Table5[Requires Stakeout])="",0,1)</f>
        <v>#REF!</v>
      </c>
      <c r="L266" s="1" t="e">
        <f>IF(LOOKUP(Table6[[#This Row],[JV Number]],Table5[JV Number],Table5[Requires Earthwork])="",0,1)</f>
        <v>#REF!</v>
      </c>
      <c r="M266" s="1" t="e">
        <f>IF(LOOKUP(Table6[[#This Row],[JV Number]],Table5[JV Number],Table5[Requires Guardrail Adjustment])="",0,1)</f>
        <v>#REF!</v>
      </c>
      <c r="N266" s="1" t="e">
        <f>IF(LOOKUP(Table6[[#This Row],[JV Number]],Table5[JV Number],Table5[Requires Other Action])="",0,1)</f>
        <v>#REF!</v>
      </c>
    </row>
    <row r="267" spans="3:14" x14ac:dyDescent="0.25">
      <c r="C267" s="1">
        <v>267</v>
      </c>
      <c r="D267" s="1" t="str">
        <f>LOOKUP(Table6[[#This Row],[JV Number]],Table5[JV Number],Table5[Early Completion Bridge])</f>
        <v>--</v>
      </c>
      <c r="E267" s="1" t="e">
        <f>LOOKUP(Table6[[#This Row],[JV Number]],Table5[JV Number],Table5[Region])</f>
        <v>#REF!</v>
      </c>
      <c r="F267" s="1">
        <f>LOOKUP(Table6[[#This Row],[JV Number]],Table5[JV Number],Table5[District])</f>
        <v>8</v>
      </c>
      <c r="G267" s="1" t="str">
        <f>LOOKUP(Table6[[#This Row],[JV Number]],Table5[JV Number],Table5[County])</f>
        <v>Lancaster</v>
      </c>
      <c r="H267" s="485">
        <f>LOOKUP(Table6[[#This Row],[JV Number]],Table1[JV '#],Table1[Latitude])</f>
        <v>40.245222222222225</v>
      </c>
      <c r="I267" s="485">
        <f>LOOKUP(Table6[[#This Row],[JV Number]],Table1[JV '#],Table1[Longitude])</f>
        <v>-76.248874999999998</v>
      </c>
      <c r="J267" s="1" t="e">
        <f>IF(LOOKUP(Table6[[#This Row],[JV Number]],Table5[JV Number],Table5[Requires Clear/Grub])="",0,1)</f>
        <v>#REF!</v>
      </c>
      <c r="K267" s="1" t="e">
        <f>IF(LOOKUP(Table6[[#This Row],[JV Number]],Table5[JV Number],Table5[Requires Stakeout])="",0,1)</f>
        <v>#REF!</v>
      </c>
      <c r="L267" s="1" t="e">
        <f>IF(LOOKUP(Table6[[#This Row],[JV Number]],Table5[JV Number],Table5[Requires Earthwork])="",0,1)</f>
        <v>#REF!</v>
      </c>
      <c r="M267" s="1" t="e">
        <f>IF(LOOKUP(Table6[[#This Row],[JV Number]],Table5[JV Number],Table5[Requires Guardrail Adjustment])="",0,1)</f>
        <v>#REF!</v>
      </c>
      <c r="N267" s="1" t="e">
        <f>IF(LOOKUP(Table6[[#This Row],[JV Number]],Table5[JV Number],Table5[Requires Other Action])="",0,1)</f>
        <v>#REF!</v>
      </c>
    </row>
    <row r="268" spans="3:14" x14ac:dyDescent="0.25">
      <c r="C268" s="1">
        <v>268</v>
      </c>
      <c r="D268" s="1" t="str">
        <f>LOOKUP(Table6[[#This Row],[JV Number]],Table5[JV Number],Table5[Early Completion Bridge])</f>
        <v>--</v>
      </c>
      <c r="E268" s="1" t="e">
        <f>LOOKUP(Table6[[#This Row],[JV Number]],Table5[JV Number],Table5[Region])</f>
        <v>#REF!</v>
      </c>
      <c r="F268" s="1">
        <f>LOOKUP(Table6[[#This Row],[JV Number]],Table5[JV Number],Table5[District])</f>
        <v>8</v>
      </c>
      <c r="G268" s="1" t="str">
        <f>LOOKUP(Table6[[#This Row],[JV Number]],Table5[JV Number],Table5[County])</f>
        <v>Lancaster</v>
      </c>
      <c r="H268" s="485">
        <f>LOOKUP(Table6[[#This Row],[JV Number]],Table1[JV '#],Table1[Latitude])</f>
        <v>40.227555555555554</v>
      </c>
      <c r="I268" s="485">
        <f>LOOKUP(Table6[[#This Row],[JV Number]],Table1[JV '#],Table1[Longitude])</f>
        <v>-76.335049999999995</v>
      </c>
      <c r="J268" s="1" t="e">
        <f>IF(LOOKUP(Table6[[#This Row],[JV Number]],Table5[JV Number],Table5[Requires Clear/Grub])="",0,1)</f>
        <v>#REF!</v>
      </c>
      <c r="K268" s="1" t="e">
        <f>IF(LOOKUP(Table6[[#This Row],[JV Number]],Table5[JV Number],Table5[Requires Stakeout])="",0,1)</f>
        <v>#REF!</v>
      </c>
      <c r="L268" s="1" t="e">
        <f>IF(LOOKUP(Table6[[#This Row],[JV Number]],Table5[JV Number],Table5[Requires Earthwork])="",0,1)</f>
        <v>#REF!</v>
      </c>
      <c r="M268" s="1" t="e">
        <f>IF(LOOKUP(Table6[[#This Row],[JV Number]],Table5[JV Number],Table5[Requires Guardrail Adjustment])="",0,1)</f>
        <v>#REF!</v>
      </c>
      <c r="N268" s="1" t="e">
        <f>IF(LOOKUP(Table6[[#This Row],[JV Number]],Table5[JV Number],Table5[Requires Other Action])="",0,1)</f>
        <v>#REF!</v>
      </c>
    </row>
    <row r="269" spans="3:14" x14ac:dyDescent="0.25">
      <c r="C269" s="1">
        <v>269</v>
      </c>
      <c r="D269" s="1" t="str">
        <f>LOOKUP(Table6[[#This Row],[JV Number]],Table5[JV Number],Table5[Early Completion Bridge])</f>
        <v>--</v>
      </c>
      <c r="E269" s="1" t="e">
        <f>LOOKUP(Table6[[#This Row],[JV Number]],Table5[JV Number],Table5[Region])</f>
        <v>#REF!</v>
      </c>
      <c r="F269" s="1">
        <f>LOOKUP(Table6[[#This Row],[JV Number]],Table5[JV Number],Table5[District])</f>
        <v>8</v>
      </c>
      <c r="G269" s="1" t="str">
        <f>LOOKUP(Table6[[#This Row],[JV Number]],Table5[JV Number],Table5[County])</f>
        <v>Lancaster</v>
      </c>
      <c r="H269" s="485">
        <f>LOOKUP(Table6[[#This Row],[JV Number]],Table1[JV '#],Table1[Latitude])</f>
        <v>40.177166666666665</v>
      </c>
      <c r="I269" s="485">
        <f>LOOKUP(Table6[[#This Row],[JV Number]],Table1[JV '#],Table1[Longitude])</f>
        <v>-76.241738888888889</v>
      </c>
      <c r="J269" s="1" t="e">
        <f>IF(LOOKUP(Table6[[#This Row],[JV Number]],Table5[JV Number],Table5[Requires Clear/Grub])="",0,1)</f>
        <v>#REF!</v>
      </c>
      <c r="K269" s="1" t="e">
        <f>IF(LOOKUP(Table6[[#This Row],[JV Number]],Table5[JV Number],Table5[Requires Stakeout])="",0,1)</f>
        <v>#REF!</v>
      </c>
      <c r="L269" s="1" t="e">
        <f>IF(LOOKUP(Table6[[#This Row],[JV Number]],Table5[JV Number],Table5[Requires Earthwork])="",0,1)</f>
        <v>#REF!</v>
      </c>
      <c r="M269" s="1" t="e">
        <f>IF(LOOKUP(Table6[[#This Row],[JV Number]],Table5[JV Number],Table5[Requires Guardrail Adjustment])="",0,1)</f>
        <v>#REF!</v>
      </c>
      <c r="N269" s="1" t="e">
        <f>IF(LOOKUP(Table6[[#This Row],[JV Number]],Table5[JV Number],Table5[Requires Other Action])="",0,1)</f>
        <v>#REF!</v>
      </c>
    </row>
    <row r="270" spans="3:14" x14ac:dyDescent="0.25">
      <c r="C270" s="1">
        <v>270</v>
      </c>
      <c r="D270" s="1" t="str">
        <f>LOOKUP(Table6[[#This Row],[JV Number]],Table5[JV Number],Table5[Early Completion Bridge])</f>
        <v>--</v>
      </c>
      <c r="E270" s="1" t="e">
        <f>LOOKUP(Table6[[#This Row],[JV Number]],Table5[JV Number],Table5[Region])</f>
        <v>#REF!</v>
      </c>
      <c r="F270" s="1">
        <f>LOOKUP(Table6[[#This Row],[JV Number]],Table5[JV Number],Table5[District])</f>
        <v>8</v>
      </c>
      <c r="G270" s="1" t="str">
        <f>LOOKUP(Table6[[#This Row],[JV Number]],Table5[JV Number],Table5[County])</f>
        <v>Lancaster</v>
      </c>
      <c r="H270" s="485">
        <f>LOOKUP(Table6[[#This Row],[JV Number]],Table1[JV '#],Table1[Latitude])</f>
        <v>40.165638888888886</v>
      </c>
      <c r="I270" s="485">
        <f>LOOKUP(Table6[[#This Row],[JV Number]],Table1[JV '#],Table1[Longitude])</f>
        <v>-76.022205555555558</v>
      </c>
      <c r="J270" s="1" t="e">
        <f>IF(LOOKUP(Table6[[#This Row],[JV Number]],Table5[JV Number],Table5[Requires Clear/Grub])="",0,1)</f>
        <v>#REF!</v>
      </c>
      <c r="K270" s="1" t="e">
        <f>IF(LOOKUP(Table6[[#This Row],[JV Number]],Table5[JV Number],Table5[Requires Stakeout])="",0,1)</f>
        <v>#REF!</v>
      </c>
      <c r="L270" s="1" t="e">
        <f>IF(LOOKUP(Table6[[#This Row],[JV Number]],Table5[JV Number],Table5[Requires Earthwork])="",0,1)</f>
        <v>#REF!</v>
      </c>
      <c r="M270" s="1" t="e">
        <f>IF(LOOKUP(Table6[[#This Row],[JV Number]],Table5[JV Number],Table5[Requires Guardrail Adjustment])="",0,1)</f>
        <v>#REF!</v>
      </c>
      <c r="N270" s="1" t="e">
        <f>IF(LOOKUP(Table6[[#This Row],[JV Number]],Table5[JV Number],Table5[Requires Other Action])="",0,1)</f>
        <v>#REF!</v>
      </c>
    </row>
    <row r="271" spans="3:14" x14ac:dyDescent="0.25">
      <c r="C271" s="1">
        <v>271</v>
      </c>
      <c r="D271" s="1" t="str">
        <f>LOOKUP(Table6[[#This Row],[JV Number]],Table5[JV Number],Table5[Early Completion Bridge])</f>
        <v>--</v>
      </c>
      <c r="E271" s="1" t="e">
        <f>LOOKUP(Table6[[#This Row],[JV Number]],Table5[JV Number],Table5[Region])</f>
        <v>#REF!</v>
      </c>
      <c r="F271" s="1">
        <f>LOOKUP(Table6[[#This Row],[JV Number]],Table5[JV Number],Table5[District])</f>
        <v>8</v>
      </c>
      <c r="G271" s="1" t="str">
        <f>LOOKUP(Table6[[#This Row],[JV Number]],Table5[JV Number],Table5[County])</f>
        <v>Lancaster</v>
      </c>
      <c r="H271" s="485">
        <f>LOOKUP(Table6[[#This Row],[JV Number]],Table1[JV '#],Table1[Latitude])</f>
        <v>40.24133333333333</v>
      </c>
      <c r="I271" s="485">
        <f>LOOKUP(Table6[[#This Row],[JV Number]],Table1[JV '#],Table1[Longitude])</f>
        <v>-76.141358333333329</v>
      </c>
      <c r="J271" s="1" t="e">
        <f>IF(LOOKUP(Table6[[#This Row],[JV Number]],Table5[JV Number],Table5[Requires Clear/Grub])="",0,1)</f>
        <v>#REF!</v>
      </c>
      <c r="K271" s="1" t="e">
        <f>IF(LOOKUP(Table6[[#This Row],[JV Number]],Table5[JV Number],Table5[Requires Stakeout])="",0,1)</f>
        <v>#REF!</v>
      </c>
      <c r="L271" s="1" t="e">
        <f>IF(LOOKUP(Table6[[#This Row],[JV Number]],Table5[JV Number],Table5[Requires Earthwork])="",0,1)</f>
        <v>#REF!</v>
      </c>
      <c r="M271" s="1" t="e">
        <f>IF(LOOKUP(Table6[[#This Row],[JV Number]],Table5[JV Number],Table5[Requires Guardrail Adjustment])="",0,1)</f>
        <v>#REF!</v>
      </c>
      <c r="N271" s="1" t="e">
        <f>IF(LOOKUP(Table6[[#This Row],[JV Number]],Table5[JV Number],Table5[Requires Other Action])="",0,1)</f>
        <v>#REF!</v>
      </c>
    </row>
    <row r="272" spans="3:14" x14ac:dyDescent="0.25">
      <c r="C272" s="1">
        <v>272</v>
      </c>
      <c r="D272" s="1" t="str">
        <f>LOOKUP(Table6[[#This Row],[JV Number]],Table5[JV Number],Table5[Early Completion Bridge])</f>
        <v>--</v>
      </c>
      <c r="E272" s="1" t="e">
        <f>LOOKUP(Table6[[#This Row],[JV Number]],Table5[JV Number],Table5[Region])</f>
        <v>#REF!</v>
      </c>
      <c r="F272" s="1">
        <f>LOOKUP(Table6[[#This Row],[JV Number]],Table5[JV Number],Table5[District])</f>
        <v>8</v>
      </c>
      <c r="G272" s="1" t="str">
        <f>LOOKUP(Table6[[#This Row],[JV Number]],Table5[JV Number],Table5[County])</f>
        <v>Lancaster</v>
      </c>
      <c r="H272" s="485">
        <f>LOOKUP(Table6[[#This Row],[JV Number]],Table1[JV '#],Table1[Latitude])</f>
        <v>40.243000000000002</v>
      </c>
      <c r="I272" s="485">
        <f>LOOKUP(Table6[[#This Row],[JV Number]],Table1[JV '#],Table1[Longitude])</f>
        <v>-76.123002777777771</v>
      </c>
      <c r="J272" s="1" t="e">
        <f>IF(LOOKUP(Table6[[#This Row],[JV Number]],Table5[JV Number],Table5[Requires Clear/Grub])="",0,1)</f>
        <v>#REF!</v>
      </c>
      <c r="K272" s="1" t="e">
        <f>IF(LOOKUP(Table6[[#This Row],[JV Number]],Table5[JV Number],Table5[Requires Stakeout])="",0,1)</f>
        <v>#REF!</v>
      </c>
      <c r="L272" s="1" t="e">
        <f>IF(LOOKUP(Table6[[#This Row],[JV Number]],Table5[JV Number],Table5[Requires Earthwork])="",0,1)</f>
        <v>#REF!</v>
      </c>
      <c r="M272" s="1" t="e">
        <f>IF(LOOKUP(Table6[[#This Row],[JV Number]],Table5[JV Number],Table5[Requires Guardrail Adjustment])="",0,1)</f>
        <v>#REF!</v>
      </c>
      <c r="N272" s="1" t="e">
        <f>IF(LOOKUP(Table6[[#This Row],[JV Number]],Table5[JV Number],Table5[Requires Other Action])="",0,1)</f>
        <v>#REF!</v>
      </c>
    </row>
    <row r="273" spans="3:14" x14ac:dyDescent="0.25">
      <c r="C273" s="1">
        <v>273</v>
      </c>
      <c r="D273" s="1" t="str">
        <f>LOOKUP(Table6[[#This Row],[JV Number]],Table5[JV Number],Table5[Early Completion Bridge])</f>
        <v>--</v>
      </c>
      <c r="E273" s="1" t="e">
        <f>LOOKUP(Table6[[#This Row],[JV Number]],Table5[JV Number],Table5[Region])</f>
        <v>#REF!</v>
      </c>
      <c r="F273" s="1">
        <f>LOOKUP(Table6[[#This Row],[JV Number]],Table5[JV Number],Table5[District])</f>
        <v>8</v>
      </c>
      <c r="G273" s="1" t="str">
        <f>LOOKUP(Table6[[#This Row],[JV Number]],Table5[JV Number],Table5[County])</f>
        <v>Lancaster</v>
      </c>
      <c r="H273" s="485">
        <f>LOOKUP(Table6[[#This Row],[JV Number]],Table1[JV '#],Table1[Latitude])</f>
        <v>39.755194444444442</v>
      </c>
      <c r="I273" s="485">
        <f>LOOKUP(Table6[[#This Row],[JV Number]],Table1[JV '#],Table1[Longitude])</f>
        <v>-76.107138888888883</v>
      </c>
      <c r="J273" s="1" t="e">
        <f>IF(LOOKUP(Table6[[#This Row],[JV Number]],Table5[JV Number],Table5[Requires Clear/Grub])="",0,1)</f>
        <v>#REF!</v>
      </c>
      <c r="K273" s="1" t="e">
        <f>IF(LOOKUP(Table6[[#This Row],[JV Number]],Table5[JV Number],Table5[Requires Stakeout])="",0,1)</f>
        <v>#REF!</v>
      </c>
      <c r="L273" s="1" t="e">
        <f>IF(LOOKUP(Table6[[#This Row],[JV Number]],Table5[JV Number],Table5[Requires Earthwork])="",0,1)</f>
        <v>#REF!</v>
      </c>
      <c r="M273" s="1" t="e">
        <f>IF(LOOKUP(Table6[[#This Row],[JV Number]],Table5[JV Number],Table5[Requires Guardrail Adjustment])="",0,1)</f>
        <v>#REF!</v>
      </c>
      <c r="N273" s="1" t="e">
        <f>IF(LOOKUP(Table6[[#This Row],[JV Number]],Table5[JV Number],Table5[Requires Other Action])="",0,1)</f>
        <v>#REF!</v>
      </c>
    </row>
    <row r="274" spans="3:14" x14ac:dyDescent="0.25">
      <c r="C274" s="1">
        <v>274</v>
      </c>
      <c r="D274" s="1" t="str">
        <f>LOOKUP(Table6[[#This Row],[JV Number]],Table5[JV Number],Table5[Early Completion Bridge])</f>
        <v>--</v>
      </c>
      <c r="E274" s="1" t="e">
        <f>LOOKUP(Table6[[#This Row],[JV Number]],Table5[JV Number],Table5[Region])</f>
        <v>#REF!</v>
      </c>
      <c r="F274" s="1">
        <f>LOOKUP(Table6[[#This Row],[JV Number]],Table5[JV Number],Table5[District])</f>
        <v>8</v>
      </c>
      <c r="G274" s="1" t="str">
        <f>LOOKUP(Table6[[#This Row],[JV Number]],Table5[JV Number],Table5[County])</f>
        <v>Lancaster</v>
      </c>
      <c r="H274" s="485">
        <f>LOOKUP(Table6[[#This Row],[JV Number]],Table1[JV '#],Table1[Latitude])</f>
        <v>39.762500000000003</v>
      </c>
      <c r="I274" s="485">
        <f>LOOKUP(Table6[[#This Row],[JV Number]],Table1[JV '#],Table1[Longitude])</f>
        <v>-76.154166666666669</v>
      </c>
      <c r="J274" s="1" t="e">
        <f>IF(LOOKUP(Table6[[#This Row],[JV Number]],Table5[JV Number],Table5[Requires Clear/Grub])="",0,1)</f>
        <v>#REF!</v>
      </c>
      <c r="K274" s="1" t="e">
        <f>IF(LOOKUP(Table6[[#This Row],[JV Number]],Table5[JV Number],Table5[Requires Stakeout])="",0,1)</f>
        <v>#REF!</v>
      </c>
      <c r="L274" s="1" t="e">
        <f>IF(LOOKUP(Table6[[#This Row],[JV Number]],Table5[JV Number],Table5[Requires Earthwork])="",0,1)</f>
        <v>#REF!</v>
      </c>
      <c r="M274" s="1" t="e">
        <f>IF(LOOKUP(Table6[[#This Row],[JV Number]],Table5[JV Number],Table5[Requires Guardrail Adjustment])="",0,1)</f>
        <v>#REF!</v>
      </c>
      <c r="N274" s="1" t="e">
        <f>IF(LOOKUP(Table6[[#This Row],[JV Number]],Table5[JV Number],Table5[Requires Other Action])="",0,1)</f>
        <v>#REF!</v>
      </c>
    </row>
    <row r="275" spans="3:14" x14ac:dyDescent="0.25">
      <c r="C275" s="1">
        <v>275</v>
      </c>
      <c r="D275" s="1" t="str">
        <f>LOOKUP(Table6[[#This Row],[JV Number]],Table5[JV Number],Table5[Early Completion Bridge])</f>
        <v>--</v>
      </c>
      <c r="E275" s="1" t="e">
        <f>LOOKUP(Table6[[#This Row],[JV Number]],Table5[JV Number],Table5[Region])</f>
        <v>#REF!</v>
      </c>
      <c r="F275" s="1">
        <f>LOOKUP(Table6[[#This Row],[JV Number]],Table5[JV Number],Table5[District])</f>
        <v>8</v>
      </c>
      <c r="G275" s="1" t="str">
        <f>LOOKUP(Table6[[#This Row],[JV Number]],Table5[JV Number],Table5[County])</f>
        <v>Lancaster</v>
      </c>
      <c r="H275" s="485">
        <f>LOOKUP(Table6[[#This Row],[JV Number]],Table1[JV '#],Table1[Latitude])</f>
        <v>39.848055555555554</v>
      </c>
      <c r="I275" s="485">
        <f>LOOKUP(Table6[[#This Row],[JV Number]],Table1[JV '#],Table1[Longitude])</f>
        <v>-76.113611111111112</v>
      </c>
      <c r="J275" s="1" t="e">
        <f>IF(LOOKUP(Table6[[#This Row],[JV Number]],Table5[JV Number],Table5[Requires Clear/Grub])="",0,1)</f>
        <v>#REF!</v>
      </c>
      <c r="K275" s="1" t="e">
        <f>IF(LOOKUP(Table6[[#This Row],[JV Number]],Table5[JV Number],Table5[Requires Stakeout])="",0,1)</f>
        <v>#REF!</v>
      </c>
      <c r="L275" s="1" t="e">
        <f>IF(LOOKUP(Table6[[#This Row],[JV Number]],Table5[JV Number],Table5[Requires Earthwork])="",0,1)</f>
        <v>#REF!</v>
      </c>
      <c r="M275" s="1" t="e">
        <f>IF(LOOKUP(Table6[[#This Row],[JV Number]],Table5[JV Number],Table5[Requires Guardrail Adjustment])="",0,1)</f>
        <v>#REF!</v>
      </c>
      <c r="N275" s="1" t="e">
        <f>IF(LOOKUP(Table6[[#This Row],[JV Number]],Table5[JV Number],Table5[Requires Other Action])="",0,1)</f>
        <v>#REF!</v>
      </c>
    </row>
    <row r="276" spans="3:14" x14ac:dyDescent="0.25">
      <c r="C276" s="1">
        <v>276</v>
      </c>
      <c r="D276" s="1" t="str">
        <f>LOOKUP(Table6[[#This Row],[JV Number]],Table5[JV Number],Table5[Early Completion Bridge])</f>
        <v>--</v>
      </c>
      <c r="E276" s="1" t="e">
        <f>LOOKUP(Table6[[#This Row],[JV Number]],Table5[JV Number],Table5[Region])</f>
        <v>#REF!</v>
      </c>
      <c r="F276" s="1">
        <f>LOOKUP(Table6[[#This Row],[JV Number]],Table5[JV Number],Table5[District])</f>
        <v>8</v>
      </c>
      <c r="G276" s="1" t="str">
        <f>LOOKUP(Table6[[#This Row],[JV Number]],Table5[JV Number],Table5[County])</f>
        <v>Lancaster</v>
      </c>
      <c r="H276" s="485">
        <f>LOOKUP(Table6[[#This Row],[JV Number]],Table1[JV '#],Table1[Latitude])</f>
        <v>39.851666666666667</v>
      </c>
      <c r="I276" s="485">
        <f>LOOKUP(Table6[[#This Row],[JV Number]],Table1[JV '#],Table1[Longitude])</f>
        <v>-76.043333333333337</v>
      </c>
      <c r="J276" s="1" t="e">
        <f>IF(LOOKUP(Table6[[#This Row],[JV Number]],Table5[JV Number],Table5[Requires Clear/Grub])="",0,1)</f>
        <v>#REF!</v>
      </c>
      <c r="K276" s="1" t="e">
        <f>IF(LOOKUP(Table6[[#This Row],[JV Number]],Table5[JV Number],Table5[Requires Stakeout])="",0,1)</f>
        <v>#REF!</v>
      </c>
      <c r="L276" s="1" t="e">
        <f>IF(LOOKUP(Table6[[#This Row],[JV Number]],Table5[JV Number],Table5[Requires Earthwork])="",0,1)</f>
        <v>#REF!</v>
      </c>
      <c r="M276" s="1" t="e">
        <f>IF(LOOKUP(Table6[[#This Row],[JV Number]],Table5[JV Number],Table5[Requires Guardrail Adjustment])="",0,1)</f>
        <v>#REF!</v>
      </c>
      <c r="N276" s="1" t="e">
        <f>IF(LOOKUP(Table6[[#This Row],[JV Number]],Table5[JV Number],Table5[Requires Other Action])="",0,1)</f>
        <v>#REF!</v>
      </c>
    </row>
    <row r="277" spans="3:14" x14ac:dyDescent="0.25">
      <c r="C277" s="1">
        <v>277</v>
      </c>
      <c r="D277" s="1" t="str">
        <f>LOOKUP(Table6[[#This Row],[JV Number]],Table5[JV Number],Table5[Early Completion Bridge])</f>
        <v>--</v>
      </c>
      <c r="E277" s="1" t="e">
        <f>LOOKUP(Table6[[#This Row],[JV Number]],Table5[JV Number],Table5[Region])</f>
        <v>#REF!</v>
      </c>
      <c r="F277" s="1">
        <f>LOOKUP(Table6[[#This Row],[JV Number]],Table5[JV Number],Table5[District])</f>
        <v>8</v>
      </c>
      <c r="G277" s="1" t="str">
        <f>LOOKUP(Table6[[#This Row],[JV Number]],Table5[JV Number],Table5[County])</f>
        <v>Lancaster</v>
      </c>
      <c r="H277" s="485">
        <f>LOOKUP(Table6[[#This Row],[JV Number]],Table1[JV '#],Table1[Latitude])</f>
        <v>39.880638888888889</v>
      </c>
      <c r="I277" s="485">
        <f>LOOKUP(Table6[[#This Row],[JV Number]],Table1[JV '#],Table1[Longitude])</f>
        <v>-76.104738888888889</v>
      </c>
      <c r="J277" s="1" t="e">
        <f>IF(LOOKUP(Table6[[#This Row],[JV Number]],Table5[JV Number],Table5[Requires Clear/Grub])="",0,1)</f>
        <v>#REF!</v>
      </c>
      <c r="K277" s="1" t="e">
        <f>IF(LOOKUP(Table6[[#This Row],[JV Number]],Table5[JV Number],Table5[Requires Stakeout])="",0,1)</f>
        <v>#REF!</v>
      </c>
      <c r="L277" s="1" t="e">
        <f>IF(LOOKUP(Table6[[#This Row],[JV Number]],Table5[JV Number],Table5[Requires Earthwork])="",0,1)</f>
        <v>#REF!</v>
      </c>
      <c r="M277" s="1" t="e">
        <f>IF(LOOKUP(Table6[[#This Row],[JV Number]],Table5[JV Number],Table5[Requires Guardrail Adjustment])="",0,1)</f>
        <v>#REF!</v>
      </c>
      <c r="N277" s="1" t="e">
        <f>IF(LOOKUP(Table6[[#This Row],[JV Number]],Table5[JV Number],Table5[Requires Other Action])="",0,1)</f>
        <v>#REF!</v>
      </c>
    </row>
    <row r="278" spans="3:14" x14ac:dyDescent="0.25">
      <c r="C278" s="1">
        <v>278</v>
      </c>
      <c r="D278" s="1" t="str">
        <f>LOOKUP(Table6[[#This Row],[JV Number]],Table5[JV Number],Table5[Early Completion Bridge])</f>
        <v>--</v>
      </c>
      <c r="E278" s="1" t="e">
        <f>LOOKUP(Table6[[#This Row],[JV Number]],Table5[JV Number],Table5[Region])</f>
        <v>#REF!</v>
      </c>
      <c r="F278" s="1">
        <f>LOOKUP(Table6[[#This Row],[JV Number]],Table5[JV Number],Table5[District])</f>
        <v>8</v>
      </c>
      <c r="G278" s="1" t="str">
        <f>LOOKUP(Table6[[#This Row],[JV Number]],Table5[JV Number],Table5[County])</f>
        <v>Lancaster</v>
      </c>
      <c r="H278" s="485">
        <f>LOOKUP(Table6[[#This Row],[JV Number]],Table1[JV '#],Table1[Latitude])</f>
        <v>39.917111111111112</v>
      </c>
      <c r="I278" s="485">
        <f>LOOKUP(Table6[[#This Row],[JV Number]],Table1[JV '#],Table1[Longitude])</f>
        <v>-76.174855555555553</v>
      </c>
      <c r="J278" s="1" t="e">
        <f>IF(LOOKUP(Table6[[#This Row],[JV Number]],Table5[JV Number],Table5[Requires Clear/Grub])="",0,1)</f>
        <v>#REF!</v>
      </c>
      <c r="K278" s="1" t="e">
        <f>IF(LOOKUP(Table6[[#This Row],[JV Number]],Table5[JV Number],Table5[Requires Stakeout])="",0,1)</f>
        <v>#REF!</v>
      </c>
      <c r="L278" s="1" t="e">
        <f>IF(LOOKUP(Table6[[#This Row],[JV Number]],Table5[JV Number],Table5[Requires Earthwork])="",0,1)</f>
        <v>#REF!</v>
      </c>
      <c r="M278" s="1" t="e">
        <f>IF(LOOKUP(Table6[[#This Row],[JV Number]],Table5[JV Number],Table5[Requires Guardrail Adjustment])="",0,1)</f>
        <v>#REF!</v>
      </c>
      <c r="N278" s="1" t="e">
        <f>IF(LOOKUP(Table6[[#This Row],[JV Number]],Table5[JV Number],Table5[Requires Other Action])="",0,1)</f>
        <v>#REF!</v>
      </c>
    </row>
    <row r="279" spans="3:14" x14ac:dyDescent="0.25">
      <c r="C279" s="1">
        <v>279</v>
      </c>
      <c r="D279" s="1" t="str">
        <f>LOOKUP(Table6[[#This Row],[JV Number]],Table5[JV Number],Table5[Early Completion Bridge])</f>
        <v>--</v>
      </c>
      <c r="E279" s="1" t="e">
        <f>LOOKUP(Table6[[#This Row],[JV Number]],Table5[JV Number],Table5[Region])</f>
        <v>#REF!</v>
      </c>
      <c r="F279" s="1">
        <f>LOOKUP(Table6[[#This Row],[JV Number]],Table5[JV Number],Table5[District])</f>
        <v>8</v>
      </c>
      <c r="G279" s="1" t="str">
        <f>LOOKUP(Table6[[#This Row],[JV Number]],Table5[JV Number],Table5[County])</f>
        <v>Lancaster</v>
      </c>
      <c r="H279" s="485">
        <f>LOOKUP(Table6[[#This Row],[JV Number]],Table1[JV '#],Table1[Latitude])</f>
        <v>39.917194444444448</v>
      </c>
      <c r="I279" s="485">
        <f>LOOKUP(Table6[[#This Row],[JV Number]],Table1[JV '#],Table1[Longitude])</f>
        <v>-76.174805555555551</v>
      </c>
      <c r="J279" s="1" t="e">
        <f>IF(LOOKUP(Table6[[#This Row],[JV Number]],Table5[JV Number],Table5[Requires Clear/Grub])="",0,1)</f>
        <v>#REF!</v>
      </c>
      <c r="K279" s="1" t="e">
        <f>IF(LOOKUP(Table6[[#This Row],[JV Number]],Table5[JV Number],Table5[Requires Stakeout])="",0,1)</f>
        <v>#REF!</v>
      </c>
      <c r="L279" s="1" t="e">
        <f>IF(LOOKUP(Table6[[#This Row],[JV Number]],Table5[JV Number],Table5[Requires Earthwork])="",0,1)</f>
        <v>#REF!</v>
      </c>
      <c r="M279" s="1" t="e">
        <f>IF(LOOKUP(Table6[[#This Row],[JV Number]],Table5[JV Number],Table5[Requires Guardrail Adjustment])="",0,1)</f>
        <v>#REF!</v>
      </c>
      <c r="N279" s="1" t="e">
        <f>IF(LOOKUP(Table6[[#This Row],[JV Number]],Table5[JV Number],Table5[Requires Other Action])="",0,1)</f>
        <v>#REF!</v>
      </c>
    </row>
    <row r="280" spans="3:14" x14ac:dyDescent="0.25">
      <c r="C280" s="1">
        <v>280</v>
      </c>
      <c r="D280" s="1" t="str">
        <f>LOOKUP(Table6[[#This Row],[JV Number]],Table5[JV Number],Table5[Early Completion Bridge])</f>
        <v>--</v>
      </c>
      <c r="E280" s="1" t="e">
        <f>LOOKUP(Table6[[#This Row],[JV Number]],Table5[JV Number],Table5[Region])</f>
        <v>#REF!</v>
      </c>
      <c r="F280" s="1">
        <f>LOOKUP(Table6[[#This Row],[JV Number]],Table5[JV Number],Table5[District])</f>
        <v>8</v>
      </c>
      <c r="G280" s="1" t="str">
        <f>LOOKUP(Table6[[#This Row],[JV Number]],Table5[JV Number],Table5[County])</f>
        <v>Lancaster</v>
      </c>
      <c r="H280" s="485">
        <f>LOOKUP(Table6[[#This Row],[JV Number]],Table1[JV '#],Table1[Latitude])</f>
        <v>40.054861111111109</v>
      </c>
      <c r="I280" s="485">
        <f>LOOKUP(Table6[[#This Row],[JV Number]],Table1[JV '#],Table1[Longitude])</f>
        <v>-76.170625000000001</v>
      </c>
      <c r="J280" s="1" t="e">
        <f>IF(LOOKUP(Table6[[#This Row],[JV Number]],Table5[JV Number],Table5[Requires Clear/Grub])="",0,1)</f>
        <v>#REF!</v>
      </c>
      <c r="K280" s="1" t="e">
        <f>IF(LOOKUP(Table6[[#This Row],[JV Number]],Table5[JV Number],Table5[Requires Stakeout])="",0,1)</f>
        <v>#REF!</v>
      </c>
      <c r="L280" s="1" t="e">
        <f>IF(LOOKUP(Table6[[#This Row],[JV Number]],Table5[JV Number],Table5[Requires Earthwork])="",0,1)</f>
        <v>#REF!</v>
      </c>
      <c r="M280" s="1" t="e">
        <f>IF(LOOKUP(Table6[[#This Row],[JV Number]],Table5[JV Number],Table5[Requires Guardrail Adjustment])="",0,1)</f>
        <v>#REF!</v>
      </c>
      <c r="N280" s="1" t="e">
        <f>IF(LOOKUP(Table6[[#This Row],[JV Number]],Table5[JV Number],Table5[Requires Other Action])="",0,1)</f>
        <v>#REF!</v>
      </c>
    </row>
    <row r="281" spans="3:14" x14ac:dyDescent="0.25">
      <c r="C281" s="1">
        <v>281</v>
      </c>
      <c r="D281" s="1" t="str">
        <f>LOOKUP(Table6[[#This Row],[JV Number]],Table5[JV Number],Table5[Early Completion Bridge])</f>
        <v>--</v>
      </c>
      <c r="E281" s="1" t="e">
        <f>LOOKUP(Table6[[#This Row],[JV Number]],Table5[JV Number],Table5[Region])</f>
        <v>#REF!</v>
      </c>
      <c r="F281" s="1">
        <f>LOOKUP(Table6[[#This Row],[JV Number]],Table5[JV Number],Table5[District])</f>
        <v>8</v>
      </c>
      <c r="G281" s="1" t="str">
        <f>LOOKUP(Table6[[#This Row],[JV Number]],Table5[JV Number],Table5[County])</f>
        <v>Lancaster</v>
      </c>
      <c r="H281" s="485">
        <f>LOOKUP(Table6[[#This Row],[JV Number]],Table1[JV '#],Table1[Latitude])</f>
        <v>39.794333333333334</v>
      </c>
      <c r="I281" s="485">
        <f>LOOKUP(Table6[[#This Row],[JV Number]],Table1[JV '#],Table1[Longitude])</f>
        <v>-76.259333333333331</v>
      </c>
      <c r="J281" s="1" t="e">
        <f>IF(LOOKUP(Table6[[#This Row],[JV Number]],Table5[JV Number],Table5[Requires Clear/Grub])="",0,1)</f>
        <v>#REF!</v>
      </c>
      <c r="K281" s="1" t="e">
        <f>IF(LOOKUP(Table6[[#This Row],[JV Number]],Table5[JV Number],Table5[Requires Stakeout])="",0,1)</f>
        <v>#REF!</v>
      </c>
      <c r="L281" s="1" t="e">
        <f>IF(LOOKUP(Table6[[#This Row],[JV Number]],Table5[JV Number],Table5[Requires Earthwork])="",0,1)</f>
        <v>#REF!</v>
      </c>
      <c r="M281" s="1" t="e">
        <f>IF(LOOKUP(Table6[[#This Row],[JV Number]],Table5[JV Number],Table5[Requires Guardrail Adjustment])="",0,1)</f>
        <v>#REF!</v>
      </c>
      <c r="N281" s="1" t="e">
        <f>IF(LOOKUP(Table6[[#This Row],[JV Number]],Table5[JV Number],Table5[Requires Other Action])="",0,1)</f>
        <v>#REF!</v>
      </c>
    </row>
    <row r="282" spans="3:14" x14ac:dyDescent="0.25">
      <c r="C282" s="1">
        <v>282</v>
      </c>
      <c r="D282" s="1" t="str">
        <f>LOOKUP(Table6[[#This Row],[JV Number]],Table5[JV Number],Table5[Early Completion Bridge])</f>
        <v>--</v>
      </c>
      <c r="E282" s="1" t="e">
        <f>LOOKUP(Table6[[#This Row],[JV Number]],Table5[JV Number],Table5[Region])</f>
        <v>#REF!</v>
      </c>
      <c r="F282" s="1">
        <f>LOOKUP(Table6[[#This Row],[JV Number]],Table5[JV Number],Table5[District])</f>
        <v>8</v>
      </c>
      <c r="G282" s="1" t="str">
        <f>LOOKUP(Table6[[#This Row],[JV Number]],Table5[JV Number],Table5[County])</f>
        <v>Lancaster</v>
      </c>
      <c r="H282" s="485">
        <f>LOOKUP(Table6[[#This Row],[JV Number]],Table1[JV '#],Table1[Latitude])</f>
        <v>39.984333333333332</v>
      </c>
      <c r="I282" s="485">
        <f>LOOKUP(Table6[[#This Row],[JV Number]],Table1[JV '#],Table1[Longitude])</f>
        <v>-76.405874999999995</v>
      </c>
      <c r="J282" s="1" t="e">
        <f>IF(LOOKUP(Table6[[#This Row],[JV Number]],Table5[JV Number],Table5[Requires Clear/Grub])="",0,1)</f>
        <v>#REF!</v>
      </c>
      <c r="K282" s="1" t="e">
        <f>IF(LOOKUP(Table6[[#This Row],[JV Number]],Table5[JV Number],Table5[Requires Stakeout])="",0,1)</f>
        <v>#REF!</v>
      </c>
      <c r="L282" s="1" t="e">
        <f>IF(LOOKUP(Table6[[#This Row],[JV Number]],Table5[JV Number],Table5[Requires Earthwork])="",0,1)</f>
        <v>#REF!</v>
      </c>
      <c r="M282" s="1" t="e">
        <f>IF(LOOKUP(Table6[[#This Row],[JV Number]],Table5[JV Number],Table5[Requires Guardrail Adjustment])="",0,1)</f>
        <v>#REF!</v>
      </c>
      <c r="N282" s="1" t="e">
        <f>IF(LOOKUP(Table6[[#This Row],[JV Number]],Table5[JV Number],Table5[Requires Other Action])="",0,1)</f>
        <v>#REF!</v>
      </c>
    </row>
    <row r="283" spans="3:14" x14ac:dyDescent="0.25">
      <c r="C283" s="1">
        <v>283</v>
      </c>
      <c r="D283" s="1" t="str">
        <f>LOOKUP(Table6[[#This Row],[JV Number]],Table5[JV Number],Table5[Early Completion Bridge])</f>
        <v>--</v>
      </c>
      <c r="E283" s="1" t="e">
        <f>LOOKUP(Table6[[#This Row],[JV Number]],Table5[JV Number],Table5[Region])</f>
        <v>#REF!</v>
      </c>
      <c r="F283" s="1">
        <f>LOOKUP(Table6[[#This Row],[JV Number]],Table5[JV Number],Table5[District])</f>
        <v>8</v>
      </c>
      <c r="G283" s="1" t="str">
        <f>LOOKUP(Table6[[#This Row],[JV Number]],Table5[JV Number],Table5[County])</f>
        <v>Lancaster</v>
      </c>
      <c r="H283" s="485">
        <f>LOOKUP(Table6[[#This Row],[JV Number]],Table1[JV '#],Table1[Latitude])</f>
        <v>39.992194444444443</v>
      </c>
      <c r="I283" s="485">
        <f>LOOKUP(Table6[[#This Row],[JV Number]],Table1[JV '#],Table1[Longitude])</f>
        <v>-76.380211111111109</v>
      </c>
      <c r="J283" s="1" t="e">
        <f>IF(LOOKUP(Table6[[#This Row],[JV Number]],Table5[JV Number],Table5[Requires Clear/Grub])="",0,1)</f>
        <v>#REF!</v>
      </c>
      <c r="K283" s="1" t="e">
        <f>IF(LOOKUP(Table6[[#This Row],[JV Number]],Table5[JV Number],Table5[Requires Stakeout])="",0,1)</f>
        <v>#REF!</v>
      </c>
      <c r="L283" s="1" t="e">
        <f>IF(LOOKUP(Table6[[#This Row],[JV Number]],Table5[JV Number],Table5[Requires Earthwork])="",0,1)</f>
        <v>#REF!</v>
      </c>
      <c r="M283" s="1" t="e">
        <f>IF(LOOKUP(Table6[[#This Row],[JV Number]],Table5[JV Number],Table5[Requires Guardrail Adjustment])="",0,1)</f>
        <v>#REF!</v>
      </c>
      <c r="N283" s="1" t="e">
        <f>IF(LOOKUP(Table6[[#This Row],[JV Number]],Table5[JV Number],Table5[Requires Other Action])="",0,1)</f>
        <v>#REF!</v>
      </c>
    </row>
    <row r="284" spans="3:14" x14ac:dyDescent="0.25">
      <c r="C284" s="1">
        <v>284</v>
      </c>
      <c r="D284" s="1" t="str">
        <f>LOOKUP(Table6[[#This Row],[JV Number]],Table5[JV Number],Table5[Early Completion Bridge])</f>
        <v>--</v>
      </c>
      <c r="E284" s="1" t="e">
        <f>LOOKUP(Table6[[#This Row],[JV Number]],Table5[JV Number],Table5[Region])</f>
        <v>#REF!</v>
      </c>
      <c r="F284" s="1">
        <f>LOOKUP(Table6[[#This Row],[JV Number]],Table5[JV Number],Table5[District])</f>
        <v>8</v>
      </c>
      <c r="G284" s="1" t="str">
        <f>LOOKUP(Table6[[#This Row],[JV Number]],Table5[JV Number],Table5[County])</f>
        <v>Lebanon</v>
      </c>
      <c r="H284" s="485">
        <f>LOOKUP(Table6[[#This Row],[JV Number]],Table1[JV '#],Table1[Latitude])</f>
        <v>40.43727777777778</v>
      </c>
      <c r="I284" s="485">
        <f>LOOKUP(Table6[[#This Row],[JV Number]],Table1[JV '#],Table1[Longitude])</f>
        <v>-76.541958333333326</v>
      </c>
      <c r="J284" s="1" t="e">
        <f>IF(LOOKUP(Table6[[#This Row],[JV Number]],Table5[JV Number],Table5[Requires Clear/Grub])="",0,1)</f>
        <v>#REF!</v>
      </c>
      <c r="K284" s="1" t="e">
        <f>IF(LOOKUP(Table6[[#This Row],[JV Number]],Table5[JV Number],Table5[Requires Stakeout])="",0,1)</f>
        <v>#REF!</v>
      </c>
      <c r="L284" s="1" t="e">
        <f>IF(LOOKUP(Table6[[#This Row],[JV Number]],Table5[JV Number],Table5[Requires Earthwork])="",0,1)</f>
        <v>#REF!</v>
      </c>
      <c r="M284" s="1" t="e">
        <f>IF(LOOKUP(Table6[[#This Row],[JV Number]],Table5[JV Number],Table5[Requires Guardrail Adjustment])="",0,1)</f>
        <v>#REF!</v>
      </c>
      <c r="N284" s="1" t="e">
        <f>IF(LOOKUP(Table6[[#This Row],[JV Number]],Table5[JV Number],Table5[Requires Other Action])="",0,1)</f>
        <v>#REF!</v>
      </c>
    </row>
    <row r="285" spans="3:14" x14ac:dyDescent="0.25">
      <c r="C285" s="1">
        <v>285</v>
      </c>
      <c r="D285" s="1" t="str">
        <f>LOOKUP(Table6[[#This Row],[JV Number]],Table5[JV Number],Table5[Early Completion Bridge])</f>
        <v>--</v>
      </c>
      <c r="E285" s="1" t="e">
        <f>LOOKUP(Table6[[#This Row],[JV Number]],Table5[JV Number],Table5[Region])</f>
        <v>#REF!</v>
      </c>
      <c r="F285" s="1">
        <f>LOOKUP(Table6[[#This Row],[JV Number]],Table5[JV Number],Table5[District])</f>
        <v>8</v>
      </c>
      <c r="G285" s="1" t="str">
        <f>LOOKUP(Table6[[#This Row],[JV Number]],Table5[JV Number],Table5[County])</f>
        <v>Perry</v>
      </c>
      <c r="H285" s="485">
        <f>LOOKUP(Table6[[#This Row],[JV Number]],Table1[JV '#],Table1[Latitude])</f>
        <v>40.337666666666664</v>
      </c>
      <c r="I285" s="485">
        <f>LOOKUP(Table6[[#This Row],[JV Number]],Table1[JV '#],Table1[Longitude])</f>
        <v>-76.927583333333331</v>
      </c>
      <c r="J285" s="1" t="e">
        <f>IF(LOOKUP(Table6[[#This Row],[JV Number]],Table5[JV Number],Table5[Requires Clear/Grub])="",0,1)</f>
        <v>#REF!</v>
      </c>
      <c r="K285" s="1" t="e">
        <f>IF(LOOKUP(Table6[[#This Row],[JV Number]],Table5[JV Number],Table5[Requires Stakeout])="",0,1)</f>
        <v>#REF!</v>
      </c>
      <c r="L285" s="1" t="e">
        <f>IF(LOOKUP(Table6[[#This Row],[JV Number]],Table5[JV Number],Table5[Requires Earthwork])="",0,1)</f>
        <v>#REF!</v>
      </c>
      <c r="M285" s="1" t="e">
        <f>IF(LOOKUP(Table6[[#This Row],[JV Number]],Table5[JV Number],Table5[Requires Guardrail Adjustment])="",0,1)</f>
        <v>#REF!</v>
      </c>
      <c r="N285" s="1" t="e">
        <f>IF(LOOKUP(Table6[[#This Row],[JV Number]],Table5[JV Number],Table5[Requires Other Action])="",0,1)</f>
        <v>#REF!</v>
      </c>
    </row>
    <row r="286" spans="3:14" x14ac:dyDescent="0.25">
      <c r="C286" s="1">
        <v>286</v>
      </c>
      <c r="D286" s="1" t="str">
        <f>LOOKUP(Table6[[#This Row],[JV Number]],Table5[JV Number],Table5[Early Completion Bridge])</f>
        <v>--</v>
      </c>
      <c r="E286" s="1" t="e">
        <f>LOOKUP(Table6[[#This Row],[JV Number]],Table5[JV Number],Table5[Region])</f>
        <v>#REF!</v>
      </c>
      <c r="F286" s="1">
        <f>LOOKUP(Table6[[#This Row],[JV Number]],Table5[JV Number],Table5[District])</f>
        <v>8</v>
      </c>
      <c r="G286" s="1" t="str">
        <f>LOOKUP(Table6[[#This Row],[JV Number]],Table5[JV Number],Table5[County])</f>
        <v>Perry</v>
      </c>
      <c r="H286" s="485">
        <f>LOOKUP(Table6[[#This Row],[JV Number]],Table1[JV '#],Table1[Latitude])</f>
        <v>40.382083333333334</v>
      </c>
      <c r="I286" s="485">
        <f>LOOKUP(Table6[[#This Row],[JV Number]],Table1[JV '#],Table1[Longitude])</f>
        <v>-77.453488888888884</v>
      </c>
      <c r="J286" s="1" t="e">
        <f>IF(LOOKUP(Table6[[#This Row],[JV Number]],Table5[JV Number],Table5[Requires Clear/Grub])="",0,1)</f>
        <v>#REF!</v>
      </c>
      <c r="K286" s="1" t="e">
        <f>IF(LOOKUP(Table6[[#This Row],[JV Number]],Table5[JV Number],Table5[Requires Stakeout])="",0,1)</f>
        <v>#REF!</v>
      </c>
      <c r="L286" s="1" t="e">
        <f>IF(LOOKUP(Table6[[#This Row],[JV Number]],Table5[JV Number],Table5[Requires Earthwork])="",0,1)</f>
        <v>#REF!</v>
      </c>
      <c r="M286" s="1" t="e">
        <f>IF(LOOKUP(Table6[[#This Row],[JV Number]],Table5[JV Number],Table5[Requires Guardrail Adjustment])="",0,1)</f>
        <v>#REF!</v>
      </c>
      <c r="N286" s="1" t="e">
        <f>IF(LOOKUP(Table6[[#This Row],[JV Number]],Table5[JV Number],Table5[Requires Other Action])="",0,1)</f>
        <v>#REF!</v>
      </c>
    </row>
    <row r="287" spans="3:14" x14ac:dyDescent="0.25">
      <c r="C287" s="1">
        <v>287</v>
      </c>
      <c r="D287" s="1" t="str">
        <f>LOOKUP(Table6[[#This Row],[JV Number]],Table5[JV Number],Table5[Early Completion Bridge])</f>
        <v>--</v>
      </c>
      <c r="E287" s="1" t="e">
        <f>LOOKUP(Table6[[#This Row],[JV Number]],Table5[JV Number],Table5[Region])</f>
        <v>#REF!</v>
      </c>
      <c r="F287" s="1">
        <f>LOOKUP(Table6[[#This Row],[JV Number]],Table5[JV Number],Table5[District])</f>
        <v>8</v>
      </c>
      <c r="G287" s="1" t="str">
        <f>LOOKUP(Table6[[#This Row],[JV Number]],Table5[JV Number],Table5[County])</f>
        <v>Perry</v>
      </c>
      <c r="H287" s="485">
        <f>LOOKUP(Table6[[#This Row],[JV Number]],Table1[JV '#],Table1[Latitude])</f>
        <v>40.575249999999997</v>
      </c>
      <c r="I287" s="485">
        <f>LOOKUP(Table6[[#This Row],[JV Number]],Table1[JV '#],Table1[Longitude])</f>
        <v>-76.996111111111105</v>
      </c>
      <c r="J287" s="1" t="e">
        <f>IF(LOOKUP(Table6[[#This Row],[JV Number]],Table5[JV Number],Table5[Requires Clear/Grub])="",0,1)</f>
        <v>#REF!</v>
      </c>
      <c r="K287" s="1" t="e">
        <f>IF(LOOKUP(Table6[[#This Row],[JV Number]],Table5[JV Number],Table5[Requires Stakeout])="",0,1)</f>
        <v>#REF!</v>
      </c>
      <c r="L287" s="1" t="e">
        <f>IF(LOOKUP(Table6[[#This Row],[JV Number]],Table5[JV Number],Table5[Requires Earthwork])="",0,1)</f>
        <v>#REF!</v>
      </c>
      <c r="M287" s="1" t="e">
        <f>IF(LOOKUP(Table6[[#This Row],[JV Number]],Table5[JV Number],Table5[Requires Guardrail Adjustment])="",0,1)</f>
        <v>#REF!</v>
      </c>
      <c r="N287" s="1" t="e">
        <f>IF(LOOKUP(Table6[[#This Row],[JV Number]],Table5[JV Number],Table5[Requires Other Action])="",0,1)</f>
        <v>#REF!</v>
      </c>
    </row>
    <row r="288" spans="3:14" x14ac:dyDescent="0.25">
      <c r="C288" s="1">
        <v>288</v>
      </c>
      <c r="D288" s="1" t="str">
        <f>LOOKUP(Table6[[#This Row],[JV Number]],Table5[JV Number],Table5[Early Completion Bridge])</f>
        <v>--</v>
      </c>
      <c r="E288" s="1" t="e">
        <f>LOOKUP(Table6[[#This Row],[JV Number]],Table5[JV Number],Table5[Region])</f>
        <v>#REF!</v>
      </c>
      <c r="F288" s="1">
        <f>LOOKUP(Table6[[#This Row],[JV Number]],Table5[JV Number],Table5[District])</f>
        <v>8</v>
      </c>
      <c r="G288" s="1" t="str">
        <f>LOOKUP(Table6[[#This Row],[JV Number]],Table5[JV Number],Table5[County])</f>
        <v>Perry</v>
      </c>
      <c r="H288" s="485">
        <f>LOOKUP(Table6[[#This Row],[JV Number]],Table1[JV '#],Table1[Latitude])</f>
        <v>40.383055555555558</v>
      </c>
      <c r="I288" s="485">
        <f>LOOKUP(Table6[[#This Row],[JV Number]],Table1[JV '#],Table1[Longitude])</f>
        <v>-77.307722222222225</v>
      </c>
      <c r="J288" s="1" t="e">
        <f>IF(LOOKUP(Table6[[#This Row],[JV Number]],Table5[JV Number],Table5[Requires Clear/Grub])="",0,1)</f>
        <v>#REF!</v>
      </c>
      <c r="K288" s="1" t="e">
        <f>IF(LOOKUP(Table6[[#This Row],[JV Number]],Table5[JV Number],Table5[Requires Stakeout])="",0,1)</f>
        <v>#REF!</v>
      </c>
      <c r="L288" s="1" t="e">
        <f>IF(LOOKUP(Table6[[#This Row],[JV Number]],Table5[JV Number],Table5[Requires Earthwork])="",0,1)</f>
        <v>#REF!</v>
      </c>
      <c r="M288" s="1" t="e">
        <f>IF(LOOKUP(Table6[[#This Row],[JV Number]],Table5[JV Number],Table5[Requires Guardrail Adjustment])="",0,1)</f>
        <v>#REF!</v>
      </c>
      <c r="N288" s="1" t="e">
        <f>IF(LOOKUP(Table6[[#This Row],[JV Number]],Table5[JV Number],Table5[Requires Other Action])="",0,1)</f>
        <v>#REF!</v>
      </c>
    </row>
    <row r="289" spans="3:14" x14ac:dyDescent="0.25">
      <c r="C289" s="1">
        <v>289</v>
      </c>
      <c r="D289" s="1" t="str">
        <f>LOOKUP(Table6[[#This Row],[JV Number]],Table5[JV Number],Table5[Early Completion Bridge])</f>
        <v>--</v>
      </c>
      <c r="E289" s="1" t="e">
        <f>LOOKUP(Table6[[#This Row],[JV Number]],Table5[JV Number],Table5[Region])</f>
        <v>#REF!</v>
      </c>
      <c r="F289" s="1">
        <f>LOOKUP(Table6[[#This Row],[JV Number]],Table5[JV Number],Table5[District])</f>
        <v>8</v>
      </c>
      <c r="G289" s="1" t="str">
        <f>LOOKUP(Table6[[#This Row],[JV Number]],Table5[JV Number],Table5[County])</f>
        <v>Perry</v>
      </c>
      <c r="H289" s="485">
        <f>LOOKUP(Table6[[#This Row],[JV Number]],Table1[JV '#],Table1[Latitude])</f>
        <v>40.371000000000002</v>
      </c>
      <c r="I289" s="485">
        <f>LOOKUP(Table6[[#This Row],[JV Number]],Table1[JV '#],Table1[Longitude])</f>
        <v>-77.40110833333334</v>
      </c>
      <c r="J289" s="1" t="e">
        <f>IF(LOOKUP(Table6[[#This Row],[JV Number]],Table5[JV Number],Table5[Requires Clear/Grub])="",0,1)</f>
        <v>#REF!</v>
      </c>
      <c r="K289" s="1" t="e">
        <f>IF(LOOKUP(Table6[[#This Row],[JV Number]],Table5[JV Number],Table5[Requires Stakeout])="",0,1)</f>
        <v>#REF!</v>
      </c>
      <c r="L289" s="1" t="e">
        <f>IF(LOOKUP(Table6[[#This Row],[JV Number]],Table5[JV Number],Table5[Requires Earthwork])="",0,1)</f>
        <v>#REF!</v>
      </c>
      <c r="M289" s="1" t="e">
        <f>IF(LOOKUP(Table6[[#This Row],[JV Number]],Table5[JV Number],Table5[Requires Guardrail Adjustment])="",0,1)</f>
        <v>#REF!</v>
      </c>
      <c r="N289" s="1" t="e">
        <f>IF(LOOKUP(Table6[[#This Row],[JV Number]],Table5[JV Number],Table5[Requires Other Action])="",0,1)</f>
        <v>#REF!</v>
      </c>
    </row>
    <row r="290" spans="3:14" x14ac:dyDescent="0.25">
      <c r="C290" s="1">
        <v>290</v>
      </c>
      <c r="D290" s="1" t="str">
        <f>LOOKUP(Table6[[#This Row],[JV Number]],Table5[JV Number],Table5[Early Completion Bridge])</f>
        <v>--</v>
      </c>
      <c r="E290" s="1" t="e">
        <f>LOOKUP(Table6[[#This Row],[JV Number]],Table5[JV Number],Table5[Region])</f>
        <v>#REF!</v>
      </c>
      <c r="F290" s="1">
        <f>LOOKUP(Table6[[#This Row],[JV Number]],Table5[JV Number],Table5[District])</f>
        <v>8</v>
      </c>
      <c r="G290" s="1" t="str">
        <f>LOOKUP(Table6[[#This Row],[JV Number]],Table5[JV Number],Table5[County])</f>
        <v>Perry</v>
      </c>
      <c r="H290" s="485">
        <f>LOOKUP(Table6[[#This Row],[JV Number]],Table1[JV '#],Table1[Latitude])</f>
        <v>40.359055555555557</v>
      </c>
      <c r="I290" s="485">
        <f>LOOKUP(Table6[[#This Row],[JV Number]],Table1[JV '#],Table1[Longitude])</f>
        <v>-77.38099722222222</v>
      </c>
      <c r="J290" s="1" t="e">
        <f>IF(LOOKUP(Table6[[#This Row],[JV Number]],Table5[JV Number],Table5[Requires Clear/Grub])="",0,1)</f>
        <v>#REF!</v>
      </c>
      <c r="K290" s="1" t="e">
        <f>IF(LOOKUP(Table6[[#This Row],[JV Number]],Table5[JV Number],Table5[Requires Stakeout])="",0,1)</f>
        <v>#REF!</v>
      </c>
      <c r="L290" s="1" t="e">
        <f>IF(LOOKUP(Table6[[#This Row],[JV Number]],Table5[JV Number],Table5[Requires Earthwork])="",0,1)</f>
        <v>#REF!</v>
      </c>
      <c r="M290" s="1" t="e">
        <f>IF(LOOKUP(Table6[[#This Row],[JV Number]],Table5[JV Number],Table5[Requires Guardrail Adjustment])="",0,1)</f>
        <v>#REF!</v>
      </c>
      <c r="N290" s="1" t="e">
        <f>IF(LOOKUP(Table6[[#This Row],[JV Number]],Table5[JV Number],Table5[Requires Other Action])="",0,1)</f>
        <v>#REF!</v>
      </c>
    </row>
    <row r="291" spans="3:14" x14ac:dyDescent="0.25">
      <c r="C291" s="1">
        <v>291</v>
      </c>
      <c r="D291" s="1" t="str">
        <f>LOOKUP(Table6[[#This Row],[JV Number]],Table5[JV Number],Table5[Early Completion Bridge])</f>
        <v>--</v>
      </c>
      <c r="E291" s="1" t="e">
        <f>LOOKUP(Table6[[#This Row],[JV Number]],Table5[JV Number],Table5[Region])</f>
        <v>#REF!</v>
      </c>
      <c r="F291" s="1">
        <f>LOOKUP(Table6[[#This Row],[JV Number]],Table5[JV Number],Table5[District])</f>
        <v>8</v>
      </c>
      <c r="G291" s="1" t="str">
        <f>LOOKUP(Table6[[#This Row],[JV Number]],Table5[JV Number],Table5[County])</f>
        <v>Perry</v>
      </c>
      <c r="H291" s="485">
        <f>LOOKUP(Table6[[#This Row],[JV Number]],Table1[JV '#],Table1[Latitude])</f>
        <v>40.514222222222223</v>
      </c>
      <c r="I291" s="485">
        <f>LOOKUP(Table6[[#This Row],[JV Number]],Table1[JV '#],Table1[Longitude])</f>
        <v>-77.129666666666665</v>
      </c>
      <c r="J291" s="1" t="e">
        <f>IF(LOOKUP(Table6[[#This Row],[JV Number]],Table5[JV Number],Table5[Requires Clear/Grub])="",0,1)</f>
        <v>#REF!</v>
      </c>
      <c r="K291" s="1" t="e">
        <f>IF(LOOKUP(Table6[[#This Row],[JV Number]],Table5[JV Number],Table5[Requires Stakeout])="",0,1)</f>
        <v>#REF!</v>
      </c>
      <c r="L291" s="1" t="e">
        <f>IF(LOOKUP(Table6[[#This Row],[JV Number]],Table5[JV Number],Table5[Requires Earthwork])="",0,1)</f>
        <v>#REF!</v>
      </c>
      <c r="M291" s="1" t="e">
        <f>IF(LOOKUP(Table6[[#This Row],[JV Number]],Table5[JV Number],Table5[Requires Guardrail Adjustment])="",0,1)</f>
        <v>#REF!</v>
      </c>
      <c r="N291" s="1" t="e">
        <f>IF(LOOKUP(Table6[[#This Row],[JV Number]],Table5[JV Number],Table5[Requires Other Action])="",0,1)</f>
        <v>#REF!</v>
      </c>
    </row>
    <row r="292" spans="3:14" x14ac:dyDescent="0.25">
      <c r="C292" s="1">
        <v>292</v>
      </c>
      <c r="D292" s="1" t="str">
        <f>LOOKUP(Table6[[#This Row],[JV Number]],Table5[JV Number],Table5[Early Completion Bridge])</f>
        <v>--</v>
      </c>
      <c r="E292" s="1" t="e">
        <f>LOOKUP(Table6[[#This Row],[JV Number]],Table5[JV Number],Table5[Region])</f>
        <v>#REF!</v>
      </c>
      <c r="F292" s="1">
        <f>LOOKUP(Table6[[#This Row],[JV Number]],Table5[JV Number],Table5[District])</f>
        <v>8</v>
      </c>
      <c r="G292" s="1" t="str">
        <f>LOOKUP(Table6[[#This Row],[JV Number]],Table5[JV Number],Table5[County])</f>
        <v>Perry</v>
      </c>
      <c r="H292" s="485">
        <f>LOOKUP(Table6[[#This Row],[JV Number]],Table1[JV '#],Table1[Latitude])</f>
        <v>40.298222222222222</v>
      </c>
      <c r="I292" s="485">
        <f>LOOKUP(Table6[[#This Row],[JV Number]],Table1[JV '#],Table1[Longitude])</f>
        <v>-77.512863888888887</v>
      </c>
      <c r="J292" s="1" t="e">
        <f>IF(LOOKUP(Table6[[#This Row],[JV Number]],Table5[JV Number],Table5[Requires Clear/Grub])="",0,1)</f>
        <v>#REF!</v>
      </c>
      <c r="K292" s="1" t="e">
        <f>IF(LOOKUP(Table6[[#This Row],[JV Number]],Table5[JV Number],Table5[Requires Stakeout])="",0,1)</f>
        <v>#REF!</v>
      </c>
      <c r="L292" s="1" t="e">
        <f>IF(LOOKUP(Table6[[#This Row],[JV Number]],Table5[JV Number],Table5[Requires Earthwork])="",0,1)</f>
        <v>#REF!</v>
      </c>
      <c r="M292" s="1" t="e">
        <f>IF(LOOKUP(Table6[[#This Row],[JV Number]],Table5[JV Number],Table5[Requires Guardrail Adjustment])="",0,1)</f>
        <v>#REF!</v>
      </c>
      <c r="N292" s="1" t="e">
        <f>IF(LOOKUP(Table6[[#This Row],[JV Number]],Table5[JV Number],Table5[Requires Other Action])="",0,1)</f>
        <v>#REF!</v>
      </c>
    </row>
    <row r="293" spans="3:14" x14ac:dyDescent="0.25">
      <c r="C293" s="1">
        <v>293</v>
      </c>
      <c r="D293" s="1" t="str">
        <f>LOOKUP(Table6[[#This Row],[JV Number]],Table5[JV Number],Table5[Early Completion Bridge])</f>
        <v>--</v>
      </c>
      <c r="E293" s="1" t="e">
        <f>LOOKUP(Table6[[#This Row],[JV Number]],Table5[JV Number],Table5[Region])</f>
        <v>#REF!</v>
      </c>
      <c r="F293" s="1">
        <f>LOOKUP(Table6[[#This Row],[JV Number]],Table5[JV Number],Table5[District])</f>
        <v>8</v>
      </c>
      <c r="G293" s="1" t="str">
        <f>LOOKUP(Table6[[#This Row],[JV Number]],Table5[JV Number],Table5[County])</f>
        <v>Perry</v>
      </c>
      <c r="H293" s="485">
        <f>LOOKUP(Table6[[#This Row],[JV Number]],Table1[JV '#],Table1[Latitude])</f>
        <v>40.329055555555556</v>
      </c>
      <c r="I293" s="485">
        <f>LOOKUP(Table6[[#This Row],[JV Number]],Table1[JV '#],Table1[Longitude])</f>
        <v>-77.284569444444443</v>
      </c>
      <c r="J293" s="1" t="e">
        <f>IF(LOOKUP(Table6[[#This Row],[JV Number]],Table5[JV Number],Table5[Requires Clear/Grub])="",0,1)</f>
        <v>#REF!</v>
      </c>
      <c r="K293" s="1" t="e">
        <f>IF(LOOKUP(Table6[[#This Row],[JV Number]],Table5[JV Number],Table5[Requires Stakeout])="",0,1)</f>
        <v>#REF!</v>
      </c>
      <c r="L293" s="1" t="e">
        <f>IF(LOOKUP(Table6[[#This Row],[JV Number]],Table5[JV Number],Table5[Requires Earthwork])="",0,1)</f>
        <v>#REF!</v>
      </c>
      <c r="M293" s="1" t="e">
        <f>IF(LOOKUP(Table6[[#This Row],[JV Number]],Table5[JV Number],Table5[Requires Guardrail Adjustment])="",0,1)</f>
        <v>#REF!</v>
      </c>
      <c r="N293" s="1" t="e">
        <f>IF(LOOKUP(Table6[[#This Row],[JV Number]],Table5[JV Number],Table5[Requires Other Action])="",0,1)</f>
        <v>#REF!</v>
      </c>
    </row>
    <row r="294" spans="3:14" x14ac:dyDescent="0.25">
      <c r="C294" s="1">
        <v>294</v>
      </c>
      <c r="D294" s="1" t="str">
        <f>LOOKUP(Table6[[#This Row],[JV Number]],Table5[JV Number],Table5[Early Completion Bridge])</f>
        <v>--</v>
      </c>
      <c r="E294" s="1" t="e">
        <f>LOOKUP(Table6[[#This Row],[JV Number]],Table5[JV Number],Table5[Region])</f>
        <v>#REF!</v>
      </c>
      <c r="F294" s="1">
        <f>LOOKUP(Table6[[#This Row],[JV Number]],Table5[JV Number],Table5[District])</f>
        <v>8</v>
      </c>
      <c r="G294" s="1" t="str">
        <f>LOOKUP(Table6[[#This Row],[JV Number]],Table5[JV Number],Table5[County])</f>
        <v>Perry</v>
      </c>
      <c r="H294" s="485">
        <f>LOOKUP(Table6[[#This Row],[JV Number]],Table1[JV '#],Table1[Latitude])</f>
        <v>40.515861111111114</v>
      </c>
      <c r="I294" s="485">
        <f>LOOKUP(Table6[[#This Row],[JV Number]],Table1[JV '#],Table1[Longitude])</f>
        <v>-77.236486111111105</v>
      </c>
      <c r="J294" s="1" t="e">
        <f>IF(LOOKUP(Table6[[#This Row],[JV Number]],Table5[JV Number],Table5[Requires Clear/Grub])="",0,1)</f>
        <v>#REF!</v>
      </c>
      <c r="K294" s="1" t="e">
        <f>IF(LOOKUP(Table6[[#This Row],[JV Number]],Table5[JV Number],Table5[Requires Stakeout])="",0,1)</f>
        <v>#REF!</v>
      </c>
      <c r="L294" s="1" t="e">
        <f>IF(LOOKUP(Table6[[#This Row],[JV Number]],Table5[JV Number],Table5[Requires Earthwork])="",0,1)</f>
        <v>#REF!</v>
      </c>
      <c r="M294" s="1" t="e">
        <f>IF(LOOKUP(Table6[[#This Row],[JV Number]],Table5[JV Number],Table5[Requires Guardrail Adjustment])="",0,1)</f>
        <v>#REF!</v>
      </c>
      <c r="N294" s="1" t="e">
        <f>IF(LOOKUP(Table6[[#This Row],[JV Number]],Table5[JV Number],Table5[Requires Other Action])="",0,1)</f>
        <v>#REF!</v>
      </c>
    </row>
    <row r="295" spans="3:14" x14ac:dyDescent="0.25">
      <c r="C295" s="1">
        <v>295</v>
      </c>
      <c r="D295" s="1" t="str">
        <f>LOOKUP(Table6[[#This Row],[JV Number]],Table5[JV Number],Table5[Early Completion Bridge])</f>
        <v>--</v>
      </c>
      <c r="E295" s="1" t="e">
        <f>LOOKUP(Table6[[#This Row],[JV Number]],Table5[JV Number],Table5[Region])</f>
        <v>#REF!</v>
      </c>
      <c r="F295" s="1">
        <f>LOOKUP(Table6[[#This Row],[JV Number]],Table5[JV Number],Table5[District])</f>
        <v>8</v>
      </c>
      <c r="G295" s="1" t="str">
        <f>LOOKUP(Table6[[#This Row],[JV Number]],Table5[JV Number],Table5[County])</f>
        <v>York</v>
      </c>
      <c r="H295" s="485">
        <f>LOOKUP(Table6[[#This Row],[JV Number]],Table1[JV '#],Table1[Latitude])</f>
        <v>39.967666666666666</v>
      </c>
      <c r="I295" s="485">
        <f>LOOKUP(Table6[[#This Row],[JV Number]],Table1[JV '#],Table1[Longitude])</f>
        <v>-76.597919444444443</v>
      </c>
      <c r="J295" s="1" t="e">
        <f>IF(LOOKUP(Table6[[#This Row],[JV Number]],Table5[JV Number],Table5[Requires Clear/Grub])="",0,1)</f>
        <v>#REF!</v>
      </c>
      <c r="K295" s="1" t="e">
        <f>IF(LOOKUP(Table6[[#This Row],[JV Number]],Table5[JV Number],Table5[Requires Stakeout])="",0,1)</f>
        <v>#REF!</v>
      </c>
      <c r="L295" s="1" t="e">
        <f>IF(LOOKUP(Table6[[#This Row],[JV Number]],Table5[JV Number],Table5[Requires Earthwork])="",0,1)</f>
        <v>#REF!</v>
      </c>
      <c r="M295" s="1" t="e">
        <f>IF(LOOKUP(Table6[[#This Row],[JV Number]],Table5[JV Number],Table5[Requires Guardrail Adjustment])="",0,1)</f>
        <v>#REF!</v>
      </c>
      <c r="N295" s="1" t="e">
        <f>IF(LOOKUP(Table6[[#This Row],[JV Number]],Table5[JV Number],Table5[Requires Other Action])="",0,1)</f>
        <v>#REF!</v>
      </c>
    </row>
    <row r="296" spans="3:14" x14ac:dyDescent="0.25">
      <c r="C296" s="1">
        <v>296</v>
      </c>
      <c r="D296" s="1" t="str">
        <f>LOOKUP(Table6[[#This Row],[JV Number]],Table5[JV Number],Table5[Early Completion Bridge])</f>
        <v>--</v>
      </c>
      <c r="E296" s="1" t="e">
        <f>LOOKUP(Table6[[#This Row],[JV Number]],Table5[JV Number],Table5[Region])</f>
        <v>#REF!</v>
      </c>
      <c r="F296" s="1">
        <f>LOOKUP(Table6[[#This Row],[JV Number]],Table5[JV Number],Table5[District])</f>
        <v>8</v>
      </c>
      <c r="G296" s="1" t="str">
        <f>LOOKUP(Table6[[#This Row],[JV Number]],Table5[JV Number],Table5[County])</f>
        <v>York</v>
      </c>
      <c r="H296" s="485">
        <f>LOOKUP(Table6[[#This Row],[JV Number]],Table1[JV '#],Table1[Latitude])</f>
        <v>39.962138888888887</v>
      </c>
      <c r="I296" s="485">
        <f>LOOKUP(Table6[[#This Row],[JV Number]],Table1[JV '#],Table1[Longitude])</f>
        <v>-76.514369444444441</v>
      </c>
      <c r="J296" s="1" t="e">
        <f>IF(LOOKUP(Table6[[#This Row],[JV Number]],Table5[JV Number],Table5[Requires Clear/Grub])="",0,1)</f>
        <v>#REF!</v>
      </c>
      <c r="K296" s="1" t="e">
        <f>IF(LOOKUP(Table6[[#This Row],[JV Number]],Table5[JV Number],Table5[Requires Stakeout])="",0,1)</f>
        <v>#REF!</v>
      </c>
      <c r="L296" s="1" t="e">
        <f>IF(LOOKUP(Table6[[#This Row],[JV Number]],Table5[JV Number],Table5[Requires Earthwork])="",0,1)</f>
        <v>#REF!</v>
      </c>
      <c r="M296" s="1" t="e">
        <f>IF(LOOKUP(Table6[[#This Row],[JV Number]],Table5[JV Number],Table5[Requires Guardrail Adjustment])="",0,1)</f>
        <v>#REF!</v>
      </c>
      <c r="N296" s="1" t="e">
        <f>IF(LOOKUP(Table6[[#This Row],[JV Number]],Table5[JV Number],Table5[Requires Other Action])="",0,1)</f>
        <v>#REF!</v>
      </c>
    </row>
    <row r="297" spans="3:14" x14ac:dyDescent="0.25">
      <c r="C297" s="1">
        <v>297</v>
      </c>
      <c r="D297" s="1" t="str">
        <f>LOOKUP(Table6[[#This Row],[JV Number]],Table5[JV Number],Table5[Early Completion Bridge])</f>
        <v>--</v>
      </c>
      <c r="E297" s="1" t="e">
        <f>LOOKUP(Table6[[#This Row],[JV Number]],Table5[JV Number],Table5[Region])</f>
        <v>#REF!</v>
      </c>
      <c r="F297" s="1">
        <f>LOOKUP(Table6[[#This Row],[JV Number]],Table5[JV Number],Table5[District])</f>
        <v>8</v>
      </c>
      <c r="G297" s="1" t="str">
        <f>LOOKUP(Table6[[#This Row],[JV Number]],Table5[JV Number],Table5[County])</f>
        <v>York</v>
      </c>
      <c r="H297" s="485">
        <f>LOOKUP(Table6[[#This Row],[JV Number]],Table1[JV '#],Table1[Latitude])</f>
        <v>39.939777777777778</v>
      </c>
      <c r="I297" s="485">
        <f>LOOKUP(Table6[[#This Row],[JV Number]],Table1[JV '#],Table1[Longitude])</f>
        <v>-76.487099999999998</v>
      </c>
      <c r="J297" s="1" t="e">
        <f>IF(LOOKUP(Table6[[#This Row],[JV Number]],Table5[JV Number],Table5[Requires Clear/Grub])="",0,1)</f>
        <v>#REF!</v>
      </c>
      <c r="K297" s="1" t="e">
        <f>IF(LOOKUP(Table6[[#This Row],[JV Number]],Table5[JV Number],Table5[Requires Stakeout])="",0,1)</f>
        <v>#REF!</v>
      </c>
      <c r="L297" s="1" t="e">
        <f>IF(LOOKUP(Table6[[#This Row],[JV Number]],Table5[JV Number],Table5[Requires Earthwork])="",0,1)</f>
        <v>#REF!</v>
      </c>
      <c r="M297" s="1" t="e">
        <f>IF(LOOKUP(Table6[[#This Row],[JV Number]],Table5[JV Number],Table5[Requires Guardrail Adjustment])="",0,1)</f>
        <v>#REF!</v>
      </c>
      <c r="N297" s="1" t="e">
        <f>IF(LOOKUP(Table6[[#This Row],[JV Number]],Table5[JV Number],Table5[Requires Other Action])="",0,1)</f>
        <v>#REF!</v>
      </c>
    </row>
    <row r="298" spans="3:14" x14ac:dyDescent="0.25">
      <c r="C298" s="1">
        <v>298</v>
      </c>
      <c r="D298" s="1" t="str">
        <f>LOOKUP(Table6[[#This Row],[JV Number]],Table5[JV Number],Table5[Early Completion Bridge])</f>
        <v>--</v>
      </c>
      <c r="E298" s="1" t="e">
        <f>LOOKUP(Table6[[#This Row],[JV Number]],Table5[JV Number],Table5[Region])</f>
        <v>#REF!</v>
      </c>
      <c r="F298" s="1">
        <f>LOOKUP(Table6[[#This Row],[JV Number]],Table5[JV Number],Table5[District])</f>
        <v>8</v>
      </c>
      <c r="G298" s="1" t="str">
        <f>LOOKUP(Table6[[#This Row],[JV Number]],Table5[JV Number],Table5[County])</f>
        <v>York</v>
      </c>
      <c r="H298" s="485">
        <f>LOOKUP(Table6[[#This Row],[JV Number]],Table1[JV '#],Table1[Latitude])</f>
        <v>39.800472222222226</v>
      </c>
      <c r="I298" s="485">
        <f>LOOKUP(Table6[[#This Row],[JV Number]],Table1[JV '#],Table1[Longitude])</f>
        <v>-76.739216666666664</v>
      </c>
      <c r="J298" s="1" t="e">
        <f>IF(LOOKUP(Table6[[#This Row],[JV Number]],Table5[JV Number],Table5[Requires Clear/Grub])="",0,1)</f>
        <v>#REF!</v>
      </c>
      <c r="K298" s="1" t="e">
        <f>IF(LOOKUP(Table6[[#This Row],[JV Number]],Table5[JV Number],Table5[Requires Stakeout])="",0,1)</f>
        <v>#REF!</v>
      </c>
      <c r="L298" s="1" t="e">
        <f>IF(LOOKUP(Table6[[#This Row],[JV Number]],Table5[JV Number],Table5[Requires Earthwork])="",0,1)</f>
        <v>#REF!</v>
      </c>
      <c r="M298" s="1" t="e">
        <f>IF(LOOKUP(Table6[[#This Row],[JV Number]],Table5[JV Number],Table5[Requires Guardrail Adjustment])="",0,1)</f>
        <v>#REF!</v>
      </c>
      <c r="N298" s="1" t="e">
        <f>IF(LOOKUP(Table6[[#This Row],[JV Number]],Table5[JV Number],Table5[Requires Other Action])="",0,1)</f>
        <v>#REF!</v>
      </c>
    </row>
    <row r="299" spans="3:14" x14ac:dyDescent="0.25">
      <c r="C299" s="1">
        <v>299</v>
      </c>
      <c r="D299" s="1" t="str">
        <f>LOOKUP(Table6[[#This Row],[JV Number]],Table5[JV Number],Table5[Early Completion Bridge])</f>
        <v>--</v>
      </c>
      <c r="E299" s="1" t="e">
        <f>LOOKUP(Table6[[#This Row],[JV Number]],Table5[JV Number],Table5[Region])</f>
        <v>#REF!</v>
      </c>
      <c r="F299" s="1">
        <f>LOOKUP(Table6[[#This Row],[JV Number]],Table5[JV Number],Table5[District])</f>
        <v>8</v>
      </c>
      <c r="G299" s="1" t="str">
        <f>LOOKUP(Table6[[#This Row],[JV Number]],Table5[JV Number],Table5[County])</f>
        <v>York</v>
      </c>
      <c r="H299" s="485">
        <f>LOOKUP(Table6[[#This Row],[JV Number]],Table1[JV '#],Table1[Latitude])</f>
        <v>39.800777777777775</v>
      </c>
      <c r="I299" s="485">
        <f>LOOKUP(Table6[[#This Row],[JV Number]],Table1[JV '#],Table1[Longitude])</f>
        <v>-76.741650000000007</v>
      </c>
      <c r="J299" s="1" t="e">
        <f>IF(LOOKUP(Table6[[#This Row],[JV Number]],Table5[JV Number],Table5[Requires Clear/Grub])="",0,1)</f>
        <v>#REF!</v>
      </c>
      <c r="K299" s="1" t="e">
        <f>IF(LOOKUP(Table6[[#This Row],[JV Number]],Table5[JV Number],Table5[Requires Stakeout])="",0,1)</f>
        <v>#REF!</v>
      </c>
      <c r="L299" s="1" t="e">
        <f>IF(LOOKUP(Table6[[#This Row],[JV Number]],Table5[JV Number],Table5[Requires Earthwork])="",0,1)</f>
        <v>#REF!</v>
      </c>
      <c r="M299" s="1" t="e">
        <f>IF(LOOKUP(Table6[[#This Row],[JV Number]],Table5[JV Number],Table5[Requires Guardrail Adjustment])="",0,1)</f>
        <v>#REF!</v>
      </c>
      <c r="N299" s="1" t="e">
        <f>IF(LOOKUP(Table6[[#This Row],[JV Number]],Table5[JV Number],Table5[Requires Other Action])="",0,1)</f>
        <v>#REF!</v>
      </c>
    </row>
    <row r="300" spans="3:14" x14ac:dyDescent="0.25">
      <c r="C300" s="1">
        <v>300</v>
      </c>
      <c r="D300" s="1" t="str">
        <f>LOOKUP(Table6[[#This Row],[JV Number]],Table5[JV Number],Table5[Early Completion Bridge])</f>
        <v>--</v>
      </c>
      <c r="E300" s="1" t="e">
        <f>LOOKUP(Table6[[#This Row],[JV Number]],Table5[JV Number],Table5[Region])</f>
        <v>#REF!</v>
      </c>
      <c r="F300" s="1">
        <f>LOOKUP(Table6[[#This Row],[JV Number]],Table5[JV Number],Table5[District])</f>
        <v>8</v>
      </c>
      <c r="G300" s="1" t="str">
        <f>LOOKUP(Table6[[#This Row],[JV Number]],Table5[JV Number],Table5[County])</f>
        <v>York</v>
      </c>
      <c r="H300" s="485">
        <f>LOOKUP(Table6[[#This Row],[JV Number]],Table1[JV '#],Table1[Latitude])</f>
        <v>40.034277777777781</v>
      </c>
      <c r="I300" s="485">
        <f>LOOKUP(Table6[[#This Row],[JV Number]],Table1[JV '#],Table1[Longitude])</f>
        <v>-76.787130555555549</v>
      </c>
      <c r="J300" s="1" t="e">
        <f>IF(LOOKUP(Table6[[#This Row],[JV Number]],Table5[JV Number],Table5[Requires Clear/Grub])="",0,1)</f>
        <v>#REF!</v>
      </c>
      <c r="K300" s="1" t="e">
        <f>IF(LOOKUP(Table6[[#This Row],[JV Number]],Table5[JV Number],Table5[Requires Stakeout])="",0,1)</f>
        <v>#REF!</v>
      </c>
      <c r="L300" s="1" t="e">
        <f>IF(LOOKUP(Table6[[#This Row],[JV Number]],Table5[JV Number],Table5[Requires Earthwork])="",0,1)</f>
        <v>#REF!</v>
      </c>
      <c r="M300" s="1" t="e">
        <f>IF(LOOKUP(Table6[[#This Row],[JV Number]],Table5[JV Number],Table5[Requires Guardrail Adjustment])="",0,1)</f>
        <v>#REF!</v>
      </c>
      <c r="N300" s="1" t="e">
        <f>IF(LOOKUP(Table6[[#This Row],[JV Number]],Table5[JV Number],Table5[Requires Other Action])="",0,1)</f>
        <v>#REF!</v>
      </c>
    </row>
    <row r="301" spans="3:14" x14ac:dyDescent="0.25">
      <c r="C301" s="1">
        <v>301</v>
      </c>
      <c r="D301" s="1" t="str">
        <f>LOOKUP(Table6[[#This Row],[JV Number]],Table5[JV Number],Table5[Early Completion Bridge])</f>
        <v>--</v>
      </c>
      <c r="E301" s="1" t="e">
        <f>LOOKUP(Table6[[#This Row],[JV Number]],Table5[JV Number],Table5[Region])</f>
        <v>#REF!</v>
      </c>
      <c r="F301" s="1">
        <f>LOOKUP(Table6[[#This Row],[JV Number]],Table5[JV Number],Table5[District])</f>
        <v>8</v>
      </c>
      <c r="G301" s="1" t="str">
        <f>LOOKUP(Table6[[#This Row],[JV Number]],Table5[JV Number],Table5[County])</f>
        <v>York</v>
      </c>
      <c r="H301" s="485">
        <f>LOOKUP(Table6[[#This Row],[JV Number]],Table1[JV '#],Table1[Latitude])</f>
        <v>39.721722222222219</v>
      </c>
      <c r="I301" s="485">
        <f>LOOKUP(Table6[[#This Row],[JV Number]],Table1[JV '#],Table1[Longitude])</f>
        <v>-76.337361111111107</v>
      </c>
      <c r="J301" s="1" t="e">
        <f>IF(LOOKUP(Table6[[#This Row],[JV Number]],Table5[JV Number],Table5[Requires Clear/Grub])="",0,1)</f>
        <v>#REF!</v>
      </c>
      <c r="K301" s="1" t="e">
        <f>IF(LOOKUP(Table6[[#This Row],[JV Number]],Table5[JV Number],Table5[Requires Stakeout])="",0,1)</f>
        <v>#REF!</v>
      </c>
      <c r="L301" s="1" t="e">
        <f>IF(LOOKUP(Table6[[#This Row],[JV Number]],Table5[JV Number],Table5[Requires Earthwork])="",0,1)</f>
        <v>#REF!</v>
      </c>
      <c r="M301" s="1" t="e">
        <f>IF(LOOKUP(Table6[[#This Row],[JV Number]],Table5[JV Number],Table5[Requires Guardrail Adjustment])="",0,1)</f>
        <v>#REF!</v>
      </c>
      <c r="N301" s="1" t="e">
        <f>IF(LOOKUP(Table6[[#This Row],[JV Number]],Table5[JV Number],Table5[Requires Other Action])="",0,1)</f>
        <v>#REF!</v>
      </c>
    </row>
    <row r="302" spans="3:14" x14ac:dyDescent="0.25">
      <c r="C302" s="1">
        <v>302</v>
      </c>
      <c r="D302" s="1" t="str">
        <f>LOOKUP(Table6[[#This Row],[JV Number]],Table5[JV Number],Table5[Early Completion Bridge])</f>
        <v>--</v>
      </c>
      <c r="E302" s="1" t="e">
        <f>LOOKUP(Table6[[#This Row],[JV Number]],Table5[JV Number],Table5[Region])</f>
        <v>#REF!</v>
      </c>
      <c r="F302" s="1">
        <f>LOOKUP(Table6[[#This Row],[JV Number]],Table5[JV Number],Table5[District])</f>
        <v>8</v>
      </c>
      <c r="G302" s="1" t="str">
        <f>LOOKUP(Table6[[#This Row],[JV Number]],Table5[JV Number],Table5[County])</f>
        <v>York</v>
      </c>
      <c r="H302" s="485">
        <f>LOOKUP(Table6[[#This Row],[JV Number]],Table1[JV '#],Table1[Latitude])</f>
        <v>39.960277777777776</v>
      </c>
      <c r="I302" s="485">
        <f>LOOKUP(Table6[[#This Row],[JV Number]],Table1[JV '#],Table1[Longitude])</f>
        <v>-76.553583333333336</v>
      </c>
      <c r="J302" s="1" t="e">
        <f>IF(LOOKUP(Table6[[#This Row],[JV Number]],Table5[JV Number],Table5[Requires Clear/Grub])="",0,1)</f>
        <v>#REF!</v>
      </c>
      <c r="K302" s="1" t="e">
        <f>IF(LOOKUP(Table6[[#This Row],[JV Number]],Table5[JV Number],Table5[Requires Stakeout])="",0,1)</f>
        <v>#REF!</v>
      </c>
      <c r="L302" s="1" t="e">
        <f>IF(LOOKUP(Table6[[#This Row],[JV Number]],Table5[JV Number],Table5[Requires Earthwork])="",0,1)</f>
        <v>#REF!</v>
      </c>
      <c r="M302" s="1" t="e">
        <f>IF(LOOKUP(Table6[[#This Row],[JV Number]],Table5[JV Number],Table5[Requires Guardrail Adjustment])="",0,1)</f>
        <v>#REF!</v>
      </c>
      <c r="N302" s="1" t="e">
        <f>IF(LOOKUP(Table6[[#This Row],[JV Number]],Table5[JV Number],Table5[Requires Other Action])="",0,1)</f>
        <v>#REF!</v>
      </c>
    </row>
    <row r="303" spans="3:14" x14ac:dyDescent="0.25">
      <c r="C303" s="1">
        <v>303</v>
      </c>
      <c r="D303" s="1" t="str">
        <f>LOOKUP(Table6[[#This Row],[JV Number]],Table5[JV Number],Table5[Early Completion Bridge])</f>
        <v>--</v>
      </c>
      <c r="E303" s="1" t="e">
        <f>LOOKUP(Table6[[#This Row],[JV Number]],Table5[JV Number],Table5[Region])</f>
        <v>#REF!</v>
      </c>
      <c r="F303" s="1">
        <f>LOOKUP(Table6[[#This Row],[JV Number]],Table5[JV Number],Table5[District])</f>
        <v>8</v>
      </c>
      <c r="G303" s="1" t="str">
        <f>LOOKUP(Table6[[#This Row],[JV Number]],Table5[JV Number],Table5[County])</f>
        <v>York</v>
      </c>
      <c r="H303" s="485">
        <f>LOOKUP(Table6[[#This Row],[JV Number]],Table1[JV '#],Table1[Latitude])</f>
        <v>39.83175</v>
      </c>
      <c r="I303" s="485">
        <f>LOOKUP(Table6[[#This Row],[JV Number]],Table1[JV '#],Table1[Longitude])</f>
        <v>-76.927549999999997</v>
      </c>
      <c r="J303" s="1" t="e">
        <f>IF(LOOKUP(Table6[[#This Row],[JV Number]],Table5[JV Number],Table5[Requires Clear/Grub])="",0,1)</f>
        <v>#REF!</v>
      </c>
      <c r="K303" s="1" t="e">
        <f>IF(LOOKUP(Table6[[#This Row],[JV Number]],Table5[JV Number],Table5[Requires Stakeout])="",0,1)</f>
        <v>#REF!</v>
      </c>
      <c r="L303" s="1" t="e">
        <f>IF(LOOKUP(Table6[[#This Row],[JV Number]],Table5[JV Number],Table5[Requires Earthwork])="",0,1)</f>
        <v>#REF!</v>
      </c>
      <c r="M303" s="1" t="e">
        <f>IF(LOOKUP(Table6[[#This Row],[JV Number]],Table5[JV Number],Table5[Requires Guardrail Adjustment])="",0,1)</f>
        <v>#REF!</v>
      </c>
      <c r="N303" s="1" t="e">
        <f>IF(LOOKUP(Table6[[#This Row],[JV Number]],Table5[JV Number],Table5[Requires Other Action])="",0,1)</f>
        <v>#REF!</v>
      </c>
    </row>
    <row r="304" spans="3:14" x14ac:dyDescent="0.25">
      <c r="C304" s="1">
        <v>304</v>
      </c>
      <c r="D304" s="1" t="str">
        <f>LOOKUP(Table6[[#This Row],[JV Number]],Table5[JV Number],Table5[Early Completion Bridge])</f>
        <v>--</v>
      </c>
      <c r="E304" s="1" t="e">
        <f>LOOKUP(Table6[[#This Row],[JV Number]],Table5[JV Number],Table5[Region])</f>
        <v>#REF!</v>
      </c>
      <c r="F304" s="1">
        <f>LOOKUP(Table6[[#This Row],[JV Number]],Table5[JV Number],Table5[District])</f>
        <v>8</v>
      </c>
      <c r="G304" s="1" t="str">
        <f>LOOKUP(Table6[[#This Row],[JV Number]],Table5[JV Number],Table5[County])</f>
        <v>York</v>
      </c>
      <c r="H304" s="485">
        <f>LOOKUP(Table6[[#This Row],[JV Number]],Table1[JV '#],Table1[Latitude])</f>
        <v>39.810416666666669</v>
      </c>
      <c r="I304" s="485">
        <f>LOOKUP(Table6[[#This Row],[JV Number]],Table1[JV '#],Table1[Longitude])</f>
        <v>-76.873244444444438</v>
      </c>
      <c r="J304" s="1" t="e">
        <f>IF(LOOKUP(Table6[[#This Row],[JV Number]],Table5[JV Number],Table5[Requires Clear/Grub])="",0,1)</f>
        <v>#REF!</v>
      </c>
      <c r="K304" s="1" t="e">
        <f>IF(LOOKUP(Table6[[#This Row],[JV Number]],Table5[JV Number],Table5[Requires Stakeout])="",0,1)</f>
        <v>#REF!</v>
      </c>
      <c r="L304" s="1" t="e">
        <f>IF(LOOKUP(Table6[[#This Row],[JV Number]],Table5[JV Number],Table5[Requires Earthwork])="",0,1)</f>
        <v>#REF!</v>
      </c>
      <c r="M304" s="1" t="e">
        <f>IF(LOOKUP(Table6[[#This Row],[JV Number]],Table5[JV Number],Table5[Requires Guardrail Adjustment])="",0,1)</f>
        <v>#REF!</v>
      </c>
      <c r="N304" s="1" t="e">
        <f>IF(LOOKUP(Table6[[#This Row],[JV Number]],Table5[JV Number],Table5[Requires Other Action])="",0,1)</f>
        <v>#REF!</v>
      </c>
    </row>
    <row r="305" spans="3:14" x14ac:dyDescent="0.25">
      <c r="C305" s="1">
        <v>305</v>
      </c>
      <c r="D305" s="1" t="str">
        <f>LOOKUP(Table6[[#This Row],[JV Number]],Table5[JV Number],Table5[Early Completion Bridge])</f>
        <v>--</v>
      </c>
      <c r="E305" s="1" t="e">
        <f>LOOKUP(Table6[[#This Row],[JV Number]],Table5[JV Number],Table5[Region])</f>
        <v>#REF!</v>
      </c>
      <c r="F305" s="1">
        <f>LOOKUP(Table6[[#This Row],[JV Number]],Table5[JV Number],Table5[District])</f>
        <v>8</v>
      </c>
      <c r="G305" s="1" t="str">
        <f>LOOKUP(Table6[[#This Row],[JV Number]],Table5[JV Number],Table5[County])</f>
        <v>York</v>
      </c>
      <c r="H305" s="485">
        <f>LOOKUP(Table6[[#This Row],[JV Number]],Table1[JV '#],Table1[Latitude])</f>
        <v>39.731027777777776</v>
      </c>
      <c r="I305" s="485">
        <f>LOOKUP(Table6[[#This Row],[JV Number]],Table1[JV '#],Table1[Longitude])</f>
        <v>-76.947936111111105</v>
      </c>
      <c r="J305" s="1" t="e">
        <f>IF(LOOKUP(Table6[[#This Row],[JV Number]],Table5[JV Number],Table5[Requires Clear/Grub])="",0,1)</f>
        <v>#REF!</v>
      </c>
      <c r="K305" s="1" t="e">
        <f>IF(LOOKUP(Table6[[#This Row],[JV Number]],Table5[JV Number],Table5[Requires Stakeout])="",0,1)</f>
        <v>#REF!</v>
      </c>
      <c r="L305" s="1" t="e">
        <f>IF(LOOKUP(Table6[[#This Row],[JV Number]],Table5[JV Number],Table5[Requires Earthwork])="",0,1)</f>
        <v>#REF!</v>
      </c>
      <c r="M305" s="1" t="e">
        <f>IF(LOOKUP(Table6[[#This Row],[JV Number]],Table5[JV Number],Table5[Requires Guardrail Adjustment])="",0,1)</f>
        <v>#REF!</v>
      </c>
      <c r="N305" s="1" t="e">
        <f>IF(LOOKUP(Table6[[#This Row],[JV Number]],Table5[JV Number],Table5[Requires Other Action])="",0,1)</f>
        <v>#REF!</v>
      </c>
    </row>
    <row r="306" spans="3:14" x14ac:dyDescent="0.25">
      <c r="C306" s="1">
        <v>306</v>
      </c>
      <c r="D306" s="1" t="str">
        <f>LOOKUP(Table6[[#This Row],[JV Number]],Table5[JV Number],Table5[Early Completion Bridge])</f>
        <v>--</v>
      </c>
      <c r="E306" s="1" t="e">
        <f>LOOKUP(Table6[[#This Row],[JV Number]],Table5[JV Number],Table5[Region])</f>
        <v>#REF!</v>
      </c>
      <c r="F306" s="1">
        <f>LOOKUP(Table6[[#This Row],[JV Number]],Table5[JV Number],Table5[District])</f>
        <v>8</v>
      </c>
      <c r="G306" s="1" t="str">
        <f>LOOKUP(Table6[[#This Row],[JV Number]],Table5[JV Number],Table5[County])</f>
        <v>York</v>
      </c>
      <c r="H306" s="485">
        <f>LOOKUP(Table6[[#This Row],[JV Number]],Table1[JV '#],Table1[Latitude])</f>
        <v>40.010555555555555</v>
      </c>
      <c r="I306" s="485">
        <f>LOOKUP(Table6[[#This Row],[JV Number]],Table1[JV '#],Table1[Longitude])</f>
        <v>-76.806561111111108</v>
      </c>
      <c r="J306" s="1" t="e">
        <f>IF(LOOKUP(Table6[[#This Row],[JV Number]],Table5[JV Number],Table5[Requires Clear/Grub])="",0,1)</f>
        <v>#REF!</v>
      </c>
      <c r="K306" s="1" t="e">
        <f>IF(LOOKUP(Table6[[#This Row],[JV Number]],Table5[JV Number],Table5[Requires Stakeout])="",0,1)</f>
        <v>#REF!</v>
      </c>
      <c r="L306" s="1" t="e">
        <f>IF(LOOKUP(Table6[[#This Row],[JV Number]],Table5[JV Number],Table5[Requires Earthwork])="",0,1)</f>
        <v>#REF!</v>
      </c>
      <c r="M306" s="1" t="e">
        <f>IF(LOOKUP(Table6[[#This Row],[JV Number]],Table5[JV Number],Table5[Requires Guardrail Adjustment])="",0,1)</f>
        <v>#REF!</v>
      </c>
      <c r="N306" s="1" t="e">
        <f>IF(LOOKUP(Table6[[#This Row],[JV Number]],Table5[JV Number],Table5[Requires Other Action])="",0,1)</f>
        <v>#REF!</v>
      </c>
    </row>
    <row r="307" spans="3:14" x14ac:dyDescent="0.25">
      <c r="C307" s="1">
        <v>307</v>
      </c>
      <c r="D307" s="1" t="str">
        <f>LOOKUP(Table6[[#This Row],[JV Number]],Table5[JV Number],Table5[Early Completion Bridge])</f>
        <v>--</v>
      </c>
      <c r="E307" s="1" t="e">
        <f>LOOKUP(Table6[[#This Row],[JV Number]],Table5[JV Number],Table5[Region])</f>
        <v>#REF!</v>
      </c>
      <c r="F307" s="1">
        <f>LOOKUP(Table6[[#This Row],[JV Number]],Table5[JV Number],Table5[District])</f>
        <v>8</v>
      </c>
      <c r="G307" s="1" t="str">
        <f>LOOKUP(Table6[[#This Row],[JV Number]],Table5[JV Number],Table5[County])</f>
        <v>York</v>
      </c>
      <c r="H307" s="485">
        <f>LOOKUP(Table6[[#This Row],[JV Number]],Table1[JV '#],Table1[Latitude])</f>
        <v>40.017583333333334</v>
      </c>
      <c r="I307" s="485">
        <f>LOOKUP(Table6[[#This Row],[JV Number]],Table1[JV '#],Table1[Longitude])</f>
        <v>-76.974777777777774</v>
      </c>
      <c r="J307" s="1" t="e">
        <f>IF(LOOKUP(Table6[[#This Row],[JV Number]],Table5[JV Number],Table5[Requires Clear/Grub])="",0,1)</f>
        <v>#REF!</v>
      </c>
      <c r="K307" s="1" t="e">
        <f>IF(LOOKUP(Table6[[#This Row],[JV Number]],Table5[JV Number],Table5[Requires Stakeout])="",0,1)</f>
        <v>#REF!</v>
      </c>
      <c r="L307" s="1" t="e">
        <f>IF(LOOKUP(Table6[[#This Row],[JV Number]],Table5[JV Number],Table5[Requires Earthwork])="",0,1)</f>
        <v>#REF!</v>
      </c>
      <c r="M307" s="1" t="e">
        <f>IF(LOOKUP(Table6[[#This Row],[JV Number]],Table5[JV Number],Table5[Requires Guardrail Adjustment])="",0,1)</f>
        <v>#REF!</v>
      </c>
      <c r="N307" s="1" t="e">
        <f>IF(LOOKUP(Table6[[#This Row],[JV Number]],Table5[JV Number],Table5[Requires Other Action])="",0,1)</f>
        <v>#REF!</v>
      </c>
    </row>
    <row r="308" spans="3:14" x14ac:dyDescent="0.25">
      <c r="C308" s="1">
        <v>308</v>
      </c>
      <c r="D308" s="1" t="str">
        <f>LOOKUP(Table6[[#This Row],[JV Number]],Table5[JV Number],Table5[Early Completion Bridge])</f>
        <v>--</v>
      </c>
      <c r="E308" s="1" t="e">
        <f>LOOKUP(Table6[[#This Row],[JV Number]],Table5[JV Number],Table5[Region])</f>
        <v>#REF!</v>
      </c>
      <c r="F308" s="1">
        <f>LOOKUP(Table6[[#This Row],[JV Number]],Table5[JV Number],Table5[District])</f>
        <v>8</v>
      </c>
      <c r="G308" s="1" t="str">
        <f>LOOKUP(Table6[[#This Row],[JV Number]],Table5[JV Number],Table5[County])</f>
        <v>York</v>
      </c>
      <c r="H308" s="485">
        <f>LOOKUP(Table6[[#This Row],[JV Number]],Table1[JV '#],Table1[Latitude])</f>
        <v>40.161999999999999</v>
      </c>
      <c r="I308" s="485">
        <f>LOOKUP(Table6[[#This Row],[JV Number]],Table1[JV '#],Table1[Longitude])</f>
        <v>-76.921811111111111</v>
      </c>
      <c r="J308" s="1" t="e">
        <f>IF(LOOKUP(Table6[[#This Row],[JV Number]],Table5[JV Number],Table5[Requires Clear/Grub])="",0,1)</f>
        <v>#REF!</v>
      </c>
      <c r="K308" s="1" t="e">
        <f>IF(LOOKUP(Table6[[#This Row],[JV Number]],Table5[JV Number],Table5[Requires Stakeout])="",0,1)</f>
        <v>#REF!</v>
      </c>
      <c r="L308" s="1" t="e">
        <f>IF(LOOKUP(Table6[[#This Row],[JV Number]],Table5[JV Number],Table5[Requires Earthwork])="",0,1)</f>
        <v>#REF!</v>
      </c>
      <c r="M308" s="1" t="e">
        <f>IF(LOOKUP(Table6[[#This Row],[JV Number]],Table5[JV Number],Table5[Requires Guardrail Adjustment])="",0,1)</f>
        <v>#REF!</v>
      </c>
      <c r="N308" s="1" t="e">
        <f>IF(LOOKUP(Table6[[#This Row],[JV Number]],Table5[JV Number],Table5[Requires Other Action])="",0,1)</f>
        <v>#REF!</v>
      </c>
    </row>
    <row r="309" spans="3:14" x14ac:dyDescent="0.25">
      <c r="C309" s="1">
        <v>309</v>
      </c>
      <c r="D309" s="1" t="str">
        <f>LOOKUP(Table6[[#This Row],[JV Number]],Table5[JV Number],Table5[Early Completion Bridge])</f>
        <v>--</v>
      </c>
      <c r="E309" s="1" t="e">
        <f>LOOKUP(Table6[[#This Row],[JV Number]],Table5[JV Number],Table5[Region])</f>
        <v>#REF!</v>
      </c>
      <c r="F309" s="1">
        <f>LOOKUP(Table6[[#This Row],[JV Number]],Table5[JV Number],Table5[District])</f>
        <v>8</v>
      </c>
      <c r="G309" s="1" t="str">
        <f>LOOKUP(Table6[[#This Row],[JV Number]],Table5[JV Number],Table5[County])</f>
        <v>York</v>
      </c>
      <c r="H309" s="485">
        <f>LOOKUP(Table6[[#This Row],[JV Number]],Table1[JV '#],Table1[Latitude])</f>
        <v>39.930722222222222</v>
      </c>
      <c r="I309" s="485">
        <f>LOOKUP(Table6[[#This Row],[JV Number]],Table1[JV '#],Table1[Longitude])</f>
        <v>-76.903422222222218</v>
      </c>
      <c r="J309" s="1" t="e">
        <f>IF(LOOKUP(Table6[[#This Row],[JV Number]],Table5[JV Number],Table5[Requires Clear/Grub])="",0,1)</f>
        <v>#REF!</v>
      </c>
      <c r="K309" s="1" t="e">
        <f>IF(LOOKUP(Table6[[#This Row],[JV Number]],Table5[JV Number],Table5[Requires Stakeout])="",0,1)</f>
        <v>#REF!</v>
      </c>
      <c r="L309" s="1" t="e">
        <f>IF(LOOKUP(Table6[[#This Row],[JV Number]],Table5[JV Number],Table5[Requires Earthwork])="",0,1)</f>
        <v>#REF!</v>
      </c>
      <c r="M309" s="1" t="e">
        <f>IF(LOOKUP(Table6[[#This Row],[JV Number]],Table5[JV Number],Table5[Requires Guardrail Adjustment])="",0,1)</f>
        <v>#REF!</v>
      </c>
      <c r="N309" s="1" t="e">
        <f>IF(LOOKUP(Table6[[#This Row],[JV Number]],Table5[JV Number],Table5[Requires Other Action])="",0,1)</f>
        <v>#REF!</v>
      </c>
    </row>
    <row r="310" spans="3:14" x14ac:dyDescent="0.25">
      <c r="C310" s="1">
        <v>310</v>
      </c>
      <c r="D310" s="1" t="str">
        <f>LOOKUP(Table6[[#This Row],[JV Number]],Table5[JV Number],Table5[Early Completion Bridge])</f>
        <v>--</v>
      </c>
      <c r="E310" s="1" t="e">
        <f>LOOKUP(Table6[[#This Row],[JV Number]],Table5[JV Number],Table5[Region])</f>
        <v>#REF!</v>
      </c>
      <c r="F310" s="1">
        <f>LOOKUP(Table6[[#This Row],[JV Number]],Table5[JV Number],Table5[District])</f>
        <v>9</v>
      </c>
      <c r="G310" s="1" t="str">
        <f>LOOKUP(Table6[[#This Row],[JV Number]],Table5[JV Number],Table5[County])</f>
        <v>Bedford</v>
      </c>
      <c r="H310" s="485">
        <f>LOOKUP(Table6[[#This Row],[JV Number]],Table1[JV '#],Table1[Latitude])</f>
        <v>40.039361111111113</v>
      </c>
      <c r="I310" s="485">
        <f>LOOKUP(Table6[[#This Row],[JV Number]],Table1[JV '#],Table1[Longitude])</f>
        <v>-78.688186111111108</v>
      </c>
      <c r="J310" s="1" t="e">
        <f>IF(LOOKUP(Table6[[#This Row],[JV Number]],Table5[JV Number],Table5[Requires Clear/Grub])="",0,1)</f>
        <v>#REF!</v>
      </c>
      <c r="K310" s="1" t="e">
        <f>IF(LOOKUP(Table6[[#This Row],[JV Number]],Table5[JV Number],Table5[Requires Stakeout])="",0,1)</f>
        <v>#REF!</v>
      </c>
      <c r="L310" s="1" t="e">
        <f>IF(LOOKUP(Table6[[#This Row],[JV Number]],Table5[JV Number],Table5[Requires Earthwork])="",0,1)</f>
        <v>#REF!</v>
      </c>
      <c r="M310" s="1" t="e">
        <f>IF(LOOKUP(Table6[[#This Row],[JV Number]],Table5[JV Number],Table5[Requires Guardrail Adjustment])="",0,1)</f>
        <v>#REF!</v>
      </c>
      <c r="N310" s="1" t="e">
        <f>IF(LOOKUP(Table6[[#This Row],[JV Number]],Table5[JV Number],Table5[Requires Other Action])="",0,1)</f>
        <v>#REF!</v>
      </c>
    </row>
    <row r="311" spans="3:14" x14ac:dyDescent="0.25">
      <c r="C311" s="1">
        <v>311</v>
      </c>
      <c r="D311" s="1" t="str">
        <f>LOOKUP(Table6[[#This Row],[JV Number]],Table5[JV Number],Table5[Early Completion Bridge])</f>
        <v>--</v>
      </c>
      <c r="E311" s="1" t="e">
        <f>LOOKUP(Table6[[#This Row],[JV Number]],Table5[JV Number],Table5[Region])</f>
        <v>#REF!</v>
      </c>
      <c r="F311" s="1">
        <f>LOOKUP(Table6[[#This Row],[JV Number]],Table5[JV Number],Table5[District])</f>
        <v>9</v>
      </c>
      <c r="G311" s="1" t="str">
        <f>LOOKUP(Table6[[#This Row],[JV Number]],Table5[JV Number],Table5[County])</f>
        <v>Bedford</v>
      </c>
      <c r="H311" s="485">
        <f>LOOKUP(Table6[[#This Row],[JV Number]],Table1[JV '#],Table1[Latitude])</f>
        <v>40.041777777777774</v>
      </c>
      <c r="I311" s="485">
        <f>LOOKUP(Table6[[#This Row],[JV Number]],Table1[JV '#],Table1[Longitude])</f>
        <v>-78.679944444444445</v>
      </c>
      <c r="J311" s="1" t="e">
        <f>IF(LOOKUP(Table6[[#This Row],[JV Number]],Table5[JV Number],Table5[Requires Clear/Grub])="",0,1)</f>
        <v>#REF!</v>
      </c>
      <c r="K311" s="1" t="e">
        <f>IF(LOOKUP(Table6[[#This Row],[JV Number]],Table5[JV Number],Table5[Requires Stakeout])="",0,1)</f>
        <v>#REF!</v>
      </c>
      <c r="L311" s="1" t="e">
        <f>IF(LOOKUP(Table6[[#This Row],[JV Number]],Table5[JV Number],Table5[Requires Earthwork])="",0,1)</f>
        <v>#REF!</v>
      </c>
      <c r="M311" s="1" t="e">
        <f>IF(LOOKUP(Table6[[#This Row],[JV Number]],Table5[JV Number],Table5[Requires Guardrail Adjustment])="",0,1)</f>
        <v>#REF!</v>
      </c>
      <c r="N311" s="1" t="e">
        <f>IF(LOOKUP(Table6[[#This Row],[JV Number]],Table5[JV Number],Table5[Requires Other Action])="",0,1)</f>
        <v>#REF!</v>
      </c>
    </row>
    <row r="312" spans="3:14" x14ac:dyDescent="0.25">
      <c r="C312" s="1">
        <v>312</v>
      </c>
      <c r="D312" s="1" t="str">
        <f>LOOKUP(Table6[[#This Row],[JV Number]],Table5[JV Number],Table5[Early Completion Bridge])</f>
        <v>--</v>
      </c>
      <c r="E312" s="1" t="e">
        <f>LOOKUP(Table6[[#This Row],[JV Number]],Table5[JV Number],Table5[Region])</f>
        <v>#REF!</v>
      </c>
      <c r="F312" s="1">
        <f>LOOKUP(Table6[[#This Row],[JV Number]],Table5[JV Number],Table5[District])</f>
        <v>9</v>
      </c>
      <c r="G312" s="1" t="str">
        <f>LOOKUP(Table6[[#This Row],[JV Number]],Table5[JV Number],Table5[County])</f>
        <v>Bedford</v>
      </c>
      <c r="H312" s="485">
        <f>LOOKUP(Table6[[#This Row],[JV Number]],Table1[JV '#],Table1[Latitude])</f>
        <v>40.190555555555555</v>
      </c>
      <c r="I312" s="485">
        <f>LOOKUP(Table6[[#This Row],[JV Number]],Table1[JV '#],Table1[Longitude])</f>
        <v>-78.637883333333335</v>
      </c>
      <c r="J312" s="1" t="e">
        <f>IF(LOOKUP(Table6[[#This Row],[JV Number]],Table5[JV Number],Table5[Requires Clear/Grub])="",0,1)</f>
        <v>#REF!</v>
      </c>
      <c r="K312" s="1" t="e">
        <f>IF(LOOKUP(Table6[[#This Row],[JV Number]],Table5[JV Number],Table5[Requires Stakeout])="",0,1)</f>
        <v>#REF!</v>
      </c>
      <c r="L312" s="1" t="e">
        <f>IF(LOOKUP(Table6[[#This Row],[JV Number]],Table5[JV Number],Table5[Requires Earthwork])="",0,1)</f>
        <v>#REF!</v>
      </c>
      <c r="M312" s="1" t="e">
        <f>IF(LOOKUP(Table6[[#This Row],[JV Number]],Table5[JV Number],Table5[Requires Guardrail Adjustment])="",0,1)</f>
        <v>#REF!</v>
      </c>
      <c r="N312" s="1" t="e">
        <f>IF(LOOKUP(Table6[[#This Row],[JV Number]],Table5[JV Number],Table5[Requires Other Action])="",0,1)</f>
        <v>#REF!</v>
      </c>
    </row>
    <row r="313" spans="3:14" x14ac:dyDescent="0.25">
      <c r="C313" s="1">
        <v>313</v>
      </c>
      <c r="D313" s="1" t="str">
        <f>LOOKUP(Table6[[#This Row],[JV Number]],Table5[JV Number],Table5[Early Completion Bridge])</f>
        <v>--</v>
      </c>
      <c r="E313" s="1" t="e">
        <f>LOOKUP(Table6[[#This Row],[JV Number]],Table5[JV Number],Table5[Region])</f>
        <v>#REF!</v>
      </c>
      <c r="F313" s="1">
        <f>LOOKUP(Table6[[#This Row],[JV Number]],Table5[JV Number],Table5[District])</f>
        <v>9</v>
      </c>
      <c r="G313" s="1" t="str">
        <f>LOOKUP(Table6[[#This Row],[JV Number]],Table5[JV Number],Table5[County])</f>
        <v>Bedford</v>
      </c>
      <c r="H313" s="485">
        <f>LOOKUP(Table6[[#This Row],[JV Number]],Table1[JV '#],Table1[Latitude])</f>
        <v>39.896638888888887</v>
      </c>
      <c r="I313" s="485">
        <f>LOOKUP(Table6[[#This Row],[JV Number]],Table1[JV '#],Table1[Longitude])</f>
        <v>-78.671952777777776</v>
      </c>
      <c r="J313" s="1" t="e">
        <f>IF(LOOKUP(Table6[[#This Row],[JV Number]],Table5[JV Number],Table5[Requires Clear/Grub])="",0,1)</f>
        <v>#REF!</v>
      </c>
      <c r="K313" s="1" t="e">
        <f>IF(LOOKUP(Table6[[#This Row],[JV Number]],Table5[JV Number],Table5[Requires Stakeout])="",0,1)</f>
        <v>#REF!</v>
      </c>
      <c r="L313" s="1" t="e">
        <f>IF(LOOKUP(Table6[[#This Row],[JV Number]],Table5[JV Number],Table5[Requires Earthwork])="",0,1)</f>
        <v>#REF!</v>
      </c>
      <c r="M313" s="1" t="e">
        <f>IF(LOOKUP(Table6[[#This Row],[JV Number]],Table5[JV Number],Table5[Requires Guardrail Adjustment])="",0,1)</f>
        <v>#REF!</v>
      </c>
      <c r="N313" s="1" t="e">
        <f>IF(LOOKUP(Table6[[#This Row],[JV Number]],Table5[JV Number],Table5[Requires Other Action])="",0,1)</f>
        <v>#REF!</v>
      </c>
    </row>
    <row r="314" spans="3:14" x14ac:dyDescent="0.25">
      <c r="C314" s="1">
        <v>314</v>
      </c>
      <c r="D314" s="1" t="str">
        <f>LOOKUP(Table6[[#This Row],[JV Number]],Table5[JV Number],Table5[Early Completion Bridge])</f>
        <v>--</v>
      </c>
      <c r="E314" s="1" t="e">
        <f>LOOKUP(Table6[[#This Row],[JV Number]],Table5[JV Number],Table5[Region])</f>
        <v>#REF!</v>
      </c>
      <c r="F314" s="1">
        <f>LOOKUP(Table6[[#This Row],[JV Number]],Table5[JV Number],Table5[District])</f>
        <v>9</v>
      </c>
      <c r="G314" s="1" t="str">
        <f>LOOKUP(Table6[[#This Row],[JV Number]],Table5[JV Number],Table5[County])</f>
        <v>Bedford</v>
      </c>
      <c r="H314" s="485">
        <f>LOOKUP(Table6[[#This Row],[JV Number]],Table1[JV '#],Table1[Latitude])</f>
        <v>40.254111111111108</v>
      </c>
      <c r="I314" s="485">
        <f>LOOKUP(Table6[[#This Row],[JV Number]],Table1[JV '#],Table1[Longitude])</f>
        <v>-78.58304444444444</v>
      </c>
      <c r="J314" s="1" t="e">
        <f>IF(LOOKUP(Table6[[#This Row],[JV Number]],Table5[JV Number],Table5[Requires Clear/Grub])="",0,1)</f>
        <v>#REF!</v>
      </c>
      <c r="K314" s="1" t="e">
        <f>IF(LOOKUP(Table6[[#This Row],[JV Number]],Table5[JV Number],Table5[Requires Stakeout])="",0,1)</f>
        <v>#REF!</v>
      </c>
      <c r="L314" s="1" t="e">
        <f>IF(LOOKUP(Table6[[#This Row],[JV Number]],Table5[JV Number],Table5[Requires Earthwork])="",0,1)</f>
        <v>#REF!</v>
      </c>
      <c r="M314" s="1" t="e">
        <f>IF(LOOKUP(Table6[[#This Row],[JV Number]],Table5[JV Number],Table5[Requires Guardrail Adjustment])="",0,1)</f>
        <v>#REF!</v>
      </c>
      <c r="N314" s="1" t="e">
        <f>IF(LOOKUP(Table6[[#This Row],[JV Number]],Table5[JV Number],Table5[Requires Other Action])="",0,1)</f>
        <v>#REF!</v>
      </c>
    </row>
    <row r="315" spans="3:14" x14ac:dyDescent="0.25">
      <c r="C315" s="1">
        <v>315</v>
      </c>
      <c r="D315" s="1" t="str">
        <f>LOOKUP(Table6[[#This Row],[JV Number]],Table5[JV Number],Table5[Early Completion Bridge])</f>
        <v>--</v>
      </c>
      <c r="E315" s="1" t="e">
        <f>LOOKUP(Table6[[#This Row],[JV Number]],Table5[JV Number],Table5[Region])</f>
        <v>#REF!</v>
      </c>
      <c r="F315" s="1">
        <f>LOOKUP(Table6[[#This Row],[JV Number]],Table5[JV Number],Table5[District])</f>
        <v>9</v>
      </c>
      <c r="G315" s="1" t="str">
        <f>LOOKUP(Table6[[#This Row],[JV Number]],Table5[JV Number],Table5[County])</f>
        <v>Bedford</v>
      </c>
      <c r="H315" s="485">
        <f>LOOKUP(Table6[[#This Row],[JV Number]],Table1[JV '#],Table1[Latitude])</f>
        <v>40.019194444444445</v>
      </c>
      <c r="I315" s="485">
        <f>LOOKUP(Table6[[#This Row],[JV Number]],Table1[JV '#],Table1[Longitude])</f>
        <v>-78.258941666666672</v>
      </c>
      <c r="J315" s="1" t="e">
        <f>IF(LOOKUP(Table6[[#This Row],[JV Number]],Table5[JV Number],Table5[Requires Clear/Grub])="",0,1)</f>
        <v>#REF!</v>
      </c>
      <c r="K315" s="1" t="e">
        <f>IF(LOOKUP(Table6[[#This Row],[JV Number]],Table5[JV Number],Table5[Requires Stakeout])="",0,1)</f>
        <v>#REF!</v>
      </c>
      <c r="L315" s="1" t="e">
        <f>IF(LOOKUP(Table6[[#This Row],[JV Number]],Table5[JV Number],Table5[Requires Earthwork])="",0,1)</f>
        <v>#REF!</v>
      </c>
      <c r="M315" s="1" t="e">
        <f>IF(LOOKUP(Table6[[#This Row],[JV Number]],Table5[JV Number],Table5[Requires Guardrail Adjustment])="",0,1)</f>
        <v>#REF!</v>
      </c>
      <c r="N315" s="1" t="e">
        <f>IF(LOOKUP(Table6[[#This Row],[JV Number]],Table5[JV Number],Table5[Requires Other Action])="",0,1)</f>
        <v>#REF!</v>
      </c>
    </row>
    <row r="316" spans="3:14" x14ac:dyDescent="0.25">
      <c r="C316" s="1">
        <v>316</v>
      </c>
      <c r="D316" s="1" t="str">
        <f>LOOKUP(Table6[[#This Row],[JV Number]],Table5[JV Number],Table5[Early Completion Bridge])</f>
        <v>--</v>
      </c>
      <c r="E316" s="1" t="e">
        <f>LOOKUP(Table6[[#This Row],[JV Number]],Table5[JV Number],Table5[Region])</f>
        <v>#REF!</v>
      </c>
      <c r="F316" s="1">
        <f>LOOKUP(Table6[[#This Row],[JV Number]],Table5[JV Number],Table5[District])</f>
        <v>9</v>
      </c>
      <c r="G316" s="1" t="str">
        <f>LOOKUP(Table6[[#This Row],[JV Number]],Table5[JV Number],Table5[County])</f>
        <v>Bedford</v>
      </c>
      <c r="H316" s="485">
        <f>LOOKUP(Table6[[#This Row],[JV Number]],Table1[JV '#],Table1[Latitude])</f>
        <v>40.052750000000003</v>
      </c>
      <c r="I316" s="485">
        <f>LOOKUP(Table6[[#This Row],[JV Number]],Table1[JV '#],Table1[Longitude])</f>
        <v>-78.325222222222223</v>
      </c>
      <c r="J316" s="1" t="e">
        <f>IF(LOOKUP(Table6[[#This Row],[JV Number]],Table5[JV Number],Table5[Requires Clear/Grub])="",0,1)</f>
        <v>#REF!</v>
      </c>
      <c r="K316" s="1" t="e">
        <f>IF(LOOKUP(Table6[[#This Row],[JV Number]],Table5[JV Number],Table5[Requires Stakeout])="",0,1)</f>
        <v>#REF!</v>
      </c>
      <c r="L316" s="1" t="e">
        <f>IF(LOOKUP(Table6[[#This Row],[JV Number]],Table5[JV Number],Table5[Requires Earthwork])="",0,1)</f>
        <v>#REF!</v>
      </c>
      <c r="M316" s="1" t="e">
        <f>IF(LOOKUP(Table6[[#This Row],[JV Number]],Table5[JV Number],Table5[Requires Guardrail Adjustment])="",0,1)</f>
        <v>#REF!</v>
      </c>
      <c r="N316" s="1" t="e">
        <f>IF(LOOKUP(Table6[[#This Row],[JV Number]],Table5[JV Number],Table5[Requires Other Action])="",0,1)</f>
        <v>#REF!</v>
      </c>
    </row>
    <row r="317" spans="3:14" x14ac:dyDescent="0.25">
      <c r="C317" s="1">
        <v>317</v>
      </c>
      <c r="D317" s="1" t="str">
        <f>LOOKUP(Table6[[#This Row],[JV Number]],Table5[JV Number],Table5[Early Completion Bridge])</f>
        <v>--</v>
      </c>
      <c r="E317" s="1" t="e">
        <f>LOOKUP(Table6[[#This Row],[JV Number]],Table5[JV Number],Table5[Region])</f>
        <v>#REF!</v>
      </c>
      <c r="F317" s="1">
        <f>LOOKUP(Table6[[#This Row],[JV Number]],Table5[JV Number],Table5[District])</f>
        <v>9</v>
      </c>
      <c r="G317" s="1" t="str">
        <f>LOOKUP(Table6[[#This Row],[JV Number]],Table5[JV Number],Table5[County])</f>
        <v>Bedford</v>
      </c>
      <c r="H317" s="485">
        <f>LOOKUP(Table6[[#This Row],[JV Number]],Table1[JV '#],Table1[Latitude])</f>
        <v>40.097805555555553</v>
      </c>
      <c r="I317" s="485">
        <f>LOOKUP(Table6[[#This Row],[JV Number]],Table1[JV '#],Table1[Longitude])</f>
        <v>-78.316658333333336</v>
      </c>
      <c r="J317" s="1" t="e">
        <f>IF(LOOKUP(Table6[[#This Row],[JV Number]],Table5[JV Number],Table5[Requires Clear/Grub])="",0,1)</f>
        <v>#REF!</v>
      </c>
      <c r="K317" s="1" t="e">
        <f>IF(LOOKUP(Table6[[#This Row],[JV Number]],Table5[JV Number],Table5[Requires Stakeout])="",0,1)</f>
        <v>#REF!</v>
      </c>
      <c r="L317" s="1" t="e">
        <f>IF(LOOKUP(Table6[[#This Row],[JV Number]],Table5[JV Number],Table5[Requires Earthwork])="",0,1)</f>
        <v>#REF!</v>
      </c>
      <c r="M317" s="1" t="e">
        <f>IF(LOOKUP(Table6[[#This Row],[JV Number]],Table5[JV Number],Table5[Requires Guardrail Adjustment])="",0,1)</f>
        <v>#REF!</v>
      </c>
      <c r="N317" s="1" t="e">
        <f>IF(LOOKUP(Table6[[#This Row],[JV Number]],Table5[JV Number],Table5[Requires Other Action])="",0,1)</f>
        <v>#REF!</v>
      </c>
    </row>
    <row r="318" spans="3:14" x14ac:dyDescent="0.25">
      <c r="C318" s="1">
        <v>318</v>
      </c>
      <c r="D318" s="1" t="str">
        <f>LOOKUP(Table6[[#This Row],[JV Number]],Table5[JV Number],Table5[Early Completion Bridge])</f>
        <v>--</v>
      </c>
      <c r="E318" s="1" t="e">
        <f>LOOKUP(Table6[[#This Row],[JV Number]],Table5[JV Number],Table5[Region])</f>
        <v>#REF!</v>
      </c>
      <c r="F318" s="1">
        <f>LOOKUP(Table6[[#This Row],[JV Number]],Table5[JV Number],Table5[District])</f>
        <v>9</v>
      </c>
      <c r="G318" s="1" t="str">
        <f>LOOKUP(Table6[[#This Row],[JV Number]],Table5[JV Number],Table5[County])</f>
        <v>Bedford</v>
      </c>
      <c r="H318" s="485">
        <f>LOOKUP(Table6[[#This Row],[JV Number]],Table1[JV '#],Table1[Latitude])</f>
        <v>40.259861111111114</v>
      </c>
      <c r="I318" s="485">
        <f>LOOKUP(Table6[[#This Row],[JV Number]],Table1[JV '#],Table1[Longitude])</f>
        <v>-78.488788888888891</v>
      </c>
      <c r="J318" s="1" t="e">
        <f>IF(LOOKUP(Table6[[#This Row],[JV Number]],Table5[JV Number],Table5[Requires Clear/Grub])="",0,1)</f>
        <v>#REF!</v>
      </c>
      <c r="K318" s="1" t="e">
        <f>IF(LOOKUP(Table6[[#This Row],[JV Number]],Table5[JV Number],Table5[Requires Stakeout])="",0,1)</f>
        <v>#REF!</v>
      </c>
      <c r="L318" s="1" t="e">
        <f>IF(LOOKUP(Table6[[#This Row],[JV Number]],Table5[JV Number],Table5[Requires Earthwork])="",0,1)</f>
        <v>#REF!</v>
      </c>
      <c r="M318" s="1" t="e">
        <f>IF(LOOKUP(Table6[[#This Row],[JV Number]],Table5[JV Number],Table5[Requires Guardrail Adjustment])="",0,1)</f>
        <v>#REF!</v>
      </c>
      <c r="N318" s="1" t="e">
        <f>IF(LOOKUP(Table6[[#This Row],[JV Number]],Table5[JV Number],Table5[Requires Other Action])="",0,1)</f>
        <v>#REF!</v>
      </c>
    </row>
    <row r="319" spans="3:14" x14ac:dyDescent="0.25">
      <c r="C319" s="1">
        <v>319</v>
      </c>
      <c r="D319" s="1" t="str">
        <f>LOOKUP(Table6[[#This Row],[JV Number]],Table5[JV Number],Table5[Early Completion Bridge])</f>
        <v>--</v>
      </c>
      <c r="E319" s="1" t="e">
        <f>LOOKUP(Table6[[#This Row],[JV Number]],Table5[JV Number],Table5[Region])</f>
        <v>#REF!</v>
      </c>
      <c r="F319" s="1">
        <f>LOOKUP(Table6[[#This Row],[JV Number]],Table5[JV Number],Table5[District])</f>
        <v>9</v>
      </c>
      <c r="G319" s="1" t="str">
        <f>LOOKUP(Table6[[#This Row],[JV Number]],Table5[JV Number],Table5[County])</f>
        <v>Blair</v>
      </c>
      <c r="H319" s="485">
        <f>LOOKUP(Table6[[#This Row],[JV Number]],Table1[JV '#],Table1[Latitude])</f>
        <v>40.586388888888891</v>
      </c>
      <c r="I319" s="485">
        <f>LOOKUP(Table6[[#This Row],[JV Number]],Table1[JV '#],Table1[Longitude])</f>
        <v>-78.24570277777778</v>
      </c>
      <c r="J319" s="1" t="e">
        <f>IF(LOOKUP(Table6[[#This Row],[JV Number]],Table5[JV Number],Table5[Requires Clear/Grub])="",0,1)</f>
        <v>#REF!</v>
      </c>
      <c r="K319" s="1" t="e">
        <f>IF(LOOKUP(Table6[[#This Row],[JV Number]],Table5[JV Number],Table5[Requires Stakeout])="",0,1)</f>
        <v>#REF!</v>
      </c>
      <c r="L319" s="1" t="e">
        <f>IF(LOOKUP(Table6[[#This Row],[JV Number]],Table5[JV Number],Table5[Requires Earthwork])="",0,1)</f>
        <v>#REF!</v>
      </c>
      <c r="M319" s="1" t="e">
        <f>IF(LOOKUP(Table6[[#This Row],[JV Number]],Table5[JV Number],Table5[Requires Guardrail Adjustment])="",0,1)</f>
        <v>#REF!</v>
      </c>
      <c r="N319" s="1" t="e">
        <f>IF(LOOKUP(Table6[[#This Row],[JV Number]],Table5[JV Number],Table5[Requires Other Action])="",0,1)</f>
        <v>#REF!</v>
      </c>
    </row>
    <row r="320" spans="3:14" x14ac:dyDescent="0.25">
      <c r="C320" s="1">
        <v>320</v>
      </c>
      <c r="D320" s="1" t="str">
        <f>LOOKUP(Table6[[#This Row],[JV Number]],Table5[JV Number],Table5[Early Completion Bridge])</f>
        <v>--</v>
      </c>
      <c r="E320" s="1" t="e">
        <f>LOOKUP(Table6[[#This Row],[JV Number]],Table5[JV Number],Table5[Region])</f>
        <v>#REF!</v>
      </c>
      <c r="F320" s="1">
        <f>LOOKUP(Table6[[#This Row],[JV Number]],Table5[JV Number],Table5[District])</f>
        <v>9</v>
      </c>
      <c r="G320" s="1" t="str">
        <f>LOOKUP(Table6[[#This Row],[JV Number]],Table5[JV Number],Table5[County])</f>
        <v>Blair</v>
      </c>
      <c r="H320" s="485">
        <f>LOOKUP(Table6[[#This Row],[JV Number]],Table1[JV '#],Table1[Latitude])</f>
        <v>40.591222222222221</v>
      </c>
      <c r="I320" s="485">
        <f>LOOKUP(Table6[[#This Row],[JV Number]],Table1[JV '#],Table1[Longitude])</f>
        <v>-78.236527777777781</v>
      </c>
      <c r="J320" s="1" t="e">
        <f>IF(LOOKUP(Table6[[#This Row],[JV Number]],Table5[JV Number],Table5[Requires Clear/Grub])="",0,1)</f>
        <v>#REF!</v>
      </c>
      <c r="K320" s="1" t="e">
        <f>IF(LOOKUP(Table6[[#This Row],[JV Number]],Table5[JV Number],Table5[Requires Stakeout])="",0,1)</f>
        <v>#REF!</v>
      </c>
      <c r="L320" s="1" t="e">
        <f>IF(LOOKUP(Table6[[#This Row],[JV Number]],Table5[JV Number],Table5[Requires Earthwork])="",0,1)</f>
        <v>#REF!</v>
      </c>
      <c r="M320" s="1" t="e">
        <f>IF(LOOKUP(Table6[[#This Row],[JV Number]],Table5[JV Number],Table5[Requires Guardrail Adjustment])="",0,1)</f>
        <v>#REF!</v>
      </c>
      <c r="N320" s="1" t="e">
        <f>IF(LOOKUP(Table6[[#This Row],[JV Number]],Table5[JV Number],Table5[Requires Other Action])="",0,1)</f>
        <v>#REF!</v>
      </c>
    </row>
    <row r="321" spans="3:14" x14ac:dyDescent="0.25">
      <c r="C321" s="1">
        <v>321</v>
      </c>
      <c r="D321" s="1" t="str">
        <f>LOOKUP(Table6[[#This Row],[JV Number]],Table5[JV Number],Table5[Early Completion Bridge])</f>
        <v>--</v>
      </c>
      <c r="E321" s="1" t="e">
        <f>LOOKUP(Table6[[#This Row],[JV Number]],Table5[JV Number],Table5[Region])</f>
        <v>#REF!</v>
      </c>
      <c r="F321" s="1">
        <f>LOOKUP(Table6[[#This Row],[JV Number]],Table5[JV Number],Table5[District])</f>
        <v>9</v>
      </c>
      <c r="G321" s="1" t="str">
        <f>LOOKUP(Table6[[#This Row],[JV Number]],Table5[JV Number],Table5[County])</f>
        <v>Blair</v>
      </c>
      <c r="H321" s="485">
        <f>LOOKUP(Table6[[#This Row],[JV Number]],Table1[JV '#],Table1[Latitude])</f>
        <v>40.616</v>
      </c>
      <c r="I321" s="485">
        <f>LOOKUP(Table6[[#This Row],[JV Number]],Table1[JV '#],Table1[Longitude])</f>
        <v>-78.170388888888894</v>
      </c>
      <c r="J321" s="1" t="e">
        <f>IF(LOOKUP(Table6[[#This Row],[JV Number]],Table5[JV Number],Table5[Requires Clear/Grub])="",0,1)</f>
        <v>#REF!</v>
      </c>
      <c r="K321" s="1" t="e">
        <f>IF(LOOKUP(Table6[[#This Row],[JV Number]],Table5[JV Number],Table5[Requires Stakeout])="",0,1)</f>
        <v>#REF!</v>
      </c>
      <c r="L321" s="1" t="e">
        <f>IF(LOOKUP(Table6[[#This Row],[JV Number]],Table5[JV Number],Table5[Requires Earthwork])="",0,1)</f>
        <v>#REF!</v>
      </c>
      <c r="M321" s="1" t="e">
        <f>IF(LOOKUP(Table6[[#This Row],[JV Number]],Table5[JV Number],Table5[Requires Guardrail Adjustment])="",0,1)</f>
        <v>#REF!</v>
      </c>
      <c r="N321" s="1" t="e">
        <f>IF(LOOKUP(Table6[[#This Row],[JV Number]],Table5[JV Number],Table5[Requires Other Action])="",0,1)</f>
        <v>#REF!</v>
      </c>
    </row>
    <row r="322" spans="3:14" x14ac:dyDescent="0.25">
      <c r="C322" s="1">
        <v>322</v>
      </c>
      <c r="D322" s="1" t="str">
        <f>LOOKUP(Table6[[#This Row],[JV Number]],Table5[JV Number],Table5[Early Completion Bridge])</f>
        <v>--</v>
      </c>
      <c r="E322" s="1" t="e">
        <f>LOOKUP(Table6[[#This Row],[JV Number]],Table5[JV Number],Table5[Region])</f>
        <v>#REF!</v>
      </c>
      <c r="F322" s="1">
        <f>LOOKUP(Table6[[#This Row],[JV Number]],Table5[JV Number],Table5[District])</f>
        <v>9</v>
      </c>
      <c r="G322" s="1" t="str">
        <f>LOOKUP(Table6[[#This Row],[JV Number]],Table5[JV Number],Table5[County])</f>
        <v>Blair</v>
      </c>
      <c r="H322" s="485">
        <f>LOOKUP(Table6[[#This Row],[JV Number]],Table1[JV '#],Table1[Latitude])</f>
        <v>40.267305555555552</v>
      </c>
      <c r="I322" s="485">
        <f>LOOKUP(Table6[[#This Row],[JV Number]],Table1[JV '#],Table1[Longitude])</f>
        <v>-78.471644444444451</v>
      </c>
      <c r="J322" s="1" t="e">
        <f>IF(LOOKUP(Table6[[#This Row],[JV Number]],Table5[JV Number],Table5[Requires Clear/Grub])="",0,1)</f>
        <v>#REF!</v>
      </c>
      <c r="K322" s="1" t="e">
        <f>IF(LOOKUP(Table6[[#This Row],[JV Number]],Table5[JV Number],Table5[Requires Stakeout])="",0,1)</f>
        <v>#REF!</v>
      </c>
      <c r="L322" s="1" t="e">
        <f>IF(LOOKUP(Table6[[#This Row],[JV Number]],Table5[JV Number],Table5[Requires Earthwork])="",0,1)</f>
        <v>#REF!</v>
      </c>
      <c r="M322" s="1" t="e">
        <f>IF(LOOKUP(Table6[[#This Row],[JV Number]],Table5[JV Number],Table5[Requires Guardrail Adjustment])="",0,1)</f>
        <v>#REF!</v>
      </c>
      <c r="N322" s="1" t="e">
        <f>IF(LOOKUP(Table6[[#This Row],[JV Number]],Table5[JV Number],Table5[Requires Other Action])="",0,1)</f>
        <v>#REF!</v>
      </c>
    </row>
    <row r="323" spans="3:14" x14ac:dyDescent="0.25">
      <c r="C323" s="1">
        <v>323</v>
      </c>
      <c r="D323" s="1" t="str">
        <f>LOOKUP(Table6[[#This Row],[JV Number]],Table5[JV Number],Table5[Early Completion Bridge])</f>
        <v>--</v>
      </c>
      <c r="E323" s="1" t="e">
        <f>LOOKUP(Table6[[#This Row],[JV Number]],Table5[JV Number],Table5[Region])</f>
        <v>#REF!</v>
      </c>
      <c r="F323" s="1">
        <f>LOOKUP(Table6[[#This Row],[JV Number]],Table5[JV Number],Table5[District])</f>
        <v>9</v>
      </c>
      <c r="G323" s="1" t="str">
        <f>LOOKUP(Table6[[#This Row],[JV Number]],Table5[JV Number],Table5[County])</f>
        <v>Blair</v>
      </c>
      <c r="H323" s="485">
        <f>LOOKUP(Table6[[#This Row],[JV Number]],Table1[JV '#],Table1[Latitude])</f>
        <v>40.68933333333333</v>
      </c>
      <c r="I323" s="485">
        <f>LOOKUP(Table6[[#This Row],[JV Number]],Table1[JV '#],Table1[Longitude])</f>
        <v>-78.23619444444445</v>
      </c>
      <c r="J323" s="1" t="e">
        <f>IF(LOOKUP(Table6[[#This Row],[JV Number]],Table5[JV Number],Table5[Requires Clear/Grub])="",0,1)</f>
        <v>#REF!</v>
      </c>
      <c r="K323" s="1" t="e">
        <f>IF(LOOKUP(Table6[[#This Row],[JV Number]],Table5[JV Number],Table5[Requires Stakeout])="",0,1)</f>
        <v>#REF!</v>
      </c>
      <c r="L323" s="1" t="e">
        <f>IF(LOOKUP(Table6[[#This Row],[JV Number]],Table5[JV Number],Table5[Requires Earthwork])="",0,1)</f>
        <v>#REF!</v>
      </c>
      <c r="M323" s="1" t="e">
        <f>IF(LOOKUP(Table6[[#This Row],[JV Number]],Table5[JV Number],Table5[Requires Guardrail Adjustment])="",0,1)</f>
        <v>#REF!</v>
      </c>
      <c r="N323" s="1" t="e">
        <f>IF(LOOKUP(Table6[[#This Row],[JV Number]],Table5[JV Number],Table5[Requires Other Action])="",0,1)</f>
        <v>#REF!</v>
      </c>
    </row>
    <row r="324" spans="3:14" x14ac:dyDescent="0.25">
      <c r="C324" s="1">
        <v>324</v>
      </c>
      <c r="D324" s="1" t="str">
        <f>LOOKUP(Table6[[#This Row],[JV Number]],Table5[JV Number],Table5[Early Completion Bridge])</f>
        <v>--</v>
      </c>
      <c r="E324" s="1" t="e">
        <f>LOOKUP(Table6[[#This Row],[JV Number]],Table5[JV Number],Table5[Region])</f>
        <v>#REF!</v>
      </c>
      <c r="F324" s="1">
        <f>LOOKUP(Table6[[#This Row],[JV Number]],Table5[JV Number],Table5[District])</f>
        <v>9</v>
      </c>
      <c r="G324" s="1" t="str">
        <f>LOOKUP(Table6[[#This Row],[JV Number]],Table5[JV Number],Table5[County])</f>
        <v>Cambria</v>
      </c>
      <c r="H324" s="485">
        <f>LOOKUP(Table6[[#This Row],[JV Number]],Table1[JV '#],Table1[Latitude])</f>
        <v>40.331166666666668</v>
      </c>
      <c r="I324" s="485">
        <f>LOOKUP(Table6[[#This Row],[JV Number]],Table1[JV '#],Table1[Longitude])</f>
        <v>-78.740161111111107</v>
      </c>
      <c r="J324" s="1" t="e">
        <f>IF(LOOKUP(Table6[[#This Row],[JV Number]],Table5[JV Number],Table5[Requires Clear/Grub])="",0,1)</f>
        <v>#REF!</v>
      </c>
      <c r="K324" s="1" t="e">
        <f>IF(LOOKUP(Table6[[#This Row],[JV Number]],Table5[JV Number],Table5[Requires Stakeout])="",0,1)</f>
        <v>#REF!</v>
      </c>
      <c r="L324" s="1" t="e">
        <f>IF(LOOKUP(Table6[[#This Row],[JV Number]],Table5[JV Number],Table5[Requires Earthwork])="",0,1)</f>
        <v>#REF!</v>
      </c>
      <c r="M324" s="1" t="e">
        <f>IF(LOOKUP(Table6[[#This Row],[JV Number]],Table5[JV Number],Table5[Requires Guardrail Adjustment])="",0,1)</f>
        <v>#REF!</v>
      </c>
      <c r="N324" s="1" t="e">
        <f>IF(LOOKUP(Table6[[#This Row],[JV Number]],Table5[JV Number],Table5[Requires Other Action])="",0,1)</f>
        <v>#REF!</v>
      </c>
    </row>
    <row r="325" spans="3:14" x14ac:dyDescent="0.25">
      <c r="C325" s="1">
        <v>325</v>
      </c>
      <c r="D325" s="1" t="str">
        <f>LOOKUP(Table6[[#This Row],[JV Number]],Table5[JV Number],Table5[Early Completion Bridge])</f>
        <v>--</v>
      </c>
      <c r="E325" s="1" t="e">
        <f>LOOKUP(Table6[[#This Row],[JV Number]],Table5[JV Number],Table5[Region])</f>
        <v>#REF!</v>
      </c>
      <c r="F325" s="1">
        <f>LOOKUP(Table6[[#This Row],[JV Number]],Table5[JV Number],Table5[District])</f>
        <v>9</v>
      </c>
      <c r="G325" s="1" t="str">
        <f>LOOKUP(Table6[[#This Row],[JV Number]],Table5[JV Number],Table5[County])</f>
        <v>Cambria</v>
      </c>
      <c r="H325" s="485">
        <f>LOOKUP(Table6[[#This Row],[JV Number]],Table1[JV '#],Table1[Latitude])</f>
        <v>40.33313888888889</v>
      </c>
      <c r="I325" s="485">
        <f>LOOKUP(Table6[[#This Row],[JV Number]],Table1[JV '#],Table1[Longitude])</f>
        <v>-78.724572222222221</v>
      </c>
      <c r="J325" s="1" t="e">
        <f>IF(LOOKUP(Table6[[#This Row],[JV Number]],Table5[JV Number],Table5[Requires Clear/Grub])="",0,1)</f>
        <v>#REF!</v>
      </c>
      <c r="K325" s="1" t="e">
        <f>IF(LOOKUP(Table6[[#This Row],[JV Number]],Table5[JV Number],Table5[Requires Stakeout])="",0,1)</f>
        <v>#REF!</v>
      </c>
      <c r="L325" s="1" t="e">
        <f>IF(LOOKUP(Table6[[#This Row],[JV Number]],Table5[JV Number],Table5[Requires Earthwork])="",0,1)</f>
        <v>#REF!</v>
      </c>
      <c r="M325" s="1" t="e">
        <f>IF(LOOKUP(Table6[[#This Row],[JV Number]],Table5[JV Number],Table5[Requires Guardrail Adjustment])="",0,1)</f>
        <v>#REF!</v>
      </c>
      <c r="N325" s="1" t="e">
        <f>IF(LOOKUP(Table6[[#This Row],[JV Number]],Table5[JV Number],Table5[Requires Other Action])="",0,1)</f>
        <v>#REF!</v>
      </c>
    </row>
    <row r="326" spans="3:14" x14ac:dyDescent="0.25">
      <c r="C326" s="1">
        <v>326</v>
      </c>
      <c r="D326" s="1" t="str">
        <f>LOOKUP(Table6[[#This Row],[JV Number]],Table5[JV Number],Table5[Early Completion Bridge])</f>
        <v>--</v>
      </c>
      <c r="E326" s="1" t="e">
        <f>LOOKUP(Table6[[#This Row],[JV Number]],Table5[JV Number],Table5[Region])</f>
        <v>#REF!</v>
      </c>
      <c r="F326" s="1">
        <f>LOOKUP(Table6[[#This Row],[JV Number]],Table5[JV Number],Table5[District])</f>
        <v>9</v>
      </c>
      <c r="G326" s="1" t="str">
        <f>LOOKUP(Table6[[#This Row],[JV Number]],Table5[JV Number],Table5[County])</f>
        <v>Cambria</v>
      </c>
      <c r="H326" s="485">
        <f>LOOKUP(Table6[[#This Row],[JV Number]],Table1[JV '#],Table1[Latitude])</f>
        <v>40.653444444444446</v>
      </c>
      <c r="I326" s="485">
        <f>LOOKUP(Table6[[#This Row],[JV Number]],Table1[JV '#],Table1[Longitude])</f>
        <v>-78.496744444444445</v>
      </c>
      <c r="J326" s="1" t="e">
        <f>IF(LOOKUP(Table6[[#This Row],[JV Number]],Table5[JV Number],Table5[Requires Clear/Grub])="",0,1)</f>
        <v>#REF!</v>
      </c>
      <c r="K326" s="1" t="e">
        <f>IF(LOOKUP(Table6[[#This Row],[JV Number]],Table5[JV Number],Table5[Requires Stakeout])="",0,1)</f>
        <v>#REF!</v>
      </c>
      <c r="L326" s="1" t="e">
        <f>IF(LOOKUP(Table6[[#This Row],[JV Number]],Table5[JV Number],Table5[Requires Earthwork])="",0,1)</f>
        <v>#REF!</v>
      </c>
      <c r="M326" s="1" t="e">
        <f>IF(LOOKUP(Table6[[#This Row],[JV Number]],Table5[JV Number],Table5[Requires Guardrail Adjustment])="",0,1)</f>
        <v>#REF!</v>
      </c>
      <c r="N326" s="1" t="e">
        <f>IF(LOOKUP(Table6[[#This Row],[JV Number]],Table5[JV Number],Table5[Requires Other Action])="",0,1)</f>
        <v>#REF!</v>
      </c>
    </row>
    <row r="327" spans="3:14" x14ac:dyDescent="0.25">
      <c r="C327" s="1">
        <v>327</v>
      </c>
      <c r="D327" s="1" t="str">
        <f>LOOKUP(Table6[[#This Row],[JV Number]],Table5[JV Number],Table5[Early Completion Bridge])</f>
        <v>--</v>
      </c>
      <c r="E327" s="1" t="e">
        <f>LOOKUP(Table6[[#This Row],[JV Number]],Table5[JV Number],Table5[Region])</f>
        <v>#REF!</v>
      </c>
      <c r="F327" s="1">
        <f>LOOKUP(Table6[[#This Row],[JV Number]],Table5[JV Number],Table5[District])</f>
        <v>9</v>
      </c>
      <c r="G327" s="1" t="str">
        <f>LOOKUP(Table6[[#This Row],[JV Number]],Table5[JV Number],Table5[County])</f>
        <v>Fulton</v>
      </c>
      <c r="H327" s="485">
        <f>LOOKUP(Table6[[#This Row],[JV Number]],Table1[JV '#],Table1[Latitude])</f>
        <v>39.743000000000002</v>
      </c>
      <c r="I327" s="485">
        <f>LOOKUP(Table6[[#This Row],[JV Number]],Table1[JV '#],Table1[Longitude])</f>
        <v>-78.359322222222218</v>
      </c>
      <c r="J327" s="1" t="e">
        <f>IF(LOOKUP(Table6[[#This Row],[JV Number]],Table5[JV Number],Table5[Requires Clear/Grub])="",0,1)</f>
        <v>#REF!</v>
      </c>
      <c r="K327" s="1" t="e">
        <f>IF(LOOKUP(Table6[[#This Row],[JV Number]],Table5[JV Number],Table5[Requires Stakeout])="",0,1)</f>
        <v>#REF!</v>
      </c>
      <c r="L327" s="1" t="e">
        <f>IF(LOOKUP(Table6[[#This Row],[JV Number]],Table5[JV Number],Table5[Requires Earthwork])="",0,1)</f>
        <v>#REF!</v>
      </c>
      <c r="M327" s="1" t="e">
        <f>IF(LOOKUP(Table6[[#This Row],[JV Number]],Table5[JV Number],Table5[Requires Guardrail Adjustment])="",0,1)</f>
        <v>#REF!</v>
      </c>
      <c r="N327" s="1" t="e">
        <f>IF(LOOKUP(Table6[[#This Row],[JV Number]],Table5[JV Number],Table5[Requires Other Action])="",0,1)</f>
        <v>#REF!</v>
      </c>
    </row>
    <row r="328" spans="3:14" x14ac:dyDescent="0.25">
      <c r="C328" s="1">
        <v>328</v>
      </c>
      <c r="D328" s="1" t="str">
        <f>LOOKUP(Table6[[#This Row],[JV Number]],Table5[JV Number],Table5[Early Completion Bridge])</f>
        <v>--</v>
      </c>
      <c r="E328" s="1" t="e">
        <f>LOOKUP(Table6[[#This Row],[JV Number]],Table5[JV Number],Table5[Region])</f>
        <v>#REF!</v>
      </c>
      <c r="F328" s="1">
        <f>LOOKUP(Table6[[#This Row],[JV Number]],Table5[JV Number],Table5[District])</f>
        <v>9</v>
      </c>
      <c r="G328" s="1" t="str">
        <f>LOOKUP(Table6[[#This Row],[JV Number]],Table5[JV Number],Table5[County])</f>
        <v>Fulton</v>
      </c>
      <c r="H328" s="485">
        <f>LOOKUP(Table6[[#This Row],[JV Number]],Table1[JV '#],Table1[Latitude])</f>
        <v>39.843916666666665</v>
      </c>
      <c r="I328" s="485">
        <f>LOOKUP(Table6[[#This Row],[JV Number]],Table1[JV '#],Table1[Longitude])</f>
        <v>-78.148694444444445</v>
      </c>
      <c r="J328" s="1" t="e">
        <f>IF(LOOKUP(Table6[[#This Row],[JV Number]],Table5[JV Number],Table5[Requires Clear/Grub])="",0,1)</f>
        <v>#REF!</v>
      </c>
      <c r="K328" s="1" t="e">
        <f>IF(LOOKUP(Table6[[#This Row],[JV Number]],Table5[JV Number],Table5[Requires Stakeout])="",0,1)</f>
        <v>#REF!</v>
      </c>
      <c r="L328" s="1" t="e">
        <f>IF(LOOKUP(Table6[[#This Row],[JV Number]],Table5[JV Number],Table5[Requires Earthwork])="",0,1)</f>
        <v>#REF!</v>
      </c>
      <c r="M328" s="1" t="e">
        <f>IF(LOOKUP(Table6[[#This Row],[JV Number]],Table5[JV Number],Table5[Requires Guardrail Adjustment])="",0,1)</f>
        <v>#REF!</v>
      </c>
      <c r="N328" s="1" t="e">
        <f>IF(LOOKUP(Table6[[#This Row],[JV Number]],Table5[JV Number],Table5[Requires Other Action])="",0,1)</f>
        <v>#REF!</v>
      </c>
    </row>
    <row r="329" spans="3:14" x14ac:dyDescent="0.25">
      <c r="C329" s="1">
        <v>329</v>
      </c>
      <c r="D329" s="1" t="str">
        <f>LOOKUP(Table6[[#This Row],[JV Number]],Table5[JV Number],Table5[Early Completion Bridge])</f>
        <v>--</v>
      </c>
      <c r="E329" s="1" t="e">
        <f>LOOKUP(Table6[[#This Row],[JV Number]],Table5[JV Number],Table5[Region])</f>
        <v>#REF!</v>
      </c>
      <c r="F329" s="1">
        <f>LOOKUP(Table6[[#This Row],[JV Number]],Table5[JV Number],Table5[District])</f>
        <v>9</v>
      </c>
      <c r="G329" s="1" t="str">
        <f>LOOKUP(Table6[[#This Row],[JV Number]],Table5[JV Number],Table5[County])</f>
        <v>Fulton</v>
      </c>
      <c r="H329" s="485">
        <f>LOOKUP(Table6[[#This Row],[JV Number]],Table1[JV '#],Table1[Latitude])</f>
        <v>39.853999999999999</v>
      </c>
      <c r="I329" s="485">
        <f>LOOKUP(Table6[[#This Row],[JV Number]],Table1[JV '#],Table1[Longitude])</f>
        <v>-78.139811111111115</v>
      </c>
      <c r="J329" s="1" t="e">
        <f>IF(LOOKUP(Table6[[#This Row],[JV Number]],Table5[JV Number],Table5[Requires Clear/Grub])="",0,1)</f>
        <v>#REF!</v>
      </c>
      <c r="K329" s="1" t="e">
        <f>IF(LOOKUP(Table6[[#This Row],[JV Number]],Table5[JV Number],Table5[Requires Stakeout])="",0,1)</f>
        <v>#REF!</v>
      </c>
      <c r="L329" s="1" t="e">
        <f>IF(LOOKUP(Table6[[#This Row],[JV Number]],Table5[JV Number],Table5[Requires Earthwork])="",0,1)</f>
        <v>#REF!</v>
      </c>
      <c r="M329" s="1" t="e">
        <f>IF(LOOKUP(Table6[[#This Row],[JV Number]],Table5[JV Number],Table5[Requires Guardrail Adjustment])="",0,1)</f>
        <v>#REF!</v>
      </c>
      <c r="N329" s="1" t="e">
        <f>IF(LOOKUP(Table6[[#This Row],[JV Number]],Table5[JV Number],Table5[Requires Other Action])="",0,1)</f>
        <v>#REF!</v>
      </c>
    </row>
    <row r="330" spans="3:14" x14ac:dyDescent="0.25">
      <c r="C330" s="1">
        <v>330</v>
      </c>
      <c r="D330" s="1" t="str">
        <f>LOOKUP(Table6[[#This Row],[JV Number]],Table5[JV Number],Table5[Early Completion Bridge])</f>
        <v>--</v>
      </c>
      <c r="E330" s="1" t="e">
        <f>LOOKUP(Table6[[#This Row],[JV Number]],Table5[JV Number],Table5[Region])</f>
        <v>#REF!</v>
      </c>
      <c r="F330" s="1">
        <f>LOOKUP(Table6[[#This Row],[JV Number]],Table5[JV Number],Table5[District])</f>
        <v>9</v>
      </c>
      <c r="G330" s="1" t="str">
        <f>LOOKUP(Table6[[#This Row],[JV Number]],Table5[JV Number],Table5[County])</f>
        <v>Fulton</v>
      </c>
      <c r="H330" s="485">
        <f>LOOKUP(Table6[[#This Row],[JV Number]],Table1[JV '#],Table1[Latitude])</f>
        <v>39.854916666666668</v>
      </c>
      <c r="I330" s="485">
        <f>LOOKUP(Table6[[#This Row],[JV Number]],Table1[JV '#],Table1[Longitude])</f>
        <v>-78.136313888888893</v>
      </c>
      <c r="J330" s="1" t="e">
        <f>IF(LOOKUP(Table6[[#This Row],[JV Number]],Table5[JV Number],Table5[Requires Clear/Grub])="",0,1)</f>
        <v>#REF!</v>
      </c>
      <c r="K330" s="1" t="e">
        <f>IF(LOOKUP(Table6[[#This Row],[JV Number]],Table5[JV Number],Table5[Requires Stakeout])="",0,1)</f>
        <v>#REF!</v>
      </c>
      <c r="L330" s="1" t="e">
        <f>IF(LOOKUP(Table6[[#This Row],[JV Number]],Table5[JV Number],Table5[Requires Earthwork])="",0,1)</f>
        <v>#REF!</v>
      </c>
      <c r="M330" s="1" t="e">
        <f>IF(LOOKUP(Table6[[#This Row],[JV Number]],Table5[JV Number],Table5[Requires Guardrail Adjustment])="",0,1)</f>
        <v>#REF!</v>
      </c>
      <c r="N330" s="1" t="e">
        <f>IF(LOOKUP(Table6[[#This Row],[JV Number]],Table5[JV Number],Table5[Requires Other Action])="",0,1)</f>
        <v>#REF!</v>
      </c>
    </row>
    <row r="331" spans="3:14" x14ac:dyDescent="0.25">
      <c r="C331" s="1">
        <v>331</v>
      </c>
      <c r="D331" s="1" t="str">
        <f>LOOKUP(Table6[[#This Row],[JV Number]],Table5[JV Number],Table5[Early Completion Bridge])</f>
        <v>--</v>
      </c>
      <c r="E331" s="1" t="e">
        <f>LOOKUP(Table6[[#This Row],[JV Number]],Table5[JV Number],Table5[Region])</f>
        <v>#REF!</v>
      </c>
      <c r="F331" s="1">
        <f>LOOKUP(Table6[[#This Row],[JV Number]],Table5[JV Number],Table5[District])</f>
        <v>9</v>
      </c>
      <c r="G331" s="1" t="str">
        <f>LOOKUP(Table6[[#This Row],[JV Number]],Table5[JV Number],Table5[County])</f>
        <v>Fulton</v>
      </c>
      <c r="H331" s="485">
        <f>LOOKUP(Table6[[#This Row],[JV Number]],Table1[JV '#],Table1[Latitude])</f>
        <v>39.856277777777777</v>
      </c>
      <c r="I331" s="485">
        <f>LOOKUP(Table6[[#This Row],[JV Number]],Table1[JV '#],Table1[Longitude])</f>
        <v>-78.045102777777771</v>
      </c>
      <c r="J331" s="1" t="e">
        <f>IF(LOOKUP(Table6[[#This Row],[JV Number]],Table5[JV Number],Table5[Requires Clear/Grub])="",0,1)</f>
        <v>#REF!</v>
      </c>
      <c r="K331" s="1" t="e">
        <f>IF(LOOKUP(Table6[[#This Row],[JV Number]],Table5[JV Number],Table5[Requires Stakeout])="",0,1)</f>
        <v>#REF!</v>
      </c>
      <c r="L331" s="1" t="e">
        <f>IF(LOOKUP(Table6[[#This Row],[JV Number]],Table5[JV Number],Table5[Requires Earthwork])="",0,1)</f>
        <v>#REF!</v>
      </c>
      <c r="M331" s="1" t="e">
        <f>IF(LOOKUP(Table6[[#This Row],[JV Number]],Table5[JV Number],Table5[Requires Guardrail Adjustment])="",0,1)</f>
        <v>#REF!</v>
      </c>
      <c r="N331" s="1" t="e">
        <f>IF(LOOKUP(Table6[[#This Row],[JV Number]],Table5[JV Number],Table5[Requires Other Action])="",0,1)</f>
        <v>#REF!</v>
      </c>
    </row>
    <row r="332" spans="3:14" x14ac:dyDescent="0.25">
      <c r="C332" s="1">
        <v>332</v>
      </c>
      <c r="D332" s="1" t="str">
        <f>LOOKUP(Table6[[#This Row],[JV Number]],Table5[JV Number],Table5[Early Completion Bridge])</f>
        <v>--</v>
      </c>
      <c r="E332" s="1" t="e">
        <f>LOOKUP(Table6[[#This Row],[JV Number]],Table5[JV Number],Table5[Region])</f>
        <v>#REF!</v>
      </c>
      <c r="F332" s="1">
        <f>LOOKUP(Table6[[#This Row],[JV Number]],Table5[JV Number],Table5[District])</f>
        <v>9</v>
      </c>
      <c r="G332" s="1" t="str">
        <f>LOOKUP(Table6[[#This Row],[JV Number]],Table5[JV Number],Table5[County])</f>
        <v>Fulton</v>
      </c>
      <c r="H332" s="485">
        <f>LOOKUP(Table6[[#This Row],[JV Number]],Table1[JV '#],Table1[Latitude])</f>
        <v>39.988611111111112</v>
      </c>
      <c r="I332" s="485">
        <f>LOOKUP(Table6[[#This Row],[JV Number]],Table1[JV '#],Table1[Longitude])</f>
        <v>-78.059630555555557</v>
      </c>
      <c r="J332" s="1" t="e">
        <f>IF(LOOKUP(Table6[[#This Row],[JV Number]],Table5[JV Number],Table5[Requires Clear/Grub])="",0,1)</f>
        <v>#REF!</v>
      </c>
      <c r="K332" s="1" t="e">
        <f>IF(LOOKUP(Table6[[#This Row],[JV Number]],Table5[JV Number],Table5[Requires Stakeout])="",0,1)</f>
        <v>#REF!</v>
      </c>
      <c r="L332" s="1" t="e">
        <f>IF(LOOKUP(Table6[[#This Row],[JV Number]],Table5[JV Number],Table5[Requires Earthwork])="",0,1)</f>
        <v>#REF!</v>
      </c>
      <c r="M332" s="1" t="e">
        <f>IF(LOOKUP(Table6[[#This Row],[JV Number]],Table5[JV Number],Table5[Requires Guardrail Adjustment])="",0,1)</f>
        <v>#REF!</v>
      </c>
      <c r="N332" s="1" t="e">
        <f>IF(LOOKUP(Table6[[#This Row],[JV Number]],Table5[JV Number],Table5[Requires Other Action])="",0,1)</f>
        <v>#REF!</v>
      </c>
    </row>
    <row r="333" spans="3:14" x14ac:dyDescent="0.25">
      <c r="C333" s="1">
        <v>333</v>
      </c>
      <c r="D333" s="1" t="str">
        <f>LOOKUP(Table6[[#This Row],[JV Number]],Table5[JV Number],Table5[Early Completion Bridge])</f>
        <v>--</v>
      </c>
      <c r="E333" s="1" t="e">
        <f>LOOKUP(Table6[[#This Row],[JV Number]],Table5[JV Number],Table5[Region])</f>
        <v>#REF!</v>
      </c>
      <c r="F333" s="1">
        <f>LOOKUP(Table6[[#This Row],[JV Number]],Table5[JV Number],Table5[District])</f>
        <v>9</v>
      </c>
      <c r="G333" s="1" t="str">
        <f>LOOKUP(Table6[[#This Row],[JV Number]],Table5[JV Number],Table5[County])</f>
        <v>Fulton</v>
      </c>
      <c r="H333" s="485">
        <f>LOOKUP(Table6[[#This Row],[JV Number]],Table1[JV '#],Table1[Latitude])</f>
        <v>40.027472222222222</v>
      </c>
      <c r="I333" s="485">
        <f>LOOKUP(Table6[[#This Row],[JV Number]],Table1[JV '#],Table1[Longitude])</f>
        <v>-78.028177777777785</v>
      </c>
      <c r="J333" s="1" t="e">
        <f>IF(LOOKUP(Table6[[#This Row],[JV Number]],Table5[JV Number],Table5[Requires Clear/Grub])="",0,1)</f>
        <v>#REF!</v>
      </c>
      <c r="K333" s="1" t="e">
        <f>IF(LOOKUP(Table6[[#This Row],[JV Number]],Table5[JV Number],Table5[Requires Stakeout])="",0,1)</f>
        <v>#REF!</v>
      </c>
      <c r="L333" s="1" t="e">
        <f>IF(LOOKUP(Table6[[#This Row],[JV Number]],Table5[JV Number],Table5[Requires Earthwork])="",0,1)</f>
        <v>#REF!</v>
      </c>
      <c r="M333" s="1" t="e">
        <f>IF(LOOKUP(Table6[[#This Row],[JV Number]],Table5[JV Number],Table5[Requires Guardrail Adjustment])="",0,1)</f>
        <v>#REF!</v>
      </c>
      <c r="N333" s="1" t="e">
        <f>IF(LOOKUP(Table6[[#This Row],[JV Number]],Table5[JV Number],Table5[Requires Other Action])="",0,1)</f>
        <v>#REF!</v>
      </c>
    </row>
    <row r="334" spans="3:14" x14ac:dyDescent="0.25">
      <c r="C334" s="1">
        <v>334</v>
      </c>
      <c r="D334" s="1" t="str">
        <f>LOOKUP(Table6[[#This Row],[JV Number]],Table5[JV Number],Table5[Early Completion Bridge])</f>
        <v>--</v>
      </c>
      <c r="E334" s="1" t="e">
        <f>LOOKUP(Table6[[#This Row],[JV Number]],Table5[JV Number],Table5[Region])</f>
        <v>#REF!</v>
      </c>
      <c r="F334" s="1">
        <f>LOOKUP(Table6[[#This Row],[JV Number]],Table5[JV Number],Table5[District])</f>
        <v>9</v>
      </c>
      <c r="G334" s="1" t="str">
        <f>LOOKUP(Table6[[#This Row],[JV Number]],Table5[JV Number],Table5[County])</f>
        <v>Fulton</v>
      </c>
      <c r="H334" s="485">
        <f>LOOKUP(Table6[[#This Row],[JV Number]],Table1[JV '#],Table1[Latitude])</f>
        <v>39.859583333333333</v>
      </c>
      <c r="I334" s="485">
        <f>LOOKUP(Table6[[#This Row],[JV Number]],Table1[JV '#],Table1[Longitude])</f>
        <v>-78.034608333333338</v>
      </c>
      <c r="J334" s="1" t="e">
        <f>IF(LOOKUP(Table6[[#This Row],[JV Number]],Table5[JV Number],Table5[Requires Clear/Grub])="",0,1)</f>
        <v>#REF!</v>
      </c>
      <c r="K334" s="1" t="e">
        <f>IF(LOOKUP(Table6[[#This Row],[JV Number]],Table5[JV Number],Table5[Requires Stakeout])="",0,1)</f>
        <v>#REF!</v>
      </c>
      <c r="L334" s="1" t="e">
        <f>IF(LOOKUP(Table6[[#This Row],[JV Number]],Table5[JV Number],Table5[Requires Earthwork])="",0,1)</f>
        <v>#REF!</v>
      </c>
      <c r="M334" s="1" t="e">
        <f>IF(LOOKUP(Table6[[#This Row],[JV Number]],Table5[JV Number],Table5[Requires Guardrail Adjustment])="",0,1)</f>
        <v>#REF!</v>
      </c>
      <c r="N334" s="1" t="e">
        <f>IF(LOOKUP(Table6[[#This Row],[JV Number]],Table5[JV Number],Table5[Requires Other Action])="",0,1)</f>
        <v>#REF!</v>
      </c>
    </row>
    <row r="335" spans="3:14" x14ac:dyDescent="0.25">
      <c r="C335" s="1">
        <v>335</v>
      </c>
      <c r="D335" s="1" t="str">
        <f>LOOKUP(Table6[[#This Row],[JV Number]],Table5[JV Number],Table5[Early Completion Bridge])</f>
        <v>--</v>
      </c>
      <c r="E335" s="1" t="e">
        <f>LOOKUP(Table6[[#This Row],[JV Number]],Table5[JV Number],Table5[Region])</f>
        <v>#REF!</v>
      </c>
      <c r="F335" s="1">
        <f>LOOKUP(Table6[[#This Row],[JV Number]],Table5[JV Number],Table5[District])</f>
        <v>9</v>
      </c>
      <c r="G335" s="1" t="str">
        <f>LOOKUP(Table6[[#This Row],[JV Number]],Table5[JV Number],Table5[County])</f>
        <v>Huntingdon</v>
      </c>
      <c r="H335" s="485">
        <f>LOOKUP(Table6[[#This Row],[JV Number]],Table1[JV '#],Table1[Latitude])</f>
        <v>40.491166666666665</v>
      </c>
      <c r="I335" s="485">
        <f>LOOKUP(Table6[[#This Row],[JV Number]],Table1[JV '#],Table1[Longitude])</f>
        <v>-78.03884166666667</v>
      </c>
      <c r="J335" s="1" t="e">
        <f>IF(LOOKUP(Table6[[#This Row],[JV Number]],Table5[JV Number],Table5[Requires Clear/Grub])="",0,1)</f>
        <v>#REF!</v>
      </c>
      <c r="K335" s="1" t="e">
        <f>IF(LOOKUP(Table6[[#This Row],[JV Number]],Table5[JV Number],Table5[Requires Stakeout])="",0,1)</f>
        <v>#REF!</v>
      </c>
      <c r="L335" s="1" t="e">
        <f>IF(LOOKUP(Table6[[#This Row],[JV Number]],Table5[JV Number],Table5[Requires Earthwork])="",0,1)</f>
        <v>#REF!</v>
      </c>
      <c r="M335" s="1" t="e">
        <f>IF(LOOKUP(Table6[[#This Row],[JV Number]],Table5[JV Number],Table5[Requires Guardrail Adjustment])="",0,1)</f>
        <v>#REF!</v>
      </c>
      <c r="N335" s="1" t="e">
        <f>IF(LOOKUP(Table6[[#This Row],[JV Number]],Table5[JV Number],Table5[Requires Other Action])="",0,1)</f>
        <v>#REF!</v>
      </c>
    </row>
    <row r="336" spans="3:14" x14ac:dyDescent="0.25">
      <c r="C336" s="1">
        <v>336</v>
      </c>
      <c r="D336" s="1" t="str">
        <f>LOOKUP(Table6[[#This Row],[JV Number]],Table5[JV Number],Table5[Early Completion Bridge])</f>
        <v>--</v>
      </c>
      <c r="E336" s="1" t="e">
        <f>LOOKUP(Table6[[#This Row],[JV Number]],Table5[JV Number],Table5[Region])</f>
        <v>#REF!</v>
      </c>
      <c r="F336" s="1">
        <f>LOOKUP(Table6[[#This Row],[JV Number]],Table5[JV Number],Table5[District])</f>
        <v>9</v>
      </c>
      <c r="G336" s="1" t="str">
        <f>LOOKUP(Table6[[#This Row],[JV Number]],Table5[JV Number],Table5[County])</f>
        <v>Huntingdon</v>
      </c>
      <c r="H336" s="485">
        <f>LOOKUP(Table6[[#This Row],[JV Number]],Table1[JV '#],Table1[Latitude])</f>
        <v>40.540111111111109</v>
      </c>
      <c r="I336" s="485">
        <f>LOOKUP(Table6[[#This Row],[JV Number]],Table1[JV '#],Table1[Longitude])</f>
        <v>-77.960336111111104</v>
      </c>
      <c r="J336" s="1" t="e">
        <f>IF(LOOKUP(Table6[[#This Row],[JV Number]],Table5[JV Number],Table5[Requires Clear/Grub])="",0,1)</f>
        <v>#REF!</v>
      </c>
      <c r="K336" s="1" t="e">
        <f>IF(LOOKUP(Table6[[#This Row],[JV Number]],Table5[JV Number],Table5[Requires Stakeout])="",0,1)</f>
        <v>#REF!</v>
      </c>
      <c r="L336" s="1" t="e">
        <f>IF(LOOKUP(Table6[[#This Row],[JV Number]],Table5[JV Number],Table5[Requires Earthwork])="",0,1)</f>
        <v>#REF!</v>
      </c>
      <c r="M336" s="1" t="e">
        <f>IF(LOOKUP(Table6[[#This Row],[JV Number]],Table5[JV Number],Table5[Requires Guardrail Adjustment])="",0,1)</f>
        <v>#REF!</v>
      </c>
      <c r="N336" s="1" t="e">
        <f>IF(LOOKUP(Table6[[#This Row],[JV Number]],Table5[JV Number],Table5[Requires Other Action])="",0,1)</f>
        <v>#REF!</v>
      </c>
    </row>
    <row r="337" spans="3:14" x14ac:dyDescent="0.25">
      <c r="C337" s="1">
        <v>337</v>
      </c>
      <c r="D337" s="1" t="str">
        <f>LOOKUP(Table6[[#This Row],[JV Number]],Table5[JV Number],Table5[Early Completion Bridge])</f>
        <v>--</v>
      </c>
      <c r="E337" s="1" t="e">
        <f>LOOKUP(Table6[[#This Row],[JV Number]],Table5[JV Number],Table5[Region])</f>
        <v>#REF!</v>
      </c>
      <c r="F337" s="1">
        <f>LOOKUP(Table6[[#This Row],[JV Number]],Table5[JV Number],Table5[District])</f>
        <v>9</v>
      </c>
      <c r="G337" s="1" t="str">
        <f>LOOKUP(Table6[[#This Row],[JV Number]],Table5[JV Number],Table5[County])</f>
        <v>Huntingdon</v>
      </c>
      <c r="H337" s="485">
        <f>LOOKUP(Table6[[#This Row],[JV Number]],Table1[JV '#],Table1[Latitude])</f>
        <v>40.557444444444442</v>
      </c>
      <c r="I337" s="485">
        <f>LOOKUP(Table6[[#This Row],[JV Number]],Table1[JV '#],Table1[Longitude])</f>
        <v>-77.952727777777781</v>
      </c>
      <c r="J337" s="1" t="e">
        <f>IF(LOOKUP(Table6[[#This Row],[JV Number]],Table5[JV Number],Table5[Requires Clear/Grub])="",0,1)</f>
        <v>#REF!</v>
      </c>
      <c r="K337" s="1" t="e">
        <f>IF(LOOKUP(Table6[[#This Row],[JV Number]],Table5[JV Number],Table5[Requires Stakeout])="",0,1)</f>
        <v>#REF!</v>
      </c>
      <c r="L337" s="1" t="e">
        <f>IF(LOOKUP(Table6[[#This Row],[JV Number]],Table5[JV Number],Table5[Requires Earthwork])="",0,1)</f>
        <v>#REF!</v>
      </c>
      <c r="M337" s="1" t="e">
        <f>IF(LOOKUP(Table6[[#This Row],[JV Number]],Table5[JV Number],Table5[Requires Guardrail Adjustment])="",0,1)</f>
        <v>#REF!</v>
      </c>
      <c r="N337" s="1" t="e">
        <f>IF(LOOKUP(Table6[[#This Row],[JV Number]],Table5[JV Number],Table5[Requires Other Action])="",0,1)</f>
        <v>#REF!</v>
      </c>
    </row>
    <row r="338" spans="3:14" x14ac:dyDescent="0.25">
      <c r="C338" s="1">
        <v>338</v>
      </c>
      <c r="D338" s="1" t="str">
        <f>LOOKUP(Table6[[#This Row],[JV Number]],Table5[JV Number],Table5[Early Completion Bridge])</f>
        <v>--</v>
      </c>
      <c r="E338" s="1" t="e">
        <f>LOOKUP(Table6[[#This Row],[JV Number]],Table5[JV Number],Table5[Region])</f>
        <v>#REF!</v>
      </c>
      <c r="F338" s="1">
        <f>LOOKUP(Table6[[#This Row],[JV Number]],Table5[JV Number],Table5[District])</f>
        <v>9</v>
      </c>
      <c r="G338" s="1" t="str">
        <f>LOOKUP(Table6[[#This Row],[JV Number]],Table5[JV Number],Table5[County])</f>
        <v>Huntingdon</v>
      </c>
      <c r="H338" s="485">
        <f>LOOKUP(Table6[[#This Row],[JV Number]],Table1[JV '#],Table1[Latitude])</f>
        <v>40.450833333333335</v>
      </c>
      <c r="I338" s="485">
        <f>LOOKUP(Table6[[#This Row],[JV Number]],Table1[JV '#],Table1[Longitude])</f>
        <v>-77.903577777777784</v>
      </c>
      <c r="J338" s="1" t="e">
        <f>IF(LOOKUP(Table6[[#This Row],[JV Number]],Table5[JV Number],Table5[Requires Clear/Grub])="",0,1)</f>
        <v>#REF!</v>
      </c>
      <c r="K338" s="1" t="e">
        <f>IF(LOOKUP(Table6[[#This Row],[JV Number]],Table5[JV Number],Table5[Requires Stakeout])="",0,1)</f>
        <v>#REF!</v>
      </c>
      <c r="L338" s="1" t="e">
        <f>IF(LOOKUP(Table6[[#This Row],[JV Number]],Table5[JV Number],Table5[Requires Earthwork])="",0,1)</f>
        <v>#REF!</v>
      </c>
      <c r="M338" s="1" t="e">
        <f>IF(LOOKUP(Table6[[#This Row],[JV Number]],Table5[JV Number],Table5[Requires Guardrail Adjustment])="",0,1)</f>
        <v>#REF!</v>
      </c>
      <c r="N338" s="1" t="e">
        <f>IF(LOOKUP(Table6[[#This Row],[JV Number]],Table5[JV Number],Table5[Requires Other Action])="",0,1)</f>
        <v>#REF!</v>
      </c>
    </row>
    <row r="339" spans="3:14" x14ac:dyDescent="0.25">
      <c r="C339" s="1">
        <v>339</v>
      </c>
      <c r="D339" s="1" t="str">
        <f>LOOKUP(Table6[[#This Row],[JV Number]],Table5[JV Number],Table5[Early Completion Bridge])</f>
        <v>--</v>
      </c>
      <c r="E339" s="1" t="e">
        <f>LOOKUP(Table6[[#This Row],[JV Number]],Table5[JV Number],Table5[Region])</f>
        <v>#REF!</v>
      </c>
      <c r="F339" s="1">
        <f>LOOKUP(Table6[[#This Row],[JV Number]],Table5[JV Number],Table5[District])</f>
        <v>9</v>
      </c>
      <c r="G339" s="1" t="str">
        <f>LOOKUP(Table6[[#This Row],[JV Number]],Table5[JV Number],Table5[County])</f>
        <v>Huntingdon</v>
      </c>
      <c r="H339" s="485">
        <f>LOOKUP(Table6[[#This Row],[JV Number]],Table1[JV '#],Table1[Latitude])</f>
        <v>40.182638888888889</v>
      </c>
      <c r="I339" s="485">
        <f>LOOKUP(Table6[[#This Row],[JV Number]],Table1[JV '#],Table1[Longitude])</f>
        <v>-78.115174999999994</v>
      </c>
      <c r="J339" s="1" t="e">
        <f>IF(LOOKUP(Table6[[#This Row],[JV Number]],Table5[JV Number],Table5[Requires Clear/Grub])="",0,1)</f>
        <v>#REF!</v>
      </c>
      <c r="K339" s="1" t="e">
        <f>IF(LOOKUP(Table6[[#This Row],[JV Number]],Table5[JV Number],Table5[Requires Stakeout])="",0,1)</f>
        <v>#REF!</v>
      </c>
      <c r="L339" s="1" t="e">
        <f>IF(LOOKUP(Table6[[#This Row],[JV Number]],Table5[JV Number],Table5[Requires Earthwork])="",0,1)</f>
        <v>#REF!</v>
      </c>
      <c r="M339" s="1" t="e">
        <f>IF(LOOKUP(Table6[[#This Row],[JV Number]],Table5[JV Number],Table5[Requires Guardrail Adjustment])="",0,1)</f>
        <v>#REF!</v>
      </c>
      <c r="N339" s="1" t="e">
        <f>IF(LOOKUP(Table6[[#This Row],[JV Number]],Table5[JV Number],Table5[Requires Other Action])="",0,1)</f>
        <v>#REF!</v>
      </c>
    </row>
    <row r="340" spans="3:14" x14ac:dyDescent="0.25">
      <c r="C340" s="1">
        <v>340</v>
      </c>
      <c r="D340" s="1" t="str">
        <f>LOOKUP(Table6[[#This Row],[JV Number]],Table5[JV Number],Table5[Early Completion Bridge])</f>
        <v>--</v>
      </c>
      <c r="E340" s="1" t="e">
        <f>LOOKUP(Table6[[#This Row],[JV Number]],Table5[JV Number],Table5[Region])</f>
        <v>#REF!</v>
      </c>
      <c r="F340" s="1">
        <f>LOOKUP(Table6[[#This Row],[JV Number]],Table5[JV Number],Table5[District])</f>
        <v>9</v>
      </c>
      <c r="G340" s="1" t="str">
        <f>LOOKUP(Table6[[#This Row],[JV Number]],Table5[JV Number],Table5[County])</f>
        <v>Huntingdon</v>
      </c>
      <c r="H340" s="485">
        <f>LOOKUP(Table6[[#This Row],[JV Number]],Table1[JV '#],Table1[Latitude])</f>
        <v>40.617750000000001</v>
      </c>
      <c r="I340" s="485">
        <f>LOOKUP(Table6[[#This Row],[JV Number]],Table1[JV '#],Table1[Longitude])</f>
        <v>-77.968361111111108</v>
      </c>
      <c r="J340" s="1" t="e">
        <f>IF(LOOKUP(Table6[[#This Row],[JV Number]],Table5[JV Number],Table5[Requires Clear/Grub])="",0,1)</f>
        <v>#REF!</v>
      </c>
      <c r="K340" s="1" t="e">
        <f>IF(LOOKUP(Table6[[#This Row],[JV Number]],Table5[JV Number],Table5[Requires Stakeout])="",0,1)</f>
        <v>#REF!</v>
      </c>
      <c r="L340" s="1" t="e">
        <f>IF(LOOKUP(Table6[[#This Row],[JV Number]],Table5[JV Number],Table5[Requires Earthwork])="",0,1)</f>
        <v>#REF!</v>
      </c>
      <c r="M340" s="1" t="e">
        <f>IF(LOOKUP(Table6[[#This Row],[JV Number]],Table5[JV Number],Table5[Requires Guardrail Adjustment])="",0,1)</f>
        <v>#REF!</v>
      </c>
      <c r="N340" s="1" t="e">
        <f>IF(LOOKUP(Table6[[#This Row],[JV Number]],Table5[JV Number],Table5[Requires Other Action])="",0,1)</f>
        <v>#REF!</v>
      </c>
    </row>
    <row r="341" spans="3:14" x14ac:dyDescent="0.25">
      <c r="C341" s="1">
        <v>341</v>
      </c>
      <c r="D341" s="1" t="str">
        <f>LOOKUP(Table6[[#This Row],[JV Number]],Table5[JV Number],Table5[Early Completion Bridge])</f>
        <v>--</v>
      </c>
      <c r="E341" s="1" t="e">
        <f>LOOKUP(Table6[[#This Row],[JV Number]],Table5[JV Number],Table5[Region])</f>
        <v>#REF!</v>
      </c>
      <c r="F341" s="1">
        <f>LOOKUP(Table6[[#This Row],[JV Number]],Table5[JV Number],Table5[District])</f>
        <v>9</v>
      </c>
      <c r="G341" s="1" t="str">
        <f>LOOKUP(Table6[[#This Row],[JV Number]],Table5[JV Number],Table5[County])</f>
        <v>Huntingdon</v>
      </c>
      <c r="H341" s="485">
        <f>LOOKUP(Table6[[#This Row],[JV Number]],Table1[JV '#],Table1[Latitude])</f>
        <v>40.595722222222221</v>
      </c>
      <c r="I341" s="485">
        <f>LOOKUP(Table6[[#This Row],[JV Number]],Table1[JV '#],Table1[Longitude])</f>
        <v>-77.861969444444441</v>
      </c>
      <c r="J341" s="1" t="e">
        <f>IF(LOOKUP(Table6[[#This Row],[JV Number]],Table5[JV Number],Table5[Requires Clear/Grub])="",0,1)</f>
        <v>#REF!</v>
      </c>
      <c r="K341" s="1" t="e">
        <f>IF(LOOKUP(Table6[[#This Row],[JV Number]],Table5[JV Number],Table5[Requires Stakeout])="",0,1)</f>
        <v>#REF!</v>
      </c>
      <c r="L341" s="1" t="e">
        <f>IF(LOOKUP(Table6[[#This Row],[JV Number]],Table5[JV Number],Table5[Requires Earthwork])="",0,1)</f>
        <v>#REF!</v>
      </c>
      <c r="M341" s="1" t="e">
        <f>IF(LOOKUP(Table6[[#This Row],[JV Number]],Table5[JV Number],Table5[Requires Guardrail Adjustment])="",0,1)</f>
        <v>#REF!</v>
      </c>
      <c r="N341" s="1" t="e">
        <f>IF(LOOKUP(Table6[[#This Row],[JV Number]],Table5[JV Number],Table5[Requires Other Action])="",0,1)</f>
        <v>#REF!</v>
      </c>
    </row>
    <row r="342" spans="3:14" x14ac:dyDescent="0.25">
      <c r="C342" s="1">
        <v>342</v>
      </c>
      <c r="D342" s="1" t="str">
        <f>LOOKUP(Table6[[#This Row],[JV Number]],Table5[JV Number],Table5[Early Completion Bridge])</f>
        <v>--</v>
      </c>
      <c r="E342" s="1" t="e">
        <f>LOOKUP(Table6[[#This Row],[JV Number]],Table5[JV Number],Table5[Region])</f>
        <v>#REF!</v>
      </c>
      <c r="F342" s="1">
        <f>LOOKUP(Table6[[#This Row],[JV Number]],Table5[JV Number],Table5[District])</f>
        <v>9</v>
      </c>
      <c r="G342" s="1" t="str">
        <f>LOOKUP(Table6[[#This Row],[JV Number]],Table5[JV Number],Table5[County])</f>
        <v>Huntingdon</v>
      </c>
      <c r="H342" s="485">
        <f>LOOKUP(Table6[[#This Row],[JV Number]],Table1[JV '#],Table1[Latitude])</f>
        <v>40.60091666666667</v>
      </c>
      <c r="I342" s="485">
        <f>LOOKUP(Table6[[#This Row],[JV Number]],Table1[JV '#],Table1[Longitude])</f>
        <v>-77.832208333333327</v>
      </c>
      <c r="J342" s="1" t="e">
        <f>IF(LOOKUP(Table6[[#This Row],[JV Number]],Table5[JV Number],Table5[Requires Clear/Grub])="",0,1)</f>
        <v>#REF!</v>
      </c>
      <c r="K342" s="1" t="e">
        <f>IF(LOOKUP(Table6[[#This Row],[JV Number]],Table5[JV Number],Table5[Requires Stakeout])="",0,1)</f>
        <v>#REF!</v>
      </c>
      <c r="L342" s="1" t="e">
        <f>IF(LOOKUP(Table6[[#This Row],[JV Number]],Table5[JV Number],Table5[Requires Earthwork])="",0,1)</f>
        <v>#REF!</v>
      </c>
      <c r="M342" s="1" t="e">
        <f>IF(LOOKUP(Table6[[#This Row],[JV Number]],Table5[JV Number],Table5[Requires Guardrail Adjustment])="",0,1)</f>
        <v>#REF!</v>
      </c>
      <c r="N342" s="1" t="e">
        <f>IF(LOOKUP(Table6[[#This Row],[JV Number]],Table5[JV Number],Table5[Requires Other Action])="",0,1)</f>
        <v>#REF!</v>
      </c>
    </row>
    <row r="343" spans="3:14" x14ac:dyDescent="0.25">
      <c r="C343" s="1">
        <v>343</v>
      </c>
      <c r="D343" s="1" t="str">
        <f>LOOKUP(Table6[[#This Row],[JV Number]],Table5[JV Number],Table5[Early Completion Bridge])</f>
        <v>--</v>
      </c>
      <c r="E343" s="1" t="e">
        <f>LOOKUP(Table6[[#This Row],[JV Number]],Table5[JV Number],Table5[Region])</f>
        <v>#REF!</v>
      </c>
      <c r="F343" s="1">
        <f>LOOKUP(Table6[[#This Row],[JV Number]],Table5[JV Number],Table5[District])</f>
        <v>9</v>
      </c>
      <c r="G343" s="1" t="str">
        <f>LOOKUP(Table6[[#This Row],[JV Number]],Table5[JV Number],Table5[County])</f>
        <v>Huntingdon</v>
      </c>
      <c r="H343" s="485">
        <f>LOOKUP(Table6[[#This Row],[JV Number]],Table1[JV '#],Table1[Latitude])</f>
        <v>40.582388888888886</v>
      </c>
      <c r="I343" s="485">
        <f>LOOKUP(Table6[[#This Row],[JV Number]],Table1[JV '#],Table1[Longitude])</f>
        <v>-78.045858333333328</v>
      </c>
      <c r="J343" s="1" t="e">
        <f>IF(LOOKUP(Table6[[#This Row],[JV Number]],Table5[JV Number],Table5[Requires Clear/Grub])="",0,1)</f>
        <v>#REF!</v>
      </c>
      <c r="K343" s="1" t="e">
        <f>IF(LOOKUP(Table6[[#This Row],[JV Number]],Table5[JV Number],Table5[Requires Stakeout])="",0,1)</f>
        <v>#REF!</v>
      </c>
      <c r="L343" s="1" t="e">
        <f>IF(LOOKUP(Table6[[#This Row],[JV Number]],Table5[JV Number],Table5[Requires Earthwork])="",0,1)</f>
        <v>#REF!</v>
      </c>
      <c r="M343" s="1" t="e">
        <f>IF(LOOKUP(Table6[[#This Row],[JV Number]],Table5[JV Number],Table5[Requires Guardrail Adjustment])="",0,1)</f>
        <v>#REF!</v>
      </c>
      <c r="N343" s="1" t="e">
        <f>IF(LOOKUP(Table6[[#This Row],[JV Number]],Table5[JV Number],Table5[Requires Other Action])="",0,1)</f>
        <v>#REF!</v>
      </c>
    </row>
    <row r="344" spans="3:14" x14ac:dyDescent="0.25">
      <c r="C344" s="1">
        <v>344</v>
      </c>
      <c r="D344" s="1" t="str">
        <f>LOOKUP(Table6[[#This Row],[JV Number]],Table5[JV Number],Table5[Early Completion Bridge])</f>
        <v>--</v>
      </c>
      <c r="E344" s="1" t="e">
        <f>LOOKUP(Table6[[#This Row],[JV Number]],Table5[JV Number],Table5[Region])</f>
        <v>#REF!</v>
      </c>
      <c r="F344" s="1">
        <f>LOOKUP(Table6[[#This Row],[JV Number]],Table5[JV Number],Table5[District])</f>
        <v>9</v>
      </c>
      <c r="G344" s="1" t="str">
        <f>LOOKUP(Table6[[#This Row],[JV Number]],Table5[JV Number],Table5[County])</f>
        <v>Somerset</v>
      </c>
      <c r="H344" s="485">
        <f>LOOKUP(Table6[[#This Row],[JV Number]],Table1[JV '#],Table1[Latitude])</f>
        <v>40.074444444444445</v>
      </c>
      <c r="I344" s="485">
        <f>LOOKUP(Table6[[#This Row],[JV Number]],Table1[JV '#],Table1[Longitude])</f>
        <v>-78.869944444444442</v>
      </c>
      <c r="J344" s="1" t="e">
        <f>IF(LOOKUP(Table6[[#This Row],[JV Number]],Table5[JV Number],Table5[Requires Clear/Grub])="",0,1)</f>
        <v>#REF!</v>
      </c>
      <c r="K344" s="1" t="e">
        <f>IF(LOOKUP(Table6[[#This Row],[JV Number]],Table5[JV Number],Table5[Requires Stakeout])="",0,1)</f>
        <v>#REF!</v>
      </c>
      <c r="L344" s="1" t="e">
        <f>IF(LOOKUP(Table6[[#This Row],[JV Number]],Table5[JV Number],Table5[Requires Earthwork])="",0,1)</f>
        <v>#REF!</v>
      </c>
      <c r="M344" s="1" t="e">
        <f>IF(LOOKUP(Table6[[#This Row],[JV Number]],Table5[JV Number],Table5[Requires Guardrail Adjustment])="",0,1)</f>
        <v>#REF!</v>
      </c>
      <c r="N344" s="1" t="e">
        <f>IF(LOOKUP(Table6[[#This Row],[JV Number]],Table5[JV Number],Table5[Requires Other Action])="",0,1)</f>
        <v>#REF!</v>
      </c>
    </row>
    <row r="345" spans="3:14" x14ac:dyDescent="0.25">
      <c r="C345" s="1">
        <v>345</v>
      </c>
      <c r="D345" s="1" t="str">
        <f>LOOKUP(Table6[[#This Row],[JV Number]],Table5[JV Number],Table5[Early Completion Bridge])</f>
        <v>--</v>
      </c>
      <c r="E345" s="1" t="e">
        <f>LOOKUP(Table6[[#This Row],[JV Number]],Table5[JV Number],Table5[Region])</f>
        <v>#REF!</v>
      </c>
      <c r="F345" s="1">
        <f>LOOKUP(Table6[[#This Row],[JV Number]],Table5[JV Number],Table5[District])</f>
        <v>9</v>
      </c>
      <c r="G345" s="1" t="str">
        <f>LOOKUP(Table6[[#This Row],[JV Number]],Table5[JV Number],Table5[County])</f>
        <v>Somerset</v>
      </c>
      <c r="H345" s="485">
        <f>LOOKUP(Table6[[#This Row],[JV Number]],Table1[JV '#],Table1[Latitude])</f>
        <v>40.075000000000003</v>
      </c>
      <c r="I345" s="485">
        <f>LOOKUP(Table6[[#This Row],[JV Number]],Table1[JV '#],Table1[Longitude])</f>
        <v>-78.86666666666666</v>
      </c>
      <c r="J345" s="1" t="e">
        <f>IF(LOOKUP(Table6[[#This Row],[JV Number]],Table5[JV Number],Table5[Requires Clear/Grub])="",0,1)</f>
        <v>#REF!</v>
      </c>
      <c r="K345" s="1" t="e">
        <f>IF(LOOKUP(Table6[[#This Row],[JV Number]],Table5[JV Number],Table5[Requires Stakeout])="",0,1)</f>
        <v>#REF!</v>
      </c>
      <c r="L345" s="1" t="e">
        <f>IF(LOOKUP(Table6[[#This Row],[JV Number]],Table5[JV Number],Table5[Requires Earthwork])="",0,1)</f>
        <v>#REF!</v>
      </c>
      <c r="M345" s="1" t="e">
        <f>IF(LOOKUP(Table6[[#This Row],[JV Number]],Table5[JV Number],Table5[Requires Guardrail Adjustment])="",0,1)</f>
        <v>#REF!</v>
      </c>
      <c r="N345" s="1" t="e">
        <f>IF(LOOKUP(Table6[[#This Row],[JV Number]],Table5[JV Number],Table5[Requires Other Action])="",0,1)</f>
        <v>#REF!</v>
      </c>
    </row>
    <row r="346" spans="3:14" x14ac:dyDescent="0.25">
      <c r="C346" s="1">
        <v>346</v>
      </c>
      <c r="D346" s="1" t="str">
        <f>LOOKUP(Table6[[#This Row],[JV Number]],Table5[JV Number],Table5[Early Completion Bridge])</f>
        <v>--</v>
      </c>
      <c r="E346" s="1" t="e">
        <f>LOOKUP(Table6[[#This Row],[JV Number]],Table5[JV Number],Table5[Region])</f>
        <v>#REF!</v>
      </c>
      <c r="F346" s="1">
        <f>LOOKUP(Table6[[#This Row],[JV Number]],Table5[JV Number],Table5[District])</f>
        <v>9</v>
      </c>
      <c r="G346" s="1" t="str">
        <f>LOOKUP(Table6[[#This Row],[JV Number]],Table5[JV Number],Table5[County])</f>
        <v>Somerset</v>
      </c>
      <c r="H346" s="485">
        <f>LOOKUP(Table6[[#This Row],[JV Number]],Table1[JV '#],Table1[Latitude])</f>
        <v>39.964916666666667</v>
      </c>
      <c r="I346" s="485">
        <f>LOOKUP(Table6[[#This Row],[JV Number]],Table1[JV '#],Table1[Longitude])</f>
        <v>-78.948102777777777</v>
      </c>
      <c r="J346" s="1" t="e">
        <f>IF(LOOKUP(Table6[[#This Row],[JV Number]],Table5[JV Number],Table5[Requires Clear/Grub])="",0,1)</f>
        <v>#REF!</v>
      </c>
      <c r="K346" s="1" t="e">
        <f>IF(LOOKUP(Table6[[#This Row],[JV Number]],Table5[JV Number],Table5[Requires Stakeout])="",0,1)</f>
        <v>#REF!</v>
      </c>
      <c r="L346" s="1" t="e">
        <f>IF(LOOKUP(Table6[[#This Row],[JV Number]],Table5[JV Number],Table5[Requires Earthwork])="",0,1)</f>
        <v>#REF!</v>
      </c>
      <c r="M346" s="1" t="e">
        <f>IF(LOOKUP(Table6[[#This Row],[JV Number]],Table5[JV Number],Table5[Requires Guardrail Adjustment])="",0,1)</f>
        <v>#REF!</v>
      </c>
      <c r="N346" s="1" t="e">
        <f>IF(LOOKUP(Table6[[#This Row],[JV Number]],Table5[JV Number],Table5[Requires Other Action])="",0,1)</f>
        <v>#REF!</v>
      </c>
    </row>
    <row r="347" spans="3:14" x14ac:dyDescent="0.25">
      <c r="C347" s="1">
        <v>347</v>
      </c>
      <c r="D347" s="1" t="str">
        <f>LOOKUP(Table6[[#This Row],[JV Number]],Table5[JV Number],Table5[Early Completion Bridge])</f>
        <v>--</v>
      </c>
      <c r="E347" s="1" t="e">
        <f>LOOKUP(Table6[[#This Row],[JV Number]],Table5[JV Number],Table5[Region])</f>
        <v>#REF!</v>
      </c>
      <c r="F347" s="1">
        <f>LOOKUP(Table6[[#This Row],[JV Number]],Table5[JV Number],Table5[District])</f>
        <v>9</v>
      </c>
      <c r="G347" s="1" t="str">
        <f>LOOKUP(Table6[[#This Row],[JV Number]],Table5[JV Number],Table5[County])</f>
        <v>Somerset</v>
      </c>
      <c r="H347" s="485">
        <f>LOOKUP(Table6[[#This Row],[JV Number]],Table1[JV '#],Table1[Latitude])</f>
        <v>39.75438888888889</v>
      </c>
      <c r="I347" s="485">
        <f>LOOKUP(Table6[[#This Row],[JV Number]],Table1[JV '#],Table1[Longitude])</f>
        <v>-79.314216666666667</v>
      </c>
      <c r="J347" s="1" t="e">
        <f>IF(LOOKUP(Table6[[#This Row],[JV Number]],Table5[JV Number],Table5[Requires Clear/Grub])="",0,1)</f>
        <v>#REF!</v>
      </c>
      <c r="K347" s="1" t="e">
        <f>IF(LOOKUP(Table6[[#This Row],[JV Number]],Table5[JV Number],Table5[Requires Stakeout])="",0,1)</f>
        <v>#REF!</v>
      </c>
      <c r="L347" s="1" t="e">
        <f>IF(LOOKUP(Table6[[#This Row],[JV Number]],Table5[JV Number],Table5[Requires Earthwork])="",0,1)</f>
        <v>#REF!</v>
      </c>
      <c r="M347" s="1" t="e">
        <f>IF(LOOKUP(Table6[[#This Row],[JV Number]],Table5[JV Number],Table5[Requires Guardrail Adjustment])="",0,1)</f>
        <v>#REF!</v>
      </c>
      <c r="N347" s="1" t="e">
        <f>IF(LOOKUP(Table6[[#This Row],[JV Number]],Table5[JV Number],Table5[Requires Other Action])="",0,1)</f>
        <v>#REF!</v>
      </c>
    </row>
    <row r="348" spans="3:14" x14ac:dyDescent="0.25">
      <c r="C348" s="1">
        <v>348</v>
      </c>
      <c r="D348" s="1" t="str">
        <f>LOOKUP(Table6[[#This Row],[JV Number]],Table5[JV Number],Table5[Early Completion Bridge])</f>
        <v>--</v>
      </c>
      <c r="E348" s="1" t="e">
        <f>LOOKUP(Table6[[#This Row],[JV Number]],Table5[JV Number],Table5[Region])</f>
        <v>#REF!</v>
      </c>
      <c r="F348" s="1">
        <f>LOOKUP(Table6[[#This Row],[JV Number]],Table5[JV Number],Table5[District])</f>
        <v>9</v>
      </c>
      <c r="G348" s="1" t="str">
        <f>LOOKUP(Table6[[#This Row],[JV Number]],Table5[JV Number],Table5[County])</f>
        <v>Somerset</v>
      </c>
      <c r="H348" s="485">
        <f>LOOKUP(Table6[[#This Row],[JV Number]],Table1[JV '#],Table1[Latitude])</f>
        <v>39.77663888888889</v>
      </c>
      <c r="I348" s="485">
        <f>LOOKUP(Table6[[#This Row],[JV Number]],Table1[JV '#],Table1[Longitude])</f>
        <v>-79.310672222222223</v>
      </c>
      <c r="J348" s="1" t="e">
        <f>IF(LOOKUP(Table6[[#This Row],[JV Number]],Table5[JV Number],Table5[Requires Clear/Grub])="",0,1)</f>
        <v>#REF!</v>
      </c>
      <c r="K348" s="1" t="e">
        <f>IF(LOOKUP(Table6[[#This Row],[JV Number]],Table5[JV Number],Table5[Requires Stakeout])="",0,1)</f>
        <v>#REF!</v>
      </c>
      <c r="L348" s="1" t="e">
        <f>IF(LOOKUP(Table6[[#This Row],[JV Number]],Table5[JV Number],Table5[Requires Earthwork])="",0,1)</f>
        <v>#REF!</v>
      </c>
      <c r="M348" s="1" t="e">
        <f>IF(LOOKUP(Table6[[#This Row],[JV Number]],Table5[JV Number],Table5[Requires Guardrail Adjustment])="",0,1)</f>
        <v>#REF!</v>
      </c>
      <c r="N348" s="1" t="e">
        <f>IF(LOOKUP(Table6[[#This Row],[JV Number]],Table5[JV Number],Table5[Requires Other Action])="",0,1)</f>
        <v>#REF!</v>
      </c>
    </row>
    <row r="349" spans="3:14" x14ac:dyDescent="0.25">
      <c r="C349" s="1">
        <v>349</v>
      </c>
      <c r="D349" s="1" t="str">
        <f>LOOKUP(Table6[[#This Row],[JV Number]],Table5[JV Number],Table5[Early Completion Bridge])</f>
        <v>--</v>
      </c>
      <c r="E349" s="1" t="e">
        <f>LOOKUP(Table6[[#This Row],[JV Number]],Table5[JV Number],Table5[Region])</f>
        <v>#REF!</v>
      </c>
      <c r="F349" s="1">
        <f>LOOKUP(Table6[[#This Row],[JV Number]],Table5[JV Number],Table5[District])</f>
        <v>9</v>
      </c>
      <c r="G349" s="1" t="str">
        <f>LOOKUP(Table6[[#This Row],[JV Number]],Table5[JV Number],Table5[County])</f>
        <v>Somerset</v>
      </c>
      <c r="H349" s="485">
        <f>LOOKUP(Table6[[#This Row],[JV Number]],Table1[JV '#],Table1[Latitude])</f>
        <v>39.781694444444447</v>
      </c>
      <c r="I349" s="485">
        <f>LOOKUP(Table6[[#This Row],[JV Number]],Table1[JV '#],Table1[Longitude])</f>
        <v>-79.317352777777771</v>
      </c>
      <c r="J349" s="1" t="e">
        <f>IF(LOOKUP(Table6[[#This Row],[JV Number]],Table5[JV Number],Table5[Requires Clear/Grub])="",0,1)</f>
        <v>#REF!</v>
      </c>
      <c r="K349" s="1" t="e">
        <f>IF(LOOKUP(Table6[[#This Row],[JV Number]],Table5[JV Number],Table5[Requires Stakeout])="",0,1)</f>
        <v>#REF!</v>
      </c>
      <c r="L349" s="1" t="e">
        <f>IF(LOOKUP(Table6[[#This Row],[JV Number]],Table5[JV Number],Table5[Requires Earthwork])="",0,1)</f>
        <v>#REF!</v>
      </c>
      <c r="M349" s="1" t="e">
        <f>IF(LOOKUP(Table6[[#This Row],[JV Number]],Table5[JV Number],Table5[Requires Guardrail Adjustment])="",0,1)</f>
        <v>#REF!</v>
      </c>
      <c r="N349" s="1" t="e">
        <f>IF(LOOKUP(Table6[[#This Row],[JV Number]],Table5[JV Number],Table5[Requires Other Action])="",0,1)</f>
        <v>#REF!</v>
      </c>
    </row>
    <row r="350" spans="3:14" x14ac:dyDescent="0.25">
      <c r="C350" s="1">
        <v>350</v>
      </c>
      <c r="D350" s="1" t="str">
        <f>LOOKUP(Table6[[#This Row],[JV Number]],Table5[JV Number],Table5[Early Completion Bridge])</f>
        <v>--</v>
      </c>
      <c r="E350" s="1" t="e">
        <f>LOOKUP(Table6[[#This Row],[JV Number]],Table5[JV Number],Table5[Region])</f>
        <v>#REF!</v>
      </c>
      <c r="F350" s="1">
        <f>LOOKUP(Table6[[#This Row],[JV Number]],Table5[JV Number],Table5[District])</f>
        <v>9</v>
      </c>
      <c r="G350" s="1" t="str">
        <f>LOOKUP(Table6[[#This Row],[JV Number]],Table5[JV Number],Table5[County])</f>
        <v>Somerset</v>
      </c>
      <c r="H350" s="485">
        <f>LOOKUP(Table6[[#This Row],[JV Number]],Table1[JV '#],Table1[Latitude])</f>
        <v>40.015277777777776</v>
      </c>
      <c r="I350" s="485">
        <f>LOOKUP(Table6[[#This Row],[JV Number]],Table1[JV '#],Table1[Longitude])</f>
        <v>-78.901927777777772</v>
      </c>
      <c r="J350" s="1" t="e">
        <f>IF(LOOKUP(Table6[[#This Row],[JV Number]],Table5[JV Number],Table5[Requires Clear/Grub])="",0,1)</f>
        <v>#REF!</v>
      </c>
      <c r="K350" s="1" t="e">
        <f>IF(LOOKUP(Table6[[#This Row],[JV Number]],Table5[JV Number],Table5[Requires Stakeout])="",0,1)</f>
        <v>#REF!</v>
      </c>
      <c r="L350" s="1" t="e">
        <f>IF(LOOKUP(Table6[[#This Row],[JV Number]],Table5[JV Number],Table5[Requires Earthwork])="",0,1)</f>
        <v>#REF!</v>
      </c>
      <c r="M350" s="1" t="e">
        <f>IF(LOOKUP(Table6[[#This Row],[JV Number]],Table5[JV Number],Table5[Requires Guardrail Adjustment])="",0,1)</f>
        <v>#REF!</v>
      </c>
      <c r="N350" s="1" t="e">
        <f>IF(LOOKUP(Table6[[#This Row],[JV Number]],Table5[JV Number],Table5[Requires Other Action])="",0,1)</f>
        <v>#REF!</v>
      </c>
    </row>
    <row r="351" spans="3:14" x14ac:dyDescent="0.25">
      <c r="C351" s="1">
        <v>351</v>
      </c>
      <c r="D351" s="1" t="str">
        <f>LOOKUP(Table6[[#This Row],[JV Number]],Table5[JV Number],Table5[Early Completion Bridge])</f>
        <v>--</v>
      </c>
      <c r="E351" s="1" t="e">
        <f>LOOKUP(Table6[[#This Row],[JV Number]],Table5[JV Number],Table5[Region])</f>
        <v>#REF!</v>
      </c>
      <c r="F351" s="1">
        <f>LOOKUP(Table6[[#This Row],[JV Number]],Table5[JV Number],Table5[District])</f>
        <v>9</v>
      </c>
      <c r="G351" s="1" t="str">
        <f>LOOKUP(Table6[[#This Row],[JV Number]],Table5[JV Number],Table5[County])</f>
        <v>Somerset</v>
      </c>
      <c r="H351" s="485">
        <f>LOOKUP(Table6[[#This Row],[JV Number]],Table1[JV '#],Table1[Latitude])</f>
        <v>39.969972222222225</v>
      </c>
      <c r="I351" s="485">
        <f>LOOKUP(Table6[[#This Row],[JV Number]],Table1[JV '#],Table1[Longitude])</f>
        <v>-78.902850000000001</v>
      </c>
      <c r="J351" s="1" t="e">
        <f>IF(LOOKUP(Table6[[#This Row],[JV Number]],Table5[JV Number],Table5[Requires Clear/Grub])="",0,1)</f>
        <v>#REF!</v>
      </c>
      <c r="K351" s="1" t="e">
        <f>IF(LOOKUP(Table6[[#This Row],[JV Number]],Table5[JV Number],Table5[Requires Stakeout])="",0,1)</f>
        <v>#REF!</v>
      </c>
      <c r="L351" s="1" t="e">
        <f>IF(LOOKUP(Table6[[#This Row],[JV Number]],Table5[JV Number],Table5[Requires Earthwork])="",0,1)</f>
        <v>#REF!</v>
      </c>
      <c r="M351" s="1" t="e">
        <f>IF(LOOKUP(Table6[[#This Row],[JV Number]],Table5[JV Number],Table5[Requires Guardrail Adjustment])="",0,1)</f>
        <v>#REF!</v>
      </c>
      <c r="N351" s="1" t="e">
        <f>IF(LOOKUP(Table6[[#This Row],[JV Number]],Table5[JV Number],Table5[Requires Other Action])="",0,1)</f>
        <v>#REF!</v>
      </c>
    </row>
    <row r="352" spans="3:14" x14ac:dyDescent="0.25">
      <c r="C352" s="1">
        <v>352</v>
      </c>
      <c r="D352" s="1" t="str">
        <f>LOOKUP(Table6[[#This Row],[JV Number]],Table5[JV Number],Table5[Early Completion Bridge])</f>
        <v>--</v>
      </c>
      <c r="E352" s="1" t="e">
        <f>LOOKUP(Table6[[#This Row],[JV Number]],Table5[JV Number],Table5[Region])</f>
        <v>#REF!</v>
      </c>
      <c r="F352" s="1">
        <f>LOOKUP(Table6[[#This Row],[JV Number]],Table5[JV Number],Table5[District])</f>
        <v>9</v>
      </c>
      <c r="G352" s="1" t="str">
        <f>LOOKUP(Table6[[#This Row],[JV Number]],Table5[JV Number],Table5[County])</f>
        <v>Somerset</v>
      </c>
      <c r="H352" s="485">
        <f>LOOKUP(Table6[[#This Row],[JV Number]],Table1[JV '#],Table1[Latitude])</f>
        <v>40.070472222222222</v>
      </c>
      <c r="I352" s="485">
        <f>LOOKUP(Table6[[#This Row],[JV Number]],Table1[JV '#],Table1[Longitude])</f>
        <v>-78.914166666666674</v>
      </c>
      <c r="J352" s="1" t="e">
        <f>IF(LOOKUP(Table6[[#This Row],[JV Number]],Table5[JV Number],Table5[Requires Clear/Grub])="",0,1)</f>
        <v>#REF!</v>
      </c>
      <c r="K352" s="1" t="e">
        <f>IF(LOOKUP(Table6[[#This Row],[JV Number]],Table5[JV Number],Table5[Requires Stakeout])="",0,1)</f>
        <v>#REF!</v>
      </c>
      <c r="L352" s="1" t="e">
        <f>IF(LOOKUP(Table6[[#This Row],[JV Number]],Table5[JV Number],Table5[Requires Earthwork])="",0,1)</f>
        <v>#REF!</v>
      </c>
      <c r="M352" s="1" t="e">
        <f>IF(LOOKUP(Table6[[#This Row],[JV Number]],Table5[JV Number],Table5[Requires Guardrail Adjustment])="",0,1)</f>
        <v>#REF!</v>
      </c>
      <c r="N352" s="1" t="e">
        <f>IF(LOOKUP(Table6[[#This Row],[JV Number]],Table5[JV Number],Table5[Requires Other Action])="",0,1)</f>
        <v>#REF!</v>
      </c>
    </row>
    <row r="353" spans="3:14" x14ac:dyDescent="0.25">
      <c r="C353" s="1">
        <v>353</v>
      </c>
      <c r="D353" s="1" t="str">
        <f>LOOKUP(Table6[[#This Row],[JV Number]],Table5[JV Number],Table5[Early Completion Bridge])</f>
        <v>--</v>
      </c>
      <c r="E353" s="1" t="e">
        <f>LOOKUP(Table6[[#This Row],[JV Number]],Table5[JV Number],Table5[Region])</f>
        <v>#REF!</v>
      </c>
      <c r="F353" s="1">
        <f>LOOKUP(Table6[[#This Row],[JV Number]],Table5[JV Number],Table5[District])</f>
        <v>9</v>
      </c>
      <c r="G353" s="1" t="str">
        <f>LOOKUP(Table6[[#This Row],[JV Number]],Table5[JV Number],Table5[County])</f>
        <v>Somerset</v>
      </c>
      <c r="H353" s="485">
        <f>LOOKUP(Table6[[#This Row],[JV Number]],Table1[JV '#],Table1[Latitude])</f>
        <v>39.808944444444442</v>
      </c>
      <c r="I353" s="485">
        <f>LOOKUP(Table6[[#This Row],[JV Number]],Table1[JV '#],Table1[Longitude])</f>
        <v>-79.106522222222225</v>
      </c>
      <c r="J353" s="1" t="e">
        <f>IF(LOOKUP(Table6[[#This Row],[JV Number]],Table5[JV Number],Table5[Requires Clear/Grub])="",0,1)</f>
        <v>#REF!</v>
      </c>
      <c r="K353" s="1" t="e">
        <f>IF(LOOKUP(Table6[[#This Row],[JV Number]],Table5[JV Number],Table5[Requires Stakeout])="",0,1)</f>
        <v>#REF!</v>
      </c>
      <c r="L353" s="1" t="e">
        <f>IF(LOOKUP(Table6[[#This Row],[JV Number]],Table5[JV Number],Table5[Requires Earthwork])="",0,1)</f>
        <v>#REF!</v>
      </c>
      <c r="M353" s="1" t="e">
        <f>IF(LOOKUP(Table6[[#This Row],[JV Number]],Table5[JV Number],Table5[Requires Guardrail Adjustment])="",0,1)</f>
        <v>#REF!</v>
      </c>
      <c r="N353" s="1" t="e">
        <f>IF(LOOKUP(Table6[[#This Row],[JV Number]],Table5[JV Number],Table5[Requires Other Action])="",0,1)</f>
        <v>#REF!</v>
      </c>
    </row>
    <row r="354" spans="3:14" x14ac:dyDescent="0.25">
      <c r="C354" s="1">
        <v>354</v>
      </c>
      <c r="D354" s="1" t="str">
        <f>LOOKUP(Table6[[#This Row],[JV Number]],Table5[JV Number],Table5[Early Completion Bridge])</f>
        <v>--</v>
      </c>
      <c r="E354" s="1" t="e">
        <f>LOOKUP(Table6[[#This Row],[JV Number]],Table5[JV Number],Table5[Region])</f>
        <v>#REF!</v>
      </c>
      <c r="F354" s="1">
        <f>LOOKUP(Table6[[#This Row],[JV Number]],Table5[JV Number],Table5[District])</f>
        <v>9</v>
      </c>
      <c r="G354" s="1" t="str">
        <f>LOOKUP(Table6[[#This Row],[JV Number]],Table5[JV Number],Table5[County])</f>
        <v>Somerset</v>
      </c>
      <c r="H354" s="485">
        <f>LOOKUP(Table6[[#This Row],[JV Number]],Table1[JV '#],Table1[Latitude])</f>
        <v>39.773277777777778</v>
      </c>
      <c r="I354" s="485">
        <f>LOOKUP(Table6[[#This Row],[JV Number]],Table1[JV '#],Table1[Longitude])</f>
        <v>-78.789444444444442</v>
      </c>
      <c r="J354" s="1" t="e">
        <f>IF(LOOKUP(Table6[[#This Row],[JV Number]],Table5[JV Number],Table5[Requires Clear/Grub])="",0,1)</f>
        <v>#REF!</v>
      </c>
      <c r="K354" s="1" t="e">
        <f>IF(LOOKUP(Table6[[#This Row],[JV Number]],Table5[JV Number],Table5[Requires Stakeout])="",0,1)</f>
        <v>#REF!</v>
      </c>
      <c r="L354" s="1" t="e">
        <f>IF(LOOKUP(Table6[[#This Row],[JV Number]],Table5[JV Number],Table5[Requires Earthwork])="",0,1)</f>
        <v>#REF!</v>
      </c>
      <c r="M354" s="1" t="e">
        <f>IF(LOOKUP(Table6[[#This Row],[JV Number]],Table5[JV Number],Table5[Requires Guardrail Adjustment])="",0,1)</f>
        <v>#REF!</v>
      </c>
      <c r="N354" s="1" t="e">
        <f>IF(LOOKUP(Table6[[#This Row],[JV Number]],Table5[JV Number],Table5[Requires Other Action])="",0,1)</f>
        <v>#REF!</v>
      </c>
    </row>
    <row r="355" spans="3:14" x14ac:dyDescent="0.25">
      <c r="C355" s="1">
        <v>355</v>
      </c>
      <c r="D355" s="1" t="str">
        <f>LOOKUP(Table6[[#This Row],[JV Number]],Table5[JV Number],Table5[Early Completion Bridge])</f>
        <v>--</v>
      </c>
      <c r="E355" s="1" t="e">
        <f>LOOKUP(Table6[[#This Row],[JV Number]],Table5[JV Number],Table5[Region])</f>
        <v>#REF!</v>
      </c>
      <c r="F355" s="1">
        <f>LOOKUP(Table6[[#This Row],[JV Number]],Table5[JV Number],Table5[District])</f>
        <v>9</v>
      </c>
      <c r="G355" s="1" t="str">
        <f>LOOKUP(Table6[[#This Row],[JV Number]],Table5[JV Number],Table5[County])</f>
        <v>Somerset</v>
      </c>
      <c r="H355" s="485">
        <f>LOOKUP(Table6[[#This Row],[JV Number]],Table1[JV '#],Table1[Latitude])</f>
        <v>39.899644444444448</v>
      </c>
      <c r="I355" s="485">
        <f>LOOKUP(Table6[[#This Row],[JV Number]],Table1[JV '#],Table1[Longitude])</f>
        <v>-79.011927777777771</v>
      </c>
      <c r="J355" s="1" t="e">
        <f>IF(LOOKUP(Table6[[#This Row],[JV Number]],Table5[JV Number],Table5[Requires Clear/Grub])="",0,1)</f>
        <v>#REF!</v>
      </c>
      <c r="K355" s="1" t="e">
        <f>IF(LOOKUP(Table6[[#This Row],[JV Number]],Table5[JV Number],Table5[Requires Stakeout])="",0,1)</f>
        <v>#REF!</v>
      </c>
      <c r="L355" s="1" t="e">
        <f>IF(LOOKUP(Table6[[#This Row],[JV Number]],Table5[JV Number],Table5[Requires Earthwork])="",0,1)</f>
        <v>#REF!</v>
      </c>
      <c r="M355" s="1" t="e">
        <f>IF(LOOKUP(Table6[[#This Row],[JV Number]],Table5[JV Number],Table5[Requires Guardrail Adjustment])="",0,1)</f>
        <v>#REF!</v>
      </c>
      <c r="N355" s="1" t="e">
        <f>IF(LOOKUP(Table6[[#This Row],[JV Number]],Table5[JV Number],Table5[Requires Other Action])="",0,1)</f>
        <v>#REF!</v>
      </c>
    </row>
    <row r="356" spans="3:14" x14ac:dyDescent="0.25">
      <c r="C356" s="1">
        <v>356</v>
      </c>
      <c r="D356" s="1" t="str">
        <f>LOOKUP(Table6[[#This Row],[JV Number]],Table5[JV Number],Table5[Early Completion Bridge])</f>
        <v>--</v>
      </c>
      <c r="E356" s="1" t="e">
        <f>LOOKUP(Table6[[#This Row],[JV Number]],Table5[JV Number],Table5[Region])</f>
        <v>#REF!</v>
      </c>
      <c r="F356" s="1">
        <f>LOOKUP(Table6[[#This Row],[JV Number]],Table5[JV Number],Table5[District])</f>
        <v>9</v>
      </c>
      <c r="G356" s="1" t="str">
        <f>LOOKUP(Table6[[#This Row],[JV Number]],Table5[JV Number],Table5[County])</f>
        <v>Somerset</v>
      </c>
      <c r="H356" s="485">
        <f>LOOKUP(Table6[[#This Row],[JV Number]],Table1[JV '#],Table1[Latitude])</f>
        <v>39.846138888888888</v>
      </c>
      <c r="I356" s="485">
        <f>LOOKUP(Table6[[#This Row],[JV Number]],Table1[JV '#],Table1[Longitude])</f>
        <v>-79.001058333333333</v>
      </c>
      <c r="J356" s="1" t="e">
        <f>IF(LOOKUP(Table6[[#This Row],[JV Number]],Table5[JV Number],Table5[Requires Clear/Grub])="",0,1)</f>
        <v>#REF!</v>
      </c>
      <c r="K356" s="1" t="e">
        <f>IF(LOOKUP(Table6[[#This Row],[JV Number]],Table5[JV Number],Table5[Requires Stakeout])="",0,1)</f>
        <v>#REF!</v>
      </c>
      <c r="L356" s="1" t="e">
        <f>IF(LOOKUP(Table6[[#This Row],[JV Number]],Table5[JV Number],Table5[Requires Earthwork])="",0,1)</f>
        <v>#REF!</v>
      </c>
      <c r="M356" s="1" t="e">
        <f>IF(LOOKUP(Table6[[#This Row],[JV Number]],Table5[JV Number],Table5[Requires Guardrail Adjustment])="",0,1)</f>
        <v>#REF!</v>
      </c>
      <c r="N356" s="1" t="e">
        <f>IF(LOOKUP(Table6[[#This Row],[JV Number]],Table5[JV Number],Table5[Requires Other Action])="",0,1)</f>
        <v>#REF!</v>
      </c>
    </row>
    <row r="357" spans="3:14" x14ac:dyDescent="0.25">
      <c r="C357" s="1">
        <v>357</v>
      </c>
      <c r="D357" s="1" t="str">
        <f>LOOKUP(Table6[[#This Row],[JV Number]],Table5[JV Number],Table5[Early Completion Bridge])</f>
        <v>--</v>
      </c>
      <c r="E357" s="1" t="e">
        <f>LOOKUP(Table6[[#This Row],[JV Number]],Table5[JV Number],Table5[Region])</f>
        <v>#REF!</v>
      </c>
      <c r="F357" s="1">
        <f>LOOKUP(Table6[[#This Row],[JV Number]],Table5[JV Number],Table5[District])</f>
        <v>9</v>
      </c>
      <c r="G357" s="1" t="str">
        <f>LOOKUP(Table6[[#This Row],[JV Number]],Table5[JV Number],Table5[County])</f>
        <v>Somerset</v>
      </c>
      <c r="H357" s="485">
        <f>LOOKUP(Table6[[#This Row],[JV Number]],Table1[JV '#],Table1[Latitude])</f>
        <v>40.100749999999998</v>
      </c>
      <c r="I357" s="485">
        <f>LOOKUP(Table6[[#This Row],[JV Number]],Table1[JV '#],Table1[Longitude])</f>
        <v>-78.956469444444451</v>
      </c>
      <c r="J357" s="1" t="e">
        <f>IF(LOOKUP(Table6[[#This Row],[JV Number]],Table5[JV Number],Table5[Requires Clear/Grub])="",0,1)</f>
        <v>#REF!</v>
      </c>
      <c r="K357" s="1" t="e">
        <f>IF(LOOKUP(Table6[[#This Row],[JV Number]],Table5[JV Number],Table5[Requires Stakeout])="",0,1)</f>
        <v>#REF!</v>
      </c>
      <c r="L357" s="1" t="e">
        <f>IF(LOOKUP(Table6[[#This Row],[JV Number]],Table5[JV Number],Table5[Requires Earthwork])="",0,1)</f>
        <v>#REF!</v>
      </c>
      <c r="M357" s="1" t="e">
        <f>IF(LOOKUP(Table6[[#This Row],[JV Number]],Table5[JV Number],Table5[Requires Guardrail Adjustment])="",0,1)</f>
        <v>#REF!</v>
      </c>
      <c r="N357" s="1" t="e">
        <f>IF(LOOKUP(Table6[[#This Row],[JV Number]],Table5[JV Number],Table5[Requires Other Action])="",0,1)</f>
        <v>#REF!</v>
      </c>
    </row>
    <row r="358" spans="3:14" x14ac:dyDescent="0.25">
      <c r="C358" s="1">
        <v>358</v>
      </c>
      <c r="D358" s="1" t="str">
        <f>LOOKUP(Table6[[#This Row],[JV Number]],Table5[JV Number],Table5[Early Completion Bridge])</f>
        <v>--</v>
      </c>
      <c r="E358" s="1" t="e">
        <f>LOOKUP(Table6[[#This Row],[JV Number]],Table5[JV Number],Table5[Region])</f>
        <v>#REF!</v>
      </c>
      <c r="F358" s="1">
        <f>LOOKUP(Table6[[#This Row],[JV Number]],Table5[JV Number],Table5[District])</f>
        <v>10</v>
      </c>
      <c r="G358" s="1" t="str">
        <f>LOOKUP(Table6[[#This Row],[JV Number]],Table5[JV Number],Table5[County])</f>
        <v>Armstrong</v>
      </c>
      <c r="H358" s="485">
        <f>LOOKUP(Table6[[#This Row],[JV Number]],Table1[JV '#],Table1[Latitude])</f>
        <v>40.612388888888887</v>
      </c>
      <c r="I358" s="485">
        <f>LOOKUP(Table6[[#This Row],[JV Number]],Table1[JV '#],Table1[Longitude])</f>
        <v>-79.583808333333337</v>
      </c>
      <c r="J358" s="1" t="e">
        <f>IF(LOOKUP(Table6[[#This Row],[JV Number]],Table5[JV Number],Table5[Requires Clear/Grub])="",0,1)</f>
        <v>#REF!</v>
      </c>
      <c r="K358" s="1" t="e">
        <f>IF(LOOKUP(Table6[[#This Row],[JV Number]],Table5[JV Number],Table5[Requires Stakeout])="",0,1)</f>
        <v>#REF!</v>
      </c>
      <c r="L358" s="1" t="e">
        <f>IF(LOOKUP(Table6[[#This Row],[JV Number]],Table5[JV Number],Table5[Requires Earthwork])="",0,1)</f>
        <v>#REF!</v>
      </c>
      <c r="M358" s="1" t="e">
        <f>IF(LOOKUP(Table6[[#This Row],[JV Number]],Table5[JV Number],Table5[Requires Guardrail Adjustment])="",0,1)</f>
        <v>#REF!</v>
      </c>
      <c r="N358" s="1" t="e">
        <f>IF(LOOKUP(Table6[[#This Row],[JV Number]],Table5[JV Number],Table5[Requires Other Action])="",0,1)</f>
        <v>#REF!</v>
      </c>
    </row>
    <row r="359" spans="3:14" x14ac:dyDescent="0.25">
      <c r="C359" s="1">
        <v>359</v>
      </c>
      <c r="D359" s="1" t="str">
        <f>LOOKUP(Table6[[#This Row],[JV Number]],Table5[JV Number],Table5[Early Completion Bridge])</f>
        <v>Y</v>
      </c>
      <c r="E359" s="1" t="e">
        <f>LOOKUP(Table6[[#This Row],[JV Number]],Table5[JV Number],Table5[Region])</f>
        <v>#REF!</v>
      </c>
      <c r="F359" s="1">
        <f>LOOKUP(Table6[[#This Row],[JV Number]],Table5[JV Number],Table5[District])</f>
        <v>10</v>
      </c>
      <c r="G359" s="1" t="str">
        <f>LOOKUP(Table6[[#This Row],[JV Number]],Table5[JV Number],Table5[County])</f>
        <v>Armstrong</v>
      </c>
      <c r="H359" s="485">
        <f>LOOKUP(Table6[[#This Row],[JV Number]],Table1[JV '#],Table1[Latitude])</f>
        <v>40.863888888888887</v>
      </c>
      <c r="I359" s="485">
        <f>LOOKUP(Table6[[#This Row],[JV Number]],Table1[JV '#],Table1[Longitude])</f>
        <v>-79.235405555555559</v>
      </c>
      <c r="J359" s="1" t="e">
        <f>IF(LOOKUP(Table6[[#This Row],[JV Number]],Table5[JV Number],Table5[Requires Clear/Grub])="",0,1)</f>
        <v>#REF!</v>
      </c>
      <c r="K359" s="1" t="e">
        <f>IF(LOOKUP(Table6[[#This Row],[JV Number]],Table5[JV Number],Table5[Requires Stakeout])="",0,1)</f>
        <v>#REF!</v>
      </c>
      <c r="L359" s="1" t="e">
        <f>IF(LOOKUP(Table6[[#This Row],[JV Number]],Table5[JV Number],Table5[Requires Earthwork])="",0,1)</f>
        <v>#REF!</v>
      </c>
      <c r="M359" s="1" t="e">
        <f>IF(LOOKUP(Table6[[#This Row],[JV Number]],Table5[JV Number],Table5[Requires Guardrail Adjustment])="",0,1)</f>
        <v>#REF!</v>
      </c>
      <c r="N359" s="1" t="e">
        <f>IF(LOOKUP(Table6[[#This Row],[JV Number]],Table5[JV Number],Table5[Requires Other Action])="",0,1)</f>
        <v>#REF!</v>
      </c>
    </row>
    <row r="360" spans="3:14" x14ac:dyDescent="0.25">
      <c r="C360" s="1">
        <v>360</v>
      </c>
      <c r="D360" s="1" t="str">
        <f>LOOKUP(Table6[[#This Row],[JV Number]],Table5[JV Number],Table5[Early Completion Bridge])</f>
        <v>Y</v>
      </c>
      <c r="E360" s="1" t="e">
        <f>LOOKUP(Table6[[#This Row],[JV Number]],Table5[JV Number],Table5[Region])</f>
        <v>#REF!</v>
      </c>
      <c r="F360" s="1">
        <f>LOOKUP(Table6[[#This Row],[JV Number]],Table5[JV Number],Table5[District])</f>
        <v>10</v>
      </c>
      <c r="G360" s="1" t="str">
        <f>LOOKUP(Table6[[#This Row],[JV Number]],Table5[JV Number],Table5[County])</f>
        <v>Armstrong</v>
      </c>
      <c r="H360" s="485">
        <f>LOOKUP(Table6[[#This Row],[JV Number]],Table1[JV '#],Table1[Latitude])</f>
        <v>40.831694444444445</v>
      </c>
      <c r="I360" s="485">
        <f>LOOKUP(Table6[[#This Row],[JV Number]],Table1[JV '#],Table1[Longitude])</f>
        <v>-79.290516666666662</v>
      </c>
      <c r="J360" s="1" t="e">
        <f>IF(LOOKUP(Table6[[#This Row],[JV Number]],Table5[JV Number],Table5[Requires Clear/Grub])="",0,1)</f>
        <v>#REF!</v>
      </c>
      <c r="K360" s="1" t="e">
        <f>IF(LOOKUP(Table6[[#This Row],[JV Number]],Table5[JV Number],Table5[Requires Stakeout])="",0,1)</f>
        <v>#REF!</v>
      </c>
      <c r="L360" s="1" t="e">
        <f>IF(LOOKUP(Table6[[#This Row],[JV Number]],Table5[JV Number],Table5[Requires Earthwork])="",0,1)</f>
        <v>#REF!</v>
      </c>
      <c r="M360" s="1" t="e">
        <f>IF(LOOKUP(Table6[[#This Row],[JV Number]],Table5[JV Number],Table5[Requires Guardrail Adjustment])="",0,1)</f>
        <v>#REF!</v>
      </c>
      <c r="N360" s="1" t="e">
        <f>IF(LOOKUP(Table6[[#This Row],[JV Number]],Table5[JV Number],Table5[Requires Other Action])="",0,1)</f>
        <v>#REF!</v>
      </c>
    </row>
    <row r="361" spans="3:14" x14ac:dyDescent="0.25">
      <c r="C361" s="1">
        <v>361</v>
      </c>
      <c r="D361" s="1" t="str">
        <f>LOOKUP(Table6[[#This Row],[JV Number]],Table5[JV Number],Table5[Early Completion Bridge])</f>
        <v>--</v>
      </c>
      <c r="E361" s="1" t="e">
        <f>LOOKUP(Table6[[#This Row],[JV Number]],Table5[JV Number],Table5[Region])</f>
        <v>#REF!</v>
      </c>
      <c r="F361" s="1">
        <f>LOOKUP(Table6[[#This Row],[JV Number]],Table5[JV Number],Table5[District])</f>
        <v>10</v>
      </c>
      <c r="G361" s="1" t="str">
        <f>LOOKUP(Table6[[#This Row],[JV Number]],Table5[JV Number],Table5[County])</f>
        <v>Armstrong</v>
      </c>
      <c r="H361" s="485">
        <f>LOOKUP(Table6[[#This Row],[JV Number]],Table1[JV '#],Table1[Latitude])</f>
        <v>40.797027777777778</v>
      </c>
      <c r="I361" s="485">
        <f>LOOKUP(Table6[[#This Row],[JV Number]],Table1[JV '#],Table1[Longitude])</f>
        <v>-79.315705555555553</v>
      </c>
      <c r="J361" s="1" t="e">
        <f>IF(LOOKUP(Table6[[#This Row],[JV Number]],Table5[JV Number],Table5[Requires Clear/Grub])="",0,1)</f>
        <v>#REF!</v>
      </c>
      <c r="K361" s="1" t="e">
        <f>IF(LOOKUP(Table6[[#This Row],[JV Number]],Table5[JV Number],Table5[Requires Stakeout])="",0,1)</f>
        <v>#REF!</v>
      </c>
      <c r="L361" s="1" t="e">
        <f>IF(LOOKUP(Table6[[#This Row],[JV Number]],Table5[JV Number],Table5[Requires Earthwork])="",0,1)</f>
        <v>#REF!</v>
      </c>
      <c r="M361" s="1" t="e">
        <f>IF(LOOKUP(Table6[[#This Row],[JV Number]],Table5[JV Number],Table5[Requires Guardrail Adjustment])="",0,1)</f>
        <v>#REF!</v>
      </c>
      <c r="N361" s="1" t="e">
        <f>IF(LOOKUP(Table6[[#This Row],[JV Number]],Table5[JV Number],Table5[Requires Other Action])="",0,1)</f>
        <v>#REF!</v>
      </c>
    </row>
    <row r="362" spans="3:14" x14ac:dyDescent="0.25">
      <c r="C362" s="1">
        <v>362</v>
      </c>
      <c r="D362" s="1" t="str">
        <f>LOOKUP(Table6[[#This Row],[JV Number]],Table5[JV Number],Table5[Early Completion Bridge])</f>
        <v>--</v>
      </c>
      <c r="E362" s="1" t="e">
        <f>LOOKUP(Table6[[#This Row],[JV Number]],Table5[JV Number],Table5[Region])</f>
        <v>#REF!</v>
      </c>
      <c r="F362" s="1">
        <f>LOOKUP(Table6[[#This Row],[JV Number]],Table5[JV Number],Table5[District])</f>
        <v>10</v>
      </c>
      <c r="G362" s="1" t="str">
        <f>LOOKUP(Table6[[#This Row],[JV Number]],Table5[JV Number],Table5[County])</f>
        <v>Armstrong</v>
      </c>
      <c r="H362" s="485">
        <f>LOOKUP(Table6[[#This Row],[JV Number]],Table1[JV '#],Table1[Latitude])</f>
        <v>40.688472222222224</v>
      </c>
      <c r="I362" s="485">
        <f>LOOKUP(Table6[[#This Row],[JV Number]],Table1[JV '#],Table1[Longitude])</f>
        <v>-79.427866666666674</v>
      </c>
      <c r="J362" s="1" t="e">
        <f>IF(LOOKUP(Table6[[#This Row],[JV Number]],Table5[JV Number],Table5[Requires Clear/Grub])="",0,1)</f>
        <v>#REF!</v>
      </c>
      <c r="K362" s="1" t="e">
        <f>IF(LOOKUP(Table6[[#This Row],[JV Number]],Table5[JV Number],Table5[Requires Stakeout])="",0,1)</f>
        <v>#REF!</v>
      </c>
      <c r="L362" s="1" t="e">
        <f>IF(LOOKUP(Table6[[#This Row],[JV Number]],Table5[JV Number],Table5[Requires Earthwork])="",0,1)</f>
        <v>#REF!</v>
      </c>
      <c r="M362" s="1" t="e">
        <f>IF(LOOKUP(Table6[[#This Row],[JV Number]],Table5[JV Number],Table5[Requires Guardrail Adjustment])="",0,1)</f>
        <v>#REF!</v>
      </c>
      <c r="N362" s="1" t="e">
        <f>IF(LOOKUP(Table6[[#This Row],[JV Number]],Table5[JV Number],Table5[Requires Other Action])="",0,1)</f>
        <v>#REF!</v>
      </c>
    </row>
    <row r="363" spans="3:14" x14ac:dyDescent="0.25">
      <c r="C363" s="1">
        <v>363</v>
      </c>
      <c r="D363" s="1" t="str">
        <f>LOOKUP(Table6[[#This Row],[JV Number]],Table5[JV Number],Table5[Early Completion Bridge])</f>
        <v>--</v>
      </c>
      <c r="E363" s="1" t="e">
        <f>LOOKUP(Table6[[#This Row],[JV Number]],Table5[JV Number],Table5[Region])</f>
        <v>#REF!</v>
      </c>
      <c r="F363" s="1">
        <f>LOOKUP(Table6[[#This Row],[JV Number]],Table5[JV Number],Table5[District])</f>
        <v>10</v>
      </c>
      <c r="G363" s="1" t="str">
        <f>LOOKUP(Table6[[#This Row],[JV Number]],Table5[JV Number],Table5[County])</f>
        <v>Armstrong</v>
      </c>
      <c r="H363" s="485">
        <f>LOOKUP(Table6[[#This Row],[JV Number]],Table1[JV '#],Table1[Latitude])</f>
        <v>40.576861111111114</v>
      </c>
      <c r="I363" s="485">
        <f>LOOKUP(Table6[[#This Row],[JV Number]],Table1[JV '#],Table1[Longitude])</f>
        <v>-79.501216666666664</v>
      </c>
      <c r="J363" s="1" t="e">
        <f>IF(LOOKUP(Table6[[#This Row],[JV Number]],Table5[JV Number],Table5[Requires Clear/Grub])="",0,1)</f>
        <v>#REF!</v>
      </c>
      <c r="K363" s="1" t="e">
        <f>IF(LOOKUP(Table6[[#This Row],[JV Number]],Table5[JV Number],Table5[Requires Stakeout])="",0,1)</f>
        <v>#REF!</v>
      </c>
      <c r="L363" s="1" t="e">
        <f>IF(LOOKUP(Table6[[#This Row],[JV Number]],Table5[JV Number],Table5[Requires Earthwork])="",0,1)</f>
        <v>#REF!</v>
      </c>
      <c r="M363" s="1" t="e">
        <f>IF(LOOKUP(Table6[[#This Row],[JV Number]],Table5[JV Number],Table5[Requires Guardrail Adjustment])="",0,1)</f>
        <v>#REF!</v>
      </c>
      <c r="N363" s="1" t="e">
        <f>IF(LOOKUP(Table6[[#This Row],[JV Number]],Table5[JV Number],Table5[Requires Other Action])="",0,1)</f>
        <v>#REF!</v>
      </c>
    </row>
    <row r="364" spans="3:14" x14ac:dyDescent="0.25">
      <c r="C364" s="1">
        <v>364</v>
      </c>
      <c r="D364" s="1" t="str">
        <f>LOOKUP(Table6[[#This Row],[JV Number]],Table5[JV Number],Table5[Early Completion Bridge])</f>
        <v>--</v>
      </c>
      <c r="E364" s="1" t="e">
        <f>LOOKUP(Table6[[#This Row],[JV Number]],Table5[JV Number],Table5[Region])</f>
        <v>#REF!</v>
      </c>
      <c r="F364" s="1">
        <f>LOOKUP(Table6[[#This Row],[JV Number]],Table5[JV Number],Table5[District])</f>
        <v>10</v>
      </c>
      <c r="G364" s="1" t="str">
        <f>LOOKUP(Table6[[#This Row],[JV Number]],Table5[JV Number],Table5[County])</f>
        <v>Armstrong</v>
      </c>
      <c r="H364" s="485">
        <f>LOOKUP(Table6[[#This Row],[JV Number]],Table1[JV '#],Table1[Latitude])</f>
        <v>40.636722222222225</v>
      </c>
      <c r="I364" s="485">
        <f>LOOKUP(Table6[[#This Row],[JV Number]],Table1[JV '#],Table1[Longitude])</f>
        <v>-79.538700000000006</v>
      </c>
      <c r="J364" s="1" t="e">
        <f>IF(LOOKUP(Table6[[#This Row],[JV Number]],Table5[JV Number],Table5[Requires Clear/Grub])="",0,1)</f>
        <v>#REF!</v>
      </c>
      <c r="K364" s="1" t="e">
        <f>IF(LOOKUP(Table6[[#This Row],[JV Number]],Table5[JV Number],Table5[Requires Stakeout])="",0,1)</f>
        <v>#REF!</v>
      </c>
      <c r="L364" s="1" t="e">
        <f>IF(LOOKUP(Table6[[#This Row],[JV Number]],Table5[JV Number],Table5[Requires Earthwork])="",0,1)</f>
        <v>#REF!</v>
      </c>
      <c r="M364" s="1" t="e">
        <f>IF(LOOKUP(Table6[[#This Row],[JV Number]],Table5[JV Number],Table5[Requires Guardrail Adjustment])="",0,1)</f>
        <v>#REF!</v>
      </c>
      <c r="N364" s="1" t="e">
        <f>IF(LOOKUP(Table6[[#This Row],[JV Number]],Table5[JV Number],Table5[Requires Other Action])="",0,1)</f>
        <v>#REF!</v>
      </c>
    </row>
    <row r="365" spans="3:14" x14ac:dyDescent="0.25">
      <c r="C365" s="1">
        <v>365</v>
      </c>
      <c r="D365" s="1" t="str">
        <f>LOOKUP(Table6[[#This Row],[JV Number]],Table5[JV Number],Table5[Early Completion Bridge])</f>
        <v>--</v>
      </c>
      <c r="E365" s="1" t="e">
        <f>LOOKUP(Table6[[#This Row],[JV Number]],Table5[JV Number],Table5[Region])</f>
        <v>#REF!</v>
      </c>
      <c r="F365" s="1">
        <f>LOOKUP(Table6[[#This Row],[JV Number]],Table5[JV Number],Table5[District])</f>
        <v>10</v>
      </c>
      <c r="G365" s="1" t="str">
        <f>LOOKUP(Table6[[#This Row],[JV Number]],Table5[JV Number],Table5[County])</f>
        <v>Armstrong</v>
      </c>
      <c r="H365" s="485">
        <f>LOOKUP(Table6[[#This Row],[JV Number]],Table1[JV '#],Table1[Latitude])</f>
        <v>40.833027777777779</v>
      </c>
      <c r="I365" s="485">
        <f>LOOKUP(Table6[[#This Row],[JV Number]],Table1[JV '#],Table1[Longitude])</f>
        <v>-79.624380555555561</v>
      </c>
      <c r="J365" s="1" t="e">
        <f>IF(LOOKUP(Table6[[#This Row],[JV Number]],Table5[JV Number],Table5[Requires Clear/Grub])="",0,1)</f>
        <v>#REF!</v>
      </c>
      <c r="K365" s="1" t="e">
        <f>IF(LOOKUP(Table6[[#This Row],[JV Number]],Table5[JV Number],Table5[Requires Stakeout])="",0,1)</f>
        <v>#REF!</v>
      </c>
      <c r="L365" s="1" t="e">
        <f>IF(LOOKUP(Table6[[#This Row],[JV Number]],Table5[JV Number],Table5[Requires Earthwork])="",0,1)</f>
        <v>#REF!</v>
      </c>
      <c r="M365" s="1" t="e">
        <f>IF(LOOKUP(Table6[[#This Row],[JV Number]],Table5[JV Number],Table5[Requires Guardrail Adjustment])="",0,1)</f>
        <v>#REF!</v>
      </c>
      <c r="N365" s="1" t="e">
        <f>IF(LOOKUP(Table6[[#This Row],[JV Number]],Table5[JV Number],Table5[Requires Other Action])="",0,1)</f>
        <v>#REF!</v>
      </c>
    </row>
    <row r="366" spans="3:14" x14ac:dyDescent="0.25">
      <c r="C366" s="1">
        <v>366</v>
      </c>
      <c r="D366" s="1" t="str">
        <f>LOOKUP(Table6[[#This Row],[JV Number]],Table5[JV Number],Table5[Early Completion Bridge])</f>
        <v>Y</v>
      </c>
      <c r="E366" s="1" t="e">
        <f>LOOKUP(Table6[[#This Row],[JV Number]],Table5[JV Number],Table5[Region])</f>
        <v>#REF!</v>
      </c>
      <c r="F366" s="1">
        <f>LOOKUP(Table6[[#This Row],[JV Number]],Table5[JV Number],Table5[District])</f>
        <v>10</v>
      </c>
      <c r="G366" s="1" t="str">
        <f>LOOKUP(Table6[[#This Row],[JV Number]],Table5[JV Number],Table5[County])</f>
        <v>Armstrong</v>
      </c>
      <c r="H366" s="485">
        <f>LOOKUP(Table6[[#This Row],[JV Number]],Table1[JV '#],Table1[Latitude])</f>
        <v>40.862722222222224</v>
      </c>
      <c r="I366" s="485">
        <f>LOOKUP(Table6[[#This Row],[JV Number]],Table1[JV '#],Table1[Longitude])</f>
        <v>-79.675974999999994</v>
      </c>
      <c r="J366" s="1" t="e">
        <f>IF(LOOKUP(Table6[[#This Row],[JV Number]],Table5[JV Number],Table5[Requires Clear/Grub])="",0,1)</f>
        <v>#REF!</v>
      </c>
      <c r="K366" s="1" t="e">
        <f>IF(LOOKUP(Table6[[#This Row],[JV Number]],Table5[JV Number],Table5[Requires Stakeout])="",0,1)</f>
        <v>#REF!</v>
      </c>
      <c r="L366" s="1" t="e">
        <f>IF(LOOKUP(Table6[[#This Row],[JV Number]],Table5[JV Number],Table5[Requires Earthwork])="",0,1)</f>
        <v>#REF!</v>
      </c>
      <c r="M366" s="1" t="e">
        <f>IF(LOOKUP(Table6[[#This Row],[JV Number]],Table5[JV Number],Table5[Requires Guardrail Adjustment])="",0,1)</f>
        <v>#REF!</v>
      </c>
      <c r="N366" s="1" t="e">
        <f>IF(LOOKUP(Table6[[#This Row],[JV Number]],Table5[JV Number],Table5[Requires Other Action])="",0,1)</f>
        <v>#REF!</v>
      </c>
    </row>
    <row r="367" spans="3:14" x14ac:dyDescent="0.25">
      <c r="C367" s="1">
        <v>367</v>
      </c>
      <c r="D367" s="1" t="str">
        <f>LOOKUP(Table6[[#This Row],[JV Number]],Table5[JV Number],Table5[Early Completion Bridge])</f>
        <v>Y</v>
      </c>
      <c r="E367" s="1" t="e">
        <f>LOOKUP(Table6[[#This Row],[JV Number]],Table5[JV Number],Table5[Region])</f>
        <v>#REF!</v>
      </c>
      <c r="F367" s="1">
        <f>LOOKUP(Table6[[#This Row],[JV Number]],Table5[JV Number],Table5[District])</f>
        <v>10</v>
      </c>
      <c r="G367" s="1" t="str">
        <f>LOOKUP(Table6[[#This Row],[JV Number]],Table5[JV Number],Table5[County])</f>
        <v>Armstrong</v>
      </c>
      <c r="H367" s="485">
        <f>LOOKUP(Table6[[#This Row],[JV Number]],Table1[JV '#],Table1[Latitude])</f>
        <v>40.799388888888892</v>
      </c>
      <c r="I367" s="485">
        <f>LOOKUP(Table6[[#This Row],[JV Number]],Table1[JV '#],Table1[Longitude])</f>
        <v>-79.566780555555553</v>
      </c>
      <c r="J367" s="1" t="e">
        <f>IF(LOOKUP(Table6[[#This Row],[JV Number]],Table5[JV Number],Table5[Requires Clear/Grub])="",0,1)</f>
        <v>#REF!</v>
      </c>
      <c r="K367" s="1" t="e">
        <f>IF(LOOKUP(Table6[[#This Row],[JV Number]],Table5[JV Number],Table5[Requires Stakeout])="",0,1)</f>
        <v>#REF!</v>
      </c>
      <c r="L367" s="1" t="e">
        <f>IF(LOOKUP(Table6[[#This Row],[JV Number]],Table5[JV Number],Table5[Requires Earthwork])="",0,1)</f>
        <v>#REF!</v>
      </c>
      <c r="M367" s="1" t="e">
        <f>IF(LOOKUP(Table6[[#This Row],[JV Number]],Table5[JV Number],Table5[Requires Guardrail Adjustment])="",0,1)</f>
        <v>#REF!</v>
      </c>
      <c r="N367" s="1" t="e">
        <f>IF(LOOKUP(Table6[[#This Row],[JV Number]],Table5[JV Number],Table5[Requires Other Action])="",0,1)</f>
        <v>#REF!</v>
      </c>
    </row>
    <row r="368" spans="3:14" x14ac:dyDescent="0.25">
      <c r="C368" s="1">
        <v>368</v>
      </c>
      <c r="D368" s="1" t="str">
        <f>LOOKUP(Table6[[#This Row],[JV Number]],Table5[JV Number],Table5[Early Completion Bridge])</f>
        <v>--</v>
      </c>
      <c r="E368" s="1" t="e">
        <f>LOOKUP(Table6[[#This Row],[JV Number]],Table5[JV Number],Table5[Region])</f>
        <v>#REF!</v>
      </c>
      <c r="F368" s="1">
        <f>LOOKUP(Table6[[#This Row],[JV Number]],Table5[JV Number],Table5[District])</f>
        <v>10</v>
      </c>
      <c r="G368" s="1" t="str">
        <f>LOOKUP(Table6[[#This Row],[JV Number]],Table5[JV Number],Table5[County])</f>
        <v>Armstrong</v>
      </c>
      <c r="H368" s="485">
        <f>LOOKUP(Table6[[#This Row],[JV Number]],Table1[JV '#],Table1[Latitude])</f>
        <v>40.808611111111112</v>
      </c>
      <c r="I368" s="485">
        <f>LOOKUP(Table6[[#This Row],[JV Number]],Table1[JV '#],Table1[Longitude])</f>
        <v>-79.548255555555556</v>
      </c>
      <c r="J368" s="1" t="e">
        <f>IF(LOOKUP(Table6[[#This Row],[JV Number]],Table5[JV Number],Table5[Requires Clear/Grub])="",0,1)</f>
        <v>#REF!</v>
      </c>
      <c r="K368" s="1" t="e">
        <f>IF(LOOKUP(Table6[[#This Row],[JV Number]],Table5[JV Number],Table5[Requires Stakeout])="",0,1)</f>
        <v>#REF!</v>
      </c>
      <c r="L368" s="1" t="e">
        <f>IF(LOOKUP(Table6[[#This Row],[JV Number]],Table5[JV Number],Table5[Requires Earthwork])="",0,1)</f>
        <v>#REF!</v>
      </c>
      <c r="M368" s="1" t="e">
        <f>IF(LOOKUP(Table6[[#This Row],[JV Number]],Table5[JV Number],Table5[Requires Guardrail Adjustment])="",0,1)</f>
        <v>#REF!</v>
      </c>
      <c r="N368" s="1" t="e">
        <f>IF(LOOKUP(Table6[[#This Row],[JV Number]],Table5[JV Number],Table5[Requires Other Action])="",0,1)</f>
        <v>#REF!</v>
      </c>
    </row>
    <row r="369" spans="3:14" x14ac:dyDescent="0.25">
      <c r="C369" s="1">
        <v>369</v>
      </c>
      <c r="D369" s="1" t="str">
        <f>LOOKUP(Table6[[#This Row],[JV Number]],Table5[JV Number],Table5[Early Completion Bridge])</f>
        <v>Y</v>
      </c>
      <c r="E369" s="1" t="e">
        <f>LOOKUP(Table6[[#This Row],[JV Number]],Table5[JV Number],Table5[Region])</f>
        <v>#REF!</v>
      </c>
      <c r="F369" s="1">
        <f>LOOKUP(Table6[[#This Row],[JV Number]],Table5[JV Number],Table5[District])</f>
        <v>10</v>
      </c>
      <c r="G369" s="1" t="str">
        <f>LOOKUP(Table6[[#This Row],[JV Number]],Table5[JV Number],Table5[County])</f>
        <v>Butler</v>
      </c>
      <c r="H369" s="485">
        <f>LOOKUP(Table6[[#This Row],[JV Number]],Table1[JV '#],Table1[Latitude])</f>
        <v>40.786611111111114</v>
      </c>
      <c r="I369" s="485">
        <f>LOOKUP(Table6[[#This Row],[JV Number]],Table1[JV '#],Table1[Longitude])</f>
        <v>-80.145008333333337</v>
      </c>
      <c r="J369" s="1" t="e">
        <f>IF(LOOKUP(Table6[[#This Row],[JV Number]],Table5[JV Number],Table5[Requires Clear/Grub])="",0,1)</f>
        <v>#REF!</v>
      </c>
      <c r="K369" s="1" t="e">
        <f>IF(LOOKUP(Table6[[#This Row],[JV Number]],Table5[JV Number],Table5[Requires Stakeout])="",0,1)</f>
        <v>#REF!</v>
      </c>
      <c r="L369" s="1" t="e">
        <f>IF(LOOKUP(Table6[[#This Row],[JV Number]],Table5[JV Number],Table5[Requires Earthwork])="",0,1)</f>
        <v>#REF!</v>
      </c>
      <c r="M369" s="1" t="e">
        <f>IF(LOOKUP(Table6[[#This Row],[JV Number]],Table5[JV Number],Table5[Requires Guardrail Adjustment])="",0,1)</f>
        <v>#REF!</v>
      </c>
      <c r="N369" s="1" t="e">
        <f>IF(LOOKUP(Table6[[#This Row],[JV Number]],Table5[JV Number],Table5[Requires Other Action])="",0,1)</f>
        <v>#REF!</v>
      </c>
    </row>
    <row r="370" spans="3:14" x14ac:dyDescent="0.25">
      <c r="C370" s="1">
        <v>370</v>
      </c>
      <c r="D370" s="1" t="str">
        <f>LOOKUP(Table6[[#This Row],[JV Number]],Table5[JV Number],Table5[Early Completion Bridge])</f>
        <v>--</v>
      </c>
      <c r="E370" s="1" t="e">
        <f>LOOKUP(Table6[[#This Row],[JV Number]],Table5[JV Number],Table5[Region])</f>
        <v>#REF!</v>
      </c>
      <c r="F370" s="1">
        <f>LOOKUP(Table6[[#This Row],[JV Number]],Table5[JV Number],Table5[District])</f>
        <v>10</v>
      </c>
      <c r="G370" s="1" t="str">
        <f>LOOKUP(Table6[[#This Row],[JV Number]],Table5[JV Number],Table5[County])</f>
        <v>Butler</v>
      </c>
      <c r="H370" s="485">
        <f>LOOKUP(Table6[[#This Row],[JV Number]],Table1[JV '#],Table1[Latitude])</f>
        <v>40.951388888888886</v>
      </c>
      <c r="I370" s="485">
        <f>LOOKUP(Table6[[#This Row],[JV Number]],Table1[JV '#],Table1[Longitude])</f>
        <v>-79.900172222222224</v>
      </c>
      <c r="J370" s="1" t="e">
        <f>IF(LOOKUP(Table6[[#This Row],[JV Number]],Table5[JV Number],Table5[Requires Clear/Grub])="",0,1)</f>
        <v>#REF!</v>
      </c>
      <c r="K370" s="1" t="e">
        <f>IF(LOOKUP(Table6[[#This Row],[JV Number]],Table5[JV Number],Table5[Requires Stakeout])="",0,1)</f>
        <v>#REF!</v>
      </c>
      <c r="L370" s="1" t="e">
        <f>IF(LOOKUP(Table6[[#This Row],[JV Number]],Table5[JV Number],Table5[Requires Earthwork])="",0,1)</f>
        <v>#REF!</v>
      </c>
      <c r="M370" s="1" t="e">
        <f>IF(LOOKUP(Table6[[#This Row],[JV Number]],Table5[JV Number],Table5[Requires Guardrail Adjustment])="",0,1)</f>
        <v>#REF!</v>
      </c>
      <c r="N370" s="1" t="e">
        <f>IF(LOOKUP(Table6[[#This Row],[JV Number]],Table5[JV Number],Table5[Requires Other Action])="",0,1)</f>
        <v>#REF!</v>
      </c>
    </row>
    <row r="371" spans="3:14" x14ac:dyDescent="0.25">
      <c r="C371" s="1">
        <v>371</v>
      </c>
      <c r="D371" s="1" t="str">
        <f>LOOKUP(Table6[[#This Row],[JV Number]],Table5[JV Number],Table5[Early Completion Bridge])</f>
        <v>Y</v>
      </c>
      <c r="E371" s="1" t="e">
        <f>LOOKUP(Table6[[#This Row],[JV Number]],Table5[JV Number],Table5[Region])</f>
        <v>#REF!</v>
      </c>
      <c r="F371" s="1">
        <f>LOOKUP(Table6[[#This Row],[JV Number]],Table5[JV Number],Table5[District])</f>
        <v>10</v>
      </c>
      <c r="G371" s="1" t="str">
        <f>LOOKUP(Table6[[#This Row],[JV Number]],Table5[JV Number],Table5[County])</f>
        <v>Butler</v>
      </c>
      <c r="H371" s="485">
        <f>LOOKUP(Table6[[#This Row],[JV Number]],Table1[JV '#],Table1[Latitude])</f>
        <v>40.80972222222222</v>
      </c>
      <c r="I371" s="485">
        <f>LOOKUP(Table6[[#This Row],[JV Number]],Table1[JV '#],Table1[Longitude])</f>
        <v>-79.837500000000006</v>
      </c>
      <c r="J371" s="1" t="e">
        <f>IF(LOOKUP(Table6[[#This Row],[JV Number]],Table5[JV Number],Table5[Requires Clear/Grub])="",0,1)</f>
        <v>#REF!</v>
      </c>
      <c r="K371" s="1">
        <f>IF(LOOKUP(Table6[[#This Row],[JV Number]],Table5[JV Number],Table5[Requires Stakeout])="",0,1)</f>
        <v>0</v>
      </c>
      <c r="L371" s="1" t="e">
        <f>IF(LOOKUP(Table6[[#This Row],[JV Number]],Table5[JV Number],Table5[Requires Earthwork])="",0,1)</f>
        <v>#REF!</v>
      </c>
      <c r="M371" s="1" t="e">
        <f>IF(LOOKUP(Table6[[#This Row],[JV Number]],Table5[JV Number],Table5[Requires Guardrail Adjustment])="",0,1)</f>
        <v>#REF!</v>
      </c>
      <c r="N371" s="1" t="e">
        <f>IF(LOOKUP(Table6[[#This Row],[JV Number]],Table5[JV Number],Table5[Requires Other Action])="",0,1)</f>
        <v>#REF!</v>
      </c>
    </row>
    <row r="372" spans="3:14" x14ac:dyDescent="0.25">
      <c r="C372" s="1">
        <v>372</v>
      </c>
      <c r="D372" s="1" t="str">
        <f>LOOKUP(Table6[[#This Row],[JV Number]],Table5[JV Number],Table5[Early Completion Bridge])</f>
        <v>--</v>
      </c>
      <c r="E372" s="1" t="e">
        <f>LOOKUP(Table6[[#This Row],[JV Number]],Table5[JV Number],Table5[Region])</f>
        <v>#REF!</v>
      </c>
      <c r="F372" s="1">
        <f>LOOKUP(Table6[[#This Row],[JV Number]],Table5[JV Number],Table5[District])</f>
        <v>10</v>
      </c>
      <c r="G372" s="1" t="str">
        <f>LOOKUP(Table6[[#This Row],[JV Number]],Table5[JV Number],Table5[County])</f>
        <v>Butler</v>
      </c>
      <c r="H372" s="485">
        <f>LOOKUP(Table6[[#This Row],[JV Number]],Table1[JV '#],Table1[Latitude])</f>
        <v>40.867027777777778</v>
      </c>
      <c r="I372" s="485">
        <f>LOOKUP(Table6[[#This Row],[JV Number]],Table1[JV '#],Table1[Longitude])</f>
        <v>-79.8292</v>
      </c>
      <c r="J372" s="1" t="e">
        <f>IF(LOOKUP(Table6[[#This Row],[JV Number]],Table5[JV Number],Table5[Requires Clear/Grub])="",0,1)</f>
        <v>#REF!</v>
      </c>
      <c r="K372" s="1" t="e">
        <f>IF(LOOKUP(Table6[[#This Row],[JV Number]],Table5[JV Number],Table5[Requires Stakeout])="",0,1)</f>
        <v>#REF!</v>
      </c>
      <c r="L372" s="1" t="e">
        <f>IF(LOOKUP(Table6[[#This Row],[JV Number]],Table5[JV Number],Table5[Requires Earthwork])="",0,1)</f>
        <v>#REF!</v>
      </c>
      <c r="M372" s="1" t="e">
        <f>IF(LOOKUP(Table6[[#This Row],[JV Number]],Table5[JV Number],Table5[Requires Guardrail Adjustment])="",0,1)</f>
        <v>#REF!</v>
      </c>
      <c r="N372" s="1" t="e">
        <f>IF(LOOKUP(Table6[[#This Row],[JV Number]],Table5[JV Number],Table5[Requires Other Action])="",0,1)</f>
        <v>#REF!</v>
      </c>
    </row>
    <row r="373" spans="3:14" x14ac:dyDescent="0.25">
      <c r="C373" s="1">
        <v>373</v>
      </c>
      <c r="D373" s="1" t="str">
        <f>LOOKUP(Table6[[#This Row],[JV Number]],Table5[JV Number],Table5[Early Completion Bridge])</f>
        <v>Y</v>
      </c>
      <c r="E373" s="1" t="e">
        <f>LOOKUP(Table6[[#This Row],[JV Number]],Table5[JV Number],Table5[Region])</f>
        <v>#REF!</v>
      </c>
      <c r="F373" s="1">
        <f>LOOKUP(Table6[[#This Row],[JV Number]],Table5[JV Number],Table5[District])</f>
        <v>10</v>
      </c>
      <c r="G373" s="1" t="str">
        <f>LOOKUP(Table6[[#This Row],[JV Number]],Table5[JV Number],Table5[County])</f>
        <v>Butler</v>
      </c>
      <c r="H373" s="485">
        <f>LOOKUP(Table6[[#This Row],[JV Number]],Table1[JV '#],Table1[Latitude])</f>
        <v>40.674277777777775</v>
      </c>
      <c r="I373" s="485">
        <f>LOOKUP(Table6[[#This Row],[JV Number]],Table1[JV '#],Table1[Longitude])</f>
        <v>-79.828777777777773</v>
      </c>
      <c r="J373" s="1" t="e">
        <f>IF(LOOKUP(Table6[[#This Row],[JV Number]],Table5[JV Number],Table5[Requires Clear/Grub])="",0,1)</f>
        <v>#REF!</v>
      </c>
      <c r="K373" s="1" t="e">
        <f>IF(LOOKUP(Table6[[#This Row],[JV Number]],Table5[JV Number],Table5[Requires Stakeout])="",0,1)</f>
        <v>#REF!</v>
      </c>
      <c r="L373" s="1" t="e">
        <f>IF(LOOKUP(Table6[[#This Row],[JV Number]],Table5[JV Number],Table5[Requires Earthwork])="",0,1)</f>
        <v>#REF!</v>
      </c>
      <c r="M373" s="1" t="e">
        <f>IF(LOOKUP(Table6[[#This Row],[JV Number]],Table5[JV Number],Table5[Requires Guardrail Adjustment])="",0,1)</f>
        <v>#REF!</v>
      </c>
      <c r="N373" s="1" t="e">
        <f>IF(LOOKUP(Table6[[#This Row],[JV Number]],Table5[JV Number],Table5[Requires Other Action])="",0,1)</f>
        <v>#REF!</v>
      </c>
    </row>
    <row r="374" spans="3:14" x14ac:dyDescent="0.25">
      <c r="C374" s="1">
        <v>374</v>
      </c>
      <c r="D374" s="1" t="str">
        <f>LOOKUP(Table6[[#This Row],[JV Number]],Table5[JV Number],Table5[Early Completion Bridge])</f>
        <v>--</v>
      </c>
      <c r="E374" s="1" t="e">
        <f>LOOKUP(Table6[[#This Row],[JV Number]],Table5[JV Number],Table5[Region])</f>
        <v>#REF!</v>
      </c>
      <c r="F374" s="1">
        <f>LOOKUP(Table6[[#This Row],[JV Number]],Table5[JV Number],Table5[District])</f>
        <v>10</v>
      </c>
      <c r="G374" s="1" t="str">
        <f>LOOKUP(Table6[[#This Row],[JV Number]],Table5[JV Number],Table5[County])</f>
        <v>Butler</v>
      </c>
      <c r="H374" s="485">
        <f>LOOKUP(Table6[[#This Row],[JV Number]],Table1[JV '#],Table1[Latitude])</f>
        <v>40.819444444444443</v>
      </c>
      <c r="I374" s="485">
        <f>LOOKUP(Table6[[#This Row],[JV Number]],Table1[JV '#],Table1[Longitude])</f>
        <v>-79.945688888888895</v>
      </c>
      <c r="J374" s="1" t="e">
        <f>IF(LOOKUP(Table6[[#This Row],[JV Number]],Table5[JV Number],Table5[Requires Clear/Grub])="",0,1)</f>
        <v>#REF!</v>
      </c>
      <c r="K374" s="1" t="e">
        <f>IF(LOOKUP(Table6[[#This Row],[JV Number]],Table5[JV Number],Table5[Requires Stakeout])="",0,1)</f>
        <v>#REF!</v>
      </c>
      <c r="L374" s="1" t="e">
        <f>IF(LOOKUP(Table6[[#This Row],[JV Number]],Table5[JV Number],Table5[Requires Earthwork])="",0,1)</f>
        <v>#REF!</v>
      </c>
      <c r="M374" s="1" t="e">
        <f>IF(LOOKUP(Table6[[#This Row],[JV Number]],Table5[JV Number],Table5[Requires Guardrail Adjustment])="",0,1)</f>
        <v>#REF!</v>
      </c>
      <c r="N374" s="1" t="e">
        <f>IF(LOOKUP(Table6[[#This Row],[JV Number]],Table5[JV Number],Table5[Requires Other Action])="",0,1)</f>
        <v>#REF!</v>
      </c>
    </row>
    <row r="375" spans="3:14" x14ac:dyDescent="0.25">
      <c r="C375" s="1">
        <v>375</v>
      </c>
      <c r="D375" s="1" t="str">
        <f>LOOKUP(Table6[[#This Row],[JV Number]],Table5[JV Number],Table5[Early Completion Bridge])</f>
        <v>--</v>
      </c>
      <c r="E375" s="1" t="e">
        <f>LOOKUP(Table6[[#This Row],[JV Number]],Table5[JV Number],Table5[Region])</f>
        <v>#REF!</v>
      </c>
      <c r="F375" s="1">
        <f>LOOKUP(Table6[[#This Row],[JV Number]],Table5[JV Number],Table5[District])</f>
        <v>10</v>
      </c>
      <c r="G375" s="1" t="str">
        <f>LOOKUP(Table6[[#This Row],[JV Number]],Table5[JV Number],Table5[County])</f>
        <v>Butler</v>
      </c>
      <c r="H375" s="485">
        <f>LOOKUP(Table6[[#This Row],[JV Number]],Table1[JV '#],Table1[Latitude])</f>
        <v>40.778555555555556</v>
      </c>
      <c r="I375" s="485">
        <f>LOOKUP(Table6[[#This Row],[JV Number]],Table1[JV '#],Table1[Longitude])</f>
        <v>-80.009558333333331</v>
      </c>
      <c r="J375" s="1" t="e">
        <f>IF(LOOKUP(Table6[[#This Row],[JV Number]],Table5[JV Number],Table5[Requires Clear/Grub])="",0,1)</f>
        <v>#REF!</v>
      </c>
      <c r="K375" s="1" t="e">
        <f>IF(LOOKUP(Table6[[#This Row],[JV Number]],Table5[JV Number],Table5[Requires Stakeout])="",0,1)</f>
        <v>#REF!</v>
      </c>
      <c r="L375" s="1" t="e">
        <f>IF(LOOKUP(Table6[[#This Row],[JV Number]],Table5[JV Number],Table5[Requires Earthwork])="",0,1)</f>
        <v>#REF!</v>
      </c>
      <c r="M375" s="1" t="e">
        <f>IF(LOOKUP(Table6[[#This Row],[JV Number]],Table5[JV Number],Table5[Requires Guardrail Adjustment])="",0,1)</f>
        <v>#REF!</v>
      </c>
      <c r="N375" s="1" t="e">
        <f>IF(LOOKUP(Table6[[#This Row],[JV Number]],Table5[JV Number],Table5[Requires Other Action])="",0,1)</f>
        <v>#REF!</v>
      </c>
    </row>
    <row r="376" spans="3:14" x14ac:dyDescent="0.25">
      <c r="C376" s="1">
        <v>376</v>
      </c>
      <c r="D376" s="1" t="str">
        <f>LOOKUP(Table6[[#This Row],[JV Number]],Table5[JV Number],Table5[Early Completion Bridge])</f>
        <v>Y</v>
      </c>
      <c r="E376" s="1" t="e">
        <f>LOOKUP(Table6[[#This Row],[JV Number]],Table5[JV Number],Table5[Region])</f>
        <v>#REF!</v>
      </c>
      <c r="F376" s="1">
        <f>LOOKUP(Table6[[#This Row],[JV Number]],Table5[JV Number],Table5[District])</f>
        <v>10</v>
      </c>
      <c r="G376" s="1" t="str">
        <f>LOOKUP(Table6[[#This Row],[JV Number]],Table5[JV Number],Table5[County])</f>
        <v>Butler</v>
      </c>
      <c r="H376" s="485">
        <f>LOOKUP(Table6[[#This Row],[JV Number]],Table1[JV '#],Table1[Latitude])</f>
        <v>40.739416666666664</v>
      </c>
      <c r="I376" s="485">
        <f>LOOKUP(Table6[[#This Row],[JV Number]],Table1[JV '#],Table1[Longitude])</f>
        <v>-79.959583333333327</v>
      </c>
      <c r="J376" s="1" t="e">
        <f>IF(LOOKUP(Table6[[#This Row],[JV Number]],Table5[JV Number],Table5[Requires Clear/Grub])="",0,1)</f>
        <v>#REF!</v>
      </c>
      <c r="K376" s="1" t="e">
        <f>IF(LOOKUP(Table6[[#This Row],[JV Number]],Table5[JV Number],Table5[Requires Stakeout])="",0,1)</f>
        <v>#REF!</v>
      </c>
      <c r="L376" s="1" t="e">
        <f>IF(LOOKUP(Table6[[#This Row],[JV Number]],Table5[JV Number],Table5[Requires Earthwork])="",0,1)</f>
        <v>#REF!</v>
      </c>
      <c r="M376" s="1" t="e">
        <f>IF(LOOKUP(Table6[[#This Row],[JV Number]],Table5[JV Number],Table5[Requires Guardrail Adjustment])="",0,1)</f>
        <v>#REF!</v>
      </c>
      <c r="N376" s="1" t="e">
        <f>IF(LOOKUP(Table6[[#This Row],[JV Number]],Table5[JV Number],Table5[Requires Other Action])="",0,1)</f>
        <v>#REF!</v>
      </c>
    </row>
    <row r="377" spans="3:14" x14ac:dyDescent="0.25">
      <c r="C377" s="1">
        <v>377</v>
      </c>
      <c r="D377" s="1" t="str">
        <f>LOOKUP(Table6[[#This Row],[JV Number]],Table5[JV Number],Table5[Early Completion Bridge])</f>
        <v>--</v>
      </c>
      <c r="E377" s="1" t="e">
        <f>LOOKUP(Table6[[#This Row],[JV Number]],Table5[JV Number],Table5[Region])</f>
        <v>#REF!</v>
      </c>
      <c r="F377" s="1">
        <f>LOOKUP(Table6[[#This Row],[JV Number]],Table5[JV Number],Table5[District])</f>
        <v>10</v>
      </c>
      <c r="G377" s="1" t="str">
        <f>LOOKUP(Table6[[#This Row],[JV Number]],Table5[JV Number],Table5[County])</f>
        <v>Butler</v>
      </c>
      <c r="H377" s="485">
        <f>LOOKUP(Table6[[#This Row],[JV Number]],Table1[JV '#],Table1[Latitude])</f>
        <v>40.810194444444441</v>
      </c>
      <c r="I377" s="485">
        <f>LOOKUP(Table6[[#This Row],[JV Number]],Table1[JV '#],Table1[Longitude])</f>
        <v>-80.108225000000004</v>
      </c>
      <c r="J377" s="1" t="e">
        <f>IF(LOOKUP(Table6[[#This Row],[JV Number]],Table5[JV Number],Table5[Requires Clear/Grub])="",0,1)</f>
        <v>#REF!</v>
      </c>
      <c r="K377" s="1" t="e">
        <f>IF(LOOKUP(Table6[[#This Row],[JV Number]],Table5[JV Number],Table5[Requires Stakeout])="",0,1)</f>
        <v>#REF!</v>
      </c>
      <c r="L377" s="1" t="e">
        <f>IF(LOOKUP(Table6[[#This Row],[JV Number]],Table5[JV Number],Table5[Requires Earthwork])="",0,1)</f>
        <v>#REF!</v>
      </c>
      <c r="M377" s="1" t="e">
        <f>IF(LOOKUP(Table6[[#This Row],[JV Number]],Table5[JV Number],Table5[Requires Guardrail Adjustment])="",0,1)</f>
        <v>#REF!</v>
      </c>
      <c r="N377" s="1" t="e">
        <f>IF(LOOKUP(Table6[[#This Row],[JV Number]],Table5[JV Number],Table5[Requires Other Action])="",0,1)</f>
        <v>#REF!</v>
      </c>
    </row>
    <row r="378" spans="3:14" x14ac:dyDescent="0.25">
      <c r="C378" s="1">
        <v>378</v>
      </c>
      <c r="D378" s="1" t="str">
        <f>LOOKUP(Table6[[#This Row],[JV Number]],Table5[JV Number],Table5[Early Completion Bridge])</f>
        <v>--</v>
      </c>
      <c r="E378" s="1" t="e">
        <f>LOOKUP(Table6[[#This Row],[JV Number]],Table5[JV Number],Table5[Region])</f>
        <v>#REF!</v>
      </c>
      <c r="F378" s="1">
        <f>LOOKUP(Table6[[#This Row],[JV Number]],Table5[JV Number],Table5[District])</f>
        <v>10</v>
      </c>
      <c r="G378" s="1" t="str">
        <f>LOOKUP(Table6[[#This Row],[JV Number]],Table5[JV Number],Table5[County])</f>
        <v>Butler</v>
      </c>
      <c r="H378" s="485">
        <f>LOOKUP(Table6[[#This Row],[JV Number]],Table1[JV '#],Table1[Latitude])</f>
        <v>40.960333333333303</v>
      </c>
      <c r="I378" s="485">
        <f>LOOKUP(Table6[[#This Row],[JV Number]],Table1[JV '#],Table1[Longitude])</f>
        <v>-79.931330555555604</v>
      </c>
      <c r="J378" s="1" t="e">
        <f>IF(LOOKUP(Table6[[#This Row],[JV Number]],Table5[JV Number],Table5[Requires Clear/Grub])="",0,1)</f>
        <v>#REF!</v>
      </c>
      <c r="K378" s="1" t="e">
        <f>IF(LOOKUP(Table6[[#This Row],[JV Number]],Table5[JV Number],Table5[Requires Stakeout])="",0,1)</f>
        <v>#REF!</v>
      </c>
      <c r="L378" s="1" t="e">
        <f>IF(LOOKUP(Table6[[#This Row],[JV Number]],Table5[JV Number],Table5[Requires Earthwork])="",0,1)</f>
        <v>#REF!</v>
      </c>
      <c r="M378" s="1" t="e">
        <f>IF(LOOKUP(Table6[[#This Row],[JV Number]],Table5[JV Number],Table5[Requires Guardrail Adjustment])="",0,1)</f>
        <v>#REF!</v>
      </c>
      <c r="N378" s="1" t="e">
        <f>IF(LOOKUP(Table6[[#This Row],[JV Number]],Table5[JV Number],Table5[Requires Other Action])="",0,1)</f>
        <v>#REF!</v>
      </c>
    </row>
    <row r="379" spans="3:14" x14ac:dyDescent="0.25">
      <c r="C379" s="1">
        <v>379</v>
      </c>
      <c r="D379" s="1" t="str">
        <f>LOOKUP(Table6[[#This Row],[JV Number]],Table5[JV Number],Table5[Early Completion Bridge])</f>
        <v>--</v>
      </c>
      <c r="E379" s="1" t="e">
        <f>LOOKUP(Table6[[#This Row],[JV Number]],Table5[JV Number],Table5[Region])</f>
        <v>#REF!</v>
      </c>
      <c r="F379" s="1">
        <f>LOOKUP(Table6[[#This Row],[JV Number]],Table5[JV Number],Table5[District])</f>
        <v>10</v>
      </c>
      <c r="G379" s="1" t="str">
        <f>LOOKUP(Table6[[#This Row],[JV Number]],Table5[JV Number],Table5[County])</f>
        <v>Butler</v>
      </c>
      <c r="H379" s="485">
        <f>LOOKUP(Table6[[#This Row],[JV Number]],Table1[JV '#],Table1[Latitude])</f>
        <v>40.77341666666667</v>
      </c>
      <c r="I379" s="485">
        <f>LOOKUP(Table6[[#This Row],[JV Number]],Table1[JV '#],Table1[Longitude])</f>
        <v>-80.130383333333327</v>
      </c>
      <c r="J379" s="1" t="e">
        <f>IF(LOOKUP(Table6[[#This Row],[JV Number]],Table5[JV Number],Table5[Requires Clear/Grub])="",0,1)</f>
        <v>#REF!</v>
      </c>
      <c r="K379" s="1" t="e">
        <f>IF(LOOKUP(Table6[[#This Row],[JV Number]],Table5[JV Number],Table5[Requires Stakeout])="",0,1)</f>
        <v>#REF!</v>
      </c>
      <c r="L379" s="1" t="e">
        <f>IF(LOOKUP(Table6[[#This Row],[JV Number]],Table5[JV Number],Table5[Requires Earthwork])="",0,1)</f>
        <v>#REF!</v>
      </c>
      <c r="M379" s="1" t="e">
        <f>IF(LOOKUP(Table6[[#This Row],[JV Number]],Table5[JV Number],Table5[Requires Guardrail Adjustment])="",0,1)</f>
        <v>#REF!</v>
      </c>
      <c r="N379" s="1" t="e">
        <f>IF(LOOKUP(Table6[[#This Row],[JV Number]],Table5[JV Number],Table5[Requires Other Action])="",0,1)</f>
        <v>#REF!</v>
      </c>
    </row>
    <row r="380" spans="3:14" x14ac:dyDescent="0.25">
      <c r="C380" s="1">
        <v>380</v>
      </c>
      <c r="D380" s="1" t="str">
        <f>LOOKUP(Table6[[#This Row],[JV Number]],Table5[JV Number],Table5[Early Completion Bridge])</f>
        <v>--</v>
      </c>
      <c r="E380" s="1" t="e">
        <f>LOOKUP(Table6[[#This Row],[JV Number]],Table5[JV Number],Table5[Region])</f>
        <v>#REF!</v>
      </c>
      <c r="F380" s="1">
        <f>LOOKUP(Table6[[#This Row],[JV Number]],Table5[JV Number],Table5[District])</f>
        <v>10</v>
      </c>
      <c r="G380" s="1" t="str">
        <f>LOOKUP(Table6[[#This Row],[JV Number]],Table5[JV Number],Table5[County])</f>
        <v>Clarion</v>
      </c>
      <c r="H380" s="485">
        <f>LOOKUP(Table6[[#This Row],[JV Number]],Table1[JV '#],Table1[Latitude])</f>
        <v>41.256027777777781</v>
      </c>
      <c r="I380" s="485">
        <f>LOOKUP(Table6[[#This Row],[JV Number]],Table1[JV '#],Table1[Longitude])</f>
        <v>-79.472283333333337</v>
      </c>
      <c r="J380" s="1" t="e">
        <f>IF(LOOKUP(Table6[[#This Row],[JV Number]],Table5[JV Number],Table5[Requires Clear/Grub])="",0,1)</f>
        <v>#REF!</v>
      </c>
      <c r="K380" s="1" t="e">
        <f>IF(LOOKUP(Table6[[#This Row],[JV Number]],Table5[JV Number],Table5[Requires Stakeout])="",0,1)</f>
        <v>#REF!</v>
      </c>
      <c r="L380" s="1" t="e">
        <f>IF(LOOKUP(Table6[[#This Row],[JV Number]],Table5[JV Number],Table5[Requires Earthwork])="",0,1)</f>
        <v>#REF!</v>
      </c>
      <c r="M380" s="1" t="e">
        <f>IF(LOOKUP(Table6[[#This Row],[JV Number]],Table5[JV Number],Table5[Requires Guardrail Adjustment])="",0,1)</f>
        <v>#REF!</v>
      </c>
      <c r="N380" s="1" t="e">
        <f>IF(LOOKUP(Table6[[#This Row],[JV Number]],Table5[JV Number],Table5[Requires Other Action])="",0,1)</f>
        <v>#REF!</v>
      </c>
    </row>
    <row r="381" spans="3:14" x14ac:dyDescent="0.25">
      <c r="C381" s="1">
        <v>381</v>
      </c>
      <c r="D381" s="1" t="str">
        <f>LOOKUP(Table6[[#This Row],[JV Number]],Table5[JV Number],Table5[Early Completion Bridge])</f>
        <v>--</v>
      </c>
      <c r="E381" s="1" t="e">
        <f>LOOKUP(Table6[[#This Row],[JV Number]],Table5[JV Number],Table5[Region])</f>
        <v>#REF!</v>
      </c>
      <c r="F381" s="1">
        <f>LOOKUP(Table6[[#This Row],[JV Number]],Table5[JV Number],Table5[District])</f>
        <v>10</v>
      </c>
      <c r="G381" s="1" t="str">
        <f>LOOKUP(Table6[[#This Row],[JV Number]],Table5[JV Number],Table5[County])</f>
        <v>Clarion</v>
      </c>
      <c r="H381" s="485">
        <f>LOOKUP(Table6[[#This Row],[JV Number]],Table1[JV '#],Table1[Latitude])</f>
        <v>41.029916666666665</v>
      </c>
      <c r="I381" s="485">
        <f>LOOKUP(Table6[[#This Row],[JV Number]],Table1[JV '#],Table1[Longitude])</f>
        <v>-79.481666666666669</v>
      </c>
      <c r="J381" s="1" t="e">
        <f>IF(LOOKUP(Table6[[#This Row],[JV Number]],Table5[JV Number],Table5[Requires Clear/Grub])="",0,1)</f>
        <v>#REF!</v>
      </c>
      <c r="K381" s="1" t="e">
        <f>IF(LOOKUP(Table6[[#This Row],[JV Number]],Table5[JV Number],Table5[Requires Stakeout])="",0,1)</f>
        <v>#REF!</v>
      </c>
      <c r="L381" s="1" t="e">
        <f>IF(LOOKUP(Table6[[#This Row],[JV Number]],Table5[JV Number],Table5[Requires Earthwork])="",0,1)</f>
        <v>#REF!</v>
      </c>
      <c r="M381" s="1" t="e">
        <f>IF(LOOKUP(Table6[[#This Row],[JV Number]],Table5[JV Number],Table5[Requires Guardrail Adjustment])="",0,1)</f>
        <v>#REF!</v>
      </c>
      <c r="N381" s="1" t="e">
        <f>IF(LOOKUP(Table6[[#This Row],[JV Number]],Table5[JV Number],Table5[Requires Other Action])="",0,1)</f>
        <v>#REF!</v>
      </c>
    </row>
    <row r="382" spans="3:14" x14ac:dyDescent="0.25">
      <c r="C382" s="1">
        <v>382</v>
      </c>
      <c r="D382" s="1" t="str">
        <f>LOOKUP(Table6[[#This Row],[JV Number]],Table5[JV Number],Table5[Early Completion Bridge])</f>
        <v>--</v>
      </c>
      <c r="E382" s="1" t="e">
        <f>LOOKUP(Table6[[#This Row],[JV Number]],Table5[JV Number],Table5[Region])</f>
        <v>#REF!</v>
      </c>
      <c r="F382" s="1">
        <f>LOOKUP(Table6[[#This Row],[JV Number]],Table5[JV Number],Table5[District])</f>
        <v>10</v>
      </c>
      <c r="G382" s="1" t="str">
        <f>LOOKUP(Table6[[#This Row],[JV Number]],Table5[JV Number],Table5[County])</f>
        <v>Clarion</v>
      </c>
      <c r="H382" s="485">
        <f>LOOKUP(Table6[[#This Row],[JV Number]],Table1[JV '#],Table1[Latitude])</f>
        <v>41.023333333333333</v>
      </c>
      <c r="I382" s="485">
        <f>LOOKUP(Table6[[#This Row],[JV Number]],Table1[JV '#],Table1[Longitude])</f>
        <v>-79.481388888888887</v>
      </c>
      <c r="J382" s="1" t="e">
        <f>IF(LOOKUP(Table6[[#This Row],[JV Number]],Table5[JV Number],Table5[Requires Clear/Grub])="",0,1)</f>
        <v>#REF!</v>
      </c>
      <c r="K382" s="1" t="e">
        <f>IF(LOOKUP(Table6[[#This Row],[JV Number]],Table5[JV Number],Table5[Requires Stakeout])="",0,1)</f>
        <v>#REF!</v>
      </c>
      <c r="L382" s="1" t="e">
        <f>IF(LOOKUP(Table6[[#This Row],[JV Number]],Table5[JV Number],Table5[Requires Earthwork])="",0,1)</f>
        <v>#REF!</v>
      </c>
      <c r="M382" s="1" t="e">
        <f>IF(LOOKUP(Table6[[#This Row],[JV Number]],Table5[JV Number],Table5[Requires Guardrail Adjustment])="",0,1)</f>
        <v>#REF!</v>
      </c>
      <c r="N382" s="1" t="e">
        <f>IF(LOOKUP(Table6[[#This Row],[JV Number]],Table5[JV Number],Table5[Requires Other Action])="",0,1)</f>
        <v>#REF!</v>
      </c>
    </row>
    <row r="383" spans="3:14" x14ac:dyDescent="0.25">
      <c r="C383" s="1">
        <v>383</v>
      </c>
      <c r="D383" s="1" t="str">
        <f>LOOKUP(Table6[[#This Row],[JV Number]],Table5[JV Number],Table5[Early Completion Bridge])</f>
        <v>--</v>
      </c>
      <c r="E383" s="1" t="e">
        <f>LOOKUP(Table6[[#This Row],[JV Number]],Table5[JV Number],Table5[Region])</f>
        <v>#REF!</v>
      </c>
      <c r="F383" s="1">
        <f>LOOKUP(Table6[[#This Row],[JV Number]],Table5[JV Number],Table5[District])</f>
        <v>10</v>
      </c>
      <c r="G383" s="1" t="str">
        <f>LOOKUP(Table6[[#This Row],[JV Number]],Table5[JV Number],Table5[County])</f>
        <v>Clarion</v>
      </c>
      <c r="H383" s="485">
        <f>LOOKUP(Table6[[#This Row],[JV Number]],Table1[JV '#],Table1[Latitude])</f>
        <v>40.994999999999997</v>
      </c>
      <c r="I383" s="485">
        <f>LOOKUP(Table6[[#This Row],[JV Number]],Table1[JV '#],Table1[Longitude])</f>
        <v>-79.485675000000001</v>
      </c>
      <c r="J383" s="1" t="e">
        <f>IF(LOOKUP(Table6[[#This Row],[JV Number]],Table5[JV Number],Table5[Requires Clear/Grub])="",0,1)</f>
        <v>#REF!</v>
      </c>
      <c r="K383" s="1" t="e">
        <f>IF(LOOKUP(Table6[[#This Row],[JV Number]],Table5[JV Number],Table5[Requires Stakeout])="",0,1)</f>
        <v>#REF!</v>
      </c>
      <c r="L383" s="1" t="e">
        <f>IF(LOOKUP(Table6[[#This Row],[JV Number]],Table5[JV Number],Table5[Requires Earthwork])="",0,1)</f>
        <v>#REF!</v>
      </c>
      <c r="M383" s="1" t="e">
        <f>IF(LOOKUP(Table6[[#This Row],[JV Number]],Table5[JV Number],Table5[Requires Guardrail Adjustment])="",0,1)</f>
        <v>#REF!</v>
      </c>
      <c r="N383" s="1" t="e">
        <f>IF(LOOKUP(Table6[[#This Row],[JV Number]],Table5[JV Number],Table5[Requires Other Action])="",0,1)</f>
        <v>#REF!</v>
      </c>
    </row>
    <row r="384" spans="3:14" x14ac:dyDescent="0.25">
      <c r="C384" s="1">
        <v>384</v>
      </c>
      <c r="D384" s="1" t="str">
        <f>LOOKUP(Table6[[#This Row],[JV Number]],Table5[JV Number],Table5[Early Completion Bridge])</f>
        <v>--</v>
      </c>
      <c r="E384" s="1" t="e">
        <f>LOOKUP(Table6[[#This Row],[JV Number]],Table5[JV Number],Table5[Region])</f>
        <v>#REF!</v>
      </c>
      <c r="F384" s="1">
        <f>LOOKUP(Table6[[#This Row],[JV Number]],Table5[JV Number],Table5[District])</f>
        <v>10</v>
      </c>
      <c r="G384" s="1" t="str">
        <f>LOOKUP(Table6[[#This Row],[JV Number]],Table5[JV Number],Table5[County])</f>
        <v>Clarion</v>
      </c>
      <c r="H384" s="485">
        <f>LOOKUP(Table6[[#This Row],[JV Number]],Table1[JV '#],Table1[Latitude])</f>
        <v>41.113055555555555</v>
      </c>
      <c r="I384" s="485">
        <f>LOOKUP(Table6[[#This Row],[JV Number]],Table1[JV '#],Table1[Longitude])</f>
        <v>-79.565311111111114</v>
      </c>
      <c r="J384" s="1" t="e">
        <f>IF(LOOKUP(Table6[[#This Row],[JV Number]],Table5[JV Number],Table5[Requires Clear/Grub])="",0,1)</f>
        <v>#REF!</v>
      </c>
      <c r="K384" s="1" t="e">
        <f>IF(LOOKUP(Table6[[#This Row],[JV Number]],Table5[JV Number],Table5[Requires Stakeout])="",0,1)</f>
        <v>#REF!</v>
      </c>
      <c r="L384" s="1" t="e">
        <f>IF(LOOKUP(Table6[[#This Row],[JV Number]],Table5[JV Number],Table5[Requires Earthwork])="",0,1)</f>
        <v>#REF!</v>
      </c>
      <c r="M384" s="1" t="e">
        <f>IF(LOOKUP(Table6[[#This Row],[JV Number]],Table5[JV Number],Table5[Requires Guardrail Adjustment])="",0,1)</f>
        <v>#REF!</v>
      </c>
      <c r="N384" s="1" t="e">
        <f>IF(LOOKUP(Table6[[#This Row],[JV Number]],Table5[JV Number],Table5[Requires Other Action])="",0,1)</f>
        <v>#REF!</v>
      </c>
    </row>
    <row r="385" spans="3:14" x14ac:dyDescent="0.25">
      <c r="C385" s="1">
        <v>385</v>
      </c>
      <c r="D385" s="1" t="str">
        <f>LOOKUP(Table6[[#This Row],[JV Number]],Table5[JV Number],Table5[Early Completion Bridge])</f>
        <v>--</v>
      </c>
      <c r="E385" s="1" t="e">
        <f>LOOKUP(Table6[[#This Row],[JV Number]],Table5[JV Number],Table5[Region])</f>
        <v>#REF!</v>
      </c>
      <c r="F385" s="1">
        <f>LOOKUP(Table6[[#This Row],[JV Number]],Table5[JV Number],Table5[District])</f>
        <v>10</v>
      </c>
      <c r="G385" s="1" t="str">
        <f>LOOKUP(Table6[[#This Row],[JV Number]],Table5[JV Number],Table5[County])</f>
        <v>Clarion</v>
      </c>
      <c r="H385" s="485">
        <f>LOOKUP(Table6[[#This Row],[JV Number]],Table1[JV '#],Table1[Latitude])</f>
        <v>41.314388888888892</v>
      </c>
      <c r="I385" s="485">
        <f>LOOKUP(Table6[[#This Row],[JV Number]],Table1[JV '#],Table1[Longitude])</f>
        <v>-79.388730555555554</v>
      </c>
      <c r="J385" s="1" t="e">
        <f>IF(LOOKUP(Table6[[#This Row],[JV Number]],Table5[JV Number],Table5[Requires Clear/Grub])="",0,1)</f>
        <v>#REF!</v>
      </c>
      <c r="K385" s="1" t="e">
        <f>IF(LOOKUP(Table6[[#This Row],[JV Number]],Table5[JV Number],Table5[Requires Stakeout])="",0,1)</f>
        <v>#REF!</v>
      </c>
      <c r="L385" s="1" t="e">
        <f>IF(LOOKUP(Table6[[#This Row],[JV Number]],Table5[JV Number],Table5[Requires Earthwork])="",0,1)</f>
        <v>#REF!</v>
      </c>
      <c r="M385" s="1" t="e">
        <f>IF(LOOKUP(Table6[[#This Row],[JV Number]],Table5[JV Number],Table5[Requires Guardrail Adjustment])="",0,1)</f>
        <v>#REF!</v>
      </c>
      <c r="N385" s="1" t="e">
        <f>IF(LOOKUP(Table6[[#This Row],[JV Number]],Table5[JV Number],Table5[Requires Other Action])="",0,1)</f>
        <v>#REF!</v>
      </c>
    </row>
    <row r="386" spans="3:14" x14ac:dyDescent="0.25">
      <c r="C386" s="1">
        <v>386</v>
      </c>
      <c r="D386" s="1" t="str">
        <f>LOOKUP(Table6[[#This Row],[JV Number]],Table5[JV Number],Table5[Early Completion Bridge])</f>
        <v>--</v>
      </c>
      <c r="E386" s="1" t="e">
        <f>LOOKUP(Table6[[#This Row],[JV Number]],Table5[JV Number],Table5[Region])</f>
        <v>#REF!</v>
      </c>
      <c r="F386" s="1">
        <f>LOOKUP(Table6[[#This Row],[JV Number]],Table5[JV Number],Table5[District])</f>
        <v>10</v>
      </c>
      <c r="G386" s="1" t="str">
        <f>LOOKUP(Table6[[#This Row],[JV Number]],Table5[JV Number],Table5[County])</f>
        <v>Indiana</v>
      </c>
      <c r="H386" s="485">
        <f>LOOKUP(Table6[[#This Row],[JV Number]],Table1[JV '#],Table1[Latitude])</f>
        <v>40.53713888888889</v>
      </c>
      <c r="I386" s="485">
        <f>LOOKUP(Table6[[#This Row],[JV Number]],Table1[JV '#],Table1[Longitude])</f>
        <v>-79.375363888888884</v>
      </c>
      <c r="J386" s="1" t="e">
        <f>IF(LOOKUP(Table6[[#This Row],[JV Number]],Table5[JV Number],Table5[Requires Clear/Grub])="",0,1)</f>
        <v>#REF!</v>
      </c>
      <c r="K386" s="1" t="e">
        <f>IF(LOOKUP(Table6[[#This Row],[JV Number]],Table5[JV Number],Table5[Requires Stakeout])="",0,1)</f>
        <v>#REF!</v>
      </c>
      <c r="L386" s="1" t="e">
        <f>IF(LOOKUP(Table6[[#This Row],[JV Number]],Table5[JV Number],Table5[Requires Earthwork])="",0,1)</f>
        <v>#REF!</v>
      </c>
      <c r="M386" s="1" t="e">
        <f>IF(LOOKUP(Table6[[#This Row],[JV Number]],Table5[JV Number],Table5[Requires Guardrail Adjustment])="",0,1)</f>
        <v>#REF!</v>
      </c>
      <c r="N386" s="1" t="e">
        <f>IF(LOOKUP(Table6[[#This Row],[JV Number]],Table5[JV Number],Table5[Requires Other Action])="",0,1)</f>
        <v>#REF!</v>
      </c>
    </row>
    <row r="387" spans="3:14" x14ac:dyDescent="0.25">
      <c r="C387" s="1">
        <v>387</v>
      </c>
      <c r="D387" s="1" t="str">
        <f>LOOKUP(Table6[[#This Row],[JV Number]],Table5[JV Number],Table5[Early Completion Bridge])</f>
        <v>--</v>
      </c>
      <c r="E387" s="1" t="e">
        <f>LOOKUP(Table6[[#This Row],[JV Number]],Table5[JV Number],Table5[Region])</f>
        <v>#REF!</v>
      </c>
      <c r="F387" s="1">
        <f>LOOKUP(Table6[[#This Row],[JV Number]],Table5[JV Number],Table5[District])</f>
        <v>10</v>
      </c>
      <c r="G387" s="1" t="str">
        <f>LOOKUP(Table6[[#This Row],[JV Number]],Table5[JV Number],Table5[County])</f>
        <v>Indiana</v>
      </c>
      <c r="H387" s="485">
        <f>LOOKUP(Table6[[#This Row],[JV Number]],Table1[JV '#],Table1[Latitude])</f>
        <v>40.626527777777781</v>
      </c>
      <c r="I387" s="485">
        <f>LOOKUP(Table6[[#This Row],[JV Number]],Table1[JV '#],Table1[Longitude])</f>
        <v>-78.853250000000003</v>
      </c>
      <c r="J387" s="1" t="e">
        <f>IF(LOOKUP(Table6[[#This Row],[JV Number]],Table5[JV Number],Table5[Requires Clear/Grub])="",0,1)</f>
        <v>#REF!</v>
      </c>
      <c r="K387" s="1" t="e">
        <f>IF(LOOKUP(Table6[[#This Row],[JV Number]],Table5[JV Number],Table5[Requires Stakeout])="",0,1)</f>
        <v>#REF!</v>
      </c>
      <c r="L387" s="1" t="e">
        <f>IF(LOOKUP(Table6[[#This Row],[JV Number]],Table5[JV Number],Table5[Requires Earthwork])="",0,1)</f>
        <v>#REF!</v>
      </c>
      <c r="M387" s="1" t="e">
        <f>IF(LOOKUP(Table6[[#This Row],[JV Number]],Table5[JV Number],Table5[Requires Guardrail Adjustment])="",0,1)</f>
        <v>#REF!</v>
      </c>
      <c r="N387" s="1" t="e">
        <f>IF(LOOKUP(Table6[[#This Row],[JV Number]],Table5[JV Number],Table5[Requires Other Action])="",0,1)</f>
        <v>#REF!</v>
      </c>
    </row>
    <row r="388" spans="3:14" x14ac:dyDescent="0.25">
      <c r="C388" s="1">
        <v>388</v>
      </c>
      <c r="D388" s="1" t="str">
        <f>LOOKUP(Table6[[#This Row],[JV Number]],Table5[JV Number],Table5[Early Completion Bridge])</f>
        <v>--</v>
      </c>
      <c r="E388" s="1" t="e">
        <f>LOOKUP(Table6[[#This Row],[JV Number]],Table5[JV Number],Table5[Region])</f>
        <v>#REF!</v>
      </c>
      <c r="F388" s="1">
        <f>LOOKUP(Table6[[#This Row],[JV Number]],Table5[JV Number],Table5[District])</f>
        <v>10</v>
      </c>
      <c r="G388" s="1" t="str">
        <f>LOOKUP(Table6[[#This Row],[JV Number]],Table5[JV Number],Table5[County])</f>
        <v>Indiana</v>
      </c>
      <c r="H388" s="485">
        <f>LOOKUP(Table6[[#This Row],[JV Number]],Table1[JV '#],Table1[Latitude])</f>
        <v>40.728666666666669</v>
      </c>
      <c r="I388" s="485">
        <f>LOOKUP(Table6[[#This Row],[JV Number]],Table1[JV '#],Table1[Longitude])</f>
        <v>-79.201400000000007</v>
      </c>
      <c r="J388" s="1" t="e">
        <f>IF(LOOKUP(Table6[[#This Row],[JV Number]],Table5[JV Number],Table5[Requires Clear/Grub])="",0,1)</f>
        <v>#REF!</v>
      </c>
      <c r="K388" s="1" t="e">
        <f>IF(LOOKUP(Table6[[#This Row],[JV Number]],Table5[JV Number],Table5[Requires Stakeout])="",0,1)</f>
        <v>#REF!</v>
      </c>
      <c r="L388" s="1" t="e">
        <f>IF(LOOKUP(Table6[[#This Row],[JV Number]],Table5[JV Number],Table5[Requires Earthwork])="",0,1)</f>
        <v>#REF!</v>
      </c>
      <c r="M388" s="1" t="e">
        <f>IF(LOOKUP(Table6[[#This Row],[JV Number]],Table5[JV Number],Table5[Requires Guardrail Adjustment])="",0,1)</f>
        <v>#REF!</v>
      </c>
      <c r="N388" s="1" t="e">
        <f>IF(LOOKUP(Table6[[#This Row],[JV Number]],Table5[JV Number],Table5[Requires Other Action])="",0,1)</f>
        <v>#REF!</v>
      </c>
    </row>
    <row r="389" spans="3:14" x14ac:dyDescent="0.25">
      <c r="C389" s="1">
        <v>389</v>
      </c>
      <c r="D389" s="1" t="str">
        <f>LOOKUP(Table6[[#This Row],[JV Number]],Table5[JV Number],Table5[Early Completion Bridge])</f>
        <v>--</v>
      </c>
      <c r="E389" s="1" t="e">
        <f>LOOKUP(Table6[[#This Row],[JV Number]],Table5[JV Number],Table5[Region])</f>
        <v>#REF!</v>
      </c>
      <c r="F389" s="1">
        <f>LOOKUP(Table6[[#This Row],[JV Number]],Table5[JV Number],Table5[District])</f>
        <v>10</v>
      </c>
      <c r="G389" s="1" t="str">
        <f>LOOKUP(Table6[[#This Row],[JV Number]],Table5[JV Number],Table5[County])</f>
        <v>Indiana</v>
      </c>
      <c r="H389" s="485">
        <f>LOOKUP(Table6[[#This Row],[JV Number]],Table1[JV '#],Table1[Latitude])</f>
        <v>40.528305555555555</v>
      </c>
      <c r="I389" s="485">
        <f>LOOKUP(Table6[[#This Row],[JV Number]],Table1[JV '#],Table1[Longitude])</f>
        <v>-79.37522222222222</v>
      </c>
      <c r="J389" s="1" t="e">
        <f>IF(LOOKUP(Table6[[#This Row],[JV Number]],Table5[JV Number],Table5[Requires Clear/Grub])="",0,1)</f>
        <v>#REF!</v>
      </c>
      <c r="K389" s="1" t="e">
        <f>IF(LOOKUP(Table6[[#This Row],[JV Number]],Table5[JV Number],Table5[Requires Stakeout])="",0,1)</f>
        <v>#REF!</v>
      </c>
      <c r="L389" s="1" t="e">
        <f>IF(LOOKUP(Table6[[#This Row],[JV Number]],Table5[JV Number],Table5[Requires Earthwork])="",0,1)</f>
        <v>#REF!</v>
      </c>
      <c r="M389" s="1" t="e">
        <f>IF(LOOKUP(Table6[[#This Row],[JV Number]],Table5[JV Number],Table5[Requires Guardrail Adjustment])="",0,1)</f>
        <v>#REF!</v>
      </c>
      <c r="N389" s="1" t="e">
        <f>IF(LOOKUP(Table6[[#This Row],[JV Number]],Table5[JV Number],Table5[Requires Other Action])="",0,1)</f>
        <v>#REF!</v>
      </c>
    </row>
    <row r="390" spans="3:14" x14ac:dyDescent="0.25">
      <c r="C390" s="1">
        <v>390</v>
      </c>
      <c r="D390" s="1" t="str">
        <f>LOOKUP(Table6[[#This Row],[JV Number]],Table5[JV Number],Table5[Early Completion Bridge])</f>
        <v>--</v>
      </c>
      <c r="E390" s="1" t="e">
        <f>LOOKUP(Table6[[#This Row],[JV Number]],Table5[JV Number],Table5[Region])</f>
        <v>#REF!</v>
      </c>
      <c r="F390" s="1">
        <f>LOOKUP(Table6[[#This Row],[JV Number]],Table5[JV Number],Table5[District])</f>
        <v>10</v>
      </c>
      <c r="G390" s="1" t="str">
        <f>LOOKUP(Table6[[#This Row],[JV Number]],Table5[JV Number],Table5[County])</f>
        <v>Indiana</v>
      </c>
      <c r="H390" s="485">
        <f>LOOKUP(Table6[[#This Row],[JV Number]],Table1[JV '#],Table1[Latitude])</f>
        <v>40.713666666666697</v>
      </c>
      <c r="I390" s="485">
        <f>LOOKUP(Table6[[#This Row],[JV Number]],Table1[JV '#],Table1[Longitude])</f>
        <v>-79.128538888888883</v>
      </c>
      <c r="J390" s="1" t="e">
        <f>IF(LOOKUP(Table6[[#This Row],[JV Number]],Table5[JV Number],Table5[Requires Clear/Grub])="",0,1)</f>
        <v>#REF!</v>
      </c>
      <c r="K390" s="1" t="e">
        <f>IF(LOOKUP(Table6[[#This Row],[JV Number]],Table5[JV Number],Table5[Requires Stakeout])="",0,1)</f>
        <v>#REF!</v>
      </c>
      <c r="L390" s="1" t="e">
        <f>IF(LOOKUP(Table6[[#This Row],[JV Number]],Table5[JV Number],Table5[Requires Earthwork])="",0,1)</f>
        <v>#REF!</v>
      </c>
      <c r="M390" s="1" t="e">
        <f>IF(LOOKUP(Table6[[#This Row],[JV Number]],Table5[JV Number],Table5[Requires Guardrail Adjustment])="",0,1)</f>
        <v>#REF!</v>
      </c>
      <c r="N390" s="1" t="e">
        <f>IF(LOOKUP(Table6[[#This Row],[JV Number]],Table5[JV Number],Table5[Requires Other Action])="",0,1)</f>
        <v>#REF!</v>
      </c>
    </row>
    <row r="391" spans="3:14" x14ac:dyDescent="0.25">
      <c r="C391" s="1">
        <v>391</v>
      </c>
      <c r="D391" s="1" t="str">
        <f>LOOKUP(Table6[[#This Row],[JV Number]],Table5[JV Number],Table5[Early Completion Bridge])</f>
        <v>--</v>
      </c>
      <c r="E391" s="1" t="e">
        <f>LOOKUP(Table6[[#This Row],[JV Number]],Table5[JV Number],Table5[Region])</f>
        <v>#REF!</v>
      </c>
      <c r="F391" s="1">
        <f>LOOKUP(Table6[[#This Row],[JV Number]],Table5[JV Number],Table5[District])</f>
        <v>10</v>
      </c>
      <c r="G391" s="1" t="str">
        <f>LOOKUP(Table6[[#This Row],[JV Number]],Table5[JV Number],Table5[County])</f>
        <v>Jefferson</v>
      </c>
      <c r="H391" s="485">
        <f>LOOKUP(Table6[[#This Row],[JV Number]],Table1[JV '#],Table1[Latitude])</f>
        <v>40.936527777777776</v>
      </c>
      <c r="I391" s="485">
        <f>LOOKUP(Table6[[#This Row],[JV Number]],Table1[JV '#],Table1[Longitude])</f>
        <v>-78.933927777777782</v>
      </c>
      <c r="J391" s="1" t="e">
        <f>IF(LOOKUP(Table6[[#This Row],[JV Number]],Table5[JV Number],Table5[Requires Clear/Grub])="",0,1)</f>
        <v>#REF!</v>
      </c>
      <c r="K391" s="1" t="e">
        <f>IF(LOOKUP(Table6[[#This Row],[JV Number]],Table5[JV Number],Table5[Requires Stakeout])="",0,1)</f>
        <v>#REF!</v>
      </c>
      <c r="L391" s="1" t="e">
        <f>IF(LOOKUP(Table6[[#This Row],[JV Number]],Table5[JV Number],Table5[Requires Earthwork])="",0,1)</f>
        <v>#REF!</v>
      </c>
      <c r="M391" s="1" t="e">
        <f>IF(LOOKUP(Table6[[#This Row],[JV Number]],Table5[JV Number],Table5[Requires Guardrail Adjustment])="",0,1)</f>
        <v>#REF!</v>
      </c>
      <c r="N391" s="1" t="e">
        <f>IF(LOOKUP(Table6[[#This Row],[JV Number]],Table5[JV Number],Table5[Requires Other Action])="",0,1)</f>
        <v>#REF!</v>
      </c>
    </row>
    <row r="392" spans="3:14" x14ac:dyDescent="0.25">
      <c r="C392" s="1">
        <v>392</v>
      </c>
      <c r="D392" s="1" t="str">
        <f>LOOKUP(Table6[[#This Row],[JV Number]],Table5[JV Number],Table5[Early Completion Bridge])</f>
        <v>--</v>
      </c>
      <c r="E392" s="1" t="e">
        <f>LOOKUP(Table6[[#This Row],[JV Number]],Table5[JV Number],Table5[Region])</f>
        <v>#REF!</v>
      </c>
      <c r="F392" s="1">
        <f>LOOKUP(Table6[[#This Row],[JV Number]],Table5[JV Number],Table5[District])</f>
        <v>10</v>
      </c>
      <c r="G392" s="1" t="str">
        <f>LOOKUP(Table6[[#This Row],[JV Number]],Table5[JV Number],Table5[County])</f>
        <v>Jefferson</v>
      </c>
      <c r="H392" s="485">
        <f>LOOKUP(Table6[[#This Row],[JV Number]],Table1[JV '#],Table1[Latitude])</f>
        <v>40.964222222222219</v>
      </c>
      <c r="I392" s="485">
        <f>LOOKUP(Table6[[#This Row],[JV Number]],Table1[JV '#],Table1[Longitude])</f>
        <v>-78.879783333333336</v>
      </c>
      <c r="J392" s="1" t="e">
        <f>IF(LOOKUP(Table6[[#This Row],[JV Number]],Table5[JV Number],Table5[Requires Clear/Grub])="",0,1)</f>
        <v>#REF!</v>
      </c>
      <c r="K392" s="1" t="e">
        <f>IF(LOOKUP(Table6[[#This Row],[JV Number]],Table5[JV Number],Table5[Requires Stakeout])="",0,1)</f>
        <v>#REF!</v>
      </c>
      <c r="L392" s="1" t="e">
        <f>IF(LOOKUP(Table6[[#This Row],[JV Number]],Table5[JV Number],Table5[Requires Earthwork])="",0,1)</f>
        <v>#REF!</v>
      </c>
      <c r="M392" s="1" t="e">
        <f>IF(LOOKUP(Table6[[#This Row],[JV Number]],Table5[JV Number],Table5[Requires Guardrail Adjustment])="",0,1)</f>
        <v>#REF!</v>
      </c>
      <c r="N392" s="1" t="e">
        <f>IF(LOOKUP(Table6[[#This Row],[JV Number]],Table5[JV Number],Table5[Requires Other Action])="",0,1)</f>
        <v>#REF!</v>
      </c>
    </row>
    <row r="393" spans="3:14" x14ac:dyDescent="0.25">
      <c r="C393" s="1">
        <v>393</v>
      </c>
      <c r="D393" s="1" t="str">
        <f>LOOKUP(Table6[[#This Row],[JV Number]],Table5[JV Number],Table5[Early Completion Bridge])</f>
        <v>--</v>
      </c>
      <c r="E393" s="1" t="e">
        <f>LOOKUP(Table6[[#This Row],[JV Number]],Table5[JV Number],Table5[Region])</f>
        <v>#REF!</v>
      </c>
      <c r="F393" s="1">
        <f>LOOKUP(Table6[[#This Row],[JV Number]],Table5[JV Number],Table5[District])</f>
        <v>10</v>
      </c>
      <c r="G393" s="1" t="str">
        <f>LOOKUP(Table6[[#This Row],[JV Number]],Table5[JV Number],Table5[County])</f>
        <v>Jefferson</v>
      </c>
      <c r="H393" s="485">
        <f>LOOKUP(Table6[[#This Row],[JV Number]],Table1[JV '#],Table1[Latitude])</f>
        <v>41.013666666666666</v>
      </c>
      <c r="I393" s="485">
        <f>LOOKUP(Table6[[#This Row],[JV Number]],Table1[JV '#],Table1[Longitude])</f>
        <v>-78.830280555555561</v>
      </c>
      <c r="J393" s="1" t="e">
        <f>IF(LOOKUP(Table6[[#This Row],[JV Number]],Table5[JV Number],Table5[Requires Clear/Grub])="",0,1)</f>
        <v>#REF!</v>
      </c>
      <c r="K393" s="1" t="e">
        <f>IF(LOOKUP(Table6[[#This Row],[JV Number]],Table5[JV Number],Table5[Requires Stakeout])="",0,1)</f>
        <v>#REF!</v>
      </c>
      <c r="L393" s="1" t="e">
        <f>IF(LOOKUP(Table6[[#This Row],[JV Number]],Table5[JV Number],Table5[Requires Earthwork])="",0,1)</f>
        <v>#REF!</v>
      </c>
      <c r="M393" s="1" t="e">
        <f>IF(LOOKUP(Table6[[#This Row],[JV Number]],Table5[JV Number],Table5[Requires Guardrail Adjustment])="",0,1)</f>
        <v>#REF!</v>
      </c>
      <c r="N393" s="1" t="e">
        <f>IF(LOOKUP(Table6[[#This Row],[JV Number]],Table5[JV Number],Table5[Requires Other Action])="",0,1)</f>
        <v>#REF!</v>
      </c>
    </row>
    <row r="394" spans="3:14" x14ac:dyDescent="0.25">
      <c r="C394" s="1">
        <v>394</v>
      </c>
      <c r="D394" s="1" t="str">
        <f>LOOKUP(Table6[[#This Row],[JV Number]],Table5[JV Number],Table5[Early Completion Bridge])</f>
        <v>--</v>
      </c>
      <c r="E394" s="1" t="e">
        <f>LOOKUP(Table6[[#This Row],[JV Number]],Table5[JV Number],Table5[Region])</f>
        <v>#REF!</v>
      </c>
      <c r="F394" s="1">
        <f>LOOKUP(Table6[[#This Row],[JV Number]],Table5[JV Number],Table5[District])</f>
        <v>10</v>
      </c>
      <c r="G394" s="1" t="str">
        <f>LOOKUP(Table6[[#This Row],[JV Number]],Table5[JV Number],Table5[County])</f>
        <v>Jefferson</v>
      </c>
      <c r="H394" s="485">
        <f>LOOKUP(Table6[[#This Row],[JV Number]],Table1[JV '#],Table1[Latitude])</f>
        <v>41.08936111111111</v>
      </c>
      <c r="I394" s="485">
        <f>LOOKUP(Table6[[#This Row],[JV Number]],Table1[JV '#],Table1[Longitude])</f>
        <v>-79.153202777777778</v>
      </c>
      <c r="J394" s="1" t="e">
        <f>IF(LOOKUP(Table6[[#This Row],[JV Number]],Table5[JV Number],Table5[Requires Clear/Grub])="",0,1)</f>
        <v>#REF!</v>
      </c>
      <c r="K394" s="1" t="e">
        <f>IF(LOOKUP(Table6[[#This Row],[JV Number]],Table5[JV Number],Table5[Requires Stakeout])="",0,1)</f>
        <v>#REF!</v>
      </c>
      <c r="L394" s="1" t="e">
        <f>IF(LOOKUP(Table6[[#This Row],[JV Number]],Table5[JV Number],Table5[Requires Earthwork])="",0,1)</f>
        <v>#REF!</v>
      </c>
      <c r="M394" s="1" t="e">
        <f>IF(LOOKUP(Table6[[#This Row],[JV Number]],Table5[JV Number],Table5[Requires Guardrail Adjustment])="",0,1)</f>
        <v>#REF!</v>
      </c>
      <c r="N394" s="1" t="e">
        <f>IF(LOOKUP(Table6[[#This Row],[JV Number]],Table5[JV Number],Table5[Requires Other Action])="",0,1)</f>
        <v>#REF!</v>
      </c>
    </row>
    <row r="395" spans="3:14" x14ac:dyDescent="0.25">
      <c r="C395" s="1">
        <v>395</v>
      </c>
      <c r="D395" s="1" t="str">
        <f>LOOKUP(Table6[[#This Row],[JV Number]],Table5[JV Number],Table5[Early Completion Bridge])</f>
        <v>--</v>
      </c>
      <c r="E395" s="1" t="e">
        <f>LOOKUP(Table6[[#This Row],[JV Number]],Table5[JV Number],Table5[Region])</f>
        <v>#REF!</v>
      </c>
      <c r="F395" s="1">
        <f>LOOKUP(Table6[[#This Row],[JV Number]],Table5[JV Number],Table5[District])</f>
        <v>10</v>
      </c>
      <c r="G395" s="1" t="str">
        <f>LOOKUP(Table6[[#This Row],[JV Number]],Table5[JV Number],Table5[County])</f>
        <v>Jefferson</v>
      </c>
      <c r="H395" s="485">
        <f>LOOKUP(Table6[[#This Row],[JV Number]],Table1[JV '#],Table1[Latitude])</f>
        <v>41.213555555555558</v>
      </c>
      <c r="I395" s="485">
        <f>LOOKUP(Table6[[#This Row],[JV Number]],Table1[JV '#],Table1[Longitude])</f>
        <v>-79.14725833333334</v>
      </c>
      <c r="J395" s="1" t="e">
        <f>IF(LOOKUP(Table6[[#This Row],[JV Number]],Table5[JV Number],Table5[Requires Clear/Grub])="",0,1)</f>
        <v>#REF!</v>
      </c>
      <c r="K395" s="1" t="e">
        <f>IF(LOOKUP(Table6[[#This Row],[JV Number]],Table5[JV Number],Table5[Requires Stakeout])="",0,1)</f>
        <v>#REF!</v>
      </c>
      <c r="L395" s="1" t="e">
        <f>IF(LOOKUP(Table6[[#This Row],[JV Number]],Table5[JV Number],Table5[Requires Earthwork])="",0,1)</f>
        <v>#REF!</v>
      </c>
      <c r="M395" s="1" t="e">
        <f>IF(LOOKUP(Table6[[#This Row],[JV Number]],Table5[JV Number],Table5[Requires Guardrail Adjustment])="",0,1)</f>
        <v>#REF!</v>
      </c>
      <c r="N395" s="1" t="e">
        <f>IF(LOOKUP(Table6[[#This Row],[JV Number]],Table5[JV Number],Table5[Requires Other Action])="",0,1)</f>
        <v>#REF!</v>
      </c>
    </row>
    <row r="396" spans="3:14" x14ac:dyDescent="0.25">
      <c r="C396" s="1">
        <v>396</v>
      </c>
      <c r="D396" s="1" t="str">
        <f>LOOKUP(Table6[[#This Row],[JV Number]],Table5[JV Number],Table5[Early Completion Bridge])</f>
        <v>--</v>
      </c>
      <c r="E396" s="1" t="e">
        <f>LOOKUP(Table6[[#This Row],[JV Number]],Table5[JV Number],Table5[Region])</f>
        <v>#REF!</v>
      </c>
      <c r="F396" s="1">
        <f>LOOKUP(Table6[[#This Row],[JV Number]],Table5[JV Number],Table5[District])</f>
        <v>11</v>
      </c>
      <c r="G396" s="1" t="str">
        <f>LOOKUP(Table6[[#This Row],[JV Number]],Table5[JV Number],Table5[County])</f>
        <v>Allegheny</v>
      </c>
      <c r="H396" s="485">
        <f>LOOKUP(Table6[[#This Row],[JV Number]],Table1[JV '#],Table1[Latitude])</f>
        <v>40.634749999999997</v>
      </c>
      <c r="I396" s="485">
        <f>LOOKUP(Table6[[#This Row],[JV Number]],Table1[JV '#],Table1[Longitude])</f>
        <v>-79.939883333333327</v>
      </c>
      <c r="J396" s="1" t="e">
        <f>IF(LOOKUP(Table6[[#This Row],[JV Number]],Table5[JV Number],Table5[Requires Clear/Grub])="",0,1)</f>
        <v>#REF!</v>
      </c>
      <c r="K396" s="1" t="e">
        <f>IF(LOOKUP(Table6[[#This Row],[JV Number]],Table5[JV Number],Table5[Requires Stakeout])="",0,1)</f>
        <v>#REF!</v>
      </c>
      <c r="L396" s="1" t="e">
        <f>IF(LOOKUP(Table6[[#This Row],[JV Number]],Table5[JV Number],Table5[Requires Earthwork])="",0,1)</f>
        <v>#REF!</v>
      </c>
      <c r="M396" s="1" t="e">
        <f>IF(LOOKUP(Table6[[#This Row],[JV Number]],Table5[JV Number],Table5[Requires Guardrail Adjustment])="",0,1)</f>
        <v>#REF!</v>
      </c>
      <c r="N396" s="1" t="e">
        <f>IF(LOOKUP(Table6[[#This Row],[JV Number]],Table5[JV Number],Table5[Requires Other Action])="",0,1)</f>
        <v>#REF!</v>
      </c>
    </row>
    <row r="397" spans="3:14" x14ac:dyDescent="0.25">
      <c r="C397" s="1">
        <v>397</v>
      </c>
      <c r="D397" s="1" t="str">
        <f>LOOKUP(Table6[[#This Row],[JV Number]],Table5[JV Number],Table5[Early Completion Bridge])</f>
        <v>--</v>
      </c>
      <c r="E397" s="1" t="e">
        <f>LOOKUP(Table6[[#This Row],[JV Number]],Table5[JV Number],Table5[Region])</f>
        <v>#REF!</v>
      </c>
      <c r="F397" s="1">
        <f>LOOKUP(Table6[[#This Row],[JV Number]],Table5[JV Number],Table5[District])</f>
        <v>11</v>
      </c>
      <c r="G397" s="1" t="str">
        <f>LOOKUP(Table6[[#This Row],[JV Number]],Table5[JV Number],Table5[County])</f>
        <v>Allegheny</v>
      </c>
      <c r="H397" s="485">
        <f>LOOKUP(Table6[[#This Row],[JV Number]],Table1[JV '#],Table1[Latitude])</f>
        <v>40.450000000000003</v>
      </c>
      <c r="I397" s="485">
        <f>LOOKUP(Table6[[#This Row],[JV Number]],Table1[JV '#],Table1[Longitude])</f>
        <v>-80.250361111111104</v>
      </c>
      <c r="J397" s="1" t="e">
        <f>IF(LOOKUP(Table6[[#This Row],[JV Number]],Table5[JV Number],Table5[Requires Clear/Grub])="",0,1)</f>
        <v>#REF!</v>
      </c>
      <c r="K397" s="1" t="e">
        <f>IF(LOOKUP(Table6[[#This Row],[JV Number]],Table5[JV Number],Table5[Requires Stakeout])="",0,1)</f>
        <v>#REF!</v>
      </c>
      <c r="L397" s="1" t="e">
        <f>IF(LOOKUP(Table6[[#This Row],[JV Number]],Table5[JV Number],Table5[Requires Earthwork])="",0,1)</f>
        <v>#REF!</v>
      </c>
      <c r="M397" s="1" t="e">
        <f>IF(LOOKUP(Table6[[#This Row],[JV Number]],Table5[JV Number],Table5[Requires Guardrail Adjustment])="",0,1)</f>
        <v>#REF!</v>
      </c>
      <c r="N397" s="1" t="e">
        <f>IF(LOOKUP(Table6[[#This Row],[JV Number]],Table5[JV Number],Table5[Requires Other Action])="",0,1)</f>
        <v>#REF!</v>
      </c>
    </row>
    <row r="398" spans="3:14" x14ac:dyDescent="0.25">
      <c r="C398" s="1">
        <v>398</v>
      </c>
      <c r="D398" s="1" t="str">
        <f>LOOKUP(Table6[[#This Row],[JV Number]],Table5[JV Number],Table5[Early Completion Bridge])</f>
        <v>--</v>
      </c>
      <c r="E398" s="1" t="e">
        <f>LOOKUP(Table6[[#This Row],[JV Number]],Table5[JV Number],Table5[Region])</f>
        <v>#REF!</v>
      </c>
      <c r="F398" s="1">
        <f>LOOKUP(Table6[[#This Row],[JV Number]],Table5[JV Number],Table5[District])</f>
        <v>11</v>
      </c>
      <c r="G398" s="1" t="str">
        <f>LOOKUP(Table6[[#This Row],[JV Number]],Table5[JV Number],Table5[County])</f>
        <v>Allegheny</v>
      </c>
      <c r="H398" s="485">
        <f>LOOKUP(Table6[[#This Row],[JV Number]],Table1[JV '#],Table1[Latitude])</f>
        <v>40.424333333333337</v>
      </c>
      <c r="I398" s="485">
        <f>LOOKUP(Table6[[#This Row],[JV Number]],Table1[JV '#],Table1[Longitude])</f>
        <v>-79.859394444444447</v>
      </c>
      <c r="J398" s="1" t="e">
        <f>IF(LOOKUP(Table6[[#This Row],[JV Number]],Table5[JV Number],Table5[Requires Clear/Grub])="",0,1)</f>
        <v>#REF!</v>
      </c>
      <c r="K398" s="1" t="e">
        <f>IF(LOOKUP(Table6[[#This Row],[JV Number]],Table5[JV Number],Table5[Requires Stakeout])="",0,1)</f>
        <v>#REF!</v>
      </c>
      <c r="L398" s="1" t="e">
        <f>IF(LOOKUP(Table6[[#This Row],[JV Number]],Table5[JV Number],Table5[Requires Earthwork])="",0,1)</f>
        <v>#REF!</v>
      </c>
      <c r="M398" s="1" t="e">
        <f>IF(LOOKUP(Table6[[#This Row],[JV Number]],Table5[JV Number],Table5[Requires Guardrail Adjustment])="",0,1)</f>
        <v>#REF!</v>
      </c>
      <c r="N398" s="1" t="e">
        <f>IF(LOOKUP(Table6[[#This Row],[JV Number]],Table5[JV Number],Table5[Requires Other Action])="",0,1)</f>
        <v>#REF!</v>
      </c>
    </row>
    <row r="399" spans="3:14" x14ac:dyDescent="0.25">
      <c r="C399" s="1">
        <v>399</v>
      </c>
      <c r="D399" s="1" t="str">
        <f>LOOKUP(Table6[[#This Row],[JV Number]],Table5[JV Number],Table5[Early Completion Bridge])</f>
        <v>--</v>
      </c>
      <c r="E399" s="1" t="e">
        <f>LOOKUP(Table6[[#This Row],[JV Number]],Table5[JV Number],Table5[Region])</f>
        <v>#REF!</v>
      </c>
      <c r="F399" s="1">
        <f>LOOKUP(Table6[[#This Row],[JV Number]],Table5[JV Number],Table5[District])</f>
        <v>11</v>
      </c>
      <c r="G399" s="1" t="str">
        <f>LOOKUP(Table6[[#This Row],[JV Number]],Table5[JV Number],Table5[County])</f>
        <v>Allegheny</v>
      </c>
      <c r="H399" s="485">
        <f>LOOKUP(Table6[[#This Row],[JV Number]],Table1[JV '#],Table1[Latitude])</f>
        <v>40.264166666666668</v>
      </c>
      <c r="I399" s="485">
        <f>LOOKUP(Table6[[#This Row],[JV Number]],Table1[JV '#],Table1[Longitude])</f>
        <v>-79.878594444444445</v>
      </c>
      <c r="J399" s="1" t="e">
        <f>IF(LOOKUP(Table6[[#This Row],[JV Number]],Table5[JV Number],Table5[Requires Clear/Grub])="",0,1)</f>
        <v>#REF!</v>
      </c>
      <c r="K399" s="1" t="e">
        <f>IF(LOOKUP(Table6[[#This Row],[JV Number]],Table5[JV Number],Table5[Requires Stakeout])="",0,1)</f>
        <v>#REF!</v>
      </c>
      <c r="L399" s="1" t="e">
        <f>IF(LOOKUP(Table6[[#This Row],[JV Number]],Table5[JV Number],Table5[Requires Earthwork])="",0,1)</f>
        <v>#REF!</v>
      </c>
      <c r="M399" s="1" t="e">
        <f>IF(LOOKUP(Table6[[#This Row],[JV Number]],Table5[JV Number],Table5[Requires Guardrail Adjustment])="",0,1)</f>
        <v>#REF!</v>
      </c>
      <c r="N399" s="1" t="e">
        <f>IF(LOOKUP(Table6[[#This Row],[JV Number]],Table5[JV Number],Table5[Requires Other Action])="",0,1)</f>
        <v>#REF!</v>
      </c>
    </row>
    <row r="400" spans="3:14" x14ac:dyDescent="0.25">
      <c r="C400" s="1">
        <v>402</v>
      </c>
      <c r="D400" s="1" t="str">
        <f>LOOKUP(Table6[[#This Row],[JV Number]],Table5[JV Number],Table5[Early Completion Bridge])</f>
        <v>--</v>
      </c>
      <c r="E400" s="1" t="e">
        <f>LOOKUP(Table6[[#This Row],[JV Number]],Table5[JV Number],Table5[Region])</f>
        <v>#REF!</v>
      </c>
      <c r="F400" s="1">
        <f>LOOKUP(Table6[[#This Row],[JV Number]],Table5[JV Number],Table5[District])</f>
        <v>11</v>
      </c>
      <c r="G400" s="1" t="str">
        <f>LOOKUP(Table6[[#This Row],[JV Number]],Table5[JV Number],Table5[County])</f>
        <v>Allegheny</v>
      </c>
      <c r="H400" s="485">
        <f>LOOKUP(Table6[[#This Row],[JV Number]],Table1[JV '#],Table1[Latitude])</f>
        <v>40.19777777777778</v>
      </c>
      <c r="I400" s="485">
        <f>LOOKUP(Table6[[#This Row],[JV Number]],Table1[JV '#],Table1[Longitude])</f>
        <v>-79.88825555555556</v>
      </c>
      <c r="J400" s="1" t="e">
        <f>IF(LOOKUP(Table6[[#This Row],[JV Number]],Table5[JV Number],Table5[Requires Clear/Grub])="",0,1)</f>
        <v>#REF!</v>
      </c>
      <c r="K400" s="1" t="e">
        <f>IF(LOOKUP(Table6[[#This Row],[JV Number]],Table5[JV Number],Table5[Requires Stakeout])="",0,1)</f>
        <v>#REF!</v>
      </c>
      <c r="L400" s="1" t="e">
        <f>IF(LOOKUP(Table6[[#This Row],[JV Number]],Table5[JV Number],Table5[Requires Earthwork])="",0,1)</f>
        <v>#REF!</v>
      </c>
      <c r="M400" s="1" t="e">
        <f>IF(LOOKUP(Table6[[#This Row],[JV Number]],Table5[JV Number],Table5[Requires Guardrail Adjustment])="",0,1)</f>
        <v>#REF!</v>
      </c>
      <c r="N400" s="1" t="e">
        <f>IF(LOOKUP(Table6[[#This Row],[JV Number]],Table5[JV Number],Table5[Requires Other Action])="",0,1)</f>
        <v>#REF!</v>
      </c>
    </row>
    <row r="401" spans="3:14" x14ac:dyDescent="0.25">
      <c r="C401" s="1">
        <v>403</v>
      </c>
      <c r="D401" s="1" t="str">
        <f>LOOKUP(Table6[[#This Row],[JV Number]],Table5[JV Number],Table5[Early Completion Bridge])</f>
        <v>--</v>
      </c>
      <c r="E401" s="1" t="e">
        <f>LOOKUP(Table6[[#This Row],[JV Number]],Table5[JV Number],Table5[Region])</f>
        <v>#REF!</v>
      </c>
      <c r="F401" s="1">
        <f>LOOKUP(Table6[[#This Row],[JV Number]],Table5[JV Number],Table5[District])</f>
        <v>11</v>
      </c>
      <c r="G401" s="1" t="str">
        <f>LOOKUP(Table6[[#This Row],[JV Number]],Table5[JV Number],Table5[County])</f>
        <v>Allegheny</v>
      </c>
      <c r="H401" s="485">
        <f>LOOKUP(Table6[[#This Row],[JV Number]],Table1[JV '#],Table1[Latitude])</f>
        <v>40.214638888888892</v>
      </c>
      <c r="I401" s="485">
        <f>LOOKUP(Table6[[#This Row],[JV Number]],Table1[JV '#],Table1[Longitude])</f>
        <v>-79.827516666666668</v>
      </c>
      <c r="J401" s="1" t="e">
        <f>IF(LOOKUP(Table6[[#This Row],[JV Number]],Table5[JV Number],Table5[Requires Clear/Grub])="",0,1)</f>
        <v>#REF!</v>
      </c>
      <c r="K401" s="1" t="e">
        <f>IF(LOOKUP(Table6[[#This Row],[JV Number]],Table5[JV Number],Table5[Requires Stakeout])="",0,1)</f>
        <v>#REF!</v>
      </c>
      <c r="L401" s="1" t="e">
        <f>IF(LOOKUP(Table6[[#This Row],[JV Number]],Table5[JV Number],Table5[Requires Earthwork])="",0,1)</f>
        <v>#REF!</v>
      </c>
      <c r="M401" s="1" t="e">
        <f>IF(LOOKUP(Table6[[#This Row],[JV Number]],Table5[JV Number],Table5[Requires Guardrail Adjustment])="",0,1)</f>
        <v>#REF!</v>
      </c>
      <c r="N401" s="1" t="e">
        <f>IF(LOOKUP(Table6[[#This Row],[JV Number]],Table5[JV Number],Table5[Requires Other Action])="",0,1)</f>
        <v>#REF!</v>
      </c>
    </row>
    <row r="402" spans="3:14" x14ac:dyDescent="0.25">
      <c r="C402" s="1">
        <v>404</v>
      </c>
      <c r="D402" s="1" t="str">
        <f>LOOKUP(Table6[[#This Row],[JV Number]],Table5[JV Number],Table5[Early Completion Bridge])</f>
        <v>--</v>
      </c>
      <c r="E402" s="1" t="e">
        <f>LOOKUP(Table6[[#This Row],[JV Number]],Table5[JV Number],Table5[Region])</f>
        <v>#REF!</v>
      </c>
      <c r="F402" s="1">
        <f>LOOKUP(Table6[[#This Row],[JV Number]],Table5[JV Number],Table5[District])</f>
        <v>11</v>
      </c>
      <c r="G402" s="1" t="str">
        <f>LOOKUP(Table6[[#This Row],[JV Number]],Table5[JV Number],Table5[County])</f>
        <v>Allegheny</v>
      </c>
      <c r="H402" s="485">
        <f>LOOKUP(Table6[[#This Row],[JV Number]],Table1[JV '#],Table1[Latitude])</f>
        <v>40.624972222222219</v>
      </c>
      <c r="I402" s="485">
        <f>LOOKUP(Table6[[#This Row],[JV Number]],Table1[JV '#],Table1[Longitude])</f>
        <v>-79.926458333333329</v>
      </c>
      <c r="J402" s="1" t="e">
        <f>IF(LOOKUP(Table6[[#This Row],[JV Number]],Table5[JV Number],Table5[Requires Clear/Grub])="",0,1)</f>
        <v>#REF!</v>
      </c>
      <c r="K402" s="1" t="e">
        <f>IF(LOOKUP(Table6[[#This Row],[JV Number]],Table5[JV Number],Table5[Requires Stakeout])="",0,1)</f>
        <v>#REF!</v>
      </c>
      <c r="L402" s="1" t="e">
        <f>IF(LOOKUP(Table6[[#This Row],[JV Number]],Table5[JV Number],Table5[Requires Earthwork])="",0,1)</f>
        <v>#REF!</v>
      </c>
      <c r="M402" s="1" t="e">
        <f>IF(LOOKUP(Table6[[#This Row],[JV Number]],Table5[JV Number],Table5[Requires Guardrail Adjustment])="",0,1)</f>
        <v>#REF!</v>
      </c>
      <c r="N402" s="1" t="e">
        <f>IF(LOOKUP(Table6[[#This Row],[JV Number]],Table5[JV Number],Table5[Requires Other Action])="",0,1)</f>
        <v>#REF!</v>
      </c>
    </row>
    <row r="403" spans="3:14" x14ac:dyDescent="0.25">
      <c r="C403" s="1">
        <v>405</v>
      </c>
      <c r="D403" s="1" t="str">
        <f>LOOKUP(Table6[[#This Row],[JV Number]],Table5[JV Number],Table5[Early Completion Bridge])</f>
        <v>Y</v>
      </c>
      <c r="E403" s="1" t="e">
        <f>LOOKUP(Table6[[#This Row],[JV Number]],Table5[JV Number],Table5[Region])</f>
        <v>#REF!</v>
      </c>
      <c r="F403" s="1">
        <f>LOOKUP(Table6[[#This Row],[JV Number]],Table5[JV Number],Table5[District])</f>
        <v>11</v>
      </c>
      <c r="G403" s="1" t="str">
        <f>LOOKUP(Table6[[#This Row],[JV Number]],Table5[JV Number],Table5[County])</f>
        <v>Allegheny</v>
      </c>
      <c r="H403" s="485">
        <f>LOOKUP(Table6[[#This Row],[JV Number]],Table1[JV '#],Table1[Latitude])</f>
        <v>40.606916666666663</v>
      </c>
      <c r="I403" s="485">
        <f>LOOKUP(Table6[[#This Row],[JV Number]],Table1[JV '#],Table1[Longitude])</f>
        <v>-79.89125555555556</v>
      </c>
      <c r="J403" s="1" t="e">
        <f>IF(LOOKUP(Table6[[#This Row],[JV Number]],Table5[JV Number],Table5[Requires Clear/Grub])="",0,1)</f>
        <v>#REF!</v>
      </c>
      <c r="K403" s="1" t="e">
        <f>IF(LOOKUP(Table6[[#This Row],[JV Number]],Table5[JV Number],Table5[Requires Stakeout])="",0,1)</f>
        <v>#REF!</v>
      </c>
      <c r="L403" s="1" t="e">
        <f>IF(LOOKUP(Table6[[#This Row],[JV Number]],Table5[JV Number],Table5[Requires Earthwork])="",0,1)</f>
        <v>#REF!</v>
      </c>
      <c r="M403" s="1" t="e">
        <f>IF(LOOKUP(Table6[[#This Row],[JV Number]],Table5[JV Number],Table5[Requires Guardrail Adjustment])="",0,1)</f>
        <v>#REF!</v>
      </c>
      <c r="N403" s="1" t="e">
        <f>IF(LOOKUP(Table6[[#This Row],[JV Number]],Table5[JV Number],Table5[Requires Other Action])="",0,1)</f>
        <v>#REF!</v>
      </c>
    </row>
    <row r="404" spans="3:14" x14ac:dyDescent="0.25">
      <c r="C404" s="1">
        <v>406</v>
      </c>
      <c r="D404" s="1" t="str">
        <f>LOOKUP(Table6[[#This Row],[JV Number]],Table5[JV Number],Table5[Early Completion Bridge])</f>
        <v>--</v>
      </c>
      <c r="E404" s="1" t="e">
        <f>LOOKUP(Table6[[#This Row],[JV Number]],Table5[JV Number],Table5[Region])</f>
        <v>#REF!</v>
      </c>
      <c r="F404" s="1">
        <f>LOOKUP(Table6[[#This Row],[JV Number]],Table5[JV Number],Table5[District])</f>
        <v>11</v>
      </c>
      <c r="G404" s="1" t="str">
        <f>LOOKUP(Table6[[#This Row],[JV Number]],Table5[JV Number],Table5[County])</f>
        <v>Allegheny</v>
      </c>
      <c r="H404" s="485">
        <f>LOOKUP(Table6[[#This Row],[JV Number]],Table1[JV '#],Table1[Latitude])</f>
        <v>40.347027777777775</v>
      </c>
      <c r="I404" s="485">
        <f>LOOKUP(Table6[[#This Row],[JV Number]],Table1[JV '#],Table1[Longitude])</f>
        <v>-80.169469444444445</v>
      </c>
      <c r="J404" s="1" t="e">
        <f>IF(LOOKUP(Table6[[#This Row],[JV Number]],Table5[JV Number],Table5[Requires Clear/Grub])="",0,1)</f>
        <v>#REF!</v>
      </c>
      <c r="K404" s="1" t="e">
        <f>IF(LOOKUP(Table6[[#This Row],[JV Number]],Table5[JV Number],Table5[Requires Stakeout])="",0,1)</f>
        <v>#REF!</v>
      </c>
      <c r="L404" s="1" t="e">
        <f>IF(LOOKUP(Table6[[#This Row],[JV Number]],Table5[JV Number],Table5[Requires Earthwork])="",0,1)</f>
        <v>#REF!</v>
      </c>
      <c r="M404" s="1" t="e">
        <f>IF(LOOKUP(Table6[[#This Row],[JV Number]],Table5[JV Number],Table5[Requires Guardrail Adjustment])="",0,1)</f>
        <v>#REF!</v>
      </c>
      <c r="N404" s="1" t="e">
        <f>IF(LOOKUP(Table6[[#This Row],[JV Number]],Table5[JV Number],Table5[Requires Other Action])="",0,1)</f>
        <v>#REF!</v>
      </c>
    </row>
    <row r="405" spans="3:14" x14ac:dyDescent="0.25">
      <c r="C405" s="1">
        <v>407</v>
      </c>
      <c r="D405" s="1" t="str">
        <f>LOOKUP(Table6[[#This Row],[JV Number]],Table5[JV Number],Table5[Early Completion Bridge])</f>
        <v>--</v>
      </c>
      <c r="E405" s="1" t="e">
        <f>LOOKUP(Table6[[#This Row],[JV Number]],Table5[JV Number],Table5[Region])</f>
        <v>#REF!</v>
      </c>
      <c r="F405" s="1">
        <f>LOOKUP(Table6[[#This Row],[JV Number]],Table5[JV Number],Table5[District])</f>
        <v>11</v>
      </c>
      <c r="G405" s="1" t="str">
        <f>LOOKUP(Table6[[#This Row],[JV Number]],Table5[JV Number],Table5[County])</f>
        <v>Allegheny</v>
      </c>
      <c r="H405" s="485">
        <f>LOOKUP(Table6[[#This Row],[JV Number]],Table1[JV '#],Table1[Latitude])</f>
        <v>40.531388888888891</v>
      </c>
      <c r="I405" s="485">
        <f>LOOKUP(Table6[[#This Row],[JV Number]],Table1[JV '#],Table1[Longitude])</f>
        <v>-79.848422222222226</v>
      </c>
      <c r="J405" s="1" t="e">
        <f>IF(LOOKUP(Table6[[#This Row],[JV Number]],Table5[JV Number],Table5[Requires Clear/Grub])="",0,1)</f>
        <v>#REF!</v>
      </c>
      <c r="K405" s="1" t="e">
        <f>IF(LOOKUP(Table6[[#This Row],[JV Number]],Table5[JV Number],Table5[Requires Stakeout])="",0,1)</f>
        <v>#REF!</v>
      </c>
      <c r="L405" s="1" t="e">
        <f>IF(LOOKUP(Table6[[#This Row],[JV Number]],Table5[JV Number],Table5[Requires Earthwork])="",0,1)</f>
        <v>#REF!</v>
      </c>
      <c r="M405" s="1" t="e">
        <f>IF(LOOKUP(Table6[[#This Row],[JV Number]],Table5[JV Number],Table5[Requires Guardrail Adjustment])="",0,1)</f>
        <v>#REF!</v>
      </c>
      <c r="N405" s="1" t="e">
        <f>IF(LOOKUP(Table6[[#This Row],[JV Number]],Table5[JV Number],Table5[Requires Other Action])="",0,1)</f>
        <v>#REF!</v>
      </c>
    </row>
    <row r="406" spans="3:14" x14ac:dyDescent="0.25">
      <c r="C406" s="1">
        <v>408</v>
      </c>
      <c r="D406" s="1" t="str">
        <f>LOOKUP(Table6[[#This Row],[JV Number]],Table5[JV Number],Table5[Early Completion Bridge])</f>
        <v>--</v>
      </c>
      <c r="E406" s="1" t="e">
        <f>LOOKUP(Table6[[#This Row],[JV Number]],Table5[JV Number],Table5[Region])</f>
        <v>#REF!</v>
      </c>
      <c r="F406" s="1">
        <f>LOOKUP(Table6[[#This Row],[JV Number]],Table5[JV Number],Table5[District])</f>
        <v>11</v>
      </c>
      <c r="G406" s="1" t="str">
        <f>LOOKUP(Table6[[#This Row],[JV Number]],Table5[JV Number],Table5[County])</f>
        <v>Allegheny</v>
      </c>
      <c r="H406" s="485">
        <f>LOOKUP(Table6[[#This Row],[JV Number]],Table1[JV '#],Table1[Latitude])</f>
        <v>40.581611111111108</v>
      </c>
      <c r="I406" s="485">
        <f>LOOKUP(Table6[[#This Row],[JV Number]],Table1[JV '#],Table1[Longitude])</f>
        <v>-79.77869444444444</v>
      </c>
      <c r="J406" s="1" t="e">
        <f>IF(LOOKUP(Table6[[#This Row],[JV Number]],Table5[JV Number],Table5[Requires Clear/Grub])="",0,1)</f>
        <v>#REF!</v>
      </c>
      <c r="K406" s="1" t="e">
        <f>IF(LOOKUP(Table6[[#This Row],[JV Number]],Table5[JV Number],Table5[Requires Stakeout])="",0,1)</f>
        <v>#REF!</v>
      </c>
      <c r="L406" s="1" t="e">
        <f>IF(LOOKUP(Table6[[#This Row],[JV Number]],Table5[JV Number],Table5[Requires Earthwork])="",0,1)</f>
        <v>#REF!</v>
      </c>
      <c r="M406" s="1" t="e">
        <f>IF(LOOKUP(Table6[[#This Row],[JV Number]],Table5[JV Number],Table5[Requires Guardrail Adjustment])="",0,1)</f>
        <v>#REF!</v>
      </c>
      <c r="N406" s="1" t="e">
        <f>IF(LOOKUP(Table6[[#This Row],[JV Number]],Table5[JV Number],Table5[Requires Other Action])="",0,1)</f>
        <v>#REF!</v>
      </c>
    </row>
    <row r="407" spans="3:14" x14ac:dyDescent="0.25">
      <c r="C407" s="1">
        <v>409</v>
      </c>
      <c r="D407" s="1" t="str">
        <f>LOOKUP(Table6[[#This Row],[JV Number]],Table5[JV Number],Table5[Early Completion Bridge])</f>
        <v>--</v>
      </c>
      <c r="E407" s="1" t="e">
        <f>LOOKUP(Table6[[#This Row],[JV Number]],Table5[JV Number],Table5[Region])</f>
        <v>#REF!</v>
      </c>
      <c r="F407" s="1">
        <f>LOOKUP(Table6[[#This Row],[JV Number]],Table5[JV Number],Table5[District])</f>
        <v>11</v>
      </c>
      <c r="G407" s="1" t="str">
        <f>LOOKUP(Table6[[#This Row],[JV Number]],Table5[JV Number],Table5[County])</f>
        <v>Allegheny</v>
      </c>
      <c r="H407" s="485">
        <f>LOOKUP(Table6[[#This Row],[JV Number]],Table1[JV '#],Table1[Latitude])</f>
        <v>40.58636111111111</v>
      </c>
      <c r="I407" s="485">
        <f>LOOKUP(Table6[[#This Row],[JV Number]],Table1[JV '#],Table1[Longitude])</f>
        <v>-79.776702777777771</v>
      </c>
      <c r="J407" s="1" t="e">
        <f>IF(LOOKUP(Table6[[#This Row],[JV Number]],Table5[JV Number],Table5[Requires Clear/Grub])="",0,1)</f>
        <v>#REF!</v>
      </c>
      <c r="K407" s="1" t="e">
        <f>IF(LOOKUP(Table6[[#This Row],[JV Number]],Table5[JV Number],Table5[Requires Stakeout])="",0,1)</f>
        <v>#REF!</v>
      </c>
      <c r="L407" s="1" t="e">
        <f>IF(LOOKUP(Table6[[#This Row],[JV Number]],Table5[JV Number],Table5[Requires Earthwork])="",0,1)</f>
        <v>#REF!</v>
      </c>
      <c r="M407" s="1" t="e">
        <f>IF(LOOKUP(Table6[[#This Row],[JV Number]],Table5[JV Number],Table5[Requires Guardrail Adjustment])="",0,1)</f>
        <v>#REF!</v>
      </c>
      <c r="N407" s="1" t="e">
        <f>IF(LOOKUP(Table6[[#This Row],[JV Number]],Table5[JV Number],Table5[Requires Other Action])="",0,1)</f>
        <v>#REF!</v>
      </c>
    </row>
    <row r="408" spans="3:14" x14ac:dyDescent="0.25">
      <c r="C408" s="1">
        <v>410</v>
      </c>
      <c r="D408" s="1" t="str">
        <f>LOOKUP(Table6[[#This Row],[JV Number]],Table5[JV Number],Table5[Early Completion Bridge])</f>
        <v>--</v>
      </c>
      <c r="E408" s="1" t="e">
        <f>LOOKUP(Table6[[#This Row],[JV Number]],Table5[JV Number],Table5[Region])</f>
        <v>#REF!</v>
      </c>
      <c r="F408" s="1">
        <f>LOOKUP(Table6[[#This Row],[JV Number]],Table5[JV Number],Table5[District])</f>
        <v>11</v>
      </c>
      <c r="G408" s="1" t="str">
        <f>LOOKUP(Table6[[#This Row],[JV Number]],Table5[JV Number],Table5[County])</f>
        <v>Allegheny</v>
      </c>
      <c r="H408" s="485">
        <f>LOOKUP(Table6[[#This Row],[JV Number]],Table1[JV '#],Table1[Latitude])</f>
        <v>40.549527777777776</v>
      </c>
      <c r="I408" s="485">
        <f>LOOKUP(Table6[[#This Row],[JV Number]],Table1[JV '#],Table1[Longitude])</f>
        <v>-79.914452777777782</v>
      </c>
      <c r="J408" s="1" t="e">
        <f>IF(LOOKUP(Table6[[#This Row],[JV Number]],Table5[JV Number],Table5[Requires Clear/Grub])="",0,1)</f>
        <v>#REF!</v>
      </c>
      <c r="K408" s="1" t="e">
        <f>IF(LOOKUP(Table6[[#This Row],[JV Number]],Table5[JV Number],Table5[Requires Stakeout])="",0,1)</f>
        <v>#REF!</v>
      </c>
      <c r="L408" s="1" t="e">
        <f>IF(LOOKUP(Table6[[#This Row],[JV Number]],Table5[JV Number],Table5[Requires Earthwork])="",0,1)</f>
        <v>#REF!</v>
      </c>
      <c r="M408" s="1" t="e">
        <f>IF(LOOKUP(Table6[[#This Row],[JV Number]],Table5[JV Number],Table5[Requires Guardrail Adjustment])="",0,1)</f>
        <v>#REF!</v>
      </c>
      <c r="N408" s="1" t="e">
        <f>IF(LOOKUP(Table6[[#This Row],[JV Number]],Table5[JV Number],Table5[Requires Other Action])="",0,1)</f>
        <v>#REF!</v>
      </c>
    </row>
    <row r="409" spans="3:14" x14ac:dyDescent="0.25">
      <c r="C409" s="1">
        <v>411</v>
      </c>
      <c r="D409" s="1" t="str">
        <f>LOOKUP(Table6[[#This Row],[JV Number]],Table5[JV Number],Table5[Early Completion Bridge])</f>
        <v>--</v>
      </c>
      <c r="E409" s="1" t="e">
        <f>LOOKUP(Table6[[#This Row],[JV Number]],Table5[JV Number],Table5[Region])</f>
        <v>#REF!</v>
      </c>
      <c r="F409" s="1">
        <f>LOOKUP(Table6[[#This Row],[JV Number]],Table5[JV Number],Table5[District])</f>
        <v>11</v>
      </c>
      <c r="G409" s="1" t="str">
        <f>LOOKUP(Table6[[#This Row],[JV Number]],Table5[JV Number],Table5[County])</f>
        <v>Allegheny</v>
      </c>
      <c r="H409" s="485">
        <f>LOOKUP(Table6[[#This Row],[JV Number]],Table1[JV '#],Table1[Latitude])</f>
        <v>40.535472222222225</v>
      </c>
      <c r="I409" s="485">
        <f>LOOKUP(Table6[[#This Row],[JV Number]],Table1[JV '#],Table1[Longitude])</f>
        <v>-79.847794444444446</v>
      </c>
      <c r="J409" s="1" t="e">
        <f>IF(LOOKUP(Table6[[#This Row],[JV Number]],Table5[JV Number],Table5[Requires Clear/Grub])="",0,1)</f>
        <v>#REF!</v>
      </c>
      <c r="K409" s="1" t="e">
        <f>IF(LOOKUP(Table6[[#This Row],[JV Number]],Table5[JV Number],Table5[Requires Stakeout])="",0,1)</f>
        <v>#REF!</v>
      </c>
      <c r="L409" s="1" t="e">
        <f>IF(LOOKUP(Table6[[#This Row],[JV Number]],Table5[JV Number],Table5[Requires Earthwork])="",0,1)</f>
        <v>#REF!</v>
      </c>
      <c r="M409" s="1" t="e">
        <f>IF(LOOKUP(Table6[[#This Row],[JV Number]],Table5[JV Number],Table5[Requires Guardrail Adjustment])="",0,1)</f>
        <v>#REF!</v>
      </c>
      <c r="N409" s="1" t="e">
        <f>IF(LOOKUP(Table6[[#This Row],[JV Number]],Table5[JV Number],Table5[Requires Other Action])="",0,1)</f>
        <v>#REF!</v>
      </c>
    </row>
    <row r="410" spans="3:14" x14ac:dyDescent="0.25">
      <c r="C410" s="1">
        <v>412</v>
      </c>
      <c r="D410" s="1" t="str">
        <f>LOOKUP(Table6[[#This Row],[JV Number]],Table5[JV Number],Table5[Early Completion Bridge])</f>
        <v>Y</v>
      </c>
      <c r="E410" s="1" t="e">
        <f>LOOKUP(Table6[[#This Row],[JV Number]],Table5[JV Number],Table5[Region])</f>
        <v>#REF!</v>
      </c>
      <c r="F410" s="1">
        <f>LOOKUP(Table6[[#This Row],[JV Number]],Table5[JV Number],Table5[District])</f>
        <v>11</v>
      </c>
      <c r="G410" s="1" t="str">
        <f>LOOKUP(Table6[[#This Row],[JV Number]],Table5[JV Number],Table5[County])</f>
        <v>Allegheny</v>
      </c>
      <c r="H410" s="485">
        <f>LOOKUP(Table6[[#This Row],[JV Number]],Table1[JV '#],Table1[Latitude])</f>
        <v>40.537722222222222</v>
      </c>
      <c r="I410" s="485">
        <f>LOOKUP(Table6[[#This Row],[JV Number]],Table1[JV '#],Table1[Longitude])</f>
        <v>-79.851033333333334</v>
      </c>
      <c r="J410" s="1" t="e">
        <f>IF(LOOKUP(Table6[[#This Row],[JV Number]],Table5[JV Number],Table5[Requires Clear/Grub])="",0,1)</f>
        <v>#REF!</v>
      </c>
      <c r="K410" s="1" t="e">
        <f>IF(LOOKUP(Table6[[#This Row],[JV Number]],Table5[JV Number],Table5[Requires Stakeout])="",0,1)</f>
        <v>#REF!</v>
      </c>
      <c r="L410" s="1" t="e">
        <f>IF(LOOKUP(Table6[[#This Row],[JV Number]],Table5[JV Number],Table5[Requires Earthwork])="",0,1)</f>
        <v>#REF!</v>
      </c>
      <c r="M410" s="1" t="e">
        <f>IF(LOOKUP(Table6[[#This Row],[JV Number]],Table5[JV Number],Table5[Requires Guardrail Adjustment])="",0,1)</f>
        <v>#REF!</v>
      </c>
      <c r="N410" s="1" t="e">
        <f>IF(LOOKUP(Table6[[#This Row],[JV Number]],Table5[JV Number],Table5[Requires Other Action])="",0,1)</f>
        <v>#REF!</v>
      </c>
    </row>
    <row r="411" spans="3:14" x14ac:dyDescent="0.25">
      <c r="C411" s="1">
        <v>413</v>
      </c>
      <c r="D411" s="1" t="str">
        <f>LOOKUP(Table6[[#This Row],[JV Number]],Table5[JV Number],Table5[Early Completion Bridge])</f>
        <v>--</v>
      </c>
      <c r="E411" s="1" t="e">
        <f>LOOKUP(Table6[[#This Row],[JV Number]],Table5[JV Number],Table5[Region])</f>
        <v>#REF!</v>
      </c>
      <c r="F411" s="1">
        <f>LOOKUP(Table6[[#This Row],[JV Number]],Table5[JV Number],Table5[District])</f>
        <v>11</v>
      </c>
      <c r="G411" s="1" t="str">
        <f>LOOKUP(Table6[[#This Row],[JV Number]],Table5[JV Number],Table5[County])</f>
        <v>Allegheny</v>
      </c>
      <c r="H411" s="485">
        <f>LOOKUP(Table6[[#This Row],[JV Number]],Table1[JV '#],Table1[Latitude])</f>
        <v>40.581222222222202</v>
      </c>
      <c r="I411" s="485">
        <f>LOOKUP(Table6[[#This Row],[JV Number]],Table1[JV '#],Table1[Longitude])</f>
        <v>-79.907119444444405</v>
      </c>
      <c r="J411" s="1" t="e">
        <f>IF(LOOKUP(Table6[[#This Row],[JV Number]],Table5[JV Number],Table5[Requires Clear/Grub])="",0,1)</f>
        <v>#REF!</v>
      </c>
      <c r="K411" s="1" t="e">
        <f>IF(LOOKUP(Table6[[#This Row],[JV Number]],Table5[JV Number],Table5[Requires Stakeout])="",0,1)</f>
        <v>#REF!</v>
      </c>
      <c r="L411" s="1" t="e">
        <f>IF(LOOKUP(Table6[[#This Row],[JV Number]],Table5[JV Number],Table5[Requires Earthwork])="",0,1)</f>
        <v>#REF!</v>
      </c>
      <c r="M411" s="1" t="e">
        <f>IF(LOOKUP(Table6[[#This Row],[JV Number]],Table5[JV Number],Table5[Requires Guardrail Adjustment])="",0,1)</f>
        <v>#REF!</v>
      </c>
      <c r="N411" s="1" t="e">
        <f>IF(LOOKUP(Table6[[#This Row],[JV Number]],Table5[JV Number],Table5[Requires Other Action])="",0,1)</f>
        <v>#REF!</v>
      </c>
    </row>
    <row r="412" spans="3:14" x14ac:dyDescent="0.25">
      <c r="C412" s="1">
        <v>414</v>
      </c>
      <c r="D412" s="1" t="str">
        <f>LOOKUP(Table6[[#This Row],[JV Number]],Table5[JV Number],Table5[Early Completion Bridge])</f>
        <v>Y</v>
      </c>
      <c r="E412" s="1" t="e">
        <f>LOOKUP(Table6[[#This Row],[JV Number]],Table5[JV Number],Table5[Region])</f>
        <v>#REF!</v>
      </c>
      <c r="F412" s="1">
        <f>LOOKUP(Table6[[#This Row],[JV Number]],Table5[JV Number],Table5[District])</f>
        <v>11</v>
      </c>
      <c r="G412" s="1" t="str">
        <f>LOOKUP(Table6[[#This Row],[JV Number]],Table5[JV Number],Table5[County])</f>
        <v>Allegheny</v>
      </c>
      <c r="H412" s="485">
        <f>LOOKUP(Table6[[#This Row],[JV Number]],Table1[JV '#],Table1[Latitude])</f>
        <v>40.520583333333335</v>
      </c>
      <c r="I412" s="485">
        <f>LOOKUP(Table6[[#This Row],[JV Number]],Table1[JV '#],Table1[Longitude])</f>
        <v>-79.938186111111108</v>
      </c>
      <c r="J412" s="1" t="e">
        <f>IF(LOOKUP(Table6[[#This Row],[JV Number]],Table5[JV Number],Table5[Requires Clear/Grub])="",0,1)</f>
        <v>#REF!</v>
      </c>
      <c r="K412" s="1" t="e">
        <f>IF(LOOKUP(Table6[[#This Row],[JV Number]],Table5[JV Number],Table5[Requires Stakeout])="",0,1)</f>
        <v>#REF!</v>
      </c>
      <c r="L412" s="1" t="e">
        <f>IF(LOOKUP(Table6[[#This Row],[JV Number]],Table5[JV Number],Table5[Requires Earthwork])="",0,1)</f>
        <v>#REF!</v>
      </c>
      <c r="M412" s="1" t="e">
        <f>IF(LOOKUP(Table6[[#This Row],[JV Number]],Table5[JV Number],Table5[Requires Guardrail Adjustment])="",0,1)</f>
        <v>#REF!</v>
      </c>
      <c r="N412" s="1" t="e">
        <f>IF(LOOKUP(Table6[[#This Row],[JV Number]],Table5[JV Number],Table5[Requires Other Action])="",0,1)</f>
        <v>#REF!</v>
      </c>
    </row>
    <row r="413" spans="3:14" x14ac:dyDescent="0.25">
      <c r="C413" s="1">
        <v>415</v>
      </c>
      <c r="D413" s="1" t="str">
        <f>LOOKUP(Table6[[#This Row],[JV Number]],Table5[JV Number],Table5[Early Completion Bridge])</f>
        <v>Y</v>
      </c>
      <c r="E413" s="1" t="e">
        <f>LOOKUP(Table6[[#This Row],[JV Number]],Table5[JV Number],Table5[Region])</f>
        <v>#REF!</v>
      </c>
      <c r="F413" s="1">
        <f>LOOKUP(Table6[[#This Row],[JV Number]],Table5[JV Number],Table5[District])</f>
        <v>11</v>
      </c>
      <c r="G413" s="1" t="str">
        <f>LOOKUP(Table6[[#This Row],[JV Number]],Table5[JV Number],Table5[County])</f>
        <v>Allegheny</v>
      </c>
      <c r="H413" s="485">
        <f>LOOKUP(Table6[[#This Row],[JV Number]],Table1[JV '#],Table1[Latitude])</f>
        <v>40.522972222222222</v>
      </c>
      <c r="I413" s="485">
        <f>LOOKUP(Table6[[#This Row],[JV Number]],Table1[JV '#],Table1[Longitude])</f>
        <v>-79.935961111111112</v>
      </c>
      <c r="J413" s="1" t="e">
        <f>IF(LOOKUP(Table6[[#This Row],[JV Number]],Table5[JV Number],Table5[Requires Clear/Grub])="",0,1)</f>
        <v>#REF!</v>
      </c>
      <c r="K413" s="1" t="e">
        <f>IF(LOOKUP(Table6[[#This Row],[JV Number]],Table5[JV Number],Table5[Requires Stakeout])="",0,1)</f>
        <v>#REF!</v>
      </c>
      <c r="L413" s="1" t="e">
        <f>IF(LOOKUP(Table6[[#This Row],[JV Number]],Table5[JV Number],Table5[Requires Earthwork])="",0,1)</f>
        <v>#REF!</v>
      </c>
      <c r="M413" s="1" t="e">
        <f>IF(LOOKUP(Table6[[#This Row],[JV Number]],Table5[JV Number],Table5[Requires Guardrail Adjustment])="",0,1)</f>
        <v>#REF!</v>
      </c>
      <c r="N413" s="1" t="e">
        <f>IF(LOOKUP(Table6[[#This Row],[JV Number]],Table5[JV Number],Table5[Requires Other Action])="",0,1)</f>
        <v>#REF!</v>
      </c>
    </row>
    <row r="414" spans="3:14" x14ac:dyDescent="0.25">
      <c r="C414" s="1">
        <v>416</v>
      </c>
      <c r="D414" s="1" t="str">
        <f>LOOKUP(Table6[[#This Row],[JV Number]],Table5[JV Number],Table5[Early Completion Bridge])</f>
        <v>Y</v>
      </c>
      <c r="E414" s="1" t="e">
        <f>LOOKUP(Table6[[#This Row],[JV Number]],Table5[JV Number],Table5[Region])</f>
        <v>#REF!</v>
      </c>
      <c r="F414" s="1">
        <f>LOOKUP(Table6[[#This Row],[JV Number]],Table5[JV Number],Table5[District])</f>
        <v>11</v>
      </c>
      <c r="G414" s="1" t="str">
        <f>LOOKUP(Table6[[#This Row],[JV Number]],Table5[JV Number],Table5[County])</f>
        <v>Allegheny</v>
      </c>
      <c r="H414" s="485">
        <f>LOOKUP(Table6[[#This Row],[JV Number]],Table1[JV '#],Table1[Latitude])</f>
        <v>40.527250000000002</v>
      </c>
      <c r="I414" s="485">
        <f>LOOKUP(Table6[[#This Row],[JV Number]],Table1[JV '#],Table1[Longitude])</f>
        <v>-79.926972222222219</v>
      </c>
      <c r="J414" s="1" t="e">
        <f>IF(LOOKUP(Table6[[#This Row],[JV Number]],Table5[JV Number],Table5[Requires Clear/Grub])="",0,1)</f>
        <v>#REF!</v>
      </c>
      <c r="K414" s="1" t="e">
        <f>IF(LOOKUP(Table6[[#This Row],[JV Number]],Table5[JV Number],Table5[Requires Stakeout])="",0,1)</f>
        <v>#REF!</v>
      </c>
      <c r="L414" s="1" t="e">
        <f>IF(LOOKUP(Table6[[#This Row],[JV Number]],Table5[JV Number],Table5[Requires Earthwork])="",0,1)</f>
        <v>#REF!</v>
      </c>
      <c r="M414" s="1" t="e">
        <f>IF(LOOKUP(Table6[[#This Row],[JV Number]],Table5[JV Number],Table5[Requires Guardrail Adjustment])="",0,1)</f>
        <v>#REF!</v>
      </c>
      <c r="N414" s="1" t="e">
        <f>IF(LOOKUP(Table6[[#This Row],[JV Number]],Table5[JV Number],Table5[Requires Other Action])="",0,1)</f>
        <v>#REF!</v>
      </c>
    </row>
    <row r="415" spans="3:14" x14ac:dyDescent="0.25">
      <c r="C415" s="1">
        <v>417</v>
      </c>
      <c r="D415" s="1" t="str">
        <f>LOOKUP(Table6[[#This Row],[JV Number]],Table5[JV Number],Table5[Early Completion Bridge])</f>
        <v>--</v>
      </c>
      <c r="E415" s="1" t="e">
        <f>LOOKUP(Table6[[#This Row],[JV Number]],Table5[JV Number],Table5[Region])</f>
        <v>#REF!</v>
      </c>
      <c r="F415" s="1">
        <f>LOOKUP(Table6[[#This Row],[JV Number]],Table5[JV Number],Table5[District])</f>
        <v>11</v>
      </c>
      <c r="G415" s="1" t="str">
        <f>LOOKUP(Table6[[#This Row],[JV Number]],Table5[JV Number],Table5[County])</f>
        <v>Allegheny</v>
      </c>
      <c r="H415" s="485">
        <f>LOOKUP(Table6[[#This Row],[JV Number]],Table1[JV '#],Table1[Latitude])</f>
        <v>40.591666666666697</v>
      </c>
      <c r="I415" s="485">
        <f>LOOKUP(Table6[[#This Row],[JV Number]],Table1[JV '#],Table1[Longitude])</f>
        <v>-79.821666666666673</v>
      </c>
      <c r="J415" s="1" t="e">
        <f>IF(LOOKUP(Table6[[#This Row],[JV Number]],Table5[JV Number],Table5[Requires Clear/Grub])="",0,1)</f>
        <v>#REF!</v>
      </c>
      <c r="K415" s="1" t="e">
        <f>IF(LOOKUP(Table6[[#This Row],[JV Number]],Table5[JV Number],Table5[Requires Stakeout])="",0,1)</f>
        <v>#REF!</v>
      </c>
      <c r="L415" s="1" t="e">
        <f>IF(LOOKUP(Table6[[#This Row],[JV Number]],Table5[JV Number],Table5[Requires Earthwork])="",0,1)</f>
        <v>#REF!</v>
      </c>
      <c r="M415" s="1" t="e">
        <f>IF(LOOKUP(Table6[[#This Row],[JV Number]],Table5[JV Number],Table5[Requires Guardrail Adjustment])="",0,1)</f>
        <v>#REF!</v>
      </c>
      <c r="N415" s="1" t="e">
        <f>IF(LOOKUP(Table6[[#This Row],[JV Number]],Table5[JV Number],Table5[Requires Other Action])="",0,1)</f>
        <v>#REF!</v>
      </c>
    </row>
    <row r="416" spans="3:14" x14ac:dyDescent="0.25">
      <c r="C416" s="1">
        <v>418</v>
      </c>
      <c r="D416" s="1" t="str">
        <f>LOOKUP(Table6[[#This Row],[JV Number]],Table5[JV Number],Table5[Early Completion Bridge])</f>
        <v>Y</v>
      </c>
      <c r="E416" s="1" t="e">
        <f>LOOKUP(Table6[[#This Row],[JV Number]],Table5[JV Number],Table5[Region])</f>
        <v>#REF!</v>
      </c>
      <c r="F416" s="1">
        <f>LOOKUP(Table6[[#This Row],[JV Number]],Table5[JV Number],Table5[District])</f>
        <v>11</v>
      </c>
      <c r="G416" s="1" t="str">
        <f>LOOKUP(Table6[[#This Row],[JV Number]],Table5[JV Number],Table5[County])</f>
        <v>Allegheny</v>
      </c>
      <c r="H416" s="485">
        <f>LOOKUP(Table6[[#This Row],[JV Number]],Table1[JV '#],Table1[Latitude])</f>
        <v>40.574527777777774</v>
      </c>
      <c r="I416" s="485">
        <f>LOOKUP(Table6[[#This Row],[JV Number]],Table1[JV '#],Table1[Longitude])</f>
        <v>-79.822655555555556</v>
      </c>
      <c r="J416" s="1" t="e">
        <f>IF(LOOKUP(Table6[[#This Row],[JV Number]],Table5[JV Number],Table5[Requires Clear/Grub])="",0,1)</f>
        <v>#REF!</v>
      </c>
      <c r="K416" s="1" t="e">
        <f>IF(LOOKUP(Table6[[#This Row],[JV Number]],Table5[JV Number],Table5[Requires Stakeout])="",0,1)</f>
        <v>#REF!</v>
      </c>
      <c r="L416" s="1" t="e">
        <f>IF(LOOKUP(Table6[[#This Row],[JV Number]],Table5[JV Number],Table5[Requires Earthwork])="",0,1)</f>
        <v>#REF!</v>
      </c>
      <c r="M416" s="1" t="e">
        <f>IF(LOOKUP(Table6[[#This Row],[JV Number]],Table5[JV Number],Table5[Requires Guardrail Adjustment])="",0,1)</f>
        <v>#REF!</v>
      </c>
      <c r="N416" s="1" t="e">
        <f>IF(LOOKUP(Table6[[#This Row],[JV Number]],Table5[JV Number],Table5[Requires Other Action])="",0,1)</f>
        <v>#REF!</v>
      </c>
    </row>
    <row r="417" spans="3:14" x14ac:dyDescent="0.25">
      <c r="C417" s="1">
        <v>419</v>
      </c>
      <c r="D417" s="1" t="str">
        <f>LOOKUP(Table6[[#This Row],[JV Number]],Table5[JV Number],Table5[Early Completion Bridge])</f>
        <v>Y</v>
      </c>
      <c r="E417" s="1" t="e">
        <f>LOOKUP(Table6[[#This Row],[JV Number]],Table5[JV Number],Table5[Region])</f>
        <v>#REF!</v>
      </c>
      <c r="F417" s="1">
        <f>LOOKUP(Table6[[#This Row],[JV Number]],Table5[JV Number],Table5[District])</f>
        <v>11</v>
      </c>
      <c r="G417" s="1" t="str">
        <f>LOOKUP(Table6[[#This Row],[JV Number]],Table5[JV Number],Table5[County])</f>
        <v>Allegheny</v>
      </c>
      <c r="H417" s="485">
        <f>LOOKUP(Table6[[#This Row],[JV Number]],Table1[JV '#],Table1[Latitude])</f>
        <v>40.65197222222222</v>
      </c>
      <c r="I417" s="485">
        <f>LOOKUP(Table6[[#This Row],[JV Number]],Table1[JV '#],Table1[Longitude])</f>
        <v>-79.793808333333331</v>
      </c>
      <c r="J417" s="1" t="e">
        <f>IF(LOOKUP(Table6[[#This Row],[JV Number]],Table5[JV Number],Table5[Requires Clear/Grub])="",0,1)</f>
        <v>#REF!</v>
      </c>
      <c r="K417" s="1" t="e">
        <f>IF(LOOKUP(Table6[[#This Row],[JV Number]],Table5[JV Number],Table5[Requires Stakeout])="",0,1)</f>
        <v>#REF!</v>
      </c>
      <c r="L417" s="1" t="e">
        <f>IF(LOOKUP(Table6[[#This Row],[JV Number]],Table5[JV Number],Table5[Requires Earthwork])="",0,1)</f>
        <v>#REF!</v>
      </c>
      <c r="M417" s="1" t="e">
        <f>IF(LOOKUP(Table6[[#This Row],[JV Number]],Table5[JV Number],Table5[Requires Guardrail Adjustment])="",0,1)</f>
        <v>#REF!</v>
      </c>
      <c r="N417" s="1" t="e">
        <f>IF(LOOKUP(Table6[[#This Row],[JV Number]],Table5[JV Number],Table5[Requires Other Action])="",0,1)</f>
        <v>#REF!</v>
      </c>
    </row>
    <row r="418" spans="3:14" x14ac:dyDescent="0.25">
      <c r="C418" s="1">
        <v>420</v>
      </c>
      <c r="D418" s="1" t="str">
        <f>LOOKUP(Table6[[#This Row],[JV Number]],Table5[JV Number],Table5[Early Completion Bridge])</f>
        <v>Y</v>
      </c>
      <c r="E418" s="1" t="e">
        <f>LOOKUP(Table6[[#This Row],[JV Number]],Table5[JV Number],Table5[Region])</f>
        <v>#REF!</v>
      </c>
      <c r="F418" s="1">
        <f>LOOKUP(Table6[[#This Row],[JV Number]],Table5[JV Number],Table5[District])</f>
        <v>11</v>
      </c>
      <c r="G418" s="1" t="str">
        <f>LOOKUP(Table6[[#This Row],[JV Number]],Table5[JV Number],Table5[County])</f>
        <v>Allegheny</v>
      </c>
      <c r="H418" s="485">
        <f>LOOKUP(Table6[[#This Row],[JV Number]],Table1[JV '#],Table1[Latitude])</f>
        <v>40.632194444444444</v>
      </c>
      <c r="I418" s="485">
        <f>LOOKUP(Table6[[#This Row],[JV Number]],Table1[JV '#],Table1[Longitude])</f>
        <v>-79.761272222222217</v>
      </c>
      <c r="J418" s="1" t="e">
        <f>IF(LOOKUP(Table6[[#This Row],[JV Number]],Table5[JV Number],Table5[Requires Clear/Grub])="",0,1)</f>
        <v>#REF!</v>
      </c>
      <c r="K418" s="1" t="e">
        <f>IF(LOOKUP(Table6[[#This Row],[JV Number]],Table5[JV Number],Table5[Requires Stakeout])="",0,1)</f>
        <v>#REF!</v>
      </c>
      <c r="L418" s="1" t="e">
        <f>IF(LOOKUP(Table6[[#This Row],[JV Number]],Table5[JV Number],Table5[Requires Earthwork])="",0,1)</f>
        <v>#REF!</v>
      </c>
      <c r="M418" s="1" t="e">
        <f>IF(LOOKUP(Table6[[#This Row],[JV Number]],Table5[JV Number],Table5[Requires Guardrail Adjustment])="",0,1)</f>
        <v>#REF!</v>
      </c>
      <c r="N418" s="1" t="e">
        <f>IF(LOOKUP(Table6[[#This Row],[JV Number]],Table5[JV Number],Table5[Requires Other Action])="",0,1)</f>
        <v>#REF!</v>
      </c>
    </row>
    <row r="419" spans="3:14" x14ac:dyDescent="0.25">
      <c r="C419" s="1">
        <v>421</v>
      </c>
      <c r="D419" s="1" t="str">
        <f>LOOKUP(Table6[[#This Row],[JV Number]],Table5[JV Number],Table5[Early Completion Bridge])</f>
        <v>--</v>
      </c>
      <c r="E419" s="1" t="e">
        <f>LOOKUP(Table6[[#This Row],[JV Number]],Table5[JV Number],Table5[Region])</f>
        <v>#REF!</v>
      </c>
      <c r="F419" s="1">
        <f>LOOKUP(Table6[[#This Row],[JV Number]],Table5[JV Number],Table5[District])</f>
        <v>11</v>
      </c>
      <c r="G419" s="1" t="str">
        <f>LOOKUP(Table6[[#This Row],[JV Number]],Table5[JV Number],Table5[County])</f>
        <v>Allegheny</v>
      </c>
      <c r="H419" s="485">
        <f>LOOKUP(Table6[[#This Row],[JV Number]],Table1[JV '#],Table1[Latitude])</f>
        <v>40.23811111111111</v>
      </c>
      <c r="I419" s="485">
        <f>LOOKUP(Table6[[#This Row],[JV Number]],Table1[JV '#],Table1[Longitude])</f>
        <v>-79.946330555555562</v>
      </c>
      <c r="J419" s="1" t="e">
        <f>IF(LOOKUP(Table6[[#This Row],[JV Number]],Table5[JV Number],Table5[Requires Clear/Grub])="",0,1)</f>
        <v>#REF!</v>
      </c>
      <c r="K419" s="1" t="e">
        <f>IF(LOOKUP(Table6[[#This Row],[JV Number]],Table5[JV Number],Table5[Requires Stakeout])="",0,1)</f>
        <v>#REF!</v>
      </c>
      <c r="L419" s="1" t="e">
        <f>IF(LOOKUP(Table6[[#This Row],[JV Number]],Table5[JV Number],Table5[Requires Earthwork])="",0,1)</f>
        <v>#REF!</v>
      </c>
      <c r="M419" s="1" t="e">
        <f>IF(LOOKUP(Table6[[#This Row],[JV Number]],Table5[JV Number],Table5[Requires Guardrail Adjustment])="",0,1)</f>
        <v>#REF!</v>
      </c>
      <c r="N419" s="1" t="e">
        <f>IF(LOOKUP(Table6[[#This Row],[JV Number]],Table5[JV Number],Table5[Requires Other Action])="",0,1)</f>
        <v>#REF!</v>
      </c>
    </row>
    <row r="420" spans="3:14" x14ac:dyDescent="0.25">
      <c r="C420" s="1">
        <v>422</v>
      </c>
      <c r="D420" s="1" t="str">
        <f>LOOKUP(Table6[[#This Row],[JV Number]],Table5[JV Number],Table5[Early Completion Bridge])</f>
        <v>Y</v>
      </c>
      <c r="E420" s="1" t="e">
        <f>LOOKUP(Table6[[#This Row],[JV Number]],Table5[JV Number],Table5[Region])</f>
        <v>#REF!</v>
      </c>
      <c r="F420" s="1">
        <f>LOOKUP(Table6[[#This Row],[JV Number]],Table5[JV Number],Table5[District])</f>
        <v>11</v>
      </c>
      <c r="G420" s="1" t="str">
        <f>LOOKUP(Table6[[#This Row],[JV Number]],Table5[JV Number],Table5[County])</f>
        <v>Allegheny</v>
      </c>
      <c r="H420" s="485">
        <f>LOOKUP(Table6[[#This Row],[JV Number]],Table1[JV '#],Table1[Latitude])</f>
        <v>40.251555555555555</v>
      </c>
      <c r="I420" s="485">
        <f>LOOKUP(Table6[[#This Row],[JV Number]],Table1[JV '#],Table1[Longitude])</f>
        <v>-79.91214166666667</v>
      </c>
      <c r="J420" s="1" t="e">
        <f>IF(LOOKUP(Table6[[#This Row],[JV Number]],Table5[JV Number],Table5[Requires Clear/Grub])="",0,1)</f>
        <v>#REF!</v>
      </c>
      <c r="K420" s="1" t="e">
        <f>IF(LOOKUP(Table6[[#This Row],[JV Number]],Table5[JV Number],Table5[Requires Stakeout])="",0,1)</f>
        <v>#REF!</v>
      </c>
      <c r="L420" s="1" t="e">
        <f>IF(LOOKUP(Table6[[#This Row],[JV Number]],Table5[JV Number],Table5[Requires Earthwork])="",0,1)</f>
        <v>#REF!</v>
      </c>
      <c r="M420" s="1" t="e">
        <f>IF(LOOKUP(Table6[[#This Row],[JV Number]],Table5[JV Number],Table5[Requires Guardrail Adjustment])="",0,1)</f>
        <v>#REF!</v>
      </c>
      <c r="N420" s="1" t="e">
        <f>IF(LOOKUP(Table6[[#This Row],[JV Number]],Table5[JV Number],Table5[Requires Other Action])="",0,1)</f>
        <v>#REF!</v>
      </c>
    </row>
    <row r="421" spans="3:14" x14ac:dyDescent="0.25">
      <c r="C421" s="1">
        <v>423</v>
      </c>
      <c r="D421" s="1" t="str">
        <f>LOOKUP(Table6[[#This Row],[JV Number]],Table5[JV Number],Table5[Early Completion Bridge])</f>
        <v>--</v>
      </c>
      <c r="E421" s="1" t="e">
        <f>LOOKUP(Table6[[#This Row],[JV Number]],Table5[JV Number],Table5[Region])</f>
        <v>#REF!</v>
      </c>
      <c r="F421" s="1">
        <f>LOOKUP(Table6[[#This Row],[JV Number]],Table5[JV Number],Table5[District])</f>
        <v>11</v>
      </c>
      <c r="G421" s="1" t="str">
        <f>LOOKUP(Table6[[#This Row],[JV Number]],Table5[JV Number],Table5[County])</f>
        <v>Allegheny</v>
      </c>
      <c r="H421" s="485">
        <f>LOOKUP(Table6[[#This Row],[JV Number]],Table1[JV '#],Table1[Latitude])</f>
        <v>40.27836111111111</v>
      </c>
      <c r="I421" s="485">
        <f>LOOKUP(Table6[[#This Row],[JV Number]],Table1[JV '#],Table1[Longitude])</f>
        <v>-79.855897222222225</v>
      </c>
      <c r="J421" s="1" t="e">
        <f>IF(LOOKUP(Table6[[#This Row],[JV Number]],Table5[JV Number],Table5[Requires Clear/Grub])="",0,1)</f>
        <v>#REF!</v>
      </c>
      <c r="K421" s="1" t="e">
        <f>IF(LOOKUP(Table6[[#This Row],[JV Number]],Table5[JV Number],Table5[Requires Stakeout])="",0,1)</f>
        <v>#REF!</v>
      </c>
      <c r="L421" s="1" t="e">
        <f>IF(LOOKUP(Table6[[#This Row],[JV Number]],Table5[JV Number],Table5[Requires Earthwork])="",0,1)</f>
        <v>#REF!</v>
      </c>
      <c r="M421" s="1" t="e">
        <f>IF(LOOKUP(Table6[[#This Row],[JV Number]],Table5[JV Number],Table5[Requires Guardrail Adjustment])="",0,1)</f>
        <v>#REF!</v>
      </c>
      <c r="N421" s="1" t="e">
        <f>IF(LOOKUP(Table6[[#This Row],[JV Number]],Table5[JV Number],Table5[Requires Other Action])="",0,1)</f>
        <v>#REF!</v>
      </c>
    </row>
    <row r="422" spans="3:14" x14ac:dyDescent="0.25">
      <c r="C422" s="1">
        <v>424</v>
      </c>
      <c r="D422" s="1" t="str">
        <f>LOOKUP(Table6[[#This Row],[JV Number]],Table5[JV Number],Table5[Early Completion Bridge])</f>
        <v>--</v>
      </c>
      <c r="E422" s="1" t="e">
        <f>LOOKUP(Table6[[#This Row],[JV Number]],Table5[JV Number],Table5[Region])</f>
        <v>#REF!</v>
      </c>
      <c r="F422" s="1">
        <f>LOOKUP(Table6[[#This Row],[JV Number]],Table5[JV Number],Table5[District])</f>
        <v>11</v>
      </c>
      <c r="G422" s="1" t="str">
        <f>LOOKUP(Table6[[#This Row],[JV Number]],Table5[JV Number],Table5[County])</f>
        <v>Allegheny</v>
      </c>
      <c r="H422" s="485">
        <f>LOOKUP(Table6[[#This Row],[JV Number]],Table1[JV '#],Table1[Latitude])</f>
        <v>40.277027777777775</v>
      </c>
      <c r="I422" s="485">
        <f>LOOKUP(Table6[[#This Row],[JV Number]],Table1[JV '#],Table1[Longitude])</f>
        <v>-79.868994444444439</v>
      </c>
      <c r="J422" s="1" t="e">
        <f>IF(LOOKUP(Table6[[#This Row],[JV Number]],Table5[JV Number],Table5[Requires Clear/Grub])="",0,1)</f>
        <v>#REF!</v>
      </c>
      <c r="K422" s="1" t="e">
        <f>IF(LOOKUP(Table6[[#This Row],[JV Number]],Table5[JV Number],Table5[Requires Stakeout])="",0,1)</f>
        <v>#REF!</v>
      </c>
      <c r="L422" s="1" t="e">
        <f>IF(LOOKUP(Table6[[#This Row],[JV Number]],Table5[JV Number],Table5[Requires Earthwork])="",0,1)</f>
        <v>#REF!</v>
      </c>
      <c r="M422" s="1" t="e">
        <f>IF(LOOKUP(Table6[[#This Row],[JV Number]],Table5[JV Number],Table5[Requires Guardrail Adjustment])="",0,1)</f>
        <v>#REF!</v>
      </c>
      <c r="N422" s="1" t="e">
        <f>IF(LOOKUP(Table6[[#This Row],[JV Number]],Table5[JV Number],Table5[Requires Other Action])="",0,1)</f>
        <v>#REF!</v>
      </c>
    </row>
    <row r="423" spans="3:14" x14ac:dyDescent="0.25">
      <c r="C423" s="1">
        <v>425</v>
      </c>
      <c r="D423" s="1" t="str">
        <f>LOOKUP(Table6[[#This Row],[JV Number]],Table5[JV Number],Table5[Early Completion Bridge])</f>
        <v>--</v>
      </c>
      <c r="E423" s="1" t="e">
        <f>LOOKUP(Table6[[#This Row],[JV Number]],Table5[JV Number],Table5[Region])</f>
        <v>#REF!</v>
      </c>
      <c r="F423" s="1">
        <f>LOOKUP(Table6[[#This Row],[JV Number]],Table5[JV Number],Table5[District])</f>
        <v>11</v>
      </c>
      <c r="G423" s="1" t="str">
        <f>LOOKUP(Table6[[#This Row],[JV Number]],Table5[JV Number],Table5[County])</f>
        <v>Allegheny</v>
      </c>
      <c r="H423" s="485">
        <f>LOOKUP(Table6[[#This Row],[JV Number]],Table1[JV '#],Table1[Latitude])</f>
        <v>40.27258333333333</v>
      </c>
      <c r="I423" s="485">
        <f>LOOKUP(Table6[[#This Row],[JV Number]],Table1[JV '#],Table1[Longitude])</f>
        <v>-79.798186111111107</v>
      </c>
      <c r="J423" s="1" t="e">
        <f>IF(LOOKUP(Table6[[#This Row],[JV Number]],Table5[JV Number],Table5[Requires Clear/Grub])="",0,1)</f>
        <v>#REF!</v>
      </c>
      <c r="K423" s="1" t="e">
        <f>IF(LOOKUP(Table6[[#This Row],[JV Number]],Table5[JV Number],Table5[Requires Stakeout])="",0,1)</f>
        <v>#REF!</v>
      </c>
      <c r="L423" s="1" t="e">
        <f>IF(LOOKUP(Table6[[#This Row],[JV Number]],Table5[JV Number],Table5[Requires Earthwork])="",0,1)</f>
        <v>#REF!</v>
      </c>
      <c r="M423" s="1" t="e">
        <f>IF(LOOKUP(Table6[[#This Row],[JV Number]],Table5[JV Number],Table5[Requires Guardrail Adjustment])="",0,1)</f>
        <v>#REF!</v>
      </c>
      <c r="N423" s="1" t="e">
        <f>IF(LOOKUP(Table6[[#This Row],[JV Number]],Table5[JV Number],Table5[Requires Other Action])="",0,1)</f>
        <v>#REF!</v>
      </c>
    </row>
    <row r="424" spans="3:14" x14ac:dyDescent="0.25">
      <c r="C424" s="1">
        <v>426</v>
      </c>
      <c r="D424" s="1" t="str">
        <f>LOOKUP(Table6[[#This Row],[JV Number]],Table5[JV Number],Table5[Early Completion Bridge])</f>
        <v>--</v>
      </c>
      <c r="E424" s="1" t="e">
        <f>LOOKUP(Table6[[#This Row],[JV Number]],Table5[JV Number],Table5[Region])</f>
        <v>#REF!</v>
      </c>
      <c r="F424" s="1">
        <f>LOOKUP(Table6[[#This Row],[JV Number]],Table5[JV Number],Table5[District])</f>
        <v>11</v>
      </c>
      <c r="G424" s="1" t="str">
        <f>LOOKUP(Table6[[#This Row],[JV Number]],Table5[JV Number],Table5[County])</f>
        <v>Allegheny</v>
      </c>
      <c r="H424" s="485">
        <f>LOOKUP(Table6[[#This Row],[JV Number]],Table1[JV '#],Table1[Latitude])</f>
        <v>40.274999999999999</v>
      </c>
      <c r="I424" s="485">
        <f>LOOKUP(Table6[[#This Row],[JV Number]],Table1[JV '#],Table1[Longitude])</f>
        <v>-79.799347222222224</v>
      </c>
      <c r="J424" s="1" t="e">
        <f>IF(LOOKUP(Table6[[#This Row],[JV Number]],Table5[JV Number],Table5[Requires Clear/Grub])="",0,1)</f>
        <v>#REF!</v>
      </c>
      <c r="K424" s="1" t="e">
        <f>IF(LOOKUP(Table6[[#This Row],[JV Number]],Table5[JV Number],Table5[Requires Stakeout])="",0,1)</f>
        <v>#REF!</v>
      </c>
      <c r="L424" s="1" t="e">
        <f>IF(LOOKUP(Table6[[#This Row],[JV Number]],Table5[JV Number],Table5[Requires Earthwork])="",0,1)</f>
        <v>#REF!</v>
      </c>
      <c r="M424" s="1" t="e">
        <f>IF(LOOKUP(Table6[[#This Row],[JV Number]],Table5[JV Number],Table5[Requires Guardrail Adjustment])="",0,1)</f>
        <v>#REF!</v>
      </c>
      <c r="N424" s="1" t="e">
        <f>IF(LOOKUP(Table6[[#This Row],[JV Number]],Table5[JV Number],Table5[Requires Other Action])="",0,1)</f>
        <v>#REF!</v>
      </c>
    </row>
    <row r="425" spans="3:14" x14ac:dyDescent="0.25">
      <c r="C425" s="1">
        <v>427</v>
      </c>
      <c r="D425" s="1" t="str">
        <f>LOOKUP(Table6[[#This Row],[JV Number]],Table5[JV Number],Table5[Early Completion Bridge])</f>
        <v>--</v>
      </c>
      <c r="E425" s="1" t="e">
        <f>LOOKUP(Table6[[#This Row],[JV Number]],Table5[JV Number],Table5[Region])</f>
        <v>#REF!</v>
      </c>
      <c r="F425" s="1">
        <f>LOOKUP(Table6[[#This Row],[JV Number]],Table5[JV Number],Table5[District])</f>
        <v>11</v>
      </c>
      <c r="G425" s="1" t="str">
        <f>LOOKUP(Table6[[#This Row],[JV Number]],Table5[JV Number],Table5[County])</f>
        <v>Allegheny</v>
      </c>
      <c r="H425" s="485">
        <f>LOOKUP(Table6[[#This Row],[JV Number]],Table1[JV '#],Table1[Latitude])</f>
        <v>40.308250000000001</v>
      </c>
      <c r="I425" s="485">
        <f>LOOKUP(Table6[[#This Row],[JV Number]],Table1[JV '#],Table1[Longitude])</f>
        <v>-79.833547222222222</v>
      </c>
      <c r="J425" s="1" t="e">
        <f>IF(LOOKUP(Table6[[#This Row],[JV Number]],Table5[JV Number],Table5[Requires Clear/Grub])="",0,1)</f>
        <v>#REF!</v>
      </c>
      <c r="K425" s="1" t="e">
        <f>IF(LOOKUP(Table6[[#This Row],[JV Number]],Table5[JV Number],Table5[Requires Stakeout])="",0,1)</f>
        <v>#REF!</v>
      </c>
      <c r="L425" s="1" t="e">
        <f>IF(LOOKUP(Table6[[#This Row],[JV Number]],Table5[JV Number],Table5[Requires Earthwork])="",0,1)</f>
        <v>#REF!</v>
      </c>
      <c r="M425" s="1" t="e">
        <f>IF(LOOKUP(Table6[[#This Row],[JV Number]],Table5[JV Number],Table5[Requires Guardrail Adjustment])="",0,1)</f>
        <v>#REF!</v>
      </c>
      <c r="N425" s="1" t="e">
        <f>IF(LOOKUP(Table6[[#This Row],[JV Number]],Table5[JV Number],Table5[Requires Other Action])="",0,1)</f>
        <v>#REF!</v>
      </c>
    </row>
    <row r="426" spans="3:14" x14ac:dyDescent="0.25">
      <c r="C426" s="1">
        <v>428</v>
      </c>
      <c r="D426" s="1" t="str">
        <f>LOOKUP(Table6[[#This Row],[JV Number]],Table5[JV Number],Table5[Early Completion Bridge])</f>
        <v>--</v>
      </c>
      <c r="E426" s="1" t="e">
        <f>LOOKUP(Table6[[#This Row],[JV Number]],Table5[JV Number],Table5[Region])</f>
        <v>#REF!</v>
      </c>
      <c r="F426" s="1">
        <f>LOOKUP(Table6[[#This Row],[JV Number]],Table5[JV Number],Table5[District])</f>
        <v>11</v>
      </c>
      <c r="G426" s="1" t="str">
        <f>LOOKUP(Table6[[#This Row],[JV Number]],Table5[JV Number],Table5[County])</f>
        <v>Allegheny</v>
      </c>
      <c r="H426" s="485">
        <f>LOOKUP(Table6[[#This Row],[JV Number]],Table1[JV '#],Table1[Latitude])</f>
        <v>40.330916666666667</v>
      </c>
      <c r="I426" s="485">
        <f>LOOKUP(Table6[[#This Row],[JV Number]],Table1[JV '#],Table1[Longitude])</f>
        <v>-79.787683333333334</v>
      </c>
      <c r="J426" s="1" t="e">
        <f>IF(LOOKUP(Table6[[#This Row],[JV Number]],Table5[JV Number],Table5[Requires Clear/Grub])="",0,1)</f>
        <v>#REF!</v>
      </c>
      <c r="K426" s="1" t="e">
        <f>IF(LOOKUP(Table6[[#This Row],[JV Number]],Table5[JV Number],Table5[Requires Stakeout])="",0,1)</f>
        <v>#REF!</v>
      </c>
      <c r="L426" s="1" t="e">
        <f>IF(LOOKUP(Table6[[#This Row],[JV Number]],Table5[JV Number],Table5[Requires Earthwork])="",0,1)</f>
        <v>#REF!</v>
      </c>
      <c r="M426" s="1" t="e">
        <f>IF(LOOKUP(Table6[[#This Row],[JV Number]],Table5[JV Number],Table5[Requires Guardrail Adjustment])="",0,1)</f>
        <v>#REF!</v>
      </c>
      <c r="N426" s="1" t="e">
        <f>IF(LOOKUP(Table6[[#This Row],[JV Number]],Table5[JV Number],Table5[Requires Other Action])="",0,1)</f>
        <v>#REF!</v>
      </c>
    </row>
    <row r="427" spans="3:14" x14ac:dyDescent="0.25">
      <c r="C427" s="1">
        <v>429</v>
      </c>
      <c r="D427" s="1" t="str">
        <f>LOOKUP(Table6[[#This Row],[JV Number]],Table5[JV Number],Table5[Early Completion Bridge])</f>
        <v>--</v>
      </c>
      <c r="E427" s="1" t="e">
        <f>LOOKUP(Table6[[#This Row],[JV Number]],Table5[JV Number],Table5[Region])</f>
        <v>#REF!</v>
      </c>
      <c r="F427" s="1">
        <f>LOOKUP(Table6[[#This Row],[JV Number]],Table5[JV Number],Table5[District])</f>
        <v>11</v>
      </c>
      <c r="G427" s="1" t="str">
        <f>LOOKUP(Table6[[#This Row],[JV Number]],Table5[JV Number],Table5[County])</f>
        <v>Allegheny</v>
      </c>
      <c r="H427" s="485">
        <f>LOOKUP(Table6[[#This Row],[JV Number]],Table1[JV '#],Table1[Latitude])</f>
        <v>40.35102777777778</v>
      </c>
      <c r="I427" s="485">
        <f>LOOKUP(Table6[[#This Row],[JV Number]],Table1[JV '#],Table1[Longitude])</f>
        <v>-79.896116666666671</v>
      </c>
      <c r="J427" s="1" t="e">
        <f>IF(LOOKUP(Table6[[#This Row],[JV Number]],Table5[JV Number],Table5[Requires Clear/Grub])="",0,1)</f>
        <v>#REF!</v>
      </c>
      <c r="K427" s="1" t="e">
        <f>IF(LOOKUP(Table6[[#This Row],[JV Number]],Table5[JV Number],Table5[Requires Stakeout])="",0,1)</f>
        <v>#REF!</v>
      </c>
      <c r="L427" s="1" t="e">
        <f>IF(LOOKUP(Table6[[#This Row],[JV Number]],Table5[JV Number],Table5[Requires Earthwork])="",0,1)</f>
        <v>#REF!</v>
      </c>
      <c r="M427" s="1" t="e">
        <f>IF(LOOKUP(Table6[[#This Row],[JV Number]],Table5[JV Number],Table5[Requires Guardrail Adjustment])="",0,1)</f>
        <v>#REF!</v>
      </c>
      <c r="N427" s="1" t="e">
        <f>IF(LOOKUP(Table6[[#This Row],[JV Number]],Table5[JV Number],Table5[Requires Other Action])="",0,1)</f>
        <v>#REF!</v>
      </c>
    </row>
    <row r="428" spans="3:14" x14ac:dyDescent="0.25">
      <c r="C428" s="1">
        <v>430</v>
      </c>
      <c r="D428" s="1" t="str">
        <f>LOOKUP(Table6[[#This Row],[JV Number]],Table5[JV Number],Table5[Early Completion Bridge])</f>
        <v>--</v>
      </c>
      <c r="E428" s="1" t="e">
        <f>LOOKUP(Table6[[#This Row],[JV Number]],Table5[JV Number],Table5[Region])</f>
        <v>#REF!</v>
      </c>
      <c r="F428" s="1">
        <f>LOOKUP(Table6[[#This Row],[JV Number]],Table5[JV Number],Table5[District])</f>
        <v>11</v>
      </c>
      <c r="G428" s="1" t="str">
        <f>LOOKUP(Table6[[#This Row],[JV Number]],Table5[JV Number],Table5[County])</f>
        <v>Allegheny</v>
      </c>
      <c r="H428" s="485">
        <f>LOOKUP(Table6[[#This Row],[JV Number]],Table1[JV '#],Table1[Latitude])</f>
        <v>40.351972222222223</v>
      </c>
      <c r="I428" s="485">
        <f>LOOKUP(Table6[[#This Row],[JV Number]],Table1[JV '#],Table1[Longitude])</f>
        <v>-79.964480555555554</v>
      </c>
      <c r="J428" s="1" t="e">
        <f>IF(LOOKUP(Table6[[#This Row],[JV Number]],Table5[JV Number],Table5[Requires Clear/Grub])="",0,1)</f>
        <v>#REF!</v>
      </c>
      <c r="K428" s="1" t="e">
        <f>IF(LOOKUP(Table6[[#This Row],[JV Number]],Table5[JV Number],Table5[Requires Stakeout])="",0,1)</f>
        <v>#REF!</v>
      </c>
      <c r="L428" s="1" t="e">
        <f>IF(LOOKUP(Table6[[#This Row],[JV Number]],Table5[JV Number],Table5[Requires Earthwork])="",0,1)</f>
        <v>#REF!</v>
      </c>
      <c r="M428" s="1" t="e">
        <f>IF(LOOKUP(Table6[[#This Row],[JV Number]],Table5[JV Number],Table5[Requires Guardrail Adjustment])="",0,1)</f>
        <v>#REF!</v>
      </c>
      <c r="N428" s="1" t="e">
        <f>IF(LOOKUP(Table6[[#This Row],[JV Number]],Table5[JV Number],Table5[Requires Other Action])="",0,1)</f>
        <v>#REF!</v>
      </c>
    </row>
    <row r="429" spans="3:14" x14ac:dyDescent="0.25">
      <c r="C429" s="1">
        <v>431</v>
      </c>
      <c r="D429" s="1" t="str">
        <f>LOOKUP(Table6[[#This Row],[JV Number]],Table5[JV Number],Table5[Early Completion Bridge])</f>
        <v>Y</v>
      </c>
      <c r="E429" s="1" t="e">
        <f>LOOKUP(Table6[[#This Row],[JV Number]],Table5[JV Number],Table5[Region])</f>
        <v>#REF!</v>
      </c>
      <c r="F429" s="1">
        <f>LOOKUP(Table6[[#This Row],[JV Number]],Table5[JV Number],Table5[District])</f>
        <v>11</v>
      </c>
      <c r="G429" s="1" t="str">
        <f>LOOKUP(Table6[[#This Row],[JV Number]],Table5[JV Number],Table5[County])</f>
        <v>Allegheny</v>
      </c>
      <c r="H429" s="485">
        <f>LOOKUP(Table6[[#This Row],[JV Number]],Table1[JV '#],Table1[Latitude])</f>
        <v>40.366666666666667</v>
      </c>
      <c r="I429" s="485">
        <f>LOOKUP(Table6[[#This Row],[JV Number]],Table1[JV '#],Table1[Longitude])</f>
        <v>-79.949283333333327</v>
      </c>
      <c r="J429" s="1" t="e">
        <f>IF(LOOKUP(Table6[[#This Row],[JV Number]],Table5[JV Number],Table5[Requires Clear/Grub])="",0,1)</f>
        <v>#REF!</v>
      </c>
      <c r="K429" s="1" t="e">
        <f>IF(LOOKUP(Table6[[#This Row],[JV Number]],Table5[JV Number],Table5[Requires Stakeout])="",0,1)</f>
        <v>#REF!</v>
      </c>
      <c r="L429" s="1" t="e">
        <f>IF(LOOKUP(Table6[[#This Row],[JV Number]],Table5[JV Number],Table5[Requires Earthwork])="",0,1)</f>
        <v>#REF!</v>
      </c>
      <c r="M429" s="1" t="e">
        <f>IF(LOOKUP(Table6[[#This Row],[JV Number]],Table5[JV Number],Table5[Requires Guardrail Adjustment])="",0,1)</f>
        <v>#REF!</v>
      </c>
      <c r="N429" s="1" t="e">
        <f>IF(LOOKUP(Table6[[#This Row],[JV Number]],Table5[JV Number],Table5[Requires Other Action])="",0,1)</f>
        <v>#REF!</v>
      </c>
    </row>
    <row r="430" spans="3:14" x14ac:dyDescent="0.25">
      <c r="C430" s="1">
        <v>432</v>
      </c>
      <c r="D430" s="1" t="str">
        <f>LOOKUP(Table6[[#This Row],[JV Number]],Table5[JV Number],Table5[Early Completion Bridge])</f>
        <v>--</v>
      </c>
      <c r="E430" s="1" t="e">
        <f>LOOKUP(Table6[[#This Row],[JV Number]],Table5[JV Number],Table5[Region])</f>
        <v>#REF!</v>
      </c>
      <c r="F430" s="1">
        <f>LOOKUP(Table6[[#This Row],[JV Number]],Table5[JV Number],Table5[District])</f>
        <v>11</v>
      </c>
      <c r="G430" s="1" t="str">
        <f>LOOKUP(Table6[[#This Row],[JV Number]],Table5[JV Number],Table5[County])</f>
        <v>Allegheny</v>
      </c>
      <c r="H430" s="485">
        <f>LOOKUP(Table6[[#This Row],[JV Number]],Table1[JV '#],Table1[Latitude])</f>
        <v>40.368222222222222</v>
      </c>
      <c r="I430" s="485">
        <f>LOOKUP(Table6[[#This Row],[JV Number]],Table1[JV '#],Table1[Longitude])</f>
        <v>-79.94756666666666</v>
      </c>
      <c r="J430" s="1" t="e">
        <f>IF(LOOKUP(Table6[[#This Row],[JV Number]],Table5[JV Number],Table5[Requires Clear/Grub])="",0,1)</f>
        <v>#REF!</v>
      </c>
      <c r="K430" s="1" t="e">
        <f>IF(LOOKUP(Table6[[#This Row],[JV Number]],Table5[JV Number],Table5[Requires Stakeout])="",0,1)</f>
        <v>#REF!</v>
      </c>
      <c r="L430" s="1" t="e">
        <f>IF(LOOKUP(Table6[[#This Row],[JV Number]],Table5[JV Number],Table5[Requires Earthwork])="",0,1)</f>
        <v>#REF!</v>
      </c>
      <c r="M430" s="1" t="e">
        <f>IF(LOOKUP(Table6[[#This Row],[JV Number]],Table5[JV Number],Table5[Requires Guardrail Adjustment])="",0,1)</f>
        <v>#REF!</v>
      </c>
      <c r="N430" s="1" t="e">
        <f>IF(LOOKUP(Table6[[#This Row],[JV Number]],Table5[JV Number],Table5[Requires Other Action])="",0,1)</f>
        <v>#REF!</v>
      </c>
    </row>
    <row r="431" spans="3:14" x14ac:dyDescent="0.25">
      <c r="C431" s="1">
        <v>433</v>
      </c>
      <c r="D431" s="1" t="str">
        <f>LOOKUP(Table6[[#This Row],[JV Number]],Table5[JV Number],Table5[Early Completion Bridge])</f>
        <v>Y</v>
      </c>
      <c r="E431" s="1" t="e">
        <f>LOOKUP(Table6[[#This Row],[JV Number]],Table5[JV Number],Table5[Region])</f>
        <v>#REF!</v>
      </c>
      <c r="F431" s="1">
        <f>LOOKUP(Table6[[#This Row],[JV Number]],Table5[JV Number],Table5[District])</f>
        <v>11</v>
      </c>
      <c r="G431" s="1" t="str">
        <f>LOOKUP(Table6[[#This Row],[JV Number]],Table5[JV Number],Table5[County])</f>
        <v>Allegheny</v>
      </c>
      <c r="H431" s="485">
        <f>LOOKUP(Table6[[#This Row],[JV Number]],Table1[JV '#],Table1[Latitude])</f>
        <v>40.425777777777775</v>
      </c>
      <c r="I431" s="485">
        <f>LOOKUP(Table6[[#This Row],[JV Number]],Table1[JV '#],Table1[Longitude])</f>
        <v>-79.807950000000005</v>
      </c>
      <c r="J431" s="1" t="e">
        <f>IF(LOOKUP(Table6[[#This Row],[JV Number]],Table5[JV Number],Table5[Requires Clear/Grub])="",0,1)</f>
        <v>#REF!</v>
      </c>
      <c r="K431" s="1" t="e">
        <f>IF(LOOKUP(Table6[[#This Row],[JV Number]],Table5[JV Number],Table5[Requires Stakeout])="",0,1)</f>
        <v>#REF!</v>
      </c>
      <c r="L431" s="1" t="e">
        <f>IF(LOOKUP(Table6[[#This Row],[JV Number]],Table5[JV Number],Table5[Requires Earthwork])="",0,1)</f>
        <v>#REF!</v>
      </c>
      <c r="M431" s="1" t="e">
        <f>IF(LOOKUP(Table6[[#This Row],[JV Number]],Table5[JV Number],Table5[Requires Guardrail Adjustment])="",0,1)</f>
        <v>#REF!</v>
      </c>
      <c r="N431" s="1" t="e">
        <f>IF(LOOKUP(Table6[[#This Row],[JV Number]],Table5[JV Number],Table5[Requires Other Action])="",0,1)</f>
        <v>#REF!</v>
      </c>
    </row>
    <row r="432" spans="3:14" x14ac:dyDescent="0.25">
      <c r="C432" s="1">
        <v>434</v>
      </c>
      <c r="D432" s="1" t="str">
        <f>LOOKUP(Table6[[#This Row],[JV Number]],Table5[JV Number],Table5[Early Completion Bridge])</f>
        <v>--</v>
      </c>
      <c r="E432" s="1" t="e">
        <f>LOOKUP(Table6[[#This Row],[JV Number]],Table5[JV Number],Table5[Region])</f>
        <v>#REF!</v>
      </c>
      <c r="F432" s="1">
        <f>LOOKUP(Table6[[#This Row],[JV Number]],Table5[JV Number],Table5[District])</f>
        <v>11</v>
      </c>
      <c r="G432" s="1" t="str">
        <f>LOOKUP(Table6[[#This Row],[JV Number]],Table5[JV Number],Table5[County])</f>
        <v>Allegheny</v>
      </c>
      <c r="H432" s="485">
        <f>LOOKUP(Table6[[#This Row],[JV Number]],Table1[JV '#],Table1[Latitude])</f>
        <v>40.492249999999999</v>
      </c>
      <c r="I432" s="485">
        <f>LOOKUP(Table6[[#This Row],[JV Number]],Table1[JV '#],Table1[Longitude])</f>
        <v>-79.743588888888894</v>
      </c>
      <c r="J432" s="1" t="e">
        <f>IF(LOOKUP(Table6[[#This Row],[JV Number]],Table5[JV Number],Table5[Requires Clear/Grub])="",0,1)</f>
        <v>#REF!</v>
      </c>
      <c r="K432" s="1" t="e">
        <f>IF(LOOKUP(Table6[[#This Row],[JV Number]],Table5[JV Number],Table5[Requires Stakeout])="",0,1)</f>
        <v>#REF!</v>
      </c>
      <c r="L432" s="1" t="e">
        <f>IF(LOOKUP(Table6[[#This Row],[JV Number]],Table5[JV Number],Table5[Requires Earthwork])="",0,1)</f>
        <v>#REF!</v>
      </c>
      <c r="M432" s="1" t="e">
        <f>IF(LOOKUP(Table6[[#This Row],[JV Number]],Table5[JV Number],Table5[Requires Guardrail Adjustment])="",0,1)</f>
        <v>#REF!</v>
      </c>
      <c r="N432" s="1" t="e">
        <f>IF(LOOKUP(Table6[[#This Row],[JV Number]],Table5[JV Number],Table5[Requires Other Action])="",0,1)</f>
        <v>#REF!</v>
      </c>
    </row>
    <row r="433" spans="3:14" x14ac:dyDescent="0.25">
      <c r="C433" s="1">
        <v>435</v>
      </c>
      <c r="D433" s="1" t="str">
        <f>LOOKUP(Table6[[#This Row],[JV Number]],Table5[JV Number],Table5[Early Completion Bridge])</f>
        <v>--</v>
      </c>
      <c r="E433" s="1" t="e">
        <f>LOOKUP(Table6[[#This Row],[JV Number]],Table5[JV Number],Table5[Region])</f>
        <v>#REF!</v>
      </c>
      <c r="F433" s="1">
        <f>LOOKUP(Table6[[#This Row],[JV Number]],Table5[JV Number],Table5[District])</f>
        <v>11</v>
      </c>
      <c r="G433" s="1" t="str">
        <f>LOOKUP(Table6[[#This Row],[JV Number]],Table5[JV Number],Table5[County])</f>
        <v>Allegheny</v>
      </c>
      <c r="H433" s="485">
        <f>LOOKUP(Table6[[#This Row],[JV Number]],Table1[JV '#],Table1[Latitude])</f>
        <v>40.544055555555559</v>
      </c>
      <c r="I433" s="485">
        <f>LOOKUP(Table6[[#This Row],[JV Number]],Table1[JV '#],Table1[Longitude])</f>
        <v>-79.760452777777772</v>
      </c>
      <c r="J433" s="1" t="e">
        <f>IF(LOOKUP(Table6[[#This Row],[JV Number]],Table5[JV Number],Table5[Requires Clear/Grub])="",0,1)</f>
        <v>#REF!</v>
      </c>
      <c r="K433" s="1" t="e">
        <f>IF(LOOKUP(Table6[[#This Row],[JV Number]],Table5[JV Number],Table5[Requires Stakeout])="",0,1)</f>
        <v>#REF!</v>
      </c>
      <c r="L433" s="1" t="e">
        <f>IF(LOOKUP(Table6[[#This Row],[JV Number]],Table5[JV Number],Table5[Requires Earthwork])="",0,1)</f>
        <v>#REF!</v>
      </c>
      <c r="M433" s="1" t="e">
        <f>IF(LOOKUP(Table6[[#This Row],[JV Number]],Table5[JV Number],Table5[Requires Guardrail Adjustment])="",0,1)</f>
        <v>#REF!</v>
      </c>
      <c r="N433" s="1" t="e">
        <f>IF(LOOKUP(Table6[[#This Row],[JV Number]],Table5[JV Number],Table5[Requires Other Action])="",0,1)</f>
        <v>#REF!</v>
      </c>
    </row>
    <row r="434" spans="3:14" x14ac:dyDescent="0.25">
      <c r="C434" s="1">
        <v>436</v>
      </c>
      <c r="D434" s="1" t="str">
        <f>LOOKUP(Table6[[#This Row],[JV Number]],Table5[JV Number],Table5[Early Completion Bridge])</f>
        <v>Y</v>
      </c>
      <c r="E434" s="1" t="e">
        <f>LOOKUP(Table6[[#This Row],[JV Number]],Table5[JV Number],Table5[Region])</f>
        <v>#REF!</v>
      </c>
      <c r="F434" s="1">
        <f>LOOKUP(Table6[[#This Row],[JV Number]],Table5[JV Number],Table5[District])</f>
        <v>11</v>
      </c>
      <c r="G434" s="1" t="str">
        <f>LOOKUP(Table6[[#This Row],[JV Number]],Table5[JV Number],Table5[County])</f>
        <v>Allegheny</v>
      </c>
      <c r="H434" s="485">
        <f>LOOKUP(Table6[[#This Row],[JV Number]],Table1[JV '#],Table1[Latitude])</f>
        <v>40.327833333333331</v>
      </c>
      <c r="I434" s="485">
        <f>LOOKUP(Table6[[#This Row],[JV Number]],Table1[JV '#],Table1[Longitude])</f>
        <v>-79.816483333333338</v>
      </c>
      <c r="J434" s="1" t="e">
        <f>IF(LOOKUP(Table6[[#This Row],[JV Number]],Table5[JV Number],Table5[Requires Clear/Grub])="",0,1)</f>
        <v>#REF!</v>
      </c>
      <c r="K434" s="1" t="e">
        <f>IF(LOOKUP(Table6[[#This Row],[JV Number]],Table5[JV Number],Table5[Requires Stakeout])="",0,1)</f>
        <v>#REF!</v>
      </c>
      <c r="L434" s="1" t="e">
        <f>IF(LOOKUP(Table6[[#This Row],[JV Number]],Table5[JV Number],Table5[Requires Earthwork])="",0,1)</f>
        <v>#REF!</v>
      </c>
      <c r="M434" s="1" t="e">
        <f>IF(LOOKUP(Table6[[#This Row],[JV Number]],Table5[JV Number],Table5[Requires Guardrail Adjustment])="",0,1)</f>
        <v>#REF!</v>
      </c>
      <c r="N434" s="1" t="e">
        <f>IF(LOOKUP(Table6[[#This Row],[JV Number]],Table5[JV Number],Table5[Requires Other Action])="",0,1)</f>
        <v>#REF!</v>
      </c>
    </row>
    <row r="435" spans="3:14" x14ac:dyDescent="0.25">
      <c r="C435" s="1">
        <v>437</v>
      </c>
      <c r="D435" s="1" t="str">
        <f>LOOKUP(Table6[[#This Row],[JV Number]],Table5[JV Number],Table5[Early Completion Bridge])</f>
        <v>--</v>
      </c>
      <c r="E435" s="1" t="e">
        <f>LOOKUP(Table6[[#This Row],[JV Number]],Table5[JV Number],Table5[Region])</f>
        <v>#REF!</v>
      </c>
      <c r="F435" s="1">
        <f>LOOKUP(Table6[[#This Row],[JV Number]],Table5[JV Number],Table5[District])</f>
        <v>11</v>
      </c>
      <c r="G435" s="1" t="str">
        <f>LOOKUP(Table6[[#This Row],[JV Number]],Table5[JV Number],Table5[County])</f>
        <v>Allegheny</v>
      </c>
      <c r="H435" s="485">
        <f>LOOKUP(Table6[[#This Row],[JV Number]],Table1[JV '#],Table1[Latitude])</f>
        <v>40.340166666666669</v>
      </c>
      <c r="I435" s="485">
        <f>LOOKUP(Table6[[#This Row],[JV Number]],Table1[JV '#],Table1[Longitude])</f>
        <v>-80.079138888888892</v>
      </c>
      <c r="J435" s="1" t="e">
        <f>IF(LOOKUP(Table6[[#This Row],[JV Number]],Table5[JV Number],Table5[Requires Clear/Grub])="",0,1)</f>
        <v>#REF!</v>
      </c>
      <c r="K435" s="1" t="e">
        <f>IF(LOOKUP(Table6[[#This Row],[JV Number]],Table5[JV Number],Table5[Requires Stakeout])="",0,1)</f>
        <v>#REF!</v>
      </c>
      <c r="L435" s="1" t="e">
        <f>IF(LOOKUP(Table6[[#This Row],[JV Number]],Table5[JV Number],Table5[Requires Earthwork])="",0,1)</f>
        <v>#REF!</v>
      </c>
      <c r="M435" s="1" t="e">
        <f>IF(LOOKUP(Table6[[#This Row],[JV Number]],Table5[JV Number],Table5[Requires Guardrail Adjustment])="",0,1)</f>
        <v>#REF!</v>
      </c>
      <c r="N435" s="1" t="e">
        <f>IF(LOOKUP(Table6[[#This Row],[JV Number]],Table5[JV Number],Table5[Requires Other Action])="",0,1)</f>
        <v>#REF!</v>
      </c>
    </row>
    <row r="436" spans="3:14" x14ac:dyDescent="0.25">
      <c r="C436" s="1">
        <v>438</v>
      </c>
      <c r="D436" s="1" t="str">
        <f>LOOKUP(Table6[[#This Row],[JV Number]],Table5[JV Number],Table5[Early Completion Bridge])</f>
        <v>Y</v>
      </c>
      <c r="E436" s="1" t="e">
        <f>LOOKUP(Table6[[#This Row],[JV Number]],Table5[JV Number],Table5[Region])</f>
        <v>#REF!</v>
      </c>
      <c r="F436" s="1">
        <f>LOOKUP(Table6[[#This Row],[JV Number]],Table5[JV Number],Table5[District])</f>
        <v>11</v>
      </c>
      <c r="G436" s="1" t="str">
        <f>LOOKUP(Table6[[#This Row],[JV Number]],Table5[JV Number],Table5[County])</f>
        <v>Allegheny</v>
      </c>
      <c r="H436" s="485">
        <f>LOOKUP(Table6[[#This Row],[JV Number]],Table1[JV '#],Table1[Latitude])</f>
        <v>40.278333333333336</v>
      </c>
      <c r="I436" s="485">
        <f>LOOKUP(Table6[[#This Row],[JV Number]],Table1[JV '#],Table1[Longitude])</f>
        <v>-79.977280555555552</v>
      </c>
      <c r="J436" s="1" t="e">
        <f>IF(LOOKUP(Table6[[#This Row],[JV Number]],Table5[JV Number],Table5[Requires Clear/Grub])="",0,1)</f>
        <v>#REF!</v>
      </c>
      <c r="K436" s="1" t="e">
        <f>IF(LOOKUP(Table6[[#This Row],[JV Number]],Table5[JV Number],Table5[Requires Stakeout])="",0,1)</f>
        <v>#REF!</v>
      </c>
      <c r="L436" s="1" t="e">
        <f>IF(LOOKUP(Table6[[#This Row],[JV Number]],Table5[JV Number],Table5[Requires Earthwork])="",0,1)</f>
        <v>#REF!</v>
      </c>
      <c r="M436" s="1" t="e">
        <f>IF(LOOKUP(Table6[[#This Row],[JV Number]],Table5[JV Number],Table5[Requires Guardrail Adjustment])="",0,1)</f>
        <v>#REF!</v>
      </c>
      <c r="N436" s="1" t="e">
        <f>IF(LOOKUP(Table6[[#This Row],[JV Number]],Table5[JV Number],Table5[Requires Other Action])="",0,1)</f>
        <v>#REF!</v>
      </c>
    </row>
    <row r="437" spans="3:14" x14ac:dyDescent="0.25">
      <c r="C437" s="1">
        <v>439</v>
      </c>
      <c r="D437" s="1" t="str">
        <f>LOOKUP(Table6[[#This Row],[JV Number]],Table5[JV Number],Table5[Early Completion Bridge])</f>
        <v>--</v>
      </c>
      <c r="E437" s="1" t="e">
        <f>LOOKUP(Table6[[#This Row],[JV Number]],Table5[JV Number],Table5[Region])</f>
        <v>#REF!</v>
      </c>
      <c r="F437" s="1">
        <f>LOOKUP(Table6[[#This Row],[JV Number]],Table5[JV Number],Table5[District])</f>
        <v>11</v>
      </c>
      <c r="G437" s="1" t="str">
        <f>LOOKUP(Table6[[#This Row],[JV Number]],Table5[JV Number],Table5[County])</f>
        <v>Allegheny</v>
      </c>
      <c r="H437" s="485">
        <f>LOOKUP(Table6[[#This Row],[JV Number]],Table1[JV '#],Table1[Latitude])</f>
        <v>40.266111111111108</v>
      </c>
      <c r="I437" s="485">
        <f>LOOKUP(Table6[[#This Row],[JV Number]],Table1[JV '#],Table1[Longitude])</f>
        <v>-79.930458333333334</v>
      </c>
      <c r="J437" s="1" t="e">
        <f>IF(LOOKUP(Table6[[#This Row],[JV Number]],Table5[JV Number],Table5[Requires Clear/Grub])="",0,1)</f>
        <v>#REF!</v>
      </c>
      <c r="K437" s="1" t="e">
        <f>IF(LOOKUP(Table6[[#This Row],[JV Number]],Table5[JV Number],Table5[Requires Stakeout])="",0,1)</f>
        <v>#REF!</v>
      </c>
      <c r="L437" s="1" t="e">
        <f>IF(LOOKUP(Table6[[#This Row],[JV Number]],Table5[JV Number],Table5[Requires Earthwork])="",0,1)</f>
        <v>#REF!</v>
      </c>
      <c r="M437" s="1" t="e">
        <f>IF(LOOKUP(Table6[[#This Row],[JV Number]],Table5[JV Number],Table5[Requires Guardrail Adjustment])="",0,1)</f>
        <v>#REF!</v>
      </c>
      <c r="N437" s="1" t="e">
        <f>IF(LOOKUP(Table6[[#This Row],[JV Number]],Table5[JV Number],Table5[Requires Other Action])="",0,1)</f>
        <v>#REF!</v>
      </c>
    </row>
    <row r="438" spans="3:14" x14ac:dyDescent="0.25">
      <c r="C438" s="1">
        <v>440</v>
      </c>
      <c r="D438" s="1" t="str">
        <f>LOOKUP(Table6[[#This Row],[JV Number]],Table5[JV Number],Table5[Early Completion Bridge])</f>
        <v>--</v>
      </c>
      <c r="E438" s="1" t="e">
        <f>LOOKUP(Table6[[#This Row],[JV Number]],Table5[JV Number],Table5[Region])</f>
        <v>#REF!</v>
      </c>
      <c r="F438" s="1">
        <f>LOOKUP(Table6[[#This Row],[JV Number]],Table5[JV Number],Table5[District])</f>
        <v>11</v>
      </c>
      <c r="G438" s="1" t="str">
        <f>LOOKUP(Table6[[#This Row],[JV Number]],Table5[JV Number],Table5[County])</f>
        <v>Allegheny</v>
      </c>
      <c r="H438" s="485">
        <f>LOOKUP(Table6[[#This Row],[JV Number]],Table1[JV '#],Table1[Latitude])</f>
        <v>40.268500000000003</v>
      </c>
      <c r="I438" s="485">
        <f>LOOKUP(Table6[[#This Row],[JV Number]],Table1[JV '#],Table1[Longitude])</f>
        <v>-79.925922222222226</v>
      </c>
      <c r="J438" s="1" t="e">
        <f>IF(LOOKUP(Table6[[#This Row],[JV Number]],Table5[JV Number],Table5[Requires Clear/Grub])="",0,1)</f>
        <v>#REF!</v>
      </c>
      <c r="K438" s="1" t="e">
        <f>IF(LOOKUP(Table6[[#This Row],[JV Number]],Table5[JV Number],Table5[Requires Stakeout])="",0,1)</f>
        <v>#REF!</v>
      </c>
      <c r="L438" s="1" t="e">
        <f>IF(LOOKUP(Table6[[#This Row],[JV Number]],Table5[JV Number],Table5[Requires Earthwork])="",0,1)</f>
        <v>#REF!</v>
      </c>
      <c r="M438" s="1" t="e">
        <f>IF(LOOKUP(Table6[[#This Row],[JV Number]],Table5[JV Number],Table5[Requires Guardrail Adjustment])="",0,1)</f>
        <v>#REF!</v>
      </c>
      <c r="N438" s="1" t="e">
        <f>IF(LOOKUP(Table6[[#This Row],[JV Number]],Table5[JV Number],Table5[Requires Other Action])="",0,1)</f>
        <v>#REF!</v>
      </c>
    </row>
    <row r="439" spans="3:14" x14ac:dyDescent="0.25">
      <c r="C439" s="1">
        <v>441</v>
      </c>
      <c r="D439" s="1" t="str">
        <f>LOOKUP(Table6[[#This Row],[JV Number]],Table5[JV Number],Table5[Early Completion Bridge])</f>
        <v>--</v>
      </c>
      <c r="E439" s="1" t="e">
        <f>LOOKUP(Table6[[#This Row],[JV Number]],Table5[JV Number],Table5[Region])</f>
        <v>#REF!</v>
      </c>
      <c r="F439" s="1">
        <f>LOOKUP(Table6[[#This Row],[JV Number]],Table5[JV Number],Table5[District])</f>
        <v>11</v>
      </c>
      <c r="G439" s="1" t="str">
        <f>LOOKUP(Table6[[#This Row],[JV Number]],Table5[JV Number],Table5[County])</f>
        <v>Allegheny</v>
      </c>
      <c r="H439" s="485">
        <f>LOOKUP(Table6[[#This Row],[JV Number]],Table1[JV '#],Table1[Latitude])</f>
        <v>40.411299999999997</v>
      </c>
      <c r="I439" s="485">
        <f>LOOKUP(Table6[[#This Row],[JV Number]],Table1[JV '#],Table1[Longitude])</f>
        <v>-80.155600000000007</v>
      </c>
      <c r="J439" s="1" t="e">
        <f>IF(LOOKUP(Table6[[#This Row],[JV Number]],Table5[JV Number],Table5[Requires Clear/Grub])="",0,1)</f>
        <v>#REF!</v>
      </c>
      <c r="K439" s="1" t="e">
        <f>IF(LOOKUP(Table6[[#This Row],[JV Number]],Table5[JV Number],Table5[Requires Stakeout])="",0,1)</f>
        <v>#REF!</v>
      </c>
      <c r="L439" s="1" t="e">
        <f>IF(LOOKUP(Table6[[#This Row],[JV Number]],Table5[JV Number],Table5[Requires Earthwork])="",0,1)</f>
        <v>#REF!</v>
      </c>
      <c r="M439" s="1" t="e">
        <f>IF(LOOKUP(Table6[[#This Row],[JV Number]],Table5[JV Number],Table5[Requires Guardrail Adjustment])="",0,1)</f>
        <v>#REF!</v>
      </c>
      <c r="N439" s="1" t="e">
        <f>IF(LOOKUP(Table6[[#This Row],[JV Number]],Table5[JV Number],Table5[Requires Other Action])="",0,1)</f>
        <v>#REF!</v>
      </c>
    </row>
    <row r="440" spans="3:14" x14ac:dyDescent="0.25">
      <c r="C440" s="1">
        <v>442</v>
      </c>
      <c r="D440" s="1" t="str">
        <f>LOOKUP(Table6[[#This Row],[JV Number]],Table5[JV Number],Table5[Early Completion Bridge])</f>
        <v>--</v>
      </c>
      <c r="E440" s="1" t="e">
        <f>LOOKUP(Table6[[#This Row],[JV Number]],Table5[JV Number],Table5[Region])</f>
        <v>#REF!</v>
      </c>
      <c r="F440" s="1">
        <f>LOOKUP(Table6[[#This Row],[JV Number]],Table5[JV Number],Table5[District])</f>
        <v>11</v>
      </c>
      <c r="G440" s="1" t="str">
        <f>LOOKUP(Table6[[#This Row],[JV Number]],Table5[JV Number],Table5[County])</f>
        <v>Allegheny</v>
      </c>
      <c r="H440" s="485">
        <f>LOOKUP(Table6[[#This Row],[JV Number]],Table1[JV '#],Table1[Latitude])</f>
        <v>40.389611111111108</v>
      </c>
      <c r="I440" s="485">
        <f>LOOKUP(Table6[[#This Row],[JV Number]],Table1[JV '#],Table1[Longitude])</f>
        <v>-79.955624999999998</v>
      </c>
      <c r="J440" s="1" t="e">
        <f>IF(LOOKUP(Table6[[#This Row],[JV Number]],Table5[JV Number],Table5[Requires Clear/Grub])="",0,1)</f>
        <v>#REF!</v>
      </c>
      <c r="K440" s="1" t="e">
        <f>IF(LOOKUP(Table6[[#This Row],[JV Number]],Table5[JV Number],Table5[Requires Stakeout])="",0,1)</f>
        <v>#REF!</v>
      </c>
      <c r="L440" s="1" t="e">
        <f>IF(LOOKUP(Table6[[#This Row],[JV Number]],Table5[JV Number],Table5[Requires Earthwork])="",0,1)</f>
        <v>#REF!</v>
      </c>
      <c r="M440" s="1" t="e">
        <f>IF(LOOKUP(Table6[[#This Row],[JV Number]],Table5[JV Number],Table5[Requires Guardrail Adjustment])="",0,1)</f>
        <v>#REF!</v>
      </c>
      <c r="N440" s="1" t="e">
        <f>IF(LOOKUP(Table6[[#This Row],[JV Number]],Table5[JV Number],Table5[Requires Other Action])="",0,1)</f>
        <v>#REF!</v>
      </c>
    </row>
    <row r="441" spans="3:14" x14ac:dyDescent="0.25">
      <c r="C441" s="1">
        <v>443</v>
      </c>
      <c r="D441" s="1" t="str">
        <f>LOOKUP(Table6[[#This Row],[JV Number]],Table5[JV Number],Table5[Early Completion Bridge])</f>
        <v>--</v>
      </c>
      <c r="E441" s="1" t="e">
        <f>LOOKUP(Table6[[#This Row],[JV Number]],Table5[JV Number],Table5[Region])</f>
        <v>#REF!</v>
      </c>
      <c r="F441" s="1">
        <f>LOOKUP(Table6[[#This Row],[JV Number]],Table5[JV Number],Table5[District])</f>
        <v>11</v>
      </c>
      <c r="G441" s="1" t="str">
        <f>LOOKUP(Table6[[#This Row],[JV Number]],Table5[JV Number],Table5[County])</f>
        <v>Allegheny</v>
      </c>
      <c r="H441" s="485">
        <f>LOOKUP(Table6[[#This Row],[JV Number]],Table1[JV '#],Table1[Latitude])</f>
        <v>40.389527777777779</v>
      </c>
      <c r="I441" s="485">
        <f>LOOKUP(Table6[[#This Row],[JV Number]],Table1[JV '#],Table1[Longitude])</f>
        <v>-79.941041666666663</v>
      </c>
      <c r="J441" s="1" t="e">
        <f>IF(LOOKUP(Table6[[#This Row],[JV Number]],Table5[JV Number],Table5[Requires Clear/Grub])="",0,1)</f>
        <v>#REF!</v>
      </c>
      <c r="K441" s="1" t="e">
        <f>IF(LOOKUP(Table6[[#This Row],[JV Number]],Table5[JV Number],Table5[Requires Stakeout])="",0,1)</f>
        <v>#REF!</v>
      </c>
      <c r="L441" s="1" t="e">
        <f>IF(LOOKUP(Table6[[#This Row],[JV Number]],Table5[JV Number],Table5[Requires Earthwork])="",0,1)</f>
        <v>#REF!</v>
      </c>
      <c r="M441" s="1" t="e">
        <f>IF(LOOKUP(Table6[[#This Row],[JV Number]],Table5[JV Number],Table5[Requires Guardrail Adjustment])="",0,1)</f>
        <v>#REF!</v>
      </c>
      <c r="N441" s="1" t="e">
        <f>IF(LOOKUP(Table6[[#This Row],[JV Number]],Table5[JV Number],Table5[Requires Other Action])="",0,1)</f>
        <v>#REF!</v>
      </c>
    </row>
    <row r="442" spans="3:14" x14ac:dyDescent="0.25">
      <c r="C442" s="1">
        <v>444</v>
      </c>
      <c r="D442" s="1" t="str">
        <f>LOOKUP(Table6[[#This Row],[JV Number]],Table5[JV Number],Table5[Early Completion Bridge])</f>
        <v>--</v>
      </c>
      <c r="E442" s="1" t="e">
        <f>LOOKUP(Table6[[#This Row],[JV Number]],Table5[JV Number],Table5[Region])</f>
        <v>#REF!</v>
      </c>
      <c r="F442" s="1">
        <f>LOOKUP(Table6[[#This Row],[JV Number]],Table5[JV Number],Table5[District])</f>
        <v>11</v>
      </c>
      <c r="G442" s="1" t="str">
        <f>LOOKUP(Table6[[#This Row],[JV Number]],Table5[JV Number],Table5[County])</f>
        <v>Allegheny</v>
      </c>
      <c r="H442" s="485">
        <f>LOOKUP(Table6[[#This Row],[JV Number]],Table1[JV '#],Table1[Latitude])</f>
        <v>40.395305555555552</v>
      </c>
      <c r="I442" s="485">
        <f>LOOKUP(Table6[[#This Row],[JV Number]],Table1[JV '#],Table1[Longitude])</f>
        <v>-80.258602777777782</v>
      </c>
      <c r="J442" s="1" t="e">
        <f>IF(LOOKUP(Table6[[#This Row],[JV Number]],Table5[JV Number],Table5[Requires Clear/Grub])="",0,1)</f>
        <v>#REF!</v>
      </c>
      <c r="K442" s="1" t="e">
        <f>IF(LOOKUP(Table6[[#This Row],[JV Number]],Table5[JV Number],Table5[Requires Stakeout])="",0,1)</f>
        <v>#REF!</v>
      </c>
      <c r="L442" s="1" t="e">
        <f>IF(LOOKUP(Table6[[#This Row],[JV Number]],Table5[JV Number],Table5[Requires Earthwork])="",0,1)</f>
        <v>#REF!</v>
      </c>
      <c r="M442" s="1" t="e">
        <f>IF(LOOKUP(Table6[[#This Row],[JV Number]],Table5[JV Number],Table5[Requires Guardrail Adjustment])="",0,1)</f>
        <v>#REF!</v>
      </c>
      <c r="N442" s="1" t="e">
        <f>IF(LOOKUP(Table6[[#This Row],[JV Number]],Table5[JV Number],Table5[Requires Other Action])="",0,1)</f>
        <v>#REF!</v>
      </c>
    </row>
    <row r="443" spans="3:14" x14ac:dyDescent="0.25">
      <c r="C443" s="1">
        <v>445</v>
      </c>
      <c r="D443" s="1" t="str">
        <f>LOOKUP(Table6[[#This Row],[JV Number]],Table5[JV Number],Table5[Early Completion Bridge])</f>
        <v>--</v>
      </c>
      <c r="E443" s="1" t="e">
        <f>LOOKUP(Table6[[#This Row],[JV Number]],Table5[JV Number],Table5[Region])</f>
        <v>#REF!</v>
      </c>
      <c r="F443" s="1">
        <f>LOOKUP(Table6[[#This Row],[JV Number]],Table5[JV Number],Table5[District])</f>
        <v>11</v>
      </c>
      <c r="G443" s="1" t="str">
        <f>LOOKUP(Table6[[#This Row],[JV Number]],Table5[JV Number],Table5[County])</f>
        <v>Allegheny</v>
      </c>
      <c r="H443" s="485">
        <f>LOOKUP(Table6[[#This Row],[JV Number]],Table1[JV '#],Table1[Latitude])</f>
        <v>40.40141666666667</v>
      </c>
      <c r="I443" s="485">
        <f>LOOKUP(Table6[[#This Row],[JV Number]],Table1[JV '#],Table1[Longitude])</f>
        <v>-80.244930555555555</v>
      </c>
      <c r="J443" s="1" t="e">
        <f>IF(LOOKUP(Table6[[#This Row],[JV Number]],Table5[JV Number],Table5[Requires Clear/Grub])="",0,1)</f>
        <v>#REF!</v>
      </c>
      <c r="K443" s="1" t="e">
        <f>IF(LOOKUP(Table6[[#This Row],[JV Number]],Table5[JV Number],Table5[Requires Stakeout])="",0,1)</f>
        <v>#REF!</v>
      </c>
      <c r="L443" s="1" t="e">
        <f>IF(LOOKUP(Table6[[#This Row],[JV Number]],Table5[JV Number],Table5[Requires Earthwork])="",0,1)</f>
        <v>#REF!</v>
      </c>
      <c r="M443" s="1" t="e">
        <f>IF(LOOKUP(Table6[[#This Row],[JV Number]],Table5[JV Number],Table5[Requires Guardrail Adjustment])="",0,1)</f>
        <v>#REF!</v>
      </c>
      <c r="N443" s="1" t="e">
        <f>IF(LOOKUP(Table6[[#This Row],[JV Number]],Table5[JV Number],Table5[Requires Other Action])="",0,1)</f>
        <v>#REF!</v>
      </c>
    </row>
    <row r="444" spans="3:14" x14ac:dyDescent="0.25">
      <c r="C444" s="1">
        <v>446</v>
      </c>
      <c r="D444" s="1" t="str">
        <f>LOOKUP(Table6[[#This Row],[JV Number]],Table5[JV Number],Table5[Early Completion Bridge])</f>
        <v>Y</v>
      </c>
      <c r="E444" s="1" t="e">
        <f>LOOKUP(Table6[[#This Row],[JV Number]],Table5[JV Number],Table5[Region])</f>
        <v>#REF!</v>
      </c>
      <c r="F444" s="1">
        <f>LOOKUP(Table6[[#This Row],[JV Number]],Table5[JV Number],Table5[District])</f>
        <v>11</v>
      </c>
      <c r="G444" s="1" t="str">
        <f>LOOKUP(Table6[[#This Row],[JV Number]],Table5[JV Number],Table5[County])</f>
        <v>Allegheny</v>
      </c>
      <c r="H444" s="485">
        <f>LOOKUP(Table6[[#This Row],[JV Number]],Table1[JV '#],Table1[Latitude])</f>
        <v>40.520944444444446</v>
      </c>
      <c r="I444" s="485">
        <f>LOOKUP(Table6[[#This Row],[JV Number]],Table1[JV '#],Table1[Longitude])</f>
        <v>-79.96575277777778</v>
      </c>
      <c r="J444" s="1" t="e">
        <f>IF(LOOKUP(Table6[[#This Row],[JV Number]],Table5[JV Number],Table5[Requires Clear/Grub])="",0,1)</f>
        <v>#REF!</v>
      </c>
      <c r="K444" s="1" t="e">
        <f>IF(LOOKUP(Table6[[#This Row],[JV Number]],Table5[JV Number],Table5[Requires Stakeout])="",0,1)</f>
        <v>#REF!</v>
      </c>
      <c r="L444" s="1" t="e">
        <f>IF(LOOKUP(Table6[[#This Row],[JV Number]],Table5[JV Number],Table5[Requires Earthwork])="",0,1)</f>
        <v>#REF!</v>
      </c>
      <c r="M444" s="1" t="e">
        <f>IF(LOOKUP(Table6[[#This Row],[JV Number]],Table5[JV Number],Table5[Requires Guardrail Adjustment])="",0,1)</f>
        <v>#REF!</v>
      </c>
      <c r="N444" s="1" t="e">
        <f>IF(LOOKUP(Table6[[#This Row],[JV Number]],Table5[JV Number],Table5[Requires Other Action])="",0,1)</f>
        <v>#REF!</v>
      </c>
    </row>
    <row r="445" spans="3:14" x14ac:dyDescent="0.25">
      <c r="C445" s="1">
        <v>447</v>
      </c>
      <c r="D445" s="1" t="str">
        <f>LOOKUP(Table6[[#This Row],[JV Number]],Table5[JV Number],Table5[Early Completion Bridge])</f>
        <v>--</v>
      </c>
      <c r="E445" s="1" t="e">
        <f>LOOKUP(Table6[[#This Row],[JV Number]],Table5[JV Number],Table5[Region])</f>
        <v>#REF!</v>
      </c>
      <c r="F445" s="1">
        <f>LOOKUP(Table6[[#This Row],[JV Number]],Table5[JV Number],Table5[District])</f>
        <v>11</v>
      </c>
      <c r="G445" s="1" t="str">
        <f>LOOKUP(Table6[[#This Row],[JV Number]],Table5[JV Number],Table5[County])</f>
        <v>Allegheny</v>
      </c>
      <c r="H445" s="485">
        <f>LOOKUP(Table6[[#This Row],[JV Number]],Table1[JV '#],Table1[Latitude])</f>
        <v>40.581638888888889</v>
      </c>
      <c r="I445" s="485">
        <f>LOOKUP(Table6[[#This Row],[JV Number]],Table1[JV '#],Table1[Longitude])</f>
        <v>-80.148252777777785</v>
      </c>
      <c r="J445" s="1" t="e">
        <f>IF(LOOKUP(Table6[[#This Row],[JV Number]],Table5[JV Number],Table5[Requires Clear/Grub])="",0,1)</f>
        <v>#REF!</v>
      </c>
      <c r="K445" s="1" t="e">
        <f>IF(LOOKUP(Table6[[#This Row],[JV Number]],Table5[JV Number],Table5[Requires Stakeout])="",0,1)</f>
        <v>#REF!</v>
      </c>
      <c r="L445" s="1" t="e">
        <f>IF(LOOKUP(Table6[[#This Row],[JV Number]],Table5[JV Number],Table5[Requires Earthwork])="",0,1)</f>
        <v>#REF!</v>
      </c>
      <c r="M445" s="1" t="e">
        <f>IF(LOOKUP(Table6[[#This Row],[JV Number]],Table5[JV Number],Table5[Requires Guardrail Adjustment])="",0,1)</f>
        <v>#REF!</v>
      </c>
      <c r="N445" s="1" t="e">
        <f>IF(LOOKUP(Table6[[#This Row],[JV Number]],Table5[JV Number],Table5[Requires Other Action])="",0,1)</f>
        <v>#REF!</v>
      </c>
    </row>
    <row r="446" spans="3:14" x14ac:dyDescent="0.25">
      <c r="C446" s="1">
        <v>448</v>
      </c>
      <c r="D446" s="1" t="str">
        <f>LOOKUP(Table6[[#This Row],[JV Number]],Table5[JV Number],Table5[Early Completion Bridge])</f>
        <v>--</v>
      </c>
      <c r="E446" s="1" t="e">
        <f>LOOKUP(Table6[[#This Row],[JV Number]],Table5[JV Number],Table5[Region])</f>
        <v>#REF!</v>
      </c>
      <c r="F446" s="1">
        <f>LOOKUP(Table6[[#This Row],[JV Number]],Table5[JV Number],Table5[District])</f>
        <v>11</v>
      </c>
      <c r="G446" s="1" t="str">
        <f>LOOKUP(Table6[[#This Row],[JV Number]],Table5[JV Number],Table5[County])</f>
        <v>Allegheny</v>
      </c>
      <c r="H446" s="485">
        <f>LOOKUP(Table6[[#This Row],[JV Number]],Table1[JV '#],Table1[Latitude])</f>
        <v>40.595333333333336</v>
      </c>
      <c r="I446" s="485">
        <f>LOOKUP(Table6[[#This Row],[JV Number]],Table1[JV '#],Table1[Longitude])</f>
        <v>-80.194938888888885</v>
      </c>
      <c r="J446" s="1" t="e">
        <f>IF(LOOKUP(Table6[[#This Row],[JV Number]],Table5[JV Number],Table5[Requires Clear/Grub])="",0,1)</f>
        <v>#REF!</v>
      </c>
      <c r="K446" s="1" t="e">
        <f>IF(LOOKUP(Table6[[#This Row],[JV Number]],Table5[JV Number],Table5[Requires Stakeout])="",0,1)</f>
        <v>#REF!</v>
      </c>
      <c r="L446" s="1" t="e">
        <f>IF(LOOKUP(Table6[[#This Row],[JV Number]],Table5[JV Number],Table5[Requires Earthwork])="",0,1)</f>
        <v>#REF!</v>
      </c>
      <c r="M446" s="1" t="e">
        <f>IF(LOOKUP(Table6[[#This Row],[JV Number]],Table5[JV Number],Table5[Requires Guardrail Adjustment])="",0,1)</f>
        <v>#REF!</v>
      </c>
      <c r="N446" s="1" t="e">
        <f>IF(LOOKUP(Table6[[#This Row],[JV Number]],Table5[JV Number],Table5[Requires Other Action])="",0,1)</f>
        <v>#REF!</v>
      </c>
    </row>
    <row r="447" spans="3:14" x14ac:dyDescent="0.25">
      <c r="C447" s="1">
        <v>449</v>
      </c>
      <c r="D447" s="1" t="str">
        <f>LOOKUP(Table6[[#This Row],[JV Number]],Table5[JV Number],Table5[Early Completion Bridge])</f>
        <v>--</v>
      </c>
      <c r="E447" s="1" t="e">
        <f>LOOKUP(Table6[[#This Row],[JV Number]],Table5[JV Number],Table5[Region])</f>
        <v>#REF!</v>
      </c>
      <c r="F447" s="1">
        <f>LOOKUP(Table6[[#This Row],[JV Number]],Table5[JV Number],Table5[District])</f>
        <v>11</v>
      </c>
      <c r="G447" s="1" t="str">
        <f>LOOKUP(Table6[[#This Row],[JV Number]],Table5[JV Number],Table5[County])</f>
        <v>Allegheny</v>
      </c>
      <c r="H447" s="485">
        <f>LOOKUP(Table6[[#This Row],[JV Number]],Table1[JV '#],Table1[Latitude])</f>
        <v>40.60872222222222</v>
      </c>
      <c r="I447" s="485">
        <f>LOOKUP(Table6[[#This Row],[JV Number]],Table1[JV '#],Table1[Longitude])</f>
        <v>-80.159322222222215</v>
      </c>
      <c r="J447" s="1" t="e">
        <f>IF(LOOKUP(Table6[[#This Row],[JV Number]],Table5[JV Number],Table5[Requires Clear/Grub])="",0,1)</f>
        <v>#REF!</v>
      </c>
      <c r="K447" s="1" t="e">
        <f>IF(LOOKUP(Table6[[#This Row],[JV Number]],Table5[JV Number],Table5[Requires Stakeout])="",0,1)</f>
        <v>#REF!</v>
      </c>
      <c r="L447" s="1" t="e">
        <f>IF(LOOKUP(Table6[[#This Row],[JV Number]],Table5[JV Number],Table5[Requires Earthwork])="",0,1)</f>
        <v>#REF!</v>
      </c>
      <c r="M447" s="1" t="e">
        <f>IF(LOOKUP(Table6[[#This Row],[JV Number]],Table5[JV Number],Table5[Requires Guardrail Adjustment])="",0,1)</f>
        <v>#REF!</v>
      </c>
      <c r="N447" s="1" t="e">
        <f>IF(LOOKUP(Table6[[#This Row],[JV Number]],Table5[JV Number],Table5[Requires Other Action])="",0,1)</f>
        <v>#REF!</v>
      </c>
    </row>
    <row r="448" spans="3:14" x14ac:dyDescent="0.25">
      <c r="C448" s="1">
        <v>450</v>
      </c>
      <c r="D448" s="1" t="str">
        <f>LOOKUP(Table6[[#This Row],[JV Number]],Table5[JV Number],Table5[Early Completion Bridge])</f>
        <v>--</v>
      </c>
      <c r="E448" s="1" t="e">
        <f>LOOKUP(Table6[[#This Row],[JV Number]],Table5[JV Number],Table5[Region])</f>
        <v>#REF!</v>
      </c>
      <c r="F448" s="1">
        <f>LOOKUP(Table6[[#This Row],[JV Number]],Table5[JV Number],Table5[District])</f>
        <v>11</v>
      </c>
      <c r="G448" s="1" t="str">
        <f>LOOKUP(Table6[[#This Row],[JV Number]],Table5[JV Number],Table5[County])</f>
        <v>Allegheny</v>
      </c>
      <c r="H448" s="485">
        <f>LOOKUP(Table6[[#This Row],[JV Number]],Table1[JV '#],Table1[Latitude])</f>
        <v>40.610500000000002</v>
      </c>
      <c r="I448" s="485">
        <f>LOOKUP(Table6[[#This Row],[JV Number]],Table1[JV '#],Table1[Longitude])</f>
        <v>-80.153850000000006</v>
      </c>
      <c r="J448" s="1" t="e">
        <f>IF(LOOKUP(Table6[[#This Row],[JV Number]],Table5[JV Number],Table5[Requires Clear/Grub])="",0,1)</f>
        <v>#REF!</v>
      </c>
      <c r="K448" s="1" t="e">
        <f>IF(LOOKUP(Table6[[#This Row],[JV Number]],Table5[JV Number],Table5[Requires Stakeout])="",0,1)</f>
        <v>#REF!</v>
      </c>
      <c r="L448" s="1" t="e">
        <f>IF(LOOKUP(Table6[[#This Row],[JV Number]],Table5[JV Number],Table5[Requires Earthwork])="",0,1)</f>
        <v>#REF!</v>
      </c>
      <c r="M448" s="1" t="e">
        <f>IF(LOOKUP(Table6[[#This Row],[JV Number]],Table5[JV Number],Table5[Requires Guardrail Adjustment])="",0,1)</f>
        <v>#REF!</v>
      </c>
      <c r="N448" s="1" t="e">
        <f>IF(LOOKUP(Table6[[#This Row],[JV Number]],Table5[JV Number],Table5[Requires Other Action])="",0,1)</f>
        <v>#REF!</v>
      </c>
    </row>
    <row r="449" spans="3:14" x14ac:dyDescent="0.25">
      <c r="C449" s="1">
        <v>451</v>
      </c>
      <c r="D449" s="1" t="str">
        <f>LOOKUP(Table6[[#This Row],[JV Number]],Table5[JV Number],Table5[Early Completion Bridge])</f>
        <v>--</v>
      </c>
      <c r="E449" s="1" t="e">
        <f>LOOKUP(Table6[[#This Row],[JV Number]],Table5[JV Number],Table5[Region])</f>
        <v>#REF!</v>
      </c>
      <c r="F449" s="1">
        <f>LOOKUP(Table6[[#This Row],[JV Number]],Table5[JV Number],Table5[District])</f>
        <v>11</v>
      </c>
      <c r="G449" s="1" t="str">
        <f>LOOKUP(Table6[[#This Row],[JV Number]],Table5[JV Number],Table5[County])</f>
        <v>Beaver</v>
      </c>
      <c r="H449" s="485">
        <f>LOOKUP(Table6[[#This Row],[JV Number]],Table1[JV '#],Table1[Latitude])</f>
        <v>40.660249999999998</v>
      </c>
      <c r="I449" s="485">
        <f>LOOKUP(Table6[[#This Row],[JV Number]],Table1[JV '#],Table1[Longitude])</f>
        <v>-80.477263888888885</v>
      </c>
      <c r="J449" s="1" t="e">
        <f>IF(LOOKUP(Table6[[#This Row],[JV Number]],Table5[JV Number],Table5[Requires Clear/Grub])="",0,1)</f>
        <v>#REF!</v>
      </c>
      <c r="K449" s="1" t="e">
        <f>IF(LOOKUP(Table6[[#This Row],[JV Number]],Table5[JV Number],Table5[Requires Stakeout])="",0,1)</f>
        <v>#REF!</v>
      </c>
      <c r="L449" s="1" t="e">
        <f>IF(LOOKUP(Table6[[#This Row],[JV Number]],Table5[JV Number],Table5[Requires Earthwork])="",0,1)</f>
        <v>#REF!</v>
      </c>
      <c r="M449" s="1" t="e">
        <f>IF(LOOKUP(Table6[[#This Row],[JV Number]],Table5[JV Number],Table5[Requires Guardrail Adjustment])="",0,1)</f>
        <v>#REF!</v>
      </c>
      <c r="N449" s="1" t="e">
        <f>IF(LOOKUP(Table6[[#This Row],[JV Number]],Table5[JV Number],Table5[Requires Other Action])="",0,1)</f>
        <v>#REF!</v>
      </c>
    </row>
    <row r="450" spans="3:14" x14ac:dyDescent="0.25">
      <c r="C450" s="1">
        <v>452</v>
      </c>
      <c r="D450" s="1" t="str">
        <f>LOOKUP(Table6[[#This Row],[JV Number]],Table5[JV Number],Table5[Early Completion Bridge])</f>
        <v>--</v>
      </c>
      <c r="E450" s="1" t="e">
        <f>LOOKUP(Table6[[#This Row],[JV Number]],Table5[JV Number],Table5[Region])</f>
        <v>#REF!</v>
      </c>
      <c r="F450" s="1">
        <f>LOOKUP(Table6[[#This Row],[JV Number]],Table5[JV Number],Table5[District])</f>
        <v>11</v>
      </c>
      <c r="G450" s="1" t="str">
        <f>LOOKUP(Table6[[#This Row],[JV Number]],Table5[JV Number],Table5[County])</f>
        <v>Beaver</v>
      </c>
      <c r="H450" s="485">
        <f>LOOKUP(Table6[[#This Row],[JV Number]],Table1[JV '#],Table1[Latitude])</f>
        <v>40.78402777777778</v>
      </c>
      <c r="I450" s="485">
        <f>LOOKUP(Table6[[#This Row],[JV Number]],Table1[JV '#],Table1[Longitude])</f>
        <v>-80.45419722222222</v>
      </c>
      <c r="J450" s="1" t="e">
        <f>IF(LOOKUP(Table6[[#This Row],[JV Number]],Table5[JV Number],Table5[Requires Clear/Grub])="",0,1)</f>
        <v>#REF!</v>
      </c>
      <c r="K450" s="1" t="e">
        <f>IF(LOOKUP(Table6[[#This Row],[JV Number]],Table5[JV Number],Table5[Requires Stakeout])="",0,1)</f>
        <v>#REF!</v>
      </c>
      <c r="L450" s="1" t="e">
        <f>IF(LOOKUP(Table6[[#This Row],[JV Number]],Table5[JV Number],Table5[Requires Earthwork])="",0,1)</f>
        <v>#REF!</v>
      </c>
      <c r="M450" s="1" t="e">
        <f>IF(LOOKUP(Table6[[#This Row],[JV Number]],Table5[JV Number],Table5[Requires Guardrail Adjustment])="",0,1)</f>
        <v>#REF!</v>
      </c>
      <c r="N450" s="1" t="e">
        <f>IF(LOOKUP(Table6[[#This Row],[JV Number]],Table5[JV Number],Table5[Requires Other Action])="",0,1)</f>
        <v>#REF!</v>
      </c>
    </row>
    <row r="451" spans="3:14" x14ac:dyDescent="0.25">
      <c r="C451" s="1">
        <v>453</v>
      </c>
      <c r="D451" s="1" t="str">
        <f>LOOKUP(Table6[[#This Row],[JV Number]],Table5[JV Number],Table5[Early Completion Bridge])</f>
        <v>--</v>
      </c>
      <c r="E451" s="1" t="e">
        <f>LOOKUP(Table6[[#This Row],[JV Number]],Table5[JV Number],Table5[Region])</f>
        <v>#REF!</v>
      </c>
      <c r="F451" s="1">
        <f>LOOKUP(Table6[[#This Row],[JV Number]],Table5[JV Number],Table5[District])</f>
        <v>11</v>
      </c>
      <c r="G451" s="1" t="str">
        <f>LOOKUP(Table6[[#This Row],[JV Number]],Table5[JV Number],Table5[County])</f>
        <v>Beaver</v>
      </c>
      <c r="H451" s="485">
        <f>LOOKUP(Table6[[#This Row],[JV Number]],Table1[JV '#],Table1[Latitude])</f>
        <v>40.821750000000002</v>
      </c>
      <c r="I451" s="485">
        <f>LOOKUP(Table6[[#This Row],[JV Number]],Table1[JV '#],Table1[Longitude])</f>
        <v>-80.254033333333339</v>
      </c>
      <c r="J451" s="1" t="e">
        <f>IF(LOOKUP(Table6[[#This Row],[JV Number]],Table5[JV Number],Table5[Requires Clear/Grub])="",0,1)</f>
        <v>#REF!</v>
      </c>
      <c r="K451" s="1" t="e">
        <f>IF(LOOKUP(Table6[[#This Row],[JV Number]],Table5[JV Number],Table5[Requires Stakeout])="",0,1)</f>
        <v>#REF!</v>
      </c>
      <c r="L451" s="1" t="e">
        <f>IF(LOOKUP(Table6[[#This Row],[JV Number]],Table5[JV Number],Table5[Requires Earthwork])="",0,1)</f>
        <v>#REF!</v>
      </c>
      <c r="M451" s="1" t="e">
        <f>IF(LOOKUP(Table6[[#This Row],[JV Number]],Table5[JV Number],Table5[Requires Guardrail Adjustment])="",0,1)</f>
        <v>#REF!</v>
      </c>
      <c r="N451" s="1" t="e">
        <f>IF(LOOKUP(Table6[[#This Row],[JV Number]],Table5[JV Number],Table5[Requires Other Action])="",0,1)</f>
        <v>#REF!</v>
      </c>
    </row>
    <row r="452" spans="3:14" x14ac:dyDescent="0.25">
      <c r="C452" s="1">
        <v>454</v>
      </c>
      <c r="D452" s="1" t="str">
        <f>LOOKUP(Table6[[#This Row],[JV Number]],Table5[JV Number],Table5[Early Completion Bridge])</f>
        <v>--</v>
      </c>
      <c r="E452" s="1" t="e">
        <f>LOOKUP(Table6[[#This Row],[JV Number]],Table5[JV Number],Table5[Region])</f>
        <v>#REF!</v>
      </c>
      <c r="F452" s="1">
        <f>LOOKUP(Table6[[#This Row],[JV Number]],Table5[JV Number],Table5[District])</f>
        <v>11</v>
      </c>
      <c r="G452" s="1" t="str">
        <f>LOOKUP(Table6[[#This Row],[JV Number]],Table5[JV Number],Table5[County])</f>
        <v>Beaver</v>
      </c>
      <c r="H452" s="485">
        <f>LOOKUP(Table6[[#This Row],[JV Number]],Table1[JV '#],Table1[Latitude])</f>
        <v>40.772305555555555</v>
      </c>
      <c r="I452" s="485">
        <f>LOOKUP(Table6[[#This Row],[JV Number]],Table1[JV '#],Table1[Longitude])</f>
        <v>-80.236897222222225</v>
      </c>
      <c r="J452" s="1" t="e">
        <f>IF(LOOKUP(Table6[[#This Row],[JV Number]],Table5[JV Number],Table5[Requires Clear/Grub])="",0,1)</f>
        <v>#REF!</v>
      </c>
      <c r="K452" s="1" t="e">
        <f>IF(LOOKUP(Table6[[#This Row],[JV Number]],Table5[JV Number],Table5[Requires Stakeout])="",0,1)</f>
        <v>#REF!</v>
      </c>
      <c r="L452" s="1" t="e">
        <f>IF(LOOKUP(Table6[[#This Row],[JV Number]],Table5[JV Number],Table5[Requires Earthwork])="",0,1)</f>
        <v>#REF!</v>
      </c>
      <c r="M452" s="1" t="e">
        <f>IF(LOOKUP(Table6[[#This Row],[JV Number]],Table5[JV Number],Table5[Requires Guardrail Adjustment])="",0,1)</f>
        <v>#REF!</v>
      </c>
      <c r="N452" s="1" t="e">
        <f>IF(LOOKUP(Table6[[#This Row],[JV Number]],Table5[JV Number],Table5[Requires Other Action])="",0,1)</f>
        <v>#REF!</v>
      </c>
    </row>
    <row r="453" spans="3:14" x14ac:dyDescent="0.25">
      <c r="C453" s="1">
        <v>455</v>
      </c>
      <c r="D453" s="1" t="str">
        <f>LOOKUP(Table6[[#This Row],[JV Number]],Table5[JV Number],Table5[Early Completion Bridge])</f>
        <v>--</v>
      </c>
      <c r="E453" s="1" t="e">
        <f>LOOKUP(Table6[[#This Row],[JV Number]],Table5[JV Number],Table5[Region])</f>
        <v>#REF!</v>
      </c>
      <c r="F453" s="1">
        <f>LOOKUP(Table6[[#This Row],[JV Number]],Table5[JV Number],Table5[District])</f>
        <v>11</v>
      </c>
      <c r="G453" s="1" t="str">
        <f>LOOKUP(Table6[[#This Row],[JV Number]],Table5[JV Number],Table5[County])</f>
        <v>Beaver</v>
      </c>
      <c r="H453" s="485">
        <f>LOOKUP(Table6[[#This Row],[JV Number]],Table1[JV '#],Table1[Latitude])</f>
        <v>40.671805555555558</v>
      </c>
      <c r="I453" s="485">
        <f>LOOKUP(Table6[[#This Row],[JV Number]],Table1[JV '#],Table1[Longitude])</f>
        <v>-80.294005555555557</v>
      </c>
      <c r="J453" s="1" t="e">
        <f>IF(LOOKUP(Table6[[#This Row],[JV Number]],Table5[JV Number],Table5[Requires Clear/Grub])="",0,1)</f>
        <v>#REF!</v>
      </c>
      <c r="K453" s="1" t="e">
        <f>IF(LOOKUP(Table6[[#This Row],[JV Number]],Table5[JV Number],Table5[Requires Stakeout])="",0,1)</f>
        <v>#REF!</v>
      </c>
      <c r="L453" s="1" t="e">
        <f>IF(LOOKUP(Table6[[#This Row],[JV Number]],Table5[JV Number],Table5[Requires Earthwork])="",0,1)</f>
        <v>#REF!</v>
      </c>
      <c r="M453" s="1" t="e">
        <f>IF(LOOKUP(Table6[[#This Row],[JV Number]],Table5[JV Number],Table5[Requires Guardrail Adjustment])="",0,1)</f>
        <v>#REF!</v>
      </c>
      <c r="N453" s="1" t="e">
        <f>IF(LOOKUP(Table6[[#This Row],[JV Number]],Table5[JV Number],Table5[Requires Other Action])="",0,1)</f>
        <v>#REF!</v>
      </c>
    </row>
    <row r="454" spans="3:14" x14ac:dyDescent="0.25">
      <c r="C454" s="1">
        <v>456</v>
      </c>
      <c r="D454" s="1" t="str">
        <f>LOOKUP(Table6[[#This Row],[JV Number]],Table5[JV Number],Table5[Early Completion Bridge])</f>
        <v>--</v>
      </c>
      <c r="E454" s="1" t="e">
        <f>LOOKUP(Table6[[#This Row],[JV Number]],Table5[JV Number],Table5[Region])</f>
        <v>#REF!</v>
      </c>
      <c r="F454" s="1">
        <f>LOOKUP(Table6[[#This Row],[JV Number]],Table5[JV Number],Table5[District])</f>
        <v>11</v>
      </c>
      <c r="G454" s="1" t="str">
        <f>LOOKUP(Table6[[#This Row],[JV Number]],Table5[JV Number],Table5[County])</f>
        <v>Beaver</v>
      </c>
      <c r="H454" s="485">
        <f>LOOKUP(Table6[[#This Row],[JV Number]],Table1[JV '#],Table1[Latitude])</f>
        <v>40.594444444444441</v>
      </c>
      <c r="I454" s="485">
        <f>LOOKUP(Table6[[#This Row],[JV Number]],Table1[JV '#],Table1[Longitude])</f>
        <v>-80.280047222222223</v>
      </c>
      <c r="J454" s="1" t="e">
        <f>IF(LOOKUP(Table6[[#This Row],[JV Number]],Table5[JV Number],Table5[Requires Clear/Grub])="",0,1)</f>
        <v>#REF!</v>
      </c>
      <c r="K454" s="1" t="e">
        <f>IF(LOOKUP(Table6[[#This Row],[JV Number]],Table5[JV Number],Table5[Requires Stakeout])="",0,1)</f>
        <v>#REF!</v>
      </c>
      <c r="L454" s="1" t="e">
        <f>IF(LOOKUP(Table6[[#This Row],[JV Number]],Table5[JV Number],Table5[Requires Earthwork])="",0,1)</f>
        <v>#REF!</v>
      </c>
      <c r="M454" s="1" t="e">
        <f>IF(LOOKUP(Table6[[#This Row],[JV Number]],Table5[JV Number],Table5[Requires Guardrail Adjustment])="",0,1)</f>
        <v>#REF!</v>
      </c>
      <c r="N454" s="1" t="e">
        <f>IF(LOOKUP(Table6[[#This Row],[JV Number]],Table5[JV Number],Table5[Requires Other Action])="",0,1)</f>
        <v>#REF!</v>
      </c>
    </row>
    <row r="455" spans="3:14" x14ac:dyDescent="0.25">
      <c r="C455" s="1">
        <v>457</v>
      </c>
      <c r="D455" s="1" t="str">
        <f>LOOKUP(Table6[[#This Row],[JV Number]],Table5[JV Number],Table5[Early Completion Bridge])</f>
        <v>--</v>
      </c>
      <c r="E455" s="1" t="e">
        <f>LOOKUP(Table6[[#This Row],[JV Number]],Table5[JV Number],Table5[Region])</f>
        <v>#REF!</v>
      </c>
      <c r="F455" s="1">
        <f>LOOKUP(Table6[[#This Row],[JV Number]],Table5[JV Number],Table5[District])</f>
        <v>11</v>
      </c>
      <c r="G455" s="1" t="str">
        <f>LOOKUP(Table6[[#This Row],[JV Number]],Table5[JV Number],Table5[County])</f>
        <v>Beaver</v>
      </c>
      <c r="H455" s="485">
        <f>LOOKUP(Table6[[#This Row],[JV Number]],Table1[JV '#],Table1[Latitude])</f>
        <v>40.541666666666664</v>
      </c>
      <c r="I455" s="485">
        <f>LOOKUP(Table6[[#This Row],[JV Number]],Table1[JV '#],Table1[Longitude])</f>
        <v>-80.300794444444449</v>
      </c>
      <c r="J455" s="1" t="e">
        <f>IF(LOOKUP(Table6[[#This Row],[JV Number]],Table5[JV Number],Table5[Requires Clear/Grub])="",0,1)</f>
        <v>#REF!</v>
      </c>
      <c r="K455" s="1" t="e">
        <f>IF(LOOKUP(Table6[[#This Row],[JV Number]],Table5[JV Number],Table5[Requires Stakeout])="",0,1)</f>
        <v>#REF!</v>
      </c>
      <c r="L455" s="1" t="e">
        <f>IF(LOOKUP(Table6[[#This Row],[JV Number]],Table5[JV Number],Table5[Requires Earthwork])="",0,1)</f>
        <v>#REF!</v>
      </c>
      <c r="M455" s="1" t="e">
        <f>IF(LOOKUP(Table6[[#This Row],[JV Number]],Table5[JV Number],Table5[Requires Guardrail Adjustment])="",0,1)</f>
        <v>#REF!</v>
      </c>
      <c r="N455" s="1" t="e">
        <f>IF(LOOKUP(Table6[[#This Row],[JV Number]],Table5[JV Number],Table5[Requires Other Action])="",0,1)</f>
        <v>#REF!</v>
      </c>
    </row>
    <row r="456" spans="3:14" x14ac:dyDescent="0.25">
      <c r="C456" s="1">
        <v>458</v>
      </c>
      <c r="D456" s="1" t="str">
        <f>LOOKUP(Table6[[#This Row],[JV Number]],Table5[JV Number],Table5[Early Completion Bridge])</f>
        <v>--</v>
      </c>
      <c r="E456" s="1" t="e">
        <f>LOOKUP(Table6[[#This Row],[JV Number]],Table5[JV Number],Table5[Region])</f>
        <v>#REF!</v>
      </c>
      <c r="F456" s="1">
        <f>LOOKUP(Table6[[#This Row],[JV Number]],Table5[JV Number],Table5[District])</f>
        <v>11</v>
      </c>
      <c r="G456" s="1" t="str">
        <f>LOOKUP(Table6[[#This Row],[JV Number]],Table5[JV Number],Table5[County])</f>
        <v>Beaver</v>
      </c>
      <c r="H456" s="485">
        <f>LOOKUP(Table6[[#This Row],[JV Number]],Table1[JV '#],Table1[Latitude])</f>
        <v>40.611638888888891</v>
      </c>
      <c r="I456" s="485">
        <f>LOOKUP(Table6[[#This Row],[JV Number]],Table1[JV '#],Table1[Longitude])</f>
        <v>-80.48736944444444</v>
      </c>
      <c r="J456" s="1" t="e">
        <f>IF(LOOKUP(Table6[[#This Row],[JV Number]],Table5[JV Number],Table5[Requires Clear/Grub])="",0,1)</f>
        <v>#REF!</v>
      </c>
      <c r="K456" s="1" t="e">
        <f>IF(LOOKUP(Table6[[#This Row],[JV Number]],Table5[JV Number],Table5[Requires Stakeout])="",0,1)</f>
        <v>#REF!</v>
      </c>
      <c r="L456" s="1" t="e">
        <f>IF(LOOKUP(Table6[[#This Row],[JV Number]],Table5[JV Number],Table5[Requires Earthwork])="",0,1)</f>
        <v>#REF!</v>
      </c>
      <c r="M456" s="1" t="e">
        <f>IF(LOOKUP(Table6[[#This Row],[JV Number]],Table5[JV Number],Table5[Requires Guardrail Adjustment])="",0,1)</f>
        <v>#REF!</v>
      </c>
      <c r="N456" s="1" t="e">
        <f>IF(LOOKUP(Table6[[#This Row],[JV Number]],Table5[JV Number],Table5[Requires Other Action])="",0,1)</f>
        <v>#REF!</v>
      </c>
    </row>
    <row r="457" spans="3:14" x14ac:dyDescent="0.25">
      <c r="C457" s="1">
        <v>459</v>
      </c>
      <c r="D457" s="1" t="str">
        <f>LOOKUP(Table6[[#This Row],[JV Number]],Table5[JV Number],Table5[Early Completion Bridge])</f>
        <v>--</v>
      </c>
      <c r="E457" s="1" t="e">
        <f>LOOKUP(Table6[[#This Row],[JV Number]],Table5[JV Number],Table5[Region])</f>
        <v>#REF!</v>
      </c>
      <c r="F457" s="1">
        <f>LOOKUP(Table6[[#This Row],[JV Number]],Table5[JV Number],Table5[District])</f>
        <v>11</v>
      </c>
      <c r="G457" s="1" t="str">
        <f>LOOKUP(Table6[[#This Row],[JV Number]],Table5[JV Number],Table5[County])</f>
        <v>Beaver</v>
      </c>
      <c r="H457" s="485">
        <f>LOOKUP(Table6[[#This Row],[JV Number]],Table1[JV '#],Table1[Latitude])</f>
        <v>40.622388888888892</v>
      </c>
      <c r="I457" s="485">
        <f>LOOKUP(Table6[[#This Row],[JV Number]],Table1[JV '#],Table1[Longitude])</f>
        <v>-80.497069444444449</v>
      </c>
      <c r="J457" s="1" t="e">
        <f>IF(LOOKUP(Table6[[#This Row],[JV Number]],Table5[JV Number],Table5[Requires Clear/Grub])="",0,1)</f>
        <v>#REF!</v>
      </c>
      <c r="K457" s="1" t="e">
        <f>IF(LOOKUP(Table6[[#This Row],[JV Number]],Table5[JV Number],Table5[Requires Stakeout])="",0,1)</f>
        <v>#REF!</v>
      </c>
      <c r="L457" s="1" t="e">
        <f>IF(LOOKUP(Table6[[#This Row],[JV Number]],Table5[JV Number],Table5[Requires Earthwork])="",0,1)</f>
        <v>#REF!</v>
      </c>
      <c r="M457" s="1" t="e">
        <f>IF(LOOKUP(Table6[[#This Row],[JV Number]],Table5[JV Number],Table5[Requires Guardrail Adjustment])="",0,1)</f>
        <v>#REF!</v>
      </c>
      <c r="N457" s="1" t="e">
        <f>IF(LOOKUP(Table6[[#This Row],[JV Number]],Table5[JV Number],Table5[Requires Other Action])="",0,1)</f>
        <v>#REF!</v>
      </c>
    </row>
    <row r="458" spans="3:14" x14ac:dyDescent="0.25">
      <c r="C458" s="1">
        <v>460</v>
      </c>
      <c r="D458" s="1" t="str">
        <f>LOOKUP(Table6[[#This Row],[JV Number]],Table5[JV Number],Table5[Early Completion Bridge])</f>
        <v>--</v>
      </c>
      <c r="E458" s="1" t="e">
        <f>LOOKUP(Table6[[#This Row],[JV Number]],Table5[JV Number],Table5[Region])</f>
        <v>#REF!</v>
      </c>
      <c r="F458" s="1">
        <f>LOOKUP(Table6[[#This Row],[JV Number]],Table5[JV Number],Table5[District])</f>
        <v>11</v>
      </c>
      <c r="G458" s="1" t="str">
        <f>LOOKUP(Table6[[#This Row],[JV Number]],Table5[JV Number],Table5[County])</f>
        <v>Beaver</v>
      </c>
      <c r="H458" s="485">
        <f>LOOKUP(Table6[[#This Row],[JV Number]],Table1[JV '#],Table1[Latitude])</f>
        <v>40.723527777777775</v>
      </c>
      <c r="I458" s="485">
        <f>LOOKUP(Table6[[#This Row],[JV Number]],Table1[JV '#],Table1[Longitude])</f>
        <v>-80.366952777777783</v>
      </c>
      <c r="J458" s="1" t="e">
        <f>IF(LOOKUP(Table6[[#This Row],[JV Number]],Table5[JV Number],Table5[Requires Clear/Grub])="",0,1)</f>
        <v>#REF!</v>
      </c>
      <c r="K458" s="1" t="e">
        <f>IF(LOOKUP(Table6[[#This Row],[JV Number]],Table5[JV Number],Table5[Requires Stakeout])="",0,1)</f>
        <v>#REF!</v>
      </c>
      <c r="L458" s="1" t="e">
        <f>IF(LOOKUP(Table6[[#This Row],[JV Number]],Table5[JV Number],Table5[Requires Earthwork])="",0,1)</f>
        <v>#REF!</v>
      </c>
      <c r="M458" s="1" t="e">
        <f>IF(LOOKUP(Table6[[#This Row],[JV Number]],Table5[JV Number],Table5[Requires Guardrail Adjustment])="",0,1)</f>
        <v>#REF!</v>
      </c>
      <c r="N458" s="1" t="e">
        <f>IF(LOOKUP(Table6[[#This Row],[JV Number]],Table5[JV Number],Table5[Requires Other Action])="",0,1)</f>
        <v>#REF!</v>
      </c>
    </row>
    <row r="459" spans="3:14" x14ac:dyDescent="0.25">
      <c r="C459" s="1">
        <v>461</v>
      </c>
      <c r="D459" s="1" t="str">
        <f>LOOKUP(Table6[[#This Row],[JV Number]],Table5[JV Number],Table5[Early Completion Bridge])</f>
        <v>--</v>
      </c>
      <c r="E459" s="1" t="e">
        <f>LOOKUP(Table6[[#This Row],[JV Number]],Table5[JV Number],Table5[Region])</f>
        <v>#REF!</v>
      </c>
      <c r="F459" s="1">
        <f>LOOKUP(Table6[[#This Row],[JV Number]],Table5[JV Number],Table5[District])</f>
        <v>11</v>
      </c>
      <c r="G459" s="1" t="str">
        <f>LOOKUP(Table6[[#This Row],[JV Number]],Table5[JV Number],Table5[County])</f>
        <v>Beaver</v>
      </c>
      <c r="H459" s="485">
        <f>LOOKUP(Table6[[#This Row],[JV Number]],Table1[JV '#],Table1[Latitude])</f>
        <v>40.72452777777778</v>
      </c>
      <c r="I459" s="485">
        <f>LOOKUP(Table6[[#This Row],[JV Number]],Table1[JV '#],Table1[Longitude])</f>
        <v>-80.362572222222227</v>
      </c>
      <c r="J459" s="1" t="e">
        <f>IF(LOOKUP(Table6[[#This Row],[JV Number]],Table5[JV Number],Table5[Requires Clear/Grub])="",0,1)</f>
        <v>#REF!</v>
      </c>
      <c r="K459" s="1" t="e">
        <f>IF(LOOKUP(Table6[[#This Row],[JV Number]],Table5[JV Number],Table5[Requires Stakeout])="",0,1)</f>
        <v>#REF!</v>
      </c>
      <c r="L459" s="1" t="e">
        <f>IF(LOOKUP(Table6[[#This Row],[JV Number]],Table5[JV Number],Table5[Requires Earthwork])="",0,1)</f>
        <v>#REF!</v>
      </c>
      <c r="M459" s="1" t="e">
        <f>IF(LOOKUP(Table6[[#This Row],[JV Number]],Table5[JV Number],Table5[Requires Guardrail Adjustment])="",0,1)</f>
        <v>#REF!</v>
      </c>
      <c r="N459" s="1" t="e">
        <f>IF(LOOKUP(Table6[[#This Row],[JV Number]],Table5[JV Number],Table5[Requires Other Action])="",0,1)</f>
        <v>#REF!</v>
      </c>
    </row>
    <row r="460" spans="3:14" x14ac:dyDescent="0.25">
      <c r="C460" s="1">
        <v>462</v>
      </c>
      <c r="D460" s="1" t="str">
        <f>LOOKUP(Table6[[#This Row],[JV Number]],Table5[JV Number],Table5[Early Completion Bridge])</f>
        <v>--</v>
      </c>
      <c r="E460" s="1" t="e">
        <f>LOOKUP(Table6[[#This Row],[JV Number]],Table5[JV Number],Table5[Region])</f>
        <v>#REF!</v>
      </c>
      <c r="F460" s="1">
        <f>LOOKUP(Table6[[#This Row],[JV Number]],Table5[JV Number],Table5[District])</f>
        <v>11</v>
      </c>
      <c r="G460" s="1" t="str">
        <f>LOOKUP(Table6[[#This Row],[JV Number]],Table5[JV Number],Table5[County])</f>
        <v>Beaver</v>
      </c>
      <c r="H460" s="485">
        <f>LOOKUP(Table6[[#This Row],[JV Number]],Table1[JV '#],Table1[Latitude])</f>
        <v>40.732527777777776</v>
      </c>
      <c r="I460" s="485">
        <f>LOOKUP(Table6[[#This Row],[JV Number]],Table1[JV '#],Table1[Longitude])</f>
        <v>-80.336511111111108</v>
      </c>
      <c r="J460" s="1" t="e">
        <f>IF(LOOKUP(Table6[[#This Row],[JV Number]],Table5[JV Number],Table5[Requires Clear/Grub])="",0,1)</f>
        <v>#REF!</v>
      </c>
      <c r="K460" s="1" t="e">
        <f>IF(LOOKUP(Table6[[#This Row],[JV Number]],Table5[JV Number],Table5[Requires Stakeout])="",0,1)</f>
        <v>#REF!</v>
      </c>
      <c r="L460" s="1" t="e">
        <f>IF(LOOKUP(Table6[[#This Row],[JV Number]],Table5[JV Number],Table5[Requires Earthwork])="",0,1)</f>
        <v>#REF!</v>
      </c>
      <c r="M460" s="1" t="e">
        <f>IF(LOOKUP(Table6[[#This Row],[JV Number]],Table5[JV Number],Table5[Requires Guardrail Adjustment])="",0,1)</f>
        <v>#REF!</v>
      </c>
      <c r="N460" s="1" t="e">
        <f>IF(LOOKUP(Table6[[#This Row],[JV Number]],Table5[JV Number],Table5[Requires Other Action])="",0,1)</f>
        <v>#REF!</v>
      </c>
    </row>
    <row r="461" spans="3:14" x14ac:dyDescent="0.25">
      <c r="C461" s="1">
        <v>463</v>
      </c>
      <c r="D461" s="1" t="str">
        <f>LOOKUP(Table6[[#This Row],[JV Number]],Table5[JV Number],Table5[Early Completion Bridge])</f>
        <v>--</v>
      </c>
      <c r="E461" s="1" t="e">
        <f>LOOKUP(Table6[[#This Row],[JV Number]],Table5[JV Number],Table5[Region])</f>
        <v>#REF!</v>
      </c>
      <c r="F461" s="1">
        <f>LOOKUP(Table6[[#This Row],[JV Number]],Table5[JV Number],Table5[District])</f>
        <v>11</v>
      </c>
      <c r="G461" s="1" t="str">
        <f>LOOKUP(Table6[[#This Row],[JV Number]],Table5[JV Number],Table5[County])</f>
        <v>Beaver</v>
      </c>
      <c r="H461" s="485">
        <f>LOOKUP(Table6[[#This Row],[JV Number]],Table1[JV '#],Table1[Latitude])</f>
        <v>40.746805555555554</v>
      </c>
      <c r="I461" s="485">
        <f>LOOKUP(Table6[[#This Row],[JV Number]],Table1[JV '#],Table1[Longitude])</f>
        <v>-80.385555555555555</v>
      </c>
      <c r="J461" s="1" t="e">
        <f>IF(LOOKUP(Table6[[#This Row],[JV Number]],Table5[JV Number],Table5[Requires Clear/Grub])="",0,1)</f>
        <v>#REF!</v>
      </c>
      <c r="K461" s="1" t="e">
        <f>IF(LOOKUP(Table6[[#This Row],[JV Number]],Table5[JV Number],Table5[Requires Stakeout])="",0,1)</f>
        <v>#REF!</v>
      </c>
      <c r="L461" s="1" t="e">
        <f>IF(LOOKUP(Table6[[#This Row],[JV Number]],Table5[JV Number],Table5[Requires Earthwork])="",0,1)</f>
        <v>#REF!</v>
      </c>
      <c r="M461" s="1" t="e">
        <f>IF(LOOKUP(Table6[[#This Row],[JV Number]],Table5[JV Number],Table5[Requires Guardrail Adjustment])="",0,1)</f>
        <v>#REF!</v>
      </c>
      <c r="N461" s="1" t="e">
        <f>IF(LOOKUP(Table6[[#This Row],[JV Number]],Table5[JV Number],Table5[Requires Other Action])="",0,1)</f>
        <v>#REF!</v>
      </c>
    </row>
    <row r="462" spans="3:14" x14ac:dyDescent="0.25">
      <c r="C462" s="1">
        <v>464</v>
      </c>
      <c r="D462" s="1" t="str">
        <f>LOOKUP(Table6[[#This Row],[JV Number]],Table5[JV Number],Table5[Early Completion Bridge])</f>
        <v>--</v>
      </c>
      <c r="E462" s="1" t="e">
        <f>LOOKUP(Table6[[#This Row],[JV Number]],Table5[JV Number],Table5[Region])</f>
        <v>#REF!</v>
      </c>
      <c r="F462" s="1">
        <f>LOOKUP(Table6[[#This Row],[JV Number]],Table5[JV Number],Table5[District])</f>
        <v>11</v>
      </c>
      <c r="G462" s="1" t="str">
        <f>LOOKUP(Table6[[#This Row],[JV Number]],Table5[JV Number],Table5[County])</f>
        <v>Beaver</v>
      </c>
      <c r="H462" s="485">
        <f>LOOKUP(Table6[[#This Row],[JV Number]],Table1[JV '#],Table1[Latitude])</f>
        <v>40.660583333333335</v>
      </c>
      <c r="I462" s="485">
        <f>LOOKUP(Table6[[#This Row],[JV Number]],Table1[JV '#],Table1[Longitude])</f>
        <v>-80.483677777777771</v>
      </c>
      <c r="J462" s="1" t="e">
        <f>IF(LOOKUP(Table6[[#This Row],[JV Number]],Table5[JV Number],Table5[Requires Clear/Grub])="",0,1)</f>
        <v>#REF!</v>
      </c>
      <c r="K462" s="1" t="e">
        <f>IF(LOOKUP(Table6[[#This Row],[JV Number]],Table5[JV Number],Table5[Requires Stakeout])="",0,1)</f>
        <v>#REF!</v>
      </c>
      <c r="L462" s="1" t="e">
        <f>IF(LOOKUP(Table6[[#This Row],[JV Number]],Table5[JV Number],Table5[Requires Earthwork])="",0,1)</f>
        <v>#REF!</v>
      </c>
      <c r="M462" s="1" t="e">
        <f>IF(LOOKUP(Table6[[#This Row],[JV Number]],Table5[JV Number],Table5[Requires Guardrail Adjustment])="",0,1)</f>
        <v>#REF!</v>
      </c>
      <c r="N462" s="1" t="e">
        <f>IF(LOOKUP(Table6[[#This Row],[JV Number]],Table5[JV Number],Table5[Requires Other Action])="",0,1)</f>
        <v>#REF!</v>
      </c>
    </row>
    <row r="463" spans="3:14" x14ac:dyDescent="0.25">
      <c r="C463" s="1">
        <v>465</v>
      </c>
      <c r="D463" s="1" t="str">
        <f>LOOKUP(Table6[[#This Row],[JV Number]],Table5[JV Number],Table5[Early Completion Bridge])</f>
        <v>--</v>
      </c>
      <c r="E463" s="1" t="e">
        <f>LOOKUP(Table6[[#This Row],[JV Number]],Table5[JV Number],Table5[Region])</f>
        <v>#REF!</v>
      </c>
      <c r="F463" s="1">
        <f>LOOKUP(Table6[[#This Row],[JV Number]],Table5[JV Number],Table5[District])</f>
        <v>11</v>
      </c>
      <c r="G463" s="1" t="str">
        <f>LOOKUP(Table6[[#This Row],[JV Number]],Table5[JV Number],Table5[County])</f>
        <v>Lawrence</v>
      </c>
      <c r="H463" s="485">
        <f>LOOKUP(Table6[[#This Row],[JV Number]],Table1[JV '#],Table1[Latitude])</f>
        <v>41.108083333333333</v>
      </c>
      <c r="I463" s="485">
        <f>LOOKUP(Table6[[#This Row],[JV Number]],Table1[JV '#],Table1[Longitude])</f>
        <v>-80.475919444444443</v>
      </c>
      <c r="J463" s="1" t="e">
        <f>IF(LOOKUP(Table6[[#This Row],[JV Number]],Table5[JV Number],Table5[Requires Clear/Grub])="",0,1)</f>
        <v>#REF!</v>
      </c>
      <c r="K463" s="1" t="e">
        <f>IF(LOOKUP(Table6[[#This Row],[JV Number]],Table5[JV Number],Table5[Requires Stakeout])="",0,1)</f>
        <v>#REF!</v>
      </c>
      <c r="L463" s="1" t="e">
        <f>IF(LOOKUP(Table6[[#This Row],[JV Number]],Table5[JV Number],Table5[Requires Earthwork])="",0,1)</f>
        <v>#REF!</v>
      </c>
      <c r="M463" s="1" t="e">
        <f>IF(LOOKUP(Table6[[#This Row],[JV Number]],Table5[JV Number],Table5[Requires Guardrail Adjustment])="",0,1)</f>
        <v>#REF!</v>
      </c>
      <c r="N463" s="1" t="e">
        <f>IF(LOOKUP(Table6[[#This Row],[JV Number]],Table5[JV Number],Table5[Requires Other Action])="",0,1)</f>
        <v>#REF!</v>
      </c>
    </row>
    <row r="464" spans="3:14" x14ac:dyDescent="0.25">
      <c r="C464" s="1">
        <v>466</v>
      </c>
      <c r="D464" s="1" t="str">
        <f>LOOKUP(Table6[[#This Row],[JV Number]],Table5[JV Number],Table5[Early Completion Bridge])</f>
        <v>--</v>
      </c>
      <c r="E464" s="1" t="e">
        <f>LOOKUP(Table6[[#This Row],[JV Number]],Table5[JV Number],Table5[Region])</f>
        <v>#REF!</v>
      </c>
      <c r="F464" s="1">
        <f>LOOKUP(Table6[[#This Row],[JV Number]],Table5[JV Number],Table5[District])</f>
        <v>11</v>
      </c>
      <c r="G464" s="1" t="str">
        <f>LOOKUP(Table6[[#This Row],[JV Number]],Table5[JV Number],Table5[County])</f>
        <v>Lawrence</v>
      </c>
      <c r="H464" s="485">
        <f>LOOKUP(Table6[[#This Row],[JV Number]],Table1[JV '#],Table1[Latitude])</f>
        <v>41.106222222222222</v>
      </c>
      <c r="I464" s="485">
        <f>LOOKUP(Table6[[#This Row],[JV Number]],Table1[JV '#],Table1[Longitude])</f>
        <v>-80.450419444444449</v>
      </c>
      <c r="J464" s="1" t="e">
        <f>IF(LOOKUP(Table6[[#This Row],[JV Number]],Table5[JV Number],Table5[Requires Clear/Grub])="",0,1)</f>
        <v>#REF!</v>
      </c>
      <c r="K464" s="1" t="e">
        <f>IF(LOOKUP(Table6[[#This Row],[JV Number]],Table5[JV Number],Table5[Requires Stakeout])="",0,1)</f>
        <v>#REF!</v>
      </c>
      <c r="L464" s="1" t="e">
        <f>IF(LOOKUP(Table6[[#This Row],[JV Number]],Table5[JV Number],Table5[Requires Earthwork])="",0,1)</f>
        <v>#REF!</v>
      </c>
      <c r="M464" s="1" t="e">
        <f>IF(LOOKUP(Table6[[#This Row],[JV Number]],Table5[JV Number],Table5[Requires Guardrail Adjustment])="",0,1)</f>
        <v>#REF!</v>
      </c>
      <c r="N464" s="1" t="e">
        <f>IF(LOOKUP(Table6[[#This Row],[JV Number]],Table5[JV Number],Table5[Requires Other Action])="",0,1)</f>
        <v>#REF!</v>
      </c>
    </row>
    <row r="465" spans="3:14" x14ac:dyDescent="0.25">
      <c r="C465" s="1">
        <v>467</v>
      </c>
      <c r="D465" s="1" t="str">
        <f>LOOKUP(Table6[[#This Row],[JV Number]],Table5[JV Number],Table5[Early Completion Bridge])</f>
        <v>--</v>
      </c>
      <c r="E465" s="1" t="e">
        <f>LOOKUP(Table6[[#This Row],[JV Number]],Table5[JV Number],Table5[Region])</f>
        <v>#REF!</v>
      </c>
      <c r="F465" s="1">
        <f>LOOKUP(Table6[[#This Row],[JV Number]],Table5[JV Number],Table5[District])</f>
        <v>11</v>
      </c>
      <c r="G465" s="1" t="str">
        <f>LOOKUP(Table6[[#This Row],[JV Number]],Table5[JV Number],Table5[County])</f>
        <v>Lawrence</v>
      </c>
      <c r="H465" s="485">
        <f>LOOKUP(Table6[[#This Row],[JV Number]],Table1[JV '#],Table1[Latitude])</f>
        <v>41.121083333333331</v>
      </c>
      <c r="I465" s="485">
        <f>LOOKUP(Table6[[#This Row],[JV Number]],Table1[JV '#],Table1[Longitude])</f>
        <v>-80.341991666666672</v>
      </c>
      <c r="J465" s="1" t="e">
        <f>IF(LOOKUP(Table6[[#This Row],[JV Number]],Table5[JV Number],Table5[Requires Clear/Grub])="",0,1)</f>
        <v>#REF!</v>
      </c>
      <c r="K465" s="1" t="e">
        <f>IF(LOOKUP(Table6[[#This Row],[JV Number]],Table5[JV Number],Table5[Requires Stakeout])="",0,1)</f>
        <v>#REF!</v>
      </c>
      <c r="L465" s="1" t="e">
        <f>IF(LOOKUP(Table6[[#This Row],[JV Number]],Table5[JV Number],Table5[Requires Earthwork])="",0,1)</f>
        <v>#REF!</v>
      </c>
      <c r="M465" s="1" t="e">
        <f>IF(LOOKUP(Table6[[#This Row],[JV Number]],Table5[JV Number],Table5[Requires Guardrail Adjustment])="",0,1)</f>
        <v>#REF!</v>
      </c>
      <c r="N465" s="1" t="e">
        <f>IF(LOOKUP(Table6[[#This Row],[JV Number]],Table5[JV Number],Table5[Requires Other Action])="",0,1)</f>
        <v>#REF!</v>
      </c>
    </row>
    <row r="466" spans="3:14" x14ac:dyDescent="0.25">
      <c r="C466" s="1">
        <v>468</v>
      </c>
      <c r="D466" s="1" t="str">
        <f>LOOKUP(Table6[[#This Row],[JV Number]],Table5[JV Number],Table5[Early Completion Bridge])</f>
        <v>--</v>
      </c>
      <c r="E466" s="1" t="e">
        <f>LOOKUP(Table6[[#This Row],[JV Number]],Table5[JV Number],Table5[Region])</f>
        <v>#REF!</v>
      </c>
      <c r="F466" s="1">
        <f>LOOKUP(Table6[[#This Row],[JV Number]],Table5[JV Number],Table5[District])</f>
        <v>11</v>
      </c>
      <c r="G466" s="1" t="str">
        <f>LOOKUP(Table6[[#This Row],[JV Number]],Table5[JV Number],Table5[County])</f>
        <v>Lawrence</v>
      </c>
      <c r="H466" s="485">
        <f>LOOKUP(Table6[[#This Row],[JV Number]],Table1[JV '#],Table1[Latitude])</f>
        <v>41.008083333333332</v>
      </c>
      <c r="I466" s="485">
        <f>LOOKUP(Table6[[#This Row],[JV Number]],Table1[JV '#],Table1[Longitude])</f>
        <v>-80.468566666666661</v>
      </c>
      <c r="J466" s="1" t="e">
        <f>IF(LOOKUP(Table6[[#This Row],[JV Number]],Table5[JV Number],Table5[Requires Clear/Grub])="",0,1)</f>
        <v>#REF!</v>
      </c>
      <c r="K466" s="1" t="e">
        <f>IF(LOOKUP(Table6[[#This Row],[JV Number]],Table5[JV Number],Table5[Requires Stakeout])="",0,1)</f>
        <v>#REF!</v>
      </c>
      <c r="L466" s="1" t="e">
        <f>IF(LOOKUP(Table6[[#This Row],[JV Number]],Table5[JV Number],Table5[Requires Earthwork])="",0,1)</f>
        <v>#REF!</v>
      </c>
      <c r="M466" s="1" t="e">
        <f>IF(LOOKUP(Table6[[#This Row],[JV Number]],Table5[JV Number],Table5[Requires Guardrail Adjustment])="",0,1)</f>
        <v>#REF!</v>
      </c>
      <c r="N466" s="1" t="e">
        <f>IF(LOOKUP(Table6[[#This Row],[JV Number]],Table5[JV Number],Table5[Requires Other Action])="",0,1)</f>
        <v>#REF!</v>
      </c>
    </row>
    <row r="467" spans="3:14" x14ac:dyDescent="0.25">
      <c r="C467" s="1">
        <v>469</v>
      </c>
      <c r="D467" s="1" t="str">
        <f>LOOKUP(Table6[[#This Row],[JV Number]],Table5[JV Number],Table5[Early Completion Bridge])</f>
        <v>--</v>
      </c>
      <c r="E467" s="1" t="e">
        <f>LOOKUP(Table6[[#This Row],[JV Number]],Table5[JV Number],Table5[Region])</f>
        <v>#REF!</v>
      </c>
      <c r="F467" s="1">
        <f>LOOKUP(Table6[[#This Row],[JV Number]],Table5[JV Number],Table5[District])</f>
        <v>11</v>
      </c>
      <c r="G467" s="1" t="str">
        <f>LOOKUP(Table6[[#This Row],[JV Number]],Table5[JV Number],Table5[County])</f>
        <v>Lawrence</v>
      </c>
      <c r="H467" s="485">
        <f>LOOKUP(Table6[[#This Row],[JV Number]],Table1[JV '#],Table1[Latitude])</f>
        <v>41.025138888888897</v>
      </c>
      <c r="I467" s="485">
        <f>LOOKUP(Table6[[#This Row],[JV Number]],Table1[JV '#],Table1[Longitude])</f>
        <v>-80.432772222222226</v>
      </c>
      <c r="J467" s="1" t="e">
        <f>IF(LOOKUP(Table6[[#This Row],[JV Number]],Table5[JV Number],Table5[Requires Clear/Grub])="",0,1)</f>
        <v>#REF!</v>
      </c>
      <c r="K467" s="1" t="e">
        <f>IF(LOOKUP(Table6[[#This Row],[JV Number]],Table5[JV Number],Table5[Requires Stakeout])="",0,1)</f>
        <v>#REF!</v>
      </c>
      <c r="L467" s="1" t="e">
        <f>IF(LOOKUP(Table6[[#This Row],[JV Number]],Table5[JV Number],Table5[Requires Earthwork])="",0,1)</f>
        <v>#REF!</v>
      </c>
      <c r="M467" s="1" t="e">
        <f>IF(LOOKUP(Table6[[#This Row],[JV Number]],Table5[JV Number],Table5[Requires Guardrail Adjustment])="",0,1)</f>
        <v>#REF!</v>
      </c>
      <c r="N467" s="1" t="e">
        <f>IF(LOOKUP(Table6[[#This Row],[JV Number]],Table5[JV Number],Table5[Requires Other Action])="",0,1)</f>
        <v>#REF!</v>
      </c>
    </row>
    <row r="468" spans="3:14" x14ac:dyDescent="0.25">
      <c r="C468" s="1">
        <v>470</v>
      </c>
      <c r="D468" s="1" t="str">
        <f>LOOKUP(Table6[[#This Row],[JV Number]],Table5[JV Number],Table5[Early Completion Bridge])</f>
        <v>--</v>
      </c>
      <c r="E468" s="1" t="e">
        <f>LOOKUP(Table6[[#This Row],[JV Number]],Table5[JV Number],Table5[Region])</f>
        <v>#REF!</v>
      </c>
      <c r="F468" s="1">
        <f>LOOKUP(Table6[[#This Row],[JV Number]],Table5[JV Number],Table5[District])</f>
        <v>11</v>
      </c>
      <c r="G468" s="1" t="str">
        <f>LOOKUP(Table6[[#This Row],[JV Number]],Table5[JV Number],Table5[County])</f>
        <v>Lawrence</v>
      </c>
      <c r="H468" s="485">
        <f>LOOKUP(Table6[[#This Row],[JV Number]],Table1[JV '#],Table1[Latitude])</f>
        <v>41.089444444444446</v>
      </c>
      <c r="I468" s="485">
        <f>LOOKUP(Table6[[#This Row],[JV Number]],Table1[JV '#],Table1[Longitude])</f>
        <v>-80.288980555555554</v>
      </c>
      <c r="J468" s="1" t="e">
        <f>IF(LOOKUP(Table6[[#This Row],[JV Number]],Table5[JV Number],Table5[Requires Clear/Grub])="",0,1)</f>
        <v>#REF!</v>
      </c>
      <c r="K468" s="1" t="e">
        <f>IF(LOOKUP(Table6[[#This Row],[JV Number]],Table5[JV Number],Table5[Requires Stakeout])="",0,1)</f>
        <v>#REF!</v>
      </c>
      <c r="L468" s="1" t="e">
        <f>IF(LOOKUP(Table6[[#This Row],[JV Number]],Table5[JV Number],Table5[Requires Earthwork])="",0,1)</f>
        <v>#REF!</v>
      </c>
      <c r="M468" s="1" t="e">
        <f>IF(LOOKUP(Table6[[#This Row],[JV Number]],Table5[JV Number],Table5[Requires Guardrail Adjustment])="",0,1)</f>
        <v>#REF!</v>
      </c>
      <c r="N468" s="1" t="e">
        <f>IF(LOOKUP(Table6[[#This Row],[JV Number]],Table5[JV Number],Table5[Requires Other Action])="",0,1)</f>
        <v>#REF!</v>
      </c>
    </row>
    <row r="469" spans="3:14" x14ac:dyDescent="0.25">
      <c r="C469" s="1">
        <v>471</v>
      </c>
      <c r="D469" s="1" t="str">
        <f>LOOKUP(Table6[[#This Row],[JV Number]],Table5[JV Number],Table5[Early Completion Bridge])</f>
        <v>--</v>
      </c>
      <c r="E469" s="1" t="e">
        <f>LOOKUP(Table6[[#This Row],[JV Number]],Table5[JV Number],Table5[Region])</f>
        <v>#REF!</v>
      </c>
      <c r="F469" s="1">
        <f>LOOKUP(Table6[[#This Row],[JV Number]],Table5[JV Number],Table5[District])</f>
        <v>11</v>
      </c>
      <c r="G469" s="1" t="str">
        <f>LOOKUP(Table6[[#This Row],[JV Number]],Table5[JV Number],Table5[County])</f>
        <v>Lawrence</v>
      </c>
      <c r="H469" s="485">
        <f>LOOKUP(Table6[[#This Row],[JV Number]],Table1[JV '#],Table1[Latitude])</f>
        <v>41.08947222222222</v>
      </c>
      <c r="I469" s="485">
        <f>LOOKUP(Table6[[#This Row],[JV Number]],Table1[JV '#],Table1[Longitude])</f>
        <v>-80.315411111111118</v>
      </c>
      <c r="J469" s="1" t="e">
        <f>IF(LOOKUP(Table6[[#This Row],[JV Number]],Table5[JV Number],Table5[Requires Clear/Grub])="",0,1)</f>
        <v>#REF!</v>
      </c>
      <c r="K469" s="1" t="e">
        <f>IF(LOOKUP(Table6[[#This Row],[JV Number]],Table5[JV Number],Table5[Requires Stakeout])="",0,1)</f>
        <v>#REF!</v>
      </c>
      <c r="L469" s="1" t="e">
        <f>IF(LOOKUP(Table6[[#This Row],[JV Number]],Table5[JV Number],Table5[Requires Earthwork])="",0,1)</f>
        <v>#REF!</v>
      </c>
      <c r="M469" s="1" t="e">
        <f>IF(LOOKUP(Table6[[#This Row],[JV Number]],Table5[JV Number],Table5[Requires Guardrail Adjustment])="",0,1)</f>
        <v>#REF!</v>
      </c>
      <c r="N469" s="1" t="e">
        <f>IF(LOOKUP(Table6[[#This Row],[JV Number]],Table5[JV Number],Table5[Requires Other Action])="",0,1)</f>
        <v>#REF!</v>
      </c>
    </row>
    <row r="470" spans="3:14" x14ac:dyDescent="0.25">
      <c r="C470" s="1">
        <v>472</v>
      </c>
      <c r="D470" s="1" t="str">
        <f>LOOKUP(Table6[[#This Row],[JV Number]],Table5[JV Number],Table5[Early Completion Bridge])</f>
        <v>--</v>
      </c>
      <c r="E470" s="1" t="e">
        <f>LOOKUP(Table6[[#This Row],[JV Number]],Table5[JV Number],Table5[Region])</f>
        <v>#REF!</v>
      </c>
      <c r="F470" s="1">
        <f>LOOKUP(Table6[[#This Row],[JV Number]],Table5[JV Number],Table5[District])</f>
        <v>11</v>
      </c>
      <c r="G470" s="1" t="str">
        <f>LOOKUP(Table6[[#This Row],[JV Number]],Table5[JV Number],Table5[County])</f>
        <v>Lawrence</v>
      </c>
      <c r="H470" s="485">
        <f>LOOKUP(Table6[[#This Row],[JV Number]],Table1[JV '#],Table1[Latitude])</f>
        <v>41.106277777777777</v>
      </c>
      <c r="I470" s="485">
        <f>LOOKUP(Table6[[#This Row],[JV Number]],Table1[JV '#],Table1[Longitude])</f>
        <v>-80.329211111111107</v>
      </c>
      <c r="J470" s="1" t="e">
        <f>IF(LOOKUP(Table6[[#This Row],[JV Number]],Table5[JV Number],Table5[Requires Clear/Grub])="",0,1)</f>
        <v>#REF!</v>
      </c>
      <c r="K470" s="1" t="e">
        <f>IF(LOOKUP(Table6[[#This Row],[JV Number]],Table5[JV Number],Table5[Requires Stakeout])="",0,1)</f>
        <v>#REF!</v>
      </c>
      <c r="L470" s="1" t="e">
        <f>IF(LOOKUP(Table6[[#This Row],[JV Number]],Table5[JV Number],Table5[Requires Earthwork])="",0,1)</f>
        <v>#REF!</v>
      </c>
      <c r="M470" s="1" t="e">
        <f>IF(LOOKUP(Table6[[#This Row],[JV Number]],Table5[JV Number],Table5[Requires Guardrail Adjustment])="",0,1)</f>
        <v>#REF!</v>
      </c>
      <c r="N470" s="1" t="e">
        <f>IF(LOOKUP(Table6[[#This Row],[JV Number]],Table5[JV Number],Table5[Requires Other Action])="",0,1)</f>
        <v>#REF!</v>
      </c>
    </row>
    <row r="471" spans="3:14" x14ac:dyDescent="0.25">
      <c r="C471" s="1">
        <v>473</v>
      </c>
      <c r="D471" s="1" t="str">
        <f>LOOKUP(Table6[[#This Row],[JV Number]],Table5[JV Number],Table5[Early Completion Bridge])</f>
        <v>--</v>
      </c>
      <c r="E471" s="1" t="e">
        <f>LOOKUP(Table6[[#This Row],[JV Number]],Table5[JV Number],Table5[Region])</f>
        <v>#REF!</v>
      </c>
      <c r="F471" s="1">
        <f>LOOKUP(Table6[[#This Row],[JV Number]],Table5[JV Number],Table5[District])</f>
        <v>11</v>
      </c>
      <c r="G471" s="1" t="str">
        <f>LOOKUP(Table6[[#This Row],[JV Number]],Table5[JV Number],Table5[County])</f>
        <v>Lawrence</v>
      </c>
      <c r="H471" s="485">
        <f>LOOKUP(Table6[[#This Row],[JV Number]],Table1[JV '#],Table1[Latitude])</f>
        <v>41.094361111111112</v>
      </c>
      <c r="I471" s="485">
        <f>LOOKUP(Table6[[#This Row],[JV Number]],Table1[JV '#],Table1[Longitude])</f>
        <v>-80.319080555555558</v>
      </c>
      <c r="J471" s="1" t="e">
        <f>IF(LOOKUP(Table6[[#This Row],[JV Number]],Table5[JV Number],Table5[Requires Clear/Grub])="",0,1)</f>
        <v>#REF!</v>
      </c>
      <c r="K471" s="1" t="e">
        <f>IF(LOOKUP(Table6[[#This Row],[JV Number]],Table5[JV Number],Table5[Requires Stakeout])="",0,1)</f>
        <v>#REF!</v>
      </c>
      <c r="L471" s="1" t="e">
        <f>IF(LOOKUP(Table6[[#This Row],[JV Number]],Table5[JV Number],Table5[Requires Earthwork])="",0,1)</f>
        <v>#REF!</v>
      </c>
      <c r="M471" s="1" t="e">
        <f>IF(LOOKUP(Table6[[#This Row],[JV Number]],Table5[JV Number],Table5[Requires Guardrail Adjustment])="",0,1)</f>
        <v>#REF!</v>
      </c>
      <c r="N471" s="1" t="e">
        <f>IF(LOOKUP(Table6[[#This Row],[JV Number]],Table5[JV Number],Table5[Requires Other Action])="",0,1)</f>
        <v>#REF!</v>
      </c>
    </row>
    <row r="472" spans="3:14" x14ac:dyDescent="0.25">
      <c r="C472" s="1">
        <v>474</v>
      </c>
      <c r="D472" s="1" t="str">
        <f>LOOKUP(Table6[[#This Row],[JV Number]],Table5[JV Number],Table5[Early Completion Bridge])</f>
        <v>--</v>
      </c>
      <c r="E472" s="1" t="e">
        <f>LOOKUP(Table6[[#This Row],[JV Number]],Table5[JV Number],Table5[Region])</f>
        <v>#REF!</v>
      </c>
      <c r="F472" s="1">
        <f>LOOKUP(Table6[[#This Row],[JV Number]],Table5[JV Number],Table5[District])</f>
        <v>11</v>
      </c>
      <c r="G472" s="1" t="str">
        <f>LOOKUP(Table6[[#This Row],[JV Number]],Table5[JV Number],Table5[County])</f>
        <v>Lawrence</v>
      </c>
      <c r="H472" s="485">
        <f>LOOKUP(Table6[[#This Row],[JV Number]],Table1[JV '#],Table1[Latitude])</f>
        <v>41.089194444444445</v>
      </c>
      <c r="I472" s="485">
        <f>LOOKUP(Table6[[#This Row],[JV Number]],Table1[JV '#],Table1[Longitude])</f>
        <v>-80.287522222222222</v>
      </c>
      <c r="J472" s="1" t="e">
        <f>IF(LOOKUP(Table6[[#This Row],[JV Number]],Table5[JV Number],Table5[Requires Clear/Grub])="",0,1)</f>
        <v>#REF!</v>
      </c>
      <c r="K472" s="1" t="e">
        <f>IF(LOOKUP(Table6[[#This Row],[JV Number]],Table5[JV Number],Table5[Requires Stakeout])="",0,1)</f>
        <v>#REF!</v>
      </c>
      <c r="L472" s="1" t="e">
        <f>IF(LOOKUP(Table6[[#This Row],[JV Number]],Table5[JV Number],Table5[Requires Earthwork])="",0,1)</f>
        <v>#REF!</v>
      </c>
      <c r="M472" s="1" t="e">
        <f>IF(LOOKUP(Table6[[#This Row],[JV Number]],Table5[JV Number],Table5[Requires Guardrail Adjustment])="",0,1)</f>
        <v>#REF!</v>
      </c>
      <c r="N472" s="1" t="e">
        <f>IF(LOOKUP(Table6[[#This Row],[JV Number]],Table5[JV Number],Table5[Requires Other Action])="",0,1)</f>
        <v>#REF!</v>
      </c>
    </row>
    <row r="473" spans="3:14" x14ac:dyDescent="0.25">
      <c r="C473" s="1">
        <v>475</v>
      </c>
      <c r="D473" s="1" t="str">
        <f>LOOKUP(Table6[[#This Row],[JV Number]],Table5[JV Number],Table5[Early Completion Bridge])</f>
        <v>--</v>
      </c>
      <c r="E473" s="1" t="e">
        <f>LOOKUP(Table6[[#This Row],[JV Number]],Table5[JV Number],Table5[Region])</f>
        <v>#REF!</v>
      </c>
      <c r="F473" s="1">
        <f>LOOKUP(Table6[[#This Row],[JV Number]],Table5[JV Number],Table5[District])</f>
        <v>11</v>
      </c>
      <c r="G473" s="1" t="str">
        <f>LOOKUP(Table6[[#This Row],[JV Number]],Table5[JV Number],Table5[County])</f>
        <v>Lawrence</v>
      </c>
      <c r="H473" s="485">
        <f>LOOKUP(Table6[[#This Row],[JV Number]],Table1[JV '#],Table1[Latitude])</f>
        <v>40.991833333333332</v>
      </c>
      <c r="I473" s="485">
        <f>LOOKUP(Table6[[#This Row],[JV Number]],Table1[JV '#],Table1[Longitude])</f>
        <v>-80.261894444444451</v>
      </c>
      <c r="J473" s="1" t="e">
        <f>IF(LOOKUP(Table6[[#This Row],[JV Number]],Table5[JV Number],Table5[Requires Clear/Grub])="",0,1)</f>
        <v>#REF!</v>
      </c>
      <c r="K473" s="1" t="e">
        <f>IF(LOOKUP(Table6[[#This Row],[JV Number]],Table5[JV Number],Table5[Requires Stakeout])="",0,1)</f>
        <v>#REF!</v>
      </c>
      <c r="L473" s="1" t="e">
        <f>IF(LOOKUP(Table6[[#This Row],[JV Number]],Table5[JV Number],Table5[Requires Earthwork])="",0,1)</f>
        <v>#REF!</v>
      </c>
      <c r="M473" s="1" t="e">
        <f>IF(LOOKUP(Table6[[#This Row],[JV Number]],Table5[JV Number],Table5[Requires Guardrail Adjustment])="",0,1)</f>
        <v>#REF!</v>
      </c>
      <c r="N473" s="1" t="e">
        <f>IF(LOOKUP(Table6[[#This Row],[JV Number]],Table5[JV Number],Table5[Requires Other Action])="",0,1)</f>
        <v>#REF!</v>
      </c>
    </row>
    <row r="474" spans="3:14" x14ac:dyDescent="0.25">
      <c r="C474" s="1">
        <v>476</v>
      </c>
      <c r="D474" s="1" t="str">
        <f>LOOKUP(Table6[[#This Row],[JV Number]],Table5[JV Number],Table5[Early Completion Bridge])</f>
        <v>--</v>
      </c>
      <c r="E474" s="1" t="e">
        <f>LOOKUP(Table6[[#This Row],[JV Number]],Table5[JV Number],Table5[Region])</f>
        <v>#REF!</v>
      </c>
      <c r="F474" s="1">
        <f>LOOKUP(Table6[[#This Row],[JV Number]],Table5[JV Number],Table5[District])</f>
        <v>11</v>
      </c>
      <c r="G474" s="1" t="str">
        <f>LOOKUP(Table6[[#This Row],[JV Number]],Table5[JV Number],Table5[County])</f>
        <v>Lawrence</v>
      </c>
      <c r="H474" s="485">
        <f>LOOKUP(Table6[[#This Row],[JV Number]],Table1[JV '#],Table1[Latitude])</f>
        <v>40.994055555555555</v>
      </c>
      <c r="I474" s="485">
        <f>LOOKUP(Table6[[#This Row],[JV Number]],Table1[JV '#],Table1[Longitude])</f>
        <v>-80.244594444444445</v>
      </c>
      <c r="J474" s="1" t="e">
        <f>IF(LOOKUP(Table6[[#This Row],[JV Number]],Table5[JV Number],Table5[Requires Clear/Grub])="",0,1)</f>
        <v>#REF!</v>
      </c>
      <c r="K474" s="1" t="e">
        <f>IF(LOOKUP(Table6[[#This Row],[JV Number]],Table5[JV Number],Table5[Requires Stakeout])="",0,1)</f>
        <v>#REF!</v>
      </c>
      <c r="L474" s="1" t="e">
        <f>IF(LOOKUP(Table6[[#This Row],[JV Number]],Table5[JV Number],Table5[Requires Earthwork])="",0,1)</f>
        <v>#REF!</v>
      </c>
      <c r="M474" s="1" t="e">
        <f>IF(LOOKUP(Table6[[#This Row],[JV Number]],Table5[JV Number],Table5[Requires Guardrail Adjustment])="",0,1)</f>
        <v>#REF!</v>
      </c>
      <c r="N474" s="1" t="e">
        <f>IF(LOOKUP(Table6[[#This Row],[JV Number]],Table5[JV Number],Table5[Requires Other Action])="",0,1)</f>
        <v>#REF!</v>
      </c>
    </row>
    <row r="475" spans="3:14" x14ac:dyDescent="0.25">
      <c r="C475" s="1">
        <v>477</v>
      </c>
      <c r="D475" s="1" t="str">
        <f>LOOKUP(Table6[[#This Row],[JV Number]],Table5[JV Number],Table5[Early Completion Bridge])</f>
        <v>--</v>
      </c>
      <c r="E475" s="1" t="e">
        <f>LOOKUP(Table6[[#This Row],[JV Number]],Table5[JV Number],Table5[Region])</f>
        <v>#REF!</v>
      </c>
      <c r="F475" s="1">
        <f>LOOKUP(Table6[[#This Row],[JV Number]],Table5[JV Number],Table5[District])</f>
        <v>11</v>
      </c>
      <c r="G475" s="1" t="str">
        <f>LOOKUP(Table6[[#This Row],[JV Number]],Table5[JV Number],Table5[County])</f>
        <v>Lawrence</v>
      </c>
      <c r="H475" s="485">
        <f>LOOKUP(Table6[[#This Row],[JV Number]],Table1[JV '#],Table1[Latitude])</f>
        <v>40.936277777777775</v>
      </c>
      <c r="I475" s="485">
        <f>LOOKUP(Table6[[#This Row],[JV Number]],Table1[JV '#],Table1[Longitude])</f>
        <v>-80.341802777777772</v>
      </c>
      <c r="J475" s="1" t="e">
        <f>IF(LOOKUP(Table6[[#This Row],[JV Number]],Table5[JV Number],Table5[Requires Clear/Grub])="",0,1)</f>
        <v>#REF!</v>
      </c>
      <c r="K475" s="1" t="e">
        <f>IF(LOOKUP(Table6[[#This Row],[JV Number]],Table5[JV Number],Table5[Requires Stakeout])="",0,1)</f>
        <v>#REF!</v>
      </c>
      <c r="L475" s="1" t="e">
        <f>IF(LOOKUP(Table6[[#This Row],[JV Number]],Table5[JV Number],Table5[Requires Earthwork])="",0,1)</f>
        <v>#REF!</v>
      </c>
      <c r="M475" s="1" t="e">
        <f>IF(LOOKUP(Table6[[#This Row],[JV Number]],Table5[JV Number],Table5[Requires Guardrail Adjustment])="",0,1)</f>
        <v>#REF!</v>
      </c>
      <c r="N475" s="1" t="e">
        <f>IF(LOOKUP(Table6[[#This Row],[JV Number]],Table5[JV Number],Table5[Requires Other Action])="",0,1)</f>
        <v>#REF!</v>
      </c>
    </row>
    <row r="476" spans="3:14" x14ac:dyDescent="0.25">
      <c r="C476" s="1">
        <v>478</v>
      </c>
      <c r="D476" s="1" t="str">
        <f>LOOKUP(Table6[[#This Row],[JV Number]],Table5[JV Number],Table5[Early Completion Bridge])</f>
        <v>--</v>
      </c>
      <c r="E476" s="1" t="e">
        <f>LOOKUP(Table6[[#This Row],[JV Number]],Table5[JV Number],Table5[Region])</f>
        <v>#REF!</v>
      </c>
      <c r="F476" s="1">
        <f>LOOKUP(Table6[[#This Row],[JV Number]],Table5[JV Number],Table5[District])</f>
        <v>11</v>
      </c>
      <c r="G476" s="1" t="str">
        <f>LOOKUP(Table6[[#This Row],[JV Number]],Table5[JV Number],Table5[County])</f>
        <v>Lawrence</v>
      </c>
      <c r="H476" s="485">
        <f>LOOKUP(Table6[[#This Row],[JV Number]],Table1[JV '#],Table1[Latitude])</f>
        <v>40.937916666666666</v>
      </c>
      <c r="I476" s="485">
        <f>LOOKUP(Table6[[#This Row],[JV Number]],Table1[JV '#],Table1[Longitude])</f>
        <v>-80.351347222222216</v>
      </c>
      <c r="J476" s="1" t="e">
        <f>IF(LOOKUP(Table6[[#This Row],[JV Number]],Table5[JV Number],Table5[Requires Clear/Grub])="",0,1)</f>
        <v>#REF!</v>
      </c>
      <c r="K476" s="1" t="e">
        <f>IF(LOOKUP(Table6[[#This Row],[JV Number]],Table5[JV Number],Table5[Requires Stakeout])="",0,1)</f>
        <v>#REF!</v>
      </c>
      <c r="L476" s="1" t="e">
        <f>IF(LOOKUP(Table6[[#This Row],[JV Number]],Table5[JV Number],Table5[Requires Earthwork])="",0,1)</f>
        <v>#REF!</v>
      </c>
      <c r="M476" s="1" t="e">
        <f>IF(LOOKUP(Table6[[#This Row],[JV Number]],Table5[JV Number],Table5[Requires Guardrail Adjustment])="",0,1)</f>
        <v>#REF!</v>
      </c>
      <c r="N476" s="1" t="e">
        <f>IF(LOOKUP(Table6[[#This Row],[JV Number]],Table5[JV Number],Table5[Requires Other Action])="",0,1)</f>
        <v>#REF!</v>
      </c>
    </row>
    <row r="477" spans="3:14" x14ac:dyDescent="0.25">
      <c r="C477" s="1">
        <v>479</v>
      </c>
      <c r="D477" s="1" t="str">
        <f>LOOKUP(Table6[[#This Row],[JV Number]],Table5[JV Number],Table5[Early Completion Bridge])</f>
        <v>--</v>
      </c>
      <c r="E477" s="1" t="e">
        <f>LOOKUP(Table6[[#This Row],[JV Number]],Table5[JV Number],Table5[Region])</f>
        <v>#REF!</v>
      </c>
      <c r="F477" s="1">
        <f>LOOKUP(Table6[[#This Row],[JV Number]],Table5[JV Number],Table5[District])</f>
        <v>11</v>
      </c>
      <c r="G477" s="1" t="str">
        <f>LOOKUP(Table6[[#This Row],[JV Number]],Table5[JV Number],Table5[County])</f>
        <v>Lawrence</v>
      </c>
      <c r="H477" s="485">
        <f>LOOKUP(Table6[[#This Row],[JV Number]],Table1[JV '#],Table1[Latitude])</f>
        <v>40.971361111111108</v>
      </c>
      <c r="I477" s="485">
        <f>LOOKUP(Table6[[#This Row],[JV Number]],Table1[JV '#],Table1[Longitude])</f>
        <v>-80.493644444444442</v>
      </c>
      <c r="J477" s="1" t="e">
        <f>IF(LOOKUP(Table6[[#This Row],[JV Number]],Table5[JV Number],Table5[Requires Clear/Grub])="",0,1)</f>
        <v>#REF!</v>
      </c>
      <c r="K477" s="1" t="e">
        <f>IF(LOOKUP(Table6[[#This Row],[JV Number]],Table5[JV Number],Table5[Requires Stakeout])="",0,1)</f>
        <v>#REF!</v>
      </c>
      <c r="L477" s="1" t="e">
        <f>IF(LOOKUP(Table6[[#This Row],[JV Number]],Table5[JV Number],Table5[Requires Earthwork])="",0,1)</f>
        <v>#REF!</v>
      </c>
      <c r="M477" s="1" t="e">
        <f>IF(LOOKUP(Table6[[#This Row],[JV Number]],Table5[JV Number],Table5[Requires Guardrail Adjustment])="",0,1)</f>
        <v>#REF!</v>
      </c>
      <c r="N477" s="1" t="e">
        <f>IF(LOOKUP(Table6[[#This Row],[JV Number]],Table5[JV Number],Table5[Requires Other Action])="",0,1)</f>
        <v>#REF!</v>
      </c>
    </row>
    <row r="478" spans="3:14" x14ac:dyDescent="0.25">
      <c r="C478" s="1">
        <v>480</v>
      </c>
      <c r="D478" s="1" t="str">
        <f>LOOKUP(Table6[[#This Row],[JV Number]],Table5[JV Number],Table5[Early Completion Bridge])</f>
        <v>--</v>
      </c>
      <c r="E478" s="1" t="e">
        <f>LOOKUP(Table6[[#This Row],[JV Number]],Table5[JV Number],Table5[Region])</f>
        <v>#REF!</v>
      </c>
      <c r="F478" s="1">
        <f>LOOKUP(Table6[[#This Row],[JV Number]],Table5[JV Number],Table5[District])</f>
        <v>11</v>
      </c>
      <c r="G478" s="1" t="str">
        <f>LOOKUP(Table6[[#This Row],[JV Number]],Table5[JV Number],Table5[County])</f>
        <v>Lawrence</v>
      </c>
      <c r="H478" s="485">
        <f>LOOKUP(Table6[[#This Row],[JV Number]],Table1[JV '#],Table1[Latitude])</f>
        <v>40.968388888888889</v>
      </c>
      <c r="I478" s="485">
        <f>LOOKUP(Table6[[#This Row],[JV Number]],Table1[JV '#],Table1[Longitude])</f>
        <v>-80.519216666666665</v>
      </c>
      <c r="J478" s="1" t="e">
        <f>IF(LOOKUP(Table6[[#This Row],[JV Number]],Table5[JV Number],Table5[Requires Clear/Grub])="",0,1)</f>
        <v>#REF!</v>
      </c>
      <c r="K478" s="1" t="e">
        <f>IF(LOOKUP(Table6[[#This Row],[JV Number]],Table5[JV Number],Table5[Requires Stakeout])="",0,1)</f>
        <v>#REF!</v>
      </c>
      <c r="L478" s="1" t="e">
        <f>IF(LOOKUP(Table6[[#This Row],[JV Number]],Table5[JV Number],Table5[Requires Earthwork])="",0,1)</f>
        <v>#REF!</v>
      </c>
      <c r="M478" s="1" t="e">
        <f>IF(LOOKUP(Table6[[#This Row],[JV Number]],Table5[JV Number],Table5[Requires Guardrail Adjustment])="",0,1)</f>
        <v>#REF!</v>
      </c>
      <c r="N478" s="1" t="e">
        <f>IF(LOOKUP(Table6[[#This Row],[JV Number]],Table5[JV Number],Table5[Requires Other Action])="",0,1)</f>
        <v>#REF!</v>
      </c>
    </row>
    <row r="479" spans="3:14" x14ac:dyDescent="0.25">
      <c r="C479" s="1">
        <v>481</v>
      </c>
      <c r="D479" s="1" t="str">
        <f>LOOKUP(Table6[[#This Row],[JV Number]],Table5[JV Number],Table5[Early Completion Bridge])</f>
        <v>--</v>
      </c>
      <c r="E479" s="1" t="e">
        <f>LOOKUP(Table6[[#This Row],[JV Number]],Table5[JV Number],Table5[Region])</f>
        <v>#REF!</v>
      </c>
      <c r="F479" s="1">
        <f>LOOKUP(Table6[[#This Row],[JV Number]],Table5[JV Number],Table5[District])</f>
        <v>11</v>
      </c>
      <c r="G479" s="1" t="str">
        <f>LOOKUP(Table6[[#This Row],[JV Number]],Table5[JV Number],Table5[County])</f>
        <v>Lawrence</v>
      </c>
      <c r="H479" s="485">
        <f>LOOKUP(Table6[[#This Row],[JV Number]],Table1[JV '#],Table1[Latitude])</f>
        <v>40.921361111111111</v>
      </c>
      <c r="I479" s="485">
        <f>LOOKUP(Table6[[#This Row],[JV Number]],Table1[JV '#],Table1[Longitude])</f>
        <v>-80.477491666666666</v>
      </c>
      <c r="J479" s="1" t="e">
        <f>IF(LOOKUP(Table6[[#This Row],[JV Number]],Table5[JV Number],Table5[Requires Clear/Grub])="",0,1)</f>
        <v>#REF!</v>
      </c>
      <c r="K479" s="1" t="e">
        <f>IF(LOOKUP(Table6[[#This Row],[JV Number]],Table5[JV Number],Table5[Requires Stakeout])="",0,1)</f>
        <v>#REF!</v>
      </c>
      <c r="L479" s="1" t="e">
        <f>IF(LOOKUP(Table6[[#This Row],[JV Number]],Table5[JV Number],Table5[Requires Earthwork])="",0,1)</f>
        <v>#REF!</v>
      </c>
      <c r="M479" s="1" t="e">
        <f>IF(LOOKUP(Table6[[#This Row],[JV Number]],Table5[JV Number],Table5[Requires Guardrail Adjustment])="",0,1)</f>
        <v>#REF!</v>
      </c>
      <c r="N479" s="1" t="e">
        <f>IF(LOOKUP(Table6[[#This Row],[JV Number]],Table5[JV Number],Table5[Requires Other Action])="",0,1)</f>
        <v>#REF!</v>
      </c>
    </row>
    <row r="480" spans="3:14" x14ac:dyDescent="0.25">
      <c r="C480" s="1">
        <v>482</v>
      </c>
      <c r="D480" s="1" t="str">
        <f>LOOKUP(Table6[[#This Row],[JV Number]],Table5[JV Number],Table5[Early Completion Bridge])</f>
        <v>--</v>
      </c>
      <c r="E480" s="1" t="e">
        <f>LOOKUP(Table6[[#This Row],[JV Number]],Table5[JV Number],Table5[Region])</f>
        <v>#REF!</v>
      </c>
      <c r="F480" s="1">
        <f>LOOKUP(Table6[[#This Row],[JV Number]],Table5[JV Number],Table5[District])</f>
        <v>11</v>
      </c>
      <c r="G480" s="1" t="str">
        <f>LOOKUP(Table6[[#This Row],[JV Number]],Table5[JV Number],Table5[County])</f>
        <v>Lawrence</v>
      </c>
      <c r="H480" s="485">
        <f>LOOKUP(Table6[[#This Row],[JV Number]],Table1[JV '#],Table1[Latitude])</f>
        <v>40.937583333333336</v>
      </c>
      <c r="I480" s="485">
        <f>LOOKUP(Table6[[#This Row],[JV Number]],Table1[JV '#],Table1[Longitude])</f>
        <v>-80.366249999999994</v>
      </c>
      <c r="J480" s="1" t="e">
        <f>IF(LOOKUP(Table6[[#This Row],[JV Number]],Table5[JV Number],Table5[Requires Clear/Grub])="",0,1)</f>
        <v>#REF!</v>
      </c>
      <c r="K480" s="1" t="e">
        <f>IF(LOOKUP(Table6[[#This Row],[JV Number]],Table5[JV Number],Table5[Requires Stakeout])="",0,1)</f>
        <v>#REF!</v>
      </c>
      <c r="L480" s="1" t="e">
        <f>IF(LOOKUP(Table6[[#This Row],[JV Number]],Table5[JV Number],Table5[Requires Earthwork])="",0,1)</f>
        <v>#REF!</v>
      </c>
      <c r="M480" s="1" t="e">
        <f>IF(LOOKUP(Table6[[#This Row],[JV Number]],Table5[JV Number],Table5[Requires Guardrail Adjustment])="",0,1)</f>
        <v>#REF!</v>
      </c>
      <c r="N480" s="1" t="e">
        <f>IF(LOOKUP(Table6[[#This Row],[JV Number]],Table5[JV Number],Table5[Requires Other Action])="",0,1)</f>
        <v>#REF!</v>
      </c>
    </row>
    <row r="481" spans="3:14" x14ac:dyDescent="0.25">
      <c r="C481" s="1">
        <v>483</v>
      </c>
      <c r="D481" s="1" t="str">
        <f>LOOKUP(Table6[[#This Row],[JV Number]],Table5[JV Number],Table5[Early Completion Bridge])</f>
        <v>--</v>
      </c>
      <c r="E481" s="1" t="e">
        <f>LOOKUP(Table6[[#This Row],[JV Number]],Table5[JV Number],Table5[Region])</f>
        <v>#REF!</v>
      </c>
      <c r="F481" s="1">
        <f>LOOKUP(Table6[[#This Row],[JV Number]],Table5[JV Number],Table5[District])</f>
        <v>12</v>
      </c>
      <c r="G481" s="1" t="str">
        <f>LOOKUP(Table6[[#This Row],[JV Number]],Table5[JV Number],Table5[County])</f>
        <v>Fayette</v>
      </c>
      <c r="H481" s="485">
        <f>LOOKUP(Table6[[#This Row],[JV Number]],Table1[JV '#],Table1[Latitude])</f>
        <v>39.960250000000002</v>
      </c>
      <c r="I481" s="485">
        <f>LOOKUP(Table6[[#This Row],[JV Number]],Table1[JV '#],Table1[Longitude])</f>
        <v>-79.877788888888887</v>
      </c>
      <c r="J481" s="1" t="e">
        <f>IF(LOOKUP(Table6[[#This Row],[JV Number]],Table5[JV Number],Table5[Requires Clear/Grub])="",0,1)</f>
        <v>#REF!</v>
      </c>
      <c r="K481" s="1" t="e">
        <f>IF(LOOKUP(Table6[[#This Row],[JV Number]],Table5[JV Number],Table5[Requires Stakeout])="",0,1)</f>
        <v>#REF!</v>
      </c>
      <c r="L481" s="1" t="e">
        <f>IF(LOOKUP(Table6[[#This Row],[JV Number]],Table5[JV Number],Table5[Requires Earthwork])="",0,1)</f>
        <v>#REF!</v>
      </c>
      <c r="M481" s="1" t="e">
        <f>IF(LOOKUP(Table6[[#This Row],[JV Number]],Table5[JV Number],Table5[Requires Guardrail Adjustment])="",0,1)</f>
        <v>#REF!</v>
      </c>
      <c r="N481" s="1" t="e">
        <f>IF(LOOKUP(Table6[[#This Row],[JV Number]],Table5[JV Number],Table5[Requires Other Action])="",0,1)</f>
        <v>#REF!</v>
      </c>
    </row>
    <row r="482" spans="3:14" x14ac:dyDescent="0.25">
      <c r="C482" s="1">
        <v>484</v>
      </c>
      <c r="D482" s="1" t="str">
        <f>LOOKUP(Table6[[#This Row],[JV Number]],Table5[JV Number],Table5[Early Completion Bridge])</f>
        <v>--</v>
      </c>
      <c r="E482" s="1" t="e">
        <f>LOOKUP(Table6[[#This Row],[JV Number]],Table5[JV Number],Table5[Region])</f>
        <v>#REF!</v>
      </c>
      <c r="F482" s="1">
        <f>LOOKUP(Table6[[#This Row],[JV Number]],Table5[JV Number],Table5[District])</f>
        <v>12</v>
      </c>
      <c r="G482" s="1" t="str">
        <f>LOOKUP(Table6[[#This Row],[JV Number]],Table5[JV Number],Table5[County])</f>
        <v>Fayette</v>
      </c>
      <c r="H482" s="485">
        <f>LOOKUP(Table6[[#This Row],[JV Number]],Table1[JV '#],Table1[Latitude])</f>
        <v>39.766138888888889</v>
      </c>
      <c r="I482" s="485">
        <f>LOOKUP(Table6[[#This Row],[JV Number]],Table1[JV '#],Table1[Longitude])</f>
        <v>-79.624511111111104</v>
      </c>
      <c r="J482" s="1" t="e">
        <f>IF(LOOKUP(Table6[[#This Row],[JV Number]],Table5[JV Number],Table5[Requires Clear/Grub])="",0,1)</f>
        <v>#REF!</v>
      </c>
      <c r="K482" s="1" t="e">
        <f>IF(LOOKUP(Table6[[#This Row],[JV Number]],Table5[JV Number],Table5[Requires Stakeout])="",0,1)</f>
        <v>#REF!</v>
      </c>
      <c r="L482" s="1" t="e">
        <f>IF(LOOKUP(Table6[[#This Row],[JV Number]],Table5[JV Number],Table5[Requires Earthwork])="",0,1)</f>
        <v>#REF!</v>
      </c>
      <c r="M482" s="1" t="e">
        <f>IF(LOOKUP(Table6[[#This Row],[JV Number]],Table5[JV Number],Table5[Requires Guardrail Adjustment])="",0,1)</f>
        <v>#REF!</v>
      </c>
      <c r="N482" s="1" t="e">
        <f>IF(LOOKUP(Table6[[#This Row],[JV Number]],Table5[JV Number],Table5[Requires Other Action])="",0,1)</f>
        <v>#REF!</v>
      </c>
    </row>
    <row r="483" spans="3:14" x14ac:dyDescent="0.25">
      <c r="C483" s="1">
        <v>485</v>
      </c>
      <c r="D483" s="1" t="str">
        <f>LOOKUP(Table6[[#This Row],[JV Number]],Table5[JV Number],Table5[Early Completion Bridge])</f>
        <v>--</v>
      </c>
      <c r="E483" s="1" t="e">
        <f>LOOKUP(Table6[[#This Row],[JV Number]],Table5[JV Number],Table5[Region])</f>
        <v>#REF!</v>
      </c>
      <c r="F483" s="1">
        <f>LOOKUP(Table6[[#This Row],[JV Number]],Table5[JV Number],Table5[District])</f>
        <v>12</v>
      </c>
      <c r="G483" s="1" t="str">
        <f>LOOKUP(Table6[[#This Row],[JV Number]],Table5[JV Number],Table5[County])</f>
        <v>Fayette</v>
      </c>
      <c r="H483" s="485">
        <f>LOOKUP(Table6[[#This Row],[JV Number]],Table1[JV '#],Table1[Latitude])</f>
        <v>39.951444444444448</v>
      </c>
      <c r="I483" s="485">
        <f>LOOKUP(Table6[[#This Row],[JV Number]],Table1[JV '#],Table1[Longitude])</f>
        <v>-79.442055555555555</v>
      </c>
      <c r="J483" s="1" t="e">
        <f>IF(LOOKUP(Table6[[#This Row],[JV Number]],Table5[JV Number],Table5[Requires Clear/Grub])="",0,1)</f>
        <v>#REF!</v>
      </c>
      <c r="K483" s="1" t="e">
        <f>IF(LOOKUP(Table6[[#This Row],[JV Number]],Table5[JV Number],Table5[Requires Stakeout])="",0,1)</f>
        <v>#REF!</v>
      </c>
      <c r="L483" s="1" t="e">
        <f>IF(LOOKUP(Table6[[#This Row],[JV Number]],Table5[JV Number],Table5[Requires Earthwork])="",0,1)</f>
        <v>#REF!</v>
      </c>
      <c r="M483" s="1" t="e">
        <f>IF(LOOKUP(Table6[[#This Row],[JV Number]],Table5[JV Number],Table5[Requires Guardrail Adjustment])="",0,1)</f>
        <v>#REF!</v>
      </c>
      <c r="N483" s="1" t="e">
        <f>IF(LOOKUP(Table6[[#This Row],[JV Number]],Table5[JV Number],Table5[Requires Other Action])="",0,1)</f>
        <v>#REF!</v>
      </c>
    </row>
    <row r="484" spans="3:14" x14ac:dyDescent="0.25">
      <c r="C484" s="1">
        <v>486</v>
      </c>
      <c r="D484" s="1" t="str">
        <f>LOOKUP(Table6[[#This Row],[JV Number]],Table5[JV Number],Table5[Early Completion Bridge])</f>
        <v>--</v>
      </c>
      <c r="E484" s="1" t="e">
        <f>LOOKUP(Table6[[#This Row],[JV Number]],Table5[JV Number],Table5[Region])</f>
        <v>#REF!</v>
      </c>
      <c r="F484" s="1">
        <f>LOOKUP(Table6[[#This Row],[JV Number]],Table5[JV Number],Table5[District])</f>
        <v>12</v>
      </c>
      <c r="G484" s="1" t="str">
        <f>LOOKUP(Table6[[#This Row],[JV Number]],Table5[JV Number],Table5[County])</f>
        <v>Fayette</v>
      </c>
      <c r="H484" s="485">
        <f>LOOKUP(Table6[[#This Row],[JV Number]],Table1[JV '#],Table1[Latitude])</f>
        <v>39.993111111111112</v>
      </c>
      <c r="I484" s="485">
        <f>LOOKUP(Table6[[#This Row],[JV Number]],Table1[JV '#],Table1[Longitude])</f>
        <v>-79.41406111111111</v>
      </c>
      <c r="J484" s="1" t="e">
        <f>IF(LOOKUP(Table6[[#This Row],[JV Number]],Table5[JV Number],Table5[Requires Clear/Grub])="",0,1)</f>
        <v>#REF!</v>
      </c>
      <c r="K484" s="1" t="e">
        <f>IF(LOOKUP(Table6[[#This Row],[JV Number]],Table5[JV Number],Table5[Requires Stakeout])="",0,1)</f>
        <v>#REF!</v>
      </c>
      <c r="L484" s="1" t="e">
        <f>IF(LOOKUP(Table6[[#This Row],[JV Number]],Table5[JV Number],Table5[Requires Earthwork])="",0,1)</f>
        <v>#REF!</v>
      </c>
      <c r="M484" s="1" t="e">
        <f>IF(LOOKUP(Table6[[#This Row],[JV Number]],Table5[JV Number],Table5[Requires Guardrail Adjustment])="",0,1)</f>
        <v>#REF!</v>
      </c>
      <c r="N484" s="1" t="e">
        <f>IF(LOOKUP(Table6[[#This Row],[JV Number]],Table5[JV Number],Table5[Requires Other Action])="",0,1)</f>
        <v>#REF!</v>
      </c>
    </row>
    <row r="485" spans="3:14" x14ac:dyDescent="0.25">
      <c r="C485" s="1">
        <v>487</v>
      </c>
      <c r="D485" s="1" t="str">
        <f>LOOKUP(Table6[[#This Row],[JV Number]],Table5[JV Number],Table5[Early Completion Bridge])</f>
        <v>--</v>
      </c>
      <c r="E485" s="1" t="e">
        <f>LOOKUP(Table6[[#This Row],[JV Number]],Table5[JV Number],Table5[Region])</f>
        <v>#REF!</v>
      </c>
      <c r="F485" s="1">
        <f>LOOKUP(Table6[[#This Row],[JV Number]],Table5[JV Number],Table5[District])</f>
        <v>12</v>
      </c>
      <c r="G485" s="1" t="str">
        <f>LOOKUP(Table6[[#This Row],[JV Number]],Table5[JV Number],Table5[County])</f>
        <v>Fayette</v>
      </c>
      <c r="H485" s="485">
        <f>LOOKUP(Table6[[#This Row],[JV Number]],Table1[JV '#],Table1[Latitude])</f>
        <v>40.068111111111108</v>
      </c>
      <c r="I485" s="485">
        <f>LOOKUP(Table6[[#This Row],[JV Number]],Table1[JV '#],Table1[Longitude])</f>
        <v>-79.399222222222221</v>
      </c>
      <c r="J485" s="1" t="e">
        <f>IF(LOOKUP(Table6[[#This Row],[JV Number]],Table5[JV Number],Table5[Requires Clear/Grub])="",0,1)</f>
        <v>#REF!</v>
      </c>
      <c r="K485" s="1" t="e">
        <f>IF(LOOKUP(Table6[[#This Row],[JV Number]],Table5[JV Number],Table5[Requires Stakeout])="",0,1)</f>
        <v>#REF!</v>
      </c>
      <c r="L485" s="1" t="e">
        <f>IF(LOOKUP(Table6[[#This Row],[JV Number]],Table5[JV Number],Table5[Requires Earthwork])="",0,1)</f>
        <v>#REF!</v>
      </c>
      <c r="M485" s="1" t="e">
        <f>IF(LOOKUP(Table6[[#This Row],[JV Number]],Table5[JV Number],Table5[Requires Guardrail Adjustment])="",0,1)</f>
        <v>#REF!</v>
      </c>
      <c r="N485" s="1" t="e">
        <f>IF(LOOKUP(Table6[[#This Row],[JV Number]],Table5[JV Number],Table5[Requires Other Action])="",0,1)</f>
        <v>#REF!</v>
      </c>
    </row>
    <row r="486" spans="3:14" x14ac:dyDescent="0.25">
      <c r="C486" s="1">
        <v>488</v>
      </c>
      <c r="D486" s="1" t="str">
        <f>LOOKUP(Table6[[#This Row],[JV Number]],Table5[JV Number],Table5[Early Completion Bridge])</f>
        <v>--</v>
      </c>
      <c r="E486" s="1" t="e">
        <f>LOOKUP(Table6[[#This Row],[JV Number]],Table5[JV Number],Table5[Region])</f>
        <v>#REF!</v>
      </c>
      <c r="F486" s="1">
        <f>LOOKUP(Table6[[#This Row],[JV Number]],Table5[JV Number],Table5[District])</f>
        <v>12</v>
      </c>
      <c r="G486" s="1" t="str">
        <f>LOOKUP(Table6[[#This Row],[JV Number]],Table5[JV Number],Table5[County])</f>
        <v>Fayette</v>
      </c>
      <c r="H486" s="485">
        <f>LOOKUP(Table6[[#This Row],[JV Number]],Table1[JV '#],Table1[Latitude])</f>
        <v>39.952194444444444</v>
      </c>
      <c r="I486" s="485">
        <f>LOOKUP(Table6[[#This Row],[JV Number]],Table1[JV '#],Table1[Longitude])</f>
        <v>-79.730019444444451</v>
      </c>
      <c r="J486" s="1" t="e">
        <f>IF(LOOKUP(Table6[[#This Row],[JV Number]],Table5[JV Number],Table5[Requires Clear/Grub])="",0,1)</f>
        <v>#REF!</v>
      </c>
      <c r="K486" s="1" t="e">
        <f>IF(LOOKUP(Table6[[#This Row],[JV Number]],Table5[JV Number],Table5[Requires Stakeout])="",0,1)</f>
        <v>#REF!</v>
      </c>
      <c r="L486" s="1" t="e">
        <f>IF(LOOKUP(Table6[[#This Row],[JV Number]],Table5[JV Number],Table5[Requires Earthwork])="",0,1)</f>
        <v>#REF!</v>
      </c>
      <c r="M486" s="1" t="e">
        <f>IF(LOOKUP(Table6[[#This Row],[JV Number]],Table5[JV Number],Table5[Requires Guardrail Adjustment])="",0,1)</f>
        <v>#REF!</v>
      </c>
      <c r="N486" s="1" t="e">
        <f>IF(LOOKUP(Table6[[#This Row],[JV Number]],Table5[JV Number],Table5[Requires Other Action])="",0,1)</f>
        <v>#REF!</v>
      </c>
    </row>
    <row r="487" spans="3:14" x14ac:dyDescent="0.25">
      <c r="C487" s="1">
        <v>489</v>
      </c>
      <c r="D487" s="1" t="str">
        <f>LOOKUP(Table6[[#This Row],[JV Number]],Table5[JV Number],Table5[Early Completion Bridge])</f>
        <v>--</v>
      </c>
      <c r="E487" s="1" t="e">
        <f>LOOKUP(Table6[[#This Row],[JV Number]],Table5[JV Number],Table5[Region])</f>
        <v>#REF!</v>
      </c>
      <c r="F487" s="1">
        <f>LOOKUP(Table6[[#This Row],[JV Number]],Table5[JV Number],Table5[District])</f>
        <v>12</v>
      </c>
      <c r="G487" s="1" t="str">
        <f>LOOKUP(Table6[[#This Row],[JV Number]],Table5[JV Number],Table5[County])</f>
        <v>Fayette</v>
      </c>
      <c r="H487" s="485">
        <f>LOOKUP(Table6[[#This Row],[JV Number]],Table1[JV '#],Table1[Latitude])</f>
        <v>40.026444444444444</v>
      </c>
      <c r="I487" s="485">
        <f>LOOKUP(Table6[[#This Row],[JV Number]],Table1[JV '#],Table1[Longitude])</f>
        <v>-79.589630555555559</v>
      </c>
      <c r="J487" s="1" t="e">
        <f>IF(LOOKUP(Table6[[#This Row],[JV Number]],Table5[JV Number],Table5[Requires Clear/Grub])="",0,1)</f>
        <v>#REF!</v>
      </c>
      <c r="K487" s="1" t="e">
        <f>IF(LOOKUP(Table6[[#This Row],[JV Number]],Table5[JV Number],Table5[Requires Stakeout])="",0,1)</f>
        <v>#REF!</v>
      </c>
      <c r="L487" s="1" t="e">
        <f>IF(LOOKUP(Table6[[#This Row],[JV Number]],Table5[JV Number],Table5[Requires Earthwork])="",0,1)</f>
        <v>#REF!</v>
      </c>
      <c r="M487" s="1" t="e">
        <f>IF(LOOKUP(Table6[[#This Row],[JV Number]],Table5[JV Number],Table5[Requires Guardrail Adjustment])="",0,1)</f>
        <v>#REF!</v>
      </c>
      <c r="N487" s="1" t="e">
        <f>IF(LOOKUP(Table6[[#This Row],[JV Number]],Table5[JV Number],Table5[Requires Other Action])="",0,1)</f>
        <v>#REF!</v>
      </c>
    </row>
    <row r="488" spans="3:14" x14ac:dyDescent="0.25">
      <c r="C488" s="1">
        <v>490</v>
      </c>
      <c r="D488" s="1" t="str">
        <f>LOOKUP(Table6[[#This Row],[JV Number]],Table5[JV Number],Table5[Early Completion Bridge])</f>
        <v>--</v>
      </c>
      <c r="E488" s="1" t="e">
        <f>LOOKUP(Table6[[#This Row],[JV Number]],Table5[JV Number],Table5[Region])</f>
        <v>#REF!</v>
      </c>
      <c r="F488" s="1">
        <f>LOOKUP(Table6[[#This Row],[JV Number]],Table5[JV Number],Table5[District])</f>
        <v>12</v>
      </c>
      <c r="G488" s="1" t="str">
        <f>LOOKUP(Table6[[#This Row],[JV Number]],Table5[JV Number],Table5[County])</f>
        <v>Fayette</v>
      </c>
      <c r="H488" s="485">
        <f>LOOKUP(Table6[[#This Row],[JV Number]],Table1[JV '#],Table1[Latitude])</f>
        <v>40.051777777777779</v>
      </c>
      <c r="I488" s="485">
        <f>LOOKUP(Table6[[#This Row],[JV Number]],Table1[JV '#],Table1[Longitude])</f>
        <v>-79.60585555555555</v>
      </c>
      <c r="J488" s="1" t="e">
        <f>IF(LOOKUP(Table6[[#This Row],[JV Number]],Table5[JV Number],Table5[Requires Clear/Grub])="",0,1)</f>
        <v>#REF!</v>
      </c>
      <c r="K488" s="1" t="e">
        <f>IF(LOOKUP(Table6[[#This Row],[JV Number]],Table5[JV Number],Table5[Requires Stakeout])="",0,1)</f>
        <v>#REF!</v>
      </c>
      <c r="L488" s="1" t="e">
        <f>IF(LOOKUP(Table6[[#This Row],[JV Number]],Table5[JV Number],Table5[Requires Earthwork])="",0,1)</f>
        <v>#REF!</v>
      </c>
      <c r="M488" s="1" t="e">
        <f>IF(LOOKUP(Table6[[#This Row],[JV Number]],Table5[JV Number],Table5[Requires Guardrail Adjustment])="",0,1)</f>
        <v>#REF!</v>
      </c>
      <c r="N488" s="1" t="e">
        <f>IF(LOOKUP(Table6[[#This Row],[JV Number]],Table5[JV Number],Table5[Requires Other Action])="",0,1)</f>
        <v>#REF!</v>
      </c>
    </row>
    <row r="489" spans="3:14" x14ac:dyDescent="0.25">
      <c r="C489" s="1">
        <v>491</v>
      </c>
      <c r="D489" s="1" t="str">
        <f>LOOKUP(Table6[[#This Row],[JV Number]],Table5[JV Number],Table5[Early Completion Bridge])</f>
        <v>--</v>
      </c>
      <c r="E489" s="1" t="e">
        <f>LOOKUP(Table6[[#This Row],[JV Number]],Table5[JV Number],Table5[Region])</f>
        <v>#REF!</v>
      </c>
      <c r="F489" s="1">
        <f>LOOKUP(Table6[[#This Row],[JV Number]],Table5[JV Number],Table5[District])</f>
        <v>12</v>
      </c>
      <c r="G489" s="1" t="str">
        <f>LOOKUP(Table6[[#This Row],[JV Number]],Table5[JV Number],Table5[County])</f>
        <v>Fayette</v>
      </c>
      <c r="H489" s="485">
        <f>LOOKUP(Table6[[#This Row],[JV Number]],Table1[JV '#],Table1[Latitude])</f>
        <v>40.053111111111114</v>
      </c>
      <c r="I489" s="485">
        <f>LOOKUP(Table6[[#This Row],[JV Number]],Table1[JV '#],Table1[Longitude])</f>
        <v>-79.604711111111115</v>
      </c>
      <c r="J489" s="1" t="e">
        <f>IF(LOOKUP(Table6[[#This Row],[JV Number]],Table5[JV Number],Table5[Requires Clear/Grub])="",0,1)</f>
        <v>#REF!</v>
      </c>
      <c r="K489" s="1" t="e">
        <f>IF(LOOKUP(Table6[[#This Row],[JV Number]],Table5[JV Number],Table5[Requires Stakeout])="",0,1)</f>
        <v>#REF!</v>
      </c>
      <c r="L489" s="1" t="e">
        <f>IF(LOOKUP(Table6[[#This Row],[JV Number]],Table5[JV Number],Table5[Requires Earthwork])="",0,1)</f>
        <v>#REF!</v>
      </c>
      <c r="M489" s="1" t="e">
        <f>IF(LOOKUP(Table6[[#This Row],[JV Number]],Table5[JV Number],Table5[Requires Guardrail Adjustment])="",0,1)</f>
        <v>#REF!</v>
      </c>
      <c r="N489" s="1" t="e">
        <f>IF(LOOKUP(Table6[[#This Row],[JV Number]],Table5[JV Number],Table5[Requires Other Action])="",0,1)</f>
        <v>#REF!</v>
      </c>
    </row>
    <row r="490" spans="3:14" x14ac:dyDescent="0.25">
      <c r="C490" s="1">
        <v>492</v>
      </c>
      <c r="D490" s="1" t="str">
        <f>LOOKUP(Table6[[#This Row],[JV Number]],Table5[JV Number],Table5[Early Completion Bridge])</f>
        <v>--</v>
      </c>
      <c r="E490" s="1" t="e">
        <f>LOOKUP(Table6[[#This Row],[JV Number]],Table5[JV Number],Table5[Region])</f>
        <v>#REF!</v>
      </c>
      <c r="F490" s="1">
        <f>LOOKUP(Table6[[#This Row],[JV Number]],Table5[JV Number],Table5[District])</f>
        <v>12</v>
      </c>
      <c r="G490" s="1" t="str">
        <f>LOOKUP(Table6[[#This Row],[JV Number]],Table5[JV Number],Table5[County])</f>
        <v>Fayette</v>
      </c>
      <c r="H490" s="485">
        <f>LOOKUP(Table6[[#This Row],[JV Number]],Table1[JV '#],Table1[Latitude])</f>
        <v>39.951194444444447</v>
      </c>
      <c r="I490" s="485">
        <f>LOOKUP(Table6[[#This Row],[JV Number]],Table1[JV '#],Table1[Longitude])</f>
        <v>-79.735355555555557</v>
      </c>
      <c r="J490" s="1" t="e">
        <f>IF(LOOKUP(Table6[[#This Row],[JV Number]],Table5[JV Number],Table5[Requires Clear/Grub])="",0,1)</f>
        <v>#REF!</v>
      </c>
      <c r="K490" s="1" t="e">
        <f>IF(LOOKUP(Table6[[#This Row],[JV Number]],Table5[JV Number],Table5[Requires Stakeout])="",0,1)</f>
        <v>#REF!</v>
      </c>
      <c r="L490" s="1" t="e">
        <f>IF(LOOKUP(Table6[[#This Row],[JV Number]],Table5[JV Number],Table5[Requires Earthwork])="",0,1)</f>
        <v>#REF!</v>
      </c>
      <c r="M490" s="1" t="e">
        <f>IF(LOOKUP(Table6[[#This Row],[JV Number]],Table5[JV Number],Table5[Requires Guardrail Adjustment])="",0,1)</f>
        <v>#REF!</v>
      </c>
      <c r="N490" s="1" t="e">
        <f>IF(LOOKUP(Table6[[#This Row],[JV Number]],Table5[JV Number],Table5[Requires Other Action])="",0,1)</f>
        <v>#REF!</v>
      </c>
    </row>
    <row r="491" spans="3:14" x14ac:dyDescent="0.25">
      <c r="C491" s="1">
        <v>493</v>
      </c>
      <c r="D491" s="1" t="str">
        <f>LOOKUP(Table6[[#This Row],[JV Number]],Table5[JV Number],Table5[Early Completion Bridge])</f>
        <v>--</v>
      </c>
      <c r="E491" s="1" t="e">
        <f>LOOKUP(Table6[[#This Row],[JV Number]],Table5[JV Number],Table5[Region])</f>
        <v>#REF!</v>
      </c>
      <c r="F491" s="1">
        <f>LOOKUP(Table6[[#This Row],[JV Number]],Table5[JV Number],Table5[District])</f>
        <v>12</v>
      </c>
      <c r="G491" s="1" t="str">
        <f>LOOKUP(Table6[[#This Row],[JV Number]],Table5[JV Number],Table5[County])</f>
        <v>Fayette</v>
      </c>
      <c r="H491" s="485">
        <f>LOOKUP(Table6[[#This Row],[JV Number]],Table1[JV '#],Table1[Latitude])</f>
        <v>40.054944444444445</v>
      </c>
      <c r="I491" s="485">
        <f>LOOKUP(Table6[[#This Row],[JV Number]],Table1[JV '#],Table1[Longitude])</f>
        <v>-79.55501666666666</v>
      </c>
      <c r="J491" s="1" t="e">
        <f>IF(LOOKUP(Table6[[#This Row],[JV Number]],Table5[JV Number],Table5[Requires Clear/Grub])="",0,1)</f>
        <v>#REF!</v>
      </c>
      <c r="K491" s="1" t="e">
        <f>IF(LOOKUP(Table6[[#This Row],[JV Number]],Table5[JV Number],Table5[Requires Stakeout])="",0,1)</f>
        <v>#REF!</v>
      </c>
      <c r="L491" s="1" t="e">
        <f>IF(LOOKUP(Table6[[#This Row],[JV Number]],Table5[JV Number],Table5[Requires Earthwork])="",0,1)</f>
        <v>#REF!</v>
      </c>
      <c r="M491" s="1" t="e">
        <f>IF(LOOKUP(Table6[[#This Row],[JV Number]],Table5[JV Number],Table5[Requires Guardrail Adjustment])="",0,1)</f>
        <v>#REF!</v>
      </c>
      <c r="N491" s="1" t="e">
        <f>IF(LOOKUP(Table6[[#This Row],[JV Number]],Table5[JV Number],Table5[Requires Other Action])="",0,1)</f>
        <v>#REF!</v>
      </c>
    </row>
    <row r="492" spans="3:14" x14ac:dyDescent="0.25">
      <c r="C492" s="1">
        <v>494</v>
      </c>
      <c r="D492" s="1" t="str">
        <f>LOOKUP(Table6[[#This Row],[JV Number]],Table5[JV Number],Table5[Early Completion Bridge])</f>
        <v>--</v>
      </c>
      <c r="E492" s="1" t="e">
        <f>LOOKUP(Table6[[#This Row],[JV Number]],Table5[JV Number],Table5[Region])</f>
        <v>#REF!</v>
      </c>
      <c r="F492" s="1">
        <f>LOOKUP(Table6[[#This Row],[JV Number]],Table5[JV Number],Table5[District])</f>
        <v>12</v>
      </c>
      <c r="G492" s="1" t="str">
        <f>LOOKUP(Table6[[#This Row],[JV Number]],Table5[JV Number],Table5[County])</f>
        <v>Fayette</v>
      </c>
      <c r="H492" s="485">
        <f>LOOKUP(Table6[[#This Row],[JV Number]],Table1[JV '#],Table1[Latitude])</f>
        <v>40.087055555555558</v>
      </c>
      <c r="I492" s="485">
        <f>LOOKUP(Table6[[#This Row],[JV Number]],Table1[JV '#],Table1[Longitude])</f>
        <v>-79.393000000000001</v>
      </c>
      <c r="J492" s="1" t="e">
        <f>IF(LOOKUP(Table6[[#This Row],[JV Number]],Table5[JV Number],Table5[Requires Clear/Grub])="",0,1)</f>
        <v>#REF!</v>
      </c>
      <c r="K492" s="1" t="e">
        <f>IF(LOOKUP(Table6[[#This Row],[JV Number]],Table5[JV Number],Table5[Requires Stakeout])="",0,1)</f>
        <v>#REF!</v>
      </c>
      <c r="L492" s="1" t="e">
        <f>IF(LOOKUP(Table6[[#This Row],[JV Number]],Table5[JV Number],Table5[Requires Earthwork])="",0,1)</f>
        <v>#REF!</v>
      </c>
      <c r="M492" s="1" t="e">
        <f>IF(LOOKUP(Table6[[#This Row],[JV Number]],Table5[JV Number],Table5[Requires Guardrail Adjustment])="",0,1)</f>
        <v>#REF!</v>
      </c>
      <c r="N492" s="1" t="e">
        <f>IF(LOOKUP(Table6[[#This Row],[JV Number]],Table5[JV Number],Table5[Requires Other Action])="",0,1)</f>
        <v>#REF!</v>
      </c>
    </row>
    <row r="493" spans="3:14" x14ac:dyDescent="0.25">
      <c r="C493" s="1">
        <v>495</v>
      </c>
      <c r="D493" s="1" t="str">
        <f>LOOKUP(Table6[[#This Row],[JV Number]],Table5[JV Number],Table5[Early Completion Bridge])</f>
        <v>--</v>
      </c>
      <c r="E493" s="1" t="e">
        <f>LOOKUP(Table6[[#This Row],[JV Number]],Table5[JV Number],Table5[Region])</f>
        <v>#REF!</v>
      </c>
      <c r="F493" s="1">
        <f>LOOKUP(Table6[[#This Row],[JV Number]],Table5[JV Number],Table5[District])</f>
        <v>12</v>
      </c>
      <c r="G493" s="1" t="str">
        <f>LOOKUP(Table6[[#This Row],[JV Number]],Table5[JV Number],Table5[County])</f>
        <v>Fayette</v>
      </c>
      <c r="H493" s="485">
        <f>LOOKUP(Table6[[#This Row],[JV Number]],Table1[JV '#],Table1[Latitude])</f>
        <v>40.043361111111111</v>
      </c>
      <c r="I493" s="485">
        <f>LOOKUP(Table6[[#This Row],[JV Number]],Table1[JV '#],Table1[Longitude])</f>
        <v>-79.52988055555555</v>
      </c>
      <c r="J493" s="1" t="e">
        <f>IF(LOOKUP(Table6[[#This Row],[JV Number]],Table5[JV Number],Table5[Requires Clear/Grub])="",0,1)</f>
        <v>#REF!</v>
      </c>
      <c r="K493" s="1" t="e">
        <f>IF(LOOKUP(Table6[[#This Row],[JV Number]],Table5[JV Number],Table5[Requires Stakeout])="",0,1)</f>
        <v>#REF!</v>
      </c>
      <c r="L493" s="1" t="e">
        <f>IF(LOOKUP(Table6[[#This Row],[JV Number]],Table5[JV Number],Table5[Requires Earthwork])="",0,1)</f>
        <v>#REF!</v>
      </c>
      <c r="M493" s="1" t="e">
        <f>IF(LOOKUP(Table6[[#This Row],[JV Number]],Table5[JV Number],Table5[Requires Guardrail Adjustment])="",0,1)</f>
        <v>#REF!</v>
      </c>
      <c r="N493" s="1" t="e">
        <f>IF(LOOKUP(Table6[[#This Row],[JV Number]],Table5[JV Number],Table5[Requires Other Action])="",0,1)</f>
        <v>#REF!</v>
      </c>
    </row>
    <row r="494" spans="3:14" x14ac:dyDescent="0.25">
      <c r="C494" s="1">
        <v>496</v>
      </c>
      <c r="D494" s="1" t="str">
        <f>LOOKUP(Table6[[#This Row],[JV Number]],Table5[JV Number],Table5[Early Completion Bridge])</f>
        <v>--</v>
      </c>
      <c r="E494" s="1" t="e">
        <f>LOOKUP(Table6[[#This Row],[JV Number]],Table5[JV Number],Table5[Region])</f>
        <v>#REF!</v>
      </c>
      <c r="F494" s="1">
        <f>LOOKUP(Table6[[#This Row],[JV Number]],Table5[JV Number],Table5[District])</f>
        <v>12</v>
      </c>
      <c r="G494" s="1" t="str">
        <f>LOOKUP(Table6[[#This Row],[JV Number]],Table5[JV Number],Table5[County])</f>
        <v>Fayette</v>
      </c>
      <c r="H494" s="485">
        <f>LOOKUP(Table6[[#This Row],[JV Number]],Table1[JV '#],Table1[Latitude])</f>
        <v>39.94477777777778</v>
      </c>
      <c r="I494" s="485">
        <f>LOOKUP(Table6[[#This Row],[JV Number]],Table1[JV '#],Table1[Longitude])</f>
        <v>-79.57931388888889</v>
      </c>
      <c r="J494" s="1" t="e">
        <f>IF(LOOKUP(Table6[[#This Row],[JV Number]],Table5[JV Number],Table5[Requires Clear/Grub])="",0,1)</f>
        <v>#REF!</v>
      </c>
      <c r="K494" s="1" t="e">
        <f>IF(LOOKUP(Table6[[#This Row],[JV Number]],Table5[JV Number],Table5[Requires Stakeout])="",0,1)</f>
        <v>#REF!</v>
      </c>
      <c r="L494" s="1" t="e">
        <f>IF(LOOKUP(Table6[[#This Row],[JV Number]],Table5[JV Number],Table5[Requires Earthwork])="",0,1)</f>
        <v>#REF!</v>
      </c>
      <c r="M494" s="1" t="e">
        <f>IF(LOOKUP(Table6[[#This Row],[JV Number]],Table5[JV Number],Table5[Requires Guardrail Adjustment])="",0,1)</f>
        <v>#REF!</v>
      </c>
      <c r="N494" s="1" t="e">
        <f>IF(LOOKUP(Table6[[#This Row],[JV Number]],Table5[JV Number],Table5[Requires Other Action])="",0,1)</f>
        <v>#REF!</v>
      </c>
    </row>
    <row r="495" spans="3:14" x14ac:dyDescent="0.25">
      <c r="C495" s="1">
        <v>497</v>
      </c>
      <c r="D495" s="1" t="str">
        <f>LOOKUP(Table6[[#This Row],[JV Number]],Table5[JV Number],Table5[Early Completion Bridge])</f>
        <v>--</v>
      </c>
      <c r="E495" s="1" t="e">
        <f>LOOKUP(Table6[[#This Row],[JV Number]],Table5[JV Number],Table5[Region])</f>
        <v>#REF!</v>
      </c>
      <c r="F495" s="1">
        <f>LOOKUP(Table6[[#This Row],[JV Number]],Table5[JV Number],Table5[District])</f>
        <v>12</v>
      </c>
      <c r="G495" s="1" t="str">
        <f>LOOKUP(Table6[[#This Row],[JV Number]],Table5[JV Number],Table5[County])</f>
        <v>Fayette</v>
      </c>
      <c r="H495" s="485">
        <f>LOOKUP(Table6[[#This Row],[JV Number]],Table1[JV '#],Table1[Latitude])</f>
        <v>40.075083333333332</v>
      </c>
      <c r="I495" s="485">
        <f>LOOKUP(Table6[[#This Row],[JV Number]],Table1[JV '#],Table1[Longitude])</f>
        <v>-79.357986111111117</v>
      </c>
      <c r="J495" s="1" t="e">
        <f>IF(LOOKUP(Table6[[#This Row],[JV Number]],Table5[JV Number],Table5[Requires Clear/Grub])="",0,1)</f>
        <v>#REF!</v>
      </c>
      <c r="K495" s="1" t="e">
        <f>IF(LOOKUP(Table6[[#This Row],[JV Number]],Table5[JV Number],Table5[Requires Stakeout])="",0,1)</f>
        <v>#REF!</v>
      </c>
      <c r="L495" s="1" t="e">
        <f>IF(LOOKUP(Table6[[#This Row],[JV Number]],Table5[JV Number],Table5[Requires Earthwork])="",0,1)</f>
        <v>#REF!</v>
      </c>
      <c r="M495" s="1" t="e">
        <f>IF(LOOKUP(Table6[[#This Row],[JV Number]],Table5[JV Number],Table5[Requires Guardrail Adjustment])="",0,1)</f>
        <v>#REF!</v>
      </c>
      <c r="N495" s="1" t="e">
        <f>IF(LOOKUP(Table6[[#This Row],[JV Number]],Table5[JV Number],Table5[Requires Other Action])="",0,1)</f>
        <v>#REF!</v>
      </c>
    </row>
    <row r="496" spans="3:14" x14ac:dyDescent="0.25">
      <c r="C496" s="1">
        <v>498</v>
      </c>
      <c r="D496" s="1" t="str">
        <f>LOOKUP(Table6[[#This Row],[JV Number]],Table5[JV Number],Table5[Early Completion Bridge])</f>
        <v>--</v>
      </c>
      <c r="E496" s="1" t="e">
        <f>LOOKUP(Table6[[#This Row],[JV Number]],Table5[JV Number],Table5[Region])</f>
        <v>#REF!</v>
      </c>
      <c r="F496" s="1">
        <f>LOOKUP(Table6[[#This Row],[JV Number]],Table5[JV Number],Table5[District])</f>
        <v>12</v>
      </c>
      <c r="G496" s="1" t="str">
        <f>LOOKUP(Table6[[#This Row],[JV Number]],Table5[JV Number],Table5[County])</f>
        <v>Fayette</v>
      </c>
      <c r="H496" s="485">
        <f>LOOKUP(Table6[[#This Row],[JV Number]],Table1[JV '#],Table1[Latitude])</f>
        <v>40.074361111111109</v>
      </c>
      <c r="I496" s="485">
        <f>LOOKUP(Table6[[#This Row],[JV Number]],Table1[JV '#],Table1[Longitude])</f>
        <v>-79.355616666666663</v>
      </c>
      <c r="J496" s="1" t="e">
        <f>IF(LOOKUP(Table6[[#This Row],[JV Number]],Table5[JV Number],Table5[Requires Clear/Grub])="",0,1)</f>
        <v>#REF!</v>
      </c>
      <c r="K496" s="1" t="e">
        <f>IF(LOOKUP(Table6[[#This Row],[JV Number]],Table5[JV Number],Table5[Requires Stakeout])="",0,1)</f>
        <v>#REF!</v>
      </c>
      <c r="L496" s="1" t="e">
        <f>IF(LOOKUP(Table6[[#This Row],[JV Number]],Table5[JV Number],Table5[Requires Earthwork])="",0,1)</f>
        <v>#REF!</v>
      </c>
      <c r="M496" s="1" t="e">
        <f>IF(LOOKUP(Table6[[#This Row],[JV Number]],Table5[JV Number],Table5[Requires Guardrail Adjustment])="",0,1)</f>
        <v>#REF!</v>
      </c>
      <c r="N496" s="1" t="e">
        <f>IF(LOOKUP(Table6[[#This Row],[JV Number]],Table5[JV Number],Table5[Requires Other Action])="",0,1)</f>
        <v>#REF!</v>
      </c>
    </row>
    <row r="497" spans="3:14" x14ac:dyDescent="0.25">
      <c r="C497" s="1">
        <v>499</v>
      </c>
      <c r="D497" s="1" t="str">
        <f>LOOKUP(Table6[[#This Row],[JV Number]],Table5[JV Number],Table5[Early Completion Bridge])</f>
        <v>--</v>
      </c>
      <c r="E497" s="1" t="e">
        <f>LOOKUP(Table6[[#This Row],[JV Number]],Table5[JV Number],Table5[Region])</f>
        <v>#REF!</v>
      </c>
      <c r="F497" s="1">
        <f>LOOKUP(Table6[[#This Row],[JV Number]],Table5[JV Number],Table5[District])</f>
        <v>12</v>
      </c>
      <c r="G497" s="1" t="str">
        <f>LOOKUP(Table6[[#This Row],[JV Number]],Table5[JV Number],Table5[County])</f>
        <v>Fayette</v>
      </c>
      <c r="H497" s="485">
        <f>LOOKUP(Table6[[#This Row],[JV Number]],Table1[JV '#],Table1[Latitude])</f>
        <v>39.823416666666667</v>
      </c>
      <c r="I497" s="485">
        <f>LOOKUP(Table6[[#This Row],[JV Number]],Table1[JV '#],Table1[Longitude])</f>
        <v>-79.568694444444446</v>
      </c>
      <c r="J497" s="1" t="e">
        <f>IF(LOOKUP(Table6[[#This Row],[JV Number]],Table5[JV Number],Table5[Requires Clear/Grub])="",0,1)</f>
        <v>#REF!</v>
      </c>
      <c r="K497" s="1" t="e">
        <f>IF(LOOKUP(Table6[[#This Row],[JV Number]],Table5[JV Number],Table5[Requires Stakeout])="",0,1)</f>
        <v>#REF!</v>
      </c>
      <c r="L497" s="1" t="e">
        <f>IF(LOOKUP(Table6[[#This Row],[JV Number]],Table5[JV Number],Table5[Requires Earthwork])="",0,1)</f>
        <v>#REF!</v>
      </c>
      <c r="M497" s="1" t="e">
        <f>IF(LOOKUP(Table6[[#This Row],[JV Number]],Table5[JV Number],Table5[Requires Guardrail Adjustment])="",0,1)</f>
        <v>#REF!</v>
      </c>
      <c r="N497" s="1" t="e">
        <f>IF(LOOKUP(Table6[[#This Row],[JV Number]],Table5[JV Number],Table5[Requires Other Action])="",0,1)</f>
        <v>#REF!</v>
      </c>
    </row>
    <row r="498" spans="3:14" x14ac:dyDescent="0.25">
      <c r="C498" s="1">
        <v>500</v>
      </c>
      <c r="D498" s="1" t="str">
        <f>LOOKUP(Table6[[#This Row],[JV Number]],Table5[JV Number],Table5[Early Completion Bridge])</f>
        <v>--</v>
      </c>
      <c r="E498" s="1" t="e">
        <f>LOOKUP(Table6[[#This Row],[JV Number]],Table5[JV Number],Table5[Region])</f>
        <v>#REF!</v>
      </c>
      <c r="F498" s="1">
        <f>LOOKUP(Table6[[#This Row],[JV Number]],Table5[JV Number],Table5[District])</f>
        <v>12</v>
      </c>
      <c r="G498" s="1" t="str">
        <f>LOOKUP(Table6[[#This Row],[JV Number]],Table5[JV Number],Table5[County])</f>
        <v>Fayette</v>
      </c>
      <c r="H498" s="485">
        <f>LOOKUP(Table6[[#This Row],[JV Number]],Table1[JV '#],Table1[Latitude])</f>
        <v>39.840138888888887</v>
      </c>
      <c r="I498" s="485">
        <f>LOOKUP(Table6[[#This Row],[JV Number]],Table1[JV '#],Table1[Longitude])</f>
        <v>-79.896794444444438</v>
      </c>
      <c r="J498" s="1" t="e">
        <f>IF(LOOKUP(Table6[[#This Row],[JV Number]],Table5[JV Number],Table5[Requires Clear/Grub])="",0,1)</f>
        <v>#REF!</v>
      </c>
      <c r="K498" s="1" t="e">
        <f>IF(LOOKUP(Table6[[#This Row],[JV Number]],Table5[JV Number],Table5[Requires Stakeout])="",0,1)</f>
        <v>#REF!</v>
      </c>
      <c r="L498" s="1" t="e">
        <f>IF(LOOKUP(Table6[[#This Row],[JV Number]],Table5[JV Number],Table5[Requires Earthwork])="",0,1)</f>
        <v>#REF!</v>
      </c>
      <c r="M498" s="1" t="e">
        <f>IF(LOOKUP(Table6[[#This Row],[JV Number]],Table5[JV Number],Table5[Requires Guardrail Adjustment])="",0,1)</f>
        <v>#REF!</v>
      </c>
      <c r="N498" s="1" t="e">
        <f>IF(LOOKUP(Table6[[#This Row],[JV Number]],Table5[JV Number],Table5[Requires Other Action])="",0,1)</f>
        <v>#REF!</v>
      </c>
    </row>
    <row r="499" spans="3:14" x14ac:dyDescent="0.25">
      <c r="C499" s="1">
        <v>501</v>
      </c>
      <c r="D499" s="1" t="str">
        <f>LOOKUP(Table6[[#This Row],[JV Number]],Table5[JV Number],Table5[Early Completion Bridge])</f>
        <v>--</v>
      </c>
      <c r="E499" s="1" t="e">
        <f>LOOKUP(Table6[[#This Row],[JV Number]],Table5[JV Number],Table5[Region])</f>
        <v>#REF!</v>
      </c>
      <c r="F499" s="1">
        <f>LOOKUP(Table6[[#This Row],[JV Number]],Table5[JV Number],Table5[District])</f>
        <v>12</v>
      </c>
      <c r="G499" s="1" t="str">
        <f>LOOKUP(Table6[[#This Row],[JV Number]],Table5[JV Number],Table5[County])</f>
        <v>Fayette</v>
      </c>
      <c r="H499" s="485">
        <f>LOOKUP(Table6[[#This Row],[JV Number]],Table1[JV '#],Table1[Latitude])</f>
        <v>39.899166666666666</v>
      </c>
      <c r="I499" s="485">
        <f>LOOKUP(Table6[[#This Row],[JV Number]],Table1[JV '#],Table1[Longitude])</f>
        <v>-79.898016666666663</v>
      </c>
      <c r="J499" s="1" t="e">
        <f>IF(LOOKUP(Table6[[#This Row],[JV Number]],Table5[JV Number],Table5[Requires Clear/Grub])="",0,1)</f>
        <v>#REF!</v>
      </c>
      <c r="K499" s="1" t="e">
        <f>IF(LOOKUP(Table6[[#This Row],[JV Number]],Table5[JV Number],Table5[Requires Stakeout])="",0,1)</f>
        <v>#REF!</v>
      </c>
      <c r="L499" s="1" t="e">
        <f>IF(LOOKUP(Table6[[#This Row],[JV Number]],Table5[JV Number],Table5[Requires Earthwork])="",0,1)</f>
        <v>#REF!</v>
      </c>
      <c r="M499" s="1" t="e">
        <f>IF(LOOKUP(Table6[[#This Row],[JV Number]],Table5[JV Number],Table5[Requires Guardrail Adjustment])="",0,1)</f>
        <v>#REF!</v>
      </c>
      <c r="N499" s="1" t="e">
        <f>IF(LOOKUP(Table6[[#This Row],[JV Number]],Table5[JV Number],Table5[Requires Other Action])="",0,1)</f>
        <v>#REF!</v>
      </c>
    </row>
    <row r="500" spans="3:14" x14ac:dyDescent="0.25">
      <c r="C500" s="1">
        <v>502</v>
      </c>
      <c r="D500" s="1" t="str">
        <f>LOOKUP(Table6[[#This Row],[JV Number]],Table5[JV Number],Table5[Early Completion Bridge])</f>
        <v>--</v>
      </c>
      <c r="E500" s="1" t="e">
        <f>LOOKUP(Table6[[#This Row],[JV Number]],Table5[JV Number],Table5[Region])</f>
        <v>#REF!</v>
      </c>
      <c r="F500" s="1">
        <f>LOOKUP(Table6[[#This Row],[JV Number]],Table5[JV Number],Table5[District])</f>
        <v>12</v>
      </c>
      <c r="G500" s="1" t="str">
        <f>LOOKUP(Table6[[#This Row],[JV Number]],Table5[JV Number],Table5[County])</f>
        <v>Fayette</v>
      </c>
      <c r="H500" s="485">
        <f>LOOKUP(Table6[[#This Row],[JV Number]],Table1[JV '#],Table1[Latitude])</f>
        <v>39.892583333333334</v>
      </c>
      <c r="I500" s="485">
        <f>LOOKUP(Table6[[#This Row],[JV Number]],Table1[JV '#],Table1[Longitude])</f>
        <v>-79.914005555555562</v>
      </c>
      <c r="J500" s="1" t="e">
        <f>IF(LOOKUP(Table6[[#This Row],[JV Number]],Table5[JV Number],Table5[Requires Clear/Grub])="",0,1)</f>
        <v>#REF!</v>
      </c>
      <c r="K500" s="1" t="e">
        <f>IF(LOOKUP(Table6[[#This Row],[JV Number]],Table5[JV Number],Table5[Requires Stakeout])="",0,1)</f>
        <v>#REF!</v>
      </c>
      <c r="L500" s="1" t="e">
        <f>IF(LOOKUP(Table6[[#This Row],[JV Number]],Table5[JV Number],Table5[Requires Earthwork])="",0,1)</f>
        <v>#REF!</v>
      </c>
      <c r="M500" s="1" t="e">
        <f>IF(LOOKUP(Table6[[#This Row],[JV Number]],Table5[JV Number],Table5[Requires Guardrail Adjustment])="",0,1)</f>
        <v>#REF!</v>
      </c>
      <c r="N500" s="1" t="e">
        <f>IF(LOOKUP(Table6[[#This Row],[JV Number]],Table5[JV Number],Table5[Requires Other Action])="",0,1)</f>
        <v>#REF!</v>
      </c>
    </row>
    <row r="501" spans="3:14" x14ac:dyDescent="0.25">
      <c r="C501" s="1">
        <v>503</v>
      </c>
      <c r="D501" s="1" t="str">
        <f>LOOKUP(Table6[[#This Row],[JV Number]],Table5[JV Number],Table5[Early Completion Bridge])</f>
        <v>--</v>
      </c>
      <c r="E501" s="1" t="e">
        <f>LOOKUP(Table6[[#This Row],[JV Number]],Table5[JV Number],Table5[Region])</f>
        <v>#REF!</v>
      </c>
      <c r="F501" s="1">
        <f>LOOKUP(Table6[[#This Row],[JV Number]],Table5[JV Number],Table5[District])</f>
        <v>12</v>
      </c>
      <c r="G501" s="1" t="str">
        <f>LOOKUP(Table6[[#This Row],[JV Number]],Table5[JV Number],Table5[County])</f>
        <v>Fayette</v>
      </c>
      <c r="H501" s="485">
        <f>LOOKUP(Table6[[#This Row],[JV Number]],Table1[JV '#],Table1[Latitude])</f>
        <v>40.109194444444448</v>
      </c>
      <c r="I501" s="485">
        <f>LOOKUP(Table6[[#This Row],[JV Number]],Table1[JV '#],Table1[Longitude])</f>
        <v>-79.831924999999998</v>
      </c>
      <c r="J501" s="1" t="e">
        <f>IF(LOOKUP(Table6[[#This Row],[JV Number]],Table5[JV Number],Table5[Requires Clear/Grub])="",0,1)</f>
        <v>#REF!</v>
      </c>
      <c r="K501" s="1" t="e">
        <f>IF(LOOKUP(Table6[[#This Row],[JV Number]],Table5[JV Number],Table5[Requires Stakeout])="",0,1)</f>
        <v>#REF!</v>
      </c>
      <c r="L501" s="1" t="e">
        <f>IF(LOOKUP(Table6[[#This Row],[JV Number]],Table5[JV Number],Table5[Requires Earthwork])="",0,1)</f>
        <v>#REF!</v>
      </c>
      <c r="M501" s="1" t="e">
        <f>IF(LOOKUP(Table6[[#This Row],[JV Number]],Table5[JV Number],Table5[Requires Guardrail Adjustment])="",0,1)</f>
        <v>#REF!</v>
      </c>
      <c r="N501" s="1" t="e">
        <f>IF(LOOKUP(Table6[[#This Row],[JV Number]],Table5[JV Number],Table5[Requires Other Action])="",0,1)</f>
        <v>#REF!</v>
      </c>
    </row>
    <row r="502" spans="3:14" x14ac:dyDescent="0.25">
      <c r="C502" s="1">
        <v>504</v>
      </c>
      <c r="D502" s="1" t="str">
        <f>LOOKUP(Table6[[#This Row],[JV Number]],Table5[JV Number],Table5[Early Completion Bridge])</f>
        <v>--</v>
      </c>
      <c r="E502" s="1" t="e">
        <f>LOOKUP(Table6[[#This Row],[JV Number]],Table5[JV Number],Table5[Region])</f>
        <v>#REF!</v>
      </c>
      <c r="F502" s="1">
        <f>LOOKUP(Table6[[#This Row],[JV Number]],Table5[JV Number],Table5[District])</f>
        <v>12</v>
      </c>
      <c r="G502" s="1" t="str">
        <f>LOOKUP(Table6[[#This Row],[JV Number]],Table5[JV Number],Table5[County])</f>
        <v>Greene</v>
      </c>
      <c r="H502" s="485">
        <f>LOOKUP(Table6[[#This Row],[JV Number]],Table1[JV '#],Table1[Latitude])</f>
        <v>39.854777777777777</v>
      </c>
      <c r="I502" s="485">
        <f>LOOKUP(Table6[[#This Row],[JV Number]],Table1[JV '#],Table1[Longitude])</f>
        <v>-80.313941666666665</v>
      </c>
      <c r="J502" s="1" t="e">
        <f>IF(LOOKUP(Table6[[#This Row],[JV Number]],Table5[JV Number],Table5[Requires Clear/Grub])="",0,1)</f>
        <v>#REF!</v>
      </c>
      <c r="K502" s="1" t="e">
        <f>IF(LOOKUP(Table6[[#This Row],[JV Number]],Table5[JV Number],Table5[Requires Stakeout])="",0,1)</f>
        <v>#REF!</v>
      </c>
      <c r="L502" s="1" t="e">
        <f>IF(LOOKUP(Table6[[#This Row],[JV Number]],Table5[JV Number],Table5[Requires Earthwork])="",0,1)</f>
        <v>#REF!</v>
      </c>
      <c r="M502" s="1" t="e">
        <f>IF(LOOKUP(Table6[[#This Row],[JV Number]],Table5[JV Number],Table5[Requires Guardrail Adjustment])="",0,1)</f>
        <v>#REF!</v>
      </c>
      <c r="N502" s="1" t="e">
        <f>IF(LOOKUP(Table6[[#This Row],[JV Number]],Table5[JV Number],Table5[Requires Other Action])="",0,1)</f>
        <v>#REF!</v>
      </c>
    </row>
    <row r="503" spans="3:14" x14ac:dyDescent="0.25">
      <c r="C503" s="1">
        <v>505</v>
      </c>
      <c r="D503" s="1" t="str">
        <f>LOOKUP(Table6[[#This Row],[JV Number]],Table5[JV Number],Table5[Early Completion Bridge])</f>
        <v>--</v>
      </c>
      <c r="E503" s="1" t="e">
        <f>LOOKUP(Table6[[#This Row],[JV Number]],Table5[JV Number],Table5[Region])</f>
        <v>#REF!</v>
      </c>
      <c r="F503" s="1">
        <f>LOOKUP(Table6[[#This Row],[JV Number]],Table5[JV Number],Table5[District])</f>
        <v>12</v>
      </c>
      <c r="G503" s="1" t="str">
        <f>LOOKUP(Table6[[#This Row],[JV Number]],Table5[JV Number],Table5[County])</f>
        <v>Greene</v>
      </c>
      <c r="H503" s="485">
        <f>LOOKUP(Table6[[#This Row],[JV Number]],Table1[JV '#],Table1[Latitude])</f>
        <v>39.968861111111103</v>
      </c>
      <c r="I503" s="485">
        <f>LOOKUP(Table6[[#This Row],[JV Number]],Table1[JV '#],Table1[Longitude])</f>
        <v>-80.317027777777781</v>
      </c>
      <c r="J503" s="1" t="e">
        <f>IF(LOOKUP(Table6[[#This Row],[JV Number]],Table5[JV Number],Table5[Requires Clear/Grub])="",0,1)</f>
        <v>#REF!</v>
      </c>
      <c r="K503" s="1" t="e">
        <f>IF(LOOKUP(Table6[[#This Row],[JV Number]],Table5[JV Number],Table5[Requires Stakeout])="",0,1)</f>
        <v>#REF!</v>
      </c>
      <c r="L503" s="1" t="e">
        <f>IF(LOOKUP(Table6[[#This Row],[JV Number]],Table5[JV Number],Table5[Requires Earthwork])="",0,1)</f>
        <v>#REF!</v>
      </c>
      <c r="M503" s="1" t="e">
        <f>IF(LOOKUP(Table6[[#This Row],[JV Number]],Table5[JV Number],Table5[Requires Guardrail Adjustment])="",0,1)</f>
        <v>#REF!</v>
      </c>
      <c r="N503" s="1" t="e">
        <f>IF(LOOKUP(Table6[[#This Row],[JV Number]],Table5[JV Number],Table5[Requires Other Action])="",0,1)</f>
        <v>#REF!</v>
      </c>
    </row>
    <row r="504" spans="3:14" x14ac:dyDescent="0.25">
      <c r="C504" s="1">
        <v>506</v>
      </c>
      <c r="D504" s="1" t="str">
        <f>LOOKUP(Table6[[#This Row],[JV Number]],Table5[JV Number],Table5[Early Completion Bridge])</f>
        <v>--</v>
      </c>
      <c r="E504" s="1" t="e">
        <f>LOOKUP(Table6[[#This Row],[JV Number]],Table5[JV Number],Table5[Region])</f>
        <v>#REF!</v>
      </c>
      <c r="F504" s="1">
        <f>LOOKUP(Table6[[#This Row],[JV Number]],Table5[JV Number],Table5[District])</f>
        <v>12</v>
      </c>
      <c r="G504" s="1" t="str">
        <f>LOOKUP(Table6[[#This Row],[JV Number]],Table5[JV Number],Table5[County])</f>
        <v>Greene</v>
      </c>
      <c r="H504" s="485">
        <f>LOOKUP(Table6[[#This Row],[JV Number]],Table1[JV '#],Table1[Latitude])</f>
        <v>39.904805555555555</v>
      </c>
      <c r="I504" s="485">
        <f>LOOKUP(Table6[[#This Row],[JV Number]],Table1[JV '#],Table1[Longitude])</f>
        <v>-80.150655555555559</v>
      </c>
      <c r="J504" s="1" t="e">
        <f>IF(LOOKUP(Table6[[#This Row],[JV Number]],Table5[JV Number],Table5[Requires Clear/Grub])="",0,1)</f>
        <v>#REF!</v>
      </c>
      <c r="K504" s="1" t="e">
        <f>IF(LOOKUP(Table6[[#This Row],[JV Number]],Table5[JV Number],Table5[Requires Stakeout])="",0,1)</f>
        <v>#REF!</v>
      </c>
      <c r="L504" s="1" t="e">
        <f>IF(LOOKUP(Table6[[#This Row],[JV Number]],Table5[JV Number],Table5[Requires Earthwork])="",0,1)</f>
        <v>#REF!</v>
      </c>
      <c r="M504" s="1" t="e">
        <f>IF(LOOKUP(Table6[[#This Row],[JV Number]],Table5[JV Number],Table5[Requires Guardrail Adjustment])="",0,1)</f>
        <v>#REF!</v>
      </c>
      <c r="N504" s="1" t="e">
        <f>IF(LOOKUP(Table6[[#This Row],[JV Number]],Table5[JV Number],Table5[Requires Other Action])="",0,1)</f>
        <v>#REF!</v>
      </c>
    </row>
    <row r="505" spans="3:14" x14ac:dyDescent="0.25">
      <c r="C505" s="1">
        <v>507</v>
      </c>
      <c r="D505" s="1" t="str">
        <f>LOOKUP(Table6[[#This Row],[JV Number]],Table5[JV Number],Table5[Early Completion Bridge])</f>
        <v>--</v>
      </c>
      <c r="E505" s="1" t="e">
        <f>LOOKUP(Table6[[#This Row],[JV Number]],Table5[JV Number],Table5[Region])</f>
        <v>#REF!</v>
      </c>
      <c r="F505" s="1">
        <f>LOOKUP(Table6[[#This Row],[JV Number]],Table5[JV Number],Table5[District])</f>
        <v>12</v>
      </c>
      <c r="G505" s="1" t="str">
        <f>LOOKUP(Table6[[#This Row],[JV Number]],Table5[JV Number],Table5[County])</f>
        <v>Greene</v>
      </c>
      <c r="H505" s="485">
        <f>LOOKUP(Table6[[#This Row],[JV Number]],Table1[JV '#],Table1[Latitude])</f>
        <v>39.938111111111112</v>
      </c>
      <c r="I505" s="485">
        <f>LOOKUP(Table6[[#This Row],[JV Number]],Table1[JV '#],Table1[Longitude])</f>
        <v>-80.045630555555562</v>
      </c>
      <c r="J505" s="1" t="e">
        <f>IF(LOOKUP(Table6[[#This Row],[JV Number]],Table5[JV Number],Table5[Requires Clear/Grub])="",0,1)</f>
        <v>#REF!</v>
      </c>
      <c r="K505" s="1" t="e">
        <f>IF(LOOKUP(Table6[[#This Row],[JV Number]],Table5[JV Number],Table5[Requires Stakeout])="",0,1)</f>
        <v>#REF!</v>
      </c>
      <c r="L505" s="1" t="e">
        <f>IF(LOOKUP(Table6[[#This Row],[JV Number]],Table5[JV Number],Table5[Requires Earthwork])="",0,1)</f>
        <v>#REF!</v>
      </c>
      <c r="M505" s="1" t="e">
        <f>IF(LOOKUP(Table6[[#This Row],[JV Number]],Table5[JV Number],Table5[Requires Guardrail Adjustment])="",0,1)</f>
        <v>#REF!</v>
      </c>
      <c r="N505" s="1" t="e">
        <f>IF(LOOKUP(Table6[[#This Row],[JV Number]],Table5[JV Number],Table5[Requires Other Action])="",0,1)</f>
        <v>#REF!</v>
      </c>
    </row>
    <row r="506" spans="3:14" x14ac:dyDescent="0.25">
      <c r="C506" s="1">
        <v>508</v>
      </c>
      <c r="D506" s="1" t="str">
        <f>LOOKUP(Table6[[#This Row],[JV Number]],Table5[JV Number],Table5[Early Completion Bridge])</f>
        <v>--</v>
      </c>
      <c r="E506" s="1" t="e">
        <f>LOOKUP(Table6[[#This Row],[JV Number]],Table5[JV Number],Table5[Region])</f>
        <v>#REF!</v>
      </c>
      <c r="F506" s="1">
        <f>LOOKUP(Table6[[#This Row],[JV Number]],Table5[JV Number],Table5[District])</f>
        <v>12</v>
      </c>
      <c r="G506" s="1" t="str">
        <f>LOOKUP(Table6[[#This Row],[JV Number]],Table5[JV Number],Table5[County])</f>
        <v>Greene</v>
      </c>
      <c r="H506" s="485">
        <f>LOOKUP(Table6[[#This Row],[JV Number]],Table1[JV '#],Table1[Latitude])</f>
        <v>39.972777777777779</v>
      </c>
      <c r="I506" s="485">
        <f>LOOKUP(Table6[[#This Row],[JV Number]],Table1[JV '#],Table1[Longitude])</f>
        <v>-80.04613611111111</v>
      </c>
      <c r="J506" s="1" t="e">
        <f>IF(LOOKUP(Table6[[#This Row],[JV Number]],Table5[JV Number],Table5[Requires Clear/Grub])="",0,1)</f>
        <v>#REF!</v>
      </c>
      <c r="K506" s="1" t="e">
        <f>IF(LOOKUP(Table6[[#This Row],[JV Number]],Table5[JV Number],Table5[Requires Stakeout])="",0,1)</f>
        <v>#REF!</v>
      </c>
      <c r="L506" s="1" t="e">
        <f>IF(LOOKUP(Table6[[#This Row],[JV Number]],Table5[JV Number],Table5[Requires Earthwork])="",0,1)</f>
        <v>#REF!</v>
      </c>
      <c r="M506" s="1" t="e">
        <f>IF(LOOKUP(Table6[[#This Row],[JV Number]],Table5[JV Number],Table5[Requires Guardrail Adjustment])="",0,1)</f>
        <v>#REF!</v>
      </c>
      <c r="N506" s="1" t="e">
        <f>IF(LOOKUP(Table6[[#This Row],[JV Number]],Table5[JV Number],Table5[Requires Other Action])="",0,1)</f>
        <v>#REF!</v>
      </c>
    </row>
    <row r="507" spans="3:14" x14ac:dyDescent="0.25">
      <c r="C507" s="1">
        <v>509</v>
      </c>
      <c r="D507" s="1" t="str">
        <f>LOOKUP(Table6[[#This Row],[JV Number]],Table5[JV Number],Table5[Early Completion Bridge])</f>
        <v>--</v>
      </c>
      <c r="E507" s="1" t="e">
        <f>LOOKUP(Table6[[#This Row],[JV Number]],Table5[JV Number],Table5[Region])</f>
        <v>#REF!</v>
      </c>
      <c r="F507" s="1">
        <f>LOOKUP(Table6[[#This Row],[JV Number]],Table5[JV Number],Table5[District])</f>
        <v>12</v>
      </c>
      <c r="G507" s="1" t="str">
        <f>LOOKUP(Table6[[#This Row],[JV Number]],Table5[JV Number],Table5[County])</f>
        <v>Greene</v>
      </c>
      <c r="H507" s="485">
        <f>LOOKUP(Table6[[#This Row],[JV Number]],Table1[JV '#],Table1[Latitude])</f>
        <v>39.961861111111112</v>
      </c>
      <c r="I507" s="485">
        <f>LOOKUP(Table6[[#This Row],[JV Number]],Table1[JV '#],Table1[Longitude])</f>
        <v>-80.053597222222223</v>
      </c>
      <c r="J507" s="1" t="e">
        <f>IF(LOOKUP(Table6[[#This Row],[JV Number]],Table5[JV Number],Table5[Requires Clear/Grub])="",0,1)</f>
        <v>#REF!</v>
      </c>
      <c r="K507" s="1" t="e">
        <f>IF(LOOKUP(Table6[[#This Row],[JV Number]],Table5[JV Number],Table5[Requires Stakeout])="",0,1)</f>
        <v>#REF!</v>
      </c>
      <c r="L507" s="1" t="e">
        <f>IF(LOOKUP(Table6[[#This Row],[JV Number]],Table5[JV Number],Table5[Requires Earthwork])="",0,1)</f>
        <v>#REF!</v>
      </c>
      <c r="M507" s="1" t="e">
        <f>IF(LOOKUP(Table6[[#This Row],[JV Number]],Table5[JV Number],Table5[Requires Guardrail Adjustment])="",0,1)</f>
        <v>#REF!</v>
      </c>
      <c r="N507" s="1" t="e">
        <f>IF(LOOKUP(Table6[[#This Row],[JV Number]],Table5[JV Number],Table5[Requires Other Action])="",0,1)</f>
        <v>#REF!</v>
      </c>
    </row>
    <row r="508" spans="3:14" x14ac:dyDescent="0.25">
      <c r="C508" s="1">
        <v>510</v>
      </c>
      <c r="D508" s="1" t="str">
        <f>LOOKUP(Table6[[#This Row],[JV Number]],Table5[JV Number],Table5[Early Completion Bridge])</f>
        <v>--</v>
      </c>
      <c r="E508" s="1" t="e">
        <f>LOOKUP(Table6[[#This Row],[JV Number]],Table5[JV Number],Table5[Region])</f>
        <v>#REF!</v>
      </c>
      <c r="F508" s="1">
        <f>LOOKUP(Table6[[#This Row],[JV Number]],Table5[JV Number],Table5[District])</f>
        <v>12</v>
      </c>
      <c r="G508" s="1" t="str">
        <f>LOOKUP(Table6[[#This Row],[JV Number]],Table5[JV Number],Table5[County])</f>
        <v>Greene</v>
      </c>
      <c r="H508" s="485">
        <f>LOOKUP(Table6[[#This Row],[JV Number]],Table1[JV '#],Table1[Latitude])</f>
        <v>39.893722222222223</v>
      </c>
      <c r="I508" s="485">
        <f>LOOKUP(Table6[[#This Row],[JV Number]],Table1[JV '#],Table1[Longitude])</f>
        <v>-80.178883333333332</v>
      </c>
      <c r="J508" s="1" t="e">
        <f>IF(LOOKUP(Table6[[#This Row],[JV Number]],Table5[JV Number],Table5[Requires Clear/Grub])="",0,1)</f>
        <v>#REF!</v>
      </c>
      <c r="K508" s="1" t="e">
        <f>IF(LOOKUP(Table6[[#This Row],[JV Number]],Table5[JV Number],Table5[Requires Stakeout])="",0,1)</f>
        <v>#REF!</v>
      </c>
      <c r="L508" s="1" t="e">
        <f>IF(LOOKUP(Table6[[#This Row],[JV Number]],Table5[JV Number],Table5[Requires Earthwork])="",0,1)</f>
        <v>#REF!</v>
      </c>
      <c r="M508" s="1" t="e">
        <f>IF(LOOKUP(Table6[[#This Row],[JV Number]],Table5[JV Number],Table5[Requires Guardrail Adjustment])="",0,1)</f>
        <v>#REF!</v>
      </c>
      <c r="N508" s="1" t="e">
        <f>IF(LOOKUP(Table6[[#This Row],[JV Number]],Table5[JV Number],Table5[Requires Other Action])="",0,1)</f>
        <v>#REF!</v>
      </c>
    </row>
    <row r="509" spans="3:14" x14ac:dyDescent="0.25">
      <c r="C509" s="1">
        <v>511</v>
      </c>
      <c r="D509" s="1" t="str">
        <f>LOOKUP(Table6[[#This Row],[JV Number]],Table5[JV Number],Table5[Early Completion Bridge])</f>
        <v>--</v>
      </c>
      <c r="E509" s="1" t="e">
        <f>LOOKUP(Table6[[#This Row],[JV Number]],Table5[JV Number],Table5[Region])</f>
        <v>#REF!</v>
      </c>
      <c r="F509" s="1">
        <f>LOOKUP(Table6[[#This Row],[JV Number]],Table5[JV Number],Table5[District])</f>
        <v>12</v>
      </c>
      <c r="G509" s="1" t="str">
        <f>LOOKUP(Table6[[#This Row],[JV Number]],Table5[JV Number],Table5[County])</f>
        <v>Greene</v>
      </c>
      <c r="H509" s="485">
        <f>LOOKUP(Table6[[#This Row],[JV Number]],Table1[JV '#],Table1[Latitude])</f>
        <v>39.872694444444399</v>
      </c>
      <c r="I509" s="485">
        <f>LOOKUP(Table6[[#This Row],[JV Number]],Table1[JV '#],Table1[Longitude])</f>
        <v>-80.1210916666667</v>
      </c>
      <c r="J509" s="1" t="e">
        <f>IF(LOOKUP(Table6[[#This Row],[JV Number]],Table5[JV Number],Table5[Requires Clear/Grub])="",0,1)</f>
        <v>#REF!</v>
      </c>
      <c r="K509" s="1" t="e">
        <f>IF(LOOKUP(Table6[[#This Row],[JV Number]],Table5[JV Number],Table5[Requires Stakeout])="",0,1)</f>
        <v>#REF!</v>
      </c>
      <c r="L509" s="1" t="e">
        <f>IF(LOOKUP(Table6[[#This Row],[JV Number]],Table5[JV Number],Table5[Requires Earthwork])="",0,1)</f>
        <v>#REF!</v>
      </c>
      <c r="M509" s="1" t="e">
        <f>IF(LOOKUP(Table6[[#This Row],[JV Number]],Table5[JV Number],Table5[Requires Guardrail Adjustment])="",0,1)</f>
        <v>#REF!</v>
      </c>
      <c r="N509" s="1" t="e">
        <f>IF(LOOKUP(Table6[[#This Row],[JV Number]],Table5[JV Number],Table5[Requires Other Action])="",0,1)</f>
        <v>#REF!</v>
      </c>
    </row>
    <row r="510" spans="3:14" x14ac:dyDescent="0.25">
      <c r="C510" s="1">
        <v>512</v>
      </c>
      <c r="D510" s="1" t="str">
        <f>LOOKUP(Table6[[#This Row],[JV Number]],Table5[JV Number],Table5[Early Completion Bridge])</f>
        <v>--</v>
      </c>
      <c r="E510" s="1" t="e">
        <f>LOOKUP(Table6[[#This Row],[JV Number]],Table5[JV Number],Table5[Region])</f>
        <v>#REF!</v>
      </c>
      <c r="F510" s="1">
        <f>LOOKUP(Table6[[#This Row],[JV Number]],Table5[JV Number],Table5[District])</f>
        <v>12</v>
      </c>
      <c r="G510" s="1" t="str">
        <f>LOOKUP(Table6[[#This Row],[JV Number]],Table5[JV Number],Table5[County])</f>
        <v>Greene</v>
      </c>
      <c r="H510" s="485">
        <f>LOOKUP(Table6[[#This Row],[JV Number]],Table1[JV '#],Table1[Latitude])</f>
        <v>39.804805555555554</v>
      </c>
      <c r="I510" s="485">
        <f>LOOKUP(Table6[[#This Row],[JV Number]],Table1[JV '#],Table1[Longitude])</f>
        <v>-79.949308333333335</v>
      </c>
      <c r="J510" s="1" t="e">
        <f>IF(LOOKUP(Table6[[#This Row],[JV Number]],Table5[JV Number],Table5[Requires Clear/Grub])="",0,1)</f>
        <v>#REF!</v>
      </c>
      <c r="K510" s="1" t="e">
        <f>IF(LOOKUP(Table6[[#This Row],[JV Number]],Table5[JV Number],Table5[Requires Stakeout])="",0,1)</f>
        <v>#REF!</v>
      </c>
      <c r="L510" s="1" t="e">
        <f>IF(LOOKUP(Table6[[#This Row],[JV Number]],Table5[JV Number],Table5[Requires Earthwork])="",0,1)</f>
        <v>#REF!</v>
      </c>
      <c r="M510" s="1" t="e">
        <f>IF(LOOKUP(Table6[[#This Row],[JV Number]],Table5[JV Number],Table5[Requires Guardrail Adjustment])="",0,1)</f>
        <v>#REF!</v>
      </c>
      <c r="N510" s="1" t="e">
        <f>IF(LOOKUP(Table6[[#This Row],[JV Number]],Table5[JV Number],Table5[Requires Other Action])="",0,1)</f>
        <v>#REF!</v>
      </c>
    </row>
    <row r="511" spans="3:14" x14ac:dyDescent="0.25">
      <c r="C511" s="1">
        <v>513</v>
      </c>
      <c r="D511" s="1" t="str">
        <f>LOOKUP(Table6[[#This Row],[JV Number]],Table5[JV Number],Table5[Early Completion Bridge])</f>
        <v>--</v>
      </c>
      <c r="E511" s="1" t="e">
        <f>LOOKUP(Table6[[#This Row],[JV Number]],Table5[JV Number],Table5[Region])</f>
        <v>#REF!</v>
      </c>
      <c r="F511" s="1">
        <f>LOOKUP(Table6[[#This Row],[JV Number]],Table5[JV Number],Table5[District])</f>
        <v>12</v>
      </c>
      <c r="G511" s="1" t="str">
        <f>LOOKUP(Table6[[#This Row],[JV Number]],Table5[JV Number],Table5[County])</f>
        <v>Greene</v>
      </c>
      <c r="H511" s="485">
        <f>LOOKUP(Table6[[#This Row],[JV Number]],Table1[JV '#],Table1[Latitude])</f>
        <v>39.893916666666669</v>
      </c>
      <c r="I511" s="485">
        <f>LOOKUP(Table6[[#This Row],[JV Number]],Table1[JV '#],Table1[Longitude])</f>
        <v>-80.159127777777783</v>
      </c>
      <c r="J511" s="1" t="e">
        <f>IF(LOOKUP(Table6[[#This Row],[JV Number]],Table5[JV Number],Table5[Requires Clear/Grub])="",0,1)</f>
        <v>#REF!</v>
      </c>
      <c r="K511" s="1" t="e">
        <f>IF(LOOKUP(Table6[[#This Row],[JV Number]],Table5[JV Number],Table5[Requires Stakeout])="",0,1)</f>
        <v>#REF!</v>
      </c>
      <c r="L511" s="1" t="e">
        <f>IF(LOOKUP(Table6[[#This Row],[JV Number]],Table5[JV Number],Table5[Requires Earthwork])="",0,1)</f>
        <v>#REF!</v>
      </c>
      <c r="M511" s="1" t="e">
        <f>IF(LOOKUP(Table6[[#This Row],[JV Number]],Table5[JV Number],Table5[Requires Guardrail Adjustment])="",0,1)</f>
        <v>#REF!</v>
      </c>
      <c r="N511" s="1" t="e">
        <f>IF(LOOKUP(Table6[[#This Row],[JV Number]],Table5[JV Number],Table5[Requires Other Action])="",0,1)</f>
        <v>#REF!</v>
      </c>
    </row>
    <row r="512" spans="3:14" x14ac:dyDescent="0.25">
      <c r="C512" s="1">
        <v>514</v>
      </c>
      <c r="D512" s="1" t="str">
        <f>LOOKUP(Table6[[#This Row],[JV Number]],Table5[JV Number],Table5[Early Completion Bridge])</f>
        <v>--</v>
      </c>
      <c r="E512" s="1" t="e">
        <f>LOOKUP(Table6[[#This Row],[JV Number]],Table5[JV Number],Table5[Region])</f>
        <v>#REF!</v>
      </c>
      <c r="F512" s="1">
        <f>LOOKUP(Table6[[#This Row],[JV Number]],Table5[JV Number],Table5[District])</f>
        <v>12</v>
      </c>
      <c r="G512" s="1" t="str">
        <f>LOOKUP(Table6[[#This Row],[JV Number]],Table5[JV Number],Table5[County])</f>
        <v>Greene</v>
      </c>
      <c r="H512" s="485">
        <f>LOOKUP(Table6[[#This Row],[JV Number]],Table1[JV '#],Table1[Latitude])</f>
        <v>39.890472222222222</v>
      </c>
      <c r="I512" s="485">
        <f>LOOKUP(Table6[[#This Row],[JV Number]],Table1[JV '#],Table1[Longitude])</f>
        <v>-80.122174999999999</v>
      </c>
      <c r="J512" s="1" t="e">
        <f>IF(LOOKUP(Table6[[#This Row],[JV Number]],Table5[JV Number],Table5[Requires Clear/Grub])="",0,1)</f>
        <v>#REF!</v>
      </c>
      <c r="K512" s="1" t="e">
        <f>IF(LOOKUP(Table6[[#This Row],[JV Number]],Table5[JV Number],Table5[Requires Stakeout])="",0,1)</f>
        <v>#REF!</v>
      </c>
      <c r="L512" s="1" t="e">
        <f>IF(LOOKUP(Table6[[#This Row],[JV Number]],Table5[JV Number],Table5[Requires Earthwork])="",0,1)</f>
        <v>#REF!</v>
      </c>
      <c r="M512" s="1" t="e">
        <f>IF(LOOKUP(Table6[[#This Row],[JV Number]],Table5[JV Number],Table5[Requires Guardrail Adjustment])="",0,1)</f>
        <v>#REF!</v>
      </c>
      <c r="N512" s="1" t="e">
        <f>IF(LOOKUP(Table6[[#This Row],[JV Number]],Table5[JV Number],Table5[Requires Other Action])="",0,1)</f>
        <v>#REF!</v>
      </c>
    </row>
    <row r="513" spans="3:14" x14ac:dyDescent="0.25">
      <c r="C513" s="1">
        <v>515</v>
      </c>
      <c r="D513" s="1" t="str">
        <f>LOOKUP(Table6[[#This Row],[JV Number]],Table5[JV Number],Table5[Early Completion Bridge])</f>
        <v>--</v>
      </c>
      <c r="E513" s="1" t="e">
        <f>LOOKUP(Table6[[#This Row],[JV Number]],Table5[JV Number],Table5[Region])</f>
        <v>#REF!</v>
      </c>
      <c r="F513" s="1">
        <f>LOOKUP(Table6[[#This Row],[JV Number]],Table5[JV Number],Table5[District])</f>
        <v>12</v>
      </c>
      <c r="G513" s="1" t="str">
        <f>LOOKUP(Table6[[#This Row],[JV Number]],Table5[JV Number],Table5[County])</f>
        <v>Greene</v>
      </c>
      <c r="H513" s="485">
        <f>LOOKUP(Table6[[#This Row],[JV Number]],Table1[JV '#],Table1[Latitude])</f>
        <v>39.72302777777778</v>
      </c>
      <c r="I513" s="485">
        <f>LOOKUP(Table6[[#This Row],[JV Number]],Table1[JV '#],Table1[Longitude])</f>
        <v>-80.349708333333339</v>
      </c>
      <c r="J513" s="1" t="e">
        <f>IF(LOOKUP(Table6[[#This Row],[JV Number]],Table5[JV Number],Table5[Requires Clear/Grub])="",0,1)</f>
        <v>#REF!</v>
      </c>
      <c r="K513" s="1" t="e">
        <f>IF(LOOKUP(Table6[[#This Row],[JV Number]],Table5[JV Number],Table5[Requires Stakeout])="",0,1)</f>
        <v>#REF!</v>
      </c>
      <c r="L513" s="1" t="e">
        <f>IF(LOOKUP(Table6[[#This Row],[JV Number]],Table5[JV Number],Table5[Requires Earthwork])="",0,1)</f>
        <v>#REF!</v>
      </c>
      <c r="M513" s="1" t="e">
        <f>IF(LOOKUP(Table6[[#This Row],[JV Number]],Table5[JV Number],Table5[Requires Guardrail Adjustment])="",0,1)</f>
        <v>#REF!</v>
      </c>
      <c r="N513" s="1" t="e">
        <f>IF(LOOKUP(Table6[[#This Row],[JV Number]],Table5[JV Number],Table5[Requires Other Action])="",0,1)</f>
        <v>#REF!</v>
      </c>
    </row>
    <row r="514" spans="3:14" x14ac:dyDescent="0.25">
      <c r="C514" s="1">
        <v>516</v>
      </c>
      <c r="D514" s="1" t="str">
        <f>LOOKUP(Table6[[#This Row],[JV Number]],Table5[JV Number],Table5[Early Completion Bridge])</f>
        <v>--</v>
      </c>
      <c r="E514" s="1" t="e">
        <f>LOOKUP(Table6[[#This Row],[JV Number]],Table5[JV Number],Table5[Region])</f>
        <v>#REF!</v>
      </c>
      <c r="F514" s="1">
        <f>LOOKUP(Table6[[#This Row],[JV Number]],Table5[JV Number],Table5[District])</f>
        <v>12</v>
      </c>
      <c r="G514" s="1" t="str">
        <f>LOOKUP(Table6[[#This Row],[JV Number]],Table5[JV Number],Table5[County])</f>
        <v>Greene</v>
      </c>
      <c r="H514" s="485">
        <f>LOOKUP(Table6[[#This Row],[JV Number]],Table1[JV '#],Table1[Latitude])</f>
        <v>39.771500000000003</v>
      </c>
      <c r="I514" s="485">
        <f>LOOKUP(Table6[[#This Row],[JV Number]],Table1[JV '#],Table1[Longitude])</f>
        <v>-80.271658333333335</v>
      </c>
      <c r="J514" s="1" t="e">
        <f>IF(LOOKUP(Table6[[#This Row],[JV Number]],Table5[JV Number],Table5[Requires Clear/Grub])="",0,1)</f>
        <v>#REF!</v>
      </c>
      <c r="K514" s="1" t="e">
        <f>IF(LOOKUP(Table6[[#This Row],[JV Number]],Table5[JV Number],Table5[Requires Stakeout])="",0,1)</f>
        <v>#REF!</v>
      </c>
      <c r="L514" s="1" t="e">
        <f>IF(LOOKUP(Table6[[#This Row],[JV Number]],Table5[JV Number],Table5[Requires Earthwork])="",0,1)</f>
        <v>#REF!</v>
      </c>
      <c r="M514" s="1" t="e">
        <f>IF(LOOKUP(Table6[[#This Row],[JV Number]],Table5[JV Number],Table5[Requires Guardrail Adjustment])="",0,1)</f>
        <v>#REF!</v>
      </c>
      <c r="N514" s="1" t="e">
        <f>IF(LOOKUP(Table6[[#This Row],[JV Number]],Table5[JV Number],Table5[Requires Other Action])="",0,1)</f>
        <v>#REF!</v>
      </c>
    </row>
    <row r="515" spans="3:14" x14ac:dyDescent="0.25">
      <c r="C515" s="1">
        <v>517</v>
      </c>
      <c r="D515" s="1" t="str">
        <f>LOOKUP(Table6[[#This Row],[JV Number]],Table5[JV Number],Table5[Early Completion Bridge])</f>
        <v>--</v>
      </c>
      <c r="E515" s="1" t="e">
        <f>LOOKUP(Table6[[#This Row],[JV Number]],Table5[JV Number],Table5[Region])</f>
        <v>#REF!</v>
      </c>
      <c r="F515" s="1">
        <f>LOOKUP(Table6[[#This Row],[JV Number]],Table5[JV Number],Table5[District])</f>
        <v>12</v>
      </c>
      <c r="G515" s="1" t="str">
        <f>LOOKUP(Table6[[#This Row],[JV Number]],Table5[JV Number],Table5[County])</f>
        <v>Washington</v>
      </c>
      <c r="H515" s="485">
        <f>LOOKUP(Table6[[#This Row],[JV Number]],Table1[JV '#],Table1[Latitude])</f>
        <v>40.024027777777775</v>
      </c>
      <c r="I515" s="485">
        <f>LOOKUP(Table6[[#This Row],[JV Number]],Table1[JV '#],Table1[Longitude])</f>
        <v>-80.205344444444449</v>
      </c>
      <c r="J515" s="1" t="e">
        <f>IF(LOOKUP(Table6[[#This Row],[JV Number]],Table5[JV Number],Table5[Requires Clear/Grub])="",0,1)</f>
        <v>#REF!</v>
      </c>
      <c r="K515" s="1" t="e">
        <f>IF(LOOKUP(Table6[[#This Row],[JV Number]],Table5[JV Number],Table5[Requires Stakeout])="",0,1)</f>
        <v>#REF!</v>
      </c>
      <c r="L515" s="1" t="e">
        <f>IF(LOOKUP(Table6[[#This Row],[JV Number]],Table5[JV Number],Table5[Requires Earthwork])="",0,1)</f>
        <v>#REF!</v>
      </c>
      <c r="M515" s="1" t="e">
        <f>IF(LOOKUP(Table6[[#This Row],[JV Number]],Table5[JV Number],Table5[Requires Guardrail Adjustment])="",0,1)</f>
        <v>#REF!</v>
      </c>
      <c r="N515" s="1" t="e">
        <f>IF(LOOKUP(Table6[[#This Row],[JV Number]],Table5[JV Number],Table5[Requires Other Action])="",0,1)</f>
        <v>#REF!</v>
      </c>
    </row>
    <row r="516" spans="3:14" x14ac:dyDescent="0.25">
      <c r="C516" s="1">
        <v>518</v>
      </c>
      <c r="D516" s="1" t="str">
        <f>LOOKUP(Table6[[#This Row],[JV Number]],Table5[JV Number],Table5[Early Completion Bridge])</f>
        <v>--</v>
      </c>
      <c r="E516" s="1" t="e">
        <f>LOOKUP(Table6[[#This Row],[JV Number]],Table5[JV Number],Table5[Region])</f>
        <v>#REF!</v>
      </c>
      <c r="F516" s="1">
        <f>LOOKUP(Table6[[#This Row],[JV Number]],Table5[JV Number],Table5[District])</f>
        <v>12</v>
      </c>
      <c r="G516" s="1" t="str">
        <f>LOOKUP(Table6[[#This Row],[JV Number]],Table5[JV Number],Table5[County])</f>
        <v>Washington</v>
      </c>
      <c r="H516" s="485">
        <f>LOOKUP(Table6[[#This Row],[JV Number]],Table1[JV '#],Table1[Latitude])</f>
        <v>40.321027777777779</v>
      </c>
      <c r="I516" s="485">
        <f>LOOKUP(Table6[[#This Row],[JV Number]],Table1[JV '#],Table1[Longitude])</f>
        <v>-80.230711111111106</v>
      </c>
      <c r="J516" s="1" t="e">
        <f>IF(LOOKUP(Table6[[#This Row],[JV Number]],Table5[JV Number],Table5[Requires Clear/Grub])="",0,1)</f>
        <v>#REF!</v>
      </c>
      <c r="K516" s="1" t="e">
        <f>IF(LOOKUP(Table6[[#This Row],[JV Number]],Table5[JV Number],Table5[Requires Stakeout])="",0,1)</f>
        <v>#REF!</v>
      </c>
      <c r="L516" s="1" t="e">
        <f>IF(LOOKUP(Table6[[#This Row],[JV Number]],Table5[JV Number],Table5[Requires Earthwork])="",0,1)</f>
        <v>#REF!</v>
      </c>
      <c r="M516" s="1" t="e">
        <f>IF(LOOKUP(Table6[[#This Row],[JV Number]],Table5[JV Number],Table5[Requires Guardrail Adjustment])="",0,1)</f>
        <v>#REF!</v>
      </c>
      <c r="N516" s="1" t="e">
        <f>IF(LOOKUP(Table6[[#This Row],[JV Number]],Table5[JV Number],Table5[Requires Other Action])="",0,1)</f>
        <v>#REF!</v>
      </c>
    </row>
    <row r="517" spans="3:14" x14ac:dyDescent="0.25">
      <c r="C517" s="1">
        <v>519</v>
      </c>
      <c r="D517" s="1" t="str">
        <f>LOOKUP(Table6[[#This Row],[JV Number]],Table5[JV Number],Table5[Early Completion Bridge])</f>
        <v>--</v>
      </c>
      <c r="E517" s="1" t="e">
        <f>LOOKUP(Table6[[#This Row],[JV Number]],Table5[JV Number],Table5[Region])</f>
        <v>#REF!</v>
      </c>
      <c r="F517" s="1">
        <f>LOOKUP(Table6[[#This Row],[JV Number]],Table5[JV Number],Table5[District])</f>
        <v>12</v>
      </c>
      <c r="G517" s="1" t="str">
        <f>LOOKUP(Table6[[#This Row],[JV Number]],Table5[JV Number],Table5[County])</f>
        <v>Washington</v>
      </c>
      <c r="H517" s="485">
        <f>LOOKUP(Table6[[#This Row],[JV Number]],Table1[JV '#],Table1[Latitude])</f>
        <v>40.13238888888889</v>
      </c>
      <c r="I517" s="485">
        <f>LOOKUP(Table6[[#This Row],[JV Number]],Table1[JV '#],Table1[Longitude])</f>
        <v>-79.890877777777774</v>
      </c>
      <c r="J517" s="1" t="e">
        <f>IF(LOOKUP(Table6[[#This Row],[JV Number]],Table5[JV Number],Table5[Requires Clear/Grub])="",0,1)</f>
        <v>#REF!</v>
      </c>
      <c r="K517" s="1" t="e">
        <f>IF(LOOKUP(Table6[[#This Row],[JV Number]],Table5[JV Number],Table5[Requires Stakeout])="",0,1)</f>
        <v>#REF!</v>
      </c>
      <c r="L517" s="1" t="e">
        <f>IF(LOOKUP(Table6[[#This Row],[JV Number]],Table5[JV Number],Table5[Requires Earthwork])="",0,1)</f>
        <v>#REF!</v>
      </c>
      <c r="M517" s="1" t="e">
        <f>IF(LOOKUP(Table6[[#This Row],[JV Number]],Table5[JV Number],Table5[Requires Guardrail Adjustment])="",0,1)</f>
        <v>#REF!</v>
      </c>
      <c r="N517" s="1" t="e">
        <f>IF(LOOKUP(Table6[[#This Row],[JV Number]],Table5[JV Number],Table5[Requires Other Action])="",0,1)</f>
        <v>#REF!</v>
      </c>
    </row>
    <row r="518" spans="3:14" x14ac:dyDescent="0.25">
      <c r="C518" s="1">
        <v>520</v>
      </c>
      <c r="D518" s="1" t="str">
        <f>LOOKUP(Table6[[#This Row],[JV Number]],Table5[JV Number],Table5[Early Completion Bridge])</f>
        <v>--</v>
      </c>
      <c r="E518" s="1" t="e">
        <f>LOOKUP(Table6[[#This Row],[JV Number]],Table5[JV Number],Table5[Region])</f>
        <v>#REF!</v>
      </c>
      <c r="F518" s="1">
        <f>LOOKUP(Table6[[#This Row],[JV Number]],Table5[JV Number],Table5[District])</f>
        <v>12</v>
      </c>
      <c r="G518" s="1" t="str">
        <f>LOOKUP(Table6[[#This Row],[JV Number]],Table5[JV Number],Table5[County])</f>
        <v>Washington</v>
      </c>
      <c r="H518" s="485">
        <f>LOOKUP(Table6[[#This Row],[JV Number]],Table1[JV '#],Table1[Latitude])</f>
        <v>40.250388888888892</v>
      </c>
      <c r="I518" s="485">
        <f>LOOKUP(Table6[[#This Row],[JV Number]],Table1[JV '#],Table1[Longitude])</f>
        <v>-80.003450000000001</v>
      </c>
      <c r="J518" s="1" t="e">
        <f>IF(LOOKUP(Table6[[#This Row],[JV Number]],Table5[JV Number],Table5[Requires Clear/Grub])="",0,1)</f>
        <v>#REF!</v>
      </c>
      <c r="K518" s="1" t="e">
        <f>IF(LOOKUP(Table6[[#This Row],[JV Number]],Table5[JV Number],Table5[Requires Stakeout])="",0,1)</f>
        <v>#REF!</v>
      </c>
      <c r="L518" s="1" t="e">
        <f>IF(LOOKUP(Table6[[#This Row],[JV Number]],Table5[JV Number],Table5[Requires Earthwork])="",0,1)</f>
        <v>#REF!</v>
      </c>
      <c r="M518" s="1" t="e">
        <f>IF(LOOKUP(Table6[[#This Row],[JV Number]],Table5[JV Number],Table5[Requires Guardrail Adjustment])="",0,1)</f>
        <v>#REF!</v>
      </c>
      <c r="N518" s="1" t="e">
        <f>IF(LOOKUP(Table6[[#This Row],[JV Number]],Table5[JV Number],Table5[Requires Other Action])="",0,1)</f>
        <v>#REF!</v>
      </c>
    </row>
    <row r="519" spans="3:14" x14ac:dyDescent="0.25">
      <c r="C519" s="1">
        <v>521</v>
      </c>
      <c r="D519" s="1" t="str">
        <f>LOOKUP(Table6[[#This Row],[JV Number]],Table5[JV Number],Table5[Early Completion Bridge])</f>
        <v>--</v>
      </c>
      <c r="E519" s="1" t="e">
        <f>LOOKUP(Table6[[#This Row],[JV Number]],Table5[JV Number],Table5[Region])</f>
        <v>#REF!</v>
      </c>
      <c r="F519" s="1">
        <f>LOOKUP(Table6[[#This Row],[JV Number]],Table5[JV Number],Table5[District])</f>
        <v>12</v>
      </c>
      <c r="G519" s="1" t="str">
        <f>LOOKUP(Table6[[#This Row],[JV Number]],Table5[JV Number],Table5[County])</f>
        <v>Washington</v>
      </c>
      <c r="H519" s="485">
        <f>LOOKUP(Table6[[#This Row],[JV Number]],Table1[JV '#],Table1[Latitude])</f>
        <v>40.034444444444446</v>
      </c>
      <c r="I519" s="485">
        <f>LOOKUP(Table6[[#This Row],[JV Number]],Table1[JV '#],Table1[Longitude])</f>
        <v>-80.266361111111109</v>
      </c>
      <c r="J519" s="1" t="e">
        <f>IF(LOOKUP(Table6[[#This Row],[JV Number]],Table5[JV Number],Table5[Requires Clear/Grub])="",0,1)</f>
        <v>#REF!</v>
      </c>
      <c r="K519" s="1" t="e">
        <f>IF(LOOKUP(Table6[[#This Row],[JV Number]],Table5[JV Number],Table5[Requires Stakeout])="",0,1)</f>
        <v>#REF!</v>
      </c>
      <c r="L519" s="1" t="e">
        <f>IF(LOOKUP(Table6[[#This Row],[JV Number]],Table5[JV Number],Table5[Requires Earthwork])="",0,1)</f>
        <v>#REF!</v>
      </c>
      <c r="M519" s="1" t="e">
        <f>IF(LOOKUP(Table6[[#This Row],[JV Number]],Table5[JV Number],Table5[Requires Guardrail Adjustment])="",0,1)</f>
        <v>#REF!</v>
      </c>
      <c r="N519" s="1" t="e">
        <f>IF(LOOKUP(Table6[[#This Row],[JV Number]],Table5[JV Number],Table5[Requires Other Action])="",0,1)</f>
        <v>#REF!</v>
      </c>
    </row>
    <row r="520" spans="3:14" x14ac:dyDescent="0.25">
      <c r="C520" s="1">
        <v>522</v>
      </c>
      <c r="D520" s="1" t="str">
        <f>LOOKUP(Table6[[#This Row],[JV Number]],Table5[JV Number],Table5[Early Completion Bridge])</f>
        <v>--</v>
      </c>
      <c r="E520" s="1" t="e">
        <f>LOOKUP(Table6[[#This Row],[JV Number]],Table5[JV Number],Table5[Region])</f>
        <v>#REF!</v>
      </c>
      <c r="F520" s="1">
        <f>LOOKUP(Table6[[#This Row],[JV Number]],Table5[JV Number],Table5[District])</f>
        <v>12</v>
      </c>
      <c r="G520" s="1" t="str">
        <f>LOOKUP(Table6[[#This Row],[JV Number]],Table5[JV Number],Table5[County])</f>
        <v>Washington</v>
      </c>
      <c r="H520" s="485">
        <f>LOOKUP(Table6[[#This Row],[JV Number]],Table1[JV '#],Table1[Latitude])</f>
        <v>40.195444444444448</v>
      </c>
      <c r="I520" s="485">
        <f>LOOKUP(Table6[[#This Row],[JV Number]],Table1[JV '#],Table1[Longitude])</f>
        <v>-80.448069444444442</v>
      </c>
      <c r="J520" s="1" t="e">
        <f>IF(LOOKUP(Table6[[#This Row],[JV Number]],Table5[JV Number],Table5[Requires Clear/Grub])="",0,1)</f>
        <v>#REF!</v>
      </c>
      <c r="K520" s="1" t="e">
        <f>IF(LOOKUP(Table6[[#This Row],[JV Number]],Table5[JV Number],Table5[Requires Stakeout])="",0,1)</f>
        <v>#REF!</v>
      </c>
      <c r="L520" s="1" t="e">
        <f>IF(LOOKUP(Table6[[#This Row],[JV Number]],Table5[JV Number],Table5[Requires Earthwork])="",0,1)</f>
        <v>#REF!</v>
      </c>
      <c r="M520" s="1" t="e">
        <f>IF(LOOKUP(Table6[[#This Row],[JV Number]],Table5[JV Number],Table5[Requires Guardrail Adjustment])="",0,1)</f>
        <v>#REF!</v>
      </c>
      <c r="N520" s="1" t="e">
        <f>IF(LOOKUP(Table6[[#This Row],[JV Number]],Table5[JV Number],Table5[Requires Other Action])="",0,1)</f>
        <v>#REF!</v>
      </c>
    </row>
    <row r="521" spans="3:14" x14ac:dyDescent="0.25">
      <c r="C521" s="1">
        <v>523</v>
      </c>
      <c r="D521" s="1" t="str">
        <f>LOOKUP(Table6[[#This Row],[JV Number]],Table5[JV Number],Table5[Early Completion Bridge])</f>
        <v>--</v>
      </c>
      <c r="E521" s="1" t="e">
        <f>LOOKUP(Table6[[#This Row],[JV Number]],Table5[JV Number],Table5[Region])</f>
        <v>#REF!</v>
      </c>
      <c r="F521" s="1">
        <f>LOOKUP(Table6[[#This Row],[JV Number]],Table5[JV Number],Table5[District])</f>
        <v>12</v>
      </c>
      <c r="G521" s="1" t="str">
        <f>LOOKUP(Table6[[#This Row],[JV Number]],Table5[JV Number],Table5[County])</f>
        <v>Washington</v>
      </c>
      <c r="H521" s="485">
        <f>LOOKUP(Table6[[#This Row],[JV Number]],Table1[JV '#],Table1[Latitude])</f>
        <v>40.059583333333336</v>
      </c>
      <c r="I521" s="485">
        <f>LOOKUP(Table6[[#This Row],[JV Number]],Table1[JV '#],Table1[Longitude])</f>
        <v>-79.96823333333333</v>
      </c>
      <c r="J521" s="1" t="e">
        <f>IF(LOOKUP(Table6[[#This Row],[JV Number]],Table5[JV Number],Table5[Requires Clear/Grub])="",0,1)</f>
        <v>#REF!</v>
      </c>
      <c r="K521" s="1" t="e">
        <f>IF(LOOKUP(Table6[[#This Row],[JV Number]],Table5[JV Number],Table5[Requires Stakeout])="",0,1)</f>
        <v>#REF!</v>
      </c>
      <c r="L521" s="1" t="e">
        <f>IF(LOOKUP(Table6[[#This Row],[JV Number]],Table5[JV Number],Table5[Requires Earthwork])="",0,1)</f>
        <v>#REF!</v>
      </c>
      <c r="M521" s="1" t="e">
        <f>IF(LOOKUP(Table6[[#This Row],[JV Number]],Table5[JV Number],Table5[Requires Guardrail Adjustment])="",0,1)</f>
        <v>#REF!</v>
      </c>
      <c r="N521" s="1" t="e">
        <f>IF(LOOKUP(Table6[[#This Row],[JV Number]],Table5[JV Number],Table5[Requires Other Action])="",0,1)</f>
        <v>#REF!</v>
      </c>
    </row>
    <row r="522" spans="3:14" x14ac:dyDescent="0.25">
      <c r="C522" s="1">
        <v>524</v>
      </c>
      <c r="D522" s="1" t="str">
        <f>LOOKUP(Table6[[#This Row],[JV Number]],Table5[JV Number],Table5[Early Completion Bridge])</f>
        <v>--</v>
      </c>
      <c r="E522" s="1" t="e">
        <f>LOOKUP(Table6[[#This Row],[JV Number]],Table5[JV Number],Table5[Region])</f>
        <v>#REF!</v>
      </c>
      <c r="F522" s="1">
        <f>LOOKUP(Table6[[#This Row],[JV Number]],Table5[JV Number],Table5[District])</f>
        <v>12</v>
      </c>
      <c r="G522" s="1" t="str">
        <f>LOOKUP(Table6[[#This Row],[JV Number]],Table5[JV Number],Table5[County])</f>
        <v>Washington</v>
      </c>
      <c r="H522" s="485">
        <f>LOOKUP(Table6[[#This Row],[JV Number]],Table1[JV '#],Table1[Latitude])</f>
        <v>40.180444444444447</v>
      </c>
      <c r="I522" s="485">
        <f>LOOKUP(Table6[[#This Row],[JV Number]],Table1[JV '#],Table1[Longitude])</f>
        <v>-79.938661111111116</v>
      </c>
      <c r="J522" s="1" t="e">
        <f>IF(LOOKUP(Table6[[#This Row],[JV Number]],Table5[JV Number],Table5[Requires Clear/Grub])="",0,1)</f>
        <v>#REF!</v>
      </c>
      <c r="K522" s="1" t="e">
        <f>IF(LOOKUP(Table6[[#This Row],[JV Number]],Table5[JV Number],Table5[Requires Stakeout])="",0,1)</f>
        <v>#REF!</v>
      </c>
      <c r="L522" s="1" t="e">
        <f>IF(LOOKUP(Table6[[#This Row],[JV Number]],Table5[JV Number],Table5[Requires Earthwork])="",0,1)</f>
        <v>#REF!</v>
      </c>
      <c r="M522" s="1" t="e">
        <f>IF(LOOKUP(Table6[[#This Row],[JV Number]],Table5[JV Number],Table5[Requires Guardrail Adjustment])="",0,1)</f>
        <v>#REF!</v>
      </c>
      <c r="N522" s="1" t="e">
        <f>IF(LOOKUP(Table6[[#This Row],[JV Number]],Table5[JV Number],Table5[Requires Other Action])="",0,1)</f>
        <v>#REF!</v>
      </c>
    </row>
    <row r="523" spans="3:14" x14ac:dyDescent="0.25">
      <c r="C523" s="1">
        <v>525</v>
      </c>
      <c r="D523" s="1" t="str">
        <f>LOOKUP(Table6[[#This Row],[JV Number]],Table5[JV Number],Table5[Early Completion Bridge])</f>
        <v>--</v>
      </c>
      <c r="E523" s="1" t="e">
        <f>LOOKUP(Table6[[#This Row],[JV Number]],Table5[JV Number],Table5[Region])</f>
        <v>#REF!</v>
      </c>
      <c r="F523" s="1">
        <f>LOOKUP(Table6[[#This Row],[JV Number]],Table5[JV Number],Table5[District])</f>
        <v>12</v>
      </c>
      <c r="G523" s="1" t="str">
        <f>LOOKUP(Table6[[#This Row],[JV Number]],Table5[JV Number],Table5[County])</f>
        <v>Washington</v>
      </c>
      <c r="H523" s="485">
        <f>LOOKUP(Table6[[#This Row],[JV Number]],Table1[JV '#],Table1[Latitude])</f>
        <v>40.171722222222222</v>
      </c>
      <c r="I523" s="485">
        <f>LOOKUP(Table6[[#This Row],[JV Number]],Table1[JV '#],Table1[Longitude])</f>
        <v>-80.174861111111113</v>
      </c>
      <c r="J523" s="1" t="e">
        <f>IF(LOOKUP(Table6[[#This Row],[JV Number]],Table5[JV Number],Table5[Requires Clear/Grub])="",0,1)</f>
        <v>#REF!</v>
      </c>
      <c r="K523" s="1" t="e">
        <f>IF(LOOKUP(Table6[[#This Row],[JV Number]],Table5[JV Number],Table5[Requires Stakeout])="",0,1)</f>
        <v>#REF!</v>
      </c>
      <c r="L523" s="1" t="e">
        <f>IF(LOOKUP(Table6[[#This Row],[JV Number]],Table5[JV Number],Table5[Requires Earthwork])="",0,1)</f>
        <v>#REF!</v>
      </c>
      <c r="M523" s="1" t="e">
        <f>IF(LOOKUP(Table6[[#This Row],[JV Number]],Table5[JV Number],Table5[Requires Guardrail Adjustment])="",0,1)</f>
        <v>#REF!</v>
      </c>
      <c r="N523" s="1" t="e">
        <f>IF(LOOKUP(Table6[[#This Row],[JV Number]],Table5[JV Number],Table5[Requires Other Action])="",0,1)</f>
        <v>#REF!</v>
      </c>
    </row>
    <row r="524" spans="3:14" x14ac:dyDescent="0.25">
      <c r="C524" s="1">
        <v>526</v>
      </c>
      <c r="D524" s="1" t="str">
        <f>LOOKUP(Table6[[#This Row],[JV Number]],Table5[JV Number],Table5[Early Completion Bridge])</f>
        <v>--</v>
      </c>
      <c r="E524" s="1" t="e">
        <f>LOOKUP(Table6[[#This Row],[JV Number]],Table5[JV Number],Table5[Region])</f>
        <v>#REF!</v>
      </c>
      <c r="F524" s="1">
        <f>LOOKUP(Table6[[#This Row],[JV Number]],Table5[JV Number],Table5[District])</f>
        <v>12</v>
      </c>
      <c r="G524" s="1" t="str">
        <f>LOOKUP(Table6[[#This Row],[JV Number]],Table5[JV Number],Table5[County])</f>
        <v>Washington</v>
      </c>
      <c r="H524" s="485">
        <f>LOOKUP(Table6[[#This Row],[JV Number]],Table1[JV '#],Table1[Latitude])</f>
        <v>40.039361111111113</v>
      </c>
      <c r="I524" s="485">
        <f>LOOKUP(Table6[[#This Row],[JV Number]],Table1[JV '#],Table1[Longitude])</f>
        <v>-80.222408333333334</v>
      </c>
      <c r="J524" s="1" t="e">
        <f>IF(LOOKUP(Table6[[#This Row],[JV Number]],Table5[JV Number],Table5[Requires Clear/Grub])="",0,1)</f>
        <v>#REF!</v>
      </c>
      <c r="K524" s="1" t="e">
        <f>IF(LOOKUP(Table6[[#This Row],[JV Number]],Table5[JV Number],Table5[Requires Stakeout])="",0,1)</f>
        <v>#REF!</v>
      </c>
      <c r="L524" s="1" t="e">
        <f>IF(LOOKUP(Table6[[#This Row],[JV Number]],Table5[JV Number],Table5[Requires Earthwork])="",0,1)</f>
        <v>#REF!</v>
      </c>
      <c r="M524" s="1" t="e">
        <f>IF(LOOKUP(Table6[[#This Row],[JV Number]],Table5[JV Number],Table5[Requires Guardrail Adjustment])="",0,1)</f>
        <v>#REF!</v>
      </c>
      <c r="N524" s="1" t="e">
        <f>IF(LOOKUP(Table6[[#This Row],[JV Number]],Table5[JV Number],Table5[Requires Other Action])="",0,1)</f>
        <v>#REF!</v>
      </c>
    </row>
    <row r="525" spans="3:14" x14ac:dyDescent="0.25">
      <c r="C525" s="1">
        <v>527</v>
      </c>
      <c r="D525" s="1" t="str">
        <f>LOOKUP(Table6[[#This Row],[JV Number]],Table5[JV Number],Table5[Early Completion Bridge])</f>
        <v>--</v>
      </c>
      <c r="E525" s="1" t="e">
        <f>LOOKUP(Table6[[#This Row],[JV Number]],Table5[JV Number],Table5[Region])</f>
        <v>#REF!</v>
      </c>
      <c r="F525" s="1">
        <f>LOOKUP(Table6[[#This Row],[JV Number]],Table5[JV Number],Table5[District])</f>
        <v>12</v>
      </c>
      <c r="G525" s="1" t="str">
        <f>LOOKUP(Table6[[#This Row],[JV Number]],Table5[JV Number],Table5[County])</f>
        <v>Washington</v>
      </c>
      <c r="H525" s="485">
        <f>LOOKUP(Table6[[#This Row],[JV Number]],Table1[JV '#],Table1[Latitude])</f>
        <v>40.080777777777776</v>
      </c>
      <c r="I525" s="485">
        <f>LOOKUP(Table6[[#This Row],[JV Number]],Table1[JV '#],Table1[Longitude])</f>
        <v>-80.17765555555556</v>
      </c>
      <c r="J525" s="1" t="e">
        <f>IF(LOOKUP(Table6[[#This Row],[JV Number]],Table5[JV Number],Table5[Requires Clear/Grub])="",0,1)</f>
        <v>#REF!</v>
      </c>
      <c r="K525" s="1" t="e">
        <f>IF(LOOKUP(Table6[[#This Row],[JV Number]],Table5[JV Number],Table5[Requires Stakeout])="",0,1)</f>
        <v>#REF!</v>
      </c>
      <c r="L525" s="1" t="e">
        <f>IF(LOOKUP(Table6[[#This Row],[JV Number]],Table5[JV Number],Table5[Requires Earthwork])="",0,1)</f>
        <v>#REF!</v>
      </c>
      <c r="M525" s="1" t="e">
        <f>IF(LOOKUP(Table6[[#This Row],[JV Number]],Table5[JV Number],Table5[Requires Guardrail Adjustment])="",0,1)</f>
        <v>#REF!</v>
      </c>
      <c r="N525" s="1" t="e">
        <f>IF(LOOKUP(Table6[[#This Row],[JV Number]],Table5[JV Number],Table5[Requires Other Action])="",0,1)</f>
        <v>#REF!</v>
      </c>
    </row>
    <row r="526" spans="3:14" x14ac:dyDescent="0.25">
      <c r="C526" s="1">
        <v>528</v>
      </c>
      <c r="D526" s="1" t="str">
        <f>LOOKUP(Table6[[#This Row],[JV Number]],Table5[JV Number],Table5[Early Completion Bridge])</f>
        <v>--</v>
      </c>
      <c r="E526" s="1" t="e">
        <f>LOOKUP(Table6[[#This Row],[JV Number]],Table5[JV Number],Table5[Region])</f>
        <v>#REF!</v>
      </c>
      <c r="F526" s="1">
        <f>LOOKUP(Table6[[#This Row],[JV Number]],Table5[JV Number],Table5[District])</f>
        <v>12</v>
      </c>
      <c r="G526" s="1" t="str">
        <f>LOOKUP(Table6[[#This Row],[JV Number]],Table5[JV Number],Table5[County])</f>
        <v>Washington</v>
      </c>
      <c r="H526" s="485">
        <f>LOOKUP(Table6[[#This Row],[JV Number]],Table1[JV '#],Table1[Latitude])</f>
        <v>40.042916666666663</v>
      </c>
      <c r="I526" s="485">
        <f>LOOKUP(Table6[[#This Row],[JV Number]],Table1[JV '#],Table1[Longitude])</f>
        <v>-80.090688888888891</v>
      </c>
      <c r="J526" s="1" t="e">
        <f>IF(LOOKUP(Table6[[#This Row],[JV Number]],Table5[JV Number],Table5[Requires Clear/Grub])="",0,1)</f>
        <v>#REF!</v>
      </c>
      <c r="K526" s="1" t="e">
        <f>IF(LOOKUP(Table6[[#This Row],[JV Number]],Table5[JV Number],Table5[Requires Stakeout])="",0,1)</f>
        <v>#REF!</v>
      </c>
      <c r="L526" s="1" t="e">
        <f>IF(LOOKUP(Table6[[#This Row],[JV Number]],Table5[JV Number],Table5[Requires Earthwork])="",0,1)</f>
        <v>#REF!</v>
      </c>
      <c r="M526" s="1" t="e">
        <f>IF(LOOKUP(Table6[[#This Row],[JV Number]],Table5[JV Number],Table5[Requires Guardrail Adjustment])="",0,1)</f>
        <v>#REF!</v>
      </c>
      <c r="N526" s="1" t="e">
        <f>IF(LOOKUP(Table6[[#This Row],[JV Number]],Table5[JV Number],Table5[Requires Other Action])="",0,1)</f>
        <v>#REF!</v>
      </c>
    </row>
    <row r="527" spans="3:14" x14ac:dyDescent="0.25">
      <c r="C527" s="1">
        <v>529</v>
      </c>
      <c r="D527" s="1" t="str">
        <f>LOOKUP(Table6[[#This Row],[JV Number]],Table5[JV Number],Table5[Early Completion Bridge])</f>
        <v>--</v>
      </c>
      <c r="E527" s="1" t="e">
        <f>LOOKUP(Table6[[#This Row],[JV Number]],Table5[JV Number],Table5[Region])</f>
        <v>#REF!</v>
      </c>
      <c r="F527" s="1">
        <f>LOOKUP(Table6[[#This Row],[JV Number]],Table5[JV Number],Table5[District])</f>
        <v>12</v>
      </c>
      <c r="G527" s="1" t="str">
        <f>LOOKUP(Table6[[#This Row],[JV Number]],Table5[JV Number],Table5[County])</f>
        <v>Washington</v>
      </c>
      <c r="H527" s="485">
        <f>LOOKUP(Table6[[#This Row],[JV Number]],Table1[JV '#],Table1[Latitude])</f>
        <v>40.127333333333333</v>
      </c>
      <c r="I527" s="485">
        <f>LOOKUP(Table6[[#This Row],[JV Number]],Table1[JV '#],Table1[Longitude])</f>
        <v>-79.989505555555553</v>
      </c>
      <c r="J527" s="1" t="e">
        <f>IF(LOOKUP(Table6[[#This Row],[JV Number]],Table5[JV Number],Table5[Requires Clear/Grub])="",0,1)</f>
        <v>#REF!</v>
      </c>
      <c r="K527" s="1" t="e">
        <f>IF(LOOKUP(Table6[[#This Row],[JV Number]],Table5[JV Number],Table5[Requires Stakeout])="",0,1)</f>
        <v>#REF!</v>
      </c>
      <c r="L527" s="1" t="e">
        <f>IF(LOOKUP(Table6[[#This Row],[JV Number]],Table5[JV Number],Table5[Requires Earthwork])="",0,1)</f>
        <v>#REF!</v>
      </c>
      <c r="M527" s="1" t="e">
        <f>IF(LOOKUP(Table6[[#This Row],[JV Number]],Table5[JV Number],Table5[Requires Guardrail Adjustment])="",0,1)</f>
        <v>#REF!</v>
      </c>
      <c r="N527" s="1" t="e">
        <f>IF(LOOKUP(Table6[[#This Row],[JV Number]],Table5[JV Number],Table5[Requires Other Action])="",0,1)</f>
        <v>#REF!</v>
      </c>
    </row>
    <row r="528" spans="3:14" x14ac:dyDescent="0.25">
      <c r="C528" s="1">
        <v>530</v>
      </c>
      <c r="D528" s="1" t="str">
        <f>LOOKUP(Table6[[#This Row],[JV Number]],Table5[JV Number],Table5[Early Completion Bridge])</f>
        <v>--</v>
      </c>
      <c r="E528" s="1" t="e">
        <f>LOOKUP(Table6[[#This Row],[JV Number]],Table5[JV Number],Table5[Region])</f>
        <v>#REF!</v>
      </c>
      <c r="F528" s="1">
        <f>LOOKUP(Table6[[#This Row],[JV Number]],Table5[JV Number],Table5[District])</f>
        <v>12</v>
      </c>
      <c r="G528" s="1" t="str">
        <f>LOOKUP(Table6[[#This Row],[JV Number]],Table5[JV Number],Table5[County])</f>
        <v>Washington</v>
      </c>
      <c r="H528" s="485">
        <f>LOOKUP(Table6[[#This Row],[JV Number]],Table1[JV '#],Table1[Latitude])</f>
        <v>40.148055555555558</v>
      </c>
      <c r="I528" s="485">
        <f>LOOKUP(Table6[[#This Row],[JV Number]],Table1[JV '#],Table1[Longitude])</f>
        <v>-79.979169444444437</v>
      </c>
      <c r="J528" s="1" t="e">
        <f>IF(LOOKUP(Table6[[#This Row],[JV Number]],Table5[JV Number],Table5[Requires Clear/Grub])="",0,1)</f>
        <v>#REF!</v>
      </c>
      <c r="K528" s="1" t="e">
        <f>IF(LOOKUP(Table6[[#This Row],[JV Number]],Table5[JV Number],Table5[Requires Stakeout])="",0,1)</f>
        <v>#REF!</v>
      </c>
      <c r="L528" s="1" t="e">
        <f>IF(LOOKUP(Table6[[#This Row],[JV Number]],Table5[JV Number],Table5[Requires Earthwork])="",0,1)</f>
        <v>#REF!</v>
      </c>
      <c r="M528" s="1" t="e">
        <f>IF(LOOKUP(Table6[[#This Row],[JV Number]],Table5[JV Number],Table5[Requires Guardrail Adjustment])="",0,1)</f>
        <v>#REF!</v>
      </c>
      <c r="N528" s="1" t="e">
        <f>IF(LOOKUP(Table6[[#This Row],[JV Number]],Table5[JV Number],Table5[Requires Other Action])="",0,1)</f>
        <v>#REF!</v>
      </c>
    </row>
    <row r="529" spans="3:14" x14ac:dyDescent="0.25">
      <c r="C529" s="1">
        <v>531</v>
      </c>
      <c r="D529" s="1" t="str">
        <f>LOOKUP(Table6[[#This Row],[JV Number]],Table5[JV Number],Table5[Early Completion Bridge])</f>
        <v>--</v>
      </c>
      <c r="E529" s="1" t="e">
        <f>LOOKUP(Table6[[#This Row],[JV Number]],Table5[JV Number],Table5[Region])</f>
        <v>#REF!</v>
      </c>
      <c r="F529" s="1">
        <f>LOOKUP(Table6[[#This Row],[JV Number]],Table5[JV Number],Table5[District])</f>
        <v>12</v>
      </c>
      <c r="G529" s="1" t="str">
        <f>LOOKUP(Table6[[#This Row],[JV Number]],Table5[JV Number],Table5[County])</f>
        <v>Washington</v>
      </c>
      <c r="H529" s="485">
        <f>LOOKUP(Table6[[#This Row],[JV Number]],Table1[JV '#],Table1[Latitude])</f>
        <v>40.063416666666669</v>
      </c>
      <c r="I529" s="485">
        <f>LOOKUP(Table6[[#This Row],[JV Number]],Table1[JV '#],Table1[Longitude])</f>
        <v>-79.981966666666665</v>
      </c>
      <c r="J529" s="1" t="e">
        <f>IF(LOOKUP(Table6[[#This Row],[JV Number]],Table5[JV Number],Table5[Requires Clear/Grub])="",0,1)</f>
        <v>#REF!</v>
      </c>
      <c r="K529" s="1" t="e">
        <f>IF(LOOKUP(Table6[[#This Row],[JV Number]],Table5[JV Number],Table5[Requires Stakeout])="",0,1)</f>
        <v>#REF!</v>
      </c>
      <c r="L529" s="1" t="e">
        <f>IF(LOOKUP(Table6[[#This Row],[JV Number]],Table5[JV Number],Table5[Requires Earthwork])="",0,1)</f>
        <v>#REF!</v>
      </c>
      <c r="M529" s="1" t="e">
        <f>IF(LOOKUP(Table6[[#This Row],[JV Number]],Table5[JV Number],Table5[Requires Guardrail Adjustment])="",0,1)</f>
        <v>#REF!</v>
      </c>
      <c r="N529" s="1" t="e">
        <f>IF(LOOKUP(Table6[[#This Row],[JV Number]],Table5[JV Number],Table5[Requires Other Action])="",0,1)</f>
        <v>#REF!</v>
      </c>
    </row>
    <row r="530" spans="3:14" x14ac:dyDescent="0.25">
      <c r="C530" s="1">
        <v>532</v>
      </c>
      <c r="D530" s="1" t="str">
        <f>LOOKUP(Table6[[#This Row],[JV Number]],Table5[JV Number],Table5[Early Completion Bridge])</f>
        <v>--</v>
      </c>
      <c r="E530" s="1" t="e">
        <f>LOOKUP(Table6[[#This Row],[JV Number]],Table5[JV Number],Table5[Region])</f>
        <v>#REF!</v>
      </c>
      <c r="F530" s="1">
        <f>LOOKUP(Table6[[#This Row],[JV Number]],Table5[JV Number],Table5[District])</f>
        <v>12</v>
      </c>
      <c r="G530" s="1" t="str">
        <f>LOOKUP(Table6[[#This Row],[JV Number]],Table5[JV Number],Table5[County])</f>
        <v>Washington</v>
      </c>
      <c r="H530" s="485">
        <f>LOOKUP(Table6[[#This Row],[JV Number]],Table1[JV '#],Table1[Latitude])</f>
        <v>40.056333333333335</v>
      </c>
      <c r="I530" s="485">
        <f>LOOKUP(Table6[[#This Row],[JV Number]],Table1[JV '#],Table1[Longitude])</f>
        <v>-79.962813888888888</v>
      </c>
      <c r="J530" s="1" t="e">
        <f>IF(LOOKUP(Table6[[#This Row],[JV Number]],Table5[JV Number],Table5[Requires Clear/Grub])="",0,1)</f>
        <v>#REF!</v>
      </c>
      <c r="K530" s="1" t="e">
        <f>IF(LOOKUP(Table6[[#This Row],[JV Number]],Table5[JV Number],Table5[Requires Stakeout])="",0,1)</f>
        <v>#REF!</v>
      </c>
      <c r="L530" s="1" t="e">
        <f>IF(LOOKUP(Table6[[#This Row],[JV Number]],Table5[JV Number],Table5[Requires Earthwork])="",0,1)</f>
        <v>#REF!</v>
      </c>
      <c r="M530" s="1" t="e">
        <f>IF(LOOKUP(Table6[[#This Row],[JV Number]],Table5[JV Number],Table5[Requires Guardrail Adjustment])="",0,1)</f>
        <v>#REF!</v>
      </c>
      <c r="N530" s="1" t="e">
        <f>IF(LOOKUP(Table6[[#This Row],[JV Number]],Table5[JV Number],Table5[Requires Other Action])="",0,1)</f>
        <v>#REF!</v>
      </c>
    </row>
    <row r="531" spans="3:14" x14ac:dyDescent="0.25">
      <c r="C531" s="1">
        <v>533</v>
      </c>
      <c r="D531" s="1" t="str">
        <f>LOOKUP(Table6[[#This Row],[JV Number]],Table5[JV Number],Table5[Early Completion Bridge])</f>
        <v>--</v>
      </c>
      <c r="E531" s="1" t="e">
        <f>LOOKUP(Table6[[#This Row],[JV Number]],Table5[JV Number],Table5[Region])</f>
        <v>#REF!</v>
      </c>
      <c r="F531" s="1">
        <f>LOOKUP(Table6[[#This Row],[JV Number]],Table5[JV Number],Table5[District])</f>
        <v>12</v>
      </c>
      <c r="G531" s="1" t="str">
        <f>LOOKUP(Table6[[#This Row],[JV Number]],Table5[JV Number],Table5[County])</f>
        <v>Washington</v>
      </c>
      <c r="H531" s="485">
        <f>LOOKUP(Table6[[#This Row],[JV Number]],Table1[JV '#],Table1[Latitude])</f>
        <v>40.052305555555556</v>
      </c>
      <c r="I531" s="485">
        <f>LOOKUP(Table6[[#This Row],[JV Number]],Table1[JV '#],Table1[Longitude])</f>
        <v>-79.936086111111109</v>
      </c>
      <c r="J531" s="1" t="e">
        <f>IF(LOOKUP(Table6[[#This Row],[JV Number]],Table5[JV Number],Table5[Requires Clear/Grub])="",0,1)</f>
        <v>#REF!</v>
      </c>
      <c r="K531" s="1" t="e">
        <f>IF(LOOKUP(Table6[[#This Row],[JV Number]],Table5[JV Number],Table5[Requires Stakeout])="",0,1)</f>
        <v>#REF!</v>
      </c>
      <c r="L531" s="1" t="e">
        <f>IF(LOOKUP(Table6[[#This Row],[JV Number]],Table5[JV Number],Table5[Requires Earthwork])="",0,1)</f>
        <v>#REF!</v>
      </c>
      <c r="M531" s="1" t="e">
        <f>IF(LOOKUP(Table6[[#This Row],[JV Number]],Table5[JV Number],Table5[Requires Guardrail Adjustment])="",0,1)</f>
        <v>#REF!</v>
      </c>
      <c r="N531" s="1" t="e">
        <f>IF(LOOKUP(Table6[[#This Row],[JV Number]],Table5[JV Number],Table5[Requires Other Action])="",0,1)</f>
        <v>#REF!</v>
      </c>
    </row>
    <row r="532" spans="3:14" x14ac:dyDescent="0.25">
      <c r="C532" s="1">
        <v>534</v>
      </c>
      <c r="D532" s="1" t="str">
        <f>LOOKUP(Table6[[#This Row],[JV Number]],Table5[JV Number],Table5[Early Completion Bridge])</f>
        <v>--</v>
      </c>
      <c r="E532" s="1" t="e">
        <f>LOOKUP(Table6[[#This Row],[JV Number]],Table5[JV Number],Table5[Region])</f>
        <v>#REF!</v>
      </c>
      <c r="F532" s="1">
        <f>LOOKUP(Table6[[#This Row],[JV Number]],Table5[JV Number],Table5[District])</f>
        <v>12</v>
      </c>
      <c r="G532" s="1" t="str">
        <f>LOOKUP(Table6[[#This Row],[JV Number]],Table5[JV Number],Table5[County])</f>
        <v>Washington</v>
      </c>
      <c r="H532" s="485">
        <f>LOOKUP(Table6[[#This Row],[JV Number]],Table1[JV '#],Table1[Latitude])</f>
        <v>40.131138888888891</v>
      </c>
      <c r="I532" s="485">
        <f>LOOKUP(Table6[[#This Row],[JV Number]],Table1[JV '#],Table1[Longitude])</f>
        <v>-79.925475000000006</v>
      </c>
      <c r="J532" s="1" t="e">
        <f>IF(LOOKUP(Table6[[#This Row],[JV Number]],Table5[JV Number],Table5[Requires Clear/Grub])="",0,1)</f>
        <v>#REF!</v>
      </c>
      <c r="K532" s="1" t="e">
        <f>IF(LOOKUP(Table6[[#This Row],[JV Number]],Table5[JV Number],Table5[Requires Stakeout])="",0,1)</f>
        <v>#REF!</v>
      </c>
      <c r="L532" s="1" t="e">
        <f>IF(LOOKUP(Table6[[#This Row],[JV Number]],Table5[JV Number],Table5[Requires Earthwork])="",0,1)</f>
        <v>#REF!</v>
      </c>
      <c r="M532" s="1" t="e">
        <f>IF(LOOKUP(Table6[[#This Row],[JV Number]],Table5[JV Number],Table5[Requires Guardrail Adjustment])="",0,1)</f>
        <v>#REF!</v>
      </c>
      <c r="N532" s="1" t="e">
        <f>IF(LOOKUP(Table6[[#This Row],[JV Number]],Table5[JV Number],Table5[Requires Other Action])="",0,1)</f>
        <v>#REF!</v>
      </c>
    </row>
    <row r="533" spans="3:14" x14ac:dyDescent="0.25">
      <c r="C533" s="1">
        <v>535</v>
      </c>
      <c r="D533" s="1" t="str">
        <f>LOOKUP(Table6[[#This Row],[JV Number]],Table5[JV Number],Table5[Early Completion Bridge])</f>
        <v>--</v>
      </c>
      <c r="E533" s="1" t="e">
        <f>LOOKUP(Table6[[#This Row],[JV Number]],Table5[JV Number],Table5[Region])</f>
        <v>#REF!</v>
      </c>
      <c r="F533" s="1">
        <f>LOOKUP(Table6[[#This Row],[JV Number]],Table5[JV Number],Table5[District])</f>
        <v>12</v>
      </c>
      <c r="G533" s="1" t="str">
        <f>LOOKUP(Table6[[#This Row],[JV Number]],Table5[JV Number],Table5[County])</f>
        <v>Washington</v>
      </c>
      <c r="H533" s="485">
        <f>LOOKUP(Table6[[#This Row],[JV Number]],Table1[JV '#],Table1[Latitude])</f>
        <v>40.002416666666669</v>
      </c>
      <c r="I533" s="485">
        <f>LOOKUP(Table6[[#This Row],[JV Number]],Table1[JV '#],Table1[Longitude])</f>
        <v>-80.472647222222221</v>
      </c>
      <c r="J533" s="1" t="e">
        <f>IF(LOOKUP(Table6[[#This Row],[JV Number]],Table5[JV Number],Table5[Requires Clear/Grub])="",0,1)</f>
        <v>#REF!</v>
      </c>
      <c r="K533" s="1" t="e">
        <f>IF(LOOKUP(Table6[[#This Row],[JV Number]],Table5[JV Number],Table5[Requires Stakeout])="",0,1)</f>
        <v>#REF!</v>
      </c>
      <c r="L533" s="1" t="e">
        <f>IF(LOOKUP(Table6[[#This Row],[JV Number]],Table5[JV Number],Table5[Requires Earthwork])="",0,1)</f>
        <v>#REF!</v>
      </c>
      <c r="M533" s="1" t="e">
        <f>IF(LOOKUP(Table6[[#This Row],[JV Number]],Table5[JV Number],Table5[Requires Guardrail Adjustment])="",0,1)</f>
        <v>#REF!</v>
      </c>
      <c r="N533" s="1" t="e">
        <f>IF(LOOKUP(Table6[[#This Row],[JV Number]],Table5[JV Number],Table5[Requires Other Action])="",0,1)</f>
        <v>#REF!</v>
      </c>
    </row>
    <row r="534" spans="3:14" x14ac:dyDescent="0.25">
      <c r="C534" s="1">
        <v>536</v>
      </c>
      <c r="D534" s="1" t="str">
        <f>LOOKUP(Table6[[#This Row],[JV Number]],Table5[JV Number],Table5[Early Completion Bridge])</f>
        <v>--</v>
      </c>
      <c r="E534" s="1" t="e">
        <f>LOOKUP(Table6[[#This Row],[JV Number]],Table5[JV Number],Table5[Region])</f>
        <v>#REF!</v>
      </c>
      <c r="F534" s="1">
        <f>LOOKUP(Table6[[#This Row],[JV Number]],Table5[JV Number],Table5[District])</f>
        <v>12</v>
      </c>
      <c r="G534" s="1" t="str">
        <f>LOOKUP(Table6[[#This Row],[JV Number]],Table5[JV Number],Table5[County])</f>
        <v>Washington</v>
      </c>
      <c r="H534" s="485">
        <f>LOOKUP(Table6[[#This Row],[JV Number]],Table1[JV '#],Table1[Latitude])</f>
        <v>40.465388888888889</v>
      </c>
      <c r="I534" s="485">
        <f>LOOKUP(Table6[[#This Row],[JV Number]],Table1[JV '#],Table1[Longitude])</f>
        <v>-80.478363888888893</v>
      </c>
      <c r="J534" s="1" t="e">
        <f>IF(LOOKUP(Table6[[#This Row],[JV Number]],Table5[JV Number],Table5[Requires Clear/Grub])="",0,1)</f>
        <v>#REF!</v>
      </c>
      <c r="K534" s="1" t="e">
        <f>IF(LOOKUP(Table6[[#This Row],[JV Number]],Table5[JV Number],Table5[Requires Stakeout])="",0,1)</f>
        <v>#REF!</v>
      </c>
      <c r="L534" s="1" t="e">
        <f>IF(LOOKUP(Table6[[#This Row],[JV Number]],Table5[JV Number],Table5[Requires Earthwork])="",0,1)</f>
        <v>#REF!</v>
      </c>
      <c r="M534" s="1" t="e">
        <f>IF(LOOKUP(Table6[[#This Row],[JV Number]],Table5[JV Number],Table5[Requires Guardrail Adjustment])="",0,1)</f>
        <v>#REF!</v>
      </c>
      <c r="N534" s="1" t="e">
        <f>IF(LOOKUP(Table6[[#This Row],[JV Number]],Table5[JV Number],Table5[Requires Other Action])="",0,1)</f>
        <v>#REF!</v>
      </c>
    </row>
    <row r="535" spans="3:14" x14ac:dyDescent="0.25">
      <c r="C535" s="1">
        <v>537</v>
      </c>
      <c r="D535" s="1" t="str">
        <f>LOOKUP(Table6[[#This Row],[JV Number]],Table5[JV Number],Table5[Early Completion Bridge])</f>
        <v>--</v>
      </c>
      <c r="E535" s="1" t="e">
        <f>LOOKUP(Table6[[#This Row],[JV Number]],Table5[JV Number],Table5[Region])</f>
        <v>#REF!</v>
      </c>
      <c r="F535" s="1">
        <f>LOOKUP(Table6[[#This Row],[JV Number]],Table5[JV Number],Table5[District])</f>
        <v>12</v>
      </c>
      <c r="G535" s="1" t="str">
        <f>LOOKUP(Table6[[#This Row],[JV Number]],Table5[JV Number],Table5[County])</f>
        <v>Washington</v>
      </c>
      <c r="H535" s="485">
        <f>LOOKUP(Table6[[#This Row],[JV Number]],Table1[JV '#],Table1[Latitude])</f>
        <v>40.321027777777779</v>
      </c>
      <c r="I535" s="485">
        <f>LOOKUP(Table6[[#This Row],[JV Number]],Table1[JV '#],Table1[Longitude])</f>
        <v>-80.441788888888894</v>
      </c>
      <c r="J535" s="1" t="e">
        <f>IF(LOOKUP(Table6[[#This Row],[JV Number]],Table5[JV Number],Table5[Requires Clear/Grub])="",0,1)</f>
        <v>#REF!</v>
      </c>
      <c r="K535" s="1" t="e">
        <f>IF(LOOKUP(Table6[[#This Row],[JV Number]],Table5[JV Number],Table5[Requires Stakeout])="",0,1)</f>
        <v>#REF!</v>
      </c>
      <c r="L535" s="1" t="e">
        <f>IF(LOOKUP(Table6[[#This Row],[JV Number]],Table5[JV Number],Table5[Requires Earthwork])="",0,1)</f>
        <v>#REF!</v>
      </c>
      <c r="M535" s="1" t="e">
        <f>IF(LOOKUP(Table6[[#This Row],[JV Number]],Table5[JV Number],Table5[Requires Guardrail Adjustment])="",0,1)</f>
        <v>#REF!</v>
      </c>
      <c r="N535" s="1" t="e">
        <f>IF(LOOKUP(Table6[[#This Row],[JV Number]],Table5[JV Number],Table5[Requires Other Action])="",0,1)</f>
        <v>#REF!</v>
      </c>
    </row>
    <row r="536" spans="3:14" x14ac:dyDescent="0.25">
      <c r="C536" s="1">
        <v>538</v>
      </c>
      <c r="D536" s="1" t="str">
        <f>LOOKUP(Table6[[#This Row],[JV Number]],Table5[JV Number],Table5[Early Completion Bridge])</f>
        <v>--</v>
      </c>
      <c r="E536" s="1" t="e">
        <f>LOOKUP(Table6[[#This Row],[JV Number]],Table5[JV Number],Table5[Region])</f>
        <v>#REF!</v>
      </c>
      <c r="F536" s="1">
        <f>LOOKUP(Table6[[#This Row],[JV Number]],Table5[JV Number],Table5[District])</f>
        <v>12</v>
      </c>
      <c r="G536" s="1" t="str">
        <f>LOOKUP(Table6[[#This Row],[JV Number]],Table5[JV Number],Table5[County])</f>
        <v>Washington</v>
      </c>
      <c r="H536" s="485">
        <f>LOOKUP(Table6[[#This Row],[JV Number]],Table1[JV '#],Table1[Latitude])</f>
        <v>40.309916666666666</v>
      </c>
      <c r="I536" s="485">
        <f>LOOKUP(Table6[[#This Row],[JV Number]],Table1[JV '#],Table1[Longitude])</f>
        <v>-80.445055555555555</v>
      </c>
      <c r="J536" s="1" t="e">
        <f>IF(LOOKUP(Table6[[#This Row],[JV Number]],Table5[JV Number],Table5[Requires Clear/Grub])="",0,1)</f>
        <v>#REF!</v>
      </c>
      <c r="K536" s="1" t="e">
        <f>IF(LOOKUP(Table6[[#This Row],[JV Number]],Table5[JV Number],Table5[Requires Stakeout])="",0,1)</f>
        <v>#REF!</v>
      </c>
      <c r="L536" s="1" t="e">
        <f>IF(LOOKUP(Table6[[#This Row],[JV Number]],Table5[JV Number],Table5[Requires Earthwork])="",0,1)</f>
        <v>#REF!</v>
      </c>
      <c r="M536" s="1" t="e">
        <f>IF(LOOKUP(Table6[[#This Row],[JV Number]],Table5[JV Number],Table5[Requires Guardrail Adjustment])="",0,1)</f>
        <v>#REF!</v>
      </c>
      <c r="N536" s="1" t="e">
        <f>IF(LOOKUP(Table6[[#This Row],[JV Number]],Table5[JV Number],Table5[Requires Other Action])="",0,1)</f>
        <v>#REF!</v>
      </c>
    </row>
    <row r="537" spans="3:14" x14ac:dyDescent="0.25">
      <c r="C537" s="1">
        <v>539</v>
      </c>
      <c r="D537" s="1" t="str">
        <f>LOOKUP(Table6[[#This Row],[JV Number]],Table5[JV Number],Table5[Early Completion Bridge])</f>
        <v>--</v>
      </c>
      <c r="E537" s="1" t="e">
        <f>LOOKUP(Table6[[#This Row],[JV Number]],Table5[JV Number],Table5[Region])</f>
        <v>#REF!</v>
      </c>
      <c r="F537" s="1">
        <f>LOOKUP(Table6[[#This Row],[JV Number]],Table5[JV Number],Table5[District])</f>
        <v>12</v>
      </c>
      <c r="G537" s="1" t="str">
        <f>LOOKUP(Table6[[#This Row],[JV Number]],Table5[JV Number],Table5[County])</f>
        <v>Washington</v>
      </c>
      <c r="H537" s="485">
        <f>LOOKUP(Table6[[#This Row],[JV Number]],Table1[JV '#],Table1[Latitude])</f>
        <v>40.326555555555558</v>
      </c>
      <c r="I537" s="485">
        <f>LOOKUP(Table6[[#This Row],[JV Number]],Table1[JV '#],Table1[Longitude])</f>
        <v>-80.254755555555562</v>
      </c>
      <c r="J537" s="1" t="e">
        <f>IF(LOOKUP(Table6[[#This Row],[JV Number]],Table5[JV Number],Table5[Requires Clear/Grub])="",0,1)</f>
        <v>#REF!</v>
      </c>
      <c r="K537" s="1" t="e">
        <f>IF(LOOKUP(Table6[[#This Row],[JV Number]],Table5[JV Number],Table5[Requires Stakeout])="",0,1)</f>
        <v>#REF!</v>
      </c>
      <c r="L537" s="1" t="e">
        <f>IF(LOOKUP(Table6[[#This Row],[JV Number]],Table5[JV Number],Table5[Requires Earthwork])="",0,1)</f>
        <v>#REF!</v>
      </c>
      <c r="M537" s="1" t="e">
        <f>IF(LOOKUP(Table6[[#This Row],[JV Number]],Table5[JV Number],Table5[Requires Guardrail Adjustment])="",0,1)</f>
        <v>#REF!</v>
      </c>
      <c r="N537" s="1" t="e">
        <f>IF(LOOKUP(Table6[[#This Row],[JV Number]],Table5[JV Number],Table5[Requires Other Action])="",0,1)</f>
        <v>#REF!</v>
      </c>
    </row>
    <row r="538" spans="3:14" x14ac:dyDescent="0.25">
      <c r="C538" s="1">
        <v>540</v>
      </c>
      <c r="D538" s="1" t="str">
        <f>LOOKUP(Table6[[#This Row],[JV Number]],Table5[JV Number],Table5[Early Completion Bridge])</f>
        <v>--</v>
      </c>
      <c r="E538" s="1" t="e">
        <f>LOOKUP(Table6[[#This Row],[JV Number]],Table5[JV Number],Table5[Region])</f>
        <v>#REF!</v>
      </c>
      <c r="F538" s="1">
        <f>LOOKUP(Table6[[#This Row],[JV Number]],Table5[JV Number],Table5[District])</f>
        <v>12</v>
      </c>
      <c r="G538" s="1" t="str">
        <f>LOOKUP(Table6[[#This Row],[JV Number]],Table5[JV Number],Table5[County])</f>
        <v>Washington</v>
      </c>
      <c r="H538" s="485">
        <f>LOOKUP(Table6[[#This Row],[JV Number]],Table1[JV '#],Table1[Latitude])</f>
        <v>40.198444444444448</v>
      </c>
      <c r="I538" s="485">
        <f>LOOKUP(Table6[[#This Row],[JV Number]],Table1[JV '#],Table1[Longitude])</f>
        <v>-80.407716666666673</v>
      </c>
      <c r="J538" s="1" t="e">
        <f>IF(LOOKUP(Table6[[#This Row],[JV Number]],Table5[JV Number],Table5[Requires Clear/Grub])="",0,1)</f>
        <v>#REF!</v>
      </c>
      <c r="K538" s="1" t="e">
        <f>IF(LOOKUP(Table6[[#This Row],[JV Number]],Table5[JV Number],Table5[Requires Stakeout])="",0,1)</f>
        <v>#REF!</v>
      </c>
      <c r="L538" s="1" t="e">
        <f>IF(LOOKUP(Table6[[#This Row],[JV Number]],Table5[JV Number],Table5[Requires Earthwork])="",0,1)</f>
        <v>#REF!</v>
      </c>
      <c r="M538" s="1" t="e">
        <f>IF(LOOKUP(Table6[[#This Row],[JV Number]],Table5[JV Number],Table5[Requires Guardrail Adjustment])="",0,1)</f>
        <v>#REF!</v>
      </c>
      <c r="N538" s="1" t="e">
        <f>IF(LOOKUP(Table6[[#This Row],[JV Number]],Table5[JV Number],Table5[Requires Other Action])="",0,1)</f>
        <v>#REF!</v>
      </c>
    </row>
    <row r="539" spans="3:14" x14ac:dyDescent="0.25">
      <c r="C539" s="1">
        <v>541</v>
      </c>
      <c r="D539" s="1" t="str">
        <f>LOOKUP(Table6[[#This Row],[JV Number]],Table5[JV Number],Table5[Early Completion Bridge])</f>
        <v>--</v>
      </c>
      <c r="E539" s="1" t="e">
        <f>LOOKUP(Table6[[#This Row],[JV Number]],Table5[JV Number],Table5[Region])</f>
        <v>#REF!</v>
      </c>
      <c r="F539" s="1">
        <f>LOOKUP(Table6[[#This Row],[JV Number]],Table5[JV Number],Table5[District])</f>
        <v>12</v>
      </c>
      <c r="G539" s="1" t="str">
        <f>LOOKUP(Table6[[#This Row],[JV Number]],Table5[JV Number],Table5[County])</f>
        <v>Westmoreland</v>
      </c>
      <c r="H539" s="485">
        <f>LOOKUP(Table6[[#This Row],[JV Number]],Table1[JV '#],Table1[Latitude])</f>
        <v>40.14297222222222</v>
      </c>
      <c r="I539" s="485">
        <f>LOOKUP(Table6[[#This Row],[JV Number]],Table1[JV '#],Table1[Longitude])</f>
        <v>-79.486544444444448</v>
      </c>
      <c r="J539" s="1" t="e">
        <f>IF(LOOKUP(Table6[[#This Row],[JV Number]],Table5[JV Number],Table5[Requires Clear/Grub])="",0,1)</f>
        <v>#REF!</v>
      </c>
      <c r="K539" s="1" t="e">
        <f>IF(LOOKUP(Table6[[#This Row],[JV Number]],Table5[JV Number],Table5[Requires Stakeout])="",0,1)</f>
        <v>#REF!</v>
      </c>
      <c r="L539" s="1" t="e">
        <f>IF(LOOKUP(Table6[[#This Row],[JV Number]],Table5[JV Number],Table5[Requires Earthwork])="",0,1)</f>
        <v>#REF!</v>
      </c>
      <c r="M539" s="1" t="e">
        <f>IF(LOOKUP(Table6[[#This Row],[JV Number]],Table5[JV Number],Table5[Requires Guardrail Adjustment])="",0,1)</f>
        <v>#REF!</v>
      </c>
      <c r="N539" s="1" t="e">
        <f>IF(LOOKUP(Table6[[#This Row],[JV Number]],Table5[JV Number],Table5[Requires Other Action])="",0,1)</f>
        <v>#REF!</v>
      </c>
    </row>
    <row r="540" spans="3:14" x14ac:dyDescent="0.25">
      <c r="C540" s="1">
        <v>542</v>
      </c>
      <c r="D540" s="1" t="str">
        <f>LOOKUP(Table6[[#This Row],[JV Number]],Table5[JV Number],Table5[Early Completion Bridge])</f>
        <v>Y</v>
      </c>
      <c r="E540" s="1" t="e">
        <f>LOOKUP(Table6[[#This Row],[JV Number]],Table5[JV Number],Table5[Region])</f>
        <v>#REF!</v>
      </c>
      <c r="F540" s="1">
        <f>LOOKUP(Table6[[#This Row],[JV Number]],Table5[JV Number],Table5[District])</f>
        <v>12</v>
      </c>
      <c r="G540" s="1" t="str">
        <f>LOOKUP(Table6[[#This Row],[JV Number]],Table5[JV Number],Table5[County])</f>
        <v>Westmoreland</v>
      </c>
      <c r="H540" s="485">
        <f>LOOKUP(Table6[[#This Row],[JV Number]],Table1[JV '#],Table1[Latitude])</f>
        <v>40.571444444444445</v>
      </c>
      <c r="I540" s="485">
        <f>LOOKUP(Table6[[#This Row],[JV Number]],Table1[JV '#],Table1[Longitude])</f>
        <v>-79.749494444444451</v>
      </c>
      <c r="J540" s="1" t="e">
        <f>IF(LOOKUP(Table6[[#This Row],[JV Number]],Table5[JV Number],Table5[Requires Clear/Grub])="",0,1)</f>
        <v>#REF!</v>
      </c>
      <c r="K540" s="1" t="e">
        <f>IF(LOOKUP(Table6[[#This Row],[JV Number]],Table5[JV Number],Table5[Requires Stakeout])="",0,1)</f>
        <v>#REF!</v>
      </c>
      <c r="L540" s="1" t="e">
        <f>IF(LOOKUP(Table6[[#This Row],[JV Number]],Table5[JV Number],Table5[Requires Earthwork])="",0,1)</f>
        <v>#REF!</v>
      </c>
      <c r="M540" s="1" t="e">
        <f>IF(LOOKUP(Table6[[#This Row],[JV Number]],Table5[JV Number],Table5[Requires Guardrail Adjustment])="",0,1)</f>
        <v>#REF!</v>
      </c>
      <c r="N540" s="1" t="e">
        <f>IF(LOOKUP(Table6[[#This Row],[JV Number]],Table5[JV Number],Table5[Requires Other Action])="",0,1)</f>
        <v>#REF!</v>
      </c>
    </row>
    <row r="541" spans="3:14" x14ac:dyDescent="0.25">
      <c r="C541" s="1">
        <v>543</v>
      </c>
      <c r="D541" s="1" t="str">
        <f>LOOKUP(Table6[[#This Row],[JV Number]],Table5[JV Number],Table5[Early Completion Bridge])</f>
        <v>--</v>
      </c>
      <c r="E541" s="1" t="e">
        <f>LOOKUP(Table6[[#This Row],[JV Number]],Table5[JV Number],Table5[Region])</f>
        <v>#REF!</v>
      </c>
      <c r="F541" s="1">
        <f>LOOKUP(Table6[[#This Row],[JV Number]],Table5[JV Number],Table5[District])</f>
        <v>12</v>
      </c>
      <c r="G541" s="1" t="str">
        <f>LOOKUP(Table6[[#This Row],[JV Number]],Table5[JV Number],Table5[County])</f>
        <v>Westmoreland</v>
      </c>
      <c r="H541" s="485">
        <f>LOOKUP(Table6[[#This Row],[JV Number]],Table1[JV '#],Table1[Latitude])</f>
        <v>40.280361111111112</v>
      </c>
      <c r="I541" s="485">
        <f>LOOKUP(Table6[[#This Row],[JV Number]],Table1[JV '#],Table1[Longitude])</f>
        <v>-79.648833333333329</v>
      </c>
      <c r="J541" s="1" t="e">
        <f>IF(LOOKUP(Table6[[#This Row],[JV Number]],Table5[JV Number],Table5[Requires Clear/Grub])="",0,1)</f>
        <v>#REF!</v>
      </c>
      <c r="K541" s="1" t="e">
        <f>IF(LOOKUP(Table6[[#This Row],[JV Number]],Table5[JV Number],Table5[Requires Stakeout])="",0,1)</f>
        <v>#REF!</v>
      </c>
      <c r="L541" s="1" t="e">
        <f>IF(LOOKUP(Table6[[#This Row],[JV Number]],Table5[JV Number],Table5[Requires Earthwork])="",0,1)</f>
        <v>#REF!</v>
      </c>
      <c r="M541" s="1" t="e">
        <f>IF(LOOKUP(Table6[[#This Row],[JV Number]],Table5[JV Number],Table5[Requires Guardrail Adjustment])="",0,1)</f>
        <v>#REF!</v>
      </c>
      <c r="N541" s="1" t="e">
        <f>IF(LOOKUP(Table6[[#This Row],[JV Number]],Table5[JV Number],Table5[Requires Other Action])="",0,1)</f>
        <v>#REF!</v>
      </c>
    </row>
    <row r="542" spans="3:14" x14ac:dyDescent="0.25">
      <c r="C542" s="1">
        <v>544</v>
      </c>
      <c r="D542" s="1" t="str">
        <f>LOOKUP(Table6[[#This Row],[JV Number]],Table5[JV Number],Table5[Early Completion Bridge])</f>
        <v>Y</v>
      </c>
      <c r="E542" s="1" t="e">
        <f>LOOKUP(Table6[[#This Row],[JV Number]],Table5[JV Number],Table5[Region])</f>
        <v>#REF!</v>
      </c>
      <c r="F542" s="1">
        <f>LOOKUP(Table6[[#This Row],[JV Number]],Table5[JV Number],Table5[District])</f>
        <v>12</v>
      </c>
      <c r="G542" s="1" t="str">
        <f>LOOKUP(Table6[[#This Row],[JV Number]],Table5[JV Number],Table5[County])</f>
        <v>Westmoreland</v>
      </c>
      <c r="H542" s="485">
        <f>LOOKUP(Table6[[#This Row],[JV Number]],Table1[JV '#],Table1[Latitude])</f>
        <v>40.285472222222225</v>
      </c>
      <c r="I542" s="485">
        <f>LOOKUP(Table6[[#This Row],[JV Number]],Table1[JV '#],Table1[Longitude])</f>
        <v>-79.234769444444439</v>
      </c>
      <c r="J542" s="1" t="e">
        <f>IF(LOOKUP(Table6[[#This Row],[JV Number]],Table5[JV Number],Table5[Requires Clear/Grub])="",0,1)</f>
        <v>#REF!</v>
      </c>
      <c r="K542" s="1" t="e">
        <f>IF(LOOKUP(Table6[[#This Row],[JV Number]],Table5[JV Number],Table5[Requires Stakeout])="",0,1)</f>
        <v>#REF!</v>
      </c>
      <c r="L542" s="1" t="e">
        <f>IF(LOOKUP(Table6[[#This Row],[JV Number]],Table5[JV Number],Table5[Requires Earthwork])="",0,1)</f>
        <v>#REF!</v>
      </c>
      <c r="M542" s="1" t="e">
        <f>IF(LOOKUP(Table6[[#This Row],[JV Number]],Table5[JV Number],Table5[Requires Guardrail Adjustment])="",0,1)</f>
        <v>#REF!</v>
      </c>
      <c r="N542" s="1" t="e">
        <f>IF(LOOKUP(Table6[[#This Row],[JV Number]],Table5[JV Number],Table5[Requires Other Action])="",0,1)</f>
        <v>#REF!</v>
      </c>
    </row>
    <row r="543" spans="3:14" x14ac:dyDescent="0.25">
      <c r="C543" s="1">
        <v>545</v>
      </c>
      <c r="D543" s="1" t="str">
        <f>LOOKUP(Table6[[#This Row],[JV Number]],Table5[JV Number],Table5[Early Completion Bridge])</f>
        <v>Y</v>
      </c>
      <c r="E543" s="1" t="e">
        <f>LOOKUP(Table6[[#This Row],[JV Number]],Table5[JV Number],Table5[Region])</f>
        <v>#REF!</v>
      </c>
      <c r="F543" s="1">
        <f>LOOKUP(Table6[[#This Row],[JV Number]],Table5[JV Number],Table5[District])</f>
        <v>12</v>
      </c>
      <c r="G543" s="1" t="str">
        <f>LOOKUP(Table6[[#This Row],[JV Number]],Table5[JV Number],Table5[County])</f>
        <v>Westmoreland</v>
      </c>
      <c r="H543" s="485">
        <f>LOOKUP(Table6[[#This Row],[JV Number]],Table1[JV '#],Table1[Latitude])</f>
        <v>40.518777777777778</v>
      </c>
      <c r="I543" s="485">
        <f>LOOKUP(Table6[[#This Row],[JV Number]],Table1[JV '#],Table1[Longitude])</f>
        <v>-79.69339166666667</v>
      </c>
      <c r="J543" s="1" t="e">
        <f>IF(LOOKUP(Table6[[#This Row],[JV Number]],Table5[JV Number],Table5[Requires Clear/Grub])="",0,1)</f>
        <v>#REF!</v>
      </c>
      <c r="K543" s="1" t="e">
        <f>IF(LOOKUP(Table6[[#This Row],[JV Number]],Table5[JV Number],Table5[Requires Stakeout])="",0,1)</f>
        <v>#REF!</v>
      </c>
      <c r="L543" s="1" t="e">
        <f>IF(LOOKUP(Table6[[#This Row],[JV Number]],Table5[JV Number],Table5[Requires Earthwork])="",0,1)</f>
        <v>#REF!</v>
      </c>
      <c r="M543" s="1" t="e">
        <f>IF(LOOKUP(Table6[[#This Row],[JV Number]],Table5[JV Number],Table5[Requires Guardrail Adjustment])="",0,1)</f>
        <v>#REF!</v>
      </c>
      <c r="N543" s="1" t="e">
        <f>IF(LOOKUP(Table6[[#This Row],[JV Number]],Table5[JV Number],Table5[Requires Other Action])="",0,1)</f>
        <v>#REF!</v>
      </c>
    </row>
    <row r="544" spans="3:14" x14ac:dyDescent="0.25">
      <c r="C544" s="1">
        <v>546</v>
      </c>
      <c r="D544" s="1" t="str">
        <f>LOOKUP(Table6[[#This Row],[JV Number]],Table5[JV Number],Table5[Early Completion Bridge])</f>
        <v>Y</v>
      </c>
      <c r="E544" s="1" t="e">
        <f>LOOKUP(Table6[[#This Row],[JV Number]],Table5[JV Number],Table5[Region])</f>
        <v>#REF!</v>
      </c>
      <c r="F544" s="1">
        <f>LOOKUP(Table6[[#This Row],[JV Number]],Table5[JV Number],Table5[District])</f>
        <v>12</v>
      </c>
      <c r="G544" s="1" t="str">
        <f>LOOKUP(Table6[[#This Row],[JV Number]],Table5[JV Number],Table5[County])</f>
        <v>Westmoreland</v>
      </c>
      <c r="H544" s="485">
        <f>LOOKUP(Table6[[#This Row],[JV Number]],Table1[JV '#],Table1[Latitude])</f>
        <v>40.195722222222223</v>
      </c>
      <c r="I544" s="485">
        <f>LOOKUP(Table6[[#This Row],[JV Number]],Table1[JV '#],Table1[Longitude])</f>
        <v>-79.240719444444451</v>
      </c>
      <c r="J544" s="1" t="e">
        <f>IF(LOOKUP(Table6[[#This Row],[JV Number]],Table5[JV Number],Table5[Requires Clear/Grub])="",0,1)</f>
        <v>#REF!</v>
      </c>
      <c r="K544" s="1" t="e">
        <f>IF(LOOKUP(Table6[[#This Row],[JV Number]],Table5[JV Number],Table5[Requires Stakeout])="",0,1)</f>
        <v>#REF!</v>
      </c>
      <c r="L544" s="1" t="e">
        <f>IF(LOOKUP(Table6[[#This Row],[JV Number]],Table5[JV Number],Table5[Requires Earthwork])="",0,1)</f>
        <v>#REF!</v>
      </c>
      <c r="M544" s="1" t="e">
        <f>IF(LOOKUP(Table6[[#This Row],[JV Number]],Table5[JV Number],Table5[Requires Guardrail Adjustment])="",0,1)</f>
        <v>#REF!</v>
      </c>
      <c r="N544" s="1" t="e">
        <f>IF(LOOKUP(Table6[[#This Row],[JV Number]],Table5[JV Number],Table5[Requires Other Action])="",0,1)</f>
        <v>#REF!</v>
      </c>
    </row>
    <row r="545" spans="3:14" x14ac:dyDescent="0.25">
      <c r="C545" s="1">
        <v>547</v>
      </c>
      <c r="D545" s="1" t="str">
        <f>LOOKUP(Table6[[#This Row],[JV Number]],Table5[JV Number],Table5[Early Completion Bridge])</f>
        <v>Y</v>
      </c>
      <c r="E545" s="1" t="e">
        <f>LOOKUP(Table6[[#This Row],[JV Number]],Table5[JV Number],Table5[Region])</f>
        <v>#REF!</v>
      </c>
      <c r="F545" s="1">
        <f>LOOKUP(Table6[[#This Row],[JV Number]],Table5[JV Number],Table5[District])</f>
        <v>12</v>
      </c>
      <c r="G545" s="1" t="str">
        <f>LOOKUP(Table6[[#This Row],[JV Number]],Table5[JV Number],Table5[County])</f>
        <v>Westmoreland</v>
      </c>
      <c r="H545" s="485">
        <f>LOOKUP(Table6[[#This Row],[JV Number]],Table1[JV '#],Table1[Latitude])</f>
        <v>40.21886111111111</v>
      </c>
      <c r="I545" s="485">
        <f>LOOKUP(Table6[[#This Row],[JV Number]],Table1[JV '#],Table1[Longitude])</f>
        <v>-79.219141666666673</v>
      </c>
      <c r="J545" s="1" t="e">
        <f>IF(LOOKUP(Table6[[#This Row],[JV Number]],Table5[JV Number],Table5[Requires Clear/Grub])="",0,1)</f>
        <v>#REF!</v>
      </c>
      <c r="K545" s="1" t="e">
        <f>IF(LOOKUP(Table6[[#This Row],[JV Number]],Table5[JV Number],Table5[Requires Stakeout])="",0,1)</f>
        <v>#REF!</v>
      </c>
      <c r="L545" s="1" t="e">
        <f>IF(LOOKUP(Table6[[#This Row],[JV Number]],Table5[JV Number],Table5[Requires Earthwork])="",0,1)</f>
        <v>#REF!</v>
      </c>
      <c r="M545" s="1" t="e">
        <f>IF(LOOKUP(Table6[[#This Row],[JV Number]],Table5[JV Number],Table5[Requires Guardrail Adjustment])="",0,1)</f>
        <v>#REF!</v>
      </c>
      <c r="N545" s="1" t="e">
        <f>IF(LOOKUP(Table6[[#This Row],[JV Number]],Table5[JV Number],Table5[Requires Other Action])="",0,1)</f>
        <v>#REF!</v>
      </c>
    </row>
    <row r="546" spans="3:14" x14ac:dyDescent="0.25">
      <c r="C546" s="1">
        <v>548</v>
      </c>
      <c r="D546" s="1" t="str">
        <f>LOOKUP(Table6[[#This Row],[JV Number]],Table5[JV Number],Table5[Early Completion Bridge])</f>
        <v>--</v>
      </c>
      <c r="E546" s="1" t="e">
        <f>LOOKUP(Table6[[#This Row],[JV Number]],Table5[JV Number],Table5[Region])</f>
        <v>#REF!</v>
      </c>
      <c r="F546" s="1">
        <f>LOOKUP(Table6[[#This Row],[JV Number]],Table5[JV Number],Table5[District])</f>
        <v>12</v>
      </c>
      <c r="G546" s="1" t="str">
        <f>LOOKUP(Table6[[#This Row],[JV Number]],Table5[JV Number],Table5[County])</f>
        <v>Westmoreland</v>
      </c>
      <c r="H546" s="485">
        <f>LOOKUP(Table6[[#This Row],[JV Number]],Table1[JV '#],Table1[Latitude])</f>
        <v>40.251305555555554</v>
      </c>
      <c r="I546" s="485">
        <f>LOOKUP(Table6[[#This Row],[JV Number]],Table1[JV '#],Table1[Longitude])</f>
        <v>-79.221777777777774</v>
      </c>
      <c r="J546" s="1" t="e">
        <f>IF(LOOKUP(Table6[[#This Row],[JV Number]],Table5[JV Number],Table5[Requires Clear/Grub])="",0,1)</f>
        <v>#REF!</v>
      </c>
      <c r="K546" s="1" t="e">
        <f>IF(LOOKUP(Table6[[#This Row],[JV Number]],Table5[JV Number],Table5[Requires Stakeout])="",0,1)</f>
        <v>#REF!</v>
      </c>
      <c r="L546" s="1" t="e">
        <f>IF(LOOKUP(Table6[[#This Row],[JV Number]],Table5[JV Number],Table5[Requires Earthwork])="",0,1)</f>
        <v>#REF!</v>
      </c>
      <c r="M546" s="1" t="e">
        <f>IF(LOOKUP(Table6[[#This Row],[JV Number]],Table5[JV Number],Table5[Requires Guardrail Adjustment])="",0,1)</f>
        <v>#REF!</v>
      </c>
      <c r="N546" s="1" t="e">
        <f>IF(LOOKUP(Table6[[#This Row],[JV Number]],Table5[JV Number],Table5[Requires Other Action])="",0,1)</f>
        <v>#REF!</v>
      </c>
    </row>
    <row r="547" spans="3:14" x14ac:dyDescent="0.25">
      <c r="C547" s="1">
        <v>549</v>
      </c>
      <c r="D547" s="1" t="str">
        <f>LOOKUP(Table6[[#This Row],[JV Number]],Table5[JV Number],Table5[Early Completion Bridge])</f>
        <v>Y</v>
      </c>
      <c r="E547" s="1" t="e">
        <f>LOOKUP(Table6[[#This Row],[JV Number]],Table5[JV Number],Table5[Region])</f>
        <v>#REF!</v>
      </c>
      <c r="F547" s="1">
        <f>LOOKUP(Table6[[#This Row],[JV Number]],Table5[JV Number],Table5[District])</f>
        <v>12</v>
      </c>
      <c r="G547" s="1" t="str">
        <f>LOOKUP(Table6[[#This Row],[JV Number]],Table5[JV Number],Table5[County])</f>
        <v>Westmoreland</v>
      </c>
      <c r="H547" s="485">
        <f>LOOKUP(Table6[[#This Row],[JV Number]],Table1[JV '#],Table1[Latitude])</f>
        <v>40.262</v>
      </c>
      <c r="I547" s="485">
        <f>LOOKUP(Table6[[#This Row],[JV Number]],Table1[JV '#],Table1[Longitude])</f>
        <v>-79.196583333333336</v>
      </c>
      <c r="J547" s="1" t="e">
        <f>IF(LOOKUP(Table6[[#This Row],[JV Number]],Table5[JV Number],Table5[Requires Clear/Grub])="",0,1)</f>
        <v>#REF!</v>
      </c>
      <c r="K547" s="1" t="e">
        <f>IF(LOOKUP(Table6[[#This Row],[JV Number]],Table5[JV Number],Table5[Requires Stakeout])="",0,1)</f>
        <v>#REF!</v>
      </c>
      <c r="L547" s="1" t="e">
        <f>IF(LOOKUP(Table6[[#This Row],[JV Number]],Table5[JV Number],Table5[Requires Earthwork])="",0,1)</f>
        <v>#REF!</v>
      </c>
      <c r="M547" s="1" t="e">
        <f>IF(LOOKUP(Table6[[#This Row],[JV Number]],Table5[JV Number],Table5[Requires Guardrail Adjustment])="",0,1)</f>
        <v>#REF!</v>
      </c>
      <c r="N547" s="1" t="e">
        <f>IF(LOOKUP(Table6[[#This Row],[JV Number]],Table5[JV Number],Table5[Requires Other Action])="",0,1)</f>
        <v>#REF!</v>
      </c>
    </row>
    <row r="548" spans="3:14" x14ac:dyDescent="0.25">
      <c r="C548" s="1">
        <v>550</v>
      </c>
      <c r="D548" s="1" t="str">
        <f>LOOKUP(Table6[[#This Row],[JV Number]],Table5[JV Number],Table5[Early Completion Bridge])</f>
        <v>--</v>
      </c>
      <c r="E548" s="1" t="e">
        <f>LOOKUP(Table6[[#This Row],[JV Number]],Table5[JV Number],Table5[Region])</f>
        <v>#REF!</v>
      </c>
      <c r="F548" s="1">
        <f>LOOKUP(Table6[[#This Row],[JV Number]],Table5[JV Number],Table5[District])</f>
        <v>12</v>
      </c>
      <c r="G548" s="1" t="str">
        <f>LOOKUP(Table6[[#This Row],[JV Number]],Table5[JV Number],Table5[County])</f>
        <v>Westmoreland</v>
      </c>
      <c r="H548" s="485">
        <f>LOOKUP(Table6[[#This Row],[JV Number]],Table1[JV '#],Table1[Latitude])</f>
        <v>40.252222222222223</v>
      </c>
      <c r="I548" s="485">
        <f>LOOKUP(Table6[[#This Row],[JV Number]],Table1[JV '#],Table1[Longitude])</f>
        <v>-79.390372222222226</v>
      </c>
      <c r="J548" s="1" t="e">
        <f>IF(LOOKUP(Table6[[#This Row],[JV Number]],Table5[JV Number],Table5[Requires Clear/Grub])="",0,1)</f>
        <v>#REF!</v>
      </c>
      <c r="K548" s="1" t="e">
        <f>IF(LOOKUP(Table6[[#This Row],[JV Number]],Table5[JV Number],Table5[Requires Stakeout])="",0,1)</f>
        <v>#REF!</v>
      </c>
      <c r="L548" s="1" t="e">
        <f>IF(LOOKUP(Table6[[#This Row],[JV Number]],Table5[JV Number],Table5[Requires Earthwork])="",0,1)</f>
        <v>#REF!</v>
      </c>
      <c r="M548" s="1" t="e">
        <f>IF(LOOKUP(Table6[[#This Row],[JV Number]],Table5[JV Number],Table5[Requires Guardrail Adjustment])="",0,1)</f>
        <v>#REF!</v>
      </c>
      <c r="N548" s="1" t="e">
        <f>IF(LOOKUP(Table6[[#This Row],[JV Number]],Table5[JV Number],Table5[Requires Other Action])="",0,1)</f>
        <v>#REF!</v>
      </c>
    </row>
    <row r="549" spans="3:14" x14ac:dyDescent="0.25">
      <c r="C549" s="1">
        <v>551</v>
      </c>
      <c r="D549" s="1" t="str">
        <f>LOOKUP(Table6[[#This Row],[JV Number]],Table5[JV Number],Table5[Early Completion Bridge])</f>
        <v>--</v>
      </c>
      <c r="E549" s="1" t="e">
        <f>LOOKUP(Table6[[#This Row],[JV Number]],Table5[JV Number],Table5[Region])</f>
        <v>#REF!</v>
      </c>
      <c r="F549" s="1">
        <f>LOOKUP(Table6[[#This Row],[JV Number]],Table5[JV Number],Table5[District])</f>
        <v>12</v>
      </c>
      <c r="G549" s="1" t="str">
        <f>LOOKUP(Table6[[#This Row],[JV Number]],Table5[JV Number],Table5[County])</f>
        <v>Westmoreland</v>
      </c>
      <c r="H549" s="485">
        <f>LOOKUP(Table6[[#This Row],[JV Number]],Table1[JV '#],Table1[Latitude])</f>
        <v>40.321888888888886</v>
      </c>
      <c r="I549" s="485">
        <f>LOOKUP(Table6[[#This Row],[JV Number]],Table1[JV '#],Table1[Longitude])</f>
        <v>-79.130708333333331</v>
      </c>
      <c r="J549" s="1" t="e">
        <f>IF(LOOKUP(Table6[[#This Row],[JV Number]],Table5[JV Number],Table5[Requires Clear/Grub])="",0,1)</f>
        <v>#REF!</v>
      </c>
      <c r="K549" s="1" t="e">
        <f>IF(LOOKUP(Table6[[#This Row],[JV Number]],Table5[JV Number],Table5[Requires Stakeout])="",0,1)</f>
        <v>#REF!</v>
      </c>
      <c r="L549" s="1" t="e">
        <f>IF(LOOKUP(Table6[[#This Row],[JV Number]],Table5[JV Number],Table5[Requires Earthwork])="",0,1)</f>
        <v>#REF!</v>
      </c>
      <c r="M549" s="1" t="e">
        <f>IF(LOOKUP(Table6[[#This Row],[JV Number]],Table5[JV Number],Table5[Requires Guardrail Adjustment])="",0,1)</f>
        <v>#REF!</v>
      </c>
      <c r="N549" s="1" t="e">
        <f>IF(LOOKUP(Table6[[#This Row],[JV Number]],Table5[JV Number],Table5[Requires Other Action])="",0,1)</f>
        <v>#REF!</v>
      </c>
    </row>
    <row r="550" spans="3:14" x14ac:dyDescent="0.25">
      <c r="C550" s="1">
        <v>552</v>
      </c>
      <c r="D550" s="1" t="str">
        <f>LOOKUP(Table6[[#This Row],[JV Number]],Table5[JV Number],Table5[Early Completion Bridge])</f>
        <v>Y</v>
      </c>
      <c r="E550" s="1" t="e">
        <f>LOOKUP(Table6[[#This Row],[JV Number]],Table5[JV Number],Table5[Region])</f>
        <v>#REF!</v>
      </c>
      <c r="F550" s="1">
        <f>LOOKUP(Table6[[#This Row],[JV Number]],Table5[JV Number],Table5[District])</f>
        <v>12</v>
      </c>
      <c r="G550" s="1" t="str">
        <f>LOOKUP(Table6[[#This Row],[JV Number]],Table5[JV Number],Table5[County])</f>
        <v>Westmoreland</v>
      </c>
      <c r="H550" s="485">
        <f>LOOKUP(Table6[[#This Row],[JV Number]],Table1[JV '#],Table1[Latitude])</f>
        <v>40.260444444444445</v>
      </c>
      <c r="I550" s="485">
        <f>LOOKUP(Table6[[#This Row],[JV Number]],Table1[JV '#],Table1[Longitude])</f>
        <v>-79.201466666666661</v>
      </c>
      <c r="J550" s="1" t="e">
        <f>IF(LOOKUP(Table6[[#This Row],[JV Number]],Table5[JV Number],Table5[Requires Clear/Grub])="",0,1)</f>
        <v>#REF!</v>
      </c>
      <c r="K550" s="1" t="e">
        <f>IF(LOOKUP(Table6[[#This Row],[JV Number]],Table5[JV Number],Table5[Requires Stakeout])="",0,1)</f>
        <v>#REF!</v>
      </c>
      <c r="L550" s="1" t="e">
        <f>IF(LOOKUP(Table6[[#This Row],[JV Number]],Table5[JV Number],Table5[Requires Earthwork])="",0,1)</f>
        <v>#REF!</v>
      </c>
      <c r="M550" s="1" t="e">
        <f>IF(LOOKUP(Table6[[#This Row],[JV Number]],Table5[JV Number],Table5[Requires Guardrail Adjustment])="",0,1)</f>
        <v>#REF!</v>
      </c>
      <c r="N550" s="1" t="e">
        <f>IF(LOOKUP(Table6[[#This Row],[JV Number]],Table5[JV Number],Table5[Requires Other Action])="",0,1)</f>
        <v>#REF!</v>
      </c>
    </row>
    <row r="551" spans="3:14" x14ac:dyDescent="0.25">
      <c r="C551" s="1">
        <v>553</v>
      </c>
      <c r="D551" s="1" t="str">
        <f>LOOKUP(Table6[[#This Row],[JV Number]],Table5[JV Number],Table5[Early Completion Bridge])</f>
        <v>--</v>
      </c>
      <c r="E551" s="1" t="e">
        <f>LOOKUP(Table6[[#This Row],[JV Number]],Table5[JV Number],Table5[Region])</f>
        <v>#REF!</v>
      </c>
      <c r="F551" s="1">
        <f>LOOKUP(Table6[[#This Row],[JV Number]],Table5[JV Number],Table5[District])</f>
        <v>12</v>
      </c>
      <c r="G551" s="1" t="str">
        <f>LOOKUP(Table6[[#This Row],[JV Number]],Table5[JV Number],Table5[County])</f>
        <v>Westmoreland</v>
      </c>
      <c r="H551" s="485">
        <f>LOOKUP(Table6[[#This Row],[JV Number]],Table1[JV '#],Table1[Latitude])</f>
        <v>40.275333333333336</v>
      </c>
      <c r="I551" s="485">
        <f>LOOKUP(Table6[[#This Row],[JV Number]],Table1[JV '#],Table1[Longitude])</f>
        <v>-79.204363888888892</v>
      </c>
      <c r="J551" s="1" t="e">
        <f>IF(LOOKUP(Table6[[#This Row],[JV Number]],Table5[JV Number],Table5[Requires Clear/Grub])="",0,1)</f>
        <v>#REF!</v>
      </c>
      <c r="K551" s="1" t="e">
        <f>IF(LOOKUP(Table6[[#This Row],[JV Number]],Table5[JV Number],Table5[Requires Stakeout])="",0,1)</f>
        <v>#REF!</v>
      </c>
      <c r="L551" s="1" t="e">
        <f>IF(LOOKUP(Table6[[#This Row],[JV Number]],Table5[JV Number],Table5[Requires Earthwork])="",0,1)</f>
        <v>#REF!</v>
      </c>
      <c r="M551" s="1" t="e">
        <f>IF(LOOKUP(Table6[[#This Row],[JV Number]],Table5[JV Number],Table5[Requires Guardrail Adjustment])="",0,1)</f>
        <v>#REF!</v>
      </c>
      <c r="N551" s="1" t="e">
        <f>IF(LOOKUP(Table6[[#This Row],[JV Number]],Table5[JV Number],Table5[Requires Other Action])="",0,1)</f>
        <v>#REF!</v>
      </c>
    </row>
    <row r="552" spans="3:14" x14ac:dyDescent="0.25">
      <c r="C552" s="1">
        <v>554</v>
      </c>
      <c r="D552" s="1" t="str">
        <f>LOOKUP(Table6[[#This Row],[JV Number]],Table5[JV Number],Table5[Early Completion Bridge])</f>
        <v>Y</v>
      </c>
      <c r="E552" s="1" t="e">
        <f>LOOKUP(Table6[[#This Row],[JV Number]],Table5[JV Number],Table5[Region])</f>
        <v>#REF!</v>
      </c>
      <c r="F552" s="1">
        <f>LOOKUP(Table6[[#This Row],[JV Number]],Table5[JV Number],Table5[District])</f>
        <v>12</v>
      </c>
      <c r="G552" s="1" t="str">
        <f>LOOKUP(Table6[[#This Row],[JV Number]],Table5[JV Number],Table5[County])</f>
        <v>Westmoreland</v>
      </c>
      <c r="H552" s="485">
        <f>LOOKUP(Table6[[#This Row],[JV Number]],Table1[JV '#],Table1[Latitude])</f>
        <v>40.440444444444445</v>
      </c>
      <c r="I552" s="485">
        <f>LOOKUP(Table6[[#This Row],[JV Number]],Table1[JV '#],Table1[Longitude])</f>
        <v>-79.54387222222222</v>
      </c>
      <c r="J552" s="1" t="e">
        <f>IF(LOOKUP(Table6[[#This Row],[JV Number]],Table5[JV Number],Table5[Requires Clear/Grub])="",0,1)</f>
        <v>#REF!</v>
      </c>
      <c r="K552" s="1" t="e">
        <f>IF(LOOKUP(Table6[[#This Row],[JV Number]],Table5[JV Number],Table5[Requires Stakeout])="",0,1)</f>
        <v>#REF!</v>
      </c>
      <c r="L552" s="1" t="e">
        <f>IF(LOOKUP(Table6[[#This Row],[JV Number]],Table5[JV Number],Table5[Requires Earthwork])="",0,1)</f>
        <v>#REF!</v>
      </c>
      <c r="M552" s="1" t="e">
        <f>IF(LOOKUP(Table6[[#This Row],[JV Number]],Table5[JV Number],Table5[Requires Guardrail Adjustment])="",0,1)</f>
        <v>#REF!</v>
      </c>
      <c r="N552" s="1" t="e">
        <f>IF(LOOKUP(Table6[[#This Row],[JV Number]],Table5[JV Number],Table5[Requires Other Action])="",0,1)</f>
        <v>#REF!</v>
      </c>
    </row>
    <row r="553" spans="3:14" x14ac:dyDescent="0.25">
      <c r="C553" s="1">
        <v>555</v>
      </c>
      <c r="D553" s="1" t="str">
        <f>LOOKUP(Table6[[#This Row],[JV Number]],Table5[JV Number],Table5[Early Completion Bridge])</f>
        <v>--</v>
      </c>
      <c r="E553" s="1" t="e">
        <f>LOOKUP(Table6[[#This Row],[JV Number]],Table5[JV Number],Table5[Region])</f>
        <v>#REF!</v>
      </c>
      <c r="F553" s="1">
        <f>LOOKUP(Table6[[#This Row],[JV Number]],Table5[JV Number],Table5[District])</f>
        <v>12</v>
      </c>
      <c r="G553" s="1" t="str">
        <f>LOOKUP(Table6[[#This Row],[JV Number]],Table5[JV Number],Table5[County])</f>
        <v>Westmoreland</v>
      </c>
      <c r="H553" s="485">
        <f>LOOKUP(Table6[[#This Row],[JV Number]],Table1[JV '#],Table1[Latitude])</f>
        <v>40.219694444444443</v>
      </c>
      <c r="I553" s="485">
        <f>LOOKUP(Table6[[#This Row],[JV Number]],Table1[JV '#],Table1[Longitude])</f>
        <v>-79.509455555555562</v>
      </c>
      <c r="J553" s="1" t="e">
        <f>IF(LOOKUP(Table6[[#This Row],[JV Number]],Table5[JV Number],Table5[Requires Clear/Grub])="",0,1)</f>
        <v>#REF!</v>
      </c>
      <c r="K553" s="1" t="e">
        <f>IF(LOOKUP(Table6[[#This Row],[JV Number]],Table5[JV Number],Table5[Requires Stakeout])="",0,1)</f>
        <v>#REF!</v>
      </c>
      <c r="L553" s="1" t="e">
        <f>IF(LOOKUP(Table6[[#This Row],[JV Number]],Table5[JV Number],Table5[Requires Earthwork])="",0,1)</f>
        <v>#REF!</v>
      </c>
      <c r="M553" s="1" t="e">
        <f>IF(LOOKUP(Table6[[#This Row],[JV Number]],Table5[JV Number],Table5[Requires Guardrail Adjustment])="",0,1)</f>
        <v>#REF!</v>
      </c>
      <c r="N553" s="1" t="e">
        <f>IF(LOOKUP(Table6[[#This Row],[JV Number]],Table5[JV Number],Table5[Requires Other Action])="",0,1)</f>
        <v>#REF!</v>
      </c>
    </row>
    <row r="554" spans="3:14" x14ac:dyDescent="0.25">
      <c r="C554" s="1">
        <v>556</v>
      </c>
      <c r="D554" s="1" t="str">
        <f>LOOKUP(Table6[[#This Row],[JV Number]],Table5[JV Number],Table5[Early Completion Bridge])</f>
        <v>Y</v>
      </c>
      <c r="E554" s="1" t="e">
        <f>LOOKUP(Table6[[#This Row],[JV Number]],Table5[JV Number],Table5[Region])</f>
        <v>#REF!</v>
      </c>
      <c r="F554" s="1">
        <f>LOOKUP(Table6[[#This Row],[JV Number]],Table5[JV Number],Table5[District])</f>
        <v>12</v>
      </c>
      <c r="G554" s="1" t="str">
        <f>LOOKUP(Table6[[#This Row],[JV Number]],Table5[JV Number],Table5[County])</f>
        <v>Westmoreland</v>
      </c>
      <c r="H554" s="485">
        <f>LOOKUP(Table6[[#This Row],[JV Number]],Table1[JV '#],Table1[Latitude])</f>
        <v>40.28691666666667</v>
      </c>
      <c r="I554" s="485">
        <f>LOOKUP(Table6[[#This Row],[JV Number]],Table1[JV '#],Table1[Longitude])</f>
        <v>-79.510913888888894</v>
      </c>
      <c r="J554" s="1" t="e">
        <f>IF(LOOKUP(Table6[[#This Row],[JV Number]],Table5[JV Number],Table5[Requires Clear/Grub])="",0,1)</f>
        <v>#REF!</v>
      </c>
      <c r="K554" s="1" t="e">
        <f>IF(LOOKUP(Table6[[#This Row],[JV Number]],Table5[JV Number],Table5[Requires Stakeout])="",0,1)</f>
        <v>#REF!</v>
      </c>
      <c r="L554" s="1" t="e">
        <f>IF(LOOKUP(Table6[[#This Row],[JV Number]],Table5[JV Number],Table5[Requires Earthwork])="",0,1)</f>
        <v>#REF!</v>
      </c>
      <c r="M554" s="1" t="e">
        <f>IF(LOOKUP(Table6[[#This Row],[JV Number]],Table5[JV Number],Table5[Requires Guardrail Adjustment])="",0,1)</f>
        <v>#REF!</v>
      </c>
      <c r="N554" s="1" t="e">
        <f>IF(LOOKUP(Table6[[#This Row],[JV Number]],Table5[JV Number],Table5[Requires Other Action])="",0,1)</f>
        <v>#REF!</v>
      </c>
    </row>
    <row r="555" spans="3:14" x14ac:dyDescent="0.25">
      <c r="C555" s="1">
        <v>557</v>
      </c>
      <c r="D555" s="1" t="str">
        <f>LOOKUP(Table6[[#This Row],[JV Number]],Table5[JV Number],Table5[Early Completion Bridge])</f>
        <v>--</v>
      </c>
      <c r="E555" s="1" t="e">
        <f>LOOKUP(Table6[[#This Row],[JV Number]],Table5[JV Number],Table5[Region])</f>
        <v>#REF!</v>
      </c>
      <c r="F555" s="1">
        <f>LOOKUP(Table6[[#This Row],[JV Number]],Table5[JV Number],Table5[District])</f>
        <v>12</v>
      </c>
      <c r="G555" s="1" t="str">
        <f>LOOKUP(Table6[[#This Row],[JV Number]],Table5[JV Number],Table5[County])</f>
        <v>Westmoreland</v>
      </c>
      <c r="H555" s="485">
        <f>LOOKUP(Table6[[#This Row],[JV Number]],Table1[JV '#],Table1[Latitude])</f>
        <v>40.213666666666697</v>
      </c>
      <c r="I555" s="485">
        <f>LOOKUP(Table6[[#This Row],[JV Number]],Table1[JV '#],Table1[Longitude])</f>
        <v>-79.49744722222222</v>
      </c>
      <c r="J555" s="1" t="e">
        <f>IF(LOOKUP(Table6[[#This Row],[JV Number]],Table5[JV Number],Table5[Requires Clear/Grub])="",0,1)</f>
        <v>#REF!</v>
      </c>
      <c r="K555" s="1" t="e">
        <f>IF(LOOKUP(Table6[[#This Row],[JV Number]],Table5[JV Number],Table5[Requires Stakeout])="",0,1)</f>
        <v>#REF!</v>
      </c>
      <c r="L555" s="1" t="e">
        <f>IF(LOOKUP(Table6[[#This Row],[JV Number]],Table5[JV Number],Table5[Requires Earthwork])="",0,1)</f>
        <v>#REF!</v>
      </c>
      <c r="M555" s="1" t="e">
        <f>IF(LOOKUP(Table6[[#This Row],[JV Number]],Table5[JV Number],Table5[Requires Guardrail Adjustment])="",0,1)</f>
        <v>#REF!</v>
      </c>
      <c r="N555" s="1" t="e">
        <f>IF(LOOKUP(Table6[[#This Row],[JV Number]],Table5[JV Number],Table5[Requires Other Action])="",0,1)</f>
        <v>#REF!</v>
      </c>
    </row>
    <row r="556" spans="3:14" x14ac:dyDescent="0.25">
      <c r="C556" s="1">
        <v>558</v>
      </c>
      <c r="D556" s="1" t="str">
        <f>LOOKUP(Table6[[#This Row],[JV Number]],Table5[JV Number],Table5[Early Completion Bridge])</f>
        <v>--</v>
      </c>
      <c r="E556" s="1" t="e">
        <f>LOOKUP(Table6[[#This Row],[JV Number]],Table5[JV Number],Table5[Region])</f>
        <v>#REF!</v>
      </c>
      <c r="F556" s="1">
        <f>LOOKUP(Table6[[#This Row],[JV Number]],Table5[JV Number],Table5[District])</f>
        <v>12</v>
      </c>
      <c r="G556" s="1" t="str">
        <f>LOOKUP(Table6[[#This Row],[JV Number]],Table5[JV Number],Table5[County])</f>
        <v>Westmoreland</v>
      </c>
      <c r="H556" s="485">
        <f>LOOKUP(Table6[[#This Row],[JV Number]],Table1[JV '#],Table1[Latitude])</f>
        <v>40.330249999999999</v>
      </c>
      <c r="I556" s="485">
        <f>LOOKUP(Table6[[#This Row],[JV Number]],Table1[JV '#],Table1[Longitude])</f>
        <v>-79.614813888888889</v>
      </c>
      <c r="J556" s="1" t="e">
        <f>IF(LOOKUP(Table6[[#This Row],[JV Number]],Table5[JV Number],Table5[Requires Clear/Grub])="",0,1)</f>
        <v>#REF!</v>
      </c>
      <c r="K556" s="1" t="e">
        <f>IF(LOOKUP(Table6[[#This Row],[JV Number]],Table5[JV Number],Table5[Requires Stakeout])="",0,1)</f>
        <v>#REF!</v>
      </c>
      <c r="L556" s="1" t="e">
        <f>IF(LOOKUP(Table6[[#This Row],[JV Number]],Table5[JV Number],Table5[Requires Earthwork])="",0,1)</f>
        <v>#REF!</v>
      </c>
      <c r="M556" s="1" t="e">
        <f>IF(LOOKUP(Table6[[#This Row],[JV Number]],Table5[JV Number],Table5[Requires Guardrail Adjustment])="",0,1)</f>
        <v>#REF!</v>
      </c>
      <c r="N556" s="1" t="e">
        <f>IF(LOOKUP(Table6[[#This Row],[JV Number]],Table5[JV Number],Table5[Requires Other Action])="",0,1)</f>
        <v>#REF!</v>
      </c>
    </row>
    <row r="557" spans="3:14" x14ac:dyDescent="0.25">
      <c r="C557" s="1">
        <v>559</v>
      </c>
      <c r="D557" s="1" t="str">
        <f>LOOKUP(Table6[[#This Row],[JV Number]],Table5[JV Number],Table5[Early Completion Bridge])</f>
        <v>Y</v>
      </c>
      <c r="E557" s="1" t="e">
        <f>LOOKUP(Table6[[#This Row],[JV Number]],Table5[JV Number],Table5[Region])</f>
        <v>#REF!</v>
      </c>
      <c r="F557" s="1">
        <f>LOOKUP(Table6[[#This Row],[JV Number]],Table5[JV Number],Table5[District])</f>
        <v>12</v>
      </c>
      <c r="G557" s="1" t="str">
        <f>LOOKUP(Table6[[#This Row],[JV Number]],Table5[JV Number],Table5[County])</f>
        <v>Westmoreland</v>
      </c>
      <c r="H557" s="485">
        <f>LOOKUP(Table6[[#This Row],[JV Number]],Table1[JV '#],Table1[Latitude])</f>
        <v>40.423333333333332</v>
      </c>
      <c r="I557" s="485">
        <f>LOOKUP(Table6[[#This Row],[JV Number]],Table1[JV '#],Table1[Longitude])</f>
        <v>-79.63666666666667</v>
      </c>
      <c r="J557" s="1" t="e">
        <f>IF(LOOKUP(Table6[[#This Row],[JV Number]],Table5[JV Number],Table5[Requires Clear/Grub])="",0,1)</f>
        <v>#REF!</v>
      </c>
      <c r="K557" s="1" t="e">
        <f>IF(LOOKUP(Table6[[#This Row],[JV Number]],Table5[JV Number],Table5[Requires Stakeout])="",0,1)</f>
        <v>#REF!</v>
      </c>
      <c r="L557" s="1" t="e">
        <f>IF(LOOKUP(Table6[[#This Row],[JV Number]],Table5[JV Number],Table5[Requires Earthwork])="",0,1)</f>
        <v>#REF!</v>
      </c>
      <c r="M557" s="1" t="e">
        <f>IF(LOOKUP(Table6[[#This Row],[JV Number]],Table5[JV Number],Table5[Requires Guardrail Adjustment])="",0,1)</f>
        <v>#REF!</v>
      </c>
      <c r="N557" s="1" t="e">
        <f>IF(LOOKUP(Table6[[#This Row],[JV Number]],Table5[JV Number],Table5[Requires Other Action])="",0,1)</f>
        <v>#REF!</v>
      </c>
    </row>
    <row r="558" spans="3:14" x14ac:dyDescent="0.25">
      <c r="C558" s="1">
        <v>560</v>
      </c>
      <c r="D558" s="1" t="str">
        <f>LOOKUP(Table6[[#This Row],[JV Number]],Table5[JV Number],Table5[Early Completion Bridge])</f>
        <v>--</v>
      </c>
      <c r="E558" s="1" t="e">
        <f>LOOKUP(Table6[[#This Row],[JV Number]],Table5[JV Number],Table5[Region])</f>
        <v>#REF!</v>
      </c>
      <c r="F558" s="1">
        <f>LOOKUP(Table6[[#This Row],[JV Number]],Table5[JV Number],Table5[District])</f>
        <v>12</v>
      </c>
      <c r="G558" s="1" t="str">
        <f>LOOKUP(Table6[[#This Row],[JV Number]],Table5[JV Number],Table5[County])</f>
        <v>Westmoreland</v>
      </c>
      <c r="H558" s="485">
        <f>LOOKUP(Table6[[#This Row],[JV Number]],Table1[JV '#],Table1[Latitude])</f>
        <v>40.18116666666667</v>
      </c>
      <c r="I558" s="485">
        <f>LOOKUP(Table6[[#This Row],[JV Number]],Table1[JV '#],Table1[Longitude])</f>
        <v>-79.805833333333339</v>
      </c>
      <c r="J558" s="1" t="e">
        <f>IF(LOOKUP(Table6[[#This Row],[JV Number]],Table5[JV Number],Table5[Requires Clear/Grub])="",0,1)</f>
        <v>#REF!</v>
      </c>
      <c r="K558" s="1" t="e">
        <f>IF(LOOKUP(Table6[[#This Row],[JV Number]],Table5[JV Number],Table5[Requires Stakeout])="",0,1)</f>
        <v>#REF!</v>
      </c>
      <c r="L558" s="1" t="e">
        <f>IF(LOOKUP(Table6[[#This Row],[JV Number]],Table5[JV Number],Table5[Requires Earthwork])="",0,1)</f>
        <v>#REF!</v>
      </c>
      <c r="M558" s="1" t="e">
        <f>IF(LOOKUP(Table6[[#This Row],[JV Number]],Table5[JV Number],Table5[Requires Guardrail Adjustment])="",0,1)</f>
        <v>#REF!</v>
      </c>
      <c r="N558" s="1" t="e">
        <f>IF(LOOKUP(Table6[[#This Row],[JV Number]],Table5[JV Number],Table5[Requires Other Action])="",0,1)</f>
        <v>#REF!</v>
      </c>
    </row>
    <row r="559" spans="3:14" x14ac:dyDescent="0.25">
      <c r="C559" s="1">
        <v>561</v>
      </c>
      <c r="D559" s="1" t="str">
        <f>LOOKUP(Table6[[#This Row],[JV Number]],Table5[JV Number],Table5[Early Completion Bridge])</f>
        <v>--</v>
      </c>
      <c r="E559" s="1" t="e">
        <f>LOOKUP(Table6[[#This Row],[JV Number]],Table5[JV Number],Table5[Region])</f>
        <v>#REF!</v>
      </c>
      <c r="F559" s="1">
        <f>LOOKUP(Table6[[#This Row],[JV Number]],Table5[JV Number],Table5[District])</f>
        <v>12</v>
      </c>
      <c r="G559" s="1" t="str">
        <f>LOOKUP(Table6[[#This Row],[JV Number]],Table5[JV Number],Table5[County])</f>
        <v>Fayette</v>
      </c>
      <c r="H559" s="485">
        <f>LOOKUP(Table6[[#This Row],[JV Number]],Table1[JV '#],Table1[Latitude])</f>
        <v>39.901694444444445</v>
      </c>
      <c r="I559" s="485">
        <f>LOOKUP(Table6[[#This Row],[JV Number]],Table1[JV '#],Table1[Longitude])</f>
        <v>-79.893716666666663</v>
      </c>
      <c r="J559" s="1" t="e">
        <f>IF(LOOKUP(Table6[[#This Row],[JV Number]],Table5[JV Number],Table5[Requires Clear/Grub])="",0,1)</f>
        <v>#REF!</v>
      </c>
      <c r="K559" s="1" t="e">
        <f>IF(LOOKUP(Table6[[#This Row],[JV Number]],Table5[JV Number],Table5[Requires Stakeout])="",0,1)</f>
        <v>#REF!</v>
      </c>
      <c r="L559" s="1" t="e">
        <f>IF(LOOKUP(Table6[[#This Row],[JV Number]],Table5[JV Number],Table5[Requires Earthwork])="",0,1)</f>
        <v>#REF!</v>
      </c>
      <c r="M559" s="1" t="e">
        <f>IF(LOOKUP(Table6[[#This Row],[JV Number]],Table5[JV Number],Table5[Requires Guardrail Adjustment])="",0,1)</f>
        <v>#REF!</v>
      </c>
      <c r="N559" s="1" t="e">
        <f>IF(LOOKUP(Table6[[#This Row],[JV Number]],Table5[JV Number],Table5[Requires Other Action])="",0,1)</f>
        <v>#REF!</v>
      </c>
    </row>
    <row r="560" spans="3:14" x14ac:dyDescent="0.25">
      <c r="C560" s="1">
        <v>562</v>
      </c>
      <c r="D560" s="1" t="str">
        <f>LOOKUP(Table6[[#This Row],[JV Number]],Table5[JV Number],Table5[Early Completion Bridge])</f>
        <v>--</v>
      </c>
      <c r="E560" s="1" t="e">
        <f>LOOKUP(Table6[[#This Row],[JV Number]],Table5[JV Number],Table5[Region])</f>
        <v>#REF!</v>
      </c>
      <c r="F560" s="1">
        <f>LOOKUP(Table6[[#This Row],[JV Number]],Table5[JV Number],Table5[District])</f>
        <v>12</v>
      </c>
      <c r="G560" s="1" t="str">
        <f>LOOKUP(Table6[[#This Row],[JV Number]],Table5[JV Number],Table5[County])</f>
        <v>Fayette</v>
      </c>
      <c r="H560" s="485">
        <f>LOOKUP(Table6[[#This Row],[JV Number]],Table1[JV '#],Table1[Latitude])</f>
        <v>39.898222222222223</v>
      </c>
      <c r="I560" s="485">
        <f>LOOKUP(Table6[[#This Row],[JV Number]],Table1[JV '#],Table1[Longitude])</f>
        <v>-79.899344444444438</v>
      </c>
      <c r="J560" s="1" t="e">
        <f>IF(LOOKUP(Table6[[#This Row],[JV Number]],Table5[JV Number],Table5[Requires Clear/Grub])="",0,1)</f>
        <v>#REF!</v>
      </c>
      <c r="K560" s="1" t="e">
        <f>IF(LOOKUP(Table6[[#This Row],[JV Number]],Table5[JV Number],Table5[Requires Stakeout])="",0,1)</f>
        <v>#REF!</v>
      </c>
      <c r="L560" s="1" t="e">
        <f>IF(LOOKUP(Table6[[#This Row],[JV Number]],Table5[JV Number],Table5[Requires Earthwork])="",0,1)</f>
        <v>#REF!</v>
      </c>
      <c r="M560" s="1" t="e">
        <f>IF(LOOKUP(Table6[[#This Row],[JV Number]],Table5[JV Number],Table5[Requires Guardrail Adjustment])="",0,1)</f>
        <v>#REF!</v>
      </c>
      <c r="N560" s="1" t="e">
        <f>IF(LOOKUP(Table6[[#This Row],[JV Number]],Table5[JV Number],Table5[Requires Other Action])="",0,1)</f>
        <v>#REF!</v>
      </c>
    </row>
    <row r="561" spans="3:14" x14ac:dyDescent="0.25">
      <c r="C561" s="1">
        <v>563</v>
      </c>
      <c r="D561" s="1" t="str">
        <f>LOOKUP(Table6[[#This Row],[JV Number]],Table5[JV Number],Table5[Early Completion Bridge])</f>
        <v>--</v>
      </c>
      <c r="E561" s="1" t="e">
        <f>LOOKUP(Table6[[#This Row],[JV Number]],Table5[JV Number],Table5[Region])</f>
        <v>#REF!</v>
      </c>
      <c r="F561" s="1">
        <f>LOOKUP(Table6[[#This Row],[JV Number]],Table5[JV Number],Table5[District])</f>
        <v>12</v>
      </c>
      <c r="G561" s="1" t="str">
        <f>LOOKUP(Table6[[#This Row],[JV Number]],Table5[JV Number],Table5[County])</f>
        <v>Fayette</v>
      </c>
      <c r="H561" s="485">
        <f>LOOKUP(Table6[[#This Row],[JV Number]],Table1[JV '#],Table1[Latitude])</f>
        <v>39.893055555555556</v>
      </c>
      <c r="I561" s="485">
        <f>LOOKUP(Table6[[#This Row],[JV Number]],Table1[JV '#],Table1[Longitude])</f>
        <v>-79.915269444444448</v>
      </c>
      <c r="J561" s="1" t="e">
        <f>IF(LOOKUP(Table6[[#This Row],[JV Number]],Table5[JV Number],Table5[Requires Clear/Grub])="",0,1)</f>
        <v>#REF!</v>
      </c>
      <c r="K561" s="1" t="e">
        <f>IF(LOOKUP(Table6[[#This Row],[JV Number]],Table5[JV Number],Table5[Requires Stakeout])="",0,1)</f>
        <v>#REF!</v>
      </c>
      <c r="L561" s="1" t="e">
        <f>IF(LOOKUP(Table6[[#This Row],[JV Number]],Table5[JV Number],Table5[Requires Earthwork])="",0,1)</f>
        <v>#REF!</v>
      </c>
      <c r="M561" s="1" t="e">
        <f>IF(LOOKUP(Table6[[#This Row],[JV Number]],Table5[JV Number],Table5[Requires Guardrail Adjustment])="",0,1)</f>
        <v>#REF!</v>
      </c>
      <c r="N561" s="1" t="e">
        <f>IF(LOOKUP(Table6[[#This Row],[JV Number]],Table5[JV Number],Table5[Requires Other Action])="",0,1)</f>
        <v>#REF!</v>
      </c>
    </row>
    <row r="562" spans="3:14" x14ac:dyDescent="0.25">
      <c r="C562" s="1">
        <v>564</v>
      </c>
      <c r="D562" s="1" t="str">
        <f>LOOKUP(Table6[[#This Row],[JV Number]],Table5[JV Number],Table5[Early Completion Bridge])</f>
        <v>--</v>
      </c>
      <c r="E562" s="1" t="e">
        <f>LOOKUP(Table6[[#This Row],[JV Number]],Table5[JV Number],Table5[Region])</f>
        <v>#REF!</v>
      </c>
      <c r="F562" s="1">
        <f>LOOKUP(Table6[[#This Row],[JV Number]],Table5[JV Number],Table5[District])</f>
        <v>8</v>
      </c>
      <c r="G562" s="1" t="str">
        <f>LOOKUP(Table6[[#This Row],[JV Number]],Table5[JV Number],Table5[County])</f>
        <v>Cumberland</v>
      </c>
      <c r="H562" s="485">
        <f>LOOKUP(Table6[[#This Row],[JV Number]],Table1[JV '#],Table1[Latitude])</f>
        <v>40.211972222222222</v>
      </c>
      <c r="I562" s="485">
        <f>LOOKUP(Table6[[#This Row],[JV Number]],Table1[JV '#],Table1[Longitude])</f>
        <v>-76.90720833333333</v>
      </c>
      <c r="J562" s="1" t="e">
        <f>IF(LOOKUP(Table6[[#This Row],[JV Number]],Table5[JV Number],Table5[Requires Clear/Grub])="",0,1)</f>
        <v>#REF!</v>
      </c>
      <c r="K562" s="1" t="e">
        <f>IF(LOOKUP(Table6[[#This Row],[JV Number]],Table5[JV Number],Table5[Requires Stakeout])="",0,1)</f>
        <v>#REF!</v>
      </c>
      <c r="L562" s="1" t="e">
        <f>IF(LOOKUP(Table6[[#This Row],[JV Number]],Table5[JV Number],Table5[Requires Earthwork])="",0,1)</f>
        <v>#REF!</v>
      </c>
      <c r="M562" s="1" t="e">
        <f>IF(LOOKUP(Table6[[#This Row],[JV Number]],Table5[JV Number],Table5[Requires Guardrail Adjustment])="",0,1)</f>
        <v>#REF!</v>
      </c>
      <c r="N562" s="1" t="e">
        <f>IF(LOOKUP(Table6[[#This Row],[JV Number]],Table5[JV Number],Table5[Requires Other Action])="",0,1)</f>
        <v>#REF!</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4"/>
  <sheetViews>
    <sheetView workbookViewId="0">
      <pane xSplit="2" ySplit="3" topLeftCell="C4" activePane="bottomRight" state="frozen"/>
      <selection pane="topRight" activeCell="C1" sqref="C1"/>
      <selection pane="bottomLeft" activeCell="A4" sqref="A4"/>
      <selection pane="bottomRight" activeCell="E4" sqref="E4"/>
    </sheetView>
  </sheetViews>
  <sheetFormatPr defaultRowHeight="15" x14ac:dyDescent="0.25"/>
  <cols>
    <col min="1" max="1" width="9.140625" style="452"/>
    <col min="2" max="5" width="9.140625" style="1"/>
    <col min="6" max="6" width="10.42578125" style="1" bestFit="1" customWidth="1"/>
    <col min="7" max="7" width="10.85546875" style="1" bestFit="1" customWidth="1"/>
    <col min="8" max="8" width="12" style="1" bestFit="1" customWidth="1"/>
    <col min="9" max="10" width="12.42578125" style="1" bestFit="1" customWidth="1"/>
    <col min="11" max="12" width="12.42578125" style="1" customWidth="1"/>
    <col min="13" max="13" width="8.85546875" style="1" bestFit="1" customWidth="1"/>
    <col min="14" max="14" width="12" style="1" bestFit="1" customWidth="1"/>
    <col min="15" max="15" width="14.85546875" style="1" hidden="1" customWidth="1"/>
    <col min="17" max="17" width="9.7109375" bestFit="1" customWidth="1"/>
  </cols>
  <sheetData>
    <row r="2" spans="1:17" ht="14.45" x14ac:dyDescent="0.3">
      <c r="P2" s="447"/>
      <c r="Q2" s="429"/>
    </row>
    <row r="3" spans="1:17" s="451" customFormat="1" ht="45" customHeight="1" x14ac:dyDescent="0.3">
      <c r="A3" s="453"/>
      <c r="B3" s="451" t="s">
        <v>7</v>
      </c>
      <c r="C3" s="451" t="s">
        <v>4988</v>
      </c>
      <c r="D3" s="451" t="s">
        <v>5014</v>
      </c>
      <c r="E3" s="451" t="s">
        <v>937</v>
      </c>
      <c r="F3" s="451" t="s">
        <v>1992</v>
      </c>
      <c r="G3" s="451" t="s">
        <v>1792</v>
      </c>
      <c r="H3" s="451" t="s">
        <v>895</v>
      </c>
      <c r="I3" s="451" t="s">
        <v>899</v>
      </c>
      <c r="J3" s="451" t="s">
        <v>3713</v>
      </c>
      <c r="K3" s="451" t="s">
        <v>4993</v>
      </c>
      <c r="L3" s="451" t="s">
        <v>4994</v>
      </c>
      <c r="M3" s="451" t="s">
        <v>5015</v>
      </c>
      <c r="N3" s="451" t="s">
        <v>5016</v>
      </c>
      <c r="O3" s="451" t="s">
        <v>5017</v>
      </c>
    </row>
    <row r="4" spans="1:17" ht="14.45" x14ac:dyDescent="0.3">
      <c r="A4" s="452">
        <v>1</v>
      </c>
      <c r="B4" s="1">
        <f t="array" ref="B4">INDEX(Table1[JV '#],MATCH(0,COUNTIF($B$3:B3,Table1[JV '#]),0))</f>
        <v>1</v>
      </c>
      <c r="C4" s="1" t="s">
        <v>5018</v>
      </c>
      <c r="D4" s="1">
        <f>COUNTIF(Table1[JV '#],'1st 30 Bridges Summary'!B4)</f>
        <v>2</v>
      </c>
      <c r="E4" s="1">
        <f>COUNTIFS(Table1[JV '#],B4,Table1[D-419 Utility Relocation Classification],$E$3)</f>
        <v>0</v>
      </c>
      <c r="F4" s="1">
        <f>COUNTIFS(Table1[JV '#],B4,Table1[D-419 Utility Relocation Classification],$F$3)</f>
        <v>0</v>
      </c>
      <c r="G4" s="1">
        <f>COUNTIFS(Table1[JV '#],B4,Table1[D-419 Utility Relocation Classification],$G$3)</f>
        <v>0</v>
      </c>
      <c r="H4" s="1">
        <f>COUNTIFS(Table1[JV '#],B4,Table1[D-419 Utility Relocation Classification],$H$3)</f>
        <v>0</v>
      </c>
      <c r="I4" s="1">
        <f>COUNTIFS(Table1[JV '#],B4,Table1[D-419 Utility Relocation Classification],$I$3)</f>
        <v>0</v>
      </c>
      <c r="J4" s="1">
        <f>COUNTIFS(Table1[JV '#],B4,Table1[D-419 Utility Relocation Classification],$J$3)</f>
        <v>0</v>
      </c>
      <c r="K4" s="1">
        <f>COUNTIFS(Table1[JV '#],B4,Table1[Overhead or Underground],"OH")</f>
        <v>0</v>
      </c>
      <c r="L4" s="1">
        <f>COUNTIFS(Table1[JV '#],B4,Table1[Overhead or Underground],"UG")</f>
        <v>1</v>
      </c>
      <c r="N4" s="1" t="s">
        <v>3164</v>
      </c>
      <c r="P4" s="447"/>
      <c r="Q4" s="447"/>
    </row>
    <row r="5" spans="1:17" ht="14.45" x14ac:dyDescent="0.3">
      <c r="A5" s="452">
        <v>2</v>
      </c>
      <c r="B5" s="1">
        <f t="array" ref="B5">INDEX(Table1[JV '#],MATCH(0,COUNTIF($B$3:B4,Table1[JV '#]),0))</f>
        <v>2</v>
      </c>
      <c r="C5" s="1" t="s">
        <v>5018</v>
      </c>
      <c r="D5" s="1">
        <f>COUNTIF(Table1[JV '#],'1st 30 Bridges Summary'!B5)</f>
        <v>3</v>
      </c>
      <c r="E5" s="1">
        <f>COUNTIFS(Table1[JV '#],B5,Table1[D-419 Utility Relocation Classification],$E$3)</f>
        <v>0</v>
      </c>
      <c r="F5" s="1">
        <f>COUNTIFS(Table1[JV '#],B5,Table1[D-419 Utility Relocation Classification],$F$3)</f>
        <v>0</v>
      </c>
      <c r="G5" s="1">
        <f>COUNTIFS(Table1[JV '#],B5,Table1[D-419 Utility Relocation Classification],$G$3)</f>
        <v>0</v>
      </c>
      <c r="H5" s="1">
        <f>COUNTIFS(Table1[JV '#],B5,Table1[D-419 Utility Relocation Classification],$H$3)</f>
        <v>0</v>
      </c>
      <c r="I5" s="1">
        <f>COUNTIFS(Table1[JV '#],B5,Table1[D-419 Utility Relocation Classification],$I$3)</f>
        <v>0</v>
      </c>
      <c r="J5" s="1">
        <f>COUNTIFS(Table1[JV '#],B5,Table1[D-419 Utility Relocation Classification],$J$3)</f>
        <v>0</v>
      </c>
      <c r="K5" s="1">
        <f>COUNTIFS(Table1[JV '#],B5,Table1[Overhead or Underground],"OH")</f>
        <v>0</v>
      </c>
      <c r="L5" s="1">
        <f>COUNTIFS(Table1[JV '#],B5,Table1[Overhead or Underground],"UG")</f>
        <v>1</v>
      </c>
      <c r="P5" s="447"/>
      <c r="Q5" s="447"/>
    </row>
    <row r="6" spans="1:17" ht="14.45" x14ac:dyDescent="0.3">
      <c r="A6" s="452">
        <v>3</v>
      </c>
      <c r="B6" s="1">
        <f t="array" ref="B6">INDEX(Table1[JV '#],MATCH(0,COUNTIF($B$3:B5,Table1[JV '#]),0))</f>
        <v>3</v>
      </c>
      <c r="C6" s="1" t="s">
        <v>5019</v>
      </c>
      <c r="D6" s="1">
        <f>COUNTIF(Table1[JV '#],'1st 30 Bridges Summary'!B6)</f>
        <v>1</v>
      </c>
      <c r="E6" s="1">
        <f>COUNTIFS(Table1[JV '#],B6,Table1[D-419 Utility Relocation Classification],$E$3)</f>
        <v>0</v>
      </c>
      <c r="F6" s="1">
        <f>COUNTIFS(Table1[JV '#],B6,Table1[D-419 Utility Relocation Classification],$F$3)</f>
        <v>0</v>
      </c>
      <c r="G6" s="1">
        <f>COUNTIFS(Table1[JV '#],B6,Table1[D-419 Utility Relocation Classification],$G$3)</f>
        <v>0</v>
      </c>
      <c r="H6" s="1">
        <f>COUNTIFS(Table1[JV '#],B6,Table1[D-419 Utility Relocation Classification],$H$3)</f>
        <v>0</v>
      </c>
      <c r="I6" s="1">
        <f>COUNTIFS(Table1[JV '#],B6,Table1[D-419 Utility Relocation Classification],$I$3)</f>
        <v>0</v>
      </c>
      <c r="J6" s="1">
        <f>COUNTIFS(Table1[JV '#],B6,Table1[D-419 Utility Relocation Classification],$J$3)</f>
        <v>0</v>
      </c>
      <c r="K6" s="1">
        <f>COUNTIFS(Table1[JV '#],B6,Table1[Overhead or Underground],"OH")</f>
        <v>0</v>
      </c>
      <c r="L6" s="1">
        <f>COUNTIFS(Table1[JV '#],B6,Table1[Overhead or Underground],"UG")</f>
        <v>0</v>
      </c>
      <c r="P6" s="447" t="s">
        <v>5020</v>
      </c>
      <c r="Q6" s="447"/>
    </row>
    <row r="7" spans="1:17" ht="14.45" x14ac:dyDescent="0.3">
      <c r="A7" s="452">
        <v>4</v>
      </c>
      <c r="B7" s="1">
        <f t="array" ref="B7">INDEX(Table1[JV '#],MATCH(0,COUNTIF($B$3:B6,Table1[JV '#]),0))</f>
        <v>4</v>
      </c>
      <c r="C7" s="1" t="s">
        <v>5019</v>
      </c>
      <c r="D7" s="1">
        <f>COUNTIF(Table1[JV '#],'1st 30 Bridges Summary'!B7)</f>
        <v>4</v>
      </c>
      <c r="E7" s="1">
        <f>COUNTIFS(Table1[JV '#],B7,Table1[D-419 Utility Relocation Classification],$E$3)</f>
        <v>0</v>
      </c>
      <c r="F7" s="1">
        <f>COUNTIFS(Table1[JV '#],B7,Table1[D-419 Utility Relocation Classification],$F$3)</f>
        <v>0</v>
      </c>
      <c r="G7" s="1">
        <f>COUNTIFS(Table1[JV '#],B7,Table1[D-419 Utility Relocation Classification],$G$3)</f>
        <v>0</v>
      </c>
      <c r="H7" s="1">
        <f>COUNTIFS(Table1[JV '#],B7,Table1[D-419 Utility Relocation Classification],$H$3)</f>
        <v>0</v>
      </c>
      <c r="I7" s="1">
        <f>COUNTIFS(Table1[JV '#],B7,Table1[D-419 Utility Relocation Classification],$I$3)</f>
        <v>0</v>
      </c>
      <c r="J7" s="1">
        <f>COUNTIFS(Table1[JV '#],B7,Table1[D-419 Utility Relocation Classification],$J$3)</f>
        <v>0</v>
      </c>
      <c r="K7" s="1">
        <f>COUNTIFS(Table1[JV '#],B7,Table1[Overhead or Underground],"OH")</f>
        <v>0</v>
      </c>
      <c r="L7" s="1">
        <f>COUNTIFS(Table1[JV '#],B7,Table1[Overhead or Underground],"UG")</f>
        <v>1</v>
      </c>
      <c r="P7" s="447"/>
      <c r="Q7" s="447"/>
    </row>
    <row r="8" spans="1:17" ht="14.45" x14ac:dyDescent="0.3">
      <c r="A8" s="452">
        <v>5</v>
      </c>
      <c r="B8" s="1">
        <f t="array" ref="B8">INDEX(Table1[JV '#],MATCH(0,COUNTIF($B$3:B7,Table1[JV '#]),0))</f>
        <v>5</v>
      </c>
      <c r="C8" s="1" t="s">
        <v>5019</v>
      </c>
      <c r="D8" s="1">
        <f>COUNTIF(Table1[JV '#],'1st 30 Bridges Summary'!B8)</f>
        <v>4</v>
      </c>
      <c r="E8" s="1">
        <f>COUNTIFS(Table1[JV '#],B8,Table1[D-419 Utility Relocation Classification],$E$3)</f>
        <v>0</v>
      </c>
      <c r="F8" s="1">
        <f>COUNTIFS(Table1[JV '#],B8,Table1[D-419 Utility Relocation Classification],$F$3)</f>
        <v>0</v>
      </c>
      <c r="G8" s="1">
        <f>COUNTIFS(Table1[JV '#],B8,Table1[D-419 Utility Relocation Classification],$G$3)</f>
        <v>0</v>
      </c>
      <c r="H8" s="1">
        <f>COUNTIFS(Table1[JV '#],B8,Table1[D-419 Utility Relocation Classification],$H$3)</f>
        <v>0</v>
      </c>
      <c r="I8" s="1">
        <f>COUNTIFS(Table1[JV '#],B8,Table1[D-419 Utility Relocation Classification],$I$3)</f>
        <v>0</v>
      </c>
      <c r="J8" s="1">
        <f>COUNTIFS(Table1[JV '#],B8,Table1[D-419 Utility Relocation Classification],$J$3)</f>
        <v>0</v>
      </c>
      <c r="K8" s="1">
        <f>COUNTIFS(Table1[JV '#],B8,Table1[Overhead or Underground],"OH")</f>
        <v>0</v>
      </c>
      <c r="L8" s="1">
        <f>COUNTIFS(Table1[JV '#],B8,Table1[Overhead or Underground],"UG")</f>
        <v>2</v>
      </c>
      <c r="N8" s="1" t="s">
        <v>3164</v>
      </c>
      <c r="P8" s="447" t="s">
        <v>5020</v>
      </c>
      <c r="Q8" s="447"/>
    </row>
    <row r="9" spans="1:17" ht="14.45" x14ac:dyDescent="0.3">
      <c r="A9" s="452">
        <v>6</v>
      </c>
      <c r="B9" s="1">
        <f t="array" ref="B9">INDEX(Table1[JV '#],MATCH(0,COUNTIF($B$3:B8,Table1[JV '#]),0))</f>
        <v>6</v>
      </c>
      <c r="C9" s="1" t="s">
        <v>5018</v>
      </c>
      <c r="D9" s="1">
        <f>COUNTIF(Table1[JV '#],'1st 30 Bridges Summary'!B9)</f>
        <v>3</v>
      </c>
      <c r="E9" s="1">
        <f>COUNTIFS(Table1[JV '#],B9,Table1[D-419 Utility Relocation Classification],$E$3)</f>
        <v>0</v>
      </c>
      <c r="F9" s="1">
        <f>COUNTIFS(Table1[JV '#],B9,Table1[D-419 Utility Relocation Classification],$F$3)</f>
        <v>0</v>
      </c>
      <c r="G9" s="1">
        <f>COUNTIFS(Table1[JV '#],B9,Table1[D-419 Utility Relocation Classification],$G$3)</f>
        <v>0</v>
      </c>
      <c r="H9" s="1">
        <f>COUNTIFS(Table1[JV '#],B9,Table1[D-419 Utility Relocation Classification],$H$3)</f>
        <v>0</v>
      </c>
      <c r="I9" s="1">
        <f>COUNTIFS(Table1[JV '#],B9,Table1[D-419 Utility Relocation Classification],$I$3)</f>
        <v>0</v>
      </c>
      <c r="J9" s="1">
        <f>COUNTIFS(Table1[JV '#],B9,Table1[D-419 Utility Relocation Classification],$J$3)</f>
        <v>0</v>
      </c>
      <c r="K9" s="1">
        <f>COUNTIFS(Table1[JV '#],B9,Table1[Overhead or Underground],"OH")</f>
        <v>0</v>
      </c>
      <c r="L9" s="1">
        <f>COUNTIFS(Table1[JV '#],B9,Table1[Overhead or Underground],"UG")</f>
        <v>1</v>
      </c>
      <c r="P9" s="447" t="s">
        <v>5020</v>
      </c>
      <c r="Q9" s="447"/>
    </row>
    <row r="10" spans="1:17" ht="14.45" x14ac:dyDescent="0.3">
      <c r="A10" s="452">
        <v>7</v>
      </c>
      <c r="B10" s="1">
        <f t="array" ref="B10">INDEX(Table1[JV '#],MATCH(0,COUNTIF($B$3:B9,Table1[JV '#]),0))</f>
        <v>7</v>
      </c>
      <c r="C10" s="1" t="s">
        <v>5021</v>
      </c>
      <c r="D10" s="1">
        <f>COUNTIF(Table1[JV '#],'1st 30 Bridges Summary'!B10)</f>
        <v>3</v>
      </c>
      <c r="E10" s="1">
        <f>COUNTIFS(Table1[JV '#],B10,Table1[D-419 Utility Relocation Classification],$E$3)</f>
        <v>0</v>
      </c>
      <c r="F10" s="1">
        <f>COUNTIFS(Table1[JV '#],B10,Table1[D-419 Utility Relocation Classification],$F$3)</f>
        <v>0</v>
      </c>
      <c r="G10" s="1">
        <f>COUNTIFS(Table1[JV '#],B10,Table1[D-419 Utility Relocation Classification],$G$3)</f>
        <v>0</v>
      </c>
      <c r="H10" s="1">
        <f>COUNTIFS(Table1[JV '#],B10,Table1[D-419 Utility Relocation Classification],$H$3)</f>
        <v>0</v>
      </c>
      <c r="I10" s="1">
        <f>COUNTIFS(Table1[JV '#],B10,Table1[D-419 Utility Relocation Classification],$I$3)</f>
        <v>0</v>
      </c>
      <c r="J10" s="1">
        <f>COUNTIFS(Table1[JV '#],B10,Table1[D-419 Utility Relocation Classification],$J$3)</f>
        <v>0</v>
      </c>
      <c r="K10" s="1">
        <f>COUNTIFS(Table1[JV '#],B10,Table1[Overhead or Underground],"OH")</f>
        <v>0</v>
      </c>
      <c r="L10" s="1">
        <f>COUNTIFS(Table1[JV '#],B10,Table1[Overhead or Underground],"UG")</f>
        <v>3</v>
      </c>
      <c r="N10" s="1" t="s">
        <v>3164</v>
      </c>
      <c r="P10" s="447"/>
      <c r="Q10" s="447"/>
    </row>
    <row r="11" spans="1:17" ht="14.45" x14ac:dyDescent="0.3">
      <c r="A11" s="452">
        <v>8</v>
      </c>
      <c r="B11" s="1">
        <f t="array" ref="B11">INDEX(Table1[JV '#],MATCH(0,COUNTIF($B$3:B10,Table1[JV '#]),0))</f>
        <v>8</v>
      </c>
      <c r="C11" s="1" t="s">
        <v>5019</v>
      </c>
      <c r="D11" s="1">
        <f>COUNTIF(Table1[JV '#],'1st 30 Bridges Summary'!B11)</f>
        <v>1</v>
      </c>
      <c r="E11" s="1">
        <f>COUNTIFS(Table1[JV '#],B11,Table1[D-419 Utility Relocation Classification],$E$3)</f>
        <v>0</v>
      </c>
      <c r="F11" s="1">
        <f>COUNTIFS(Table1[JV '#],B11,Table1[D-419 Utility Relocation Classification],$F$3)</f>
        <v>0</v>
      </c>
      <c r="G11" s="1">
        <f>COUNTIFS(Table1[JV '#],B11,Table1[D-419 Utility Relocation Classification],$G$3)</f>
        <v>0</v>
      </c>
      <c r="H11" s="1">
        <f>COUNTIFS(Table1[JV '#],B11,Table1[D-419 Utility Relocation Classification],$H$3)</f>
        <v>0</v>
      </c>
      <c r="I11" s="1">
        <f>COUNTIFS(Table1[JV '#],B11,Table1[D-419 Utility Relocation Classification],$I$3)</f>
        <v>0</v>
      </c>
      <c r="J11" s="1">
        <f>COUNTIFS(Table1[JV '#],B11,Table1[D-419 Utility Relocation Classification],$J$3)</f>
        <v>0</v>
      </c>
      <c r="K11" s="1">
        <f>COUNTIFS(Table1[JV '#],B11,Table1[Overhead or Underground],"OH")</f>
        <v>0</v>
      </c>
      <c r="L11" s="1">
        <f>COUNTIFS(Table1[JV '#],B11,Table1[Overhead or Underground],"UG")</f>
        <v>1</v>
      </c>
      <c r="N11" s="1" t="s">
        <v>3164</v>
      </c>
      <c r="P11" s="447" t="s">
        <v>5020</v>
      </c>
      <c r="Q11" s="447"/>
    </row>
    <row r="12" spans="1:17" ht="14.45" x14ac:dyDescent="0.3">
      <c r="A12" s="452">
        <v>9</v>
      </c>
      <c r="B12" s="1">
        <f t="array" ref="B12">INDEX(Table1[JV '#],MATCH(0,COUNTIF($B$3:B11,Table1[JV '#]),0))</f>
        <v>9</v>
      </c>
      <c r="C12" s="1" t="s">
        <v>5018</v>
      </c>
      <c r="D12" s="1">
        <f>COUNTIF(Table1[JV '#],'1st 30 Bridges Summary'!B12)</f>
        <v>1</v>
      </c>
      <c r="E12" s="1">
        <f>COUNTIFS(Table1[JV '#],B12,Table1[D-419 Utility Relocation Classification],$E$3)</f>
        <v>0</v>
      </c>
      <c r="F12" s="1">
        <f>COUNTIFS(Table1[JV '#],B12,Table1[D-419 Utility Relocation Classification],$F$3)</f>
        <v>0</v>
      </c>
      <c r="G12" s="1">
        <f>COUNTIFS(Table1[JV '#],B12,Table1[D-419 Utility Relocation Classification],$G$3)</f>
        <v>0</v>
      </c>
      <c r="H12" s="1">
        <f>COUNTIFS(Table1[JV '#],B12,Table1[D-419 Utility Relocation Classification],$H$3)</f>
        <v>0</v>
      </c>
      <c r="I12" s="1">
        <f>COUNTIFS(Table1[JV '#],B12,Table1[D-419 Utility Relocation Classification],$I$3)</f>
        <v>0</v>
      </c>
      <c r="J12" s="1">
        <f>COUNTIFS(Table1[JV '#],B12,Table1[D-419 Utility Relocation Classification],$J$3)</f>
        <v>0</v>
      </c>
      <c r="K12" s="1">
        <f>COUNTIFS(Table1[JV '#],B12,Table1[Overhead or Underground],"OH")</f>
        <v>0</v>
      </c>
      <c r="L12" s="1">
        <f>COUNTIFS(Table1[JV '#],B12,Table1[Overhead or Underground],"UG")</f>
        <v>0</v>
      </c>
      <c r="N12" s="1" t="s">
        <v>3164</v>
      </c>
      <c r="P12" s="447"/>
      <c r="Q12" s="447"/>
    </row>
    <row r="13" spans="1:17" ht="14.45" x14ac:dyDescent="0.3">
      <c r="A13" s="452">
        <v>10</v>
      </c>
      <c r="B13" s="1">
        <f t="array" ref="B13">INDEX(Table1[JV '#],MATCH(0,COUNTIF($B$3:B12,Table1[JV '#]),0))</f>
        <v>10</v>
      </c>
      <c r="C13" s="1" t="s">
        <v>5021</v>
      </c>
      <c r="D13" s="1">
        <f>COUNTIF(Table1[JV '#],'1st 30 Bridges Summary'!B13)</f>
        <v>5</v>
      </c>
      <c r="E13" s="1">
        <f>COUNTIFS(Table1[JV '#],B13,Table1[D-419 Utility Relocation Classification],$E$3)</f>
        <v>0</v>
      </c>
      <c r="F13" s="1">
        <f>COUNTIFS(Table1[JV '#],B13,Table1[D-419 Utility Relocation Classification],$F$3)</f>
        <v>0</v>
      </c>
      <c r="G13" s="1">
        <f>COUNTIFS(Table1[JV '#],B13,Table1[D-419 Utility Relocation Classification],$G$3)</f>
        <v>0</v>
      </c>
      <c r="H13" s="1">
        <f>COUNTIFS(Table1[JV '#],B13,Table1[D-419 Utility Relocation Classification],$H$3)</f>
        <v>0</v>
      </c>
      <c r="I13" s="1">
        <f>COUNTIFS(Table1[JV '#],B13,Table1[D-419 Utility Relocation Classification],$I$3)</f>
        <v>0</v>
      </c>
      <c r="J13" s="1">
        <f>COUNTIFS(Table1[JV '#],B13,Table1[D-419 Utility Relocation Classification],$J$3)</f>
        <v>0</v>
      </c>
      <c r="K13" s="1">
        <f>COUNTIFS(Table1[JV '#],B13,Table1[Overhead or Underground],"OH")</f>
        <v>0</v>
      </c>
      <c r="L13" s="1">
        <f>COUNTIFS(Table1[JV '#],B13,Table1[Overhead or Underground],"UG")</f>
        <v>1</v>
      </c>
      <c r="P13" s="447"/>
      <c r="Q13" s="447"/>
    </row>
    <row r="14" spans="1:17" ht="14.45" x14ac:dyDescent="0.3">
      <c r="A14" s="452">
        <v>11</v>
      </c>
      <c r="B14" s="1">
        <f t="array" ref="B14">INDEX(Table1[JV '#],MATCH(0,COUNTIF($B$3:B13,Table1[JV '#]),0))</f>
        <v>11</v>
      </c>
      <c r="C14" s="1" t="s">
        <v>5018</v>
      </c>
      <c r="D14" s="1">
        <f>COUNTIF(Table1[JV '#],'1st 30 Bridges Summary'!B14)</f>
        <v>3</v>
      </c>
      <c r="E14" s="1">
        <f>COUNTIFS(Table1[JV '#],B14,Table1[D-419 Utility Relocation Classification],$E$3)</f>
        <v>0</v>
      </c>
      <c r="F14" s="1">
        <f>COUNTIFS(Table1[JV '#],B14,Table1[D-419 Utility Relocation Classification],$F$3)</f>
        <v>0</v>
      </c>
      <c r="G14" s="1">
        <f>COUNTIFS(Table1[JV '#],B14,Table1[D-419 Utility Relocation Classification],$G$3)</f>
        <v>0</v>
      </c>
      <c r="H14" s="1">
        <f>COUNTIFS(Table1[JV '#],B14,Table1[D-419 Utility Relocation Classification],$H$3)</f>
        <v>0</v>
      </c>
      <c r="I14" s="1">
        <f>COUNTIFS(Table1[JV '#],B14,Table1[D-419 Utility Relocation Classification],$I$3)</f>
        <v>0</v>
      </c>
      <c r="J14" s="1">
        <f>COUNTIFS(Table1[JV '#],B14,Table1[D-419 Utility Relocation Classification],$J$3)</f>
        <v>0</v>
      </c>
      <c r="K14" s="1">
        <f>COUNTIFS(Table1[JV '#],B14,Table1[Overhead or Underground],"OH")</f>
        <v>0</v>
      </c>
      <c r="L14" s="1">
        <f>COUNTIFS(Table1[JV '#],B14,Table1[Overhead or Underground],"UG")</f>
        <v>0</v>
      </c>
      <c r="P14" s="447"/>
      <c r="Q14" s="447"/>
    </row>
    <row r="15" spans="1:17" ht="14.45" x14ac:dyDescent="0.3">
      <c r="A15" s="452">
        <v>12</v>
      </c>
      <c r="B15" s="1">
        <f t="array" ref="B15">INDEX(Table1[JV '#],MATCH(0,COUNTIF($B$3:B14,Table1[JV '#]),0))</f>
        <v>12</v>
      </c>
      <c r="C15" s="1" t="s">
        <v>5018</v>
      </c>
      <c r="D15" s="1">
        <f>COUNTIF(Table1[JV '#],'1st 30 Bridges Summary'!B15)</f>
        <v>4</v>
      </c>
      <c r="E15" s="1">
        <f>COUNTIFS(Table1[JV '#],B15,Table1[D-419 Utility Relocation Classification],$E$3)</f>
        <v>0</v>
      </c>
      <c r="F15" s="1">
        <f>COUNTIFS(Table1[JV '#],B15,Table1[D-419 Utility Relocation Classification],$F$3)</f>
        <v>0</v>
      </c>
      <c r="G15" s="1">
        <f>COUNTIFS(Table1[JV '#],B15,Table1[D-419 Utility Relocation Classification],$G$3)</f>
        <v>0</v>
      </c>
      <c r="H15" s="1">
        <f>COUNTIFS(Table1[JV '#],B15,Table1[D-419 Utility Relocation Classification],$H$3)</f>
        <v>0</v>
      </c>
      <c r="I15" s="1">
        <f>COUNTIFS(Table1[JV '#],B15,Table1[D-419 Utility Relocation Classification],$I$3)</f>
        <v>0</v>
      </c>
      <c r="J15" s="1">
        <f>COUNTIFS(Table1[JV '#],B15,Table1[D-419 Utility Relocation Classification],$J$3)</f>
        <v>0</v>
      </c>
      <c r="K15" s="1">
        <f>COUNTIFS(Table1[JV '#],B15,Table1[Overhead or Underground],"OH")</f>
        <v>0</v>
      </c>
      <c r="L15" s="1">
        <f>COUNTIFS(Table1[JV '#],B15,Table1[Overhead or Underground],"UG")</f>
        <v>0</v>
      </c>
      <c r="N15" s="1" t="s">
        <v>3164</v>
      </c>
      <c r="P15" s="447"/>
      <c r="Q15" s="447"/>
    </row>
    <row r="16" spans="1:17" ht="14.45" x14ac:dyDescent="0.3">
      <c r="A16" s="452">
        <v>13</v>
      </c>
      <c r="B16" s="1">
        <f t="array" ref="B16">INDEX(Table1[JV '#],MATCH(0,COUNTIF($B$3:B15,Table1[JV '#]),0))</f>
        <v>13</v>
      </c>
      <c r="C16" s="1" t="s">
        <v>5018</v>
      </c>
      <c r="D16" s="1">
        <f>COUNTIF(Table1[JV '#],'1st 30 Bridges Summary'!B16)</f>
        <v>4</v>
      </c>
      <c r="E16" s="1">
        <f>COUNTIFS(Table1[JV '#],B16,Table1[D-419 Utility Relocation Classification],$E$3)</f>
        <v>0</v>
      </c>
      <c r="F16" s="1">
        <f>COUNTIFS(Table1[JV '#],B16,Table1[D-419 Utility Relocation Classification],$F$3)</f>
        <v>0</v>
      </c>
      <c r="G16" s="1">
        <f>COUNTIFS(Table1[JV '#],B16,Table1[D-419 Utility Relocation Classification],$G$3)</f>
        <v>0</v>
      </c>
      <c r="H16" s="1">
        <f>COUNTIFS(Table1[JV '#],B16,Table1[D-419 Utility Relocation Classification],$H$3)</f>
        <v>0</v>
      </c>
      <c r="I16" s="1">
        <f>COUNTIFS(Table1[JV '#],B16,Table1[D-419 Utility Relocation Classification],$I$3)</f>
        <v>0</v>
      </c>
      <c r="J16" s="1">
        <f>COUNTIFS(Table1[JV '#],B16,Table1[D-419 Utility Relocation Classification],$J$3)</f>
        <v>0</v>
      </c>
      <c r="K16" s="1">
        <f>COUNTIFS(Table1[JV '#],B16,Table1[Overhead or Underground],"OH")</f>
        <v>0</v>
      </c>
      <c r="L16" s="1">
        <f>COUNTIFS(Table1[JV '#],B16,Table1[Overhead or Underground],"UG")</f>
        <v>2</v>
      </c>
      <c r="P16" s="447"/>
      <c r="Q16" s="447"/>
    </row>
    <row r="17" spans="1:16" ht="14.45" x14ac:dyDescent="0.3">
      <c r="A17" s="452">
        <v>14</v>
      </c>
      <c r="B17" s="1">
        <f t="array" ref="B17">INDEX(Table1[JV '#],MATCH(0,COUNTIF($B$3:B16,Table1[JV '#]),0))</f>
        <v>14</v>
      </c>
      <c r="C17" s="1" t="s">
        <v>5019</v>
      </c>
      <c r="D17" s="1">
        <f>COUNTIF(Table1[JV '#],'1st 30 Bridges Summary'!B17)</f>
        <v>2</v>
      </c>
      <c r="E17" s="1">
        <f>COUNTIFS(Table1[JV '#],B17,Table1[D-419 Utility Relocation Classification],$E$3)</f>
        <v>0</v>
      </c>
      <c r="F17" s="1">
        <f>COUNTIFS(Table1[JV '#],B17,Table1[D-419 Utility Relocation Classification],$F$3)</f>
        <v>0</v>
      </c>
      <c r="G17" s="1">
        <f>COUNTIFS(Table1[JV '#],B17,Table1[D-419 Utility Relocation Classification],$G$3)</f>
        <v>0</v>
      </c>
      <c r="H17" s="1">
        <f>COUNTIFS(Table1[JV '#],B17,Table1[D-419 Utility Relocation Classification],$H$3)</f>
        <v>0</v>
      </c>
      <c r="I17" s="1">
        <f>COUNTIFS(Table1[JV '#],B17,Table1[D-419 Utility Relocation Classification],$I$3)</f>
        <v>0</v>
      </c>
      <c r="J17" s="1">
        <f>COUNTIFS(Table1[JV '#],B17,Table1[D-419 Utility Relocation Classification],$J$3)</f>
        <v>0</v>
      </c>
      <c r="K17" s="1">
        <f>COUNTIFS(Table1[JV '#],B17,Table1[Overhead or Underground],"OH")</f>
        <v>0</v>
      </c>
      <c r="L17" s="1">
        <f>COUNTIFS(Table1[JV '#],B17,Table1[Overhead or Underground],"UG")</f>
        <v>2</v>
      </c>
      <c r="N17" s="1" t="s">
        <v>3164</v>
      </c>
      <c r="P17" s="447" t="s">
        <v>5020</v>
      </c>
    </row>
    <row r="18" spans="1:16" ht="14.45" x14ac:dyDescent="0.3">
      <c r="A18" s="452">
        <v>15</v>
      </c>
      <c r="B18" s="1">
        <f t="array" ref="B18">INDEX(Table1[JV '#],MATCH(0,COUNTIF($B$3:B17,Table1[JV '#]),0))</f>
        <v>15</v>
      </c>
      <c r="C18" s="1" t="s">
        <v>5019</v>
      </c>
      <c r="D18" s="1">
        <f>COUNTIF(Table1[JV '#],'1st 30 Bridges Summary'!B18)</f>
        <v>1</v>
      </c>
      <c r="E18" s="1">
        <f>COUNTIFS(Table1[JV '#],B18,Table1[D-419 Utility Relocation Classification],$E$3)</f>
        <v>0</v>
      </c>
      <c r="F18" s="1">
        <f>COUNTIFS(Table1[JV '#],B18,Table1[D-419 Utility Relocation Classification],$F$3)</f>
        <v>0</v>
      </c>
      <c r="G18" s="1">
        <f>COUNTIFS(Table1[JV '#],B18,Table1[D-419 Utility Relocation Classification],$G$3)</f>
        <v>0</v>
      </c>
      <c r="H18" s="1">
        <f>COUNTIFS(Table1[JV '#],B18,Table1[D-419 Utility Relocation Classification],$H$3)</f>
        <v>0</v>
      </c>
      <c r="I18" s="1">
        <f>COUNTIFS(Table1[JV '#],B18,Table1[D-419 Utility Relocation Classification],$I$3)</f>
        <v>0</v>
      </c>
      <c r="J18" s="1">
        <f>COUNTIFS(Table1[JV '#],B18,Table1[D-419 Utility Relocation Classification],$J$3)</f>
        <v>0</v>
      </c>
      <c r="K18" s="1">
        <f>COUNTIFS(Table1[JV '#],B18,Table1[Overhead or Underground],"OH")</f>
        <v>0</v>
      </c>
      <c r="L18" s="1">
        <f>COUNTIFS(Table1[JV '#],B18,Table1[Overhead or Underground],"UG")</f>
        <v>0</v>
      </c>
      <c r="N18" s="1" t="s">
        <v>3164</v>
      </c>
      <c r="P18" s="447" t="s">
        <v>5020</v>
      </c>
    </row>
    <row r="19" spans="1:16" ht="14.45" x14ac:dyDescent="0.3">
      <c r="A19" s="452">
        <v>16</v>
      </c>
      <c r="B19" s="1">
        <f t="array" ref="B19">INDEX(Table1[JV '#],MATCH(0,COUNTIF($B$3:B18,Table1[JV '#]),0))</f>
        <v>16</v>
      </c>
      <c r="C19" s="1" t="s">
        <v>5018</v>
      </c>
      <c r="D19" s="1">
        <f>COUNTIF(Table1[JV '#],'1st 30 Bridges Summary'!B19)</f>
        <v>3</v>
      </c>
      <c r="E19" s="1">
        <f>COUNTIFS(Table1[JV '#],B19,Table1[D-419 Utility Relocation Classification],$E$3)</f>
        <v>0</v>
      </c>
      <c r="F19" s="1">
        <f>COUNTIFS(Table1[JV '#],B19,Table1[D-419 Utility Relocation Classification],$F$3)</f>
        <v>0</v>
      </c>
      <c r="G19" s="1">
        <f>COUNTIFS(Table1[JV '#],B19,Table1[D-419 Utility Relocation Classification],$G$3)</f>
        <v>0</v>
      </c>
      <c r="H19" s="1">
        <f>COUNTIFS(Table1[JV '#],B19,Table1[D-419 Utility Relocation Classification],$H$3)</f>
        <v>0</v>
      </c>
      <c r="I19" s="1">
        <f>COUNTIFS(Table1[JV '#],B19,Table1[D-419 Utility Relocation Classification],$I$3)</f>
        <v>0</v>
      </c>
      <c r="J19" s="1">
        <f>COUNTIFS(Table1[JV '#],B19,Table1[D-419 Utility Relocation Classification],$J$3)</f>
        <v>0</v>
      </c>
      <c r="K19" s="1">
        <f>COUNTIFS(Table1[JV '#],B19,Table1[Overhead or Underground],"OH")</f>
        <v>0</v>
      </c>
      <c r="L19" s="1">
        <f>COUNTIFS(Table1[JV '#],B19,Table1[Overhead or Underground],"UG")</f>
        <v>2</v>
      </c>
      <c r="P19" s="447" t="s">
        <v>5020</v>
      </c>
    </row>
    <row r="20" spans="1:16" ht="14.45" x14ac:dyDescent="0.3">
      <c r="A20" s="452">
        <v>17</v>
      </c>
      <c r="B20" s="1">
        <f t="array" ref="B20">INDEX(Table1[JV '#],MATCH(0,COUNTIF($B$3:B19,Table1[JV '#]),0))</f>
        <v>17</v>
      </c>
      <c r="C20" s="1" t="s">
        <v>5021</v>
      </c>
      <c r="D20" s="1">
        <f>COUNTIF(Table1[JV '#],'1st 30 Bridges Summary'!B20)</f>
        <v>5</v>
      </c>
      <c r="E20" s="1">
        <f>COUNTIFS(Table1[JV '#],B20,Table1[D-419 Utility Relocation Classification],$E$3)</f>
        <v>0</v>
      </c>
      <c r="F20" s="1">
        <f>COUNTIFS(Table1[JV '#],B20,Table1[D-419 Utility Relocation Classification],$F$3)</f>
        <v>0</v>
      </c>
      <c r="G20" s="1">
        <f>COUNTIFS(Table1[JV '#],B20,Table1[D-419 Utility Relocation Classification],$G$3)</f>
        <v>0</v>
      </c>
      <c r="H20" s="1">
        <f>COUNTIFS(Table1[JV '#],B20,Table1[D-419 Utility Relocation Classification],$H$3)</f>
        <v>0</v>
      </c>
      <c r="I20" s="1">
        <f>COUNTIFS(Table1[JV '#],B20,Table1[D-419 Utility Relocation Classification],$I$3)</f>
        <v>0</v>
      </c>
      <c r="J20" s="1">
        <f>COUNTIFS(Table1[JV '#],B20,Table1[D-419 Utility Relocation Classification],$J$3)</f>
        <v>0</v>
      </c>
      <c r="K20" s="1">
        <f>COUNTIFS(Table1[JV '#],B20,Table1[Overhead or Underground],"OH")</f>
        <v>0</v>
      </c>
      <c r="L20" s="1">
        <f>COUNTIFS(Table1[JV '#],B20,Table1[Overhead or Underground],"UG")</f>
        <v>2</v>
      </c>
      <c r="N20" s="1" t="s">
        <v>3164</v>
      </c>
      <c r="P20" s="447"/>
    </row>
    <row r="21" spans="1:16" ht="14.45" x14ac:dyDescent="0.3">
      <c r="A21" s="452">
        <v>18</v>
      </c>
      <c r="B21" s="1">
        <f t="array" ref="B21">INDEX(Table1[JV '#],MATCH(0,COUNTIF($B$3:B20,Table1[JV '#]),0))</f>
        <v>18</v>
      </c>
      <c r="C21" s="1" t="s">
        <v>5021</v>
      </c>
      <c r="D21" s="1">
        <f>COUNTIF(Table1[JV '#],'1st 30 Bridges Summary'!B21)</f>
        <v>2</v>
      </c>
      <c r="E21" s="1">
        <f>COUNTIFS(Table1[JV '#],B21,Table1[D-419 Utility Relocation Classification],$E$3)</f>
        <v>0</v>
      </c>
      <c r="F21" s="1">
        <f>COUNTIFS(Table1[JV '#],B21,Table1[D-419 Utility Relocation Classification],$F$3)</f>
        <v>0</v>
      </c>
      <c r="G21" s="1">
        <f>COUNTIFS(Table1[JV '#],B21,Table1[D-419 Utility Relocation Classification],$G$3)</f>
        <v>0</v>
      </c>
      <c r="H21" s="1">
        <f>COUNTIFS(Table1[JV '#],B21,Table1[D-419 Utility Relocation Classification],$H$3)</f>
        <v>0</v>
      </c>
      <c r="I21" s="1">
        <f>COUNTIFS(Table1[JV '#],B21,Table1[D-419 Utility Relocation Classification],$I$3)</f>
        <v>0</v>
      </c>
      <c r="J21" s="1">
        <f>COUNTIFS(Table1[JV '#],B21,Table1[D-419 Utility Relocation Classification],$J$3)</f>
        <v>0</v>
      </c>
      <c r="K21" s="1">
        <f>COUNTIFS(Table1[JV '#],B21,Table1[Overhead or Underground],"OH")</f>
        <v>0</v>
      </c>
      <c r="L21" s="1">
        <f>COUNTIFS(Table1[JV '#],B21,Table1[Overhead or Underground],"UG")</f>
        <v>2</v>
      </c>
      <c r="N21" s="1" t="s">
        <v>3164</v>
      </c>
      <c r="P21" s="447"/>
    </row>
    <row r="22" spans="1:16" ht="14.45" x14ac:dyDescent="0.3">
      <c r="A22" s="452">
        <v>19</v>
      </c>
      <c r="B22" s="1">
        <f t="array" ref="B22">INDEX(Table1[JV '#],MATCH(0,COUNTIF($B$3:B21,Table1[JV '#]),0))</f>
        <v>19</v>
      </c>
      <c r="C22" s="1" t="s">
        <v>5018</v>
      </c>
      <c r="D22" s="1">
        <f>COUNTIF(Table1[JV '#],'1st 30 Bridges Summary'!B22)</f>
        <v>3</v>
      </c>
      <c r="E22" s="1">
        <f>COUNTIFS(Table1[JV '#],B22,Table1[D-419 Utility Relocation Classification],$E$3)</f>
        <v>0</v>
      </c>
      <c r="F22" s="1">
        <f>COUNTIFS(Table1[JV '#],B22,Table1[D-419 Utility Relocation Classification],$F$3)</f>
        <v>0</v>
      </c>
      <c r="G22" s="1">
        <f>COUNTIFS(Table1[JV '#],B22,Table1[D-419 Utility Relocation Classification],$G$3)</f>
        <v>0</v>
      </c>
      <c r="H22" s="1">
        <f>COUNTIFS(Table1[JV '#],B22,Table1[D-419 Utility Relocation Classification],$H$3)</f>
        <v>0</v>
      </c>
      <c r="I22" s="1">
        <f>COUNTIFS(Table1[JV '#],B22,Table1[D-419 Utility Relocation Classification],$I$3)</f>
        <v>0</v>
      </c>
      <c r="J22" s="1">
        <f>COUNTIFS(Table1[JV '#],B22,Table1[D-419 Utility Relocation Classification],$J$3)</f>
        <v>0</v>
      </c>
      <c r="K22" s="1">
        <f>COUNTIFS(Table1[JV '#],B22,Table1[Overhead or Underground],"OH")</f>
        <v>0</v>
      </c>
      <c r="L22" s="1">
        <f>COUNTIFS(Table1[JV '#],B22,Table1[Overhead or Underground],"UG")</f>
        <v>2</v>
      </c>
      <c r="P22" s="447"/>
    </row>
    <row r="23" spans="1:16" ht="14.45" x14ac:dyDescent="0.3">
      <c r="A23" s="452">
        <v>20</v>
      </c>
      <c r="B23" s="1">
        <f t="array" ref="B23">INDEX(Table1[JV '#],MATCH(0,COUNTIF($B$3:B22,Table1[JV '#]),0))</f>
        <v>20</v>
      </c>
      <c r="C23" s="1" t="s">
        <v>5019</v>
      </c>
      <c r="D23" s="1">
        <f>COUNTIF(Table1[JV '#],'1st 30 Bridges Summary'!B23)</f>
        <v>3</v>
      </c>
      <c r="E23" s="1">
        <f>COUNTIFS(Table1[JV '#],B23,Table1[D-419 Utility Relocation Classification],$E$3)</f>
        <v>0</v>
      </c>
      <c r="F23" s="1">
        <f>COUNTIFS(Table1[JV '#],B23,Table1[D-419 Utility Relocation Classification],$F$3)</f>
        <v>0</v>
      </c>
      <c r="G23" s="1">
        <f>COUNTIFS(Table1[JV '#],B23,Table1[D-419 Utility Relocation Classification],$G$3)</f>
        <v>0</v>
      </c>
      <c r="H23" s="1">
        <f>COUNTIFS(Table1[JV '#],B23,Table1[D-419 Utility Relocation Classification],$H$3)</f>
        <v>0</v>
      </c>
      <c r="I23" s="1">
        <f>COUNTIFS(Table1[JV '#],B23,Table1[D-419 Utility Relocation Classification],$I$3)</f>
        <v>0</v>
      </c>
      <c r="J23" s="1">
        <f>COUNTIFS(Table1[JV '#],B23,Table1[D-419 Utility Relocation Classification],$J$3)</f>
        <v>0</v>
      </c>
      <c r="K23" s="1">
        <f>COUNTIFS(Table1[JV '#],B23,Table1[Overhead or Underground],"OH")</f>
        <v>0</v>
      </c>
      <c r="L23" s="1">
        <f>COUNTIFS(Table1[JV '#],B23,Table1[Overhead or Underground],"UG")</f>
        <v>3</v>
      </c>
      <c r="M23" s="1" t="s">
        <v>3164</v>
      </c>
      <c r="P23" s="447" t="s">
        <v>5020</v>
      </c>
    </row>
    <row r="24" spans="1:16" ht="14.45" x14ac:dyDescent="0.3">
      <c r="A24" s="452">
        <v>21</v>
      </c>
      <c r="B24" s="1">
        <f t="array" ref="B24">INDEX(Table1[JV '#],MATCH(0,COUNTIF($B$3:B23,Table1[JV '#]),0))</f>
        <v>21</v>
      </c>
      <c r="C24" s="1" t="s">
        <v>5018</v>
      </c>
      <c r="D24" s="1">
        <f>COUNTIF(Table1[JV '#],'1st 30 Bridges Summary'!B24)</f>
        <v>3</v>
      </c>
      <c r="E24" s="1">
        <f>COUNTIFS(Table1[JV '#],B24,Table1[D-419 Utility Relocation Classification],$E$3)</f>
        <v>0</v>
      </c>
      <c r="F24" s="1">
        <f>COUNTIFS(Table1[JV '#],B24,Table1[D-419 Utility Relocation Classification],$F$3)</f>
        <v>0</v>
      </c>
      <c r="G24" s="1">
        <f>COUNTIFS(Table1[JV '#],B24,Table1[D-419 Utility Relocation Classification],$G$3)</f>
        <v>0</v>
      </c>
      <c r="H24" s="1">
        <f>COUNTIFS(Table1[JV '#],B24,Table1[D-419 Utility Relocation Classification],$H$3)</f>
        <v>0</v>
      </c>
      <c r="I24" s="1">
        <f>COUNTIFS(Table1[JV '#],B24,Table1[D-419 Utility Relocation Classification],$I$3)</f>
        <v>0</v>
      </c>
      <c r="J24" s="1">
        <f>COUNTIFS(Table1[JV '#],B24,Table1[D-419 Utility Relocation Classification],$J$3)</f>
        <v>0</v>
      </c>
      <c r="K24" s="1">
        <f>COUNTIFS(Table1[JV '#],B24,Table1[Overhead or Underground],"OH")</f>
        <v>0</v>
      </c>
      <c r="L24" s="1">
        <f>COUNTIFS(Table1[JV '#],B24,Table1[Overhead or Underground],"UG")</f>
        <v>2</v>
      </c>
      <c r="P24" s="447"/>
    </row>
    <row r="25" spans="1:16" ht="14.45" x14ac:dyDescent="0.3">
      <c r="A25" s="452">
        <v>22</v>
      </c>
      <c r="B25" s="1">
        <f t="array" ref="B25">INDEX(Table1[JV '#],MATCH(0,COUNTIF($B$3:B24,Table1[JV '#]),0))</f>
        <v>22</v>
      </c>
      <c r="C25" s="1" t="s">
        <v>5021</v>
      </c>
      <c r="D25" s="1">
        <f>COUNTIF(Table1[JV '#],'1st 30 Bridges Summary'!B25)</f>
        <v>3</v>
      </c>
      <c r="E25" s="1">
        <f>COUNTIFS(Table1[JV '#],B25,Table1[D-419 Utility Relocation Classification],$E$3)</f>
        <v>0</v>
      </c>
      <c r="F25" s="1">
        <f>COUNTIFS(Table1[JV '#],B25,Table1[D-419 Utility Relocation Classification],$F$3)</f>
        <v>0</v>
      </c>
      <c r="G25" s="1">
        <f>COUNTIFS(Table1[JV '#],B25,Table1[D-419 Utility Relocation Classification],$G$3)</f>
        <v>0</v>
      </c>
      <c r="H25" s="1">
        <f>COUNTIFS(Table1[JV '#],B25,Table1[D-419 Utility Relocation Classification],$H$3)</f>
        <v>0</v>
      </c>
      <c r="I25" s="1">
        <f>COUNTIFS(Table1[JV '#],B25,Table1[D-419 Utility Relocation Classification],$I$3)</f>
        <v>0</v>
      </c>
      <c r="J25" s="1">
        <f>COUNTIFS(Table1[JV '#],B25,Table1[D-419 Utility Relocation Classification],$J$3)</f>
        <v>0</v>
      </c>
      <c r="K25" s="1">
        <f>COUNTIFS(Table1[JV '#],B25,Table1[Overhead or Underground],"OH")</f>
        <v>0</v>
      </c>
      <c r="L25" s="1">
        <f>COUNTIFS(Table1[JV '#],B25,Table1[Overhead or Underground],"UG")</f>
        <v>2</v>
      </c>
      <c r="P25" s="447"/>
    </row>
    <row r="26" spans="1:16" ht="14.45" x14ac:dyDescent="0.3">
      <c r="A26" s="452">
        <v>23</v>
      </c>
      <c r="B26" s="1">
        <f t="array" ref="B26">INDEX(Table1[JV '#],MATCH(0,COUNTIF($B$3:B25,Table1[JV '#]),0))</f>
        <v>23</v>
      </c>
      <c r="C26" s="1" t="s">
        <v>5021</v>
      </c>
      <c r="D26" s="1">
        <f>COUNTIF(Table1[JV '#],'1st 30 Bridges Summary'!B26)</f>
        <v>2</v>
      </c>
      <c r="E26" s="1">
        <f>COUNTIFS(Table1[JV '#],B26,Table1[D-419 Utility Relocation Classification],$E$3)</f>
        <v>0</v>
      </c>
      <c r="F26" s="1">
        <f>COUNTIFS(Table1[JV '#],B26,Table1[D-419 Utility Relocation Classification],$F$3)</f>
        <v>0</v>
      </c>
      <c r="G26" s="1">
        <f>COUNTIFS(Table1[JV '#],B26,Table1[D-419 Utility Relocation Classification],$G$3)</f>
        <v>0</v>
      </c>
      <c r="H26" s="1">
        <f>COUNTIFS(Table1[JV '#],B26,Table1[D-419 Utility Relocation Classification],$H$3)</f>
        <v>0</v>
      </c>
      <c r="I26" s="1">
        <f>COUNTIFS(Table1[JV '#],B26,Table1[D-419 Utility Relocation Classification],$I$3)</f>
        <v>0</v>
      </c>
      <c r="J26" s="1">
        <f>COUNTIFS(Table1[JV '#],B26,Table1[D-419 Utility Relocation Classification],$J$3)</f>
        <v>0</v>
      </c>
      <c r="K26" s="1">
        <f>COUNTIFS(Table1[JV '#],B26,Table1[Overhead or Underground],"OH")</f>
        <v>0</v>
      </c>
      <c r="L26" s="1">
        <f>COUNTIFS(Table1[JV '#],B26,Table1[Overhead or Underground],"UG")</f>
        <v>2</v>
      </c>
      <c r="N26" s="1" t="s">
        <v>3164</v>
      </c>
      <c r="P26" s="447"/>
    </row>
    <row r="27" spans="1:16" ht="14.45" x14ac:dyDescent="0.3">
      <c r="A27" s="452">
        <v>24</v>
      </c>
      <c r="B27" s="1">
        <f t="array" ref="B27">INDEX(Table1[JV '#],MATCH(0,COUNTIF($B$3:B26,Table1[JV '#]),0))</f>
        <v>24</v>
      </c>
      <c r="C27" s="1" t="s">
        <v>5021</v>
      </c>
      <c r="D27" s="1">
        <f>COUNTIF(Table1[JV '#],'1st 30 Bridges Summary'!B27)</f>
        <v>2</v>
      </c>
      <c r="E27" s="1">
        <f>COUNTIFS(Table1[JV '#],B27,Table1[D-419 Utility Relocation Classification],$E$3)</f>
        <v>0</v>
      </c>
      <c r="F27" s="1">
        <f>COUNTIFS(Table1[JV '#],B27,Table1[D-419 Utility Relocation Classification],$F$3)</f>
        <v>0</v>
      </c>
      <c r="G27" s="1">
        <f>COUNTIFS(Table1[JV '#],B27,Table1[D-419 Utility Relocation Classification],$G$3)</f>
        <v>0</v>
      </c>
      <c r="H27" s="1">
        <f>COUNTIFS(Table1[JV '#],B27,Table1[D-419 Utility Relocation Classification],$H$3)</f>
        <v>0</v>
      </c>
      <c r="I27" s="1">
        <f>COUNTIFS(Table1[JV '#],B27,Table1[D-419 Utility Relocation Classification],$I$3)</f>
        <v>0</v>
      </c>
      <c r="J27" s="1">
        <f>COUNTIFS(Table1[JV '#],B27,Table1[D-419 Utility Relocation Classification],$J$3)</f>
        <v>0</v>
      </c>
      <c r="K27" s="1">
        <f>COUNTIFS(Table1[JV '#],B27,Table1[Overhead or Underground],"OH")</f>
        <v>0</v>
      </c>
      <c r="L27" s="1">
        <f>COUNTIFS(Table1[JV '#],B27,Table1[Overhead or Underground],"UG")</f>
        <v>1</v>
      </c>
      <c r="M27" s="1" t="s">
        <v>3164</v>
      </c>
      <c r="P27" s="447"/>
    </row>
    <row r="28" spans="1:16" ht="14.45" x14ac:dyDescent="0.3">
      <c r="A28" s="452">
        <v>25</v>
      </c>
      <c r="B28" s="1">
        <f t="array" ref="B28">INDEX(Table1[JV '#],MATCH(0,COUNTIF($B$3:B27,Table1[JV '#]),0))</f>
        <v>25</v>
      </c>
      <c r="C28" s="1" t="s">
        <v>5021</v>
      </c>
      <c r="D28" s="1">
        <f>COUNTIF(Table1[JV '#],'1st 30 Bridges Summary'!B28)</f>
        <v>2</v>
      </c>
      <c r="E28" s="1">
        <f>COUNTIFS(Table1[JV '#],B28,Table1[D-419 Utility Relocation Classification],$E$3)</f>
        <v>0</v>
      </c>
      <c r="F28" s="1">
        <f>COUNTIFS(Table1[JV '#],B28,Table1[D-419 Utility Relocation Classification],$F$3)</f>
        <v>0</v>
      </c>
      <c r="G28" s="1">
        <f>COUNTIFS(Table1[JV '#],B28,Table1[D-419 Utility Relocation Classification],$G$3)</f>
        <v>0</v>
      </c>
      <c r="H28" s="1">
        <f>COUNTIFS(Table1[JV '#],B28,Table1[D-419 Utility Relocation Classification],$H$3)</f>
        <v>0</v>
      </c>
      <c r="I28" s="1">
        <f>COUNTIFS(Table1[JV '#],B28,Table1[D-419 Utility Relocation Classification],$I$3)</f>
        <v>0</v>
      </c>
      <c r="J28" s="1">
        <f>COUNTIFS(Table1[JV '#],B28,Table1[D-419 Utility Relocation Classification],$J$3)</f>
        <v>0</v>
      </c>
      <c r="K28" s="1">
        <f>COUNTIFS(Table1[JV '#],B28,Table1[Overhead or Underground],"OH")</f>
        <v>0</v>
      </c>
      <c r="L28" s="1">
        <f>COUNTIFS(Table1[JV '#],B28,Table1[Overhead or Underground],"UG")</f>
        <v>1</v>
      </c>
      <c r="N28" s="1" t="s">
        <v>3164</v>
      </c>
      <c r="P28" s="447"/>
    </row>
    <row r="29" spans="1:16" ht="14.45" x14ac:dyDescent="0.3">
      <c r="A29" s="452">
        <v>26</v>
      </c>
      <c r="B29" s="1">
        <f t="array" ref="B29">INDEX(Table1[JV '#],MATCH(0,COUNTIF($B$3:B28,Table1[JV '#]),0))</f>
        <v>26</v>
      </c>
      <c r="C29" s="1" t="s">
        <v>5021</v>
      </c>
      <c r="D29" s="1">
        <f>COUNTIF(Table1[JV '#],'1st 30 Bridges Summary'!B29)</f>
        <v>4</v>
      </c>
      <c r="E29" s="1">
        <f>COUNTIFS(Table1[JV '#],B29,Table1[D-419 Utility Relocation Classification],$E$3)</f>
        <v>0</v>
      </c>
      <c r="F29" s="1">
        <f>COUNTIFS(Table1[JV '#],B29,Table1[D-419 Utility Relocation Classification],$F$3)</f>
        <v>0</v>
      </c>
      <c r="G29" s="1">
        <f>COUNTIFS(Table1[JV '#],B29,Table1[D-419 Utility Relocation Classification],$G$3)</f>
        <v>0</v>
      </c>
      <c r="H29" s="1">
        <f>COUNTIFS(Table1[JV '#],B29,Table1[D-419 Utility Relocation Classification],$H$3)</f>
        <v>0</v>
      </c>
      <c r="I29" s="1">
        <f>COUNTIFS(Table1[JV '#],B29,Table1[D-419 Utility Relocation Classification],$I$3)</f>
        <v>0</v>
      </c>
      <c r="J29" s="1">
        <f>COUNTIFS(Table1[JV '#],B29,Table1[D-419 Utility Relocation Classification],$J$3)</f>
        <v>0</v>
      </c>
      <c r="K29" s="1">
        <f>COUNTIFS(Table1[JV '#],B29,Table1[Overhead or Underground],"OH")</f>
        <v>0</v>
      </c>
      <c r="L29" s="1">
        <f>COUNTIFS(Table1[JV '#],B29,Table1[Overhead or Underground],"UG")</f>
        <v>2</v>
      </c>
      <c r="M29" s="1" t="s">
        <v>3164</v>
      </c>
      <c r="P29" s="447"/>
    </row>
    <row r="30" spans="1:16" ht="14.45" x14ac:dyDescent="0.3">
      <c r="A30" s="452">
        <v>27</v>
      </c>
      <c r="B30" s="1">
        <f t="array" ref="B30">INDEX(Table1[JV '#],MATCH(0,COUNTIF($B$3:B29,Table1[JV '#]),0))</f>
        <v>27</v>
      </c>
      <c r="C30" s="1" t="s">
        <v>5018</v>
      </c>
      <c r="D30" s="1">
        <f>COUNTIF(Table1[JV '#],'1st 30 Bridges Summary'!B30)</f>
        <v>4</v>
      </c>
      <c r="E30" s="1">
        <f>COUNTIFS(Table1[JV '#],B30,Table1[D-419 Utility Relocation Classification],$E$3)</f>
        <v>0</v>
      </c>
      <c r="F30" s="1">
        <f>COUNTIFS(Table1[JV '#],B30,Table1[D-419 Utility Relocation Classification],$F$3)</f>
        <v>0</v>
      </c>
      <c r="G30" s="1">
        <f>COUNTIFS(Table1[JV '#],B30,Table1[D-419 Utility Relocation Classification],$G$3)</f>
        <v>0</v>
      </c>
      <c r="H30" s="1">
        <f>COUNTIFS(Table1[JV '#],B30,Table1[D-419 Utility Relocation Classification],$H$3)</f>
        <v>0</v>
      </c>
      <c r="I30" s="1">
        <f>COUNTIFS(Table1[JV '#],B30,Table1[D-419 Utility Relocation Classification],$I$3)</f>
        <v>0</v>
      </c>
      <c r="J30" s="1">
        <f>COUNTIFS(Table1[JV '#],B30,Table1[D-419 Utility Relocation Classification],$J$3)</f>
        <v>0</v>
      </c>
      <c r="K30" s="1">
        <f>COUNTIFS(Table1[JV '#],B30,Table1[Overhead or Underground],"OH")</f>
        <v>0</v>
      </c>
      <c r="L30" s="1">
        <f>COUNTIFS(Table1[JV '#],B30,Table1[Overhead or Underground],"UG")</f>
        <v>3</v>
      </c>
      <c r="P30" s="447"/>
    </row>
    <row r="31" spans="1:16" ht="14.45" x14ac:dyDescent="0.3">
      <c r="A31" s="452">
        <v>28</v>
      </c>
      <c r="B31" s="1">
        <f t="array" ref="B31">INDEX(Table1[JV '#],MATCH(0,COUNTIF($B$3:B30,Table1[JV '#]),0))</f>
        <v>28</v>
      </c>
      <c r="C31" s="1" t="s">
        <v>5019</v>
      </c>
      <c r="D31" s="1">
        <f>COUNTIF(Table1[JV '#],'1st 30 Bridges Summary'!B31)</f>
        <v>1</v>
      </c>
      <c r="E31" s="1">
        <f>COUNTIFS(Table1[JV '#],B31,Table1[D-419 Utility Relocation Classification],$E$3)</f>
        <v>0</v>
      </c>
      <c r="F31" s="1">
        <f>COUNTIFS(Table1[JV '#],B31,Table1[D-419 Utility Relocation Classification],$F$3)</f>
        <v>0</v>
      </c>
      <c r="G31" s="1">
        <f>COUNTIFS(Table1[JV '#],B31,Table1[D-419 Utility Relocation Classification],$G$3)</f>
        <v>0</v>
      </c>
      <c r="H31" s="1">
        <f>COUNTIFS(Table1[JV '#],B31,Table1[D-419 Utility Relocation Classification],$H$3)</f>
        <v>0</v>
      </c>
      <c r="I31" s="1">
        <f>COUNTIFS(Table1[JV '#],B31,Table1[D-419 Utility Relocation Classification],$I$3)</f>
        <v>0</v>
      </c>
      <c r="J31" s="1">
        <f>COUNTIFS(Table1[JV '#],B31,Table1[D-419 Utility Relocation Classification],$J$3)</f>
        <v>0</v>
      </c>
      <c r="K31" s="1">
        <f>COUNTIFS(Table1[JV '#],B31,Table1[Overhead or Underground],"OH")</f>
        <v>0</v>
      </c>
      <c r="L31" s="1">
        <f>COUNTIFS(Table1[JV '#],B31,Table1[Overhead or Underground],"UG")</f>
        <v>0</v>
      </c>
      <c r="P31" s="447" t="s">
        <v>5020</v>
      </c>
    </row>
    <row r="32" spans="1:16" ht="14.45" x14ac:dyDescent="0.3">
      <c r="A32" s="452">
        <v>29</v>
      </c>
      <c r="B32" s="1">
        <f t="array" ref="B32">INDEX(Table1[JV '#],MATCH(0,COUNTIF($B$3:B31,Table1[JV '#]),0))</f>
        <v>29</v>
      </c>
      <c r="C32" s="1" t="s">
        <v>5019</v>
      </c>
      <c r="D32" s="1">
        <f>COUNTIF(Table1[JV '#],'1st 30 Bridges Summary'!B32)</f>
        <v>2</v>
      </c>
      <c r="E32" s="1">
        <f>COUNTIFS(Table1[JV '#],B32,Table1[D-419 Utility Relocation Classification],$E$3)</f>
        <v>0</v>
      </c>
      <c r="F32" s="1">
        <f>COUNTIFS(Table1[JV '#],B32,Table1[D-419 Utility Relocation Classification],$F$3)</f>
        <v>0</v>
      </c>
      <c r="G32" s="1">
        <f>COUNTIFS(Table1[JV '#],B32,Table1[D-419 Utility Relocation Classification],$G$3)</f>
        <v>0</v>
      </c>
      <c r="H32" s="1">
        <f>COUNTIFS(Table1[JV '#],B32,Table1[D-419 Utility Relocation Classification],$H$3)</f>
        <v>0</v>
      </c>
      <c r="I32" s="1">
        <f>COUNTIFS(Table1[JV '#],B32,Table1[D-419 Utility Relocation Classification],$I$3)</f>
        <v>0</v>
      </c>
      <c r="J32" s="1">
        <f>COUNTIFS(Table1[JV '#],B32,Table1[D-419 Utility Relocation Classification],$J$3)</f>
        <v>0</v>
      </c>
      <c r="K32" s="1">
        <f>COUNTIFS(Table1[JV '#],B32,Table1[Overhead or Underground],"OH")</f>
        <v>0</v>
      </c>
      <c r="L32" s="1">
        <f>COUNTIFS(Table1[JV '#],B32,Table1[Overhead or Underground],"UG")</f>
        <v>1</v>
      </c>
      <c r="P32" s="447"/>
    </row>
    <row r="33" spans="1:15" thickBot="1" x14ac:dyDescent="0.35">
      <c r="A33" s="452">
        <v>30</v>
      </c>
      <c r="B33" s="1">
        <f t="array" ref="B33">INDEX(Table1[JV '#],MATCH(0,COUNTIF($B$3:B32,Table1[JV '#]),0))</f>
        <v>30</v>
      </c>
      <c r="C33" s="1" t="s">
        <v>5019</v>
      </c>
      <c r="D33" s="454">
        <f>COUNTIF(Table1[JV '#],'1st 30 Bridges Summary'!B33)</f>
        <v>1</v>
      </c>
      <c r="E33" s="454">
        <f>COUNTIFS(Table1[JV '#],B33,Table1[D-419 Utility Relocation Classification],$E$3)</f>
        <v>0</v>
      </c>
      <c r="F33" s="454">
        <f>COUNTIFS(Table1[JV '#],B33,Table1[D-419 Utility Relocation Classification],$F$3)</f>
        <v>0</v>
      </c>
      <c r="G33" s="454">
        <f>COUNTIFS(Table1[JV '#],B33,Table1[D-419 Utility Relocation Classification],$G$3)</f>
        <v>0</v>
      </c>
      <c r="H33" s="454">
        <f>COUNTIFS(Table1[JV '#],B33,Table1[D-419 Utility Relocation Classification],$H$3)</f>
        <v>0</v>
      </c>
      <c r="I33" s="454">
        <f>COUNTIFS(Table1[JV '#],B33,Table1[D-419 Utility Relocation Classification],$I$3)</f>
        <v>0</v>
      </c>
      <c r="J33" s="454">
        <f>COUNTIFS(Table1[JV '#],B33,Table1[D-419 Utility Relocation Classification],$J$3)</f>
        <v>0</v>
      </c>
      <c r="K33" s="454">
        <f>COUNTIFS(Table1[JV '#],B33,Table1[Overhead or Underground],"OH")</f>
        <v>0</v>
      </c>
      <c r="L33" s="454">
        <f>COUNTIFS(Table1[JV '#],B33,Table1[Overhead or Underground],"UG")</f>
        <v>0</v>
      </c>
      <c r="M33" s="454"/>
      <c r="N33" s="454"/>
      <c r="O33" s="454"/>
    </row>
    <row r="34" spans="1:15" ht="14.45" x14ac:dyDescent="0.3">
      <c r="D34" s="1">
        <f>SUM(D4:D33)</f>
        <v>81</v>
      </c>
      <c r="E34" s="1">
        <f t="shared" ref="E34:L34" si="0">SUM(E4:E33)</f>
        <v>0</v>
      </c>
      <c r="F34" s="1">
        <f t="shared" si="0"/>
        <v>0</v>
      </c>
      <c r="G34" s="1">
        <f t="shared" si="0"/>
        <v>0</v>
      </c>
      <c r="H34" s="1">
        <f t="shared" si="0"/>
        <v>0</v>
      </c>
      <c r="I34" s="1">
        <f t="shared" si="0"/>
        <v>0</v>
      </c>
      <c r="J34" s="1">
        <f t="shared" si="0"/>
        <v>0</v>
      </c>
      <c r="K34" s="1">
        <f t="shared" si="0"/>
        <v>0</v>
      </c>
      <c r="L34" s="1">
        <f t="shared" si="0"/>
        <v>40</v>
      </c>
      <c r="M34" s="1">
        <f>COUNTIF(M4:M33,"X")</f>
        <v>3</v>
      </c>
      <c r="N34" s="1">
        <f>COUNTIF(N4:N33,"X")</f>
        <v>12</v>
      </c>
      <c r="O34" s="1">
        <f>COUNTIF(O4:O33,"X")</f>
        <v>0</v>
      </c>
    </row>
  </sheetData>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
  <sheetViews>
    <sheetView zoomScaleNormal="100" workbookViewId="0">
      <selection activeCell="I20" sqref="I20"/>
    </sheetView>
  </sheetViews>
  <sheetFormatPr defaultRowHeight="15" x14ac:dyDescent="0.25"/>
  <cols>
    <col min="1" max="1" width="10.7109375" style="392" customWidth="1"/>
    <col min="2" max="2" width="11.140625" style="392" bestFit="1" customWidth="1"/>
    <col min="3" max="5" width="8.28515625" style="393" bestFit="1" customWidth="1"/>
    <col min="6" max="6" width="13.140625" style="393" bestFit="1" customWidth="1"/>
    <col min="7" max="7" width="8.28515625" style="392" bestFit="1" customWidth="1"/>
    <col min="8" max="8" width="10.5703125" style="392" bestFit="1" customWidth="1"/>
    <col min="9" max="10" width="15.7109375" style="392" customWidth="1"/>
    <col min="11" max="11" width="15.7109375" style="396" customWidth="1"/>
    <col min="12" max="12" width="8.28515625" style="392" bestFit="1" customWidth="1"/>
    <col min="13" max="13" width="11.140625" style="392" bestFit="1" customWidth="1"/>
    <col min="14" max="14" width="40.7109375" style="396" customWidth="1"/>
    <col min="15" max="15" width="11.140625" style="394" bestFit="1" customWidth="1"/>
    <col min="17" max="17" width="9.140625" style="396"/>
  </cols>
  <sheetData>
    <row r="1" spans="1:20" s="402" customFormat="1" ht="10.15" x14ac:dyDescent="0.2">
      <c r="A1" s="398" t="s">
        <v>5022</v>
      </c>
      <c r="B1" s="399"/>
      <c r="C1" s="398" t="s">
        <v>5022</v>
      </c>
      <c r="D1" s="400"/>
      <c r="E1" s="400"/>
      <c r="F1" s="400"/>
      <c r="G1" s="399"/>
      <c r="H1" s="399"/>
      <c r="I1" s="399"/>
      <c r="J1" s="399"/>
      <c r="K1" s="399"/>
      <c r="L1" s="399"/>
      <c r="M1" s="401"/>
      <c r="N1" s="398" t="s">
        <v>5022</v>
      </c>
      <c r="O1" s="398" t="s">
        <v>5022</v>
      </c>
      <c r="P1" s="398" t="s">
        <v>5022</v>
      </c>
      <c r="Q1" s="398" t="s">
        <v>5022</v>
      </c>
    </row>
    <row r="2" spans="1:20" s="402" customFormat="1" ht="10.15" x14ac:dyDescent="0.2">
      <c r="A2" s="398" t="s">
        <v>5023</v>
      </c>
      <c r="B2" s="399"/>
      <c r="C2" s="398" t="s">
        <v>5023</v>
      </c>
      <c r="D2" s="400"/>
      <c r="E2" s="400"/>
      <c r="F2" s="400"/>
      <c r="G2" s="399"/>
      <c r="H2" s="399"/>
      <c r="I2" s="399"/>
      <c r="J2" s="399"/>
      <c r="K2" s="399"/>
      <c r="L2" s="399"/>
      <c r="M2" s="401"/>
      <c r="N2" s="398" t="s">
        <v>5023</v>
      </c>
      <c r="O2" s="398" t="s">
        <v>5023</v>
      </c>
      <c r="P2" s="398" t="s">
        <v>5023</v>
      </c>
      <c r="Q2" s="398" t="s">
        <v>5023</v>
      </c>
    </row>
    <row r="3" spans="1:20" s="402" customFormat="1" ht="11.25" x14ac:dyDescent="0.2">
      <c r="A3" s="403" t="s">
        <v>5002</v>
      </c>
      <c r="B3" s="399"/>
      <c r="C3" s="403" t="s">
        <v>5002</v>
      </c>
      <c r="D3" s="400"/>
      <c r="E3" s="400"/>
      <c r="F3" s="400"/>
      <c r="G3" s="399"/>
      <c r="H3" s="399"/>
      <c r="I3" s="399"/>
      <c r="J3" s="399"/>
      <c r="K3" s="399"/>
      <c r="L3" s="399"/>
      <c r="M3" s="401"/>
      <c r="N3" s="403" t="s">
        <v>5002</v>
      </c>
      <c r="O3" s="403" t="s">
        <v>5002</v>
      </c>
      <c r="P3" s="403" t="s">
        <v>5002</v>
      </c>
      <c r="Q3" s="403" t="s">
        <v>5002</v>
      </c>
    </row>
    <row r="4" spans="1:20" s="390" customFormat="1" ht="99.95" customHeight="1" x14ac:dyDescent="0.25">
      <c r="A4" s="387" t="s">
        <v>5024</v>
      </c>
      <c r="B4" s="387" t="s">
        <v>6</v>
      </c>
      <c r="C4" s="391" t="s">
        <v>7</v>
      </c>
      <c r="D4" s="391" t="s">
        <v>8</v>
      </c>
      <c r="E4" s="391" t="s">
        <v>9</v>
      </c>
      <c r="F4" s="388" t="s">
        <v>10</v>
      </c>
      <c r="G4" s="387" t="s">
        <v>11</v>
      </c>
      <c r="H4" s="387" t="s">
        <v>12</v>
      </c>
      <c r="I4" s="387" t="s">
        <v>13</v>
      </c>
      <c r="J4" s="387" t="s">
        <v>14</v>
      </c>
      <c r="K4" s="387" t="s">
        <v>15</v>
      </c>
      <c r="L4" s="387" t="s">
        <v>19</v>
      </c>
      <c r="M4" s="389" t="s">
        <v>5025</v>
      </c>
      <c r="N4" s="389" t="s">
        <v>5026</v>
      </c>
      <c r="O4" s="389" t="s">
        <v>5027</v>
      </c>
      <c r="P4" s="389" t="s">
        <v>5028</v>
      </c>
      <c r="Q4" s="389" t="s">
        <v>5029</v>
      </c>
      <c r="R4" s="389"/>
      <c r="S4" s="389"/>
      <c r="T4" s="389"/>
    </row>
    <row r="5" spans="1:20" ht="84" x14ac:dyDescent="0.3">
      <c r="A5" s="392" t="s">
        <v>5030</v>
      </c>
      <c r="B5" s="392" t="str">
        <f>IFERROR(LOOKUP(C5,Table1[JV '#],Table1[Early Completion (Y/N)]),"No Entry")</f>
        <v>--</v>
      </c>
      <c r="C5" s="393">
        <v>139</v>
      </c>
      <c r="D5" s="393">
        <f>IFERROR(LOOKUP(C5,Table1[JV '#],Table1[Bridge Key '#]),"No Entry")</f>
        <v>20820</v>
      </c>
      <c r="E5" s="393">
        <f>IFERROR(LOOKUP(C5,Table1[JV '#],Table1[MPMS '#]),"No Entry")</f>
        <v>96689</v>
      </c>
      <c r="F5" s="393">
        <f>IFERROR(LOOKUP(C5,Table1[JV '#],Table1[BMS '#]),"No Entry")</f>
        <v>35401900200731</v>
      </c>
      <c r="G5" s="392">
        <f>IFERROR(LOOKUP(C5,Table1[JV '#],Table1[District]),"No Entry")</f>
        <v>4</v>
      </c>
      <c r="H5" s="392" t="str">
        <f>IFERROR(LOOKUP(C5,Table1[JV '#],Table1[County]),"No Entry")</f>
        <v>Lackawanna</v>
      </c>
      <c r="I5" s="392" t="str">
        <f>IFERROR(LOOKUP(C5,Table1[JV '#],Table1[Location]),"No Entry")</f>
        <v>S ABINGTON TP OVER I-81</v>
      </c>
      <c r="J5" s="392" t="str">
        <f>IFERROR(LOOKUP(C5,Table1[JV '#],Table1[Feature Carried]),"No Entry")</f>
        <v>SR 4019 EDELLA RD</v>
      </c>
      <c r="K5" s="392" t="str">
        <f>IFERROR(LOOKUP(C5,Table1[JV '#],Table1[Feature Intersected]),"No Entry")</f>
        <v>SR 0081 I-81</v>
      </c>
      <c r="L5" s="392" t="str">
        <f>IFERROR(LOOKUP(C5,Table1[JV '#],#REF!),"No Entry")</f>
        <v>No Entry</v>
      </c>
      <c r="M5" s="394" t="str">
        <f>IFERROR(LOOKUP(C5,Table1[JV '#],#REF!),"No Entry")</f>
        <v>No Entry</v>
      </c>
      <c r="N5" s="397" t="s">
        <v>5031</v>
      </c>
      <c r="O5" s="394">
        <v>42018</v>
      </c>
      <c r="P5" s="395"/>
      <c r="Q5" s="392"/>
      <c r="R5" s="447"/>
      <c r="S5" s="447"/>
      <c r="T5" s="447"/>
    </row>
    <row r="6" spans="1:20" ht="14.45" x14ac:dyDescent="0.3">
      <c r="B6" s="392" t="str">
        <f>IFERROR(LOOKUP(C6,Table1[JV '#],Table1[Early Completion (Y/N)]),"No Entry")</f>
        <v>No Entry</v>
      </c>
      <c r="D6" s="393" t="str">
        <f>IFERROR(LOOKUP(C6,Table1[JV '#],Table1[Bridge Key '#]),"No Entry")</f>
        <v>No Entry</v>
      </c>
      <c r="E6" s="393" t="str">
        <f>IFERROR(LOOKUP(C6,Table1[JV '#],Table1[MPMS '#]),"No Entry")</f>
        <v>No Entry</v>
      </c>
      <c r="F6" s="393" t="str">
        <f>IFERROR(LOOKUP(C6,Table1[JV '#],Table1[BMS '#]),"No Entry")</f>
        <v>No Entry</v>
      </c>
      <c r="G6" s="392" t="str">
        <f>IFERROR(LOOKUP(C6,Table1[JV '#],Table1[District]),"No Entry")</f>
        <v>No Entry</v>
      </c>
      <c r="H6" s="392" t="str">
        <f>IFERROR(LOOKUP(C6,Table1[JV '#],Table1[County]),"No Entry")</f>
        <v>No Entry</v>
      </c>
      <c r="I6" s="392" t="str">
        <f>IFERROR(LOOKUP(C6,Table1[JV '#],Table1[Location]),"No Entry")</f>
        <v>No Entry</v>
      </c>
      <c r="J6" s="392" t="str">
        <f>IFERROR(LOOKUP(C6,Table1[JV '#],Table1[Feature Carried]),"No Entry")</f>
        <v>No Entry</v>
      </c>
      <c r="K6" s="392" t="str">
        <f>IFERROR(LOOKUP(C6,Table1[JV '#],Table1[Feature Intersected]),"No Entry")</f>
        <v>No Entry</v>
      </c>
      <c r="L6" s="392" t="str">
        <f>IFERROR(LOOKUP(C6,Table1[JV '#],#REF!),"No Entry")</f>
        <v>No Entry</v>
      </c>
      <c r="M6" s="394" t="str">
        <f>IFERROR(LOOKUP(C6,Table1[JV '#],#REF!),"No Entry")</f>
        <v>No Entry</v>
      </c>
      <c r="N6" s="395"/>
      <c r="P6" s="395"/>
      <c r="Q6" s="392"/>
      <c r="R6" s="447"/>
      <c r="S6" s="447"/>
      <c r="T6" s="447"/>
    </row>
    <row r="7" spans="1:20" ht="14.45" x14ac:dyDescent="0.3">
      <c r="B7" s="392" t="str">
        <f>IFERROR(LOOKUP(C7,Table1[JV '#],Table1[Early Completion (Y/N)]),"No Entry")</f>
        <v>No Entry</v>
      </c>
      <c r="D7" s="393" t="str">
        <f>IFERROR(LOOKUP(C7,Table1[JV '#],Table1[Bridge Key '#]),"No Entry")</f>
        <v>No Entry</v>
      </c>
      <c r="E7" s="393" t="str">
        <f>IFERROR(LOOKUP(C7,Table1[JV '#],Table1[MPMS '#]),"No Entry")</f>
        <v>No Entry</v>
      </c>
      <c r="F7" s="393" t="str">
        <f>IFERROR(LOOKUP(C7,Table1[JV '#],Table1[BMS '#]),"No Entry")</f>
        <v>No Entry</v>
      </c>
      <c r="G7" s="392" t="str">
        <f>IFERROR(LOOKUP(C7,Table1[JV '#],Table1[District]),"No Entry")</f>
        <v>No Entry</v>
      </c>
      <c r="H7" s="392" t="str">
        <f>IFERROR(LOOKUP(C7,Table1[JV '#],Table1[County]),"No Entry")</f>
        <v>No Entry</v>
      </c>
      <c r="I7" s="392" t="str">
        <f>IFERROR(LOOKUP(C7,Table1[JV '#],Table1[Location]),"No Entry")</f>
        <v>No Entry</v>
      </c>
      <c r="J7" s="392" t="str">
        <f>IFERROR(LOOKUP(C7,Table1[JV '#],Table1[Feature Carried]),"No Entry")</f>
        <v>No Entry</v>
      </c>
      <c r="K7" s="392" t="str">
        <f>IFERROR(LOOKUP(C7,Table1[JV '#],Table1[Feature Intersected]),"No Entry")</f>
        <v>No Entry</v>
      </c>
      <c r="L7" s="392" t="str">
        <f>IFERROR(LOOKUP(C7,Table1[JV '#],#REF!),"No Entry")</f>
        <v>No Entry</v>
      </c>
      <c r="M7" s="394" t="str">
        <f>IFERROR(LOOKUP(C7,Table1[JV '#],#REF!),"No Entry")</f>
        <v>No Entry</v>
      </c>
      <c r="N7" s="395"/>
      <c r="P7" s="395"/>
      <c r="Q7" s="392"/>
      <c r="R7" s="447"/>
      <c r="S7" s="447"/>
      <c r="T7" s="447"/>
    </row>
    <row r="8" spans="1:20" ht="14.45" x14ac:dyDescent="0.3">
      <c r="B8" s="392" t="str">
        <f>IFERROR(LOOKUP(C8,Table1[JV '#],Table1[Early Completion (Y/N)]),"No Entry")</f>
        <v>No Entry</v>
      </c>
      <c r="D8" s="393" t="str">
        <f>IFERROR(LOOKUP(C8,Table1[JV '#],Table1[Bridge Key '#]),"No Entry")</f>
        <v>No Entry</v>
      </c>
      <c r="E8" s="393" t="str">
        <f>IFERROR(LOOKUP(C8,Table1[JV '#],Table1[MPMS '#]),"No Entry")</f>
        <v>No Entry</v>
      </c>
      <c r="F8" s="393" t="str">
        <f>IFERROR(LOOKUP(C8,Table1[JV '#],Table1[BMS '#]),"No Entry")</f>
        <v>No Entry</v>
      </c>
      <c r="G8" s="392" t="str">
        <f>IFERROR(LOOKUP(C8,Table1[JV '#],Table1[District]),"No Entry")</f>
        <v>No Entry</v>
      </c>
      <c r="H8" s="392" t="str">
        <f>IFERROR(LOOKUP(C8,Table1[JV '#],Table1[County]),"No Entry")</f>
        <v>No Entry</v>
      </c>
      <c r="I8" s="392" t="str">
        <f>IFERROR(LOOKUP(C8,Table1[JV '#],Table1[Location]),"No Entry")</f>
        <v>No Entry</v>
      </c>
      <c r="J8" s="392" t="str">
        <f>IFERROR(LOOKUP(C8,Table1[JV '#],Table1[Feature Carried]),"No Entry")</f>
        <v>No Entry</v>
      </c>
      <c r="K8" s="392" t="str">
        <f>IFERROR(LOOKUP(C8,Table1[JV '#],Table1[Feature Intersected]),"No Entry")</f>
        <v>No Entry</v>
      </c>
      <c r="L8" s="392" t="str">
        <f>IFERROR(LOOKUP(C8,Table1[JV '#],#REF!),"No Entry")</f>
        <v>No Entry</v>
      </c>
      <c r="M8" s="394" t="str">
        <f>IFERROR(LOOKUP(C8,Table1[JV '#],#REF!),"No Entry")</f>
        <v>No Entry</v>
      </c>
      <c r="N8" s="395"/>
      <c r="P8" s="395"/>
      <c r="Q8" s="392"/>
      <c r="R8" s="447"/>
      <c r="S8" s="447"/>
      <c r="T8" s="447"/>
    </row>
    <row r="9" spans="1:20" ht="14.45" x14ac:dyDescent="0.3">
      <c r="B9" s="392" t="str">
        <f>IFERROR(LOOKUP(C9,Table1[JV '#],Table1[Early Completion (Y/N)]),"No Entry")</f>
        <v>No Entry</v>
      </c>
      <c r="D9" s="393" t="str">
        <f>IFERROR(LOOKUP(C9,Table1[JV '#],Table1[Bridge Key '#]),"No Entry")</f>
        <v>No Entry</v>
      </c>
      <c r="E9" s="393" t="str">
        <f>IFERROR(LOOKUP(C9,Table1[JV '#],Table1[MPMS '#]),"No Entry")</f>
        <v>No Entry</v>
      </c>
      <c r="F9" s="393" t="str">
        <f>IFERROR(LOOKUP(C9,Table1[JV '#],Table1[BMS '#]),"No Entry")</f>
        <v>No Entry</v>
      </c>
      <c r="G9" s="392" t="str">
        <f>IFERROR(LOOKUP(C9,Table1[JV '#],Table1[District]),"No Entry")</f>
        <v>No Entry</v>
      </c>
      <c r="H9" s="392" t="str">
        <f>IFERROR(LOOKUP(C9,Table1[JV '#],Table1[County]),"No Entry")</f>
        <v>No Entry</v>
      </c>
      <c r="I9" s="392" t="str">
        <f>IFERROR(LOOKUP(C9,Table1[JV '#],Table1[Location]),"No Entry")</f>
        <v>No Entry</v>
      </c>
      <c r="J9" s="392" t="str">
        <f>IFERROR(LOOKUP(C9,Table1[JV '#],Table1[Feature Carried]),"No Entry")</f>
        <v>No Entry</v>
      </c>
      <c r="K9" s="392" t="str">
        <f>IFERROR(LOOKUP(C9,Table1[JV '#],Table1[Feature Intersected]),"No Entry")</f>
        <v>No Entry</v>
      </c>
      <c r="L9" s="392" t="str">
        <f>IFERROR(LOOKUP(C9,Table1[JV '#],#REF!),"No Entry")</f>
        <v>No Entry</v>
      </c>
      <c r="M9" s="394" t="str">
        <f>IFERROR(LOOKUP(C9,Table1[JV '#],#REF!),"No Entry")</f>
        <v>No Entry</v>
      </c>
      <c r="N9" s="395"/>
      <c r="P9" s="395"/>
      <c r="Q9" s="392"/>
      <c r="R9" s="447"/>
      <c r="S9" s="447"/>
      <c r="T9" s="447"/>
    </row>
    <row r="10" spans="1:20" ht="14.45" x14ac:dyDescent="0.3">
      <c r="B10" s="392" t="str">
        <f>IFERROR(LOOKUP(C10,Table1[JV '#],Table1[Early Completion (Y/N)]),"No Entry")</f>
        <v>No Entry</v>
      </c>
      <c r="D10" s="393" t="str">
        <f>IFERROR(LOOKUP(C10,Table1[JV '#],Table1[Bridge Key '#]),"No Entry")</f>
        <v>No Entry</v>
      </c>
      <c r="E10" s="393" t="str">
        <f>IFERROR(LOOKUP(C10,Table1[JV '#],Table1[MPMS '#]),"No Entry")</f>
        <v>No Entry</v>
      </c>
      <c r="F10" s="393" t="str">
        <f>IFERROR(LOOKUP(C10,Table1[JV '#],Table1[BMS '#]),"No Entry")</f>
        <v>No Entry</v>
      </c>
      <c r="G10" s="392" t="str">
        <f>IFERROR(LOOKUP(C10,Table1[JV '#],Table1[District]),"No Entry")</f>
        <v>No Entry</v>
      </c>
      <c r="H10" s="392" t="str">
        <f>IFERROR(LOOKUP(C10,Table1[JV '#],Table1[County]),"No Entry")</f>
        <v>No Entry</v>
      </c>
      <c r="I10" s="392" t="str">
        <f>IFERROR(LOOKUP(C10,Table1[JV '#],Table1[Location]),"No Entry")</f>
        <v>No Entry</v>
      </c>
      <c r="J10" s="392" t="str">
        <f>IFERROR(LOOKUP(C10,Table1[JV '#],Table1[Feature Carried]),"No Entry")</f>
        <v>No Entry</v>
      </c>
      <c r="K10" s="392" t="str">
        <f>IFERROR(LOOKUP(C10,Table1[JV '#],Table1[Feature Intersected]),"No Entry")</f>
        <v>No Entry</v>
      </c>
      <c r="L10" s="392" t="str">
        <f>IFERROR(LOOKUP(C10,Table1[JV '#],#REF!),"No Entry")</f>
        <v>No Entry</v>
      </c>
      <c r="M10" s="394" t="str">
        <f>IFERROR(LOOKUP(C10,Table1[JV '#],#REF!),"No Entry")</f>
        <v>No Entry</v>
      </c>
      <c r="N10" s="395"/>
      <c r="P10" s="395"/>
      <c r="Q10" s="392"/>
      <c r="R10" s="447"/>
      <c r="S10" s="447"/>
      <c r="T10" s="447"/>
    </row>
    <row r="11" spans="1:20" ht="14.45" x14ac:dyDescent="0.3">
      <c r="B11" s="392" t="str">
        <f>IFERROR(LOOKUP(C11,Table1[JV '#],Table1[Early Completion (Y/N)]),"No Entry")</f>
        <v>No Entry</v>
      </c>
      <c r="D11" s="393" t="str">
        <f>IFERROR(LOOKUP(C11,Table1[JV '#],Table1[Bridge Key '#]),"No Entry")</f>
        <v>No Entry</v>
      </c>
      <c r="E11" s="393" t="str">
        <f>IFERROR(LOOKUP(C11,Table1[JV '#],Table1[MPMS '#]),"No Entry")</f>
        <v>No Entry</v>
      </c>
      <c r="F11" s="393" t="str">
        <f>IFERROR(LOOKUP(C11,Table1[JV '#],Table1[BMS '#]),"No Entry")</f>
        <v>No Entry</v>
      </c>
      <c r="G11" s="392" t="str">
        <f>IFERROR(LOOKUP(C11,Table1[JV '#],Table1[District]),"No Entry")</f>
        <v>No Entry</v>
      </c>
      <c r="H11" s="392" t="str">
        <f>IFERROR(LOOKUP(C11,Table1[JV '#],Table1[County]),"No Entry")</f>
        <v>No Entry</v>
      </c>
      <c r="I11" s="392" t="str">
        <f>IFERROR(LOOKUP(C11,Table1[JV '#],Table1[Location]),"No Entry")</f>
        <v>No Entry</v>
      </c>
      <c r="J11" s="392" t="str">
        <f>IFERROR(LOOKUP(C11,Table1[JV '#],Table1[Feature Carried]),"No Entry")</f>
        <v>No Entry</v>
      </c>
      <c r="K11" s="392" t="str">
        <f>IFERROR(LOOKUP(C11,Table1[JV '#],Table1[Feature Intersected]),"No Entry")</f>
        <v>No Entry</v>
      </c>
      <c r="L11" s="392" t="str">
        <f>IFERROR(LOOKUP(C11,Table1[JV '#],#REF!),"No Entry")</f>
        <v>No Entry</v>
      </c>
      <c r="M11" s="394" t="str">
        <f>IFERROR(LOOKUP(C11,Table1[JV '#],#REF!),"No Entry")</f>
        <v>No Entry</v>
      </c>
      <c r="N11" s="395"/>
      <c r="P11" s="395"/>
      <c r="Q11" s="392"/>
      <c r="R11" s="447"/>
      <c r="S11" s="447"/>
      <c r="T11" s="447"/>
    </row>
    <row r="12" spans="1:20" ht="14.45" x14ac:dyDescent="0.3">
      <c r="B12" s="392" t="str">
        <f>IFERROR(LOOKUP(C12,Table1[JV '#],Table1[Early Completion (Y/N)]),"No Entry")</f>
        <v>No Entry</v>
      </c>
      <c r="D12" s="393" t="str">
        <f>IFERROR(LOOKUP(C12,Table1[JV '#],Table1[Bridge Key '#]),"No Entry")</f>
        <v>No Entry</v>
      </c>
      <c r="E12" s="393" t="str">
        <f>IFERROR(LOOKUP(C12,Table1[JV '#],Table1[MPMS '#]),"No Entry")</f>
        <v>No Entry</v>
      </c>
      <c r="F12" s="393" t="str">
        <f>IFERROR(LOOKUP(C12,Table1[JV '#],Table1[BMS '#]),"No Entry")</f>
        <v>No Entry</v>
      </c>
      <c r="G12" s="392" t="str">
        <f>IFERROR(LOOKUP(C12,Table1[JV '#],Table1[District]),"No Entry")</f>
        <v>No Entry</v>
      </c>
      <c r="H12" s="392" t="str">
        <f>IFERROR(LOOKUP(C12,Table1[JV '#],Table1[County]),"No Entry")</f>
        <v>No Entry</v>
      </c>
      <c r="I12" s="392" t="str">
        <f>IFERROR(LOOKUP(C12,Table1[JV '#],Table1[Location]),"No Entry")</f>
        <v>No Entry</v>
      </c>
      <c r="J12" s="392" t="str">
        <f>IFERROR(LOOKUP(C12,Table1[JV '#],Table1[Feature Carried]),"No Entry")</f>
        <v>No Entry</v>
      </c>
      <c r="K12" s="392" t="str">
        <f>IFERROR(LOOKUP(C12,Table1[JV '#],Table1[Feature Intersected]),"No Entry")</f>
        <v>No Entry</v>
      </c>
      <c r="L12" s="392" t="str">
        <f>IFERROR(LOOKUP(C12,Table1[JV '#],#REF!),"No Entry")</f>
        <v>No Entry</v>
      </c>
      <c r="M12" s="394" t="str">
        <f>IFERROR(LOOKUP(C12,Table1[JV '#],#REF!),"No Entry")</f>
        <v>No Entry</v>
      </c>
      <c r="N12" s="395"/>
      <c r="P12" s="395"/>
      <c r="Q12" s="392"/>
      <c r="R12" s="447"/>
      <c r="S12" s="447"/>
      <c r="T12" s="447"/>
    </row>
    <row r="13" spans="1:20" ht="14.45" x14ac:dyDescent="0.3">
      <c r="B13" s="392" t="str">
        <f>IFERROR(LOOKUP(C13,Table1[JV '#],Table1[Early Completion (Y/N)]),"No Entry")</f>
        <v>No Entry</v>
      </c>
      <c r="D13" s="393" t="str">
        <f>IFERROR(LOOKUP(C13,Table1[JV '#],Table1[Bridge Key '#]),"No Entry")</f>
        <v>No Entry</v>
      </c>
      <c r="E13" s="393" t="str">
        <f>IFERROR(LOOKUP(C13,Table1[JV '#],Table1[MPMS '#]),"No Entry")</f>
        <v>No Entry</v>
      </c>
      <c r="F13" s="393" t="str">
        <f>IFERROR(LOOKUP(C13,Table1[JV '#],Table1[BMS '#]),"No Entry")</f>
        <v>No Entry</v>
      </c>
      <c r="G13" s="392" t="str">
        <f>IFERROR(LOOKUP(C13,Table1[JV '#],Table1[District]),"No Entry")</f>
        <v>No Entry</v>
      </c>
      <c r="H13" s="392" t="str">
        <f>IFERROR(LOOKUP(C13,Table1[JV '#],Table1[County]),"No Entry")</f>
        <v>No Entry</v>
      </c>
      <c r="I13" s="392" t="str">
        <f>IFERROR(LOOKUP(C13,Table1[JV '#],Table1[Location]),"No Entry")</f>
        <v>No Entry</v>
      </c>
      <c r="J13" s="392" t="str">
        <f>IFERROR(LOOKUP(C13,Table1[JV '#],Table1[Feature Carried]),"No Entry")</f>
        <v>No Entry</v>
      </c>
      <c r="K13" s="392" t="str">
        <f>IFERROR(LOOKUP(C13,Table1[JV '#],Table1[Feature Intersected]),"No Entry")</f>
        <v>No Entry</v>
      </c>
      <c r="L13" s="392" t="str">
        <f>IFERROR(LOOKUP(C13,Table1[JV '#],#REF!),"No Entry")</f>
        <v>No Entry</v>
      </c>
      <c r="M13" s="394" t="str">
        <f>IFERROR(LOOKUP(C13,Table1[JV '#],#REF!),"No Entry")</f>
        <v>No Entry</v>
      </c>
      <c r="N13" s="395"/>
      <c r="P13" s="395"/>
      <c r="Q13" s="392"/>
      <c r="R13" s="447"/>
      <c r="S13" s="447"/>
      <c r="T13" s="447"/>
    </row>
    <row r="14" spans="1:20" ht="14.45" x14ac:dyDescent="0.3">
      <c r="B14" s="392" t="str">
        <f>IFERROR(LOOKUP(C14,Table1[JV '#],Table1[Early Completion (Y/N)]),"No Entry")</f>
        <v>No Entry</v>
      </c>
      <c r="D14" s="393" t="str">
        <f>IFERROR(LOOKUP(C14,Table1[JV '#],Table1[Bridge Key '#]),"No Entry")</f>
        <v>No Entry</v>
      </c>
      <c r="E14" s="393" t="str">
        <f>IFERROR(LOOKUP(C14,Table1[JV '#],Table1[MPMS '#]),"No Entry")</f>
        <v>No Entry</v>
      </c>
      <c r="F14" s="393" t="str">
        <f>IFERROR(LOOKUP(C14,Table1[JV '#],Table1[BMS '#]),"No Entry")</f>
        <v>No Entry</v>
      </c>
      <c r="G14" s="392" t="str">
        <f>IFERROR(LOOKUP(C14,Table1[JV '#],Table1[District]),"No Entry")</f>
        <v>No Entry</v>
      </c>
      <c r="H14" s="392" t="str">
        <f>IFERROR(LOOKUP(C14,Table1[JV '#],Table1[County]),"No Entry")</f>
        <v>No Entry</v>
      </c>
      <c r="I14" s="392" t="str">
        <f>IFERROR(LOOKUP(C14,Table1[JV '#],Table1[Location]),"No Entry")</f>
        <v>No Entry</v>
      </c>
      <c r="J14" s="392" t="str">
        <f>IFERROR(LOOKUP(C14,Table1[JV '#],Table1[Feature Carried]),"No Entry")</f>
        <v>No Entry</v>
      </c>
      <c r="K14" s="392" t="str">
        <f>IFERROR(LOOKUP(C14,Table1[JV '#],Table1[Feature Intersected]),"No Entry")</f>
        <v>No Entry</v>
      </c>
      <c r="L14" s="392" t="str">
        <f>IFERROR(LOOKUP(C14,Table1[JV '#],#REF!),"No Entry")</f>
        <v>No Entry</v>
      </c>
      <c r="M14" s="394" t="str">
        <f>IFERROR(LOOKUP(C14,Table1[JV '#],#REF!),"No Entry")</f>
        <v>No Entry</v>
      </c>
      <c r="N14" s="395"/>
      <c r="P14" s="394"/>
      <c r="Q14" s="392"/>
      <c r="R14" s="447"/>
      <c r="S14" s="447"/>
      <c r="T14" s="447"/>
    </row>
  </sheetData>
  <printOptions horizontalCentered="1"/>
  <pageMargins left="0.45" right="0.45" top="0.75" bottom="0.75" header="0.3" footer="0.3"/>
  <pageSetup paperSize="17" scale="95" fitToHeight="0" orientation="landscape" r:id="rId1"/>
  <headerFooter>
    <oddHeader>&amp;C&amp;"-,Bold"&amp;16Utility Issues Report</oddHeader>
    <oddFooter>&amp;L&amp;D&amp;C&amp;P of &amp;N&amp;R&amp;F</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D1206"/>
  <sheetViews>
    <sheetView zoomScale="55" zoomScaleNormal="55" zoomScalePageLayoutView="70" workbookViewId="0">
      <selection activeCell="D27" sqref="D27:D399"/>
    </sheetView>
  </sheetViews>
  <sheetFormatPr defaultColWidth="9.140625" defaultRowHeight="26.25" x14ac:dyDescent="0.4"/>
  <cols>
    <col min="1" max="1" width="20.42578125" style="66" bestFit="1" customWidth="1"/>
    <col min="2" max="2" width="12.85546875" style="63" customWidth="1"/>
    <col min="3" max="4" width="13.5703125" style="63" customWidth="1"/>
    <col min="5" max="5" width="16" style="63" customWidth="1"/>
    <col min="6" max="6" width="33.7109375" style="64" customWidth="1"/>
    <col min="7" max="8" width="11.85546875" style="63" customWidth="1"/>
    <col min="9" max="9" width="19.7109375" style="63" customWidth="1"/>
    <col min="10" max="10" width="73.5703125" style="66" customWidth="1"/>
    <col min="11" max="11" width="51.7109375" style="66" customWidth="1"/>
    <col min="12" max="12" width="57.5703125" style="66" customWidth="1"/>
    <col min="13" max="13" width="39.7109375" style="66" customWidth="1"/>
    <col min="14" max="14" width="11.42578125" style="66" customWidth="1"/>
    <col min="15" max="15" width="13.42578125" style="66" bestFit="1" customWidth="1"/>
    <col min="16" max="16" width="16.5703125" style="329" bestFit="1" customWidth="1"/>
    <col min="17" max="17" width="10.140625" style="66" customWidth="1"/>
    <col min="18" max="18" width="12.140625" style="66" bestFit="1" customWidth="1"/>
    <col min="19" max="19" width="11.5703125" style="66" bestFit="1" customWidth="1"/>
    <col min="20" max="21" width="10.140625" style="66" customWidth="1"/>
    <col min="22" max="22" width="14.5703125" style="66" bestFit="1" customWidth="1"/>
    <col min="23" max="23" width="16.85546875" style="66" customWidth="1"/>
    <col min="24" max="34" width="10.140625" style="66" customWidth="1"/>
    <col min="35" max="35" width="17.140625" style="66" customWidth="1"/>
    <col min="36" max="40" width="10.140625" style="66" customWidth="1"/>
    <col min="41" max="43" width="9.28515625" style="66" customWidth="1"/>
    <col min="44" max="44" width="30.7109375" style="66" customWidth="1"/>
    <col min="45" max="45" width="9.28515625" style="66" customWidth="1"/>
    <col min="46" max="46" width="36.140625" style="66" customWidth="1"/>
    <col min="47" max="47" width="24" style="65" customWidth="1"/>
    <col min="48" max="48" width="32.28515625" style="65" customWidth="1"/>
    <col min="49" max="49" width="24.28515625" style="65" customWidth="1"/>
    <col min="50" max="50" width="15.42578125" style="63" customWidth="1"/>
    <col min="51" max="51" width="22" style="68" customWidth="1"/>
    <col min="52" max="52" width="33" style="65" customWidth="1"/>
    <col min="53" max="53" width="25.140625" style="65" customWidth="1"/>
    <col min="54" max="54" width="14.42578125" style="65" customWidth="1"/>
    <col min="55" max="56" width="24" style="65" customWidth="1"/>
    <col min="57" max="57" width="24" style="69" customWidth="1"/>
    <col min="58" max="58" width="24" style="70" customWidth="1"/>
    <col min="59" max="59" width="48.42578125" style="75" bestFit="1" customWidth="1"/>
    <col min="60" max="60" width="24" style="75" bestFit="1" customWidth="1"/>
    <col min="61" max="61" width="22.7109375" style="75" bestFit="1" customWidth="1"/>
    <col min="62" max="62" width="49" style="76" customWidth="1"/>
    <col min="63" max="63" width="74.7109375" style="76" customWidth="1"/>
    <col min="64" max="64" width="24" style="76" bestFit="1" customWidth="1"/>
    <col min="65" max="65" width="24.5703125" style="76" customWidth="1"/>
    <col min="66" max="66" width="25.5703125" style="76" customWidth="1"/>
    <col min="67" max="80" width="24" style="76" bestFit="1" customWidth="1"/>
    <col min="81" max="83" width="22.7109375" style="74" bestFit="1" customWidth="1"/>
    <col min="84" max="85" width="24" style="75" bestFit="1" customWidth="1"/>
    <col min="86" max="86" width="22.7109375" style="75" bestFit="1" customWidth="1"/>
    <col min="87" max="87" width="29.42578125" style="76" bestFit="1" customWidth="1"/>
    <col min="88" max="88" width="124.7109375" style="76" bestFit="1" customWidth="1"/>
    <col min="89" max="89" width="24" style="76" bestFit="1" customWidth="1"/>
    <col min="90" max="90" width="23.7109375" style="76" bestFit="1" customWidth="1"/>
    <col min="91" max="91" width="26" style="76" customWidth="1"/>
    <col min="92" max="105" width="24" style="76" bestFit="1" customWidth="1"/>
    <col min="106" max="108" width="22.7109375" style="74" bestFit="1" customWidth="1"/>
    <col min="109" max="110" width="24" style="76" bestFit="1" customWidth="1"/>
    <col min="111" max="111" width="22.7109375" style="76" bestFit="1" customWidth="1"/>
    <col min="112" max="112" width="52" style="76" bestFit="1" customWidth="1"/>
    <col min="113" max="113" width="80.7109375" style="76" customWidth="1"/>
    <col min="114" max="114" width="24" style="75" bestFit="1" customWidth="1"/>
    <col min="115" max="115" width="23.7109375" style="75" bestFit="1" customWidth="1"/>
    <col min="116" max="116" width="20.7109375" style="75" bestFit="1" customWidth="1"/>
    <col min="117" max="130" width="24" style="76" bestFit="1" customWidth="1"/>
    <col min="131" max="133" width="22.7109375" style="74" bestFit="1" customWidth="1"/>
    <col min="134" max="135" width="24" style="75" bestFit="1" customWidth="1"/>
    <col min="136" max="136" width="22.7109375" style="75" bestFit="1" customWidth="1"/>
    <col min="137" max="137" width="27.28515625" style="76" customWidth="1"/>
    <col min="138" max="138" width="71.28515625" style="76" customWidth="1"/>
    <col min="139" max="139" width="24" style="75" bestFit="1" customWidth="1"/>
    <col min="140" max="140" width="23.7109375" style="75" bestFit="1" customWidth="1"/>
    <col min="141" max="141" width="20.7109375" style="75" bestFit="1" customWidth="1"/>
    <col min="142" max="142" width="24" style="76" customWidth="1"/>
    <col min="143" max="155" width="24" style="76" bestFit="1" customWidth="1"/>
    <col min="156" max="158" width="22.7109375" style="74" bestFit="1" customWidth="1"/>
    <col min="159" max="159" width="48.42578125" style="75" customWidth="1"/>
    <col min="160" max="160" width="24" style="75" customWidth="1"/>
    <col min="161" max="161" width="22.7109375" style="75" bestFit="1" customWidth="1"/>
    <col min="162" max="162" width="22.7109375" style="76" bestFit="1" customWidth="1"/>
    <col min="163" max="163" width="71.42578125" style="76" customWidth="1"/>
    <col min="164" max="164" width="24" style="75" customWidth="1"/>
    <col min="165" max="165" width="23.7109375" style="75" bestFit="1" customWidth="1"/>
    <col min="166" max="166" width="18.85546875" style="75" bestFit="1" customWidth="1"/>
    <col min="167" max="169" width="22.7109375" style="74" bestFit="1" customWidth="1"/>
    <col min="170" max="171" width="24" style="75" bestFit="1" customWidth="1"/>
    <col min="172" max="172" width="22.7109375" style="75" bestFit="1" customWidth="1"/>
    <col min="173" max="173" width="22.7109375" style="76" bestFit="1" customWidth="1"/>
    <col min="174" max="174" width="59.7109375" style="76" customWidth="1"/>
    <col min="175" max="175" width="24" style="75" bestFit="1" customWidth="1"/>
    <col min="176" max="176" width="23.7109375" style="75" bestFit="1" customWidth="1"/>
    <col min="177" max="177" width="18.85546875" style="75" customWidth="1"/>
    <col min="178" max="180" width="22.7109375" style="74" bestFit="1" customWidth="1"/>
    <col min="181" max="182" width="24" style="75" bestFit="1" customWidth="1"/>
    <col min="183" max="183" width="22.7109375" style="75" bestFit="1" customWidth="1"/>
    <col min="184" max="184" width="49.85546875" style="76" customWidth="1"/>
    <col min="185" max="185" width="43.7109375" style="76" customWidth="1"/>
    <col min="186" max="186" width="24" style="75" customWidth="1"/>
    <col min="187" max="187" width="23.7109375" style="75" bestFit="1" customWidth="1"/>
    <col min="188" max="188" width="18.85546875" style="75" customWidth="1"/>
    <col min="189" max="189" width="24" style="76" customWidth="1"/>
    <col min="190" max="202" width="24" style="76" bestFit="1" customWidth="1"/>
    <col min="203" max="205" width="22.7109375" style="74" bestFit="1" customWidth="1"/>
    <col min="206" max="206" width="64.7109375" style="75" bestFit="1" customWidth="1"/>
    <col min="207" max="207" width="24" style="77" bestFit="1" customWidth="1"/>
    <col min="208" max="208" width="18.7109375" style="76" bestFit="1" customWidth="1"/>
    <col min="209" max="210" width="24" style="75" bestFit="1" customWidth="1"/>
    <col min="211" max="211" width="24" style="76" bestFit="1" customWidth="1"/>
    <col min="212" max="212" width="24" style="75" bestFit="1" customWidth="1"/>
    <col min="213" max="213" width="48.42578125" style="76" customWidth="1"/>
    <col min="214" max="214" width="28.5703125" style="76" bestFit="1" customWidth="1"/>
    <col min="215" max="215" width="32" style="76" bestFit="1" customWidth="1"/>
    <col min="216" max="216" width="24" style="75" bestFit="1" customWidth="1"/>
    <col min="217" max="217" width="23.7109375" style="75" bestFit="1" customWidth="1"/>
    <col min="218" max="218" width="25.5703125" style="75" customWidth="1"/>
    <col min="219" max="219" width="24" style="75" bestFit="1" customWidth="1"/>
    <col min="220" max="220" width="28.28515625" style="76" bestFit="1" customWidth="1"/>
    <col min="221" max="221" width="24" style="75" bestFit="1" customWidth="1"/>
    <col min="222" max="222" width="23.7109375" style="75" bestFit="1" customWidth="1"/>
    <col min="223" max="223" width="25.5703125" style="75" customWidth="1"/>
    <col min="224" max="224" width="24" style="75" bestFit="1" customWidth="1"/>
    <col min="225" max="225" width="24" style="76" bestFit="1" customWidth="1"/>
    <col min="226" max="226" width="24" style="75" bestFit="1" customWidth="1"/>
    <col min="227" max="227" width="23.7109375" style="75" bestFit="1" customWidth="1"/>
    <col min="228" max="228" width="22.7109375" style="75" bestFit="1" customWidth="1"/>
    <col min="229" max="229" width="24" style="75" bestFit="1" customWidth="1"/>
    <col min="230" max="230" width="24" style="76" bestFit="1" customWidth="1"/>
    <col min="231" max="231" width="24" style="75" bestFit="1" customWidth="1"/>
    <col min="232" max="232" width="23.7109375" style="75" bestFit="1" customWidth="1"/>
    <col min="233" max="233" width="20.7109375" style="75" bestFit="1" customWidth="1"/>
    <col min="234" max="234" width="24" style="76" bestFit="1" customWidth="1"/>
    <col min="235" max="235" width="23.7109375" style="76" bestFit="1" customWidth="1"/>
    <col min="236" max="236" width="25.5703125" style="76" bestFit="1" customWidth="1"/>
    <col min="237" max="237" width="20.5703125" style="74" bestFit="1" customWidth="1"/>
    <col min="238" max="238" width="21.5703125" style="74" bestFit="1" customWidth="1"/>
    <col min="239" max="239" width="23.28515625" style="74" customWidth="1"/>
    <col min="240" max="240" width="22.140625" style="74" customWidth="1"/>
    <col min="241" max="241" width="21.5703125" style="76" bestFit="1" customWidth="1"/>
    <col min="242" max="242" width="28.5703125" style="76" bestFit="1" customWidth="1"/>
    <col min="243" max="243" width="23.5703125" style="76" bestFit="1" customWidth="1"/>
    <col min="244" max="244" width="20.140625" style="76" bestFit="1" customWidth="1"/>
    <col min="245" max="245" width="35.42578125" style="76" bestFit="1" customWidth="1"/>
    <col min="246" max="246" width="20.85546875" style="65" bestFit="1" customWidth="1"/>
    <col min="247" max="247" width="27.5703125" style="65" bestFit="1" customWidth="1"/>
    <col min="248" max="248" width="30.42578125" style="65" bestFit="1" customWidth="1"/>
    <col min="249" max="249" width="27" style="65" customWidth="1"/>
    <col min="250" max="250" width="27.5703125" style="65" customWidth="1"/>
    <col min="251" max="251" width="30.42578125" style="65" customWidth="1"/>
    <col min="252" max="252" width="27" style="65" bestFit="1" customWidth="1"/>
    <col min="253" max="253" width="255.7109375" style="62" bestFit="1" customWidth="1"/>
    <col min="254" max="254" width="255.7109375" style="65" bestFit="1" customWidth="1"/>
    <col min="255" max="259" width="26" style="66" bestFit="1" customWidth="1"/>
    <col min="260" max="265" width="16.7109375" style="66" customWidth="1"/>
    <col min="266" max="16384" width="9.140625" style="66"/>
  </cols>
  <sheetData>
    <row r="1" spans="1:254" x14ac:dyDescent="0.4">
      <c r="A1" s="135" t="s">
        <v>5032</v>
      </c>
      <c r="C1" s="62" t="s">
        <v>5033</v>
      </c>
      <c r="D1" s="62"/>
      <c r="G1" s="65">
        <f>85-3+10-2-1-1-1</f>
        <v>87</v>
      </c>
      <c r="H1" s="65"/>
      <c r="I1" s="62" t="s">
        <v>5034</v>
      </c>
      <c r="J1" s="66" t="s">
        <v>5035</v>
      </c>
      <c r="L1" s="67" t="s">
        <v>5036</v>
      </c>
      <c r="M1" s="67"/>
      <c r="N1" s="67"/>
      <c r="O1" s="67"/>
      <c r="P1" s="326"/>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6">
        <v>10</v>
      </c>
      <c r="AU1" s="62" t="s">
        <v>5034</v>
      </c>
      <c r="AV1" s="62"/>
      <c r="AW1" s="62"/>
      <c r="AZ1" s="62"/>
      <c r="BA1" s="62"/>
      <c r="BG1" s="71" t="s">
        <v>5037</v>
      </c>
      <c r="BH1" s="71"/>
      <c r="BI1" s="71"/>
      <c r="BJ1" s="72"/>
      <c r="BK1" s="72"/>
      <c r="BL1" s="72"/>
      <c r="BM1" s="72"/>
      <c r="BN1" s="72"/>
      <c r="BO1" s="72"/>
      <c r="BP1" s="72"/>
      <c r="BQ1" s="72"/>
      <c r="BR1" s="72"/>
      <c r="BS1" s="72"/>
      <c r="BT1" s="72"/>
      <c r="BU1" s="72"/>
      <c r="BV1" s="72"/>
      <c r="BW1" s="72"/>
      <c r="BX1" s="72"/>
      <c r="BY1" s="72"/>
      <c r="BZ1" s="72"/>
      <c r="CA1" s="72"/>
      <c r="CB1" s="72"/>
      <c r="FC1" s="71" t="s">
        <v>5037</v>
      </c>
      <c r="FD1" s="71"/>
      <c r="FE1" s="71"/>
      <c r="FF1" s="72"/>
      <c r="FG1" s="72"/>
      <c r="FH1" s="73"/>
      <c r="FI1" s="73"/>
      <c r="FJ1" s="73"/>
      <c r="GX1" s="63"/>
      <c r="GZ1" s="63"/>
      <c r="HD1" s="137"/>
      <c r="HE1" s="78" t="s">
        <v>5037</v>
      </c>
      <c r="HF1" s="78"/>
      <c r="HG1" s="72"/>
      <c r="HH1" s="73"/>
      <c r="HI1" s="73"/>
      <c r="HJ1" s="73"/>
    </row>
    <row r="2" spans="1:254" x14ac:dyDescent="0.4">
      <c r="A2" s="62"/>
      <c r="C2" s="62" t="s">
        <v>5038</v>
      </c>
      <c r="D2" s="62"/>
      <c r="G2" s="65">
        <f>475+3-10-2+1+2+1+1</f>
        <v>471</v>
      </c>
      <c r="H2" s="65"/>
      <c r="I2" s="62" t="s">
        <v>5034</v>
      </c>
      <c r="J2" s="66" t="s">
        <v>5039</v>
      </c>
      <c r="L2" s="79" t="s">
        <v>5040</v>
      </c>
      <c r="M2" s="79"/>
      <c r="N2" s="79"/>
      <c r="O2" s="79"/>
      <c r="P2" s="327"/>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66">
        <v>4</v>
      </c>
      <c r="AU2" s="62" t="s">
        <v>5034</v>
      </c>
      <c r="AV2" s="62"/>
      <c r="AW2" s="62"/>
      <c r="AZ2" s="62"/>
      <c r="BA2" s="62"/>
      <c r="BG2" s="71" t="s">
        <v>5041</v>
      </c>
      <c r="BH2" s="71"/>
      <c r="BI2" s="71"/>
      <c r="BJ2" s="72"/>
      <c r="BK2" s="72"/>
      <c r="BL2" s="72"/>
      <c r="BM2" s="72"/>
      <c r="BN2" s="72"/>
      <c r="BO2" s="72"/>
      <c r="BP2" s="72"/>
      <c r="BQ2" s="72"/>
      <c r="BR2" s="72"/>
      <c r="BS2" s="72"/>
      <c r="BT2" s="72"/>
      <c r="BU2" s="72"/>
      <c r="BV2" s="72"/>
      <c r="BW2" s="72"/>
      <c r="BX2" s="72"/>
      <c r="BY2" s="72"/>
      <c r="BZ2" s="72"/>
      <c r="CA2" s="72"/>
      <c r="CB2" s="72"/>
      <c r="FC2" s="71" t="s">
        <v>5041</v>
      </c>
      <c r="FD2" s="71"/>
      <c r="FE2" s="71"/>
      <c r="FF2" s="72"/>
      <c r="FG2" s="72"/>
      <c r="FH2" s="73"/>
      <c r="FI2" s="73"/>
      <c r="FJ2" s="73"/>
      <c r="GX2" s="63" t="s">
        <v>4980</v>
      </c>
      <c r="GZ2" s="63"/>
      <c r="HD2" s="137"/>
      <c r="HE2" s="78" t="s">
        <v>5041</v>
      </c>
      <c r="HF2" s="78"/>
      <c r="HG2" s="72"/>
      <c r="HH2" s="73"/>
      <c r="HI2" s="73"/>
      <c r="HJ2" s="73"/>
      <c r="IS2" s="80"/>
    </row>
    <row r="3" spans="1:254" x14ac:dyDescent="0.4">
      <c r="A3" s="62"/>
      <c r="G3" s="65" t="s">
        <v>5042</v>
      </c>
      <c r="H3" s="65"/>
      <c r="I3" s="62" t="s">
        <v>4980</v>
      </c>
      <c r="L3" s="81" t="s">
        <v>5043</v>
      </c>
      <c r="M3" s="81"/>
      <c r="N3" s="81"/>
      <c r="O3" s="81"/>
      <c r="P3" s="328"/>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66">
        <f>3-2</f>
        <v>1</v>
      </c>
      <c r="AU3" s="62" t="s">
        <v>5034</v>
      </c>
      <c r="AV3" s="62"/>
      <c r="AW3" s="62"/>
      <c r="AZ3" s="62"/>
      <c r="BA3" s="62"/>
      <c r="BG3" s="71" t="s">
        <v>5044</v>
      </c>
      <c r="BH3" s="71"/>
      <c r="BI3" s="71"/>
      <c r="BJ3" s="72"/>
      <c r="BK3" s="72"/>
      <c r="BL3" s="72"/>
      <c r="BM3" s="72"/>
      <c r="BN3" s="72"/>
      <c r="BO3" s="72"/>
      <c r="BP3" s="72"/>
      <c r="BQ3" s="72"/>
      <c r="BR3" s="72"/>
      <c r="BS3" s="72"/>
      <c r="BT3" s="72"/>
      <c r="BU3" s="72"/>
      <c r="BV3" s="72"/>
      <c r="BW3" s="72"/>
      <c r="BX3" s="72"/>
      <c r="BY3" s="72"/>
      <c r="BZ3" s="72"/>
      <c r="CA3" s="72"/>
      <c r="CB3" s="72"/>
      <c r="FC3" s="71" t="s">
        <v>5044</v>
      </c>
      <c r="FD3" s="71"/>
      <c r="FE3" s="71"/>
      <c r="FF3" s="72"/>
      <c r="FG3" s="72"/>
      <c r="FH3" s="73"/>
      <c r="FI3" s="73"/>
      <c r="FJ3" s="73"/>
      <c r="GX3" s="63"/>
      <c r="GZ3" s="63"/>
      <c r="HD3" s="137"/>
      <c r="HE3" s="78" t="s">
        <v>5044</v>
      </c>
      <c r="HF3" s="78"/>
      <c r="HG3" s="72"/>
      <c r="HH3" s="73"/>
      <c r="HI3" s="73"/>
      <c r="HJ3" s="73"/>
    </row>
    <row r="4" spans="1:254" x14ac:dyDescent="0.4">
      <c r="A4" s="62"/>
      <c r="G4" s="65">
        <f>SUM(G1:G2)</f>
        <v>558</v>
      </c>
      <c r="H4" s="65"/>
      <c r="I4" s="62" t="s">
        <v>5034</v>
      </c>
      <c r="L4" s="66" t="s">
        <v>5045</v>
      </c>
      <c r="AT4" s="66">
        <f>543-1+3-2+1</f>
        <v>544</v>
      </c>
      <c r="AU4" s="62" t="s">
        <v>5034</v>
      </c>
      <c r="AV4" s="62"/>
      <c r="AW4" s="62"/>
      <c r="AZ4" s="62"/>
      <c r="BA4" s="62"/>
      <c r="BG4" s="82"/>
      <c r="BH4" s="82"/>
      <c r="BI4" s="82"/>
      <c r="GX4" s="63"/>
      <c r="GZ4" s="63"/>
    </row>
    <row r="5" spans="1:254" x14ac:dyDescent="0.4">
      <c r="A5" s="62"/>
      <c r="G5" s="65"/>
      <c r="H5" s="65"/>
      <c r="I5" s="62"/>
      <c r="AT5" s="65" t="s">
        <v>5046</v>
      </c>
      <c r="AU5" s="62" t="s">
        <v>4980</v>
      </c>
      <c r="AV5" s="62"/>
      <c r="AW5" s="62"/>
      <c r="AZ5" s="62"/>
      <c r="BA5" s="62"/>
      <c r="BG5" s="82"/>
      <c r="BH5" s="82"/>
      <c r="BI5" s="82"/>
      <c r="GX5" s="83"/>
      <c r="GY5" s="84"/>
      <c r="GZ5" s="83"/>
      <c r="HB5" s="85"/>
      <c r="HC5" s="595"/>
      <c r="HD5" s="85"/>
      <c r="HE5" s="595"/>
      <c r="HF5" s="595"/>
      <c r="HG5" s="595"/>
      <c r="HH5" s="85"/>
      <c r="HI5" s="85"/>
      <c r="HJ5" s="85"/>
      <c r="HK5" s="85"/>
      <c r="HL5" s="595"/>
      <c r="HM5" s="85"/>
      <c r="HN5" s="85"/>
      <c r="HO5" s="85"/>
      <c r="HP5" s="85"/>
      <c r="HQ5" s="595"/>
      <c r="HR5" s="85"/>
      <c r="HS5" s="85"/>
      <c r="HT5" s="85"/>
      <c r="HU5" s="85"/>
      <c r="HV5" s="595"/>
      <c r="HW5" s="85"/>
      <c r="HX5" s="85"/>
      <c r="HY5" s="85"/>
    </row>
    <row r="6" spans="1:254" x14ac:dyDescent="0.4">
      <c r="A6" s="62"/>
      <c r="L6" s="66" t="s">
        <v>5047</v>
      </c>
      <c r="AT6" s="66">
        <f>SUM(AT1:AT4)</f>
        <v>559</v>
      </c>
      <c r="AU6" s="62" t="s">
        <v>5034</v>
      </c>
      <c r="AV6" s="62"/>
      <c r="AW6" s="62"/>
      <c r="AZ6" s="62"/>
      <c r="BA6" s="62"/>
      <c r="GX6" s="83"/>
      <c r="GY6" s="84"/>
      <c r="GZ6" s="83"/>
      <c r="HB6" s="85"/>
      <c r="HC6" s="595"/>
      <c r="HD6" s="85"/>
      <c r="HE6" s="595"/>
      <c r="HF6" s="595"/>
      <c r="HH6" s="85"/>
      <c r="HI6" s="85"/>
      <c r="HJ6" s="85"/>
      <c r="HK6" s="85"/>
      <c r="HL6" s="595"/>
      <c r="HM6" s="85"/>
      <c r="HN6" s="85"/>
      <c r="HO6" s="85"/>
      <c r="HP6" s="85"/>
      <c r="HQ6" s="595"/>
      <c r="HR6" s="85"/>
      <c r="HS6" s="85"/>
      <c r="HT6" s="85"/>
      <c r="HU6" s="85"/>
      <c r="HV6" s="595"/>
      <c r="HW6" s="85"/>
      <c r="HX6" s="85"/>
      <c r="HY6" s="85"/>
    </row>
    <row r="7" spans="1:254" x14ac:dyDescent="0.4">
      <c r="A7" s="62"/>
      <c r="E7" s="86" t="s">
        <v>5048</v>
      </c>
      <c r="F7" s="87"/>
      <c r="G7" s="88">
        <f>33+6</f>
        <v>39</v>
      </c>
      <c r="H7" s="88"/>
      <c r="I7" s="86" t="s">
        <v>5034</v>
      </c>
      <c r="J7" s="248">
        <v>45094001400882</v>
      </c>
      <c r="K7" s="373"/>
      <c r="L7" s="89" t="s">
        <v>5049</v>
      </c>
      <c r="M7" s="89"/>
      <c r="N7" s="89"/>
      <c r="O7" s="89"/>
      <c r="P7" s="330"/>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66">
        <v>-5</v>
      </c>
      <c r="AU7" s="62" t="s">
        <v>5034</v>
      </c>
      <c r="AV7" s="62"/>
      <c r="AW7" s="62"/>
      <c r="AZ7" s="62"/>
      <c r="BA7" s="62"/>
      <c r="GX7" s="83"/>
      <c r="GY7" s="84"/>
      <c r="GZ7" s="83"/>
      <c r="HB7" s="85"/>
      <c r="HC7" s="595"/>
      <c r="HD7" s="85"/>
      <c r="HE7" s="595"/>
      <c r="HF7" s="595"/>
      <c r="HH7" s="85"/>
      <c r="HI7" s="85"/>
      <c r="HJ7" s="85"/>
      <c r="HK7" s="85"/>
      <c r="HL7" s="595"/>
      <c r="HM7" s="85"/>
      <c r="HN7" s="85"/>
      <c r="HO7" s="85"/>
      <c r="HP7" s="85"/>
      <c r="HQ7" s="595"/>
      <c r="HR7" s="85"/>
      <c r="HS7" s="85"/>
      <c r="HT7" s="85"/>
      <c r="HU7" s="85"/>
      <c r="HV7" s="595"/>
      <c r="HW7" s="85"/>
      <c r="HX7" s="85"/>
      <c r="HY7" s="85"/>
      <c r="IL7" s="90"/>
      <c r="IM7" s="90"/>
      <c r="IN7" s="90"/>
      <c r="IO7" s="90"/>
      <c r="IP7" s="90"/>
      <c r="IQ7" s="90"/>
      <c r="IR7" s="90"/>
    </row>
    <row r="8" spans="1:254" x14ac:dyDescent="0.4">
      <c r="A8" s="62"/>
      <c r="E8" s="86" t="s">
        <v>5050</v>
      </c>
      <c r="F8" s="67"/>
      <c r="G8" s="88">
        <f>161-2</f>
        <v>159</v>
      </c>
      <c r="H8" s="88"/>
      <c r="I8" s="86" t="s">
        <v>5034</v>
      </c>
      <c r="L8" s="66" t="s">
        <v>5051</v>
      </c>
      <c r="AT8" s="66">
        <f>3+1</f>
        <v>4</v>
      </c>
      <c r="AU8" s="62" t="s">
        <v>5034</v>
      </c>
      <c r="AV8" s="62"/>
      <c r="AW8" s="62"/>
      <c r="AZ8" s="62"/>
      <c r="BA8" s="62"/>
      <c r="GX8" s="83"/>
      <c r="GY8" s="84"/>
      <c r="GZ8" s="83"/>
      <c r="HB8" s="85"/>
      <c r="HC8" s="595"/>
      <c r="HD8" s="85"/>
      <c r="HE8" s="595"/>
      <c r="HF8" s="595"/>
      <c r="HH8" s="85"/>
      <c r="HI8" s="85"/>
      <c r="HJ8" s="85"/>
      <c r="HK8" s="85"/>
      <c r="HL8" s="595"/>
      <c r="HM8" s="85"/>
      <c r="HN8" s="85"/>
      <c r="HO8" s="85"/>
      <c r="HP8" s="85"/>
      <c r="HQ8" s="595"/>
      <c r="HR8" s="85"/>
      <c r="HS8" s="85"/>
      <c r="HT8" s="85"/>
      <c r="HU8" s="85"/>
      <c r="HV8" s="595"/>
      <c r="HW8" s="85"/>
      <c r="HX8" s="85"/>
      <c r="HY8" s="85"/>
      <c r="IL8" s="83" t="s">
        <v>5052</v>
      </c>
      <c r="IM8" s="83"/>
      <c r="IN8" s="83"/>
      <c r="IO8" s="83"/>
      <c r="IP8" s="83"/>
      <c r="IQ8" s="83"/>
      <c r="IR8" s="83"/>
    </row>
    <row r="9" spans="1:254" x14ac:dyDescent="0.4">
      <c r="A9" s="62"/>
      <c r="E9" s="91"/>
      <c r="F9" s="87"/>
      <c r="G9" s="88" t="s">
        <v>5053</v>
      </c>
      <c r="H9" s="88"/>
      <c r="I9" s="86"/>
      <c r="AU9" s="62"/>
      <c r="AV9" s="62"/>
      <c r="AW9" s="62"/>
      <c r="AZ9" s="62"/>
      <c r="BA9" s="62"/>
      <c r="GX9" s="83"/>
      <c r="GY9" s="84"/>
      <c r="GZ9" s="83"/>
      <c r="HB9" s="85"/>
      <c r="HC9" s="595"/>
      <c r="HD9" s="85"/>
      <c r="HE9" s="595"/>
      <c r="HF9" s="595"/>
      <c r="HH9" s="85"/>
      <c r="HI9" s="85"/>
      <c r="HJ9" s="85"/>
      <c r="HK9" s="85"/>
      <c r="HL9" s="595"/>
      <c r="HM9" s="85"/>
      <c r="HN9" s="85"/>
      <c r="HO9" s="85"/>
      <c r="HP9" s="85"/>
      <c r="HQ9" s="595"/>
      <c r="HR9" s="85"/>
      <c r="HS9" s="85"/>
      <c r="HT9" s="85"/>
      <c r="HU9" s="85"/>
      <c r="HV9" s="595"/>
      <c r="HW9" s="85"/>
      <c r="HX9" s="85"/>
      <c r="HY9" s="85"/>
      <c r="IL9" s="83" t="s">
        <v>5054</v>
      </c>
      <c r="IM9" s="83"/>
      <c r="IN9" s="83"/>
      <c r="IO9" s="83"/>
      <c r="IP9" s="83"/>
      <c r="IQ9" s="83"/>
      <c r="IR9" s="83"/>
    </row>
    <row r="10" spans="1:254" x14ac:dyDescent="0.4">
      <c r="A10" s="62"/>
      <c r="E10" s="86" t="s">
        <v>5055</v>
      </c>
      <c r="F10" s="67"/>
      <c r="G10" s="88">
        <f>SUM(G7:G8)</f>
        <v>198</v>
      </c>
      <c r="H10" s="88"/>
      <c r="I10" s="86" t="s">
        <v>5034</v>
      </c>
      <c r="L10" s="92" t="s">
        <v>5056</v>
      </c>
      <c r="M10" s="92"/>
      <c r="N10" s="92"/>
      <c r="O10" s="92"/>
      <c r="P10" s="331"/>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66">
        <v>6</v>
      </c>
      <c r="AU10" s="62" t="s">
        <v>5034</v>
      </c>
      <c r="BC10" s="612" t="s">
        <v>5057</v>
      </c>
      <c r="BD10" s="612"/>
      <c r="BE10" s="612"/>
      <c r="BG10" s="93" t="s">
        <v>5058</v>
      </c>
      <c r="BH10" s="94" t="s">
        <v>5059</v>
      </c>
      <c r="BI10" s="94" t="s">
        <v>5059</v>
      </c>
      <c r="BJ10" s="595" t="s">
        <v>4980</v>
      </c>
      <c r="BK10" s="95" t="s">
        <v>5059</v>
      </c>
      <c r="BL10" s="595"/>
      <c r="BM10" s="595"/>
      <c r="BN10" s="595"/>
      <c r="BO10" s="595"/>
      <c r="BP10" s="595"/>
      <c r="BQ10" s="595"/>
      <c r="BR10" s="595"/>
      <c r="BS10" s="595"/>
      <c r="BT10" s="595"/>
      <c r="BU10" s="595"/>
      <c r="BV10" s="595"/>
      <c r="BW10" s="595"/>
      <c r="BX10" s="595"/>
      <c r="BY10" s="595"/>
      <c r="BZ10" s="595"/>
      <c r="CA10" s="595"/>
      <c r="CB10" s="595"/>
      <c r="CC10" s="610" t="s">
        <v>5060</v>
      </c>
      <c r="CD10" s="611"/>
      <c r="CE10" s="611"/>
      <c r="CF10" s="93" t="s">
        <v>5058</v>
      </c>
      <c r="CG10" s="94" t="s">
        <v>5059</v>
      </c>
      <c r="CH10" s="94" t="s">
        <v>5059</v>
      </c>
      <c r="CJ10" s="95" t="s">
        <v>5059</v>
      </c>
      <c r="CK10" s="595"/>
      <c r="CL10" s="595"/>
      <c r="CM10" s="595"/>
      <c r="CN10" s="595"/>
      <c r="CO10" s="595"/>
      <c r="CP10" s="595"/>
      <c r="CQ10" s="595"/>
      <c r="CR10" s="595"/>
      <c r="CS10" s="595"/>
      <c r="CT10" s="595"/>
      <c r="CU10" s="595"/>
      <c r="CV10" s="595"/>
      <c r="CW10" s="595"/>
      <c r="CX10" s="595"/>
      <c r="CY10" s="595"/>
      <c r="CZ10" s="595"/>
      <c r="DA10" s="595"/>
      <c r="DB10" s="610" t="s">
        <v>5060</v>
      </c>
      <c r="DC10" s="611"/>
      <c r="DD10" s="611"/>
      <c r="DE10" s="96" t="s">
        <v>5058</v>
      </c>
      <c r="DF10" s="95" t="s">
        <v>5059</v>
      </c>
      <c r="DG10" s="95" t="s">
        <v>5059</v>
      </c>
      <c r="DI10" s="95" t="s">
        <v>5059</v>
      </c>
      <c r="DJ10" s="85"/>
      <c r="DK10" s="85"/>
      <c r="DL10" s="85"/>
      <c r="DM10" s="595"/>
      <c r="DN10" s="595"/>
      <c r="DO10" s="595"/>
      <c r="DP10" s="595"/>
      <c r="DQ10" s="595"/>
      <c r="DR10" s="595"/>
      <c r="DS10" s="595"/>
      <c r="DT10" s="595"/>
      <c r="DU10" s="595"/>
      <c r="DV10" s="595"/>
      <c r="DW10" s="595"/>
      <c r="DX10" s="595"/>
      <c r="DY10" s="595"/>
      <c r="DZ10" s="595"/>
      <c r="EA10" s="610" t="s">
        <v>5060</v>
      </c>
      <c r="EB10" s="611"/>
      <c r="EC10" s="611"/>
      <c r="ED10" s="93" t="s">
        <v>5058</v>
      </c>
      <c r="EE10" s="94" t="s">
        <v>5059</v>
      </c>
      <c r="EF10" s="94" t="s">
        <v>5059</v>
      </c>
      <c r="EG10" s="595" t="s">
        <v>4980</v>
      </c>
      <c r="EH10" s="95" t="s">
        <v>5059</v>
      </c>
      <c r="EI10" s="85"/>
      <c r="EJ10" s="85"/>
      <c r="EK10" s="85"/>
      <c r="EL10" s="595"/>
      <c r="EM10" s="595"/>
      <c r="EN10" s="595"/>
      <c r="EO10" s="595"/>
      <c r="EP10" s="595"/>
      <c r="EQ10" s="595"/>
      <c r="ER10" s="595"/>
      <c r="ES10" s="595"/>
      <c r="ET10" s="595"/>
      <c r="EU10" s="595"/>
      <c r="EV10" s="595"/>
      <c r="EW10" s="595"/>
      <c r="EX10" s="595"/>
      <c r="EY10" s="595"/>
      <c r="EZ10" s="610" t="s">
        <v>5060</v>
      </c>
      <c r="FA10" s="611"/>
      <c r="FB10" s="611"/>
      <c r="FC10" s="93" t="s">
        <v>5058</v>
      </c>
      <c r="FD10" s="94" t="s">
        <v>5059</v>
      </c>
      <c r="FE10" s="94" t="s">
        <v>5059</v>
      </c>
      <c r="FG10" s="95" t="s">
        <v>5059</v>
      </c>
      <c r="FH10" s="85"/>
      <c r="FI10" s="85"/>
      <c r="FJ10" s="85"/>
      <c r="FK10" s="610" t="s">
        <v>5060</v>
      </c>
      <c r="FL10" s="611"/>
      <c r="FM10" s="611"/>
      <c r="FN10" s="93" t="s">
        <v>5058</v>
      </c>
      <c r="FO10" s="94" t="s">
        <v>5059</v>
      </c>
      <c r="FP10" s="94" t="s">
        <v>5059</v>
      </c>
      <c r="FR10" s="95" t="s">
        <v>5059</v>
      </c>
      <c r="FS10" s="85"/>
      <c r="FT10" s="85"/>
      <c r="FU10" s="85"/>
      <c r="FV10" s="610" t="s">
        <v>5060</v>
      </c>
      <c r="FW10" s="611"/>
      <c r="FX10" s="611"/>
      <c r="FY10" s="93" t="s">
        <v>5058</v>
      </c>
      <c r="FZ10" s="94" t="s">
        <v>5059</v>
      </c>
      <c r="GA10" s="94" t="s">
        <v>5059</v>
      </c>
      <c r="GB10" s="595" t="s">
        <v>4980</v>
      </c>
      <c r="GC10" s="95" t="s">
        <v>5059</v>
      </c>
      <c r="GD10" s="85"/>
      <c r="GE10" s="85"/>
      <c r="GF10" s="85"/>
      <c r="GG10" s="595"/>
      <c r="GH10" s="595"/>
      <c r="GI10" s="595"/>
      <c r="GJ10" s="595"/>
      <c r="GK10" s="595"/>
      <c r="GL10" s="595"/>
      <c r="GM10" s="595"/>
      <c r="GN10" s="595"/>
      <c r="GO10" s="595"/>
      <c r="GP10" s="595"/>
      <c r="GQ10" s="595"/>
      <c r="GR10" s="595"/>
      <c r="GS10" s="595"/>
      <c r="GT10" s="595"/>
      <c r="GU10" s="610" t="s">
        <v>5060</v>
      </c>
      <c r="GV10" s="611"/>
      <c r="GW10" s="611"/>
      <c r="HB10" s="85"/>
      <c r="HD10" s="85"/>
      <c r="HE10" s="595"/>
      <c r="HF10" s="595"/>
      <c r="HH10" s="85"/>
      <c r="HI10" s="85"/>
      <c r="HJ10" s="85"/>
      <c r="HK10" s="85"/>
      <c r="HL10" s="595"/>
      <c r="HM10" s="85"/>
      <c r="HN10" s="85"/>
      <c r="HO10" s="85"/>
      <c r="HP10" s="85"/>
      <c r="HQ10" s="595"/>
      <c r="HR10" s="85"/>
      <c r="HS10" s="85"/>
      <c r="HT10" s="85"/>
      <c r="HU10" s="85"/>
      <c r="HV10" s="595"/>
      <c r="HW10" s="85"/>
      <c r="HX10" s="85"/>
      <c r="HY10" s="85"/>
      <c r="ID10" s="610" t="s">
        <v>5060</v>
      </c>
      <c r="IE10" s="611"/>
      <c r="IF10" s="611"/>
      <c r="IG10" s="609" t="s">
        <v>5061</v>
      </c>
      <c r="IH10" s="609"/>
      <c r="II10" s="609" t="s">
        <v>5062</v>
      </c>
      <c r="IJ10" s="609"/>
      <c r="IK10" s="609"/>
      <c r="IL10" s="83" t="s">
        <v>5063</v>
      </c>
      <c r="IM10" s="83"/>
      <c r="IN10" s="83"/>
      <c r="IO10" s="83"/>
      <c r="IP10" s="83"/>
      <c r="IQ10" s="83"/>
      <c r="IR10" s="83"/>
    </row>
    <row r="11" spans="1:254" ht="27" thickBot="1" x14ac:dyDescent="0.45">
      <c r="A11" s="62"/>
      <c r="G11" s="65"/>
      <c r="H11" s="65"/>
      <c r="I11" s="62"/>
      <c r="AU11" s="90" t="s">
        <v>4980</v>
      </c>
      <c r="BG11" s="85"/>
      <c r="BH11" s="85" t="s">
        <v>5064</v>
      </c>
      <c r="BI11" s="85" t="s">
        <v>5064</v>
      </c>
      <c r="BJ11" s="595" t="s">
        <v>4980</v>
      </c>
      <c r="BK11" s="595" t="s">
        <v>5064</v>
      </c>
      <c r="BL11" s="595"/>
      <c r="BM11" s="595"/>
      <c r="BN11" s="595"/>
      <c r="BO11" s="595"/>
      <c r="BP11" s="595"/>
      <c r="BQ11" s="595"/>
      <c r="BR11" s="595"/>
      <c r="BS11" s="595"/>
      <c r="BT11" s="595"/>
      <c r="BU11" s="595"/>
      <c r="BV11" s="595"/>
      <c r="BW11" s="595"/>
      <c r="BX11" s="595"/>
      <c r="BY11" s="595"/>
      <c r="BZ11" s="595"/>
      <c r="CA11" s="595"/>
      <c r="CB11" s="595"/>
      <c r="CC11" s="595" t="s">
        <v>5065</v>
      </c>
      <c r="CD11" s="97"/>
      <c r="CF11" s="85"/>
      <c r="CG11" s="85" t="s">
        <v>5064</v>
      </c>
      <c r="CH11" s="85" t="s">
        <v>5064</v>
      </c>
      <c r="CI11" s="595" t="s">
        <v>4980</v>
      </c>
      <c r="CJ11" s="595" t="s">
        <v>5064</v>
      </c>
      <c r="CK11" s="595"/>
      <c r="CL11" s="595"/>
      <c r="CM11" s="595"/>
      <c r="CN11" s="595"/>
      <c r="CO11" s="595"/>
      <c r="CP11" s="595"/>
      <c r="CQ11" s="595"/>
      <c r="CR11" s="595"/>
      <c r="CS11" s="595"/>
      <c r="CT11" s="595"/>
      <c r="CU11" s="595"/>
      <c r="CV11" s="595"/>
      <c r="CW11" s="595"/>
      <c r="CX11" s="595"/>
      <c r="CY11" s="595"/>
      <c r="CZ11" s="595"/>
      <c r="DA11" s="595"/>
      <c r="DB11" s="595" t="s">
        <v>5065</v>
      </c>
      <c r="DC11" s="97"/>
      <c r="DE11" s="595"/>
      <c r="DF11" s="595" t="s">
        <v>5064</v>
      </c>
      <c r="DG11" s="595" t="s">
        <v>5064</v>
      </c>
      <c r="DH11" s="595" t="s">
        <v>4980</v>
      </c>
      <c r="DI11" s="595" t="s">
        <v>5064</v>
      </c>
      <c r="DJ11" s="85"/>
      <c r="DK11" s="85"/>
      <c r="DL11" s="85"/>
      <c r="DM11" s="595"/>
      <c r="DN11" s="595"/>
      <c r="DO11" s="595"/>
      <c r="DP11" s="595"/>
      <c r="DQ11" s="595"/>
      <c r="DR11" s="595"/>
      <c r="DS11" s="595"/>
      <c r="DT11" s="595"/>
      <c r="DU11" s="595"/>
      <c r="DV11" s="595"/>
      <c r="DW11" s="595"/>
      <c r="DX11" s="595"/>
      <c r="DY11" s="595"/>
      <c r="DZ11" s="595"/>
      <c r="EA11" s="595" t="s">
        <v>5065</v>
      </c>
      <c r="EB11" s="97"/>
      <c r="ED11" s="85"/>
      <c r="EE11" s="85" t="s">
        <v>5064</v>
      </c>
      <c r="EF11" s="85" t="s">
        <v>5064</v>
      </c>
      <c r="EG11" s="595" t="s">
        <v>4980</v>
      </c>
      <c r="EH11" s="595" t="s">
        <v>5064</v>
      </c>
      <c r="EI11" s="85"/>
      <c r="EJ11" s="85"/>
      <c r="EK11" s="85"/>
      <c r="EL11" s="595"/>
      <c r="EM11" s="595"/>
      <c r="EN11" s="595"/>
      <c r="EO11" s="595"/>
      <c r="EP11" s="595"/>
      <c r="EQ11" s="595"/>
      <c r="ER11" s="595"/>
      <c r="ES11" s="595"/>
      <c r="ET11" s="595"/>
      <c r="EU11" s="595"/>
      <c r="EV11" s="595"/>
      <c r="EW11" s="595"/>
      <c r="EX11" s="595"/>
      <c r="EY11" s="595"/>
      <c r="EZ11" s="595" t="s">
        <v>5065</v>
      </c>
      <c r="FA11" s="97"/>
      <c r="FC11" s="85"/>
      <c r="FD11" s="85" t="s">
        <v>5064</v>
      </c>
      <c r="FE11" s="85" t="s">
        <v>5064</v>
      </c>
      <c r="FF11" s="595" t="s">
        <v>4980</v>
      </c>
      <c r="FG11" s="595" t="s">
        <v>5064</v>
      </c>
      <c r="FH11" s="85"/>
      <c r="FI11" s="85"/>
      <c r="FJ11" s="85"/>
      <c r="FK11" s="595" t="s">
        <v>5065</v>
      </c>
      <c r="FL11" s="97"/>
      <c r="FN11" s="85"/>
      <c r="FO11" s="85" t="s">
        <v>5064</v>
      </c>
      <c r="FP11" s="85" t="s">
        <v>5064</v>
      </c>
      <c r="FQ11" s="595" t="s">
        <v>4980</v>
      </c>
      <c r="FR11" s="595" t="s">
        <v>5064</v>
      </c>
      <c r="FS11" s="85"/>
      <c r="FT11" s="85"/>
      <c r="FU11" s="85"/>
      <c r="FV11" s="595" t="s">
        <v>5065</v>
      </c>
      <c r="FW11" s="97"/>
      <c r="FY11" s="85"/>
      <c r="FZ11" s="85" t="s">
        <v>5064</v>
      </c>
      <c r="GA11" s="85" t="s">
        <v>5064</v>
      </c>
      <c r="GB11" s="595" t="s">
        <v>4980</v>
      </c>
      <c r="GC11" s="595" t="s">
        <v>5064</v>
      </c>
      <c r="GD11" s="85"/>
      <c r="GE11" s="85"/>
      <c r="GF11" s="85"/>
      <c r="GG11" s="595"/>
      <c r="GH11" s="595"/>
      <c r="GI11" s="595"/>
      <c r="GJ11" s="595"/>
      <c r="GK11" s="595"/>
      <c r="GL11" s="595"/>
      <c r="GM11" s="595"/>
      <c r="GN11" s="595"/>
      <c r="GO11" s="595"/>
      <c r="GP11" s="595"/>
      <c r="GQ11" s="595"/>
      <c r="GR11" s="595"/>
      <c r="GS11" s="595"/>
      <c r="GT11" s="595"/>
      <c r="GU11" s="595" t="s">
        <v>5065</v>
      </c>
      <c r="GV11" s="97"/>
      <c r="HA11" s="76"/>
      <c r="HB11" s="595" t="s">
        <v>5066</v>
      </c>
      <c r="HD11" s="85"/>
      <c r="HE11" s="595"/>
      <c r="HF11" s="595"/>
      <c r="HG11" s="595"/>
      <c r="HH11" s="85"/>
      <c r="HI11" s="85"/>
      <c r="HJ11" s="85"/>
      <c r="HK11" s="85"/>
      <c r="HL11" s="595"/>
      <c r="HM11" s="85"/>
      <c r="HN11" s="85"/>
      <c r="HO11" s="85"/>
      <c r="HP11" s="85"/>
      <c r="HQ11" s="595"/>
      <c r="HR11" s="85"/>
      <c r="HS11" s="85"/>
      <c r="HT11" s="85"/>
      <c r="HU11" s="85"/>
      <c r="HV11" s="595"/>
      <c r="HW11" s="85"/>
      <c r="HX11" s="85"/>
      <c r="HY11" s="85"/>
      <c r="IG11" s="595"/>
      <c r="IH11" s="595"/>
      <c r="II11" s="609" t="s">
        <v>5067</v>
      </c>
      <c r="IJ11" s="609"/>
      <c r="IK11" s="609"/>
      <c r="IL11" s="83" t="s">
        <v>5068</v>
      </c>
      <c r="IM11" s="83"/>
      <c r="IN11" s="83"/>
      <c r="IO11" s="83"/>
      <c r="IP11" s="83"/>
      <c r="IQ11" s="83"/>
      <c r="IR11" s="83"/>
    </row>
    <row r="12" spans="1:254" x14ac:dyDescent="0.4">
      <c r="A12" s="272"/>
      <c r="B12" s="273"/>
      <c r="C12" s="273"/>
      <c r="D12" s="273"/>
      <c r="E12" s="274" t="s">
        <v>5069</v>
      </c>
      <c r="F12" s="275"/>
      <c r="G12" s="276">
        <f>29+3</f>
        <v>32</v>
      </c>
      <c r="H12" s="276"/>
      <c r="I12" s="274" t="s">
        <v>5034</v>
      </c>
      <c r="J12" s="277"/>
      <c r="K12" s="277"/>
      <c r="L12" s="277"/>
      <c r="M12" s="277"/>
      <c r="N12" s="277"/>
      <c r="O12" s="277"/>
      <c r="P12" s="332"/>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8" t="s">
        <v>5058</v>
      </c>
      <c r="AV12" s="279" t="s">
        <v>5059</v>
      </c>
      <c r="AW12" s="279" t="s">
        <v>5059</v>
      </c>
      <c r="AX12" s="273" t="s">
        <v>5058</v>
      </c>
      <c r="AY12" s="278" t="s">
        <v>5058</v>
      </c>
      <c r="AZ12" s="279" t="s">
        <v>5059</v>
      </c>
      <c r="BA12" s="279" t="s">
        <v>5059</v>
      </c>
      <c r="BB12" s="280"/>
      <c r="BC12" s="280"/>
      <c r="BD12" s="280"/>
      <c r="BE12" s="281"/>
      <c r="BF12" s="282"/>
      <c r="BG12" s="283"/>
      <c r="BH12" s="283" t="s">
        <v>5070</v>
      </c>
      <c r="BI12" s="283" t="s">
        <v>5070</v>
      </c>
      <c r="BJ12" s="284" t="s">
        <v>4980</v>
      </c>
      <c r="BK12" s="284" t="s">
        <v>5070</v>
      </c>
      <c r="BL12" s="284"/>
      <c r="BM12" s="284"/>
      <c r="BN12" s="284"/>
      <c r="BO12" s="284"/>
      <c r="BP12" s="284"/>
      <c r="BQ12" s="284"/>
      <c r="BR12" s="284"/>
      <c r="BS12" s="284"/>
      <c r="BT12" s="284"/>
      <c r="BU12" s="284"/>
      <c r="BV12" s="284"/>
      <c r="BW12" s="284"/>
      <c r="BX12" s="284"/>
      <c r="BY12" s="284"/>
      <c r="BZ12" s="284"/>
      <c r="CA12" s="284"/>
      <c r="CB12" s="284"/>
      <c r="CC12" s="284" t="s">
        <v>5071</v>
      </c>
      <c r="CD12" s="285"/>
      <c r="CE12" s="286"/>
      <c r="CF12" s="283"/>
      <c r="CG12" s="283" t="s">
        <v>5070</v>
      </c>
      <c r="CH12" s="283" t="s">
        <v>5070</v>
      </c>
      <c r="CI12" s="284" t="s">
        <v>4980</v>
      </c>
      <c r="CJ12" s="284" t="s">
        <v>5070</v>
      </c>
      <c r="CK12" s="284"/>
      <c r="CL12" s="284"/>
      <c r="CM12" s="284"/>
      <c r="CN12" s="284"/>
      <c r="CO12" s="284"/>
      <c r="CP12" s="284"/>
      <c r="CQ12" s="284"/>
      <c r="CR12" s="284"/>
      <c r="CS12" s="284"/>
      <c r="CT12" s="284"/>
      <c r="CU12" s="284"/>
      <c r="CV12" s="284"/>
      <c r="CW12" s="284"/>
      <c r="CX12" s="284"/>
      <c r="CY12" s="284"/>
      <c r="CZ12" s="284"/>
      <c r="DA12" s="284"/>
      <c r="DB12" s="284" t="s">
        <v>5071</v>
      </c>
      <c r="DC12" s="285"/>
      <c r="DD12" s="286"/>
      <c r="DE12" s="284"/>
      <c r="DF12" s="284" t="s">
        <v>5070</v>
      </c>
      <c r="DG12" s="284" t="s">
        <v>5070</v>
      </c>
      <c r="DH12" s="284" t="s">
        <v>4980</v>
      </c>
      <c r="DI12" s="284" t="s">
        <v>5070</v>
      </c>
      <c r="DJ12" s="283"/>
      <c r="DK12" s="283"/>
      <c r="DL12" s="283"/>
      <c r="DM12" s="284"/>
      <c r="DN12" s="284"/>
      <c r="DO12" s="284"/>
      <c r="DP12" s="284"/>
      <c r="DQ12" s="284"/>
      <c r="DR12" s="284"/>
      <c r="DS12" s="284"/>
      <c r="DT12" s="284"/>
      <c r="DU12" s="284"/>
      <c r="DV12" s="284"/>
      <c r="DW12" s="284"/>
      <c r="DX12" s="284"/>
      <c r="DY12" s="284"/>
      <c r="DZ12" s="284"/>
      <c r="EA12" s="284" t="s">
        <v>5071</v>
      </c>
      <c r="EB12" s="285"/>
      <c r="EC12" s="286"/>
      <c r="ED12" s="283"/>
      <c r="EE12" s="283" t="s">
        <v>5070</v>
      </c>
      <c r="EF12" s="283" t="s">
        <v>5070</v>
      </c>
      <c r="EG12" s="284" t="s">
        <v>4980</v>
      </c>
      <c r="EH12" s="284" t="s">
        <v>5070</v>
      </c>
      <c r="EI12" s="283"/>
      <c r="EJ12" s="283"/>
      <c r="EK12" s="283"/>
      <c r="EL12" s="284"/>
      <c r="EM12" s="284"/>
      <c r="EN12" s="284"/>
      <c r="EO12" s="284"/>
      <c r="EP12" s="284"/>
      <c r="EQ12" s="284"/>
      <c r="ER12" s="284"/>
      <c r="ES12" s="284"/>
      <c r="ET12" s="284"/>
      <c r="EU12" s="284"/>
      <c r="EV12" s="284"/>
      <c r="EW12" s="284"/>
      <c r="EX12" s="284"/>
      <c r="EY12" s="284"/>
      <c r="EZ12" s="284" t="s">
        <v>5071</v>
      </c>
      <c r="FA12" s="285"/>
      <c r="FB12" s="286"/>
      <c r="FC12" s="283"/>
      <c r="FD12" s="283" t="s">
        <v>5070</v>
      </c>
      <c r="FE12" s="283" t="s">
        <v>5070</v>
      </c>
      <c r="FF12" s="284" t="s">
        <v>4980</v>
      </c>
      <c r="FG12" s="284" t="s">
        <v>5070</v>
      </c>
      <c r="FH12" s="283"/>
      <c r="FI12" s="283"/>
      <c r="FJ12" s="283"/>
      <c r="FK12" s="284" t="s">
        <v>5071</v>
      </c>
      <c r="FL12" s="285"/>
      <c r="FM12" s="286"/>
      <c r="FN12" s="283"/>
      <c r="FO12" s="283" t="s">
        <v>5070</v>
      </c>
      <c r="FP12" s="283" t="s">
        <v>5070</v>
      </c>
      <c r="FQ12" s="284" t="s">
        <v>4980</v>
      </c>
      <c r="FR12" s="284" t="s">
        <v>5070</v>
      </c>
      <c r="FS12" s="283"/>
      <c r="FT12" s="283"/>
      <c r="FU12" s="283"/>
      <c r="FV12" s="284" t="s">
        <v>5071</v>
      </c>
      <c r="FW12" s="285"/>
      <c r="FX12" s="286"/>
      <c r="FY12" s="283"/>
      <c r="FZ12" s="283" t="s">
        <v>5070</v>
      </c>
      <c r="GA12" s="283" t="s">
        <v>5070</v>
      </c>
      <c r="GB12" s="287"/>
      <c r="GC12" s="284" t="s">
        <v>5070</v>
      </c>
      <c r="GD12" s="283"/>
      <c r="GE12" s="283"/>
      <c r="GF12" s="283"/>
      <c r="GG12" s="284"/>
      <c r="GH12" s="284"/>
      <c r="GI12" s="284"/>
      <c r="GJ12" s="284"/>
      <c r="GK12" s="284"/>
      <c r="GL12" s="284"/>
      <c r="GM12" s="284"/>
      <c r="GN12" s="284"/>
      <c r="GO12" s="284"/>
      <c r="GP12" s="284"/>
      <c r="GQ12" s="284"/>
      <c r="GR12" s="284"/>
      <c r="GS12" s="284"/>
      <c r="GT12" s="284"/>
      <c r="GU12" s="284" t="s">
        <v>5071</v>
      </c>
      <c r="GV12" s="285"/>
      <c r="GW12" s="286"/>
      <c r="GX12" s="288" t="s">
        <v>5072</v>
      </c>
      <c r="GY12" s="288" t="s">
        <v>5072</v>
      </c>
      <c r="GZ12" s="288" t="s">
        <v>5072</v>
      </c>
      <c r="HA12" s="288" t="s">
        <v>5072</v>
      </c>
      <c r="HB12" s="284" t="s">
        <v>5073</v>
      </c>
      <c r="HC12" s="284" t="s">
        <v>5066</v>
      </c>
      <c r="HD12" s="284" t="s">
        <v>5074</v>
      </c>
      <c r="HE12" s="284" t="s">
        <v>5066</v>
      </c>
      <c r="HF12" s="284"/>
      <c r="HG12" s="284"/>
      <c r="HH12" s="284" t="s">
        <v>5074</v>
      </c>
      <c r="HI12" s="284"/>
      <c r="HJ12" s="284"/>
      <c r="HK12" s="284" t="s">
        <v>5066</v>
      </c>
      <c r="HL12" s="287"/>
      <c r="HM12" s="284" t="s">
        <v>5074</v>
      </c>
      <c r="HN12" s="284"/>
      <c r="HO12" s="284"/>
      <c r="HP12" s="284" t="s">
        <v>5066</v>
      </c>
      <c r="HQ12" s="287"/>
      <c r="HR12" s="284" t="s">
        <v>5074</v>
      </c>
      <c r="HS12" s="284"/>
      <c r="HT12" s="284"/>
      <c r="HU12" s="284" t="s">
        <v>5066</v>
      </c>
      <c r="HV12" s="287"/>
      <c r="HW12" s="284" t="s">
        <v>5074</v>
      </c>
      <c r="HX12" s="284"/>
      <c r="HY12" s="284"/>
      <c r="HZ12" s="287"/>
      <c r="IA12" s="287"/>
      <c r="IB12" s="287"/>
      <c r="IC12" s="285" t="s">
        <v>5075</v>
      </c>
      <c r="ID12" s="284" t="s">
        <v>5065</v>
      </c>
      <c r="IE12" s="285"/>
      <c r="IF12" s="286"/>
      <c r="IG12" s="284" t="s">
        <v>5065</v>
      </c>
      <c r="IH12" s="287"/>
      <c r="II12" s="287"/>
      <c r="IJ12" s="287"/>
      <c r="IK12" s="287"/>
      <c r="IL12" s="289" t="s">
        <v>5076</v>
      </c>
      <c r="IM12" s="289"/>
      <c r="IN12" s="289"/>
      <c r="IO12" s="289"/>
      <c r="IP12" s="289"/>
      <c r="IQ12" s="289"/>
      <c r="IR12" s="289"/>
      <c r="IS12" s="272"/>
      <c r="IT12" s="290"/>
    </row>
    <row r="13" spans="1:254" x14ac:dyDescent="0.4">
      <c r="A13" s="155"/>
      <c r="B13" s="156"/>
      <c r="C13" s="156"/>
      <c r="D13" s="156"/>
      <c r="E13" s="156"/>
      <c r="F13" s="157"/>
      <c r="G13" s="156"/>
      <c r="H13" s="156"/>
      <c r="I13" s="156"/>
      <c r="J13" s="158"/>
      <c r="K13" s="158"/>
      <c r="L13" s="158"/>
      <c r="M13" s="158"/>
      <c r="N13" s="158"/>
      <c r="O13" s="158"/>
      <c r="P13" s="333"/>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9"/>
      <c r="AV13" s="160" t="s">
        <v>4980</v>
      </c>
      <c r="AW13" s="160" t="s">
        <v>4980</v>
      </c>
      <c r="AX13" s="156"/>
      <c r="AY13" s="161"/>
      <c r="AZ13" s="160"/>
      <c r="BA13" s="160"/>
      <c r="BB13" s="159"/>
      <c r="BC13" s="159"/>
      <c r="BD13" s="159"/>
      <c r="BE13" s="162"/>
      <c r="BF13" s="163"/>
      <c r="BG13" s="164"/>
      <c r="BH13" s="164"/>
      <c r="BI13" s="164"/>
      <c r="BJ13" s="165"/>
      <c r="BK13" s="165"/>
      <c r="BL13" s="165"/>
      <c r="BM13" s="165"/>
      <c r="BN13" s="165"/>
      <c r="BO13" s="165"/>
      <c r="BP13" s="165"/>
      <c r="BQ13" s="165"/>
      <c r="BR13" s="165"/>
      <c r="BS13" s="165"/>
      <c r="BT13" s="165"/>
      <c r="BU13" s="165"/>
      <c r="BV13" s="165"/>
      <c r="BW13" s="165"/>
      <c r="BX13" s="165"/>
      <c r="BY13" s="165"/>
      <c r="BZ13" s="165"/>
      <c r="CA13" s="165"/>
      <c r="CB13" s="165"/>
      <c r="CC13" s="166" t="s">
        <v>5077</v>
      </c>
      <c r="CD13" s="167"/>
      <c r="CE13" s="167"/>
      <c r="CF13" s="164"/>
      <c r="CG13" s="164"/>
      <c r="CH13" s="164"/>
      <c r="CI13" s="165"/>
      <c r="CJ13" s="165"/>
      <c r="CK13" s="165"/>
      <c r="CL13" s="165"/>
      <c r="CM13" s="165"/>
      <c r="CN13" s="165"/>
      <c r="CO13" s="165"/>
      <c r="CP13" s="165"/>
      <c r="CQ13" s="165"/>
      <c r="CR13" s="165"/>
      <c r="CS13" s="165"/>
      <c r="CT13" s="165"/>
      <c r="CU13" s="165"/>
      <c r="CV13" s="165"/>
      <c r="CW13" s="165"/>
      <c r="CX13" s="165"/>
      <c r="CY13" s="165"/>
      <c r="CZ13" s="165"/>
      <c r="DA13" s="165"/>
      <c r="DB13" s="166" t="s">
        <v>5077</v>
      </c>
      <c r="DC13" s="167"/>
      <c r="DD13" s="167"/>
      <c r="DE13" s="165"/>
      <c r="DF13" s="165"/>
      <c r="DG13" s="165"/>
      <c r="DH13" s="165"/>
      <c r="DI13" s="165"/>
      <c r="DJ13" s="164"/>
      <c r="DK13" s="164"/>
      <c r="DL13" s="164"/>
      <c r="DM13" s="165"/>
      <c r="DN13" s="165"/>
      <c r="DO13" s="165"/>
      <c r="DP13" s="165"/>
      <c r="DQ13" s="165"/>
      <c r="DR13" s="165"/>
      <c r="DS13" s="165"/>
      <c r="DT13" s="165"/>
      <c r="DU13" s="165"/>
      <c r="DV13" s="165"/>
      <c r="DW13" s="165"/>
      <c r="DX13" s="165"/>
      <c r="DY13" s="165"/>
      <c r="DZ13" s="165"/>
      <c r="EA13" s="166" t="s">
        <v>5077</v>
      </c>
      <c r="EB13" s="167"/>
      <c r="EC13" s="167"/>
      <c r="ED13" s="164"/>
      <c r="EE13" s="164"/>
      <c r="EF13" s="164"/>
      <c r="EG13" s="165"/>
      <c r="EH13" s="165"/>
      <c r="EI13" s="164"/>
      <c r="EJ13" s="164"/>
      <c r="EK13" s="164"/>
      <c r="EL13" s="165"/>
      <c r="EM13" s="165"/>
      <c r="EN13" s="165"/>
      <c r="EO13" s="165"/>
      <c r="EP13" s="165"/>
      <c r="EQ13" s="165"/>
      <c r="ER13" s="165"/>
      <c r="ES13" s="165"/>
      <c r="ET13" s="165"/>
      <c r="EU13" s="165"/>
      <c r="EV13" s="165"/>
      <c r="EW13" s="165"/>
      <c r="EX13" s="165"/>
      <c r="EY13" s="165"/>
      <c r="EZ13" s="166" t="s">
        <v>5077</v>
      </c>
      <c r="FA13" s="167"/>
      <c r="FB13" s="167"/>
      <c r="FC13" s="164"/>
      <c r="FD13" s="164"/>
      <c r="FE13" s="164"/>
      <c r="FF13" s="165"/>
      <c r="FG13" s="165"/>
      <c r="FH13" s="164"/>
      <c r="FI13" s="164"/>
      <c r="FJ13" s="164"/>
      <c r="FK13" s="166" t="s">
        <v>5077</v>
      </c>
      <c r="FL13" s="167"/>
      <c r="FM13" s="167"/>
      <c r="FN13" s="164"/>
      <c r="FO13" s="164"/>
      <c r="FP13" s="164"/>
      <c r="FQ13" s="165"/>
      <c r="FR13" s="165"/>
      <c r="FS13" s="164"/>
      <c r="FT13" s="164"/>
      <c r="FU13" s="164"/>
      <c r="FV13" s="166" t="s">
        <v>5077</v>
      </c>
      <c r="FW13" s="167"/>
      <c r="FX13" s="167"/>
      <c r="FY13" s="164"/>
      <c r="FZ13" s="164"/>
      <c r="GA13" s="164"/>
      <c r="GB13" s="165"/>
      <c r="GC13" s="165"/>
      <c r="GD13" s="164"/>
      <c r="GE13" s="164"/>
      <c r="GF13" s="164"/>
      <c r="GG13" s="165"/>
      <c r="GH13" s="165"/>
      <c r="GI13" s="165"/>
      <c r="GJ13" s="165"/>
      <c r="GK13" s="165"/>
      <c r="GL13" s="165"/>
      <c r="GM13" s="165"/>
      <c r="GN13" s="165"/>
      <c r="GO13" s="165"/>
      <c r="GP13" s="165"/>
      <c r="GQ13" s="165"/>
      <c r="GR13" s="165"/>
      <c r="GS13" s="165"/>
      <c r="GT13" s="165"/>
      <c r="GU13" s="166" t="s">
        <v>5077</v>
      </c>
      <c r="GV13" s="167"/>
      <c r="GW13" s="167"/>
      <c r="GX13" s="168" t="s">
        <v>5078</v>
      </c>
      <c r="GY13" s="168" t="s">
        <v>5078</v>
      </c>
      <c r="GZ13" s="168" t="s">
        <v>5078</v>
      </c>
      <c r="HA13" s="168" t="s">
        <v>5078</v>
      </c>
      <c r="HB13" s="166" t="s">
        <v>5079</v>
      </c>
      <c r="HC13" s="166" t="s">
        <v>5080</v>
      </c>
      <c r="HD13" s="166" t="s">
        <v>5080</v>
      </c>
      <c r="HE13" s="166" t="s">
        <v>5080</v>
      </c>
      <c r="HF13" s="166"/>
      <c r="HG13" s="166" t="s">
        <v>5081</v>
      </c>
      <c r="HH13" s="166" t="s">
        <v>5080</v>
      </c>
      <c r="HI13" s="166"/>
      <c r="HJ13" s="166"/>
      <c r="HK13" s="166" t="s">
        <v>5080</v>
      </c>
      <c r="HL13" s="166" t="s">
        <v>5081</v>
      </c>
      <c r="HM13" s="166" t="s">
        <v>5080</v>
      </c>
      <c r="HN13" s="166"/>
      <c r="HO13" s="166"/>
      <c r="HP13" s="166" t="s">
        <v>5080</v>
      </c>
      <c r="HQ13" s="166" t="s">
        <v>5081</v>
      </c>
      <c r="HR13" s="166" t="s">
        <v>5080</v>
      </c>
      <c r="HS13" s="166"/>
      <c r="HT13" s="166"/>
      <c r="HU13" s="166" t="s">
        <v>5080</v>
      </c>
      <c r="HV13" s="166" t="s">
        <v>5081</v>
      </c>
      <c r="HW13" s="166" t="s">
        <v>5080</v>
      </c>
      <c r="HX13" s="166"/>
      <c r="HY13" s="166"/>
      <c r="HZ13" s="166" t="s">
        <v>5074</v>
      </c>
      <c r="IA13" s="166"/>
      <c r="IB13" s="166"/>
      <c r="IC13" s="167" t="s">
        <v>5082</v>
      </c>
      <c r="ID13" s="166" t="s">
        <v>5071</v>
      </c>
      <c r="IE13" s="167"/>
      <c r="IF13" s="169"/>
      <c r="IG13" s="166" t="s">
        <v>5071</v>
      </c>
      <c r="IH13" s="166" t="s">
        <v>5083</v>
      </c>
      <c r="II13" s="165"/>
      <c r="IJ13" s="165"/>
      <c r="IK13" s="165"/>
      <c r="IL13" s="170" t="s">
        <v>5084</v>
      </c>
      <c r="IM13" s="170"/>
      <c r="IN13" s="170"/>
      <c r="IO13" s="170"/>
      <c r="IP13" s="170"/>
      <c r="IQ13" s="170"/>
      <c r="IR13" s="170"/>
      <c r="IS13" s="155"/>
      <c r="IT13" s="291"/>
    </row>
    <row r="14" spans="1:254" ht="52.5" x14ac:dyDescent="0.4">
      <c r="A14" s="155"/>
      <c r="B14" s="156"/>
      <c r="C14" s="171" t="s">
        <v>5085</v>
      </c>
      <c r="D14" s="171"/>
      <c r="E14" s="172"/>
      <c r="F14" s="173" t="s">
        <v>5086</v>
      </c>
      <c r="G14" s="156"/>
      <c r="H14" s="156"/>
      <c r="I14" s="156"/>
      <c r="J14" s="158"/>
      <c r="K14" s="158"/>
      <c r="L14" s="158"/>
      <c r="M14" s="158"/>
      <c r="N14" s="158"/>
      <c r="O14" s="158"/>
      <c r="P14" s="333"/>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9"/>
      <c r="AV14" s="159"/>
      <c r="AW14" s="159"/>
      <c r="AX14" s="156"/>
      <c r="AY14" s="174"/>
      <c r="AZ14" s="159"/>
      <c r="BA14" s="159"/>
      <c r="BB14" s="160" t="s">
        <v>5087</v>
      </c>
      <c r="BC14" s="160" t="s">
        <v>4980</v>
      </c>
      <c r="BD14" s="160" t="s">
        <v>5088</v>
      </c>
      <c r="BE14" s="162"/>
      <c r="BF14" s="175" t="s">
        <v>5089</v>
      </c>
      <c r="BG14" s="176" t="s">
        <v>5066</v>
      </c>
      <c r="BH14" s="176" t="s">
        <v>5066</v>
      </c>
      <c r="BI14" s="176"/>
      <c r="BJ14" s="166" t="s">
        <v>5081</v>
      </c>
      <c r="BK14" s="166"/>
      <c r="BL14" s="166" t="s">
        <v>5074</v>
      </c>
      <c r="BM14" s="166"/>
      <c r="BN14" s="166"/>
      <c r="BO14" s="166" t="s">
        <v>682</v>
      </c>
      <c r="BP14" s="166" t="s">
        <v>322</v>
      </c>
      <c r="BQ14" s="166" t="s">
        <v>1326</v>
      </c>
      <c r="BR14" s="166" t="s">
        <v>5090</v>
      </c>
      <c r="BS14" s="166" t="s">
        <v>5091</v>
      </c>
      <c r="BT14" s="166" t="s">
        <v>628</v>
      </c>
      <c r="BU14" s="166" t="s">
        <v>5092</v>
      </c>
      <c r="BV14" s="166" t="s">
        <v>3685</v>
      </c>
      <c r="BW14" s="166" t="s">
        <v>4595</v>
      </c>
      <c r="BX14" s="166" t="s">
        <v>4871</v>
      </c>
      <c r="BY14" s="166" t="s">
        <v>5093</v>
      </c>
      <c r="BZ14" s="166" t="s">
        <v>3676</v>
      </c>
      <c r="CA14" s="166" t="s">
        <v>5094</v>
      </c>
      <c r="CB14" s="166" t="s">
        <v>5095</v>
      </c>
      <c r="CC14" s="166" t="s">
        <v>5096</v>
      </c>
      <c r="CD14" s="167" t="s">
        <v>5097</v>
      </c>
      <c r="CE14" s="167" t="s">
        <v>5097</v>
      </c>
      <c r="CF14" s="176" t="s">
        <v>5066</v>
      </c>
      <c r="CG14" s="176" t="s">
        <v>5066</v>
      </c>
      <c r="CH14" s="176"/>
      <c r="CI14" s="166" t="s">
        <v>5081</v>
      </c>
      <c r="CJ14" s="166"/>
      <c r="CK14" s="166" t="s">
        <v>5074</v>
      </c>
      <c r="CL14" s="166"/>
      <c r="CM14" s="166"/>
      <c r="CN14" s="166" t="s">
        <v>682</v>
      </c>
      <c r="CO14" s="166" t="s">
        <v>322</v>
      </c>
      <c r="CP14" s="166" t="s">
        <v>1326</v>
      </c>
      <c r="CQ14" s="166" t="s">
        <v>5090</v>
      </c>
      <c r="CR14" s="166" t="s">
        <v>5091</v>
      </c>
      <c r="CS14" s="166" t="s">
        <v>628</v>
      </c>
      <c r="CT14" s="166" t="s">
        <v>5092</v>
      </c>
      <c r="CU14" s="166" t="s">
        <v>3685</v>
      </c>
      <c r="CV14" s="166" t="s">
        <v>4595</v>
      </c>
      <c r="CW14" s="166" t="s">
        <v>4871</v>
      </c>
      <c r="CX14" s="166" t="s">
        <v>5093</v>
      </c>
      <c r="CY14" s="166" t="s">
        <v>3676</v>
      </c>
      <c r="CZ14" s="166" t="s">
        <v>5094</v>
      </c>
      <c r="DA14" s="166" t="s">
        <v>5095</v>
      </c>
      <c r="DB14" s="166" t="s">
        <v>5096</v>
      </c>
      <c r="DC14" s="167" t="s">
        <v>5097</v>
      </c>
      <c r="DD14" s="167" t="s">
        <v>5097</v>
      </c>
      <c r="DE14" s="166" t="s">
        <v>5066</v>
      </c>
      <c r="DF14" s="166" t="s">
        <v>5066</v>
      </c>
      <c r="DG14" s="166"/>
      <c r="DH14" s="166" t="s">
        <v>5081</v>
      </c>
      <c r="DI14" s="166"/>
      <c r="DJ14" s="176" t="s">
        <v>5074</v>
      </c>
      <c r="DK14" s="176"/>
      <c r="DL14" s="176"/>
      <c r="DM14" s="166" t="s">
        <v>682</v>
      </c>
      <c r="DN14" s="166" t="s">
        <v>322</v>
      </c>
      <c r="DO14" s="166" t="s">
        <v>1326</v>
      </c>
      <c r="DP14" s="166" t="s">
        <v>5090</v>
      </c>
      <c r="DQ14" s="166" t="s">
        <v>5091</v>
      </c>
      <c r="DR14" s="166" t="s">
        <v>628</v>
      </c>
      <c r="DS14" s="166" t="s">
        <v>5092</v>
      </c>
      <c r="DT14" s="166" t="s">
        <v>3685</v>
      </c>
      <c r="DU14" s="166" t="s">
        <v>4595</v>
      </c>
      <c r="DV14" s="166" t="s">
        <v>4871</v>
      </c>
      <c r="DW14" s="166" t="s">
        <v>5093</v>
      </c>
      <c r="DX14" s="166" t="s">
        <v>3676</v>
      </c>
      <c r="DY14" s="166" t="s">
        <v>5094</v>
      </c>
      <c r="DZ14" s="166" t="s">
        <v>5095</v>
      </c>
      <c r="EA14" s="166" t="s">
        <v>5096</v>
      </c>
      <c r="EB14" s="167" t="s">
        <v>5097</v>
      </c>
      <c r="EC14" s="167" t="s">
        <v>5097</v>
      </c>
      <c r="ED14" s="176" t="s">
        <v>5066</v>
      </c>
      <c r="EE14" s="176" t="s">
        <v>5066</v>
      </c>
      <c r="EF14" s="176"/>
      <c r="EG14" s="166" t="s">
        <v>5081</v>
      </c>
      <c r="EH14" s="166"/>
      <c r="EI14" s="176" t="s">
        <v>5074</v>
      </c>
      <c r="EJ14" s="176"/>
      <c r="EK14" s="176"/>
      <c r="EL14" s="166" t="s">
        <v>682</v>
      </c>
      <c r="EM14" s="166" t="s">
        <v>322</v>
      </c>
      <c r="EN14" s="166" t="s">
        <v>1326</v>
      </c>
      <c r="EO14" s="166" t="s">
        <v>5090</v>
      </c>
      <c r="EP14" s="166" t="s">
        <v>5091</v>
      </c>
      <c r="EQ14" s="166" t="s">
        <v>628</v>
      </c>
      <c r="ER14" s="166" t="s">
        <v>5092</v>
      </c>
      <c r="ES14" s="166" t="s">
        <v>3685</v>
      </c>
      <c r="ET14" s="166" t="s">
        <v>4595</v>
      </c>
      <c r="EU14" s="166" t="s">
        <v>4871</v>
      </c>
      <c r="EV14" s="166" t="s">
        <v>5093</v>
      </c>
      <c r="EW14" s="166" t="s">
        <v>3676</v>
      </c>
      <c r="EX14" s="166" t="s">
        <v>5094</v>
      </c>
      <c r="EY14" s="166" t="s">
        <v>5095</v>
      </c>
      <c r="EZ14" s="166" t="s">
        <v>5096</v>
      </c>
      <c r="FA14" s="167" t="s">
        <v>5097</v>
      </c>
      <c r="FB14" s="167" t="s">
        <v>5097</v>
      </c>
      <c r="FC14" s="176" t="s">
        <v>5066</v>
      </c>
      <c r="FD14" s="176" t="s">
        <v>5066</v>
      </c>
      <c r="FE14" s="176"/>
      <c r="FF14" s="166" t="s">
        <v>5081</v>
      </c>
      <c r="FG14" s="166"/>
      <c r="FH14" s="176" t="s">
        <v>5074</v>
      </c>
      <c r="FI14" s="176"/>
      <c r="FJ14" s="176"/>
      <c r="FK14" s="166" t="s">
        <v>5096</v>
      </c>
      <c r="FL14" s="167" t="s">
        <v>5097</v>
      </c>
      <c r="FM14" s="167" t="s">
        <v>5097</v>
      </c>
      <c r="FN14" s="176" t="s">
        <v>5066</v>
      </c>
      <c r="FO14" s="176" t="s">
        <v>5066</v>
      </c>
      <c r="FP14" s="176"/>
      <c r="FQ14" s="166" t="s">
        <v>5081</v>
      </c>
      <c r="FR14" s="166"/>
      <c r="FS14" s="176" t="s">
        <v>5074</v>
      </c>
      <c r="FT14" s="176"/>
      <c r="FU14" s="176"/>
      <c r="FV14" s="166" t="s">
        <v>5096</v>
      </c>
      <c r="FW14" s="167" t="s">
        <v>5097</v>
      </c>
      <c r="FX14" s="167" t="s">
        <v>5097</v>
      </c>
      <c r="FY14" s="176" t="s">
        <v>5066</v>
      </c>
      <c r="FZ14" s="176" t="s">
        <v>5066</v>
      </c>
      <c r="GA14" s="176"/>
      <c r="GB14" s="166" t="s">
        <v>5081</v>
      </c>
      <c r="GC14" s="166"/>
      <c r="GD14" s="176" t="s">
        <v>5074</v>
      </c>
      <c r="GE14" s="176"/>
      <c r="GF14" s="176"/>
      <c r="GG14" s="166" t="s">
        <v>682</v>
      </c>
      <c r="GH14" s="166" t="s">
        <v>322</v>
      </c>
      <c r="GI14" s="166" t="s">
        <v>1326</v>
      </c>
      <c r="GJ14" s="166" t="s">
        <v>5090</v>
      </c>
      <c r="GK14" s="166" t="s">
        <v>5091</v>
      </c>
      <c r="GL14" s="166" t="s">
        <v>628</v>
      </c>
      <c r="GM14" s="166" t="s">
        <v>5092</v>
      </c>
      <c r="GN14" s="166" t="s">
        <v>3685</v>
      </c>
      <c r="GO14" s="166" t="s">
        <v>4595</v>
      </c>
      <c r="GP14" s="166" t="s">
        <v>4871</v>
      </c>
      <c r="GQ14" s="166" t="s">
        <v>5093</v>
      </c>
      <c r="GR14" s="166" t="s">
        <v>3676</v>
      </c>
      <c r="GS14" s="166" t="s">
        <v>5094</v>
      </c>
      <c r="GT14" s="166" t="s">
        <v>5095</v>
      </c>
      <c r="GU14" s="166" t="s">
        <v>5096</v>
      </c>
      <c r="GV14" s="167" t="s">
        <v>5097</v>
      </c>
      <c r="GW14" s="167" t="s">
        <v>5097</v>
      </c>
      <c r="GX14" s="164"/>
      <c r="GY14" s="177" t="s">
        <v>5084</v>
      </c>
      <c r="GZ14" s="165"/>
      <c r="HA14" s="165"/>
      <c r="HB14" s="166" t="s">
        <v>5098</v>
      </c>
      <c r="HC14" s="166" t="s">
        <v>4980</v>
      </c>
      <c r="HD14" s="165"/>
      <c r="HE14" s="166" t="s">
        <v>4980</v>
      </c>
      <c r="HF14" s="166"/>
      <c r="HG14" s="166" t="s">
        <v>5099</v>
      </c>
      <c r="HH14" s="166" t="s">
        <v>5100</v>
      </c>
      <c r="HI14" s="166"/>
      <c r="HJ14" s="166"/>
      <c r="HK14" s="166" t="s">
        <v>5100</v>
      </c>
      <c r="HL14" s="166" t="s">
        <v>5099</v>
      </c>
      <c r="HM14" s="166" t="s">
        <v>5100</v>
      </c>
      <c r="HN14" s="166"/>
      <c r="HO14" s="166"/>
      <c r="HP14" s="166" t="s">
        <v>5100</v>
      </c>
      <c r="HQ14" s="166" t="s">
        <v>5099</v>
      </c>
      <c r="HR14" s="166" t="s">
        <v>5100</v>
      </c>
      <c r="HS14" s="166"/>
      <c r="HT14" s="166"/>
      <c r="HU14" s="166" t="s">
        <v>5100</v>
      </c>
      <c r="HV14" s="166" t="s">
        <v>5099</v>
      </c>
      <c r="HW14" s="166" t="s">
        <v>5100</v>
      </c>
      <c r="HX14" s="166"/>
      <c r="HY14" s="166"/>
      <c r="HZ14" s="166" t="s">
        <v>5066</v>
      </c>
      <c r="IA14" s="166"/>
      <c r="IB14" s="166"/>
      <c r="IC14" s="167" t="s">
        <v>5101</v>
      </c>
      <c r="ID14" s="166" t="s">
        <v>5077</v>
      </c>
      <c r="IE14" s="167"/>
      <c r="IF14" s="167"/>
      <c r="IG14" s="166" t="s">
        <v>5077</v>
      </c>
      <c r="IH14" s="166" t="s">
        <v>5101</v>
      </c>
      <c r="II14" s="166" t="s">
        <v>5102</v>
      </c>
      <c r="IJ14" s="166" t="s">
        <v>5102</v>
      </c>
      <c r="IK14" s="166" t="s">
        <v>5103</v>
      </c>
      <c r="IL14" s="170" t="s">
        <v>5104</v>
      </c>
      <c r="IM14" s="170" t="s">
        <v>5105</v>
      </c>
      <c r="IN14" s="159"/>
      <c r="IO14" s="159"/>
      <c r="IP14" s="170" t="s">
        <v>5105</v>
      </c>
      <c r="IQ14" s="170"/>
      <c r="IR14" s="159"/>
      <c r="IS14" s="155"/>
      <c r="IT14" s="291"/>
    </row>
    <row r="15" spans="1:254" x14ac:dyDescent="0.4">
      <c r="A15" s="158"/>
      <c r="B15" s="156" t="s">
        <v>4980</v>
      </c>
      <c r="C15" s="156"/>
      <c r="D15" s="156"/>
      <c r="E15" s="156"/>
      <c r="F15" s="157"/>
      <c r="G15" s="156"/>
      <c r="H15" s="156"/>
      <c r="I15" s="156"/>
      <c r="J15" s="158"/>
      <c r="K15" s="158"/>
      <c r="L15" s="158"/>
      <c r="M15" s="158"/>
      <c r="N15" s="158"/>
      <c r="O15" s="158"/>
      <c r="P15" s="333"/>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60" t="s">
        <v>5106</v>
      </c>
      <c r="AV15" s="160" t="s">
        <v>5107</v>
      </c>
      <c r="AW15" s="160" t="s">
        <v>5108</v>
      </c>
      <c r="AX15" s="156" t="s">
        <v>5106</v>
      </c>
      <c r="AY15" s="161" t="s">
        <v>5109</v>
      </c>
      <c r="AZ15" s="160" t="s">
        <v>5110</v>
      </c>
      <c r="BA15" s="160" t="s">
        <v>5111</v>
      </c>
      <c r="BB15" s="160" t="s">
        <v>5112</v>
      </c>
      <c r="BC15" s="159"/>
      <c r="BD15" s="160" t="s">
        <v>5113</v>
      </c>
      <c r="BE15" s="178" t="s">
        <v>5074</v>
      </c>
      <c r="BF15" s="175" t="s">
        <v>5114</v>
      </c>
      <c r="BG15" s="176" t="s">
        <v>5080</v>
      </c>
      <c r="BH15" s="176" t="s">
        <v>5080</v>
      </c>
      <c r="BI15" s="176" t="s">
        <v>5115</v>
      </c>
      <c r="BJ15" s="166" t="s">
        <v>5099</v>
      </c>
      <c r="BK15" s="166"/>
      <c r="BL15" s="166" t="s">
        <v>5080</v>
      </c>
      <c r="BM15" s="165"/>
      <c r="BN15" s="165"/>
      <c r="BO15" s="166"/>
      <c r="BP15" s="166"/>
      <c r="BQ15" s="166"/>
      <c r="BR15" s="166"/>
      <c r="BS15" s="166"/>
      <c r="BT15" s="166"/>
      <c r="BU15" s="166"/>
      <c r="BV15" s="166"/>
      <c r="BW15" s="166"/>
      <c r="BX15" s="166"/>
      <c r="BY15" s="166"/>
      <c r="BZ15" s="166"/>
      <c r="CA15" s="166"/>
      <c r="CB15" s="166" t="s">
        <v>5116</v>
      </c>
      <c r="CC15" s="166" t="s">
        <v>5117</v>
      </c>
      <c r="CD15" s="167" t="s">
        <v>5118</v>
      </c>
      <c r="CE15" s="167" t="s">
        <v>5119</v>
      </c>
      <c r="CF15" s="176" t="s">
        <v>5080</v>
      </c>
      <c r="CG15" s="176" t="s">
        <v>5080</v>
      </c>
      <c r="CH15" s="176" t="s">
        <v>5115</v>
      </c>
      <c r="CI15" s="166" t="s">
        <v>5099</v>
      </c>
      <c r="CJ15" s="166"/>
      <c r="CK15" s="166" t="s">
        <v>5080</v>
      </c>
      <c r="CL15" s="166"/>
      <c r="CM15" s="166"/>
      <c r="CN15" s="166"/>
      <c r="CO15" s="166"/>
      <c r="CP15" s="166"/>
      <c r="CQ15" s="166"/>
      <c r="CR15" s="166"/>
      <c r="CS15" s="166"/>
      <c r="CT15" s="166"/>
      <c r="CU15" s="166"/>
      <c r="CV15" s="166"/>
      <c r="CW15" s="166"/>
      <c r="CX15" s="166"/>
      <c r="CY15" s="166"/>
      <c r="CZ15" s="166"/>
      <c r="DA15" s="166" t="s">
        <v>5116</v>
      </c>
      <c r="DB15" s="166" t="s">
        <v>5117</v>
      </c>
      <c r="DC15" s="167" t="s">
        <v>5118</v>
      </c>
      <c r="DD15" s="167" t="s">
        <v>5119</v>
      </c>
      <c r="DE15" s="166" t="s">
        <v>5080</v>
      </c>
      <c r="DF15" s="166" t="s">
        <v>5080</v>
      </c>
      <c r="DG15" s="166" t="s">
        <v>5115</v>
      </c>
      <c r="DH15" s="166" t="s">
        <v>5099</v>
      </c>
      <c r="DI15" s="166"/>
      <c r="DJ15" s="176" t="s">
        <v>5080</v>
      </c>
      <c r="DK15" s="176"/>
      <c r="DL15" s="176"/>
      <c r="DM15" s="166"/>
      <c r="DN15" s="166"/>
      <c r="DO15" s="166"/>
      <c r="DP15" s="166"/>
      <c r="DQ15" s="166"/>
      <c r="DR15" s="166"/>
      <c r="DS15" s="166"/>
      <c r="DT15" s="166"/>
      <c r="DU15" s="166"/>
      <c r="DV15" s="166"/>
      <c r="DW15" s="166"/>
      <c r="DX15" s="166"/>
      <c r="DY15" s="166"/>
      <c r="DZ15" s="166" t="s">
        <v>5116</v>
      </c>
      <c r="EA15" s="166" t="s">
        <v>5117</v>
      </c>
      <c r="EB15" s="167" t="s">
        <v>5118</v>
      </c>
      <c r="EC15" s="167" t="s">
        <v>5119</v>
      </c>
      <c r="ED15" s="176" t="s">
        <v>5080</v>
      </c>
      <c r="EE15" s="176" t="s">
        <v>5080</v>
      </c>
      <c r="EF15" s="176" t="s">
        <v>5115</v>
      </c>
      <c r="EG15" s="166" t="s">
        <v>5099</v>
      </c>
      <c r="EH15" s="166"/>
      <c r="EI15" s="176" t="s">
        <v>5080</v>
      </c>
      <c r="EJ15" s="176"/>
      <c r="EK15" s="176"/>
      <c r="EL15" s="166"/>
      <c r="EM15" s="166"/>
      <c r="EN15" s="166"/>
      <c r="EO15" s="166"/>
      <c r="EP15" s="166"/>
      <c r="EQ15" s="166"/>
      <c r="ER15" s="166"/>
      <c r="ES15" s="166"/>
      <c r="ET15" s="166"/>
      <c r="EU15" s="166"/>
      <c r="EV15" s="166"/>
      <c r="EW15" s="166"/>
      <c r="EX15" s="166"/>
      <c r="EY15" s="166" t="s">
        <v>5116</v>
      </c>
      <c r="EZ15" s="166" t="s">
        <v>5117</v>
      </c>
      <c r="FA15" s="167" t="s">
        <v>5118</v>
      </c>
      <c r="FB15" s="167" t="s">
        <v>5119</v>
      </c>
      <c r="FC15" s="176" t="s">
        <v>5080</v>
      </c>
      <c r="FD15" s="176" t="s">
        <v>5080</v>
      </c>
      <c r="FE15" s="176" t="s">
        <v>5115</v>
      </c>
      <c r="FF15" s="166" t="s">
        <v>5099</v>
      </c>
      <c r="FG15" s="166"/>
      <c r="FH15" s="176" t="s">
        <v>5080</v>
      </c>
      <c r="FI15" s="176"/>
      <c r="FJ15" s="176"/>
      <c r="FK15" s="166" t="s">
        <v>5117</v>
      </c>
      <c r="FL15" s="167" t="s">
        <v>5118</v>
      </c>
      <c r="FM15" s="167" t="s">
        <v>5119</v>
      </c>
      <c r="FN15" s="176" t="s">
        <v>5080</v>
      </c>
      <c r="FO15" s="176" t="s">
        <v>5080</v>
      </c>
      <c r="FP15" s="176" t="s">
        <v>5115</v>
      </c>
      <c r="FQ15" s="166" t="s">
        <v>5099</v>
      </c>
      <c r="FR15" s="166"/>
      <c r="FS15" s="176" t="s">
        <v>5080</v>
      </c>
      <c r="FT15" s="176"/>
      <c r="FU15" s="176"/>
      <c r="FV15" s="166" t="s">
        <v>5117</v>
      </c>
      <c r="FW15" s="167" t="s">
        <v>5118</v>
      </c>
      <c r="FX15" s="167" t="s">
        <v>5119</v>
      </c>
      <c r="FY15" s="176" t="s">
        <v>5080</v>
      </c>
      <c r="FZ15" s="176" t="s">
        <v>5080</v>
      </c>
      <c r="GA15" s="176" t="s">
        <v>5115</v>
      </c>
      <c r="GB15" s="166" t="s">
        <v>5099</v>
      </c>
      <c r="GC15" s="179" t="s">
        <v>4994</v>
      </c>
      <c r="GD15" s="176" t="s">
        <v>5080</v>
      </c>
      <c r="GE15" s="176"/>
      <c r="GF15" s="176"/>
      <c r="GG15" s="166"/>
      <c r="GH15" s="166"/>
      <c r="GI15" s="166"/>
      <c r="GJ15" s="166"/>
      <c r="GK15" s="166"/>
      <c r="GL15" s="166"/>
      <c r="GM15" s="166"/>
      <c r="GN15" s="166"/>
      <c r="GO15" s="166"/>
      <c r="GP15" s="166"/>
      <c r="GQ15" s="166"/>
      <c r="GR15" s="166"/>
      <c r="GS15" s="166"/>
      <c r="GT15" s="166" t="s">
        <v>5116</v>
      </c>
      <c r="GU15" s="166" t="s">
        <v>5117</v>
      </c>
      <c r="GV15" s="167" t="s">
        <v>5118</v>
      </c>
      <c r="GW15" s="167" t="s">
        <v>5119</v>
      </c>
      <c r="GX15" s="180" t="s">
        <v>4980</v>
      </c>
      <c r="GY15" s="177" t="s">
        <v>5120</v>
      </c>
      <c r="GZ15" s="170" t="s">
        <v>5084</v>
      </c>
      <c r="HA15" s="179" t="s">
        <v>4980</v>
      </c>
      <c r="HB15" s="166" t="s">
        <v>5121</v>
      </c>
      <c r="HC15" s="181" t="s">
        <v>5122</v>
      </c>
      <c r="HD15" s="181" t="s">
        <v>5122</v>
      </c>
      <c r="HE15" s="182" t="s">
        <v>5122</v>
      </c>
      <c r="HF15" s="182" t="s">
        <v>5122</v>
      </c>
      <c r="HG15" s="182" t="s">
        <v>5122</v>
      </c>
      <c r="HH15" s="182" t="s">
        <v>5122</v>
      </c>
      <c r="HI15" s="182"/>
      <c r="HJ15" s="182"/>
      <c r="HK15" s="183" t="s">
        <v>5122</v>
      </c>
      <c r="HL15" s="183" t="s">
        <v>5122</v>
      </c>
      <c r="HM15" s="183" t="s">
        <v>5122</v>
      </c>
      <c r="HN15" s="183"/>
      <c r="HO15" s="183"/>
      <c r="HP15" s="184" t="s">
        <v>5122</v>
      </c>
      <c r="HQ15" s="184" t="s">
        <v>5122</v>
      </c>
      <c r="HR15" s="184" t="s">
        <v>5122</v>
      </c>
      <c r="HS15" s="184"/>
      <c r="HT15" s="184"/>
      <c r="HU15" s="185" t="s">
        <v>5122</v>
      </c>
      <c r="HV15" s="185" t="s">
        <v>5122</v>
      </c>
      <c r="HW15" s="185" t="s">
        <v>5122</v>
      </c>
      <c r="HX15" s="185"/>
      <c r="HY15" s="185"/>
      <c r="HZ15" s="166" t="s">
        <v>5080</v>
      </c>
      <c r="IA15" s="166"/>
      <c r="IB15" s="166"/>
      <c r="IC15" s="167" t="s">
        <v>5060</v>
      </c>
      <c r="ID15" s="166" t="s">
        <v>5096</v>
      </c>
      <c r="IE15" s="167" t="s">
        <v>5123</v>
      </c>
      <c r="IF15" s="167" t="s">
        <v>5124</v>
      </c>
      <c r="IG15" s="166" t="s">
        <v>5096</v>
      </c>
      <c r="IH15" s="166" t="s">
        <v>5096</v>
      </c>
      <c r="II15" s="166" t="s">
        <v>5125</v>
      </c>
      <c r="IJ15" s="166" t="s">
        <v>5126</v>
      </c>
      <c r="IK15" s="166" t="s">
        <v>5127</v>
      </c>
      <c r="IL15" s="181" t="s">
        <v>5122</v>
      </c>
      <c r="IM15" s="170" t="s">
        <v>5125</v>
      </c>
      <c r="IN15" s="170" t="s">
        <v>5128</v>
      </c>
      <c r="IO15" s="170" t="s">
        <v>4994</v>
      </c>
      <c r="IP15" s="170" t="s">
        <v>5122</v>
      </c>
      <c r="IQ15" s="170" t="s">
        <v>5128</v>
      </c>
      <c r="IR15" s="170" t="s">
        <v>5122</v>
      </c>
      <c r="IS15" s="155"/>
      <c r="IT15" s="291"/>
    </row>
    <row r="16" spans="1:254" x14ac:dyDescent="0.4">
      <c r="A16" s="158"/>
      <c r="B16" s="170" t="s">
        <v>5129</v>
      </c>
      <c r="C16" s="156"/>
      <c r="D16" s="156"/>
      <c r="E16" s="186"/>
      <c r="F16" s="187"/>
      <c r="G16" s="156"/>
      <c r="H16" s="156"/>
      <c r="I16" s="156"/>
      <c r="J16" s="158"/>
      <c r="K16" s="158"/>
      <c r="L16" s="158"/>
      <c r="M16" s="158"/>
      <c r="N16" s="158"/>
      <c r="O16" s="158"/>
      <c r="P16" s="333"/>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60" t="s">
        <v>5130</v>
      </c>
      <c r="AV16" s="160" t="s">
        <v>5131</v>
      </c>
      <c r="AW16" s="160" t="s">
        <v>5130</v>
      </c>
      <c r="AX16" s="156" t="s">
        <v>5071</v>
      </c>
      <c r="AY16" s="161" t="s">
        <v>5132</v>
      </c>
      <c r="AZ16" s="160" t="s">
        <v>5133</v>
      </c>
      <c r="BA16" s="160" t="s">
        <v>5132</v>
      </c>
      <c r="BB16" s="160" t="s">
        <v>5134</v>
      </c>
      <c r="BC16" s="160" t="s">
        <v>5066</v>
      </c>
      <c r="BD16" s="160" t="s">
        <v>5135</v>
      </c>
      <c r="BE16" s="178" t="s">
        <v>5135</v>
      </c>
      <c r="BF16" s="175" t="s">
        <v>5136</v>
      </c>
      <c r="BG16" s="188" t="s">
        <v>4994</v>
      </c>
      <c r="BH16" s="188" t="s">
        <v>4994</v>
      </c>
      <c r="BI16" s="188" t="s">
        <v>4994</v>
      </c>
      <c r="BJ16" s="189" t="s">
        <v>4994</v>
      </c>
      <c r="BK16" s="189" t="s">
        <v>4994</v>
      </c>
      <c r="BL16" s="189" t="s">
        <v>4994</v>
      </c>
      <c r="BM16" s="189" t="s">
        <v>5137</v>
      </c>
      <c r="BN16" s="189" t="s">
        <v>5138</v>
      </c>
      <c r="BO16" s="189" t="s">
        <v>4994</v>
      </c>
      <c r="BP16" s="189" t="s">
        <v>4994</v>
      </c>
      <c r="BQ16" s="189" t="s">
        <v>4994</v>
      </c>
      <c r="BR16" s="189" t="s">
        <v>4994</v>
      </c>
      <c r="BS16" s="189" t="s">
        <v>4994</v>
      </c>
      <c r="BT16" s="189" t="s">
        <v>4994</v>
      </c>
      <c r="BU16" s="189" t="s">
        <v>4994</v>
      </c>
      <c r="BV16" s="189" t="s">
        <v>4994</v>
      </c>
      <c r="BW16" s="189" t="s">
        <v>4994</v>
      </c>
      <c r="BX16" s="189" t="s">
        <v>4994</v>
      </c>
      <c r="BY16" s="189" t="s">
        <v>4994</v>
      </c>
      <c r="BZ16" s="189" t="s">
        <v>4994</v>
      </c>
      <c r="CA16" s="189" t="s">
        <v>4994</v>
      </c>
      <c r="CB16" s="189" t="s">
        <v>4994</v>
      </c>
      <c r="CC16" s="189" t="s">
        <v>4994</v>
      </c>
      <c r="CD16" s="189" t="s">
        <v>4994</v>
      </c>
      <c r="CE16" s="189" t="s">
        <v>4994</v>
      </c>
      <c r="CF16" s="190" t="s">
        <v>4994</v>
      </c>
      <c r="CG16" s="190" t="s">
        <v>4994</v>
      </c>
      <c r="CH16" s="190" t="s">
        <v>4994</v>
      </c>
      <c r="CI16" s="183" t="s">
        <v>4994</v>
      </c>
      <c r="CJ16" s="183" t="s">
        <v>4994</v>
      </c>
      <c r="CK16" s="183" t="s">
        <v>4994</v>
      </c>
      <c r="CL16" s="183" t="s">
        <v>5139</v>
      </c>
      <c r="CM16" s="183" t="s">
        <v>5138</v>
      </c>
      <c r="CN16" s="183" t="s">
        <v>4994</v>
      </c>
      <c r="CO16" s="183" t="s">
        <v>4994</v>
      </c>
      <c r="CP16" s="183" t="s">
        <v>4994</v>
      </c>
      <c r="CQ16" s="183" t="s">
        <v>4994</v>
      </c>
      <c r="CR16" s="183" t="s">
        <v>4994</v>
      </c>
      <c r="CS16" s="183" t="s">
        <v>4994</v>
      </c>
      <c r="CT16" s="183" t="s">
        <v>4994</v>
      </c>
      <c r="CU16" s="183" t="s">
        <v>4994</v>
      </c>
      <c r="CV16" s="183" t="s">
        <v>4994</v>
      </c>
      <c r="CW16" s="183" t="s">
        <v>4994</v>
      </c>
      <c r="CX16" s="183" t="s">
        <v>4994</v>
      </c>
      <c r="CY16" s="183" t="s">
        <v>4994</v>
      </c>
      <c r="CZ16" s="183" t="s">
        <v>4994</v>
      </c>
      <c r="DA16" s="183" t="s">
        <v>4994</v>
      </c>
      <c r="DB16" s="183" t="s">
        <v>4994</v>
      </c>
      <c r="DC16" s="183" t="s">
        <v>4994</v>
      </c>
      <c r="DD16" s="183" t="s">
        <v>4994</v>
      </c>
      <c r="DE16" s="191" t="s">
        <v>4994</v>
      </c>
      <c r="DF16" s="191" t="s">
        <v>4994</v>
      </c>
      <c r="DG16" s="191" t="s">
        <v>4994</v>
      </c>
      <c r="DH16" s="191" t="s">
        <v>4994</v>
      </c>
      <c r="DI16" s="191" t="s">
        <v>4994</v>
      </c>
      <c r="DJ16" s="192" t="s">
        <v>4994</v>
      </c>
      <c r="DK16" s="192"/>
      <c r="DL16" s="192"/>
      <c r="DM16" s="191" t="s">
        <v>4994</v>
      </c>
      <c r="DN16" s="191" t="s">
        <v>4994</v>
      </c>
      <c r="DO16" s="191" t="s">
        <v>4994</v>
      </c>
      <c r="DP16" s="191" t="s">
        <v>4994</v>
      </c>
      <c r="DQ16" s="191" t="s">
        <v>4994</v>
      </c>
      <c r="DR16" s="191" t="s">
        <v>4994</v>
      </c>
      <c r="DS16" s="191" t="s">
        <v>4994</v>
      </c>
      <c r="DT16" s="191" t="s">
        <v>4994</v>
      </c>
      <c r="DU16" s="191" t="s">
        <v>4994</v>
      </c>
      <c r="DV16" s="191" t="s">
        <v>4994</v>
      </c>
      <c r="DW16" s="192" t="s">
        <v>4994</v>
      </c>
      <c r="DX16" s="192" t="s">
        <v>4994</v>
      </c>
      <c r="DY16" s="192" t="s">
        <v>4994</v>
      </c>
      <c r="DZ16" s="192" t="s">
        <v>4994</v>
      </c>
      <c r="EA16" s="192" t="s">
        <v>4994</v>
      </c>
      <c r="EB16" s="192" t="s">
        <v>4994</v>
      </c>
      <c r="EC16" s="192" t="s">
        <v>4994</v>
      </c>
      <c r="ED16" s="193" t="s">
        <v>4994</v>
      </c>
      <c r="EE16" s="193" t="s">
        <v>4994</v>
      </c>
      <c r="EF16" s="193" t="s">
        <v>4994</v>
      </c>
      <c r="EG16" s="194" t="s">
        <v>4994</v>
      </c>
      <c r="EH16" s="194" t="s">
        <v>4994</v>
      </c>
      <c r="EI16" s="193" t="s">
        <v>4994</v>
      </c>
      <c r="EJ16" s="193"/>
      <c r="EK16" s="193"/>
      <c r="EL16" s="193" t="s">
        <v>4994</v>
      </c>
      <c r="EM16" s="193" t="s">
        <v>4994</v>
      </c>
      <c r="EN16" s="193" t="s">
        <v>4994</v>
      </c>
      <c r="EO16" s="193" t="s">
        <v>4994</v>
      </c>
      <c r="EP16" s="193" t="s">
        <v>4994</v>
      </c>
      <c r="EQ16" s="193" t="s">
        <v>4994</v>
      </c>
      <c r="ER16" s="193" t="s">
        <v>4994</v>
      </c>
      <c r="ES16" s="193" t="s">
        <v>4994</v>
      </c>
      <c r="ET16" s="193" t="s">
        <v>4994</v>
      </c>
      <c r="EU16" s="193" t="s">
        <v>4994</v>
      </c>
      <c r="EV16" s="193" t="s">
        <v>4994</v>
      </c>
      <c r="EW16" s="193" t="s">
        <v>4994</v>
      </c>
      <c r="EX16" s="193" t="s">
        <v>4994</v>
      </c>
      <c r="EY16" s="193" t="s">
        <v>4994</v>
      </c>
      <c r="EZ16" s="193" t="s">
        <v>4994</v>
      </c>
      <c r="FA16" s="193" t="s">
        <v>4994</v>
      </c>
      <c r="FB16" s="193" t="s">
        <v>4994</v>
      </c>
      <c r="FC16" s="195" t="s">
        <v>4994</v>
      </c>
      <c r="FD16" s="195" t="s">
        <v>4994</v>
      </c>
      <c r="FE16" s="195" t="s">
        <v>4994</v>
      </c>
      <c r="FF16" s="196" t="s">
        <v>4994</v>
      </c>
      <c r="FG16" s="196" t="s">
        <v>4994</v>
      </c>
      <c r="FH16" s="195" t="s">
        <v>4994</v>
      </c>
      <c r="FI16" s="195"/>
      <c r="FJ16" s="195"/>
      <c r="FK16" s="195" t="s">
        <v>4994</v>
      </c>
      <c r="FL16" s="195" t="s">
        <v>4994</v>
      </c>
      <c r="FM16" s="195" t="s">
        <v>4994</v>
      </c>
      <c r="FN16" s="197" t="s">
        <v>4994</v>
      </c>
      <c r="FO16" s="197" t="s">
        <v>4994</v>
      </c>
      <c r="FP16" s="197" t="s">
        <v>4994</v>
      </c>
      <c r="FQ16" s="198" t="s">
        <v>4994</v>
      </c>
      <c r="FR16" s="198" t="s">
        <v>4994</v>
      </c>
      <c r="FS16" s="197" t="s">
        <v>4994</v>
      </c>
      <c r="FT16" s="197"/>
      <c r="FU16" s="197"/>
      <c r="FV16" s="197" t="s">
        <v>4994</v>
      </c>
      <c r="FW16" s="197" t="s">
        <v>4994</v>
      </c>
      <c r="FX16" s="197" t="s">
        <v>4994</v>
      </c>
      <c r="FY16" s="199" t="s">
        <v>4994</v>
      </c>
      <c r="FZ16" s="199" t="s">
        <v>4994</v>
      </c>
      <c r="GA16" s="199" t="s">
        <v>4994</v>
      </c>
      <c r="GB16" s="200" t="s">
        <v>4994</v>
      </c>
      <c r="GC16" s="200" t="s">
        <v>4994</v>
      </c>
      <c r="GD16" s="199" t="s">
        <v>4994</v>
      </c>
      <c r="GE16" s="199"/>
      <c r="GF16" s="199"/>
      <c r="GG16" s="200" t="s">
        <v>4994</v>
      </c>
      <c r="GH16" s="200" t="s">
        <v>4994</v>
      </c>
      <c r="GI16" s="200" t="s">
        <v>4994</v>
      </c>
      <c r="GJ16" s="200" t="s">
        <v>4994</v>
      </c>
      <c r="GK16" s="200" t="s">
        <v>4994</v>
      </c>
      <c r="GL16" s="200" t="s">
        <v>4994</v>
      </c>
      <c r="GM16" s="200" t="s">
        <v>4994</v>
      </c>
      <c r="GN16" s="200" t="s">
        <v>4994</v>
      </c>
      <c r="GO16" s="200" t="s">
        <v>4994</v>
      </c>
      <c r="GP16" s="200" t="s">
        <v>4994</v>
      </c>
      <c r="GQ16" s="200" t="s">
        <v>4994</v>
      </c>
      <c r="GR16" s="200" t="s">
        <v>4994</v>
      </c>
      <c r="GS16" s="200" t="s">
        <v>4994</v>
      </c>
      <c r="GT16" s="200" t="s">
        <v>4994</v>
      </c>
      <c r="GU16" s="200" t="s">
        <v>4994</v>
      </c>
      <c r="GV16" s="200" t="s">
        <v>4994</v>
      </c>
      <c r="GW16" s="200" t="s">
        <v>4994</v>
      </c>
      <c r="GX16" s="170" t="s">
        <v>5080</v>
      </c>
      <c r="GY16" s="177" t="s">
        <v>5140</v>
      </c>
      <c r="GZ16" s="170" t="s">
        <v>5120</v>
      </c>
      <c r="HA16" s="166" t="s">
        <v>5080</v>
      </c>
      <c r="HB16" s="166" t="s">
        <v>5122</v>
      </c>
      <c r="HC16" s="181" t="s">
        <v>4980</v>
      </c>
      <c r="HD16" s="181" t="s">
        <v>4980</v>
      </c>
      <c r="HE16" s="182" t="s">
        <v>5141</v>
      </c>
      <c r="HF16" s="182" t="s">
        <v>5141</v>
      </c>
      <c r="HG16" s="182" t="s">
        <v>5141</v>
      </c>
      <c r="HH16" s="182" t="s">
        <v>5141</v>
      </c>
      <c r="HI16" s="182" t="s">
        <v>5139</v>
      </c>
      <c r="HJ16" s="182" t="s">
        <v>5138</v>
      </c>
      <c r="HK16" s="183" t="s">
        <v>5142</v>
      </c>
      <c r="HL16" s="183" t="s">
        <v>5142</v>
      </c>
      <c r="HM16" s="183" t="s">
        <v>5142</v>
      </c>
      <c r="HN16" s="183" t="s">
        <v>5139</v>
      </c>
      <c r="HO16" s="183" t="s">
        <v>5138</v>
      </c>
      <c r="HP16" s="184" t="s">
        <v>3153</v>
      </c>
      <c r="HQ16" s="184" t="s">
        <v>3153</v>
      </c>
      <c r="HR16" s="184" t="s">
        <v>3153</v>
      </c>
      <c r="HS16" s="184" t="s">
        <v>5139</v>
      </c>
      <c r="HT16" s="184" t="s">
        <v>5138</v>
      </c>
      <c r="HU16" s="185" t="s">
        <v>5143</v>
      </c>
      <c r="HV16" s="185" t="s">
        <v>5143</v>
      </c>
      <c r="HW16" s="185" t="s">
        <v>5143</v>
      </c>
      <c r="HX16" s="185" t="s">
        <v>5139</v>
      </c>
      <c r="HY16" s="185" t="s">
        <v>5138</v>
      </c>
      <c r="HZ16" s="166" t="s">
        <v>5122</v>
      </c>
      <c r="IA16" s="166" t="s">
        <v>5139</v>
      </c>
      <c r="IB16" s="166" t="s">
        <v>5138</v>
      </c>
      <c r="IC16" s="167" t="s">
        <v>5117</v>
      </c>
      <c r="ID16" s="166" t="s">
        <v>5117</v>
      </c>
      <c r="IE16" s="167" t="s">
        <v>5144</v>
      </c>
      <c r="IF16" s="167" t="s">
        <v>5145</v>
      </c>
      <c r="IG16" s="166" t="s">
        <v>5117</v>
      </c>
      <c r="IH16" s="166" t="s">
        <v>5146</v>
      </c>
      <c r="II16" s="166" t="s">
        <v>5147</v>
      </c>
      <c r="IJ16" s="166" t="s">
        <v>5147</v>
      </c>
      <c r="IK16" s="166" t="s">
        <v>5147</v>
      </c>
      <c r="IL16" s="181" t="s">
        <v>4980</v>
      </c>
      <c r="IM16" s="170" t="s">
        <v>5147</v>
      </c>
      <c r="IN16" s="170" t="s">
        <v>5148</v>
      </c>
      <c r="IO16" s="170" t="s">
        <v>5149</v>
      </c>
      <c r="IP16" s="170" t="s">
        <v>5147</v>
      </c>
      <c r="IQ16" s="170" t="s">
        <v>5148</v>
      </c>
      <c r="IR16" s="170" t="s">
        <v>5149</v>
      </c>
      <c r="IS16" s="201" t="s">
        <v>5150</v>
      </c>
      <c r="IT16" s="292" t="s">
        <v>5151</v>
      </c>
    </row>
    <row r="17" spans="1:257" ht="193.5" thickBot="1" x14ac:dyDescent="0.45">
      <c r="A17" s="339" t="s">
        <v>5152</v>
      </c>
      <c r="B17" s="341" t="s">
        <v>5153</v>
      </c>
      <c r="C17" s="340" t="s">
        <v>7</v>
      </c>
      <c r="D17" s="343" t="s">
        <v>9</v>
      </c>
      <c r="E17" s="341" t="s">
        <v>5130</v>
      </c>
      <c r="F17" s="344" t="s">
        <v>10</v>
      </c>
      <c r="G17" s="340" t="s">
        <v>11</v>
      </c>
      <c r="H17" s="340" t="s">
        <v>19</v>
      </c>
      <c r="I17" s="340" t="s">
        <v>12</v>
      </c>
      <c r="J17" s="345" t="s">
        <v>13</v>
      </c>
      <c r="K17" s="345"/>
      <c r="L17" s="340" t="s">
        <v>15</v>
      </c>
      <c r="M17" s="343"/>
      <c r="N17" s="341" t="s">
        <v>5154</v>
      </c>
      <c r="O17" s="346" t="s">
        <v>5155</v>
      </c>
      <c r="P17" s="347" t="s">
        <v>5156</v>
      </c>
      <c r="Q17" s="346" t="s">
        <v>5155</v>
      </c>
      <c r="R17" s="346" t="s">
        <v>5157</v>
      </c>
      <c r="S17" s="346" t="s">
        <v>13</v>
      </c>
      <c r="T17" s="346" t="s">
        <v>5158</v>
      </c>
      <c r="U17" s="346" t="s">
        <v>5159</v>
      </c>
      <c r="V17" s="346" t="s">
        <v>26</v>
      </c>
      <c r="W17" s="346" t="s">
        <v>5160</v>
      </c>
      <c r="X17" s="346" t="s">
        <v>5161</v>
      </c>
      <c r="Y17" s="346" t="s">
        <v>5162</v>
      </c>
      <c r="Z17" s="346" t="s">
        <v>5163</v>
      </c>
      <c r="AA17" s="346" t="s">
        <v>5164</v>
      </c>
      <c r="AB17" s="346" t="s">
        <v>5165</v>
      </c>
      <c r="AC17" s="346"/>
      <c r="AD17" s="346"/>
      <c r="AE17" s="346" t="s">
        <v>25</v>
      </c>
      <c r="AF17" s="346" t="s">
        <v>5166</v>
      </c>
      <c r="AG17" s="346" t="s">
        <v>5167</v>
      </c>
      <c r="AH17" s="346" t="s">
        <v>5168</v>
      </c>
      <c r="AI17" s="341" t="s">
        <v>22</v>
      </c>
      <c r="AJ17" s="341" t="s">
        <v>5169</v>
      </c>
      <c r="AK17" s="341" t="s">
        <v>5170</v>
      </c>
      <c r="AL17" s="341" t="s">
        <v>5171</v>
      </c>
      <c r="AM17" s="341" t="s">
        <v>5172</v>
      </c>
      <c r="AN17" s="341" t="s">
        <v>5173</v>
      </c>
      <c r="AO17" s="341" t="s">
        <v>5172</v>
      </c>
      <c r="AP17" s="341" t="s">
        <v>5174</v>
      </c>
      <c r="AQ17" s="341" t="s">
        <v>5138</v>
      </c>
      <c r="AR17" s="341" t="s">
        <v>33</v>
      </c>
      <c r="AS17" s="341"/>
      <c r="AT17" s="341" t="s">
        <v>4980</v>
      </c>
      <c r="AU17" s="160" t="s">
        <v>5175</v>
      </c>
      <c r="AV17" s="160" t="s">
        <v>5082</v>
      </c>
      <c r="AW17" s="160" t="s">
        <v>5175</v>
      </c>
      <c r="AX17" s="156" t="s">
        <v>5176</v>
      </c>
      <c r="AY17" s="161" t="s">
        <v>5177</v>
      </c>
      <c r="AZ17" s="160" t="s">
        <v>5178</v>
      </c>
      <c r="BA17" s="160" t="s">
        <v>5177</v>
      </c>
      <c r="BB17" s="160" t="s">
        <v>5175</v>
      </c>
      <c r="BC17" s="160" t="s">
        <v>5135</v>
      </c>
      <c r="BD17" s="160" t="s">
        <v>5179</v>
      </c>
      <c r="BE17" s="178" t="s">
        <v>5179</v>
      </c>
      <c r="BF17" s="175" t="s">
        <v>5180</v>
      </c>
      <c r="BG17" s="188" t="s">
        <v>964</v>
      </c>
      <c r="BH17" s="188" t="s">
        <v>964</v>
      </c>
      <c r="BI17" s="188" t="s">
        <v>964</v>
      </c>
      <c r="BJ17" s="189" t="s">
        <v>964</v>
      </c>
      <c r="BK17" s="189" t="s">
        <v>964</v>
      </c>
      <c r="BL17" s="189" t="s">
        <v>964</v>
      </c>
      <c r="BM17" s="189"/>
      <c r="BN17" s="189"/>
      <c r="BO17" s="189" t="s">
        <v>964</v>
      </c>
      <c r="BP17" s="189" t="s">
        <v>964</v>
      </c>
      <c r="BQ17" s="189" t="s">
        <v>964</v>
      </c>
      <c r="BR17" s="189" t="s">
        <v>964</v>
      </c>
      <c r="BS17" s="189" t="s">
        <v>964</v>
      </c>
      <c r="BT17" s="189" t="s">
        <v>964</v>
      </c>
      <c r="BU17" s="189" t="s">
        <v>964</v>
      </c>
      <c r="BV17" s="189" t="s">
        <v>964</v>
      </c>
      <c r="BW17" s="189" t="s">
        <v>964</v>
      </c>
      <c r="BX17" s="189" t="s">
        <v>964</v>
      </c>
      <c r="BY17" s="189" t="s">
        <v>964</v>
      </c>
      <c r="BZ17" s="189" t="s">
        <v>964</v>
      </c>
      <c r="CA17" s="189" t="s">
        <v>964</v>
      </c>
      <c r="CB17" s="189" t="s">
        <v>964</v>
      </c>
      <c r="CC17" s="189" t="s">
        <v>964</v>
      </c>
      <c r="CD17" s="189" t="s">
        <v>964</v>
      </c>
      <c r="CE17" s="189" t="s">
        <v>964</v>
      </c>
      <c r="CF17" s="190" t="s">
        <v>1614</v>
      </c>
      <c r="CG17" s="190" t="s">
        <v>1614</v>
      </c>
      <c r="CH17" s="190" t="s">
        <v>1614</v>
      </c>
      <c r="CI17" s="183" t="s">
        <v>1614</v>
      </c>
      <c r="CJ17" s="183" t="s">
        <v>1614</v>
      </c>
      <c r="CK17" s="183" t="s">
        <v>1614</v>
      </c>
      <c r="CL17" s="183"/>
      <c r="CM17" s="183"/>
      <c r="CN17" s="183" t="s">
        <v>1614</v>
      </c>
      <c r="CO17" s="183" t="s">
        <v>1614</v>
      </c>
      <c r="CP17" s="183" t="s">
        <v>1614</v>
      </c>
      <c r="CQ17" s="183" t="s">
        <v>1614</v>
      </c>
      <c r="CR17" s="183" t="s">
        <v>1614</v>
      </c>
      <c r="CS17" s="183" t="s">
        <v>1614</v>
      </c>
      <c r="CT17" s="183" t="s">
        <v>1614</v>
      </c>
      <c r="CU17" s="183" t="s">
        <v>1614</v>
      </c>
      <c r="CV17" s="183" t="s">
        <v>1614</v>
      </c>
      <c r="CW17" s="183" t="s">
        <v>1614</v>
      </c>
      <c r="CX17" s="183" t="s">
        <v>1614</v>
      </c>
      <c r="CY17" s="183" t="s">
        <v>1614</v>
      </c>
      <c r="CZ17" s="183" t="s">
        <v>1614</v>
      </c>
      <c r="DA17" s="183" t="s">
        <v>1614</v>
      </c>
      <c r="DB17" s="183" t="s">
        <v>1614</v>
      </c>
      <c r="DC17" s="183" t="s">
        <v>1614</v>
      </c>
      <c r="DD17" s="183" t="s">
        <v>1614</v>
      </c>
      <c r="DE17" s="191" t="s">
        <v>41</v>
      </c>
      <c r="DF17" s="191" t="s">
        <v>41</v>
      </c>
      <c r="DG17" s="191" t="s">
        <v>41</v>
      </c>
      <c r="DH17" s="191" t="s">
        <v>41</v>
      </c>
      <c r="DI17" s="191" t="s">
        <v>41</v>
      </c>
      <c r="DJ17" s="192" t="s">
        <v>41</v>
      </c>
      <c r="DK17" s="192" t="s">
        <v>5139</v>
      </c>
      <c r="DL17" s="192" t="s">
        <v>5138</v>
      </c>
      <c r="DM17" s="191" t="s">
        <v>41</v>
      </c>
      <c r="DN17" s="191" t="s">
        <v>41</v>
      </c>
      <c r="DO17" s="191" t="s">
        <v>41</v>
      </c>
      <c r="DP17" s="191" t="s">
        <v>41</v>
      </c>
      <c r="DQ17" s="191" t="s">
        <v>41</v>
      </c>
      <c r="DR17" s="191" t="s">
        <v>41</v>
      </c>
      <c r="DS17" s="191" t="s">
        <v>41</v>
      </c>
      <c r="DT17" s="191" t="s">
        <v>41</v>
      </c>
      <c r="DU17" s="191" t="s">
        <v>41</v>
      </c>
      <c r="DV17" s="191" t="s">
        <v>41</v>
      </c>
      <c r="DW17" s="192" t="s">
        <v>41</v>
      </c>
      <c r="DX17" s="192" t="s">
        <v>41</v>
      </c>
      <c r="DY17" s="192" t="s">
        <v>41</v>
      </c>
      <c r="DZ17" s="192" t="s">
        <v>41</v>
      </c>
      <c r="EA17" s="192" t="s">
        <v>41</v>
      </c>
      <c r="EB17" s="192" t="s">
        <v>41</v>
      </c>
      <c r="EC17" s="192" t="s">
        <v>41</v>
      </c>
      <c r="ED17" s="193" t="s">
        <v>5181</v>
      </c>
      <c r="EE17" s="193" t="s">
        <v>5181</v>
      </c>
      <c r="EF17" s="193" t="s">
        <v>5181</v>
      </c>
      <c r="EG17" s="194" t="s">
        <v>5181</v>
      </c>
      <c r="EH17" s="194" t="s">
        <v>5181</v>
      </c>
      <c r="EI17" s="193" t="s">
        <v>5181</v>
      </c>
      <c r="EJ17" s="193" t="s">
        <v>5139</v>
      </c>
      <c r="EK17" s="193" t="s">
        <v>5138</v>
      </c>
      <c r="EL17" s="193" t="s">
        <v>5181</v>
      </c>
      <c r="EM17" s="193" t="s">
        <v>5181</v>
      </c>
      <c r="EN17" s="193" t="s">
        <v>5181</v>
      </c>
      <c r="EO17" s="193" t="s">
        <v>5181</v>
      </c>
      <c r="EP17" s="193" t="s">
        <v>5181</v>
      </c>
      <c r="EQ17" s="193" t="s">
        <v>5181</v>
      </c>
      <c r="ER17" s="193" t="s">
        <v>5181</v>
      </c>
      <c r="ES17" s="193" t="s">
        <v>5181</v>
      </c>
      <c r="ET17" s="193" t="s">
        <v>5181</v>
      </c>
      <c r="EU17" s="193" t="s">
        <v>5181</v>
      </c>
      <c r="EV17" s="193" t="s">
        <v>5181</v>
      </c>
      <c r="EW17" s="193" t="s">
        <v>5181</v>
      </c>
      <c r="EX17" s="193" t="s">
        <v>5181</v>
      </c>
      <c r="EY17" s="193" t="s">
        <v>5181</v>
      </c>
      <c r="EZ17" s="193" t="s">
        <v>5181</v>
      </c>
      <c r="FA17" s="193" t="s">
        <v>5181</v>
      </c>
      <c r="FB17" s="193" t="s">
        <v>5181</v>
      </c>
      <c r="FC17" s="195" t="s">
        <v>5143</v>
      </c>
      <c r="FD17" s="195" t="s">
        <v>5143</v>
      </c>
      <c r="FE17" s="195" t="s">
        <v>5143</v>
      </c>
      <c r="FF17" s="196" t="s">
        <v>5143</v>
      </c>
      <c r="FG17" s="196" t="s">
        <v>5143</v>
      </c>
      <c r="FH17" s="195" t="s">
        <v>5143</v>
      </c>
      <c r="FI17" s="195" t="s">
        <v>5139</v>
      </c>
      <c r="FJ17" s="195" t="s">
        <v>5138</v>
      </c>
      <c r="FK17" s="195" t="s">
        <v>5143</v>
      </c>
      <c r="FL17" s="195" t="s">
        <v>5143</v>
      </c>
      <c r="FM17" s="195" t="s">
        <v>5143</v>
      </c>
      <c r="FN17" s="197" t="s">
        <v>5141</v>
      </c>
      <c r="FO17" s="197" t="s">
        <v>5141</v>
      </c>
      <c r="FP17" s="197" t="s">
        <v>5141</v>
      </c>
      <c r="FQ17" s="198" t="s">
        <v>5141</v>
      </c>
      <c r="FR17" s="198" t="s">
        <v>5141</v>
      </c>
      <c r="FS17" s="197" t="s">
        <v>5141</v>
      </c>
      <c r="FT17" s="197" t="s">
        <v>5139</v>
      </c>
      <c r="FU17" s="197" t="s">
        <v>5138</v>
      </c>
      <c r="FV17" s="197" t="s">
        <v>5141</v>
      </c>
      <c r="FW17" s="197" t="s">
        <v>5141</v>
      </c>
      <c r="FX17" s="197" t="s">
        <v>5141</v>
      </c>
      <c r="FY17" s="199" t="s">
        <v>938</v>
      </c>
      <c r="FZ17" s="199" t="s">
        <v>938</v>
      </c>
      <c r="GA17" s="199" t="s">
        <v>938</v>
      </c>
      <c r="GB17" s="200" t="s">
        <v>938</v>
      </c>
      <c r="GC17" s="200" t="s">
        <v>938</v>
      </c>
      <c r="GD17" s="199" t="s">
        <v>938</v>
      </c>
      <c r="GE17" s="199" t="s">
        <v>5139</v>
      </c>
      <c r="GF17" s="199" t="s">
        <v>5138</v>
      </c>
      <c r="GG17" s="200" t="s">
        <v>938</v>
      </c>
      <c r="GH17" s="200" t="s">
        <v>938</v>
      </c>
      <c r="GI17" s="200" t="s">
        <v>938</v>
      </c>
      <c r="GJ17" s="200" t="s">
        <v>938</v>
      </c>
      <c r="GK17" s="200" t="s">
        <v>938</v>
      </c>
      <c r="GL17" s="200" t="s">
        <v>938</v>
      </c>
      <c r="GM17" s="200" t="s">
        <v>938</v>
      </c>
      <c r="GN17" s="200" t="s">
        <v>938</v>
      </c>
      <c r="GO17" s="200" t="s">
        <v>938</v>
      </c>
      <c r="GP17" s="200" t="s">
        <v>938</v>
      </c>
      <c r="GQ17" s="200" t="s">
        <v>938</v>
      </c>
      <c r="GR17" s="200" t="s">
        <v>938</v>
      </c>
      <c r="GS17" s="200" t="s">
        <v>938</v>
      </c>
      <c r="GT17" s="200" t="s">
        <v>938</v>
      </c>
      <c r="GU17" s="200" t="s">
        <v>938</v>
      </c>
      <c r="GV17" s="200" t="s">
        <v>938</v>
      </c>
      <c r="GW17" s="200" t="s">
        <v>938</v>
      </c>
      <c r="GX17" s="170" t="s">
        <v>5182</v>
      </c>
      <c r="GY17" s="177" t="s">
        <v>5183</v>
      </c>
      <c r="GZ17" s="170" t="s">
        <v>4980</v>
      </c>
      <c r="HA17" s="166" t="s">
        <v>5182</v>
      </c>
      <c r="HB17" s="166" t="s">
        <v>5104</v>
      </c>
      <c r="HC17" s="166" t="s">
        <v>4980</v>
      </c>
      <c r="HD17" s="164"/>
      <c r="HE17" s="166" t="s">
        <v>4980</v>
      </c>
      <c r="HF17" s="166" t="s">
        <v>5184</v>
      </c>
      <c r="HG17" s="165"/>
      <c r="HH17" s="164"/>
      <c r="HI17" s="164"/>
      <c r="HJ17" s="164"/>
      <c r="HK17" s="176" t="s">
        <v>4980</v>
      </c>
      <c r="HL17" s="165"/>
      <c r="HM17" s="164"/>
      <c r="HN17" s="164"/>
      <c r="HO17" s="164"/>
      <c r="HP17" s="202" t="s">
        <v>4980</v>
      </c>
      <c r="HQ17" s="165"/>
      <c r="HR17" s="164"/>
      <c r="HS17" s="164"/>
      <c r="HT17" s="164"/>
      <c r="HU17" s="176" t="s">
        <v>4980</v>
      </c>
      <c r="HV17" s="165"/>
      <c r="HW17" s="165"/>
      <c r="HX17" s="165"/>
      <c r="HY17" s="165"/>
      <c r="HZ17" s="166" t="s">
        <v>1362</v>
      </c>
      <c r="IA17" s="166"/>
      <c r="IB17" s="166"/>
      <c r="IC17" s="169"/>
      <c r="ID17" s="165"/>
      <c r="IE17" s="169"/>
      <c r="IF17" s="169"/>
      <c r="IG17" s="165"/>
      <c r="IH17" s="165"/>
      <c r="II17" s="166" t="s">
        <v>5185</v>
      </c>
      <c r="IJ17" s="165"/>
      <c r="IK17" s="165"/>
      <c r="IL17" s="166" t="s">
        <v>4980</v>
      </c>
      <c r="IM17" s="166"/>
      <c r="IN17" s="166"/>
      <c r="IO17" s="166"/>
      <c r="IP17" s="166"/>
      <c r="IQ17" s="166"/>
      <c r="IR17" s="166"/>
      <c r="IS17" s="155"/>
      <c r="IT17" s="292" t="s">
        <v>5186</v>
      </c>
    </row>
    <row r="18" spans="1:257" ht="27" thickBot="1" x14ac:dyDescent="0.45">
      <c r="A18" s="313" t="s">
        <v>5152</v>
      </c>
      <c r="B18" s="314" t="s">
        <v>5187</v>
      </c>
      <c r="C18" s="314" t="s">
        <v>7</v>
      </c>
      <c r="D18" s="314"/>
      <c r="E18" s="314" t="s">
        <v>5188</v>
      </c>
      <c r="F18" s="315" t="s">
        <v>10</v>
      </c>
      <c r="G18" s="314" t="s">
        <v>11</v>
      </c>
      <c r="H18" s="314"/>
      <c r="I18" s="314" t="s">
        <v>12</v>
      </c>
      <c r="J18" s="316" t="s">
        <v>13</v>
      </c>
      <c r="K18" s="316" t="s">
        <v>5189</v>
      </c>
      <c r="L18" s="316" t="s">
        <v>15</v>
      </c>
      <c r="M18" s="316" t="s">
        <v>20</v>
      </c>
      <c r="N18" s="316" t="s">
        <v>5190</v>
      </c>
      <c r="O18" s="316" t="s">
        <v>5155</v>
      </c>
      <c r="P18" s="334" t="s">
        <v>5190</v>
      </c>
      <c r="Q18" s="316" t="s">
        <v>5155</v>
      </c>
      <c r="R18" s="316"/>
      <c r="S18" s="316"/>
      <c r="T18" s="316" t="s">
        <v>5191</v>
      </c>
      <c r="U18" s="316" t="s">
        <v>5191</v>
      </c>
      <c r="V18" s="316"/>
      <c r="W18" s="316"/>
      <c r="X18" s="316" t="s">
        <v>5191</v>
      </c>
      <c r="Y18" s="316" t="s">
        <v>5191</v>
      </c>
      <c r="Z18" s="316" t="s">
        <v>5191</v>
      </c>
      <c r="AA18" s="316" t="s">
        <v>5191</v>
      </c>
      <c r="AB18" s="316" t="s">
        <v>5191</v>
      </c>
      <c r="AC18" s="316"/>
      <c r="AD18" s="316"/>
      <c r="AE18" s="316"/>
      <c r="AF18" s="316"/>
      <c r="AG18" s="316"/>
      <c r="AH18" s="316"/>
      <c r="AI18" s="316"/>
      <c r="AJ18" s="316"/>
      <c r="AK18" s="316"/>
      <c r="AL18" s="316"/>
      <c r="AM18" s="316"/>
      <c r="AN18" s="316"/>
      <c r="AO18" s="316"/>
      <c r="AP18" s="316"/>
      <c r="AQ18" s="316"/>
      <c r="AR18" s="316"/>
      <c r="AS18" s="316"/>
      <c r="AT18" s="316" t="s">
        <v>5192</v>
      </c>
      <c r="AU18" s="313" t="s">
        <v>5193</v>
      </c>
      <c r="AV18" s="313" t="s">
        <v>5193</v>
      </c>
      <c r="AW18" s="313" t="s">
        <v>5193</v>
      </c>
      <c r="AX18" s="298" t="s">
        <v>5193</v>
      </c>
      <c r="AY18" s="317" t="s">
        <v>5193</v>
      </c>
      <c r="AZ18" s="313" t="s">
        <v>5193</v>
      </c>
      <c r="BA18" s="313" t="s">
        <v>5193</v>
      </c>
      <c r="BB18" s="313" t="s">
        <v>5193</v>
      </c>
      <c r="BC18" s="313" t="s">
        <v>5179</v>
      </c>
      <c r="BD18" s="313" t="s">
        <v>5194</v>
      </c>
      <c r="BE18" s="318" t="s">
        <v>5195</v>
      </c>
      <c r="BF18" s="319" t="s">
        <v>5196</v>
      </c>
      <c r="BG18" s="320" t="s">
        <v>5196</v>
      </c>
      <c r="BH18" s="320" t="s">
        <v>5196</v>
      </c>
      <c r="BI18" s="320" t="s">
        <v>5197</v>
      </c>
      <c r="BJ18" s="321" t="s">
        <v>5198</v>
      </c>
      <c r="BK18" s="321" t="s">
        <v>5199</v>
      </c>
      <c r="BL18" s="321" t="s">
        <v>5193</v>
      </c>
      <c r="BM18" s="321"/>
      <c r="BN18" s="321"/>
      <c r="BO18" s="321" t="s">
        <v>5193</v>
      </c>
      <c r="BP18" s="321" t="s">
        <v>5193</v>
      </c>
      <c r="BQ18" s="321" t="s">
        <v>5193</v>
      </c>
      <c r="BR18" s="321" t="s">
        <v>5193</v>
      </c>
      <c r="BS18" s="321" t="s">
        <v>5193</v>
      </c>
      <c r="BT18" s="321" t="s">
        <v>5193</v>
      </c>
      <c r="BU18" s="321" t="s">
        <v>5193</v>
      </c>
      <c r="BV18" s="321" t="s">
        <v>5193</v>
      </c>
      <c r="BW18" s="321" t="s">
        <v>5193</v>
      </c>
      <c r="BX18" s="321" t="s">
        <v>5193</v>
      </c>
      <c r="BY18" s="321" t="s">
        <v>5193</v>
      </c>
      <c r="BZ18" s="321" t="s">
        <v>5193</v>
      </c>
      <c r="CA18" s="321" t="s">
        <v>5193</v>
      </c>
      <c r="CB18" s="321" t="s">
        <v>5193</v>
      </c>
      <c r="CC18" s="321" t="s">
        <v>5200</v>
      </c>
      <c r="CD18" s="322" t="s">
        <v>5200</v>
      </c>
      <c r="CE18" s="322"/>
      <c r="CF18" s="320" t="s">
        <v>5196</v>
      </c>
      <c r="CG18" s="320" t="s">
        <v>5196</v>
      </c>
      <c r="CH18" s="320" t="s">
        <v>5197</v>
      </c>
      <c r="CI18" s="321" t="s">
        <v>5198</v>
      </c>
      <c r="CJ18" s="321" t="s">
        <v>5199</v>
      </c>
      <c r="CK18" s="321" t="s">
        <v>5193</v>
      </c>
      <c r="CL18" s="321"/>
      <c r="CM18" s="321"/>
      <c r="CN18" s="321" t="s">
        <v>5193</v>
      </c>
      <c r="CO18" s="321" t="s">
        <v>5193</v>
      </c>
      <c r="CP18" s="321" t="s">
        <v>5193</v>
      </c>
      <c r="CQ18" s="321" t="s">
        <v>5193</v>
      </c>
      <c r="CR18" s="321" t="s">
        <v>5193</v>
      </c>
      <c r="CS18" s="321" t="s">
        <v>5193</v>
      </c>
      <c r="CT18" s="321" t="s">
        <v>5193</v>
      </c>
      <c r="CU18" s="321" t="s">
        <v>5193</v>
      </c>
      <c r="CV18" s="321" t="s">
        <v>5193</v>
      </c>
      <c r="CW18" s="321" t="s">
        <v>5193</v>
      </c>
      <c r="CX18" s="321" t="s">
        <v>5193</v>
      </c>
      <c r="CY18" s="321" t="s">
        <v>5193</v>
      </c>
      <c r="CZ18" s="321" t="s">
        <v>5193</v>
      </c>
      <c r="DA18" s="321" t="s">
        <v>5193</v>
      </c>
      <c r="DB18" s="321" t="s">
        <v>5200</v>
      </c>
      <c r="DC18" s="322" t="s">
        <v>5200</v>
      </c>
      <c r="DD18" s="322"/>
      <c r="DE18" s="321" t="s">
        <v>5196</v>
      </c>
      <c r="DF18" s="321" t="s">
        <v>5196</v>
      </c>
      <c r="DG18" s="321" t="s">
        <v>5197</v>
      </c>
      <c r="DH18" s="321" t="s">
        <v>5198</v>
      </c>
      <c r="DI18" s="321" t="s">
        <v>5199</v>
      </c>
      <c r="DJ18" s="320" t="s">
        <v>5193</v>
      </c>
      <c r="DK18" s="320"/>
      <c r="DL18" s="320"/>
      <c r="DM18" s="321" t="s">
        <v>5193</v>
      </c>
      <c r="DN18" s="321" t="s">
        <v>5193</v>
      </c>
      <c r="DO18" s="321" t="s">
        <v>5193</v>
      </c>
      <c r="DP18" s="321" t="s">
        <v>5193</v>
      </c>
      <c r="DQ18" s="321" t="s">
        <v>5193</v>
      </c>
      <c r="DR18" s="321" t="s">
        <v>5193</v>
      </c>
      <c r="DS18" s="321" t="s">
        <v>5193</v>
      </c>
      <c r="DT18" s="321" t="s">
        <v>5193</v>
      </c>
      <c r="DU18" s="321" t="s">
        <v>5193</v>
      </c>
      <c r="DV18" s="321" t="s">
        <v>5193</v>
      </c>
      <c r="DW18" s="320" t="s">
        <v>5193</v>
      </c>
      <c r="DX18" s="320" t="s">
        <v>5193</v>
      </c>
      <c r="DY18" s="320" t="s">
        <v>5193</v>
      </c>
      <c r="DZ18" s="320" t="s">
        <v>5193</v>
      </c>
      <c r="EA18" s="321" t="s">
        <v>5200</v>
      </c>
      <c r="EB18" s="322" t="s">
        <v>5200</v>
      </c>
      <c r="EC18" s="322"/>
      <c r="ED18" s="320" t="s">
        <v>5196</v>
      </c>
      <c r="EE18" s="320" t="s">
        <v>5196</v>
      </c>
      <c r="EF18" s="320" t="s">
        <v>5197</v>
      </c>
      <c r="EG18" s="321" t="s">
        <v>5198</v>
      </c>
      <c r="EH18" s="321" t="s">
        <v>5199</v>
      </c>
      <c r="EI18" s="320" t="s">
        <v>5193</v>
      </c>
      <c r="EJ18" s="320"/>
      <c r="EK18" s="320"/>
      <c r="EL18" s="320" t="s">
        <v>5193</v>
      </c>
      <c r="EM18" s="320" t="s">
        <v>5193</v>
      </c>
      <c r="EN18" s="320" t="s">
        <v>5193</v>
      </c>
      <c r="EO18" s="320" t="s">
        <v>5193</v>
      </c>
      <c r="EP18" s="320" t="s">
        <v>5193</v>
      </c>
      <c r="EQ18" s="320" t="s">
        <v>5193</v>
      </c>
      <c r="ER18" s="320" t="s">
        <v>5193</v>
      </c>
      <c r="ES18" s="320" t="s">
        <v>5193</v>
      </c>
      <c r="ET18" s="320" t="s">
        <v>5193</v>
      </c>
      <c r="EU18" s="320" t="s">
        <v>5193</v>
      </c>
      <c r="EV18" s="320" t="s">
        <v>5193</v>
      </c>
      <c r="EW18" s="320" t="s">
        <v>5193</v>
      </c>
      <c r="EX18" s="320" t="s">
        <v>5193</v>
      </c>
      <c r="EY18" s="320" t="s">
        <v>5193</v>
      </c>
      <c r="EZ18" s="321" t="s">
        <v>5200</v>
      </c>
      <c r="FA18" s="322" t="s">
        <v>5200</v>
      </c>
      <c r="FB18" s="322"/>
      <c r="FC18" s="320" t="s">
        <v>5196</v>
      </c>
      <c r="FD18" s="320" t="s">
        <v>5196</v>
      </c>
      <c r="FE18" s="320" t="s">
        <v>5197</v>
      </c>
      <c r="FF18" s="321" t="s">
        <v>5198</v>
      </c>
      <c r="FG18" s="321" t="s">
        <v>5199</v>
      </c>
      <c r="FH18" s="320" t="s">
        <v>5193</v>
      </c>
      <c r="FI18" s="320"/>
      <c r="FJ18" s="320"/>
      <c r="FK18" s="321" t="s">
        <v>5200</v>
      </c>
      <c r="FL18" s="322" t="s">
        <v>5200</v>
      </c>
      <c r="FM18" s="322"/>
      <c r="FN18" s="320" t="s">
        <v>5196</v>
      </c>
      <c r="FO18" s="320" t="s">
        <v>5196</v>
      </c>
      <c r="FP18" s="320" t="s">
        <v>5197</v>
      </c>
      <c r="FQ18" s="321" t="s">
        <v>5198</v>
      </c>
      <c r="FR18" s="321" t="s">
        <v>5199</v>
      </c>
      <c r="FS18" s="320" t="s">
        <v>5193</v>
      </c>
      <c r="FT18" s="320"/>
      <c r="FU18" s="320"/>
      <c r="FV18" s="321" t="s">
        <v>5200</v>
      </c>
      <c r="FW18" s="322" t="s">
        <v>5200</v>
      </c>
      <c r="FX18" s="322"/>
      <c r="FY18" s="320" t="s">
        <v>5196</v>
      </c>
      <c r="FZ18" s="320" t="s">
        <v>5196</v>
      </c>
      <c r="GA18" s="320" t="s">
        <v>5197</v>
      </c>
      <c r="GB18" s="321" t="s">
        <v>5198</v>
      </c>
      <c r="GC18" s="321" t="s">
        <v>5199</v>
      </c>
      <c r="GD18" s="320" t="s">
        <v>5193</v>
      </c>
      <c r="GE18" s="320"/>
      <c r="GF18" s="320"/>
      <c r="GG18" s="321" t="s">
        <v>5193</v>
      </c>
      <c r="GH18" s="321" t="s">
        <v>5193</v>
      </c>
      <c r="GI18" s="321" t="s">
        <v>5193</v>
      </c>
      <c r="GJ18" s="321" t="s">
        <v>5193</v>
      </c>
      <c r="GK18" s="321" t="s">
        <v>5193</v>
      </c>
      <c r="GL18" s="321" t="s">
        <v>5193</v>
      </c>
      <c r="GM18" s="321" t="s">
        <v>5193</v>
      </c>
      <c r="GN18" s="321" t="s">
        <v>5193</v>
      </c>
      <c r="GO18" s="321" t="s">
        <v>5193</v>
      </c>
      <c r="GP18" s="321" t="s">
        <v>5193</v>
      </c>
      <c r="GQ18" s="321" t="s">
        <v>5193</v>
      </c>
      <c r="GR18" s="321" t="s">
        <v>5193</v>
      </c>
      <c r="GS18" s="321" t="s">
        <v>5193</v>
      </c>
      <c r="GT18" s="321" t="s">
        <v>5193</v>
      </c>
      <c r="GU18" s="321" t="s">
        <v>5200</v>
      </c>
      <c r="GV18" s="322" t="s">
        <v>5200</v>
      </c>
      <c r="GW18" s="322"/>
      <c r="GX18" s="314" t="s">
        <v>5201</v>
      </c>
      <c r="GY18" s="323" t="s">
        <v>5202</v>
      </c>
      <c r="GZ18" s="314" t="s">
        <v>5203</v>
      </c>
      <c r="HA18" s="321" t="s">
        <v>5193</v>
      </c>
      <c r="HB18" s="321" t="s">
        <v>5196</v>
      </c>
      <c r="HC18" s="323" t="s">
        <v>5202</v>
      </c>
      <c r="HD18" s="320" t="s">
        <v>5193</v>
      </c>
      <c r="HE18" s="321" t="s">
        <v>5196</v>
      </c>
      <c r="HF18" s="321" t="s">
        <v>5204</v>
      </c>
      <c r="HG18" s="321" t="s">
        <v>5198</v>
      </c>
      <c r="HH18" s="320" t="s">
        <v>5193</v>
      </c>
      <c r="HI18" s="320"/>
      <c r="HJ18" s="320"/>
      <c r="HK18" s="320" t="s">
        <v>5196</v>
      </c>
      <c r="HL18" s="321" t="s">
        <v>5198</v>
      </c>
      <c r="HM18" s="320" t="s">
        <v>5193</v>
      </c>
      <c r="HN18" s="320"/>
      <c r="HO18" s="320"/>
      <c r="HP18" s="320" t="s">
        <v>5196</v>
      </c>
      <c r="HQ18" s="321" t="s">
        <v>5198</v>
      </c>
      <c r="HR18" s="320" t="s">
        <v>5193</v>
      </c>
      <c r="HS18" s="320"/>
      <c r="HT18" s="320"/>
      <c r="HU18" s="320" t="s">
        <v>5196</v>
      </c>
      <c r="HV18" s="321" t="s">
        <v>5198</v>
      </c>
      <c r="HW18" s="321" t="s">
        <v>5193</v>
      </c>
      <c r="HX18" s="321"/>
      <c r="HY18" s="321"/>
      <c r="HZ18" s="321" t="s">
        <v>5196</v>
      </c>
      <c r="IA18" s="321"/>
      <c r="IB18" s="321"/>
      <c r="IC18" s="322" t="s">
        <v>5200</v>
      </c>
      <c r="ID18" s="321" t="s">
        <v>5200</v>
      </c>
      <c r="IE18" s="322" t="s">
        <v>5200</v>
      </c>
      <c r="IF18" s="322"/>
      <c r="IG18" s="321" t="s">
        <v>5200</v>
      </c>
      <c r="IH18" s="321" t="s">
        <v>5200</v>
      </c>
      <c r="II18" s="324" t="s">
        <v>5205</v>
      </c>
      <c r="IJ18" s="321"/>
      <c r="IK18" s="321"/>
      <c r="IL18" s="323" t="s">
        <v>5202</v>
      </c>
      <c r="IM18" s="323"/>
      <c r="IN18" s="323"/>
      <c r="IO18" s="323"/>
      <c r="IP18" s="323"/>
      <c r="IQ18" s="323"/>
      <c r="IR18" s="323"/>
      <c r="IS18" s="325"/>
      <c r="IT18" s="307"/>
    </row>
    <row r="19" spans="1:257" x14ac:dyDescent="0.4">
      <c r="A19" s="149"/>
      <c r="B19" s="148"/>
      <c r="C19" s="148"/>
      <c r="D19" s="148"/>
      <c r="E19" s="148"/>
      <c r="F19" s="308"/>
      <c r="G19" s="148"/>
      <c r="H19" s="148"/>
      <c r="I19" s="148"/>
      <c r="J19" s="149"/>
      <c r="K19" s="149"/>
      <c r="L19" s="149"/>
      <c r="M19" s="158"/>
      <c r="N19" s="149"/>
      <c r="O19" s="149"/>
      <c r="P19" s="336"/>
      <c r="Q19" s="149"/>
      <c r="R19" s="149"/>
      <c r="S19" s="149"/>
      <c r="T19" s="149"/>
      <c r="U19" s="149"/>
      <c r="V19" s="365"/>
      <c r="W19" s="365"/>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50"/>
      <c r="AV19" s="150"/>
      <c r="AW19" s="150"/>
      <c r="AX19" s="148"/>
      <c r="AY19" s="309"/>
      <c r="AZ19" s="150"/>
      <c r="BA19" s="150"/>
      <c r="BB19" s="150"/>
      <c r="BC19" s="150"/>
      <c r="BD19" s="150"/>
      <c r="BE19" s="151"/>
      <c r="BF19" s="152"/>
      <c r="BG19" s="310"/>
      <c r="BH19" s="310"/>
      <c r="BI19" s="310"/>
      <c r="BJ19" s="154"/>
      <c r="BK19" s="154"/>
      <c r="BL19" s="154"/>
      <c r="BM19" s="154"/>
      <c r="BN19" s="154"/>
      <c r="BO19" s="154"/>
      <c r="BP19" s="154"/>
      <c r="BQ19" s="154"/>
      <c r="BR19" s="154"/>
      <c r="BS19" s="154"/>
      <c r="BT19" s="154"/>
      <c r="BU19" s="154"/>
      <c r="BV19" s="154"/>
      <c r="BW19" s="154"/>
      <c r="BX19" s="154"/>
      <c r="BY19" s="154"/>
      <c r="BZ19" s="154"/>
      <c r="CA19" s="154"/>
      <c r="CB19" s="154"/>
      <c r="CC19" s="153"/>
      <c r="CD19" s="153"/>
      <c r="CE19" s="153"/>
      <c r="CF19" s="310"/>
      <c r="CG19" s="310"/>
      <c r="CH19" s="310"/>
      <c r="CI19" s="154"/>
      <c r="CJ19" s="154"/>
      <c r="CK19" s="154"/>
      <c r="CL19" s="154"/>
      <c r="CM19" s="154"/>
      <c r="CN19" s="154"/>
      <c r="CO19" s="154"/>
      <c r="CP19" s="154"/>
      <c r="CQ19" s="154"/>
      <c r="CR19" s="154"/>
      <c r="CS19" s="154"/>
      <c r="CT19" s="154"/>
      <c r="CU19" s="154"/>
      <c r="CV19" s="154"/>
      <c r="CW19" s="154"/>
      <c r="CX19" s="154"/>
      <c r="CY19" s="154"/>
      <c r="CZ19" s="154"/>
      <c r="DA19" s="154"/>
      <c r="DB19" s="153"/>
      <c r="DC19" s="153"/>
      <c r="DD19" s="153"/>
      <c r="DE19" s="154"/>
      <c r="DF19" s="154"/>
      <c r="DG19" s="154"/>
      <c r="DH19" s="154"/>
      <c r="DI19" s="154"/>
      <c r="DJ19" s="310"/>
      <c r="DK19" s="310"/>
      <c r="DL19" s="310"/>
      <c r="DM19" s="154"/>
      <c r="DN19" s="154"/>
      <c r="DO19" s="154"/>
      <c r="DP19" s="154"/>
      <c r="DQ19" s="154"/>
      <c r="DR19" s="154"/>
      <c r="DS19" s="154"/>
      <c r="DT19" s="154"/>
      <c r="DU19" s="154"/>
      <c r="DV19" s="154"/>
      <c r="DW19" s="154"/>
      <c r="DX19" s="154"/>
      <c r="DY19" s="154"/>
      <c r="DZ19" s="154"/>
      <c r="EA19" s="153"/>
      <c r="EB19" s="153"/>
      <c r="EC19" s="153"/>
      <c r="ED19" s="310"/>
      <c r="EE19" s="310"/>
      <c r="EF19" s="310"/>
      <c r="EG19" s="154"/>
      <c r="EH19" s="154"/>
      <c r="EI19" s="310"/>
      <c r="EJ19" s="310"/>
      <c r="EK19" s="310"/>
      <c r="EL19" s="154"/>
      <c r="EM19" s="154"/>
      <c r="EN19" s="154"/>
      <c r="EO19" s="154"/>
      <c r="EP19" s="154"/>
      <c r="EQ19" s="154"/>
      <c r="ER19" s="154"/>
      <c r="ES19" s="154"/>
      <c r="ET19" s="154"/>
      <c r="EU19" s="154"/>
      <c r="EV19" s="154"/>
      <c r="EW19" s="154"/>
      <c r="EX19" s="154"/>
      <c r="EY19" s="154"/>
      <c r="EZ19" s="153"/>
      <c r="FA19" s="153"/>
      <c r="FB19" s="153"/>
      <c r="FC19" s="310"/>
      <c r="FD19" s="310"/>
      <c r="FE19" s="310"/>
      <c r="FF19" s="154"/>
      <c r="FG19" s="154"/>
      <c r="FH19" s="310"/>
      <c r="FI19" s="310"/>
      <c r="FJ19" s="310"/>
      <c r="FK19" s="153"/>
      <c r="FL19" s="153"/>
      <c r="FM19" s="153"/>
      <c r="FN19" s="310"/>
      <c r="FO19" s="310"/>
      <c r="FP19" s="310"/>
      <c r="FQ19" s="154"/>
      <c r="FR19" s="154"/>
      <c r="FS19" s="310"/>
      <c r="FT19" s="310"/>
      <c r="FU19" s="310"/>
      <c r="FV19" s="153"/>
      <c r="FW19" s="153"/>
      <c r="FX19" s="153"/>
      <c r="FY19" s="310"/>
      <c r="FZ19" s="310"/>
      <c r="GA19" s="310"/>
      <c r="GB19" s="154"/>
      <c r="GC19" s="154"/>
      <c r="GD19" s="310"/>
      <c r="GE19" s="310"/>
      <c r="GF19" s="310"/>
      <c r="GG19" s="154"/>
      <c r="GH19" s="154"/>
      <c r="GI19" s="154"/>
      <c r="GJ19" s="154"/>
      <c r="GK19" s="154"/>
      <c r="GL19" s="154"/>
      <c r="GM19" s="154"/>
      <c r="GN19" s="154"/>
      <c r="GO19" s="154"/>
      <c r="GP19" s="154"/>
      <c r="GQ19" s="154"/>
      <c r="GR19" s="154"/>
      <c r="GS19" s="154"/>
      <c r="GT19" s="154"/>
      <c r="GU19" s="153"/>
      <c r="GV19" s="153"/>
      <c r="GW19" s="153"/>
      <c r="GX19" s="148"/>
      <c r="GY19" s="311"/>
      <c r="GZ19" s="148"/>
      <c r="HA19" s="310"/>
      <c r="HB19" s="310"/>
      <c r="HC19" s="154"/>
      <c r="HD19" s="310"/>
      <c r="HE19" s="154"/>
      <c r="HF19" s="154"/>
      <c r="HG19" s="154"/>
      <c r="HH19" s="310"/>
      <c r="HI19" s="310"/>
      <c r="HJ19" s="310"/>
      <c r="HK19" s="310"/>
      <c r="HL19" s="154"/>
      <c r="HM19" s="310"/>
      <c r="HN19" s="310"/>
      <c r="HO19" s="310"/>
      <c r="HP19" s="310"/>
      <c r="HQ19" s="154"/>
      <c r="HR19" s="310"/>
      <c r="HS19" s="310"/>
      <c r="HT19" s="310"/>
      <c r="HU19" s="310"/>
      <c r="HV19" s="154"/>
      <c r="HW19" s="310"/>
      <c r="HX19" s="310"/>
      <c r="HY19" s="310"/>
      <c r="HZ19" s="154"/>
      <c r="IA19" s="154"/>
      <c r="IB19" s="154"/>
      <c r="IC19" s="153"/>
      <c r="ID19" s="153"/>
      <c r="IE19" s="153"/>
      <c r="IF19" s="153"/>
      <c r="IG19" s="154"/>
      <c r="IH19" s="154"/>
      <c r="II19" s="154"/>
      <c r="IJ19" s="154"/>
      <c r="IK19" s="154"/>
      <c r="IL19" s="150"/>
      <c r="IM19" s="150"/>
      <c r="IN19" s="150"/>
      <c r="IO19" s="150"/>
      <c r="IP19" s="150"/>
      <c r="IQ19" s="150"/>
      <c r="IR19" s="150"/>
      <c r="IS19" s="147"/>
      <c r="IT19" s="312"/>
    </row>
    <row r="20" spans="1:257" x14ac:dyDescent="0.4">
      <c r="A20" s="158">
        <v>1</v>
      </c>
      <c r="B20" s="156" t="s">
        <v>887</v>
      </c>
      <c r="C20" s="349">
        <v>405</v>
      </c>
      <c r="D20" s="156">
        <v>63324</v>
      </c>
      <c r="E20" s="251">
        <v>1339</v>
      </c>
      <c r="F20" s="204" t="s">
        <v>5206</v>
      </c>
      <c r="G20" s="251">
        <v>11</v>
      </c>
      <c r="H20" s="156"/>
      <c r="I20" s="156" t="s">
        <v>3528</v>
      </c>
      <c r="J20" s="158" t="s">
        <v>3622</v>
      </c>
      <c r="K20" s="158"/>
      <c r="L20" s="158" t="s">
        <v>3392</v>
      </c>
      <c r="M20" s="158"/>
      <c r="N20" s="205">
        <v>52</v>
      </c>
      <c r="O20" s="158">
        <v>72</v>
      </c>
      <c r="P20" s="203">
        <v>33</v>
      </c>
      <c r="Q20" s="158">
        <v>54</v>
      </c>
      <c r="R20" s="158" t="s">
        <v>41</v>
      </c>
      <c r="S20" s="158"/>
      <c r="T20" s="158"/>
      <c r="U20" s="158"/>
      <c r="V20" s="367">
        <v>41815</v>
      </c>
      <c r="W20" s="366">
        <v>41929</v>
      </c>
      <c r="X20" s="158"/>
      <c r="Y20" s="158"/>
      <c r="Z20" s="158"/>
      <c r="AA20" s="158"/>
      <c r="AB20" s="158"/>
      <c r="AC20" s="158"/>
      <c r="AD20" s="158"/>
      <c r="AE20" s="158" t="s">
        <v>1293</v>
      </c>
      <c r="AF20" s="158" t="s">
        <v>44</v>
      </c>
      <c r="AG20" s="158"/>
      <c r="AH20" s="158" t="s">
        <v>5207</v>
      </c>
      <c r="AI20" s="158"/>
      <c r="AJ20" s="158"/>
      <c r="AK20" s="158"/>
      <c r="AL20" s="237">
        <v>72</v>
      </c>
      <c r="AM20" s="158"/>
      <c r="AN20" s="158"/>
      <c r="AO20" s="158"/>
      <c r="AP20" s="158"/>
      <c r="AQ20" s="158"/>
      <c r="AR20" s="158"/>
      <c r="AS20" s="158"/>
      <c r="AT20" s="158" t="s">
        <v>5208</v>
      </c>
      <c r="AU20" s="205">
        <v>52</v>
      </c>
      <c r="AV20" s="205">
        <v>20</v>
      </c>
      <c r="AW20" s="205">
        <f t="shared" ref="AW20:AW132" si="0">+AU20+AV20</f>
        <v>72</v>
      </c>
      <c r="AX20" s="338" t="s">
        <v>5209</v>
      </c>
      <c r="AY20" s="206">
        <v>30</v>
      </c>
      <c r="AZ20" s="205">
        <v>24</v>
      </c>
      <c r="BA20" s="205">
        <f t="shared" ref="BA20:BA132" si="1">AY20+AZ20</f>
        <v>54</v>
      </c>
      <c r="BB20" s="205"/>
      <c r="BC20" s="207">
        <v>1.0000000000000001E-17</v>
      </c>
      <c r="BD20" s="207">
        <v>9.9999999999999997E-29</v>
      </c>
      <c r="BE20" s="207">
        <v>1.0000000000000001E-30</v>
      </c>
      <c r="BF20" s="207">
        <v>2</v>
      </c>
      <c r="BG20" s="207"/>
      <c r="BH20" s="207">
        <v>0</v>
      </c>
      <c r="BI20" s="207"/>
      <c r="BJ20" s="207"/>
      <c r="BK20" s="207"/>
      <c r="BL20" s="208">
        <v>0</v>
      </c>
      <c r="BM20" s="209">
        <v>249.45</v>
      </c>
      <c r="BN20" s="209">
        <f t="shared" ref="BN20:BN132" si="2">BL20*BM20</f>
        <v>0</v>
      </c>
      <c r="BO20" s="207"/>
      <c r="BP20" s="207"/>
      <c r="BQ20" s="207"/>
      <c r="BR20" s="207"/>
      <c r="BS20" s="207"/>
      <c r="BT20" s="207"/>
      <c r="BU20" s="207"/>
      <c r="BV20" s="207"/>
      <c r="BW20" s="207"/>
      <c r="BX20" s="207"/>
      <c r="BY20" s="207"/>
      <c r="BZ20" s="207"/>
      <c r="CA20" s="207"/>
      <c r="CB20" s="207"/>
      <c r="CC20" s="207"/>
      <c r="CD20" s="207"/>
      <c r="CE20" s="207"/>
      <c r="CF20" s="207"/>
      <c r="CG20" s="207">
        <v>0</v>
      </c>
      <c r="CH20" s="207"/>
      <c r="CI20" s="207"/>
      <c r="CJ20" s="207"/>
      <c r="CK20" s="207">
        <v>0</v>
      </c>
      <c r="CL20" s="209">
        <v>477.3</v>
      </c>
      <c r="CM20" s="209">
        <f t="shared" ref="CM20:CM132" si="3">CL20*CK20</f>
        <v>0</v>
      </c>
      <c r="CN20" s="207"/>
      <c r="CO20" s="207"/>
      <c r="CP20" s="207"/>
      <c r="CQ20" s="207"/>
      <c r="CR20" s="207"/>
      <c r="CS20" s="207"/>
      <c r="CT20" s="207"/>
      <c r="CU20" s="207"/>
      <c r="CV20" s="207"/>
      <c r="CW20" s="207"/>
      <c r="CX20" s="207"/>
      <c r="CY20" s="207"/>
      <c r="CZ20" s="207"/>
      <c r="DA20" s="207"/>
      <c r="DB20" s="207"/>
      <c r="DC20" s="207"/>
      <c r="DD20" s="207"/>
      <c r="DE20" s="207"/>
      <c r="DF20" s="207">
        <v>1</v>
      </c>
      <c r="DG20" s="207"/>
      <c r="DH20" s="207"/>
      <c r="DI20" s="207"/>
      <c r="DJ20" s="207">
        <v>40</v>
      </c>
      <c r="DK20" s="209">
        <v>120.88</v>
      </c>
      <c r="DL20" s="209">
        <f t="shared" ref="DL20:DL132" si="4">DK20*DJ20</f>
        <v>4835.2</v>
      </c>
      <c r="DM20" s="207"/>
      <c r="DN20" s="207"/>
      <c r="DO20" s="207"/>
      <c r="DP20" s="207"/>
      <c r="DQ20" s="207"/>
      <c r="DR20" s="207"/>
      <c r="DS20" s="207"/>
      <c r="DT20" s="207"/>
      <c r="DU20" s="207"/>
      <c r="DV20" s="207"/>
      <c r="DW20" s="207"/>
      <c r="DX20" s="207"/>
      <c r="DY20" s="207"/>
      <c r="DZ20" s="207">
        <v>40</v>
      </c>
      <c r="EA20" s="207"/>
      <c r="EB20" s="207"/>
      <c r="EC20" s="207"/>
      <c r="ED20" s="207"/>
      <c r="EE20" s="207">
        <v>0</v>
      </c>
      <c r="EF20" s="207"/>
      <c r="EG20" s="207"/>
      <c r="EH20" s="207"/>
      <c r="EI20" s="207">
        <v>0</v>
      </c>
      <c r="EJ20" s="209">
        <v>191.55</v>
      </c>
      <c r="EK20" s="209">
        <f t="shared" ref="EK20:EK132" si="5">EJ20*EI20</f>
        <v>0</v>
      </c>
      <c r="EL20" s="207"/>
      <c r="EM20" s="207"/>
      <c r="EN20" s="207"/>
      <c r="EO20" s="207"/>
      <c r="EP20" s="207"/>
      <c r="EQ20" s="207"/>
      <c r="ER20" s="207"/>
      <c r="ES20" s="207"/>
      <c r="ET20" s="207"/>
      <c r="EU20" s="207"/>
      <c r="EV20" s="207"/>
      <c r="EW20" s="207"/>
      <c r="EX20" s="207"/>
      <c r="EY20" s="207"/>
      <c r="EZ20" s="207"/>
      <c r="FA20" s="207"/>
      <c r="FB20" s="207"/>
      <c r="FC20" s="207" t="s">
        <v>4980</v>
      </c>
      <c r="FD20" s="207">
        <v>0</v>
      </c>
      <c r="FE20" s="207"/>
      <c r="FF20" s="207"/>
      <c r="FG20" s="207"/>
      <c r="FH20" s="207">
        <v>0</v>
      </c>
      <c r="FI20" s="209">
        <v>32.1</v>
      </c>
      <c r="FJ20" s="209">
        <f t="shared" ref="FJ20:FJ132" si="6">FH20*FI20</f>
        <v>0</v>
      </c>
      <c r="FK20" s="207"/>
      <c r="FL20" s="207"/>
      <c r="FM20" s="207"/>
      <c r="FN20" s="207"/>
      <c r="FO20" s="207">
        <v>0</v>
      </c>
      <c r="FP20" s="207"/>
      <c r="FQ20" s="207"/>
      <c r="FR20" s="207"/>
      <c r="FS20" s="207">
        <v>0</v>
      </c>
      <c r="FT20" s="209">
        <v>25.68</v>
      </c>
      <c r="FU20" s="209">
        <f t="shared" ref="FU20:FU132" si="7">FT20*FS20</f>
        <v>0</v>
      </c>
      <c r="FV20" s="207"/>
      <c r="FW20" s="207"/>
      <c r="FX20" s="207"/>
      <c r="FY20" s="207"/>
      <c r="FZ20" s="207">
        <v>0</v>
      </c>
      <c r="GA20" s="207"/>
      <c r="GB20" s="207"/>
      <c r="GC20" s="207"/>
      <c r="GD20" s="207">
        <v>0</v>
      </c>
      <c r="GE20" s="209">
        <v>56.12</v>
      </c>
      <c r="GF20" s="209">
        <f t="shared" ref="GF20:GF132" si="8">GE20*GD20</f>
        <v>0</v>
      </c>
      <c r="GG20" s="207"/>
      <c r="GH20" s="207"/>
      <c r="GI20" s="207"/>
      <c r="GJ20" s="207"/>
      <c r="GK20" s="207"/>
      <c r="GL20" s="207"/>
      <c r="GM20" s="207"/>
      <c r="GN20" s="207"/>
      <c r="GO20" s="207"/>
      <c r="GP20" s="207"/>
      <c r="GQ20" s="207"/>
      <c r="GR20" s="207"/>
      <c r="GS20" s="207"/>
      <c r="GT20" s="207"/>
      <c r="GU20" s="207"/>
      <c r="GV20" s="207"/>
      <c r="GW20" s="207"/>
      <c r="GX20" s="207" t="s">
        <v>41</v>
      </c>
      <c r="GY20" s="207">
        <v>1</v>
      </c>
      <c r="GZ20" s="207" t="s">
        <v>5210</v>
      </c>
      <c r="HA20" s="207">
        <f t="shared" ref="HA20:HA26" si="9">+AW20</f>
        <v>72</v>
      </c>
      <c r="HB20" s="207"/>
      <c r="HC20" s="207">
        <v>1</v>
      </c>
      <c r="HD20" s="207">
        <f t="shared" ref="HD20:HD26" si="10">+HH20+HM20+HR20+HW20</f>
        <v>3600</v>
      </c>
      <c r="HE20" s="207">
        <v>2</v>
      </c>
      <c r="HF20" s="207"/>
      <c r="HG20" s="207"/>
      <c r="HH20" s="207">
        <v>1200</v>
      </c>
      <c r="HI20" s="209">
        <v>2.73</v>
      </c>
      <c r="HJ20" s="209">
        <f t="shared" ref="HJ20:HJ132" si="11">HI20*HH20</f>
        <v>3276</v>
      </c>
      <c r="HK20" s="207">
        <v>2</v>
      </c>
      <c r="HL20" s="207"/>
      <c r="HM20" s="207">
        <v>1200</v>
      </c>
      <c r="HN20" s="209">
        <v>2.73</v>
      </c>
      <c r="HO20" s="209">
        <f t="shared" ref="HO20:HO132" si="12">PRODUCT(HM20:HN20)</f>
        <v>3276</v>
      </c>
      <c r="HP20" s="207">
        <v>2</v>
      </c>
      <c r="HQ20" s="207"/>
      <c r="HR20" s="207">
        <v>1200</v>
      </c>
      <c r="HS20" s="209">
        <v>2.73</v>
      </c>
      <c r="HT20" s="209">
        <f t="shared" ref="HT20:HT132" si="13">HS20*HR20</f>
        <v>3276</v>
      </c>
      <c r="HU20" s="207"/>
      <c r="HV20" s="207"/>
      <c r="HW20" s="207"/>
      <c r="HX20" s="209">
        <v>2.73</v>
      </c>
      <c r="HY20" s="209">
        <f t="shared" ref="HY20:HY132" si="14">HX20*HW20</f>
        <v>0</v>
      </c>
      <c r="HZ20" s="207">
        <v>2</v>
      </c>
      <c r="IA20" s="209">
        <v>3890.25</v>
      </c>
      <c r="IB20" s="209">
        <f t="shared" ref="IB20:IB132" si="15">IA20*HZ20</f>
        <v>7780.5</v>
      </c>
      <c r="IC20" s="169"/>
      <c r="ID20" s="169"/>
      <c r="IE20" s="169"/>
      <c r="IF20" s="169"/>
      <c r="IG20" s="165"/>
      <c r="IH20" s="165"/>
      <c r="II20" s="165"/>
      <c r="IJ20" s="165"/>
      <c r="IK20" s="165"/>
      <c r="IL20" s="210"/>
      <c r="IM20" s="211">
        <f t="shared" ref="IM20:IM133" si="16">SUM(BN20,CM20,DL20,EK20,FJ20,FU20,GF20)</f>
        <v>4835.2</v>
      </c>
      <c r="IN20" s="209">
        <v>7500</v>
      </c>
      <c r="IO20" s="212">
        <f t="shared" ref="IO20:IO132" si="17">ROUNDUP(IM20/IN20,0)</f>
        <v>1</v>
      </c>
      <c r="IP20" s="209">
        <f t="shared" ref="IP20:IP133" si="18">SUM(IB20,HT20,HY20,HO20,HJ20)</f>
        <v>17608.5</v>
      </c>
      <c r="IQ20" s="209">
        <v>10000</v>
      </c>
      <c r="IR20" s="212">
        <f t="shared" ref="IR20:IR132" si="19">ROUNDUP(IP20/IQ20,0)</f>
        <v>2</v>
      </c>
      <c r="IS20" s="213"/>
      <c r="IT20" s="291"/>
      <c r="IV20" s="352">
        <v>97120</v>
      </c>
      <c r="IW20" s="352" t="s">
        <v>5211</v>
      </c>
    </row>
    <row r="21" spans="1:257" x14ac:dyDescent="0.4">
      <c r="A21" s="158">
        <v>1</v>
      </c>
      <c r="B21" s="156" t="s">
        <v>887</v>
      </c>
      <c r="C21" s="349">
        <v>405</v>
      </c>
      <c r="D21" s="156">
        <v>63324</v>
      </c>
      <c r="E21" s="251">
        <v>1339</v>
      </c>
      <c r="F21" s="204" t="s">
        <v>5206</v>
      </c>
      <c r="G21" s="251">
        <v>11</v>
      </c>
      <c r="H21" s="156"/>
      <c r="I21" s="156" t="s">
        <v>3528</v>
      </c>
      <c r="J21" s="158" t="s">
        <v>3622</v>
      </c>
      <c r="K21" s="158"/>
      <c r="L21" s="158" t="s">
        <v>3392</v>
      </c>
      <c r="M21" s="158"/>
      <c r="N21" s="205">
        <v>52</v>
      </c>
      <c r="O21" s="158">
        <v>72</v>
      </c>
      <c r="P21" s="203">
        <v>33</v>
      </c>
      <c r="Q21" s="158">
        <v>54</v>
      </c>
      <c r="R21" s="158" t="s">
        <v>46</v>
      </c>
      <c r="S21" s="158"/>
      <c r="T21" s="158"/>
      <c r="U21" s="158"/>
      <c r="V21" s="367">
        <v>41815</v>
      </c>
      <c r="W21" s="366">
        <v>41929</v>
      </c>
      <c r="X21" s="158"/>
      <c r="Y21" s="158"/>
      <c r="Z21" s="158"/>
      <c r="AA21" s="158"/>
      <c r="AB21" s="158"/>
      <c r="AC21" s="158"/>
      <c r="AD21" s="158"/>
      <c r="AE21" s="158"/>
      <c r="AF21" s="158" t="s">
        <v>302</v>
      </c>
      <c r="AG21" s="158"/>
      <c r="AH21" s="158" t="s">
        <v>887</v>
      </c>
      <c r="AI21" s="158" t="s">
        <v>3757</v>
      </c>
      <c r="AJ21" s="158"/>
      <c r="AK21" s="158"/>
      <c r="AL21" s="158">
        <v>600</v>
      </c>
      <c r="AM21" s="158"/>
      <c r="AN21" s="158"/>
      <c r="AO21" s="158"/>
      <c r="AP21" s="158"/>
      <c r="AQ21" s="158"/>
      <c r="AR21" s="158"/>
      <c r="AS21" s="158"/>
      <c r="AT21" s="158" t="s">
        <v>5208</v>
      </c>
      <c r="AU21" s="205">
        <v>52</v>
      </c>
      <c r="AV21" s="205">
        <v>20</v>
      </c>
      <c r="AW21" s="205">
        <f t="shared" ref="AW21:AW26" si="20">+AU21+AV21</f>
        <v>72</v>
      </c>
      <c r="AX21" s="338" t="s">
        <v>5209</v>
      </c>
      <c r="AY21" s="206">
        <v>30</v>
      </c>
      <c r="AZ21" s="205">
        <v>24</v>
      </c>
      <c r="BA21" s="205">
        <f t="shared" ref="BA21:BA26" si="21">AY21+AZ21</f>
        <v>54</v>
      </c>
      <c r="BB21" s="205"/>
      <c r="BC21" s="207">
        <v>1.0000000000000001E-17</v>
      </c>
      <c r="BD21" s="207">
        <v>9.9999999999999997E-29</v>
      </c>
      <c r="BE21" s="207">
        <v>1.0000000000000001E-30</v>
      </c>
      <c r="BF21" s="207">
        <v>2</v>
      </c>
      <c r="BG21" s="207"/>
      <c r="BH21" s="207">
        <v>0</v>
      </c>
      <c r="BI21" s="207"/>
      <c r="BJ21" s="207"/>
      <c r="BK21" s="207"/>
      <c r="BL21" s="208">
        <v>0</v>
      </c>
      <c r="BM21" s="209">
        <v>249.45</v>
      </c>
      <c r="BN21" s="209">
        <f t="shared" ref="BN21:BN26" si="22">BL21*BM21</f>
        <v>0</v>
      </c>
      <c r="BO21" s="207"/>
      <c r="BP21" s="207"/>
      <c r="BQ21" s="207"/>
      <c r="BR21" s="207"/>
      <c r="BS21" s="207"/>
      <c r="BT21" s="207"/>
      <c r="BU21" s="207"/>
      <c r="BV21" s="207"/>
      <c r="BW21" s="207"/>
      <c r="BX21" s="207"/>
      <c r="BY21" s="207"/>
      <c r="BZ21" s="207"/>
      <c r="CA21" s="207"/>
      <c r="CB21" s="207"/>
      <c r="CC21" s="207"/>
      <c r="CD21" s="207"/>
      <c r="CE21" s="207"/>
      <c r="CF21" s="207"/>
      <c r="CG21" s="207">
        <v>0</v>
      </c>
      <c r="CH21" s="207"/>
      <c r="CI21" s="207"/>
      <c r="CJ21" s="207"/>
      <c r="CK21" s="207">
        <v>0</v>
      </c>
      <c r="CL21" s="209">
        <v>477.3</v>
      </c>
      <c r="CM21" s="209">
        <f t="shared" ref="CM21:CM26" si="23">CL21*CK21</f>
        <v>0</v>
      </c>
      <c r="CN21" s="207"/>
      <c r="CO21" s="207"/>
      <c r="CP21" s="207"/>
      <c r="CQ21" s="207"/>
      <c r="CR21" s="207"/>
      <c r="CS21" s="207"/>
      <c r="CT21" s="207"/>
      <c r="CU21" s="207"/>
      <c r="CV21" s="207"/>
      <c r="CW21" s="207"/>
      <c r="CX21" s="207"/>
      <c r="CY21" s="207"/>
      <c r="CZ21" s="207"/>
      <c r="DA21" s="207"/>
      <c r="DB21" s="207"/>
      <c r="DC21" s="207"/>
      <c r="DD21" s="207"/>
      <c r="DE21" s="207"/>
      <c r="DF21" s="207">
        <v>1</v>
      </c>
      <c r="DG21" s="207"/>
      <c r="DH21" s="207"/>
      <c r="DI21" s="207"/>
      <c r="DJ21" s="207">
        <v>40</v>
      </c>
      <c r="DK21" s="209">
        <v>120.88</v>
      </c>
      <c r="DL21" s="209">
        <f t="shared" ref="DL21:DL26" si="24">DK21*DJ21</f>
        <v>4835.2</v>
      </c>
      <c r="DM21" s="207"/>
      <c r="DN21" s="207"/>
      <c r="DO21" s="207"/>
      <c r="DP21" s="207"/>
      <c r="DQ21" s="207"/>
      <c r="DR21" s="207"/>
      <c r="DS21" s="207"/>
      <c r="DT21" s="207"/>
      <c r="DU21" s="207"/>
      <c r="DV21" s="207"/>
      <c r="DW21" s="207"/>
      <c r="DX21" s="207"/>
      <c r="DY21" s="207"/>
      <c r="DZ21" s="207">
        <v>40</v>
      </c>
      <c r="EA21" s="207"/>
      <c r="EB21" s="207"/>
      <c r="EC21" s="207"/>
      <c r="ED21" s="207"/>
      <c r="EE21" s="207">
        <v>0</v>
      </c>
      <c r="EF21" s="207"/>
      <c r="EG21" s="207"/>
      <c r="EH21" s="207"/>
      <c r="EI21" s="207">
        <v>0</v>
      </c>
      <c r="EJ21" s="209">
        <v>191.55</v>
      </c>
      <c r="EK21" s="209">
        <f t="shared" ref="EK21:EK26" si="25">EJ21*EI21</f>
        <v>0</v>
      </c>
      <c r="EL21" s="207"/>
      <c r="EM21" s="207"/>
      <c r="EN21" s="207"/>
      <c r="EO21" s="207"/>
      <c r="EP21" s="207"/>
      <c r="EQ21" s="207"/>
      <c r="ER21" s="207"/>
      <c r="ES21" s="207"/>
      <c r="ET21" s="207"/>
      <c r="EU21" s="207"/>
      <c r="EV21" s="207"/>
      <c r="EW21" s="207"/>
      <c r="EX21" s="207"/>
      <c r="EY21" s="207"/>
      <c r="EZ21" s="207"/>
      <c r="FA21" s="207"/>
      <c r="FB21" s="207"/>
      <c r="FC21" s="207" t="s">
        <v>4980</v>
      </c>
      <c r="FD21" s="207">
        <v>0</v>
      </c>
      <c r="FE21" s="207"/>
      <c r="FF21" s="207"/>
      <c r="FG21" s="207"/>
      <c r="FH21" s="207">
        <v>0</v>
      </c>
      <c r="FI21" s="209">
        <v>32.1</v>
      </c>
      <c r="FJ21" s="209">
        <f t="shared" ref="FJ21:FJ26" si="26">FH21*FI21</f>
        <v>0</v>
      </c>
      <c r="FK21" s="207"/>
      <c r="FL21" s="207"/>
      <c r="FM21" s="207"/>
      <c r="FN21" s="207"/>
      <c r="FO21" s="207">
        <v>0</v>
      </c>
      <c r="FP21" s="207"/>
      <c r="FQ21" s="207"/>
      <c r="FR21" s="207"/>
      <c r="FS21" s="207">
        <v>0</v>
      </c>
      <c r="FT21" s="209">
        <v>25.68</v>
      </c>
      <c r="FU21" s="209">
        <f t="shared" ref="FU21:FU26" si="27">FT21*FS21</f>
        <v>0</v>
      </c>
      <c r="FV21" s="207"/>
      <c r="FW21" s="207"/>
      <c r="FX21" s="207"/>
      <c r="FY21" s="207"/>
      <c r="FZ21" s="207">
        <v>0</v>
      </c>
      <c r="GA21" s="207"/>
      <c r="GB21" s="207"/>
      <c r="GC21" s="207"/>
      <c r="GD21" s="207">
        <v>0</v>
      </c>
      <c r="GE21" s="209">
        <v>56.12</v>
      </c>
      <c r="GF21" s="209">
        <f t="shared" ref="GF21:GF26" si="28">GE21*GD21</f>
        <v>0</v>
      </c>
      <c r="GG21" s="207"/>
      <c r="GH21" s="207"/>
      <c r="GI21" s="207"/>
      <c r="GJ21" s="207"/>
      <c r="GK21" s="207"/>
      <c r="GL21" s="207"/>
      <c r="GM21" s="207"/>
      <c r="GN21" s="207"/>
      <c r="GO21" s="207"/>
      <c r="GP21" s="207"/>
      <c r="GQ21" s="207"/>
      <c r="GR21" s="207"/>
      <c r="GS21" s="207"/>
      <c r="GT21" s="207"/>
      <c r="GU21" s="207"/>
      <c r="GV21" s="207"/>
      <c r="GW21" s="207"/>
      <c r="GX21" s="207" t="s">
        <v>41</v>
      </c>
      <c r="GY21" s="207">
        <v>1</v>
      </c>
      <c r="GZ21" s="207" t="s">
        <v>5210</v>
      </c>
      <c r="HA21" s="207">
        <f t="shared" si="9"/>
        <v>72</v>
      </c>
      <c r="HB21" s="207"/>
      <c r="HC21" s="207">
        <v>1</v>
      </c>
      <c r="HD21" s="207">
        <f t="shared" si="10"/>
        <v>3600</v>
      </c>
      <c r="HE21" s="207">
        <v>2</v>
      </c>
      <c r="HF21" s="207"/>
      <c r="HG21" s="207"/>
      <c r="HH21" s="207">
        <v>1200</v>
      </c>
      <c r="HI21" s="209">
        <v>2.73</v>
      </c>
      <c r="HJ21" s="209">
        <f t="shared" ref="HJ21:HJ26" si="29">HI21*HH21</f>
        <v>3276</v>
      </c>
      <c r="HK21" s="207">
        <v>2</v>
      </c>
      <c r="HL21" s="207"/>
      <c r="HM21" s="207">
        <v>1200</v>
      </c>
      <c r="HN21" s="209">
        <v>2.73</v>
      </c>
      <c r="HO21" s="209">
        <f t="shared" ref="HO21:HO26" si="30">PRODUCT(HM21:HN21)</f>
        <v>3276</v>
      </c>
      <c r="HP21" s="207">
        <v>2</v>
      </c>
      <c r="HQ21" s="207"/>
      <c r="HR21" s="207">
        <v>1200</v>
      </c>
      <c r="HS21" s="209">
        <v>2.73</v>
      </c>
      <c r="HT21" s="209">
        <f t="shared" ref="HT21:HT26" si="31">HS21*HR21</f>
        <v>3276</v>
      </c>
      <c r="HU21" s="207"/>
      <c r="HV21" s="207"/>
      <c r="HW21" s="207"/>
      <c r="HX21" s="209">
        <v>2.73</v>
      </c>
      <c r="HY21" s="209">
        <f t="shared" ref="HY21:HY26" si="32">HX21*HW21</f>
        <v>0</v>
      </c>
      <c r="HZ21" s="207">
        <v>2</v>
      </c>
      <c r="IA21" s="209">
        <v>3890.25</v>
      </c>
      <c r="IB21" s="209">
        <f t="shared" ref="IB21:IB26" si="33">IA21*HZ21</f>
        <v>7780.5</v>
      </c>
      <c r="IC21" s="169"/>
      <c r="ID21" s="169"/>
      <c r="IE21" s="169"/>
      <c r="IF21" s="169"/>
      <c r="IG21" s="165"/>
      <c r="IH21" s="165"/>
      <c r="II21" s="165"/>
      <c r="IJ21" s="165"/>
      <c r="IK21" s="165"/>
      <c r="IL21" s="210"/>
      <c r="IM21" s="211">
        <f t="shared" ref="IM21:IM26" si="34">SUM(BN21,CM21,DL21,EK21,FJ21,FU21,GF21)</f>
        <v>4835.2</v>
      </c>
      <c r="IN21" s="209">
        <v>7500</v>
      </c>
      <c r="IO21" s="212">
        <f t="shared" ref="IO21:IO26" si="35">ROUNDUP(IM21/IN21,0)</f>
        <v>1</v>
      </c>
      <c r="IP21" s="209">
        <f t="shared" ref="IP21:IP26" si="36">SUM(IB21,HT21,HY21,HO21,HJ21)</f>
        <v>17608.5</v>
      </c>
      <c r="IQ21" s="209">
        <v>10000</v>
      </c>
      <c r="IR21" s="212">
        <f t="shared" ref="IR21:IR26" si="37">ROUNDUP(IP21/IQ21,0)</f>
        <v>2</v>
      </c>
      <c r="IS21" s="213"/>
      <c r="IT21" s="291"/>
      <c r="IV21" s="352">
        <v>90155</v>
      </c>
      <c r="IW21" s="352" t="s">
        <v>5212</v>
      </c>
    </row>
    <row r="22" spans="1:257" x14ac:dyDescent="0.4">
      <c r="A22" s="158">
        <v>1</v>
      </c>
      <c r="B22" s="156" t="s">
        <v>887</v>
      </c>
      <c r="C22" s="349">
        <v>405</v>
      </c>
      <c r="D22" s="156">
        <v>63324</v>
      </c>
      <c r="E22" s="251">
        <v>1339</v>
      </c>
      <c r="F22" s="204" t="s">
        <v>5206</v>
      </c>
      <c r="G22" s="251">
        <v>11</v>
      </c>
      <c r="H22" s="156"/>
      <c r="I22" s="156" t="s">
        <v>3528</v>
      </c>
      <c r="J22" s="158" t="s">
        <v>3622</v>
      </c>
      <c r="K22" s="158"/>
      <c r="L22" s="158" t="s">
        <v>3392</v>
      </c>
      <c r="M22" s="158"/>
      <c r="N22" s="205">
        <v>52</v>
      </c>
      <c r="O22" s="158">
        <v>72</v>
      </c>
      <c r="P22" s="203">
        <v>33</v>
      </c>
      <c r="Q22" s="158">
        <v>54</v>
      </c>
      <c r="R22" s="158" t="s">
        <v>46</v>
      </c>
      <c r="S22" s="158"/>
      <c r="T22" s="158"/>
      <c r="U22" s="158"/>
      <c r="V22" s="367">
        <v>41815</v>
      </c>
      <c r="W22" s="366">
        <v>41929</v>
      </c>
      <c r="X22" s="158"/>
      <c r="Y22" s="158"/>
      <c r="Z22" s="158"/>
      <c r="AA22" s="158"/>
      <c r="AB22" s="158"/>
      <c r="AC22" s="158"/>
      <c r="AD22" s="158"/>
      <c r="AE22" s="158"/>
      <c r="AF22" s="158" t="s">
        <v>302</v>
      </c>
      <c r="AG22" s="158"/>
      <c r="AH22" s="158" t="s">
        <v>887</v>
      </c>
      <c r="AI22" s="158"/>
      <c r="AJ22" s="158"/>
      <c r="AK22" s="158"/>
      <c r="AL22" s="158">
        <v>600</v>
      </c>
      <c r="AM22" s="158"/>
      <c r="AN22" s="158"/>
      <c r="AO22" s="158"/>
      <c r="AP22" s="158"/>
      <c r="AQ22" s="158"/>
      <c r="AR22" s="158"/>
      <c r="AS22" s="158"/>
      <c r="AT22" s="158" t="s">
        <v>5208</v>
      </c>
      <c r="AU22" s="205">
        <v>52</v>
      </c>
      <c r="AV22" s="205">
        <v>20</v>
      </c>
      <c r="AW22" s="205">
        <f t="shared" si="20"/>
        <v>72</v>
      </c>
      <c r="AX22" s="338" t="s">
        <v>5209</v>
      </c>
      <c r="AY22" s="206">
        <v>30</v>
      </c>
      <c r="AZ22" s="205">
        <v>24</v>
      </c>
      <c r="BA22" s="205">
        <f t="shared" si="21"/>
        <v>54</v>
      </c>
      <c r="BB22" s="205"/>
      <c r="BC22" s="207">
        <v>1.0000000000000001E-17</v>
      </c>
      <c r="BD22" s="207">
        <v>9.9999999999999997E-29</v>
      </c>
      <c r="BE22" s="207">
        <v>1.0000000000000001E-30</v>
      </c>
      <c r="BF22" s="207">
        <v>2</v>
      </c>
      <c r="BG22" s="207"/>
      <c r="BH22" s="207">
        <v>0</v>
      </c>
      <c r="BI22" s="207"/>
      <c r="BJ22" s="207"/>
      <c r="BK22" s="207"/>
      <c r="BL22" s="208">
        <v>0</v>
      </c>
      <c r="BM22" s="209">
        <v>249.45</v>
      </c>
      <c r="BN22" s="209">
        <f t="shared" si="22"/>
        <v>0</v>
      </c>
      <c r="BO22" s="207"/>
      <c r="BP22" s="207"/>
      <c r="BQ22" s="207"/>
      <c r="BR22" s="207"/>
      <c r="BS22" s="207"/>
      <c r="BT22" s="207"/>
      <c r="BU22" s="207"/>
      <c r="BV22" s="207"/>
      <c r="BW22" s="207"/>
      <c r="BX22" s="207"/>
      <c r="BY22" s="207"/>
      <c r="BZ22" s="207"/>
      <c r="CA22" s="207"/>
      <c r="CB22" s="207"/>
      <c r="CC22" s="207"/>
      <c r="CD22" s="207"/>
      <c r="CE22" s="207"/>
      <c r="CF22" s="207"/>
      <c r="CG22" s="207">
        <v>0</v>
      </c>
      <c r="CH22" s="207"/>
      <c r="CI22" s="207"/>
      <c r="CJ22" s="207"/>
      <c r="CK22" s="207">
        <v>0</v>
      </c>
      <c r="CL22" s="209">
        <v>477.3</v>
      </c>
      <c r="CM22" s="209">
        <f t="shared" si="23"/>
        <v>0</v>
      </c>
      <c r="CN22" s="207"/>
      <c r="CO22" s="207"/>
      <c r="CP22" s="207"/>
      <c r="CQ22" s="207"/>
      <c r="CR22" s="207"/>
      <c r="CS22" s="207"/>
      <c r="CT22" s="207"/>
      <c r="CU22" s="207"/>
      <c r="CV22" s="207"/>
      <c r="CW22" s="207"/>
      <c r="CX22" s="207"/>
      <c r="CY22" s="207"/>
      <c r="CZ22" s="207"/>
      <c r="DA22" s="207"/>
      <c r="DB22" s="207"/>
      <c r="DC22" s="207"/>
      <c r="DD22" s="207"/>
      <c r="DE22" s="207"/>
      <c r="DF22" s="207">
        <v>1</v>
      </c>
      <c r="DG22" s="207"/>
      <c r="DH22" s="207"/>
      <c r="DI22" s="207"/>
      <c r="DJ22" s="207">
        <v>40</v>
      </c>
      <c r="DK22" s="209">
        <v>120.88</v>
      </c>
      <c r="DL22" s="209">
        <f t="shared" si="24"/>
        <v>4835.2</v>
      </c>
      <c r="DM22" s="207"/>
      <c r="DN22" s="207"/>
      <c r="DO22" s="207"/>
      <c r="DP22" s="207"/>
      <c r="DQ22" s="207"/>
      <c r="DR22" s="207"/>
      <c r="DS22" s="207"/>
      <c r="DT22" s="207"/>
      <c r="DU22" s="207"/>
      <c r="DV22" s="207"/>
      <c r="DW22" s="207"/>
      <c r="DX22" s="207"/>
      <c r="DY22" s="207"/>
      <c r="DZ22" s="207">
        <v>40</v>
      </c>
      <c r="EA22" s="207"/>
      <c r="EB22" s="207"/>
      <c r="EC22" s="207"/>
      <c r="ED22" s="207"/>
      <c r="EE22" s="207">
        <v>0</v>
      </c>
      <c r="EF22" s="207"/>
      <c r="EG22" s="207"/>
      <c r="EH22" s="207"/>
      <c r="EI22" s="207">
        <v>0</v>
      </c>
      <c r="EJ22" s="209">
        <v>191.55</v>
      </c>
      <c r="EK22" s="209">
        <f t="shared" si="25"/>
        <v>0</v>
      </c>
      <c r="EL22" s="207"/>
      <c r="EM22" s="207"/>
      <c r="EN22" s="207"/>
      <c r="EO22" s="207"/>
      <c r="EP22" s="207"/>
      <c r="EQ22" s="207"/>
      <c r="ER22" s="207"/>
      <c r="ES22" s="207"/>
      <c r="ET22" s="207"/>
      <c r="EU22" s="207"/>
      <c r="EV22" s="207"/>
      <c r="EW22" s="207"/>
      <c r="EX22" s="207"/>
      <c r="EY22" s="207"/>
      <c r="EZ22" s="207"/>
      <c r="FA22" s="207"/>
      <c r="FB22" s="207"/>
      <c r="FC22" s="207" t="s">
        <v>4980</v>
      </c>
      <c r="FD22" s="207">
        <v>0</v>
      </c>
      <c r="FE22" s="207"/>
      <c r="FF22" s="207"/>
      <c r="FG22" s="207"/>
      <c r="FH22" s="207">
        <v>0</v>
      </c>
      <c r="FI22" s="209">
        <v>32.1</v>
      </c>
      <c r="FJ22" s="209">
        <f t="shared" si="26"/>
        <v>0</v>
      </c>
      <c r="FK22" s="207"/>
      <c r="FL22" s="207"/>
      <c r="FM22" s="207"/>
      <c r="FN22" s="207"/>
      <c r="FO22" s="207">
        <v>0</v>
      </c>
      <c r="FP22" s="207"/>
      <c r="FQ22" s="207"/>
      <c r="FR22" s="207"/>
      <c r="FS22" s="207">
        <v>0</v>
      </c>
      <c r="FT22" s="209">
        <v>25.68</v>
      </c>
      <c r="FU22" s="209">
        <f t="shared" si="27"/>
        <v>0</v>
      </c>
      <c r="FV22" s="207"/>
      <c r="FW22" s="207"/>
      <c r="FX22" s="207"/>
      <c r="FY22" s="207"/>
      <c r="FZ22" s="207">
        <v>0</v>
      </c>
      <c r="GA22" s="207"/>
      <c r="GB22" s="207"/>
      <c r="GC22" s="207"/>
      <c r="GD22" s="207">
        <v>0</v>
      </c>
      <c r="GE22" s="209">
        <v>56.12</v>
      </c>
      <c r="GF22" s="209">
        <f t="shared" si="28"/>
        <v>0</v>
      </c>
      <c r="GG22" s="207"/>
      <c r="GH22" s="207"/>
      <c r="GI22" s="207"/>
      <c r="GJ22" s="207"/>
      <c r="GK22" s="207"/>
      <c r="GL22" s="207"/>
      <c r="GM22" s="207"/>
      <c r="GN22" s="207"/>
      <c r="GO22" s="207"/>
      <c r="GP22" s="207"/>
      <c r="GQ22" s="207"/>
      <c r="GR22" s="207"/>
      <c r="GS22" s="207"/>
      <c r="GT22" s="207"/>
      <c r="GU22" s="207"/>
      <c r="GV22" s="207"/>
      <c r="GW22" s="207"/>
      <c r="GX22" s="207" t="s">
        <v>41</v>
      </c>
      <c r="GY22" s="207">
        <v>1</v>
      </c>
      <c r="GZ22" s="207" t="s">
        <v>5210</v>
      </c>
      <c r="HA22" s="207">
        <f t="shared" si="9"/>
        <v>72</v>
      </c>
      <c r="HB22" s="207"/>
      <c r="HC22" s="207">
        <v>1</v>
      </c>
      <c r="HD22" s="207">
        <f t="shared" si="10"/>
        <v>3600</v>
      </c>
      <c r="HE22" s="207">
        <v>2</v>
      </c>
      <c r="HF22" s="207"/>
      <c r="HG22" s="207"/>
      <c r="HH22" s="207">
        <v>1200</v>
      </c>
      <c r="HI22" s="209">
        <v>2.73</v>
      </c>
      <c r="HJ22" s="209">
        <f t="shared" si="29"/>
        <v>3276</v>
      </c>
      <c r="HK22" s="207">
        <v>2</v>
      </c>
      <c r="HL22" s="207"/>
      <c r="HM22" s="207">
        <v>1200</v>
      </c>
      <c r="HN22" s="209">
        <v>2.73</v>
      </c>
      <c r="HO22" s="209">
        <f t="shared" si="30"/>
        <v>3276</v>
      </c>
      <c r="HP22" s="207">
        <v>2</v>
      </c>
      <c r="HQ22" s="207"/>
      <c r="HR22" s="207">
        <v>1200</v>
      </c>
      <c r="HS22" s="209">
        <v>2.73</v>
      </c>
      <c r="HT22" s="209">
        <f t="shared" si="31"/>
        <v>3276</v>
      </c>
      <c r="HU22" s="207"/>
      <c r="HV22" s="207"/>
      <c r="HW22" s="207"/>
      <c r="HX22" s="209">
        <v>2.73</v>
      </c>
      <c r="HY22" s="209">
        <f t="shared" si="32"/>
        <v>0</v>
      </c>
      <c r="HZ22" s="207">
        <v>2</v>
      </c>
      <c r="IA22" s="209">
        <v>3890.25</v>
      </c>
      <c r="IB22" s="209">
        <f t="shared" si="33"/>
        <v>7780.5</v>
      </c>
      <c r="IC22" s="169"/>
      <c r="ID22" s="169"/>
      <c r="IE22" s="169"/>
      <c r="IF22" s="169"/>
      <c r="IG22" s="165"/>
      <c r="IH22" s="165"/>
      <c r="II22" s="165"/>
      <c r="IJ22" s="165"/>
      <c r="IK22" s="165"/>
      <c r="IL22" s="210"/>
      <c r="IM22" s="211">
        <f t="shared" si="34"/>
        <v>4835.2</v>
      </c>
      <c r="IN22" s="209">
        <v>7500</v>
      </c>
      <c r="IO22" s="212">
        <f t="shared" si="35"/>
        <v>1</v>
      </c>
      <c r="IP22" s="209">
        <f t="shared" si="36"/>
        <v>17608.5</v>
      </c>
      <c r="IQ22" s="209">
        <v>10000</v>
      </c>
      <c r="IR22" s="212">
        <f t="shared" si="37"/>
        <v>2</v>
      </c>
      <c r="IS22" s="213"/>
      <c r="IT22" s="291"/>
      <c r="IV22" s="352">
        <v>97121</v>
      </c>
      <c r="IW22" s="352" t="s">
        <v>5213</v>
      </c>
    </row>
    <row r="23" spans="1:257" x14ac:dyDescent="0.4">
      <c r="A23" s="158">
        <v>1</v>
      </c>
      <c r="B23" s="156" t="s">
        <v>887</v>
      </c>
      <c r="C23" s="349">
        <v>405</v>
      </c>
      <c r="D23" s="156">
        <v>63324</v>
      </c>
      <c r="E23" s="251">
        <v>1339</v>
      </c>
      <c r="F23" s="204" t="s">
        <v>5206</v>
      </c>
      <c r="G23" s="251">
        <v>11</v>
      </c>
      <c r="H23" s="156"/>
      <c r="I23" s="156" t="s">
        <v>3528</v>
      </c>
      <c r="J23" s="158" t="s">
        <v>3622</v>
      </c>
      <c r="K23" s="158"/>
      <c r="L23" s="158" t="s">
        <v>3392</v>
      </c>
      <c r="M23" s="158"/>
      <c r="N23" s="205">
        <v>52</v>
      </c>
      <c r="O23" s="158">
        <v>72</v>
      </c>
      <c r="P23" s="203">
        <v>33</v>
      </c>
      <c r="Q23" s="158">
        <v>54</v>
      </c>
      <c r="R23" s="158" t="s">
        <v>55</v>
      </c>
      <c r="S23" s="158"/>
      <c r="T23" s="158"/>
      <c r="U23" s="158"/>
      <c r="V23" s="367">
        <v>41815</v>
      </c>
      <c r="W23" s="366">
        <v>41929</v>
      </c>
      <c r="X23" s="158"/>
      <c r="Y23" s="158"/>
      <c r="Z23" s="158"/>
      <c r="AA23" s="158"/>
      <c r="AB23" s="158"/>
      <c r="AC23" s="158"/>
      <c r="AD23" s="158"/>
      <c r="AE23" s="158"/>
      <c r="AF23" s="158" t="s">
        <v>302</v>
      </c>
      <c r="AG23" s="158" t="s">
        <v>3748</v>
      </c>
      <c r="AH23" s="158" t="s">
        <v>5214</v>
      </c>
      <c r="AI23" s="158" t="s">
        <v>5215</v>
      </c>
      <c r="AJ23" s="158"/>
      <c r="AK23" s="158"/>
      <c r="AL23" s="158">
        <v>600</v>
      </c>
      <c r="AM23" s="158"/>
      <c r="AN23" s="158"/>
      <c r="AO23" s="158"/>
      <c r="AP23" s="158"/>
      <c r="AQ23" s="158"/>
      <c r="AR23" s="158"/>
      <c r="AS23" s="158"/>
      <c r="AT23" s="158" t="s">
        <v>5208</v>
      </c>
      <c r="AU23" s="205">
        <v>52</v>
      </c>
      <c r="AV23" s="205">
        <v>20</v>
      </c>
      <c r="AW23" s="205">
        <f t="shared" si="20"/>
        <v>72</v>
      </c>
      <c r="AX23" s="338" t="s">
        <v>5209</v>
      </c>
      <c r="AY23" s="206">
        <v>30</v>
      </c>
      <c r="AZ23" s="205">
        <v>24</v>
      </c>
      <c r="BA23" s="205">
        <f t="shared" si="21"/>
        <v>54</v>
      </c>
      <c r="BB23" s="205"/>
      <c r="BC23" s="207">
        <v>1.0000000000000001E-17</v>
      </c>
      <c r="BD23" s="207">
        <v>9.9999999999999997E-29</v>
      </c>
      <c r="BE23" s="207">
        <v>1.0000000000000001E-30</v>
      </c>
      <c r="BF23" s="207">
        <v>2</v>
      </c>
      <c r="BG23" s="207"/>
      <c r="BH23" s="207">
        <v>0</v>
      </c>
      <c r="BI23" s="207"/>
      <c r="BJ23" s="207"/>
      <c r="BK23" s="207"/>
      <c r="BL23" s="208">
        <v>0</v>
      </c>
      <c r="BM23" s="209">
        <v>249.45</v>
      </c>
      <c r="BN23" s="209">
        <f t="shared" si="22"/>
        <v>0</v>
      </c>
      <c r="BO23" s="207"/>
      <c r="BP23" s="207"/>
      <c r="BQ23" s="207"/>
      <c r="BR23" s="207"/>
      <c r="BS23" s="207"/>
      <c r="BT23" s="207"/>
      <c r="BU23" s="207"/>
      <c r="BV23" s="207"/>
      <c r="BW23" s="207"/>
      <c r="BX23" s="207"/>
      <c r="BY23" s="207"/>
      <c r="BZ23" s="207"/>
      <c r="CA23" s="207"/>
      <c r="CB23" s="207"/>
      <c r="CC23" s="207"/>
      <c r="CD23" s="207"/>
      <c r="CE23" s="207"/>
      <c r="CF23" s="207"/>
      <c r="CG23" s="207">
        <v>0</v>
      </c>
      <c r="CH23" s="207"/>
      <c r="CI23" s="207"/>
      <c r="CJ23" s="207"/>
      <c r="CK23" s="207">
        <v>0</v>
      </c>
      <c r="CL23" s="209">
        <v>477.3</v>
      </c>
      <c r="CM23" s="209">
        <f t="shared" si="23"/>
        <v>0</v>
      </c>
      <c r="CN23" s="207"/>
      <c r="CO23" s="207"/>
      <c r="CP23" s="207"/>
      <c r="CQ23" s="207"/>
      <c r="CR23" s="207"/>
      <c r="CS23" s="207"/>
      <c r="CT23" s="207"/>
      <c r="CU23" s="207"/>
      <c r="CV23" s="207"/>
      <c r="CW23" s="207"/>
      <c r="CX23" s="207"/>
      <c r="CY23" s="207"/>
      <c r="CZ23" s="207"/>
      <c r="DA23" s="207"/>
      <c r="DB23" s="207"/>
      <c r="DC23" s="207"/>
      <c r="DD23" s="207"/>
      <c r="DE23" s="207"/>
      <c r="DF23" s="207">
        <v>1</v>
      </c>
      <c r="DG23" s="207"/>
      <c r="DH23" s="207"/>
      <c r="DI23" s="207"/>
      <c r="DJ23" s="207">
        <v>40</v>
      </c>
      <c r="DK23" s="209">
        <v>120.88</v>
      </c>
      <c r="DL23" s="209">
        <f t="shared" si="24"/>
        <v>4835.2</v>
      </c>
      <c r="DM23" s="207"/>
      <c r="DN23" s="207"/>
      <c r="DO23" s="207"/>
      <c r="DP23" s="207"/>
      <c r="DQ23" s="207"/>
      <c r="DR23" s="207"/>
      <c r="DS23" s="207"/>
      <c r="DT23" s="207"/>
      <c r="DU23" s="207"/>
      <c r="DV23" s="207"/>
      <c r="DW23" s="207"/>
      <c r="DX23" s="207"/>
      <c r="DY23" s="207"/>
      <c r="DZ23" s="207">
        <v>40</v>
      </c>
      <c r="EA23" s="207"/>
      <c r="EB23" s="207"/>
      <c r="EC23" s="207"/>
      <c r="ED23" s="207"/>
      <c r="EE23" s="207">
        <v>0</v>
      </c>
      <c r="EF23" s="207"/>
      <c r="EG23" s="207"/>
      <c r="EH23" s="207"/>
      <c r="EI23" s="207">
        <v>0</v>
      </c>
      <c r="EJ23" s="209">
        <v>191.55</v>
      </c>
      <c r="EK23" s="209">
        <f t="shared" si="25"/>
        <v>0</v>
      </c>
      <c r="EL23" s="207"/>
      <c r="EM23" s="207"/>
      <c r="EN23" s="207"/>
      <c r="EO23" s="207"/>
      <c r="EP23" s="207"/>
      <c r="EQ23" s="207"/>
      <c r="ER23" s="207"/>
      <c r="ES23" s="207"/>
      <c r="ET23" s="207"/>
      <c r="EU23" s="207"/>
      <c r="EV23" s="207"/>
      <c r="EW23" s="207"/>
      <c r="EX23" s="207"/>
      <c r="EY23" s="207"/>
      <c r="EZ23" s="207"/>
      <c r="FA23" s="207"/>
      <c r="FB23" s="207"/>
      <c r="FC23" s="207" t="s">
        <v>4980</v>
      </c>
      <c r="FD23" s="207">
        <v>0</v>
      </c>
      <c r="FE23" s="207"/>
      <c r="FF23" s="207"/>
      <c r="FG23" s="207"/>
      <c r="FH23" s="207">
        <v>0</v>
      </c>
      <c r="FI23" s="209">
        <v>32.1</v>
      </c>
      <c r="FJ23" s="209">
        <f t="shared" si="26"/>
        <v>0</v>
      </c>
      <c r="FK23" s="207"/>
      <c r="FL23" s="207"/>
      <c r="FM23" s="207"/>
      <c r="FN23" s="207"/>
      <c r="FO23" s="207">
        <v>0</v>
      </c>
      <c r="FP23" s="207"/>
      <c r="FQ23" s="207"/>
      <c r="FR23" s="207"/>
      <c r="FS23" s="207">
        <v>0</v>
      </c>
      <c r="FT23" s="209">
        <v>25.68</v>
      </c>
      <c r="FU23" s="209">
        <f t="shared" si="27"/>
        <v>0</v>
      </c>
      <c r="FV23" s="207"/>
      <c r="FW23" s="207"/>
      <c r="FX23" s="207"/>
      <c r="FY23" s="207"/>
      <c r="FZ23" s="207">
        <v>0</v>
      </c>
      <c r="GA23" s="207"/>
      <c r="GB23" s="207"/>
      <c r="GC23" s="207"/>
      <c r="GD23" s="207">
        <v>0</v>
      </c>
      <c r="GE23" s="209">
        <v>56.12</v>
      </c>
      <c r="GF23" s="209">
        <f t="shared" si="28"/>
        <v>0</v>
      </c>
      <c r="GG23" s="207"/>
      <c r="GH23" s="207"/>
      <c r="GI23" s="207"/>
      <c r="GJ23" s="207"/>
      <c r="GK23" s="207"/>
      <c r="GL23" s="207"/>
      <c r="GM23" s="207"/>
      <c r="GN23" s="207"/>
      <c r="GO23" s="207"/>
      <c r="GP23" s="207"/>
      <c r="GQ23" s="207"/>
      <c r="GR23" s="207"/>
      <c r="GS23" s="207"/>
      <c r="GT23" s="207"/>
      <c r="GU23" s="207"/>
      <c r="GV23" s="207"/>
      <c r="GW23" s="207"/>
      <c r="GX23" s="207" t="s">
        <v>41</v>
      </c>
      <c r="GY23" s="207">
        <v>1</v>
      </c>
      <c r="GZ23" s="207" t="s">
        <v>5210</v>
      </c>
      <c r="HA23" s="207">
        <f t="shared" si="9"/>
        <v>72</v>
      </c>
      <c r="HB23" s="207"/>
      <c r="HC23" s="207">
        <v>1</v>
      </c>
      <c r="HD23" s="207">
        <f t="shared" si="10"/>
        <v>3600</v>
      </c>
      <c r="HE23" s="207">
        <v>2</v>
      </c>
      <c r="HF23" s="207"/>
      <c r="HG23" s="207"/>
      <c r="HH23" s="207">
        <v>1200</v>
      </c>
      <c r="HI23" s="209">
        <v>2.73</v>
      </c>
      <c r="HJ23" s="209">
        <f t="shared" si="29"/>
        <v>3276</v>
      </c>
      <c r="HK23" s="207">
        <v>2</v>
      </c>
      <c r="HL23" s="207"/>
      <c r="HM23" s="207">
        <v>1200</v>
      </c>
      <c r="HN23" s="209">
        <v>2.73</v>
      </c>
      <c r="HO23" s="209">
        <f t="shared" si="30"/>
        <v>3276</v>
      </c>
      <c r="HP23" s="207">
        <v>2</v>
      </c>
      <c r="HQ23" s="207"/>
      <c r="HR23" s="207">
        <v>1200</v>
      </c>
      <c r="HS23" s="209">
        <v>2.73</v>
      </c>
      <c r="HT23" s="209">
        <f t="shared" si="31"/>
        <v>3276</v>
      </c>
      <c r="HU23" s="207"/>
      <c r="HV23" s="207"/>
      <c r="HW23" s="207"/>
      <c r="HX23" s="209">
        <v>2.73</v>
      </c>
      <c r="HY23" s="209">
        <f t="shared" si="32"/>
        <v>0</v>
      </c>
      <c r="HZ23" s="207">
        <v>2</v>
      </c>
      <c r="IA23" s="209">
        <v>3890.25</v>
      </c>
      <c r="IB23" s="209">
        <f t="shared" si="33"/>
        <v>7780.5</v>
      </c>
      <c r="IC23" s="169"/>
      <c r="ID23" s="169"/>
      <c r="IE23" s="169"/>
      <c r="IF23" s="169"/>
      <c r="IG23" s="165"/>
      <c r="IH23" s="165"/>
      <c r="II23" s="165"/>
      <c r="IJ23" s="165"/>
      <c r="IK23" s="165"/>
      <c r="IL23" s="210"/>
      <c r="IM23" s="211">
        <f t="shared" si="34"/>
        <v>4835.2</v>
      </c>
      <c r="IN23" s="209">
        <v>7500</v>
      </c>
      <c r="IO23" s="212">
        <f t="shared" si="35"/>
        <v>1</v>
      </c>
      <c r="IP23" s="209">
        <f t="shared" si="36"/>
        <v>17608.5</v>
      </c>
      <c r="IQ23" s="209">
        <v>10000</v>
      </c>
      <c r="IR23" s="212">
        <f t="shared" si="37"/>
        <v>2</v>
      </c>
      <c r="IS23" s="213"/>
      <c r="IT23" s="291"/>
      <c r="IV23" s="352">
        <v>97117</v>
      </c>
      <c r="IW23" s="352" t="s">
        <v>5216</v>
      </c>
    </row>
    <row r="24" spans="1:257" x14ac:dyDescent="0.4">
      <c r="A24" s="158">
        <v>1</v>
      </c>
      <c r="B24" s="156" t="s">
        <v>887</v>
      </c>
      <c r="C24" s="349">
        <v>405</v>
      </c>
      <c r="D24" s="156">
        <v>63324</v>
      </c>
      <c r="E24" s="251">
        <v>1339</v>
      </c>
      <c r="F24" s="204" t="s">
        <v>5206</v>
      </c>
      <c r="G24" s="251">
        <v>11</v>
      </c>
      <c r="H24" s="156"/>
      <c r="I24" s="156" t="s">
        <v>3528</v>
      </c>
      <c r="J24" s="158" t="s">
        <v>3622</v>
      </c>
      <c r="K24" s="158"/>
      <c r="L24" s="158" t="s">
        <v>3392</v>
      </c>
      <c r="M24" s="158"/>
      <c r="N24" s="205">
        <v>52</v>
      </c>
      <c r="O24" s="158">
        <v>72</v>
      </c>
      <c r="P24" s="203">
        <v>33</v>
      </c>
      <c r="Q24" s="158">
        <v>54</v>
      </c>
      <c r="R24" s="158" t="s">
        <v>55</v>
      </c>
      <c r="S24" s="158"/>
      <c r="T24" s="158"/>
      <c r="U24" s="158"/>
      <c r="V24" s="367">
        <v>41815</v>
      </c>
      <c r="W24" s="366">
        <v>41929</v>
      </c>
      <c r="X24" s="158"/>
      <c r="Y24" s="158"/>
      <c r="Z24" s="158"/>
      <c r="AA24" s="158"/>
      <c r="AB24" s="158"/>
      <c r="AC24" s="158"/>
      <c r="AD24" s="158"/>
      <c r="AE24" s="158"/>
      <c r="AF24" s="158" t="s">
        <v>302</v>
      </c>
      <c r="AG24" s="158" t="s">
        <v>3748</v>
      </c>
      <c r="AH24" s="158" t="s">
        <v>5214</v>
      </c>
      <c r="AI24" s="158"/>
      <c r="AJ24" s="158"/>
      <c r="AK24" s="158"/>
      <c r="AL24" s="158">
        <v>600</v>
      </c>
      <c r="AM24" s="158"/>
      <c r="AN24" s="158"/>
      <c r="AO24" s="158"/>
      <c r="AP24" s="158"/>
      <c r="AQ24" s="158"/>
      <c r="AR24" s="158"/>
      <c r="AS24" s="158"/>
      <c r="AT24" s="158" t="s">
        <v>5208</v>
      </c>
      <c r="AU24" s="205">
        <v>52</v>
      </c>
      <c r="AV24" s="205">
        <v>20</v>
      </c>
      <c r="AW24" s="205">
        <f t="shared" si="20"/>
        <v>72</v>
      </c>
      <c r="AX24" s="338" t="s">
        <v>5209</v>
      </c>
      <c r="AY24" s="206">
        <v>30</v>
      </c>
      <c r="AZ24" s="205">
        <v>24</v>
      </c>
      <c r="BA24" s="205">
        <f t="shared" si="21"/>
        <v>54</v>
      </c>
      <c r="BB24" s="205"/>
      <c r="BC24" s="207">
        <v>1.0000000000000001E-17</v>
      </c>
      <c r="BD24" s="207">
        <v>9.9999999999999997E-29</v>
      </c>
      <c r="BE24" s="207">
        <v>1.0000000000000001E-30</v>
      </c>
      <c r="BF24" s="207">
        <v>2</v>
      </c>
      <c r="BG24" s="207"/>
      <c r="BH24" s="207">
        <v>0</v>
      </c>
      <c r="BI24" s="207"/>
      <c r="BJ24" s="207"/>
      <c r="BK24" s="207"/>
      <c r="BL24" s="208">
        <v>0</v>
      </c>
      <c r="BM24" s="209">
        <v>249.45</v>
      </c>
      <c r="BN24" s="209">
        <f t="shared" si="22"/>
        <v>0</v>
      </c>
      <c r="BO24" s="207"/>
      <c r="BP24" s="207"/>
      <c r="BQ24" s="207"/>
      <c r="BR24" s="207"/>
      <c r="BS24" s="207"/>
      <c r="BT24" s="207"/>
      <c r="BU24" s="207"/>
      <c r="BV24" s="207"/>
      <c r="BW24" s="207"/>
      <c r="BX24" s="207"/>
      <c r="BY24" s="207"/>
      <c r="BZ24" s="207"/>
      <c r="CA24" s="207"/>
      <c r="CB24" s="207"/>
      <c r="CC24" s="207"/>
      <c r="CD24" s="207"/>
      <c r="CE24" s="207"/>
      <c r="CF24" s="207"/>
      <c r="CG24" s="207">
        <v>0</v>
      </c>
      <c r="CH24" s="207"/>
      <c r="CI24" s="207"/>
      <c r="CJ24" s="207"/>
      <c r="CK24" s="207">
        <v>0</v>
      </c>
      <c r="CL24" s="209">
        <v>477.3</v>
      </c>
      <c r="CM24" s="209">
        <f t="shared" si="23"/>
        <v>0</v>
      </c>
      <c r="CN24" s="207"/>
      <c r="CO24" s="207"/>
      <c r="CP24" s="207"/>
      <c r="CQ24" s="207"/>
      <c r="CR24" s="207"/>
      <c r="CS24" s="207"/>
      <c r="CT24" s="207"/>
      <c r="CU24" s="207"/>
      <c r="CV24" s="207"/>
      <c r="CW24" s="207"/>
      <c r="CX24" s="207"/>
      <c r="CY24" s="207"/>
      <c r="CZ24" s="207"/>
      <c r="DA24" s="207"/>
      <c r="DB24" s="207"/>
      <c r="DC24" s="207"/>
      <c r="DD24" s="207"/>
      <c r="DE24" s="207"/>
      <c r="DF24" s="207">
        <v>1</v>
      </c>
      <c r="DG24" s="207"/>
      <c r="DH24" s="207"/>
      <c r="DI24" s="207"/>
      <c r="DJ24" s="207">
        <v>40</v>
      </c>
      <c r="DK24" s="209">
        <v>120.88</v>
      </c>
      <c r="DL24" s="209">
        <f t="shared" si="24"/>
        <v>4835.2</v>
      </c>
      <c r="DM24" s="207"/>
      <c r="DN24" s="207"/>
      <c r="DO24" s="207"/>
      <c r="DP24" s="207"/>
      <c r="DQ24" s="207"/>
      <c r="DR24" s="207"/>
      <c r="DS24" s="207"/>
      <c r="DT24" s="207"/>
      <c r="DU24" s="207"/>
      <c r="DV24" s="207"/>
      <c r="DW24" s="207"/>
      <c r="DX24" s="207"/>
      <c r="DY24" s="207"/>
      <c r="DZ24" s="207">
        <v>40</v>
      </c>
      <c r="EA24" s="207"/>
      <c r="EB24" s="207"/>
      <c r="EC24" s="207"/>
      <c r="ED24" s="207"/>
      <c r="EE24" s="207">
        <v>0</v>
      </c>
      <c r="EF24" s="207"/>
      <c r="EG24" s="207"/>
      <c r="EH24" s="207"/>
      <c r="EI24" s="207">
        <v>0</v>
      </c>
      <c r="EJ24" s="209">
        <v>191.55</v>
      </c>
      <c r="EK24" s="209">
        <f t="shared" si="25"/>
        <v>0</v>
      </c>
      <c r="EL24" s="207"/>
      <c r="EM24" s="207"/>
      <c r="EN24" s="207"/>
      <c r="EO24" s="207"/>
      <c r="EP24" s="207"/>
      <c r="EQ24" s="207"/>
      <c r="ER24" s="207"/>
      <c r="ES24" s="207"/>
      <c r="ET24" s="207"/>
      <c r="EU24" s="207"/>
      <c r="EV24" s="207"/>
      <c r="EW24" s="207"/>
      <c r="EX24" s="207"/>
      <c r="EY24" s="207"/>
      <c r="EZ24" s="207"/>
      <c r="FA24" s="207"/>
      <c r="FB24" s="207"/>
      <c r="FC24" s="207" t="s">
        <v>4980</v>
      </c>
      <c r="FD24" s="207">
        <v>0</v>
      </c>
      <c r="FE24" s="207"/>
      <c r="FF24" s="207"/>
      <c r="FG24" s="207"/>
      <c r="FH24" s="207">
        <v>0</v>
      </c>
      <c r="FI24" s="209">
        <v>32.1</v>
      </c>
      <c r="FJ24" s="209">
        <f t="shared" si="26"/>
        <v>0</v>
      </c>
      <c r="FK24" s="207"/>
      <c r="FL24" s="207"/>
      <c r="FM24" s="207"/>
      <c r="FN24" s="207"/>
      <c r="FO24" s="207">
        <v>0</v>
      </c>
      <c r="FP24" s="207"/>
      <c r="FQ24" s="207"/>
      <c r="FR24" s="207"/>
      <c r="FS24" s="207">
        <v>0</v>
      </c>
      <c r="FT24" s="209">
        <v>25.68</v>
      </c>
      <c r="FU24" s="209">
        <f t="shared" si="27"/>
        <v>0</v>
      </c>
      <c r="FV24" s="207"/>
      <c r="FW24" s="207"/>
      <c r="FX24" s="207"/>
      <c r="FY24" s="207"/>
      <c r="FZ24" s="207">
        <v>0</v>
      </c>
      <c r="GA24" s="207"/>
      <c r="GB24" s="207"/>
      <c r="GC24" s="207"/>
      <c r="GD24" s="207">
        <v>0</v>
      </c>
      <c r="GE24" s="209">
        <v>56.12</v>
      </c>
      <c r="GF24" s="209">
        <f t="shared" si="28"/>
        <v>0</v>
      </c>
      <c r="GG24" s="207"/>
      <c r="GH24" s="207"/>
      <c r="GI24" s="207"/>
      <c r="GJ24" s="207"/>
      <c r="GK24" s="207"/>
      <c r="GL24" s="207"/>
      <c r="GM24" s="207"/>
      <c r="GN24" s="207"/>
      <c r="GO24" s="207"/>
      <c r="GP24" s="207"/>
      <c r="GQ24" s="207"/>
      <c r="GR24" s="207"/>
      <c r="GS24" s="207"/>
      <c r="GT24" s="207"/>
      <c r="GU24" s="207"/>
      <c r="GV24" s="207"/>
      <c r="GW24" s="207"/>
      <c r="GX24" s="207" t="s">
        <v>41</v>
      </c>
      <c r="GY24" s="207">
        <v>1</v>
      </c>
      <c r="GZ24" s="207" t="s">
        <v>5210</v>
      </c>
      <c r="HA24" s="207">
        <f t="shared" si="9"/>
        <v>72</v>
      </c>
      <c r="HB24" s="207"/>
      <c r="HC24" s="207">
        <v>1</v>
      </c>
      <c r="HD24" s="207">
        <f t="shared" si="10"/>
        <v>3600</v>
      </c>
      <c r="HE24" s="207">
        <v>2</v>
      </c>
      <c r="HF24" s="207"/>
      <c r="HG24" s="207"/>
      <c r="HH24" s="207">
        <v>1200</v>
      </c>
      <c r="HI24" s="209">
        <v>2.73</v>
      </c>
      <c r="HJ24" s="209">
        <f t="shared" si="29"/>
        <v>3276</v>
      </c>
      <c r="HK24" s="207">
        <v>2</v>
      </c>
      <c r="HL24" s="207"/>
      <c r="HM24" s="207">
        <v>1200</v>
      </c>
      <c r="HN24" s="209">
        <v>2.73</v>
      </c>
      <c r="HO24" s="209">
        <f t="shared" si="30"/>
        <v>3276</v>
      </c>
      <c r="HP24" s="207">
        <v>2</v>
      </c>
      <c r="HQ24" s="207"/>
      <c r="HR24" s="207">
        <v>1200</v>
      </c>
      <c r="HS24" s="209">
        <v>2.73</v>
      </c>
      <c r="HT24" s="209">
        <f t="shared" si="31"/>
        <v>3276</v>
      </c>
      <c r="HU24" s="207"/>
      <c r="HV24" s="207"/>
      <c r="HW24" s="207"/>
      <c r="HX24" s="209">
        <v>2.73</v>
      </c>
      <c r="HY24" s="209">
        <f t="shared" si="32"/>
        <v>0</v>
      </c>
      <c r="HZ24" s="207">
        <v>2</v>
      </c>
      <c r="IA24" s="209">
        <v>3890.25</v>
      </c>
      <c r="IB24" s="209">
        <f t="shared" si="33"/>
        <v>7780.5</v>
      </c>
      <c r="IC24" s="169"/>
      <c r="ID24" s="169"/>
      <c r="IE24" s="169"/>
      <c r="IF24" s="169"/>
      <c r="IG24" s="165"/>
      <c r="IH24" s="165"/>
      <c r="II24" s="165"/>
      <c r="IJ24" s="165"/>
      <c r="IK24" s="165"/>
      <c r="IL24" s="210"/>
      <c r="IM24" s="211">
        <f t="shared" si="34"/>
        <v>4835.2</v>
      </c>
      <c r="IN24" s="209">
        <v>7500</v>
      </c>
      <c r="IO24" s="212">
        <f t="shared" si="35"/>
        <v>1</v>
      </c>
      <c r="IP24" s="209">
        <f t="shared" si="36"/>
        <v>17608.5</v>
      </c>
      <c r="IQ24" s="209">
        <v>10000</v>
      </c>
      <c r="IR24" s="212">
        <f t="shared" si="37"/>
        <v>2</v>
      </c>
      <c r="IS24" s="213"/>
      <c r="IT24" s="291"/>
      <c r="IV24" s="352">
        <v>97118</v>
      </c>
      <c r="IW24" s="352" t="s">
        <v>5217</v>
      </c>
    </row>
    <row r="25" spans="1:257" x14ac:dyDescent="0.4">
      <c r="A25" s="158">
        <v>1</v>
      </c>
      <c r="B25" s="156" t="s">
        <v>887</v>
      </c>
      <c r="C25" s="349">
        <v>405</v>
      </c>
      <c r="D25" s="156">
        <v>63324</v>
      </c>
      <c r="E25" s="251">
        <v>1339</v>
      </c>
      <c r="F25" s="204" t="s">
        <v>5206</v>
      </c>
      <c r="G25" s="251">
        <v>11</v>
      </c>
      <c r="H25" s="156"/>
      <c r="I25" s="156" t="s">
        <v>3528</v>
      </c>
      <c r="J25" s="158" t="s">
        <v>3622</v>
      </c>
      <c r="K25" s="158"/>
      <c r="L25" s="158" t="s">
        <v>3392</v>
      </c>
      <c r="M25" s="158"/>
      <c r="N25" s="205">
        <v>52</v>
      </c>
      <c r="O25" s="158">
        <v>72</v>
      </c>
      <c r="P25" s="203">
        <v>33</v>
      </c>
      <c r="Q25" s="158">
        <v>54</v>
      </c>
      <c r="R25" s="158" t="s">
        <v>55</v>
      </c>
      <c r="S25" s="158"/>
      <c r="T25" s="158"/>
      <c r="U25" s="158"/>
      <c r="V25" s="367">
        <v>41815</v>
      </c>
      <c r="W25" s="366">
        <v>41929</v>
      </c>
      <c r="X25" s="158"/>
      <c r="Y25" s="158"/>
      <c r="Z25" s="158"/>
      <c r="AA25" s="158"/>
      <c r="AB25" s="158"/>
      <c r="AC25" s="158"/>
      <c r="AD25" s="158"/>
      <c r="AE25" s="158"/>
      <c r="AF25" s="158" t="s">
        <v>302</v>
      </c>
      <c r="AG25" s="158" t="s">
        <v>3153</v>
      </c>
      <c r="AH25" s="158" t="s">
        <v>5214</v>
      </c>
      <c r="AI25" s="158" t="s">
        <v>3227</v>
      </c>
      <c r="AJ25" s="158"/>
      <c r="AK25" s="158"/>
      <c r="AL25" s="158">
        <v>600</v>
      </c>
      <c r="AM25" s="158"/>
      <c r="AN25" s="158"/>
      <c r="AO25" s="158"/>
      <c r="AP25" s="158"/>
      <c r="AQ25" s="158"/>
      <c r="AR25" s="158"/>
      <c r="AS25" s="158"/>
      <c r="AT25" s="158" t="s">
        <v>5208</v>
      </c>
      <c r="AU25" s="205">
        <v>52</v>
      </c>
      <c r="AV25" s="205">
        <v>20</v>
      </c>
      <c r="AW25" s="205">
        <f t="shared" si="20"/>
        <v>72</v>
      </c>
      <c r="AX25" s="338" t="s">
        <v>5209</v>
      </c>
      <c r="AY25" s="206">
        <v>30</v>
      </c>
      <c r="AZ25" s="205">
        <v>24</v>
      </c>
      <c r="BA25" s="205">
        <f t="shared" si="21"/>
        <v>54</v>
      </c>
      <c r="BB25" s="205"/>
      <c r="BC25" s="207">
        <v>1.0000000000000001E-17</v>
      </c>
      <c r="BD25" s="207">
        <v>9.9999999999999997E-29</v>
      </c>
      <c r="BE25" s="207">
        <v>1.0000000000000001E-30</v>
      </c>
      <c r="BF25" s="207">
        <v>2</v>
      </c>
      <c r="BG25" s="207"/>
      <c r="BH25" s="207">
        <v>0</v>
      </c>
      <c r="BI25" s="207"/>
      <c r="BJ25" s="207"/>
      <c r="BK25" s="207"/>
      <c r="BL25" s="208">
        <v>0</v>
      </c>
      <c r="BM25" s="209">
        <v>249.45</v>
      </c>
      <c r="BN25" s="209">
        <f t="shared" si="22"/>
        <v>0</v>
      </c>
      <c r="BO25" s="207"/>
      <c r="BP25" s="207"/>
      <c r="BQ25" s="207"/>
      <c r="BR25" s="207"/>
      <c r="BS25" s="207"/>
      <c r="BT25" s="207"/>
      <c r="BU25" s="207"/>
      <c r="BV25" s="207"/>
      <c r="BW25" s="207"/>
      <c r="BX25" s="207"/>
      <c r="BY25" s="207"/>
      <c r="BZ25" s="207"/>
      <c r="CA25" s="207"/>
      <c r="CB25" s="207"/>
      <c r="CC25" s="207"/>
      <c r="CD25" s="207"/>
      <c r="CE25" s="207"/>
      <c r="CF25" s="207"/>
      <c r="CG25" s="207">
        <v>0</v>
      </c>
      <c r="CH25" s="207"/>
      <c r="CI25" s="207"/>
      <c r="CJ25" s="207"/>
      <c r="CK25" s="207">
        <v>0</v>
      </c>
      <c r="CL25" s="209">
        <v>477.3</v>
      </c>
      <c r="CM25" s="209">
        <f t="shared" si="23"/>
        <v>0</v>
      </c>
      <c r="CN25" s="207"/>
      <c r="CO25" s="207"/>
      <c r="CP25" s="207"/>
      <c r="CQ25" s="207"/>
      <c r="CR25" s="207"/>
      <c r="CS25" s="207"/>
      <c r="CT25" s="207"/>
      <c r="CU25" s="207"/>
      <c r="CV25" s="207"/>
      <c r="CW25" s="207"/>
      <c r="CX25" s="207"/>
      <c r="CY25" s="207"/>
      <c r="CZ25" s="207"/>
      <c r="DA25" s="207"/>
      <c r="DB25" s="207"/>
      <c r="DC25" s="207"/>
      <c r="DD25" s="207"/>
      <c r="DE25" s="207"/>
      <c r="DF25" s="207">
        <v>1</v>
      </c>
      <c r="DG25" s="207"/>
      <c r="DH25" s="207"/>
      <c r="DI25" s="207"/>
      <c r="DJ25" s="207">
        <v>40</v>
      </c>
      <c r="DK25" s="209">
        <v>120.88</v>
      </c>
      <c r="DL25" s="209">
        <f t="shared" si="24"/>
        <v>4835.2</v>
      </c>
      <c r="DM25" s="207"/>
      <c r="DN25" s="207"/>
      <c r="DO25" s="207"/>
      <c r="DP25" s="207"/>
      <c r="DQ25" s="207"/>
      <c r="DR25" s="207"/>
      <c r="DS25" s="207"/>
      <c r="DT25" s="207"/>
      <c r="DU25" s="207"/>
      <c r="DV25" s="207"/>
      <c r="DW25" s="207"/>
      <c r="DX25" s="207"/>
      <c r="DY25" s="207"/>
      <c r="DZ25" s="207">
        <v>40</v>
      </c>
      <c r="EA25" s="207"/>
      <c r="EB25" s="207"/>
      <c r="EC25" s="207"/>
      <c r="ED25" s="207"/>
      <c r="EE25" s="207">
        <v>0</v>
      </c>
      <c r="EF25" s="207"/>
      <c r="EG25" s="207"/>
      <c r="EH25" s="207"/>
      <c r="EI25" s="207">
        <v>0</v>
      </c>
      <c r="EJ25" s="209">
        <v>191.55</v>
      </c>
      <c r="EK25" s="209">
        <f t="shared" si="25"/>
        <v>0</v>
      </c>
      <c r="EL25" s="207"/>
      <c r="EM25" s="207"/>
      <c r="EN25" s="207"/>
      <c r="EO25" s="207"/>
      <c r="EP25" s="207"/>
      <c r="EQ25" s="207"/>
      <c r="ER25" s="207"/>
      <c r="ES25" s="207"/>
      <c r="ET25" s="207"/>
      <c r="EU25" s="207"/>
      <c r="EV25" s="207"/>
      <c r="EW25" s="207"/>
      <c r="EX25" s="207"/>
      <c r="EY25" s="207"/>
      <c r="EZ25" s="207"/>
      <c r="FA25" s="207"/>
      <c r="FB25" s="207"/>
      <c r="FC25" s="207" t="s">
        <v>4980</v>
      </c>
      <c r="FD25" s="207">
        <v>0</v>
      </c>
      <c r="FE25" s="207"/>
      <c r="FF25" s="207"/>
      <c r="FG25" s="207"/>
      <c r="FH25" s="207">
        <v>0</v>
      </c>
      <c r="FI25" s="209">
        <v>32.1</v>
      </c>
      <c r="FJ25" s="209">
        <f t="shared" si="26"/>
        <v>0</v>
      </c>
      <c r="FK25" s="207"/>
      <c r="FL25" s="207"/>
      <c r="FM25" s="207"/>
      <c r="FN25" s="207"/>
      <c r="FO25" s="207">
        <v>0</v>
      </c>
      <c r="FP25" s="207"/>
      <c r="FQ25" s="207"/>
      <c r="FR25" s="207"/>
      <c r="FS25" s="207">
        <v>0</v>
      </c>
      <c r="FT25" s="209">
        <v>25.68</v>
      </c>
      <c r="FU25" s="209">
        <f t="shared" si="27"/>
        <v>0</v>
      </c>
      <c r="FV25" s="207"/>
      <c r="FW25" s="207"/>
      <c r="FX25" s="207"/>
      <c r="FY25" s="207"/>
      <c r="FZ25" s="207">
        <v>0</v>
      </c>
      <c r="GA25" s="207"/>
      <c r="GB25" s="207"/>
      <c r="GC25" s="207"/>
      <c r="GD25" s="207">
        <v>0</v>
      </c>
      <c r="GE25" s="209">
        <v>56.12</v>
      </c>
      <c r="GF25" s="209">
        <f t="shared" si="28"/>
        <v>0</v>
      </c>
      <c r="GG25" s="207"/>
      <c r="GH25" s="207"/>
      <c r="GI25" s="207"/>
      <c r="GJ25" s="207"/>
      <c r="GK25" s="207"/>
      <c r="GL25" s="207"/>
      <c r="GM25" s="207"/>
      <c r="GN25" s="207"/>
      <c r="GO25" s="207"/>
      <c r="GP25" s="207"/>
      <c r="GQ25" s="207"/>
      <c r="GR25" s="207"/>
      <c r="GS25" s="207"/>
      <c r="GT25" s="207"/>
      <c r="GU25" s="207"/>
      <c r="GV25" s="207"/>
      <c r="GW25" s="207"/>
      <c r="GX25" s="207" t="s">
        <v>41</v>
      </c>
      <c r="GY25" s="207">
        <v>1</v>
      </c>
      <c r="GZ25" s="207" t="s">
        <v>5210</v>
      </c>
      <c r="HA25" s="207">
        <f t="shared" si="9"/>
        <v>72</v>
      </c>
      <c r="HB25" s="207"/>
      <c r="HC25" s="207">
        <v>1</v>
      </c>
      <c r="HD25" s="207">
        <f t="shared" si="10"/>
        <v>3600</v>
      </c>
      <c r="HE25" s="207">
        <v>2</v>
      </c>
      <c r="HF25" s="207"/>
      <c r="HG25" s="207"/>
      <c r="HH25" s="207">
        <v>1200</v>
      </c>
      <c r="HI25" s="209">
        <v>2.73</v>
      </c>
      <c r="HJ25" s="209">
        <f t="shared" si="29"/>
        <v>3276</v>
      </c>
      <c r="HK25" s="207">
        <v>2</v>
      </c>
      <c r="HL25" s="207"/>
      <c r="HM25" s="207">
        <v>1200</v>
      </c>
      <c r="HN25" s="209">
        <v>2.73</v>
      </c>
      <c r="HO25" s="209">
        <f t="shared" si="30"/>
        <v>3276</v>
      </c>
      <c r="HP25" s="207">
        <v>2</v>
      </c>
      <c r="HQ25" s="207"/>
      <c r="HR25" s="207">
        <v>1200</v>
      </c>
      <c r="HS25" s="209">
        <v>2.73</v>
      </c>
      <c r="HT25" s="209">
        <f t="shared" si="31"/>
        <v>3276</v>
      </c>
      <c r="HU25" s="207"/>
      <c r="HV25" s="207"/>
      <c r="HW25" s="207"/>
      <c r="HX25" s="209">
        <v>2.73</v>
      </c>
      <c r="HY25" s="209">
        <f t="shared" si="32"/>
        <v>0</v>
      </c>
      <c r="HZ25" s="207">
        <v>2</v>
      </c>
      <c r="IA25" s="209">
        <v>3890.25</v>
      </c>
      <c r="IB25" s="209">
        <f t="shared" si="33"/>
        <v>7780.5</v>
      </c>
      <c r="IC25" s="169"/>
      <c r="ID25" s="169"/>
      <c r="IE25" s="169"/>
      <c r="IF25" s="169"/>
      <c r="IG25" s="165"/>
      <c r="IH25" s="165"/>
      <c r="II25" s="165"/>
      <c r="IJ25" s="165"/>
      <c r="IK25" s="165"/>
      <c r="IL25" s="210"/>
      <c r="IM25" s="211">
        <f t="shared" si="34"/>
        <v>4835.2</v>
      </c>
      <c r="IN25" s="209">
        <v>7500</v>
      </c>
      <c r="IO25" s="212">
        <f t="shared" si="35"/>
        <v>1</v>
      </c>
      <c r="IP25" s="209">
        <f t="shared" si="36"/>
        <v>17608.5</v>
      </c>
      <c r="IQ25" s="209">
        <v>10000</v>
      </c>
      <c r="IR25" s="212">
        <f t="shared" si="37"/>
        <v>2</v>
      </c>
      <c r="IS25" s="213"/>
      <c r="IT25" s="291"/>
      <c r="IV25" s="352">
        <v>89176</v>
      </c>
      <c r="IW25" s="352" t="s">
        <v>5218</v>
      </c>
    </row>
    <row r="26" spans="1:257" x14ac:dyDescent="0.4">
      <c r="A26" s="158">
        <v>1</v>
      </c>
      <c r="B26" s="156" t="s">
        <v>887</v>
      </c>
      <c r="C26" s="349">
        <v>405</v>
      </c>
      <c r="D26" s="156">
        <v>63324</v>
      </c>
      <c r="E26" s="251">
        <v>1339</v>
      </c>
      <c r="F26" s="204" t="s">
        <v>5206</v>
      </c>
      <c r="G26" s="251">
        <v>11</v>
      </c>
      <c r="H26" s="156"/>
      <c r="I26" s="156" t="s">
        <v>3528</v>
      </c>
      <c r="J26" s="158" t="s">
        <v>3622</v>
      </c>
      <c r="K26" s="158"/>
      <c r="L26" s="158" t="s">
        <v>3392</v>
      </c>
      <c r="M26" s="158"/>
      <c r="N26" s="205">
        <v>52</v>
      </c>
      <c r="O26" s="158">
        <v>72</v>
      </c>
      <c r="P26" s="203">
        <v>33</v>
      </c>
      <c r="Q26" s="158">
        <v>54</v>
      </c>
      <c r="R26" s="158" t="s">
        <v>353</v>
      </c>
      <c r="S26" s="158"/>
      <c r="T26" s="158"/>
      <c r="U26" s="158"/>
      <c r="V26" s="367">
        <v>41815</v>
      </c>
      <c r="W26" s="366">
        <v>41929</v>
      </c>
      <c r="X26" s="158"/>
      <c r="Y26" s="158"/>
      <c r="Z26" s="158"/>
      <c r="AA26" s="158"/>
      <c r="AB26" s="158"/>
      <c r="AC26" s="158"/>
      <c r="AD26" s="158"/>
      <c r="AE26" s="158"/>
      <c r="AF26" s="158" t="s">
        <v>44</v>
      </c>
      <c r="AG26" s="158"/>
      <c r="AH26" s="158" t="s">
        <v>5214</v>
      </c>
      <c r="AI26" s="158" t="s">
        <v>3631</v>
      </c>
      <c r="AJ26" s="158"/>
      <c r="AK26" s="158"/>
      <c r="AL26" s="158">
        <v>600</v>
      </c>
      <c r="AM26" s="158"/>
      <c r="AN26" s="158"/>
      <c r="AO26" s="158"/>
      <c r="AP26" s="158"/>
      <c r="AQ26" s="158"/>
      <c r="AR26" s="158"/>
      <c r="AS26" s="158"/>
      <c r="AT26" s="158" t="s">
        <v>5208</v>
      </c>
      <c r="AU26" s="205">
        <v>52</v>
      </c>
      <c r="AV26" s="205">
        <v>20</v>
      </c>
      <c r="AW26" s="205">
        <f t="shared" si="20"/>
        <v>72</v>
      </c>
      <c r="AX26" s="338" t="s">
        <v>5209</v>
      </c>
      <c r="AY26" s="206">
        <v>30</v>
      </c>
      <c r="AZ26" s="205">
        <v>24</v>
      </c>
      <c r="BA26" s="205">
        <f t="shared" si="21"/>
        <v>54</v>
      </c>
      <c r="BB26" s="205"/>
      <c r="BC26" s="207">
        <v>1.0000000000000001E-17</v>
      </c>
      <c r="BD26" s="207">
        <v>9.9999999999999997E-29</v>
      </c>
      <c r="BE26" s="207">
        <v>1.0000000000000001E-30</v>
      </c>
      <c r="BF26" s="207">
        <v>2</v>
      </c>
      <c r="BG26" s="207"/>
      <c r="BH26" s="207">
        <v>0</v>
      </c>
      <c r="BI26" s="207"/>
      <c r="BJ26" s="207"/>
      <c r="BK26" s="207"/>
      <c r="BL26" s="208">
        <v>0</v>
      </c>
      <c r="BM26" s="209">
        <v>249.45</v>
      </c>
      <c r="BN26" s="209">
        <f t="shared" si="22"/>
        <v>0</v>
      </c>
      <c r="BO26" s="207"/>
      <c r="BP26" s="207"/>
      <c r="BQ26" s="207"/>
      <c r="BR26" s="207"/>
      <c r="BS26" s="207"/>
      <c r="BT26" s="207"/>
      <c r="BU26" s="207"/>
      <c r="BV26" s="207"/>
      <c r="BW26" s="207"/>
      <c r="BX26" s="207"/>
      <c r="BY26" s="207"/>
      <c r="BZ26" s="207"/>
      <c r="CA26" s="207"/>
      <c r="CB26" s="207"/>
      <c r="CC26" s="207"/>
      <c r="CD26" s="207"/>
      <c r="CE26" s="207"/>
      <c r="CF26" s="207"/>
      <c r="CG26" s="207">
        <v>0</v>
      </c>
      <c r="CH26" s="207"/>
      <c r="CI26" s="207"/>
      <c r="CJ26" s="207"/>
      <c r="CK26" s="207">
        <v>0</v>
      </c>
      <c r="CL26" s="209">
        <v>477.3</v>
      </c>
      <c r="CM26" s="209">
        <f t="shared" si="23"/>
        <v>0</v>
      </c>
      <c r="CN26" s="207"/>
      <c r="CO26" s="207"/>
      <c r="CP26" s="207"/>
      <c r="CQ26" s="207"/>
      <c r="CR26" s="207"/>
      <c r="CS26" s="207"/>
      <c r="CT26" s="207"/>
      <c r="CU26" s="207"/>
      <c r="CV26" s="207"/>
      <c r="CW26" s="207"/>
      <c r="CX26" s="207"/>
      <c r="CY26" s="207"/>
      <c r="CZ26" s="207"/>
      <c r="DA26" s="207"/>
      <c r="DB26" s="207"/>
      <c r="DC26" s="207"/>
      <c r="DD26" s="207"/>
      <c r="DE26" s="207"/>
      <c r="DF26" s="207">
        <v>1</v>
      </c>
      <c r="DG26" s="207"/>
      <c r="DH26" s="207"/>
      <c r="DI26" s="207"/>
      <c r="DJ26" s="207">
        <v>40</v>
      </c>
      <c r="DK26" s="209">
        <v>120.88</v>
      </c>
      <c r="DL26" s="209">
        <f t="shared" si="24"/>
        <v>4835.2</v>
      </c>
      <c r="DM26" s="207"/>
      <c r="DN26" s="207"/>
      <c r="DO26" s="207"/>
      <c r="DP26" s="207"/>
      <c r="DQ26" s="207"/>
      <c r="DR26" s="207"/>
      <c r="DS26" s="207"/>
      <c r="DT26" s="207"/>
      <c r="DU26" s="207"/>
      <c r="DV26" s="207"/>
      <c r="DW26" s="207"/>
      <c r="DX26" s="207"/>
      <c r="DY26" s="207"/>
      <c r="DZ26" s="207">
        <v>40</v>
      </c>
      <c r="EA26" s="207"/>
      <c r="EB26" s="207"/>
      <c r="EC26" s="207"/>
      <c r="ED26" s="207"/>
      <c r="EE26" s="207">
        <v>0</v>
      </c>
      <c r="EF26" s="207"/>
      <c r="EG26" s="207"/>
      <c r="EH26" s="207"/>
      <c r="EI26" s="207">
        <v>0</v>
      </c>
      <c r="EJ26" s="209">
        <v>191.55</v>
      </c>
      <c r="EK26" s="209">
        <f t="shared" si="25"/>
        <v>0</v>
      </c>
      <c r="EL26" s="207"/>
      <c r="EM26" s="207"/>
      <c r="EN26" s="207"/>
      <c r="EO26" s="207"/>
      <c r="EP26" s="207"/>
      <c r="EQ26" s="207"/>
      <c r="ER26" s="207"/>
      <c r="ES26" s="207"/>
      <c r="ET26" s="207"/>
      <c r="EU26" s="207"/>
      <c r="EV26" s="207"/>
      <c r="EW26" s="207"/>
      <c r="EX26" s="207"/>
      <c r="EY26" s="207"/>
      <c r="EZ26" s="207"/>
      <c r="FA26" s="207"/>
      <c r="FB26" s="207"/>
      <c r="FC26" s="207" t="s">
        <v>4980</v>
      </c>
      <c r="FD26" s="207">
        <v>0</v>
      </c>
      <c r="FE26" s="207"/>
      <c r="FF26" s="207"/>
      <c r="FG26" s="207"/>
      <c r="FH26" s="207">
        <v>0</v>
      </c>
      <c r="FI26" s="209">
        <v>32.1</v>
      </c>
      <c r="FJ26" s="209">
        <f t="shared" si="26"/>
        <v>0</v>
      </c>
      <c r="FK26" s="207"/>
      <c r="FL26" s="207"/>
      <c r="FM26" s="207"/>
      <c r="FN26" s="207"/>
      <c r="FO26" s="207">
        <v>0</v>
      </c>
      <c r="FP26" s="207"/>
      <c r="FQ26" s="207"/>
      <c r="FR26" s="207"/>
      <c r="FS26" s="207">
        <v>0</v>
      </c>
      <c r="FT26" s="209">
        <v>25.68</v>
      </c>
      <c r="FU26" s="209">
        <f t="shared" si="27"/>
        <v>0</v>
      </c>
      <c r="FV26" s="207"/>
      <c r="FW26" s="207"/>
      <c r="FX26" s="207"/>
      <c r="FY26" s="207"/>
      <c r="FZ26" s="207">
        <v>0</v>
      </c>
      <c r="GA26" s="207"/>
      <c r="GB26" s="207"/>
      <c r="GC26" s="207"/>
      <c r="GD26" s="207">
        <v>0</v>
      </c>
      <c r="GE26" s="209">
        <v>56.12</v>
      </c>
      <c r="GF26" s="209">
        <f t="shared" si="28"/>
        <v>0</v>
      </c>
      <c r="GG26" s="207"/>
      <c r="GH26" s="207"/>
      <c r="GI26" s="207"/>
      <c r="GJ26" s="207"/>
      <c r="GK26" s="207"/>
      <c r="GL26" s="207"/>
      <c r="GM26" s="207"/>
      <c r="GN26" s="207"/>
      <c r="GO26" s="207"/>
      <c r="GP26" s="207"/>
      <c r="GQ26" s="207"/>
      <c r="GR26" s="207"/>
      <c r="GS26" s="207"/>
      <c r="GT26" s="207"/>
      <c r="GU26" s="207"/>
      <c r="GV26" s="207"/>
      <c r="GW26" s="207"/>
      <c r="GX26" s="207" t="s">
        <v>41</v>
      </c>
      <c r="GY26" s="207">
        <v>1</v>
      </c>
      <c r="GZ26" s="207" t="s">
        <v>5210</v>
      </c>
      <c r="HA26" s="207">
        <f t="shared" si="9"/>
        <v>72</v>
      </c>
      <c r="HB26" s="207"/>
      <c r="HC26" s="207">
        <v>1</v>
      </c>
      <c r="HD26" s="207">
        <f t="shared" si="10"/>
        <v>3600</v>
      </c>
      <c r="HE26" s="207">
        <v>2</v>
      </c>
      <c r="HF26" s="207"/>
      <c r="HG26" s="207"/>
      <c r="HH26" s="207">
        <v>1200</v>
      </c>
      <c r="HI26" s="209">
        <v>2.73</v>
      </c>
      <c r="HJ26" s="209">
        <f t="shared" si="29"/>
        <v>3276</v>
      </c>
      <c r="HK26" s="207">
        <v>2</v>
      </c>
      <c r="HL26" s="207"/>
      <c r="HM26" s="207">
        <v>1200</v>
      </c>
      <c r="HN26" s="209">
        <v>2.73</v>
      </c>
      <c r="HO26" s="209">
        <f t="shared" si="30"/>
        <v>3276</v>
      </c>
      <c r="HP26" s="207">
        <v>2</v>
      </c>
      <c r="HQ26" s="207"/>
      <c r="HR26" s="207">
        <v>1200</v>
      </c>
      <c r="HS26" s="209">
        <v>2.73</v>
      </c>
      <c r="HT26" s="209">
        <f t="shared" si="31"/>
        <v>3276</v>
      </c>
      <c r="HU26" s="207"/>
      <c r="HV26" s="207"/>
      <c r="HW26" s="207"/>
      <c r="HX26" s="209">
        <v>2.73</v>
      </c>
      <c r="HY26" s="209">
        <f t="shared" si="32"/>
        <v>0</v>
      </c>
      <c r="HZ26" s="207">
        <v>2</v>
      </c>
      <c r="IA26" s="209">
        <v>3890.25</v>
      </c>
      <c r="IB26" s="209">
        <f t="shared" si="33"/>
        <v>7780.5</v>
      </c>
      <c r="IC26" s="169"/>
      <c r="ID26" s="169"/>
      <c r="IE26" s="169"/>
      <c r="IF26" s="169"/>
      <c r="IG26" s="165"/>
      <c r="IH26" s="165"/>
      <c r="II26" s="165"/>
      <c r="IJ26" s="165"/>
      <c r="IK26" s="165"/>
      <c r="IL26" s="210"/>
      <c r="IM26" s="211">
        <f t="shared" si="34"/>
        <v>4835.2</v>
      </c>
      <c r="IN26" s="209">
        <v>7500</v>
      </c>
      <c r="IO26" s="212">
        <f t="shared" si="35"/>
        <v>1</v>
      </c>
      <c r="IP26" s="209">
        <f t="shared" si="36"/>
        <v>17608.5</v>
      </c>
      <c r="IQ26" s="209">
        <v>10000</v>
      </c>
      <c r="IR26" s="212">
        <f t="shared" si="37"/>
        <v>2</v>
      </c>
      <c r="IS26" s="213"/>
      <c r="IT26" s="291"/>
      <c r="IV26" s="352">
        <v>97124</v>
      </c>
      <c r="IW26" s="352" t="s">
        <v>5219</v>
      </c>
    </row>
    <row r="27" spans="1:257" x14ac:dyDescent="0.4">
      <c r="A27" s="158"/>
      <c r="B27" s="156"/>
      <c r="C27" s="156"/>
      <c r="D27" s="156"/>
      <c r="E27" s="156"/>
      <c r="F27" s="204"/>
      <c r="G27" s="156"/>
      <c r="H27" s="156"/>
      <c r="I27" s="156"/>
      <c r="J27" s="158"/>
      <c r="K27" s="158"/>
      <c r="L27" s="158"/>
      <c r="M27" s="158"/>
      <c r="N27" s="205"/>
      <c r="O27" s="158"/>
      <c r="P27" s="203"/>
      <c r="Q27" s="158"/>
      <c r="R27" s="158"/>
      <c r="S27" s="158"/>
      <c r="T27" s="158"/>
      <c r="U27" s="158"/>
      <c r="V27" s="367" t="e">
        <f>VLOOKUP(D27, $R$649:$S$670,2,FALSE)</f>
        <v>#N/A</v>
      </c>
      <c r="W27" s="366"/>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205"/>
      <c r="AV27" s="205"/>
      <c r="AW27" s="205"/>
      <c r="AX27" s="338"/>
      <c r="AY27" s="206"/>
      <c r="AZ27" s="205"/>
      <c r="BA27" s="205"/>
      <c r="BB27" s="205"/>
      <c r="BC27" s="207"/>
      <c r="BD27" s="207"/>
      <c r="BE27" s="207"/>
      <c r="BF27" s="207"/>
      <c r="BG27" s="207"/>
      <c r="BH27" s="207"/>
      <c r="BI27" s="207"/>
      <c r="BJ27" s="207"/>
      <c r="BK27" s="207"/>
      <c r="BL27" s="208"/>
      <c r="BM27" s="209"/>
      <c r="BN27" s="209"/>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9"/>
      <c r="CM27" s="209"/>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9"/>
      <c r="DL27" s="209"/>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9"/>
      <c r="EK27" s="209"/>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9"/>
      <c r="FJ27" s="209"/>
      <c r="FK27" s="207"/>
      <c r="FL27" s="207"/>
      <c r="FM27" s="207"/>
      <c r="FN27" s="207"/>
      <c r="FO27" s="207"/>
      <c r="FP27" s="207"/>
      <c r="FQ27" s="207"/>
      <c r="FR27" s="207"/>
      <c r="FS27" s="207"/>
      <c r="FT27" s="209"/>
      <c r="FU27" s="209"/>
      <c r="FV27" s="207"/>
      <c r="FW27" s="207"/>
      <c r="FX27" s="207"/>
      <c r="FY27" s="207"/>
      <c r="FZ27" s="207"/>
      <c r="GA27" s="207"/>
      <c r="GB27" s="207"/>
      <c r="GC27" s="207"/>
      <c r="GD27" s="207"/>
      <c r="GE27" s="209"/>
      <c r="GF27" s="209"/>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9"/>
      <c r="HJ27" s="209"/>
      <c r="HK27" s="207"/>
      <c r="HL27" s="207"/>
      <c r="HM27" s="207"/>
      <c r="HN27" s="209"/>
      <c r="HO27" s="209"/>
      <c r="HP27" s="207"/>
      <c r="HQ27" s="207"/>
      <c r="HR27" s="207"/>
      <c r="HS27" s="209"/>
      <c r="HT27" s="209"/>
      <c r="HU27" s="207"/>
      <c r="HV27" s="207"/>
      <c r="HW27" s="207"/>
      <c r="HX27" s="209"/>
      <c r="HY27" s="209"/>
      <c r="HZ27" s="207"/>
      <c r="IA27" s="209"/>
      <c r="IB27" s="209"/>
      <c r="IC27" s="169"/>
      <c r="ID27" s="169"/>
      <c r="IE27" s="169"/>
      <c r="IF27" s="169"/>
      <c r="IG27" s="165"/>
      <c r="IH27" s="165"/>
      <c r="II27" s="165"/>
      <c r="IJ27" s="165"/>
      <c r="IK27" s="165"/>
      <c r="IL27" s="210"/>
      <c r="IM27" s="211"/>
      <c r="IN27" s="209"/>
      <c r="IO27" s="212"/>
      <c r="IP27" s="209"/>
      <c r="IQ27" s="209"/>
      <c r="IR27" s="212"/>
      <c r="IS27" s="213"/>
      <c r="IT27" s="291"/>
      <c r="IV27" s="66">
        <v>1140</v>
      </c>
      <c r="IW27" s="66" t="s">
        <v>5220</v>
      </c>
    </row>
    <row r="28" spans="1:257" x14ac:dyDescent="0.4">
      <c r="A28" s="158"/>
      <c r="B28" s="156"/>
      <c r="C28" s="156"/>
      <c r="D28" s="156"/>
      <c r="E28" s="156"/>
      <c r="F28" s="204"/>
      <c r="G28" s="156"/>
      <c r="H28" s="156"/>
      <c r="I28" s="156"/>
      <c r="J28" s="158"/>
      <c r="K28" s="158"/>
      <c r="L28" s="158"/>
      <c r="M28" s="158"/>
      <c r="N28" s="205"/>
      <c r="O28" s="158"/>
      <c r="P28" s="203"/>
      <c r="Q28" s="158"/>
      <c r="R28" s="158"/>
      <c r="S28" s="158"/>
      <c r="T28" s="158"/>
      <c r="U28" s="158"/>
      <c r="V28" s="367" t="e">
        <f>VLOOKUP(D28, $R$649:$S$670,2,FALSE)</f>
        <v>#N/A</v>
      </c>
      <c r="W28" s="366"/>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205"/>
      <c r="AV28" s="205"/>
      <c r="AW28" s="205"/>
      <c r="AX28" s="338"/>
      <c r="AY28" s="206"/>
      <c r="AZ28" s="205"/>
      <c r="BA28" s="205"/>
      <c r="BB28" s="205"/>
      <c r="BC28" s="207"/>
      <c r="BD28" s="207"/>
      <c r="BE28" s="207"/>
      <c r="BF28" s="207"/>
      <c r="BG28" s="207"/>
      <c r="BH28" s="207"/>
      <c r="BI28" s="207"/>
      <c r="BJ28" s="207"/>
      <c r="BK28" s="207"/>
      <c r="BL28" s="208"/>
      <c r="BM28" s="209"/>
      <c r="BN28" s="209"/>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9"/>
      <c r="CM28" s="209"/>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9"/>
      <c r="DL28" s="209"/>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9"/>
      <c r="EK28" s="209"/>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9"/>
      <c r="FJ28" s="209"/>
      <c r="FK28" s="207"/>
      <c r="FL28" s="207"/>
      <c r="FM28" s="207"/>
      <c r="FN28" s="207"/>
      <c r="FO28" s="207"/>
      <c r="FP28" s="207"/>
      <c r="FQ28" s="207"/>
      <c r="FR28" s="207"/>
      <c r="FS28" s="207"/>
      <c r="FT28" s="209"/>
      <c r="FU28" s="209"/>
      <c r="FV28" s="207"/>
      <c r="FW28" s="207"/>
      <c r="FX28" s="207"/>
      <c r="FY28" s="207"/>
      <c r="FZ28" s="207"/>
      <c r="GA28" s="207"/>
      <c r="GB28" s="207"/>
      <c r="GC28" s="207"/>
      <c r="GD28" s="207"/>
      <c r="GE28" s="209"/>
      <c r="GF28" s="209"/>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9"/>
      <c r="HJ28" s="209"/>
      <c r="HK28" s="207"/>
      <c r="HL28" s="207"/>
      <c r="HM28" s="207"/>
      <c r="HN28" s="209"/>
      <c r="HO28" s="209"/>
      <c r="HP28" s="207"/>
      <c r="HQ28" s="207"/>
      <c r="HR28" s="207"/>
      <c r="HS28" s="209"/>
      <c r="HT28" s="209"/>
      <c r="HU28" s="207"/>
      <c r="HV28" s="207"/>
      <c r="HW28" s="207"/>
      <c r="HX28" s="209"/>
      <c r="HY28" s="209"/>
      <c r="HZ28" s="207"/>
      <c r="IA28" s="209"/>
      <c r="IB28" s="209"/>
      <c r="IC28" s="169"/>
      <c r="ID28" s="169"/>
      <c r="IE28" s="169"/>
      <c r="IF28" s="169"/>
      <c r="IG28" s="165"/>
      <c r="IH28" s="165"/>
      <c r="II28" s="165"/>
      <c r="IJ28" s="165"/>
      <c r="IK28" s="165"/>
      <c r="IL28" s="210"/>
      <c r="IM28" s="211"/>
      <c r="IN28" s="209"/>
      <c r="IO28" s="212"/>
      <c r="IP28" s="209"/>
      <c r="IQ28" s="209"/>
      <c r="IR28" s="212"/>
      <c r="IS28" s="213"/>
      <c r="IT28" s="291"/>
      <c r="IV28" s="66">
        <v>74663</v>
      </c>
      <c r="IW28" s="66" t="s">
        <v>5221</v>
      </c>
    </row>
    <row r="29" spans="1:257" x14ac:dyDescent="0.4">
      <c r="A29" s="158">
        <f>+A20+1</f>
        <v>2</v>
      </c>
      <c r="B29" s="156" t="s">
        <v>887</v>
      </c>
      <c r="C29" s="156">
        <v>412</v>
      </c>
      <c r="D29" s="251">
        <v>63342</v>
      </c>
      <c r="E29" s="251">
        <v>1400</v>
      </c>
      <c r="F29" s="204" t="s">
        <v>5222</v>
      </c>
      <c r="G29" s="251">
        <v>11</v>
      </c>
      <c r="H29" s="156"/>
      <c r="I29" s="156" t="s">
        <v>3528</v>
      </c>
      <c r="J29" s="158" t="s">
        <v>3710</v>
      </c>
      <c r="K29" s="158"/>
      <c r="L29" s="158" t="s">
        <v>3703</v>
      </c>
      <c r="M29" s="158"/>
      <c r="N29" s="205">
        <v>21</v>
      </c>
      <c r="O29" s="158">
        <v>41</v>
      </c>
      <c r="P29" s="203" t="s">
        <v>5223</v>
      </c>
      <c r="Q29" s="158">
        <v>54</v>
      </c>
      <c r="R29" s="158" t="s">
        <v>3269</v>
      </c>
      <c r="S29" s="158"/>
      <c r="T29" s="158"/>
      <c r="U29" s="158"/>
      <c r="V29" s="367"/>
      <c r="W29" s="366"/>
      <c r="X29" s="158"/>
      <c r="Y29" s="158"/>
      <c r="Z29" s="158"/>
      <c r="AA29" s="158"/>
      <c r="AB29" s="158"/>
      <c r="AC29" s="158"/>
      <c r="AD29" s="158"/>
      <c r="AE29" s="158" t="s">
        <v>1293</v>
      </c>
      <c r="AF29" s="158" t="s">
        <v>44</v>
      </c>
      <c r="AG29" s="158"/>
      <c r="AH29" s="158" t="s">
        <v>887</v>
      </c>
      <c r="AI29" s="158" t="s">
        <v>5224</v>
      </c>
      <c r="AJ29" s="158"/>
      <c r="AK29" s="158"/>
      <c r="AL29" s="158">
        <v>700</v>
      </c>
      <c r="AM29" s="158"/>
      <c r="AN29" s="158"/>
      <c r="AO29" s="158"/>
      <c r="AP29" s="158"/>
      <c r="AQ29" s="158"/>
      <c r="AR29" s="158"/>
      <c r="AS29" s="158"/>
      <c r="AT29" s="158" t="s">
        <v>5225</v>
      </c>
      <c r="AU29" s="205">
        <v>21</v>
      </c>
      <c r="AV29" s="205">
        <v>20</v>
      </c>
      <c r="AW29" s="205">
        <f t="shared" si="0"/>
        <v>41</v>
      </c>
      <c r="AX29" s="205" t="s">
        <v>5223</v>
      </c>
      <c r="AY29" s="214">
        <v>30</v>
      </c>
      <c r="AZ29" s="205">
        <v>24</v>
      </c>
      <c r="BA29" s="205">
        <f t="shared" si="1"/>
        <v>54</v>
      </c>
      <c r="BB29" s="205"/>
      <c r="BC29" s="207">
        <v>1.0000000000000001E-17</v>
      </c>
      <c r="BD29" s="207">
        <v>9.9999999999999997E-29</v>
      </c>
      <c r="BE29" s="207">
        <v>1.0000000000000001E-30</v>
      </c>
      <c r="BF29" s="207">
        <v>4</v>
      </c>
      <c r="BG29" s="207">
        <v>1</v>
      </c>
      <c r="BH29" s="207">
        <v>0</v>
      </c>
      <c r="BI29" s="207"/>
      <c r="BJ29" s="207"/>
      <c r="BK29" s="207"/>
      <c r="BL29" s="208">
        <v>0</v>
      </c>
      <c r="BM29" s="209">
        <v>249.45</v>
      </c>
      <c r="BN29" s="209">
        <f t="shared" si="2"/>
        <v>0</v>
      </c>
      <c r="BO29" s="207"/>
      <c r="BP29" s="207"/>
      <c r="BQ29" s="207"/>
      <c r="BR29" s="207"/>
      <c r="BS29" s="207"/>
      <c r="BT29" s="207"/>
      <c r="BU29" s="207"/>
      <c r="BV29" s="207"/>
      <c r="BW29" s="207"/>
      <c r="BX29" s="207"/>
      <c r="BY29" s="207"/>
      <c r="BZ29" s="207"/>
      <c r="CA29" s="207"/>
      <c r="CB29" s="207"/>
      <c r="CC29" s="207"/>
      <c r="CD29" s="207"/>
      <c r="CE29" s="207"/>
      <c r="CF29" s="207">
        <v>1</v>
      </c>
      <c r="CG29" s="207">
        <v>1</v>
      </c>
      <c r="CH29" s="207"/>
      <c r="CI29" s="207"/>
      <c r="CJ29" s="207"/>
      <c r="CK29" s="207">
        <f t="shared" ref="CK29:CK35" si="38">2*AW29</f>
        <v>82</v>
      </c>
      <c r="CL29" s="209">
        <v>477.3</v>
      </c>
      <c r="CM29" s="209">
        <f t="shared" si="3"/>
        <v>39138.6</v>
      </c>
      <c r="CN29" s="207"/>
      <c r="CO29" s="207"/>
      <c r="CP29" s="207"/>
      <c r="CQ29" s="207"/>
      <c r="CR29" s="207"/>
      <c r="CS29" s="207"/>
      <c r="CT29" s="207"/>
      <c r="CU29" s="207"/>
      <c r="CV29" s="207"/>
      <c r="CW29" s="207"/>
      <c r="CX29" s="207"/>
      <c r="CY29" s="207"/>
      <c r="CZ29" s="207"/>
      <c r="DA29" s="207">
        <f t="shared" ref="DA29:DA35" si="39">2*AW29</f>
        <v>82</v>
      </c>
      <c r="DB29" s="207"/>
      <c r="DC29" s="207"/>
      <c r="DD29" s="207"/>
      <c r="DE29" s="207">
        <v>1</v>
      </c>
      <c r="DF29" s="207">
        <v>0</v>
      </c>
      <c r="DG29" s="207"/>
      <c r="DH29" s="207"/>
      <c r="DI29" s="207"/>
      <c r="DJ29" s="207">
        <v>0</v>
      </c>
      <c r="DK29" s="209">
        <v>120.88</v>
      </c>
      <c r="DL29" s="209">
        <f t="shared" si="4"/>
        <v>0</v>
      </c>
      <c r="DM29" s="207"/>
      <c r="DN29" s="207"/>
      <c r="DO29" s="207"/>
      <c r="DP29" s="207"/>
      <c r="DQ29" s="207"/>
      <c r="DR29" s="207"/>
      <c r="DS29" s="207"/>
      <c r="DT29" s="207"/>
      <c r="DU29" s="207"/>
      <c r="DV29" s="207"/>
      <c r="DW29" s="207"/>
      <c r="DX29" s="207"/>
      <c r="DY29" s="207"/>
      <c r="DZ29" s="207"/>
      <c r="EA29" s="207"/>
      <c r="EB29" s="207"/>
      <c r="EC29" s="207"/>
      <c r="ED29" s="207">
        <v>0</v>
      </c>
      <c r="EE29" s="207">
        <v>0</v>
      </c>
      <c r="EF29" s="207"/>
      <c r="EG29" s="207"/>
      <c r="EH29" s="207"/>
      <c r="EI29" s="207">
        <v>0</v>
      </c>
      <c r="EJ29" s="209">
        <v>191.55</v>
      </c>
      <c r="EK29" s="209">
        <f t="shared" si="5"/>
        <v>0</v>
      </c>
      <c r="EL29" s="207"/>
      <c r="EM29" s="207"/>
      <c r="EN29" s="207"/>
      <c r="EO29" s="207"/>
      <c r="EP29" s="207"/>
      <c r="EQ29" s="207"/>
      <c r="ER29" s="207"/>
      <c r="ES29" s="207"/>
      <c r="ET29" s="207"/>
      <c r="EU29" s="207"/>
      <c r="EV29" s="207"/>
      <c r="EW29" s="207"/>
      <c r="EX29" s="207"/>
      <c r="EY29" s="207"/>
      <c r="EZ29" s="207"/>
      <c r="FA29" s="207"/>
      <c r="FB29" s="207"/>
      <c r="FC29" s="207">
        <v>0</v>
      </c>
      <c r="FD29" s="207">
        <v>0</v>
      </c>
      <c r="FE29" s="207"/>
      <c r="FF29" s="207"/>
      <c r="FG29" s="207"/>
      <c r="FH29" s="207">
        <v>1.0000000000000001E-30</v>
      </c>
      <c r="FI29" s="209">
        <v>32.1</v>
      </c>
      <c r="FJ29" s="209">
        <f t="shared" si="6"/>
        <v>3.2100000000000005E-29</v>
      </c>
      <c r="FK29" s="207"/>
      <c r="FL29" s="207"/>
      <c r="FM29" s="207"/>
      <c r="FN29" s="207">
        <v>0</v>
      </c>
      <c r="FO29" s="207">
        <v>0</v>
      </c>
      <c r="FP29" s="207"/>
      <c r="FQ29" s="207"/>
      <c r="FR29" s="207"/>
      <c r="FS29" s="207">
        <v>1.0000000000000001E-30</v>
      </c>
      <c r="FT29" s="209">
        <v>25.68</v>
      </c>
      <c r="FU29" s="209">
        <f t="shared" si="7"/>
        <v>2.5680000000000004E-29</v>
      </c>
      <c r="FV29" s="207"/>
      <c r="FW29" s="207"/>
      <c r="FX29" s="207"/>
      <c r="FY29" s="207">
        <v>0</v>
      </c>
      <c r="FZ29" s="207">
        <v>0</v>
      </c>
      <c r="GA29" s="207"/>
      <c r="GB29" s="207"/>
      <c r="GC29" s="207"/>
      <c r="GD29" s="207">
        <v>0</v>
      </c>
      <c r="GE29" s="209">
        <v>56.12</v>
      </c>
      <c r="GF29" s="209">
        <f t="shared" si="8"/>
        <v>0</v>
      </c>
      <c r="GG29" s="207"/>
      <c r="GH29" s="207"/>
      <c r="GI29" s="207"/>
      <c r="GJ29" s="207"/>
      <c r="GK29" s="207"/>
      <c r="GL29" s="207"/>
      <c r="GM29" s="207"/>
      <c r="GN29" s="207"/>
      <c r="GO29" s="207"/>
      <c r="GP29" s="207"/>
      <c r="GQ29" s="207"/>
      <c r="GR29" s="207"/>
      <c r="GS29" s="207"/>
      <c r="GT29" s="207"/>
      <c r="GU29" s="207"/>
      <c r="GV29" s="207"/>
      <c r="GW29" s="207"/>
      <c r="GX29" s="207" t="s">
        <v>918</v>
      </c>
      <c r="GY29" s="207">
        <v>0</v>
      </c>
      <c r="GZ29" s="207" t="s">
        <v>918</v>
      </c>
      <c r="HA29" s="207">
        <v>0</v>
      </c>
      <c r="HB29" s="207"/>
      <c r="HC29" s="207">
        <v>1</v>
      </c>
      <c r="HD29" s="207">
        <f t="shared" ref="HD29:HD35" si="40">+HH29+HM29+HR29+HW29</f>
        <v>2000</v>
      </c>
      <c r="HE29" s="207">
        <v>1</v>
      </c>
      <c r="HF29" s="207"/>
      <c r="HG29" s="207"/>
      <c r="HH29" s="207">
        <v>400</v>
      </c>
      <c r="HI29" s="209">
        <v>2.73</v>
      </c>
      <c r="HJ29" s="209">
        <f t="shared" si="11"/>
        <v>1092</v>
      </c>
      <c r="HK29" s="207">
        <v>2</v>
      </c>
      <c r="HL29" s="207"/>
      <c r="HM29" s="207">
        <v>800</v>
      </c>
      <c r="HN29" s="209">
        <v>2.73</v>
      </c>
      <c r="HO29" s="209">
        <f t="shared" si="12"/>
        <v>2184</v>
      </c>
      <c r="HP29" s="207">
        <v>2</v>
      </c>
      <c r="HQ29" s="207"/>
      <c r="HR29" s="207">
        <v>800</v>
      </c>
      <c r="HS29" s="209">
        <v>2.73</v>
      </c>
      <c r="HT29" s="209">
        <f t="shared" si="13"/>
        <v>2184</v>
      </c>
      <c r="HU29" s="207"/>
      <c r="HV29" s="207"/>
      <c r="HW29" s="207"/>
      <c r="HX29" s="209">
        <v>2.73</v>
      </c>
      <c r="HY29" s="209">
        <f t="shared" si="14"/>
        <v>0</v>
      </c>
      <c r="HZ29" s="207">
        <v>2</v>
      </c>
      <c r="IA29" s="209">
        <v>3890.25</v>
      </c>
      <c r="IB29" s="209">
        <f t="shared" si="15"/>
        <v>7780.5</v>
      </c>
      <c r="IC29" s="169">
        <v>16.5</v>
      </c>
      <c r="ID29" s="169"/>
      <c r="IE29" s="169"/>
      <c r="IF29" s="169"/>
      <c r="IG29" s="165"/>
      <c r="IH29" s="165"/>
      <c r="II29" s="165"/>
      <c r="IJ29" s="165"/>
      <c r="IK29" s="165"/>
      <c r="IL29" s="210"/>
      <c r="IM29" s="211">
        <f t="shared" si="16"/>
        <v>39138.6</v>
      </c>
      <c r="IN29" s="209">
        <v>7500</v>
      </c>
      <c r="IO29" s="212">
        <f t="shared" si="17"/>
        <v>6</v>
      </c>
      <c r="IP29" s="209">
        <f t="shared" si="18"/>
        <v>13240.5</v>
      </c>
      <c r="IQ29" s="209">
        <v>10000</v>
      </c>
      <c r="IR29" s="212">
        <f t="shared" si="19"/>
        <v>2</v>
      </c>
      <c r="IS29" s="213"/>
      <c r="IT29" s="291"/>
      <c r="IV29" s="66">
        <v>1370</v>
      </c>
      <c r="IW29" s="66" t="s">
        <v>5226</v>
      </c>
    </row>
    <row r="30" spans="1:257" x14ac:dyDescent="0.4">
      <c r="A30" s="158">
        <f>+A21+1</f>
        <v>2</v>
      </c>
      <c r="B30" s="156" t="s">
        <v>887</v>
      </c>
      <c r="C30" s="156">
        <v>412</v>
      </c>
      <c r="D30" s="251">
        <v>63342</v>
      </c>
      <c r="E30" s="251">
        <v>1400</v>
      </c>
      <c r="F30" s="204" t="s">
        <v>5222</v>
      </c>
      <c r="G30" s="251">
        <v>11</v>
      </c>
      <c r="H30" s="156"/>
      <c r="I30" s="156" t="s">
        <v>3528</v>
      </c>
      <c r="J30" s="158" t="s">
        <v>3710</v>
      </c>
      <c r="K30" s="158"/>
      <c r="L30" s="158" t="s">
        <v>3703</v>
      </c>
      <c r="M30" s="158"/>
      <c r="N30" s="205">
        <v>21</v>
      </c>
      <c r="O30" s="158">
        <v>41</v>
      </c>
      <c r="P30" s="203" t="s">
        <v>5223</v>
      </c>
      <c r="Q30" s="158">
        <v>54</v>
      </c>
      <c r="R30" s="158" t="s">
        <v>41</v>
      </c>
      <c r="S30" s="158"/>
      <c r="T30" s="158"/>
      <c r="U30" s="158"/>
      <c r="V30" s="367"/>
      <c r="W30" s="366"/>
      <c r="X30" s="158"/>
      <c r="Y30" s="158"/>
      <c r="Z30" s="158"/>
      <c r="AA30" s="158"/>
      <c r="AB30" s="158"/>
      <c r="AC30" s="158"/>
      <c r="AD30" s="158"/>
      <c r="AE30" s="158" t="s">
        <v>1293</v>
      </c>
      <c r="AF30" s="158" t="s">
        <v>44</v>
      </c>
      <c r="AG30" s="158"/>
      <c r="AH30" s="158" t="s">
        <v>5227</v>
      </c>
      <c r="AI30" s="158" t="s">
        <v>4540</v>
      </c>
      <c r="AJ30" s="158"/>
      <c r="AK30" s="158"/>
      <c r="AL30" s="158" t="s">
        <v>5227</v>
      </c>
      <c r="AM30" s="158"/>
      <c r="AN30" s="158"/>
      <c r="AO30" s="158"/>
      <c r="AP30" s="158"/>
      <c r="AQ30" s="158"/>
      <c r="AR30" s="158" t="s">
        <v>5228</v>
      </c>
      <c r="AS30" s="158"/>
      <c r="AT30" s="158" t="s">
        <v>5225</v>
      </c>
      <c r="AU30" s="205">
        <v>21</v>
      </c>
      <c r="AV30" s="205">
        <v>20</v>
      </c>
      <c r="AW30" s="205">
        <f t="shared" ref="AW30:AW35" si="41">+AU30+AV30</f>
        <v>41</v>
      </c>
      <c r="AX30" s="205" t="s">
        <v>5223</v>
      </c>
      <c r="AY30" s="214">
        <v>30</v>
      </c>
      <c r="AZ30" s="205">
        <v>24</v>
      </c>
      <c r="BA30" s="205">
        <f t="shared" ref="BA30:BA35" si="42">AY30+AZ30</f>
        <v>54</v>
      </c>
      <c r="BB30" s="205"/>
      <c r="BC30" s="207">
        <v>1.0000000000000001E-17</v>
      </c>
      <c r="BD30" s="207">
        <v>9.9999999999999997E-29</v>
      </c>
      <c r="BE30" s="207">
        <v>1.0000000000000001E-30</v>
      </c>
      <c r="BF30" s="207">
        <v>4</v>
      </c>
      <c r="BG30" s="207">
        <v>1</v>
      </c>
      <c r="BH30" s="207">
        <v>0</v>
      </c>
      <c r="BI30" s="207"/>
      <c r="BJ30" s="207"/>
      <c r="BK30" s="207"/>
      <c r="BL30" s="208">
        <v>0</v>
      </c>
      <c r="BM30" s="209">
        <v>249.45</v>
      </c>
      <c r="BN30" s="209">
        <f t="shared" ref="BN30:BN35" si="43">BL30*BM30</f>
        <v>0</v>
      </c>
      <c r="BO30" s="207"/>
      <c r="BP30" s="207"/>
      <c r="BQ30" s="207"/>
      <c r="BR30" s="207"/>
      <c r="BS30" s="207"/>
      <c r="BT30" s="207"/>
      <c r="BU30" s="207"/>
      <c r="BV30" s="207"/>
      <c r="BW30" s="207"/>
      <c r="BX30" s="207"/>
      <c r="BY30" s="207"/>
      <c r="BZ30" s="207"/>
      <c r="CA30" s="207"/>
      <c r="CB30" s="207"/>
      <c r="CC30" s="207"/>
      <c r="CD30" s="207"/>
      <c r="CE30" s="207"/>
      <c r="CF30" s="207">
        <v>1</v>
      </c>
      <c r="CG30" s="207">
        <v>1</v>
      </c>
      <c r="CH30" s="207"/>
      <c r="CI30" s="207"/>
      <c r="CJ30" s="207"/>
      <c r="CK30" s="207">
        <f t="shared" si="38"/>
        <v>82</v>
      </c>
      <c r="CL30" s="209">
        <v>477.3</v>
      </c>
      <c r="CM30" s="209">
        <f t="shared" ref="CM30:CM35" si="44">CL30*CK30</f>
        <v>39138.6</v>
      </c>
      <c r="CN30" s="207"/>
      <c r="CO30" s="207"/>
      <c r="CP30" s="207"/>
      <c r="CQ30" s="207"/>
      <c r="CR30" s="207"/>
      <c r="CS30" s="207"/>
      <c r="CT30" s="207"/>
      <c r="CU30" s="207"/>
      <c r="CV30" s="207"/>
      <c r="CW30" s="207"/>
      <c r="CX30" s="207"/>
      <c r="CY30" s="207"/>
      <c r="CZ30" s="207"/>
      <c r="DA30" s="207">
        <f t="shared" si="39"/>
        <v>82</v>
      </c>
      <c r="DB30" s="207"/>
      <c r="DC30" s="207"/>
      <c r="DD30" s="207"/>
      <c r="DE30" s="207">
        <v>1</v>
      </c>
      <c r="DF30" s="207">
        <v>0</v>
      </c>
      <c r="DG30" s="207"/>
      <c r="DH30" s="207"/>
      <c r="DI30" s="207"/>
      <c r="DJ30" s="207">
        <v>0</v>
      </c>
      <c r="DK30" s="209">
        <v>120.88</v>
      </c>
      <c r="DL30" s="209">
        <f t="shared" ref="DL30:DL35" si="45">DK30*DJ30</f>
        <v>0</v>
      </c>
      <c r="DM30" s="207"/>
      <c r="DN30" s="207"/>
      <c r="DO30" s="207"/>
      <c r="DP30" s="207"/>
      <c r="DQ30" s="207"/>
      <c r="DR30" s="207"/>
      <c r="DS30" s="207"/>
      <c r="DT30" s="207"/>
      <c r="DU30" s="207"/>
      <c r="DV30" s="207"/>
      <c r="DW30" s="207"/>
      <c r="DX30" s="207"/>
      <c r="DY30" s="207"/>
      <c r="DZ30" s="207"/>
      <c r="EA30" s="207"/>
      <c r="EB30" s="207"/>
      <c r="EC30" s="207"/>
      <c r="ED30" s="207">
        <v>0</v>
      </c>
      <c r="EE30" s="207">
        <v>0</v>
      </c>
      <c r="EF30" s="207"/>
      <c r="EG30" s="207"/>
      <c r="EH30" s="207"/>
      <c r="EI30" s="207">
        <v>0</v>
      </c>
      <c r="EJ30" s="209">
        <v>191.55</v>
      </c>
      <c r="EK30" s="209">
        <f t="shared" ref="EK30:EK35" si="46">EJ30*EI30</f>
        <v>0</v>
      </c>
      <c r="EL30" s="207"/>
      <c r="EM30" s="207"/>
      <c r="EN30" s="207"/>
      <c r="EO30" s="207"/>
      <c r="EP30" s="207"/>
      <c r="EQ30" s="207"/>
      <c r="ER30" s="207"/>
      <c r="ES30" s="207"/>
      <c r="ET30" s="207"/>
      <c r="EU30" s="207"/>
      <c r="EV30" s="207"/>
      <c r="EW30" s="207"/>
      <c r="EX30" s="207"/>
      <c r="EY30" s="207"/>
      <c r="EZ30" s="207"/>
      <c r="FA30" s="207"/>
      <c r="FB30" s="207"/>
      <c r="FC30" s="207">
        <v>0</v>
      </c>
      <c r="FD30" s="207">
        <v>0</v>
      </c>
      <c r="FE30" s="207"/>
      <c r="FF30" s="207"/>
      <c r="FG30" s="207"/>
      <c r="FH30" s="207">
        <v>1.0000000000000001E-30</v>
      </c>
      <c r="FI30" s="209">
        <v>32.1</v>
      </c>
      <c r="FJ30" s="209">
        <f t="shared" ref="FJ30:FJ35" si="47">FH30*FI30</f>
        <v>3.2100000000000005E-29</v>
      </c>
      <c r="FK30" s="207"/>
      <c r="FL30" s="207"/>
      <c r="FM30" s="207"/>
      <c r="FN30" s="207">
        <v>0</v>
      </c>
      <c r="FO30" s="207">
        <v>0</v>
      </c>
      <c r="FP30" s="207"/>
      <c r="FQ30" s="207"/>
      <c r="FR30" s="207"/>
      <c r="FS30" s="207">
        <v>1.0000000000000001E-30</v>
      </c>
      <c r="FT30" s="209">
        <v>25.68</v>
      </c>
      <c r="FU30" s="209">
        <f t="shared" ref="FU30:FU35" si="48">FT30*FS30</f>
        <v>2.5680000000000004E-29</v>
      </c>
      <c r="FV30" s="207"/>
      <c r="FW30" s="207"/>
      <c r="FX30" s="207"/>
      <c r="FY30" s="207">
        <v>0</v>
      </c>
      <c r="FZ30" s="207">
        <v>0</v>
      </c>
      <c r="GA30" s="207"/>
      <c r="GB30" s="207"/>
      <c r="GC30" s="207"/>
      <c r="GD30" s="207">
        <v>0</v>
      </c>
      <c r="GE30" s="209">
        <v>56.12</v>
      </c>
      <c r="GF30" s="209">
        <f t="shared" ref="GF30:GF35" si="49">GE30*GD30</f>
        <v>0</v>
      </c>
      <c r="GG30" s="207"/>
      <c r="GH30" s="207"/>
      <c r="GI30" s="207"/>
      <c r="GJ30" s="207"/>
      <c r="GK30" s="207"/>
      <c r="GL30" s="207"/>
      <c r="GM30" s="207"/>
      <c r="GN30" s="207"/>
      <c r="GO30" s="207"/>
      <c r="GP30" s="207"/>
      <c r="GQ30" s="207"/>
      <c r="GR30" s="207"/>
      <c r="GS30" s="207"/>
      <c r="GT30" s="207"/>
      <c r="GU30" s="207"/>
      <c r="GV30" s="207"/>
      <c r="GW30" s="207"/>
      <c r="GX30" s="207" t="s">
        <v>918</v>
      </c>
      <c r="GY30" s="207">
        <v>0</v>
      </c>
      <c r="GZ30" s="207" t="s">
        <v>918</v>
      </c>
      <c r="HA30" s="207">
        <v>0</v>
      </c>
      <c r="HB30" s="207"/>
      <c r="HC30" s="207">
        <v>1</v>
      </c>
      <c r="HD30" s="207">
        <f t="shared" si="40"/>
        <v>2000</v>
      </c>
      <c r="HE30" s="207">
        <v>1</v>
      </c>
      <c r="HF30" s="207"/>
      <c r="HG30" s="207"/>
      <c r="HH30" s="207">
        <v>400</v>
      </c>
      <c r="HI30" s="209">
        <v>2.73</v>
      </c>
      <c r="HJ30" s="209">
        <f t="shared" ref="HJ30:HJ35" si="50">HI30*HH30</f>
        <v>1092</v>
      </c>
      <c r="HK30" s="207">
        <v>2</v>
      </c>
      <c r="HL30" s="207"/>
      <c r="HM30" s="207">
        <v>800</v>
      </c>
      <c r="HN30" s="209">
        <v>2.73</v>
      </c>
      <c r="HO30" s="209">
        <f t="shared" ref="HO30:HO35" si="51">PRODUCT(HM30:HN30)</f>
        <v>2184</v>
      </c>
      <c r="HP30" s="207">
        <v>2</v>
      </c>
      <c r="HQ30" s="207"/>
      <c r="HR30" s="207">
        <v>800</v>
      </c>
      <c r="HS30" s="209">
        <v>2.73</v>
      </c>
      <c r="HT30" s="209">
        <f t="shared" ref="HT30:HT35" si="52">HS30*HR30</f>
        <v>2184</v>
      </c>
      <c r="HU30" s="207"/>
      <c r="HV30" s="207"/>
      <c r="HW30" s="207"/>
      <c r="HX30" s="209">
        <v>2.73</v>
      </c>
      <c r="HY30" s="209">
        <f t="shared" ref="HY30:HY35" si="53">HX30*HW30</f>
        <v>0</v>
      </c>
      <c r="HZ30" s="207">
        <v>2</v>
      </c>
      <c r="IA30" s="209">
        <v>3890.25</v>
      </c>
      <c r="IB30" s="209">
        <f t="shared" ref="IB30:IB35" si="54">IA30*HZ30</f>
        <v>7780.5</v>
      </c>
      <c r="IC30" s="169">
        <v>16.5</v>
      </c>
      <c r="ID30" s="169"/>
      <c r="IE30" s="169"/>
      <c r="IF30" s="169"/>
      <c r="IG30" s="165"/>
      <c r="IH30" s="165"/>
      <c r="II30" s="165"/>
      <c r="IJ30" s="165"/>
      <c r="IK30" s="165"/>
      <c r="IL30" s="210"/>
      <c r="IM30" s="211">
        <f t="shared" ref="IM30:IM35" si="55">SUM(BN30,CM30,DL30,EK30,FJ30,FU30,GF30)</f>
        <v>39138.6</v>
      </c>
      <c r="IN30" s="209">
        <v>7500</v>
      </c>
      <c r="IO30" s="212">
        <f t="shared" ref="IO30:IO35" si="56">ROUNDUP(IM30/IN30,0)</f>
        <v>6</v>
      </c>
      <c r="IP30" s="209">
        <f t="shared" ref="IP30:IP35" si="57">SUM(IB30,HT30,HY30,HO30,HJ30)</f>
        <v>13240.5</v>
      </c>
      <c r="IQ30" s="209">
        <v>10000</v>
      </c>
      <c r="IR30" s="212">
        <f t="shared" ref="IR30:IR35" si="58">ROUNDUP(IP30/IQ30,0)</f>
        <v>2</v>
      </c>
      <c r="IS30" s="213"/>
      <c r="IT30" s="291"/>
      <c r="IV30" s="66">
        <v>93595</v>
      </c>
      <c r="IW30" s="66" t="s">
        <v>5229</v>
      </c>
    </row>
    <row r="31" spans="1:257" x14ac:dyDescent="0.4">
      <c r="A31" s="158">
        <f>+A22+1</f>
        <v>2</v>
      </c>
      <c r="B31" s="156" t="s">
        <v>887</v>
      </c>
      <c r="C31" s="156">
        <v>412</v>
      </c>
      <c r="D31" s="251">
        <v>63342</v>
      </c>
      <c r="E31" s="251">
        <v>1400</v>
      </c>
      <c r="F31" s="204" t="s">
        <v>5222</v>
      </c>
      <c r="G31" s="251">
        <v>11</v>
      </c>
      <c r="H31" s="156"/>
      <c r="I31" s="156" t="s">
        <v>3528</v>
      </c>
      <c r="J31" s="158" t="s">
        <v>3710</v>
      </c>
      <c r="K31" s="158"/>
      <c r="L31" s="158" t="s">
        <v>3703</v>
      </c>
      <c r="M31" s="158"/>
      <c r="N31" s="205">
        <v>21</v>
      </c>
      <c r="O31" s="158">
        <v>41</v>
      </c>
      <c r="P31" s="203" t="s">
        <v>5223</v>
      </c>
      <c r="Q31" s="158">
        <v>54</v>
      </c>
      <c r="R31" s="158" t="s">
        <v>46</v>
      </c>
      <c r="S31" s="158"/>
      <c r="T31" s="158"/>
      <c r="U31" s="158"/>
      <c r="V31" s="367"/>
      <c r="W31" s="366"/>
      <c r="X31" s="158"/>
      <c r="Y31" s="158"/>
      <c r="Z31" s="158"/>
      <c r="AA31" s="158"/>
      <c r="AB31" s="158"/>
      <c r="AC31" s="158"/>
      <c r="AD31" s="158"/>
      <c r="AE31" s="158"/>
      <c r="AF31" s="158" t="s">
        <v>302</v>
      </c>
      <c r="AG31" s="158"/>
      <c r="AH31" s="158" t="s">
        <v>1287</v>
      </c>
      <c r="AI31" s="158" t="s">
        <v>5230</v>
      </c>
      <c r="AJ31" s="158"/>
      <c r="AK31" s="158"/>
      <c r="AL31" s="158">
        <v>400</v>
      </c>
      <c r="AM31" s="158"/>
      <c r="AN31" s="158"/>
      <c r="AO31" s="158"/>
      <c r="AP31" s="158"/>
      <c r="AQ31" s="158"/>
      <c r="AR31" s="158"/>
      <c r="AS31" s="158"/>
      <c r="AT31" s="158" t="s">
        <v>5225</v>
      </c>
      <c r="AU31" s="205">
        <v>21</v>
      </c>
      <c r="AV31" s="205">
        <v>20</v>
      </c>
      <c r="AW31" s="205">
        <f t="shared" si="41"/>
        <v>41</v>
      </c>
      <c r="AX31" s="205" t="s">
        <v>5223</v>
      </c>
      <c r="AY31" s="214">
        <v>30</v>
      </c>
      <c r="AZ31" s="205">
        <v>24</v>
      </c>
      <c r="BA31" s="205">
        <f t="shared" si="42"/>
        <v>54</v>
      </c>
      <c r="BB31" s="205"/>
      <c r="BC31" s="207">
        <v>1.0000000000000001E-17</v>
      </c>
      <c r="BD31" s="207">
        <v>9.9999999999999997E-29</v>
      </c>
      <c r="BE31" s="207">
        <v>1.0000000000000001E-30</v>
      </c>
      <c r="BF31" s="207">
        <v>4</v>
      </c>
      <c r="BG31" s="207">
        <v>1</v>
      </c>
      <c r="BH31" s="207">
        <v>0</v>
      </c>
      <c r="BI31" s="207"/>
      <c r="BJ31" s="207"/>
      <c r="BK31" s="207"/>
      <c r="BL31" s="208">
        <v>0</v>
      </c>
      <c r="BM31" s="209">
        <v>249.45</v>
      </c>
      <c r="BN31" s="209">
        <f t="shared" si="43"/>
        <v>0</v>
      </c>
      <c r="BO31" s="207"/>
      <c r="BP31" s="207"/>
      <c r="BQ31" s="207"/>
      <c r="BR31" s="207"/>
      <c r="BS31" s="207"/>
      <c r="BT31" s="207"/>
      <c r="BU31" s="207"/>
      <c r="BV31" s="207"/>
      <c r="BW31" s="207"/>
      <c r="BX31" s="207"/>
      <c r="BY31" s="207"/>
      <c r="BZ31" s="207"/>
      <c r="CA31" s="207"/>
      <c r="CB31" s="207"/>
      <c r="CC31" s="207"/>
      <c r="CD31" s="207"/>
      <c r="CE31" s="207"/>
      <c r="CF31" s="207">
        <v>1</v>
      </c>
      <c r="CG31" s="207">
        <v>1</v>
      </c>
      <c r="CH31" s="207"/>
      <c r="CI31" s="207"/>
      <c r="CJ31" s="207"/>
      <c r="CK31" s="207">
        <f t="shared" si="38"/>
        <v>82</v>
      </c>
      <c r="CL31" s="209">
        <v>477.3</v>
      </c>
      <c r="CM31" s="209">
        <f t="shared" si="44"/>
        <v>39138.6</v>
      </c>
      <c r="CN31" s="207"/>
      <c r="CO31" s="207"/>
      <c r="CP31" s="207"/>
      <c r="CQ31" s="207"/>
      <c r="CR31" s="207"/>
      <c r="CS31" s="207"/>
      <c r="CT31" s="207"/>
      <c r="CU31" s="207"/>
      <c r="CV31" s="207"/>
      <c r="CW31" s="207"/>
      <c r="CX31" s="207"/>
      <c r="CY31" s="207"/>
      <c r="CZ31" s="207"/>
      <c r="DA31" s="207">
        <f t="shared" si="39"/>
        <v>82</v>
      </c>
      <c r="DB31" s="207"/>
      <c r="DC31" s="207"/>
      <c r="DD31" s="207"/>
      <c r="DE31" s="207">
        <v>1</v>
      </c>
      <c r="DF31" s="207">
        <v>0</v>
      </c>
      <c r="DG31" s="207"/>
      <c r="DH31" s="207"/>
      <c r="DI31" s="207"/>
      <c r="DJ31" s="207">
        <v>0</v>
      </c>
      <c r="DK31" s="209">
        <v>120.88</v>
      </c>
      <c r="DL31" s="209">
        <f t="shared" si="45"/>
        <v>0</v>
      </c>
      <c r="DM31" s="207"/>
      <c r="DN31" s="207"/>
      <c r="DO31" s="207"/>
      <c r="DP31" s="207"/>
      <c r="DQ31" s="207"/>
      <c r="DR31" s="207"/>
      <c r="DS31" s="207"/>
      <c r="DT31" s="207"/>
      <c r="DU31" s="207"/>
      <c r="DV31" s="207"/>
      <c r="DW31" s="207"/>
      <c r="DX31" s="207"/>
      <c r="DY31" s="207"/>
      <c r="DZ31" s="207"/>
      <c r="EA31" s="207"/>
      <c r="EB31" s="207"/>
      <c r="EC31" s="207"/>
      <c r="ED31" s="207">
        <v>0</v>
      </c>
      <c r="EE31" s="207">
        <v>0</v>
      </c>
      <c r="EF31" s="207"/>
      <c r="EG31" s="207"/>
      <c r="EH31" s="207"/>
      <c r="EI31" s="207">
        <v>0</v>
      </c>
      <c r="EJ31" s="209">
        <v>191.55</v>
      </c>
      <c r="EK31" s="209">
        <f t="shared" si="46"/>
        <v>0</v>
      </c>
      <c r="EL31" s="207"/>
      <c r="EM31" s="207"/>
      <c r="EN31" s="207"/>
      <c r="EO31" s="207"/>
      <c r="EP31" s="207"/>
      <c r="EQ31" s="207"/>
      <c r="ER31" s="207"/>
      <c r="ES31" s="207"/>
      <c r="ET31" s="207"/>
      <c r="EU31" s="207"/>
      <c r="EV31" s="207"/>
      <c r="EW31" s="207"/>
      <c r="EX31" s="207"/>
      <c r="EY31" s="207"/>
      <c r="EZ31" s="207"/>
      <c r="FA31" s="207"/>
      <c r="FB31" s="207"/>
      <c r="FC31" s="207">
        <v>0</v>
      </c>
      <c r="FD31" s="207">
        <v>0</v>
      </c>
      <c r="FE31" s="207"/>
      <c r="FF31" s="207"/>
      <c r="FG31" s="207"/>
      <c r="FH31" s="207">
        <v>1.0000000000000001E-30</v>
      </c>
      <c r="FI31" s="209">
        <v>32.1</v>
      </c>
      <c r="FJ31" s="209">
        <f t="shared" si="47"/>
        <v>3.2100000000000005E-29</v>
      </c>
      <c r="FK31" s="207"/>
      <c r="FL31" s="207"/>
      <c r="FM31" s="207"/>
      <c r="FN31" s="207">
        <v>0</v>
      </c>
      <c r="FO31" s="207">
        <v>0</v>
      </c>
      <c r="FP31" s="207"/>
      <c r="FQ31" s="207"/>
      <c r="FR31" s="207"/>
      <c r="FS31" s="207">
        <v>1.0000000000000001E-30</v>
      </c>
      <c r="FT31" s="209">
        <v>25.68</v>
      </c>
      <c r="FU31" s="209">
        <f t="shared" si="48"/>
        <v>2.5680000000000004E-29</v>
      </c>
      <c r="FV31" s="207"/>
      <c r="FW31" s="207"/>
      <c r="FX31" s="207"/>
      <c r="FY31" s="207">
        <v>0</v>
      </c>
      <c r="FZ31" s="207">
        <v>0</v>
      </c>
      <c r="GA31" s="207"/>
      <c r="GB31" s="207"/>
      <c r="GC31" s="207"/>
      <c r="GD31" s="207">
        <v>0</v>
      </c>
      <c r="GE31" s="209">
        <v>56.12</v>
      </c>
      <c r="GF31" s="209">
        <f t="shared" si="49"/>
        <v>0</v>
      </c>
      <c r="GG31" s="207"/>
      <c r="GH31" s="207"/>
      <c r="GI31" s="207"/>
      <c r="GJ31" s="207"/>
      <c r="GK31" s="207"/>
      <c r="GL31" s="207"/>
      <c r="GM31" s="207"/>
      <c r="GN31" s="207"/>
      <c r="GO31" s="207"/>
      <c r="GP31" s="207"/>
      <c r="GQ31" s="207"/>
      <c r="GR31" s="207"/>
      <c r="GS31" s="207"/>
      <c r="GT31" s="207"/>
      <c r="GU31" s="207"/>
      <c r="GV31" s="207"/>
      <c r="GW31" s="207"/>
      <c r="GX31" s="207" t="s">
        <v>918</v>
      </c>
      <c r="GY31" s="207">
        <v>0</v>
      </c>
      <c r="GZ31" s="207" t="s">
        <v>918</v>
      </c>
      <c r="HA31" s="207">
        <v>0</v>
      </c>
      <c r="HB31" s="207"/>
      <c r="HC31" s="207">
        <v>1</v>
      </c>
      <c r="HD31" s="207">
        <f t="shared" si="40"/>
        <v>2000</v>
      </c>
      <c r="HE31" s="207">
        <v>1</v>
      </c>
      <c r="HF31" s="207"/>
      <c r="HG31" s="207"/>
      <c r="HH31" s="207">
        <v>400</v>
      </c>
      <c r="HI31" s="209">
        <v>2.73</v>
      </c>
      <c r="HJ31" s="209">
        <f t="shared" si="50"/>
        <v>1092</v>
      </c>
      <c r="HK31" s="207">
        <v>2</v>
      </c>
      <c r="HL31" s="207"/>
      <c r="HM31" s="207">
        <v>800</v>
      </c>
      <c r="HN31" s="209">
        <v>2.73</v>
      </c>
      <c r="HO31" s="209">
        <f t="shared" si="51"/>
        <v>2184</v>
      </c>
      <c r="HP31" s="207">
        <v>2</v>
      </c>
      <c r="HQ31" s="207"/>
      <c r="HR31" s="207">
        <v>800</v>
      </c>
      <c r="HS31" s="209">
        <v>2.73</v>
      </c>
      <c r="HT31" s="209">
        <f t="shared" si="52"/>
        <v>2184</v>
      </c>
      <c r="HU31" s="207"/>
      <c r="HV31" s="207"/>
      <c r="HW31" s="207"/>
      <c r="HX31" s="209">
        <v>2.73</v>
      </c>
      <c r="HY31" s="209">
        <f t="shared" si="53"/>
        <v>0</v>
      </c>
      <c r="HZ31" s="207">
        <v>2</v>
      </c>
      <c r="IA31" s="209">
        <v>3890.25</v>
      </c>
      <c r="IB31" s="209">
        <f t="shared" si="54"/>
        <v>7780.5</v>
      </c>
      <c r="IC31" s="169">
        <v>16.5</v>
      </c>
      <c r="ID31" s="169"/>
      <c r="IE31" s="169"/>
      <c r="IF31" s="169"/>
      <c r="IG31" s="165"/>
      <c r="IH31" s="165"/>
      <c r="II31" s="165"/>
      <c r="IJ31" s="165"/>
      <c r="IK31" s="165"/>
      <c r="IL31" s="210"/>
      <c r="IM31" s="211">
        <f t="shared" si="55"/>
        <v>39138.6</v>
      </c>
      <c r="IN31" s="209">
        <v>7500</v>
      </c>
      <c r="IO31" s="212">
        <f t="shared" si="56"/>
        <v>6</v>
      </c>
      <c r="IP31" s="209">
        <f t="shared" si="57"/>
        <v>13240.5</v>
      </c>
      <c r="IQ31" s="209">
        <v>10000</v>
      </c>
      <c r="IR31" s="212">
        <f t="shared" si="58"/>
        <v>2</v>
      </c>
      <c r="IS31" s="213"/>
      <c r="IT31" s="291"/>
      <c r="IV31" s="66">
        <v>1398</v>
      </c>
      <c r="IW31" s="66" t="s">
        <v>5231</v>
      </c>
    </row>
    <row r="32" spans="1:257" x14ac:dyDescent="0.4">
      <c r="A32" s="158">
        <f>+A23+1</f>
        <v>2</v>
      </c>
      <c r="B32" s="156" t="s">
        <v>887</v>
      </c>
      <c r="C32" s="156">
        <v>412</v>
      </c>
      <c r="D32" s="251">
        <v>63342</v>
      </c>
      <c r="E32" s="251">
        <v>1400</v>
      </c>
      <c r="F32" s="204" t="s">
        <v>5222</v>
      </c>
      <c r="G32" s="251">
        <v>11</v>
      </c>
      <c r="H32" s="156"/>
      <c r="I32" s="156" t="s">
        <v>3528</v>
      </c>
      <c r="J32" s="158" t="s">
        <v>3710</v>
      </c>
      <c r="K32" s="158"/>
      <c r="L32" s="158" t="s">
        <v>3703</v>
      </c>
      <c r="M32" s="158"/>
      <c r="N32" s="205">
        <v>21</v>
      </c>
      <c r="O32" s="158">
        <v>41</v>
      </c>
      <c r="P32" s="203" t="s">
        <v>5223</v>
      </c>
      <c r="Q32" s="158">
        <v>54</v>
      </c>
      <c r="R32" s="158" t="s">
        <v>3719</v>
      </c>
      <c r="S32" s="158"/>
      <c r="T32" s="158"/>
      <c r="U32" s="158"/>
      <c r="V32" s="367"/>
      <c r="W32" s="366"/>
      <c r="X32" s="158"/>
      <c r="Y32" s="158"/>
      <c r="Z32" s="158"/>
      <c r="AA32" s="158"/>
      <c r="AB32" s="158"/>
      <c r="AC32" s="158"/>
      <c r="AD32" s="158"/>
      <c r="AE32" s="158"/>
      <c r="AF32" s="158" t="s">
        <v>302</v>
      </c>
      <c r="AG32" s="158"/>
      <c r="AH32" s="158" t="s">
        <v>1287</v>
      </c>
      <c r="AI32" s="158" t="s">
        <v>417</v>
      </c>
      <c r="AJ32" s="158"/>
      <c r="AK32" s="158"/>
      <c r="AL32" s="158">
        <v>400</v>
      </c>
      <c r="AM32" s="158"/>
      <c r="AN32" s="158"/>
      <c r="AO32" s="158"/>
      <c r="AP32" s="158"/>
      <c r="AQ32" s="158"/>
      <c r="AR32" s="158"/>
      <c r="AS32" s="158"/>
      <c r="AT32" s="158" t="s">
        <v>5225</v>
      </c>
      <c r="AU32" s="205">
        <v>21</v>
      </c>
      <c r="AV32" s="205">
        <v>20</v>
      </c>
      <c r="AW32" s="205">
        <f t="shared" si="41"/>
        <v>41</v>
      </c>
      <c r="AX32" s="205" t="s">
        <v>5223</v>
      </c>
      <c r="AY32" s="214">
        <v>30</v>
      </c>
      <c r="AZ32" s="205">
        <v>24</v>
      </c>
      <c r="BA32" s="205">
        <f t="shared" si="42"/>
        <v>54</v>
      </c>
      <c r="BB32" s="205"/>
      <c r="BC32" s="207">
        <v>1.0000000000000001E-17</v>
      </c>
      <c r="BD32" s="207">
        <v>9.9999999999999997E-29</v>
      </c>
      <c r="BE32" s="207">
        <v>1.0000000000000001E-30</v>
      </c>
      <c r="BF32" s="207">
        <v>4</v>
      </c>
      <c r="BG32" s="207">
        <v>1</v>
      </c>
      <c r="BH32" s="207">
        <v>0</v>
      </c>
      <c r="BI32" s="207"/>
      <c r="BJ32" s="207"/>
      <c r="BK32" s="207"/>
      <c r="BL32" s="208">
        <v>0</v>
      </c>
      <c r="BM32" s="209">
        <v>249.45</v>
      </c>
      <c r="BN32" s="209">
        <f t="shared" si="43"/>
        <v>0</v>
      </c>
      <c r="BO32" s="207"/>
      <c r="BP32" s="207"/>
      <c r="BQ32" s="207"/>
      <c r="BR32" s="207"/>
      <c r="BS32" s="207"/>
      <c r="BT32" s="207"/>
      <c r="BU32" s="207"/>
      <c r="BV32" s="207"/>
      <c r="BW32" s="207"/>
      <c r="BX32" s="207"/>
      <c r="BY32" s="207"/>
      <c r="BZ32" s="207"/>
      <c r="CA32" s="207"/>
      <c r="CB32" s="207"/>
      <c r="CC32" s="207"/>
      <c r="CD32" s="207"/>
      <c r="CE32" s="207"/>
      <c r="CF32" s="207">
        <v>1</v>
      </c>
      <c r="CG32" s="207">
        <v>1</v>
      </c>
      <c r="CH32" s="207"/>
      <c r="CI32" s="207"/>
      <c r="CJ32" s="207"/>
      <c r="CK32" s="207">
        <f t="shared" si="38"/>
        <v>82</v>
      </c>
      <c r="CL32" s="209">
        <v>477.3</v>
      </c>
      <c r="CM32" s="209">
        <f t="shared" si="44"/>
        <v>39138.6</v>
      </c>
      <c r="CN32" s="207"/>
      <c r="CO32" s="207"/>
      <c r="CP32" s="207"/>
      <c r="CQ32" s="207"/>
      <c r="CR32" s="207"/>
      <c r="CS32" s="207"/>
      <c r="CT32" s="207"/>
      <c r="CU32" s="207"/>
      <c r="CV32" s="207"/>
      <c r="CW32" s="207"/>
      <c r="CX32" s="207"/>
      <c r="CY32" s="207"/>
      <c r="CZ32" s="207"/>
      <c r="DA32" s="207">
        <f t="shared" si="39"/>
        <v>82</v>
      </c>
      <c r="DB32" s="207"/>
      <c r="DC32" s="207"/>
      <c r="DD32" s="207"/>
      <c r="DE32" s="207">
        <v>1</v>
      </c>
      <c r="DF32" s="207">
        <v>0</v>
      </c>
      <c r="DG32" s="207"/>
      <c r="DH32" s="207"/>
      <c r="DI32" s="207"/>
      <c r="DJ32" s="207">
        <v>0</v>
      </c>
      <c r="DK32" s="209">
        <v>120.88</v>
      </c>
      <c r="DL32" s="209">
        <f t="shared" si="45"/>
        <v>0</v>
      </c>
      <c r="DM32" s="207"/>
      <c r="DN32" s="207"/>
      <c r="DO32" s="207"/>
      <c r="DP32" s="207"/>
      <c r="DQ32" s="207"/>
      <c r="DR32" s="207"/>
      <c r="DS32" s="207"/>
      <c r="DT32" s="207"/>
      <c r="DU32" s="207"/>
      <c r="DV32" s="207"/>
      <c r="DW32" s="207"/>
      <c r="DX32" s="207"/>
      <c r="DY32" s="207"/>
      <c r="DZ32" s="207"/>
      <c r="EA32" s="207"/>
      <c r="EB32" s="207"/>
      <c r="EC32" s="207"/>
      <c r="ED32" s="207">
        <v>0</v>
      </c>
      <c r="EE32" s="207">
        <v>0</v>
      </c>
      <c r="EF32" s="207"/>
      <c r="EG32" s="207"/>
      <c r="EH32" s="207"/>
      <c r="EI32" s="207">
        <v>0</v>
      </c>
      <c r="EJ32" s="209">
        <v>191.55</v>
      </c>
      <c r="EK32" s="209">
        <f t="shared" si="46"/>
        <v>0</v>
      </c>
      <c r="EL32" s="207"/>
      <c r="EM32" s="207"/>
      <c r="EN32" s="207"/>
      <c r="EO32" s="207"/>
      <c r="EP32" s="207"/>
      <c r="EQ32" s="207"/>
      <c r="ER32" s="207"/>
      <c r="ES32" s="207"/>
      <c r="ET32" s="207"/>
      <c r="EU32" s="207"/>
      <c r="EV32" s="207"/>
      <c r="EW32" s="207"/>
      <c r="EX32" s="207"/>
      <c r="EY32" s="207"/>
      <c r="EZ32" s="207"/>
      <c r="FA32" s="207"/>
      <c r="FB32" s="207"/>
      <c r="FC32" s="207">
        <v>0</v>
      </c>
      <c r="FD32" s="207">
        <v>0</v>
      </c>
      <c r="FE32" s="207"/>
      <c r="FF32" s="207"/>
      <c r="FG32" s="207"/>
      <c r="FH32" s="207">
        <v>1.0000000000000001E-30</v>
      </c>
      <c r="FI32" s="209">
        <v>32.1</v>
      </c>
      <c r="FJ32" s="209">
        <f t="shared" si="47"/>
        <v>3.2100000000000005E-29</v>
      </c>
      <c r="FK32" s="207"/>
      <c r="FL32" s="207"/>
      <c r="FM32" s="207"/>
      <c r="FN32" s="207">
        <v>0</v>
      </c>
      <c r="FO32" s="207">
        <v>0</v>
      </c>
      <c r="FP32" s="207"/>
      <c r="FQ32" s="207"/>
      <c r="FR32" s="207"/>
      <c r="FS32" s="207">
        <v>1.0000000000000001E-30</v>
      </c>
      <c r="FT32" s="209">
        <v>25.68</v>
      </c>
      <c r="FU32" s="209">
        <f t="shared" si="48"/>
        <v>2.5680000000000004E-29</v>
      </c>
      <c r="FV32" s="207"/>
      <c r="FW32" s="207"/>
      <c r="FX32" s="207"/>
      <c r="FY32" s="207">
        <v>0</v>
      </c>
      <c r="FZ32" s="207">
        <v>0</v>
      </c>
      <c r="GA32" s="207"/>
      <c r="GB32" s="207"/>
      <c r="GC32" s="207"/>
      <c r="GD32" s="207">
        <v>0</v>
      </c>
      <c r="GE32" s="209">
        <v>56.12</v>
      </c>
      <c r="GF32" s="209">
        <f t="shared" si="49"/>
        <v>0</v>
      </c>
      <c r="GG32" s="207"/>
      <c r="GH32" s="207"/>
      <c r="GI32" s="207"/>
      <c r="GJ32" s="207"/>
      <c r="GK32" s="207"/>
      <c r="GL32" s="207"/>
      <c r="GM32" s="207"/>
      <c r="GN32" s="207"/>
      <c r="GO32" s="207"/>
      <c r="GP32" s="207"/>
      <c r="GQ32" s="207"/>
      <c r="GR32" s="207"/>
      <c r="GS32" s="207"/>
      <c r="GT32" s="207"/>
      <c r="GU32" s="207"/>
      <c r="GV32" s="207"/>
      <c r="GW32" s="207"/>
      <c r="GX32" s="207" t="s">
        <v>918</v>
      </c>
      <c r="GY32" s="207">
        <v>0</v>
      </c>
      <c r="GZ32" s="207" t="s">
        <v>918</v>
      </c>
      <c r="HA32" s="207">
        <v>0</v>
      </c>
      <c r="HB32" s="207"/>
      <c r="HC32" s="207">
        <v>1</v>
      </c>
      <c r="HD32" s="207">
        <f t="shared" si="40"/>
        <v>2000</v>
      </c>
      <c r="HE32" s="207">
        <v>1</v>
      </c>
      <c r="HF32" s="207"/>
      <c r="HG32" s="207"/>
      <c r="HH32" s="207">
        <v>400</v>
      </c>
      <c r="HI32" s="209">
        <v>2.73</v>
      </c>
      <c r="HJ32" s="209">
        <f t="shared" si="50"/>
        <v>1092</v>
      </c>
      <c r="HK32" s="207">
        <v>2</v>
      </c>
      <c r="HL32" s="207"/>
      <c r="HM32" s="207">
        <v>800</v>
      </c>
      <c r="HN32" s="209">
        <v>2.73</v>
      </c>
      <c r="HO32" s="209">
        <f t="shared" si="51"/>
        <v>2184</v>
      </c>
      <c r="HP32" s="207">
        <v>2</v>
      </c>
      <c r="HQ32" s="207"/>
      <c r="HR32" s="207">
        <v>800</v>
      </c>
      <c r="HS32" s="209">
        <v>2.73</v>
      </c>
      <c r="HT32" s="209">
        <f t="shared" si="52"/>
        <v>2184</v>
      </c>
      <c r="HU32" s="207"/>
      <c r="HV32" s="207"/>
      <c r="HW32" s="207"/>
      <c r="HX32" s="209">
        <v>2.73</v>
      </c>
      <c r="HY32" s="209">
        <f t="shared" si="53"/>
        <v>0</v>
      </c>
      <c r="HZ32" s="207">
        <v>2</v>
      </c>
      <c r="IA32" s="209">
        <v>3890.25</v>
      </c>
      <c r="IB32" s="209">
        <f t="shared" si="54"/>
        <v>7780.5</v>
      </c>
      <c r="IC32" s="169">
        <v>16.5</v>
      </c>
      <c r="ID32" s="169"/>
      <c r="IE32" s="169"/>
      <c r="IF32" s="169"/>
      <c r="IG32" s="165"/>
      <c r="IH32" s="165"/>
      <c r="II32" s="165"/>
      <c r="IJ32" s="165"/>
      <c r="IK32" s="165"/>
      <c r="IL32" s="210"/>
      <c r="IM32" s="211">
        <f t="shared" si="55"/>
        <v>39138.6</v>
      </c>
      <c r="IN32" s="209">
        <v>7500</v>
      </c>
      <c r="IO32" s="212">
        <f t="shared" si="56"/>
        <v>6</v>
      </c>
      <c r="IP32" s="209">
        <f t="shared" si="57"/>
        <v>13240.5</v>
      </c>
      <c r="IQ32" s="209">
        <v>10000</v>
      </c>
      <c r="IR32" s="212">
        <f t="shared" si="58"/>
        <v>2</v>
      </c>
      <c r="IS32" s="213"/>
      <c r="IT32" s="291"/>
      <c r="IV32" s="66">
        <v>97328</v>
      </c>
      <c r="IW32" s="66" t="s">
        <v>5232</v>
      </c>
    </row>
    <row r="33" spans="1:257" x14ac:dyDescent="0.4">
      <c r="A33" s="158">
        <f>+A24+1</f>
        <v>2</v>
      </c>
      <c r="B33" s="156" t="s">
        <v>887</v>
      </c>
      <c r="C33" s="156">
        <v>412</v>
      </c>
      <c r="D33" s="251">
        <v>63342</v>
      </c>
      <c r="E33" s="251">
        <v>1400</v>
      </c>
      <c r="F33" s="204" t="s">
        <v>5222</v>
      </c>
      <c r="G33" s="251">
        <v>11</v>
      </c>
      <c r="H33" s="156"/>
      <c r="I33" s="156" t="s">
        <v>3528</v>
      </c>
      <c r="J33" s="158" t="s">
        <v>3710</v>
      </c>
      <c r="K33" s="158"/>
      <c r="L33" s="158" t="s">
        <v>3703</v>
      </c>
      <c r="M33" s="158"/>
      <c r="N33" s="205">
        <v>21</v>
      </c>
      <c r="O33" s="158">
        <v>41</v>
      </c>
      <c r="P33" s="203" t="s">
        <v>5223</v>
      </c>
      <c r="Q33" s="158">
        <v>54</v>
      </c>
      <c r="R33" s="158" t="s">
        <v>353</v>
      </c>
      <c r="S33" s="158"/>
      <c r="T33" s="158"/>
      <c r="U33" s="158"/>
      <c r="V33" s="367"/>
      <c r="W33" s="366"/>
      <c r="X33" s="158"/>
      <c r="Y33" s="158"/>
      <c r="Z33" s="158"/>
      <c r="AA33" s="158"/>
      <c r="AB33" s="158"/>
      <c r="AC33" s="158"/>
      <c r="AD33" s="158"/>
      <c r="AE33" s="158"/>
      <c r="AF33" s="158" t="s">
        <v>44</v>
      </c>
      <c r="AG33" s="158"/>
      <c r="AH33" s="158" t="s">
        <v>887</v>
      </c>
      <c r="AI33" s="158" t="s">
        <v>5224</v>
      </c>
      <c r="AJ33" s="158"/>
      <c r="AK33" s="158"/>
      <c r="AL33" s="158">
        <v>700</v>
      </c>
      <c r="AM33" s="158"/>
      <c r="AN33" s="158"/>
      <c r="AO33" s="158"/>
      <c r="AP33" s="158"/>
      <c r="AQ33" s="158"/>
      <c r="AR33" s="158"/>
      <c r="AS33" s="158"/>
      <c r="AT33" s="158" t="s">
        <v>5225</v>
      </c>
      <c r="AU33" s="205">
        <v>21</v>
      </c>
      <c r="AV33" s="205">
        <v>20</v>
      </c>
      <c r="AW33" s="205">
        <f t="shared" si="41"/>
        <v>41</v>
      </c>
      <c r="AX33" s="205" t="s">
        <v>5223</v>
      </c>
      <c r="AY33" s="214">
        <v>30</v>
      </c>
      <c r="AZ33" s="205">
        <v>24</v>
      </c>
      <c r="BA33" s="205">
        <f t="shared" si="42"/>
        <v>54</v>
      </c>
      <c r="BB33" s="205"/>
      <c r="BC33" s="207">
        <v>1.0000000000000001E-17</v>
      </c>
      <c r="BD33" s="207">
        <v>9.9999999999999997E-29</v>
      </c>
      <c r="BE33" s="207">
        <v>1.0000000000000001E-30</v>
      </c>
      <c r="BF33" s="207">
        <v>4</v>
      </c>
      <c r="BG33" s="207">
        <v>1</v>
      </c>
      <c r="BH33" s="207">
        <v>0</v>
      </c>
      <c r="BI33" s="207"/>
      <c r="BJ33" s="207"/>
      <c r="BK33" s="207"/>
      <c r="BL33" s="208">
        <v>0</v>
      </c>
      <c r="BM33" s="209">
        <v>249.45</v>
      </c>
      <c r="BN33" s="209">
        <f t="shared" si="43"/>
        <v>0</v>
      </c>
      <c r="BO33" s="207"/>
      <c r="BP33" s="207"/>
      <c r="BQ33" s="207"/>
      <c r="BR33" s="207"/>
      <c r="BS33" s="207"/>
      <c r="BT33" s="207"/>
      <c r="BU33" s="207"/>
      <c r="BV33" s="207"/>
      <c r="BW33" s="207"/>
      <c r="BX33" s="207"/>
      <c r="BY33" s="207"/>
      <c r="BZ33" s="207"/>
      <c r="CA33" s="207"/>
      <c r="CB33" s="207"/>
      <c r="CC33" s="207"/>
      <c r="CD33" s="207"/>
      <c r="CE33" s="207"/>
      <c r="CF33" s="207">
        <v>1</v>
      </c>
      <c r="CG33" s="207">
        <v>1</v>
      </c>
      <c r="CH33" s="207"/>
      <c r="CI33" s="207"/>
      <c r="CJ33" s="207"/>
      <c r="CK33" s="207">
        <f t="shared" si="38"/>
        <v>82</v>
      </c>
      <c r="CL33" s="209">
        <v>477.3</v>
      </c>
      <c r="CM33" s="209">
        <f t="shared" si="44"/>
        <v>39138.6</v>
      </c>
      <c r="CN33" s="207"/>
      <c r="CO33" s="207"/>
      <c r="CP33" s="207"/>
      <c r="CQ33" s="207"/>
      <c r="CR33" s="207"/>
      <c r="CS33" s="207"/>
      <c r="CT33" s="207"/>
      <c r="CU33" s="207"/>
      <c r="CV33" s="207"/>
      <c r="CW33" s="207"/>
      <c r="CX33" s="207"/>
      <c r="CY33" s="207"/>
      <c r="CZ33" s="207"/>
      <c r="DA33" s="207">
        <f t="shared" si="39"/>
        <v>82</v>
      </c>
      <c r="DB33" s="207"/>
      <c r="DC33" s="207"/>
      <c r="DD33" s="207"/>
      <c r="DE33" s="207">
        <v>1</v>
      </c>
      <c r="DF33" s="207">
        <v>0</v>
      </c>
      <c r="DG33" s="207"/>
      <c r="DH33" s="207"/>
      <c r="DI33" s="207"/>
      <c r="DJ33" s="207">
        <v>0</v>
      </c>
      <c r="DK33" s="209">
        <v>120.88</v>
      </c>
      <c r="DL33" s="209">
        <f t="shared" si="45"/>
        <v>0</v>
      </c>
      <c r="DM33" s="207"/>
      <c r="DN33" s="207"/>
      <c r="DO33" s="207"/>
      <c r="DP33" s="207"/>
      <c r="DQ33" s="207"/>
      <c r="DR33" s="207"/>
      <c r="DS33" s="207"/>
      <c r="DT33" s="207"/>
      <c r="DU33" s="207"/>
      <c r="DV33" s="207"/>
      <c r="DW33" s="207"/>
      <c r="DX33" s="207"/>
      <c r="DY33" s="207"/>
      <c r="DZ33" s="207"/>
      <c r="EA33" s="207"/>
      <c r="EB33" s="207"/>
      <c r="EC33" s="207"/>
      <c r="ED33" s="207">
        <v>0</v>
      </c>
      <c r="EE33" s="207">
        <v>0</v>
      </c>
      <c r="EF33" s="207"/>
      <c r="EG33" s="207"/>
      <c r="EH33" s="207"/>
      <c r="EI33" s="207">
        <v>0</v>
      </c>
      <c r="EJ33" s="209">
        <v>191.55</v>
      </c>
      <c r="EK33" s="209">
        <f t="shared" si="46"/>
        <v>0</v>
      </c>
      <c r="EL33" s="207"/>
      <c r="EM33" s="207"/>
      <c r="EN33" s="207"/>
      <c r="EO33" s="207"/>
      <c r="EP33" s="207"/>
      <c r="EQ33" s="207"/>
      <c r="ER33" s="207"/>
      <c r="ES33" s="207"/>
      <c r="ET33" s="207"/>
      <c r="EU33" s="207"/>
      <c r="EV33" s="207"/>
      <c r="EW33" s="207"/>
      <c r="EX33" s="207"/>
      <c r="EY33" s="207"/>
      <c r="EZ33" s="207"/>
      <c r="FA33" s="207"/>
      <c r="FB33" s="207"/>
      <c r="FC33" s="207">
        <v>0</v>
      </c>
      <c r="FD33" s="207">
        <v>0</v>
      </c>
      <c r="FE33" s="207"/>
      <c r="FF33" s="207"/>
      <c r="FG33" s="207"/>
      <c r="FH33" s="207">
        <v>1.0000000000000001E-30</v>
      </c>
      <c r="FI33" s="209">
        <v>32.1</v>
      </c>
      <c r="FJ33" s="209">
        <f t="shared" si="47"/>
        <v>3.2100000000000005E-29</v>
      </c>
      <c r="FK33" s="207"/>
      <c r="FL33" s="207"/>
      <c r="FM33" s="207"/>
      <c r="FN33" s="207">
        <v>0</v>
      </c>
      <c r="FO33" s="207">
        <v>0</v>
      </c>
      <c r="FP33" s="207"/>
      <c r="FQ33" s="207"/>
      <c r="FR33" s="207"/>
      <c r="FS33" s="207">
        <v>1.0000000000000001E-30</v>
      </c>
      <c r="FT33" s="209">
        <v>25.68</v>
      </c>
      <c r="FU33" s="209">
        <f t="shared" si="48"/>
        <v>2.5680000000000004E-29</v>
      </c>
      <c r="FV33" s="207"/>
      <c r="FW33" s="207"/>
      <c r="FX33" s="207"/>
      <c r="FY33" s="207">
        <v>0</v>
      </c>
      <c r="FZ33" s="207">
        <v>0</v>
      </c>
      <c r="GA33" s="207"/>
      <c r="GB33" s="207"/>
      <c r="GC33" s="207"/>
      <c r="GD33" s="207">
        <v>0</v>
      </c>
      <c r="GE33" s="209">
        <v>56.12</v>
      </c>
      <c r="GF33" s="209">
        <f t="shared" si="49"/>
        <v>0</v>
      </c>
      <c r="GG33" s="207"/>
      <c r="GH33" s="207"/>
      <c r="GI33" s="207"/>
      <c r="GJ33" s="207"/>
      <c r="GK33" s="207"/>
      <c r="GL33" s="207"/>
      <c r="GM33" s="207"/>
      <c r="GN33" s="207"/>
      <c r="GO33" s="207"/>
      <c r="GP33" s="207"/>
      <c r="GQ33" s="207"/>
      <c r="GR33" s="207"/>
      <c r="GS33" s="207"/>
      <c r="GT33" s="207"/>
      <c r="GU33" s="207"/>
      <c r="GV33" s="207"/>
      <c r="GW33" s="207"/>
      <c r="GX33" s="207" t="s">
        <v>918</v>
      </c>
      <c r="GY33" s="207">
        <v>0</v>
      </c>
      <c r="GZ33" s="207" t="s">
        <v>918</v>
      </c>
      <c r="HA33" s="207">
        <v>0</v>
      </c>
      <c r="HB33" s="207"/>
      <c r="HC33" s="207">
        <v>1</v>
      </c>
      <c r="HD33" s="207">
        <f t="shared" si="40"/>
        <v>2000</v>
      </c>
      <c r="HE33" s="207">
        <v>1</v>
      </c>
      <c r="HF33" s="207"/>
      <c r="HG33" s="207"/>
      <c r="HH33" s="207">
        <v>400</v>
      </c>
      <c r="HI33" s="209">
        <v>2.73</v>
      </c>
      <c r="HJ33" s="209">
        <f t="shared" si="50"/>
        <v>1092</v>
      </c>
      <c r="HK33" s="207">
        <v>2</v>
      </c>
      <c r="HL33" s="207"/>
      <c r="HM33" s="207">
        <v>800</v>
      </c>
      <c r="HN33" s="209">
        <v>2.73</v>
      </c>
      <c r="HO33" s="209">
        <f t="shared" si="51"/>
        <v>2184</v>
      </c>
      <c r="HP33" s="207">
        <v>2</v>
      </c>
      <c r="HQ33" s="207"/>
      <c r="HR33" s="207">
        <v>800</v>
      </c>
      <c r="HS33" s="209">
        <v>2.73</v>
      </c>
      <c r="HT33" s="209">
        <f t="shared" si="52"/>
        <v>2184</v>
      </c>
      <c r="HU33" s="207"/>
      <c r="HV33" s="207"/>
      <c r="HW33" s="207"/>
      <c r="HX33" s="209">
        <v>2.73</v>
      </c>
      <c r="HY33" s="209">
        <f t="shared" si="53"/>
        <v>0</v>
      </c>
      <c r="HZ33" s="207">
        <v>2</v>
      </c>
      <c r="IA33" s="209">
        <v>3890.25</v>
      </c>
      <c r="IB33" s="209">
        <f t="shared" si="54"/>
        <v>7780.5</v>
      </c>
      <c r="IC33" s="169">
        <v>16.5</v>
      </c>
      <c r="ID33" s="169"/>
      <c r="IE33" s="169"/>
      <c r="IF33" s="169"/>
      <c r="IG33" s="165"/>
      <c r="IH33" s="165"/>
      <c r="II33" s="165"/>
      <c r="IJ33" s="165"/>
      <c r="IK33" s="165"/>
      <c r="IL33" s="210"/>
      <c r="IM33" s="211">
        <f t="shared" si="55"/>
        <v>39138.6</v>
      </c>
      <c r="IN33" s="209">
        <v>7500</v>
      </c>
      <c r="IO33" s="212">
        <f t="shared" si="56"/>
        <v>6</v>
      </c>
      <c r="IP33" s="209">
        <f t="shared" si="57"/>
        <v>13240.5</v>
      </c>
      <c r="IQ33" s="209">
        <v>10000</v>
      </c>
      <c r="IR33" s="212">
        <f t="shared" si="58"/>
        <v>2</v>
      </c>
      <c r="IS33" s="213"/>
      <c r="IT33" s="291"/>
      <c r="IV33" s="66">
        <v>1686</v>
      </c>
      <c r="IW33" s="66" t="s">
        <v>5233</v>
      </c>
    </row>
    <row r="34" spans="1:257" x14ac:dyDescent="0.4">
      <c r="A34" s="158">
        <f>+A27+1</f>
        <v>1</v>
      </c>
      <c r="B34" s="156" t="s">
        <v>887</v>
      </c>
      <c r="C34" s="156">
        <v>412</v>
      </c>
      <c r="D34" s="251">
        <v>63342</v>
      </c>
      <c r="E34" s="251">
        <v>1400</v>
      </c>
      <c r="F34" s="204" t="s">
        <v>5222</v>
      </c>
      <c r="G34" s="251">
        <v>11</v>
      </c>
      <c r="H34" s="156"/>
      <c r="I34" s="156" t="s">
        <v>3528</v>
      </c>
      <c r="J34" s="158" t="s">
        <v>3710</v>
      </c>
      <c r="K34" s="158"/>
      <c r="L34" s="158" t="s">
        <v>3703</v>
      </c>
      <c r="M34" s="158"/>
      <c r="N34" s="205">
        <v>21</v>
      </c>
      <c r="O34" s="158">
        <v>41</v>
      </c>
      <c r="P34" s="203" t="s">
        <v>5223</v>
      </c>
      <c r="Q34" s="158">
        <v>54</v>
      </c>
      <c r="R34" s="158" t="s">
        <v>3153</v>
      </c>
      <c r="S34" s="158"/>
      <c r="T34" s="158"/>
      <c r="U34" s="158"/>
      <c r="V34" s="367"/>
      <c r="W34" s="366"/>
      <c r="X34" s="158"/>
      <c r="Y34" s="158"/>
      <c r="Z34" s="158"/>
      <c r="AA34" s="158"/>
      <c r="AB34" s="158"/>
      <c r="AC34" s="158"/>
      <c r="AD34" s="158"/>
      <c r="AE34" s="158"/>
      <c r="AF34" s="158" t="s">
        <v>302</v>
      </c>
      <c r="AG34" s="158"/>
      <c r="AH34" s="158" t="s">
        <v>887</v>
      </c>
      <c r="AI34" s="158" t="s">
        <v>3227</v>
      </c>
      <c r="AJ34" s="158"/>
      <c r="AK34" s="158"/>
      <c r="AL34" s="158">
        <v>700</v>
      </c>
      <c r="AM34" s="158"/>
      <c r="AN34" s="158"/>
      <c r="AO34" s="158"/>
      <c r="AP34" s="158"/>
      <c r="AQ34" s="158"/>
      <c r="AR34" s="158"/>
      <c r="AS34" s="158"/>
      <c r="AT34" s="158" t="s">
        <v>5225</v>
      </c>
      <c r="AU34" s="205">
        <v>21</v>
      </c>
      <c r="AV34" s="205">
        <v>20</v>
      </c>
      <c r="AW34" s="205">
        <f t="shared" si="41"/>
        <v>41</v>
      </c>
      <c r="AX34" s="205" t="s">
        <v>5223</v>
      </c>
      <c r="AY34" s="214">
        <v>30</v>
      </c>
      <c r="AZ34" s="205">
        <v>24</v>
      </c>
      <c r="BA34" s="205">
        <f t="shared" si="42"/>
        <v>54</v>
      </c>
      <c r="BB34" s="205"/>
      <c r="BC34" s="207">
        <v>1.0000000000000001E-17</v>
      </c>
      <c r="BD34" s="207">
        <v>9.9999999999999997E-29</v>
      </c>
      <c r="BE34" s="207">
        <v>1.0000000000000001E-30</v>
      </c>
      <c r="BF34" s="207">
        <v>4</v>
      </c>
      <c r="BG34" s="207">
        <v>1</v>
      </c>
      <c r="BH34" s="207">
        <v>0</v>
      </c>
      <c r="BI34" s="207"/>
      <c r="BJ34" s="207"/>
      <c r="BK34" s="207"/>
      <c r="BL34" s="208">
        <v>0</v>
      </c>
      <c r="BM34" s="209">
        <v>249.45</v>
      </c>
      <c r="BN34" s="209">
        <f t="shared" si="43"/>
        <v>0</v>
      </c>
      <c r="BO34" s="207"/>
      <c r="BP34" s="207"/>
      <c r="BQ34" s="207"/>
      <c r="BR34" s="207"/>
      <c r="BS34" s="207"/>
      <c r="BT34" s="207"/>
      <c r="BU34" s="207"/>
      <c r="BV34" s="207"/>
      <c r="BW34" s="207"/>
      <c r="BX34" s="207"/>
      <c r="BY34" s="207"/>
      <c r="BZ34" s="207"/>
      <c r="CA34" s="207"/>
      <c r="CB34" s="207"/>
      <c r="CC34" s="207"/>
      <c r="CD34" s="207"/>
      <c r="CE34" s="207"/>
      <c r="CF34" s="207">
        <v>1</v>
      </c>
      <c r="CG34" s="207">
        <v>1</v>
      </c>
      <c r="CH34" s="207"/>
      <c r="CI34" s="207"/>
      <c r="CJ34" s="207"/>
      <c r="CK34" s="207">
        <f t="shared" si="38"/>
        <v>82</v>
      </c>
      <c r="CL34" s="209">
        <v>477.3</v>
      </c>
      <c r="CM34" s="209">
        <f t="shared" si="44"/>
        <v>39138.6</v>
      </c>
      <c r="CN34" s="207"/>
      <c r="CO34" s="207"/>
      <c r="CP34" s="207"/>
      <c r="CQ34" s="207"/>
      <c r="CR34" s="207"/>
      <c r="CS34" s="207"/>
      <c r="CT34" s="207"/>
      <c r="CU34" s="207"/>
      <c r="CV34" s="207"/>
      <c r="CW34" s="207"/>
      <c r="CX34" s="207"/>
      <c r="CY34" s="207"/>
      <c r="CZ34" s="207"/>
      <c r="DA34" s="207">
        <f t="shared" si="39"/>
        <v>82</v>
      </c>
      <c r="DB34" s="207"/>
      <c r="DC34" s="207"/>
      <c r="DD34" s="207"/>
      <c r="DE34" s="207">
        <v>1</v>
      </c>
      <c r="DF34" s="207">
        <v>0</v>
      </c>
      <c r="DG34" s="207"/>
      <c r="DH34" s="207"/>
      <c r="DI34" s="207"/>
      <c r="DJ34" s="207">
        <v>0</v>
      </c>
      <c r="DK34" s="209">
        <v>120.88</v>
      </c>
      <c r="DL34" s="209">
        <f t="shared" si="45"/>
        <v>0</v>
      </c>
      <c r="DM34" s="207"/>
      <c r="DN34" s="207"/>
      <c r="DO34" s="207"/>
      <c r="DP34" s="207"/>
      <c r="DQ34" s="207"/>
      <c r="DR34" s="207"/>
      <c r="DS34" s="207"/>
      <c r="DT34" s="207"/>
      <c r="DU34" s="207"/>
      <c r="DV34" s="207"/>
      <c r="DW34" s="207"/>
      <c r="DX34" s="207"/>
      <c r="DY34" s="207"/>
      <c r="DZ34" s="207"/>
      <c r="EA34" s="207"/>
      <c r="EB34" s="207"/>
      <c r="EC34" s="207"/>
      <c r="ED34" s="207">
        <v>0</v>
      </c>
      <c r="EE34" s="207">
        <v>0</v>
      </c>
      <c r="EF34" s="207"/>
      <c r="EG34" s="207"/>
      <c r="EH34" s="207"/>
      <c r="EI34" s="207">
        <v>0</v>
      </c>
      <c r="EJ34" s="209">
        <v>191.55</v>
      </c>
      <c r="EK34" s="209">
        <f t="shared" si="46"/>
        <v>0</v>
      </c>
      <c r="EL34" s="207"/>
      <c r="EM34" s="207"/>
      <c r="EN34" s="207"/>
      <c r="EO34" s="207"/>
      <c r="EP34" s="207"/>
      <c r="EQ34" s="207"/>
      <c r="ER34" s="207"/>
      <c r="ES34" s="207"/>
      <c r="ET34" s="207"/>
      <c r="EU34" s="207"/>
      <c r="EV34" s="207"/>
      <c r="EW34" s="207"/>
      <c r="EX34" s="207"/>
      <c r="EY34" s="207"/>
      <c r="EZ34" s="207"/>
      <c r="FA34" s="207"/>
      <c r="FB34" s="207"/>
      <c r="FC34" s="207">
        <v>0</v>
      </c>
      <c r="FD34" s="207">
        <v>0</v>
      </c>
      <c r="FE34" s="207"/>
      <c r="FF34" s="207"/>
      <c r="FG34" s="207"/>
      <c r="FH34" s="207">
        <v>1.0000000000000001E-30</v>
      </c>
      <c r="FI34" s="209">
        <v>32.1</v>
      </c>
      <c r="FJ34" s="209">
        <f t="shared" si="47"/>
        <v>3.2100000000000005E-29</v>
      </c>
      <c r="FK34" s="207"/>
      <c r="FL34" s="207"/>
      <c r="FM34" s="207"/>
      <c r="FN34" s="207">
        <v>0</v>
      </c>
      <c r="FO34" s="207">
        <v>0</v>
      </c>
      <c r="FP34" s="207"/>
      <c r="FQ34" s="207"/>
      <c r="FR34" s="207"/>
      <c r="FS34" s="207">
        <v>1.0000000000000001E-30</v>
      </c>
      <c r="FT34" s="209">
        <v>25.68</v>
      </c>
      <c r="FU34" s="209">
        <f t="shared" si="48"/>
        <v>2.5680000000000004E-29</v>
      </c>
      <c r="FV34" s="207"/>
      <c r="FW34" s="207"/>
      <c r="FX34" s="207"/>
      <c r="FY34" s="207">
        <v>0</v>
      </c>
      <c r="FZ34" s="207">
        <v>0</v>
      </c>
      <c r="GA34" s="207"/>
      <c r="GB34" s="207"/>
      <c r="GC34" s="207"/>
      <c r="GD34" s="207">
        <v>0</v>
      </c>
      <c r="GE34" s="209">
        <v>56.12</v>
      </c>
      <c r="GF34" s="209">
        <f t="shared" si="49"/>
        <v>0</v>
      </c>
      <c r="GG34" s="207"/>
      <c r="GH34" s="207"/>
      <c r="GI34" s="207"/>
      <c r="GJ34" s="207"/>
      <c r="GK34" s="207"/>
      <c r="GL34" s="207"/>
      <c r="GM34" s="207"/>
      <c r="GN34" s="207"/>
      <c r="GO34" s="207"/>
      <c r="GP34" s="207"/>
      <c r="GQ34" s="207"/>
      <c r="GR34" s="207"/>
      <c r="GS34" s="207"/>
      <c r="GT34" s="207"/>
      <c r="GU34" s="207"/>
      <c r="GV34" s="207"/>
      <c r="GW34" s="207"/>
      <c r="GX34" s="207" t="s">
        <v>918</v>
      </c>
      <c r="GY34" s="207">
        <v>0</v>
      </c>
      <c r="GZ34" s="207" t="s">
        <v>918</v>
      </c>
      <c r="HA34" s="207">
        <v>0</v>
      </c>
      <c r="HB34" s="207"/>
      <c r="HC34" s="207">
        <v>1</v>
      </c>
      <c r="HD34" s="207">
        <f t="shared" si="40"/>
        <v>2000</v>
      </c>
      <c r="HE34" s="207">
        <v>1</v>
      </c>
      <c r="HF34" s="207"/>
      <c r="HG34" s="207"/>
      <c r="HH34" s="207">
        <v>400</v>
      </c>
      <c r="HI34" s="209">
        <v>2.73</v>
      </c>
      <c r="HJ34" s="209">
        <f t="shared" si="50"/>
        <v>1092</v>
      </c>
      <c r="HK34" s="207">
        <v>2</v>
      </c>
      <c r="HL34" s="207"/>
      <c r="HM34" s="207">
        <v>800</v>
      </c>
      <c r="HN34" s="209">
        <v>2.73</v>
      </c>
      <c r="HO34" s="209">
        <f t="shared" si="51"/>
        <v>2184</v>
      </c>
      <c r="HP34" s="207">
        <v>2</v>
      </c>
      <c r="HQ34" s="207"/>
      <c r="HR34" s="207">
        <v>800</v>
      </c>
      <c r="HS34" s="209">
        <v>2.73</v>
      </c>
      <c r="HT34" s="209">
        <f t="shared" si="52"/>
        <v>2184</v>
      </c>
      <c r="HU34" s="207"/>
      <c r="HV34" s="207"/>
      <c r="HW34" s="207"/>
      <c r="HX34" s="209">
        <v>2.73</v>
      </c>
      <c r="HY34" s="209">
        <f t="shared" si="53"/>
        <v>0</v>
      </c>
      <c r="HZ34" s="207">
        <v>2</v>
      </c>
      <c r="IA34" s="209">
        <v>3890.25</v>
      </c>
      <c r="IB34" s="209">
        <f t="shared" si="54"/>
        <v>7780.5</v>
      </c>
      <c r="IC34" s="169">
        <v>16.5</v>
      </c>
      <c r="ID34" s="169"/>
      <c r="IE34" s="169"/>
      <c r="IF34" s="169"/>
      <c r="IG34" s="165"/>
      <c r="IH34" s="165"/>
      <c r="II34" s="165"/>
      <c r="IJ34" s="165"/>
      <c r="IK34" s="165"/>
      <c r="IL34" s="210"/>
      <c r="IM34" s="211">
        <f t="shared" si="55"/>
        <v>39138.6</v>
      </c>
      <c r="IN34" s="209">
        <v>7500</v>
      </c>
      <c r="IO34" s="212">
        <f t="shared" si="56"/>
        <v>6</v>
      </c>
      <c r="IP34" s="209">
        <f t="shared" si="57"/>
        <v>13240.5</v>
      </c>
      <c r="IQ34" s="209">
        <v>10000</v>
      </c>
      <c r="IR34" s="212">
        <f t="shared" si="58"/>
        <v>2</v>
      </c>
      <c r="IS34" s="213"/>
      <c r="IT34" s="291"/>
      <c r="IV34" s="66">
        <v>58092</v>
      </c>
      <c r="IW34" s="66" t="s">
        <v>5234</v>
      </c>
    </row>
    <row r="35" spans="1:257" x14ac:dyDescent="0.4">
      <c r="A35" s="158">
        <f>+A28+1</f>
        <v>1</v>
      </c>
      <c r="B35" s="156" t="s">
        <v>887</v>
      </c>
      <c r="C35" s="156">
        <v>412</v>
      </c>
      <c r="D35" s="251">
        <v>63342</v>
      </c>
      <c r="E35" s="251">
        <v>1400</v>
      </c>
      <c r="F35" s="204" t="s">
        <v>5222</v>
      </c>
      <c r="G35" s="251">
        <v>11</v>
      </c>
      <c r="H35" s="156"/>
      <c r="I35" s="156" t="s">
        <v>3528</v>
      </c>
      <c r="J35" s="158" t="s">
        <v>3710</v>
      </c>
      <c r="K35" s="158"/>
      <c r="L35" s="158" t="s">
        <v>3703</v>
      </c>
      <c r="M35" s="158"/>
      <c r="N35" s="205">
        <v>21</v>
      </c>
      <c r="O35" s="158">
        <v>41</v>
      </c>
      <c r="P35" s="203" t="s">
        <v>5223</v>
      </c>
      <c r="Q35" s="158">
        <v>54</v>
      </c>
      <c r="R35" s="158" t="s">
        <v>3153</v>
      </c>
      <c r="S35" s="158"/>
      <c r="T35" s="158"/>
      <c r="U35" s="158"/>
      <c r="V35" s="367"/>
      <c r="W35" s="366"/>
      <c r="X35" s="158"/>
      <c r="Y35" s="158"/>
      <c r="Z35" s="158"/>
      <c r="AA35" s="158"/>
      <c r="AB35" s="158"/>
      <c r="AC35" s="158"/>
      <c r="AD35" s="158"/>
      <c r="AE35" s="158"/>
      <c r="AF35" s="158" t="s">
        <v>302</v>
      </c>
      <c r="AG35" s="158"/>
      <c r="AH35" s="158" t="s">
        <v>887</v>
      </c>
      <c r="AI35" s="158"/>
      <c r="AJ35" s="158"/>
      <c r="AK35" s="158"/>
      <c r="AL35" s="158">
        <v>400</v>
      </c>
      <c r="AM35" s="158"/>
      <c r="AN35" s="158"/>
      <c r="AO35" s="158"/>
      <c r="AP35" s="158"/>
      <c r="AQ35" s="158"/>
      <c r="AR35" s="158"/>
      <c r="AS35" s="158"/>
      <c r="AT35" s="158" t="s">
        <v>5225</v>
      </c>
      <c r="AU35" s="205">
        <v>21</v>
      </c>
      <c r="AV35" s="205">
        <v>20</v>
      </c>
      <c r="AW35" s="205">
        <f t="shared" si="41"/>
        <v>41</v>
      </c>
      <c r="AX35" s="205" t="s">
        <v>5223</v>
      </c>
      <c r="AY35" s="214">
        <v>30</v>
      </c>
      <c r="AZ35" s="205">
        <v>24</v>
      </c>
      <c r="BA35" s="205">
        <f t="shared" si="42"/>
        <v>54</v>
      </c>
      <c r="BB35" s="205"/>
      <c r="BC35" s="207">
        <v>1.0000000000000001E-17</v>
      </c>
      <c r="BD35" s="207">
        <v>9.9999999999999997E-29</v>
      </c>
      <c r="BE35" s="207">
        <v>1.0000000000000001E-30</v>
      </c>
      <c r="BF35" s="207">
        <v>4</v>
      </c>
      <c r="BG35" s="207">
        <v>1</v>
      </c>
      <c r="BH35" s="207">
        <v>0</v>
      </c>
      <c r="BI35" s="207"/>
      <c r="BJ35" s="207"/>
      <c r="BK35" s="207"/>
      <c r="BL35" s="208">
        <v>0</v>
      </c>
      <c r="BM35" s="209">
        <v>249.45</v>
      </c>
      <c r="BN35" s="209">
        <f t="shared" si="43"/>
        <v>0</v>
      </c>
      <c r="BO35" s="207"/>
      <c r="BP35" s="207"/>
      <c r="BQ35" s="207"/>
      <c r="BR35" s="207"/>
      <c r="BS35" s="207"/>
      <c r="BT35" s="207"/>
      <c r="BU35" s="207"/>
      <c r="BV35" s="207"/>
      <c r="BW35" s="207"/>
      <c r="BX35" s="207"/>
      <c r="BY35" s="207"/>
      <c r="BZ35" s="207"/>
      <c r="CA35" s="207"/>
      <c r="CB35" s="207"/>
      <c r="CC35" s="207"/>
      <c r="CD35" s="207"/>
      <c r="CE35" s="207"/>
      <c r="CF35" s="207">
        <v>1</v>
      </c>
      <c r="CG35" s="207">
        <v>1</v>
      </c>
      <c r="CH35" s="207"/>
      <c r="CI35" s="207"/>
      <c r="CJ35" s="207"/>
      <c r="CK35" s="207">
        <f t="shared" si="38"/>
        <v>82</v>
      </c>
      <c r="CL35" s="209">
        <v>477.3</v>
      </c>
      <c r="CM35" s="209">
        <f t="shared" si="44"/>
        <v>39138.6</v>
      </c>
      <c r="CN35" s="207"/>
      <c r="CO35" s="207"/>
      <c r="CP35" s="207"/>
      <c r="CQ35" s="207"/>
      <c r="CR35" s="207"/>
      <c r="CS35" s="207"/>
      <c r="CT35" s="207"/>
      <c r="CU35" s="207"/>
      <c r="CV35" s="207"/>
      <c r="CW35" s="207"/>
      <c r="CX35" s="207"/>
      <c r="CY35" s="207"/>
      <c r="CZ35" s="207"/>
      <c r="DA35" s="207">
        <f t="shared" si="39"/>
        <v>82</v>
      </c>
      <c r="DB35" s="207"/>
      <c r="DC35" s="207"/>
      <c r="DD35" s="207"/>
      <c r="DE35" s="207">
        <v>1</v>
      </c>
      <c r="DF35" s="207">
        <v>0</v>
      </c>
      <c r="DG35" s="207"/>
      <c r="DH35" s="207"/>
      <c r="DI35" s="207"/>
      <c r="DJ35" s="207">
        <v>0</v>
      </c>
      <c r="DK35" s="209">
        <v>120.88</v>
      </c>
      <c r="DL35" s="209">
        <f t="shared" si="45"/>
        <v>0</v>
      </c>
      <c r="DM35" s="207"/>
      <c r="DN35" s="207"/>
      <c r="DO35" s="207"/>
      <c r="DP35" s="207"/>
      <c r="DQ35" s="207"/>
      <c r="DR35" s="207"/>
      <c r="DS35" s="207"/>
      <c r="DT35" s="207"/>
      <c r="DU35" s="207"/>
      <c r="DV35" s="207"/>
      <c r="DW35" s="207"/>
      <c r="DX35" s="207"/>
      <c r="DY35" s="207"/>
      <c r="DZ35" s="207"/>
      <c r="EA35" s="207"/>
      <c r="EB35" s="207"/>
      <c r="EC35" s="207"/>
      <c r="ED35" s="207">
        <v>0</v>
      </c>
      <c r="EE35" s="207">
        <v>0</v>
      </c>
      <c r="EF35" s="207"/>
      <c r="EG35" s="207"/>
      <c r="EH35" s="207"/>
      <c r="EI35" s="207">
        <v>0</v>
      </c>
      <c r="EJ35" s="209">
        <v>191.55</v>
      </c>
      <c r="EK35" s="209">
        <f t="shared" si="46"/>
        <v>0</v>
      </c>
      <c r="EL35" s="207"/>
      <c r="EM35" s="207"/>
      <c r="EN35" s="207"/>
      <c r="EO35" s="207"/>
      <c r="EP35" s="207"/>
      <c r="EQ35" s="207"/>
      <c r="ER35" s="207"/>
      <c r="ES35" s="207"/>
      <c r="ET35" s="207"/>
      <c r="EU35" s="207"/>
      <c r="EV35" s="207"/>
      <c r="EW35" s="207"/>
      <c r="EX35" s="207"/>
      <c r="EY35" s="207"/>
      <c r="EZ35" s="207"/>
      <c r="FA35" s="207"/>
      <c r="FB35" s="207"/>
      <c r="FC35" s="207">
        <v>0</v>
      </c>
      <c r="FD35" s="207">
        <v>0</v>
      </c>
      <c r="FE35" s="207"/>
      <c r="FF35" s="207"/>
      <c r="FG35" s="207"/>
      <c r="FH35" s="207">
        <v>1.0000000000000001E-30</v>
      </c>
      <c r="FI35" s="209">
        <v>32.1</v>
      </c>
      <c r="FJ35" s="209">
        <f t="shared" si="47"/>
        <v>3.2100000000000005E-29</v>
      </c>
      <c r="FK35" s="207"/>
      <c r="FL35" s="207"/>
      <c r="FM35" s="207"/>
      <c r="FN35" s="207">
        <v>0</v>
      </c>
      <c r="FO35" s="207">
        <v>0</v>
      </c>
      <c r="FP35" s="207"/>
      <c r="FQ35" s="207"/>
      <c r="FR35" s="207"/>
      <c r="FS35" s="207">
        <v>1.0000000000000001E-30</v>
      </c>
      <c r="FT35" s="209">
        <v>25.68</v>
      </c>
      <c r="FU35" s="209">
        <f t="shared" si="48"/>
        <v>2.5680000000000004E-29</v>
      </c>
      <c r="FV35" s="207"/>
      <c r="FW35" s="207"/>
      <c r="FX35" s="207"/>
      <c r="FY35" s="207">
        <v>0</v>
      </c>
      <c r="FZ35" s="207">
        <v>0</v>
      </c>
      <c r="GA35" s="207"/>
      <c r="GB35" s="207"/>
      <c r="GC35" s="207"/>
      <c r="GD35" s="207">
        <v>0</v>
      </c>
      <c r="GE35" s="209">
        <v>56.12</v>
      </c>
      <c r="GF35" s="209">
        <f t="shared" si="49"/>
        <v>0</v>
      </c>
      <c r="GG35" s="207"/>
      <c r="GH35" s="207"/>
      <c r="GI35" s="207"/>
      <c r="GJ35" s="207"/>
      <c r="GK35" s="207"/>
      <c r="GL35" s="207"/>
      <c r="GM35" s="207"/>
      <c r="GN35" s="207"/>
      <c r="GO35" s="207"/>
      <c r="GP35" s="207"/>
      <c r="GQ35" s="207"/>
      <c r="GR35" s="207"/>
      <c r="GS35" s="207"/>
      <c r="GT35" s="207"/>
      <c r="GU35" s="207"/>
      <c r="GV35" s="207"/>
      <c r="GW35" s="207"/>
      <c r="GX35" s="207" t="s">
        <v>918</v>
      </c>
      <c r="GY35" s="207">
        <v>0</v>
      </c>
      <c r="GZ35" s="207" t="s">
        <v>918</v>
      </c>
      <c r="HA35" s="207">
        <v>0</v>
      </c>
      <c r="HB35" s="207"/>
      <c r="HC35" s="207">
        <v>1</v>
      </c>
      <c r="HD35" s="207">
        <f t="shared" si="40"/>
        <v>2000</v>
      </c>
      <c r="HE35" s="207">
        <v>1</v>
      </c>
      <c r="HF35" s="207"/>
      <c r="HG35" s="207"/>
      <c r="HH35" s="207">
        <v>400</v>
      </c>
      <c r="HI35" s="209">
        <v>2.73</v>
      </c>
      <c r="HJ35" s="209">
        <f t="shared" si="50"/>
        <v>1092</v>
      </c>
      <c r="HK35" s="207">
        <v>2</v>
      </c>
      <c r="HL35" s="207"/>
      <c r="HM35" s="207">
        <v>800</v>
      </c>
      <c r="HN35" s="209">
        <v>2.73</v>
      </c>
      <c r="HO35" s="209">
        <f t="shared" si="51"/>
        <v>2184</v>
      </c>
      <c r="HP35" s="207">
        <v>2</v>
      </c>
      <c r="HQ35" s="207"/>
      <c r="HR35" s="207">
        <v>800</v>
      </c>
      <c r="HS35" s="209">
        <v>2.73</v>
      </c>
      <c r="HT35" s="209">
        <f t="shared" si="52"/>
        <v>2184</v>
      </c>
      <c r="HU35" s="207"/>
      <c r="HV35" s="207"/>
      <c r="HW35" s="207"/>
      <c r="HX35" s="209">
        <v>2.73</v>
      </c>
      <c r="HY35" s="209">
        <f t="shared" si="53"/>
        <v>0</v>
      </c>
      <c r="HZ35" s="207">
        <v>2</v>
      </c>
      <c r="IA35" s="209">
        <v>3890.25</v>
      </c>
      <c r="IB35" s="209">
        <f t="shared" si="54"/>
        <v>7780.5</v>
      </c>
      <c r="IC35" s="169">
        <v>16.5</v>
      </c>
      <c r="ID35" s="169"/>
      <c r="IE35" s="169"/>
      <c r="IF35" s="169"/>
      <c r="IG35" s="165"/>
      <c r="IH35" s="165"/>
      <c r="II35" s="165"/>
      <c r="IJ35" s="165"/>
      <c r="IK35" s="165"/>
      <c r="IL35" s="210"/>
      <c r="IM35" s="211">
        <f t="shared" si="55"/>
        <v>39138.6</v>
      </c>
      <c r="IN35" s="209">
        <v>7500</v>
      </c>
      <c r="IO35" s="212">
        <f t="shared" si="56"/>
        <v>6</v>
      </c>
      <c r="IP35" s="209">
        <f t="shared" si="57"/>
        <v>13240.5</v>
      </c>
      <c r="IQ35" s="209">
        <v>10000</v>
      </c>
      <c r="IR35" s="212">
        <f t="shared" si="58"/>
        <v>2</v>
      </c>
      <c r="IS35" s="213"/>
      <c r="IT35" s="291"/>
      <c r="IV35" s="66">
        <v>93160</v>
      </c>
      <c r="IW35" s="66" t="s">
        <v>5235</v>
      </c>
    </row>
    <row r="36" spans="1:257" x14ac:dyDescent="0.4">
      <c r="A36" s="158"/>
      <c r="B36" s="156"/>
      <c r="C36" s="156"/>
      <c r="D36" s="156"/>
      <c r="E36" s="156"/>
      <c r="F36" s="204"/>
      <c r="G36" s="156"/>
      <c r="H36" s="156"/>
      <c r="I36" s="156"/>
      <c r="J36" s="158"/>
      <c r="K36" s="158"/>
      <c r="L36" s="158"/>
      <c r="M36" s="158"/>
      <c r="N36" s="205"/>
      <c r="O36" s="158"/>
      <c r="P36" s="203"/>
      <c r="Q36" s="158"/>
      <c r="R36" s="158"/>
      <c r="S36" s="158"/>
      <c r="T36" s="158"/>
      <c r="U36" s="158"/>
      <c r="V36" s="367"/>
      <c r="W36" s="366"/>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205"/>
      <c r="AV36" s="205"/>
      <c r="AW36" s="205"/>
      <c r="AX36" s="205"/>
      <c r="AY36" s="214"/>
      <c r="AZ36" s="205"/>
      <c r="BA36" s="205"/>
      <c r="BB36" s="205"/>
      <c r="BC36" s="207"/>
      <c r="BD36" s="207"/>
      <c r="BE36" s="207"/>
      <c r="BF36" s="207"/>
      <c r="BG36" s="207"/>
      <c r="BH36" s="207"/>
      <c r="BI36" s="207"/>
      <c r="BJ36" s="207"/>
      <c r="BK36" s="207"/>
      <c r="BL36" s="208"/>
      <c r="BM36" s="209"/>
      <c r="BN36" s="209"/>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9"/>
      <c r="CM36" s="209"/>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9"/>
      <c r="DL36" s="209"/>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9"/>
      <c r="EK36" s="209"/>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9"/>
      <c r="FJ36" s="209"/>
      <c r="FK36" s="207"/>
      <c r="FL36" s="207"/>
      <c r="FM36" s="207"/>
      <c r="FN36" s="207"/>
      <c r="FO36" s="207"/>
      <c r="FP36" s="207"/>
      <c r="FQ36" s="207"/>
      <c r="FR36" s="207"/>
      <c r="FS36" s="207"/>
      <c r="FT36" s="209"/>
      <c r="FU36" s="209"/>
      <c r="FV36" s="207"/>
      <c r="FW36" s="207"/>
      <c r="FX36" s="207"/>
      <c r="FY36" s="207"/>
      <c r="FZ36" s="207"/>
      <c r="GA36" s="207"/>
      <c r="GB36" s="207"/>
      <c r="GC36" s="207"/>
      <c r="GD36" s="207"/>
      <c r="GE36" s="209"/>
      <c r="GF36" s="209"/>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9"/>
      <c r="HJ36" s="209"/>
      <c r="HK36" s="207"/>
      <c r="HL36" s="207"/>
      <c r="HM36" s="207"/>
      <c r="HN36" s="209"/>
      <c r="HO36" s="209"/>
      <c r="HP36" s="207"/>
      <c r="HQ36" s="207"/>
      <c r="HR36" s="207"/>
      <c r="HS36" s="209"/>
      <c r="HT36" s="209"/>
      <c r="HU36" s="207"/>
      <c r="HV36" s="207"/>
      <c r="HW36" s="207"/>
      <c r="HX36" s="209"/>
      <c r="HY36" s="209"/>
      <c r="HZ36" s="207"/>
      <c r="IA36" s="209"/>
      <c r="IB36" s="209"/>
      <c r="IC36" s="169"/>
      <c r="ID36" s="169"/>
      <c r="IE36" s="169"/>
      <c r="IF36" s="169"/>
      <c r="IG36" s="165"/>
      <c r="IH36" s="165"/>
      <c r="II36" s="165"/>
      <c r="IJ36" s="165"/>
      <c r="IK36" s="165"/>
      <c r="IL36" s="210"/>
      <c r="IM36" s="211"/>
      <c r="IN36" s="209"/>
      <c r="IO36" s="212"/>
      <c r="IP36" s="209"/>
      <c r="IQ36" s="209"/>
      <c r="IR36" s="212"/>
      <c r="IS36" s="213"/>
      <c r="IT36" s="291"/>
      <c r="IV36" s="66">
        <v>2251</v>
      </c>
      <c r="IW36" s="66" t="s">
        <v>5236</v>
      </c>
    </row>
    <row r="37" spans="1:257" x14ac:dyDescent="0.4">
      <c r="A37" s="158"/>
      <c r="B37" s="156"/>
      <c r="C37" s="156"/>
      <c r="D37" s="156"/>
      <c r="E37" s="156"/>
      <c r="F37" s="204"/>
      <c r="G37" s="156"/>
      <c r="H37" s="156"/>
      <c r="I37" s="156"/>
      <c r="J37" s="158"/>
      <c r="K37" s="158"/>
      <c r="L37" s="158"/>
      <c r="M37" s="158"/>
      <c r="N37" s="205"/>
      <c r="O37" s="158"/>
      <c r="P37" s="203"/>
      <c r="Q37" s="158"/>
      <c r="R37" s="158"/>
      <c r="S37" s="158"/>
      <c r="T37" s="158"/>
      <c r="U37" s="158"/>
      <c r="V37" s="367"/>
      <c r="W37" s="366"/>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205"/>
      <c r="AV37" s="205"/>
      <c r="AW37" s="205"/>
      <c r="AX37" s="205"/>
      <c r="AY37" s="214"/>
      <c r="AZ37" s="205"/>
      <c r="BA37" s="205"/>
      <c r="BB37" s="205"/>
      <c r="BC37" s="207"/>
      <c r="BD37" s="207"/>
      <c r="BE37" s="207"/>
      <c r="BF37" s="207"/>
      <c r="BG37" s="207"/>
      <c r="BH37" s="207"/>
      <c r="BI37" s="207"/>
      <c r="BJ37" s="207"/>
      <c r="BK37" s="207"/>
      <c r="BL37" s="208"/>
      <c r="BM37" s="209"/>
      <c r="BN37" s="209"/>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9"/>
      <c r="CM37" s="209"/>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9"/>
      <c r="DL37" s="209"/>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9"/>
      <c r="EK37" s="209"/>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9"/>
      <c r="FJ37" s="209"/>
      <c r="FK37" s="207"/>
      <c r="FL37" s="207"/>
      <c r="FM37" s="207"/>
      <c r="FN37" s="207"/>
      <c r="FO37" s="207"/>
      <c r="FP37" s="207"/>
      <c r="FQ37" s="207"/>
      <c r="FR37" s="207"/>
      <c r="FS37" s="207"/>
      <c r="FT37" s="209"/>
      <c r="FU37" s="209"/>
      <c r="FV37" s="207"/>
      <c r="FW37" s="207"/>
      <c r="FX37" s="207"/>
      <c r="FY37" s="207"/>
      <c r="FZ37" s="207"/>
      <c r="GA37" s="207"/>
      <c r="GB37" s="207"/>
      <c r="GC37" s="207"/>
      <c r="GD37" s="207"/>
      <c r="GE37" s="209"/>
      <c r="GF37" s="209"/>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9"/>
      <c r="HJ37" s="209"/>
      <c r="HK37" s="207"/>
      <c r="HL37" s="207"/>
      <c r="HM37" s="207"/>
      <c r="HN37" s="209"/>
      <c r="HO37" s="209"/>
      <c r="HP37" s="207"/>
      <c r="HQ37" s="207"/>
      <c r="HR37" s="207"/>
      <c r="HS37" s="209"/>
      <c r="HT37" s="209"/>
      <c r="HU37" s="207"/>
      <c r="HV37" s="207"/>
      <c r="HW37" s="207"/>
      <c r="HX37" s="209"/>
      <c r="HY37" s="209"/>
      <c r="HZ37" s="207"/>
      <c r="IA37" s="209"/>
      <c r="IB37" s="209"/>
      <c r="IC37" s="169"/>
      <c r="ID37" s="169"/>
      <c r="IE37" s="169"/>
      <c r="IF37" s="169"/>
      <c r="IG37" s="165"/>
      <c r="IH37" s="165"/>
      <c r="II37" s="165"/>
      <c r="IJ37" s="165"/>
      <c r="IK37" s="165"/>
      <c r="IL37" s="210"/>
      <c r="IM37" s="211"/>
      <c r="IN37" s="209"/>
      <c r="IO37" s="212"/>
      <c r="IP37" s="209"/>
      <c r="IQ37" s="209"/>
      <c r="IR37" s="212"/>
      <c r="IS37" s="213"/>
      <c r="IT37" s="291"/>
      <c r="IV37" s="66">
        <v>97457</v>
      </c>
      <c r="IW37" s="66" t="s">
        <v>5237</v>
      </c>
    </row>
    <row r="38" spans="1:257" x14ac:dyDescent="0.4">
      <c r="A38" s="158"/>
      <c r="B38" s="156"/>
      <c r="C38" s="156"/>
      <c r="D38" s="156"/>
      <c r="E38" s="156"/>
      <c r="F38" s="204"/>
      <c r="G38" s="156"/>
      <c r="H38" s="156"/>
      <c r="I38" s="156"/>
      <c r="J38" s="158"/>
      <c r="K38" s="158"/>
      <c r="L38" s="158"/>
      <c r="M38" s="158"/>
      <c r="N38" s="205"/>
      <c r="O38" s="158"/>
      <c r="P38" s="203"/>
      <c r="Q38" s="158"/>
      <c r="R38" s="158"/>
      <c r="S38" s="158"/>
      <c r="T38" s="158"/>
      <c r="U38" s="158"/>
      <c r="V38" s="367"/>
      <c r="W38" s="366"/>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205"/>
      <c r="AV38" s="205"/>
      <c r="AW38" s="205"/>
      <c r="AX38" s="205"/>
      <c r="AY38" s="214"/>
      <c r="AZ38" s="205"/>
      <c r="BA38" s="205"/>
      <c r="BB38" s="205"/>
      <c r="BC38" s="207"/>
      <c r="BD38" s="207"/>
      <c r="BE38" s="207"/>
      <c r="BF38" s="207"/>
      <c r="BG38" s="207"/>
      <c r="BH38" s="207"/>
      <c r="BI38" s="207"/>
      <c r="BJ38" s="207"/>
      <c r="BK38" s="207"/>
      <c r="BL38" s="208"/>
      <c r="BM38" s="209"/>
      <c r="BN38" s="209"/>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9"/>
      <c r="CM38" s="209"/>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9"/>
      <c r="DL38" s="209"/>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9"/>
      <c r="EK38" s="209"/>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9"/>
      <c r="FJ38" s="209"/>
      <c r="FK38" s="207"/>
      <c r="FL38" s="207"/>
      <c r="FM38" s="207"/>
      <c r="FN38" s="207"/>
      <c r="FO38" s="207"/>
      <c r="FP38" s="207"/>
      <c r="FQ38" s="207"/>
      <c r="FR38" s="207"/>
      <c r="FS38" s="207"/>
      <c r="FT38" s="209"/>
      <c r="FU38" s="209"/>
      <c r="FV38" s="207"/>
      <c r="FW38" s="207"/>
      <c r="FX38" s="207"/>
      <c r="FY38" s="207"/>
      <c r="FZ38" s="207"/>
      <c r="GA38" s="207"/>
      <c r="GB38" s="207"/>
      <c r="GC38" s="207"/>
      <c r="GD38" s="207"/>
      <c r="GE38" s="209"/>
      <c r="GF38" s="209"/>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9"/>
      <c r="HJ38" s="209"/>
      <c r="HK38" s="207"/>
      <c r="HL38" s="207"/>
      <c r="HM38" s="207"/>
      <c r="HN38" s="209"/>
      <c r="HO38" s="209"/>
      <c r="HP38" s="207"/>
      <c r="HQ38" s="207"/>
      <c r="HR38" s="207"/>
      <c r="HS38" s="209"/>
      <c r="HT38" s="209"/>
      <c r="HU38" s="207"/>
      <c r="HV38" s="207"/>
      <c r="HW38" s="207"/>
      <c r="HX38" s="209"/>
      <c r="HY38" s="209"/>
      <c r="HZ38" s="207"/>
      <c r="IA38" s="209"/>
      <c r="IB38" s="209"/>
      <c r="IC38" s="169"/>
      <c r="ID38" s="169"/>
      <c r="IE38" s="169"/>
      <c r="IF38" s="169"/>
      <c r="IG38" s="165"/>
      <c r="IH38" s="165"/>
      <c r="II38" s="165"/>
      <c r="IJ38" s="165"/>
      <c r="IK38" s="165"/>
      <c r="IL38" s="210"/>
      <c r="IM38" s="211"/>
      <c r="IN38" s="209"/>
      <c r="IO38" s="212"/>
      <c r="IP38" s="209"/>
      <c r="IQ38" s="209"/>
      <c r="IR38" s="212"/>
      <c r="IS38" s="213"/>
      <c r="IT38" s="291"/>
      <c r="IV38" s="66">
        <v>2438</v>
      </c>
      <c r="IW38" s="66" t="s">
        <v>5238</v>
      </c>
    </row>
    <row r="39" spans="1:257" ht="52.5" x14ac:dyDescent="0.4">
      <c r="A39" s="158">
        <f t="shared" ref="A39:A44" si="59">+A29+1</f>
        <v>3</v>
      </c>
      <c r="B39" s="156" t="s">
        <v>887</v>
      </c>
      <c r="C39" s="349">
        <v>414</v>
      </c>
      <c r="D39" s="251">
        <v>63343</v>
      </c>
      <c r="E39" s="251">
        <v>1405</v>
      </c>
      <c r="F39" s="215" t="s">
        <v>5239</v>
      </c>
      <c r="G39" s="251">
        <v>11</v>
      </c>
      <c r="H39" s="156"/>
      <c r="I39" s="156" t="s">
        <v>3528</v>
      </c>
      <c r="J39" s="158" t="s">
        <v>3731</v>
      </c>
      <c r="K39" s="158"/>
      <c r="L39" s="158" t="s">
        <v>3732</v>
      </c>
      <c r="M39" s="158"/>
      <c r="N39" s="205">
        <v>38</v>
      </c>
      <c r="O39" s="158">
        <v>58</v>
      </c>
      <c r="P39" s="203" t="s">
        <v>5240</v>
      </c>
      <c r="Q39" s="158">
        <v>54</v>
      </c>
      <c r="R39" s="158" t="s">
        <v>353</v>
      </c>
      <c r="S39" s="158" t="s">
        <v>5241</v>
      </c>
      <c r="T39" s="158"/>
      <c r="U39" s="158"/>
      <c r="V39" s="367">
        <v>41817</v>
      </c>
      <c r="W39" s="366">
        <v>41964</v>
      </c>
      <c r="X39" s="158"/>
      <c r="Y39" s="158"/>
      <c r="Z39" s="158"/>
      <c r="AA39" s="158"/>
      <c r="AB39" s="158"/>
      <c r="AC39" s="158"/>
      <c r="AD39" s="158"/>
      <c r="AE39" s="158">
        <v>6</v>
      </c>
      <c r="AF39" s="158" t="s">
        <v>44</v>
      </c>
      <c r="AG39" s="158"/>
      <c r="AH39" s="158" t="s">
        <v>5207</v>
      </c>
      <c r="AI39" s="158" t="s">
        <v>3752</v>
      </c>
      <c r="AJ39" s="158"/>
      <c r="AK39" s="158"/>
      <c r="AL39" s="158">
        <v>50</v>
      </c>
      <c r="AM39" s="158"/>
      <c r="AN39" s="158"/>
      <c r="AO39" s="158"/>
      <c r="AP39" s="158"/>
      <c r="AQ39" s="158"/>
      <c r="AR39" s="362" t="s">
        <v>5242</v>
      </c>
      <c r="AS39" s="158"/>
      <c r="AT39" s="158" t="s">
        <v>5243</v>
      </c>
      <c r="AU39" s="205">
        <v>38</v>
      </c>
      <c r="AV39" s="205">
        <v>20</v>
      </c>
      <c r="AW39" s="205">
        <f t="shared" si="0"/>
        <v>58</v>
      </c>
      <c r="AX39" s="205" t="s">
        <v>5240</v>
      </c>
      <c r="AY39" s="214">
        <v>30</v>
      </c>
      <c r="AZ39" s="205">
        <v>24</v>
      </c>
      <c r="BA39" s="205">
        <f t="shared" si="1"/>
        <v>54</v>
      </c>
      <c r="BB39" s="205"/>
      <c r="BC39" s="207">
        <v>1.0000000000000001E-17</v>
      </c>
      <c r="BD39" s="207">
        <v>9.9999999999999997E-29</v>
      </c>
      <c r="BE39" s="207">
        <v>1.0000000000000001E-30</v>
      </c>
      <c r="BF39" s="207">
        <v>4</v>
      </c>
      <c r="BG39" s="207">
        <v>1</v>
      </c>
      <c r="BH39" s="207">
        <v>1</v>
      </c>
      <c r="BI39" s="207"/>
      <c r="BJ39" s="207"/>
      <c r="BK39" s="207"/>
      <c r="BL39" s="208">
        <v>50</v>
      </c>
      <c r="BM39" s="209">
        <v>249.45</v>
      </c>
      <c r="BN39" s="209">
        <f t="shared" si="2"/>
        <v>12472.5</v>
      </c>
      <c r="BO39" s="207"/>
      <c r="BP39" s="207"/>
      <c r="BQ39" s="207"/>
      <c r="BR39" s="207"/>
      <c r="BS39" s="207">
        <v>50</v>
      </c>
      <c r="BT39" s="207"/>
      <c r="BU39" s="207"/>
      <c r="BV39" s="207"/>
      <c r="BW39" s="207"/>
      <c r="BX39" s="207"/>
      <c r="BY39" s="207"/>
      <c r="BZ39" s="207"/>
      <c r="CA39" s="207"/>
      <c r="CB39" s="207"/>
      <c r="CC39" s="207"/>
      <c r="CD39" s="207"/>
      <c r="CE39" s="207"/>
      <c r="CF39" s="207">
        <v>0</v>
      </c>
      <c r="CG39" s="207">
        <v>0</v>
      </c>
      <c r="CH39" s="207"/>
      <c r="CI39" s="207"/>
      <c r="CJ39" s="207"/>
      <c r="CK39" s="207">
        <v>0</v>
      </c>
      <c r="CL39" s="209">
        <v>477.3</v>
      </c>
      <c r="CM39" s="209">
        <f t="shared" si="3"/>
        <v>0</v>
      </c>
      <c r="CN39" s="207"/>
      <c r="CO39" s="207"/>
      <c r="CP39" s="207"/>
      <c r="CQ39" s="207"/>
      <c r="CR39" s="207"/>
      <c r="CS39" s="207"/>
      <c r="CT39" s="207"/>
      <c r="CU39" s="207"/>
      <c r="CV39" s="207"/>
      <c r="CW39" s="207"/>
      <c r="CX39" s="207"/>
      <c r="CY39" s="207"/>
      <c r="CZ39" s="207"/>
      <c r="DA39" s="207"/>
      <c r="DB39" s="207"/>
      <c r="DC39" s="207"/>
      <c r="DD39" s="207"/>
      <c r="DE39" s="207">
        <v>1</v>
      </c>
      <c r="DF39" s="207">
        <v>1</v>
      </c>
      <c r="DG39" s="207"/>
      <c r="DH39" s="207" t="s">
        <v>5244</v>
      </c>
      <c r="DI39" s="207"/>
      <c r="DJ39" s="207">
        <v>50</v>
      </c>
      <c r="DK39" s="209">
        <v>120.88</v>
      </c>
      <c r="DL39" s="209">
        <f t="shared" si="4"/>
        <v>6044</v>
      </c>
      <c r="DM39" s="207"/>
      <c r="DN39" s="207"/>
      <c r="DO39" s="207">
        <v>50</v>
      </c>
      <c r="DP39" s="207"/>
      <c r="DQ39" s="207"/>
      <c r="DR39" s="207"/>
      <c r="DS39" s="207"/>
      <c r="DT39" s="207"/>
      <c r="DU39" s="207"/>
      <c r="DV39" s="207"/>
      <c r="DW39" s="207"/>
      <c r="DX39" s="207"/>
      <c r="DY39" s="207"/>
      <c r="DZ39" s="207"/>
      <c r="EA39" s="207"/>
      <c r="EB39" s="207"/>
      <c r="EC39" s="207"/>
      <c r="ED39" s="207">
        <v>0</v>
      </c>
      <c r="EE39" s="207">
        <v>0</v>
      </c>
      <c r="EF39" s="207"/>
      <c r="EG39" s="207"/>
      <c r="EH39" s="207"/>
      <c r="EI39" s="207">
        <v>0</v>
      </c>
      <c r="EJ39" s="209">
        <v>191.55</v>
      </c>
      <c r="EK39" s="209">
        <f t="shared" si="5"/>
        <v>0</v>
      </c>
      <c r="EL39" s="207"/>
      <c r="EM39" s="207"/>
      <c r="EN39" s="207"/>
      <c r="EO39" s="207"/>
      <c r="EP39" s="207"/>
      <c r="EQ39" s="207"/>
      <c r="ER39" s="207"/>
      <c r="ES39" s="207"/>
      <c r="ET39" s="207"/>
      <c r="EU39" s="207"/>
      <c r="EV39" s="207"/>
      <c r="EW39" s="207"/>
      <c r="EX39" s="207"/>
      <c r="EY39" s="207"/>
      <c r="EZ39" s="207"/>
      <c r="FA39" s="207"/>
      <c r="FB39" s="207"/>
      <c r="FC39" s="207">
        <v>0</v>
      </c>
      <c r="FD39" s="207">
        <v>0</v>
      </c>
      <c r="FE39" s="207"/>
      <c r="FF39" s="207"/>
      <c r="FG39" s="207"/>
      <c r="FH39" s="207">
        <v>1.0000000000000001E-30</v>
      </c>
      <c r="FI39" s="209">
        <v>32.1</v>
      </c>
      <c r="FJ39" s="209">
        <f t="shared" si="6"/>
        <v>3.2100000000000005E-29</v>
      </c>
      <c r="FK39" s="207"/>
      <c r="FL39" s="207"/>
      <c r="FM39" s="207"/>
      <c r="FN39" s="207">
        <v>0</v>
      </c>
      <c r="FO39" s="207">
        <v>0</v>
      </c>
      <c r="FP39" s="207"/>
      <c r="FQ39" s="207"/>
      <c r="FR39" s="207"/>
      <c r="FS39" s="207">
        <v>1.0000000000000001E-30</v>
      </c>
      <c r="FT39" s="209">
        <v>25.68</v>
      </c>
      <c r="FU39" s="209">
        <f t="shared" si="7"/>
        <v>2.5680000000000004E-29</v>
      </c>
      <c r="FV39" s="207"/>
      <c r="FW39" s="207"/>
      <c r="FX39" s="207"/>
      <c r="FY39" s="207">
        <v>0</v>
      </c>
      <c r="FZ39" s="207">
        <v>0</v>
      </c>
      <c r="GA39" s="207"/>
      <c r="GB39" s="207"/>
      <c r="GC39" s="207"/>
      <c r="GD39" s="207">
        <v>0</v>
      </c>
      <c r="GE39" s="209">
        <v>56.12</v>
      </c>
      <c r="GF39" s="209">
        <f t="shared" si="8"/>
        <v>0</v>
      </c>
      <c r="GG39" s="207"/>
      <c r="GH39" s="207"/>
      <c r="GI39" s="207"/>
      <c r="GJ39" s="207"/>
      <c r="GK39" s="207"/>
      <c r="GL39" s="207"/>
      <c r="GM39" s="207"/>
      <c r="GN39" s="207"/>
      <c r="GO39" s="207"/>
      <c r="GP39" s="207"/>
      <c r="GQ39" s="207"/>
      <c r="GR39" s="207"/>
      <c r="GS39" s="207"/>
      <c r="GT39" s="207"/>
      <c r="GU39" s="207"/>
      <c r="GV39" s="207"/>
      <c r="GW39" s="207"/>
      <c r="GX39" s="207" t="s">
        <v>5245</v>
      </c>
      <c r="GY39" s="207">
        <v>1</v>
      </c>
      <c r="GZ39" s="207" t="s">
        <v>5210</v>
      </c>
      <c r="HA39" s="207">
        <f t="shared" ref="HA39:HA44" si="60">+AW39*2</f>
        <v>116</v>
      </c>
      <c r="HB39" s="207"/>
      <c r="HC39" s="207">
        <v>1</v>
      </c>
      <c r="HD39" s="207">
        <f t="shared" ref="HD39:HD44" si="61">+HH39+HM39+HR39+HW39</f>
        <v>2000</v>
      </c>
      <c r="HE39" s="207">
        <v>1</v>
      </c>
      <c r="HF39" s="207"/>
      <c r="HG39" s="207" t="s">
        <v>3541</v>
      </c>
      <c r="HH39" s="207">
        <v>400</v>
      </c>
      <c r="HI39" s="209">
        <v>2.73</v>
      </c>
      <c r="HJ39" s="209">
        <f t="shared" si="11"/>
        <v>1092</v>
      </c>
      <c r="HK39" s="207">
        <v>2</v>
      </c>
      <c r="HL39" s="207"/>
      <c r="HM39" s="207">
        <v>800</v>
      </c>
      <c r="HN39" s="209">
        <v>2.73</v>
      </c>
      <c r="HO39" s="209">
        <f t="shared" si="12"/>
        <v>2184</v>
      </c>
      <c r="HP39" s="207">
        <v>2</v>
      </c>
      <c r="HQ39" s="207"/>
      <c r="HR39" s="207">
        <v>800</v>
      </c>
      <c r="HS39" s="209">
        <v>2.73</v>
      </c>
      <c r="HT39" s="209">
        <f t="shared" si="13"/>
        <v>2184</v>
      </c>
      <c r="HU39" s="207"/>
      <c r="HV39" s="207"/>
      <c r="HW39" s="207"/>
      <c r="HX39" s="209">
        <v>2.73</v>
      </c>
      <c r="HY39" s="209">
        <f t="shared" si="14"/>
        <v>0</v>
      </c>
      <c r="HZ39" s="207">
        <v>2</v>
      </c>
      <c r="IA39" s="209">
        <v>3890.25</v>
      </c>
      <c r="IB39" s="209">
        <f t="shared" si="15"/>
        <v>7780.5</v>
      </c>
      <c r="IC39" s="169"/>
      <c r="ID39" s="169"/>
      <c r="IE39" s="169"/>
      <c r="IF39" s="169"/>
      <c r="IG39" s="165"/>
      <c r="IH39" s="165"/>
      <c r="II39" s="165"/>
      <c r="IJ39" s="165"/>
      <c r="IK39" s="165"/>
      <c r="IL39" s="210"/>
      <c r="IM39" s="211">
        <f t="shared" si="16"/>
        <v>18516.5</v>
      </c>
      <c r="IN39" s="209">
        <v>7500</v>
      </c>
      <c r="IO39" s="212">
        <f t="shared" si="17"/>
        <v>3</v>
      </c>
      <c r="IP39" s="209">
        <f t="shared" si="18"/>
        <v>13240.5</v>
      </c>
      <c r="IQ39" s="209">
        <v>10000</v>
      </c>
      <c r="IR39" s="212">
        <f t="shared" si="19"/>
        <v>2</v>
      </c>
      <c r="IS39" s="213"/>
      <c r="IT39" s="291"/>
      <c r="IV39" s="352">
        <v>2546</v>
      </c>
      <c r="IW39" s="352" t="s">
        <v>5246</v>
      </c>
    </row>
    <row r="40" spans="1:257" x14ac:dyDescent="0.4">
      <c r="A40" s="158">
        <f t="shared" si="59"/>
        <v>3</v>
      </c>
      <c r="B40" s="156" t="s">
        <v>887</v>
      </c>
      <c r="C40" s="349">
        <v>414</v>
      </c>
      <c r="D40" s="251">
        <v>63343</v>
      </c>
      <c r="E40" s="251">
        <v>1405</v>
      </c>
      <c r="F40" s="215" t="s">
        <v>5239</v>
      </c>
      <c r="G40" s="251">
        <v>11</v>
      </c>
      <c r="H40" s="156"/>
      <c r="I40" s="156" t="s">
        <v>3528</v>
      </c>
      <c r="J40" s="158" t="s">
        <v>3731</v>
      </c>
      <c r="K40" s="158"/>
      <c r="L40" s="158" t="s">
        <v>3732</v>
      </c>
      <c r="M40" s="158"/>
      <c r="N40" s="205">
        <v>38</v>
      </c>
      <c r="O40" s="158">
        <v>58</v>
      </c>
      <c r="P40" s="203" t="s">
        <v>5240</v>
      </c>
      <c r="Q40" s="158">
        <v>54</v>
      </c>
      <c r="R40" s="158" t="s">
        <v>41</v>
      </c>
      <c r="S40" s="158" t="s">
        <v>5241</v>
      </c>
      <c r="T40" s="158"/>
      <c r="U40" s="158"/>
      <c r="V40" s="367">
        <v>41817</v>
      </c>
      <c r="W40" s="366">
        <v>41964</v>
      </c>
      <c r="X40" s="158"/>
      <c r="Y40" s="158"/>
      <c r="Z40" s="158"/>
      <c r="AA40" s="158"/>
      <c r="AB40" s="158"/>
      <c r="AC40" s="158"/>
      <c r="AD40" s="158"/>
      <c r="AE40" s="158">
        <v>4</v>
      </c>
      <c r="AF40" s="158" t="s">
        <v>44</v>
      </c>
      <c r="AG40" s="158"/>
      <c r="AH40" s="158" t="s">
        <v>5214</v>
      </c>
      <c r="AI40" s="158" t="s">
        <v>5247</v>
      </c>
      <c r="AJ40" s="158"/>
      <c r="AK40" s="158"/>
      <c r="AL40" s="158">
        <v>50</v>
      </c>
      <c r="AM40" s="158"/>
      <c r="AN40" s="158"/>
      <c r="AO40" s="158"/>
      <c r="AP40" s="158"/>
      <c r="AQ40" s="158"/>
      <c r="AR40" s="158" t="s">
        <v>5228</v>
      </c>
      <c r="AS40" s="158"/>
      <c r="AT40" s="158" t="s">
        <v>5243</v>
      </c>
      <c r="AU40" s="205">
        <v>38</v>
      </c>
      <c r="AV40" s="205">
        <v>20</v>
      </c>
      <c r="AW40" s="205">
        <f>+AU40+AV40</f>
        <v>58</v>
      </c>
      <c r="AX40" s="205" t="s">
        <v>5240</v>
      </c>
      <c r="AY40" s="214">
        <v>30</v>
      </c>
      <c r="AZ40" s="205">
        <v>24</v>
      </c>
      <c r="BA40" s="205">
        <f>AY40+AZ40</f>
        <v>54</v>
      </c>
      <c r="BB40" s="205"/>
      <c r="BC40" s="207">
        <v>1.0000000000000001E-17</v>
      </c>
      <c r="BD40" s="207">
        <v>9.9999999999999997E-29</v>
      </c>
      <c r="BE40" s="207">
        <v>1.0000000000000001E-30</v>
      </c>
      <c r="BF40" s="207">
        <v>4</v>
      </c>
      <c r="BG40" s="207">
        <v>1</v>
      </c>
      <c r="BH40" s="207">
        <v>1</v>
      </c>
      <c r="BI40" s="207"/>
      <c r="BJ40" s="207"/>
      <c r="BK40" s="207"/>
      <c r="BL40" s="208">
        <v>50</v>
      </c>
      <c r="BM40" s="209">
        <v>249.45</v>
      </c>
      <c r="BN40" s="209">
        <f>BL40*BM40</f>
        <v>12472.5</v>
      </c>
      <c r="BO40" s="207"/>
      <c r="BP40" s="207"/>
      <c r="BQ40" s="207"/>
      <c r="BR40" s="207"/>
      <c r="BS40" s="207">
        <v>50</v>
      </c>
      <c r="BT40" s="207"/>
      <c r="BU40" s="207"/>
      <c r="BV40" s="207"/>
      <c r="BW40" s="207"/>
      <c r="BX40" s="207"/>
      <c r="BY40" s="207"/>
      <c r="BZ40" s="207"/>
      <c r="CA40" s="207"/>
      <c r="CB40" s="207"/>
      <c r="CC40" s="207"/>
      <c r="CD40" s="207"/>
      <c r="CE40" s="207"/>
      <c r="CF40" s="207">
        <v>0</v>
      </c>
      <c r="CG40" s="207">
        <v>0</v>
      </c>
      <c r="CH40" s="207"/>
      <c r="CI40" s="207"/>
      <c r="CJ40" s="207"/>
      <c r="CK40" s="207">
        <v>0</v>
      </c>
      <c r="CL40" s="209">
        <v>477.3</v>
      </c>
      <c r="CM40" s="209">
        <f>CL40*CK40</f>
        <v>0</v>
      </c>
      <c r="CN40" s="207"/>
      <c r="CO40" s="207"/>
      <c r="CP40" s="207"/>
      <c r="CQ40" s="207"/>
      <c r="CR40" s="207"/>
      <c r="CS40" s="207"/>
      <c r="CT40" s="207"/>
      <c r="CU40" s="207"/>
      <c r="CV40" s="207"/>
      <c r="CW40" s="207"/>
      <c r="CX40" s="207"/>
      <c r="CY40" s="207"/>
      <c r="CZ40" s="207"/>
      <c r="DA40" s="207"/>
      <c r="DB40" s="207"/>
      <c r="DC40" s="207"/>
      <c r="DD40" s="207"/>
      <c r="DE40" s="207">
        <v>1</v>
      </c>
      <c r="DF40" s="207">
        <v>1</v>
      </c>
      <c r="DG40" s="207"/>
      <c r="DH40" s="207" t="s">
        <v>5244</v>
      </c>
      <c r="DI40" s="207"/>
      <c r="DJ40" s="207">
        <v>50</v>
      </c>
      <c r="DK40" s="209">
        <v>120.88</v>
      </c>
      <c r="DL40" s="209">
        <f>DK40*DJ40</f>
        <v>6044</v>
      </c>
      <c r="DM40" s="207"/>
      <c r="DN40" s="207"/>
      <c r="DO40" s="207">
        <v>50</v>
      </c>
      <c r="DP40" s="207"/>
      <c r="DQ40" s="207"/>
      <c r="DR40" s="207"/>
      <c r="DS40" s="207"/>
      <c r="DT40" s="207"/>
      <c r="DU40" s="207"/>
      <c r="DV40" s="207"/>
      <c r="DW40" s="207"/>
      <c r="DX40" s="207"/>
      <c r="DY40" s="207"/>
      <c r="DZ40" s="207"/>
      <c r="EA40" s="207"/>
      <c r="EB40" s="207"/>
      <c r="EC40" s="207"/>
      <c r="ED40" s="207">
        <v>0</v>
      </c>
      <c r="EE40" s="207">
        <v>0</v>
      </c>
      <c r="EF40" s="207"/>
      <c r="EG40" s="207"/>
      <c r="EH40" s="207"/>
      <c r="EI40" s="207">
        <v>0</v>
      </c>
      <c r="EJ40" s="209">
        <v>191.55</v>
      </c>
      <c r="EK40" s="209">
        <f>EJ40*EI40</f>
        <v>0</v>
      </c>
      <c r="EL40" s="207"/>
      <c r="EM40" s="207"/>
      <c r="EN40" s="207"/>
      <c r="EO40" s="207"/>
      <c r="EP40" s="207"/>
      <c r="EQ40" s="207"/>
      <c r="ER40" s="207"/>
      <c r="ES40" s="207"/>
      <c r="ET40" s="207"/>
      <c r="EU40" s="207"/>
      <c r="EV40" s="207"/>
      <c r="EW40" s="207"/>
      <c r="EX40" s="207"/>
      <c r="EY40" s="207"/>
      <c r="EZ40" s="207"/>
      <c r="FA40" s="207"/>
      <c r="FB40" s="207"/>
      <c r="FC40" s="207">
        <v>0</v>
      </c>
      <c r="FD40" s="207">
        <v>0</v>
      </c>
      <c r="FE40" s="207"/>
      <c r="FF40" s="207"/>
      <c r="FG40" s="207"/>
      <c r="FH40" s="207">
        <v>1.0000000000000001E-30</v>
      </c>
      <c r="FI40" s="209">
        <v>32.1</v>
      </c>
      <c r="FJ40" s="209">
        <f>FH40*FI40</f>
        <v>3.2100000000000005E-29</v>
      </c>
      <c r="FK40" s="207"/>
      <c r="FL40" s="207"/>
      <c r="FM40" s="207"/>
      <c r="FN40" s="207">
        <v>0</v>
      </c>
      <c r="FO40" s="207">
        <v>0</v>
      </c>
      <c r="FP40" s="207"/>
      <c r="FQ40" s="207"/>
      <c r="FR40" s="207"/>
      <c r="FS40" s="207">
        <v>1.0000000000000001E-30</v>
      </c>
      <c r="FT40" s="209">
        <v>25.68</v>
      </c>
      <c r="FU40" s="209">
        <f>FT40*FS40</f>
        <v>2.5680000000000004E-29</v>
      </c>
      <c r="FV40" s="207"/>
      <c r="FW40" s="207"/>
      <c r="FX40" s="207"/>
      <c r="FY40" s="207">
        <v>0</v>
      </c>
      <c r="FZ40" s="207">
        <v>0</v>
      </c>
      <c r="GA40" s="207"/>
      <c r="GB40" s="207"/>
      <c r="GC40" s="207"/>
      <c r="GD40" s="207">
        <v>0</v>
      </c>
      <c r="GE40" s="209">
        <v>56.12</v>
      </c>
      <c r="GF40" s="209">
        <f>GE40*GD40</f>
        <v>0</v>
      </c>
      <c r="GG40" s="207"/>
      <c r="GH40" s="207"/>
      <c r="GI40" s="207"/>
      <c r="GJ40" s="207"/>
      <c r="GK40" s="207"/>
      <c r="GL40" s="207"/>
      <c r="GM40" s="207"/>
      <c r="GN40" s="207"/>
      <c r="GO40" s="207"/>
      <c r="GP40" s="207"/>
      <c r="GQ40" s="207"/>
      <c r="GR40" s="207"/>
      <c r="GS40" s="207"/>
      <c r="GT40" s="207"/>
      <c r="GU40" s="207"/>
      <c r="GV40" s="207"/>
      <c r="GW40" s="207"/>
      <c r="GX40" s="207" t="s">
        <v>5245</v>
      </c>
      <c r="GY40" s="207">
        <v>1</v>
      </c>
      <c r="GZ40" s="207" t="s">
        <v>5210</v>
      </c>
      <c r="HA40" s="207">
        <f t="shared" si="60"/>
        <v>116</v>
      </c>
      <c r="HB40" s="207"/>
      <c r="HC40" s="207">
        <v>1</v>
      </c>
      <c r="HD40" s="207">
        <f t="shared" si="61"/>
        <v>2000</v>
      </c>
      <c r="HE40" s="207">
        <v>1</v>
      </c>
      <c r="HF40" s="207"/>
      <c r="HG40" s="207" t="s">
        <v>3541</v>
      </c>
      <c r="HH40" s="207">
        <v>400</v>
      </c>
      <c r="HI40" s="209">
        <v>2.73</v>
      </c>
      <c r="HJ40" s="209">
        <f>HI40*HH40</f>
        <v>1092</v>
      </c>
      <c r="HK40" s="207">
        <v>2</v>
      </c>
      <c r="HL40" s="207"/>
      <c r="HM40" s="207">
        <v>800</v>
      </c>
      <c r="HN40" s="209">
        <v>2.73</v>
      </c>
      <c r="HO40" s="209">
        <f>PRODUCT(HM40:HN40)</f>
        <v>2184</v>
      </c>
      <c r="HP40" s="207">
        <v>2</v>
      </c>
      <c r="HQ40" s="207"/>
      <c r="HR40" s="207">
        <v>800</v>
      </c>
      <c r="HS40" s="209">
        <v>2.73</v>
      </c>
      <c r="HT40" s="209">
        <f>HS40*HR40</f>
        <v>2184</v>
      </c>
      <c r="HU40" s="207"/>
      <c r="HV40" s="207"/>
      <c r="HW40" s="207"/>
      <c r="HX40" s="209">
        <v>2.73</v>
      </c>
      <c r="HY40" s="209">
        <f>HX40*HW40</f>
        <v>0</v>
      </c>
      <c r="HZ40" s="207">
        <v>2</v>
      </c>
      <c r="IA40" s="209">
        <v>3890.25</v>
      </c>
      <c r="IB40" s="209">
        <f>IA40*HZ40</f>
        <v>7780.5</v>
      </c>
      <c r="IC40" s="169"/>
      <c r="ID40" s="169"/>
      <c r="IE40" s="169"/>
      <c r="IF40" s="169"/>
      <c r="IG40" s="165"/>
      <c r="IH40" s="165"/>
      <c r="II40" s="165"/>
      <c r="IJ40" s="165"/>
      <c r="IK40" s="165"/>
      <c r="IL40" s="210"/>
      <c r="IM40" s="211">
        <f>SUM(BN40,CM40,DL40,EK40,FJ40,FU40,GF40)</f>
        <v>18516.5</v>
      </c>
      <c r="IN40" s="209">
        <v>7500</v>
      </c>
      <c r="IO40" s="212">
        <f>ROUNDUP(IM40/IN40,0)</f>
        <v>3</v>
      </c>
      <c r="IP40" s="209">
        <f>SUM(IB40,HT40,HY40,HO40,HJ40)</f>
        <v>13240.5</v>
      </c>
      <c r="IQ40" s="209">
        <v>10000</v>
      </c>
      <c r="IR40" s="212">
        <f>ROUNDUP(IP40/IQ40,0)</f>
        <v>2</v>
      </c>
      <c r="IS40" s="213"/>
      <c r="IT40" s="291"/>
      <c r="IV40" s="352">
        <v>2580</v>
      </c>
      <c r="IW40" s="352" t="s">
        <v>5248</v>
      </c>
    </row>
    <row r="41" spans="1:257" x14ac:dyDescent="0.4">
      <c r="A41" s="158">
        <f t="shared" si="59"/>
        <v>3</v>
      </c>
      <c r="B41" s="156" t="s">
        <v>887</v>
      </c>
      <c r="C41" s="349">
        <v>414</v>
      </c>
      <c r="D41" s="251">
        <v>63343</v>
      </c>
      <c r="E41" s="251">
        <v>1405</v>
      </c>
      <c r="F41" s="215" t="s">
        <v>5239</v>
      </c>
      <c r="G41" s="251">
        <v>11</v>
      </c>
      <c r="H41" s="156"/>
      <c r="I41" s="156" t="s">
        <v>3528</v>
      </c>
      <c r="J41" s="158" t="s">
        <v>3731</v>
      </c>
      <c r="K41" s="158"/>
      <c r="L41" s="158" t="s">
        <v>3732</v>
      </c>
      <c r="M41" s="158"/>
      <c r="N41" s="205">
        <v>38</v>
      </c>
      <c r="O41" s="158">
        <v>58</v>
      </c>
      <c r="P41" s="203" t="s">
        <v>5240</v>
      </c>
      <c r="Q41" s="158">
        <v>54</v>
      </c>
      <c r="R41" s="158" t="s">
        <v>46</v>
      </c>
      <c r="S41" s="158" t="s">
        <v>5241</v>
      </c>
      <c r="T41" s="158"/>
      <c r="U41" s="158"/>
      <c r="V41" s="367">
        <v>41817</v>
      </c>
      <c r="W41" s="366">
        <v>41964</v>
      </c>
      <c r="X41" s="158"/>
      <c r="Y41" s="158"/>
      <c r="Z41" s="158"/>
      <c r="AA41" s="158"/>
      <c r="AB41" s="158"/>
      <c r="AC41" s="158"/>
      <c r="AD41" s="158"/>
      <c r="AE41" s="158"/>
      <c r="AF41" s="158" t="s">
        <v>302</v>
      </c>
      <c r="AG41" s="158"/>
      <c r="AH41" s="158" t="s">
        <v>887</v>
      </c>
      <c r="AI41" s="342" t="s">
        <v>3541</v>
      </c>
      <c r="AJ41" s="158"/>
      <c r="AK41" s="158"/>
      <c r="AL41" s="158">
        <v>400</v>
      </c>
      <c r="AM41" s="158"/>
      <c r="AN41" s="158"/>
      <c r="AO41" s="158"/>
      <c r="AP41" s="158"/>
      <c r="AQ41" s="158"/>
      <c r="AR41" s="158"/>
      <c r="AS41" s="158"/>
      <c r="AT41" s="158" t="s">
        <v>5243</v>
      </c>
      <c r="AU41" s="205">
        <v>38</v>
      </c>
      <c r="AV41" s="205">
        <v>20</v>
      </c>
      <c r="AW41" s="205">
        <f>+AU41+AV41</f>
        <v>58</v>
      </c>
      <c r="AX41" s="205" t="s">
        <v>5240</v>
      </c>
      <c r="AY41" s="214">
        <v>30</v>
      </c>
      <c r="AZ41" s="205">
        <v>24</v>
      </c>
      <c r="BA41" s="205">
        <f>AY41+AZ41</f>
        <v>54</v>
      </c>
      <c r="BB41" s="205"/>
      <c r="BC41" s="207">
        <v>1.0000000000000001E-17</v>
      </c>
      <c r="BD41" s="207">
        <v>9.9999999999999997E-29</v>
      </c>
      <c r="BE41" s="207">
        <v>1.0000000000000001E-30</v>
      </c>
      <c r="BF41" s="207">
        <v>4</v>
      </c>
      <c r="BG41" s="207">
        <v>1</v>
      </c>
      <c r="BH41" s="207">
        <v>1</v>
      </c>
      <c r="BI41" s="207"/>
      <c r="BJ41" s="207"/>
      <c r="BK41" s="207"/>
      <c r="BL41" s="208">
        <v>50</v>
      </c>
      <c r="BM41" s="209">
        <v>249.45</v>
      </c>
      <c r="BN41" s="209">
        <f>BL41*BM41</f>
        <v>12472.5</v>
      </c>
      <c r="BO41" s="207"/>
      <c r="BP41" s="207"/>
      <c r="BQ41" s="207"/>
      <c r="BR41" s="207"/>
      <c r="BS41" s="207">
        <v>50</v>
      </c>
      <c r="BT41" s="207"/>
      <c r="BU41" s="207"/>
      <c r="BV41" s="207"/>
      <c r="BW41" s="207"/>
      <c r="BX41" s="207"/>
      <c r="BY41" s="207"/>
      <c r="BZ41" s="207"/>
      <c r="CA41" s="207"/>
      <c r="CB41" s="207"/>
      <c r="CC41" s="207"/>
      <c r="CD41" s="207"/>
      <c r="CE41" s="207"/>
      <c r="CF41" s="207">
        <v>0</v>
      </c>
      <c r="CG41" s="207">
        <v>0</v>
      </c>
      <c r="CH41" s="207"/>
      <c r="CI41" s="207"/>
      <c r="CJ41" s="207"/>
      <c r="CK41" s="207">
        <v>0</v>
      </c>
      <c r="CL41" s="209">
        <v>477.3</v>
      </c>
      <c r="CM41" s="209">
        <f>CL41*CK41</f>
        <v>0</v>
      </c>
      <c r="CN41" s="207"/>
      <c r="CO41" s="207"/>
      <c r="CP41" s="207"/>
      <c r="CQ41" s="207"/>
      <c r="CR41" s="207"/>
      <c r="CS41" s="207"/>
      <c r="CT41" s="207"/>
      <c r="CU41" s="207"/>
      <c r="CV41" s="207"/>
      <c r="CW41" s="207"/>
      <c r="CX41" s="207"/>
      <c r="CY41" s="207"/>
      <c r="CZ41" s="207"/>
      <c r="DA41" s="207"/>
      <c r="DB41" s="207"/>
      <c r="DC41" s="207"/>
      <c r="DD41" s="207"/>
      <c r="DE41" s="207">
        <v>1</v>
      </c>
      <c r="DF41" s="207">
        <v>1</v>
      </c>
      <c r="DG41" s="207"/>
      <c r="DH41" s="207" t="s">
        <v>5244</v>
      </c>
      <c r="DI41" s="207"/>
      <c r="DJ41" s="207">
        <v>50</v>
      </c>
      <c r="DK41" s="209">
        <v>120.88</v>
      </c>
      <c r="DL41" s="209">
        <f>DK41*DJ41</f>
        <v>6044</v>
      </c>
      <c r="DM41" s="207"/>
      <c r="DN41" s="207"/>
      <c r="DO41" s="207">
        <v>50</v>
      </c>
      <c r="DP41" s="207"/>
      <c r="DQ41" s="207"/>
      <c r="DR41" s="207"/>
      <c r="DS41" s="207"/>
      <c r="DT41" s="207"/>
      <c r="DU41" s="207"/>
      <c r="DV41" s="207"/>
      <c r="DW41" s="207"/>
      <c r="DX41" s="207"/>
      <c r="DY41" s="207"/>
      <c r="DZ41" s="207"/>
      <c r="EA41" s="207"/>
      <c r="EB41" s="207"/>
      <c r="EC41" s="207"/>
      <c r="ED41" s="207">
        <v>0</v>
      </c>
      <c r="EE41" s="207">
        <v>0</v>
      </c>
      <c r="EF41" s="207"/>
      <c r="EG41" s="207"/>
      <c r="EH41" s="207"/>
      <c r="EI41" s="207">
        <v>0</v>
      </c>
      <c r="EJ41" s="209">
        <v>191.55</v>
      </c>
      <c r="EK41" s="209">
        <f>EJ41*EI41</f>
        <v>0</v>
      </c>
      <c r="EL41" s="207"/>
      <c r="EM41" s="207"/>
      <c r="EN41" s="207"/>
      <c r="EO41" s="207"/>
      <c r="EP41" s="207"/>
      <c r="EQ41" s="207"/>
      <c r="ER41" s="207"/>
      <c r="ES41" s="207"/>
      <c r="ET41" s="207"/>
      <c r="EU41" s="207"/>
      <c r="EV41" s="207"/>
      <c r="EW41" s="207"/>
      <c r="EX41" s="207"/>
      <c r="EY41" s="207"/>
      <c r="EZ41" s="207"/>
      <c r="FA41" s="207"/>
      <c r="FB41" s="207"/>
      <c r="FC41" s="207">
        <v>0</v>
      </c>
      <c r="FD41" s="207">
        <v>0</v>
      </c>
      <c r="FE41" s="207"/>
      <c r="FF41" s="207"/>
      <c r="FG41" s="207"/>
      <c r="FH41" s="207">
        <v>1.0000000000000001E-30</v>
      </c>
      <c r="FI41" s="209">
        <v>32.1</v>
      </c>
      <c r="FJ41" s="209">
        <f>FH41*FI41</f>
        <v>3.2100000000000005E-29</v>
      </c>
      <c r="FK41" s="207"/>
      <c r="FL41" s="207"/>
      <c r="FM41" s="207"/>
      <c r="FN41" s="207">
        <v>0</v>
      </c>
      <c r="FO41" s="207">
        <v>0</v>
      </c>
      <c r="FP41" s="207"/>
      <c r="FQ41" s="207"/>
      <c r="FR41" s="207"/>
      <c r="FS41" s="207">
        <v>1.0000000000000001E-30</v>
      </c>
      <c r="FT41" s="209">
        <v>25.68</v>
      </c>
      <c r="FU41" s="209">
        <f>FT41*FS41</f>
        <v>2.5680000000000004E-29</v>
      </c>
      <c r="FV41" s="207"/>
      <c r="FW41" s="207"/>
      <c r="FX41" s="207"/>
      <c r="FY41" s="207">
        <v>0</v>
      </c>
      <c r="FZ41" s="207">
        <v>0</v>
      </c>
      <c r="GA41" s="207"/>
      <c r="GB41" s="207"/>
      <c r="GC41" s="207"/>
      <c r="GD41" s="207">
        <v>0</v>
      </c>
      <c r="GE41" s="209">
        <v>56.12</v>
      </c>
      <c r="GF41" s="209">
        <f>GE41*GD41</f>
        <v>0</v>
      </c>
      <c r="GG41" s="207"/>
      <c r="GH41" s="207"/>
      <c r="GI41" s="207"/>
      <c r="GJ41" s="207"/>
      <c r="GK41" s="207"/>
      <c r="GL41" s="207"/>
      <c r="GM41" s="207"/>
      <c r="GN41" s="207"/>
      <c r="GO41" s="207"/>
      <c r="GP41" s="207"/>
      <c r="GQ41" s="207"/>
      <c r="GR41" s="207"/>
      <c r="GS41" s="207"/>
      <c r="GT41" s="207"/>
      <c r="GU41" s="207"/>
      <c r="GV41" s="207"/>
      <c r="GW41" s="207"/>
      <c r="GX41" s="207" t="s">
        <v>5245</v>
      </c>
      <c r="GY41" s="207">
        <v>1</v>
      </c>
      <c r="GZ41" s="207" t="s">
        <v>5210</v>
      </c>
      <c r="HA41" s="207">
        <f t="shared" si="60"/>
        <v>116</v>
      </c>
      <c r="HB41" s="207"/>
      <c r="HC41" s="207">
        <v>1</v>
      </c>
      <c r="HD41" s="207">
        <f t="shared" si="61"/>
        <v>2000</v>
      </c>
      <c r="HE41" s="207">
        <v>1</v>
      </c>
      <c r="HF41" s="207"/>
      <c r="HG41" s="207" t="s">
        <v>3541</v>
      </c>
      <c r="HH41" s="207">
        <v>400</v>
      </c>
      <c r="HI41" s="209">
        <v>2.73</v>
      </c>
      <c r="HJ41" s="209">
        <f>HI41*HH41</f>
        <v>1092</v>
      </c>
      <c r="HK41" s="207">
        <v>2</v>
      </c>
      <c r="HL41" s="207"/>
      <c r="HM41" s="207">
        <v>800</v>
      </c>
      <c r="HN41" s="209">
        <v>2.73</v>
      </c>
      <c r="HO41" s="209">
        <f>PRODUCT(HM41:HN41)</f>
        <v>2184</v>
      </c>
      <c r="HP41" s="207">
        <v>2</v>
      </c>
      <c r="HQ41" s="207"/>
      <c r="HR41" s="207">
        <v>800</v>
      </c>
      <c r="HS41" s="209">
        <v>2.73</v>
      </c>
      <c r="HT41" s="209">
        <f>HS41*HR41</f>
        <v>2184</v>
      </c>
      <c r="HU41" s="207"/>
      <c r="HV41" s="207"/>
      <c r="HW41" s="207"/>
      <c r="HX41" s="209">
        <v>2.73</v>
      </c>
      <c r="HY41" s="209">
        <f>HX41*HW41</f>
        <v>0</v>
      </c>
      <c r="HZ41" s="207">
        <v>2</v>
      </c>
      <c r="IA41" s="209">
        <v>3890.25</v>
      </c>
      <c r="IB41" s="209">
        <f>IA41*HZ41</f>
        <v>7780.5</v>
      </c>
      <c r="IC41" s="169"/>
      <c r="ID41" s="169"/>
      <c r="IE41" s="169"/>
      <c r="IF41" s="169"/>
      <c r="IG41" s="165"/>
      <c r="IH41" s="165"/>
      <c r="II41" s="165"/>
      <c r="IJ41" s="165"/>
      <c r="IK41" s="165"/>
      <c r="IL41" s="210"/>
      <c r="IM41" s="211">
        <f>SUM(BN41,CM41,DL41,EK41,FJ41,FU41,GF41)</f>
        <v>18516.5</v>
      </c>
      <c r="IN41" s="209">
        <v>7500</v>
      </c>
      <c r="IO41" s="212">
        <f>ROUNDUP(IM41/IN41,0)</f>
        <v>3</v>
      </c>
      <c r="IP41" s="209">
        <f>SUM(IB41,HT41,HY41,HO41,HJ41)</f>
        <v>13240.5</v>
      </c>
      <c r="IQ41" s="209">
        <v>10000</v>
      </c>
      <c r="IR41" s="212">
        <f>ROUNDUP(IP41/IQ41,0)</f>
        <v>2</v>
      </c>
      <c r="IS41" s="213"/>
      <c r="IT41" s="291"/>
      <c r="IV41" s="352">
        <v>2548</v>
      </c>
      <c r="IW41" s="352" t="s">
        <v>5249</v>
      </c>
    </row>
    <row r="42" spans="1:257" x14ac:dyDescent="0.4">
      <c r="A42" s="158">
        <f t="shared" si="59"/>
        <v>3</v>
      </c>
      <c r="B42" s="156" t="s">
        <v>887</v>
      </c>
      <c r="C42" s="349">
        <v>414</v>
      </c>
      <c r="D42" s="251">
        <v>63343</v>
      </c>
      <c r="E42" s="251">
        <v>1405</v>
      </c>
      <c r="F42" s="215" t="s">
        <v>5239</v>
      </c>
      <c r="G42" s="251">
        <v>11</v>
      </c>
      <c r="H42" s="156"/>
      <c r="I42" s="156" t="s">
        <v>3528</v>
      </c>
      <c r="J42" s="158" t="s">
        <v>3731</v>
      </c>
      <c r="K42" s="158"/>
      <c r="L42" s="158" t="s">
        <v>3732</v>
      </c>
      <c r="M42" s="158"/>
      <c r="N42" s="205">
        <v>38</v>
      </c>
      <c r="O42" s="158">
        <v>58</v>
      </c>
      <c r="P42" s="203" t="s">
        <v>5240</v>
      </c>
      <c r="Q42" s="158">
        <v>54</v>
      </c>
      <c r="R42" s="158" t="s">
        <v>46</v>
      </c>
      <c r="S42" s="158"/>
      <c r="T42" s="158"/>
      <c r="U42" s="158"/>
      <c r="V42" s="367">
        <v>41817</v>
      </c>
      <c r="W42" s="366">
        <v>41964</v>
      </c>
      <c r="X42" s="158"/>
      <c r="Y42" s="158"/>
      <c r="Z42" s="158"/>
      <c r="AA42" s="158"/>
      <c r="AB42" s="158"/>
      <c r="AC42" s="158"/>
      <c r="AD42" s="158"/>
      <c r="AE42" s="158"/>
      <c r="AF42" s="158" t="s">
        <v>302</v>
      </c>
      <c r="AG42" s="158"/>
      <c r="AH42" s="158" t="s">
        <v>887</v>
      </c>
      <c r="AI42" s="342" t="s">
        <v>3541</v>
      </c>
      <c r="AJ42" s="158"/>
      <c r="AK42" s="158"/>
      <c r="AL42" s="158">
        <v>400</v>
      </c>
      <c r="AM42" s="158"/>
      <c r="AN42" s="158"/>
      <c r="AO42" s="158"/>
      <c r="AP42" s="158"/>
      <c r="AQ42" s="158"/>
      <c r="AR42" s="158"/>
      <c r="AS42" s="158"/>
      <c r="AT42" s="158" t="s">
        <v>5243</v>
      </c>
      <c r="AU42" s="205">
        <v>38</v>
      </c>
      <c r="AV42" s="205">
        <v>20</v>
      </c>
      <c r="AW42" s="205">
        <f>+AU42+AV42</f>
        <v>58</v>
      </c>
      <c r="AX42" s="205" t="s">
        <v>5240</v>
      </c>
      <c r="AY42" s="214">
        <v>30</v>
      </c>
      <c r="AZ42" s="205">
        <v>24</v>
      </c>
      <c r="BA42" s="205">
        <f>AY42+AZ42</f>
        <v>54</v>
      </c>
      <c r="BB42" s="205"/>
      <c r="BC42" s="207">
        <v>1.0000000000000001E-17</v>
      </c>
      <c r="BD42" s="207">
        <v>9.9999999999999997E-29</v>
      </c>
      <c r="BE42" s="207">
        <v>1.0000000000000001E-30</v>
      </c>
      <c r="BF42" s="207">
        <v>4</v>
      </c>
      <c r="BG42" s="207">
        <v>1</v>
      </c>
      <c r="BH42" s="207">
        <v>1</v>
      </c>
      <c r="BI42" s="207"/>
      <c r="BJ42" s="207"/>
      <c r="BK42" s="207"/>
      <c r="BL42" s="208">
        <v>50</v>
      </c>
      <c r="BM42" s="209">
        <v>249.45</v>
      </c>
      <c r="BN42" s="209">
        <f>BL42*BM42</f>
        <v>12472.5</v>
      </c>
      <c r="BO42" s="207"/>
      <c r="BP42" s="207"/>
      <c r="BQ42" s="207"/>
      <c r="BR42" s="207"/>
      <c r="BS42" s="207">
        <v>50</v>
      </c>
      <c r="BT42" s="207"/>
      <c r="BU42" s="207"/>
      <c r="BV42" s="207"/>
      <c r="BW42" s="207"/>
      <c r="BX42" s="207"/>
      <c r="BY42" s="207"/>
      <c r="BZ42" s="207"/>
      <c r="CA42" s="207"/>
      <c r="CB42" s="207"/>
      <c r="CC42" s="207"/>
      <c r="CD42" s="207"/>
      <c r="CE42" s="207"/>
      <c r="CF42" s="207">
        <v>0</v>
      </c>
      <c r="CG42" s="207">
        <v>0</v>
      </c>
      <c r="CH42" s="207"/>
      <c r="CI42" s="207"/>
      <c r="CJ42" s="207"/>
      <c r="CK42" s="207">
        <v>0</v>
      </c>
      <c r="CL42" s="209">
        <v>477.3</v>
      </c>
      <c r="CM42" s="209">
        <f>CL42*CK42</f>
        <v>0</v>
      </c>
      <c r="CN42" s="207"/>
      <c r="CO42" s="207"/>
      <c r="CP42" s="207"/>
      <c r="CQ42" s="207"/>
      <c r="CR42" s="207"/>
      <c r="CS42" s="207"/>
      <c r="CT42" s="207"/>
      <c r="CU42" s="207"/>
      <c r="CV42" s="207"/>
      <c r="CW42" s="207"/>
      <c r="CX42" s="207"/>
      <c r="CY42" s="207"/>
      <c r="CZ42" s="207"/>
      <c r="DA42" s="207"/>
      <c r="DB42" s="207"/>
      <c r="DC42" s="207"/>
      <c r="DD42" s="207"/>
      <c r="DE42" s="207">
        <v>1</v>
      </c>
      <c r="DF42" s="207">
        <v>1</v>
      </c>
      <c r="DG42" s="207"/>
      <c r="DH42" s="207" t="s">
        <v>5244</v>
      </c>
      <c r="DI42" s="207"/>
      <c r="DJ42" s="207">
        <v>50</v>
      </c>
      <c r="DK42" s="209">
        <v>120.88</v>
      </c>
      <c r="DL42" s="209">
        <f>DK42*DJ42</f>
        <v>6044</v>
      </c>
      <c r="DM42" s="207"/>
      <c r="DN42" s="207"/>
      <c r="DO42" s="207">
        <v>50</v>
      </c>
      <c r="DP42" s="207"/>
      <c r="DQ42" s="207"/>
      <c r="DR42" s="207"/>
      <c r="DS42" s="207"/>
      <c r="DT42" s="207"/>
      <c r="DU42" s="207"/>
      <c r="DV42" s="207"/>
      <c r="DW42" s="207"/>
      <c r="DX42" s="207"/>
      <c r="DY42" s="207"/>
      <c r="DZ42" s="207"/>
      <c r="EA42" s="207"/>
      <c r="EB42" s="207"/>
      <c r="EC42" s="207"/>
      <c r="ED42" s="207">
        <v>0</v>
      </c>
      <c r="EE42" s="207">
        <v>0</v>
      </c>
      <c r="EF42" s="207"/>
      <c r="EG42" s="207"/>
      <c r="EH42" s="207"/>
      <c r="EI42" s="207">
        <v>0</v>
      </c>
      <c r="EJ42" s="209">
        <v>191.55</v>
      </c>
      <c r="EK42" s="209">
        <f>EJ42*EI42</f>
        <v>0</v>
      </c>
      <c r="EL42" s="207"/>
      <c r="EM42" s="207"/>
      <c r="EN42" s="207"/>
      <c r="EO42" s="207"/>
      <c r="EP42" s="207"/>
      <c r="EQ42" s="207"/>
      <c r="ER42" s="207"/>
      <c r="ES42" s="207"/>
      <c r="ET42" s="207"/>
      <c r="EU42" s="207"/>
      <c r="EV42" s="207"/>
      <c r="EW42" s="207"/>
      <c r="EX42" s="207"/>
      <c r="EY42" s="207"/>
      <c r="EZ42" s="207"/>
      <c r="FA42" s="207"/>
      <c r="FB42" s="207"/>
      <c r="FC42" s="207">
        <v>0</v>
      </c>
      <c r="FD42" s="207">
        <v>0</v>
      </c>
      <c r="FE42" s="207"/>
      <c r="FF42" s="207"/>
      <c r="FG42" s="207"/>
      <c r="FH42" s="207">
        <v>1.0000000000000001E-30</v>
      </c>
      <c r="FI42" s="209">
        <v>32.1</v>
      </c>
      <c r="FJ42" s="209">
        <f>FH42*FI42</f>
        <v>3.2100000000000005E-29</v>
      </c>
      <c r="FK42" s="207"/>
      <c r="FL42" s="207"/>
      <c r="FM42" s="207"/>
      <c r="FN42" s="207">
        <v>0</v>
      </c>
      <c r="FO42" s="207">
        <v>0</v>
      </c>
      <c r="FP42" s="207"/>
      <c r="FQ42" s="207"/>
      <c r="FR42" s="207"/>
      <c r="FS42" s="207">
        <v>1.0000000000000001E-30</v>
      </c>
      <c r="FT42" s="209">
        <v>25.68</v>
      </c>
      <c r="FU42" s="209">
        <f>FT42*FS42</f>
        <v>2.5680000000000004E-29</v>
      </c>
      <c r="FV42" s="207"/>
      <c r="FW42" s="207"/>
      <c r="FX42" s="207"/>
      <c r="FY42" s="207">
        <v>0</v>
      </c>
      <c r="FZ42" s="207">
        <v>0</v>
      </c>
      <c r="GA42" s="207"/>
      <c r="GB42" s="207"/>
      <c r="GC42" s="207"/>
      <c r="GD42" s="207">
        <v>0</v>
      </c>
      <c r="GE42" s="209">
        <v>56.12</v>
      </c>
      <c r="GF42" s="209">
        <f>GE42*GD42</f>
        <v>0</v>
      </c>
      <c r="GG42" s="207"/>
      <c r="GH42" s="207"/>
      <c r="GI42" s="207"/>
      <c r="GJ42" s="207"/>
      <c r="GK42" s="207"/>
      <c r="GL42" s="207"/>
      <c r="GM42" s="207"/>
      <c r="GN42" s="207"/>
      <c r="GO42" s="207"/>
      <c r="GP42" s="207"/>
      <c r="GQ42" s="207"/>
      <c r="GR42" s="207"/>
      <c r="GS42" s="207"/>
      <c r="GT42" s="207"/>
      <c r="GU42" s="207"/>
      <c r="GV42" s="207"/>
      <c r="GW42" s="207"/>
      <c r="GX42" s="207" t="s">
        <v>5245</v>
      </c>
      <c r="GY42" s="207">
        <v>1</v>
      </c>
      <c r="GZ42" s="207" t="s">
        <v>5210</v>
      </c>
      <c r="HA42" s="207">
        <f t="shared" si="60"/>
        <v>116</v>
      </c>
      <c r="HB42" s="207"/>
      <c r="HC42" s="207">
        <v>1</v>
      </c>
      <c r="HD42" s="207">
        <f t="shared" si="61"/>
        <v>2000</v>
      </c>
      <c r="HE42" s="207">
        <v>1</v>
      </c>
      <c r="HF42" s="207"/>
      <c r="HG42" s="207" t="s">
        <v>3541</v>
      </c>
      <c r="HH42" s="207">
        <v>400</v>
      </c>
      <c r="HI42" s="209">
        <v>2.73</v>
      </c>
      <c r="HJ42" s="209">
        <f>HI42*HH42</f>
        <v>1092</v>
      </c>
      <c r="HK42" s="207">
        <v>2</v>
      </c>
      <c r="HL42" s="207"/>
      <c r="HM42" s="207">
        <v>800</v>
      </c>
      <c r="HN42" s="209">
        <v>2.73</v>
      </c>
      <c r="HO42" s="209">
        <f>PRODUCT(HM42:HN42)</f>
        <v>2184</v>
      </c>
      <c r="HP42" s="207">
        <v>2</v>
      </c>
      <c r="HQ42" s="207"/>
      <c r="HR42" s="207">
        <v>800</v>
      </c>
      <c r="HS42" s="209">
        <v>2.73</v>
      </c>
      <c r="HT42" s="209">
        <f>HS42*HR42</f>
        <v>2184</v>
      </c>
      <c r="HU42" s="207"/>
      <c r="HV42" s="207"/>
      <c r="HW42" s="207"/>
      <c r="HX42" s="209">
        <v>2.73</v>
      </c>
      <c r="HY42" s="209">
        <f>HX42*HW42</f>
        <v>0</v>
      </c>
      <c r="HZ42" s="207">
        <v>2</v>
      </c>
      <c r="IA42" s="209">
        <v>3890.25</v>
      </c>
      <c r="IB42" s="209">
        <f>IA42*HZ42</f>
        <v>7780.5</v>
      </c>
      <c r="IC42" s="169"/>
      <c r="ID42" s="169"/>
      <c r="IE42" s="169"/>
      <c r="IF42" s="169"/>
      <c r="IG42" s="165"/>
      <c r="IH42" s="165"/>
      <c r="II42" s="165"/>
      <c r="IJ42" s="165"/>
      <c r="IK42" s="165"/>
      <c r="IL42" s="210"/>
      <c r="IM42" s="211">
        <f>SUM(BN42,CM42,DL42,EK42,FJ42,FU42,GF42)</f>
        <v>18516.5</v>
      </c>
      <c r="IN42" s="209">
        <v>7500</v>
      </c>
      <c r="IO42" s="212">
        <f>ROUNDUP(IM42/IN42,0)</f>
        <v>3</v>
      </c>
      <c r="IP42" s="209">
        <f>SUM(IB42,HT42,HY42,HO42,HJ42)</f>
        <v>13240.5</v>
      </c>
      <c r="IQ42" s="209">
        <v>10000</v>
      </c>
      <c r="IR42" s="212">
        <f>ROUNDUP(IP42/IQ42,0)</f>
        <v>2</v>
      </c>
      <c r="IS42" s="213"/>
      <c r="IT42" s="291"/>
      <c r="IV42" s="352">
        <v>84954</v>
      </c>
      <c r="IW42" s="352" t="s">
        <v>5250</v>
      </c>
    </row>
    <row r="43" spans="1:257" x14ac:dyDescent="0.4">
      <c r="A43" s="158">
        <f t="shared" si="59"/>
        <v>3</v>
      </c>
      <c r="B43" s="156" t="s">
        <v>887</v>
      </c>
      <c r="C43" s="349">
        <v>414</v>
      </c>
      <c r="D43" s="251">
        <v>63343</v>
      </c>
      <c r="E43" s="251">
        <v>1405</v>
      </c>
      <c r="F43" s="215" t="s">
        <v>5239</v>
      </c>
      <c r="G43" s="251">
        <v>11</v>
      </c>
      <c r="H43" s="156"/>
      <c r="I43" s="156" t="s">
        <v>3528</v>
      </c>
      <c r="J43" s="158" t="s">
        <v>3731</v>
      </c>
      <c r="K43" s="158"/>
      <c r="L43" s="158" t="s">
        <v>3732</v>
      </c>
      <c r="M43" s="158"/>
      <c r="N43" s="205">
        <v>38</v>
      </c>
      <c r="O43" s="158">
        <v>58</v>
      </c>
      <c r="P43" s="203" t="s">
        <v>5240</v>
      </c>
      <c r="Q43" s="158">
        <v>54</v>
      </c>
      <c r="R43" s="158" t="s">
        <v>55</v>
      </c>
      <c r="S43" s="158"/>
      <c r="T43" s="158"/>
      <c r="U43" s="158"/>
      <c r="V43" s="367">
        <v>41817</v>
      </c>
      <c r="W43" s="366">
        <v>41964</v>
      </c>
      <c r="X43" s="158"/>
      <c r="Y43" s="158"/>
      <c r="Z43" s="158"/>
      <c r="AA43" s="158"/>
      <c r="AB43" s="158"/>
      <c r="AC43" s="158"/>
      <c r="AD43" s="158"/>
      <c r="AE43" s="158" t="s">
        <v>3153</v>
      </c>
      <c r="AF43" s="158" t="s">
        <v>302</v>
      </c>
      <c r="AG43" s="158"/>
      <c r="AH43" s="158" t="s">
        <v>887</v>
      </c>
      <c r="AI43" s="158" t="s">
        <v>3227</v>
      </c>
      <c r="AJ43" s="158"/>
      <c r="AK43" s="158"/>
      <c r="AL43" s="158">
        <v>400</v>
      </c>
      <c r="AM43" s="158"/>
      <c r="AN43" s="158"/>
      <c r="AO43" s="158"/>
      <c r="AP43" s="158"/>
      <c r="AQ43" s="158"/>
      <c r="AR43" s="158"/>
      <c r="AS43" s="158"/>
      <c r="AT43" s="158" t="s">
        <v>5243</v>
      </c>
      <c r="AU43" s="205">
        <v>38</v>
      </c>
      <c r="AV43" s="205">
        <v>20</v>
      </c>
      <c r="AW43" s="205">
        <f>+AU43+AV43</f>
        <v>58</v>
      </c>
      <c r="AX43" s="205" t="s">
        <v>5240</v>
      </c>
      <c r="AY43" s="214">
        <v>30</v>
      </c>
      <c r="AZ43" s="205">
        <v>24</v>
      </c>
      <c r="BA43" s="205">
        <f>AY43+AZ43</f>
        <v>54</v>
      </c>
      <c r="BB43" s="205"/>
      <c r="BC43" s="207">
        <v>1.0000000000000001E-17</v>
      </c>
      <c r="BD43" s="207">
        <v>9.9999999999999997E-29</v>
      </c>
      <c r="BE43" s="207">
        <v>1.0000000000000001E-30</v>
      </c>
      <c r="BF43" s="207">
        <v>4</v>
      </c>
      <c r="BG43" s="207">
        <v>1</v>
      </c>
      <c r="BH43" s="207">
        <v>1</v>
      </c>
      <c r="BI43" s="207"/>
      <c r="BJ43" s="207"/>
      <c r="BK43" s="207"/>
      <c r="BL43" s="208">
        <v>50</v>
      </c>
      <c r="BM43" s="209">
        <v>249.45</v>
      </c>
      <c r="BN43" s="209">
        <f>BL43*BM43</f>
        <v>12472.5</v>
      </c>
      <c r="BO43" s="207"/>
      <c r="BP43" s="207"/>
      <c r="BQ43" s="207"/>
      <c r="BR43" s="207"/>
      <c r="BS43" s="207">
        <v>50</v>
      </c>
      <c r="BT43" s="207"/>
      <c r="BU43" s="207"/>
      <c r="BV43" s="207"/>
      <c r="BW43" s="207"/>
      <c r="BX43" s="207"/>
      <c r="BY43" s="207"/>
      <c r="BZ43" s="207"/>
      <c r="CA43" s="207"/>
      <c r="CB43" s="207"/>
      <c r="CC43" s="207"/>
      <c r="CD43" s="207"/>
      <c r="CE43" s="207"/>
      <c r="CF43" s="207">
        <v>0</v>
      </c>
      <c r="CG43" s="207">
        <v>0</v>
      </c>
      <c r="CH43" s="207"/>
      <c r="CI43" s="207"/>
      <c r="CJ43" s="207"/>
      <c r="CK43" s="207">
        <v>0</v>
      </c>
      <c r="CL43" s="209">
        <v>477.3</v>
      </c>
      <c r="CM43" s="209">
        <f>CL43*CK43</f>
        <v>0</v>
      </c>
      <c r="CN43" s="207"/>
      <c r="CO43" s="207"/>
      <c r="CP43" s="207"/>
      <c r="CQ43" s="207"/>
      <c r="CR43" s="207"/>
      <c r="CS43" s="207"/>
      <c r="CT43" s="207"/>
      <c r="CU43" s="207"/>
      <c r="CV43" s="207"/>
      <c r="CW43" s="207"/>
      <c r="CX43" s="207"/>
      <c r="CY43" s="207"/>
      <c r="CZ43" s="207"/>
      <c r="DA43" s="207"/>
      <c r="DB43" s="207"/>
      <c r="DC43" s="207"/>
      <c r="DD43" s="207"/>
      <c r="DE43" s="207">
        <v>1</v>
      </c>
      <c r="DF43" s="207">
        <v>1</v>
      </c>
      <c r="DG43" s="207"/>
      <c r="DH43" s="207" t="s">
        <v>5244</v>
      </c>
      <c r="DI43" s="207"/>
      <c r="DJ43" s="207">
        <v>50</v>
      </c>
      <c r="DK43" s="209">
        <v>120.88</v>
      </c>
      <c r="DL43" s="209">
        <f>DK43*DJ43</f>
        <v>6044</v>
      </c>
      <c r="DM43" s="207"/>
      <c r="DN43" s="207"/>
      <c r="DO43" s="207">
        <v>50</v>
      </c>
      <c r="DP43" s="207"/>
      <c r="DQ43" s="207"/>
      <c r="DR43" s="207"/>
      <c r="DS43" s="207"/>
      <c r="DT43" s="207"/>
      <c r="DU43" s="207"/>
      <c r="DV43" s="207"/>
      <c r="DW43" s="207"/>
      <c r="DX43" s="207"/>
      <c r="DY43" s="207"/>
      <c r="DZ43" s="207"/>
      <c r="EA43" s="207"/>
      <c r="EB43" s="207"/>
      <c r="EC43" s="207"/>
      <c r="ED43" s="207">
        <v>0</v>
      </c>
      <c r="EE43" s="207">
        <v>0</v>
      </c>
      <c r="EF43" s="207"/>
      <c r="EG43" s="207"/>
      <c r="EH43" s="207"/>
      <c r="EI43" s="207">
        <v>0</v>
      </c>
      <c r="EJ43" s="209">
        <v>191.55</v>
      </c>
      <c r="EK43" s="209">
        <f>EJ43*EI43</f>
        <v>0</v>
      </c>
      <c r="EL43" s="207"/>
      <c r="EM43" s="207"/>
      <c r="EN43" s="207"/>
      <c r="EO43" s="207"/>
      <c r="EP43" s="207"/>
      <c r="EQ43" s="207"/>
      <c r="ER43" s="207"/>
      <c r="ES43" s="207"/>
      <c r="ET43" s="207"/>
      <c r="EU43" s="207"/>
      <c r="EV43" s="207"/>
      <c r="EW43" s="207"/>
      <c r="EX43" s="207"/>
      <c r="EY43" s="207"/>
      <c r="EZ43" s="207"/>
      <c r="FA43" s="207"/>
      <c r="FB43" s="207"/>
      <c r="FC43" s="207">
        <v>0</v>
      </c>
      <c r="FD43" s="207">
        <v>0</v>
      </c>
      <c r="FE43" s="207"/>
      <c r="FF43" s="207"/>
      <c r="FG43" s="207"/>
      <c r="FH43" s="207">
        <v>1.0000000000000001E-30</v>
      </c>
      <c r="FI43" s="209">
        <v>32.1</v>
      </c>
      <c r="FJ43" s="209">
        <f>FH43*FI43</f>
        <v>3.2100000000000005E-29</v>
      </c>
      <c r="FK43" s="207"/>
      <c r="FL43" s="207"/>
      <c r="FM43" s="207"/>
      <c r="FN43" s="207">
        <v>0</v>
      </c>
      <c r="FO43" s="207">
        <v>0</v>
      </c>
      <c r="FP43" s="207"/>
      <c r="FQ43" s="207"/>
      <c r="FR43" s="207"/>
      <c r="FS43" s="207">
        <v>1.0000000000000001E-30</v>
      </c>
      <c r="FT43" s="209">
        <v>25.68</v>
      </c>
      <c r="FU43" s="209">
        <f>FT43*FS43</f>
        <v>2.5680000000000004E-29</v>
      </c>
      <c r="FV43" s="207"/>
      <c r="FW43" s="207"/>
      <c r="FX43" s="207"/>
      <c r="FY43" s="207">
        <v>0</v>
      </c>
      <c r="FZ43" s="207">
        <v>0</v>
      </c>
      <c r="GA43" s="207"/>
      <c r="GB43" s="207"/>
      <c r="GC43" s="207"/>
      <c r="GD43" s="207">
        <v>0</v>
      </c>
      <c r="GE43" s="209">
        <v>56.12</v>
      </c>
      <c r="GF43" s="209">
        <f>GE43*GD43</f>
        <v>0</v>
      </c>
      <c r="GG43" s="207"/>
      <c r="GH43" s="207"/>
      <c r="GI43" s="207"/>
      <c r="GJ43" s="207"/>
      <c r="GK43" s="207"/>
      <c r="GL43" s="207"/>
      <c r="GM43" s="207"/>
      <c r="GN43" s="207"/>
      <c r="GO43" s="207"/>
      <c r="GP43" s="207"/>
      <c r="GQ43" s="207"/>
      <c r="GR43" s="207"/>
      <c r="GS43" s="207"/>
      <c r="GT43" s="207"/>
      <c r="GU43" s="207"/>
      <c r="GV43" s="207"/>
      <c r="GW43" s="207"/>
      <c r="GX43" s="207" t="s">
        <v>5245</v>
      </c>
      <c r="GY43" s="207">
        <v>1</v>
      </c>
      <c r="GZ43" s="207" t="s">
        <v>5210</v>
      </c>
      <c r="HA43" s="207">
        <f t="shared" si="60"/>
        <v>116</v>
      </c>
      <c r="HB43" s="207"/>
      <c r="HC43" s="207">
        <v>1</v>
      </c>
      <c r="HD43" s="207">
        <f t="shared" si="61"/>
        <v>2000</v>
      </c>
      <c r="HE43" s="207">
        <v>1</v>
      </c>
      <c r="HF43" s="207"/>
      <c r="HG43" s="207" t="s">
        <v>3541</v>
      </c>
      <c r="HH43" s="207">
        <v>400</v>
      </c>
      <c r="HI43" s="209">
        <v>2.73</v>
      </c>
      <c r="HJ43" s="209">
        <f>HI43*HH43</f>
        <v>1092</v>
      </c>
      <c r="HK43" s="207">
        <v>2</v>
      </c>
      <c r="HL43" s="207"/>
      <c r="HM43" s="207">
        <v>800</v>
      </c>
      <c r="HN43" s="209">
        <v>2.73</v>
      </c>
      <c r="HO43" s="209">
        <f>PRODUCT(HM43:HN43)</f>
        <v>2184</v>
      </c>
      <c r="HP43" s="207">
        <v>2</v>
      </c>
      <c r="HQ43" s="207"/>
      <c r="HR43" s="207">
        <v>800</v>
      </c>
      <c r="HS43" s="209">
        <v>2.73</v>
      </c>
      <c r="HT43" s="209">
        <f>HS43*HR43</f>
        <v>2184</v>
      </c>
      <c r="HU43" s="207"/>
      <c r="HV43" s="207"/>
      <c r="HW43" s="207"/>
      <c r="HX43" s="209">
        <v>2.73</v>
      </c>
      <c r="HY43" s="209">
        <f>HX43*HW43</f>
        <v>0</v>
      </c>
      <c r="HZ43" s="207">
        <v>2</v>
      </c>
      <c r="IA43" s="209">
        <v>3890.25</v>
      </c>
      <c r="IB43" s="209">
        <f>IA43*HZ43</f>
        <v>7780.5</v>
      </c>
      <c r="IC43" s="169"/>
      <c r="ID43" s="169"/>
      <c r="IE43" s="169"/>
      <c r="IF43" s="169"/>
      <c r="IG43" s="165"/>
      <c r="IH43" s="165"/>
      <c r="II43" s="165"/>
      <c r="IJ43" s="165"/>
      <c r="IK43" s="165"/>
      <c r="IL43" s="210"/>
      <c r="IM43" s="211">
        <f>SUM(BN43,CM43,DL43,EK43,FJ43,FU43,GF43)</f>
        <v>18516.5</v>
      </c>
      <c r="IN43" s="209">
        <v>7500</v>
      </c>
      <c r="IO43" s="212">
        <f>ROUNDUP(IM43/IN43,0)</f>
        <v>3</v>
      </c>
      <c r="IP43" s="209">
        <f>SUM(IB43,HT43,HY43,HO43,HJ43)</f>
        <v>13240.5</v>
      </c>
      <c r="IQ43" s="209">
        <v>10000</v>
      </c>
      <c r="IR43" s="212">
        <f>ROUNDUP(IP43/IQ43,0)</f>
        <v>2</v>
      </c>
      <c r="IS43" s="213"/>
      <c r="IT43" s="291"/>
      <c r="IV43" s="352">
        <v>97452</v>
      </c>
      <c r="IW43" s="352" t="s">
        <v>5251</v>
      </c>
    </row>
    <row r="44" spans="1:257" x14ac:dyDescent="0.4">
      <c r="A44" s="158">
        <f t="shared" si="59"/>
        <v>2</v>
      </c>
      <c r="B44" s="156" t="s">
        <v>887</v>
      </c>
      <c r="C44" s="349">
        <v>414</v>
      </c>
      <c r="D44" s="251">
        <v>63343</v>
      </c>
      <c r="E44" s="251">
        <v>1405</v>
      </c>
      <c r="F44" s="215" t="s">
        <v>5239</v>
      </c>
      <c r="G44" s="251">
        <v>11</v>
      </c>
      <c r="H44" s="156"/>
      <c r="I44" s="156" t="s">
        <v>3528</v>
      </c>
      <c r="J44" s="158" t="s">
        <v>3731</v>
      </c>
      <c r="K44" s="158"/>
      <c r="L44" s="158" t="s">
        <v>3732</v>
      </c>
      <c r="M44" s="158"/>
      <c r="N44" s="205">
        <v>38</v>
      </c>
      <c r="O44" s="158">
        <v>58</v>
      </c>
      <c r="P44" s="203" t="s">
        <v>5240</v>
      </c>
      <c r="Q44" s="158">
        <v>54</v>
      </c>
      <c r="R44" s="158" t="s">
        <v>55</v>
      </c>
      <c r="S44" s="158"/>
      <c r="T44" s="158"/>
      <c r="U44" s="158"/>
      <c r="V44" s="367">
        <v>41817</v>
      </c>
      <c r="W44" s="366">
        <v>41964</v>
      </c>
      <c r="X44" s="158"/>
      <c r="Y44" s="158"/>
      <c r="Z44" s="158"/>
      <c r="AA44" s="158"/>
      <c r="AB44" s="158"/>
      <c r="AC44" s="158"/>
      <c r="AD44" s="158"/>
      <c r="AE44" s="158" t="s">
        <v>3748</v>
      </c>
      <c r="AF44" s="158" t="s">
        <v>302</v>
      </c>
      <c r="AG44" s="158"/>
      <c r="AH44" s="158" t="s">
        <v>887</v>
      </c>
      <c r="AI44" s="158" t="s">
        <v>417</v>
      </c>
      <c r="AJ44" s="158"/>
      <c r="AK44" s="158"/>
      <c r="AL44" s="158">
        <v>400</v>
      </c>
      <c r="AM44" s="158"/>
      <c r="AN44" s="158"/>
      <c r="AO44" s="158"/>
      <c r="AP44" s="158"/>
      <c r="AQ44" s="158"/>
      <c r="AR44" s="158"/>
      <c r="AS44" s="158"/>
      <c r="AT44" s="158" t="s">
        <v>5243</v>
      </c>
      <c r="AU44" s="205">
        <v>38</v>
      </c>
      <c r="AV44" s="205">
        <v>20</v>
      </c>
      <c r="AW44" s="205">
        <f>+AU44+AV44</f>
        <v>58</v>
      </c>
      <c r="AX44" s="205" t="s">
        <v>5240</v>
      </c>
      <c r="AY44" s="214">
        <v>30</v>
      </c>
      <c r="AZ44" s="205">
        <v>24</v>
      </c>
      <c r="BA44" s="205">
        <f>AY44+AZ44</f>
        <v>54</v>
      </c>
      <c r="BB44" s="205"/>
      <c r="BC44" s="207">
        <v>1.0000000000000001E-17</v>
      </c>
      <c r="BD44" s="207">
        <v>9.9999999999999997E-29</v>
      </c>
      <c r="BE44" s="207">
        <v>1.0000000000000001E-30</v>
      </c>
      <c r="BF44" s="207">
        <v>4</v>
      </c>
      <c r="BG44" s="207">
        <v>1</v>
      </c>
      <c r="BH44" s="207">
        <v>1</v>
      </c>
      <c r="BI44" s="207"/>
      <c r="BJ44" s="207"/>
      <c r="BK44" s="207"/>
      <c r="BL44" s="208">
        <v>50</v>
      </c>
      <c r="BM44" s="209">
        <v>249.45</v>
      </c>
      <c r="BN44" s="209">
        <f>BL44*BM44</f>
        <v>12472.5</v>
      </c>
      <c r="BO44" s="207"/>
      <c r="BP44" s="207"/>
      <c r="BQ44" s="207"/>
      <c r="BR44" s="207"/>
      <c r="BS44" s="207">
        <v>50</v>
      </c>
      <c r="BT44" s="207"/>
      <c r="BU44" s="207"/>
      <c r="BV44" s="207"/>
      <c r="BW44" s="207"/>
      <c r="BX44" s="207"/>
      <c r="BY44" s="207"/>
      <c r="BZ44" s="207"/>
      <c r="CA44" s="207"/>
      <c r="CB44" s="207"/>
      <c r="CC44" s="207"/>
      <c r="CD44" s="207"/>
      <c r="CE44" s="207"/>
      <c r="CF44" s="207">
        <v>0</v>
      </c>
      <c r="CG44" s="207">
        <v>0</v>
      </c>
      <c r="CH44" s="207"/>
      <c r="CI44" s="207"/>
      <c r="CJ44" s="207"/>
      <c r="CK44" s="207">
        <v>0</v>
      </c>
      <c r="CL44" s="209">
        <v>477.3</v>
      </c>
      <c r="CM44" s="209">
        <f>CL44*CK44</f>
        <v>0</v>
      </c>
      <c r="CN44" s="207"/>
      <c r="CO44" s="207"/>
      <c r="CP44" s="207"/>
      <c r="CQ44" s="207"/>
      <c r="CR44" s="207"/>
      <c r="CS44" s="207"/>
      <c r="CT44" s="207"/>
      <c r="CU44" s="207"/>
      <c r="CV44" s="207"/>
      <c r="CW44" s="207"/>
      <c r="CX44" s="207"/>
      <c r="CY44" s="207"/>
      <c r="CZ44" s="207"/>
      <c r="DA44" s="207"/>
      <c r="DB44" s="207"/>
      <c r="DC44" s="207"/>
      <c r="DD44" s="207"/>
      <c r="DE44" s="207">
        <v>1</v>
      </c>
      <c r="DF44" s="207">
        <v>1</v>
      </c>
      <c r="DG44" s="207"/>
      <c r="DH44" s="207" t="s">
        <v>5244</v>
      </c>
      <c r="DI44" s="207"/>
      <c r="DJ44" s="207">
        <v>50</v>
      </c>
      <c r="DK44" s="209">
        <v>120.88</v>
      </c>
      <c r="DL44" s="209">
        <f>DK44*DJ44</f>
        <v>6044</v>
      </c>
      <c r="DM44" s="207"/>
      <c r="DN44" s="207"/>
      <c r="DO44" s="207">
        <v>50</v>
      </c>
      <c r="DP44" s="207"/>
      <c r="DQ44" s="207"/>
      <c r="DR44" s="207"/>
      <c r="DS44" s="207"/>
      <c r="DT44" s="207"/>
      <c r="DU44" s="207"/>
      <c r="DV44" s="207"/>
      <c r="DW44" s="207"/>
      <c r="DX44" s="207"/>
      <c r="DY44" s="207"/>
      <c r="DZ44" s="207"/>
      <c r="EA44" s="207"/>
      <c r="EB44" s="207"/>
      <c r="EC44" s="207"/>
      <c r="ED44" s="207">
        <v>0</v>
      </c>
      <c r="EE44" s="207">
        <v>0</v>
      </c>
      <c r="EF44" s="207"/>
      <c r="EG44" s="207"/>
      <c r="EH44" s="207"/>
      <c r="EI44" s="207">
        <v>0</v>
      </c>
      <c r="EJ44" s="209">
        <v>191.55</v>
      </c>
      <c r="EK44" s="209">
        <f>EJ44*EI44</f>
        <v>0</v>
      </c>
      <c r="EL44" s="207"/>
      <c r="EM44" s="207"/>
      <c r="EN44" s="207"/>
      <c r="EO44" s="207"/>
      <c r="EP44" s="207"/>
      <c r="EQ44" s="207"/>
      <c r="ER44" s="207"/>
      <c r="ES44" s="207"/>
      <c r="ET44" s="207"/>
      <c r="EU44" s="207"/>
      <c r="EV44" s="207"/>
      <c r="EW44" s="207"/>
      <c r="EX44" s="207"/>
      <c r="EY44" s="207"/>
      <c r="EZ44" s="207"/>
      <c r="FA44" s="207"/>
      <c r="FB44" s="207"/>
      <c r="FC44" s="207">
        <v>0</v>
      </c>
      <c r="FD44" s="207">
        <v>0</v>
      </c>
      <c r="FE44" s="207"/>
      <c r="FF44" s="207"/>
      <c r="FG44" s="207"/>
      <c r="FH44" s="207">
        <v>1.0000000000000001E-30</v>
      </c>
      <c r="FI44" s="209">
        <v>32.1</v>
      </c>
      <c r="FJ44" s="209">
        <f>FH44*FI44</f>
        <v>3.2100000000000005E-29</v>
      </c>
      <c r="FK44" s="207"/>
      <c r="FL44" s="207"/>
      <c r="FM44" s="207"/>
      <c r="FN44" s="207">
        <v>0</v>
      </c>
      <c r="FO44" s="207">
        <v>0</v>
      </c>
      <c r="FP44" s="207"/>
      <c r="FQ44" s="207"/>
      <c r="FR44" s="207"/>
      <c r="FS44" s="207">
        <v>1.0000000000000001E-30</v>
      </c>
      <c r="FT44" s="209">
        <v>25.68</v>
      </c>
      <c r="FU44" s="209">
        <f>FT44*FS44</f>
        <v>2.5680000000000004E-29</v>
      </c>
      <c r="FV44" s="207"/>
      <c r="FW44" s="207"/>
      <c r="FX44" s="207"/>
      <c r="FY44" s="207">
        <v>0</v>
      </c>
      <c r="FZ44" s="207">
        <v>0</v>
      </c>
      <c r="GA44" s="207"/>
      <c r="GB44" s="207"/>
      <c r="GC44" s="207"/>
      <c r="GD44" s="207">
        <v>0</v>
      </c>
      <c r="GE44" s="209">
        <v>56.12</v>
      </c>
      <c r="GF44" s="209">
        <f>GE44*GD44</f>
        <v>0</v>
      </c>
      <c r="GG44" s="207"/>
      <c r="GH44" s="207"/>
      <c r="GI44" s="207"/>
      <c r="GJ44" s="207"/>
      <c r="GK44" s="207"/>
      <c r="GL44" s="207"/>
      <c r="GM44" s="207"/>
      <c r="GN44" s="207"/>
      <c r="GO44" s="207"/>
      <c r="GP44" s="207"/>
      <c r="GQ44" s="207"/>
      <c r="GR44" s="207"/>
      <c r="GS44" s="207"/>
      <c r="GT44" s="207"/>
      <c r="GU44" s="207"/>
      <c r="GV44" s="207"/>
      <c r="GW44" s="207"/>
      <c r="GX44" s="207" t="s">
        <v>5245</v>
      </c>
      <c r="GY44" s="207">
        <v>1</v>
      </c>
      <c r="GZ44" s="207" t="s">
        <v>5210</v>
      </c>
      <c r="HA44" s="207">
        <f t="shared" si="60"/>
        <v>116</v>
      </c>
      <c r="HB44" s="207"/>
      <c r="HC44" s="207">
        <v>1</v>
      </c>
      <c r="HD44" s="207">
        <f t="shared" si="61"/>
        <v>2000</v>
      </c>
      <c r="HE44" s="207">
        <v>1</v>
      </c>
      <c r="HF44" s="207"/>
      <c r="HG44" s="207" t="s">
        <v>3541</v>
      </c>
      <c r="HH44" s="207">
        <v>400</v>
      </c>
      <c r="HI44" s="209">
        <v>2.73</v>
      </c>
      <c r="HJ44" s="209">
        <f>HI44*HH44</f>
        <v>1092</v>
      </c>
      <c r="HK44" s="207">
        <v>2</v>
      </c>
      <c r="HL44" s="207"/>
      <c r="HM44" s="207">
        <v>800</v>
      </c>
      <c r="HN44" s="209">
        <v>2.73</v>
      </c>
      <c r="HO44" s="209">
        <f>PRODUCT(HM44:HN44)</f>
        <v>2184</v>
      </c>
      <c r="HP44" s="207">
        <v>2</v>
      </c>
      <c r="HQ44" s="207"/>
      <c r="HR44" s="207">
        <v>800</v>
      </c>
      <c r="HS44" s="209">
        <v>2.73</v>
      </c>
      <c r="HT44" s="209">
        <f>HS44*HR44</f>
        <v>2184</v>
      </c>
      <c r="HU44" s="207"/>
      <c r="HV44" s="207"/>
      <c r="HW44" s="207"/>
      <c r="HX44" s="209">
        <v>2.73</v>
      </c>
      <c r="HY44" s="209">
        <f>HX44*HW44</f>
        <v>0</v>
      </c>
      <c r="HZ44" s="207">
        <v>2</v>
      </c>
      <c r="IA44" s="209">
        <v>3890.25</v>
      </c>
      <c r="IB44" s="209">
        <f>IA44*HZ44</f>
        <v>7780.5</v>
      </c>
      <c r="IC44" s="169"/>
      <c r="ID44" s="169"/>
      <c r="IE44" s="169"/>
      <c r="IF44" s="169"/>
      <c r="IG44" s="165"/>
      <c r="IH44" s="165"/>
      <c r="II44" s="165"/>
      <c r="IJ44" s="165"/>
      <c r="IK44" s="165"/>
      <c r="IL44" s="210"/>
      <c r="IM44" s="211">
        <f>SUM(BN44,CM44,DL44,EK44,FJ44,FU44,GF44)</f>
        <v>18516.5</v>
      </c>
      <c r="IN44" s="209">
        <v>7500</v>
      </c>
      <c r="IO44" s="212">
        <f>ROUNDUP(IM44/IN44,0)</f>
        <v>3</v>
      </c>
      <c r="IP44" s="209">
        <f>SUM(IB44,HT44,HY44,HO44,HJ44)</f>
        <v>13240.5</v>
      </c>
      <c r="IQ44" s="209">
        <v>10000</v>
      </c>
      <c r="IR44" s="212">
        <f>ROUNDUP(IP44/IQ44,0)</f>
        <v>2</v>
      </c>
      <c r="IS44" s="213"/>
      <c r="IT44" s="291"/>
      <c r="IV44" s="352" t="s">
        <v>5252</v>
      </c>
      <c r="IW44" s="352" t="s">
        <v>5253</v>
      </c>
    </row>
    <row r="45" spans="1:257" x14ac:dyDescent="0.4">
      <c r="A45" s="158"/>
      <c r="B45" s="156"/>
      <c r="C45" s="349">
        <v>414</v>
      </c>
      <c r="D45" s="251">
        <v>63343</v>
      </c>
      <c r="E45" s="251">
        <v>1405</v>
      </c>
      <c r="F45" s="215" t="s">
        <v>5239</v>
      </c>
      <c r="G45" s="251">
        <v>11</v>
      </c>
      <c r="H45" s="156"/>
      <c r="I45" s="156" t="s">
        <v>3528</v>
      </c>
      <c r="J45" s="158" t="s">
        <v>3731</v>
      </c>
      <c r="K45" s="158"/>
      <c r="L45" s="158" t="s">
        <v>3732</v>
      </c>
      <c r="M45" s="158"/>
      <c r="N45" s="205">
        <v>38</v>
      </c>
      <c r="O45" s="158">
        <v>58</v>
      </c>
      <c r="P45" s="203" t="s">
        <v>5240</v>
      </c>
      <c r="Q45" s="158">
        <v>54</v>
      </c>
      <c r="R45" s="158" t="s">
        <v>3269</v>
      </c>
      <c r="S45" s="158"/>
      <c r="T45" s="158"/>
      <c r="U45" s="158"/>
      <c r="V45" s="367">
        <v>41817</v>
      </c>
      <c r="W45" s="366">
        <v>41964</v>
      </c>
      <c r="X45" s="158"/>
      <c r="Y45" s="158"/>
      <c r="Z45" s="158"/>
      <c r="AA45" s="158"/>
      <c r="AB45" s="158"/>
      <c r="AC45" s="158"/>
      <c r="AD45" s="158"/>
      <c r="AE45" s="158">
        <v>8</v>
      </c>
      <c r="AF45" s="158" t="s">
        <v>44</v>
      </c>
      <c r="AG45" s="158"/>
      <c r="AH45" s="158" t="s">
        <v>1287</v>
      </c>
      <c r="AI45" s="158" t="s">
        <v>5254</v>
      </c>
      <c r="AJ45" s="158"/>
      <c r="AK45" s="158"/>
      <c r="AL45" s="158">
        <v>400</v>
      </c>
      <c r="AM45" s="158"/>
      <c r="AN45" s="158"/>
      <c r="AO45" s="158"/>
      <c r="AP45" s="158"/>
      <c r="AQ45" s="158"/>
      <c r="AR45" s="158" t="s">
        <v>5255</v>
      </c>
      <c r="AS45" s="158"/>
      <c r="AT45" s="158"/>
      <c r="AU45" s="205"/>
      <c r="AV45" s="205"/>
      <c r="AW45" s="205"/>
      <c r="AX45" s="205"/>
      <c r="AY45" s="214"/>
      <c r="AZ45" s="205"/>
      <c r="BA45" s="205"/>
      <c r="BB45" s="205"/>
      <c r="BC45" s="207"/>
      <c r="BD45" s="207"/>
      <c r="BE45" s="207"/>
      <c r="BF45" s="207"/>
      <c r="BG45" s="207"/>
      <c r="BH45" s="207"/>
      <c r="BI45" s="207"/>
      <c r="BJ45" s="207"/>
      <c r="BK45" s="207"/>
      <c r="BL45" s="208"/>
      <c r="BM45" s="209"/>
      <c r="BN45" s="209"/>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9"/>
      <c r="CM45" s="209"/>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9"/>
      <c r="DL45" s="209"/>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9"/>
      <c r="EK45" s="209"/>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9"/>
      <c r="FJ45" s="209"/>
      <c r="FK45" s="207"/>
      <c r="FL45" s="207"/>
      <c r="FM45" s="207"/>
      <c r="FN45" s="207"/>
      <c r="FO45" s="207"/>
      <c r="FP45" s="207"/>
      <c r="FQ45" s="207"/>
      <c r="FR45" s="207"/>
      <c r="FS45" s="207"/>
      <c r="FT45" s="209"/>
      <c r="FU45" s="209"/>
      <c r="FV45" s="207"/>
      <c r="FW45" s="207"/>
      <c r="FX45" s="207"/>
      <c r="FY45" s="207"/>
      <c r="FZ45" s="207"/>
      <c r="GA45" s="207"/>
      <c r="GB45" s="207"/>
      <c r="GC45" s="207"/>
      <c r="GD45" s="207"/>
      <c r="GE45" s="209"/>
      <c r="GF45" s="209"/>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9"/>
      <c r="HJ45" s="209"/>
      <c r="HK45" s="207"/>
      <c r="HL45" s="207"/>
      <c r="HM45" s="207"/>
      <c r="HN45" s="209"/>
      <c r="HO45" s="209"/>
      <c r="HP45" s="207"/>
      <c r="HQ45" s="207"/>
      <c r="HR45" s="207"/>
      <c r="HS45" s="209"/>
      <c r="HT45" s="209"/>
      <c r="HU45" s="207"/>
      <c r="HV45" s="207"/>
      <c r="HW45" s="207"/>
      <c r="HX45" s="209"/>
      <c r="HY45" s="209"/>
      <c r="HZ45" s="207"/>
      <c r="IA45" s="209"/>
      <c r="IB45" s="209"/>
      <c r="IC45" s="169"/>
      <c r="ID45" s="169"/>
      <c r="IE45" s="169"/>
      <c r="IF45" s="169"/>
      <c r="IG45" s="165"/>
      <c r="IH45" s="165"/>
      <c r="II45" s="165"/>
      <c r="IJ45" s="165"/>
      <c r="IK45" s="165"/>
      <c r="IL45" s="210"/>
      <c r="IM45" s="211"/>
      <c r="IN45" s="209"/>
      <c r="IO45" s="212"/>
      <c r="IP45" s="209"/>
      <c r="IQ45" s="209"/>
      <c r="IR45" s="212"/>
      <c r="IS45" s="213"/>
      <c r="IT45" s="291"/>
      <c r="IV45" s="66" t="s">
        <v>5256</v>
      </c>
      <c r="IW45" s="66" t="s">
        <v>5257</v>
      </c>
    </row>
    <row r="46" spans="1:257" x14ac:dyDescent="0.4">
      <c r="A46" s="158"/>
      <c r="B46" s="156"/>
      <c r="C46" s="349"/>
      <c r="D46" s="156"/>
      <c r="E46" s="156"/>
      <c r="F46" s="215"/>
      <c r="G46" s="156"/>
      <c r="H46" s="156"/>
      <c r="I46" s="156"/>
      <c r="J46" s="158"/>
      <c r="K46" s="158"/>
      <c r="L46" s="158"/>
      <c r="M46" s="158"/>
      <c r="N46" s="205"/>
      <c r="O46" s="158"/>
      <c r="P46" s="203"/>
      <c r="Q46" s="158"/>
      <c r="R46" s="158"/>
      <c r="S46" s="158"/>
      <c r="T46" s="158"/>
      <c r="U46" s="158"/>
      <c r="V46" s="367"/>
      <c r="W46" s="366"/>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205"/>
      <c r="AV46" s="205"/>
      <c r="AW46" s="205"/>
      <c r="AX46" s="205"/>
      <c r="AY46" s="214"/>
      <c r="AZ46" s="205"/>
      <c r="BA46" s="205"/>
      <c r="BB46" s="205"/>
      <c r="BC46" s="207"/>
      <c r="BD46" s="207"/>
      <c r="BE46" s="207"/>
      <c r="BF46" s="207"/>
      <c r="BG46" s="207"/>
      <c r="BH46" s="207"/>
      <c r="BI46" s="207"/>
      <c r="BJ46" s="207"/>
      <c r="BK46" s="207"/>
      <c r="BL46" s="208"/>
      <c r="BM46" s="209"/>
      <c r="BN46" s="209"/>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9"/>
      <c r="CM46" s="209"/>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9"/>
      <c r="DL46" s="209"/>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9"/>
      <c r="EK46" s="209"/>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9"/>
      <c r="FJ46" s="209"/>
      <c r="FK46" s="207"/>
      <c r="FL46" s="207"/>
      <c r="FM46" s="207"/>
      <c r="FN46" s="207"/>
      <c r="FO46" s="207"/>
      <c r="FP46" s="207"/>
      <c r="FQ46" s="207"/>
      <c r="FR46" s="207"/>
      <c r="FS46" s="207"/>
      <c r="FT46" s="209"/>
      <c r="FU46" s="209"/>
      <c r="FV46" s="207"/>
      <c r="FW46" s="207"/>
      <c r="FX46" s="207"/>
      <c r="FY46" s="207"/>
      <c r="FZ46" s="207"/>
      <c r="GA46" s="207"/>
      <c r="GB46" s="207"/>
      <c r="GC46" s="207"/>
      <c r="GD46" s="207"/>
      <c r="GE46" s="209"/>
      <c r="GF46" s="209"/>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9"/>
      <c r="HJ46" s="209"/>
      <c r="HK46" s="207"/>
      <c r="HL46" s="207"/>
      <c r="HM46" s="207"/>
      <c r="HN46" s="209"/>
      <c r="HO46" s="209"/>
      <c r="HP46" s="207"/>
      <c r="HQ46" s="207"/>
      <c r="HR46" s="207"/>
      <c r="HS46" s="209"/>
      <c r="HT46" s="209"/>
      <c r="HU46" s="207"/>
      <c r="HV46" s="207"/>
      <c r="HW46" s="207"/>
      <c r="HX46" s="209"/>
      <c r="HY46" s="209"/>
      <c r="HZ46" s="207"/>
      <c r="IA46" s="209"/>
      <c r="IB46" s="209"/>
      <c r="IC46" s="169"/>
      <c r="ID46" s="169"/>
      <c r="IE46" s="169"/>
      <c r="IF46" s="169"/>
      <c r="IG46" s="165"/>
      <c r="IH46" s="165"/>
      <c r="II46" s="165"/>
      <c r="IJ46" s="165"/>
      <c r="IK46" s="165"/>
      <c r="IL46" s="210"/>
      <c r="IM46" s="211"/>
      <c r="IN46" s="209"/>
      <c r="IO46" s="212"/>
      <c r="IP46" s="209"/>
      <c r="IQ46" s="209"/>
      <c r="IR46" s="212"/>
      <c r="IS46" s="213"/>
      <c r="IT46" s="291"/>
    </row>
    <row r="47" spans="1:257" x14ac:dyDescent="0.4">
      <c r="A47" s="158">
        <f t="shared" ref="A47:A53" si="62">+A39+1</f>
        <v>4</v>
      </c>
      <c r="B47" s="156" t="s">
        <v>887</v>
      </c>
      <c r="C47" s="349">
        <v>415</v>
      </c>
      <c r="D47" s="251">
        <v>63344</v>
      </c>
      <c r="E47" s="251">
        <v>1406</v>
      </c>
      <c r="F47" s="215" t="s">
        <v>5258</v>
      </c>
      <c r="G47" s="251">
        <v>11</v>
      </c>
      <c r="H47" s="156"/>
      <c r="I47" s="156" t="s">
        <v>3528</v>
      </c>
      <c r="J47" s="158" t="s">
        <v>3750</v>
      </c>
      <c r="K47" s="158"/>
      <c r="L47" s="158" t="s">
        <v>3732</v>
      </c>
      <c r="M47" s="158"/>
      <c r="N47" s="205">
        <v>29</v>
      </c>
      <c r="O47" s="158">
        <v>49</v>
      </c>
      <c r="P47" s="203" t="s">
        <v>5240</v>
      </c>
      <c r="Q47" s="158">
        <v>54</v>
      </c>
      <c r="R47" s="158" t="s">
        <v>353</v>
      </c>
      <c r="S47" s="158"/>
      <c r="T47" s="158"/>
      <c r="U47" s="158"/>
      <c r="V47" s="367">
        <v>41820</v>
      </c>
      <c r="W47" s="366">
        <v>41947</v>
      </c>
      <c r="X47" s="158"/>
      <c r="Y47" s="158"/>
      <c r="Z47" s="158"/>
      <c r="AA47" s="158"/>
      <c r="AB47" s="158"/>
      <c r="AC47" s="158"/>
      <c r="AD47" s="158"/>
      <c r="AE47" s="158">
        <v>4</v>
      </c>
      <c r="AF47" s="158" t="s">
        <v>44</v>
      </c>
      <c r="AG47" s="158"/>
      <c r="AH47" s="158" t="s">
        <v>1287</v>
      </c>
      <c r="AI47" s="158" t="s">
        <v>3752</v>
      </c>
      <c r="AJ47" s="158"/>
      <c r="AK47" s="158"/>
      <c r="AL47" s="158">
        <v>50</v>
      </c>
      <c r="AM47" s="158"/>
      <c r="AN47" s="158"/>
      <c r="AO47" s="158"/>
      <c r="AP47" s="158"/>
      <c r="AQ47" s="158"/>
      <c r="AR47" s="158"/>
      <c r="AS47" s="158"/>
      <c r="AT47" s="158" t="s">
        <v>5243</v>
      </c>
      <c r="AU47" s="205">
        <v>29</v>
      </c>
      <c r="AV47" s="205">
        <v>20</v>
      </c>
      <c r="AW47" s="205">
        <f t="shared" si="0"/>
        <v>49</v>
      </c>
      <c r="AX47" s="205" t="s">
        <v>5240</v>
      </c>
      <c r="AY47" s="214">
        <v>30</v>
      </c>
      <c r="AZ47" s="205">
        <v>24</v>
      </c>
      <c r="BA47" s="205">
        <f t="shared" si="1"/>
        <v>54</v>
      </c>
      <c r="BB47" s="205"/>
      <c r="BC47" s="207">
        <v>1.0000000000000001E-17</v>
      </c>
      <c r="BD47" s="207">
        <v>9.9999999999999997E-29</v>
      </c>
      <c r="BE47" s="207">
        <v>1.0000000000000001E-30</v>
      </c>
      <c r="BF47" s="207">
        <v>4</v>
      </c>
      <c r="BG47" s="207">
        <v>1</v>
      </c>
      <c r="BH47" s="207">
        <v>1</v>
      </c>
      <c r="BI47" s="207"/>
      <c r="BJ47" s="207"/>
      <c r="BK47" s="207"/>
      <c r="BL47" s="208">
        <v>50</v>
      </c>
      <c r="BM47" s="209">
        <v>249.45</v>
      </c>
      <c r="BN47" s="209">
        <f t="shared" si="2"/>
        <v>12472.5</v>
      </c>
      <c r="BO47" s="207"/>
      <c r="BP47" s="207"/>
      <c r="BQ47" s="207">
        <v>50</v>
      </c>
      <c r="BR47" s="207"/>
      <c r="BS47" s="207"/>
      <c r="BT47" s="207"/>
      <c r="BU47" s="207"/>
      <c r="BV47" s="207"/>
      <c r="BW47" s="207"/>
      <c r="BX47" s="207"/>
      <c r="BY47" s="207"/>
      <c r="BZ47" s="207"/>
      <c r="CA47" s="207"/>
      <c r="CB47" s="207"/>
      <c r="CC47" s="207"/>
      <c r="CD47" s="207"/>
      <c r="CE47" s="207"/>
      <c r="CF47" s="207">
        <v>1</v>
      </c>
      <c r="CG47" s="207">
        <v>0</v>
      </c>
      <c r="CH47" s="207"/>
      <c r="CI47" s="207"/>
      <c r="CJ47" s="207"/>
      <c r="CK47" s="207">
        <v>0</v>
      </c>
      <c r="CL47" s="209">
        <v>477.3</v>
      </c>
      <c r="CM47" s="209">
        <f t="shared" si="3"/>
        <v>0</v>
      </c>
      <c r="CN47" s="207"/>
      <c r="CO47" s="207"/>
      <c r="CP47" s="207"/>
      <c r="CQ47" s="207"/>
      <c r="CR47" s="207"/>
      <c r="CS47" s="207"/>
      <c r="CT47" s="207"/>
      <c r="CU47" s="207"/>
      <c r="CV47" s="207"/>
      <c r="CW47" s="207"/>
      <c r="CX47" s="207"/>
      <c r="CY47" s="207"/>
      <c r="CZ47" s="207"/>
      <c r="DA47" s="207"/>
      <c r="DB47" s="207"/>
      <c r="DC47" s="207"/>
      <c r="DD47" s="207"/>
      <c r="DE47" s="207">
        <v>0</v>
      </c>
      <c r="DF47" s="207">
        <v>1</v>
      </c>
      <c r="DG47" s="207"/>
      <c r="DH47" s="207"/>
      <c r="DI47" s="207"/>
      <c r="DJ47" s="207">
        <v>50</v>
      </c>
      <c r="DK47" s="209">
        <v>120.88</v>
      </c>
      <c r="DL47" s="209">
        <f t="shared" si="4"/>
        <v>6044</v>
      </c>
      <c r="DM47" s="207"/>
      <c r="DN47" s="207"/>
      <c r="DO47" s="207"/>
      <c r="DP47" s="207"/>
      <c r="DQ47" s="207"/>
      <c r="DR47" s="207">
        <v>50</v>
      </c>
      <c r="DS47" s="207"/>
      <c r="DT47" s="207"/>
      <c r="DU47" s="207"/>
      <c r="DV47" s="207"/>
      <c r="DW47" s="207"/>
      <c r="DX47" s="207"/>
      <c r="DY47" s="207"/>
      <c r="DZ47" s="207"/>
      <c r="EA47" s="207"/>
      <c r="EB47" s="207"/>
      <c r="EC47" s="207"/>
      <c r="ED47" s="207">
        <v>0</v>
      </c>
      <c r="EE47" s="207">
        <v>0</v>
      </c>
      <c r="EF47" s="207"/>
      <c r="EG47" s="207"/>
      <c r="EH47" s="207"/>
      <c r="EI47" s="207">
        <v>0</v>
      </c>
      <c r="EJ47" s="209">
        <v>191.55</v>
      </c>
      <c r="EK47" s="209">
        <f t="shared" si="5"/>
        <v>0</v>
      </c>
      <c r="EL47" s="207"/>
      <c r="EM47" s="207"/>
      <c r="EN47" s="207"/>
      <c r="EO47" s="207"/>
      <c r="EP47" s="207"/>
      <c r="EQ47" s="207"/>
      <c r="ER47" s="207"/>
      <c r="ES47" s="207"/>
      <c r="ET47" s="207"/>
      <c r="EU47" s="207"/>
      <c r="EV47" s="207"/>
      <c r="EW47" s="207"/>
      <c r="EX47" s="207"/>
      <c r="EY47" s="207"/>
      <c r="EZ47" s="207"/>
      <c r="FA47" s="207"/>
      <c r="FB47" s="207"/>
      <c r="FC47" s="207">
        <v>0</v>
      </c>
      <c r="FD47" s="207">
        <v>0</v>
      </c>
      <c r="FE47" s="207"/>
      <c r="FF47" s="207"/>
      <c r="FG47" s="207"/>
      <c r="FH47" s="207">
        <v>1.0000000000000001E-30</v>
      </c>
      <c r="FI47" s="209">
        <v>32.1</v>
      </c>
      <c r="FJ47" s="209">
        <f t="shared" si="6"/>
        <v>3.2100000000000005E-29</v>
      </c>
      <c r="FK47" s="207"/>
      <c r="FL47" s="207"/>
      <c r="FM47" s="207"/>
      <c r="FN47" s="207">
        <v>0</v>
      </c>
      <c r="FO47" s="207">
        <v>0</v>
      </c>
      <c r="FP47" s="207"/>
      <c r="FQ47" s="207"/>
      <c r="FR47" s="207"/>
      <c r="FS47" s="207">
        <v>1.0000000000000001E-30</v>
      </c>
      <c r="FT47" s="209">
        <v>25.68</v>
      </c>
      <c r="FU47" s="209">
        <f t="shared" si="7"/>
        <v>2.5680000000000004E-29</v>
      </c>
      <c r="FV47" s="207"/>
      <c r="FW47" s="207"/>
      <c r="FX47" s="207"/>
      <c r="FY47" s="207">
        <v>0</v>
      </c>
      <c r="FZ47" s="207">
        <v>0</v>
      </c>
      <c r="GA47" s="207"/>
      <c r="GB47" s="207"/>
      <c r="GC47" s="207"/>
      <c r="GD47" s="207">
        <v>0</v>
      </c>
      <c r="GE47" s="209">
        <v>56.12</v>
      </c>
      <c r="GF47" s="209">
        <f t="shared" si="8"/>
        <v>0</v>
      </c>
      <c r="GG47" s="207"/>
      <c r="GH47" s="207"/>
      <c r="GI47" s="207"/>
      <c r="GJ47" s="207"/>
      <c r="GK47" s="207"/>
      <c r="GL47" s="207"/>
      <c r="GM47" s="207"/>
      <c r="GN47" s="207"/>
      <c r="GO47" s="207"/>
      <c r="GP47" s="207"/>
      <c r="GQ47" s="207"/>
      <c r="GR47" s="207"/>
      <c r="GS47" s="207"/>
      <c r="GT47" s="207"/>
      <c r="GU47" s="207"/>
      <c r="GV47" s="207"/>
      <c r="GW47" s="207"/>
      <c r="GX47" s="207" t="s">
        <v>5259</v>
      </c>
      <c r="GY47" s="207">
        <v>1</v>
      </c>
      <c r="GZ47" s="207" t="s">
        <v>5210</v>
      </c>
      <c r="HA47" s="207">
        <f>+AW47*2</f>
        <v>98</v>
      </c>
      <c r="HB47" s="207"/>
      <c r="HC47" s="207">
        <v>1</v>
      </c>
      <c r="HD47" s="207">
        <f>+HH47+HM47+HR47+HW47</f>
        <v>1600</v>
      </c>
      <c r="HE47" s="207">
        <v>2</v>
      </c>
      <c r="HF47" s="207"/>
      <c r="HG47" s="207"/>
      <c r="HH47" s="207">
        <v>800</v>
      </c>
      <c r="HI47" s="209">
        <v>2.73</v>
      </c>
      <c r="HJ47" s="209">
        <f t="shared" si="11"/>
        <v>2184</v>
      </c>
      <c r="HK47" s="207">
        <v>1</v>
      </c>
      <c r="HL47" s="207"/>
      <c r="HM47" s="207">
        <v>400</v>
      </c>
      <c r="HN47" s="209">
        <v>2.73</v>
      </c>
      <c r="HO47" s="209">
        <f t="shared" si="12"/>
        <v>1092</v>
      </c>
      <c r="HP47" s="207">
        <v>1</v>
      </c>
      <c r="HQ47" s="207"/>
      <c r="HR47" s="207">
        <v>400</v>
      </c>
      <c r="HS47" s="209">
        <v>2.73</v>
      </c>
      <c r="HT47" s="209">
        <f t="shared" si="13"/>
        <v>1092</v>
      </c>
      <c r="HU47" s="207"/>
      <c r="HV47" s="207"/>
      <c r="HW47" s="207"/>
      <c r="HX47" s="209">
        <v>2.73</v>
      </c>
      <c r="HY47" s="209">
        <f t="shared" si="14"/>
        <v>0</v>
      </c>
      <c r="HZ47" s="207">
        <v>2</v>
      </c>
      <c r="IA47" s="209">
        <v>3890.25</v>
      </c>
      <c r="IB47" s="209">
        <f t="shared" si="15"/>
        <v>7780.5</v>
      </c>
      <c r="IC47" s="169">
        <v>25</v>
      </c>
      <c r="ID47" s="169"/>
      <c r="IE47" s="169"/>
      <c r="IF47" s="169"/>
      <c r="IG47" s="165"/>
      <c r="IH47" s="165"/>
      <c r="II47" s="165"/>
      <c r="IJ47" s="165"/>
      <c r="IK47" s="165"/>
      <c r="IL47" s="210"/>
      <c r="IM47" s="211">
        <f t="shared" si="16"/>
        <v>18516.5</v>
      </c>
      <c r="IN47" s="209">
        <v>7500</v>
      </c>
      <c r="IO47" s="212">
        <f t="shared" si="17"/>
        <v>3</v>
      </c>
      <c r="IP47" s="209">
        <f t="shared" si="18"/>
        <v>12148.5</v>
      </c>
      <c r="IQ47" s="209">
        <v>10000</v>
      </c>
      <c r="IR47" s="212">
        <f t="shared" si="19"/>
        <v>2</v>
      </c>
      <c r="IS47" s="213" t="s">
        <v>5260</v>
      </c>
      <c r="IT47" s="291"/>
      <c r="IV47" s="352" t="s">
        <v>5261</v>
      </c>
      <c r="IW47" s="352" t="s">
        <v>5262</v>
      </c>
    </row>
    <row r="48" spans="1:257" x14ac:dyDescent="0.4">
      <c r="A48" s="158">
        <f t="shared" si="62"/>
        <v>4</v>
      </c>
      <c r="B48" s="156" t="s">
        <v>887</v>
      </c>
      <c r="C48" s="156">
        <v>415</v>
      </c>
      <c r="D48" s="251">
        <v>63344</v>
      </c>
      <c r="E48" s="251">
        <v>1406</v>
      </c>
      <c r="F48" s="215" t="s">
        <v>5258</v>
      </c>
      <c r="G48" s="251">
        <v>11</v>
      </c>
      <c r="H48" s="156"/>
      <c r="I48" s="156" t="s">
        <v>3528</v>
      </c>
      <c r="J48" s="158" t="s">
        <v>3750</v>
      </c>
      <c r="K48" s="158"/>
      <c r="L48" s="158" t="s">
        <v>3732</v>
      </c>
      <c r="M48" s="158"/>
      <c r="N48" s="205">
        <v>29</v>
      </c>
      <c r="O48" s="158">
        <v>49</v>
      </c>
      <c r="P48" s="203" t="s">
        <v>5240</v>
      </c>
      <c r="Q48" s="158">
        <v>54</v>
      </c>
      <c r="R48" s="158" t="s">
        <v>3269</v>
      </c>
      <c r="S48" s="158"/>
      <c r="T48" s="158"/>
      <c r="U48" s="158"/>
      <c r="V48" s="367">
        <v>41820</v>
      </c>
      <c r="W48" s="366">
        <v>41947</v>
      </c>
      <c r="X48" s="158"/>
      <c r="Y48" s="158"/>
      <c r="Z48" s="158"/>
      <c r="AA48" s="158"/>
      <c r="AB48" s="158"/>
      <c r="AC48" s="158"/>
      <c r="AD48" s="158"/>
      <c r="AE48" s="158" t="s">
        <v>5227</v>
      </c>
      <c r="AF48" s="158" t="s">
        <v>44</v>
      </c>
      <c r="AG48" s="158"/>
      <c r="AH48" s="158" t="s">
        <v>5227</v>
      </c>
      <c r="AI48" s="158"/>
      <c r="AJ48" s="158"/>
      <c r="AK48" s="158"/>
      <c r="AL48" s="158" t="s">
        <v>5227</v>
      </c>
      <c r="AM48" s="158"/>
      <c r="AN48" s="158"/>
      <c r="AO48" s="158"/>
      <c r="AP48" s="158"/>
      <c r="AQ48" s="158"/>
      <c r="AR48" s="158"/>
      <c r="AS48" s="158"/>
      <c r="AT48" s="158"/>
      <c r="AU48" s="205"/>
      <c r="AV48" s="205"/>
      <c r="AW48" s="205"/>
      <c r="AX48" s="205"/>
      <c r="AY48" s="214"/>
      <c r="AZ48" s="205"/>
      <c r="BA48" s="205"/>
      <c r="BB48" s="205"/>
      <c r="BC48" s="207"/>
      <c r="BD48" s="207"/>
      <c r="BE48" s="207"/>
      <c r="BF48" s="207"/>
      <c r="BG48" s="207"/>
      <c r="BH48" s="207"/>
      <c r="BI48" s="207"/>
      <c r="BJ48" s="207"/>
      <c r="BK48" s="207"/>
      <c r="BL48" s="208"/>
      <c r="BM48" s="209"/>
      <c r="BN48" s="209"/>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9"/>
      <c r="CM48" s="209"/>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9"/>
      <c r="DL48" s="209"/>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9"/>
      <c r="EK48" s="209"/>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9"/>
      <c r="FJ48" s="209"/>
      <c r="FK48" s="207"/>
      <c r="FL48" s="207"/>
      <c r="FM48" s="207"/>
      <c r="FN48" s="207"/>
      <c r="FO48" s="207"/>
      <c r="FP48" s="207"/>
      <c r="FQ48" s="207"/>
      <c r="FR48" s="207"/>
      <c r="FS48" s="207"/>
      <c r="FT48" s="209"/>
      <c r="FU48" s="209"/>
      <c r="FV48" s="207"/>
      <c r="FW48" s="207"/>
      <c r="FX48" s="207"/>
      <c r="FY48" s="207"/>
      <c r="FZ48" s="207"/>
      <c r="GA48" s="207"/>
      <c r="GB48" s="207"/>
      <c r="GC48" s="207"/>
      <c r="GD48" s="207"/>
      <c r="GE48" s="209"/>
      <c r="GF48" s="209"/>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9"/>
      <c r="HJ48" s="209"/>
      <c r="HK48" s="207"/>
      <c r="HL48" s="207"/>
      <c r="HM48" s="207"/>
      <c r="HN48" s="209"/>
      <c r="HO48" s="209"/>
      <c r="HP48" s="207"/>
      <c r="HQ48" s="207"/>
      <c r="HR48" s="207"/>
      <c r="HS48" s="209"/>
      <c r="HT48" s="209"/>
      <c r="HU48" s="207"/>
      <c r="HV48" s="207"/>
      <c r="HW48" s="207"/>
      <c r="HX48" s="209"/>
      <c r="HY48" s="209"/>
      <c r="HZ48" s="207"/>
      <c r="IA48" s="209"/>
      <c r="IB48" s="209"/>
      <c r="IC48" s="169"/>
      <c r="ID48" s="169"/>
      <c r="IE48" s="169"/>
      <c r="IF48" s="169"/>
      <c r="IG48" s="165"/>
      <c r="IH48" s="165"/>
      <c r="II48" s="165"/>
      <c r="IJ48" s="165"/>
      <c r="IK48" s="165"/>
      <c r="IL48" s="210"/>
      <c r="IM48" s="211"/>
      <c r="IN48" s="209"/>
      <c r="IO48" s="212"/>
      <c r="IP48" s="209"/>
      <c r="IQ48" s="209"/>
      <c r="IR48" s="212"/>
      <c r="IS48" s="213"/>
      <c r="IT48" s="291"/>
      <c r="IV48" s="66" t="s">
        <v>5263</v>
      </c>
      <c r="IW48" s="66" t="s">
        <v>5264</v>
      </c>
    </row>
    <row r="49" spans="1:257" x14ac:dyDescent="0.4">
      <c r="A49" s="158">
        <f t="shared" si="62"/>
        <v>4</v>
      </c>
      <c r="B49" s="156" t="s">
        <v>887</v>
      </c>
      <c r="C49" s="156">
        <v>415</v>
      </c>
      <c r="D49" s="251">
        <v>63344</v>
      </c>
      <c r="E49" s="251">
        <v>1406</v>
      </c>
      <c r="F49" s="215" t="s">
        <v>5258</v>
      </c>
      <c r="G49" s="251">
        <v>11</v>
      </c>
      <c r="H49" s="156"/>
      <c r="I49" s="156" t="s">
        <v>3528</v>
      </c>
      <c r="J49" s="158" t="s">
        <v>3750</v>
      </c>
      <c r="K49" s="158"/>
      <c r="L49" s="158" t="s">
        <v>3732</v>
      </c>
      <c r="M49" s="158"/>
      <c r="N49" s="205">
        <v>29</v>
      </c>
      <c r="O49" s="158">
        <v>49</v>
      </c>
      <c r="P49" s="203" t="s">
        <v>5240</v>
      </c>
      <c r="Q49" s="158">
        <v>54</v>
      </c>
      <c r="R49" s="158" t="s">
        <v>41</v>
      </c>
      <c r="S49" s="158"/>
      <c r="T49" s="158"/>
      <c r="U49" s="158"/>
      <c r="V49" s="367">
        <v>41820</v>
      </c>
      <c r="W49" s="366">
        <v>41947</v>
      </c>
      <c r="X49" s="158"/>
      <c r="Y49" s="158"/>
      <c r="Z49" s="158"/>
      <c r="AA49" s="158"/>
      <c r="AB49" s="158"/>
      <c r="AC49" s="158"/>
      <c r="AD49" s="158"/>
      <c r="AE49" s="158">
        <v>8</v>
      </c>
      <c r="AF49" s="158" t="s">
        <v>44</v>
      </c>
      <c r="AG49" s="158"/>
      <c r="AH49" s="158" t="s">
        <v>887</v>
      </c>
      <c r="AI49" s="158" t="s">
        <v>4540</v>
      </c>
      <c r="AJ49" s="158"/>
      <c r="AK49" s="158"/>
      <c r="AL49" s="158">
        <v>50</v>
      </c>
      <c r="AM49" s="158"/>
      <c r="AN49" s="158"/>
      <c r="AO49" s="158"/>
      <c r="AP49" s="158"/>
      <c r="AQ49" s="158"/>
      <c r="AR49" s="158"/>
      <c r="AS49" s="158"/>
      <c r="AT49" s="158"/>
      <c r="AU49" s="205"/>
      <c r="AV49" s="205"/>
      <c r="AW49" s="205"/>
      <c r="AX49" s="205"/>
      <c r="AY49" s="214"/>
      <c r="AZ49" s="205"/>
      <c r="BA49" s="205"/>
      <c r="BB49" s="205"/>
      <c r="BC49" s="207"/>
      <c r="BD49" s="207"/>
      <c r="BE49" s="207"/>
      <c r="BF49" s="207"/>
      <c r="BG49" s="207"/>
      <c r="BH49" s="207"/>
      <c r="BI49" s="207"/>
      <c r="BJ49" s="207"/>
      <c r="BK49" s="207"/>
      <c r="BL49" s="208"/>
      <c r="BM49" s="209"/>
      <c r="BN49" s="209"/>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9"/>
      <c r="CM49" s="209"/>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9"/>
      <c r="DL49" s="209"/>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9"/>
      <c r="EK49" s="209"/>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9"/>
      <c r="FJ49" s="209"/>
      <c r="FK49" s="207"/>
      <c r="FL49" s="207"/>
      <c r="FM49" s="207"/>
      <c r="FN49" s="207"/>
      <c r="FO49" s="207"/>
      <c r="FP49" s="207"/>
      <c r="FQ49" s="207"/>
      <c r="FR49" s="207"/>
      <c r="FS49" s="207"/>
      <c r="FT49" s="209"/>
      <c r="FU49" s="209"/>
      <c r="FV49" s="207"/>
      <c r="FW49" s="207"/>
      <c r="FX49" s="207"/>
      <c r="FY49" s="207"/>
      <c r="FZ49" s="207"/>
      <c r="GA49" s="207"/>
      <c r="GB49" s="207"/>
      <c r="GC49" s="207"/>
      <c r="GD49" s="207"/>
      <c r="GE49" s="209"/>
      <c r="GF49" s="209"/>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9"/>
      <c r="HJ49" s="209"/>
      <c r="HK49" s="207"/>
      <c r="HL49" s="207"/>
      <c r="HM49" s="207"/>
      <c r="HN49" s="209"/>
      <c r="HO49" s="209"/>
      <c r="HP49" s="207"/>
      <c r="HQ49" s="207"/>
      <c r="HR49" s="207"/>
      <c r="HS49" s="209"/>
      <c r="HT49" s="209"/>
      <c r="HU49" s="207"/>
      <c r="HV49" s="207"/>
      <c r="HW49" s="207"/>
      <c r="HX49" s="209"/>
      <c r="HY49" s="209"/>
      <c r="HZ49" s="207"/>
      <c r="IA49" s="209"/>
      <c r="IB49" s="209"/>
      <c r="IC49" s="169"/>
      <c r="ID49" s="169"/>
      <c r="IE49" s="169"/>
      <c r="IF49" s="169"/>
      <c r="IG49" s="165"/>
      <c r="IH49" s="165"/>
      <c r="II49" s="165"/>
      <c r="IJ49" s="165"/>
      <c r="IK49" s="165"/>
      <c r="IL49" s="210"/>
      <c r="IM49" s="211"/>
      <c r="IN49" s="209"/>
      <c r="IO49" s="212"/>
      <c r="IP49" s="209"/>
      <c r="IQ49" s="209"/>
      <c r="IR49" s="212"/>
      <c r="IS49" s="213"/>
      <c r="IT49" s="291"/>
      <c r="IV49" s="66" t="s">
        <v>5265</v>
      </c>
      <c r="IW49" s="66" t="s">
        <v>5266</v>
      </c>
    </row>
    <row r="50" spans="1:257" x14ac:dyDescent="0.4">
      <c r="A50" s="158">
        <f t="shared" si="62"/>
        <v>4</v>
      </c>
      <c r="B50" s="156" t="s">
        <v>887</v>
      </c>
      <c r="C50" s="156">
        <v>415</v>
      </c>
      <c r="D50" s="251">
        <v>63344</v>
      </c>
      <c r="E50" s="251">
        <v>1406</v>
      </c>
      <c r="F50" s="215" t="s">
        <v>5258</v>
      </c>
      <c r="G50" s="251">
        <v>11</v>
      </c>
      <c r="H50" s="156"/>
      <c r="I50" s="156" t="s">
        <v>3528</v>
      </c>
      <c r="J50" s="158" t="s">
        <v>3750</v>
      </c>
      <c r="K50" s="158"/>
      <c r="L50" s="158" t="s">
        <v>3732</v>
      </c>
      <c r="M50" s="158"/>
      <c r="N50" s="205">
        <v>29</v>
      </c>
      <c r="O50" s="158">
        <v>49</v>
      </c>
      <c r="P50" s="203" t="s">
        <v>5240</v>
      </c>
      <c r="Q50" s="158">
        <v>54</v>
      </c>
      <c r="R50" s="158" t="s">
        <v>46</v>
      </c>
      <c r="S50" s="158"/>
      <c r="T50" s="158"/>
      <c r="U50" s="158"/>
      <c r="V50" s="367">
        <v>41820</v>
      </c>
      <c r="W50" s="366">
        <v>41947</v>
      </c>
      <c r="X50" s="158"/>
      <c r="Y50" s="158"/>
      <c r="Z50" s="158"/>
      <c r="AA50" s="158"/>
      <c r="AB50" s="158"/>
      <c r="AC50" s="158"/>
      <c r="AD50" s="158"/>
      <c r="AE50" s="158"/>
      <c r="AF50" s="158" t="s">
        <v>302</v>
      </c>
      <c r="AG50" s="158"/>
      <c r="AH50" s="158" t="s">
        <v>1287</v>
      </c>
      <c r="AI50" s="158" t="s">
        <v>3757</v>
      </c>
      <c r="AJ50" s="158"/>
      <c r="AK50" s="158"/>
      <c r="AL50" s="158">
        <v>400</v>
      </c>
      <c r="AM50" s="158"/>
      <c r="AN50" s="158"/>
      <c r="AO50" s="158"/>
      <c r="AP50" s="158"/>
      <c r="AQ50" s="158"/>
      <c r="AR50" s="158"/>
      <c r="AS50" s="158"/>
      <c r="AT50" s="158"/>
      <c r="AU50" s="205"/>
      <c r="AV50" s="205"/>
      <c r="AW50" s="205"/>
      <c r="AX50" s="205"/>
      <c r="AY50" s="214"/>
      <c r="AZ50" s="205"/>
      <c r="BA50" s="205"/>
      <c r="BB50" s="205"/>
      <c r="BC50" s="207"/>
      <c r="BD50" s="207"/>
      <c r="BE50" s="207"/>
      <c r="BF50" s="207"/>
      <c r="BG50" s="207"/>
      <c r="BH50" s="207"/>
      <c r="BI50" s="207"/>
      <c r="BJ50" s="207"/>
      <c r="BK50" s="207"/>
      <c r="BL50" s="208"/>
      <c r="BM50" s="209"/>
      <c r="BN50" s="209"/>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9"/>
      <c r="CM50" s="209"/>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9"/>
      <c r="DL50" s="209"/>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9"/>
      <c r="EK50" s="209"/>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9"/>
      <c r="FJ50" s="209"/>
      <c r="FK50" s="207"/>
      <c r="FL50" s="207"/>
      <c r="FM50" s="207"/>
      <c r="FN50" s="207"/>
      <c r="FO50" s="207"/>
      <c r="FP50" s="207"/>
      <c r="FQ50" s="207"/>
      <c r="FR50" s="207"/>
      <c r="FS50" s="207"/>
      <c r="FT50" s="209"/>
      <c r="FU50" s="209"/>
      <c r="FV50" s="207"/>
      <c r="FW50" s="207"/>
      <c r="FX50" s="207"/>
      <c r="FY50" s="207"/>
      <c r="FZ50" s="207"/>
      <c r="GA50" s="207"/>
      <c r="GB50" s="207"/>
      <c r="GC50" s="207"/>
      <c r="GD50" s="207"/>
      <c r="GE50" s="209"/>
      <c r="GF50" s="209"/>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9"/>
      <c r="HJ50" s="209"/>
      <c r="HK50" s="207"/>
      <c r="HL50" s="207"/>
      <c r="HM50" s="207"/>
      <c r="HN50" s="209"/>
      <c r="HO50" s="209"/>
      <c r="HP50" s="207"/>
      <c r="HQ50" s="207"/>
      <c r="HR50" s="207"/>
      <c r="HS50" s="209"/>
      <c r="HT50" s="209"/>
      <c r="HU50" s="207"/>
      <c r="HV50" s="207"/>
      <c r="HW50" s="207"/>
      <c r="HX50" s="209"/>
      <c r="HY50" s="209"/>
      <c r="HZ50" s="207"/>
      <c r="IA50" s="209"/>
      <c r="IB50" s="209"/>
      <c r="IC50" s="169"/>
      <c r="ID50" s="169"/>
      <c r="IE50" s="169"/>
      <c r="IF50" s="169"/>
      <c r="IG50" s="165"/>
      <c r="IH50" s="165"/>
      <c r="II50" s="165"/>
      <c r="IJ50" s="165"/>
      <c r="IK50" s="165"/>
      <c r="IL50" s="210"/>
      <c r="IM50" s="211"/>
      <c r="IN50" s="209"/>
      <c r="IO50" s="212"/>
      <c r="IP50" s="209"/>
      <c r="IQ50" s="209"/>
      <c r="IR50" s="212"/>
      <c r="IS50" s="213"/>
      <c r="IT50" s="291"/>
      <c r="IV50" s="66" t="s">
        <v>5267</v>
      </c>
      <c r="IW50" s="66" t="s">
        <v>5268</v>
      </c>
    </row>
    <row r="51" spans="1:257" x14ac:dyDescent="0.4">
      <c r="A51" s="158">
        <f t="shared" si="62"/>
        <v>4</v>
      </c>
      <c r="B51" s="156" t="s">
        <v>887</v>
      </c>
      <c r="C51" s="156">
        <v>415</v>
      </c>
      <c r="D51" s="251">
        <v>63344</v>
      </c>
      <c r="E51" s="251">
        <v>1406</v>
      </c>
      <c r="F51" s="215" t="s">
        <v>5258</v>
      </c>
      <c r="G51" s="251">
        <v>11</v>
      </c>
      <c r="H51" s="156"/>
      <c r="I51" s="156" t="s">
        <v>3528</v>
      </c>
      <c r="J51" s="158" t="s">
        <v>3750</v>
      </c>
      <c r="K51" s="158"/>
      <c r="L51" s="158" t="s">
        <v>3732</v>
      </c>
      <c r="M51" s="158"/>
      <c r="N51" s="205">
        <v>29</v>
      </c>
      <c r="O51" s="158">
        <v>49</v>
      </c>
      <c r="P51" s="203" t="s">
        <v>5240</v>
      </c>
      <c r="Q51" s="158">
        <v>54</v>
      </c>
      <c r="R51" s="158" t="s">
        <v>46</v>
      </c>
      <c r="S51" s="158"/>
      <c r="T51" s="158"/>
      <c r="U51" s="158"/>
      <c r="V51" s="367">
        <v>41820</v>
      </c>
      <c r="W51" s="366">
        <v>41947</v>
      </c>
      <c r="X51" s="158"/>
      <c r="Y51" s="158"/>
      <c r="Z51" s="158"/>
      <c r="AA51" s="158"/>
      <c r="AB51" s="158"/>
      <c r="AC51" s="158"/>
      <c r="AD51" s="158"/>
      <c r="AE51" s="158"/>
      <c r="AF51" s="158" t="s">
        <v>302</v>
      </c>
      <c r="AG51" s="158"/>
      <c r="AH51" s="158" t="s">
        <v>887</v>
      </c>
      <c r="AI51" s="158"/>
      <c r="AJ51" s="158"/>
      <c r="AK51" s="158"/>
      <c r="AL51" s="158">
        <v>400</v>
      </c>
      <c r="AM51" s="158"/>
      <c r="AN51" s="158"/>
      <c r="AO51" s="158"/>
      <c r="AP51" s="158"/>
      <c r="AQ51" s="158"/>
      <c r="AR51" s="158"/>
      <c r="AS51" s="158"/>
      <c r="AT51" s="158"/>
      <c r="AU51" s="205"/>
      <c r="AV51" s="205"/>
      <c r="AW51" s="205"/>
      <c r="AX51" s="205"/>
      <c r="AY51" s="214"/>
      <c r="AZ51" s="205"/>
      <c r="BA51" s="205"/>
      <c r="BB51" s="205"/>
      <c r="BC51" s="207"/>
      <c r="BD51" s="207"/>
      <c r="BE51" s="207"/>
      <c r="BF51" s="207"/>
      <c r="BG51" s="207"/>
      <c r="BH51" s="207"/>
      <c r="BI51" s="207"/>
      <c r="BJ51" s="207"/>
      <c r="BK51" s="207"/>
      <c r="BL51" s="208"/>
      <c r="BM51" s="209"/>
      <c r="BN51" s="209"/>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9"/>
      <c r="CM51" s="209"/>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9"/>
      <c r="DL51" s="209"/>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9"/>
      <c r="EK51" s="209"/>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9"/>
      <c r="FJ51" s="209"/>
      <c r="FK51" s="207"/>
      <c r="FL51" s="207"/>
      <c r="FM51" s="207"/>
      <c r="FN51" s="207"/>
      <c r="FO51" s="207"/>
      <c r="FP51" s="207"/>
      <c r="FQ51" s="207"/>
      <c r="FR51" s="207"/>
      <c r="FS51" s="207"/>
      <c r="FT51" s="209"/>
      <c r="FU51" s="209"/>
      <c r="FV51" s="207"/>
      <c r="FW51" s="207"/>
      <c r="FX51" s="207"/>
      <c r="FY51" s="207"/>
      <c r="FZ51" s="207"/>
      <c r="GA51" s="207"/>
      <c r="GB51" s="207"/>
      <c r="GC51" s="207"/>
      <c r="GD51" s="207"/>
      <c r="GE51" s="209"/>
      <c r="GF51" s="209"/>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9"/>
      <c r="HJ51" s="209"/>
      <c r="HK51" s="207"/>
      <c r="HL51" s="207"/>
      <c r="HM51" s="207"/>
      <c r="HN51" s="209"/>
      <c r="HO51" s="209"/>
      <c r="HP51" s="207"/>
      <c r="HQ51" s="207"/>
      <c r="HR51" s="207"/>
      <c r="HS51" s="209"/>
      <c r="HT51" s="209"/>
      <c r="HU51" s="207"/>
      <c r="HV51" s="207"/>
      <c r="HW51" s="207"/>
      <c r="HX51" s="209"/>
      <c r="HY51" s="209"/>
      <c r="HZ51" s="207"/>
      <c r="IA51" s="209"/>
      <c r="IB51" s="209"/>
      <c r="IC51" s="169"/>
      <c r="ID51" s="169"/>
      <c r="IE51" s="169"/>
      <c r="IF51" s="169"/>
      <c r="IG51" s="165"/>
      <c r="IH51" s="165"/>
      <c r="II51" s="165"/>
      <c r="IJ51" s="165"/>
      <c r="IK51" s="165"/>
      <c r="IL51" s="210"/>
      <c r="IM51" s="211"/>
      <c r="IN51" s="209"/>
      <c r="IO51" s="212"/>
      <c r="IP51" s="209"/>
      <c r="IQ51" s="209"/>
      <c r="IR51" s="212"/>
      <c r="IS51" s="213"/>
      <c r="IT51" s="291"/>
      <c r="IV51" s="66" t="s">
        <v>5269</v>
      </c>
      <c r="IW51" s="66" t="s">
        <v>5270</v>
      </c>
    </row>
    <row r="52" spans="1:257" x14ac:dyDescent="0.4">
      <c r="A52" s="158">
        <f t="shared" si="62"/>
        <v>3</v>
      </c>
      <c r="B52" s="156" t="s">
        <v>887</v>
      </c>
      <c r="C52" s="156">
        <v>415</v>
      </c>
      <c r="D52" s="251">
        <v>63344</v>
      </c>
      <c r="E52" s="251">
        <v>1406</v>
      </c>
      <c r="F52" s="215" t="s">
        <v>5258</v>
      </c>
      <c r="G52" s="251">
        <v>11</v>
      </c>
      <c r="H52" s="156"/>
      <c r="I52" s="156" t="s">
        <v>3528</v>
      </c>
      <c r="J52" s="158" t="s">
        <v>3750</v>
      </c>
      <c r="K52" s="158"/>
      <c r="L52" s="158" t="s">
        <v>3732</v>
      </c>
      <c r="M52" s="158"/>
      <c r="N52" s="205">
        <v>29</v>
      </c>
      <c r="O52" s="158">
        <v>49</v>
      </c>
      <c r="P52" s="203" t="s">
        <v>5240</v>
      </c>
      <c r="Q52" s="158">
        <v>54</v>
      </c>
      <c r="R52" s="158" t="s">
        <v>55</v>
      </c>
      <c r="S52" s="158"/>
      <c r="T52" s="158"/>
      <c r="U52" s="158"/>
      <c r="V52" s="367">
        <v>41820</v>
      </c>
      <c r="W52" s="366">
        <v>41947</v>
      </c>
      <c r="X52" s="158"/>
      <c r="Y52" s="158"/>
      <c r="Z52" s="158"/>
      <c r="AA52" s="158"/>
      <c r="AB52" s="158"/>
      <c r="AC52" s="158"/>
      <c r="AD52" s="158"/>
      <c r="AE52" s="158" t="s">
        <v>3748</v>
      </c>
      <c r="AF52" s="158" t="s">
        <v>302</v>
      </c>
      <c r="AG52" s="158"/>
      <c r="AH52" s="158" t="s">
        <v>1287</v>
      </c>
      <c r="AI52" s="158" t="s">
        <v>417</v>
      </c>
      <c r="AJ52" s="158"/>
      <c r="AK52" s="158"/>
      <c r="AL52" s="158">
        <v>400</v>
      </c>
      <c r="AM52" s="158"/>
      <c r="AN52" s="158"/>
      <c r="AO52" s="158"/>
      <c r="AP52" s="158"/>
      <c r="AQ52" s="158"/>
      <c r="AR52" s="158"/>
      <c r="AS52" s="158"/>
      <c r="AT52" s="158"/>
      <c r="AU52" s="205"/>
      <c r="AV52" s="205"/>
      <c r="AW52" s="205"/>
      <c r="AX52" s="205"/>
      <c r="AY52" s="214"/>
      <c r="AZ52" s="205"/>
      <c r="BA52" s="205"/>
      <c r="BB52" s="205"/>
      <c r="BC52" s="207"/>
      <c r="BD52" s="207"/>
      <c r="BE52" s="207"/>
      <c r="BF52" s="207"/>
      <c r="BG52" s="207"/>
      <c r="BH52" s="207"/>
      <c r="BI52" s="207"/>
      <c r="BJ52" s="207"/>
      <c r="BK52" s="207"/>
      <c r="BL52" s="208"/>
      <c r="BM52" s="209"/>
      <c r="BN52" s="209"/>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9"/>
      <c r="CM52" s="209"/>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9"/>
      <c r="DL52" s="209"/>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9"/>
      <c r="EK52" s="209"/>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9"/>
      <c r="FJ52" s="209"/>
      <c r="FK52" s="207"/>
      <c r="FL52" s="207"/>
      <c r="FM52" s="207"/>
      <c r="FN52" s="207"/>
      <c r="FO52" s="207"/>
      <c r="FP52" s="207"/>
      <c r="FQ52" s="207"/>
      <c r="FR52" s="207"/>
      <c r="FS52" s="207"/>
      <c r="FT52" s="209"/>
      <c r="FU52" s="209"/>
      <c r="FV52" s="207"/>
      <c r="FW52" s="207"/>
      <c r="FX52" s="207"/>
      <c r="FY52" s="207"/>
      <c r="FZ52" s="207"/>
      <c r="GA52" s="207"/>
      <c r="GB52" s="207"/>
      <c r="GC52" s="207"/>
      <c r="GD52" s="207"/>
      <c r="GE52" s="209"/>
      <c r="GF52" s="209"/>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9"/>
      <c r="HJ52" s="209"/>
      <c r="HK52" s="207"/>
      <c r="HL52" s="207"/>
      <c r="HM52" s="207"/>
      <c r="HN52" s="209"/>
      <c r="HO52" s="209"/>
      <c r="HP52" s="207"/>
      <c r="HQ52" s="207"/>
      <c r="HR52" s="207"/>
      <c r="HS52" s="209"/>
      <c r="HT52" s="209"/>
      <c r="HU52" s="207"/>
      <c r="HV52" s="207"/>
      <c r="HW52" s="207"/>
      <c r="HX52" s="209"/>
      <c r="HY52" s="209"/>
      <c r="HZ52" s="207"/>
      <c r="IA52" s="209"/>
      <c r="IB52" s="209"/>
      <c r="IC52" s="169"/>
      <c r="ID52" s="169"/>
      <c r="IE52" s="169"/>
      <c r="IF52" s="169"/>
      <c r="IG52" s="165"/>
      <c r="IH52" s="165"/>
      <c r="II52" s="165"/>
      <c r="IJ52" s="165"/>
      <c r="IK52" s="165"/>
      <c r="IL52" s="210"/>
      <c r="IM52" s="211"/>
      <c r="IN52" s="209"/>
      <c r="IO52" s="212"/>
      <c r="IP52" s="209"/>
      <c r="IQ52" s="209"/>
      <c r="IR52" s="212"/>
      <c r="IS52" s="213"/>
      <c r="IT52" s="291"/>
      <c r="IV52" s="66" t="s">
        <v>5271</v>
      </c>
      <c r="IW52" s="66" t="s">
        <v>5272</v>
      </c>
    </row>
    <row r="53" spans="1:257" x14ac:dyDescent="0.4">
      <c r="A53" s="158">
        <f t="shared" si="62"/>
        <v>1</v>
      </c>
      <c r="B53" s="156" t="s">
        <v>887</v>
      </c>
      <c r="C53" s="156">
        <v>415</v>
      </c>
      <c r="D53" s="251">
        <v>63344</v>
      </c>
      <c r="E53" s="251">
        <v>1406</v>
      </c>
      <c r="F53" s="215" t="s">
        <v>5258</v>
      </c>
      <c r="G53" s="251">
        <v>11</v>
      </c>
      <c r="H53" s="156"/>
      <c r="I53" s="156" t="s">
        <v>3528</v>
      </c>
      <c r="J53" s="158" t="s">
        <v>3750</v>
      </c>
      <c r="K53" s="158"/>
      <c r="L53" s="158" t="s">
        <v>3732</v>
      </c>
      <c r="M53" s="158"/>
      <c r="N53" s="205">
        <v>29</v>
      </c>
      <c r="O53" s="158">
        <v>49</v>
      </c>
      <c r="P53" s="203" t="s">
        <v>5240</v>
      </c>
      <c r="Q53" s="158">
        <v>54</v>
      </c>
      <c r="R53" s="158" t="s">
        <v>55</v>
      </c>
      <c r="S53" s="158"/>
      <c r="T53" s="158"/>
      <c r="U53" s="158"/>
      <c r="V53" s="367">
        <v>41820</v>
      </c>
      <c r="W53" s="366">
        <v>41947</v>
      </c>
      <c r="X53" s="158"/>
      <c r="Y53" s="158"/>
      <c r="Z53" s="158"/>
      <c r="AA53" s="158"/>
      <c r="AB53" s="158"/>
      <c r="AC53" s="158"/>
      <c r="AD53" s="158"/>
      <c r="AE53" s="158" t="s">
        <v>3153</v>
      </c>
      <c r="AF53" s="158" t="s">
        <v>302</v>
      </c>
      <c r="AG53" s="158"/>
      <c r="AH53" s="158" t="s">
        <v>1287</v>
      </c>
      <c r="AI53" s="158" t="s">
        <v>3227</v>
      </c>
      <c r="AJ53" s="158"/>
      <c r="AK53" s="158"/>
      <c r="AL53" s="158">
        <v>400</v>
      </c>
      <c r="AM53" s="158"/>
      <c r="AN53" s="158"/>
      <c r="AO53" s="158"/>
      <c r="AP53" s="158"/>
      <c r="AQ53" s="158"/>
      <c r="AR53" s="158"/>
      <c r="AS53" s="158"/>
      <c r="AT53" s="158"/>
      <c r="AU53" s="205"/>
      <c r="AV53" s="205"/>
      <c r="AW53" s="205"/>
      <c r="AX53" s="205"/>
      <c r="AY53" s="214"/>
      <c r="AZ53" s="205"/>
      <c r="BA53" s="205"/>
      <c r="BB53" s="205"/>
      <c r="BC53" s="207"/>
      <c r="BD53" s="207"/>
      <c r="BE53" s="207"/>
      <c r="BF53" s="207"/>
      <c r="BG53" s="207"/>
      <c r="BH53" s="207"/>
      <c r="BI53" s="207"/>
      <c r="BJ53" s="207"/>
      <c r="BK53" s="207"/>
      <c r="BL53" s="208"/>
      <c r="BM53" s="209"/>
      <c r="BN53" s="209"/>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9"/>
      <c r="CM53" s="209"/>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9"/>
      <c r="DL53" s="209"/>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9"/>
      <c r="EK53" s="209"/>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9"/>
      <c r="FJ53" s="209"/>
      <c r="FK53" s="207"/>
      <c r="FL53" s="207"/>
      <c r="FM53" s="207"/>
      <c r="FN53" s="207"/>
      <c r="FO53" s="207"/>
      <c r="FP53" s="207"/>
      <c r="FQ53" s="207"/>
      <c r="FR53" s="207"/>
      <c r="FS53" s="207"/>
      <c r="FT53" s="209"/>
      <c r="FU53" s="209"/>
      <c r="FV53" s="207"/>
      <c r="FW53" s="207"/>
      <c r="FX53" s="207"/>
      <c r="FY53" s="207"/>
      <c r="FZ53" s="207"/>
      <c r="GA53" s="207"/>
      <c r="GB53" s="207"/>
      <c r="GC53" s="207"/>
      <c r="GD53" s="207"/>
      <c r="GE53" s="209"/>
      <c r="GF53" s="209"/>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9"/>
      <c r="HJ53" s="209"/>
      <c r="HK53" s="207"/>
      <c r="HL53" s="207"/>
      <c r="HM53" s="207"/>
      <c r="HN53" s="209"/>
      <c r="HO53" s="209"/>
      <c r="HP53" s="207"/>
      <c r="HQ53" s="207"/>
      <c r="HR53" s="207"/>
      <c r="HS53" s="209"/>
      <c r="HT53" s="209"/>
      <c r="HU53" s="207"/>
      <c r="HV53" s="207"/>
      <c r="HW53" s="207"/>
      <c r="HX53" s="209"/>
      <c r="HY53" s="209"/>
      <c r="HZ53" s="207"/>
      <c r="IA53" s="209"/>
      <c r="IB53" s="209"/>
      <c r="IC53" s="169"/>
      <c r="ID53" s="169"/>
      <c r="IE53" s="169"/>
      <c r="IF53" s="169"/>
      <c r="IG53" s="165"/>
      <c r="IH53" s="165"/>
      <c r="II53" s="165"/>
      <c r="IJ53" s="165"/>
      <c r="IK53" s="165"/>
      <c r="IL53" s="210"/>
      <c r="IM53" s="211"/>
      <c r="IN53" s="209"/>
      <c r="IO53" s="212"/>
      <c r="IP53" s="209"/>
      <c r="IQ53" s="209"/>
      <c r="IR53" s="212"/>
      <c r="IS53" s="213"/>
      <c r="IT53" s="291"/>
      <c r="IV53" s="66" t="s">
        <v>5273</v>
      </c>
      <c r="IW53" s="66" t="s">
        <v>5274</v>
      </c>
    </row>
    <row r="54" spans="1:257" x14ac:dyDescent="0.4">
      <c r="A54" s="158"/>
      <c r="B54" s="156"/>
      <c r="C54" s="156"/>
      <c r="D54" s="156"/>
      <c r="E54" s="156"/>
      <c r="F54" s="215"/>
      <c r="G54" s="156"/>
      <c r="H54" s="156"/>
      <c r="I54" s="156"/>
      <c r="J54" s="158"/>
      <c r="K54" s="158"/>
      <c r="L54" s="158"/>
      <c r="M54" s="158"/>
      <c r="N54" s="205"/>
      <c r="O54" s="158"/>
      <c r="P54" s="203"/>
      <c r="Q54" s="158"/>
      <c r="R54" s="158"/>
      <c r="S54" s="158"/>
      <c r="T54" s="158"/>
      <c r="U54" s="158"/>
      <c r="V54" s="367"/>
      <c r="W54" s="366"/>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205"/>
      <c r="AV54" s="205"/>
      <c r="AW54" s="205"/>
      <c r="AX54" s="205"/>
      <c r="AY54" s="214"/>
      <c r="AZ54" s="205"/>
      <c r="BA54" s="205"/>
      <c r="BB54" s="205"/>
      <c r="BC54" s="207"/>
      <c r="BD54" s="207"/>
      <c r="BE54" s="207"/>
      <c r="BF54" s="207"/>
      <c r="BG54" s="207"/>
      <c r="BH54" s="207"/>
      <c r="BI54" s="207"/>
      <c r="BJ54" s="207"/>
      <c r="BK54" s="207"/>
      <c r="BL54" s="208"/>
      <c r="BM54" s="209"/>
      <c r="BN54" s="209"/>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9"/>
      <c r="CM54" s="209"/>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9"/>
      <c r="DL54" s="209"/>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9"/>
      <c r="EK54" s="209"/>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9"/>
      <c r="FJ54" s="209"/>
      <c r="FK54" s="207"/>
      <c r="FL54" s="207"/>
      <c r="FM54" s="207"/>
      <c r="FN54" s="207"/>
      <c r="FO54" s="207"/>
      <c r="FP54" s="207"/>
      <c r="FQ54" s="207"/>
      <c r="FR54" s="207"/>
      <c r="FS54" s="207"/>
      <c r="FT54" s="209"/>
      <c r="FU54" s="209"/>
      <c r="FV54" s="207"/>
      <c r="FW54" s="207"/>
      <c r="FX54" s="207"/>
      <c r="FY54" s="207"/>
      <c r="FZ54" s="207"/>
      <c r="GA54" s="207"/>
      <c r="GB54" s="207"/>
      <c r="GC54" s="207"/>
      <c r="GD54" s="207"/>
      <c r="GE54" s="209"/>
      <c r="GF54" s="209"/>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9"/>
      <c r="HJ54" s="209"/>
      <c r="HK54" s="207"/>
      <c r="HL54" s="207"/>
      <c r="HM54" s="207"/>
      <c r="HN54" s="209"/>
      <c r="HO54" s="209"/>
      <c r="HP54" s="207"/>
      <c r="HQ54" s="207"/>
      <c r="HR54" s="207"/>
      <c r="HS54" s="209"/>
      <c r="HT54" s="209"/>
      <c r="HU54" s="207"/>
      <c r="HV54" s="207"/>
      <c r="HW54" s="207"/>
      <c r="HX54" s="209"/>
      <c r="HY54" s="209"/>
      <c r="HZ54" s="207"/>
      <c r="IA54" s="209"/>
      <c r="IB54" s="209"/>
      <c r="IC54" s="169"/>
      <c r="ID54" s="169"/>
      <c r="IE54" s="169"/>
      <c r="IF54" s="169"/>
      <c r="IG54" s="165"/>
      <c r="IH54" s="165"/>
      <c r="II54" s="165"/>
      <c r="IJ54" s="165"/>
      <c r="IK54" s="165"/>
      <c r="IL54" s="210"/>
      <c r="IM54" s="211"/>
      <c r="IN54" s="209"/>
      <c r="IO54" s="212"/>
      <c r="IP54" s="209"/>
      <c r="IQ54" s="209"/>
      <c r="IR54" s="212"/>
      <c r="IS54" s="213"/>
      <c r="IT54" s="291"/>
      <c r="IV54" s="66" t="s">
        <v>5275</v>
      </c>
      <c r="IW54" s="66" t="s">
        <v>5276</v>
      </c>
    </row>
    <row r="55" spans="1:257" x14ac:dyDescent="0.4">
      <c r="A55" s="158">
        <f t="shared" ref="A55:A60" si="63">+A47+1</f>
        <v>5</v>
      </c>
      <c r="B55" s="156" t="s">
        <v>887</v>
      </c>
      <c r="C55" s="349">
        <v>416</v>
      </c>
      <c r="D55" s="251">
        <v>78223</v>
      </c>
      <c r="E55" s="251">
        <v>42177</v>
      </c>
      <c r="F55" s="215" t="s">
        <v>5277</v>
      </c>
      <c r="G55" s="251">
        <v>11</v>
      </c>
      <c r="H55" s="156"/>
      <c r="I55" s="156" t="s">
        <v>3528</v>
      </c>
      <c r="J55" s="158" t="s">
        <v>3762</v>
      </c>
      <c r="K55" s="158"/>
      <c r="L55" s="158" t="s">
        <v>3764</v>
      </c>
      <c r="M55" s="158"/>
      <c r="N55" s="205">
        <v>11</v>
      </c>
      <c r="O55" s="158">
        <v>31</v>
      </c>
      <c r="P55" s="203" t="s">
        <v>5278</v>
      </c>
      <c r="Q55" s="158">
        <v>54</v>
      </c>
      <c r="R55" s="158" t="s">
        <v>41</v>
      </c>
      <c r="S55" s="158"/>
      <c r="T55" s="158"/>
      <c r="U55" s="158"/>
      <c r="V55" s="367">
        <v>41820</v>
      </c>
      <c r="W55" s="366">
        <v>41956</v>
      </c>
      <c r="X55" s="158"/>
      <c r="Y55" s="158"/>
      <c r="Z55" s="158"/>
      <c r="AA55" s="158"/>
      <c r="AB55" s="158"/>
      <c r="AC55" s="158"/>
      <c r="AD55" s="158"/>
      <c r="AE55" s="158">
        <v>8</v>
      </c>
      <c r="AF55" s="158" t="s">
        <v>44</v>
      </c>
      <c r="AG55" s="158"/>
      <c r="AH55" s="158" t="s">
        <v>887</v>
      </c>
      <c r="AI55" s="158" t="s">
        <v>5247</v>
      </c>
      <c r="AJ55" s="158"/>
      <c r="AK55" s="158"/>
      <c r="AL55" s="158">
        <v>50</v>
      </c>
      <c r="AM55" s="158"/>
      <c r="AN55" s="158"/>
      <c r="AO55" s="158"/>
      <c r="AP55" s="158"/>
      <c r="AQ55" s="158"/>
      <c r="AR55" s="158"/>
      <c r="AS55" s="158"/>
      <c r="AT55" s="158" t="s">
        <v>5243</v>
      </c>
      <c r="AU55" s="205">
        <v>11</v>
      </c>
      <c r="AV55" s="205">
        <v>20</v>
      </c>
      <c r="AW55" s="205">
        <f t="shared" si="0"/>
        <v>31</v>
      </c>
      <c r="AX55" s="205" t="s">
        <v>5278</v>
      </c>
      <c r="AY55" s="214">
        <v>30</v>
      </c>
      <c r="AZ55" s="205">
        <v>24</v>
      </c>
      <c r="BA55" s="205">
        <f t="shared" si="1"/>
        <v>54</v>
      </c>
      <c r="BB55" s="205"/>
      <c r="BC55" s="207">
        <v>1.0000000000000001E-17</v>
      </c>
      <c r="BD55" s="207">
        <v>9.9999999999999997E-29</v>
      </c>
      <c r="BE55" s="207">
        <v>1.0000000000000001E-30</v>
      </c>
      <c r="BF55" s="207">
        <v>4</v>
      </c>
      <c r="BG55" s="207">
        <v>1</v>
      </c>
      <c r="BH55" s="207">
        <v>0</v>
      </c>
      <c r="BI55" s="207"/>
      <c r="BJ55" s="207"/>
      <c r="BK55" s="207"/>
      <c r="BL55" s="208">
        <v>0</v>
      </c>
      <c r="BM55" s="209">
        <v>249.45</v>
      </c>
      <c r="BN55" s="209">
        <f t="shared" si="2"/>
        <v>0</v>
      </c>
      <c r="BO55" s="207"/>
      <c r="BP55" s="207"/>
      <c r="BQ55" s="207"/>
      <c r="BR55" s="207"/>
      <c r="BS55" s="207"/>
      <c r="BT55" s="207"/>
      <c r="BU55" s="207"/>
      <c r="BV55" s="207"/>
      <c r="BW55" s="207"/>
      <c r="BX55" s="207"/>
      <c r="BY55" s="207"/>
      <c r="BZ55" s="207"/>
      <c r="CA55" s="207"/>
      <c r="CB55" s="207"/>
      <c r="CC55" s="207"/>
      <c r="CD55" s="207"/>
      <c r="CE55" s="207"/>
      <c r="CF55" s="207">
        <v>1</v>
      </c>
      <c r="CG55" s="207">
        <v>0</v>
      </c>
      <c r="CH55" s="207"/>
      <c r="CI55" s="207"/>
      <c r="CJ55" s="207"/>
      <c r="CK55" s="207">
        <v>0</v>
      </c>
      <c r="CL55" s="209">
        <v>477.3</v>
      </c>
      <c r="CM55" s="209">
        <f t="shared" si="3"/>
        <v>0</v>
      </c>
      <c r="CN55" s="207"/>
      <c r="CO55" s="207"/>
      <c r="CP55" s="207"/>
      <c r="CQ55" s="207"/>
      <c r="CR55" s="207"/>
      <c r="CS55" s="207"/>
      <c r="CT55" s="207"/>
      <c r="CU55" s="207"/>
      <c r="CV55" s="207"/>
      <c r="CW55" s="207"/>
      <c r="CX55" s="207"/>
      <c r="CY55" s="207"/>
      <c r="CZ55" s="207"/>
      <c r="DA55" s="207"/>
      <c r="DB55" s="207"/>
      <c r="DC55" s="207"/>
      <c r="DD55" s="207"/>
      <c r="DE55" s="207">
        <v>0</v>
      </c>
      <c r="DF55" s="207">
        <v>1</v>
      </c>
      <c r="DG55" s="207"/>
      <c r="DH55" s="207"/>
      <c r="DI55" s="207"/>
      <c r="DJ55" s="207">
        <v>50</v>
      </c>
      <c r="DK55" s="209">
        <v>120.88</v>
      </c>
      <c r="DL55" s="209">
        <f t="shared" si="4"/>
        <v>6044</v>
      </c>
      <c r="DM55" s="207"/>
      <c r="DN55" s="207"/>
      <c r="DO55" s="207"/>
      <c r="DP55" s="207"/>
      <c r="DQ55" s="207"/>
      <c r="DR55" s="207">
        <v>50</v>
      </c>
      <c r="DS55" s="207"/>
      <c r="DT55" s="207"/>
      <c r="DU55" s="207"/>
      <c r="DV55" s="207"/>
      <c r="DW55" s="207"/>
      <c r="DX55" s="207"/>
      <c r="DY55" s="207"/>
      <c r="DZ55" s="207"/>
      <c r="EA55" s="207"/>
      <c r="EB55" s="207"/>
      <c r="EC55" s="207"/>
      <c r="ED55" s="207">
        <v>0</v>
      </c>
      <c r="EE55" s="207">
        <v>0</v>
      </c>
      <c r="EF55" s="207"/>
      <c r="EG55" s="207"/>
      <c r="EH55" s="207"/>
      <c r="EI55" s="207">
        <v>0</v>
      </c>
      <c r="EJ55" s="209">
        <v>191.55</v>
      </c>
      <c r="EK55" s="209">
        <f t="shared" si="5"/>
        <v>0</v>
      </c>
      <c r="EL55" s="207"/>
      <c r="EM55" s="207"/>
      <c r="EN55" s="207"/>
      <c r="EO55" s="207"/>
      <c r="EP55" s="207"/>
      <c r="EQ55" s="207"/>
      <c r="ER55" s="207"/>
      <c r="ES55" s="207"/>
      <c r="ET55" s="207"/>
      <c r="EU55" s="207"/>
      <c r="EV55" s="207"/>
      <c r="EW55" s="207"/>
      <c r="EX55" s="207"/>
      <c r="EY55" s="207"/>
      <c r="EZ55" s="207"/>
      <c r="FA55" s="207"/>
      <c r="FB55" s="207"/>
      <c r="FC55" s="207">
        <v>0</v>
      </c>
      <c r="FD55" s="207">
        <v>0</v>
      </c>
      <c r="FE55" s="207"/>
      <c r="FF55" s="207"/>
      <c r="FG55" s="207"/>
      <c r="FH55" s="207">
        <v>1.0000000000000001E-30</v>
      </c>
      <c r="FI55" s="209">
        <v>32.1</v>
      </c>
      <c r="FJ55" s="209">
        <f t="shared" si="6"/>
        <v>3.2100000000000005E-29</v>
      </c>
      <c r="FK55" s="207"/>
      <c r="FL55" s="207"/>
      <c r="FM55" s="207"/>
      <c r="FN55" s="207">
        <v>0</v>
      </c>
      <c r="FO55" s="207">
        <v>0</v>
      </c>
      <c r="FP55" s="207"/>
      <c r="FQ55" s="207"/>
      <c r="FR55" s="207"/>
      <c r="FS55" s="207">
        <v>1.0000000000000001E-30</v>
      </c>
      <c r="FT55" s="209">
        <v>25.68</v>
      </c>
      <c r="FU55" s="209">
        <f t="shared" si="7"/>
        <v>2.5680000000000004E-29</v>
      </c>
      <c r="FV55" s="207"/>
      <c r="FW55" s="207"/>
      <c r="FX55" s="207"/>
      <c r="FY55" s="207">
        <v>0</v>
      </c>
      <c r="FZ55" s="207">
        <v>0</v>
      </c>
      <c r="GA55" s="207"/>
      <c r="GB55" s="207"/>
      <c r="GC55" s="207"/>
      <c r="GD55" s="207">
        <v>0</v>
      </c>
      <c r="GE55" s="209">
        <v>56.12</v>
      </c>
      <c r="GF55" s="209">
        <f t="shared" si="8"/>
        <v>0</v>
      </c>
      <c r="GG55" s="207"/>
      <c r="GH55" s="207"/>
      <c r="GI55" s="207"/>
      <c r="GJ55" s="207"/>
      <c r="GK55" s="207"/>
      <c r="GL55" s="207"/>
      <c r="GM55" s="207"/>
      <c r="GN55" s="207"/>
      <c r="GO55" s="207"/>
      <c r="GP55" s="207"/>
      <c r="GQ55" s="207"/>
      <c r="GR55" s="207"/>
      <c r="GS55" s="207"/>
      <c r="GT55" s="207"/>
      <c r="GU55" s="207"/>
      <c r="GV55" s="207"/>
      <c r="GW55" s="207"/>
      <c r="GX55" s="207" t="s">
        <v>5279</v>
      </c>
      <c r="GY55" s="207">
        <v>1</v>
      </c>
      <c r="GZ55" s="207" t="s">
        <v>5210</v>
      </c>
      <c r="HA55" s="207">
        <f>+AW55</f>
        <v>31</v>
      </c>
      <c r="HB55" s="207"/>
      <c r="HC55" s="207">
        <v>1</v>
      </c>
      <c r="HD55" s="207">
        <f>+HH55+HM55+HR55+HW55</f>
        <v>1600</v>
      </c>
      <c r="HE55" s="207">
        <v>2</v>
      </c>
      <c r="HF55" s="207"/>
      <c r="HG55" s="207"/>
      <c r="HH55" s="207">
        <v>800</v>
      </c>
      <c r="HI55" s="209">
        <v>2.73</v>
      </c>
      <c r="HJ55" s="209">
        <f t="shared" si="11"/>
        <v>2184</v>
      </c>
      <c r="HK55" s="207">
        <v>1</v>
      </c>
      <c r="HL55" s="207" t="s">
        <v>5280</v>
      </c>
      <c r="HM55" s="207">
        <v>400</v>
      </c>
      <c r="HN55" s="209">
        <v>2.73</v>
      </c>
      <c r="HO55" s="209">
        <f t="shared" si="12"/>
        <v>1092</v>
      </c>
      <c r="HP55" s="207">
        <v>1</v>
      </c>
      <c r="HQ55" s="207"/>
      <c r="HR55" s="207">
        <v>400</v>
      </c>
      <c r="HS55" s="209">
        <v>2.73</v>
      </c>
      <c r="HT55" s="209">
        <f t="shared" si="13"/>
        <v>1092</v>
      </c>
      <c r="HU55" s="207"/>
      <c r="HV55" s="207"/>
      <c r="HW55" s="207"/>
      <c r="HX55" s="209">
        <v>2.73</v>
      </c>
      <c r="HY55" s="209">
        <f t="shared" si="14"/>
        <v>0</v>
      </c>
      <c r="HZ55" s="207">
        <v>2</v>
      </c>
      <c r="IA55" s="209">
        <v>3890.25</v>
      </c>
      <c r="IB55" s="209">
        <f t="shared" si="15"/>
        <v>7780.5</v>
      </c>
      <c r="IC55" s="169">
        <v>16.5</v>
      </c>
      <c r="ID55" s="169"/>
      <c r="IE55" s="169"/>
      <c r="IF55" s="169"/>
      <c r="IG55" s="165"/>
      <c r="IH55" s="165"/>
      <c r="II55" s="165"/>
      <c r="IJ55" s="165"/>
      <c r="IK55" s="165"/>
      <c r="IL55" s="210"/>
      <c r="IM55" s="211">
        <f t="shared" si="16"/>
        <v>6044</v>
      </c>
      <c r="IN55" s="209">
        <v>7500</v>
      </c>
      <c r="IO55" s="212">
        <f t="shared" si="17"/>
        <v>1</v>
      </c>
      <c r="IP55" s="209">
        <f t="shared" si="18"/>
        <v>12148.5</v>
      </c>
      <c r="IQ55" s="209">
        <v>10000</v>
      </c>
      <c r="IR55" s="212">
        <f t="shared" si="19"/>
        <v>2</v>
      </c>
      <c r="IS55" s="213" t="s">
        <v>5260</v>
      </c>
      <c r="IT55" s="291"/>
      <c r="IV55" s="352" t="s">
        <v>5281</v>
      </c>
      <c r="IW55" s="352" t="s">
        <v>5282</v>
      </c>
    </row>
    <row r="56" spans="1:257" x14ac:dyDescent="0.4">
      <c r="A56" s="158">
        <f t="shared" si="63"/>
        <v>5</v>
      </c>
      <c r="B56" s="156" t="s">
        <v>887</v>
      </c>
      <c r="C56" s="156">
        <v>416</v>
      </c>
      <c r="D56" s="251">
        <v>78223</v>
      </c>
      <c r="E56" s="251">
        <v>42177</v>
      </c>
      <c r="F56" s="215" t="s">
        <v>5277</v>
      </c>
      <c r="G56" s="251">
        <v>11</v>
      </c>
      <c r="H56" s="156"/>
      <c r="I56" s="156" t="s">
        <v>3528</v>
      </c>
      <c r="J56" s="158" t="s">
        <v>3762</v>
      </c>
      <c r="K56" s="158"/>
      <c r="L56" s="158" t="s">
        <v>3764</v>
      </c>
      <c r="M56" s="158"/>
      <c r="N56" s="205">
        <v>11</v>
      </c>
      <c r="O56" s="158">
        <v>31</v>
      </c>
      <c r="P56" s="203" t="s">
        <v>5278</v>
      </c>
      <c r="Q56" s="158">
        <v>54</v>
      </c>
      <c r="R56" s="158" t="s">
        <v>46</v>
      </c>
      <c r="S56" s="158"/>
      <c r="T56" s="158"/>
      <c r="U56" s="158"/>
      <c r="V56" s="367">
        <v>41820</v>
      </c>
      <c r="W56" s="366">
        <v>41956</v>
      </c>
      <c r="X56" s="158"/>
      <c r="Y56" s="158"/>
      <c r="Z56" s="158"/>
      <c r="AA56" s="158"/>
      <c r="AB56" s="158"/>
      <c r="AC56" s="158"/>
      <c r="AD56" s="158"/>
      <c r="AE56" s="158"/>
      <c r="AF56" s="158" t="s">
        <v>302</v>
      </c>
      <c r="AG56" s="158"/>
      <c r="AH56" s="158" t="s">
        <v>887</v>
      </c>
      <c r="AI56" s="158" t="s">
        <v>3757</v>
      </c>
      <c r="AJ56" s="158"/>
      <c r="AK56" s="158"/>
      <c r="AL56" s="158">
        <v>400</v>
      </c>
      <c r="AM56" s="158"/>
      <c r="AN56" s="158"/>
      <c r="AO56" s="158"/>
      <c r="AP56" s="158"/>
      <c r="AQ56" s="158"/>
      <c r="AR56" s="158"/>
      <c r="AS56" s="158"/>
      <c r="AT56" s="158"/>
      <c r="AU56" s="205"/>
      <c r="AV56" s="205"/>
      <c r="AW56" s="205"/>
      <c r="AX56" s="205"/>
      <c r="AY56" s="214"/>
      <c r="AZ56" s="205"/>
      <c r="BA56" s="205"/>
      <c r="BB56" s="205"/>
      <c r="BC56" s="207"/>
      <c r="BD56" s="207"/>
      <c r="BE56" s="207"/>
      <c r="BF56" s="207"/>
      <c r="BG56" s="207"/>
      <c r="BH56" s="207"/>
      <c r="BI56" s="207"/>
      <c r="BJ56" s="207"/>
      <c r="BK56" s="207"/>
      <c r="BL56" s="208"/>
      <c r="BM56" s="209"/>
      <c r="BN56" s="209"/>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9"/>
      <c r="CM56" s="209"/>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9"/>
      <c r="DL56" s="209"/>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9"/>
      <c r="EK56" s="209"/>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9"/>
      <c r="FJ56" s="209"/>
      <c r="FK56" s="207"/>
      <c r="FL56" s="207"/>
      <c r="FM56" s="207"/>
      <c r="FN56" s="207"/>
      <c r="FO56" s="207"/>
      <c r="FP56" s="207"/>
      <c r="FQ56" s="207"/>
      <c r="FR56" s="207"/>
      <c r="FS56" s="207"/>
      <c r="FT56" s="209"/>
      <c r="FU56" s="209"/>
      <c r="FV56" s="207"/>
      <c r="FW56" s="207"/>
      <c r="FX56" s="207"/>
      <c r="FY56" s="207"/>
      <c r="FZ56" s="207"/>
      <c r="GA56" s="207"/>
      <c r="GB56" s="207"/>
      <c r="GC56" s="207"/>
      <c r="GD56" s="207"/>
      <c r="GE56" s="209"/>
      <c r="GF56" s="209"/>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9"/>
      <c r="HJ56" s="209"/>
      <c r="HK56" s="207"/>
      <c r="HL56" s="207"/>
      <c r="HM56" s="207"/>
      <c r="HN56" s="209"/>
      <c r="HO56" s="209"/>
      <c r="HP56" s="207"/>
      <c r="HQ56" s="207"/>
      <c r="HR56" s="207"/>
      <c r="HS56" s="209"/>
      <c r="HT56" s="209"/>
      <c r="HU56" s="207"/>
      <c r="HV56" s="207"/>
      <c r="HW56" s="207"/>
      <c r="HX56" s="209"/>
      <c r="HY56" s="209"/>
      <c r="HZ56" s="207"/>
      <c r="IA56" s="209"/>
      <c r="IB56" s="209"/>
      <c r="IC56" s="169"/>
      <c r="ID56" s="169"/>
      <c r="IE56" s="169"/>
      <c r="IF56" s="169"/>
      <c r="IG56" s="165"/>
      <c r="IH56" s="165"/>
      <c r="II56" s="165"/>
      <c r="IJ56" s="165"/>
      <c r="IK56" s="165"/>
      <c r="IL56" s="210"/>
      <c r="IM56" s="211"/>
      <c r="IN56" s="209"/>
      <c r="IO56" s="212"/>
      <c r="IP56" s="209"/>
      <c r="IQ56" s="209"/>
      <c r="IR56" s="212"/>
      <c r="IS56" s="213"/>
      <c r="IT56" s="291"/>
      <c r="IV56" s="66" t="s">
        <v>5283</v>
      </c>
      <c r="IW56" s="66" t="s">
        <v>5284</v>
      </c>
    </row>
    <row r="57" spans="1:257" x14ac:dyDescent="0.4">
      <c r="A57" s="158">
        <f t="shared" si="63"/>
        <v>5</v>
      </c>
      <c r="B57" s="156" t="s">
        <v>887</v>
      </c>
      <c r="C57" s="156">
        <v>416</v>
      </c>
      <c r="D57" s="251">
        <v>78223</v>
      </c>
      <c r="E57" s="251">
        <v>42177</v>
      </c>
      <c r="F57" s="215" t="s">
        <v>5277</v>
      </c>
      <c r="G57" s="251">
        <v>11</v>
      </c>
      <c r="H57" s="156"/>
      <c r="I57" s="156" t="s">
        <v>3528</v>
      </c>
      <c r="J57" s="158" t="s">
        <v>3762</v>
      </c>
      <c r="K57" s="158"/>
      <c r="L57" s="158" t="s">
        <v>3764</v>
      </c>
      <c r="M57" s="158"/>
      <c r="N57" s="205">
        <v>11</v>
      </c>
      <c r="O57" s="158">
        <v>31</v>
      </c>
      <c r="P57" s="203" t="s">
        <v>5278</v>
      </c>
      <c r="Q57" s="158">
        <v>54</v>
      </c>
      <c r="R57" s="158" t="s">
        <v>353</v>
      </c>
      <c r="S57" s="158"/>
      <c r="T57" s="158"/>
      <c r="U57" s="158"/>
      <c r="V57" s="367">
        <v>41820</v>
      </c>
      <c r="W57" s="366">
        <v>41956</v>
      </c>
      <c r="X57" s="158"/>
      <c r="Y57" s="158"/>
      <c r="Z57" s="158"/>
      <c r="AA57" s="158"/>
      <c r="AB57" s="158"/>
      <c r="AC57" s="158"/>
      <c r="AD57" s="158"/>
      <c r="AE57" s="158"/>
      <c r="AF57" s="158" t="s">
        <v>44</v>
      </c>
      <c r="AG57" s="158"/>
      <c r="AH57" s="158" t="s">
        <v>887</v>
      </c>
      <c r="AI57" s="158" t="s">
        <v>3752</v>
      </c>
      <c r="AJ57" s="158"/>
      <c r="AK57" s="158"/>
      <c r="AL57" s="158">
        <v>400</v>
      </c>
      <c r="AM57" s="158"/>
      <c r="AN57" s="158"/>
      <c r="AO57" s="158"/>
      <c r="AP57" s="158"/>
      <c r="AQ57" s="158"/>
      <c r="AR57" s="158"/>
      <c r="AS57" s="158"/>
      <c r="AT57" s="158"/>
      <c r="AU57" s="205"/>
      <c r="AV57" s="205"/>
      <c r="AW57" s="205"/>
      <c r="AX57" s="205"/>
      <c r="AY57" s="214"/>
      <c r="AZ57" s="205"/>
      <c r="BA57" s="205"/>
      <c r="BB57" s="205"/>
      <c r="BC57" s="207"/>
      <c r="BD57" s="207"/>
      <c r="BE57" s="207"/>
      <c r="BF57" s="207"/>
      <c r="BG57" s="207"/>
      <c r="BH57" s="207"/>
      <c r="BI57" s="207"/>
      <c r="BJ57" s="207"/>
      <c r="BK57" s="207"/>
      <c r="BL57" s="208"/>
      <c r="BM57" s="209"/>
      <c r="BN57" s="209"/>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9"/>
      <c r="CM57" s="209"/>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9"/>
      <c r="DL57" s="209"/>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9"/>
      <c r="EK57" s="209"/>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9"/>
      <c r="FJ57" s="209"/>
      <c r="FK57" s="207"/>
      <c r="FL57" s="207"/>
      <c r="FM57" s="207"/>
      <c r="FN57" s="207"/>
      <c r="FO57" s="207"/>
      <c r="FP57" s="207"/>
      <c r="FQ57" s="207"/>
      <c r="FR57" s="207"/>
      <c r="FS57" s="207"/>
      <c r="FT57" s="209"/>
      <c r="FU57" s="209"/>
      <c r="FV57" s="207"/>
      <c r="FW57" s="207"/>
      <c r="FX57" s="207"/>
      <c r="FY57" s="207"/>
      <c r="FZ57" s="207"/>
      <c r="GA57" s="207"/>
      <c r="GB57" s="207"/>
      <c r="GC57" s="207"/>
      <c r="GD57" s="207"/>
      <c r="GE57" s="209"/>
      <c r="GF57" s="209"/>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9"/>
      <c r="HJ57" s="209"/>
      <c r="HK57" s="207"/>
      <c r="HL57" s="207"/>
      <c r="HM57" s="207"/>
      <c r="HN57" s="209"/>
      <c r="HO57" s="209"/>
      <c r="HP57" s="207"/>
      <c r="HQ57" s="207"/>
      <c r="HR57" s="207"/>
      <c r="HS57" s="209"/>
      <c r="HT57" s="209"/>
      <c r="HU57" s="207"/>
      <c r="HV57" s="207"/>
      <c r="HW57" s="207"/>
      <c r="HX57" s="209"/>
      <c r="HY57" s="209"/>
      <c r="HZ57" s="207"/>
      <c r="IA57" s="209"/>
      <c r="IB57" s="209"/>
      <c r="IC57" s="169"/>
      <c r="ID57" s="169"/>
      <c r="IE57" s="169"/>
      <c r="IF57" s="169"/>
      <c r="IG57" s="165"/>
      <c r="IH57" s="165"/>
      <c r="II57" s="165"/>
      <c r="IJ57" s="165"/>
      <c r="IK57" s="165"/>
      <c r="IL57" s="210"/>
      <c r="IM57" s="211"/>
      <c r="IN57" s="209"/>
      <c r="IO57" s="212"/>
      <c r="IP57" s="209"/>
      <c r="IQ57" s="209"/>
      <c r="IR57" s="212"/>
      <c r="IS57" s="213"/>
      <c r="IT57" s="291"/>
      <c r="IV57" s="66" t="s">
        <v>5285</v>
      </c>
      <c r="IW57" s="66" t="s">
        <v>5286</v>
      </c>
    </row>
    <row r="58" spans="1:257" x14ac:dyDescent="0.4">
      <c r="A58" s="158">
        <f t="shared" si="63"/>
        <v>5</v>
      </c>
      <c r="B58" s="156" t="s">
        <v>887</v>
      </c>
      <c r="C58" s="156">
        <v>416</v>
      </c>
      <c r="D58" s="251">
        <v>78223</v>
      </c>
      <c r="E58" s="251">
        <v>42177</v>
      </c>
      <c r="F58" s="215" t="s">
        <v>5277</v>
      </c>
      <c r="G58" s="251">
        <v>11</v>
      </c>
      <c r="H58" s="156"/>
      <c r="I58" s="156" t="s">
        <v>3528</v>
      </c>
      <c r="J58" s="158" t="s">
        <v>3762</v>
      </c>
      <c r="K58" s="158"/>
      <c r="L58" s="158" t="s">
        <v>3764</v>
      </c>
      <c r="M58" s="158"/>
      <c r="N58" s="205">
        <v>11</v>
      </c>
      <c r="O58" s="158">
        <v>31</v>
      </c>
      <c r="P58" s="203" t="s">
        <v>5278</v>
      </c>
      <c r="Q58" s="158">
        <v>54</v>
      </c>
      <c r="R58" s="158" t="s">
        <v>55</v>
      </c>
      <c r="S58" s="158"/>
      <c r="T58" s="158"/>
      <c r="U58" s="158"/>
      <c r="V58" s="367">
        <v>41820</v>
      </c>
      <c r="W58" s="366">
        <v>41956</v>
      </c>
      <c r="X58" s="158"/>
      <c r="Y58" s="158"/>
      <c r="Z58" s="158"/>
      <c r="AA58" s="158"/>
      <c r="AB58" s="158"/>
      <c r="AC58" s="158"/>
      <c r="AD58" s="158"/>
      <c r="AE58" s="158" t="s">
        <v>3772</v>
      </c>
      <c r="AF58" s="158" t="s">
        <v>302</v>
      </c>
      <c r="AG58" s="158"/>
      <c r="AH58" s="158" t="s">
        <v>887</v>
      </c>
      <c r="AI58" s="158" t="s">
        <v>417</v>
      </c>
      <c r="AJ58" s="158"/>
      <c r="AK58" s="158"/>
      <c r="AL58" s="158">
        <v>400</v>
      </c>
      <c r="AM58" s="158"/>
      <c r="AN58" s="158"/>
      <c r="AO58" s="158"/>
      <c r="AP58" s="158"/>
      <c r="AQ58" s="158"/>
      <c r="AR58" s="158"/>
      <c r="AS58" s="158"/>
      <c r="AT58" s="158"/>
      <c r="AU58" s="205"/>
      <c r="AV58" s="205"/>
      <c r="AW58" s="205"/>
      <c r="AX58" s="205"/>
      <c r="AY58" s="214"/>
      <c r="AZ58" s="205"/>
      <c r="BA58" s="205"/>
      <c r="BB58" s="205"/>
      <c r="BC58" s="207"/>
      <c r="BD58" s="207"/>
      <c r="BE58" s="207"/>
      <c r="BF58" s="207"/>
      <c r="BG58" s="207"/>
      <c r="BH58" s="207"/>
      <c r="BI58" s="207"/>
      <c r="BJ58" s="207"/>
      <c r="BK58" s="207"/>
      <c r="BL58" s="208"/>
      <c r="BM58" s="209"/>
      <c r="BN58" s="209"/>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9"/>
      <c r="CM58" s="209"/>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9"/>
      <c r="DL58" s="209"/>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9"/>
      <c r="EK58" s="209"/>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9"/>
      <c r="FJ58" s="209"/>
      <c r="FK58" s="207"/>
      <c r="FL58" s="207"/>
      <c r="FM58" s="207"/>
      <c r="FN58" s="207"/>
      <c r="FO58" s="207"/>
      <c r="FP58" s="207"/>
      <c r="FQ58" s="207"/>
      <c r="FR58" s="207"/>
      <c r="FS58" s="207"/>
      <c r="FT58" s="209"/>
      <c r="FU58" s="209"/>
      <c r="FV58" s="207"/>
      <c r="FW58" s="207"/>
      <c r="FX58" s="207"/>
      <c r="FY58" s="207"/>
      <c r="FZ58" s="207"/>
      <c r="GA58" s="207"/>
      <c r="GB58" s="207"/>
      <c r="GC58" s="207"/>
      <c r="GD58" s="207"/>
      <c r="GE58" s="209"/>
      <c r="GF58" s="209"/>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9"/>
      <c r="HJ58" s="209"/>
      <c r="HK58" s="207"/>
      <c r="HL58" s="207"/>
      <c r="HM58" s="207"/>
      <c r="HN58" s="209"/>
      <c r="HO58" s="209"/>
      <c r="HP58" s="207"/>
      <c r="HQ58" s="207"/>
      <c r="HR58" s="207"/>
      <c r="HS58" s="209"/>
      <c r="HT58" s="209"/>
      <c r="HU58" s="207"/>
      <c r="HV58" s="207"/>
      <c r="HW58" s="207"/>
      <c r="HX58" s="209"/>
      <c r="HY58" s="209"/>
      <c r="HZ58" s="207"/>
      <c r="IA58" s="209"/>
      <c r="IB58" s="209"/>
      <c r="IC58" s="169"/>
      <c r="ID58" s="169"/>
      <c r="IE58" s="169"/>
      <c r="IF58" s="169"/>
      <c r="IG58" s="165"/>
      <c r="IH58" s="165"/>
      <c r="II58" s="165"/>
      <c r="IJ58" s="165"/>
      <c r="IK58" s="165"/>
      <c r="IL58" s="210"/>
      <c r="IM58" s="211"/>
      <c r="IN58" s="209"/>
      <c r="IO58" s="212"/>
      <c r="IP58" s="209"/>
      <c r="IQ58" s="209"/>
      <c r="IR58" s="212"/>
      <c r="IS58" s="213"/>
      <c r="IT58" s="291"/>
      <c r="IV58" s="66" t="s">
        <v>5287</v>
      </c>
      <c r="IW58" s="66" t="s">
        <v>5288</v>
      </c>
    </row>
    <row r="59" spans="1:257" x14ac:dyDescent="0.4">
      <c r="A59" s="158">
        <f t="shared" si="63"/>
        <v>5</v>
      </c>
      <c r="B59" s="156" t="s">
        <v>887</v>
      </c>
      <c r="C59" s="156">
        <v>416</v>
      </c>
      <c r="D59" s="251">
        <v>78223</v>
      </c>
      <c r="E59" s="251">
        <v>42177</v>
      </c>
      <c r="F59" s="215" t="s">
        <v>5277</v>
      </c>
      <c r="G59" s="251">
        <v>11</v>
      </c>
      <c r="H59" s="156"/>
      <c r="I59" s="156" t="s">
        <v>3528</v>
      </c>
      <c r="J59" s="158" t="s">
        <v>3762</v>
      </c>
      <c r="K59" s="158"/>
      <c r="L59" s="158" t="s">
        <v>3764</v>
      </c>
      <c r="M59" s="158"/>
      <c r="N59" s="205">
        <v>11</v>
      </c>
      <c r="O59" s="158">
        <v>31</v>
      </c>
      <c r="P59" s="203" t="s">
        <v>5278</v>
      </c>
      <c r="Q59" s="158">
        <v>54</v>
      </c>
      <c r="R59" s="158" t="s">
        <v>55</v>
      </c>
      <c r="S59" s="158"/>
      <c r="T59" s="158"/>
      <c r="U59" s="158"/>
      <c r="V59" s="367">
        <v>41820</v>
      </c>
      <c r="W59" s="366">
        <v>41956</v>
      </c>
      <c r="X59" s="158"/>
      <c r="Y59" s="158"/>
      <c r="Z59" s="158"/>
      <c r="AA59" s="158"/>
      <c r="AB59" s="158"/>
      <c r="AC59" s="158"/>
      <c r="AD59" s="158"/>
      <c r="AE59" s="158" t="s">
        <v>3153</v>
      </c>
      <c r="AF59" s="158" t="s">
        <v>302</v>
      </c>
      <c r="AG59" s="158"/>
      <c r="AH59" s="158" t="s">
        <v>887</v>
      </c>
      <c r="AI59" s="158" t="s">
        <v>3227</v>
      </c>
      <c r="AJ59" s="158"/>
      <c r="AK59" s="158"/>
      <c r="AL59" s="158">
        <v>400</v>
      </c>
      <c r="AM59" s="158"/>
      <c r="AN59" s="158"/>
      <c r="AO59" s="158"/>
      <c r="AP59" s="158"/>
      <c r="AQ59" s="158"/>
      <c r="AR59" s="158"/>
      <c r="AS59" s="158"/>
      <c r="AT59" s="158"/>
      <c r="AU59" s="205"/>
      <c r="AV59" s="205"/>
      <c r="AW59" s="205"/>
      <c r="AX59" s="205"/>
      <c r="AY59" s="214"/>
      <c r="AZ59" s="205"/>
      <c r="BA59" s="205"/>
      <c r="BB59" s="205"/>
      <c r="BC59" s="207"/>
      <c r="BD59" s="207"/>
      <c r="BE59" s="207"/>
      <c r="BF59" s="207"/>
      <c r="BG59" s="207"/>
      <c r="BH59" s="207"/>
      <c r="BI59" s="207"/>
      <c r="BJ59" s="207"/>
      <c r="BK59" s="207"/>
      <c r="BL59" s="208"/>
      <c r="BM59" s="209"/>
      <c r="BN59" s="209"/>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9"/>
      <c r="CM59" s="209"/>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9"/>
      <c r="DL59" s="209"/>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9"/>
      <c r="EK59" s="209"/>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9"/>
      <c r="FJ59" s="209"/>
      <c r="FK59" s="207"/>
      <c r="FL59" s="207"/>
      <c r="FM59" s="207"/>
      <c r="FN59" s="207"/>
      <c r="FO59" s="207"/>
      <c r="FP59" s="207"/>
      <c r="FQ59" s="207"/>
      <c r="FR59" s="207"/>
      <c r="FS59" s="207"/>
      <c r="FT59" s="209"/>
      <c r="FU59" s="209"/>
      <c r="FV59" s="207"/>
      <c r="FW59" s="207"/>
      <c r="FX59" s="207"/>
      <c r="FY59" s="207"/>
      <c r="FZ59" s="207"/>
      <c r="GA59" s="207"/>
      <c r="GB59" s="207"/>
      <c r="GC59" s="207"/>
      <c r="GD59" s="207"/>
      <c r="GE59" s="209"/>
      <c r="GF59" s="209"/>
      <c r="GG59" s="207"/>
      <c r="GH59" s="207"/>
      <c r="GI59" s="207"/>
      <c r="GJ59" s="207"/>
      <c r="GK59" s="207"/>
      <c r="GL59" s="207"/>
      <c r="GM59" s="207"/>
      <c r="GN59" s="207"/>
      <c r="GO59" s="207"/>
      <c r="GP59" s="207"/>
      <c r="GQ59" s="207"/>
      <c r="GR59" s="207"/>
      <c r="GS59" s="207"/>
      <c r="GT59" s="207"/>
      <c r="GU59" s="207"/>
      <c r="GV59" s="207"/>
      <c r="GW59" s="207"/>
      <c r="GX59" s="207"/>
      <c r="GY59" s="207"/>
      <c r="GZ59" s="207"/>
      <c r="HA59" s="207"/>
      <c r="HB59" s="207"/>
      <c r="HC59" s="207"/>
      <c r="HD59" s="207"/>
      <c r="HE59" s="207"/>
      <c r="HF59" s="207"/>
      <c r="HG59" s="207"/>
      <c r="HH59" s="207"/>
      <c r="HI59" s="209"/>
      <c r="HJ59" s="209"/>
      <c r="HK59" s="207"/>
      <c r="HL59" s="207"/>
      <c r="HM59" s="207"/>
      <c r="HN59" s="209"/>
      <c r="HO59" s="209"/>
      <c r="HP59" s="207"/>
      <c r="HQ59" s="207"/>
      <c r="HR59" s="207"/>
      <c r="HS59" s="209"/>
      <c r="HT59" s="209"/>
      <c r="HU59" s="207"/>
      <c r="HV59" s="207"/>
      <c r="HW59" s="207"/>
      <c r="HX59" s="209"/>
      <c r="HY59" s="209"/>
      <c r="HZ59" s="207"/>
      <c r="IA59" s="209"/>
      <c r="IB59" s="209"/>
      <c r="IC59" s="169"/>
      <c r="ID59" s="169"/>
      <c r="IE59" s="169"/>
      <c r="IF59" s="169"/>
      <c r="IG59" s="165"/>
      <c r="IH59" s="165"/>
      <c r="II59" s="165"/>
      <c r="IJ59" s="165"/>
      <c r="IK59" s="165"/>
      <c r="IL59" s="210"/>
      <c r="IM59" s="211"/>
      <c r="IN59" s="209"/>
      <c r="IO59" s="212"/>
      <c r="IP59" s="209"/>
      <c r="IQ59" s="209"/>
      <c r="IR59" s="212"/>
      <c r="IS59" s="213"/>
      <c r="IT59" s="291"/>
      <c r="IV59" s="66" t="s">
        <v>5289</v>
      </c>
      <c r="IW59" s="66" t="s">
        <v>5290</v>
      </c>
    </row>
    <row r="60" spans="1:257" x14ac:dyDescent="0.4">
      <c r="A60" s="158">
        <f t="shared" si="63"/>
        <v>4</v>
      </c>
      <c r="B60" s="156" t="s">
        <v>887</v>
      </c>
      <c r="C60" s="156">
        <v>416</v>
      </c>
      <c r="D60" s="251">
        <v>78223</v>
      </c>
      <c r="E60" s="251">
        <v>42177</v>
      </c>
      <c r="F60" s="215" t="s">
        <v>5277</v>
      </c>
      <c r="G60" s="251">
        <v>11</v>
      </c>
      <c r="H60" s="156"/>
      <c r="I60" s="156" t="s">
        <v>3528</v>
      </c>
      <c r="J60" s="158" t="s">
        <v>3762</v>
      </c>
      <c r="K60" s="158"/>
      <c r="L60" s="158" t="s">
        <v>3764</v>
      </c>
      <c r="M60" s="158"/>
      <c r="N60" s="205">
        <v>11</v>
      </c>
      <c r="O60" s="158">
        <v>31</v>
      </c>
      <c r="P60" s="203" t="s">
        <v>5278</v>
      </c>
      <c r="Q60" s="158">
        <v>54</v>
      </c>
      <c r="R60" s="158"/>
      <c r="S60" s="158"/>
      <c r="T60" s="158"/>
      <c r="U60" s="158"/>
      <c r="V60" s="367">
        <v>41820</v>
      </c>
      <c r="W60" s="366">
        <v>41956</v>
      </c>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205"/>
      <c r="AV60" s="205"/>
      <c r="AW60" s="205"/>
      <c r="AX60" s="205"/>
      <c r="AY60" s="214"/>
      <c r="AZ60" s="205"/>
      <c r="BA60" s="205"/>
      <c r="BB60" s="205"/>
      <c r="BC60" s="207"/>
      <c r="BD60" s="207"/>
      <c r="BE60" s="207"/>
      <c r="BF60" s="207"/>
      <c r="BG60" s="207"/>
      <c r="BH60" s="207"/>
      <c r="BI60" s="207"/>
      <c r="BJ60" s="207"/>
      <c r="BK60" s="207"/>
      <c r="BL60" s="208"/>
      <c r="BM60" s="209"/>
      <c r="BN60" s="209"/>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9"/>
      <c r="CM60" s="209"/>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9"/>
      <c r="DL60" s="209"/>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9"/>
      <c r="EK60" s="209"/>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9"/>
      <c r="FJ60" s="209"/>
      <c r="FK60" s="207"/>
      <c r="FL60" s="207"/>
      <c r="FM60" s="207"/>
      <c r="FN60" s="207"/>
      <c r="FO60" s="207"/>
      <c r="FP60" s="207"/>
      <c r="FQ60" s="207"/>
      <c r="FR60" s="207"/>
      <c r="FS60" s="207"/>
      <c r="FT60" s="209"/>
      <c r="FU60" s="209"/>
      <c r="FV60" s="207"/>
      <c r="FW60" s="207"/>
      <c r="FX60" s="207"/>
      <c r="FY60" s="207"/>
      <c r="FZ60" s="207"/>
      <c r="GA60" s="207"/>
      <c r="GB60" s="207"/>
      <c r="GC60" s="207"/>
      <c r="GD60" s="207"/>
      <c r="GE60" s="209"/>
      <c r="GF60" s="209"/>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9"/>
      <c r="HJ60" s="209"/>
      <c r="HK60" s="207"/>
      <c r="HL60" s="207"/>
      <c r="HM60" s="207"/>
      <c r="HN60" s="209"/>
      <c r="HO60" s="209"/>
      <c r="HP60" s="207"/>
      <c r="HQ60" s="207"/>
      <c r="HR60" s="207"/>
      <c r="HS60" s="209"/>
      <c r="HT60" s="209"/>
      <c r="HU60" s="207"/>
      <c r="HV60" s="207"/>
      <c r="HW60" s="207"/>
      <c r="HX60" s="209"/>
      <c r="HY60" s="209"/>
      <c r="HZ60" s="207"/>
      <c r="IA60" s="209"/>
      <c r="IB60" s="209"/>
      <c r="IC60" s="169"/>
      <c r="ID60" s="169"/>
      <c r="IE60" s="169"/>
      <c r="IF60" s="169"/>
      <c r="IG60" s="165"/>
      <c r="IH60" s="165"/>
      <c r="II60" s="165"/>
      <c r="IJ60" s="165"/>
      <c r="IK60" s="165"/>
      <c r="IL60" s="210"/>
      <c r="IM60" s="211"/>
      <c r="IN60" s="209"/>
      <c r="IO60" s="212"/>
      <c r="IP60" s="209"/>
      <c r="IQ60" s="209"/>
      <c r="IR60" s="212"/>
      <c r="IS60" s="213"/>
      <c r="IT60" s="291"/>
      <c r="IV60" s="66" t="s">
        <v>5291</v>
      </c>
      <c r="IW60" s="66" t="s">
        <v>5292</v>
      </c>
    </row>
    <row r="61" spans="1:257" x14ac:dyDescent="0.4">
      <c r="A61" s="158"/>
      <c r="B61" s="156"/>
      <c r="C61" s="156"/>
      <c r="D61" s="156"/>
      <c r="E61" s="156"/>
      <c r="F61" s="215"/>
      <c r="G61" s="156"/>
      <c r="H61" s="156"/>
      <c r="I61" s="156"/>
      <c r="J61" s="158"/>
      <c r="K61" s="158"/>
      <c r="L61" s="158"/>
      <c r="M61" s="158"/>
      <c r="N61" s="205"/>
      <c r="O61" s="158"/>
      <c r="P61" s="203"/>
      <c r="Q61" s="158"/>
      <c r="R61" s="158"/>
      <c r="S61" s="158"/>
      <c r="T61" s="158"/>
      <c r="U61" s="158"/>
      <c r="V61" s="367"/>
      <c r="W61" s="366"/>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205"/>
      <c r="AV61" s="205"/>
      <c r="AW61" s="205"/>
      <c r="AX61" s="205"/>
      <c r="AY61" s="214"/>
      <c r="AZ61" s="205"/>
      <c r="BA61" s="205"/>
      <c r="BB61" s="205"/>
      <c r="BC61" s="207"/>
      <c r="BD61" s="207"/>
      <c r="BE61" s="207"/>
      <c r="BF61" s="207"/>
      <c r="BG61" s="207"/>
      <c r="BH61" s="207"/>
      <c r="BI61" s="207"/>
      <c r="BJ61" s="207"/>
      <c r="BK61" s="207"/>
      <c r="BL61" s="208"/>
      <c r="BM61" s="209"/>
      <c r="BN61" s="209"/>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9"/>
      <c r="CM61" s="209"/>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9"/>
      <c r="DL61" s="209"/>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9"/>
      <c r="EK61" s="209"/>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9"/>
      <c r="FJ61" s="209"/>
      <c r="FK61" s="207"/>
      <c r="FL61" s="207"/>
      <c r="FM61" s="207"/>
      <c r="FN61" s="207"/>
      <c r="FO61" s="207"/>
      <c r="FP61" s="207"/>
      <c r="FQ61" s="207"/>
      <c r="FR61" s="207"/>
      <c r="FS61" s="207"/>
      <c r="FT61" s="209"/>
      <c r="FU61" s="209"/>
      <c r="FV61" s="207"/>
      <c r="FW61" s="207"/>
      <c r="FX61" s="207"/>
      <c r="FY61" s="207"/>
      <c r="FZ61" s="207"/>
      <c r="GA61" s="207"/>
      <c r="GB61" s="207"/>
      <c r="GC61" s="207"/>
      <c r="GD61" s="207"/>
      <c r="GE61" s="209"/>
      <c r="GF61" s="209"/>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9"/>
      <c r="HJ61" s="209"/>
      <c r="HK61" s="207"/>
      <c r="HL61" s="207"/>
      <c r="HM61" s="207"/>
      <c r="HN61" s="209"/>
      <c r="HO61" s="209"/>
      <c r="HP61" s="207"/>
      <c r="HQ61" s="207"/>
      <c r="HR61" s="207"/>
      <c r="HS61" s="209"/>
      <c r="HT61" s="209"/>
      <c r="HU61" s="207"/>
      <c r="HV61" s="207"/>
      <c r="HW61" s="207"/>
      <c r="HX61" s="209"/>
      <c r="HY61" s="209"/>
      <c r="HZ61" s="207"/>
      <c r="IA61" s="209"/>
      <c r="IB61" s="209"/>
      <c r="IC61" s="169"/>
      <c r="ID61" s="169"/>
      <c r="IE61" s="169"/>
      <c r="IF61" s="169"/>
      <c r="IG61" s="165"/>
      <c r="IH61" s="165"/>
      <c r="II61" s="165"/>
      <c r="IJ61" s="165"/>
      <c r="IK61" s="165"/>
      <c r="IL61" s="210"/>
      <c r="IM61" s="211"/>
      <c r="IN61" s="209"/>
      <c r="IO61" s="212"/>
      <c r="IP61" s="209"/>
      <c r="IQ61" s="209"/>
      <c r="IR61" s="212"/>
      <c r="IS61" s="213"/>
      <c r="IT61" s="291"/>
      <c r="IV61" s="66" t="s">
        <v>5293</v>
      </c>
      <c r="IW61" s="66" t="s">
        <v>5294</v>
      </c>
    </row>
    <row r="62" spans="1:257" x14ac:dyDescent="0.4">
      <c r="A62" s="158">
        <f>+A55+1</f>
        <v>6</v>
      </c>
      <c r="B62" s="156" t="s">
        <v>887</v>
      </c>
      <c r="C62" s="156">
        <v>418</v>
      </c>
      <c r="D62" s="251">
        <v>27287</v>
      </c>
      <c r="E62" s="251">
        <v>1435</v>
      </c>
      <c r="F62" s="204" t="s">
        <v>5295</v>
      </c>
      <c r="G62" s="251">
        <v>11</v>
      </c>
      <c r="H62" s="156"/>
      <c r="I62" s="156" t="s">
        <v>3528</v>
      </c>
      <c r="J62" s="158" t="s">
        <v>3785</v>
      </c>
      <c r="K62" s="158"/>
      <c r="L62" s="158" t="s">
        <v>3787</v>
      </c>
      <c r="M62" s="158"/>
      <c r="N62" s="205">
        <v>37</v>
      </c>
      <c r="O62" s="158">
        <v>57</v>
      </c>
      <c r="P62" s="203" t="s">
        <v>5296</v>
      </c>
      <c r="Q62" s="158">
        <v>50</v>
      </c>
      <c r="R62" s="158" t="s">
        <v>41</v>
      </c>
      <c r="S62" s="158"/>
      <c r="T62" s="158"/>
      <c r="U62" s="158"/>
      <c r="V62" s="367">
        <v>41817</v>
      </c>
      <c r="W62" s="366">
        <v>41996</v>
      </c>
      <c r="X62" s="158"/>
      <c r="Y62" s="158"/>
      <c r="Z62" s="158"/>
      <c r="AA62" s="158"/>
      <c r="AB62" s="158"/>
      <c r="AC62" s="158"/>
      <c r="AD62" s="158"/>
      <c r="AE62" s="158"/>
      <c r="AF62" s="158"/>
      <c r="AG62" s="158"/>
      <c r="AH62" s="158"/>
      <c r="AI62" s="158" t="s">
        <v>5297</v>
      </c>
      <c r="AJ62" s="158"/>
      <c r="AK62" s="158"/>
      <c r="AL62" s="158"/>
      <c r="AM62" s="158"/>
      <c r="AN62" s="158"/>
      <c r="AO62" s="158"/>
      <c r="AP62" s="158"/>
      <c r="AQ62" s="158"/>
      <c r="AR62" s="158"/>
      <c r="AS62" s="158"/>
      <c r="AT62" s="158" t="s">
        <v>5298</v>
      </c>
      <c r="AU62" s="205">
        <v>37</v>
      </c>
      <c r="AV62" s="205">
        <v>20</v>
      </c>
      <c r="AW62" s="205">
        <f t="shared" si="0"/>
        <v>57</v>
      </c>
      <c r="AX62" s="205" t="s">
        <v>5296</v>
      </c>
      <c r="AY62" s="214">
        <v>26</v>
      </c>
      <c r="AZ62" s="205">
        <v>24</v>
      </c>
      <c r="BA62" s="205">
        <f t="shared" si="1"/>
        <v>50</v>
      </c>
      <c r="BB62" s="205"/>
      <c r="BC62" s="207">
        <v>1.0000000000000001E-17</v>
      </c>
      <c r="BD62" s="207">
        <v>9.9999999999999997E-29</v>
      </c>
      <c r="BE62" s="207">
        <v>1.0000000000000001E-30</v>
      </c>
      <c r="BF62" s="207">
        <v>2</v>
      </c>
      <c r="BG62" s="207">
        <v>0.5</v>
      </c>
      <c r="BH62" s="207">
        <v>0</v>
      </c>
      <c r="BI62" s="207"/>
      <c r="BJ62" s="207"/>
      <c r="BK62" s="207"/>
      <c r="BL62" s="208">
        <v>0</v>
      </c>
      <c r="BM62" s="209">
        <v>249.45</v>
      </c>
      <c r="BN62" s="209">
        <f t="shared" si="2"/>
        <v>0</v>
      </c>
      <c r="BO62" s="207"/>
      <c r="BP62" s="207"/>
      <c r="BQ62" s="207"/>
      <c r="BR62" s="207"/>
      <c r="BS62" s="207"/>
      <c r="BT62" s="207"/>
      <c r="BU62" s="207"/>
      <c r="BV62" s="207"/>
      <c r="BW62" s="207"/>
      <c r="BX62" s="207"/>
      <c r="BY62" s="207"/>
      <c r="BZ62" s="207"/>
      <c r="CA62" s="207"/>
      <c r="CB62" s="207"/>
      <c r="CC62" s="207"/>
      <c r="CD62" s="207"/>
      <c r="CE62" s="207"/>
      <c r="CF62" s="207">
        <v>0</v>
      </c>
      <c r="CG62" s="207">
        <v>0</v>
      </c>
      <c r="CH62" s="207"/>
      <c r="CI62" s="207"/>
      <c r="CJ62" s="207"/>
      <c r="CK62" s="207">
        <v>0</v>
      </c>
      <c r="CL62" s="209">
        <v>477.3</v>
      </c>
      <c r="CM62" s="209">
        <f t="shared" si="3"/>
        <v>0</v>
      </c>
      <c r="CN62" s="207"/>
      <c r="CO62" s="207"/>
      <c r="CP62" s="207"/>
      <c r="CQ62" s="207"/>
      <c r="CR62" s="207"/>
      <c r="CS62" s="207"/>
      <c r="CT62" s="207"/>
      <c r="CU62" s="207"/>
      <c r="CV62" s="207"/>
      <c r="CW62" s="207"/>
      <c r="CX62" s="207"/>
      <c r="CY62" s="207"/>
      <c r="CZ62" s="207"/>
      <c r="DA62" s="207"/>
      <c r="DB62" s="207"/>
      <c r="DC62" s="207"/>
      <c r="DD62" s="207"/>
      <c r="DE62" s="207">
        <v>0.5</v>
      </c>
      <c r="DF62" s="207">
        <v>0</v>
      </c>
      <c r="DG62" s="207"/>
      <c r="DH62" s="207" t="s">
        <v>5299</v>
      </c>
      <c r="DI62" s="207"/>
      <c r="DJ62" s="207">
        <v>0</v>
      </c>
      <c r="DK62" s="209">
        <v>120.88</v>
      </c>
      <c r="DL62" s="209">
        <f t="shared" si="4"/>
        <v>0</v>
      </c>
      <c r="DM62" s="207"/>
      <c r="DN62" s="207"/>
      <c r="DO62" s="207"/>
      <c r="DP62" s="207"/>
      <c r="DQ62" s="207"/>
      <c r="DR62" s="207"/>
      <c r="DS62" s="207"/>
      <c r="DT62" s="207"/>
      <c r="DU62" s="207"/>
      <c r="DV62" s="207"/>
      <c r="DW62" s="207"/>
      <c r="DX62" s="207"/>
      <c r="DY62" s="207"/>
      <c r="DZ62" s="207"/>
      <c r="EA62" s="207"/>
      <c r="EB62" s="207"/>
      <c r="EC62" s="207"/>
      <c r="ED62" s="207">
        <v>0</v>
      </c>
      <c r="EE62" s="207">
        <v>0</v>
      </c>
      <c r="EF62" s="207"/>
      <c r="EG62" s="207"/>
      <c r="EH62" s="207"/>
      <c r="EI62" s="207">
        <v>0</v>
      </c>
      <c r="EJ62" s="209">
        <v>191.55</v>
      </c>
      <c r="EK62" s="209">
        <f t="shared" si="5"/>
        <v>0</v>
      </c>
      <c r="EL62" s="207"/>
      <c r="EM62" s="207"/>
      <c r="EN62" s="207"/>
      <c r="EO62" s="207"/>
      <c r="EP62" s="207"/>
      <c r="EQ62" s="207"/>
      <c r="ER62" s="207"/>
      <c r="ES62" s="207"/>
      <c r="ET62" s="207"/>
      <c r="EU62" s="207"/>
      <c r="EV62" s="207"/>
      <c r="EW62" s="207"/>
      <c r="EX62" s="207"/>
      <c r="EY62" s="207"/>
      <c r="EZ62" s="207"/>
      <c r="FA62" s="207"/>
      <c r="FB62" s="207"/>
      <c r="FC62" s="207">
        <v>0</v>
      </c>
      <c r="FD62" s="207">
        <v>0</v>
      </c>
      <c r="FE62" s="207"/>
      <c r="FF62" s="207"/>
      <c r="FG62" s="207"/>
      <c r="FH62" s="207">
        <v>1.0000000000000001E-30</v>
      </c>
      <c r="FI62" s="209">
        <v>32.1</v>
      </c>
      <c r="FJ62" s="209">
        <f t="shared" si="6"/>
        <v>3.2100000000000005E-29</v>
      </c>
      <c r="FK62" s="207"/>
      <c r="FL62" s="207"/>
      <c r="FM62" s="207"/>
      <c r="FN62" s="207">
        <v>0</v>
      </c>
      <c r="FO62" s="207">
        <v>0</v>
      </c>
      <c r="FP62" s="207"/>
      <c r="FQ62" s="207"/>
      <c r="FR62" s="207"/>
      <c r="FS62" s="207">
        <v>1.0000000000000001E-30</v>
      </c>
      <c r="FT62" s="209">
        <v>25.68</v>
      </c>
      <c r="FU62" s="209">
        <f t="shared" si="7"/>
        <v>2.5680000000000004E-29</v>
      </c>
      <c r="FV62" s="207"/>
      <c r="FW62" s="207"/>
      <c r="FX62" s="207"/>
      <c r="FY62" s="207">
        <v>0</v>
      </c>
      <c r="FZ62" s="207">
        <v>0</v>
      </c>
      <c r="GA62" s="207"/>
      <c r="GB62" s="207"/>
      <c r="GC62" s="207"/>
      <c r="GD62" s="207">
        <v>0</v>
      </c>
      <c r="GE62" s="209">
        <v>56.12</v>
      </c>
      <c r="GF62" s="209">
        <f t="shared" si="8"/>
        <v>0</v>
      </c>
      <c r="GG62" s="207"/>
      <c r="GH62" s="207"/>
      <c r="GI62" s="207"/>
      <c r="GJ62" s="207"/>
      <c r="GK62" s="207"/>
      <c r="GL62" s="207"/>
      <c r="GM62" s="207"/>
      <c r="GN62" s="207"/>
      <c r="GO62" s="207"/>
      <c r="GP62" s="207"/>
      <c r="GQ62" s="207"/>
      <c r="GR62" s="207"/>
      <c r="GS62" s="207"/>
      <c r="GT62" s="207"/>
      <c r="GU62" s="207"/>
      <c r="GV62" s="207"/>
      <c r="GW62" s="207"/>
      <c r="GX62" s="207" t="s">
        <v>918</v>
      </c>
      <c r="GY62" s="207">
        <v>0</v>
      </c>
      <c r="GZ62" s="207" t="s">
        <v>918</v>
      </c>
      <c r="HA62" s="207">
        <v>0</v>
      </c>
      <c r="HB62" s="207"/>
      <c r="HC62" s="207">
        <v>0.5</v>
      </c>
      <c r="HD62" s="207">
        <f>+HH62+HM62+HR62+HW62</f>
        <v>1200</v>
      </c>
      <c r="HE62" s="207">
        <v>1</v>
      </c>
      <c r="HF62" s="207"/>
      <c r="HG62" s="207" t="s">
        <v>3541</v>
      </c>
      <c r="HH62" s="207">
        <v>400</v>
      </c>
      <c r="HI62" s="209">
        <v>2.73</v>
      </c>
      <c r="HJ62" s="209">
        <f t="shared" si="11"/>
        <v>1092</v>
      </c>
      <c r="HK62" s="207">
        <v>1</v>
      </c>
      <c r="HL62" s="207"/>
      <c r="HM62" s="207">
        <v>400</v>
      </c>
      <c r="HN62" s="209">
        <v>2.73</v>
      </c>
      <c r="HO62" s="209">
        <f t="shared" si="12"/>
        <v>1092</v>
      </c>
      <c r="HP62" s="207">
        <v>1</v>
      </c>
      <c r="HQ62" s="207"/>
      <c r="HR62" s="207">
        <v>400</v>
      </c>
      <c r="HS62" s="209">
        <v>2.73</v>
      </c>
      <c r="HT62" s="209">
        <f t="shared" si="13"/>
        <v>1092</v>
      </c>
      <c r="HU62" s="207"/>
      <c r="HV62" s="207"/>
      <c r="HW62" s="207"/>
      <c r="HX62" s="209">
        <v>2.73</v>
      </c>
      <c r="HY62" s="209">
        <f t="shared" si="14"/>
        <v>0</v>
      </c>
      <c r="HZ62" s="207">
        <v>2</v>
      </c>
      <c r="IA62" s="209">
        <v>3890.25</v>
      </c>
      <c r="IB62" s="209">
        <f t="shared" si="15"/>
        <v>7780.5</v>
      </c>
      <c r="IC62" s="169">
        <v>16.5</v>
      </c>
      <c r="ID62" s="169"/>
      <c r="IE62" s="169"/>
      <c r="IF62" s="169"/>
      <c r="IG62" s="165"/>
      <c r="IH62" s="165"/>
      <c r="II62" s="165"/>
      <c r="IJ62" s="165"/>
      <c r="IK62" s="165"/>
      <c r="IL62" s="210"/>
      <c r="IM62" s="211">
        <f t="shared" si="16"/>
        <v>5.7780000000000004E-29</v>
      </c>
      <c r="IN62" s="209">
        <v>7500</v>
      </c>
      <c r="IO62" s="212">
        <f t="shared" si="17"/>
        <v>1</v>
      </c>
      <c r="IP62" s="209">
        <f t="shared" si="18"/>
        <v>11056.5</v>
      </c>
      <c r="IQ62" s="209">
        <v>10000</v>
      </c>
      <c r="IR62" s="212">
        <f t="shared" si="19"/>
        <v>2</v>
      </c>
      <c r="IS62" s="213"/>
      <c r="IT62" s="291"/>
      <c r="IV62" s="66">
        <v>88626</v>
      </c>
      <c r="IW62" s="66" t="s">
        <v>5300</v>
      </c>
    </row>
    <row r="63" spans="1:257" x14ac:dyDescent="0.4">
      <c r="A63" s="158">
        <f>+A56+1</f>
        <v>6</v>
      </c>
      <c r="B63" s="156" t="s">
        <v>887</v>
      </c>
      <c r="C63" s="156">
        <v>418</v>
      </c>
      <c r="D63" s="251">
        <v>27287</v>
      </c>
      <c r="E63" s="251">
        <v>1435</v>
      </c>
      <c r="F63" s="204" t="s">
        <v>5295</v>
      </c>
      <c r="G63" s="251">
        <v>11</v>
      </c>
      <c r="H63" s="156"/>
      <c r="I63" s="156" t="s">
        <v>3528</v>
      </c>
      <c r="J63" s="158" t="s">
        <v>3785</v>
      </c>
      <c r="K63" s="158"/>
      <c r="L63" s="158" t="s">
        <v>3787</v>
      </c>
      <c r="M63" s="158"/>
      <c r="N63" s="205">
        <v>37</v>
      </c>
      <c r="O63" s="158">
        <v>57</v>
      </c>
      <c r="P63" s="203" t="s">
        <v>5296</v>
      </c>
      <c r="Q63" s="158">
        <v>50</v>
      </c>
      <c r="R63" s="158" t="s">
        <v>46</v>
      </c>
      <c r="S63" s="158"/>
      <c r="T63" s="158"/>
      <c r="U63" s="158"/>
      <c r="V63" s="367">
        <v>41817</v>
      </c>
      <c r="W63" s="366">
        <v>41996</v>
      </c>
      <c r="X63" s="158"/>
      <c r="Y63" s="158"/>
      <c r="Z63" s="158"/>
      <c r="AA63" s="158"/>
      <c r="AB63" s="158"/>
      <c r="AC63" s="158"/>
      <c r="AD63" s="158"/>
      <c r="AE63" s="158"/>
      <c r="AF63" s="158" t="s">
        <v>302</v>
      </c>
      <c r="AG63" s="158"/>
      <c r="AH63" s="158" t="s">
        <v>887</v>
      </c>
      <c r="AI63" s="207" t="s">
        <v>3541</v>
      </c>
      <c r="AJ63" s="158"/>
      <c r="AK63" s="158"/>
      <c r="AL63" s="158">
        <v>400</v>
      </c>
      <c r="AM63" s="158"/>
      <c r="AN63" s="158"/>
      <c r="AO63" s="158"/>
      <c r="AP63" s="158"/>
      <c r="AQ63" s="158"/>
      <c r="AR63" s="158"/>
      <c r="AS63" s="158"/>
      <c r="AT63" s="158"/>
      <c r="AU63" s="205"/>
      <c r="AV63" s="205"/>
      <c r="AW63" s="205"/>
      <c r="AX63" s="205"/>
      <c r="AY63" s="214"/>
      <c r="AZ63" s="205"/>
      <c r="BA63" s="205"/>
      <c r="BB63" s="205"/>
      <c r="BC63" s="207"/>
      <c r="BD63" s="207"/>
      <c r="BE63" s="207"/>
      <c r="BF63" s="207"/>
      <c r="BG63" s="207"/>
      <c r="BH63" s="207"/>
      <c r="BI63" s="207"/>
      <c r="BJ63" s="207"/>
      <c r="BK63" s="207"/>
      <c r="BL63" s="208"/>
      <c r="BM63" s="209"/>
      <c r="BN63" s="209"/>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9"/>
      <c r="CM63" s="209"/>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9"/>
      <c r="DL63" s="209"/>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9"/>
      <c r="EK63" s="209"/>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9"/>
      <c r="FJ63" s="209"/>
      <c r="FK63" s="207"/>
      <c r="FL63" s="207"/>
      <c r="FM63" s="207"/>
      <c r="FN63" s="207"/>
      <c r="FO63" s="207"/>
      <c r="FP63" s="207"/>
      <c r="FQ63" s="207"/>
      <c r="FR63" s="207"/>
      <c r="FS63" s="207"/>
      <c r="FT63" s="209"/>
      <c r="FU63" s="209"/>
      <c r="FV63" s="207"/>
      <c r="FW63" s="207"/>
      <c r="FX63" s="207"/>
      <c r="FY63" s="207"/>
      <c r="FZ63" s="207"/>
      <c r="GA63" s="207"/>
      <c r="GB63" s="207"/>
      <c r="GC63" s="207"/>
      <c r="GD63" s="207"/>
      <c r="GE63" s="209"/>
      <c r="GF63" s="209"/>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9"/>
      <c r="HJ63" s="209"/>
      <c r="HK63" s="207"/>
      <c r="HL63" s="207"/>
      <c r="HM63" s="207"/>
      <c r="HN63" s="209"/>
      <c r="HO63" s="209"/>
      <c r="HP63" s="207"/>
      <c r="HQ63" s="207"/>
      <c r="HR63" s="207"/>
      <c r="HS63" s="209"/>
      <c r="HT63" s="209"/>
      <c r="HU63" s="207"/>
      <c r="HV63" s="207"/>
      <c r="HW63" s="207"/>
      <c r="HX63" s="209"/>
      <c r="HY63" s="209"/>
      <c r="HZ63" s="207"/>
      <c r="IA63" s="209"/>
      <c r="IB63" s="209"/>
      <c r="IC63" s="169"/>
      <c r="ID63" s="169"/>
      <c r="IE63" s="169"/>
      <c r="IF63" s="169"/>
      <c r="IG63" s="165"/>
      <c r="IH63" s="165"/>
      <c r="II63" s="165"/>
      <c r="IJ63" s="165"/>
      <c r="IK63" s="165"/>
      <c r="IL63" s="210"/>
      <c r="IM63" s="211"/>
      <c r="IN63" s="209"/>
      <c r="IO63" s="212"/>
      <c r="IP63" s="209"/>
      <c r="IQ63" s="209"/>
      <c r="IR63" s="212"/>
      <c r="IS63" s="213"/>
      <c r="IT63" s="291"/>
      <c r="IV63" s="66" t="s">
        <v>5301</v>
      </c>
      <c r="IW63" s="66" t="s">
        <v>5302</v>
      </c>
    </row>
    <row r="64" spans="1:257" x14ac:dyDescent="0.4">
      <c r="A64" s="158">
        <f>+A57+1</f>
        <v>6</v>
      </c>
      <c r="B64" s="156" t="s">
        <v>887</v>
      </c>
      <c r="C64" s="156">
        <v>418</v>
      </c>
      <c r="D64" s="251">
        <v>27287</v>
      </c>
      <c r="E64" s="251">
        <v>1435</v>
      </c>
      <c r="F64" s="204" t="s">
        <v>5295</v>
      </c>
      <c r="G64" s="251">
        <v>11</v>
      </c>
      <c r="H64" s="156"/>
      <c r="I64" s="156" t="s">
        <v>3528</v>
      </c>
      <c r="J64" s="158" t="s">
        <v>3785</v>
      </c>
      <c r="K64" s="158"/>
      <c r="L64" s="158" t="s">
        <v>3787</v>
      </c>
      <c r="M64" s="158"/>
      <c r="N64" s="205">
        <v>37</v>
      </c>
      <c r="O64" s="158">
        <v>57</v>
      </c>
      <c r="P64" s="203" t="s">
        <v>5296</v>
      </c>
      <c r="Q64" s="158">
        <v>50</v>
      </c>
      <c r="R64" s="158" t="s">
        <v>55</v>
      </c>
      <c r="S64" s="158"/>
      <c r="T64" s="158"/>
      <c r="U64" s="158"/>
      <c r="V64" s="367">
        <v>41817</v>
      </c>
      <c r="W64" s="366">
        <v>41996</v>
      </c>
      <c r="X64" s="158"/>
      <c r="Y64" s="158"/>
      <c r="Z64" s="158"/>
      <c r="AA64" s="158"/>
      <c r="AB64" s="158"/>
      <c r="AC64" s="158"/>
      <c r="AD64" s="158"/>
      <c r="AE64" s="158" t="s">
        <v>3748</v>
      </c>
      <c r="AF64" s="158" t="s">
        <v>302</v>
      </c>
      <c r="AG64" s="158"/>
      <c r="AH64" s="158" t="s">
        <v>887</v>
      </c>
      <c r="AI64" s="158"/>
      <c r="AJ64" s="158"/>
      <c r="AK64" s="158"/>
      <c r="AL64" s="158">
        <v>400</v>
      </c>
      <c r="AM64" s="158"/>
      <c r="AN64" s="158"/>
      <c r="AO64" s="158"/>
      <c r="AP64" s="158"/>
      <c r="AQ64" s="158"/>
      <c r="AR64" s="158"/>
      <c r="AS64" s="158"/>
      <c r="AT64" s="158"/>
      <c r="AU64" s="205"/>
      <c r="AV64" s="205"/>
      <c r="AW64" s="205"/>
      <c r="AX64" s="205"/>
      <c r="AY64" s="214"/>
      <c r="AZ64" s="205"/>
      <c r="BA64" s="205"/>
      <c r="BB64" s="205"/>
      <c r="BC64" s="207"/>
      <c r="BD64" s="207"/>
      <c r="BE64" s="207"/>
      <c r="BF64" s="207"/>
      <c r="BG64" s="207"/>
      <c r="BH64" s="207"/>
      <c r="BI64" s="207"/>
      <c r="BJ64" s="207"/>
      <c r="BK64" s="207"/>
      <c r="BL64" s="208"/>
      <c r="BM64" s="209"/>
      <c r="BN64" s="209"/>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9"/>
      <c r="CM64" s="209"/>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9"/>
      <c r="DL64" s="209"/>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9"/>
      <c r="EK64" s="209"/>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9"/>
      <c r="FJ64" s="209"/>
      <c r="FK64" s="207"/>
      <c r="FL64" s="207"/>
      <c r="FM64" s="207"/>
      <c r="FN64" s="207"/>
      <c r="FO64" s="207"/>
      <c r="FP64" s="207"/>
      <c r="FQ64" s="207"/>
      <c r="FR64" s="207"/>
      <c r="FS64" s="207"/>
      <c r="FT64" s="209"/>
      <c r="FU64" s="209"/>
      <c r="FV64" s="207"/>
      <c r="FW64" s="207"/>
      <c r="FX64" s="207"/>
      <c r="FY64" s="207"/>
      <c r="FZ64" s="207"/>
      <c r="GA64" s="207"/>
      <c r="GB64" s="207"/>
      <c r="GC64" s="207"/>
      <c r="GD64" s="207"/>
      <c r="GE64" s="209"/>
      <c r="GF64" s="209"/>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9"/>
      <c r="HJ64" s="209"/>
      <c r="HK64" s="207"/>
      <c r="HL64" s="207"/>
      <c r="HM64" s="207"/>
      <c r="HN64" s="209"/>
      <c r="HO64" s="209"/>
      <c r="HP64" s="207"/>
      <c r="HQ64" s="207"/>
      <c r="HR64" s="207"/>
      <c r="HS64" s="209"/>
      <c r="HT64" s="209"/>
      <c r="HU64" s="207"/>
      <c r="HV64" s="207"/>
      <c r="HW64" s="207"/>
      <c r="HX64" s="209"/>
      <c r="HY64" s="209"/>
      <c r="HZ64" s="207"/>
      <c r="IA64" s="209"/>
      <c r="IB64" s="209"/>
      <c r="IC64" s="169"/>
      <c r="ID64" s="169"/>
      <c r="IE64" s="169"/>
      <c r="IF64" s="169"/>
      <c r="IG64" s="165"/>
      <c r="IH64" s="165"/>
      <c r="II64" s="165"/>
      <c r="IJ64" s="165"/>
      <c r="IK64" s="165"/>
      <c r="IL64" s="210"/>
      <c r="IM64" s="211"/>
      <c r="IN64" s="209"/>
      <c r="IO64" s="212"/>
      <c r="IP64" s="209"/>
      <c r="IQ64" s="209"/>
      <c r="IR64" s="212"/>
      <c r="IS64" s="213"/>
      <c r="IT64" s="291"/>
      <c r="IV64" s="66" t="s">
        <v>5303</v>
      </c>
      <c r="IW64" s="66" t="s">
        <v>5304</v>
      </c>
    </row>
    <row r="65" spans="1:257" x14ac:dyDescent="0.4">
      <c r="A65" s="158">
        <f>+A58+1</f>
        <v>6</v>
      </c>
      <c r="B65" s="156" t="s">
        <v>887</v>
      </c>
      <c r="C65" s="156">
        <v>418</v>
      </c>
      <c r="D65" s="251">
        <v>27287</v>
      </c>
      <c r="E65" s="251">
        <v>1435</v>
      </c>
      <c r="F65" s="204" t="s">
        <v>5295</v>
      </c>
      <c r="G65" s="251">
        <v>11</v>
      </c>
      <c r="H65" s="156"/>
      <c r="I65" s="156" t="s">
        <v>3528</v>
      </c>
      <c r="J65" s="158" t="s">
        <v>3785</v>
      </c>
      <c r="K65" s="158"/>
      <c r="L65" s="158" t="s">
        <v>3787</v>
      </c>
      <c r="M65" s="158"/>
      <c r="N65" s="205">
        <v>37</v>
      </c>
      <c r="O65" s="158">
        <v>57</v>
      </c>
      <c r="P65" s="203" t="s">
        <v>5296</v>
      </c>
      <c r="Q65" s="158">
        <v>50</v>
      </c>
      <c r="R65" s="158" t="s">
        <v>55</v>
      </c>
      <c r="S65" s="158"/>
      <c r="T65" s="158"/>
      <c r="U65" s="158"/>
      <c r="V65" s="367">
        <v>41817</v>
      </c>
      <c r="W65" s="366">
        <v>41996</v>
      </c>
      <c r="X65" s="158"/>
      <c r="Y65" s="158"/>
      <c r="Z65" s="158"/>
      <c r="AA65" s="158"/>
      <c r="AB65" s="158"/>
      <c r="AC65" s="158"/>
      <c r="AD65" s="158"/>
      <c r="AE65" s="158" t="s">
        <v>3153</v>
      </c>
      <c r="AF65" s="158" t="s">
        <v>302</v>
      </c>
      <c r="AG65" s="158"/>
      <c r="AH65" s="158" t="s">
        <v>887</v>
      </c>
      <c r="AI65" s="158"/>
      <c r="AJ65" s="158"/>
      <c r="AK65" s="158"/>
      <c r="AL65" s="158">
        <v>400</v>
      </c>
      <c r="AM65" s="158"/>
      <c r="AN65" s="158"/>
      <c r="AO65" s="158"/>
      <c r="AP65" s="158"/>
      <c r="AQ65" s="158"/>
      <c r="AR65" s="158"/>
      <c r="AS65" s="158"/>
      <c r="AT65" s="158"/>
      <c r="AU65" s="205"/>
      <c r="AV65" s="205"/>
      <c r="AW65" s="205"/>
      <c r="AX65" s="205"/>
      <c r="AY65" s="214"/>
      <c r="AZ65" s="205"/>
      <c r="BA65" s="205"/>
      <c r="BB65" s="205"/>
      <c r="BC65" s="207"/>
      <c r="BD65" s="207"/>
      <c r="BE65" s="207"/>
      <c r="BF65" s="207"/>
      <c r="BG65" s="207"/>
      <c r="BH65" s="207"/>
      <c r="BI65" s="207"/>
      <c r="BJ65" s="207"/>
      <c r="BK65" s="207"/>
      <c r="BL65" s="208"/>
      <c r="BM65" s="209"/>
      <c r="BN65" s="209"/>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9"/>
      <c r="CM65" s="209"/>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9"/>
      <c r="DL65" s="209"/>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9"/>
      <c r="EK65" s="209"/>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9"/>
      <c r="FJ65" s="209"/>
      <c r="FK65" s="207"/>
      <c r="FL65" s="207"/>
      <c r="FM65" s="207"/>
      <c r="FN65" s="207"/>
      <c r="FO65" s="207"/>
      <c r="FP65" s="207"/>
      <c r="FQ65" s="207"/>
      <c r="FR65" s="207"/>
      <c r="FS65" s="207"/>
      <c r="FT65" s="209"/>
      <c r="FU65" s="209"/>
      <c r="FV65" s="207"/>
      <c r="FW65" s="207"/>
      <c r="FX65" s="207"/>
      <c r="FY65" s="207"/>
      <c r="FZ65" s="207"/>
      <c r="GA65" s="207"/>
      <c r="GB65" s="207"/>
      <c r="GC65" s="207"/>
      <c r="GD65" s="207"/>
      <c r="GE65" s="209"/>
      <c r="GF65" s="209"/>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9"/>
      <c r="HJ65" s="209"/>
      <c r="HK65" s="207"/>
      <c r="HL65" s="207"/>
      <c r="HM65" s="207"/>
      <c r="HN65" s="209"/>
      <c r="HO65" s="209"/>
      <c r="HP65" s="207"/>
      <c r="HQ65" s="207"/>
      <c r="HR65" s="207"/>
      <c r="HS65" s="209"/>
      <c r="HT65" s="209"/>
      <c r="HU65" s="207"/>
      <c r="HV65" s="207"/>
      <c r="HW65" s="207"/>
      <c r="HX65" s="209"/>
      <c r="HY65" s="209"/>
      <c r="HZ65" s="207"/>
      <c r="IA65" s="209"/>
      <c r="IB65" s="209"/>
      <c r="IC65" s="169"/>
      <c r="ID65" s="169"/>
      <c r="IE65" s="169"/>
      <c r="IF65" s="169"/>
      <c r="IG65" s="165"/>
      <c r="IH65" s="165"/>
      <c r="II65" s="165"/>
      <c r="IJ65" s="165"/>
      <c r="IK65" s="165"/>
      <c r="IL65" s="210"/>
      <c r="IM65" s="211"/>
      <c r="IN65" s="209"/>
      <c r="IO65" s="212"/>
      <c r="IP65" s="209"/>
      <c r="IQ65" s="209"/>
      <c r="IR65" s="212"/>
      <c r="IS65" s="213"/>
      <c r="IT65" s="291"/>
      <c r="IV65" s="66" t="s">
        <v>5305</v>
      </c>
      <c r="IW65" s="66" t="s">
        <v>5306</v>
      </c>
    </row>
    <row r="66" spans="1:257" x14ac:dyDescent="0.4">
      <c r="A66" s="158"/>
      <c r="B66" s="156"/>
      <c r="C66" s="156"/>
      <c r="D66" s="156"/>
      <c r="E66" s="156"/>
      <c r="F66" s="204"/>
      <c r="G66" s="156"/>
      <c r="H66" s="156"/>
      <c r="I66" s="156"/>
      <c r="J66" s="158"/>
      <c r="K66" s="158"/>
      <c r="L66" s="158"/>
      <c r="M66" s="158"/>
      <c r="N66" s="205"/>
      <c r="O66" s="158"/>
      <c r="P66" s="203"/>
      <c r="Q66" s="158"/>
      <c r="R66" s="158"/>
      <c r="S66" s="158"/>
      <c r="T66" s="158"/>
      <c r="U66" s="158"/>
      <c r="V66" s="367"/>
      <c r="W66" s="366"/>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205"/>
      <c r="AV66" s="205"/>
      <c r="AW66" s="205"/>
      <c r="AX66" s="205"/>
      <c r="AY66" s="214"/>
      <c r="AZ66" s="205"/>
      <c r="BA66" s="205"/>
      <c r="BB66" s="205"/>
      <c r="BC66" s="207"/>
      <c r="BD66" s="207"/>
      <c r="BE66" s="207"/>
      <c r="BF66" s="207"/>
      <c r="BG66" s="207"/>
      <c r="BH66" s="207"/>
      <c r="BI66" s="207"/>
      <c r="BJ66" s="207"/>
      <c r="BK66" s="207"/>
      <c r="BL66" s="208"/>
      <c r="BM66" s="209"/>
      <c r="BN66" s="209"/>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9"/>
      <c r="CM66" s="209"/>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9"/>
      <c r="DL66" s="209"/>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9"/>
      <c r="EK66" s="209"/>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9"/>
      <c r="FJ66" s="209"/>
      <c r="FK66" s="207"/>
      <c r="FL66" s="207"/>
      <c r="FM66" s="207"/>
      <c r="FN66" s="207"/>
      <c r="FO66" s="207"/>
      <c r="FP66" s="207"/>
      <c r="FQ66" s="207"/>
      <c r="FR66" s="207"/>
      <c r="FS66" s="207"/>
      <c r="FT66" s="209"/>
      <c r="FU66" s="209"/>
      <c r="FV66" s="207"/>
      <c r="FW66" s="207"/>
      <c r="FX66" s="207"/>
      <c r="FY66" s="207"/>
      <c r="FZ66" s="207"/>
      <c r="GA66" s="207"/>
      <c r="GB66" s="207"/>
      <c r="GC66" s="207"/>
      <c r="GD66" s="207"/>
      <c r="GE66" s="209"/>
      <c r="GF66" s="209"/>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9"/>
      <c r="HJ66" s="209"/>
      <c r="HK66" s="207"/>
      <c r="HL66" s="207"/>
      <c r="HM66" s="207"/>
      <c r="HN66" s="209"/>
      <c r="HO66" s="209"/>
      <c r="HP66" s="207"/>
      <c r="HQ66" s="207"/>
      <c r="HR66" s="207"/>
      <c r="HS66" s="209"/>
      <c r="HT66" s="209"/>
      <c r="HU66" s="207"/>
      <c r="HV66" s="207"/>
      <c r="HW66" s="207"/>
      <c r="HX66" s="209"/>
      <c r="HY66" s="209"/>
      <c r="HZ66" s="207"/>
      <c r="IA66" s="209"/>
      <c r="IB66" s="209"/>
      <c r="IC66" s="169"/>
      <c r="ID66" s="169"/>
      <c r="IE66" s="169"/>
      <c r="IF66" s="169"/>
      <c r="IG66" s="165"/>
      <c r="IH66" s="165"/>
      <c r="II66" s="165"/>
      <c r="IJ66" s="165"/>
      <c r="IK66" s="165"/>
      <c r="IL66" s="210"/>
      <c r="IM66" s="211"/>
      <c r="IN66" s="209"/>
      <c r="IO66" s="212"/>
      <c r="IP66" s="209"/>
      <c r="IQ66" s="209"/>
      <c r="IR66" s="212"/>
      <c r="IS66" s="213"/>
      <c r="IT66" s="291"/>
      <c r="IV66" s="66" t="s">
        <v>5307</v>
      </c>
      <c r="IW66" s="66" t="s">
        <v>5308</v>
      </c>
    </row>
    <row r="67" spans="1:257" x14ac:dyDescent="0.4">
      <c r="A67" s="158">
        <f>+A62+1</f>
        <v>7</v>
      </c>
      <c r="B67" s="156" t="s">
        <v>887</v>
      </c>
      <c r="C67" s="156">
        <v>419</v>
      </c>
      <c r="D67" s="251">
        <v>63356</v>
      </c>
      <c r="E67" s="251">
        <v>1455</v>
      </c>
      <c r="F67" s="204" t="s">
        <v>5309</v>
      </c>
      <c r="G67" s="251">
        <v>11</v>
      </c>
      <c r="H67" s="156"/>
      <c r="I67" s="156" t="s">
        <v>3528</v>
      </c>
      <c r="J67" s="158" t="s">
        <v>3802</v>
      </c>
      <c r="K67" s="158"/>
      <c r="L67" s="158" t="s">
        <v>3804</v>
      </c>
      <c r="M67" s="158"/>
      <c r="N67" s="205">
        <v>34</v>
      </c>
      <c r="O67" s="158">
        <v>54</v>
      </c>
      <c r="P67" s="203" t="s">
        <v>5310</v>
      </c>
      <c r="Q67" s="158">
        <v>54</v>
      </c>
      <c r="R67" s="158" t="s">
        <v>1293</v>
      </c>
      <c r="S67" s="158"/>
      <c r="T67" s="158"/>
      <c r="U67" s="158"/>
      <c r="V67" s="367">
        <v>41816</v>
      </c>
      <c r="W67" s="366">
        <v>41919</v>
      </c>
      <c r="X67" s="158"/>
      <c r="Y67" s="158"/>
      <c r="Z67" s="158"/>
      <c r="AA67" s="158"/>
      <c r="AB67" s="158"/>
      <c r="AC67" s="158"/>
      <c r="AD67" s="158"/>
      <c r="AE67" s="158"/>
      <c r="AF67" s="158" t="s">
        <v>44</v>
      </c>
      <c r="AG67" s="158"/>
      <c r="AH67" s="158" t="s">
        <v>887</v>
      </c>
      <c r="AI67" s="158"/>
      <c r="AJ67" s="158"/>
      <c r="AK67" s="158"/>
      <c r="AL67" s="158"/>
      <c r="AM67" s="158"/>
      <c r="AN67" s="158"/>
      <c r="AO67" s="158"/>
      <c r="AP67" s="158"/>
      <c r="AQ67" s="158"/>
      <c r="AR67" s="158"/>
      <c r="AS67" s="158"/>
      <c r="AT67" s="158" t="s">
        <v>5311</v>
      </c>
      <c r="AU67" s="205">
        <v>34</v>
      </c>
      <c r="AV67" s="205">
        <v>20</v>
      </c>
      <c r="AW67" s="205">
        <f t="shared" si="0"/>
        <v>54</v>
      </c>
      <c r="AX67" s="205" t="s">
        <v>5310</v>
      </c>
      <c r="AY67" s="214">
        <v>30</v>
      </c>
      <c r="AZ67" s="205">
        <v>24</v>
      </c>
      <c r="BA67" s="205">
        <f t="shared" si="1"/>
        <v>54</v>
      </c>
      <c r="BB67" s="205"/>
      <c r="BC67" s="207">
        <v>1.0000000000000001E-17</v>
      </c>
      <c r="BD67" s="207">
        <v>9.9999999999999997E-29</v>
      </c>
      <c r="BE67" s="207">
        <v>1.0000000000000001E-30</v>
      </c>
      <c r="BF67" s="207">
        <v>0</v>
      </c>
      <c r="BG67" s="207">
        <v>0</v>
      </c>
      <c r="BH67" s="207">
        <v>0</v>
      </c>
      <c r="BI67" s="207"/>
      <c r="BJ67" s="207"/>
      <c r="BK67" s="207"/>
      <c r="BL67" s="208">
        <v>0</v>
      </c>
      <c r="BM67" s="209">
        <v>249.45</v>
      </c>
      <c r="BN67" s="209">
        <f t="shared" si="2"/>
        <v>0</v>
      </c>
      <c r="BO67" s="207"/>
      <c r="BP67" s="207"/>
      <c r="BQ67" s="207"/>
      <c r="BR67" s="207"/>
      <c r="BS67" s="207"/>
      <c r="BT67" s="207"/>
      <c r="BU67" s="207"/>
      <c r="BV67" s="207"/>
      <c r="BW67" s="207"/>
      <c r="BX67" s="207"/>
      <c r="BY67" s="207"/>
      <c r="BZ67" s="207"/>
      <c r="CA67" s="207"/>
      <c r="CB67" s="207"/>
      <c r="CC67" s="207"/>
      <c r="CD67" s="207"/>
      <c r="CE67" s="207"/>
      <c r="CF67" s="207">
        <v>0</v>
      </c>
      <c r="CG67" s="207">
        <v>0</v>
      </c>
      <c r="CH67" s="207"/>
      <c r="CI67" s="207"/>
      <c r="CJ67" s="207"/>
      <c r="CK67" s="207">
        <v>0</v>
      </c>
      <c r="CL67" s="209">
        <v>477.3</v>
      </c>
      <c r="CM67" s="209">
        <f t="shared" si="3"/>
        <v>0</v>
      </c>
      <c r="CN67" s="207"/>
      <c r="CO67" s="207"/>
      <c r="CP67" s="207"/>
      <c r="CQ67" s="207"/>
      <c r="CR67" s="207"/>
      <c r="CS67" s="207"/>
      <c r="CT67" s="207"/>
      <c r="CU67" s="207"/>
      <c r="CV67" s="207"/>
      <c r="CW67" s="207"/>
      <c r="CX67" s="207"/>
      <c r="CY67" s="207"/>
      <c r="CZ67" s="207"/>
      <c r="DA67" s="207"/>
      <c r="DB67" s="207"/>
      <c r="DC67" s="207"/>
      <c r="DD67" s="207"/>
      <c r="DE67" s="207">
        <v>0</v>
      </c>
      <c r="DF67" s="207">
        <v>0</v>
      </c>
      <c r="DG67" s="207"/>
      <c r="DH67" s="207"/>
      <c r="DI67" s="207"/>
      <c r="DJ67" s="207">
        <v>0</v>
      </c>
      <c r="DK67" s="209">
        <v>120.88</v>
      </c>
      <c r="DL67" s="209">
        <f t="shared" si="4"/>
        <v>0</v>
      </c>
      <c r="DM67" s="207"/>
      <c r="DN67" s="207"/>
      <c r="DO67" s="207"/>
      <c r="DP67" s="207"/>
      <c r="DQ67" s="207"/>
      <c r="DR67" s="207"/>
      <c r="DS67" s="207"/>
      <c r="DT67" s="207"/>
      <c r="DU67" s="207"/>
      <c r="DV67" s="207"/>
      <c r="DW67" s="207"/>
      <c r="DX67" s="207"/>
      <c r="DY67" s="207"/>
      <c r="DZ67" s="207"/>
      <c r="EA67" s="207"/>
      <c r="EB67" s="207"/>
      <c r="EC67" s="207"/>
      <c r="ED67" s="207">
        <v>0</v>
      </c>
      <c r="EE67" s="207">
        <v>0</v>
      </c>
      <c r="EF67" s="207"/>
      <c r="EG67" s="207"/>
      <c r="EH67" s="207"/>
      <c r="EI67" s="207">
        <v>0</v>
      </c>
      <c r="EJ67" s="209">
        <v>191.55</v>
      </c>
      <c r="EK67" s="209">
        <f t="shared" si="5"/>
        <v>0</v>
      </c>
      <c r="EL67" s="207"/>
      <c r="EM67" s="207"/>
      <c r="EN67" s="207"/>
      <c r="EO67" s="207"/>
      <c r="EP67" s="207"/>
      <c r="EQ67" s="207"/>
      <c r="ER67" s="207"/>
      <c r="ES67" s="207"/>
      <c r="ET67" s="207"/>
      <c r="EU67" s="207"/>
      <c r="EV67" s="207"/>
      <c r="EW67" s="207"/>
      <c r="EX67" s="207"/>
      <c r="EY67" s="207"/>
      <c r="EZ67" s="207"/>
      <c r="FA67" s="207"/>
      <c r="FB67" s="207"/>
      <c r="FC67" s="207">
        <v>0</v>
      </c>
      <c r="FD67" s="207">
        <v>0</v>
      </c>
      <c r="FE67" s="207"/>
      <c r="FF67" s="207"/>
      <c r="FG67" s="207"/>
      <c r="FH67" s="207">
        <v>1.0000000000000001E-30</v>
      </c>
      <c r="FI67" s="209">
        <v>32.1</v>
      </c>
      <c r="FJ67" s="209">
        <f t="shared" si="6"/>
        <v>3.2100000000000005E-29</v>
      </c>
      <c r="FK67" s="207"/>
      <c r="FL67" s="207"/>
      <c r="FM67" s="207"/>
      <c r="FN67" s="207">
        <v>0</v>
      </c>
      <c r="FO67" s="207">
        <v>0</v>
      </c>
      <c r="FP67" s="207"/>
      <c r="FQ67" s="207"/>
      <c r="FR67" s="207"/>
      <c r="FS67" s="207">
        <v>1.0000000000000001E-30</v>
      </c>
      <c r="FT67" s="209">
        <v>25.68</v>
      </c>
      <c r="FU67" s="209">
        <f t="shared" si="7"/>
        <v>2.5680000000000004E-29</v>
      </c>
      <c r="FV67" s="207"/>
      <c r="FW67" s="207"/>
      <c r="FX67" s="207"/>
      <c r="FY67" s="207">
        <v>0.5</v>
      </c>
      <c r="FZ67" s="207">
        <v>0</v>
      </c>
      <c r="GA67" s="207"/>
      <c r="GB67" s="207"/>
      <c r="GC67" s="207"/>
      <c r="GD67" s="207">
        <v>0</v>
      </c>
      <c r="GE67" s="209">
        <v>56.12</v>
      </c>
      <c r="GF67" s="209">
        <f t="shared" si="8"/>
        <v>0</v>
      </c>
      <c r="GG67" s="207"/>
      <c r="GH67" s="207"/>
      <c r="GI67" s="207"/>
      <c r="GJ67" s="207"/>
      <c r="GK67" s="207"/>
      <c r="GL67" s="207"/>
      <c r="GM67" s="207"/>
      <c r="GN67" s="207"/>
      <c r="GO67" s="207"/>
      <c r="GP67" s="207"/>
      <c r="GQ67" s="207"/>
      <c r="GR67" s="207"/>
      <c r="GS67" s="207"/>
      <c r="GT67" s="207"/>
      <c r="GU67" s="207"/>
      <c r="GV67" s="207"/>
      <c r="GW67" s="207"/>
      <c r="GX67" s="207" t="s">
        <v>918</v>
      </c>
      <c r="GY67" s="207">
        <v>0</v>
      </c>
      <c r="GZ67" s="207" t="s">
        <v>918</v>
      </c>
      <c r="HA67" s="207">
        <v>0</v>
      </c>
      <c r="HB67" s="207"/>
      <c r="HC67" s="207">
        <v>1</v>
      </c>
      <c r="HD67" s="207">
        <f>+HH67+HM67+HR67+HW67</f>
        <v>1200</v>
      </c>
      <c r="HE67" s="207">
        <v>1</v>
      </c>
      <c r="HF67" s="207"/>
      <c r="HG67" s="207"/>
      <c r="HH67" s="207">
        <v>400</v>
      </c>
      <c r="HI67" s="209">
        <v>2.73</v>
      </c>
      <c r="HJ67" s="209">
        <f t="shared" si="11"/>
        <v>1092</v>
      </c>
      <c r="HK67" s="207">
        <v>1</v>
      </c>
      <c r="HL67" s="207"/>
      <c r="HM67" s="207">
        <v>400</v>
      </c>
      <c r="HN67" s="209">
        <v>2.73</v>
      </c>
      <c r="HO67" s="209">
        <f t="shared" si="12"/>
        <v>1092</v>
      </c>
      <c r="HP67" s="207">
        <v>1</v>
      </c>
      <c r="HQ67" s="207"/>
      <c r="HR67" s="207">
        <v>400</v>
      </c>
      <c r="HS67" s="209">
        <v>2.73</v>
      </c>
      <c r="HT67" s="209">
        <f t="shared" si="13"/>
        <v>1092</v>
      </c>
      <c r="HU67" s="207"/>
      <c r="HV67" s="207"/>
      <c r="HW67" s="207"/>
      <c r="HX67" s="209">
        <v>2.73</v>
      </c>
      <c r="HY67" s="209">
        <f t="shared" si="14"/>
        <v>0</v>
      </c>
      <c r="HZ67" s="207">
        <v>2</v>
      </c>
      <c r="IA67" s="209">
        <v>3890.25</v>
      </c>
      <c r="IB67" s="209">
        <f t="shared" si="15"/>
        <v>7780.5</v>
      </c>
      <c r="IC67" s="158"/>
      <c r="ID67" s="169"/>
      <c r="IE67" s="169"/>
      <c r="IF67" s="169"/>
      <c r="IG67" s="165"/>
      <c r="IH67" s="165"/>
      <c r="II67" s="165"/>
      <c r="IJ67" s="165"/>
      <c r="IK67" s="165"/>
      <c r="IL67" s="210"/>
      <c r="IM67" s="211">
        <f t="shared" si="16"/>
        <v>5.7780000000000004E-29</v>
      </c>
      <c r="IN67" s="209">
        <v>7500</v>
      </c>
      <c r="IO67" s="212">
        <f t="shared" si="17"/>
        <v>1</v>
      </c>
      <c r="IP67" s="209">
        <f t="shared" si="18"/>
        <v>11056.5</v>
      </c>
      <c r="IQ67" s="209">
        <v>10000</v>
      </c>
      <c r="IR67" s="212">
        <f t="shared" si="19"/>
        <v>2</v>
      </c>
      <c r="IS67" s="213"/>
      <c r="IT67" s="291"/>
      <c r="IV67" s="66" t="s">
        <v>5312</v>
      </c>
      <c r="IW67" s="66" t="s">
        <v>5313</v>
      </c>
    </row>
    <row r="68" spans="1:257" x14ac:dyDescent="0.4">
      <c r="A68" s="158">
        <f>+A63+1</f>
        <v>7</v>
      </c>
      <c r="B68" s="156" t="s">
        <v>887</v>
      </c>
      <c r="C68" s="156">
        <v>419</v>
      </c>
      <c r="D68" s="251">
        <v>63356</v>
      </c>
      <c r="E68" s="251">
        <v>1455</v>
      </c>
      <c r="F68" s="204" t="s">
        <v>5309</v>
      </c>
      <c r="G68" s="251">
        <v>11</v>
      </c>
      <c r="H68" s="156"/>
      <c r="I68" s="156" t="s">
        <v>3528</v>
      </c>
      <c r="J68" s="158" t="s">
        <v>3802</v>
      </c>
      <c r="K68" s="158"/>
      <c r="L68" s="158" t="s">
        <v>3804</v>
      </c>
      <c r="M68" s="158"/>
      <c r="N68" s="205">
        <v>34</v>
      </c>
      <c r="O68" s="158">
        <v>54</v>
      </c>
      <c r="P68" s="203" t="s">
        <v>5310</v>
      </c>
      <c r="Q68" s="158">
        <v>54</v>
      </c>
      <c r="R68" s="158" t="s">
        <v>46</v>
      </c>
      <c r="S68" s="158"/>
      <c r="T68" s="158"/>
      <c r="U68" s="158"/>
      <c r="V68" s="367">
        <v>41816</v>
      </c>
      <c r="W68" s="366">
        <v>41919</v>
      </c>
      <c r="X68" s="158"/>
      <c r="Y68" s="158"/>
      <c r="Z68" s="158"/>
      <c r="AA68" s="158"/>
      <c r="AB68" s="158"/>
      <c r="AC68" s="158"/>
      <c r="AD68" s="158"/>
      <c r="AE68" s="158"/>
      <c r="AF68" s="158" t="s">
        <v>302</v>
      </c>
      <c r="AG68" s="158"/>
      <c r="AH68" s="158" t="s">
        <v>887</v>
      </c>
      <c r="AI68" s="158"/>
      <c r="AJ68" s="158"/>
      <c r="AK68" s="158"/>
      <c r="AL68" s="158">
        <v>400</v>
      </c>
      <c r="AM68" s="158"/>
      <c r="AN68" s="158"/>
      <c r="AO68" s="158"/>
      <c r="AP68" s="158"/>
      <c r="AQ68" s="158"/>
      <c r="AR68" s="158"/>
      <c r="AS68" s="158"/>
      <c r="AT68" s="158"/>
      <c r="AU68" s="205"/>
      <c r="AV68" s="205"/>
      <c r="AW68" s="205"/>
      <c r="AX68" s="205"/>
      <c r="AY68" s="214"/>
      <c r="AZ68" s="205"/>
      <c r="BA68" s="205"/>
      <c r="BB68" s="205"/>
      <c r="BC68" s="207"/>
      <c r="BD68" s="207"/>
      <c r="BE68" s="207"/>
      <c r="BF68" s="207"/>
      <c r="BG68" s="207"/>
      <c r="BH68" s="207"/>
      <c r="BI68" s="207"/>
      <c r="BJ68" s="207"/>
      <c r="BK68" s="207"/>
      <c r="BL68" s="208"/>
      <c r="BM68" s="209"/>
      <c r="BN68" s="209"/>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9"/>
      <c r="CM68" s="209"/>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9"/>
      <c r="DL68" s="209"/>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9"/>
      <c r="EK68" s="209"/>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9"/>
      <c r="FJ68" s="209"/>
      <c r="FK68" s="207"/>
      <c r="FL68" s="207"/>
      <c r="FM68" s="207"/>
      <c r="FN68" s="207"/>
      <c r="FO68" s="207"/>
      <c r="FP68" s="207"/>
      <c r="FQ68" s="207"/>
      <c r="FR68" s="207"/>
      <c r="FS68" s="207"/>
      <c r="FT68" s="209"/>
      <c r="FU68" s="209"/>
      <c r="FV68" s="207"/>
      <c r="FW68" s="207"/>
      <c r="FX68" s="207"/>
      <c r="FY68" s="207"/>
      <c r="FZ68" s="207"/>
      <c r="GA68" s="207"/>
      <c r="GB68" s="207"/>
      <c r="GC68" s="207"/>
      <c r="GD68" s="207"/>
      <c r="GE68" s="209"/>
      <c r="GF68" s="209"/>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9"/>
      <c r="HJ68" s="209"/>
      <c r="HK68" s="207"/>
      <c r="HL68" s="207"/>
      <c r="HM68" s="207"/>
      <c r="HN68" s="209"/>
      <c r="HO68" s="209"/>
      <c r="HP68" s="207"/>
      <c r="HQ68" s="207"/>
      <c r="HR68" s="207"/>
      <c r="HS68" s="209"/>
      <c r="HT68" s="209"/>
      <c r="HU68" s="207"/>
      <c r="HV68" s="207"/>
      <c r="HW68" s="207"/>
      <c r="HX68" s="209"/>
      <c r="HY68" s="209"/>
      <c r="HZ68" s="207"/>
      <c r="IA68" s="209"/>
      <c r="IB68" s="209"/>
      <c r="IC68" s="158"/>
      <c r="ID68" s="169"/>
      <c r="IE68" s="169"/>
      <c r="IF68" s="169"/>
      <c r="IG68" s="165"/>
      <c r="IH68" s="165"/>
      <c r="II68" s="165"/>
      <c r="IJ68" s="165"/>
      <c r="IK68" s="165"/>
      <c r="IL68" s="210"/>
      <c r="IM68" s="211"/>
      <c r="IN68" s="209"/>
      <c r="IO68" s="212"/>
      <c r="IP68" s="209"/>
      <c r="IQ68" s="209"/>
      <c r="IR68" s="212"/>
      <c r="IS68" s="213"/>
      <c r="IT68" s="291"/>
      <c r="IV68" s="66" t="s">
        <v>5314</v>
      </c>
      <c r="IW68" s="66" t="s">
        <v>5315</v>
      </c>
    </row>
    <row r="69" spans="1:257" x14ac:dyDescent="0.4">
      <c r="A69" s="158">
        <f>+A64+1</f>
        <v>7</v>
      </c>
      <c r="B69" s="156" t="s">
        <v>887</v>
      </c>
      <c r="C69" s="156">
        <v>419</v>
      </c>
      <c r="D69" s="251">
        <v>63356</v>
      </c>
      <c r="E69" s="251">
        <v>1455</v>
      </c>
      <c r="F69" s="204" t="s">
        <v>5309</v>
      </c>
      <c r="G69" s="251">
        <v>11</v>
      </c>
      <c r="H69" s="156"/>
      <c r="I69" s="156" t="s">
        <v>3528</v>
      </c>
      <c r="J69" s="158" t="s">
        <v>3802</v>
      </c>
      <c r="K69" s="158"/>
      <c r="L69" s="158" t="s">
        <v>3804</v>
      </c>
      <c r="M69" s="158"/>
      <c r="N69" s="205">
        <v>34</v>
      </c>
      <c r="O69" s="158">
        <v>54</v>
      </c>
      <c r="P69" s="203" t="s">
        <v>5310</v>
      </c>
      <c r="Q69" s="158">
        <v>54</v>
      </c>
      <c r="R69" s="158" t="s">
        <v>55</v>
      </c>
      <c r="S69" s="158"/>
      <c r="T69" s="158"/>
      <c r="U69" s="158"/>
      <c r="V69" s="367">
        <v>41816</v>
      </c>
      <c r="W69" s="366">
        <v>41919</v>
      </c>
      <c r="X69" s="158"/>
      <c r="Y69" s="158"/>
      <c r="Z69" s="158"/>
      <c r="AA69" s="158"/>
      <c r="AB69" s="158"/>
      <c r="AC69" s="158"/>
      <c r="AD69" s="158"/>
      <c r="AE69" s="158" t="s">
        <v>3748</v>
      </c>
      <c r="AF69" s="158" t="s">
        <v>302</v>
      </c>
      <c r="AG69" s="158"/>
      <c r="AH69" s="158" t="s">
        <v>887</v>
      </c>
      <c r="AI69" s="158" t="s">
        <v>5316</v>
      </c>
      <c r="AJ69" s="158"/>
      <c r="AK69" s="158"/>
      <c r="AL69" s="158">
        <v>400</v>
      </c>
      <c r="AM69" s="158"/>
      <c r="AN69" s="158"/>
      <c r="AO69" s="158"/>
      <c r="AP69" s="158"/>
      <c r="AQ69" s="158"/>
      <c r="AR69" s="158"/>
      <c r="AS69" s="158"/>
      <c r="AT69" s="158"/>
      <c r="AU69" s="205"/>
      <c r="AV69" s="205"/>
      <c r="AW69" s="205"/>
      <c r="AX69" s="205"/>
      <c r="AY69" s="214"/>
      <c r="AZ69" s="205"/>
      <c r="BA69" s="205"/>
      <c r="BB69" s="205"/>
      <c r="BC69" s="207"/>
      <c r="BD69" s="207"/>
      <c r="BE69" s="207"/>
      <c r="BF69" s="207"/>
      <c r="BG69" s="207"/>
      <c r="BH69" s="207"/>
      <c r="BI69" s="207"/>
      <c r="BJ69" s="207"/>
      <c r="BK69" s="207"/>
      <c r="BL69" s="208"/>
      <c r="BM69" s="209"/>
      <c r="BN69" s="209"/>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9"/>
      <c r="CM69" s="209"/>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9"/>
      <c r="DL69" s="209"/>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9"/>
      <c r="EK69" s="209"/>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9"/>
      <c r="FJ69" s="209"/>
      <c r="FK69" s="207"/>
      <c r="FL69" s="207"/>
      <c r="FM69" s="207"/>
      <c r="FN69" s="207"/>
      <c r="FO69" s="207"/>
      <c r="FP69" s="207"/>
      <c r="FQ69" s="207"/>
      <c r="FR69" s="207"/>
      <c r="FS69" s="207"/>
      <c r="FT69" s="209"/>
      <c r="FU69" s="209"/>
      <c r="FV69" s="207"/>
      <c r="FW69" s="207"/>
      <c r="FX69" s="207"/>
      <c r="FY69" s="207"/>
      <c r="FZ69" s="207"/>
      <c r="GA69" s="207"/>
      <c r="GB69" s="207"/>
      <c r="GC69" s="207"/>
      <c r="GD69" s="207"/>
      <c r="GE69" s="209"/>
      <c r="GF69" s="209"/>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9"/>
      <c r="HJ69" s="209"/>
      <c r="HK69" s="207"/>
      <c r="HL69" s="207"/>
      <c r="HM69" s="207"/>
      <c r="HN69" s="209"/>
      <c r="HO69" s="209"/>
      <c r="HP69" s="207"/>
      <c r="HQ69" s="207"/>
      <c r="HR69" s="207"/>
      <c r="HS69" s="209"/>
      <c r="HT69" s="209"/>
      <c r="HU69" s="207"/>
      <c r="HV69" s="207"/>
      <c r="HW69" s="207"/>
      <c r="HX69" s="209"/>
      <c r="HY69" s="209"/>
      <c r="HZ69" s="207"/>
      <c r="IA69" s="209"/>
      <c r="IB69" s="209"/>
      <c r="IC69" s="158"/>
      <c r="ID69" s="169"/>
      <c r="IE69" s="169"/>
      <c r="IF69" s="169"/>
      <c r="IG69" s="165"/>
      <c r="IH69" s="165"/>
      <c r="II69" s="165"/>
      <c r="IJ69" s="165"/>
      <c r="IK69" s="165"/>
      <c r="IL69" s="210"/>
      <c r="IM69" s="211"/>
      <c r="IN69" s="209"/>
      <c r="IO69" s="212"/>
      <c r="IP69" s="209"/>
      <c r="IQ69" s="209"/>
      <c r="IR69" s="212"/>
      <c r="IS69" s="213"/>
      <c r="IT69" s="291"/>
      <c r="IV69" s="66" t="s">
        <v>5317</v>
      </c>
      <c r="IW69" s="66" t="s">
        <v>5318</v>
      </c>
    </row>
    <row r="70" spans="1:257" x14ac:dyDescent="0.4">
      <c r="A70" s="158">
        <f>+A65+1</f>
        <v>7</v>
      </c>
      <c r="B70" s="156" t="s">
        <v>887</v>
      </c>
      <c r="C70" s="156">
        <v>419</v>
      </c>
      <c r="D70" s="251">
        <v>63356</v>
      </c>
      <c r="E70" s="251">
        <v>1455</v>
      </c>
      <c r="F70" s="204" t="s">
        <v>5309</v>
      </c>
      <c r="G70" s="251">
        <v>11</v>
      </c>
      <c r="H70" s="156"/>
      <c r="I70" s="156" t="s">
        <v>3528</v>
      </c>
      <c r="J70" s="158" t="s">
        <v>3802</v>
      </c>
      <c r="K70" s="158"/>
      <c r="L70" s="158" t="s">
        <v>3804</v>
      </c>
      <c r="M70" s="158"/>
      <c r="N70" s="205">
        <v>34</v>
      </c>
      <c r="O70" s="158">
        <v>54</v>
      </c>
      <c r="P70" s="203" t="s">
        <v>5310</v>
      </c>
      <c r="Q70" s="158">
        <v>54</v>
      </c>
      <c r="R70" s="158" t="s">
        <v>55</v>
      </c>
      <c r="S70" s="158"/>
      <c r="T70" s="158"/>
      <c r="U70" s="158"/>
      <c r="V70" s="367">
        <v>41816</v>
      </c>
      <c r="W70" s="366">
        <v>41919</v>
      </c>
      <c r="X70" s="158"/>
      <c r="Y70" s="158"/>
      <c r="Z70" s="158"/>
      <c r="AA70" s="158"/>
      <c r="AB70" s="158"/>
      <c r="AC70" s="158"/>
      <c r="AD70" s="158"/>
      <c r="AE70" s="158" t="s">
        <v>3153</v>
      </c>
      <c r="AF70" s="158" t="s">
        <v>302</v>
      </c>
      <c r="AG70" s="158"/>
      <c r="AH70" s="158" t="s">
        <v>887</v>
      </c>
      <c r="AI70" s="158"/>
      <c r="AJ70" s="158"/>
      <c r="AK70" s="158"/>
      <c r="AL70" s="158">
        <v>400</v>
      </c>
      <c r="AM70" s="158"/>
      <c r="AN70" s="158"/>
      <c r="AO70" s="158"/>
      <c r="AP70" s="158"/>
      <c r="AQ70" s="158"/>
      <c r="AR70" s="158"/>
      <c r="AS70" s="158"/>
      <c r="AT70" s="158"/>
      <c r="AU70" s="205"/>
      <c r="AV70" s="205"/>
      <c r="AW70" s="205"/>
      <c r="AX70" s="205"/>
      <c r="AY70" s="214"/>
      <c r="AZ70" s="205"/>
      <c r="BA70" s="205"/>
      <c r="BB70" s="205"/>
      <c r="BC70" s="207"/>
      <c r="BD70" s="207"/>
      <c r="BE70" s="207"/>
      <c r="BF70" s="207"/>
      <c r="BG70" s="207"/>
      <c r="BH70" s="207"/>
      <c r="BI70" s="207"/>
      <c r="BJ70" s="207"/>
      <c r="BK70" s="207"/>
      <c r="BL70" s="208"/>
      <c r="BM70" s="209"/>
      <c r="BN70" s="209"/>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9"/>
      <c r="CM70" s="209"/>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9"/>
      <c r="DL70" s="209"/>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9"/>
      <c r="EK70" s="209"/>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9"/>
      <c r="FJ70" s="209"/>
      <c r="FK70" s="207"/>
      <c r="FL70" s="207"/>
      <c r="FM70" s="207"/>
      <c r="FN70" s="207"/>
      <c r="FO70" s="207"/>
      <c r="FP70" s="207"/>
      <c r="FQ70" s="207"/>
      <c r="FR70" s="207"/>
      <c r="FS70" s="207"/>
      <c r="FT70" s="209"/>
      <c r="FU70" s="209"/>
      <c r="FV70" s="207"/>
      <c r="FW70" s="207"/>
      <c r="FX70" s="207"/>
      <c r="FY70" s="207"/>
      <c r="FZ70" s="207"/>
      <c r="GA70" s="207"/>
      <c r="GB70" s="207"/>
      <c r="GC70" s="207"/>
      <c r="GD70" s="207"/>
      <c r="GE70" s="209"/>
      <c r="GF70" s="209"/>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9"/>
      <c r="HJ70" s="209"/>
      <c r="HK70" s="207"/>
      <c r="HL70" s="207"/>
      <c r="HM70" s="207"/>
      <c r="HN70" s="209"/>
      <c r="HO70" s="209"/>
      <c r="HP70" s="207"/>
      <c r="HQ70" s="207"/>
      <c r="HR70" s="207"/>
      <c r="HS70" s="209"/>
      <c r="HT70" s="209"/>
      <c r="HU70" s="207"/>
      <c r="HV70" s="207"/>
      <c r="HW70" s="207"/>
      <c r="HX70" s="209"/>
      <c r="HY70" s="209"/>
      <c r="HZ70" s="207"/>
      <c r="IA70" s="209"/>
      <c r="IB70" s="209"/>
      <c r="IC70" s="158"/>
      <c r="ID70" s="169"/>
      <c r="IE70" s="169"/>
      <c r="IF70" s="169"/>
      <c r="IG70" s="165"/>
      <c r="IH70" s="165"/>
      <c r="II70" s="165"/>
      <c r="IJ70" s="165"/>
      <c r="IK70" s="165"/>
      <c r="IL70" s="210"/>
      <c r="IM70" s="211"/>
      <c r="IN70" s="209"/>
      <c r="IO70" s="212"/>
      <c r="IP70" s="209"/>
      <c r="IQ70" s="209"/>
      <c r="IR70" s="212"/>
      <c r="IS70" s="213"/>
      <c r="IT70" s="291"/>
      <c r="IV70" s="66" t="s">
        <v>5319</v>
      </c>
      <c r="IW70" s="66" t="s">
        <v>5320</v>
      </c>
    </row>
    <row r="71" spans="1:257" x14ac:dyDescent="0.4">
      <c r="A71" s="158"/>
      <c r="B71" s="156"/>
      <c r="C71" s="156"/>
      <c r="D71" s="156"/>
      <c r="E71" s="156"/>
      <c r="F71" s="204"/>
      <c r="G71" s="156"/>
      <c r="H71" s="156"/>
      <c r="I71" s="156"/>
      <c r="J71" s="158"/>
      <c r="K71" s="158"/>
      <c r="L71" s="158"/>
      <c r="M71" s="158"/>
      <c r="N71" s="205"/>
      <c r="O71" s="158"/>
      <c r="P71" s="203"/>
      <c r="Q71" s="158"/>
      <c r="R71" s="158"/>
      <c r="S71" s="158"/>
      <c r="T71" s="158"/>
      <c r="U71" s="158"/>
      <c r="V71" s="367"/>
      <c r="W71" s="366"/>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205"/>
      <c r="AV71" s="205"/>
      <c r="AW71" s="205"/>
      <c r="AX71" s="205"/>
      <c r="AY71" s="214"/>
      <c r="AZ71" s="205"/>
      <c r="BA71" s="205"/>
      <c r="BB71" s="205"/>
      <c r="BC71" s="207"/>
      <c r="BD71" s="207"/>
      <c r="BE71" s="207"/>
      <c r="BF71" s="207"/>
      <c r="BG71" s="207"/>
      <c r="BH71" s="207"/>
      <c r="BI71" s="207"/>
      <c r="BJ71" s="207"/>
      <c r="BK71" s="207"/>
      <c r="BL71" s="208"/>
      <c r="BM71" s="209"/>
      <c r="BN71" s="209"/>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9"/>
      <c r="CM71" s="209"/>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9"/>
      <c r="DL71" s="209"/>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9"/>
      <c r="EK71" s="209"/>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9"/>
      <c r="FJ71" s="209"/>
      <c r="FK71" s="207"/>
      <c r="FL71" s="207"/>
      <c r="FM71" s="207"/>
      <c r="FN71" s="207"/>
      <c r="FO71" s="207"/>
      <c r="FP71" s="207"/>
      <c r="FQ71" s="207"/>
      <c r="FR71" s="207"/>
      <c r="FS71" s="207"/>
      <c r="FT71" s="209"/>
      <c r="FU71" s="209"/>
      <c r="FV71" s="207"/>
      <c r="FW71" s="207"/>
      <c r="FX71" s="207"/>
      <c r="FY71" s="207"/>
      <c r="FZ71" s="207"/>
      <c r="GA71" s="207"/>
      <c r="GB71" s="207"/>
      <c r="GC71" s="207"/>
      <c r="GD71" s="207"/>
      <c r="GE71" s="209"/>
      <c r="GF71" s="209"/>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9"/>
      <c r="HJ71" s="209"/>
      <c r="HK71" s="207"/>
      <c r="HL71" s="207"/>
      <c r="HM71" s="207"/>
      <c r="HN71" s="209"/>
      <c r="HO71" s="209"/>
      <c r="HP71" s="207"/>
      <c r="HQ71" s="207"/>
      <c r="HR71" s="207"/>
      <c r="HS71" s="209"/>
      <c r="HT71" s="209"/>
      <c r="HU71" s="207"/>
      <c r="HV71" s="207"/>
      <c r="HW71" s="207"/>
      <c r="HX71" s="209"/>
      <c r="HY71" s="209"/>
      <c r="HZ71" s="207"/>
      <c r="IA71" s="209"/>
      <c r="IB71" s="209"/>
      <c r="IC71" s="158"/>
      <c r="ID71" s="169"/>
      <c r="IE71" s="169"/>
      <c r="IF71" s="169"/>
      <c r="IG71" s="165"/>
      <c r="IH71" s="165"/>
      <c r="II71" s="165"/>
      <c r="IJ71" s="165"/>
      <c r="IK71" s="165"/>
      <c r="IL71" s="210"/>
      <c r="IM71" s="211"/>
      <c r="IN71" s="209"/>
      <c r="IO71" s="212"/>
      <c r="IP71" s="209"/>
      <c r="IQ71" s="209"/>
      <c r="IR71" s="212"/>
      <c r="IS71" s="213"/>
      <c r="IT71" s="291"/>
      <c r="IV71" s="66" t="s">
        <v>5321</v>
      </c>
      <c r="IW71" s="66" t="s">
        <v>5322</v>
      </c>
    </row>
    <row r="72" spans="1:257" x14ac:dyDescent="0.4">
      <c r="A72" s="158">
        <f>+A67+1</f>
        <v>8</v>
      </c>
      <c r="B72" s="156" t="s">
        <v>887</v>
      </c>
      <c r="C72" s="156">
        <v>420</v>
      </c>
      <c r="D72" s="251">
        <v>63513</v>
      </c>
      <c r="E72" s="251">
        <v>1471</v>
      </c>
      <c r="F72" s="204" t="s">
        <v>5323</v>
      </c>
      <c r="G72" s="251">
        <v>11</v>
      </c>
      <c r="H72" s="156"/>
      <c r="I72" s="156" t="s">
        <v>3528</v>
      </c>
      <c r="J72" s="158" t="s">
        <v>3819</v>
      </c>
      <c r="K72" s="158"/>
      <c r="L72" s="158" t="s">
        <v>3336</v>
      </c>
      <c r="M72" s="158"/>
      <c r="N72" s="205">
        <v>74</v>
      </c>
      <c r="O72" s="158">
        <v>94</v>
      </c>
      <c r="P72" s="203" t="s">
        <v>5278</v>
      </c>
      <c r="Q72" s="158">
        <v>52</v>
      </c>
      <c r="R72" s="158"/>
      <c r="S72" s="158"/>
      <c r="T72" s="158"/>
      <c r="U72" s="158"/>
      <c r="V72" s="367">
        <v>41816</v>
      </c>
      <c r="W72" s="366">
        <v>41957</v>
      </c>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t="s">
        <v>5311</v>
      </c>
      <c r="AU72" s="205">
        <v>74</v>
      </c>
      <c r="AV72" s="205">
        <v>20</v>
      </c>
      <c r="AW72" s="205">
        <f t="shared" si="0"/>
        <v>94</v>
      </c>
      <c r="AX72" s="205" t="s">
        <v>5278</v>
      </c>
      <c r="AY72" s="214">
        <v>28</v>
      </c>
      <c r="AZ72" s="205">
        <v>24</v>
      </c>
      <c r="BA72" s="205">
        <f t="shared" si="1"/>
        <v>52</v>
      </c>
      <c r="BB72" s="205"/>
      <c r="BC72" s="207">
        <v>1.0000000000000001E-17</v>
      </c>
      <c r="BD72" s="207">
        <v>9.9999999999999997E-29</v>
      </c>
      <c r="BE72" s="207">
        <v>1.0000000000000001E-30</v>
      </c>
      <c r="BF72" s="207">
        <v>0</v>
      </c>
      <c r="BG72" s="207">
        <v>1</v>
      </c>
      <c r="BH72" s="207">
        <v>0</v>
      </c>
      <c r="BI72" s="207"/>
      <c r="BJ72" s="207"/>
      <c r="BK72" s="207"/>
      <c r="BL72" s="208">
        <v>0</v>
      </c>
      <c r="BM72" s="209">
        <v>249.45</v>
      </c>
      <c r="BN72" s="209">
        <f t="shared" si="2"/>
        <v>0</v>
      </c>
      <c r="BO72" s="207"/>
      <c r="BP72" s="207"/>
      <c r="BQ72" s="207"/>
      <c r="BR72" s="207"/>
      <c r="BS72" s="207"/>
      <c r="BT72" s="207"/>
      <c r="BU72" s="207"/>
      <c r="BV72" s="207"/>
      <c r="BW72" s="207"/>
      <c r="BX72" s="207"/>
      <c r="BY72" s="207"/>
      <c r="BZ72" s="207"/>
      <c r="CA72" s="207"/>
      <c r="CB72" s="207"/>
      <c r="CC72" s="207"/>
      <c r="CD72" s="207"/>
      <c r="CE72" s="207"/>
      <c r="CF72" s="207">
        <v>0</v>
      </c>
      <c r="CG72" s="207">
        <v>0</v>
      </c>
      <c r="CH72" s="207"/>
      <c r="CI72" s="207"/>
      <c r="CJ72" s="207"/>
      <c r="CK72" s="207">
        <v>0</v>
      </c>
      <c r="CL72" s="209">
        <v>477.3</v>
      </c>
      <c r="CM72" s="209">
        <f t="shared" si="3"/>
        <v>0</v>
      </c>
      <c r="CN72" s="207"/>
      <c r="CO72" s="207"/>
      <c r="CP72" s="207"/>
      <c r="CQ72" s="207"/>
      <c r="CR72" s="207"/>
      <c r="CS72" s="207"/>
      <c r="CT72" s="207"/>
      <c r="CU72" s="207"/>
      <c r="CV72" s="207"/>
      <c r="CW72" s="207"/>
      <c r="CX72" s="207"/>
      <c r="CY72" s="207"/>
      <c r="CZ72" s="207"/>
      <c r="DA72" s="207"/>
      <c r="DB72" s="207"/>
      <c r="DC72" s="207"/>
      <c r="DD72" s="207"/>
      <c r="DE72" s="207">
        <v>1</v>
      </c>
      <c r="DF72" s="207">
        <v>0</v>
      </c>
      <c r="DG72" s="207"/>
      <c r="DH72" s="207"/>
      <c r="DI72" s="207"/>
      <c r="DJ72" s="207">
        <v>0</v>
      </c>
      <c r="DK72" s="209">
        <v>120.88</v>
      </c>
      <c r="DL72" s="209">
        <f t="shared" si="4"/>
        <v>0</v>
      </c>
      <c r="DM72" s="207"/>
      <c r="DN72" s="207"/>
      <c r="DO72" s="207"/>
      <c r="DP72" s="207"/>
      <c r="DQ72" s="207"/>
      <c r="DR72" s="207"/>
      <c r="DS72" s="207"/>
      <c r="DT72" s="207"/>
      <c r="DU72" s="207"/>
      <c r="DV72" s="207"/>
      <c r="DW72" s="207"/>
      <c r="DX72" s="207"/>
      <c r="DY72" s="207"/>
      <c r="DZ72" s="207"/>
      <c r="EA72" s="207"/>
      <c r="EB72" s="207"/>
      <c r="EC72" s="207"/>
      <c r="ED72" s="207">
        <v>0</v>
      </c>
      <c r="EE72" s="207">
        <v>0</v>
      </c>
      <c r="EF72" s="207"/>
      <c r="EG72" s="207"/>
      <c r="EH72" s="207"/>
      <c r="EI72" s="207">
        <v>0</v>
      </c>
      <c r="EJ72" s="209">
        <v>191.55</v>
      </c>
      <c r="EK72" s="209">
        <f t="shared" si="5"/>
        <v>0</v>
      </c>
      <c r="EL72" s="207"/>
      <c r="EM72" s="207"/>
      <c r="EN72" s="207"/>
      <c r="EO72" s="207"/>
      <c r="EP72" s="207"/>
      <c r="EQ72" s="207"/>
      <c r="ER72" s="207"/>
      <c r="ES72" s="207"/>
      <c r="ET72" s="207"/>
      <c r="EU72" s="207"/>
      <c r="EV72" s="207"/>
      <c r="EW72" s="207"/>
      <c r="EX72" s="207"/>
      <c r="EY72" s="207"/>
      <c r="EZ72" s="207"/>
      <c r="FA72" s="207"/>
      <c r="FB72" s="207"/>
      <c r="FC72" s="207">
        <v>0</v>
      </c>
      <c r="FD72" s="207">
        <v>0</v>
      </c>
      <c r="FE72" s="207"/>
      <c r="FF72" s="207"/>
      <c r="FG72" s="207"/>
      <c r="FH72" s="207">
        <v>1.0000000000000001E-30</v>
      </c>
      <c r="FI72" s="209">
        <v>32.1</v>
      </c>
      <c r="FJ72" s="209">
        <f t="shared" si="6"/>
        <v>3.2100000000000005E-29</v>
      </c>
      <c r="FK72" s="207"/>
      <c r="FL72" s="207"/>
      <c r="FM72" s="207"/>
      <c r="FN72" s="207">
        <v>0</v>
      </c>
      <c r="FO72" s="207">
        <v>0</v>
      </c>
      <c r="FP72" s="207"/>
      <c r="FQ72" s="207"/>
      <c r="FR72" s="207"/>
      <c r="FS72" s="207">
        <v>1.0000000000000001E-30</v>
      </c>
      <c r="FT72" s="209">
        <v>25.68</v>
      </c>
      <c r="FU72" s="209">
        <f t="shared" si="7"/>
        <v>2.5680000000000004E-29</v>
      </c>
      <c r="FV72" s="207"/>
      <c r="FW72" s="207"/>
      <c r="FX72" s="207"/>
      <c r="FY72" s="207">
        <v>0</v>
      </c>
      <c r="FZ72" s="207">
        <v>0</v>
      </c>
      <c r="GA72" s="207"/>
      <c r="GB72" s="207"/>
      <c r="GC72" s="207"/>
      <c r="GD72" s="207">
        <v>0</v>
      </c>
      <c r="GE72" s="209">
        <v>56.12</v>
      </c>
      <c r="GF72" s="209">
        <f t="shared" si="8"/>
        <v>0</v>
      </c>
      <c r="GG72" s="207"/>
      <c r="GH72" s="207"/>
      <c r="GI72" s="207"/>
      <c r="GJ72" s="207"/>
      <c r="GK72" s="207"/>
      <c r="GL72" s="207"/>
      <c r="GM72" s="207"/>
      <c r="GN72" s="207"/>
      <c r="GO72" s="207"/>
      <c r="GP72" s="207"/>
      <c r="GQ72" s="207"/>
      <c r="GR72" s="207"/>
      <c r="GS72" s="207"/>
      <c r="GT72" s="207"/>
      <c r="GU72" s="207"/>
      <c r="GV72" s="207"/>
      <c r="GW72" s="207"/>
      <c r="GX72" s="207" t="s">
        <v>918</v>
      </c>
      <c r="GY72" s="207">
        <v>0</v>
      </c>
      <c r="GZ72" s="207" t="s">
        <v>918</v>
      </c>
      <c r="HA72" s="207">
        <v>0</v>
      </c>
      <c r="HB72" s="207"/>
      <c r="HC72" s="207">
        <v>1</v>
      </c>
      <c r="HD72" s="207">
        <f>+HH72+HM72+HR72+HW72</f>
        <v>2400</v>
      </c>
      <c r="HE72" s="207">
        <v>2</v>
      </c>
      <c r="HF72" s="207"/>
      <c r="HG72" s="207"/>
      <c r="HH72" s="207">
        <v>800</v>
      </c>
      <c r="HI72" s="209">
        <v>2.73</v>
      </c>
      <c r="HJ72" s="209">
        <f t="shared" si="11"/>
        <v>2184</v>
      </c>
      <c r="HK72" s="207">
        <v>2</v>
      </c>
      <c r="HL72" s="207" t="s">
        <v>5280</v>
      </c>
      <c r="HM72" s="207">
        <v>800</v>
      </c>
      <c r="HN72" s="209">
        <v>2.73</v>
      </c>
      <c r="HO72" s="209">
        <f t="shared" si="12"/>
        <v>2184</v>
      </c>
      <c r="HP72" s="207">
        <v>2</v>
      </c>
      <c r="HQ72" s="207"/>
      <c r="HR72" s="207">
        <v>800</v>
      </c>
      <c r="HS72" s="209">
        <v>2.73</v>
      </c>
      <c r="HT72" s="209">
        <f t="shared" si="13"/>
        <v>2184</v>
      </c>
      <c r="HU72" s="207"/>
      <c r="HV72" s="207"/>
      <c r="HW72" s="207"/>
      <c r="HX72" s="209">
        <v>2.73</v>
      </c>
      <c r="HY72" s="209">
        <f t="shared" si="14"/>
        <v>0</v>
      </c>
      <c r="HZ72" s="207">
        <v>3</v>
      </c>
      <c r="IA72" s="209">
        <v>3890.25</v>
      </c>
      <c r="IB72" s="209">
        <f t="shared" si="15"/>
        <v>11670.75</v>
      </c>
      <c r="IC72" s="158"/>
      <c r="ID72" s="169"/>
      <c r="IE72" s="169"/>
      <c r="IF72" s="169"/>
      <c r="IG72" s="165"/>
      <c r="IH72" s="165"/>
      <c r="II72" s="165"/>
      <c r="IJ72" s="165"/>
      <c r="IK72" s="165"/>
      <c r="IL72" s="210"/>
      <c r="IM72" s="211">
        <f t="shared" si="16"/>
        <v>5.7780000000000004E-29</v>
      </c>
      <c r="IN72" s="209">
        <v>7500</v>
      </c>
      <c r="IO72" s="212">
        <f t="shared" si="17"/>
        <v>1</v>
      </c>
      <c r="IP72" s="209">
        <f t="shared" si="18"/>
        <v>18222.75</v>
      </c>
      <c r="IQ72" s="209">
        <v>10000</v>
      </c>
      <c r="IR72" s="212">
        <f t="shared" si="19"/>
        <v>2</v>
      </c>
      <c r="IS72" s="213"/>
      <c r="IT72" s="291"/>
      <c r="IV72" s="66" t="s">
        <v>5324</v>
      </c>
      <c r="IW72" s="66" t="s">
        <v>5325</v>
      </c>
    </row>
    <row r="73" spans="1:257" x14ac:dyDescent="0.4">
      <c r="A73" s="158">
        <f>+A68+1</f>
        <v>8</v>
      </c>
      <c r="B73" s="156" t="s">
        <v>887</v>
      </c>
      <c r="C73" s="156">
        <v>420</v>
      </c>
      <c r="D73" s="251">
        <v>63513</v>
      </c>
      <c r="E73" s="251">
        <v>1471</v>
      </c>
      <c r="F73" s="204" t="s">
        <v>5323</v>
      </c>
      <c r="G73" s="251">
        <v>11</v>
      </c>
      <c r="H73" s="156"/>
      <c r="I73" s="156" t="s">
        <v>3528</v>
      </c>
      <c r="J73" s="158" t="s">
        <v>3819</v>
      </c>
      <c r="K73" s="158"/>
      <c r="L73" s="158" t="s">
        <v>3336</v>
      </c>
      <c r="M73" s="158"/>
      <c r="N73" s="205">
        <v>74</v>
      </c>
      <c r="O73" s="158">
        <v>94</v>
      </c>
      <c r="P73" s="203" t="s">
        <v>5278</v>
      </c>
      <c r="Q73" s="158">
        <v>52</v>
      </c>
      <c r="R73" s="158"/>
      <c r="S73" s="158"/>
      <c r="T73" s="158"/>
      <c r="U73" s="158"/>
      <c r="V73" s="367">
        <v>41816</v>
      </c>
      <c r="W73" s="366">
        <v>41957</v>
      </c>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205"/>
      <c r="AV73" s="205"/>
      <c r="AW73" s="205"/>
      <c r="AX73" s="205"/>
      <c r="AY73" s="214"/>
      <c r="AZ73" s="205"/>
      <c r="BA73" s="205"/>
      <c r="BB73" s="205"/>
      <c r="BC73" s="207"/>
      <c r="BD73" s="207"/>
      <c r="BE73" s="207"/>
      <c r="BF73" s="207"/>
      <c r="BG73" s="207"/>
      <c r="BH73" s="207"/>
      <c r="BI73" s="207"/>
      <c r="BJ73" s="207"/>
      <c r="BK73" s="207"/>
      <c r="BL73" s="208"/>
      <c r="BM73" s="209"/>
      <c r="BN73" s="209"/>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9"/>
      <c r="CM73" s="209"/>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9"/>
      <c r="DL73" s="209"/>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9"/>
      <c r="EK73" s="209"/>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9"/>
      <c r="FJ73" s="209"/>
      <c r="FK73" s="207"/>
      <c r="FL73" s="207"/>
      <c r="FM73" s="207"/>
      <c r="FN73" s="207"/>
      <c r="FO73" s="207"/>
      <c r="FP73" s="207"/>
      <c r="FQ73" s="207"/>
      <c r="FR73" s="207"/>
      <c r="FS73" s="207"/>
      <c r="FT73" s="209"/>
      <c r="FU73" s="209"/>
      <c r="FV73" s="207"/>
      <c r="FW73" s="207"/>
      <c r="FX73" s="207"/>
      <c r="FY73" s="207"/>
      <c r="FZ73" s="207"/>
      <c r="GA73" s="207"/>
      <c r="GB73" s="207"/>
      <c r="GC73" s="207"/>
      <c r="GD73" s="207"/>
      <c r="GE73" s="209"/>
      <c r="GF73" s="209"/>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9"/>
      <c r="HJ73" s="209"/>
      <c r="HK73" s="207"/>
      <c r="HL73" s="207"/>
      <c r="HM73" s="207"/>
      <c r="HN73" s="209"/>
      <c r="HO73" s="209"/>
      <c r="HP73" s="207"/>
      <c r="HQ73" s="207"/>
      <c r="HR73" s="207"/>
      <c r="HS73" s="209"/>
      <c r="HT73" s="209"/>
      <c r="HU73" s="207"/>
      <c r="HV73" s="207"/>
      <c r="HW73" s="207"/>
      <c r="HX73" s="209"/>
      <c r="HY73" s="209"/>
      <c r="HZ73" s="207"/>
      <c r="IA73" s="209"/>
      <c r="IB73" s="209"/>
      <c r="IC73" s="158"/>
      <c r="ID73" s="169"/>
      <c r="IE73" s="169"/>
      <c r="IF73" s="169"/>
      <c r="IG73" s="165"/>
      <c r="IH73" s="165"/>
      <c r="II73" s="165"/>
      <c r="IJ73" s="165"/>
      <c r="IK73" s="165"/>
      <c r="IL73" s="210"/>
      <c r="IM73" s="211"/>
      <c r="IN73" s="209"/>
      <c r="IO73" s="212"/>
      <c r="IP73" s="209"/>
      <c r="IQ73" s="209"/>
      <c r="IR73" s="212"/>
      <c r="IS73" s="213"/>
      <c r="IT73" s="291"/>
      <c r="IV73" s="66" t="s">
        <v>5326</v>
      </c>
      <c r="IW73" s="66" t="s">
        <v>5327</v>
      </c>
    </row>
    <row r="74" spans="1:257" x14ac:dyDescent="0.4">
      <c r="A74" s="158">
        <f>+A69+1</f>
        <v>8</v>
      </c>
      <c r="B74" s="156" t="s">
        <v>887</v>
      </c>
      <c r="C74" s="156">
        <v>420</v>
      </c>
      <c r="D74" s="251">
        <v>63513</v>
      </c>
      <c r="E74" s="251">
        <v>1471</v>
      </c>
      <c r="F74" s="204" t="s">
        <v>5323</v>
      </c>
      <c r="G74" s="251">
        <v>11</v>
      </c>
      <c r="H74" s="156"/>
      <c r="I74" s="156" t="s">
        <v>3528</v>
      </c>
      <c r="J74" s="158" t="s">
        <v>3819</v>
      </c>
      <c r="K74" s="158"/>
      <c r="L74" s="158" t="s">
        <v>3336</v>
      </c>
      <c r="M74" s="158"/>
      <c r="N74" s="205">
        <v>74</v>
      </c>
      <c r="O74" s="158">
        <v>94</v>
      </c>
      <c r="P74" s="203" t="s">
        <v>5278</v>
      </c>
      <c r="Q74" s="158">
        <v>52</v>
      </c>
      <c r="R74" s="158"/>
      <c r="S74" s="158"/>
      <c r="T74" s="158"/>
      <c r="U74" s="158"/>
      <c r="V74" s="367">
        <v>41816</v>
      </c>
      <c r="W74" s="366">
        <v>41957</v>
      </c>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205"/>
      <c r="AV74" s="205"/>
      <c r="AW74" s="205"/>
      <c r="AX74" s="205"/>
      <c r="AY74" s="214"/>
      <c r="AZ74" s="205"/>
      <c r="BA74" s="205"/>
      <c r="BB74" s="205"/>
      <c r="BC74" s="207"/>
      <c r="BD74" s="207"/>
      <c r="BE74" s="207"/>
      <c r="BF74" s="207"/>
      <c r="BG74" s="207"/>
      <c r="BH74" s="207"/>
      <c r="BI74" s="207"/>
      <c r="BJ74" s="207"/>
      <c r="BK74" s="207"/>
      <c r="BL74" s="208"/>
      <c r="BM74" s="209"/>
      <c r="BN74" s="209"/>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9"/>
      <c r="CM74" s="209"/>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9"/>
      <c r="DL74" s="209"/>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9"/>
      <c r="EK74" s="209"/>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9"/>
      <c r="FJ74" s="209"/>
      <c r="FK74" s="207"/>
      <c r="FL74" s="207"/>
      <c r="FM74" s="207"/>
      <c r="FN74" s="207"/>
      <c r="FO74" s="207"/>
      <c r="FP74" s="207"/>
      <c r="FQ74" s="207"/>
      <c r="FR74" s="207"/>
      <c r="FS74" s="207"/>
      <c r="FT74" s="209"/>
      <c r="FU74" s="209"/>
      <c r="FV74" s="207"/>
      <c r="FW74" s="207"/>
      <c r="FX74" s="207"/>
      <c r="FY74" s="207"/>
      <c r="FZ74" s="207"/>
      <c r="GA74" s="207"/>
      <c r="GB74" s="207"/>
      <c r="GC74" s="207"/>
      <c r="GD74" s="207"/>
      <c r="GE74" s="209"/>
      <c r="GF74" s="209"/>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9"/>
      <c r="HJ74" s="209"/>
      <c r="HK74" s="207"/>
      <c r="HL74" s="207"/>
      <c r="HM74" s="207"/>
      <c r="HN74" s="209"/>
      <c r="HO74" s="209"/>
      <c r="HP74" s="207"/>
      <c r="HQ74" s="207"/>
      <c r="HR74" s="207"/>
      <c r="HS74" s="209"/>
      <c r="HT74" s="209"/>
      <c r="HU74" s="207"/>
      <c r="HV74" s="207"/>
      <c r="HW74" s="207"/>
      <c r="HX74" s="209"/>
      <c r="HY74" s="209"/>
      <c r="HZ74" s="207"/>
      <c r="IA74" s="209"/>
      <c r="IB74" s="209"/>
      <c r="IC74" s="158"/>
      <c r="ID74" s="169"/>
      <c r="IE74" s="169"/>
      <c r="IF74" s="169"/>
      <c r="IG74" s="165"/>
      <c r="IH74" s="165"/>
      <c r="II74" s="165"/>
      <c r="IJ74" s="165"/>
      <c r="IK74" s="165"/>
      <c r="IL74" s="210"/>
      <c r="IM74" s="211"/>
      <c r="IN74" s="209"/>
      <c r="IO74" s="212"/>
      <c r="IP74" s="209"/>
      <c r="IQ74" s="209"/>
      <c r="IR74" s="212"/>
      <c r="IS74" s="213"/>
      <c r="IT74" s="291"/>
      <c r="IV74" s="66" t="s">
        <v>5328</v>
      </c>
      <c r="IW74" s="66" t="s">
        <v>5329</v>
      </c>
    </row>
    <row r="75" spans="1:257" x14ac:dyDescent="0.4">
      <c r="A75" s="158">
        <f>+A70+1</f>
        <v>8</v>
      </c>
      <c r="B75" s="156" t="s">
        <v>887</v>
      </c>
      <c r="C75" s="156">
        <v>420</v>
      </c>
      <c r="D75" s="251">
        <v>63513</v>
      </c>
      <c r="E75" s="251">
        <v>1471</v>
      </c>
      <c r="F75" s="204" t="s">
        <v>5323</v>
      </c>
      <c r="G75" s="251">
        <v>11</v>
      </c>
      <c r="H75" s="156"/>
      <c r="I75" s="156" t="s">
        <v>3528</v>
      </c>
      <c r="J75" s="158" t="s">
        <v>3819</v>
      </c>
      <c r="K75" s="158"/>
      <c r="L75" s="158" t="s">
        <v>3336</v>
      </c>
      <c r="M75" s="158"/>
      <c r="N75" s="205">
        <v>74</v>
      </c>
      <c r="O75" s="158">
        <v>94</v>
      </c>
      <c r="P75" s="203" t="s">
        <v>5278</v>
      </c>
      <c r="Q75" s="158">
        <v>52</v>
      </c>
      <c r="R75" s="158"/>
      <c r="S75" s="158"/>
      <c r="T75" s="158"/>
      <c r="U75" s="158"/>
      <c r="V75" s="367">
        <v>41816</v>
      </c>
      <c r="W75" s="366">
        <v>41957</v>
      </c>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205"/>
      <c r="AV75" s="205"/>
      <c r="AW75" s="205"/>
      <c r="AX75" s="205"/>
      <c r="AY75" s="214"/>
      <c r="AZ75" s="205"/>
      <c r="BA75" s="205"/>
      <c r="BB75" s="205"/>
      <c r="BC75" s="207"/>
      <c r="BD75" s="207"/>
      <c r="BE75" s="207"/>
      <c r="BF75" s="207"/>
      <c r="BG75" s="207"/>
      <c r="BH75" s="207"/>
      <c r="BI75" s="207"/>
      <c r="BJ75" s="207"/>
      <c r="BK75" s="207"/>
      <c r="BL75" s="208"/>
      <c r="BM75" s="209"/>
      <c r="BN75" s="209"/>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9"/>
      <c r="CM75" s="209"/>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9"/>
      <c r="DL75" s="209"/>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9"/>
      <c r="EK75" s="209"/>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9"/>
      <c r="FJ75" s="209"/>
      <c r="FK75" s="207"/>
      <c r="FL75" s="207"/>
      <c r="FM75" s="207"/>
      <c r="FN75" s="207"/>
      <c r="FO75" s="207"/>
      <c r="FP75" s="207"/>
      <c r="FQ75" s="207"/>
      <c r="FR75" s="207"/>
      <c r="FS75" s="207"/>
      <c r="FT75" s="209"/>
      <c r="FU75" s="209"/>
      <c r="FV75" s="207"/>
      <c r="FW75" s="207"/>
      <c r="FX75" s="207"/>
      <c r="FY75" s="207"/>
      <c r="FZ75" s="207"/>
      <c r="GA75" s="207"/>
      <c r="GB75" s="207"/>
      <c r="GC75" s="207"/>
      <c r="GD75" s="207"/>
      <c r="GE75" s="209"/>
      <c r="GF75" s="209"/>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9"/>
      <c r="HJ75" s="209"/>
      <c r="HK75" s="207"/>
      <c r="HL75" s="207"/>
      <c r="HM75" s="207"/>
      <c r="HN75" s="209"/>
      <c r="HO75" s="209"/>
      <c r="HP75" s="207"/>
      <c r="HQ75" s="207"/>
      <c r="HR75" s="207"/>
      <c r="HS75" s="209"/>
      <c r="HT75" s="209"/>
      <c r="HU75" s="207"/>
      <c r="HV75" s="207"/>
      <c r="HW75" s="207"/>
      <c r="HX75" s="209"/>
      <c r="HY75" s="209"/>
      <c r="HZ75" s="207"/>
      <c r="IA75" s="209"/>
      <c r="IB75" s="209"/>
      <c r="IC75" s="158"/>
      <c r="ID75" s="169"/>
      <c r="IE75" s="169"/>
      <c r="IF75" s="169"/>
      <c r="IG75" s="165"/>
      <c r="IH75" s="165"/>
      <c r="II75" s="165"/>
      <c r="IJ75" s="165"/>
      <c r="IK75" s="165"/>
      <c r="IL75" s="210"/>
      <c r="IM75" s="211"/>
      <c r="IN75" s="209"/>
      <c r="IO75" s="212"/>
      <c r="IP75" s="209"/>
      <c r="IQ75" s="209"/>
      <c r="IR75" s="212"/>
      <c r="IS75" s="213"/>
      <c r="IT75" s="291"/>
      <c r="IV75" s="66" t="s">
        <v>5330</v>
      </c>
      <c r="IW75" s="66" t="s">
        <v>5331</v>
      </c>
    </row>
    <row r="76" spans="1:257" x14ac:dyDescent="0.4">
      <c r="A76" s="158">
        <f>+A71+1</f>
        <v>1</v>
      </c>
      <c r="B76" s="156" t="s">
        <v>887</v>
      </c>
      <c r="C76" s="156">
        <v>420</v>
      </c>
      <c r="D76" s="251">
        <v>63513</v>
      </c>
      <c r="E76" s="251">
        <v>1471</v>
      </c>
      <c r="F76" s="204" t="s">
        <v>5323</v>
      </c>
      <c r="G76" s="251">
        <v>11</v>
      </c>
      <c r="H76" s="156"/>
      <c r="I76" s="156" t="s">
        <v>3528</v>
      </c>
      <c r="J76" s="158" t="s">
        <v>3819</v>
      </c>
      <c r="K76" s="158"/>
      <c r="L76" s="158" t="s">
        <v>3336</v>
      </c>
      <c r="M76" s="158"/>
      <c r="N76" s="205">
        <v>74</v>
      </c>
      <c r="O76" s="158">
        <v>94</v>
      </c>
      <c r="P76" s="203" t="s">
        <v>5278</v>
      </c>
      <c r="Q76" s="158">
        <v>52</v>
      </c>
      <c r="R76" s="158"/>
      <c r="S76" s="158"/>
      <c r="T76" s="158"/>
      <c r="U76" s="158"/>
      <c r="V76" s="367">
        <v>41816</v>
      </c>
      <c r="W76" s="366">
        <v>41957</v>
      </c>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205"/>
      <c r="AV76" s="205"/>
      <c r="AW76" s="205"/>
      <c r="AX76" s="205"/>
      <c r="AY76" s="214"/>
      <c r="AZ76" s="205"/>
      <c r="BA76" s="205"/>
      <c r="BB76" s="205"/>
      <c r="BC76" s="207"/>
      <c r="BD76" s="207"/>
      <c r="BE76" s="207"/>
      <c r="BF76" s="207"/>
      <c r="BG76" s="207"/>
      <c r="BH76" s="207"/>
      <c r="BI76" s="207"/>
      <c r="BJ76" s="207"/>
      <c r="BK76" s="207"/>
      <c r="BL76" s="208"/>
      <c r="BM76" s="209"/>
      <c r="BN76" s="209"/>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9"/>
      <c r="CM76" s="209"/>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9"/>
      <c r="DL76" s="209"/>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9"/>
      <c r="EK76" s="209"/>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9"/>
      <c r="FJ76" s="209"/>
      <c r="FK76" s="207"/>
      <c r="FL76" s="207"/>
      <c r="FM76" s="207"/>
      <c r="FN76" s="207"/>
      <c r="FO76" s="207"/>
      <c r="FP76" s="207"/>
      <c r="FQ76" s="207"/>
      <c r="FR76" s="207"/>
      <c r="FS76" s="207"/>
      <c r="FT76" s="209"/>
      <c r="FU76" s="209"/>
      <c r="FV76" s="207"/>
      <c r="FW76" s="207"/>
      <c r="FX76" s="207"/>
      <c r="FY76" s="207"/>
      <c r="FZ76" s="207"/>
      <c r="GA76" s="207"/>
      <c r="GB76" s="207"/>
      <c r="GC76" s="207"/>
      <c r="GD76" s="207"/>
      <c r="GE76" s="209"/>
      <c r="GF76" s="209"/>
      <c r="GG76" s="207"/>
      <c r="GH76" s="207"/>
      <c r="GI76" s="207"/>
      <c r="GJ76" s="207"/>
      <c r="GK76" s="207"/>
      <c r="GL76" s="207"/>
      <c r="GM76" s="207"/>
      <c r="GN76" s="207"/>
      <c r="GO76" s="207"/>
      <c r="GP76" s="207"/>
      <c r="GQ76" s="207"/>
      <c r="GR76" s="207"/>
      <c r="GS76" s="207"/>
      <c r="GT76" s="207"/>
      <c r="GU76" s="207"/>
      <c r="GV76" s="207"/>
      <c r="GW76" s="207"/>
      <c r="GX76" s="207"/>
      <c r="GY76" s="207"/>
      <c r="GZ76" s="207"/>
      <c r="HA76" s="207"/>
      <c r="HB76" s="207"/>
      <c r="HC76" s="207"/>
      <c r="HD76" s="207"/>
      <c r="HE76" s="207"/>
      <c r="HF76" s="207"/>
      <c r="HG76" s="207"/>
      <c r="HH76" s="207"/>
      <c r="HI76" s="209"/>
      <c r="HJ76" s="209"/>
      <c r="HK76" s="207"/>
      <c r="HL76" s="207"/>
      <c r="HM76" s="207"/>
      <c r="HN76" s="209"/>
      <c r="HO76" s="209"/>
      <c r="HP76" s="207"/>
      <c r="HQ76" s="207"/>
      <c r="HR76" s="207"/>
      <c r="HS76" s="209"/>
      <c r="HT76" s="209"/>
      <c r="HU76" s="207"/>
      <c r="HV76" s="207"/>
      <c r="HW76" s="207"/>
      <c r="HX76" s="209"/>
      <c r="HY76" s="209"/>
      <c r="HZ76" s="207"/>
      <c r="IA76" s="209"/>
      <c r="IB76" s="209"/>
      <c r="IC76" s="158"/>
      <c r="ID76" s="169"/>
      <c r="IE76" s="169"/>
      <c r="IF76" s="169"/>
      <c r="IG76" s="165"/>
      <c r="IH76" s="165"/>
      <c r="II76" s="165"/>
      <c r="IJ76" s="165"/>
      <c r="IK76" s="165"/>
      <c r="IL76" s="210"/>
      <c r="IM76" s="211"/>
      <c r="IN76" s="209"/>
      <c r="IO76" s="212"/>
      <c r="IP76" s="209"/>
      <c r="IQ76" s="209"/>
      <c r="IR76" s="212"/>
      <c r="IS76" s="213"/>
      <c r="IT76" s="291"/>
      <c r="IV76" s="66" t="s">
        <v>5332</v>
      </c>
      <c r="IW76" s="66" t="s">
        <v>5333</v>
      </c>
    </row>
    <row r="77" spans="1:257" x14ac:dyDescent="0.4">
      <c r="A77" s="158"/>
      <c r="B77" s="156"/>
      <c r="C77" s="156"/>
      <c r="D77" s="156"/>
      <c r="E77" s="156"/>
      <c r="F77" s="204"/>
      <c r="G77" s="156"/>
      <c r="H77" s="156"/>
      <c r="I77" s="156"/>
      <c r="J77" s="158"/>
      <c r="K77" s="158"/>
      <c r="L77" s="158"/>
      <c r="M77" s="158"/>
      <c r="N77" s="205"/>
      <c r="O77" s="158"/>
      <c r="P77" s="203"/>
      <c r="Q77" s="158"/>
      <c r="R77" s="158"/>
      <c r="S77" s="158"/>
      <c r="T77" s="158"/>
      <c r="U77" s="158"/>
      <c r="V77" s="367"/>
      <c r="W77" s="366"/>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205"/>
      <c r="AV77" s="205"/>
      <c r="AW77" s="205"/>
      <c r="AX77" s="205"/>
      <c r="AY77" s="214"/>
      <c r="AZ77" s="205"/>
      <c r="BA77" s="205"/>
      <c r="BB77" s="205"/>
      <c r="BC77" s="207"/>
      <c r="BD77" s="207"/>
      <c r="BE77" s="207"/>
      <c r="BF77" s="207"/>
      <c r="BG77" s="207"/>
      <c r="BH77" s="207"/>
      <c r="BI77" s="207"/>
      <c r="BJ77" s="207"/>
      <c r="BK77" s="207"/>
      <c r="BL77" s="208"/>
      <c r="BM77" s="209"/>
      <c r="BN77" s="209"/>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9"/>
      <c r="CM77" s="209"/>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9"/>
      <c r="DL77" s="209"/>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9"/>
      <c r="EK77" s="209"/>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9"/>
      <c r="FJ77" s="209"/>
      <c r="FK77" s="207"/>
      <c r="FL77" s="207"/>
      <c r="FM77" s="207"/>
      <c r="FN77" s="207"/>
      <c r="FO77" s="207"/>
      <c r="FP77" s="207"/>
      <c r="FQ77" s="207"/>
      <c r="FR77" s="207"/>
      <c r="FS77" s="207"/>
      <c r="FT77" s="209"/>
      <c r="FU77" s="209"/>
      <c r="FV77" s="207"/>
      <c r="FW77" s="207"/>
      <c r="FX77" s="207"/>
      <c r="FY77" s="207"/>
      <c r="FZ77" s="207"/>
      <c r="GA77" s="207"/>
      <c r="GB77" s="207"/>
      <c r="GC77" s="207"/>
      <c r="GD77" s="207"/>
      <c r="GE77" s="209"/>
      <c r="GF77" s="209"/>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9"/>
      <c r="HJ77" s="209"/>
      <c r="HK77" s="207"/>
      <c r="HL77" s="207"/>
      <c r="HM77" s="207"/>
      <c r="HN77" s="209"/>
      <c r="HO77" s="209"/>
      <c r="HP77" s="207"/>
      <c r="HQ77" s="207"/>
      <c r="HR77" s="207"/>
      <c r="HS77" s="209"/>
      <c r="HT77" s="209"/>
      <c r="HU77" s="207"/>
      <c r="HV77" s="207"/>
      <c r="HW77" s="207"/>
      <c r="HX77" s="209"/>
      <c r="HY77" s="209"/>
      <c r="HZ77" s="207"/>
      <c r="IA77" s="209"/>
      <c r="IB77" s="209"/>
      <c r="IC77" s="158"/>
      <c r="ID77" s="169"/>
      <c r="IE77" s="169"/>
      <c r="IF77" s="169"/>
      <c r="IG77" s="165"/>
      <c r="IH77" s="165"/>
      <c r="II77" s="165"/>
      <c r="IJ77" s="165"/>
      <c r="IK77" s="165"/>
      <c r="IL77" s="210"/>
      <c r="IM77" s="211"/>
      <c r="IN77" s="209"/>
      <c r="IO77" s="212"/>
      <c r="IP77" s="209"/>
      <c r="IQ77" s="209"/>
      <c r="IR77" s="212"/>
      <c r="IS77" s="213"/>
      <c r="IT77" s="291"/>
      <c r="IV77" s="66" t="s">
        <v>5334</v>
      </c>
      <c r="IW77" s="66" t="s">
        <v>5335</v>
      </c>
    </row>
    <row r="78" spans="1:257" x14ac:dyDescent="0.4">
      <c r="A78" s="158">
        <f>+A72+1</f>
        <v>9</v>
      </c>
      <c r="B78" s="156" t="s">
        <v>887</v>
      </c>
      <c r="C78" s="156">
        <v>422</v>
      </c>
      <c r="D78" s="251">
        <v>62174</v>
      </c>
      <c r="E78" s="251">
        <v>1481</v>
      </c>
      <c r="F78" s="204" t="s">
        <v>5336</v>
      </c>
      <c r="G78" s="251">
        <v>11</v>
      </c>
      <c r="H78" s="156"/>
      <c r="I78" s="156" t="s">
        <v>3528</v>
      </c>
      <c r="J78" s="158" t="s">
        <v>3849</v>
      </c>
      <c r="K78" s="158"/>
      <c r="L78" s="216" t="s">
        <v>3850</v>
      </c>
      <c r="M78" s="158"/>
      <c r="N78" s="205">
        <v>79</v>
      </c>
      <c r="O78" s="216">
        <v>99</v>
      </c>
      <c r="P78" s="203" t="s">
        <v>5337</v>
      </c>
      <c r="Q78" s="216">
        <v>52</v>
      </c>
      <c r="R78" s="216"/>
      <c r="S78" s="216"/>
      <c r="T78" s="216"/>
      <c r="U78" s="216"/>
      <c r="V78" s="367"/>
      <c r="W78" s="36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158" t="s">
        <v>5225</v>
      </c>
      <c r="AU78" s="205">
        <v>79</v>
      </c>
      <c r="AV78" s="205">
        <v>20</v>
      </c>
      <c r="AW78" s="205">
        <f t="shared" si="0"/>
        <v>99</v>
      </c>
      <c r="AX78" s="205" t="s">
        <v>5337</v>
      </c>
      <c r="AY78" s="214">
        <v>28</v>
      </c>
      <c r="AZ78" s="205">
        <v>24</v>
      </c>
      <c r="BA78" s="205">
        <f t="shared" si="1"/>
        <v>52</v>
      </c>
      <c r="BB78" s="205"/>
      <c r="BC78" s="207">
        <v>1</v>
      </c>
      <c r="BD78" s="207">
        <v>45</v>
      </c>
      <c r="BE78" s="207">
        <f>+BC78*BD78*10</f>
        <v>450</v>
      </c>
      <c r="BF78" s="207">
        <v>0</v>
      </c>
      <c r="BG78" s="207"/>
      <c r="BH78" s="207">
        <v>0</v>
      </c>
      <c r="BI78" s="207"/>
      <c r="BJ78" s="207"/>
      <c r="BK78" s="207"/>
      <c r="BL78" s="208">
        <v>0</v>
      </c>
      <c r="BM78" s="209">
        <v>249.45</v>
      </c>
      <c r="BN78" s="209">
        <f t="shared" si="2"/>
        <v>0</v>
      </c>
      <c r="BO78" s="207"/>
      <c r="BP78" s="207"/>
      <c r="BQ78" s="207"/>
      <c r="BR78" s="207"/>
      <c r="BS78" s="207"/>
      <c r="BT78" s="207"/>
      <c r="BU78" s="207"/>
      <c r="BV78" s="207"/>
      <c r="BW78" s="207"/>
      <c r="BX78" s="207"/>
      <c r="BY78" s="207"/>
      <c r="BZ78" s="207"/>
      <c r="CA78" s="207"/>
      <c r="CB78" s="207"/>
      <c r="CC78" s="207"/>
      <c r="CD78" s="207"/>
      <c r="CE78" s="207"/>
      <c r="CF78" s="207"/>
      <c r="CG78" s="207">
        <v>0</v>
      </c>
      <c r="CH78" s="207"/>
      <c r="CI78" s="207"/>
      <c r="CJ78" s="207"/>
      <c r="CK78" s="207">
        <v>0</v>
      </c>
      <c r="CL78" s="209">
        <v>477.3</v>
      </c>
      <c r="CM78" s="209">
        <f t="shared" si="3"/>
        <v>0</v>
      </c>
      <c r="CN78" s="207"/>
      <c r="CO78" s="207"/>
      <c r="CP78" s="207"/>
      <c r="CQ78" s="207"/>
      <c r="CR78" s="207"/>
      <c r="CS78" s="207"/>
      <c r="CT78" s="207"/>
      <c r="CU78" s="207"/>
      <c r="CV78" s="207"/>
      <c r="CW78" s="207"/>
      <c r="CX78" s="207"/>
      <c r="CY78" s="207"/>
      <c r="CZ78" s="207"/>
      <c r="DA78" s="207"/>
      <c r="DB78" s="207"/>
      <c r="DC78" s="207"/>
      <c r="DD78" s="207"/>
      <c r="DE78" s="207"/>
      <c r="DF78" s="207">
        <v>0</v>
      </c>
      <c r="DG78" s="207"/>
      <c r="DH78" s="207"/>
      <c r="DI78" s="207"/>
      <c r="DJ78" s="207">
        <v>0</v>
      </c>
      <c r="DK78" s="209">
        <v>120.88</v>
      </c>
      <c r="DL78" s="209">
        <f t="shared" si="4"/>
        <v>0</v>
      </c>
      <c r="DM78" s="207"/>
      <c r="DN78" s="207"/>
      <c r="DO78" s="207"/>
      <c r="DP78" s="207"/>
      <c r="DQ78" s="207"/>
      <c r="DR78" s="207"/>
      <c r="DS78" s="207"/>
      <c r="DT78" s="207"/>
      <c r="DU78" s="207"/>
      <c r="DV78" s="207"/>
      <c r="DW78" s="207"/>
      <c r="DX78" s="207"/>
      <c r="DY78" s="207"/>
      <c r="DZ78" s="207"/>
      <c r="EA78" s="207"/>
      <c r="EB78" s="207"/>
      <c r="EC78" s="207"/>
      <c r="ED78" s="207"/>
      <c r="EE78" s="207">
        <v>0</v>
      </c>
      <c r="EF78" s="207"/>
      <c r="EG78" s="207"/>
      <c r="EH78" s="207"/>
      <c r="EI78" s="207">
        <v>0</v>
      </c>
      <c r="EJ78" s="209">
        <v>191.55</v>
      </c>
      <c r="EK78" s="209">
        <f t="shared" si="5"/>
        <v>0</v>
      </c>
      <c r="EL78" s="207"/>
      <c r="EM78" s="207"/>
      <c r="EN78" s="207"/>
      <c r="EO78" s="207"/>
      <c r="EP78" s="207"/>
      <c r="EQ78" s="207"/>
      <c r="ER78" s="207"/>
      <c r="ES78" s="207"/>
      <c r="ET78" s="207"/>
      <c r="EU78" s="207"/>
      <c r="EV78" s="207"/>
      <c r="EW78" s="207"/>
      <c r="EX78" s="207"/>
      <c r="EY78" s="207"/>
      <c r="EZ78" s="207"/>
      <c r="FA78" s="207"/>
      <c r="FB78" s="207"/>
      <c r="FC78" s="207" t="s">
        <v>4980</v>
      </c>
      <c r="FD78" s="207">
        <v>0</v>
      </c>
      <c r="FE78" s="207"/>
      <c r="FF78" s="207"/>
      <c r="FG78" s="207"/>
      <c r="FH78" s="207">
        <v>0</v>
      </c>
      <c r="FI78" s="209">
        <v>32.1</v>
      </c>
      <c r="FJ78" s="209">
        <f t="shared" si="6"/>
        <v>0</v>
      </c>
      <c r="FK78" s="207"/>
      <c r="FL78" s="207"/>
      <c r="FM78" s="207"/>
      <c r="FN78" s="207"/>
      <c r="FO78" s="207">
        <v>0</v>
      </c>
      <c r="FP78" s="207"/>
      <c r="FQ78" s="207"/>
      <c r="FR78" s="207"/>
      <c r="FS78" s="207">
        <v>0</v>
      </c>
      <c r="FT78" s="209">
        <v>25.68</v>
      </c>
      <c r="FU78" s="209">
        <f t="shared" si="7"/>
        <v>0</v>
      </c>
      <c r="FV78" s="207"/>
      <c r="FW78" s="207"/>
      <c r="FX78" s="207"/>
      <c r="FY78" s="207"/>
      <c r="FZ78" s="207">
        <v>0</v>
      </c>
      <c r="GA78" s="207"/>
      <c r="GB78" s="207"/>
      <c r="GC78" s="207"/>
      <c r="GD78" s="207">
        <v>0</v>
      </c>
      <c r="GE78" s="209">
        <v>56.12</v>
      </c>
      <c r="GF78" s="209">
        <f t="shared" si="8"/>
        <v>0</v>
      </c>
      <c r="GG78" s="207"/>
      <c r="GH78" s="207"/>
      <c r="GI78" s="207"/>
      <c r="GJ78" s="207"/>
      <c r="GK78" s="207"/>
      <c r="GL78" s="207"/>
      <c r="GM78" s="207"/>
      <c r="GN78" s="207"/>
      <c r="GO78" s="207"/>
      <c r="GP78" s="207"/>
      <c r="GQ78" s="207"/>
      <c r="GR78" s="207"/>
      <c r="GS78" s="207"/>
      <c r="GT78" s="207"/>
      <c r="GU78" s="207"/>
      <c r="GV78" s="207"/>
      <c r="GW78" s="207"/>
      <c r="GX78" s="207" t="s">
        <v>918</v>
      </c>
      <c r="GY78" s="207">
        <v>0</v>
      </c>
      <c r="GZ78" s="207" t="s">
        <v>918</v>
      </c>
      <c r="HA78" s="207">
        <v>0</v>
      </c>
      <c r="HB78" s="207"/>
      <c r="HC78" s="207">
        <v>1</v>
      </c>
      <c r="HD78" s="207">
        <f t="shared" ref="HD78:HD84" si="64">+HH78+HM78+HR78+HW78</f>
        <v>2000</v>
      </c>
      <c r="HE78" s="207">
        <v>1</v>
      </c>
      <c r="HF78" s="207"/>
      <c r="HG78" s="207"/>
      <c r="HH78" s="207">
        <v>400</v>
      </c>
      <c r="HI78" s="209">
        <v>2.73</v>
      </c>
      <c r="HJ78" s="209">
        <f t="shared" si="11"/>
        <v>1092</v>
      </c>
      <c r="HK78" s="207">
        <v>2</v>
      </c>
      <c r="HL78" s="207"/>
      <c r="HM78" s="207">
        <v>800</v>
      </c>
      <c r="HN78" s="209">
        <v>2.73</v>
      </c>
      <c r="HO78" s="209">
        <f t="shared" si="12"/>
        <v>2184</v>
      </c>
      <c r="HP78" s="207">
        <v>2</v>
      </c>
      <c r="HQ78" s="207"/>
      <c r="HR78" s="207">
        <v>800</v>
      </c>
      <c r="HS78" s="209">
        <v>2.73</v>
      </c>
      <c r="HT78" s="209">
        <f t="shared" si="13"/>
        <v>2184</v>
      </c>
      <c r="HU78" s="207"/>
      <c r="HV78" s="207"/>
      <c r="HW78" s="207"/>
      <c r="HX78" s="209">
        <v>2.73</v>
      </c>
      <c r="HY78" s="209">
        <f t="shared" si="14"/>
        <v>0</v>
      </c>
      <c r="HZ78" s="207">
        <v>2</v>
      </c>
      <c r="IA78" s="209">
        <v>3890.25</v>
      </c>
      <c r="IB78" s="209">
        <f t="shared" si="15"/>
        <v>7780.5</v>
      </c>
      <c r="IC78" s="169"/>
      <c r="ID78" s="169"/>
      <c r="IE78" s="169"/>
      <c r="IF78" s="169"/>
      <c r="IG78" s="165"/>
      <c r="IH78" s="165"/>
      <c r="II78" s="165"/>
      <c r="IJ78" s="165"/>
      <c r="IK78" s="165"/>
      <c r="IL78" s="210"/>
      <c r="IM78" s="211">
        <f t="shared" si="16"/>
        <v>0</v>
      </c>
      <c r="IN78" s="209">
        <v>7500</v>
      </c>
      <c r="IO78" s="212">
        <f t="shared" si="17"/>
        <v>0</v>
      </c>
      <c r="IP78" s="209">
        <f t="shared" si="18"/>
        <v>13240.5</v>
      </c>
      <c r="IQ78" s="209">
        <v>10000</v>
      </c>
      <c r="IR78" s="212">
        <f t="shared" si="19"/>
        <v>2</v>
      </c>
      <c r="IS78" s="213"/>
      <c r="IT78" s="291"/>
      <c r="IV78" s="66" t="s">
        <v>5338</v>
      </c>
      <c r="IW78" s="66" t="s">
        <v>5339</v>
      </c>
    </row>
    <row r="79" spans="1:257" x14ac:dyDescent="0.4">
      <c r="A79" s="158">
        <f t="shared" ref="A79:A134" si="65">+A78+1</f>
        <v>10</v>
      </c>
      <c r="B79" s="156" t="s">
        <v>887</v>
      </c>
      <c r="C79" s="156">
        <v>431</v>
      </c>
      <c r="D79" s="251">
        <v>63547</v>
      </c>
      <c r="E79" s="374">
        <v>1567</v>
      </c>
      <c r="F79" s="204" t="s">
        <v>5340</v>
      </c>
      <c r="G79" s="251">
        <v>11</v>
      </c>
      <c r="H79" s="156"/>
      <c r="I79" s="156" t="s">
        <v>3528</v>
      </c>
      <c r="J79" s="158" t="s">
        <v>3939</v>
      </c>
      <c r="K79" s="158"/>
      <c r="L79" s="218" t="s">
        <v>3940</v>
      </c>
      <c r="M79" s="158"/>
      <c r="N79" s="205">
        <v>48</v>
      </c>
      <c r="O79" s="218">
        <v>68</v>
      </c>
      <c r="P79" s="203" t="s">
        <v>5341</v>
      </c>
      <c r="Q79" s="218">
        <v>56</v>
      </c>
      <c r="R79" s="218"/>
      <c r="S79" s="218"/>
      <c r="T79" s="218"/>
      <c r="U79" s="218"/>
      <c r="V79" s="367">
        <v>41814</v>
      </c>
      <c r="W79" s="366">
        <v>41976</v>
      </c>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158" t="s">
        <v>5243</v>
      </c>
      <c r="AU79" s="205">
        <v>48</v>
      </c>
      <c r="AV79" s="205">
        <v>20</v>
      </c>
      <c r="AW79" s="205">
        <f t="shared" si="0"/>
        <v>68</v>
      </c>
      <c r="AX79" s="205" t="s">
        <v>5341</v>
      </c>
      <c r="AY79" s="214">
        <v>32</v>
      </c>
      <c r="AZ79" s="205">
        <v>24</v>
      </c>
      <c r="BA79" s="205">
        <f t="shared" si="1"/>
        <v>56</v>
      </c>
      <c r="BB79" s="205"/>
      <c r="BC79" s="207">
        <v>1.0000000000000001E-17</v>
      </c>
      <c r="BD79" s="207">
        <v>9.9999999999999997E-29</v>
      </c>
      <c r="BE79" s="207">
        <v>1.0000000000000001E-30</v>
      </c>
      <c r="BF79" s="207">
        <v>2</v>
      </c>
      <c r="BG79" s="207"/>
      <c r="BH79" s="207">
        <v>0</v>
      </c>
      <c r="BI79" s="207"/>
      <c r="BJ79" s="207"/>
      <c r="BK79" s="207"/>
      <c r="BL79" s="208">
        <v>0</v>
      </c>
      <c r="BM79" s="209">
        <v>249.45</v>
      </c>
      <c r="BN79" s="209">
        <f t="shared" si="2"/>
        <v>0</v>
      </c>
      <c r="BO79" s="207"/>
      <c r="BP79" s="207"/>
      <c r="BQ79" s="207"/>
      <c r="BR79" s="207"/>
      <c r="BS79" s="207"/>
      <c r="BT79" s="207"/>
      <c r="BU79" s="207"/>
      <c r="BV79" s="207"/>
      <c r="BW79" s="207"/>
      <c r="BX79" s="207"/>
      <c r="BY79" s="207"/>
      <c r="BZ79" s="207"/>
      <c r="CA79" s="207"/>
      <c r="CB79" s="207"/>
      <c r="CC79" s="207"/>
      <c r="CD79" s="207"/>
      <c r="CE79" s="207"/>
      <c r="CF79" s="207"/>
      <c r="CG79" s="207">
        <v>0</v>
      </c>
      <c r="CH79" s="207"/>
      <c r="CI79" s="207"/>
      <c r="CJ79" s="207"/>
      <c r="CK79" s="207">
        <v>0</v>
      </c>
      <c r="CL79" s="209">
        <v>477.3</v>
      </c>
      <c r="CM79" s="209">
        <f t="shared" si="3"/>
        <v>0</v>
      </c>
      <c r="CN79" s="207"/>
      <c r="CO79" s="207"/>
      <c r="CP79" s="207"/>
      <c r="CQ79" s="207"/>
      <c r="CR79" s="207"/>
      <c r="CS79" s="207"/>
      <c r="CT79" s="207"/>
      <c r="CU79" s="207"/>
      <c r="CV79" s="207"/>
      <c r="CW79" s="207"/>
      <c r="CX79" s="207"/>
      <c r="CY79" s="207"/>
      <c r="CZ79" s="207" t="s">
        <v>4980</v>
      </c>
      <c r="DA79" s="207"/>
      <c r="DB79" s="207"/>
      <c r="DC79" s="207"/>
      <c r="DD79" s="207"/>
      <c r="DE79" s="207">
        <v>0</v>
      </c>
      <c r="DF79" s="207">
        <v>0</v>
      </c>
      <c r="DG79" s="207"/>
      <c r="DH79" s="207" t="s">
        <v>5342</v>
      </c>
      <c r="DI79" s="207"/>
      <c r="DJ79" s="207">
        <v>0</v>
      </c>
      <c r="DK79" s="209">
        <v>120.88</v>
      </c>
      <c r="DL79" s="209">
        <f t="shared" si="4"/>
        <v>0</v>
      </c>
      <c r="DM79" s="207"/>
      <c r="DN79" s="207"/>
      <c r="DO79" s="207"/>
      <c r="DP79" s="207"/>
      <c r="DQ79" s="207"/>
      <c r="DR79" s="207"/>
      <c r="DS79" s="207"/>
      <c r="DT79" s="207"/>
      <c r="DU79" s="207"/>
      <c r="DV79" s="207"/>
      <c r="DW79" s="207"/>
      <c r="DX79" s="207"/>
      <c r="DY79" s="207"/>
      <c r="DZ79" s="207"/>
      <c r="EA79" s="207"/>
      <c r="EB79" s="207"/>
      <c r="EC79" s="207"/>
      <c r="ED79" s="207"/>
      <c r="EE79" s="207">
        <v>0</v>
      </c>
      <c r="EF79" s="207"/>
      <c r="EG79" s="207"/>
      <c r="EH79" s="207"/>
      <c r="EI79" s="207">
        <v>0</v>
      </c>
      <c r="EJ79" s="209">
        <v>191.55</v>
      </c>
      <c r="EK79" s="209">
        <f t="shared" si="5"/>
        <v>0</v>
      </c>
      <c r="EL79" s="207"/>
      <c r="EM79" s="207"/>
      <c r="EN79" s="207"/>
      <c r="EO79" s="207"/>
      <c r="EP79" s="207"/>
      <c r="EQ79" s="207"/>
      <c r="ER79" s="207"/>
      <c r="ES79" s="207"/>
      <c r="ET79" s="207"/>
      <c r="EU79" s="207"/>
      <c r="EV79" s="207"/>
      <c r="EW79" s="207"/>
      <c r="EX79" s="207"/>
      <c r="EY79" s="207"/>
      <c r="EZ79" s="207"/>
      <c r="FA79" s="207"/>
      <c r="FB79" s="207"/>
      <c r="FC79" s="207" t="s">
        <v>4980</v>
      </c>
      <c r="FD79" s="207">
        <v>0</v>
      </c>
      <c r="FE79" s="207"/>
      <c r="FF79" s="207"/>
      <c r="FG79" s="207"/>
      <c r="FH79" s="207">
        <v>0</v>
      </c>
      <c r="FI79" s="209">
        <v>32.1</v>
      </c>
      <c r="FJ79" s="209">
        <f t="shared" si="6"/>
        <v>0</v>
      </c>
      <c r="FK79" s="207"/>
      <c r="FL79" s="207"/>
      <c r="FM79" s="207"/>
      <c r="FN79" s="207"/>
      <c r="FO79" s="207">
        <v>0</v>
      </c>
      <c r="FP79" s="207"/>
      <c r="FQ79" s="207"/>
      <c r="FR79" s="207"/>
      <c r="FS79" s="207">
        <v>0</v>
      </c>
      <c r="FT79" s="209">
        <v>25.68</v>
      </c>
      <c r="FU79" s="209">
        <f t="shared" si="7"/>
        <v>0</v>
      </c>
      <c r="FV79" s="207"/>
      <c r="FW79" s="207"/>
      <c r="FX79" s="207"/>
      <c r="FY79" s="207"/>
      <c r="FZ79" s="207">
        <v>0</v>
      </c>
      <c r="GA79" s="207"/>
      <c r="GB79" s="207"/>
      <c r="GC79" s="207"/>
      <c r="GD79" s="207">
        <v>0</v>
      </c>
      <c r="GE79" s="209">
        <v>56.12</v>
      </c>
      <c r="GF79" s="209">
        <f t="shared" si="8"/>
        <v>0</v>
      </c>
      <c r="GG79" s="207"/>
      <c r="GH79" s="207"/>
      <c r="GI79" s="207"/>
      <c r="GJ79" s="207"/>
      <c r="GK79" s="207"/>
      <c r="GL79" s="207"/>
      <c r="GM79" s="207"/>
      <c r="GN79" s="207"/>
      <c r="GO79" s="207"/>
      <c r="GP79" s="207"/>
      <c r="GQ79" s="207"/>
      <c r="GR79" s="207"/>
      <c r="GS79" s="207"/>
      <c r="GT79" s="207"/>
      <c r="GU79" s="207"/>
      <c r="GV79" s="207"/>
      <c r="GW79" s="207"/>
      <c r="GX79" s="207" t="s">
        <v>918</v>
      </c>
      <c r="GY79" s="207">
        <v>0</v>
      </c>
      <c r="GZ79" s="207" t="s">
        <v>918</v>
      </c>
      <c r="HA79" s="207">
        <v>0</v>
      </c>
      <c r="HB79" s="207"/>
      <c r="HC79" s="207">
        <v>0</v>
      </c>
      <c r="HD79" s="207">
        <f t="shared" si="64"/>
        <v>0</v>
      </c>
      <c r="HE79" s="207"/>
      <c r="HF79" s="207"/>
      <c r="HG79" s="207"/>
      <c r="HH79" s="207">
        <v>0</v>
      </c>
      <c r="HI79" s="209">
        <v>2.73</v>
      </c>
      <c r="HJ79" s="209">
        <f t="shared" si="11"/>
        <v>0</v>
      </c>
      <c r="HK79" s="207"/>
      <c r="HL79" s="207"/>
      <c r="HM79" s="207">
        <v>0</v>
      </c>
      <c r="HN79" s="209">
        <v>2.73</v>
      </c>
      <c r="HO79" s="209">
        <f t="shared" si="12"/>
        <v>0</v>
      </c>
      <c r="HP79" s="207"/>
      <c r="HQ79" s="207"/>
      <c r="HR79" s="207"/>
      <c r="HS79" s="209">
        <v>2.73</v>
      </c>
      <c r="HT79" s="209">
        <f t="shared" si="13"/>
        <v>0</v>
      </c>
      <c r="HU79" s="207"/>
      <c r="HV79" s="207"/>
      <c r="HW79" s="207"/>
      <c r="HX79" s="209">
        <v>2.73</v>
      </c>
      <c r="HY79" s="209">
        <f t="shared" si="14"/>
        <v>0</v>
      </c>
      <c r="HZ79" s="207">
        <v>0</v>
      </c>
      <c r="IA79" s="209">
        <v>3890.25</v>
      </c>
      <c r="IB79" s="209">
        <f t="shared" si="15"/>
        <v>0</v>
      </c>
      <c r="IC79" s="169"/>
      <c r="ID79" s="169"/>
      <c r="IE79" s="169"/>
      <c r="IF79" s="169"/>
      <c r="IG79" s="165"/>
      <c r="IH79" s="165"/>
      <c r="II79" s="165"/>
      <c r="IJ79" s="165"/>
      <c r="IK79" s="165"/>
      <c r="IL79" s="210"/>
      <c r="IM79" s="211">
        <f t="shared" si="16"/>
        <v>0</v>
      </c>
      <c r="IN79" s="209">
        <v>7500</v>
      </c>
      <c r="IO79" s="212">
        <f t="shared" si="17"/>
        <v>0</v>
      </c>
      <c r="IP79" s="209">
        <f t="shared" si="18"/>
        <v>0</v>
      </c>
      <c r="IQ79" s="209">
        <v>10000</v>
      </c>
      <c r="IR79" s="212">
        <f t="shared" si="19"/>
        <v>0</v>
      </c>
      <c r="IS79" s="213"/>
      <c r="IT79" s="291"/>
      <c r="IV79" s="66" t="s">
        <v>5343</v>
      </c>
      <c r="IW79" s="66" t="s">
        <v>5344</v>
      </c>
    </row>
    <row r="80" spans="1:257" x14ac:dyDescent="0.4">
      <c r="A80" s="158">
        <f t="shared" si="65"/>
        <v>11</v>
      </c>
      <c r="B80" s="156" t="s">
        <v>887</v>
      </c>
      <c r="C80" s="156">
        <v>433</v>
      </c>
      <c r="D80" s="251">
        <v>27419</v>
      </c>
      <c r="E80" s="374">
        <v>1600</v>
      </c>
      <c r="F80" s="204" t="s">
        <v>5345</v>
      </c>
      <c r="G80" s="251">
        <v>11</v>
      </c>
      <c r="H80" s="156"/>
      <c r="I80" s="156" t="s">
        <v>3528</v>
      </c>
      <c r="J80" s="158" t="s">
        <v>3962</v>
      </c>
      <c r="K80" s="158"/>
      <c r="L80" s="158" t="s">
        <v>3964</v>
      </c>
      <c r="M80" s="158"/>
      <c r="N80" s="205">
        <v>65</v>
      </c>
      <c r="O80" s="158">
        <v>85</v>
      </c>
      <c r="P80" s="203" t="s">
        <v>5337</v>
      </c>
      <c r="Q80" s="158">
        <v>56</v>
      </c>
      <c r="R80" s="158"/>
      <c r="S80" s="158"/>
      <c r="T80" s="158"/>
      <c r="U80" s="158"/>
      <c r="V80" s="367">
        <v>41817</v>
      </c>
      <c r="W80" s="366">
        <v>41992</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t="s">
        <v>5225</v>
      </c>
      <c r="AU80" s="205">
        <v>65</v>
      </c>
      <c r="AV80" s="205">
        <v>20</v>
      </c>
      <c r="AW80" s="205">
        <f t="shared" si="0"/>
        <v>85</v>
      </c>
      <c r="AX80" s="205" t="s">
        <v>5337</v>
      </c>
      <c r="AY80" s="214">
        <v>32</v>
      </c>
      <c r="AZ80" s="205">
        <v>24</v>
      </c>
      <c r="BA80" s="205">
        <f t="shared" si="1"/>
        <v>56</v>
      </c>
      <c r="BB80" s="205"/>
      <c r="BC80" s="207">
        <v>1</v>
      </c>
      <c r="BD80" s="207">
        <v>20</v>
      </c>
      <c r="BE80" s="207">
        <f>+BC80*BD80*10</f>
        <v>200</v>
      </c>
      <c r="BF80" s="207">
        <v>2</v>
      </c>
      <c r="BG80" s="207">
        <v>0</v>
      </c>
      <c r="BH80" s="207">
        <v>0</v>
      </c>
      <c r="BI80" s="207"/>
      <c r="BJ80" s="207"/>
      <c r="BK80" s="207"/>
      <c r="BL80" s="208">
        <v>0</v>
      </c>
      <c r="BM80" s="209">
        <v>249.45</v>
      </c>
      <c r="BN80" s="209">
        <f t="shared" si="2"/>
        <v>0</v>
      </c>
      <c r="BO80" s="207"/>
      <c r="BP80" s="207"/>
      <c r="BQ80" s="207"/>
      <c r="BR80" s="207"/>
      <c r="BS80" s="207"/>
      <c r="BT80" s="207"/>
      <c r="BU80" s="207"/>
      <c r="BV80" s="207"/>
      <c r="BW80" s="207"/>
      <c r="BX80" s="207"/>
      <c r="BY80" s="207"/>
      <c r="BZ80" s="207"/>
      <c r="CA80" s="207"/>
      <c r="CB80" s="207"/>
      <c r="CC80" s="207"/>
      <c r="CD80" s="207"/>
      <c r="CE80" s="207"/>
      <c r="CF80" s="207">
        <v>1</v>
      </c>
      <c r="CG80" s="207">
        <v>1</v>
      </c>
      <c r="CH80" s="207"/>
      <c r="CI80" s="207"/>
      <c r="CJ80" s="207"/>
      <c r="CK80" s="207">
        <v>50</v>
      </c>
      <c r="CL80" s="209">
        <v>477.3</v>
      </c>
      <c r="CM80" s="209">
        <f t="shared" si="3"/>
        <v>23865</v>
      </c>
      <c r="CN80" s="207"/>
      <c r="CO80" s="207"/>
      <c r="CP80" s="207"/>
      <c r="CQ80" s="207"/>
      <c r="CR80" s="207"/>
      <c r="CS80" s="207"/>
      <c r="CT80" s="207"/>
      <c r="CU80" s="207"/>
      <c r="CV80" s="207"/>
      <c r="CW80" s="207"/>
      <c r="CX80" s="207"/>
      <c r="CY80" s="207"/>
      <c r="CZ80" s="207"/>
      <c r="DA80" s="207">
        <v>50</v>
      </c>
      <c r="DB80" s="207"/>
      <c r="DC80" s="207"/>
      <c r="DD80" s="207"/>
      <c r="DE80" s="207">
        <v>0</v>
      </c>
      <c r="DF80" s="207">
        <v>0</v>
      </c>
      <c r="DG80" s="207"/>
      <c r="DH80" s="207"/>
      <c r="DI80" s="207"/>
      <c r="DJ80" s="207">
        <v>0</v>
      </c>
      <c r="DK80" s="209">
        <v>120.88</v>
      </c>
      <c r="DL80" s="209">
        <f t="shared" si="4"/>
        <v>0</v>
      </c>
      <c r="DM80" s="207"/>
      <c r="DN80" s="207"/>
      <c r="DO80" s="207"/>
      <c r="DP80" s="207"/>
      <c r="DQ80" s="207"/>
      <c r="DR80" s="207"/>
      <c r="DS80" s="207"/>
      <c r="DT80" s="207"/>
      <c r="DU80" s="207"/>
      <c r="DV80" s="207"/>
      <c r="DW80" s="207"/>
      <c r="DX80" s="207"/>
      <c r="DY80" s="207"/>
      <c r="DZ80" s="207"/>
      <c r="EA80" s="207"/>
      <c r="EB80" s="207"/>
      <c r="EC80" s="207"/>
      <c r="ED80" s="207">
        <v>0</v>
      </c>
      <c r="EE80" s="207">
        <v>0</v>
      </c>
      <c r="EF80" s="207"/>
      <c r="EG80" s="207"/>
      <c r="EH80" s="207"/>
      <c r="EI80" s="207">
        <v>0</v>
      </c>
      <c r="EJ80" s="209">
        <v>191.55</v>
      </c>
      <c r="EK80" s="209">
        <f t="shared" si="5"/>
        <v>0</v>
      </c>
      <c r="EL80" s="207"/>
      <c r="EM80" s="207"/>
      <c r="EN80" s="207"/>
      <c r="EO80" s="207"/>
      <c r="EP80" s="207"/>
      <c r="EQ80" s="207"/>
      <c r="ER80" s="207"/>
      <c r="ES80" s="207"/>
      <c r="ET80" s="207"/>
      <c r="EU80" s="207"/>
      <c r="EV80" s="207"/>
      <c r="EW80" s="207"/>
      <c r="EX80" s="207"/>
      <c r="EY80" s="207"/>
      <c r="EZ80" s="207"/>
      <c r="FA80" s="207"/>
      <c r="FB80" s="207"/>
      <c r="FC80" s="207">
        <v>0</v>
      </c>
      <c r="FD80" s="207">
        <v>0</v>
      </c>
      <c r="FE80" s="207"/>
      <c r="FF80" s="207"/>
      <c r="FG80" s="207"/>
      <c r="FH80" s="207">
        <v>1.0000000000000001E-30</v>
      </c>
      <c r="FI80" s="209">
        <v>32.1</v>
      </c>
      <c r="FJ80" s="209">
        <f t="shared" si="6"/>
        <v>3.2100000000000005E-29</v>
      </c>
      <c r="FK80" s="207"/>
      <c r="FL80" s="207"/>
      <c r="FM80" s="207"/>
      <c r="FN80" s="207">
        <v>0</v>
      </c>
      <c r="FO80" s="207">
        <v>0</v>
      </c>
      <c r="FP80" s="207"/>
      <c r="FQ80" s="207"/>
      <c r="FR80" s="207"/>
      <c r="FS80" s="207">
        <v>1.0000000000000001E-30</v>
      </c>
      <c r="FT80" s="209">
        <v>25.68</v>
      </c>
      <c r="FU80" s="209">
        <f t="shared" si="7"/>
        <v>2.5680000000000004E-29</v>
      </c>
      <c r="FV80" s="207"/>
      <c r="FW80" s="207"/>
      <c r="FX80" s="207"/>
      <c r="FY80" s="207">
        <v>0</v>
      </c>
      <c r="FZ80" s="207">
        <v>0</v>
      </c>
      <c r="GA80" s="207"/>
      <c r="GB80" s="207"/>
      <c r="GC80" s="207"/>
      <c r="GD80" s="207">
        <v>0</v>
      </c>
      <c r="GE80" s="209">
        <v>56.12</v>
      </c>
      <c r="GF80" s="209">
        <f t="shared" si="8"/>
        <v>0</v>
      </c>
      <c r="GG80" s="207"/>
      <c r="GH80" s="207"/>
      <c r="GI80" s="207"/>
      <c r="GJ80" s="207"/>
      <c r="GK80" s="207"/>
      <c r="GL80" s="207"/>
      <c r="GM80" s="207"/>
      <c r="GN80" s="207"/>
      <c r="GO80" s="207"/>
      <c r="GP80" s="207"/>
      <c r="GQ80" s="207"/>
      <c r="GR80" s="207"/>
      <c r="GS80" s="207"/>
      <c r="GT80" s="207"/>
      <c r="GU80" s="207"/>
      <c r="GV80" s="207"/>
      <c r="GW80" s="207"/>
      <c r="GX80" s="207" t="s">
        <v>918</v>
      </c>
      <c r="GY80" s="207">
        <v>0</v>
      </c>
      <c r="GZ80" s="207" t="s">
        <v>918</v>
      </c>
      <c r="HA80" s="207">
        <v>0</v>
      </c>
      <c r="HB80" s="207"/>
      <c r="HC80" s="207">
        <v>1</v>
      </c>
      <c r="HD80" s="207">
        <f t="shared" si="64"/>
        <v>1200</v>
      </c>
      <c r="HE80" s="207">
        <v>1</v>
      </c>
      <c r="HF80" s="207"/>
      <c r="HG80" s="207"/>
      <c r="HH80" s="207">
        <v>400</v>
      </c>
      <c r="HI80" s="209">
        <v>2.73</v>
      </c>
      <c r="HJ80" s="209">
        <f t="shared" si="11"/>
        <v>1092</v>
      </c>
      <c r="HK80" s="207">
        <v>1</v>
      </c>
      <c r="HL80" s="207"/>
      <c r="HM80" s="207">
        <v>400</v>
      </c>
      <c r="HN80" s="209">
        <v>2.73</v>
      </c>
      <c r="HO80" s="209">
        <f t="shared" si="12"/>
        <v>1092</v>
      </c>
      <c r="HP80" s="207">
        <v>1</v>
      </c>
      <c r="HQ80" s="207"/>
      <c r="HR80" s="207">
        <v>400</v>
      </c>
      <c r="HS80" s="209">
        <v>2.73</v>
      </c>
      <c r="HT80" s="209">
        <f t="shared" si="13"/>
        <v>1092</v>
      </c>
      <c r="HU80" s="207"/>
      <c r="HV80" s="207"/>
      <c r="HW80" s="207"/>
      <c r="HX80" s="209">
        <v>2.73</v>
      </c>
      <c r="HY80" s="209">
        <f t="shared" si="14"/>
        <v>0</v>
      </c>
      <c r="HZ80" s="207">
        <v>2</v>
      </c>
      <c r="IA80" s="209">
        <v>3890.25</v>
      </c>
      <c r="IB80" s="209">
        <f t="shared" si="15"/>
        <v>7780.5</v>
      </c>
      <c r="IC80" s="169">
        <v>25</v>
      </c>
      <c r="ID80" s="169"/>
      <c r="IE80" s="169"/>
      <c r="IF80" s="169"/>
      <c r="IG80" s="165"/>
      <c r="IH80" s="165"/>
      <c r="II80" s="165"/>
      <c r="IJ80" s="165"/>
      <c r="IK80" s="165"/>
      <c r="IL80" s="210"/>
      <c r="IM80" s="211">
        <f t="shared" si="16"/>
        <v>23865</v>
      </c>
      <c r="IN80" s="209">
        <v>7500</v>
      </c>
      <c r="IO80" s="212">
        <f t="shared" si="17"/>
        <v>4</v>
      </c>
      <c r="IP80" s="209">
        <f t="shared" si="18"/>
        <v>11056.5</v>
      </c>
      <c r="IQ80" s="209">
        <v>10000</v>
      </c>
      <c r="IR80" s="212">
        <f t="shared" si="19"/>
        <v>2</v>
      </c>
      <c r="IS80" s="213"/>
      <c r="IT80" s="291"/>
      <c r="IV80" s="66" t="s">
        <v>5346</v>
      </c>
      <c r="IW80" s="66" t="s">
        <v>5347</v>
      </c>
    </row>
    <row r="81" spans="1:257" x14ac:dyDescent="0.4">
      <c r="A81" s="158">
        <f t="shared" si="65"/>
        <v>12</v>
      </c>
      <c r="B81" s="156" t="s">
        <v>887</v>
      </c>
      <c r="C81" s="350">
        <v>436</v>
      </c>
      <c r="D81" s="156">
        <v>63557</v>
      </c>
      <c r="E81" s="251">
        <v>1671</v>
      </c>
      <c r="F81" s="220" t="s">
        <v>5348</v>
      </c>
      <c r="G81" s="251">
        <v>11</v>
      </c>
      <c r="H81" s="156"/>
      <c r="I81" s="156" t="s">
        <v>3528</v>
      </c>
      <c r="J81" s="158" t="s">
        <v>4017</v>
      </c>
      <c r="K81" s="158"/>
      <c r="L81" s="158" t="s">
        <v>482</v>
      </c>
      <c r="M81" s="158"/>
      <c r="N81" s="205">
        <v>52</v>
      </c>
      <c r="O81" s="158">
        <v>72</v>
      </c>
      <c r="P81" s="203" t="s">
        <v>5349</v>
      </c>
      <c r="Q81" s="158">
        <v>56</v>
      </c>
      <c r="R81" s="158"/>
      <c r="S81" s="158"/>
      <c r="T81" s="158"/>
      <c r="U81" s="158"/>
      <c r="V81" s="367"/>
      <c r="W81" s="366"/>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t="s">
        <v>5243</v>
      </c>
      <c r="AU81" s="205">
        <v>52</v>
      </c>
      <c r="AV81" s="205">
        <v>20</v>
      </c>
      <c r="AW81" s="205">
        <f t="shared" si="0"/>
        <v>72</v>
      </c>
      <c r="AX81" s="205" t="s">
        <v>5349</v>
      </c>
      <c r="AY81" s="214">
        <v>32</v>
      </c>
      <c r="AZ81" s="205">
        <v>24</v>
      </c>
      <c r="BA81" s="205">
        <f t="shared" si="1"/>
        <v>56</v>
      </c>
      <c r="BB81" s="205"/>
      <c r="BC81" s="207">
        <v>1.0000000000000001E-17</v>
      </c>
      <c r="BD81" s="207">
        <v>9.9999999999999997E-29</v>
      </c>
      <c r="BE81" s="207">
        <v>1.0000000000000001E-30</v>
      </c>
      <c r="BF81" s="207">
        <v>2</v>
      </c>
      <c r="BG81" s="207"/>
      <c r="BH81" s="207">
        <v>0</v>
      </c>
      <c r="BI81" s="207"/>
      <c r="BJ81" s="207"/>
      <c r="BK81" s="207"/>
      <c r="BL81" s="208">
        <v>0</v>
      </c>
      <c r="BM81" s="209">
        <v>249.45</v>
      </c>
      <c r="BN81" s="209">
        <f t="shared" si="2"/>
        <v>0</v>
      </c>
      <c r="BO81" s="207"/>
      <c r="BP81" s="207"/>
      <c r="BQ81" s="207"/>
      <c r="BR81" s="207"/>
      <c r="BS81" s="207"/>
      <c r="BT81" s="207"/>
      <c r="BU81" s="207"/>
      <c r="BV81" s="207"/>
      <c r="BW81" s="207"/>
      <c r="BX81" s="207"/>
      <c r="BY81" s="207"/>
      <c r="BZ81" s="207"/>
      <c r="CA81" s="207"/>
      <c r="CB81" s="207"/>
      <c r="CC81" s="207"/>
      <c r="CD81" s="207"/>
      <c r="CE81" s="207"/>
      <c r="CF81" s="207">
        <v>1</v>
      </c>
      <c r="CG81" s="207">
        <v>0</v>
      </c>
      <c r="CH81" s="207"/>
      <c r="CI81" s="207"/>
      <c r="CJ81" s="207"/>
      <c r="CK81" s="207">
        <v>0</v>
      </c>
      <c r="CL81" s="209">
        <v>477.3</v>
      </c>
      <c r="CM81" s="209">
        <f t="shared" si="3"/>
        <v>0</v>
      </c>
      <c r="CN81" s="207"/>
      <c r="CO81" s="207"/>
      <c r="CP81" s="207"/>
      <c r="CQ81" s="207"/>
      <c r="CR81" s="207"/>
      <c r="CS81" s="207"/>
      <c r="CT81" s="207"/>
      <c r="CU81" s="207"/>
      <c r="CV81" s="207"/>
      <c r="CW81" s="207"/>
      <c r="CX81" s="207"/>
      <c r="CY81" s="207"/>
      <c r="CZ81" s="207"/>
      <c r="DA81" s="207"/>
      <c r="DB81" s="207"/>
      <c r="DC81" s="207"/>
      <c r="DD81" s="207"/>
      <c r="DE81" s="207"/>
      <c r="DF81" s="207">
        <v>0</v>
      </c>
      <c r="DG81" s="207"/>
      <c r="DH81" s="207"/>
      <c r="DI81" s="207"/>
      <c r="DJ81" s="207">
        <v>0</v>
      </c>
      <c r="DK81" s="209">
        <v>120.88</v>
      </c>
      <c r="DL81" s="209">
        <f t="shared" si="4"/>
        <v>0</v>
      </c>
      <c r="DM81" s="207"/>
      <c r="DN81" s="207"/>
      <c r="DO81" s="207"/>
      <c r="DP81" s="207"/>
      <c r="DQ81" s="207"/>
      <c r="DR81" s="207"/>
      <c r="DS81" s="207"/>
      <c r="DT81" s="207"/>
      <c r="DU81" s="207"/>
      <c r="DV81" s="207"/>
      <c r="DW81" s="207"/>
      <c r="DX81" s="207"/>
      <c r="DY81" s="207"/>
      <c r="DZ81" s="207"/>
      <c r="EA81" s="207"/>
      <c r="EB81" s="207"/>
      <c r="EC81" s="207"/>
      <c r="ED81" s="207"/>
      <c r="EE81" s="207">
        <v>0</v>
      </c>
      <c r="EF81" s="207"/>
      <c r="EG81" s="207"/>
      <c r="EH81" s="207"/>
      <c r="EI81" s="207">
        <v>0</v>
      </c>
      <c r="EJ81" s="209">
        <v>191.55</v>
      </c>
      <c r="EK81" s="209">
        <f t="shared" si="5"/>
        <v>0</v>
      </c>
      <c r="EL81" s="207"/>
      <c r="EM81" s="207"/>
      <c r="EN81" s="207"/>
      <c r="EO81" s="207"/>
      <c r="EP81" s="207"/>
      <c r="EQ81" s="207"/>
      <c r="ER81" s="207"/>
      <c r="ES81" s="207"/>
      <c r="ET81" s="207"/>
      <c r="EU81" s="207"/>
      <c r="EV81" s="207"/>
      <c r="EW81" s="207"/>
      <c r="EX81" s="207"/>
      <c r="EY81" s="207"/>
      <c r="EZ81" s="207"/>
      <c r="FA81" s="207"/>
      <c r="FB81" s="207"/>
      <c r="FC81" s="207" t="s">
        <v>4980</v>
      </c>
      <c r="FD81" s="207">
        <v>0</v>
      </c>
      <c r="FE81" s="207"/>
      <c r="FF81" s="207"/>
      <c r="FG81" s="207"/>
      <c r="FH81" s="207">
        <v>0</v>
      </c>
      <c r="FI81" s="209">
        <v>32.1</v>
      </c>
      <c r="FJ81" s="209">
        <f t="shared" si="6"/>
        <v>0</v>
      </c>
      <c r="FK81" s="207"/>
      <c r="FL81" s="207"/>
      <c r="FM81" s="207"/>
      <c r="FN81" s="207"/>
      <c r="FO81" s="207">
        <v>0</v>
      </c>
      <c r="FP81" s="207"/>
      <c r="FQ81" s="207"/>
      <c r="FR81" s="207"/>
      <c r="FS81" s="207">
        <v>0</v>
      </c>
      <c r="FT81" s="209">
        <v>25.68</v>
      </c>
      <c r="FU81" s="209">
        <f t="shared" si="7"/>
        <v>0</v>
      </c>
      <c r="FV81" s="207"/>
      <c r="FW81" s="207"/>
      <c r="FX81" s="207"/>
      <c r="FY81" s="207"/>
      <c r="FZ81" s="207">
        <v>0</v>
      </c>
      <c r="GA81" s="207"/>
      <c r="GB81" s="207"/>
      <c r="GC81" s="207"/>
      <c r="GD81" s="207">
        <v>0</v>
      </c>
      <c r="GE81" s="209">
        <v>56.12</v>
      </c>
      <c r="GF81" s="209">
        <f t="shared" si="8"/>
        <v>0</v>
      </c>
      <c r="GG81" s="207"/>
      <c r="GH81" s="207"/>
      <c r="GI81" s="207"/>
      <c r="GJ81" s="207"/>
      <c r="GK81" s="207"/>
      <c r="GL81" s="207"/>
      <c r="GM81" s="207"/>
      <c r="GN81" s="207"/>
      <c r="GO81" s="207"/>
      <c r="GP81" s="207"/>
      <c r="GQ81" s="207"/>
      <c r="GR81" s="207"/>
      <c r="GS81" s="207"/>
      <c r="GT81" s="207"/>
      <c r="GU81" s="207"/>
      <c r="GV81" s="207"/>
      <c r="GW81" s="207"/>
      <c r="GX81" s="207" t="s">
        <v>5350</v>
      </c>
      <c r="GY81" s="207">
        <v>1</v>
      </c>
      <c r="GZ81" s="207" t="s">
        <v>5210</v>
      </c>
      <c r="HA81" s="207">
        <f>+AW81</f>
        <v>72</v>
      </c>
      <c r="HB81" s="207"/>
      <c r="HC81" s="207">
        <v>1</v>
      </c>
      <c r="HD81" s="207">
        <f t="shared" si="64"/>
        <v>2000</v>
      </c>
      <c r="HE81" s="207">
        <v>2</v>
      </c>
      <c r="HF81" s="207"/>
      <c r="HG81" s="207"/>
      <c r="HH81" s="207">
        <v>800</v>
      </c>
      <c r="HI81" s="209">
        <v>2.73</v>
      </c>
      <c r="HJ81" s="209">
        <f t="shared" si="11"/>
        <v>2184</v>
      </c>
      <c r="HK81" s="207">
        <v>2</v>
      </c>
      <c r="HL81" s="207"/>
      <c r="HM81" s="207">
        <v>800</v>
      </c>
      <c r="HN81" s="209">
        <v>2.73</v>
      </c>
      <c r="HO81" s="209">
        <f t="shared" si="12"/>
        <v>2184</v>
      </c>
      <c r="HP81" s="207">
        <v>1</v>
      </c>
      <c r="HQ81" s="207"/>
      <c r="HR81" s="207">
        <v>400</v>
      </c>
      <c r="HS81" s="209">
        <v>2.73</v>
      </c>
      <c r="HT81" s="209">
        <f t="shared" si="13"/>
        <v>1092</v>
      </c>
      <c r="HU81" s="207"/>
      <c r="HV81" s="207"/>
      <c r="HW81" s="207"/>
      <c r="HX81" s="209">
        <v>2.73</v>
      </c>
      <c r="HY81" s="209">
        <f t="shared" si="14"/>
        <v>0</v>
      </c>
      <c r="HZ81" s="207">
        <v>2</v>
      </c>
      <c r="IA81" s="209">
        <v>3890.25</v>
      </c>
      <c r="IB81" s="209">
        <f t="shared" si="15"/>
        <v>7780.5</v>
      </c>
      <c r="IC81" s="169"/>
      <c r="ID81" s="169"/>
      <c r="IE81" s="169"/>
      <c r="IF81" s="169"/>
      <c r="IG81" s="165"/>
      <c r="IH81" s="165"/>
      <c r="II81" s="165"/>
      <c r="IJ81" s="165"/>
      <c r="IK81" s="165"/>
      <c r="IL81" s="210"/>
      <c r="IM81" s="211">
        <f t="shared" si="16"/>
        <v>0</v>
      </c>
      <c r="IN81" s="209">
        <v>7500</v>
      </c>
      <c r="IO81" s="212">
        <f t="shared" si="17"/>
        <v>0</v>
      </c>
      <c r="IP81" s="209">
        <f t="shared" si="18"/>
        <v>13240.5</v>
      </c>
      <c r="IQ81" s="209">
        <v>10000</v>
      </c>
      <c r="IR81" s="212">
        <f t="shared" si="19"/>
        <v>2</v>
      </c>
      <c r="IS81" s="213"/>
      <c r="IT81" s="291"/>
      <c r="IV81" s="352" t="s">
        <v>5351</v>
      </c>
      <c r="IW81" s="352" t="s">
        <v>5352</v>
      </c>
    </row>
    <row r="82" spans="1:257" x14ac:dyDescent="0.4">
      <c r="A82" s="158">
        <f t="shared" si="65"/>
        <v>13</v>
      </c>
      <c r="B82" s="156" t="s">
        <v>887</v>
      </c>
      <c r="C82" s="156">
        <v>438</v>
      </c>
      <c r="D82" s="251">
        <v>28446</v>
      </c>
      <c r="E82" s="251">
        <v>1715</v>
      </c>
      <c r="F82" s="221" t="s">
        <v>5353</v>
      </c>
      <c r="G82" s="251">
        <v>11</v>
      </c>
      <c r="H82" s="156"/>
      <c r="I82" s="156" t="s">
        <v>3528</v>
      </c>
      <c r="J82" s="158" t="s">
        <v>4047</v>
      </c>
      <c r="K82" s="158"/>
      <c r="L82" s="158" t="s">
        <v>4049</v>
      </c>
      <c r="M82" s="158"/>
      <c r="N82" s="205">
        <v>47</v>
      </c>
      <c r="O82" s="158">
        <v>67</v>
      </c>
      <c r="P82" s="203" t="s">
        <v>5354</v>
      </c>
      <c r="Q82" s="158">
        <v>48</v>
      </c>
      <c r="R82" s="158"/>
      <c r="S82" s="158"/>
      <c r="T82" s="158"/>
      <c r="U82" s="158"/>
      <c r="V82" s="367">
        <v>41817</v>
      </c>
      <c r="W82" s="366">
        <v>41990</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t="s">
        <v>5298</v>
      </c>
      <c r="AU82" s="205">
        <v>47</v>
      </c>
      <c r="AV82" s="205">
        <v>20</v>
      </c>
      <c r="AW82" s="205">
        <f t="shared" si="0"/>
        <v>67</v>
      </c>
      <c r="AX82" s="205" t="s">
        <v>5354</v>
      </c>
      <c r="AY82" s="214">
        <v>24</v>
      </c>
      <c r="AZ82" s="205">
        <v>24</v>
      </c>
      <c r="BA82" s="205">
        <f t="shared" si="1"/>
        <v>48</v>
      </c>
      <c r="BB82" s="205"/>
      <c r="BC82" s="207">
        <v>1.0000000000000001E-17</v>
      </c>
      <c r="BD82" s="207">
        <v>9.9999999999999997E-29</v>
      </c>
      <c r="BE82" s="207">
        <v>1.0000000000000001E-30</v>
      </c>
      <c r="BF82" s="207">
        <v>0</v>
      </c>
      <c r="BG82" s="207">
        <v>1</v>
      </c>
      <c r="BH82" s="207">
        <v>0</v>
      </c>
      <c r="BI82" s="207"/>
      <c r="BJ82" s="207"/>
      <c r="BK82" s="207"/>
      <c r="BL82" s="208">
        <v>0</v>
      </c>
      <c r="BM82" s="209">
        <v>249.45</v>
      </c>
      <c r="BN82" s="209">
        <f t="shared" si="2"/>
        <v>0</v>
      </c>
      <c r="BO82" s="207"/>
      <c r="BP82" s="207"/>
      <c r="BQ82" s="207"/>
      <c r="BR82" s="207"/>
      <c r="BS82" s="207"/>
      <c r="BT82" s="207"/>
      <c r="BU82" s="207"/>
      <c r="BV82" s="207"/>
      <c r="BW82" s="207"/>
      <c r="BX82" s="207"/>
      <c r="BY82" s="207"/>
      <c r="BZ82" s="207"/>
      <c r="CA82" s="207"/>
      <c r="CB82" s="207"/>
      <c r="CC82" s="207"/>
      <c r="CD82" s="207"/>
      <c r="CE82" s="207"/>
      <c r="CF82" s="207"/>
      <c r="CG82" s="207">
        <v>0</v>
      </c>
      <c r="CH82" s="207"/>
      <c r="CI82" s="207"/>
      <c r="CJ82" s="207"/>
      <c r="CK82" s="207">
        <v>0</v>
      </c>
      <c r="CL82" s="209">
        <v>477.3</v>
      </c>
      <c r="CM82" s="209">
        <f t="shared" si="3"/>
        <v>0</v>
      </c>
      <c r="CN82" s="207"/>
      <c r="CO82" s="207"/>
      <c r="CP82" s="207"/>
      <c r="CQ82" s="207"/>
      <c r="CR82" s="207"/>
      <c r="CS82" s="207"/>
      <c r="CT82" s="207"/>
      <c r="CU82" s="207"/>
      <c r="CV82" s="207"/>
      <c r="CW82" s="207"/>
      <c r="CX82" s="207"/>
      <c r="CY82" s="207"/>
      <c r="CZ82" s="207"/>
      <c r="DA82" s="207"/>
      <c r="DB82" s="207"/>
      <c r="DC82" s="207"/>
      <c r="DD82" s="207"/>
      <c r="DE82" s="207"/>
      <c r="DF82" s="207">
        <v>0</v>
      </c>
      <c r="DG82" s="207"/>
      <c r="DH82" s="207"/>
      <c r="DI82" s="207"/>
      <c r="DJ82" s="207">
        <v>0</v>
      </c>
      <c r="DK82" s="209">
        <v>120.88</v>
      </c>
      <c r="DL82" s="209">
        <f t="shared" si="4"/>
        <v>0</v>
      </c>
      <c r="DM82" s="207"/>
      <c r="DN82" s="207"/>
      <c r="DO82" s="207"/>
      <c r="DP82" s="207"/>
      <c r="DQ82" s="207"/>
      <c r="DR82" s="207"/>
      <c r="DS82" s="207"/>
      <c r="DT82" s="207"/>
      <c r="DU82" s="207"/>
      <c r="DV82" s="207"/>
      <c r="DW82" s="207"/>
      <c r="DX82" s="207"/>
      <c r="DY82" s="207"/>
      <c r="DZ82" s="207"/>
      <c r="EA82" s="207"/>
      <c r="EB82" s="207"/>
      <c r="EC82" s="207"/>
      <c r="ED82" s="207"/>
      <c r="EE82" s="207">
        <v>0</v>
      </c>
      <c r="EF82" s="207"/>
      <c r="EG82" s="207"/>
      <c r="EH82" s="207"/>
      <c r="EI82" s="207">
        <v>0</v>
      </c>
      <c r="EJ82" s="209">
        <v>191.55</v>
      </c>
      <c r="EK82" s="209">
        <f t="shared" si="5"/>
        <v>0</v>
      </c>
      <c r="EL82" s="207"/>
      <c r="EM82" s="207"/>
      <c r="EN82" s="207"/>
      <c r="EO82" s="207"/>
      <c r="EP82" s="207"/>
      <c r="EQ82" s="207"/>
      <c r="ER82" s="207"/>
      <c r="ES82" s="207"/>
      <c r="ET82" s="207"/>
      <c r="EU82" s="207"/>
      <c r="EV82" s="207"/>
      <c r="EW82" s="207"/>
      <c r="EX82" s="207"/>
      <c r="EY82" s="207"/>
      <c r="EZ82" s="207"/>
      <c r="FA82" s="207"/>
      <c r="FB82" s="207"/>
      <c r="FC82" s="207" t="s">
        <v>4980</v>
      </c>
      <c r="FD82" s="207">
        <v>0</v>
      </c>
      <c r="FE82" s="207"/>
      <c r="FF82" s="207"/>
      <c r="FG82" s="207"/>
      <c r="FH82" s="207">
        <v>0</v>
      </c>
      <c r="FI82" s="209">
        <v>32.1</v>
      </c>
      <c r="FJ82" s="209">
        <f t="shared" si="6"/>
        <v>0</v>
      </c>
      <c r="FK82" s="207"/>
      <c r="FL82" s="207"/>
      <c r="FM82" s="207"/>
      <c r="FN82" s="207"/>
      <c r="FO82" s="207">
        <v>0</v>
      </c>
      <c r="FP82" s="207"/>
      <c r="FQ82" s="207"/>
      <c r="FR82" s="207"/>
      <c r="FS82" s="207">
        <v>0</v>
      </c>
      <c r="FT82" s="209">
        <v>25.68</v>
      </c>
      <c r="FU82" s="209">
        <f t="shared" si="7"/>
        <v>0</v>
      </c>
      <c r="FV82" s="207"/>
      <c r="FW82" s="207"/>
      <c r="FX82" s="207"/>
      <c r="FY82" s="207"/>
      <c r="FZ82" s="207">
        <v>0</v>
      </c>
      <c r="GA82" s="207"/>
      <c r="GB82" s="207"/>
      <c r="GC82" s="207"/>
      <c r="GD82" s="207">
        <v>0</v>
      </c>
      <c r="GE82" s="209">
        <v>56.12</v>
      </c>
      <c r="GF82" s="209">
        <f t="shared" si="8"/>
        <v>0</v>
      </c>
      <c r="GG82" s="207"/>
      <c r="GH82" s="207"/>
      <c r="GI82" s="207"/>
      <c r="GJ82" s="207"/>
      <c r="GK82" s="207"/>
      <c r="GL82" s="207"/>
      <c r="GM82" s="207"/>
      <c r="GN82" s="207"/>
      <c r="GO82" s="207"/>
      <c r="GP82" s="207"/>
      <c r="GQ82" s="207"/>
      <c r="GR82" s="207"/>
      <c r="GS82" s="207"/>
      <c r="GT82" s="207"/>
      <c r="GU82" s="207"/>
      <c r="GV82" s="207"/>
      <c r="GW82" s="207"/>
      <c r="GX82" s="207" t="s">
        <v>918</v>
      </c>
      <c r="GY82" s="207">
        <v>0</v>
      </c>
      <c r="GZ82" s="207" t="s">
        <v>918</v>
      </c>
      <c r="HA82" s="207">
        <v>0</v>
      </c>
      <c r="HB82" s="207"/>
      <c r="HC82" s="207">
        <v>1</v>
      </c>
      <c r="HD82" s="207">
        <f t="shared" si="64"/>
        <v>800</v>
      </c>
      <c r="HE82" s="207">
        <v>1</v>
      </c>
      <c r="HF82" s="207"/>
      <c r="HG82" s="207"/>
      <c r="HH82" s="207">
        <v>400</v>
      </c>
      <c r="HI82" s="209">
        <v>2.73</v>
      </c>
      <c r="HJ82" s="209">
        <f t="shared" si="11"/>
        <v>1092</v>
      </c>
      <c r="HK82" s="207">
        <v>1</v>
      </c>
      <c r="HL82" s="207"/>
      <c r="HM82" s="207">
        <v>400</v>
      </c>
      <c r="HN82" s="209">
        <v>2.73</v>
      </c>
      <c r="HO82" s="209">
        <f t="shared" si="12"/>
        <v>1092</v>
      </c>
      <c r="HP82" s="207"/>
      <c r="HQ82" s="207"/>
      <c r="HR82" s="207"/>
      <c r="HS82" s="209">
        <v>2.73</v>
      </c>
      <c r="HT82" s="209">
        <f t="shared" si="13"/>
        <v>0</v>
      </c>
      <c r="HU82" s="207"/>
      <c r="HV82" s="207"/>
      <c r="HW82" s="207"/>
      <c r="HX82" s="209">
        <v>2.73</v>
      </c>
      <c r="HY82" s="209">
        <f t="shared" si="14"/>
        <v>0</v>
      </c>
      <c r="HZ82" s="207">
        <v>2</v>
      </c>
      <c r="IA82" s="209">
        <v>3890.25</v>
      </c>
      <c r="IB82" s="209">
        <f t="shared" si="15"/>
        <v>7780.5</v>
      </c>
      <c r="IC82" s="169"/>
      <c r="ID82" s="169"/>
      <c r="IE82" s="169"/>
      <c r="IF82" s="169"/>
      <c r="IG82" s="165"/>
      <c r="IH82" s="165"/>
      <c r="II82" s="165"/>
      <c r="IJ82" s="165"/>
      <c r="IK82" s="165"/>
      <c r="IL82" s="210"/>
      <c r="IM82" s="211">
        <f t="shared" si="16"/>
        <v>0</v>
      </c>
      <c r="IN82" s="209">
        <v>7500</v>
      </c>
      <c r="IO82" s="212">
        <f t="shared" si="17"/>
        <v>0</v>
      </c>
      <c r="IP82" s="209">
        <f t="shared" si="18"/>
        <v>9964.5</v>
      </c>
      <c r="IQ82" s="209">
        <v>10000</v>
      </c>
      <c r="IR82" s="212">
        <f t="shared" si="19"/>
        <v>1</v>
      </c>
      <c r="IS82" s="213"/>
      <c r="IT82" s="291"/>
      <c r="IV82" s="66" t="s">
        <v>5355</v>
      </c>
      <c r="IW82" s="66" t="s">
        <v>5356</v>
      </c>
    </row>
    <row r="83" spans="1:257" x14ac:dyDescent="0.4">
      <c r="A83" s="158">
        <f t="shared" si="65"/>
        <v>14</v>
      </c>
      <c r="B83" s="156" t="s">
        <v>887</v>
      </c>
      <c r="C83" s="156">
        <v>446</v>
      </c>
      <c r="D83" s="251">
        <v>74338</v>
      </c>
      <c r="E83" s="251">
        <v>1950</v>
      </c>
      <c r="F83" s="221" t="s">
        <v>5357</v>
      </c>
      <c r="G83" s="251">
        <v>11</v>
      </c>
      <c r="H83" s="156"/>
      <c r="I83" s="156" t="s">
        <v>3528</v>
      </c>
      <c r="J83" s="158" t="s">
        <v>4134</v>
      </c>
      <c r="K83" s="158"/>
      <c r="L83" s="158" t="s">
        <v>3732</v>
      </c>
      <c r="M83" s="158"/>
      <c r="N83" s="205">
        <v>41</v>
      </c>
      <c r="O83" s="158">
        <v>61</v>
      </c>
      <c r="P83" s="203" t="s">
        <v>5358</v>
      </c>
      <c r="Q83" s="158">
        <v>50</v>
      </c>
      <c r="R83" s="158"/>
      <c r="S83" s="158"/>
      <c r="T83" s="158"/>
      <c r="U83" s="158"/>
      <c r="V83" s="367">
        <v>41820</v>
      </c>
      <c r="W83" s="366">
        <v>41967</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t="s">
        <v>5298</v>
      </c>
      <c r="AU83" s="205">
        <v>41</v>
      </c>
      <c r="AV83" s="205">
        <v>20</v>
      </c>
      <c r="AW83" s="205">
        <f t="shared" si="0"/>
        <v>61</v>
      </c>
      <c r="AX83" s="205" t="s">
        <v>5358</v>
      </c>
      <c r="AY83" s="214">
        <v>26</v>
      </c>
      <c r="AZ83" s="205">
        <v>24</v>
      </c>
      <c r="BA83" s="205">
        <f t="shared" si="1"/>
        <v>50</v>
      </c>
      <c r="BB83" s="205"/>
      <c r="BC83" s="207">
        <v>1.0000000000000001E-17</v>
      </c>
      <c r="BD83" s="207">
        <v>9.9999999999999997E-29</v>
      </c>
      <c r="BE83" s="207">
        <v>1.0000000000000001E-30</v>
      </c>
      <c r="BF83" s="207">
        <v>6</v>
      </c>
      <c r="BG83" s="207">
        <v>1</v>
      </c>
      <c r="BH83" s="207">
        <v>1</v>
      </c>
      <c r="BI83" s="207"/>
      <c r="BJ83" s="207"/>
      <c r="BK83" s="207"/>
      <c r="BL83" s="208">
        <f>+AW83</f>
        <v>61</v>
      </c>
      <c r="BM83" s="209">
        <v>249.45</v>
      </c>
      <c r="BN83" s="209">
        <f t="shared" si="2"/>
        <v>15216.449999999999</v>
      </c>
      <c r="BO83" s="207"/>
      <c r="BP83" s="207"/>
      <c r="BQ83" s="207"/>
      <c r="BR83" s="207"/>
      <c r="BS83" s="207"/>
      <c r="BT83" s="207"/>
      <c r="BU83" s="207"/>
      <c r="BV83" s="207"/>
      <c r="BW83" s="207"/>
      <c r="BX83" s="207"/>
      <c r="BY83" s="207"/>
      <c r="BZ83" s="207"/>
      <c r="CA83" s="207"/>
      <c r="CB83" s="207">
        <f>+AW83</f>
        <v>61</v>
      </c>
      <c r="CC83" s="207"/>
      <c r="CD83" s="207"/>
      <c r="CE83" s="207"/>
      <c r="CF83" s="207">
        <v>0</v>
      </c>
      <c r="CG83" s="207">
        <v>0</v>
      </c>
      <c r="CH83" s="207"/>
      <c r="CI83" s="207"/>
      <c r="CJ83" s="207"/>
      <c r="CK83" s="207">
        <v>0</v>
      </c>
      <c r="CL83" s="209">
        <v>477.3</v>
      </c>
      <c r="CM83" s="209">
        <f t="shared" si="3"/>
        <v>0</v>
      </c>
      <c r="CN83" s="207"/>
      <c r="CO83" s="207"/>
      <c r="CP83" s="207"/>
      <c r="CQ83" s="207"/>
      <c r="CR83" s="207"/>
      <c r="CS83" s="207"/>
      <c r="CT83" s="207"/>
      <c r="CU83" s="207"/>
      <c r="CV83" s="207"/>
      <c r="CW83" s="207"/>
      <c r="CX83" s="207"/>
      <c r="CY83" s="207"/>
      <c r="CZ83" s="207"/>
      <c r="DA83" s="207"/>
      <c r="DB83" s="207"/>
      <c r="DC83" s="207"/>
      <c r="DD83" s="207"/>
      <c r="DE83" s="207">
        <v>1</v>
      </c>
      <c r="DF83" s="207">
        <v>1</v>
      </c>
      <c r="DG83" s="207"/>
      <c r="DH83" s="207" t="s">
        <v>5359</v>
      </c>
      <c r="DI83" s="207"/>
      <c r="DJ83" s="207">
        <f>+AW83</f>
        <v>61</v>
      </c>
      <c r="DK83" s="209">
        <v>120.88</v>
      </c>
      <c r="DL83" s="209">
        <f t="shared" si="4"/>
        <v>7373.6799999999994</v>
      </c>
      <c r="DM83" s="207">
        <f>+AW83</f>
        <v>61</v>
      </c>
      <c r="DN83" s="207"/>
      <c r="DO83" s="207"/>
      <c r="DP83" s="207"/>
      <c r="DQ83" s="207"/>
      <c r="DR83" s="207"/>
      <c r="DS83" s="207"/>
      <c r="DT83" s="207"/>
      <c r="DU83" s="207"/>
      <c r="DV83" s="207"/>
      <c r="DW83" s="207"/>
      <c r="DX83" s="207"/>
      <c r="DY83" s="207"/>
      <c r="DZ83" s="207"/>
      <c r="EA83" s="207"/>
      <c r="EB83" s="207"/>
      <c r="EC83" s="207"/>
      <c r="ED83" s="207">
        <v>0</v>
      </c>
      <c r="EE83" s="207">
        <v>0</v>
      </c>
      <c r="EF83" s="207"/>
      <c r="EG83" s="207"/>
      <c r="EH83" s="207"/>
      <c r="EI83" s="207">
        <v>0</v>
      </c>
      <c r="EJ83" s="209">
        <v>191.55</v>
      </c>
      <c r="EK83" s="209">
        <f t="shared" si="5"/>
        <v>0</v>
      </c>
      <c r="EL83" s="207"/>
      <c r="EM83" s="207"/>
      <c r="EN83" s="207"/>
      <c r="EO83" s="207"/>
      <c r="EP83" s="207"/>
      <c r="EQ83" s="207"/>
      <c r="ER83" s="207"/>
      <c r="ES83" s="207"/>
      <c r="ET83" s="207"/>
      <c r="EU83" s="207"/>
      <c r="EV83" s="207"/>
      <c r="EW83" s="207"/>
      <c r="EX83" s="207"/>
      <c r="EY83" s="207"/>
      <c r="EZ83" s="207"/>
      <c r="FA83" s="207"/>
      <c r="FB83" s="207"/>
      <c r="FC83" s="207">
        <v>0</v>
      </c>
      <c r="FD83" s="207">
        <v>0</v>
      </c>
      <c r="FE83" s="207"/>
      <c r="FF83" s="207"/>
      <c r="FG83" s="207"/>
      <c r="FH83" s="207">
        <v>1.0000000000000001E-30</v>
      </c>
      <c r="FI83" s="209">
        <v>32.1</v>
      </c>
      <c r="FJ83" s="209">
        <f t="shared" si="6"/>
        <v>3.2100000000000005E-29</v>
      </c>
      <c r="FK83" s="207"/>
      <c r="FL83" s="207"/>
      <c r="FM83" s="207"/>
      <c r="FN83" s="207">
        <v>0</v>
      </c>
      <c r="FO83" s="207">
        <v>0</v>
      </c>
      <c r="FP83" s="207"/>
      <c r="FQ83" s="207"/>
      <c r="FR83" s="207"/>
      <c r="FS83" s="207">
        <v>1.0000000000000001E-30</v>
      </c>
      <c r="FT83" s="209">
        <v>25.68</v>
      </c>
      <c r="FU83" s="209">
        <f t="shared" si="7"/>
        <v>2.5680000000000004E-29</v>
      </c>
      <c r="FV83" s="207"/>
      <c r="FW83" s="207"/>
      <c r="FX83" s="207"/>
      <c r="FY83" s="207">
        <v>0</v>
      </c>
      <c r="FZ83" s="207">
        <v>0</v>
      </c>
      <c r="GA83" s="207"/>
      <c r="GB83" s="207"/>
      <c r="GC83" s="207"/>
      <c r="GD83" s="207">
        <v>0</v>
      </c>
      <c r="GE83" s="209">
        <v>56.12</v>
      </c>
      <c r="GF83" s="209">
        <f t="shared" si="8"/>
        <v>0</v>
      </c>
      <c r="GG83" s="207"/>
      <c r="GH83" s="207"/>
      <c r="GI83" s="207"/>
      <c r="GJ83" s="207"/>
      <c r="GK83" s="207"/>
      <c r="GL83" s="207"/>
      <c r="GM83" s="207"/>
      <c r="GN83" s="207"/>
      <c r="GO83" s="207"/>
      <c r="GP83" s="207"/>
      <c r="GQ83" s="207"/>
      <c r="GR83" s="207"/>
      <c r="GS83" s="207"/>
      <c r="GT83" s="207"/>
      <c r="GU83" s="207"/>
      <c r="GV83" s="207"/>
      <c r="GW83" s="207"/>
      <c r="GX83" s="207" t="s">
        <v>918</v>
      </c>
      <c r="GY83" s="207">
        <v>0</v>
      </c>
      <c r="GZ83" s="207" t="s">
        <v>918</v>
      </c>
      <c r="HA83" s="207">
        <v>0</v>
      </c>
      <c r="HB83" s="207"/>
      <c r="HC83" s="207">
        <v>1</v>
      </c>
      <c r="HD83" s="207">
        <f t="shared" si="64"/>
        <v>2400</v>
      </c>
      <c r="HE83" s="207">
        <v>2</v>
      </c>
      <c r="HF83" s="207"/>
      <c r="HG83" s="207"/>
      <c r="HH83" s="207">
        <v>800</v>
      </c>
      <c r="HI83" s="209">
        <v>2.73</v>
      </c>
      <c r="HJ83" s="209">
        <f t="shared" si="11"/>
        <v>2184</v>
      </c>
      <c r="HK83" s="207">
        <v>2</v>
      </c>
      <c r="HL83" s="207"/>
      <c r="HM83" s="207">
        <v>800</v>
      </c>
      <c r="HN83" s="209">
        <v>2.73</v>
      </c>
      <c r="HO83" s="209">
        <f t="shared" si="12"/>
        <v>2184</v>
      </c>
      <c r="HP83" s="207">
        <v>2</v>
      </c>
      <c r="HQ83" s="207"/>
      <c r="HR83" s="207">
        <v>800</v>
      </c>
      <c r="HS83" s="209">
        <v>2.73</v>
      </c>
      <c r="HT83" s="209">
        <f t="shared" si="13"/>
        <v>2184</v>
      </c>
      <c r="HU83" s="207"/>
      <c r="HV83" s="207"/>
      <c r="HW83" s="207"/>
      <c r="HX83" s="209">
        <v>2.73</v>
      </c>
      <c r="HY83" s="209">
        <f t="shared" si="14"/>
        <v>0</v>
      </c>
      <c r="HZ83" s="207">
        <v>2</v>
      </c>
      <c r="IA83" s="209">
        <v>3890.25</v>
      </c>
      <c r="IB83" s="209">
        <f t="shared" si="15"/>
        <v>7780.5</v>
      </c>
      <c r="IC83" s="169"/>
      <c r="ID83" s="169"/>
      <c r="IE83" s="169"/>
      <c r="IF83" s="169"/>
      <c r="IG83" s="165"/>
      <c r="IH83" s="165"/>
      <c r="II83" s="165"/>
      <c r="IJ83" s="165"/>
      <c r="IK83" s="165"/>
      <c r="IL83" s="210"/>
      <c r="IM83" s="211">
        <f t="shared" si="16"/>
        <v>22590.129999999997</v>
      </c>
      <c r="IN83" s="209">
        <v>7500</v>
      </c>
      <c r="IO83" s="212">
        <f t="shared" si="17"/>
        <v>4</v>
      </c>
      <c r="IP83" s="209">
        <f t="shared" si="18"/>
        <v>14332.5</v>
      </c>
      <c r="IQ83" s="209">
        <v>10000</v>
      </c>
      <c r="IR83" s="212">
        <f t="shared" si="19"/>
        <v>2</v>
      </c>
      <c r="IS83" s="213"/>
      <c r="IT83" s="291"/>
      <c r="IV83" s="66" t="s">
        <v>5360</v>
      </c>
      <c r="IW83" s="66" t="s">
        <v>5361</v>
      </c>
    </row>
    <row r="84" spans="1:257" x14ac:dyDescent="0.4">
      <c r="A84" s="158">
        <f t="shared" si="65"/>
        <v>15</v>
      </c>
      <c r="B84" s="156" t="s">
        <v>887</v>
      </c>
      <c r="C84" s="156">
        <v>359</v>
      </c>
      <c r="D84" s="156">
        <v>24085</v>
      </c>
      <c r="E84" s="374">
        <v>3097</v>
      </c>
      <c r="F84" s="222" t="s">
        <v>5362</v>
      </c>
      <c r="G84" s="251">
        <v>10</v>
      </c>
      <c r="H84" s="156"/>
      <c r="I84" s="156" t="s">
        <v>77</v>
      </c>
      <c r="J84" s="158" t="s">
        <v>3145</v>
      </c>
      <c r="K84" s="158"/>
      <c r="L84" s="158" t="s">
        <v>3147</v>
      </c>
      <c r="M84" s="158"/>
      <c r="N84" s="205">
        <v>47</v>
      </c>
      <c r="O84" s="158">
        <v>67</v>
      </c>
      <c r="P84" s="203" t="s">
        <v>5363</v>
      </c>
      <c r="Q84" s="158">
        <v>58</v>
      </c>
      <c r="R84" s="158"/>
      <c r="S84" s="158"/>
      <c r="T84" s="158"/>
      <c r="U84" s="158"/>
      <c r="V84" s="367"/>
      <c r="W84" s="366"/>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t="s">
        <v>5364</v>
      </c>
      <c r="AU84" s="205">
        <v>47</v>
      </c>
      <c r="AV84" s="205">
        <v>20</v>
      </c>
      <c r="AW84" s="205">
        <f t="shared" si="0"/>
        <v>67</v>
      </c>
      <c r="AX84" s="205" t="s">
        <v>5363</v>
      </c>
      <c r="AY84" s="223">
        <v>34</v>
      </c>
      <c r="AZ84" s="205">
        <v>24</v>
      </c>
      <c r="BA84" s="205">
        <f t="shared" si="1"/>
        <v>58</v>
      </c>
      <c r="BB84" s="205"/>
      <c r="BC84" s="207">
        <v>1.0000000000000001E-17</v>
      </c>
      <c r="BD84" s="207">
        <v>9.9999999999999997E-29</v>
      </c>
      <c r="BE84" s="207">
        <v>1.0000000000000001E-30</v>
      </c>
      <c r="BF84" s="207">
        <v>0</v>
      </c>
      <c r="BG84" s="207"/>
      <c r="BH84" s="207">
        <v>0</v>
      </c>
      <c r="BI84" s="207"/>
      <c r="BJ84" s="207"/>
      <c r="BK84" s="207"/>
      <c r="BL84" s="208">
        <v>0</v>
      </c>
      <c r="BM84" s="209">
        <v>249.45</v>
      </c>
      <c r="BN84" s="209">
        <f t="shared" si="2"/>
        <v>0</v>
      </c>
      <c r="BO84" s="207"/>
      <c r="BP84" s="207"/>
      <c r="BQ84" s="207"/>
      <c r="BR84" s="207"/>
      <c r="BS84" s="207"/>
      <c r="BT84" s="207"/>
      <c r="BU84" s="207"/>
      <c r="BV84" s="207"/>
      <c r="BW84" s="207"/>
      <c r="BX84" s="207"/>
      <c r="BY84" s="207"/>
      <c r="BZ84" s="207"/>
      <c r="CA84" s="207"/>
      <c r="CB84" s="207"/>
      <c r="CC84" s="207"/>
      <c r="CD84" s="207"/>
      <c r="CE84" s="207"/>
      <c r="CF84" s="207"/>
      <c r="CG84" s="207">
        <v>0</v>
      </c>
      <c r="CH84" s="207"/>
      <c r="CI84" s="207"/>
      <c r="CJ84" s="207"/>
      <c r="CK84" s="207">
        <v>0</v>
      </c>
      <c r="CL84" s="209">
        <v>477.3</v>
      </c>
      <c r="CM84" s="209">
        <f t="shared" si="3"/>
        <v>0</v>
      </c>
      <c r="CN84" s="207"/>
      <c r="CO84" s="207"/>
      <c r="CP84" s="207"/>
      <c r="CQ84" s="207"/>
      <c r="CR84" s="207"/>
      <c r="CS84" s="207"/>
      <c r="CT84" s="207"/>
      <c r="CU84" s="207"/>
      <c r="CV84" s="207"/>
      <c r="CW84" s="207"/>
      <c r="CX84" s="207"/>
      <c r="CY84" s="207"/>
      <c r="CZ84" s="207"/>
      <c r="DA84" s="207" t="s">
        <v>4980</v>
      </c>
      <c r="DB84" s="207"/>
      <c r="DC84" s="207"/>
      <c r="DD84" s="207"/>
      <c r="DE84" s="207"/>
      <c r="DF84" s="207">
        <v>0</v>
      </c>
      <c r="DG84" s="207"/>
      <c r="DH84" s="207"/>
      <c r="DI84" s="207"/>
      <c r="DJ84" s="207">
        <v>0</v>
      </c>
      <c r="DK84" s="209">
        <v>120.88</v>
      </c>
      <c r="DL84" s="209">
        <f t="shared" si="4"/>
        <v>0</v>
      </c>
      <c r="DM84" s="207"/>
      <c r="DN84" s="207"/>
      <c r="DO84" s="207"/>
      <c r="DP84" s="207"/>
      <c r="DQ84" s="207"/>
      <c r="DR84" s="207"/>
      <c r="DS84" s="207"/>
      <c r="DT84" s="207"/>
      <c r="DU84" s="207"/>
      <c r="DV84" s="207"/>
      <c r="DW84" s="207"/>
      <c r="DX84" s="207"/>
      <c r="DY84" s="207"/>
      <c r="DZ84" s="207"/>
      <c r="EA84" s="207"/>
      <c r="EB84" s="207"/>
      <c r="EC84" s="207"/>
      <c r="ED84" s="207"/>
      <c r="EE84" s="207">
        <v>0</v>
      </c>
      <c r="EF84" s="207"/>
      <c r="EG84" s="207"/>
      <c r="EH84" s="207"/>
      <c r="EI84" s="207">
        <v>0</v>
      </c>
      <c r="EJ84" s="209">
        <v>191.55</v>
      </c>
      <c r="EK84" s="209">
        <f t="shared" si="5"/>
        <v>0</v>
      </c>
      <c r="EL84" s="207"/>
      <c r="EM84" s="207"/>
      <c r="EN84" s="207"/>
      <c r="EO84" s="207"/>
      <c r="EP84" s="207"/>
      <c r="EQ84" s="207"/>
      <c r="ER84" s="207"/>
      <c r="ES84" s="207"/>
      <c r="ET84" s="207"/>
      <c r="EU84" s="207"/>
      <c r="EV84" s="207"/>
      <c r="EW84" s="207"/>
      <c r="EX84" s="207"/>
      <c r="EY84" s="207"/>
      <c r="EZ84" s="207"/>
      <c r="FA84" s="207"/>
      <c r="FB84" s="207"/>
      <c r="FC84" s="207" t="s">
        <v>4980</v>
      </c>
      <c r="FD84" s="207">
        <v>0</v>
      </c>
      <c r="FE84" s="207"/>
      <c r="FF84" s="207"/>
      <c r="FG84" s="207"/>
      <c r="FH84" s="207">
        <v>0</v>
      </c>
      <c r="FI84" s="209">
        <v>32.1</v>
      </c>
      <c r="FJ84" s="209">
        <f t="shared" si="6"/>
        <v>0</v>
      </c>
      <c r="FK84" s="207"/>
      <c r="FL84" s="207"/>
      <c r="FM84" s="207"/>
      <c r="FN84" s="207"/>
      <c r="FO84" s="207">
        <v>0</v>
      </c>
      <c r="FP84" s="207"/>
      <c r="FQ84" s="207"/>
      <c r="FR84" s="207"/>
      <c r="FS84" s="207">
        <v>0</v>
      </c>
      <c r="FT84" s="209">
        <v>25.68</v>
      </c>
      <c r="FU84" s="209">
        <f t="shared" si="7"/>
        <v>0</v>
      </c>
      <c r="FV84" s="207"/>
      <c r="FW84" s="207"/>
      <c r="FX84" s="207"/>
      <c r="FY84" s="207"/>
      <c r="FZ84" s="207">
        <v>0</v>
      </c>
      <c r="GA84" s="207"/>
      <c r="GB84" s="207"/>
      <c r="GC84" s="207"/>
      <c r="GD84" s="207">
        <v>0</v>
      </c>
      <c r="GE84" s="209">
        <v>56.12</v>
      </c>
      <c r="GF84" s="209">
        <f t="shared" si="8"/>
        <v>0</v>
      </c>
      <c r="GG84" s="207"/>
      <c r="GH84" s="207"/>
      <c r="GI84" s="207"/>
      <c r="GJ84" s="207"/>
      <c r="GK84" s="207"/>
      <c r="GL84" s="207"/>
      <c r="GM84" s="207"/>
      <c r="GN84" s="207"/>
      <c r="GO84" s="207"/>
      <c r="GP84" s="207"/>
      <c r="GQ84" s="207"/>
      <c r="GR84" s="207"/>
      <c r="GS84" s="207"/>
      <c r="GT84" s="207"/>
      <c r="GU84" s="207"/>
      <c r="GV84" s="207"/>
      <c r="GW84" s="207"/>
      <c r="GX84" s="207" t="s">
        <v>918</v>
      </c>
      <c r="GY84" s="207">
        <v>0</v>
      </c>
      <c r="GZ84" s="207" t="s">
        <v>918</v>
      </c>
      <c r="HA84" s="207">
        <v>0</v>
      </c>
      <c r="HB84" s="207"/>
      <c r="HC84" s="207">
        <v>1</v>
      </c>
      <c r="HD84" s="207">
        <f t="shared" si="64"/>
        <v>1200</v>
      </c>
      <c r="HE84" s="207">
        <v>1</v>
      </c>
      <c r="HF84" s="207"/>
      <c r="HG84" s="207"/>
      <c r="HH84" s="207">
        <v>400</v>
      </c>
      <c r="HI84" s="209">
        <v>2.73</v>
      </c>
      <c r="HJ84" s="209">
        <f t="shared" si="11"/>
        <v>1092</v>
      </c>
      <c r="HK84" s="207">
        <v>1</v>
      </c>
      <c r="HL84" s="207"/>
      <c r="HM84" s="207">
        <v>400</v>
      </c>
      <c r="HN84" s="209">
        <v>2.73</v>
      </c>
      <c r="HO84" s="209">
        <f t="shared" si="12"/>
        <v>1092</v>
      </c>
      <c r="HP84" s="207">
        <v>1</v>
      </c>
      <c r="HQ84" s="207"/>
      <c r="HR84" s="207">
        <v>400</v>
      </c>
      <c r="HS84" s="209">
        <v>2.73</v>
      </c>
      <c r="HT84" s="209">
        <f t="shared" si="13"/>
        <v>1092</v>
      </c>
      <c r="HU84" s="207"/>
      <c r="HV84" s="207"/>
      <c r="HW84" s="207"/>
      <c r="HX84" s="209">
        <v>2.73</v>
      </c>
      <c r="HY84" s="209">
        <f t="shared" si="14"/>
        <v>0</v>
      </c>
      <c r="HZ84" s="207">
        <v>2</v>
      </c>
      <c r="IA84" s="209">
        <v>3890.25</v>
      </c>
      <c r="IB84" s="209">
        <f t="shared" si="15"/>
        <v>7780.5</v>
      </c>
      <c r="IC84" s="169"/>
      <c r="ID84" s="169"/>
      <c r="IE84" s="169"/>
      <c r="IF84" s="169"/>
      <c r="IG84" s="165"/>
      <c r="IH84" s="165"/>
      <c r="II84" s="165"/>
      <c r="IJ84" s="165"/>
      <c r="IK84" s="165"/>
      <c r="IL84" s="210"/>
      <c r="IM84" s="211">
        <f t="shared" si="16"/>
        <v>0</v>
      </c>
      <c r="IN84" s="209">
        <v>7500</v>
      </c>
      <c r="IO84" s="212">
        <f t="shared" si="17"/>
        <v>0</v>
      </c>
      <c r="IP84" s="209">
        <f t="shared" si="18"/>
        <v>11056.5</v>
      </c>
      <c r="IQ84" s="209">
        <v>10000</v>
      </c>
      <c r="IR84" s="212">
        <f t="shared" si="19"/>
        <v>2</v>
      </c>
      <c r="IS84" s="213"/>
      <c r="IT84" s="291"/>
      <c r="IV84" s="66" t="s">
        <v>5365</v>
      </c>
      <c r="IW84" s="66" t="s">
        <v>5366</v>
      </c>
    </row>
    <row r="85" spans="1:257" x14ac:dyDescent="0.4">
      <c r="A85" s="158">
        <f t="shared" si="65"/>
        <v>16</v>
      </c>
      <c r="B85" s="156" t="s">
        <v>887</v>
      </c>
      <c r="C85" s="156">
        <v>360</v>
      </c>
      <c r="D85" s="156">
        <v>79606</v>
      </c>
      <c r="E85" s="251">
        <v>3160</v>
      </c>
      <c r="F85" s="222" t="s">
        <v>5367</v>
      </c>
      <c r="G85" s="251">
        <v>10</v>
      </c>
      <c r="H85" s="156"/>
      <c r="I85" s="156" t="s">
        <v>77</v>
      </c>
      <c r="J85" s="158" t="s">
        <v>3161</v>
      </c>
      <c r="K85" s="158"/>
      <c r="L85" s="158" t="s">
        <v>3163</v>
      </c>
      <c r="M85" s="158"/>
      <c r="N85" s="205">
        <v>31</v>
      </c>
      <c r="O85" s="158">
        <v>51</v>
      </c>
      <c r="P85" s="203" t="s">
        <v>5368</v>
      </c>
      <c r="Q85" s="158">
        <v>62</v>
      </c>
      <c r="R85" s="158"/>
      <c r="S85" s="158"/>
      <c r="T85" s="158"/>
      <c r="U85" s="158"/>
      <c r="V85" s="367">
        <v>41814</v>
      </c>
      <c r="W85" s="366">
        <v>41992</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t="s">
        <v>5369</v>
      </c>
      <c r="AU85" s="205">
        <v>31</v>
      </c>
      <c r="AV85" s="205">
        <v>20</v>
      </c>
      <c r="AW85" s="205">
        <f t="shared" si="0"/>
        <v>51</v>
      </c>
      <c r="AX85" s="205" t="s">
        <v>5368</v>
      </c>
      <c r="AY85" s="223">
        <v>38</v>
      </c>
      <c r="AZ85" s="205">
        <v>24</v>
      </c>
      <c r="BA85" s="205">
        <f t="shared" si="1"/>
        <v>62</v>
      </c>
      <c r="BB85" s="205"/>
      <c r="BC85" s="207">
        <v>1.0000000000000001E-17</v>
      </c>
      <c r="BD85" s="207">
        <v>9.9999999999999997E-29</v>
      </c>
      <c r="BE85" s="207">
        <v>1.0000000000000001E-30</v>
      </c>
      <c r="BF85" s="207">
        <v>2</v>
      </c>
      <c r="BG85" s="207"/>
      <c r="BH85" s="207">
        <v>0</v>
      </c>
      <c r="BI85" s="207"/>
      <c r="BJ85" s="207"/>
      <c r="BK85" s="207"/>
      <c r="BL85" s="208">
        <v>0</v>
      </c>
      <c r="BM85" s="209">
        <v>249.45</v>
      </c>
      <c r="BN85" s="209">
        <f t="shared" si="2"/>
        <v>0</v>
      </c>
      <c r="BO85" s="207"/>
      <c r="BP85" s="207"/>
      <c r="BQ85" s="207"/>
      <c r="BR85" s="207"/>
      <c r="BS85" s="207"/>
      <c r="BT85" s="207"/>
      <c r="BU85" s="207"/>
      <c r="BV85" s="207"/>
      <c r="BW85" s="207"/>
      <c r="BX85" s="207"/>
      <c r="BY85" s="207"/>
      <c r="BZ85" s="207"/>
      <c r="CA85" s="207"/>
      <c r="CB85" s="207"/>
      <c r="CC85" s="207"/>
      <c r="CD85" s="207"/>
      <c r="CE85" s="207"/>
      <c r="CF85" s="207"/>
      <c r="CG85" s="207">
        <v>0</v>
      </c>
      <c r="CH85" s="207"/>
      <c r="CI85" s="207"/>
      <c r="CJ85" s="207"/>
      <c r="CK85" s="207">
        <v>0</v>
      </c>
      <c r="CL85" s="209">
        <v>477.3</v>
      </c>
      <c r="CM85" s="209">
        <f t="shared" si="3"/>
        <v>0</v>
      </c>
      <c r="CN85" s="207"/>
      <c r="CO85" s="207"/>
      <c r="CP85" s="207"/>
      <c r="CQ85" s="207"/>
      <c r="CR85" s="207"/>
      <c r="CS85" s="207"/>
      <c r="CT85" s="207"/>
      <c r="CU85" s="207"/>
      <c r="CV85" s="207"/>
      <c r="CW85" s="207"/>
      <c r="CX85" s="207"/>
      <c r="CY85" s="207"/>
      <c r="CZ85" s="207"/>
      <c r="DA85" s="207" t="s">
        <v>4980</v>
      </c>
      <c r="DB85" s="207"/>
      <c r="DC85" s="207"/>
      <c r="DD85" s="207"/>
      <c r="DE85" s="207"/>
      <c r="DF85" s="207">
        <v>0</v>
      </c>
      <c r="DG85" s="207"/>
      <c r="DH85" s="207"/>
      <c r="DI85" s="207"/>
      <c r="DJ85" s="207">
        <v>0</v>
      </c>
      <c r="DK85" s="209">
        <v>120.88</v>
      </c>
      <c r="DL85" s="209">
        <f t="shared" si="4"/>
        <v>0</v>
      </c>
      <c r="DM85" s="207"/>
      <c r="DN85" s="207"/>
      <c r="DO85" s="207"/>
      <c r="DP85" s="207"/>
      <c r="DQ85" s="207"/>
      <c r="DR85" s="207"/>
      <c r="DS85" s="207"/>
      <c r="DT85" s="207"/>
      <c r="DU85" s="207"/>
      <c r="DV85" s="207"/>
      <c r="DW85" s="207"/>
      <c r="DX85" s="207"/>
      <c r="DY85" s="207"/>
      <c r="DZ85" s="207"/>
      <c r="EA85" s="207"/>
      <c r="EB85" s="207"/>
      <c r="EC85" s="207"/>
      <c r="ED85" s="207"/>
      <c r="EE85" s="207">
        <v>0</v>
      </c>
      <c r="EF85" s="207"/>
      <c r="EG85" s="207"/>
      <c r="EH85" s="207"/>
      <c r="EI85" s="207">
        <v>0</v>
      </c>
      <c r="EJ85" s="209">
        <v>191.55</v>
      </c>
      <c r="EK85" s="209">
        <f t="shared" si="5"/>
        <v>0</v>
      </c>
      <c r="EL85" s="207"/>
      <c r="EM85" s="207"/>
      <c r="EN85" s="207"/>
      <c r="EO85" s="207"/>
      <c r="EP85" s="207"/>
      <c r="EQ85" s="207"/>
      <c r="ER85" s="207"/>
      <c r="ES85" s="207"/>
      <c r="ET85" s="207"/>
      <c r="EU85" s="207"/>
      <c r="EV85" s="207"/>
      <c r="EW85" s="207"/>
      <c r="EX85" s="207"/>
      <c r="EY85" s="207"/>
      <c r="EZ85" s="207"/>
      <c r="FA85" s="207"/>
      <c r="FB85" s="207"/>
      <c r="FC85" s="207" t="s">
        <v>4980</v>
      </c>
      <c r="FD85" s="207">
        <v>0</v>
      </c>
      <c r="FE85" s="207"/>
      <c r="FF85" s="207"/>
      <c r="FG85" s="207"/>
      <c r="FH85" s="207">
        <v>0</v>
      </c>
      <c r="FI85" s="209">
        <v>32.1</v>
      </c>
      <c r="FJ85" s="209">
        <f t="shared" si="6"/>
        <v>0</v>
      </c>
      <c r="FK85" s="207"/>
      <c r="FL85" s="207"/>
      <c r="FM85" s="207"/>
      <c r="FN85" s="207"/>
      <c r="FO85" s="207">
        <v>0</v>
      </c>
      <c r="FP85" s="207"/>
      <c r="FQ85" s="207"/>
      <c r="FR85" s="207"/>
      <c r="FS85" s="207">
        <v>0</v>
      </c>
      <c r="FT85" s="209">
        <v>25.68</v>
      </c>
      <c r="FU85" s="209">
        <f t="shared" si="7"/>
        <v>0</v>
      </c>
      <c r="FV85" s="207"/>
      <c r="FW85" s="207"/>
      <c r="FX85" s="207"/>
      <c r="FY85" s="207"/>
      <c r="FZ85" s="207">
        <v>0</v>
      </c>
      <c r="GA85" s="207"/>
      <c r="GB85" s="207"/>
      <c r="GC85" s="207"/>
      <c r="GD85" s="207">
        <v>0</v>
      </c>
      <c r="GE85" s="209">
        <v>56.12</v>
      </c>
      <c r="GF85" s="209">
        <f t="shared" si="8"/>
        <v>0</v>
      </c>
      <c r="GG85" s="207"/>
      <c r="GH85" s="207"/>
      <c r="GI85" s="207"/>
      <c r="GJ85" s="207"/>
      <c r="GK85" s="207"/>
      <c r="GL85" s="207"/>
      <c r="GM85" s="207"/>
      <c r="GN85" s="207"/>
      <c r="GO85" s="207"/>
      <c r="GP85" s="207"/>
      <c r="GQ85" s="207"/>
      <c r="GR85" s="207"/>
      <c r="GS85" s="207"/>
      <c r="GT85" s="207"/>
      <c r="GU85" s="207"/>
      <c r="GV85" s="207"/>
      <c r="GW85" s="207"/>
      <c r="GX85" s="207" t="s">
        <v>918</v>
      </c>
      <c r="GY85" s="207">
        <v>0</v>
      </c>
      <c r="GZ85" s="207" t="s">
        <v>918</v>
      </c>
      <c r="HA85" s="207">
        <v>0</v>
      </c>
      <c r="HB85" s="207"/>
      <c r="HC85" s="207">
        <v>0</v>
      </c>
      <c r="HD85" s="207">
        <v>0</v>
      </c>
      <c r="HE85" s="207" t="s">
        <v>4980</v>
      </c>
      <c r="HF85" s="207"/>
      <c r="HG85" s="207"/>
      <c r="HH85" s="207">
        <v>0</v>
      </c>
      <c r="HI85" s="209">
        <v>2.73</v>
      </c>
      <c r="HJ85" s="209">
        <f t="shared" si="11"/>
        <v>0</v>
      </c>
      <c r="HK85" s="207" t="s">
        <v>4980</v>
      </c>
      <c r="HL85" s="207"/>
      <c r="HM85" s="207">
        <v>0</v>
      </c>
      <c r="HN85" s="209">
        <v>2.73</v>
      </c>
      <c r="HO85" s="209">
        <f t="shared" si="12"/>
        <v>0</v>
      </c>
      <c r="HP85" s="207"/>
      <c r="HQ85" s="207"/>
      <c r="HR85" s="207"/>
      <c r="HS85" s="209">
        <v>2.73</v>
      </c>
      <c r="HT85" s="209">
        <f t="shared" si="13"/>
        <v>0</v>
      </c>
      <c r="HU85" s="207"/>
      <c r="HV85" s="207"/>
      <c r="HW85" s="207"/>
      <c r="HX85" s="209">
        <v>2.73</v>
      </c>
      <c r="HY85" s="209">
        <f t="shared" si="14"/>
        <v>0</v>
      </c>
      <c r="HZ85" s="207">
        <v>0</v>
      </c>
      <c r="IA85" s="209">
        <v>3890.25</v>
      </c>
      <c r="IB85" s="209">
        <f t="shared" si="15"/>
        <v>0</v>
      </c>
      <c r="IC85" s="169"/>
      <c r="ID85" s="169"/>
      <c r="IE85" s="169"/>
      <c r="IF85" s="169"/>
      <c r="IG85" s="165"/>
      <c r="IH85" s="165"/>
      <c r="II85" s="165"/>
      <c r="IJ85" s="165"/>
      <c r="IK85" s="165"/>
      <c r="IL85" s="210"/>
      <c r="IM85" s="211">
        <f t="shared" si="16"/>
        <v>0</v>
      </c>
      <c r="IN85" s="209">
        <v>7500</v>
      </c>
      <c r="IO85" s="212">
        <f t="shared" si="17"/>
        <v>0</v>
      </c>
      <c r="IP85" s="209">
        <f t="shared" si="18"/>
        <v>0</v>
      </c>
      <c r="IQ85" s="209">
        <v>10000</v>
      </c>
      <c r="IR85" s="212">
        <f t="shared" si="19"/>
        <v>0</v>
      </c>
      <c r="IS85" s="213"/>
      <c r="IT85" s="291"/>
      <c r="IV85" s="66" t="s">
        <v>5370</v>
      </c>
      <c r="IW85" s="66" t="s">
        <v>5371</v>
      </c>
    </row>
    <row r="86" spans="1:257" x14ac:dyDescent="0.4">
      <c r="A86" s="158">
        <f t="shared" si="65"/>
        <v>17</v>
      </c>
      <c r="B86" s="156" t="s">
        <v>887</v>
      </c>
      <c r="C86" s="156">
        <v>366</v>
      </c>
      <c r="D86" s="156">
        <v>24153</v>
      </c>
      <c r="E86" s="374">
        <v>3282</v>
      </c>
      <c r="F86" s="222" t="s">
        <v>5372</v>
      </c>
      <c r="G86" s="251">
        <v>10</v>
      </c>
      <c r="H86" s="156"/>
      <c r="I86" s="156" t="s">
        <v>77</v>
      </c>
      <c r="J86" s="158" t="s">
        <v>3248</v>
      </c>
      <c r="K86" s="158"/>
      <c r="L86" s="158" t="s">
        <v>3116</v>
      </c>
      <c r="M86" s="158"/>
      <c r="N86" s="205">
        <v>74</v>
      </c>
      <c r="O86" s="158">
        <v>94</v>
      </c>
      <c r="P86" s="203" t="s">
        <v>5373</v>
      </c>
      <c r="Q86" s="158">
        <v>48</v>
      </c>
      <c r="R86" s="158"/>
      <c r="S86" s="158"/>
      <c r="T86" s="158"/>
      <c r="U86" s="158"/>
      <c r="V86" s="367">
        <v>41815</v>
      </c>
      <c r="W86" s="366">
        <v>41975</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t="s">
        <v>5369</v>
      </c>
      <c r="AU86" s="205">
        <v>74</v>
      </c>
      <c r="AV86" s="205">
        <v>20</v>
      </c>
      <c r="AW86" s="205">
        <f t="shared" si="0"/>
        <v>94</v>
      </c>
      <c r="AX86" s="205" t="s">
        <v>5373</v>
      </c>
      <c r="AY86" s="223">
        <v>24</v>
      </c>
      <c r="AZ86" s="205">
        <v>24</v>
      </c>
      <c r="BA86" s="205">
        <f t="shared" si="1"/>
        <v>48</v>
      </c>
      <c r="BB86" s="205"/>
      <c r="BC86" s="207">
        <v>1.0000000000000001E-17</v>
      </c>
      <c r="BD86" s="207">
        <v>9.9999999999999997E-29</v>
      </c>
      <c r="BE86" s="207">
        <v>1.0000000000000001E-30</v>
      </c>
      <c r="BF86" s="207">
        <v>2</v>
      </c>
      <c r="BG86" s="207"/>
      <c r="BH86" s="207">
        <v>0</v>
      </c>
      <c r="BI86" s="207"/>
      <c r="BJ86" s="207"/>
      <c r="BK86" s="207"/>
      <c r="BL86" s="208">
        <v>0</v>
      </c>
      <c r="BM86" s="209">
        <v>249.45</v>
      </c>
      <c r="BN86" s="209">
        <f t="shared" si="2"/>
        <v>0</v>
      </c>
      <c r="BO86" s="207"/>
      <c r="BP86" s="207"/>
      <c r="BQ86" s="207"/>
      <c r="BR86" s="207"/>
      <c r="BS86" s="207"/>
      <c r="BT86" s="207"/>
      <c r="BU86" s="207"/>
      <c r="BV86" s="207"/>
      <c r="BW86" s="207"/>
      <c r="BX86" s="207"/>
      <c r="BY86" s="207"/>
      <c r="BZ86" s="207"/>
      <c r="CA86" s="207"/>
      <c r="CB86" s="207"/>
      <c r="CC86" s="207"/>
      <c r="CD86" s="207"/>
      <c r="CE86" s="207"/>
      <c r="CF86" s="207"/>
      <c r="CG86" s="207">
        <v>0</v>
      </c>
      <c r="CH86" s="207"/>
      <c r="CI86" s="207"/>
      <c r="CJ86" s="207"/>
      <c r="CK86" s="207">
        <v>0</v>
      </c>
      <c r="CL86" s="209">
        <v>477.3</v>
      </c>
      <c r="CM86" s="209">
        <f t="shared" si="3"/>
        <v>0</v>
      </c>
      <c r="CN86" s="207"/>
      <c r="CO86" s="207"/>
      <c r="CP86" s="207"/>
      <c r="CQ86" s="207"/>
      <c r="CR86" s="207"/>
      <c r="CS86" s="207"/>
      <c r="CT86" s="207"/>
      <c r="CU86" s="207"/>
      <c r="CV86" s="207"/>
      <c r="CW86" s="207"/>
      <c r="CX86" s="207"/>
      <c r="CY86" s="207"/>
      <c r="CZ86" s="207"/>
      <c r="DA86" s="207" t="s">
        <v>4980</v>
      </c>
      <c r="DB86" s="207"/>
      <c r="DC86" s="207"/>
      <c r="DD86" s="207"/>
      <c r="DE86" s="207"/>
      <c r="DF86" s="207">
        <v>0</v>
      </c>
      <c r="DG86" s="207"/>
      <c r="DH86" s="207"/>
      <c r="DI86" s="207"/>
      <c r="DJ86" s="207">
        <v>0</v>
      </c>
      <c r="DK86" s="209">
        <v>120.88</v>
      </c>
      <c r="DL86" s="209">
        <f t="shared" si="4"/>
        <v>0</v>
      </c>
      <c r="DM86" s="207"/>
      <c r="DN86" s="207"/>
      <c r="DO86" s="207"/>
      <c r="DP86" s="207"/>
      <c r="DQ86" s="207"/>
      <c r="DR86" s="207"/>
      <c r="DS86" s="207"/>
      <c r="DT86" s="207"/>
      <c r="DU86" s="207"/>
      <c r="DV86" s="207"/>
      <c r="DW86" s="207"/>
      <c r="DX86" s="207"/>
      <c r="DY86" s="207"/>
      <c r="DZ86" s="207"/>
      <c r="EA86" s="207"/>
      <c r="EB86" s="207"/>
      <c r="EC86" s="207"/>
      <c r="ED86" s="207"/>
      <c r="EE86" s="207">
        <v>0</v>
      </c>
      <c r="EF86" s="207"/>
      <c r="EG86" s="207"/>
      <c r="EH86" s="207"/>
      <c r="EI86" s="207">
        <v>0</v>
      </c>
      <c r="EJ86" s="209">
        <v>191.55</v>
      </c>
      <c r="EK86" s="209">
        <f t="shared" si="5"/>
        <v>0</v>
      </c>
      <c r="EL86" s="207"/>
      <c r="EM86" s="207"/>
      <c r="EN86" s="207"/>
      <c r="EO86" s="207"/>
      <c r="EP86" s="207"/>
      <c r="EQ86" s="207"/>
      <c r="ER86" s="207"/>
      <c r="ES86" s="207"/>
      <c r="ET86" s="207"/>
      <c r="EU86" s="207"/>
      <c r="EV86" s="207"/>
      <c r="EW86" s="207"/>
      <c r="EX86" s="207"/>
      <c r="EY86" s="207"/>
      <c r="EZ86" s="207"/>
      <c r="FA86" s="207"/>
      <c r="FB86" s="207"/>
      <c r="FC86" s="207" t="s">
        <v>4980</v>
      </c>
      <c r="FD86" s="207">
        <v>0</v>
      </c>
      <c r="FE86" s="207"/>
      <c r="FF86" s="207"/>
      <c r="FG86" s="207"/>
      <c r="FH86" s="207">
        <v>0</v>
      </c>
      <c r="FI86" s="209">
        <v>32.1</v>
      </c>
      <c r="FJ86" s="209">
        <f t="shared" si="6"/>
        <v>0</v>
      </c>
      <c r="FK86" s="207"/>
      <c r="FL86" s="207"/>
      <c r="FM86" s="207"/>
      <c r="FN86" s="207"/>
      <c r="FO86" s="207">
        <v>0</v>
      </c>
      <c r="FP86" s="207"/>
      <c r="FQ86" s="207"/>
      <c r="FR86" s="207"/>
      <c r="FS86" s="207">
        <v>0</v>
      </c>
      <c r="FT86" s="209">
        <v>25.68</v>
      </c>
      <c r="FU86" s="209">
        <f t="shared" si="7"/>
        <v>0</v>
      </c>
      <c r="FV86" s="207"/>
      <c r="FW86" s="207"/>
      <c r="FX86" s="207"/>
      <c r="FY86" s="207"/>
      <c r="FZ86" s="207">
        <v>0</v>
      </c>
      <c r="GA86" s="207"/>
      <c r="GB86" s="207"/>
      <c r="GC86" s="207"/>
      <c r="GD86" s="207">
        <v>0</v>
      </c>
      <c r="GE86" s="209">
        <v>56.12</v>
      </c>
      <c r="GF86" s="209">
        <f t="shared" si="8"/>
        <v>0</v>
      </c>
      <c r="GG86" s="207"/>
      <c r="GH86" s="207"/>
      <c r="GI86" s="207"/>
      <c r="GJ86" s="207"/>
      <c r="GK86" s="207"/>
      <c r="GL86" s="207"/>
      <c r="GM86" s="207"/>
      <c r="GN86" s="207"/>
      <c r="GO86" s="207"/>
      <c r="GP86" s="207"/>
      <c r="GQ86" s="207"/>
      <c r="GR86" s="207"/>
      <c r="GS86" s="207"/>
      <c r="GT86" s="207"/>
      <c r="GU86" s="207"/>
      <c r="GV86" s="207"/>
      <c r="GW86" s="207"/>
      <c r="GX86" s="207" t="s">
        <v>918</v>
      </c>
      <c r="GY86" s="207">
        <v>0</v>
      </c>
      <c r="GZ86" s="207" t="s">
        <v>918</v>
      </c>
      <c r="HA86" s="207">
        <v>0</v>
      </c>
      <c r="HB86" s="207"/>
      <c r="HC86" s="207">
        <v>1</v>
      </c>
      <c r="HD86" s="207">
        <f t="shared" ref="HD86:HD149" si="66">+HH86+HM86+HR86+HW86</f>
        <v>800</v>
      </c>
      <c r="HE86" s="207">
        <v>1</v>
      </c>
      <c r="HF86" s="207"/>
      <c r="HG86" s="207"/>
      <c r="HH86" s="207">
        <v>400</v>
      </c>
      <c r="HI86" s="209">
        <v>2.73</v>
      </c>
      <c r="HJ86" s="209">
        <f t="shared" si="11"/>
        <v>1092</v>
      </c>
      <c r="HK86" s="207">
        <v>1</v>
      </c>
      <c r="HL86" s="207"/>
      <c r="HM86" s="207">
        <v>400</v>
      </c>
      <c r="HN86" s="209">
        <v>2.73</v>
      </c>
      <c r="HO86" s="209">
        <f t="shared" si="12"/>
        <v>1092</v>
      </c>
      <c r="HP86" s="207"/>
      <c r="HQ86" s="207"/>
      <c r="HR86" s="207"/>
      <c r="HS86" s="209">
        <v>2.73</v>
      </c>
      <c r="HT86" s="209">
        <f t="shared" si="13"/>
        <v>0</v>
      </c>
      <c r="HU86" s="207"/>
      <c r="HV86" s="207"/>
      <c r="HW86" s="207"/>
      <c r="HX86" s="209">
        <v>2.73</v>
      </c>
      <c r="HY86" s="209">
        <f t="shared" si="14"/>
        <v>0</v>
      </c>
      <c r="HZ86" s="207">
        <v>2</v>
      </c>
      <c r="IA86" s="209">
        <v>3890.25</v>
      </c>
      <c r="IB86" s="209">
        <f t="shared" si="15"/>
        <v>7780.5</v>
      </c>
      <c r="IC86" s="169"/>
      <c r="ID86" s="169"/>
      <c r="IE86" s="169"/>
      <c r="IF86" s="169"/>
      <c r="IG86" s="165"/>
      <c r="IH86" s="165"/>
      <c r="II86" s="165"/>
      <c r="IJ86" s="165"/>
      <c r="IK86" s="165"/>
      <c r="IL86" s="210"/>
      <c r="IM86" s="211">
        <f t="shared" si="16"/>
        <v>0</v>
      </c>
      <c r="IN86" s="209">
        <v>7500</v>
      </c>
      <c r="IO86" s="212">
        <f t="shared" si="17"/>
        <v>0</v>
      </c>
      <c r="IP86" s="209">
        <f t="shared" si="18"/>
        <v>9964.5</v>
      </c>
      <c r="IQ86" s="209">
        <v>10000</v>
      </c>
      <c r="IR86" s="212">
        <f t="shared" si="19"/>
        <v>1</v>
      </c>
      <c r="IS86" s="213"/>
      <c r="IT86" s="291"/>
      <c r="IV86" s="66" t="s">
        <v>5374</v>
      </c>
      <c r="IW86" s="66" t="s">
        <v>5375</v>
      </c>
    </row>
    <row r="87" spans="1:257" x14ac:dyDescent="0.4">
      <c r="A87" s="158">
        <f t="shared" si="65"/>
        <v>18</v>
      </c>
      <c r="B87" s="156" t="s">
        <v>887</v>
      </c>
      <c r="C87" s="349">
        <v>367</v>
      </c>
      <c r="D87" s="156">
        <v>83284</v>
      </c>
      <c r="E87" s="251">
        <v>3293</v>
      </c>
      <c r="F87" s="224" t="s">
        <v>5376</v>
      </c>
      <c r="G87" s="251">
        <v>10</v>
      </c>
      <c r="H87" s="156"/>
      <c r="I87" s="156" t="s">
        <v>77</v>
      </c>
      <c r="J87" s="158" t="s">
        <v>3260</v>
      </c>
      <c r="K87" s="158"/>
      <c r="L87" s="158" t="s">
        <v>3147</v>
      </c>
      <c r="M87" s="158"/>
      <c r="N87" s="205">
        <v>83</v>
      </c>
      <c r="O87" s="158">
        <v>103</v>
      </c>
      <c r="P87" s="203" t="s">
        <v>5377</v>
      </c>
      <c r="Q87" s="158">
        <v>56</v>
      </c>
      <c r="R87" s="158"/>
      <c r="S87" s="158"/>
      <c r="T87" s="158"/>
      <c r="U87" s="158"/>
      <c r="V87" s="367"/>
      <c r="W87" s="366"/>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t="s">
        <v>5369</v>
      </c>
      <c r="AU87" s="205">
        <v>83</v>
      </c>
      <c r="AV87" s="205">
        <v>20</v>
      </c>
      <c r="AW87" s="205">
        <f t="shared" si="0"/>
        <v>103</v>
      </c>
      <c r="AX87" s="205" t="s">
        <v>5377</v>
      </c>
      <c r="AY87" s="223">
        <v>32</v>
      </c>
      <c r="AZ87" s="205">
        <v>24</v>
      </c>
      <c r="BA87" s="205">
        <f t="shared" si="1"/>
        <v>56</v>
      </c>
      <c r="BB87" s="205"/>
      <c r="BC87" s="207">
        <v>1.0000000000000001E-17</v>
      </c>
      <c r="BD87" s="207">
        <v>9.9999999999999997E-29</v>
      </c>
      <c r="BE87" s="207">
        <v>1.0000000000000001E-30</v>
      </c>
      <c r="BF87" s="207">
        <v>4</v>
      </c>
      <c r="BG87" s="207"/>
      <c r="BH87" s="207">
        <v>0</v>
      </c>
      <c r="BI87" s="207"/>
      <c r="BJ87" s="207"/>
      <c r="BK87" s="207"/>
      <c r="BL87" s="208">
        <v>0</v>
      </c>
      <c r="BM87" s="209">
        <v>249.45</v>
      </c>
      <c r="BN87" s="209">
        <f t="shared" si="2"/>
        <v>0</v>
      </c>
      <c r="BO87" s="207"/>
      <c r="BP87" s="207"/>
      <c r="BQ87" s="207"/>
      <c r="BR87" s="207"/>
      <c r="BS87" s="207"/>
      <c r="BT87" s="207"/>
      <c r="BU87" s="207"/>
      <c r="BV87" s="207"/>
      <c r="BW87" s="207"/>
      <c r="BX87" s="207"/>
      <c r="BY87" s="207"/>
      <c r="BZ87" s="207"/>
      <c r="CA87" s="207"/>
      <c r="CB87" s="207"/>
      <c r="CC87" s="207"/>
      <c r="CD87" s="207"/>
      <c r="CE87" s="207"/>
      <c r="CF87" s="207"/>
      <c r="CG87" s="207">
        <v>0</v>
      </c>
      <c r="CH87" s="207"/>
      <c r="CI87" s="207"/>
      <c r="CJ87" s="207"/>
      <c r="CK87" s="207">
        <v>0</v>
      </c>
      <c r="CL87" s="209">
        <v>477.3</v>
      </c>
      <c r="CM87" s="209">
        <f t="shared" si="3"/>
        <v>0</v>
      </c>
      <c r="CN87" s="207"/>
      <c r="CO87" s="207"/>
      <c r="CP87" s="207"/>
      <c r="CQ87" s="207"/>
      <c r="CR87" s="207"/>
      <c r="CS87" s="207"/>
      <c r="CT87" s="207"/>
      <c r="CU87" s="207"/>
      <c r="CV87" s="207"/>
      <c r="CW87" s="207"/>
      <c r="CX87" s="207"/>
      <c r="CY87" s="207"/>
      <c r="CZ87" s="207"/>
      <c r="DA87" s="207" t="s">
        <v>4980</v>
      </c>
      <c r="DB87" s="207"/>
      <c r="DC87" s="207"/>
      <c r="DD87" s="207"/>
      <c r="DE87" s="207"/>
      <c r="DF87" s="207">
        <v>1</v>
      </c>
      <c r="DG87" s="207"/>
      <c r="DH87" s="207"/>
      <c r="DI87" s="207"/>
      <c r="DJ87" s="207">
        <v>50</v>
      </c>
      <c r="DK87" s="209">
        <v>120.88</v>
      </c>
      <c r="DL87" s="209">
        <f t="shared" si="4"/>
        <v>6044</v>
      </c>
      <c r="DM87" s="207"/>
      <c r="DN87" s="207"/>
      <c r="DO87" s="207">
        <v>50</v>
      </c>
      <c r="DP87" s="207"/>
      <c r="DQ87" s="207"/>
      <c r="DR87" s="207"/>
      <c r="DS87" s="207"/>
      <c r="DT87" s="207"/>
      <c r="DU87" s="207"/>
      <c r="DV87" s="207"/>
      <c r="DW87" s="207"/>
      <c r="DX87" s="207"/>
      <c r="DY87" s="207"/>
      <c r="DZ87" s="207"/>
      <c r="EA87" s="207"/>
      <c r="EB87" s="207"/>
      <c r="EC87" s="207"/>
      <c r="ED87" s="207"/>
      <c r="EE87" s="207">
        <v>0</v>
      </c>
      <c r="EF87" s="207"/>
      <c r="EG87" s="207"/>
      <c r="EH87" s="207"/>
      <c r="EI87" s="207">
        <v>0</v>
      </c>
      <c r="EJ87" s="209">
        <v>191.55</v>
      </c>
      <c r="EK87" s="209">
        <f t="shared" si="5"/>
        <v>0</v>
      </c>
      <c r="EL87" s="207"/>
      <c r="EM87" s="207"/>
      <c r="EN87" s="207"/>
      <c r="EO87" s="207"/>
      <c r="EP87" s="207"/>
      <c r="EQ87" s="207"/>
      <c r="ER87" s="207"/>
      <c r="ES87" s="207"/>
      <c r="ET87" s="207"/>
      <c r="EU87" s="207"/>
      <c r="EV87" s="207"/>
      <c r="EW87" s="207"/>
      <c r="EX87" s="207"/>
      <c r="EY87" s="207"/>
      <c r="EZ87" s="207"/>
      <c r="FA87" s="207"/>
      <c r="FB87" s="207"/>
      <c r="FC87" s="207" t="s">
        <v>4980</v>
      </c>
      <c r="FD87" s="207">
        <v>0</v>
      </c>
      <c r="FE87" s="207"/>
      <c r="FF87" s="207"/>
      <c r="FG87" s="207"/>
      <c r="FH87" s="207">
        <v>0</v>
      </c>
      <c r="FI87" s="209">
        <v>32.1</v>
      </c>
      <c r="FJ87" s="209">
        <f t="shared" si="6"/>
        <v>0</v>
      </c>
      <c r="FK87" s="207"/>
      <c r="FL87" s="207"/>
      <c r="FM87" s="207"/>
      <c r="FN87" s="207"/>
      <c r="FO87" s="207">
        <v>0</v>
      </c>
      <c r="FP87" s="207"/>
      <c r="FQ87" s="207"/>
      <c r="FR87" s="207"/>
      <c r="FS87" s="207">
        <v>0</v>
      </c>
      <c r="FT87" s="209">
        <v>25.68</v>
      </c>
      <c r="FU87" s="209">
        <f t="shared" si="7"/>
        <v>0</v>
      </c>
      <c r="FV87" s="207"/>
      <c r="FW87" s="207"/>
      <c r="FX87" s="207"/>
      <c r="FY87" s="207"/>
      <c r="FZ87" s="207">
        <v>0</v>
      </c>
      <c r="GA87" s="207"/>
      <c r="GB87" s="207"/>
      <c r="GC87" s="207"/>
      <c r="GD87" s="207">
        <v>0</v>
      </c>
      <c r="GE87" s="209">
        <v>56.12</v>
      </c>
      <c r="GF87" s="209">
        <f t="shared" si="8"/>
        <v>0</v>
      </c>
      <c r="GG87" s="207"/>
      <c r="GH87" s="207"/>
      <c r="GI87" s="207"/>
      <c r="GJ87" s="207"/>
      <c r="GK87" s="207"/>
      <c r="GL87" s="207"/>
      <c r="GM87" s="207"/>
      <c r="GN87" s="207"/>
      <c r="GO87" s="207"/>
      <c r="GP87" s="207"/>
      <c r="GQ87" s="207"/>
      <c r="GR87" s="207"/>
      <c r="GS87" s="207"/>
      <c r="GT87" s="207"/>
      <c r="GU87" s="207"/>
      <c r="GV87" s="207"/>
      <c r="GW87" s="207"/>
      <c r="GX87" s="207" t="s">
        <v>5378</v>
      </c>
      <c r="GY87" s="207">
        <v>1</v>
      </c>
      <c r="GZ87" s="207" t="s">
        <v>5210</v>
      </c>
      <c r="HA87" s="207">
        <f>+AW87</f>
        <v>103</v>
      </c>
      <c r="HB87" s="207"/>
      <c r="HC87" s="207">
        <v>1</v>
      </c>
      <c r="HD87" s="207">
        <f t="shared" si="66"/>
        <v>1200</v>
      </c>
      <c r="HE87" s="207">
        <v>1</v>
      </c>
      <c r="HF87" s="207"/>
      <c r="HG87" s="207"/>
      <c r="HH87" s="207">
        <v>400</v>
      </c>
      <c r="HI87" s="209">
        <v>2.73</v>
      </c>
      <c r="HJ87" s="209">
        <f t="shared" si="11"/>
        <v>1092</v>
      </c>
      <c r="HK87" s="207">
        <v>1</v>
      </c>
      <c r="HL87" s="207"/>
      <c r="HM87" s="207">
        <v>400</v>
      </c>
      <c r="HN87" s="209">
        <v>2.73</v>
      </c>
      <c r="HO87" s="209">
        <f t="shared" si="12"/>
        <v>1092</v>
      </c>
      <c r="HP87" s="207">
        <v>1</v>
      </c>
      <c r="HQ87" s="207"/>
      <c r="HR87" s="207">
        <v>400</v>
      </c>
      <c r="HS87" s="209">
        <v>2.73</v>
      </c>
      <c r="HT87" s="209">
        <f t="shared" si="13"/>
        <v>1092</v>
      </c>
      <c r="HU87" s="207"/>
      <c r="HV87" s="207"/>
      <c r="HW87" s="207"/>
      <c r="HX87" s="209">
        <v>2.73</v>
      </c>
      <c r="HY87" s="209">
        <f t="shared" si="14"/>
        <v>0</v>
      </c>
      <c r="HZ87" s="207">
        <v>2</v>
      </c>
      <c r="IA87" s="209">
        <v>3890.25</v>
      </c>
      <c r="IB87" s="209">
        <f t="shared" si="15"/>
        <v>7780.5</v>
      </c>
      <c r="IC87" s="169"/>
      <c r="ID87" s="169"/>
      <c r="IE87" s="169"/>
      <c r="IF87" s="169"/>
      <c r="IG87" s="165"/>
      <c r="IH87" s="165"/>
      <c r="II87" s="165"/>
      <c r="IJ87" s="165"/>
      <c r="IK87" s="165"/>
      <c r="IL87" s="210"/>
      <c r="IM87" s="211">
        <f t="shared" si="16"/>
        <v>6044</v>
      </c>
      <c r="IN87" s="209">
        <v>7500</v>
      </c>
      <c r="IO87" s="212">
        <f t="shared" si="17"/>
        <v>1</v>
      </c>
      <c r="IP87" s="209">
        <f t="shared" si="18"/>
        <v>11056.5</v>
      </c>
      <c r="IQ87" s="209">
        <v>10000</v>
      </c>
      <c r="IR87" s="212">
        <f t="shared" si="19"/>
        <v>2</v>
      </c>
      <c r="IS87" s="213"/>
      <c r="IT87" s="291"/>
      <c r="IV87" s="352" t="s">
        <v>5379</v>
      </c>
      <c r="IW87" s="352" t="s">
        <v>5380</v>
      </c>
    </row>
    <row r="88" spans="1:257" x14ac:dyDescent="0.4">
      <c r="A88" s="158">
        <f t="shared" si="65"/>
        <v>19</v>
      </c>
      <c r="B88" s="156" t="s">
        <v>887</v>
      </c>
      <c r="C88" s="156">
        <v>90</v>
      </c>
      <c r="D88" s="156">
        <v>99281</v>
      </c>
      <c r="E88" s="374">
        <v>6104</v>
      </c>
      <c r="F88" s="225" t="s">
        <v>5381</v>
      </c>
      <c r="G88" s="251">
        <v>3</v>
      </c>
      <c r="H88" s="156"/>
      <c r="I88" s="156" t="s">
        <v>870</v>
      </c>
      <c r="J88" s="158" t="s">
        <v>888</v>
      </c>
      <c r="K88" s="158"/>
      <c r="L88" s="158" t="s">
        <v>890</v>
      </c>
      <c r="M88" s="158"/>
      <c r="N88" s="205">
        <v>33</v>
      </c>
      <c r="O88" s="158">
        <v>53</v>
      </c>
      <c r="P88" s="203" t="s">
        <v>5358</v>
      </c>
      <c r="Q88" s="158">
        <v>54</v>
      </c>
      <c r="R88" s="158"/>
      <c r="S88" s="158"/>
      <c r="T88" s="158"/>
      <c r="U88" s="158"/>
      <c r="V88" s="367"/>
      <c r="W88" s="366">
        <v>41813</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t="s">
        <v>5364</v>
      </c>
      <c r="AU88" s="205">
        <v>33</v>
      </c>
      <c r="AV88" s="205">
        <v>20</v>
      </c>
      <c r="AW88" s="205">
        <f t="shared" si="0"/>
        <v>53</v>
      </c>
      <c r="AX88" s="205" t="s">
        <v>5358</v>
      </c>
      <c r="AY88" s="226">
        <v>30</v>
      </c>
      <c r="AZ88" s="205">
        <v>24</v>
      </c>
      <c r="BA88" s="205">
        <f t="shared" si="1"/>
        <v>54</v>
      </c>
      <c r="BB88" s="205"/>
      <c r="BC88" s="207">
        <v>1.0000000000000001E-17</v>
      </c>
      <c r="BD88" s="207">
        <v>9.9999999999999997E-29</v>
      </c>
      <c r="BE88" s="207">
        <v>1.0000000000000001E-30</v>
      </c>
      <c r="BF88" s="207">
        <v>0</v>
      </c>
      <c r="BG88" s="207"/>
      <c r="BH88" s="207">
        <v>0</v>
      </c>
      <c r="BI88" s="207"/>
      <c r="BJ88" s="207"/>
      <c r="BK88" s="207"/>
      <c r="BL88" s="208">
        <v>0</v>
      </c>
      <c r="BM88" s="209">
        <v>249.45</v>
      </c>
      <c r="BN88" s="209">
        <f t="shared" si="2"/>
        <v>0</v>
      </c>
      <c r="BO88" s="207"/>
      <c r="BP88" s="207"/>
      <c r="BQ88" s="207"/>
      <c r="BR88" s="207"/>
      <c r="BS88" s="207"/>
      <c r="BT88" s="207"/>
      <c r="BU88" s="207"/>
      <c r="BV88" s="207"/>
      <c r="BW88" s="207"/>
      <c r="BX88" s="207"/>
      <c r="BY88" s="207"/>
      <c r="BZ88" s="207"/>
      <c r="CA88" s="207"/>
      <c r="CB88" s="207"/>
      <c r="CC88" s="207"/>
      <c r="CD88" s="207"/>
      <c r="CE88" s="207"/>
      <c r="CF88" s="207"/>
      <c r="CG88" s="207">
        <v>0</v>
      </c>
      <c r="CH88" s="207"/>
      <c r="CI88" s="207"/>
      <c r="CJ88" s="207"/>
      <c r="CK88" s="207">
        <v>0</v>
      </c>
      <c r="CL88" s="209">
        <v>477.3</v>
      </c>
      <c r="CM88" s="209">
        <f t="shared" si="3"/>
        <v>0</v>
      </c>
      <c r="CN88" s="207"/>
      <c r="CO88" s="207"/>
      <c r="CP88" s="207"/>
      <c r="CQ88" s="207"/>
      <c r="CR88" s="207"/>
      <c r="CS88" s="207"/>
      <c r="CT88" s="207"/>
      <c r="CU88" s="207"/>
      <c r="CV88" s="207"/>
      <c r="CW88" s="207"/>
      <c r="CX88" s="207"/>
      <c r="CY88" s="207"/>
      <c r="CZ88" s="207"/>
      <c r="DA88" s="207"/>
      <c r="DB88" s="207"/>
      <c r="DC88" s="207"/>
      <c r="DD88" s="207"/>
      <c r="DE88" s="207"/>
      <c r="DF88" s="207">
        <v>0</v>
      </c>
      <c r="DG88" s="207"/>
      <c r="DH88" s="207"/>
      <c r="DI88" s="207"/>
      <c r="DJ88" s="207">
        <v>0</v>
      </c>
      <c r="DK88" s="209">
        <v>120.88</v>
      </c>
      <c r="DL88" s="209">
        <f t="shared" si="4"/>
        <v>0</v>
      </c>
      <c r="DM88" s="207"/>
      <c r="DN88" s="207"/>
      <c r="DO88" s="207"/>
      <c r="DP88" s="207"/>
      <c r="DQ88" s="207"/>
      <c r="DR88" s="207"/>
      <c r="DS88" s="207"/>
      <c r="DT88" s="207"/>
      <c r="DU88" s="207"/>
      <c r="DV88" s="207"/>
      <c r="DW88" s="207"/>
      <c r="DX88" s="207"/>
      <c r="DY88" s="207"/>
      <c r="DZ88" s="207"/>
      <c r="EA88" s="207"/>
      <c r="EB88" s="207"/>
      <c r="EC88" s="207"/>
      <c r="ED88" s="207"/>
      <c r="EE88" s="207">
        <v>0</v>
      </c>
      <c r="EF88" s="207"/>
      <c r="EG88" s="207"/>
      <c r="EH88" s="207"/>
      <c r="EI88" s="207">
        <v>0</v>
      </c>
      <c r="EJ88" s="209">
        <v>191.55</v>
      </c>
      <c r="EK88" s="209">
        <f t="shared" si="5"/>
        <v>0</v>
      </c>
      <c r="EL88" s="207"/>
      <c r="EM88" s="207"/>
      <c r="EN88" s="207"/>
      <c r="EO88" s="207"/>
      <c r="EP88" s="207"/>
      <c r="EQ88" s="207"/>
      <c r="ER88" s="207"/>
      <c r="ES88" s="207"/>
      <c r="ET88" s="207"/>
      <c r="EU88" s="207"/>
      <c r="EV88" s="207"/>
      <c r="EW88" s="207"/>
      <c r="EX88" s="207"/>
      <c r="EY88" s="207"/>
      <c r="EZ88" s="207"/>
      <c r="FA88" s="207"/>
      <c r="FB88" s="207"/>
      <c r="FC88" s="207"/>
      <c r="FD88" s="207">
        <v>0</v>
      </c>
      <c r="FE88" s="207"/>
      <c r="FF88" s="207"/>
      <c r="FG88" s="207"/>
      <c r="FH88" s="207">
        <v>0</v>
      </c>
      <c r="FI88" s="209">
        <v>32.1</v>
      </c>
      <c r="FJ88" s="209">
        <f t="shared" si="6"/>
        <v>0</v>
      </c>
      <c r="FK88" s="207"/>
      <c r="FL88" s="207"/>
      <c r="FM88" s="207"/>
      <c r="FN88" s="207"/>
      <c r="FO88" s="207">
        <v>0</v>
      </c>
      <c r="FP88" s="207"/>
      <c r="FQ88" s="207"/>
      <c r="FR88" s="207"/>
      <c r="FS88" s="207">
        <v>0</v>
      </c>
      <c r="FT88" s="209">
        <v>25.68</v>
      </c>
      <c r="FU88" s="209">
        <f t="shared" si="7"/>
        <v>0</v>
      </c>
      <c r="FV88" s="207"/>
      <c r="FW88" s="207"/>
      <c r="FX88" s="207"/>
      <c r="FY88" s="207"/>
      <c r="FZ88" s="207">
        <v>0</v>
      </c>
      <c r="GA88" s="207"/>
      <c r="GB88" s="207"/>
      <c r="GC88" s="207"/>
      <c r="GD88" s="207">
        <v>0</v>
      </c>
      <c r="GE88" s="209">
        <v>56.12</v>
      </c>
      <c r="GF88" s="209">
        <f t="shared" si="8"/>
        <v>0</v>
      </c>
      <c r="GG88" s="207"/>
      <c r="GH88" s="207"/>
      <c r="GI88" s="207"/>
      <c r="GJ88" s="207"/>
      <c r="GK88" s="207"/>
      <c r="GL88" s="207"/>
      <c r="GM88" s="207"/>
      <c r="GN88" s="207"/>
      <c r="GO88" s="207"/>
      <c r="GP88" s="207"/>
      <c r="GQ88" s="207"/>
      <c r="GR88" s="207"/>
      <c r="GS88" s="207"/>
      <c r="GT88" s="207"/>
      <c r="GU88" s="207"/>
      <c r="GV88" s="207"/>
      <c r="GW88" s="207"/>
      <c r="GX88" s="207" t="s">
        <v>918</v>
      </c>
      <c r="GY88" s="207">
        <v>0</v>
      </c>
      <c r="GZ88" s="207" t="s">
        <v>918</v>
      </c>
      <c r="HA88" s="207">
        <v>0</v>
      </c>
      <c r="HB88" s="207" t="s">
        <v>4980</v>
      </c>
      <c r="HC88" s="207">
        <v>1</v>
      </c>
      <c r="HD88" s="207">
        <f t="shared" si="66"/>
        <v>800</v>
      </c>
      <c r="HE88" s="207">
        <v>1</v>
      </c>
      <c r="HF88" s="207"/>
      <c r="HG88" s="207"/>
      <c r="HH88" s="207">
        <v>400</v>
      </c>
      <c r="HI88" s="209">
        <v>2.73</v>
      </c>
      <c r="HJ88" s="209">
        <f t="shared" si="11"/>
        <v>1092</v>
      </c>
      <c r="HK88" s="207">
        <v>1</v>
      </c>
      <c r="HL88" s="207"/>
      <c r="HM88" s="207">
        <v>400</v>
      </c>
      <c r="HN88" s="209">
        <v>2.73</v>
      </c>
      <c r="HO88" s="209">
        <f t="shared" si="12"/>
        <v>1092</v>
      </c>
      <c r="HP88" s="207"/>
      <c r="HQ88" s="207"/>
      <c r="HR88" s="207"/>
      <c r="HS88" s="209">
        <v>2.73</v>
      </c>
      <c r="HT88" s="209">
        <f t="shared" si="13"/>
        <v>0</v>
      </c>
      <c r="HU88" s="207"/>
      <c r="HV88" s="207"/>
      <c r="HW88" s="207"/>
      <c r="HX88" s="209">
        <v>2.73</v>
      </c>
      <c r="HY88" s="209">
        <f t="shared" si="14"/>
        <v>0</v>
      </c>
      <c r="HZ88" s="207">
        <v>2</v>
      </c>
      <c r="IA88" s="209">
        <v>3890.25</v>
      </c>
      <c r="IB88" s="209">
        <f t="shared" si="15"/>
        <v>7780.5</v>
      </c>
      <c r="IC88" s="169" t="s">
        <v>5382</v>
      </c>
      <c r="ID88" s="169"/>
      <c r="IE88" s="169"/>
      <c r="IF88" s="169"/>
      <c r="IG88" s="165"/>
      <c r="IH88" s="165"/>
      <c r="II88" s="165"/>
      <c r="IJ88" s="165"/>
      <c r="IK88" s="165"/>
      <c r="IL88" s="210"/>
      <c r="IM88" s="211">
        <f t="shared" si="16"/>
        <v>0</v>
      </c>
      <c r="IN88" s="209">
        <v>7500</v>
      </c>
      <c r="IO88" s="212">
        <f t="shared" si="17"/>
        <v>0</v>
      </c>
      <c r="IP88" s="209">
        <f t="shared" si="18"/>
        <v>9964.5</v>
      </c>
      <c r="IQ88" s="209">
        <v>10000</v>
      </c>
      <c r="IR88" s="212">
        <f t="shared" si="19"/>
        <v>1</v>
      </c>
      <c r="IS88" s="213"/>
      <c r="IT88" s="291"/>
      <c r="IV88" s="66" t="s">
        <v>5383</v>
      </c>
      <c r="IW88" s="66" t="s">
        <v>5384</v>
      </c>
    </row>
    <row r="89" spans="1:257" x14ac:dyDescent="0.4">
      <c r="A89" s="158">
        <f t="shared" si="65"/>
        <v>20</v>
      </c>
      <c r="B89" s="156" t="s">
        <v>887</v>
      </c>
      <c r="C89" s="156">
        <v>92</v>
      </c>
      <c r="D89" s="156">
        <v>5093</v>
      </c>
      <c r="E89" s="374">
        <v>6164</v>
      </c>
      <c r="F89" s="225" t="s">
        <v>5385</v>
      </c>
      <c r="G89" s="251">
        <v>3</v>
      </c>
      <c r="H89" s="156"/>
      <c r="I89" s="156" t="s">
        <v>870</v>
      </c>
      <c r="J89" s="158" t="s">
        <v>914</v>
      </c>
      <c r="K89" s="158"/>
      <c r="L89" s="158" t="s">
        <v>916</v>
      </c>
      <c r="M89" s="158"/>
      <c r="N89" s="205">
        <v>33</v>
      </c>
      <c r="O89" s="158">
        <v>53</v>
      </c>
      <c r="P89" s="203" t="s">
        <v>5386</v>
      </c>
      <c r="Q89" s="158">
        <v>52</v>
      </c>
      <c r="R89" s="158"/>
      <c r="S89" s="158"/>
      <c r="T89" s="158"/>
      <c r="U89" s="158"/>
      <c r="V89" s="367"/>
      <c r="W89" s="366">
        <v>41814</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t="s">
        <v>5369</v>
      </c>
      <c r="AU89" s="205">
        <v>33</v>
      </c>
      <c r="AV89" s="205">
        <v>20</v>
      </c>
      <c r="AW89" s="205">
        <f t="shared" si="0"/>
        <v>53</v>
      </c>
      <c r="AX89" s="205" t="s">
        <v>5386</v>
      </c>
      <c r="AY89" s="226">
        <v>28</v>
      </c>
      <c r="AZ89" s="205">
        <v>24</v>
      </c>
      <c r="BA89" s="205">
        <f t="shared" si="1"/>
        <v>52</v>
      </c>
      <c r="BB89" s="205"/>
      <c r="BC89" s="207">
        <v>1.0000000000000001E-17</v>
      </c>
      <c r="BD89" s="207">
        <v>9.9999999999999997E-29</v>
      </c>
      <c r="BE89" s="207">
        <v>1.0000000000000001E-30</v>
      </c>
      <c r="BF89" s="207">
        <v>0</v>
      </c>
      <c r="BG89" s="207"/>
      <c r="BH89" s="207">
        <v>0</v>
      </c>
      <c r="BI89" s="207"/>
      <c r="BJ89" s="207"/>
      <c r="BK89" s="207"/>
      <c r="BL89" s="208">
        <v>0</v>
      </c>
      <c r="BM89" s="209">
        <v>249.45</v>
      </c>
      <c r="BN89" s="209">
        <f t="shared" si="2"/>
        <v>0</v>
      </c>
      <c r="BO89" s="207"/>
      <c r="BP89" s="207"/>
      <c r="BQ89" s="207"/>
      <c r="BR89" s="207"/>
      <c r="BS89" s="207"/>
      <c r="BT89" s="207"/>
      <c r="BU89" s="207"/>
      <c r="BV89" s="207"/>
      <c r="BW89" s="207"/>
      <c r="BX89" s="207"/>
      <c r="BY89" s="207"/>
      <c r="BZ89" s="207"/>
      <c r="CA89" s="207"/>
      <c r="CB89" s="207"/>
      <c r="CC89" s="207"/>
      <c r="CD89" s="207"/>
      <c r="CE89" s="207"/>
      <c r="CF89" s="207"/>
      <c r="CG89" s="207">
        <v>0</v>
      </c>
      <c r="CH89" s="207"/>
      <c r="CI89" s="207"/>
      <c r="CJ89" s="207"/>
      <c r="CK89" s="207">
        <v>0</v>
      </c>
      <c r="CL89" s="209">
        <v>477.3</v>
      </c>
      <c r="CM89" s="209">
        <f t="shared" si="3"/>
        <v>0</v>
      </c>
      <c r="CN89" s="207"/>
      <c r="CO89" s="207"/>
      <c r="CP89" s="207"/>
      <c r="CQ89" s="207"/>
      <c r="CR89" s="207"/>
      <c r="CS89" s="207"/>
      <c r="CT89" s="207"/>
      <c r="CU89" s="207"/>
      <c r="CV89" s="207"/>
      <c r="CW89" s="207"/>
      <c r="CX89" s="207"/>
      <c r="CY89" s="207"/>
      <c r="CZ89" s="207"/>
      <c r="DA89" s="207"/>
      <c r="DB89" s="207"/>
      <c r="DC89" s="207"/>
      <c r="DD89" s="207"/>
      <c r="DE89" s="207"/>
      <c r="DF89" s="207">
        <v>0</v>
      </c>
      <c r="DG89" s="207"/>
      <c r="DH89" s="207"/>
      <c r="DI89" s="207"/>
      <c r="DJ89" s="207">
        <v>0</v>
      </c>
      <c r="DK89" s="209">
        <v>120.88</v>
      </c>
      <c r="DL89" s="209">
        <f t="shared" si="4"/>
        <v>0</v>
      </c>
      <c r="DM89" s="207"/>
      <c r="DN89" s="207"/>
      <c r="DO89" s="207"/>
      <c r="DP89" s="207"/>
      <c r="DQ89" s="207"/>
      <c r="DR89" s="207"/>
      <c r="DS89" s="207"/>
      <c r="DT89" s="207"/>
      <c r="DU89" s="207"/>
      <c r="DV89" s="207"/>
      <c r="DW89" s="207"/>
      <c r="DX89" s="207"/>
      <c r="DY89" s="207"/>
      <c r="DZ89" s="207"/>
      <c r="EA89" s="207"/>
      <c r="EB89" s="207"/>
      <c r="EC89" s="207"/>
      <c r="ED89" s="207"/>
      <c r="EE89" s="207">
        <v>0</v>
      </c>
      <c r="EF89" s="207"/>
      <c r="EG89" s="207"/>
      <c r="EH89" s="207"/>
      <c r="EI89" s="207">
        <v>0</v>
      </c>
      <c r="EJ89" s="209">
        <v>191.55</v>
      </c>
      <c r="EK89" s="209">
        <f t="shared" si="5"/>
        <v>0</v>
      </c>
      <c r="EL89" s="207"/>
      <c r="EM89" s="207"/>
      <c r="EN89" s="207"/>
      <c r="EO89" s="207"/>
      <c r="EP89" s="207"/>
      <c r="EQ89" s="207"/>
      <c r="ER89" s="207"/>
      <c r="ES89" s="207"/>
      <c r="ET89" s="207"/>
      <c r="EU89" s="207"/>
      <c r="EV89" s="207"/>
      <c r="EW89" s="207"/>
      <c r="EX89" s="207"/>
      <c r="EY89" s="207"/>
      <c r="EZ89" s="207"/>
      <c r="FA89" s="207"/>
      <c r="FB89" s="207"/>
      <c r="FC89" s="207"/>
      <c r="FD89" s="207">
        <v>0</v>
      </c>
      <c r="FE89" s="207"/>
      <c r="FF89" s="207"/>
      <c r="FG89" s="207"/>
      <c r="FH89" s="207">
        <v>0</v>
      </c>
      <c r="FI89" s="209">
        <v>32.1</v>
      </c>
      <c r="FJ89" s="209">
        <f t="shared" si="6"/>
        <v>0</v>
      </c>
      <c r="FK89" s="207"/>
      <c r="FL89" s="207"/>
      <c r="FM89" s="207"/>
      <c r="FN89" s="207"/>
      <c r="FO89" s="207">
        <v>0</v>
      </c>
      <c r="FP89" s="207"/>
      <c r="FQ89" s="207"/>
      <c r="FR89" s="207"/>
      <c r="FS89" s="207">
        <v>0</v>
      </c>
      <c r="FT89" s="209">
        <v>25.68</v>
      </c>
      <c r="FU89" s="209">
        <f t="shared" si="7"/>
        <v>0</v>
      </c>
      <c r="FV89" s="207"/>
      <c r="FW89" s="207"/>
      <c r="FX89" s="207"/>
      <c r="FY89" s="207"/>
      <c r="FZ89" s="207">
        <v>0</v>
      </c>
      <c r="GA89" s="207"/>
      <c r="GB89" s="207"/>
      <c r="GC89" s="207"/>
      <c r="GD89" s="207">
        <v>0</v>
      </c>
      <c r="GE89" s="209">
        <v>56.12</v>
      </c>
      <c r="GF89" s="209">
        <f t="shared" si="8"/>
        <v>0</v>
      </c>
      <c r="GG89" s="207"/>
      <c r="GH89" s="207"/>
      <c r="GI89" s="207"/>
      <c r="GJ89" s="207"/>
      <c r="GK89" s="207"/>
      <c r="GL89" s="207"/>
      <c r="GM89" s="207"/>
      <c r="GN89" s="207"/>
      <c r="GO89" s="207"/>
      <c r="GP89" s="207"/>
      <c r="GQ89" s="207"/>
      <c r="GR89" s="207"/>
      <c r="GS89" s="207"/>
      <c r="GT89" s="207"/>
      <c r="GU89" s="207"/>
      <c r="GV89" s="207"/>
      <c r="GW89" s="207"/>
      <c r="GX89" s="207" t="s">
        <v>918</v>
      </c>
      <c r="GY89" s="207">
        <v>0</v>
      </c>
      <c r="GZ89" s="207" t="s">
        <v>918</v>
      </c>
      <c r="HA89" s="207">
        <v>0</v>
      </c>
      <c r="HB89" s="207"/>
      <c r="HC89" s="207">
        <v>1</v>
      </c>
      <c r="HD89" s="207">
        <f t="shared" si="66"/>
        <v>1200</v>
      </c>
      <c r="HE89" s="207">
        <v>1</v>
      </c>
      <c r="HF89" s="207"/>
      <c r="HG89" s="207"/>
      <c r="HH89" s="207">
        <v>400</v>
      </c>
      <c r="HI89" s="209">
        <v>2.73</v>
      </c>
      <c r="HJ89" s="209">
        <f t="shared" si="11"/>
        <v>1092</v>
      </c>
      <c r="HK89" s="207">
        <v>1</v>
      </c>
      <c r="HL89" s="207"/>
      <c r="HM89" s="207">
        <v>400</v>
      </c>
      <c r="HN89" s="209">
        <v>2.73</v>
      </c>
      <c r="HO89" s="209">
        <f t="shared" si="12"/>
        <v>1092</v>
      </c>
      <c r="HP89" s="207">
        <v>1</v>
      </c>
      <c r="HQ89" s="207"/>
      <c r="HR89" s="207">
        <v>400</v>
      </c>
      <c r="HS89" s="209">
        <v>2.73</v>
      </c>
      <c r="HT89" s="209">
        <f t="shared" si="13"/>
        <v>1092</v>
      </c>
      <c r="HU89" s="207"/>
      <c r="HV89" s="207"/>
      <c r="HW89" s="207"/>
      <c r="HX89" s="209">
        <v>2.73</v>
      </c>
      <c r="HY89" s="209">
        <f t="shared" si="14"/>
        <v>0</v>
      </c>
      <c r="HZ89" s="207">
        <v>2</v>
      </c>
      <c r="IA89" s="209">
        <v>3890.25</v>
      </c>
      <c r="IB89" s="209">
        <f t="shared" si="15"/>
        <v>7780.5</v>
      </c>
      <c r="IC89" s="169">
        <v>25</v>
      </c>
      <c r="ID89" s="169"/>
      <c r="IE89" s="169"/>
      <c r="IF89" s="169"/>
      <c r="IG89" s="165"/>
      <c r="IH89" s="165"/>
      <c r="II89" s="165"/>
      <c r="IJ89" s="165"/>
      <c r="IK89" s="165"/>
      <c r="IL89" s="210"/>
      <c r="IM89" s="211">
        <f t="shared" si="16"/>
        <v>0</v>
      </c>
      <c r="IN89" s="209">
        <v>7500</v>
      </c>
      <c r="IO89" s="212">
        <f t="shared" si="17"/>
        <v>0</v>
      </c>
      <c r="IP89" s="209">
        <f t="shared" si="18"/>
        <v>11056.5</v>
      </c>
      <c r="IQ89" s="209">
        <v>10000</v>
      </c>
      <c r="IR89" s="212">
        <f t="shared" si="19"/>
        <v>2</v>
      </c>
      <c r="IS89" s="213"/>
      <c r="IT89" s="291"/>
      <c r="IV89" s="66" t="s">
        <v>5387</v>
      </c>
      <c r="IW89" s="66" t="s">
        <v>5388</v>
      </c>
    </row>
    <row r="90" spans="1:257" x14ac:dyDescent="0.4">
      <c r="A90" s="158">
        <f t="shared" si="65"/>
        <v>21</v>
      </c>
      <c r="B90" s="156" t="s">
        <v>887</v>
      </c>
      <c r="C90" s="156">
        <v>94</v>
      </c>
      <c r="D90" s="251">
        <v>76863</v>
      </c>
      <c r="E90" s="374">
        <v>6193</v>
      </c>
      <c r="F90" s="225" t="s">
        <v>5389</v>
      </c>
      <c r="G90" s="251">
        <v>3</v>
      </c>
      <c r="H90" s="156"/>
      <c r="I90" s="156" t="s">
        <v>870</v>
      </c>
      <c r="J90" s="158" t="s">
        <v>931</v>
      </c>
      <c r="K90" s="158"/>
      <c r="L90" s="158" t="s">
        <v>933</v>
      </c>
      <c r="M90" s="158"/>
      <c r="N90" s="205">
        <v>86</v>
      </c>
      <c r="O90" s="158">
        <v>106</v>
      </c>
      <c r="P90" s="203" t="s">
        <v>5390</v>
      </c>
      <c r="Q90" s="158">
        <v>76</v>
      </c>
      <c r="R90" s="158"/>
      <c r="S90" s="158"/>
      <c r="T90" s="158"/>
      <c r="U90" s="158"/>
      <c r="V90" s="367"/>
      <c r="W90" s="366">
        <v>41738</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t="s">
        <v>5364</v>
      </c>
      <c r="AU90" s="205">
        <v>86</v>
      </c>
      <c r="AV90" s="205">
        <v>20</v>
      </c>
      <c r="AW90" s="205">
        <f t="shared" si="0"/>
        <v>106</v>
      </c>
      <c r="AX90" s="205" t="s">
        <v>5390</v>
      </c>
      <c r="AY90" s="226">
        <v>52</v>
      </c>
      <c r="AZ90" s="205">
        <v>24</v>
      </c>
      <c r="BA90" s="205">
        <f t="shared" si="1"/>
        <v>76</v>
      </c>
      <c r="BB90" s="205"/>
      <c r="BC90" s="207">
        <v>1.0000000000000001E-17</v>
      </c>
      <c r="BD90" s="207">
        <v>9.9999999999999997E-29</v>
      </c>
      <c r="BE90" s="207">
        <v>1.0000000000000001E-30</v>
      </c>
      <c r="BF90" s="207">
        <v>0</v>
      </c>
      <c r="BG90" s="207"/>
      <c r="BH90" s="207">
        <v>0</v>
      </c>
      <c r="BI90" s="207"/>
      <c r="BJ90" s="207"/>
      <c r="BK90" s="207"/>
      <c r="BL90" s="208">
        <v>0</v>
      </c>
      <c r="BM90" s="209">
        <v>249.45</v>
      </c>
      <c r="BN90" s="209">
        <f t="shared" si="2"/>
        <v>0</v>
      </c>
      <c r="BO90" s="207"/>
      <c r="BP90" s="207"/>
      <c r="BQ90" s="207"/>
      <c r="BR90" s="207"/>
      <c r="BS90" s="207"/>
      <c r="BT90" s="207"/>
      <c r="BU90" s="207"/>
      <c r="BV90" s="207"/>
      <c r="BW90" s="207"/>
      <c r="BX90" s="207"/>
      <c r="BY90" s="207"/>
      <c r="BZ90" s="207"/>
      <c r="CA90" s="207"/>
      <c r="CB90" s="207"/>
      <c r="CC90" s="207"/>
      <c r="CD90" s="207"/>
      <c r="CE90" s="207"/>
      <c r="CF90" s="207"/>
      <c r="CG90" s="207">
        <v>0</v>
      </c>
      <c r="CH90" s="207"/>
      <c r="CI90" s="207"/>
      <c r="CJ90" s="207"/>
      <c r="CK90" s="207">
        <v>0</v>
      </c>
      <c r="CL90" s="209">
        <v>477.3</v>
      </c>
      <c r="CM90" s="209">
        <f t="shared" si="3"/>
        <v>0</v>
      </c>
      <c r="CN90" s="207"/>
      <c r="CO90" s="207"/>
      <c r="CP90" s="207"/>
      <c r="CQ90" s="207"/>
      <c r="CR90" s="207"/>
      <c r="CS90" s="207"/>
      <c r="CT90" s="207"/>
      <c r="CU90" s="207"/>
      <c r="CV90" s="207"/>
      <c r="CW90" s="207"/>
      <c r="CX90" s="207"/>
      <c r="CY90" s="207"/>
      <c r="CZ90" s="207"/>
      <c r="DA90" s="207"/>
      <c r="DB90" s="207"/>
      <c r="DC90" s="207"/>
      <c r="DD90" s="207"/>
      <c r="DE90" s="207"/>
      <c r="DF90" s="207">
        <v>0</v>
      </c>
      <c r="DG90" s="207"/>
      <c r="DH90" s="207"/>
      <c r="DI90" s="207"/>
      <c r="DJ90" s="207">
        <v>0</v>
      </c>
      <c r="DK90" s="209">
        <v>120.88</v>
      </c>
      <c r="DL90" s="209">
        <f t="shared" si="4"/>
        <v>0</v>
      </c>
      <c r="DM90" s="207"/>
      <c r="DN90" s="207"/>
      <c r="DO90" s="207"/>
      <c r="DP90" s="207"/>
      <c r="DQ90" s="207"/>
      <c r="DR90" s="207"/>
      <c r="DS90" s="207"/>
      <c r="DT90" s="207"/>
      <c r="DU90" s="207"/>
      <c r="DV90" s="207"/>
      <c r="DW90" s="207"/>
      <c r="DX90" s="207"/>
      <c r="DY90" s="207"/>
      <c r="DZ90" s="207"/>
      <c r="EA90" s="207"/>
      <c r="EB90" s="207"/>
      <c r="EC90" s="207"/>
      <c r="ED90" s="207"/>
      <c r="EE90" s="207">
        <v>0</v>
      </c>
      <c r="EF90" s="207"/>
      <c r="EG90" s="207"/>
      <c r="EH90" s="207"/>
      <c r="EI90" s="207">
        <v>0</v>
      </c>
      <c r="EJ90" s="209">
        <v>191.55</v>
      </c>
      <c r="EK90" s="209">
        <f t="shared" si="5"/>
        <v>0</v>
      </c>
      <c r="EL90" s="207"/>
      <c r="EM90" s="207"/>
      <c r="EN90" s="207"/>
      <c r="EO90" s="207"/>
      <c r="EP90" s="207"/>
      <c r="EQ90" s="207"/>
      <c r="ER90" s="207"/>
      <c r="ES90" s="207"/>
      <c r="ET90" s="207"/>
      <c r="EU90" s="207"/>
      <c r="EV90" s="207"/>
      <c r="EW90" s="207"/>
      <c r="EX90" s="207"/>
      <c r="EY90" s="207"/>
      <c r="EZ90" s="207"/>
      <c r="FA90" s="207"/>
      <c r="FB90" s="207"/>
      <c r="FC90" s="207"/>
      <c r="FD90" s="207">
        <v>0</v>
      </c>
      <c r="FE90" s="207"/>
      <c r="FF90" s="207"/>
      <c r="FG90" s="207"/>
      <c r="FH90" s="207">
        <v>0</v>
      </c>
      <c r="FI90" s="209">
        <v>32.1</v>
      </c>
      <c r="FJ90" s="209">
        <f t="shared" si="6"/>
        <v>0</v>
      </c>
      <c r="FK90" s="207"/>
      <c r="FL90" s="207"/>
      <c r="FM90" s="207"/>
      <c r="FN90" s="207"/>
      <c r="FO90" s="207">
        <v>0</v>
      </c>
      <c r="FP90" s="207"/>
      <c r="FQ90" s="207"/>
      <c r="FR90" s="207"/>
      <c r="FS90" s="207">
        <v>0</v>
      </c>
      <c r="FT90" s="209">
        <v>25.68</v>
      </c>
      <c r="FU90" s="209">
        <f t="shared" si="7"/>
        <v>0</v>
      </c>
      <c r="FV90" s="207"/>
      <c r="FW90" s="207"/>
      <c r="FX90" s="207"/>
      <c r="FY90" s="207"/>
      <c r="FZ90" s="207">
        <v>0</v>
      </c>
      <c r="GA90" s="207"/>
      <c r="GB90" s="207"/>
      <c r="GC90" s="207"/>
      <c r="GD90" s="207">
        <v>0</v>
      </c>
      <c r="GE90" s="209">
        <v>56.12</v>
      </c>
      <c r="GF90" s="209">
        <f t="shared" si="8"/>
        <v>0</v>
      </c>
      <c r="GG90" s="207"/>
      <c r="GH90" s="207"/>
      <c r="GI90" s="207"/>
      <c r="GJ90" s="207"/>
      <c r="GK90" s="207"/>
      <c r="GL90" s="207"/>
      <c r="GM90" s="207"/>
      <c r="GN90" s="207"/>
      <c r="GO90" s="207"/>
      <c r="GP90" s="207"/>
      <c r="GQ90" s="207"/>
      <c r="GR90" s="207"/>
      <c r="GS90" s="207"/>
      <c r="GT90" s="207"/>
      <c r="GU90" s="207"/>
      <c r="GV90" s="207"/>
      <c r="GW90" s="207"/>
      <c r="GX90" s="207" t="s">
        <v>918</v>
      </c>
      <c r="GY90" s="207">
        <v>0</v>
      </c>
      <c r="GZ90" s="207" t="s">
        <v>918</v>
      </c>
      <c r="HA90" s="207">
        <v>0</v>
      </c>
      <c r="HB90" s="207"/>
      <c r="HC90" s="207">
        <v>0</v>
      </c>
      <c r="HD90" s="207">
        <f t="shared" si="66"/>
        <v>0</v>
      </c>
      <c r="HE90" s="207"/>
      <c r="HF90" s="207"/>
      <c r="HG90" s="207"/>
      <c r="HH90" s="207">
        <v>0</v>
      </c>
      <c r="HI90" s="209">
        <v>2.73</v>
      </c>
      <c r="HJ90" s="209">
        <f t="shared" si="11"/>
        <v>0</v>
      </c>
      <c r="HK90" s="207"/>
      <c r="HL90" s="207"/>
      <c r="HM90" s="207">
        <v>0</v>
      </c>
      <c r="HN90" s="209">
        <v>2.73</v>
      </c>
      <c r="HO90" s="209">
        <f t="shared" si="12"/>
        <v>0</v>
      </c>
      <c r="HP90" s="207"/>
      <c r="HQ90" s="207"/>
      <c r="HR90" s="207"/>
      <c r="HS90" s="209">
        <v>2.73</v>
      </c>
      <c r="HT90" s="209">
        <f t="shared" si="13"/>
        <v>0</v>
      </c>
      <c r="HU90" s="207"/>
      <c r="HV90" s="207"/>
      <c r="HW90" s="207"/>
      <c r="HX90" s="209">
        <v>2.73</v>
      </c>
      <c r="HY90" s="209">
        <f t="shared" si="14"/>
        <v>0</v>
      </c>
      <c r="HZ90" s="207">
        <v>0</v>
      </c>
      <c r="IA90" s="209">
        <v>3890.25</v>
      </c>
      <c r="IB90" s="209">
        <f t="shared" si="15"/>
        <v>0</v>
      </c>
      <c r="IC90" s="169"/>
      <c r="ID90" s="169"/>
      <c r="IE90" s="169"/>
      <c r="IF90" s="169"/>
      <c r="IG90" s="165"/>
      <c r="IH90" s="165"/>
      <c r="II90" s="165"/>
      <c r="IJ90" s="165"/>
      <c r="IK90" s="165"/>
      <c r="IL90" s="210"/>
      <c r="IM90" s="211">
        <f t="shared" si="16"/>
        <v>0</v>
      </c>
      <c r="IN90" s="209">
        <v>7500</v>
      </c>
      <c r="IO90" s="212">
        <f t="shared" si="17"/>
        <v>0</v>
      </c>
      <c r="IP90" s="209">
        <f t="shared" si="18"/>
        <v>0</v>
      </c>
      <c r="IQ90" s="209">
        <v>10000</v>
      </c>
      <c r="IR90" s="212">
        <f t="shared" si="19"/>
        <v>0</v>
      </c>
      <c r="IS90" s="213"/>
      <c r="IT90" s="291"/>
      <c r="IV90" s="66" t="s">
        <v>5391</v>
      </c>
      <c r="IW90" s="66" t="s">
        <v>5392</v>
      </c>
    </row>
    <row r="91" spans="1:257" x14ac:dyDescent="0.4">
      <c r="A91" s="158">
        <f t="shared" si="65"/>
        <v>22</v>
      </c>
      <c r="B91" s="156" t="s">
        <v>887</v>
      </c>
      <c r="C91" s="156">
        <v>95</v>
      </c>
      <c r="D91" s="369">
        <v>5210</v>
      </c>
      <c r="E91" s="251">
        <v>6203</v>
      </c>
      <c r="F91" s="203">
        <v>8046702700000</v>
      </c>
      <c r="G91" s="251">
        <v>3</v>
      </c>
      <c r="H91" s="156"/>
      <c r="I91" s="156" t="s">
        <v>870</v>
      </c>
      <c r="J91" s="158" t="s">
        <v>943</v>
      </c>
      <c r="K91" s="158"/>
      <c r="L91" s="158" t="s">
        <v>944</v>
      </c>
      <c r="M91" s="158"/>
      <c r="N91" s="205">
        <v>25</v>
      </c>
      <c r="O91" s="158">
        <v>45</v>
      </c>
      <c r="P91" s="203" t="s">
        <v>5373</v>
      </c>
      <c r="Q91" s="158">
        <v>56</v>
      </c>
      <c r="R91" s="158"/>
      <c r="S91" s="158"/>
      <c r="T91" s="158"/>
      <c r="U91" s="158"/>
      <c r="V91" s="367"/>
      <c r="W91" s="366">
        <v>41809</v>
      </c>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t="s">
        <v>5364</v>
      </c>
      <c r="AU91" s="205">
        <v>25</v>
      </c>
      <c r="AV91" s="205">
        <v>20</v>
      </c>
      <c r="AW91" s="205">
        <f t="shared" si="0"/>
        <v>45</v>
      </c>
      <c r="AX91" s="205" t="s">
        <v>5373</v>
      </c>
      <c r="AY91" s="226">
        <v>32</v>
      </c>
      <c r="AZ91" s="205">
        <v>24</v>
      </c>
      <c r="BA91" s="205">
        <f t="shared" si="1"/>
        <v>56</v>
      </c>
      <c r="BB91" s="205"/>
      <c r="BC91" s="207">
        <v>1.0000000000000001E-17</v>
      </c>
      <c r="BD91" s="207">
        <v>9.9999999999999997E-29</v>
      </c>
      <c r="BE91" s="207">
        <v>1.0000000000000001E-30</v>
      </c>
      <c r="BF91" s="207">
        <v>2</v>
      </c>
      <c r="BG91" s="207"/>
      <c r="BH91" s="207">
        <v>0</v>
      </c>
      <c r="BI91" s="207"/>
      <c r="BJ91" s="207"/>
      <c r="BK91" s="207"/>
      <c r="BL91" s="208">
        <v>0</v>
      </c>
      <c r="BM91" s="209">
        <v>249.45</v>
      </c>
      <c r="BN91" s="209">
        <f t="shared" si="2"/>
        <v>0</v>
      </c>
      <c r="BO91" s="207"/>
      <c r="BP91" s="207"/>
      <c r="BQ91" s="207"/>
      <c r="BR91" s="207"/>
      <c r="BS91" s="207"/>
      <c r="BT91" s="207"/>
      <c r="BU91" s="207"/>
      <c r="BV91" s="207"/>
      <c r="BW91" s="207"/>
      <c r="BX91" s="207"/>
      <c r="BY91" s="207"/>
      <c r="BZ91" s="207"/>
      <c r="CA91" s="207"/>
      <c r="CB91" s="207"/>
      <c r="CC91" s="207"/>
      <c r="CD91" s="207"/>
      <c r="CE91" s="207"/>
      <c r="CF91" s="207"/>
      <c r="CG91" s="207">
        <v>0</v>
      </c>
      <c r="CH91" s="207"/>
      <c r="CI91" s="207"/>
      <c r="CJ91" s="207"/>
      <c r="CK91" s="207">
        <v>0</v>
      </c>
      <c r="CL91" s="209">
        <v>477.3</v>
      </c>
      <c r="CM91" s="209">
        <f t="shared" si="3"/>
        <v>0</v>
      </c>
      <c r="CN91" s="207"/>
      <c r="CO91" s="207"/>
      <c r="CP91" s="207"/>
      <c r="CQ91" s="207"/>
      <c r="CR91" s="207"/>
      <c r="CS91" s="207"/>
      <c r="CT91" s="207"/>
      <c r="CU91" s="207"/>
      <c r="CV91" s="207"/>
      <c r="CW91" s="207"/>
      <c r="CX91" s="207"/>
      <c r="CY91" s="207"/>
      <c r="CZ91" s="207"/>
      <c r="DA91" s="207"/>
      <c r="DB91" s="207"/>
      <c r="DC91" s="207"/>
      <c r="DD91" s="207"/>
      <c r="DE91" s="207"/>
      <c r="DF91" s="207">
        <v>0</v>
      </c>
      <c r="DG91" s="207"/>
      <c r="DH91" s="207"/>
      <c r="DI91" s="207"/>
      <c r="DJ91" s="207">
        <v>0</v>
      </c>
      <c r="DK91" s="209">
        <v>120.88</v>
      </c>
      <c r="DL91" s="209">
        <f t="shared" si="4"/>
        <v>0</v>
      </c>
      <c r="DM91" s="207"/>
      <c r="DN91" s="207"/>
      <c r="DO91" s="207"/>
      <c r="DP91" s="207"/>
      <c r="DQ91" s="207"/>
      <c r="DR91" s="207"/>
      <c r="DS91" s="207"/>
      <c r="DT91" s="207"/>
      <c r="DU91" s="207"/>
      <c r="DV91" s="207"/>
      <c r="DW91" s="207"/>
      <c r="DX91" s="207"/>
      <c r="DY91" s="207"/>
      <c r="DZ91" s="207"/>
      <c r="EA91" s="207"/>
      <c r="EB91" s="207"/>
      <c r="EC91" s="207"/>
      <c r="ED91" s="207"/>
      <c r="EE91" s="207">
        <v>0</v>
      </c>
      <c r="EF91" s="207"/>
      <c r="EG91" s="207"/>
      <c r="EH91" s="207"/>
      <c r="EI91" s="207">
        <v>0</v>
      </c>
      <c r="EJ91" s="209">
        <v>191.55</v>
      </c>
      <c r="EK91" s="209">
        <f t="shared" si="5"/>
        <v>0</v>
      </c>
      <c r="EL91" s="207"/>
      <c r="EM91" s="207"/>
      <c r="EN91" s="207"/>
      <c r="EO91" s="207"/>
      <c r="EP91" s="207"/>
      <c r="EQ91" s="207"/>
      <c r="ER91" s="207"/>
      <c r="ES91" s="207"/>
      <c r="ET91" s="207"/>
      <c r="EU91" s="207"/>
      <c r="EV91" s="207"/>
      <c r="EW91" s="207"/>
      <c r="EX91" s="207"/>
      <c r="EY91" s="207"/>
      <c r="EZ91" s="207"/>
      <c r="FA91" s="207"/>
      <c r="FB91" s="207"/>
      <c r="FC91" s="207"/>
      <c r="FD91" s="207">
        <v>1</v>
      </c>
      <c r="FE91" s="207"/>
      <c r="FF91" s="207"/>
      <c r="FG91" s="207"/>
      <c r="FH91" s="207">
        <f>+AW91</f>
        <v>45</v>
      </c>
      <c r="FI91" s="209">
        <v>32.1</v>
      </c>
      <c r="FJ91" s="209">
        <f t="shared" si="6"/>
        <v>1444.5</v>
      </c>
      <c r="FK91" s="207"/>
      <c r="FL91" s="207"/>
      <c r="FM91" s="207"/>
      <c r="FN91" s="207"/>
      <c r="FO91" s="207">
        <v>0</v>
      </c>
      <c r="FP91" s="207"/>
      <c r="FQ91" s="207"/>
      <c r="FR91" s="207"/>
      <c r="FS91" s="207">
        <v>0</v>
      </c>
      <c r="FT91" s="209">
        <v>25.68</v>
      </c>
      <c r="FU91" s="209">
        <f t="shared" si="7"/>
        <v>0</v>
      </c>
      <c r="FV91" s="207"/>
      <c r="FW91" s="207"/>
      <c r="FX91" s="207"/>
      <c r="FY91" s="207"/>
      <c r="FZ91" s="207">
        <v>0</v>
      </c>
      <c r="GA91" s="207"/>
      <c r="GB91" s="207"/>
      <c r="GC91" s="207"/>
      <c r="GD91" s="207">
        <v>0</v>
      </c>
      <c r="GE91" s="209">
        <v>56.12</v>
      </c>
      <c r="GF91" s="209">
        <f t="shared" si="8"/>
        <v>0</v>
      </c>
      <c r="GG91" s="207"/>
      <c r="GH91" s="207"/>
      <c r="GI91" s="207"/>
      <c r="GJ91" s="207"/>
      <c r="GK91" s="207"/>
      <c r="GL91" s="207"/>
      <c r="GM91" s="207"/>
      <c r="GN91" s="207"/>
      <c r="GO91" s="207"/>
      <c r="GP91" s="207"/>
      <c r="GQ91" s="207"/>
      <c r="GR91" s="207"/>
      <c r="GS91" s="207"/>
      <c r="GT91" s="207"/>
      <c r="GU91" s="207"/>
      <c r="GV91" s="207"/>
      <c r="GW91" s="207"/>
      <c r="GX91" s="207" t="s">
        <v>918</v>
      </c>
      <c r="GY91" s="207">
        <v>0</v>
      </c>
      <c r="GZ91" s="207" t="s">
        <v>918</v>
      </c>
      <c r="HA91" s="207">
        <v>0</v>
      </c>
      <c r="HB91" s="207"/>
      <c r="HC91" s="207">
        <v>0</v>
      </c>
      <c r="HD91" s="207">
        <f t="shared" si="66"/>
        <v>0</v>
      </c>
      <c r="HE91" s="207"/>
      <c r="HF91" s="207"/>
      <c r="HG91" s="207"/>
      <c r="HH91" s="207">
        <v>0</v>
      </c>
      <c r="HI91" s="209">
        <v>2.73</v>
      </c>
      <c r="HJ91" s="209">
        <f t="shared" si="11"/>
        <v>0</v>
      </c>
      <c r="HK91" s="207"/>
      <c r="HL91" s="207"/>
      <c r="HM91" s="207">
        <v>0</v>
      </c>
      <c r="HN91" s="209">
        <v>2.73</v>
      </c>
      <c r="HO91" s="209">
        <f t="shared" si="12"/>
        <v>0</v>
      </c>
      <c r="HP91" s="207"/>
      <c r="HQ91" s="207"/>
      <c r="HR91" s="207"/>
      <c r="HS91" s="209">
        <v>2.73</v>
      </c>
      <c r="HT91" s="209">
        <f t="shared" si="13"/>
        <v>0</v>
      </c>
      <c r="HU91" s="207"/>
      <c r="HV91" s="207"/>
      <c r="HW91" s="207"/>
      <c r="HX91" s="209">
        <v>2.73</v>
      </c>
      <c r="HY91" s="209">
        <f t="shared" si="14"/>
        <v>0</v>
      </c>
      <c r="HZ91" s="207">
        <v>0</v>
      </c>
      <c r="IA91" s="209">
        <v>3890.25</v>
      </c>
      <c r="IB91" s="209">
        <f t="shared" si="15"/>
        <v>0</v>
      </c>
      <c r="IC91" s="169"/>
      <c r="ID91" s="169"/>
      <c r="IE91" s="169"/>
      <c r="IF91" s="169"/>
      <c r="IG91" s="165"/>
      <c r="IH91" s="165"/>
      <c r="II91" s="165"/>
      <c r="IJ91" s="165"/>
      <c r="IK91" s="165"/>
      <c r="IL91" s="210"/>
      <c r="IM91" s="211">
        <f t="shared" si="16"/>
        <v>1444.5</v>
      </c>
      <c r="IN91" s="209">
        <v>7500</v>
      </c>
      <c r="IO91" s="212">
        <f t="shared" si="17"/>
        <v>1</v>
      </c>
      <c r="IP91" s="209">
        <f t="shared" si="18"/>
        <v>0</v>
      </c>
      <c r="IQ91" s="209">
        <v>10000</v>
      </c>
      <c r="IR91" s="212">
        <f t="shared" si="19"/>
        <v>0</v>
      </c>
      <c r="IS91" s="213"/>
      <c r="IT91" s="291"/>
      <c r="IV91" s="66" t="s">
        <v>5393</v>
      </c>
      <c r="IW91" s="66" t="s">
        <v>5394</v>
      </c>
    </row>
    <row r="92" spans="1:257" x14ac:dyDescent="0.4">
      <c r="A92" s="158">
        <f t="shared" si="65"/>
        <v>23</v>
      </c>
      <c r="B92" s="156" t="s">
        <v>887</v>
      </c>
      <c r="C92" s="156">
        <v>96</v>
      </c>
      <c r="D92" s="369">
        <v>5039</v>
      </c>
      <c r="E92" s="251">
        <v>6216</v>
      </c>
      <c r="F92" s="203">
        <v>8051402000863</v>
      </c>
      <c r="G92" s="251">
        <v>3</v>
      </c>
      <c r="H92" s="156"/>
      <c r="I92" s="156" t="s">
        <v>870</v>
      </c>
      <c r="J92" s="158" t="s">
        <v>948</v>
      </c>
      <c r="K92" s="158"/>
      <c r="L92" s="158" t="s">
        <v>950</v>
      </c>
      <c r="M92" s="158"/>
      <c r="N92" s="205">
        <v>98</v>
      </c>
      <c r="O92" s="158">
        <v>118</v>
      </c>
      <c r="P92" s="203" t="s">
        <v>5395</v>
      </c>
      <c r="Q92" s="158">
        <v>52</v>
      </c>
      <c r="R92" s="158"/>
      <c r="S92" s="158"/>
      <c r="T92" s="158"/>
      <c r="U92" s="158"/>
      <c r="V92" s="367"/>
      <c r="W92" s="366">
        <v>41690</v>
      </c>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t="s">
        <v>5364</v>
      </c>
      <c r="AU92" s="205">
        <v>98</v>
      </c>
      <c r="AV92" s="205">
        <v>20</v>
      </c>
      <c r="AW92" s="205">
        <f t="shared" si="0"/>
        <v>118</v>
      </c>
      <c r="AX92" s="205" t="s">
        <v>5395</v>
      </c>
      <c r="AY92" s="226">
        <v>28</v>
      </c>
      <c r="AZ92" s="205">
        <v>24</v>
      </c>
      <c r="BA92" s="205">
        <f t="shared" si="1"/>
        <v>52</v>
      </c>
      <c r="BB92" s="205"/>
      <c r="BC92" s="207">
        <v>1.0000000000000001E-17</v>
      </c>
      <c r="BD92" s="207">
        <v>9.9999999999999997E-29</v>
      </c>
      <c r="BE92" s="207">
        <v>1.0000000000000001E-30</v>
      </c>
      <c r="BF92" s="207">
        <v>0</v>
      </c>
      <c r="BG92" s="207"/>
      <c r="BH92" s="207">
        <v>0</v>
      </c>
      <c r="BI92" s="207"/>
      <c r="BJ92" s="207"/>
      <c r="BK92" s="207"/>
      <c r="BL92" s="208">
        <v>0</v>
      </c>
      <c r="BM92" s="209">
        <v>249.45</v>
      </c>
      <c r="BN92" s="209">
        <f t="shared" si="2"/>
        <v>0</v>
      </c>
      <c r="BO92" s="207"/>
      <c r="BP92" s="207"/>
      <c r="BQ92" s="207"/>
      <c r="BR92" s="207"/>
      <c r="BS92" s="207"/>
      <c r="BT92" s="207"/>
      <c r="BU92" s="207"/>
      <c r="BV92" s="207"/>
      <c r="BW92" s="207"/>
      <c r="BX92" s="207"/>
      <c r="BY92" s="207"/>
      <c r="BZ92" s="207"/>
      <c r="CA92" s="207"/>
      <c r="CB92" s="207"/>
      <c r="CC92" s="207"/>
      <c r="CD92" s="207"/>
      <c r="CE92" s="207"/>
      <c r="CF92" s="207"/>
      <c r="CG92" s="207">
        <v>0</v>
      </c>
      <c r="CH92" s="207"/>
      <c r="CI92" s="207"/>
      <c r="CJ92" s="207"/>
      <c r="CK92" s="207">
        <v>0</v>
      </c>
      <c r="CL92" s="209">
        <v>477.3</v>
      </c>
      <c r="CM92" s="209">
        <f t="shared" si="3"/>
        <v>0</v>
      </c>
      <c r="CN92" s="207"/>
      <c r="CO92" s="207"/>
      <c r="CP92" s="207"/>
      <c r="CQ92" s="207"/>
      <c r="CR92" s="207"/>
      <c r="CS92" s="207"/>
      <c r="CT92" s="207"/>
      <c r="CU92" s="207"/>
      <c r="CV92" s="207"/>
      <c r="CW92" s="207"/>
      <c r="CX92" s="207"/>
      <c r="CY92" s="207"/>
      <c r="CZ92" s="207"/>
      <c r="DA92" s="207"/>
      <c r="DB92" s="207"/>
      <c r="DC92" s="207"/>
      <c r="DD92" s="207"/>
      <c r="DE92" s="207"/>
      <c r="DF92" s="207">
        <v>0</v>
      </c>
      <c r="DG92" s="207"/>
      <c r="DH92" s="207"/>
      <c r="DI92" s="207"/>
      <c r="DJ92" s="207">
        <v>0</v>
      </c>
      <c r="DK92" s="209">
        <v>120.88</v>
      </c>
      <c r="DL92" s="209">
        <f t="shared" si="4"/>
        <v>0</v>
      </c>
      <c r="DM92" s="207"/>
      <c r="DN92" s="207"/>
      <c r="DO92" s="207"/>
      <c r="DP92" s="207"/>
      <c r="DQ92" s="207"/>
      <c r="DR92" s="207"/>
      <c r="DS92" s="207"/>
      <c r="DT92" s="207"/>
      <c r="DU92" s="207"/>
      <c r="DV92" s="207"/>
      <c r="DW92" s="207"/>
      <c r="DX92" s="207"/>
      <c r="DY92" s="207"/>
      <c r="DZ92" s="207"/>
      <c r="EA92" s="207"/>
      <c r="EB92" s="207"/>
      <c r="EC92" s="207"/>
      <c r="ED92" s="207"/>
      <c r="EE92" s="207">
        <v>0</v>
      </c>
      <c r="EF92" s="207"/>
      <c r="EG92" s="207"/>
      <c r="EH92" s="207"/>
      <c r="EI92" s="207">
        <v>0</v>
      </c>
      <c r="EJ92" s="209">
        <v>191.55</v>
      </c>
      <c r="EK92" s="209">
        <f t="shared" si="5"/>
        <v>0</v>
      </c>
      <c r="EL92" s="207"/>
      <c r="EM92" s="207"/>
      <c r="EN92" s="207"/>
      <c r="EO92" s="207"/>
      <c r="EP92" s="207"/>
      <c r="EQ92" s="207"/>
      <c r="ER92" s="207"/>
      <c r="ES92" s="207"/>
      <c r="ET92" s="207"/>
      <c r="EU92" s="207"/>
      <c r="EV92" s="207"/>
      <c r="EW92" s="207"/>
      <c r="EX92" s="207"/>
      <c r="EY92" s="207"/>
      <c r="EZ92" s="207"/>
      <c r="FA92" s="207"/>
      <c r="FB92" s="207"/>
      <c r="FC92" s="207"/>
      <c r="FD92" s="207">
        <v>0</v>
      </c>
      <c r="FE92" s="207"/>
      <c r="FF92" s="207"/>
      <c r="FG92" s="207"/>
      <c r="FH92" s="207">
        <v>0</v>
      </c>
      <c r="FI92" s="209">
        <v>32.1</v>
      </c>
      <c r="FJ92" s="209">
        <f t="shared" si="6"/>
        <v>0</v>
      </c>
      <c r="FK92" s="207"/>
      <c r="FL92" s="207"/>
      <c r="FM92" s="207"/>
      <c r="FN92" s="207"/>
      <c r="FO92" s="207">
        <v>0</v>
      </c>
      <c r="FP92" s="207"/>
      <c r="FQ92" s="207"/>
      <c r="FR92" s="207"/>
      <c r="FS92" s="207">
        <v>0</v>
      </c>
      <c r="FT92" s="209">
        <v>25.68</v>
      </c>
      <c r="FU92" s="209">
        <f t="shared" si="7"/>
        <v>0</v>
      </c>
      <c r="FV92" s="207"/>
      <c r="FW92" s="207"/>
      <c r="FX92" s="207"/>
      <c r="FY92" s="207"/>
      <c r="FZ92" s="207">
        <v>0</v>
      </c>
      <c r="GA92" s="207"/>
      <c r="GB92" s="207"/>
      <c r="GC92" s="207"/>
      <c r="GD92" s="207">
        <v>0</v>
      </c>
      <c r="GE92" s="209">
        <v>56.12</v>
      </c>
      <c r="GF92" s="209">
        <f t="shared" si="8"/>
        <v>0</v>
      </c>
      <c r="GG92" s="207"/>
      <c r="GH92" s="207"/>
      <c r="GI92" s="207"/>
      <c r="GJ92" s="207"/>
      <c r="GK92" s="207"/>
      <c r="GL92" s="207"/>
      <c r="GM92" s="207"/>
      <c r="GN92" s="207"/>
      <c r="GO92" s="207"/>
      <c r="GP92" s="207"/>
      <c r="GQ92" s="207"/>
      <c r="GR92" s="207"/>
      <c r="GS92" s="207"/>
      <c r="GT92" s="207"/>
      <c r="GU92" s="207"/>
      <c r="GV92" s="207"/>
      <c r="GW92" s="207"/>
      <c r="GX92" s="207" t="s">
        <v>918</v>
      </c>
      <c r="GY92" s="207">
        <v>0</v>
      </c>
      <c r="GZ92" s="207" t="s">
        <v>918</v>
      </c>
      <c r="HA92" s="207">
        <v>0</v>
      </c>
      <c r="HB92" s="207"/>
      <c r="HC92" s="207">
        <v>0</v>
      </c>
      <c r="HD92" s="207">
        <f t="shared" si="66"/>
        <v>0</v>
      </c>
      <c r="HE92" s="207"/>
      <c r="HF92" s="207"/>
      <c r="HG92" s="207"/>
      <c r="HH92" s="207">
        <v>0</v>
      </c>
      <c r="HI92" s="209">
        <v>2.73</v>
      </c>
      <c r="HJ92" s="209">
        <f t="shared" si="11"/>
        <v>0</v>
      </c>
      <c r="HK92" s="207"/>
      <c r="HL92" s="207"/>
      <c r="HM92" s="207">
        <v>0</v>
      </c>
      <c r="HN92" s="209">
        <v>2.73</v>
      </c>
      <c r="HO92" s="209">
        <f t="shared" si="12"/>
        <v>0</v>
      </c>
      <c r="HP92" s="207"/>
      <c r="HQ92" s="207"/>
      <c r="HR92" s="207"/>
      <c r="HS92" s="209">
        <v>2.73</v>
      </c>
      <c r="HT92" s="209">
        <f t="shared" si="13"/>
        <v>0</v>
      </c>
      <c r="HU92" s="207"/>
      <c r="HV92" s="207"/>
      <c r="HW92" s="207"/>
      <c r="HX92" s="209">
        <v>2.73</v>
      </c>
      <c r="HY92" s="209">
        <f t="shared" si="14"/>
        <v>0</v>
      </c>
      <c r="HZ92" s="207">
        <v>0</v>
      </c>
      <c r="IA92" s="209">
        <v>3890.25</v>
      </c>
      <c r="IB92" s="209">
        <f t="shared" si="15"/>
        <v>0</v>
      </c>
      <c r="IC92" s="169">
        <v>25</v>
      </c>
      <c r="ID92" s="169"/>
      <c r="IE92" s="169"/>
      <c r="IF92" s="169"/>
      <c r="IG92" s="165"/>
      <c r="IH92" s="165"/>
      <c r="II92" s="165"/>
      <c r="IJ92" s="165"/>
      <c r="IK92" s="165"/>
      <c r="IL92" s="210"/>
      <c r="IM92" s="211">
        <f t="shared" si="16"/>
        <v>0</v>
      </c>
      <c r="IN92" s="209">
        <v>7500</v>
      </c>
      <c r="IO92" s="212">
        <f t="shared" si="17"/>
        <v>0</v>
      </c>
      <c r="IP92" s="209">
        <f t="shared" si="18"/>
        <v>0</v>
      </c>
      <c r="IQ92" s="209">
        <v>10000</v>
      </c>
      <c r="IR92" s="212">
        <f t="shared" si="19"/>
        <v>0</v>
      </c>
      <c r="IS92" s="213"/>
      <c r="IT92" s="291"/>
      <c r="IV92" s="66" t="s">
        <v>5396</v>
      </c>
      <c r="IW92" s="66" t="s">
        <v>5397</v>
      </c>
    </row>
    <row r="93" spans="1:257" x14ac:dyDescent="0.4">
      <c r="A93" s="158">
        <f t="shared" si="65"/>
        <v>24</v>
      </c>
      <c r="B93" s="156" t="s">
        <v>887</v>
      </c>
      <c r="C93" s="156">
        <v>97</v>
      </c>
      <c r="D93" s="156">
        <v>5208</v>
      </c>
      <c r="E93" s="374">
        <v>6224</v>
      </c>
      <c r="F93" s="225" t="s">
        <v>5398</v>
      </c>
      <c r="G93" s="251">
        <v>3</v>
      </c>
      <c r="H93" s="156"/>
      <c r="I93" s="156" t="s">
        <v>870</v>
      </c>
      <c r="J93" s="158" t="s">
        <v>957</v>
      </c>
      <c r="K93" s="158"/>
      <c r="L93" s="158" t="s">
        <v>959</v>
      </c>
      <c r="M93" s="158"/>
      <c r="N93" s="205">
        <v>67</v>
      </c>
      <c r="O93" s="158">
        <v>87</v>
      </c>
      <c r="P93" s="203" t="s">
        <v>5399</v>
      </c>
      <c r="Q93" s="158">
        <v>56</v>
      </c>
      <c r="R93" s="158"/>
      <c r="S93" s="158"/>
      <c r="T93" s="158"/>
      <c r="U93" s="158"/>
      <c r="V93" s="367"/>
      <c r="W93" s="366">
        <v>41782</v>
      </c>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t="s">
        <v>5311</v>
      </c>
      <c r="AU93" s="205">
        <v>67</v>
      </c>
      <c r="AV93" s="205">
        <v>20</v>
      </c>
      <c r="AW93" s="205">
        <f t="shared" si="0"/>
        <v>87</v>
      </c>
      <c r="AX93" s="205" t="s">
        <v>5399</v>
      </c>
      <c r="AY93" s="226">
        <v>32</v>
      </c>
      <c r="AZ93" s="205">
        <v>24</v>
      </c>
      <c r="BA93" s="205">
        <f t="shared" si="1"/>
        <v>56</v>
      </c>
      <c r="BB93" s="205"/>
      <c r="BC93" s="207">
        <v>1.0000000000000001E-17</v>
      </c>
      <c r="BD93" s="207">
        <v>9.9999999999999997E-29</v>
      </c>
      <c r="BE93" s="207">
        <v>1.0000000000000001E-30</v>
      </c>
      <c r="BF93" s="207">
        <v>0</v>
      </c>
      <c r="BG93" s="207"/>
      <c r="BH93" s="207">
        <v>0</v>
      </c>
      <c r="BI93" s="207"/>
      <c r="BJ93" s="207"/>
      <c r="BK93" s="207"/>
      <c r="BL93" s="208">
        <v>0</v>
      </c>
      <c r="BM93" s="209">
        <v>249.45</v>
      </c>
      <c r="BN93" s="209">
        <f t="shared" si="2"/>
        <v>0</v>
      </c>
      <c r="BO93" s="207"/>
      <c r="BP93" s="207"/>
      <c r="BQ93" s="207"/>
      <c r="BR93" s="207"/>
      <c r="BS93" s="207"/>
      <c r="BT93" s="207"/>
      <c r="BU93" s="207"/>
      <c r="BV93" s="207"/>
      <c r="BW93" s="207"/>
      <c r="BX93" s="207"/>
      <c r="BY93" s="207"/>
      <c r="BZ93" s="207"/>
      <c r="CA93" s="207"/>
      <c r="CB93" s="207"/>
      <c r="CC93" s="207"/>
      <c r="CD93" s="207"/>
      <c r="CE93" s="207"/>
      <c r="CF93" s="207"/>
      <c r="CG93" s="207">
        <v>0</v>
      </c>
      <c r="CH93" s="207"/>
      <c r="CI93" s="207"/>
      <c r="CJ93" s="207"/>
      <c r="CK93" s="207">
        <v>0</v>
      </c>
      <c r="CL93" s="209">
        <v>477.3</v>
      </c>
      <c r="CM93" s="209">
        <f t="shared" si="3"/>
        <v>0</v>
      </c>
      <c r="CN93" s="207"/>
      <c r="CO93" s="207"/>
      <c r="CP93" s="207"/>
      <c r="CQ93" s="207"/>
      <c r="CR93" s="207"/>
      <c r="CS93" s="207"/>
      <c r="CT93" s="207"/>
      <c r="CU93" s="207"/>
      <c r="CV93" s="207"/>
      <c r="CW93" s="207"/>
      <c r="CX93" s="207"/>
      <c r="CY93" s="207"/>
      <c r="CZ93" s="207"/>
      <c r="DA93" s="207"/>
      <c r="DB93" s="207"/>
      <c r="DC93" s="207"/>
      <c r="DD93" s="207"/>
      <c r="DE93" s="207"/>
      <c r="DF93" s="207">
        <v>0</v>
      </c>
      <c r="DG93" s="207"/>
      <c r="DH93" s="207"/>
      <c r="DI93" s="207"/>
      <c r="DJ93" s="207">
        <v>0</v>
      </c>
      <c r="DK93" s="209">
        <v>120.88</v>
      </c>
      <c r="DL93" s="209">
        <f t="shared" si="4"/>
        <v>0</v>
      </c>
      <c r="DM93" s="207"/>
      <c r="DN93" s="207"/>
      <c r="DO93" s="207"/>
      <c r="DP93" s="207"/>
      <c r="DQ93" s="207"/>
      <c r="DR93" s="207"/>
      <c r="DS93" s="207"/>
      <c r="DT93" s="207"/>
      <c r="DU93" s="207"/>
      <c r="DV93" s="207"/>
      <c r="DW93" s="207"/>
      <c r="DX93" s="207"/>
      <c r="DY93" s="207"/>
      <c r="DZ93" s="207"/>
      <c r="EA93" s="207"/>
      <c r="EB93" s="207"/>
      <c r="EC93" s="207"/>
      <c r="ED93" s="207"/>
      <c r="EE93" s="207">
        <v>0</v>
      </c>
      <c r="EF93" s="207"/>
      <c r="EG93" s="207"/>
      <c r="EH93" s="207"/>
      <c r="EI93" s="207">
        <v>0</v>
      </c>
      <c r="EJ93" s="209">
        <v>191.55</v>
      </c>
      <c r="EK93" s="209">
        <f t="shared" si="5"/>
        <v>0</v>
      </c>
      <c r="EL93" s="207"/>
      <c r="EM93" s="207"/>
      <c r="EN93" s="207"/>
      <c r="EO93" s="207"/>
      <c r="EP93" s="207"/>
      <c r="EQ93" s="207"/>
      <c r="ER93" s="207"/>
      <c r="ES93" s="207"/>
      <c r="ET93" s="207"/>
      <c r="EU93" s="207"/>
      <c r="EV93" s="207"/>
      <c r="EW93" s="207"/>
      <c r="EX93" s="207"/>
      <c r="EY93" s="207"/>
      <c r="EZ93" s="207"/>
      <c r="FA93" s="207"/>
      <c r="FB93" s="207"/>
      <c r="FC93" s="207"/>
      <c r="FD93" s="207">
        <v>0</v>
      </c>
      <c r="FE93" s="207"/>
      <c r="FF93" s="207"/>
      <c r="FG93" s="207"/>
      <c r="FH93" s="207">
        <v>0</v>
      </c>
      <c r="FI93" s="209">
        <v>32.1</v>
      </c>
      <c r="FJ93" s="209">
        <f t="shared" si="6"/>
        <v>0</v>
      </c>
      <c r="FK93" s="207"/>
      <c r="FL93" s="207"/>
      <c r="FM93" s="207"/>
      <c r="FN93" s="207"/>
      <c r="FO93" s="207">
        <v>0</v>
      </c>
      <c r="FP93" s="207"/>
      <c r="FQ93" s="207"/>
      <c r="FR93" s="207"/>
      <c r="FS93" s="207">
        <v>0</v>
      </c>
      <c r="FT93" s="209">
        <v>25.68</v>
      </c>
      <c r="FU93" s="209">
        <f t="shared" si="7"/>
        <v>0</v>
      </c>
      <c r="FV93" s="207"/>
      <c r="FW93" s="207"/>
      <c r="FX93" s="207"/>
      <c r="FY93" s="207"/>
      <c r="FZ93" s="207">
        <v>0</v>
      </c>
      <c r="GA93" s="207"/>
      <c r="GB93" s="207"/>
      <c r="GC93" s="207"/>
      <c r="GD93" s="207">
        <v>0</v>
      </c>
      <c r="GE93" s="209">
        <v>56.12</v>
      </c>
      <c r="GF93" s="209">
        <f t="shared" si="8"/>
        <v>0</v>
      </c>
      <c r="GG93" s="207"/>
      <c r="GH93" s="207"/>
      <c r="GI93" s="207"/>
      <c r="GJ93" s="207"/>
      <c r="GK93" s="207"/>
      <c r="GL93" s="207"/>
      <c r="GM93" s="207"/>
      <c r="GN93" s="207"/>
      <c r="GO93" s="207"/>
      <c r="GP93" s="207"/>
      <c r="GQ93" s="207"/>
      <c r="GR93" s="207"/>
      <c r="GS93" s="207"/>
      <c r="GT93" s="207"/>
      <c r="GU93" s="207"/>
      <c r="GV93" s="207"/>
      <c r="GW93" s="207"/>
      <c r="GX93" s="207" t="s">
        <v>918</v>
      </c>
      <c r="GY93" s="207">
        <v>0</v>
      </c>
      <c r="GZ93" s="207" t="s">
        <v>918</v>
      </c>
      <c r="HA93" s="207">
        <v>0</v>
      </c>
      <c r="HB93" s="207"/>
      <c r="HC93" s="207">
        <v>0</v>
      </c>
      <c r="HD93" s="207">
        <f t="shared" si="66"/>
        <v>0</v>
      </c>
      <c r="HE93" s="207"/>
      <c r="HF93" s="207"/>
      <c r="HG93" s="207"/>
      <c r="HH93" s="207">
        <v>0</v>
      </c>
      <c r="HI93" s="209">
        <v>2.73</v>
      </c>
      <c r="HJ93" s="209">
        <f t="shared" si="11"/>
        <v>0</v>
      </c>
      <c r="HK93" s="207"/>
      <c r="HL93" s="207"/>
      <c r="HM93" s="207">
        <v>0</v>
      </c>
      <c r="HN93" s="209">
        <v>2.73</v>
      </c>
      <c r="HO93" s="209">
        <f t="shared" si="12"/>
        <v>0</v>
      </c>
      <c r="HP93" s="207"/>
      <c r="HQ93" s="207"/>
      <c r="HR93" s="207"/>
      <c r="HS93" s="209">
        <v>2.73</v>
      </c>
      <c r="HT93" s="209">
        <f t="shared" si="13"/>
        <v>0</v>
      </c>
      <c r="HU93" s="207"/>
      <c r="HV93" s="207"/>
      <c r="HW93" s="207"/>
      <c r="HX93" s="209">
        <v>2.73</v>
      </c>
      <c r="HY93" s="209">
        <f t="shared" si="14"/>
        <v>0</v>
      </c>
      <c r="HZ93" s="207">
        <v>0</v>
      </c>
      <c r="IA93" s="209">
        <v>3890.25</v>
      </c>
      <c r="IB93" s="209">
        <f t="shared" si="15"/>
        <v>0</v>
      </c>
      <c r="IC93" s="169">
        <v>25</v>
      </c>
      <c r="ID93" s="169"/>
      <c r="IE93" s="169"/>
      <c r="IF93" s="169"/>
      <c r="IG93" s="165"/>
      <c r="IH93" s="165"/>
      <c r="II93" s="165"/>
      <c r="IJ93" s="165"/>
      <c r="IK93" s="165"/>
      <c r="IL93" s="210"/>
      <c r="IM93" s="211">
        <f t="shared" si="16"/>
        <v>0</v>
      </c>
      <c r="IN93" s="209">
        <v>7500</v>
      </c>
      <c r="IO93" s="212">
        <f t="shared" si="17"/>
        <v>0</v>
      </c>
      <c r="IP93" s="209">
        <f t="shared" si="18"/>
        <v>0</v>
      </c>
      <c r="IQ93" s="209">
        <v>10000</v>
      </c>
      <c r="IR93" s="212">
        <f t="shared" si="19"/>
        <v>0</v>
      </c>
      <c r="IS93" s="213"/>
      <c r="IT93" s="291"/>
      <c r="IV93" s="66" t="s">
        <v>5400</v>
      </c>
      <c r="IW93" s="66" t="s">
        <v>5401</v>
      </c>
    </row>
    <row r="94" spans="1:257" x14ac:dyDescent="0.4">
      <c r="A94" s="158">
        <f t="shared" si="65"/>
        <v>25</v>
      </c>
      <c r="B94" s="156" t="s">
        <v>887</v>
      </c>
      <c r="C94" s="156">
        <v>98</v>
      </c>
      <c r="D94" s="156">
        <v>5215</v>
      </c>
      <c r="E94" s="374">
        <v>6227</v>
      </c>
      <c r="F94" s="225" t="s">
        <v>5402</v>
      </c>
      <c r="G94" s="251">
        <v>3</v>
      </c>
      <c r="H94" s="156"/>
      <c r="I94" s="156" t="s">
        <v>870</v>
      </c>
      <c r="J94" s="158" t="s">
        <v>966</v>
      </c>
      <c r="K94" s="158"/>
      <c r="L94" s="158" t="s">
        <v>967</v>
      </c>
      <c r="M94" s="158"/>
      <c r="N94" s="205">
        <v>43</v>
      </c>
      <c r="O94" s="158">
        <v>63</v>
      </c>
      <c r="P94" s="203" t="s">
        <v>5403</v>
      </c>
      <c r="Q94" s="158">
        <v>56</v>
      </c>
      <c r="R94" s="158"/>
      <c r="S94" s="158"/>
      <c r="T94" s="158"/>
      <c r="U94" s="158"/>
      <c r="V94" s="367"/>
      <c r="W94" s="366">
        <v>41760</v>
      </c>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t="s">
        <v>5311</v>
      </c>
      <c r="AU94" s="205">
        <v>43</v>
      </c>
      <c r="AV94" s="205">
        <v>20</v>
      </c>
      <c r="AW94" s="205">
        <f t="shared" si="0"/>
        <v>63</v>
      </c>
      <c r="AX94" s="205" t="s">
        <v>5403</v>
      </c>
      <c r="AY94" s="226">
        <v>32</v>
      </c>
      <c r="AZ94" s="205">
        <v>24</v>
      </c>
      <c r="BA94" s="205">
        <f t="shared" si="1"/>
        <v>56</v>
      </c>
      <c r="BB94" s="205"/>
      <c r="BC94" s="207">
        <v>1.0000000000000001E-17</v>
      </c>
      <c r="BD94" s="207">
        <v>9.9999999999999997E-29</v>
      </c>
      <c r="BE94" s="207">
        <v>1.0000000000000001E-30</v>
      </c>
      <c r="BF94" s="207">
        <v>0</v>
      </c>
      <c r="BG94" s="207"/>
      <c r="BH94" s="207">
        <v>0</v>
      </c>
      <c r="BI94" s="207"/>
      <c r="BJ94" s="207"/>
      <c r="BK94" s="207"/>
      <c r="BL94" s="208">
        <v>0</v>
      </c>
      <c r="BM94" s="209">
        <v>249.45</v>
      </c>
      <c r="BN94" s="209">
        <f t="shared" si="2"/>
        <v>0</v>
      </c>
      <c r="BO94" s="207"/>
      <c r="BP94" s="207"/>
      <c r="BQ94" s="207"/>
      <c r="BR94" s="207"/>
      <c r="BS94" s="207"/>
      <c r="BT94" s="207"/>
      <c r="BU94" s="207"/>
      <c r="BV94" s="207"/>
      <c r="BW94" s="207"/>
      <c r="BX94" s="207"/>
      <c r="BY94" s="207"/>
      <c r="BZ94" s="207"/>
      <c r="CA94" s="207"/>
      <c r="CB94" s="207"/>
      <c r="CC94" s="207"/>
      <c r="CD94" s="207"/>
      <c r="CE94" s="207"/>
      <c r="CF94" s="207"/>
      <c r="CG94" s="207">
        <v>0</v>
      </c>
      <c r="CH94" s="207"/>
      <c r="CI94" s="207"/>
      <c r="CJ94" s="207"/>
      <c r="CK94" s="207">
        <v>0</v>
      </c>
      <c r="CL94" s="209">
        <v>477.3</v>
      </c>
      <c r="CM94" s="209">
        <f t="shared" si="3"/>
        <v>0</v>
      </c>
      <c r="CN94" s="207"/>
      <c r="CO94" s="207"/>
      <c r="CP94" s="207"/>
      <c r="CQ94" s="207"/>
      <c r="CR94" s="207"/>
      <c r="CS94" s="207"/>
      <c r="CT94" s="207"/>
      <c r="CU94" s="207"/>
      <c r="CV94" s="207"/>
      <c r="CW94" s="207"/>
      <c r="CX94" s="207"/>
      <c r="CY94" s="207"/>
      <c r="CZ94" s="207"/>
      <c r="DA94" s="207"/>
      <c r="DB94" s="207"/>
      <c r="DC94" s="207"/>
      <c r="DD94" s="207"/>
      <c r="DE94" s="207"/>
      <c r="DF94" s="207">
        <v>0</v>
      </c>
      <c r="DG94" s="207"/>
      <c r="DH94" s="207"/>
      <c r="DI94" s="207"/>
      <c r="DJ94" s="207">
        <v>0</v>
      </c>
      <c r="DK94" s="209">
        <v>120.88</v>
      </c>
      <c r="DL94" s="209">
        <f t="shared" si="4"/>
        <v>0</v>
      </c>
      <c r="DM94" s="207"/>
      <c r="DN94" s="207"/>
      <c r="DO94" s="207"/>
      <c r="DP94" s="207"/>
      <c r="DQ94" s="207"/>
      <c r="DR94" s="207"/>
      <c r="DS94" s="207"/>
      <c r="DT94" s="207"/>
      <c r="DU94" s="207"/>
      <c r="DV94" s="207"/>
      <c r="DW94" s="207"/>
      <c r="DX94" s="207"/>
      <c r="DY94" s="207"/>
      <c r="DZ94" s="207"/>
      <c r="EA94" s="207"/>
      <c r="EB94" s="207"/>
      <c r="EC94" s="207"/>
      <c r="ED94" s="207"/>
      <c r="EE94" s="207">
        <v>0</v>
      </c>
      <c r="EF94" s="207"/>
      <c r="EG94" s="207"/>
      <c r="EH94" s="207"/>
      <c r="EI94" s="207">
        <v>0</v>
      </c>
      <c r="EJ94" s="209">
        <v>191.55</v>
      </c>
      <c r="EK94" s="209">
        <f t="shared" si="5"/>
        <v>0</v>
      </c>
      <c r="EL94" s="207"/>
      <c r="EM94" s="207"/>
      <c r="EN94" s="207"/>
      <c r="EO94" s="207"/>
      <c r="EP94" s="207"/>
      <c r="EQ94" s="207"/>
      <c r="ER94" s="207"/>
      <c r="ES94" s="207"/>
      <c r="ET94" s="207"/>
      <c r="EU94" s="207"/>
      <c r="EV94" s="207"/>
      <c r="EW94" s="207"/>
      <c r="EX94" s="207"/>
      <c r="EY94" s="207"/>
      <c r="EZ94" s="207"/>
      <c r="FA94" s="207"/>
      <c r="FB94" s="207"/>
      <c r="FC94" s="207"/>
      <c r="FD94" s="207">
        <v>0</v>
      </c>
      <c r="FE94" s="207"/>
      <c r="FF94" s="207"/>
      <c r="FG94" s="207"/>
      <c r="FH94" s="207">
        <v>0</v>
      </c>
      <c r="FI94" s="209">
        <v>32.1</v>
      </c>
      <c r="FJ94" s="209">
        <f t="shared" si="6"/>
        <v>0</v>
      </c>
      <c r="FK94" s="207"/>
      <c r="FL94" s="207"/>
      <c r="FM94" s="207"/>
      <c r="FN94" s="207"/>
      <c r="FO94" s="207">
        <v>0</v>
      </c>
      <c r="FP94" s="207"/>
      <c r="FQ94" s="207"/>
      <c r="FR94" s="207"/>
      <c r="FS94" s="207">
        <v>0</v>
      </c>
      <c r="FT94" s="209">
        <v>25.68</v>
      </c>
      <c r="FU94" s="209">
        <f t="shared" si="7"/>
        <v>0</v>
      </c>
      <c r="FV94" s="207"/>
      <c r="FW94" s="207"/>
      <c r="FX94" s="207"/>
      <c r="FY94" s="207"/>
      <c r="FZ94" s="207">
        <v>0</v>
      </c>
      <c r="GA94" s="207"/>
      <c r="GB94" s="207"/>
      <c r="GC94" s="207"/>
      <c r="GD94" s="207">
        <v>0</v>
      </c>
      <c r="GE94" s="209">
        <v>56.12</v>
      </c>
      <c r="GF94" s="209">
        <f t="shared" si="8"/>
        <v>0</v>
      </c>
      <c r="GG94" s="207"/>
      <c r="GH94" s="207"/>
      <c r="GI94" s="207"/>
      <c r="GJ94" s="207"/>
      <c r="GK94" s="207"/>
      <c r="GL94" s="207"/>
      <c r="GM94" s="207"/>
      <c r="GN94" s="207"/>
      <c r="GO94" s="207"/>
      <c r="GP94" s="207"/>
      <c r="GQ94" s="207"/>
      <c r="GR94" s="207"/>
      <c r="GS94" s="207"/>
      <c r="GT94" s="207"/>
      <c r="GU94" s="207"/>
      <c r="GV94" s="207"/>
      <c r="GW94" s="207"/>
      <c r="GX94" s="207" t="s">
        <v>918</v>
      </c>
      <c r="GY94" s="207">
        <v>0</v>
      </c>
      <c r="GZ94" s="207" t="s">
        <v>918</v>
      </c>
      <c r="HA94" s="207">
        <v>0</v>
      </c>
      <c r="HB94" s="207"/>
      <c r="HC94" s="207">
        <v>0</v>
      </c>
      <c r="HD94" s="207">
        <f t="shared" si="66"/>
        <v>0</v>
      </c>
      <c r="HE94" s="207"/>
      <c r="HF94" s="207"/>
      <c r="HG94" s="207"/>
      <c r="HH94" s="207">
        <v>0</v>
      </c>
      <c r="HI94" s="209">
        <v>2.73</v>
      </c>
      <c r="HJ94" s="209">
        <f t="shared" si="11"/>
        <v>0</v>
      </c>
      <c r="HK94" s="207"/>
      <c r="HL94" s="207"/>
      <c r="HM94" s="207">
        <v>0</v>
      </c>
      <c r="HN94" s="209">
        <v>2.73</v>
      </c>
      <c r="HO94" s="209">
        <f t="shared" si="12"/>
        <v>0</v>
      </c>
      <c r="HP94" s="207"/>
      <c r="HQ94" s="207"/>
      <c r="HR94" s="207"/>
      <c r="HS94" s="209">
        <v>2.73</v>
      </c>
      <c r="HT94" s="209">
        <f t="shared" si="13"/>
        <v>0</v>
      </c>
      <c r="HU94" s="207"/>
      <c r="HV94" s="207"/>
      <c r="HW94" s="207"/>
      <c r="HX94" s="209">
        <v>2.73</v>
      </c>
      <c r="HY94" s="209">
        <f t="shared" si="14"/>
        <v>0</v>
      </c>
      <c r="HZ94" s="207">
        <v>0</v>
      </c>
      <c r="IA94" s="209">
        <v>3890.25</v>
      </c>
      <c r="IB94" s="209">
        <f t="shared" si="15"/>
        <v>0</v>
      </c>
      <c r="IC94" s="169" t="s">
        <v>5404</v>
      </c>
      <c r="ID94" s="169"/>
      <c r="IE94" s="169"/>
      <c r="IF94" s="169"/>
      <c r="IG94" s="165"/>
      <c r="IH94" s="165"/>
      <c r="II94" s="165"/>
      <c r="IJ94" s="165"/>
      <c r="IK94" s="165"/>
      <c r="IL94" s="210"/>
      <c r="IM94" s="211">
        <f t="shared" si="16"/>
        <v>0</v>
      </c>
      <c r="IN94" s="209">
        <v>7500</v>
      </c>
      <c r="IO94" s="212">
        <f t="shared" si="17"/>
        <v>0</v>
      </c>
      <c r="IP94" s="209">
        <f t="shared" si="18"/>
        <v>0</v>
      </c>
      <c r="IQ94" s="209">
        <v>10000</v>
      </c>
      <c r="IR94" s="212">
        <f t="shared" si="19"/>
        <v>0</v>
      </c>
      <c r="IS94" s="213"/>
      <c r="IT94" s="291"/>
      <c r="IV94" s="66" t="s">
        <v>5405</v>
      </c>
      <c r="IW94" s="66" t="s">
        <v>5406</v>
      </c>
    </row>
    <row r="95" spans="1:257" x14ac:dyDescent="0.4">
      <c r="A95" s="158">
        <f t="shared" si="65"/>
        <v>26</v>
      </c>
      <c r="B95" s="156" t="s">
        <v>887</v>
      </c>
      <c r="C95" s="156">
        <v>369</v>
      </c>
      <c r="D95" s="156">
        <v>24806</v>
      </c>
      <c r="E95" s="374">
        <v>7834</v>
      </c>
      <c r="F95" s="222" t="s">
        <v>5407</v>
      </c>
      <c r="G95" s="251">
        <v>10</v>
      </c>
      <c r="H95" s="156"/>
      <c r="I95" s="156" t="s">
        <v>3287</v>
      </c>
      <c r="J95" s="158" t="s">
        <v>3288</v>
      </c>
      <c r="K95" s="158"/>
      <c r="L95" s="158" t="s">
        <v>3147</v>
      </c>
      <c r="M95" s="158"/>
      <c r="N95" s="205">
        <v>37</v>
      </c>
      <c r="O95" s="158">
        <v>57</v>
      </c>
      <c r="P95" s="203" t="s">
        <v>5408</v>
      </c>
      <c r="Q95" s="158">
        <v>48</v>
      </c>
      <c r="R95" s="158"/>
      <c r="S95" s="158"/>
      <c r="T95" s="158"/>
      <c r="U95" s="158"/>
      <c r="V95" s="367"/>
      <c r="W95" s="366"/>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t="s">
        <v>5243</v>
      </c>
      <c r="AU95" s="205">
        <v>37</v>
      </c>
      <c r="AV95" s="205">
        <v>20</v>
      </c>
      <c r="AW95" s="205">
        <f t="shared" si="0"/>
        <v>57</v>
      </c>
      <c r="AX95" s="205" t="s">
        <v>5408</v>
      </c>
      <c r="AY95" s="223">
        <v>24</v>
      </c>
      <c r="AZ95" s="205">
        <v>24</v>
      </c>
      <c r="BA95" s="205">
        <f t="shared" si="1"/>
        <v>48</v>
      </c>
      <c r="BB95" s="205"/>
      <c r="BC95" s="207">
        <v>1.0000000000000001E-17</v>
      </c>
      <c r="BD95" s="207">
        <v>9.9999999999999997E-29</v>
      </c>
      <c r="BE95" s="207">
        <v>1.0000000000000001E-30</v>
      </c>
      <c r="BF95" s="207">
        <v>3</v>
      </c>
      <c r="BG95" s="207"/>
      <c r="BH95" s="207">
        <v>0</v>
      </c>
      <c r="BI95" s="207"/>
      <c r="BJ95" s="207"/>
      <c r="BK95" s="207"/>
      <c r="BL95" s="208">
        <v>0</v>
      </c>
      <c r="BM95" s="209">
        <v>249.45</v>
      </c>
      <c r="BN95" s="209">
        <f t="shared" si="2"/>
        <v>0</v>
      </c>
      <c r="BO95" s="207"/>
      <c r="BP95" s="207"/>
      <c r="BQ95" s="207"/>
      <c r="BR95" s="207"/>
      <c r="BS95" s="207"/>
      <c r="BT95" s="207"/>
      <c r="BU95" s="207"/>
      <c r="BV95" s="207"/>
      <c r="BW95" s="207"/>
      <c r="BX95" s="207"/>
      <c r="BY95" s="207"/>
      <c r="BZ95" s="207"/>
      <c r="CA95" s="207"/>
      <c r="CB95" s="207"/>
      <c r="CC95" s="207"/>
      <c r="CD95" s="207"/>
      <c r="CE95" s="207"/>
      <c r="CF95" s="207"/>
      <c r="CG95" s="207">
        <v>0</v>
      </c>
      <c r="CH95" s="207"/>
      <c r="CI95" s="207"/>
      <c r="CJ95" s="207"/>
      <c r="CK95" s="207">
        <v>0</v>
      </c>
      <c r="CL95" s="209">
        <v>477.3</v>
      </c>
      <c r="CM95" s="209">
        <f t="shared" si="3"/>
        <v>0</v>
      </c>
      <c r="CN95" s="207"/>
      <c r="CO95" s="207"/>
      <c r="CP95" s="207"/>
      <c r="CQ95" s="207"/>
      <c r="CR95" s="207"/>
      <c r="CS95" s="207"/>
      <c r="CT95" s="207"/>
      <c r="CU95" s="207"/>
      <c r="CV95" s="207"/>
      <c r="CW95" s="207"/>
      <c r="CX95" s="207"/>
      <c r="CY95" s="207"/>
      <c r="CZ95" s="207"/>
      <c r="DA95" s="207" t="s">
        <v>4980</v>
      </c>
      <c r="DB95" s="207"/>
      <c r="DC95" s="207"/>
      <c r="DD95" s="207"/>
      <c r="DE95" s="207"/>
      <c r="DF95" s="207">
        <v>0</v>
      </c>
      <c r="DG95" s="207"/>
      <c r="DH95" s="207"/>
      <c r="DI95" s="207"/>
      <c r="DJ95" s="207">
        <v>0</v>
      </c>
      <c r="DK95" s="209">
        <v>120.88</v>
      </c>
      <c r="DL95" s="209">
        <f t="shared" si="4"/>
        <v>0</v>
      </c>
      <c r="DM95" s="207"/>
      <c r="DN95" s="207"/>
      <c r="DO95" s="207"/>
      <c r="DP95" s="207"/>
      <c r="DQ95" s="207"/>
      <c r="DR95" s="207"/>
      <c r="DS95" s="207"/>
      <c r="DT95" s="207"/>
      <c r="DU95" s="207"/>
      <c r="DV95" s="207"/>
      <c r="DW95" s="207"/>
      <c r="DX95" s="207"/>
      <c r="DY95" s="207"/>
      <c r="DZ95" s="207"/>
      <c r="EA95" s="207"/>
      <c r="EB95" s="207"/>
      <c r="EC95" s="207"/>
      <c r="ED95" s="207"/>
      <c r="EE95" s="207">
        <v>0</v>
      </c>
      <c r="EF95" s="207"/>
      <c r="EG95" s="207"/>
      <c r="EH95" s="207"/>
      <c r="EI95" s="207">
        <v>0</v>
      </c>
      <c r="EJ95" s="209">
        <v>191.55</v>
      </c>
      <c r="EK95" s="209">
        <f t="shared" si="5"/>
        <v>0</v>
      </c>
      <c r="EL95" s="207"/>
      <c r="EM95" s="207"/>
      <c r="EN95" s="207"/>
      <c r="EO95" s="207"/>
      <c r="EP95" s="207"/>
      <c r="EQ95" s="207"/>
      <c r="ER95" s="207"/>
      <c r="ES95" s="207"/>
      <c r="ET95" s="207"/>
      <c r="EU95" s="207"/>
      <c r="EV95" s="207"/>
      <c r="EW95" s="207"/>
      <c r="EX95" s="207"/>
      <c r="EY95" s="207"/>
      <c r="EZ95" s="207"/>
      <c r="FA95" s="207"/>
      <c r="FB95" s="207"/>
      <c r="FC95" s="207" t="s">
        <v>4980</v>
      </c>
      <c r="FD95" s="207">
        <v>0</v>
      </c>
      <c r="FE95" s="207"/>
      <c r="FF95" s="207"/>
      <c r="FG95" s="207"/>
      <c r="FH95" s="207">
        <v>0</v>
      </c>
      <c r="FI95" s="209">
        <v>32.1</v>
      </c>
      <c r="FJ95" s="209">
        <f t="shared" si="6"/>
        <v>0</v>
      </c>
      <c r="FK95" s="207"/>
      <c r="FL95" s="207"/>
      <c r="FM95" s="207"/>
      <c r="FN95" s="207"/>
      <c r="FO95" s="207">
        <v>0</v>
      </c>
      <c r="FP95" s="207"/>
      <c r="FQ95" s="207"/>
      <c r="FR95" s="207"/>
      <c r="FS95" s="207">
        <v>0</v>
      </c>
      <c r="FT95" s="209">
        <v>25.68</v>
      </c>
      <c r="FU95" s="209">
        <f t="shared" si="7"/>
        <v>0</v>
      </c>
      <c r="FV95" s="207"/>
      <c r="FW95" s="207"/>
      <c r="FX95" s="207"/>
      <c r="FY95" s="207"/>
      <c r="FZ95" s="207">
        <v>0</v>
      </c>
      <c r="GA95" s="207"/>
      <c r="GB95" s="207"/>
      <c r="GC95" s="207"/>
      <c r="GD95" s="207">
        <v>0</v>
      </c>
      <c r="GE95" s="209">
        <v>56.12</v>
      </c>
      <c r="GF95" s="209">
        <f t="shared" si="8"/>
        <v>0</v>
      </c>
      <c r="GG95" s="207"/>
      <c r="GH95" s="207"/>
      <c r="GI95" s="207"/>
      <c r="GJ95" s="207"/>
      <c r="GK95" s="207"/>
      <c r="GL95" s="207"/>
      <c r="GM95" s="207"/>
      <c r="GN95" s="207"/>
      <c r="GO95" s="207"/>
      <c r="GP95" s="207"/>
      <c r="GQ95" s="207"/>
      <c r="GR95" s="207"/>
      <c r="GS95" s="207"/>
      <c r="GT95" s="207"/>
      <c r="GU95" s="207"/>
      <c r="GV95" s="207"/>
      <c r="GW95" s="207"/>
      <c r="GX95" s="207" t="s">
        <v>918</v>
      </c>
      <c r="GY95" s="207">
        <v>0</v>
      </c>
      <c r="GZ95" s="207" t="s">
        <v>918</v>
      </c>
      <c r="HA95" s="207">
        <v>0</v>
      </c>
      <c r="HB95" s="207"/>
      <c r="HC95" s="207">
        <v>1</v>
      </c>
      <c r="HD95" s="207">
        <f t="shared" si="66"/>
        <v>1600</v>
      </c>
      <c r="HE95" s="207">
        <v>2</v>
      </c>
      <c r="HF95" s="207"/>
      <c r="HG95" s="207"/>
      <c r="HH95" s="207">
        <v>800</v>
      </c>
      <c r="HI95" s="209">
        <v>2.73</v>
      </c>
      <c r="HJ95" s="209">
        <f t="shared" si="11"/>
        <v>2184</v>
      </c>
      <c r="HK95" s="207">
        <v>1</v>
      </c>
      <c r="HL95" s="207"/>
      <c r="HM95" s="207">
        <v>400</v>
      </c>
      <c r="HN95" s="209">
        <v>2.73</v>
      </c>
      <c r="HO95" s="209">
        <f t="shared" si="12"/>
        <v>1092</v>
      </c>
      <c r="HP95" s="207">
        <v>1</v>
      </c>
      <c r="HQ95" s="207"/>
      <c r="HR95" s="207">
        <v>400</v>
      </c>
      <c r="HS95" s="209">
        <v>2.73</v>
      </c>
      <c r="HT95" s="209">
        <f t="shared" si="13"/>
        <v>1092</v>
      </c>
      <c r="HU95" s="207"/>
      <c r="HV95" s="207"/>
      <c r="HW95" s="207"/>
      <c r="HX95" s="209">
        <v>2.73</v>
      </c>
      <c r="HY95" s="209">
        <f t="shared" si="14"/>
        <v>0</v>
      </c>
      <c r="HZ95" s="207">
        <v>2</v>
      </c>
      <c r="IA95" s="209">
        <v>3890.25</v>
      </c>
      <c r="IB95" s="209">
        <f t="shared" si="15"/>
        <v>7780.5</v>
      </c>
      <c r="IC95" s="169"/>
      <c r="ID95" s="169"/>
      <c r="IE95" s="169"/>
      <c r="IF95" s="169"/>
      <c r="IG95" s="165"/>
      <c r="IH95" s="165"/>
      <c r="II95" s="165"/>
      <c r="IJ95" s="165"/>
      <c r="IK95" s="165"/>
      <c r="IL95" s="210"/>
      <c r="IM95" s="211">
        <f t="shared" si="16"/>
        <v>0</v>
      </c>
      <c r="IN95" s="209">
        <v>7500</v>
      </c>
      <c r="IO95" s="212">
        <f t="shared" si="17"/>
        <v>0</v>
      </c>
      <c r="IP95" s="209">
        <f t="shared" si="18"/>
        <v>12148.5</v>
      </c>
      <c r="IQ95" s="209">
        <v>10000</v>
      </c>
      <c r="IR95" s="212">
        <f t="shared" si="19"/>
        <v>2</v>
      </c>
      <c r="IS95" s="213"/>
      <c r="IT95" s="291"/>
      <c r="IV95" s="66">
        <v>85297</v>
      </c>
      <c r="IW95" s="66" t="s">
        <v>5409</v>
      </c>
    </row>
    <row r="96" spans="1:257" x14ac:dyDescent="0.4">
      <c r="A96" s="158">
        <f t="shared" si="65"/>
        <v>27</v>
      </c>
      <c r="B96" s="156" t="s">
        <v>887</v>
      </c>
      <c r="C96" s="156">
        <v>371</v>
      </c>
      <c r="D96" s="156">
        <v>24667</v>
      </c>
      <c r="E96" s="374">
        <v>7935</v>
      </c>
      <c r="F96" s="222" t="s">
        <v>5410</v>
      </c>
      <c r="G96" s="251">
        <v>10</v>
      </c>
      <c r="H96" s="156"/>
      <c r="I96" s="156" t="s">
        <v>3287</v>
      </c>
      <c r="J96" s="158" t="s">
        <v>3312</v>
      </c>
      <c r="K96" s="158"/>
      <c r="L96" s="158" t="s">
        <v>3314</v>
      </c>
      <c r="M96" s="158"/>
      <c r="N96" s="205">
        <v>24</v>
      </c>
      <c r="O96" s="158">
        <v>44</v>
      </c>
      <c r="P96" s="203" t="s">
        <v>5411</v>
      </c>
      <c r="Q96" s="158">
        <v>48</v>
      </c>
      <c r="R96" s="158"/>
      <c r="S96" s="158"/>
      <c r="T96" s="158"/>
      <c r="U96" s="158"/>
      <c r="V96" s="367">
        <v>41820</v>
      </c>
      <c r="W96" s="366">
        <v>41907</v>
      </c>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t="s">
        <v>5311</v>
      </c>
      <c r="AU96" s="205">
        <v>24</v>
      </c>
      <c r="AV96" s="205">
        <v>20</v>
      </c>
      <c r="AW96" s="205">
        <f t="shared" si="0"/>
        <v>44</v>
      </c>
      <c r="AX96" s="205" t="s">
        <v>5411</v>
      </c>
      <c r="AY96" s="223">
        <v>24</v>
      </c>
      <c r="AZ96" s="205">
        <v>24</v>
      </c>
      <c r="BA96" s="205">
        <f t="shared" si="1"/>
        <v>48</v>
      </c>
      <c r="BB96" s="205"/>
      <c r="BC96" s="207">
        <v>1.0000000000000001E-17</v>
      </c>
      <c r="BD96" s="207">
        <v>9.9999999999999997E-29</v>
      </c>
      <c r="BE96" s="207">
        <v>1.0000000000000001E-30</v>
      </c>
      <c r="BF96" s="207">
        <v>2</v>
      </c>
      <c r="BG96" s="207"/>
      <c r="BH96" s="207">
        <v>0</v>
      </c>
      <c r="BI96" s="207"/>
      <c r="BJ96" s="207"/>
      <c r="BK96" s="207"/>
      <c r="BL96" s="208">
        <v>0</v>
      </c>
      <c r="BM96" s="209">
        <v>249.45</v>
      </c>
      <c r="BN96" s="209">
        <f t="shared" si="2"/>
        <v>0</v>
      </c>
      <c r="BO96" s="207"/>
      <c r="BP96" s="207"/>
      <c r="BQ96" s="207"/>
      <c r="BR96" s="207"/>
      <c r="BS96" s="207"/>
      <c r="BT96" s="207"/>
      <c r="BU96" s="207"/>
      <c r="BV96" s="207"/>
      <c r="BW96" s="207"/>
      <c r="BX96" s="207"/>
      <c r="BY96" s="207"/>
      <c r="BZ96" s="207"/>
      <c r="CA96" s="207"/>
      <c r="CB96" s="207"/>
      <c r="CC96" s="207"/>
      <c r="CD96" s="207"/>
      <c r="CE96" s="207"/>
      <c r="CF96" s="207"/>
      <c r="CG96" s="207">
        <v>0</v>
      </c>
      <c r="CH96" s="207"/>
      <c r="CI96" s="207"/>
      <c r="CJ96" s="207"/>
      <c r="CK96" s="207">
        <v>0</v>
      </c>
      <c r="CL96" s="209">
        <v>477.3</v>
      </c>
      <c r="CM96" s="209">
        <f t="shared" si="3"/>
        <v>0</v>
      </c>
      <c r="CN96" s="207"/>
      <c r="CO96" s="207"/>
      <c r="CP96" s="207"/>
      <c r="CQ96" s="207"/>
      <c r="CR96" s="207"/>
      <c r="CS96" s="207"/>
      <c r="CT96" s="207"/>
      <c r="CU96" s="207"/>
      <c r="CV96" s="207"/>
      <c r="CW96" s="207"/>
      <c r="CX96" s="207"/>
      <c r="CY96" s="207"/>
      <c r="CZ96" s="207"/>
      <c r="DA96" s="207" t="s">
        <v>4980</v>
      </c>
      <c r="DB96" s="207"/>
      <c r="DC96" s="207"/>
      <c r="DD96" s="207"/>
      <c r="DE96" s="207"/>
      <c r="DF96" s="207">
        <v>1</v>
      </c>
      <c r="DG96" s="207"/>
      <c r="DH96" s="207" t="s">
        <v>5244</v>
      </c>
      <c r="DI96" s="207"/>
      <c r="DJ96" s="207">
        <v>50</v>
      </c>
      <c r="DK96" s="209">
        <v>120.88</v>
      </c>
      <c r="DL96" s="209">
        <f t="shared" si="4"/>
        <v>6044</v>
      </c>
      <c r="DM96" s="207"/>
      <c r="DN96" s="207"/>
      <c r="DO96" s="207"/>
      <c r="DP96" s="207"/>
      <c r="DQ96" s="207"/>
      <c r="DR96" s="207"/>
      <c r="DS96" s="207"/>
      <c r="DT96" s="207"/>
      <c r="DU96" s="207"/>
      <c r="DV96" s="207"/>
      <c r="DW96" s="207"/>
      <c r="DX96" s="207"/>
      <c r="DY96" s="207"/>
      <c r="DZ96" s="207">
        <v>50</v>
      </c>
      <c r="EA96" s="207"/>
      <c r="EB96" s="207"/>
      <c r="EC96" s="207"/>
      <c r="ED96" s="207"/>
      <c r="EE96" s="207">
        <v>0</v>
      </c>
      <c r="EF96" s="207"/>
      <c r="EG96" s="207"/>
      <c r="EH96" s="207"/>
      <c r="EI96" s="207">
        <v>0</v>
      </c>
      <c r="EJ96" s="209">
        <v>191.55</v>
      </c>
      <c r="EK96" s="209">
        <f t="shared" si="5"/>
        <v>0</v>
      </c>
      <c r="EL96" s="207"/>
      <c r="EM96" s="207"/>
      <c r="EN96" s="207"/>
      <c r="EO96" s="207"/>
      <c r="EP96" s="207"/>
      <c r="EQ96" s="207"/>
      <c r="ER96" s="207"/>
      <c r="ES96" s="207"/>
      <c r="ET96" s="207"/>
      <c r="EU96" s="207"/>
      <c r="EV96" s="207"/>
      <c r="EW96" s="207"/>
      <c r="EX96" s="207"/>
      <c r="EY96" s="207"/>
      <c r="EZ96" s="207"/>
      <c r="FA96" s="207"/>
      <c r="FB96" s="207"/>
      <c r="FC96" s="207" t="s">
        <v>4980</v>
      </c>
      <c r="FD96" s="207">
        <v>0</v>
      </c>
      <c r="FE96" s="207"/>
      <c r="FF96" s="207"/>
      <c r="FG96" s="207"/>
      <c r="FH96" s="207">
        <v>0</v>
      </c>
      <c r="FI96" s="209">
        <v>32.1</v>
      </c>
      <c r="FJ96" s="209">
        <f t="shared" si="6"/>
        <v>0</v>
      </c>
      <c r="FK96" s="207"/>
      <c r="FL96" s="207"/>
      <c r="FM96" s="207"/>
      <c r="FN96" s="207"/>
      <c r="FO96" s="207">
        <v>0</v>
      </c>
      <c r="FP96" s="207"/>
      <c r="FQ96" s="207"/>
      <c r="FR96" s="207"/>
      <c r="FS96" s="207">
        <v>0</v>
      </c>
      <c r="FT96" s="209">
        <v>25.68</v>
      </c>
      <c r="FU96" s="209">
        <f t="shared" si="7"/>
        <v>0</v>
      </c>
      <c r="FV96" s="207"/>
      <c r="FW96" s="207"/>
      <c r="FX96" s="207"/>
      <c r="FY96" s="207"/>
      <c r="FZ96" s="207">
        <v>0</v>
      </c>
      <c r="GA96" s="207"/>
      <c r="GB96" s="207"/>
      <c r="GC96" s="207"/>
      <c r="GD96" s="207">
        <v>0</v>
      </c>
      <c r="GE96" s="209">
        <v>56.12</v>
      </c>
      <c r="GF96" s="209">
        <f t="shared" si="8"/>
        <v>0</v>
      </c>
      <c r="GG96" s="207"/>
      <c r="GH96" s="207"/>
      <c r="GI96" s="207"/>
      <c r="GJ96" s="207"/>
      <c r="GK96" s="207"/>
      <c r="GL96" s="207"/>
      <c r="GM96" s="207"/>
      <c r="GN96" s="207"/>
      <c r="GO96" s="207"/>
      <c r="GP96" s="207"/>
      <c r="GQ96" s="207"/>
      <c r="GR96" s="207"/>
      <c r="GS96" s="207"/>
      <c r="GT96" s="207"/>
      <c r="GU96" s="207"/>
      <c r="GV96" s="207"/>
      <c r="GW96" s="207"/>
      <c r="GX96" s="207" t="s">
        <v>918</v>
      </c>
      <c r="GY96" s="207">
        <v>0</v>
      </c>
      <c r="GZ96" s="207" t="s">
        <v>918</v>
      </c>
      <c r="HA96" s="207">
        <v>0</v>
      </c>
      <c r="HB96" s="207"/>
      <c r="HC96" s="207">
        <v>1</v>
      </c>
      <c r="HD96" s="207">
        <f t="shared" si="66"/>
        <v>1600</v>
      </c>
      <c r="HE96" s="207">
        <v>2</v>
      </c>
      <c r="HF96" s="207"/>
      <c r="HG96" s="207" t="s">
        <v>5412</v>
      </c>
      <c r="HH96" s="207">
        <v>800</v>
      </c>
      <c r="HI96" s="209">
        <v>2.73</v>
      </c>
      <c r="HJ96" s="209">
        <f t="shared" si="11"/>
        <v>2184</v>
      </c>
      <c r="HK96" s="207">
        <v>1</v>
      </c>
      <c r="HL96" s="207"/>
      <c r="HM96" s="207">
        <v>400</v>
      </c>
      <c r="HN96" s="209">
        <v>2.73</v>
      </c>
      <c r="HO96" s="209">
        <f t="shared" si="12"/>
        <v>1092</v>
      </c>
      <c r="HP96" s="207">
        <v>1</v>
      </c>
      <c r="HQ96" s="207"/>
      <c r="HR96" s="207">
        <v>400</v>
      </c>
      <c r="HS96" s="209">
        <v>2.73</v>
      </c>
      <c r="HT96" s="209">
        <f t="shared" si="13"/>
        <v>1092</v>
      </c>
      <c r="HU96" s="207"/>
      <c r="HV96" s="207"/>
      <c r="HW96" s="207"/>
      <c r="HX96" s="209">
        <v>2.73</v>
      </c>
      <c r="HY96" s="209">
        <f t="shared" si="14"/>
        <v>0</v>
      </c>
      <c r="HZ96" s="207">
        <v>2</v>
      </c>
      <c r="IA96" s="209">
        <v>3890.25</v>
      </c>
      <c r="IB96" s="209">
        <f t="shared" si="15"/>
        <v>7780.5</v>
      </c>
      <c r="IC96" s="169"/>
      <c r="ID96" s="169"/>
      <c r="IE96" s="169"/>
      <c r="IF96" s="169"/>
      <c r="IG96" s="165"/>
      <c r="IH96" s="165"/>
      <c r="II96" s="165"/>
      <c r="IJ96" s="165"/>
      <c r="IK96" s="165"/>
      <c r="IL96" s="210"/>
      <c r="IM96" s="211">
        <f t="shared" si="16"/>
        <v>6044</v>
      </c>
      <c r="IN96" s="209">
        <v>7500</v>
      </c>
      <c r="IO96" s="212">
        <f t="shared" si="17"/>
        <v>1</v>
      </c>
      <c r="IP96" s="209">
        <f t="shared" si="18"/>
        <v>12148.5</v>
      </c>
      <c r="IQ96" s="209">
        <v>10000</v>
      </c>
      <c r="IR96" s="212">
        <f t="shared" si="19"/>
        <v>2</v>
      </c>
      <c r="IS96" s="213"/>
      <c r="IT96" s="291"/>
      <c r="IV96" s="66" t="s">
        <v>5413</v>
      </c>
      <c r="IW96" s="66" t="s">
        <v>5414</v>
      </c>
    </row>
    <row r="97" spans="1:257" x14ac:dyDescent="0.4">
      <c r="A97" s="158">
        <f t="shared" si="65"/>
        <v>28</v>
      </c>
      <c r="B97" s="156" t="s">
        <v>887</v>
      </c>
      <c r="C97" s="156">
        <v>373</v>
      </c>
      <c r="D97" s="156">
        <v>78002</v>
      </c>
      <c r="E97" s="374">
        <v>8025</v>
      </c>
      <c r="F97" s="222" t="s">
        <v>5415</v>
      </c>
      <c r="G97" s="251">
        <v>10</v>
      </c>
      <c r="H97" s="156"/>
      <c r="I97" s="156" t="s">
        <v>3287</v>
      </c>
      <c r="J97" s="158" t="s">
        <v>3334</v>
      </c>
      <c r="K97" s="158"/>
      <c r="L97" s="158" t="s">
        <v>3336</v>
      </c>
      <c r="M97" s="158"/>
      <c r="N97" s="205">
        <v>33</v>
      </c>
      <c r="O97" s="158">
        <v>53</v>
      </c>
      <c r="P97" s="203" t="s">
        <v>5411</v>
      </c>
      <c r="Q97" s="158">
        <v>48</v>
      </c>
      <c r="R97" s="158"/>
      <c r="S97" s="158"/>
      <c r="T97" s="158"/>
      <c r="U97" s="158"/>
      <c r="V97" s="367"/>
      <c r="W97" s="366"/>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t="s">
        <v>5364</v>
      </c>
      <c r="AU97" s="205">
        <v>33</v>
      </c>
      <c r="AV97" s="205">
        <v>20</v>
      </c>
      <c r="AW97" s="205">
        <f t="shared" si="0"/>
        <v>53</v>
      </c>
      <c r="AX97" s="205" t="s">
        <v>5411</v>
      </c>
      <c r="AY97" s="223">
        <v>24</v>
      </c>
      <c r="AZ97" s="205">
        <v>24</v>
      </c>
      <c r="BA97" s="205">
        <f t="shared" si="1"/>
        <v>48</v>
      </c>
      <c r="BB97" s="205"/>
      <c r="BC97" s="207">
        <v>1.0000000000000001E-17</v>
      </c>
      <c r="BD97" s="207">
        <v>9.9999999999999997E-29</v>
      </c>
      <c r="BE97" s="207">
        <v>1.0000000000000001E-30</v>
      </c>
      <c r="BF97" s="207">
        <v>0</v>
      </c>
      <c r="BG97" s="207"/>
      <c r="BH97" s="207">
        <v>0</v>
      </c>
      <c r="BI97" s="207"/>
      <c r="BJ97" s="207"/>
      <c r="BK97" s="207"/>
      <c r="BL97" s="208">
        <v>0</v>
      </c>
      <c r="BM97" s="209">
        <v>249.45</v>
      </c>
      <c r="BN97" s="209">
        <f t="shared" si="2"/>
        <v>0</v>
      </c>
      <c r="BO97" s="207"/>
      <c r="BP97" s="207"/>
      <c r="BQ97" s="207"/>
      <c r="BR97" s="207"/>
      <c r="BS97" s="207"/>
      <c r="BT97" s="207"/>
      <c r="BU97" s="207"/>
      <c r="BV97" s="207"/>
      <c r="BW97" s="207"/>
      <c r="BX97" s="207"/>
      <c r="BY97" s="207"/>
      <c r="BZ97" s="207"/>
      <c r="CA97" s="207"/>
      <c r="CB97" s="207"/>
      <c r="CC97" s="207"/>
      <c r="CD97" s="207"/>
      <c r="CE97" s="207"/>
      <c r="CF97" s="207"/>
      <c r="CG97" s="207">
        <v>0</v>
      </c>
      <c r="CH97" s="207"/>
      <c r="CI97" s="207"/>
      <c r="CJ97" s="207"/>
      <c r="CK97" s="207">
        <v>0</v>
      </c>
      <c r="CL97" s="209">
        <v>477.3</v>
      </c>
      <c r="CM97" s="209">
        <f t="shared" si="3"/>
        <v>0</v>
      </c>
      <c r="CN97" s="207"/>
      <c r="CO97" s="207"/>
      <c r="CP97" s="207"/>
      <c r="CQ97" s="207"/>
      <c r="CR97" s="207"/>
      <c r="CS97" s="207"/>
      <c r="CT97" s="207"/>
      <c r="CU97" s="207"/>
      <c r="CV97" s="207"/>
      <c r="CW97" s="207"/>
      <c r="CX97" s="207"/>
      <c r="CY97" s="207"/>
      <c r="CZ97" s="207"/>
      <c r="DA97" s="207" t="s">
        <v>4980</v>
      </c>
      <c r="DB97" s="207"/>
      <c r="DC97" s="207"/>
      <c r="DD97" s="207"/>
      <c r="DE97" s="207"/>
      <c r="DF97" s="207">
        <v>0</v>
      </c>
      <c r="DG97" s="207"/>
      <c r="DH97" s="207"/>
      <c r="DI97" s="207"/>
      <c r="DJ97" s="207">
        <v>0</v>
      </c>
      <c r="DK97" s="209">
        <v>120.88</v>
      </c>
      <c r="DL97" s="209">
        <f t="shared" si="4"/>
        <v>0</v>
      </c>
      <c r="DM97" s="207"/>
      <c r="DN97" s="207"/>
      <c r="DO97" s="207"/>
      <c r="DP97" s="207"/>
      <c r="DQ97" s="207"/>
      <c r="DR97" s="207"/>
      <c r="DS97" s="207"/>
      <c r="DT97" s="207"/>
      <c r="DU97" s="207"/>
      <c r="DV97" s="207"/>
      <c r="DW97" s="207"/>
      <c r="DX97" s="207"/>
      <c r="DY97" s="207"/>
      <c r="DZ97" s="207"/>
      <c r="EA97" s="207"/>
      <c r="EB97" s="207"/>
      <c r="EC97" s="207"/>
      <c r="ED97" s="207"/>
      <c r="EE97" s="207">
        <v>0</v>
      </c>
      <c r="EF97" s="207"/>
      <c r="EG97" s="207"/>
      <c r="EH97" s="207"/>
      <c r="EI97" s="207">
        <v>0</v>
      </c>
      <c r="EJ97" s="209">
        <v>191.55</v>
      </c>
      <c r="EK97" s="209">
        <f t="shared" si="5"/>
        <v>0</v>
      </c>
      <c r="EL97" s="207"/>
      <c r="EM97" s="207"/>
      <c r="EN97" s="207"/>
      <c r="EO97" s="207"/>
      <c r="EP97" s="207"/>
      <c r="EQ97" s="207"/>
      <c r="ER97" s="207"/>
      <c r="ES97" s="207"/>
      <c r="ET97" s="207"/>
      <c r="EU97" s="207"/>
      <c r="EV97" s="207"/>
      <c r="EW97" s="207"/>
      <c r="EX97" s="207"/>
      <c r="EY97" s="207"/>
      <c r="EZ97" s="207"/>
      <c r="FA97" s="207"/>
      <c r="FB97" s="207"/>
      <c r="FC97" s="207" t="s">
        <v>4980</v>
      </c>
      <c r="FD97" s="207">
        <v>0</v>
      </c>
      <c r="FE97" s="207"/>
      <c r="FF97" s="207"/>
      <c r="FG97" s="207"/>
      <c r="FH97" s="207">
        <v>0</v>
      </c>
      <c r="FI97" s="209">
        <v>32.1</v>
      </c>
      <c r="FJ97" s="209">
        <f t="shared" si="6"/>
        <v>0</v>
      </c>
      <c r="FK97" s="207"/>
      <c r="FL97" s="207"/>
      <c r="FM97" s="207"/>
      <c r="FN97" s="207"/>
      <c r="FO97" s="207">
        <v>0</v>
      </c>
      <c r="FP97" s="207"/>
      <c r="FQ97" s="207"/>
      <c r="FR97" s="207"/>
      <c r="FS97" s="207">
        <v>0</v>
      </c>
      <c r="FT97" s="209">
        <v>25.68</v>
      </c>
      <c r="FU97" s="209">
        <f t="shared" si="7"/>
        <v>0</v>
      </c>
      <c r="FV97" s="207"/>
      <c r="FW97" s="207"/>
      <c r="FX97" s="207"/>
      <c r="FY97" s="207"/>
      <c r="FZ97" s="207">
        <v>0</v>
      </c>
      <c r="GA97" s="207"/>
      <c r="GB97" s="207"/>
      <c r="GC97" s="207"/>
      <c r="GD97" s="207">
        <v>0</v>
      </c>
      <c r="GE97" s="209">
        <v>56.12</v>
      </c>
      <c r="GF97" s="209">
        <f t="shared" si="8"/>
        <v>0</v>
      </c>
      <c r="GG97" s="207"/>
      <c r="GH97" s="207"/>
      <c r="GI97" s="207"/>
      <c r="GJ97" s="207"/>
      <c r="GK97" s="207"/>
      <c r="GL97" s="207"/>
      <c r="GM97" s="207"/>
      <c r="GN97" s="207"/>
      <c r="GO97" s="207"/>
      <c r="GP97" s="207"/>
      <c r="GQ97" s="207"/>
      <c r="GR97" s="207"/>
      <c r="GS97" s="207"/>
      <c r="GT97" s="207"/>
      <c r="GU97" s="207"/>
      <c r="GV97" s="207"/>
      <c r="GW97" s="207"/>
      <c r="GX97" s="207" t="s">
        <v>918</v>
      </c>
      <c r="GY97" s="207">
        <v>0</v>
      </c>
      <c r="GZ97" s="207" t="s">
        <v>918</v>
      </c>
      <c r="HA97" s="207">
        <v>0</v>
      </c>
      <c r="HB97" s="207"/>
      <c r="HC97" s="207">
        <v>1</v>
      </c>
      <c r="HD97" s="207">
        <f t="shared" si="66"/>
        <v>1200</v>
      </c>
      <c r="HE97" s="207">
        <v>1</v>
      </c>
      <c r="HF97" s="207"/>
      <c r="HG97" s="207"/>
      <c r="HH97" s="207">
        <v>400</v>
      </c>
      <c r="HI97" s="209">
        <v>2.73</v>
      </c>
      <c r="HJ97" s="209">
        <f t="shared" si="11"/>
        <v>1092</v>
      </c>
      <c r="HK97" s="207">
        <v>1</v>
      </c>
      <c r="HL97" s="207"/>
      <c r="HM97" s="207">
        <v>400</v>
      </c>
      <c r="HN97" s="209">
        <v>2.73</v>
      </c>
      <c r="HO97" s="209">
        <f t="shared" si="12"/>
        <v>1092</v>
      </c>
      <c r="HP97" s="207">
        <v>1</v>
      </c>
      <c r="HQ97" s="207"/>
      <c r="HR97" s="207">
        <v>400</v>
      </c>
      <c r="HS97" s="209">
        <v>2.73</v>
      </c>
      <c r="HT97" s="209">
        <f t="shared" si="13"/>
        <v>1092</v>
      </c>
      <c r="HU97" s="207"/>
      <c r="HV97" s="207"/>
      <c r="HW97" s="207"/>
      <c r="HX97" s="209">
        <v>2.73</v>
      </c>
      <c r="HY97" s="209">
        <f t="shared" si="14"/>
        <v>0</v>
      </c>
      <c r="HZ97" s="207">
        <v>2</v>
      </c>
      <c r="IA97" s="209">
        <v>3890.25</v>
      </c>
      <c r="IB97" s="209">
        <f t="shared" si="15"/>
        <v>7780.5</v>
      </c>
      <c r="IC97" s="169"/>
      <c r="ID97" s="169"/>
      <c r="IE97" s="169"/>
      <c r="IF97" s="169"/>
      <c r="IG97" s="165"/>
      <c r="IH97" s="165"/>
      <c r="II97" s="165"/>
      <c r="IJ97" s="165"/>
      <c r="IK97" s="165"/>
      <c r="IL97" s="210"/>
      <c r="IM97" s="211">
        <f t="shared" si="16"/>
        <v>0</v>
      </c>
      <c r="IN97" s="209">
        <v>7500</v>
      </c>
      <c r="IO97" s="212">
        <f t="shared" si="17"/>
        <v>0</v>
      </c>
      <c r="IP97" s="209">
        <f t="shared" si="18"/>
        <v>11056.5</v>
      </c>
      <c r="IQ97" s="209">
        <v>10000</v>
      </c>
      <c r="IR97" s="212">
        <f t="shared" si="19"/>
        <v>2</v>
      </c>
      <c r="IS97" s="213"/>
      <c r="IT97" s="291"/>
      <c r="IV97" s="66" t="s">
        <v>5416</v>
      </c>
      <c r="IW97" s="66" t="s">
        <v>5417</v>
      </c>
    </row>
    <row r="98" spans="1:257" x14ac:dyDescent="0.4">
      <c r="A98" s="158">
        <f t="shared" si="65"/>
        <v>29</v>
      </c>
      <c r="B98" s="156" t="s">
        <v>887</v>
      </c>
      <c r="C98" s="156">
        <v>376</v>
      </c>
      <c r="D98" s="156">
        <v>83335</v>
      </c>
      <c r="E98" s="251">
        <v>8073</v>
      </c>
      <c r="F98" s="222" t="s">
        <v>5418</v>
      </c>
      <c r="G98" s="251">
        <v>10</v>
      </c>
      <c r="H98" s="156"/>
      <c r="I98" s="156" t="s">
        <v>3287</v>
      </c>
      <c r="J98" s="158" t="s">
        <v>3360</v>
      </c>
      <c r="K98" s="158"/>
      <c r="L98" s="158" t="s">
        <v>3362</v>
      </c>
      <c r="M98" s="158"/>
      <c r="N98" s="205">
        <v>30</v>
      </c>
      <c r="O98" s="158">
        <v>50</v>
      </c>
      <c r="P98" s="203" t="s">
        <v>5419</v>
      </c>
      <c r="Q98" s="158">
        <v>50</v>
      </c>
      <c r="R98" s="158"/>
      <c r="S98" s="158"/>
      <c r="T98" s="158"/>
      <c r="U98" s="158"/>
      <c r="V98" s="367"/>
      <c r="W98" s="366">
        <v>41813</v>
      </c>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t="s">
        <v>5369</v>
      </c>
      <c r="AU98" s="205">
        <v>30</v>
      </c>
      <c r="AV98" s="205">
        <v>20</v>
      </c>
      <c r="AW98" s="205">
        <f t="shared" si="0"/>
        <v>50</v>
      </c>
      <c r="AX98" s="205" t="s">
        <v>5419</v>
      </c>
      <c r="AY98" s="223">
        <v>26</v>
      </c>
      <c r="AZ98" s="205">
        <v>24</v>
      </c>
      <c r="BA98" s="205">
        <f t="shared" si="1"/>
        <v>50</v>
      </c>
      <c r="BB98" s="205"/>
      <c r="BC98" s="207">
        <v>1.0000000000000001E-17</v>
      </c>
      <c r="BD98" s="207">
        <v>9.9999999999999997E-29</v>
      </c>
      <c r="BE98" s="207">
        <v>1.0000000000000001E-30</v>
      </c>
      <c r="BF98" s="207">
        <v>0</v>
      </c>
      <c r="BG98" s="207"/>
      <c r="BH98" s="207">
        <v>0</v>
      </c>
      <c r="BI98" s="207"/>
      <c r="BJ98" s="207"/>
      <c r="BK98" s="207"/>
      <c r="BL98" s="208">
        <v>0</v>
      </c>
      <c r="BM98" s="209">
        <v>249.45</v>
      </c>
      <c r="BN98" s="209">
        <f t="shared" si="2"/>
        <v>0</v>
      </c>
      <c r="BO98" s="207"/>
      <c r="BP98" s="207"/>
      <c r="BQ98" s="207"/>
      <c r="BR98" s="207"/>
      <c r="BS98" s="207"/>
      <c r="BT98" s="207"/>
      <c r="BU98" s="207"/>
      <c r="BV98" s="207"/>
      <c r="BW98" s="207"/>
      <c r="BX98" s="207"/>
      <c r="BY98" s="207"/>
      <c r="BZ98" s="207"/>
      <c r="CA98" s="207"/>
      <c r="CB98" s="207"/>
      <c r="CC98" s="207"/>
      <c r="CD98" s="207"/>
      <c r="CE98" s="207"/>
      <c r="CF98" s="207"/>
      <c r="CG98" s="207">
        <v>0</v>
      </c>
      <c r="CH98" s="207"/>
      <c r="CI98" s="207"/>
      <c r="CJ98" s="207"/>
      <c r="CK98" s="207">
        <v>0</v>
      </c>
      <c r="CL98" s="209">
        <v>477.3</v>
      </c>
      <c r="CM98" s="209">
        <f t="shared" si="3"/>
        <v>0</v>
      </c>
      <c r="CN98" s="207"/>
      <c r="CO98" s="207"/>
      <c r="CP98" s="207"/>
      <c r="CQ98" s="207"/>
      <c r="CR98" s="207"/>
      <c r="CS98" s="207"/>
      <c r="CT98" s="207"/>
      <c r="CU98" s="207"/>
      <c r="CV98" s="207"/>
      <c r="CW98" s="207"/>
      <c r="CX98" s="207"/>
      <c r="CY98" s="207"/>
      <c r="CZ98" s="207"/>
      <c r="DA98" s="207" t="s">
        <v>4980</v>
      </c>
      <c r="DB98" s="207"/>
      <c r="DC98" s="207"/>
      <c r="DD98" s="207"/>
      <c r="DE98" s="207"/>
      <c r="DF98" s="207">
        <v>0</v>
      </c>
      <c r="DG98" s="207"/>
      <c r="DH98" s="207"/>
      <c r="DI98" s="207"/>
      <c r="DJ98" s="207">
        <v>0</v>
      </c>
      <c r="DK98" s="209">
        <v>120.88</v>
      </c>
      <c r="DL98" s="209">
        <f t="shared" si="4"/>
        <v>0</v>
      </c>
      <c r="DM98" s="207"/>
      <c r="DN98" s="207"/>
      <c r="DO98" s="207"/>
      <c r="DP98" s="207"/>
      <c r="DQ98" s="207"/>
      <c r="DR98" s="207"/>
      <c r="DS98" s="207"/>
      <c r="DT98" s="207"/>
      <c r="DU98" s="207"/>
      <c r="DV98" s="207"/>
      <c r="DW98" s="207"/>
      <c r="DX98" s="207"/>
      <c r="DY98" s="207"/>
      <c r="DZ98" s="207"/>
      <c r="EA98" s="207"/>
      <c r="EB98" s="207"/>
      <c r="EC98" s="207"/>
      <c r="ED98" s="207"/>
      <c r="EE98" s="207">
        <v>0</v>
      </c>
      <c r="EF98" s="207"/>
      <c r="EG98" s="207"/>
      <c r="EH98" s="207"/>
      <c r="EI98" s="207">
        <v>0</v>
      </c>
      <c r="EJ98" s="209">
        <v>191.55</v>
      </c>
      <c r="EK98" s="209">
        <f t="shared" si="5"/>
        <v>0</v>
      </c>
      <c r="EL98" s="207"/>
      <c r="EM98" s="207"/>
      <c r="EN98" s="207"/>
      <c r="EO98" s="207"/>
      <c r="EP98" s="207"/>
      <c r="EQ98" s="207"/>
      <c r="ER98" s="207"/>
      <c r="ES98" s="207"/>
      <c r="ET98" s="207"/>
      <c r="EU98" s="207"/>
      <c r="EV98" s="207"/>
      <c r="EW98" s="207"/>
      <c r="EX98" s="207"/>
      <c r="EY98" s="207"/>
      <c r="EZ98" s="207"/>
      <c r="FA98" s="207"/>
      <c r="FB98" s="207"/>
      <c r="FC98" s="207" t="s">
        <v>4980</v>
      </c>
      <c r="FD98" s="207">
        <v>0</v>
      </c>
      <c r="FE98" s="207"/>
      <c r="FF98" s="207"/>
      <c r="FG98" s="207"/>
      <c r="FH98" s="207">
        <v>0</v>
      </c>
      <c r="FI98" s="209">
        <v>32.1</v>
      </c>
      <c r="FJ98" s="209">
        <f t="shared" si="6"/>
        <v>0</v>
      </c>
      <c r="FK98" s="207"/>
      <c r="FL98" s="207"/>
      <c r="FM98" s="207"/>
      <c r="FN98" s="207"/>
      <c r="FO98" s="207">
        <v>0</v>
      </c>
      <c r="FP98" s="207"/>
      <c r="FQ98" s="207"/>
      <c r="FR98" s="207"/>
      <c r="FS98" s="207">
        <v>0</v>
      </c>
      <c r="FT98" s="209">
        <v>25.68</v>
      </c>
      <c r="FU98" s="209">
        <f t="shared" si="7"/>
        <v>0</v>
      </c>
      <c r="FV98" s="207"/>
      <c r="FW98" s="207"/>
      <c r="FX98" s="207"/>
      <c r="FY98" s="207"/>
      <c r="FZ98" s="207">
        <v>0</v>
      </c>
      <c r="GA98" s="207"/>
      <c r="GB98" s="207"/>
      <c r="GC98" s="207"/>
      <c r="GD98" s="207">
        <v>0</v>
      </c>
      <c r="GE98" s="209">
        <v>56.12</v>
      </c>
      <c r="GF98" s="209">
        <f t="shared" si="8"/>
        <v>0</v>
      </c>
      <c r="GG98" s="207"/>
      <c r="GH98" s="207"/>
      <c r="GI98" s="207"/>
      <c r="GJ98" s="207"/>
      <c r="GK98" s="207"/>
      <c r="GL98" s="207"/>
      <c r="GM98" s="207"/>
      <c r="GN98" s="207"/>
      <c r="GO98" s="207"/>
      <c r="GP98" s="207"/>
      <c r="GQ98" s="207"/>
      <c r="GR98" s="207"/>
      <c r="GS98" s="207"/>
      <c r="GT98" s="207"/>
      <c r="GU98" s="207"/>
      <c r="GV98" s="207"/>
      <c r="GW98" s="207"/>
      <c r="GX98" s="207" t="s">
        <v>918</v>
      </c>
      <c r="GY98" s="207">
        <v>0</v>
      </c>
      <c r="GZ98" s="207" t="s">
        <v>918</v>
      </c>
      <c r="HA98" s="207">
        <v>0</v>
      </c>
      <c r="HB98" s="207"/>
      <c r="HC98" s="207">
        <v>0</v>
      </c>
      <c r="HD98" s="207">
        <f t="shared" si="66"/>
        <v>0</v>
      </c>
      <c r="HE98" s="207"/>
      <c r="HF98" s="207"/>
      <c r="HG98" s="207"/>
      <c r="HH98" s="207">
        <v>0</v>
      </c>
      <c r="HI98" s="209">
        <v>2.73</v>
      </c>
      <c r="HJ98" s="209">
        <f t="shared" si="11"/>
        <v>0</v>
      </c>
      <c r="HK98" s="207"/>
      <c r="HL98" s="207"/>
      <c r="HM98" s="207">
        <v>0</v>
      </c>
      <c r="HN98" s="209">
        <v>2.73</v>
      </c>
      <c r="HO98" s="209">
        <f t="shared" si="12"/>
        <v>0</v>
      </c>
      <c r="HP98" s="207"/>
      <c r="HQ98" s="207"/>
      <c r="HR98" s="207"/>
      <c r="HS98" s="209">
        <v>2.73</v>
      </c>
      <c r="HT98" s="209">
        <f t="shared" si="13"/>
        <v>0</v>
      </c>
      <c r="HU98" s="207"/>
      <c r="HV98" s="207"/>
      <c r="HW98" s="207"/>
      <c r="HX98" s="209">
        <v>2.73</v>
      </c>
      <c r="HY98" s="209">
        <f t="shared" si="14"/>
        <v>0</v>
      </c>
      <c r="HZ98" s="207">
        <v>0</v>
      </c>
      <c r="IA98" s="209">
        <v>3890.25</v>
      </c>
      <c r="IB98" s="209">
        <f t="shared" si="15"/>
        <v>0</v>
      </c>
      <c r="IC98" s="169"/>
      <c r="ID98" s="169"/>
      <c r="IE98" s="169"/>
      <c r="IF98" s="169"/>
      <c r="IG98" s="165"/>
      <c r="IH98" s="165"/>
      <c r="II98" s="165"/>
      <c r="IJ98" s="165"/>
      <c r="IK98" s="165"/>
      <c r="IL98" s="210"/>
      <c r="IM98" s="211">
        <f t="shared" si="16"/>
        <v>0</v>
      </c>
      <c r="IN98" s="209">
        <v>7500</v>
      </c>
      <c r="IO98" s="212">
        <f t="shared" si="17"/>
        <v>0</v>
      </c>
      <c r="IP98" s="209">
        <f t="shared" si="18"/>
        <v>0</v>
      </c>
      <c r="IQ98" s="209">
        <v>10000</v>
      </c>
      <c r="IR98" s="212">
        <f t="shared" si="19"/>
        <v>0</v>
      </c>
      <c r="IS98" s="213"/>
      <c r="IT98" s="291"/>
      <c r="IV98" s="66" t="s">
        <v>5420</v>
      </c>
      <c r="IW98" s="66" t="s">
        <v>5421</v>
      </c>
    </row>
    <row r="99" spans="1:257" x14ac:dyDescent="0.4">
      <c r="A99" s="158">
        <f t="shared" si="65"/>
        <v>30</v>
      </c>
      <c r="B99" s="156" t="s">
        <v>887</v>
      </c>
      <c r="C99" s="349">
        <v>173</v>
      </c>
      <c r="D99" s="251">
        <v>85764</v>
      </c>
      <c r="E99" s="375">
        <v>8994</v>
      </c>
      <c r="F99" s="228" t="s">
        <v>5422</v>
      </c>
      <c r="G99" s="251">
        <v>5</v>
      </c>
      <c r="H99" s="156"/>
      <c r="I99" s="156" t="s">
        <v>1642</v>
      </c>
      <c r="J99" s="158" t="s">
        <v>1643</v>
      </c>
      <c r="K99" s="158"/>
      <c r="L99" s="158" t="s">
        <v>1645</v>
      </c>
      <c r="M99" s="158"/>
      <c r="N99" s="205">
        <v>21</v>
      </c>
      <c r="O99" s="158">
        <v>41</v>
      </c>
      <c r="P99" s="203" t="s">
        <v>5423</v>
      </c>
      <c r="Q99" s="158">
        <v>64</v>
      </c>
      <c r="R99" s="158"/>
      <c r="S99" s="158"/>
      <c r="T99" s="158"/>
      <c r="U99" s="158"/>
      <c r="V99" s="367"/>
      <c r="W99" s="366"/>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t="s">
        <v>5424</v>
      </c>
      <c r="AU99" s="205">
        <v>21</v>
      </c>
      <c r="AV99" s="205">
        <v>20</v>
      </c>
      <c r="AW99" s="205">
        <f t="shared" si="0"/>
        <v>41</v>
      </c>
      <c r="AX99" s="205" t="s">
        <v>5423</v>
      </c>
      <c r="AY99" s="226">
        <v>40</v>
      </c>
      <c r="AZ99" s="205">
        <v>24</v>
      </c>
      <c r="BA99" s="205">
        <f t="shared" si="1"/>
        <v>64</v>
      </c>
      <c r="BB99" s="205"/>
      <c r="BC99" s="207">
        <v>1.0000000000000001E-17</v>
      </c>
      <c r="BD99" s="207">
        <v>9.9999999999999997E-29</v>
      </c>
      <c r="BE99" s="207">
        <v>1.0000000000000001E-30</v>
      </c>
      <c r="BF99" s="207">
        <f>2+2</f>
        <v>4</v>
      </c>
      <c r="BG99" s="207"/>
      <c r="BH99" s="207">
        <v>0</v>
      </c>
      <c r="BI99" s="207"/>
      <c r="BJ99" s="207"/>
      <c r="BK99" s="207"/>
      <c r="BL99" s="208">
        <v>0</v>
      </c>
      <c r="BM99" s="209">
        <v>249.45</v>
      </c>
      <c r="BN99" s="209">
        <f t="shared" si="2"/>
        <v>0</v>
      </c>
      <c r="BO99" s="207"/>
      <c r="BP99" s="207"/>
      <c r="BQ99" s="207"/>
      <c r="BR99" s="207"/>
      <c r="BS99" s="207"/>
      <c r="BT99" s="207"/>
      <c r="BU99" s="207"/>
      <c r="BV99" s="207"/>
      <c r="BW99" s="207"/>
      <c r="BX99" s="207"/>
      <c r="BY99" s="207"/>
      <c r="BZ99" s="207"/>
      <c r="CA99" s="207"/>
      <c r="CB99" s="207"/>
      <c r="CC99" s="207"/>
      <c r="CD99" s="207"/>
      <c r="CE99" s="207"/>
      <c r="CF99" s="207"/>
      <c r="CG99" s="207">
        <v>0</v>
      </c>
      <c r="CH99" s="207"/>
      <c r="CI99" s="207"/>
      <c r="CJ99" s="207"/>
      <c r="CK99" s="207">
        <v>0</v>
      </c>
      <c r="CL99" s="209">
        <v>477.3</v>
      </c>
      <c r="CM99" s="209">
        <f t="shared" si="3"/>
        <v>0</v>
      </c>
      <c r="CN99" s="207"/>
      <c r="CO99" s="207"/>
      <c r="CP99" s="207"/>
      <c r="CQ99" s="207"/>
      <c r="CR99" s="207"/>
      <c r="CS99" s="207"/>
      <c r="CT99" s="207"/>
      <c r="CU99" s="207"/>
      <c r="CV99" s="207"/>
      <c r="CW99" s="207"/>
      <c r="CX99" s="207"/>
      <c r="CY99" s="207"/>
      <c r="CZ99" s="207"/>
      <c r="DA99" s="207"/>
      <c r="DB99" s="207"/>
      <c r="DC99" s="207"/>
      <c r="DD99" s="207"/>
      <c r="DE99" s="207"/>
      <c r="DF99" s="207">
        <v>1</v>
      </c>
      <c r="DG99" s="207"/>
      <c r="DH99" s="207"/>
      <c r="DI99" s="207"/>
      <c r="DJ99" s="207">
        <v>50</v>
      </c>
      <c r="DK99" s="209">
        <v>120.88</v>
      </c>
      <c r="DL99" s="209">
        <f t="shared" si="4"/>
        <v>6044</v>
      </c>
      <c r="DM99" s="207"/>
      <c r="DN99" s="207"/>
      <c r="DO99" s="207"/>
      <c r="DP99" s="207"/>
      <c r="DQ99" s="207">
        <v>50</v>
      </c>
      <c r="DR99" s="207"/>
      <c r="DS99" s="207"/>
      <c r="DT99" s="207"/>
      <c r="DU99" s="207"/>
      <c r="DV99" s="207"/>
      <c r="DW99" s="207"/>
      <c r="DX99" s="207"/>
      <c r="DY99" s="207"/>
      <c r="DZ99" s="207"/>
      <c r="EA99" s="207"/>
      <c r="EB99" s="207"/>
      <c r="EC99" s="207"/>
      <c r="ED99" s="207"/>
      <c r="EE99" s="207">
        <v>0</v>
      </c>
      <c r="EF99" s="207"/>
      <c r="EG99" s="207"/>
      <c r="EH99" s="207"/>
      <c r="EI99" s="207">
        <v>0</v>
      </c>
      <c r="EJ99" s="209">
        <v>191.55</v>
      </c>
      <c r="EK99" s="209">
        <f t="shared" si="5"/>
        <v>0</v>
      </c>
      <c r="EL99" s="207"/>
      <c r="EM99" s="207"/>
      <c r="EN99" s="207"/>
      <c r="EO99" s="207"/>
      <c r="EP99" s="207"/>
      <c r="EQ99" s="207"/>
      <c r="ER99" s="207"/>
      <c r="ES99" s="207"/>
      <c r="ET99" s="207"/>
      <c r="EU99" s="207"/>
      <c r="EV99" s="207"/>
      <c r="EW99" s="207"/>
      <c r="EX99" s="207"/>
      <c r="EY99" s="207"/>
      <c r="EZ99" s="207"/>
      <c r="FA99" s="207"/>
      <c r="FB99" s="207"/>
      <c r="FC99" s="207" t="s">
        <v>4980</v>
      </c>
      <c r="FD99" s="207">
        <v>0</v>
      </c>
      <c r="FE99" s="207"/>
      <c r="FF99" s="207"/>
      <c r="FG99" s="207"/>
      <c r="FH99" s="207">
        <v>0</v>
      </c>
      <c r="FI99" s="209">
        <v>32.1</v>
      </c>
      <c r="FJ99" s="209">
        <f t="shared" si="6"/>
        <v>0</v>
      </c>
      <c r="FK99" s="207"/>
      <c r="FL99" s="207"/>
      <c r="FM99" s="207"/>
      <c r="FN99" s="207"/>
      <c r="FO99" s="207">
        <v>0</v>
      </c>
      <c r="FP99" s="207"/>
      <c r="FQ99" s="207"/>
      <c r="FR99" s="207"/>
      <c r="FS99" s="207">
        <v>0</v>
      </c>
      <c r="FT99" s="209">
        <v>25.68</v>
      </c>
      <c r="FU99" s="209">
        <f t="shared" si="7"/>
        <v>0</v>
      </c>
      <c r="FV99" s="207"/>
      <c r="FW99" s="207"/>
      <c r="FX99" s="207"/>
      <c r="FY99" s="207"/>
      <c r="FZ99" s="207">
        <v>0</v>
      </c>
      <c r="GA99" s="207"/>
      <c r="GB99" s="207"/>
      <c r="GC99" s="207"/>
      <c r="GD99" s="207">
        <v>0</v>
      </c>
      <c r="GE99" s="209">
        <v>56.12</v>
      </c>
      <c r="GF99" s="209">
        <f t="shared" si="8"/>
        <v>0</v>
      </c>
      <c r="GG99" s="207"/>
      <c r="GH99" s="207"/>
      <c r="GI99" s="207"/>
      <c r="GJ99" s="207"/>
      <c r="GK99" s="207"/>
      <c r="GL99" s="207"/>
      <c r="GM99" s="207"/>
      <c r="GN99" s="207"/>
      <c r="GO99" s="207"/>
      <c r="GP99" s="207"/>
      <c r="GQ99" s="207"/>
      <c r="GR99" s="207"/>
      <c r="GS99" s="207"/>
      <c r="GT99" s="207"/>
      <c r="GU99" s="207"/>
      <c r="GV99" s="207"/>
      <c r="GW99" s="207"/>
      <c r="GX99" s="207" t="s">
        <v>5425</v>
      </c>
      <c r="GY99" s="207">
        <v>1</v>
      </c>
      <c r="GZ99" s="207" t="s">
        <v>5210</v>
      </c>
      <c r="HA99" s="207">
        <f>+AW99</f>
        <v>41</v>
      </c>
      <c r="HB99" s="207"/>
      <c r="HC99" s="207">
        <v>0</v>
      </c>
      <c r="HD99" s="207">
        <f t="shared" si="66"/>
        <v>0</v>
      </c>
      <c r="HE99" s="207"/>
      <c r="HF99" s="207"/>
      <c r="HG99" s="207"/>
      <c r="HH99" s="207">
        <v>0</v>
      </c>
      <c r="HI99" s="209">
        <v>2.73</v>
      </c>
      <c r="HJ99" s="209">
        <f t="shared" si="11"/>
        <v>0</v>
      </c>
      <c r="HK99" s="207"/>
      <c r="HL99" s="207"/>
      <c r="HM99" s="207">
        <v>0</v>
      </c>
      <c r="HN99" s="209">
        <v>2.73</v>
      </c>
      <c r="HO99" s="209">
        <f t="shared" si="12"/>
        <v>0</v>
      </c>
      <c r="HP99" s="207"/>
      <c r="HQ99" s="207"/>
      <c r="HR99" s="207"/>
      <c r="HS99" s="209">
        <v>2.73</v>
      </c>
      <c r="HT99" s="209">
        <f t="shared" si="13"/>
        <v>0</v>
      </c>
      <c r="HU99" s="207"/>
      <c r="HV99" s="207"/>
      <c r="HW99" s="207"/>
      <c r="HX99" s="209">
        <v>2.73</v>
      </c>
      <c r="HY99" s="209">
        <f t="shared" si="14"/>
        <v>0</v>
      </c>
      <c r="HZ99" s="207">
        <v>0</v>
      </c>
      <c r="IA99" s="209">
        <v>3890.25</v>
      </c>
      <c r="IB99" s="209">
        <f t="shared" si="15"/>
        <v>0</v>
      </c>
      <c r="IC99" s="169"/>
      <c r="ID99" s="169"/>
      <c r="IE99" s="169"/>
      <c r="IF99" s="169"/>
      <c r="IG99" s="165"/>
      <c r="IH99" s="165"/>
      <c r="II99" s="165"/>
      <c r="IJ99" s="165"/>
      <c r="IK99" s="165"/>
      <c r="IL99" s="210"/>
      <c r="IM99" s="211">
        <f t="shared" si="16"/>
        <v>6044</v>
      </c>
      <c r="IN99" s="209">
        <v>7500</v>
      </c>
      <c r="IO99" s="212">
        <f t="shared" si="17"/>
        <v>1</v>
      </c>
      <c r="IP99" s="209">
        <f t="shared" si="18"/>
        <v>0</v>
      </c>
      <c r="IQ99" s="209">
        <v>10000</v>
      </c>
      <c r="IR99" s="212">
        <f t="shared" si="19"/>
        <v>0</v>
      </c>
      <c r="IS99" s="213"/>
      <c r="IT99" s="291"/>
      <c r="IV99" s="352" t="s">
        <v>5426</v>
      </c>
      <c r="IW99" s="352" t="s">
        <v>5427</v>
      </c>
    </row>
    <row r="100" spans="1:257" x14ac:dyDescent="0.4">
      <c r="A100" s="158">
        <f t="shared" si="65"/>
        <v>31</v>
      </c>
      <c r="B100" s="156" t="s">
        <v>887</v>
      </c>
      <c r="C100" s="156">
        <v>102</v>
      </c>
      <c r="D100" s="156">
        <v>98939</v>
      </c>
      <c r="E100" s="374">
        <v>12555</v>
      </c>
      <c r="F100" s="225" t="s">
        <v>5428</v>
      </c>
      <c r="G100" s="251">
        <v>3</v>
      </c>
      <c r="H100" s="156"/>
      <c r="I100" s="156" t="s">
        <v>983</v>
      </c>
      <c r="J100" s="158" t="s">
        <v>993</v>
      </c>
      <c r="K100" s="158"/>
      <c r="L100" s="158" t="s">
        <v>995</v>
      </c>
      <c r="M100" s="158"/>
      <c r="N100" s="205">
        <v>20</v>
      </c>
      <c r="O100" s="158">
        <v>40</v>
      </c>
      <c r="P100" s="203" t="s">
        <v>5209</v>
      </c>
      <c r="Q100" s="158">
        <v>56</v>
      </c>
      <c r="R100" s="158"/>
      <c r="S100" s="158"/>
      <c r="T100" s="158"/>
      <c r="U100" s="158"/>
      <c r="V100" s="367">
        <v>41813</v>
      </c>
      <c r="W100" s="366">
        <v>41907</v>
      </c>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t="s">
        <v>5364</v>
      </c>
      <c r="AU100" s="205">
        <v>20</v>
      </c>
      <c r="AV100" s="205">
        <v>20</v>
      </c>
      <c r="AW100" s="205">
        <f t="shared" si="0"/>
        <v>40</v>
      </c>
      <c r="AX100" s="205" t="s">
        <v>5209</v>
      </c>
      <c r="AY100" s="226">
        <v>32</v>
      </c>
      <c r="AZ100" s="205">
        <v>24</v>
      </c>
      <c r="BA100" s="205">
        <f t="shared" si="1"/>
        <v>56</v>
      </c>
      <c r="BB100" s="205"/>
      <c r="BC100" s="207">
        <v>1.0000000000000001E-17</v>
      </c>
      <c r="BD100" s="207">
        <v>9.9999999999999997E-29</v>
      </c>
      <c r="BE100" s="207">
        <v>1.0000000000000001E-30</v>
      </c>
      <c r="BF100" s="207">
        <v>0</v>
      </c>
      <c r="BG100" s="207"/>
      <c r="BH100" s="207">
        <v>0</v>
      </c>
      <c r="BI100" s="207"/>
      <c r="BJ100" s="207"/>
      <c r="BK100" s="207"/>
      <c r="BL100" s="208">
        <v>0</v>
      </c>
      <c r="BM100" s="209">
        <v>249.45</v>
      </c>
      <c r="BN100" s="209">
        <f t="shared" si="2"/>
        <v>0</v>
      </c>
      <c r="BO100" s="207"/>
      <c r="BP100" s="207"/>
      <c r="BQ100" s="207"/>
      <c r="BR100" s="207"/>
      <c r="BS100" s="207"/>
      <c r="BT100" s="207"/>
      <c r="BU100" s="207"/>
      <c r="BV100" s="207"/>
      <c r="BW100" s="207"/>
      <c r="BX100" s="207"/>
      <c r="BY100" s="207"/>
      <c r="BZ100" s="207"/>
      <c r="CA100" s="207"/>
      <c r="CB100" s="207"/>
      <c r="CC100" s="207"/>
      <c r="CD100" s="207"/>
      <c r="CE100" s="207"/>
      <c r="CF100" s="207"/>
      <c r="CG100" s="207">
        <v>0</v>
      </c>
      <c r="CH100" s="207"/>
      <c r="CI100" s="207"/>
      <c r="CJ100" s="207"/>
      <c r="CK100" s="207">
        <v>0</v>
      </c>
      <c r="CL100" s="209">
        <v>477.3</v>
      </c>
      <c r="CM100" s="209">
        <f t="shared" si="3"/>
        <v>0</v>
      </c>
      <c r="CN100" s="207"/>
      <c r="CO100" s="207"/>
      <c r="CP100" s="207"/>
      <c r="CQ100" s="207"/>
      <c r="CR100" s="207"/>
      <c r="CS100" s="207"/>
      <c r="CT100" s="207"/>
      <c r="CU100" s="207"/>
      <c r="CV100" s="207"/>
      <c r="CW100" s="207"/>
      <c r="CX100" s="207"/>
      <c r="CY100" s="207"/>
      <c r="CZ100" s="207"/>
      <c r="DA100" s="207"/>
      <c r="DB100" s="207"/>
      <c r="DC100" s="207"/>
      <c r="DD100" s="207"/>
      <c r="DE100" s="207"/>
      <c r="DF100" s="207">
        <v>0</v>
      </c>
      <c r="DG100" s="207"/>
      <c r="DH100" s="207"/>
      <c r="DI100" s="207"/>
      <c r="DJ100" s="207">
        <v>0</v>
      </c>
      <c r="DK100" s="209">
        <v>120.88</v>
      </c>
      <c r="DL100" s="209">
        <f t="shared" si="4"/>
        <v>0</v>
      </c>
      <c r="DM100" s="207"/>
      <c r="DN100" s="207"/>
      <c r="DO100" s="207"/>
      <c r="DP100" s="207"/>
      <c r="DQ100" s="207"/>
      <c r="DR100" s="207"/>
      <c r="DS100" s="207"/>
      <c r="DT100" s="207"/>
      <c r="DU100" s="207"/>
      <c r="DV100" s="207"/>
      <c r="DW100" s="207"/>
      <c r="DX100" s="207"/>
      <c r="DY100" s="207"/>
      <c r="DZ100" s="207"/>
      <c r="EA100" s="207"/>
      <c r="EB100" s="207"/>
      <c r="EC100" s="207"/>
      <c r="ED100" s="207"/>
      <c r="EE100" s="207">
        <v>0</v>
      </c>
      <c r="EF100" s="207"/>
      <c r="EG100" s="207"/>
      <c r="EH100" s="207"/>
      <c r="EI100" s="207">
        <v>0</v>
      </c>
      <c r="EJ100" s="209">
        <v>191.55</v>
      </c>
      <c r="EK100" s="209">
        <f t="shared" si="5"/>
        <v>0</v>
      </c>
      <c r="EL100" s="207"/>
      <c r="EM100" s="207"/>
      <c r="EN100" s="207"/>
      <c r="EO100" s="207"/>
      <c r="EP100" s="207"/>
      <c r="EQ100" s="207"/>
      <c r="ER100" s="207"/>
      <c r="ES100" s="207"/>
      <c r="ET100" s="207"/>
      <c r="EU100" s="207"/>
      <c r="EV100" s="207"/>
      <c r="EW100" s="207"/>
      <c r="EX100" s="207"/>
      <c r="EY100" s="207"/>
      <c r="EZ100" s="207"/>
      <c r="FA100" s="207"/>
      <c r="FB100" s="207"/>
      <c r="FC100" s="207"/>
      <c r="FD100" s="207">
        <v>0</v>
      </c>
      <c r="FE100" s="207"/>
      <c r="FF100" s="207"/>
      <c r="FG100" s="207"/>
      <c r="FH100" s="207">
        <v>0</v>
      </c>
      <c r="FI100" s="209">
        <v>32.1</v>
      </c>
      <c r="FJ100" s="209">
        <f t="shared" si="6"/>
        <v>0</v>
      </c>
      <c r="FK100" s="207"/>
      <c r="FL100" s="207"/>
      <c r="FM100" s="207"/>
      <c r="FN100" s="207"/>
      <c r="FO100" s="207">
        <v>0</v>
      </c>
      <c r="FP100" s="207"/>
      <c r="FQ100" s="207"/>
      <c r="FR100" s="207"/>
      <c r="FS100" s="207">
        <v>0</v>
      </c>
      <c r="FT100" s="209">
        <v>25.68</v>
      </c>
      <c r="FU100" s="209">
        <f t="shared" si="7"/>
        <v>0</v>
      </c>
      <c r="FV100" s="207"/>
      <c r="FW100" s="207"/>
      <c r="FX100" s="207"/>
      <c r="FY100" s="207"/>
      <c r="FZ100" s="207">
        <v>0</v>
      </c>
      <c r="GA100" s="207"/>
      <c r="GB100" s="207"/>
      <c r="GC100" s="207"/>
      <c r="GD100" s="207">
        <v>0</v>
      </c>
      <c r="GE100" s="209">
        <v>56.12</v>
      </c>
      <c r="GF100" s="209">
        <f t="shared" si="8"/>
        <v>0</v>
      </c>
      <c r="GG100" s="207"/>
      <c r="GH100" s="207"/>
      <c r="GI100" s="207"/>
      <c r="GJ100" s="207"/>
      <c r="GK100" s="207"/>
      <c r="GL100" s="207"/>
      <c r="GM100" s="207"/>
      <c r="GN100" s="207"/>
      <c r="GO100" s="207"/>
      <c r="GP100" s="207"/>
      <c r="GQ100" s="207"/>
      <c r="GR100" s="207"/>
      <c r="GS100" s="207"/>
      <c r="GT100" s="207"/>
      <c r="GU100" s="207"/>
      <c r="GV100" s="207"/>
      <c r="GW100" s="207"/>
      <c r="GX100" s="207" t="s">
        <v>918</v>
      </c>
      <c r="GY100" s="207">
        <v>0</v>
      </c>
      <c r="GZ100" s="207" t="s">
        <v>918</v>
      </c>
      <c r="HA100" s="207">
        <v>0</v>
      </c>
      <c r="HB100" s="207"/>
      <c r="HC100" s="207">
        <v>1</v>
      </c>
      <c r="HD100" s="207">
        <f t="shared" si="66"/>
        <v>3600</v>
      </c>
      <c r="HE100" s="207">
        <v>3</v>
      </c>
      <c r="HF100" s="207"/>
      <c r="HG100" s="207" t="s">
        <v>5429</v>
      </c>
      <c r="HH100" s="207">
        <v>1200</v>
      </c>
      <c r="HI100" s="209">
        <v>2.73</v>
      </c>
      <c r="HJ100" s="209">
        <f t="shared" si="11"/>
        <v>3276</v>
      </c>
      <c r="HK100" s="207">
        <v>3</v>
      </c>
      <c r="HL100" s="207"/>
      <c r="HM100" s="207">
        <v>1200</v>
      </c>
      <c r="HN100" s="209">
        <v>2.73</v>
      </c>
      <c r="HO100" s="209">
        <f t="shared" si="12"/>
        <v>3276</v>
      </c>
      <c r="HP100" s="207">
        <v>3</v>
      </c>
      <c r="HQ100" s="207"/>
      <c r="HR100" s="207">
        <v>1200</v>
      </c>
      <c r="HS100" s="209">
        <v>2.73</v>
      </c>
      <c r="HT100" s="209">
        <f t="shared" si="13"/>
        <v>3276</v>
      </c>
      <c r="HU100" s="207"/>
      <c r="HV100" s="207"/>
      <c r="HW100" s="207"/>
      <c r="HX100" s="209">
        <v>2.73</v>
      </c>
      <c r="HY100" s="209">
        <f t="shared" si="14"/>
        <v>0</v>
      </c>
      <c r="HZ100" s="207">
        <v>2</v>
      </c>
      <c r="IA100" s="209">
        <v>3890.25</v>
      </c>
      <c r="IB100" s="209">
        <f t="shared" si="15"/>
        <v>7780.5</v>
      </c>
      <c r="IC100" s="169">
        <v>25</v>
      </c>
      <c r="ID100" s="169"/>
      <c r="IE100" s="169"/>
      <c r="IF100" s="169"/>
      <c r="IG100" s="165"/>
      <c r="IH100" s="165"/>
      <c r="II100" s="165"/>
      <c r="IJ100" s="165"/>
      <c r="IK100" s="165"/>
      <c r="IL100" s="210"/>
      <c r="IM100" s="211">
        <f t="shared" si="16"/>
        <v>0</v>
      </c>
      <c r="IN100" s="209">
        <v>7500</v>
      </c>
      <c r="IO100" s="212">
        <f t="shared" si="17"/>
        <v>0</v>
      </c>
      <c r="IP100" s="209">
        <f t="shared" si="18"/>
        <v>17608.5</v>
      </c>
      <c r="IQ100" s="209">
        <v>10000</v>
      </c>
      <c r="IR100" s="212">
        <f t="shared" si="19"/>
        <v>2</v>
      </c>
      <c r="IS100" s="213"/>
      <c r="IT100" s="291"/>
      <c r="IV100" s="66" t="s">
        <v>5430</v>
      </c>
      <c r="IW100" s="66" t="s">
        <v>5431</v>
      </c>
    </row>
    <row r="101" spans="1:257" x14ac:dyDescent="0.4">
      <c r="A101" s="158">
        <f t="shared" si="65"/>
        <v>32</v>
      </c>
      <c r="B101" s="156" t="s">
        <v>887</v>
      </c>
      <c r="C101" s="156">
        <v>103</v>
      </c>
      <c r="D101" s="156">
        <v>5578</v>
      </c>
      <c r="E101" s="374">
        <v>12592</v>
      </c>
      <c r="F101" s="225" t="s">
        <v>5432</v>
      </c>
      <c r="G101" s="251">
        <v>3</v>
      </c>
      <c r="H101" s="156"/>
      <c r="I101" s="156" t="s">
        <v>983</v>
      </c>
      <c r="J101" s="158" t="s">
        <v>1010</v>
      </c>
      <c r="K101" s="158"/>
      <c r="L101" s="158" t="s">
        <v>1012</v>
      </c>
      <c r="M101" s="158"/>
      <c r="N101" s="205">
        <v>33</v>
      </c>
      <c r="O101" s="158">
        <v>53</v>
      </c>
      <c r="P101" s="203" t="s">
        <v>5223</v>
      </c>
      <c r="Q101" s="158">
        <v>58</v>
      </c>
      <c r="R101" s="158"/>
      <c r="S101" s="158"/>
      <c r="T101" s="158"/>
      <c r="U101" s="158"/>
      <c r="V101" s="367"/>
      <c r="W101" s="366">
        <v>41752</v>
      </c>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t="s">
        <v>5311</v>
      </c>
      <c r="AU101" s="205">
        <v>33</v>
      </c>
      <c r="AV101" s="205">
        <v>20</v>
      </c>
      <c r="AW101" s="205">
        <f t="shared" si="0"/>
        <v>53</v>
      </c>
      <c r="AX101" s="205" t="s">
        <v>5223</v>
      </c>
      <c r="AY101" s="226">
        <v>34</v>
      </c>
      <c r="AZ101" s="205">
        <v>24</v>
      </c>
      <c r="BA101" s="205">
        <f t="shared" si="1"/>
        <v>58</v>
      </c>
      <c r="BB101" s="205"/>
      <c r="BC101" s="207">
        <v>1.0000000000000001E-17</v>
      </c>
      <c r="BD101" s="207">
        <v>9.9999999999999997E-29</v>
      </c>
      <c r="BE101" s="207">
        <v>1.0000000000000001E-30</v>
      </c>
      <c r="BF101" s="207">
        <v>0</v>
      </c>
      <c r="BG101" s="207"/>
      <c r="BH101" s="207">
        <v>0</v>
      </c>
      <c r="BI101" s="207"/>
      <c r="BJ101" s="207"/>
      <c r="BK101" s="207"/>
      <c r="BL101" s="208">
        <v>0</v>
      </c>
      <c r="BM101" s="209">
        <v>249.45</v>
      </c>
      <c r="BN101" s="209">
        <f t="shared" si="2"/>
        <v>0</v>
      </c>
      <c r="BO101" s="207"/>
      <c r="BP101" s="207"/>
      <c r="BQ101" s="207"/>
      <c r="BR101" s="207"/>
      <c r="BS101" s="207"/>
      <c r="BT101" s="207"/>
      <c r="BU101" s="207"/>
      <c r="BV101" s="207"/>
      <c r="BW101" s="207"/>
      <c r="BX101" s="207"/>
      <c r="BY101" s="207"/>
      <c r="BZ101" s="207"/>
      <c r="CA101" s="207"/>
      <c r="CB101" s="207"/>
      <c r="CC101" s="207"/>
      <c r="CD101" s="207"/>
      <c r="CE101" s="207"/>
      <c r="CF101" s="207"/>
      <c r="CG101" s="207">
        <v>0</v>
      </c>
      <c r="CH101" s="207"/>
      <c r="CI101" s="207"/>
      <c r="CJ101" s="207"/>
      <c r="CK101" s="207">
        <v>0</v>
      </c>
      <c r="CL101" s="209">
        <v>477.3</v>
      </c>
      <c r="CM101" s="209">
        <f t="shared" si="3"/>
        <v>0</v>
      </c>
      <c r="CN101" s="207"/>
      <c r="CO101" s="207"/>
      <c r="CP101" s="207"/>
      <c r="CQ101" s="207"/>
      <c r="CR101" s="207"/>
      <c r="CS101" s="207"/>
      <c r="CT101" s="207"/>
      <c r="CU101" s="207"/>
      <c r="CV101" s="207"/>
      <c r="CW101" s="207"/>
      <c r="CX101" s="207"/>
      <c r="CY101" s="207"/>
      <c r="CZ101" s="207"/>
      <c r="DA101" s="207"/>
      <c r="DB101" s="207"/>
      <c r="DC101" s="207"/>
      <c r="DD101" s="207"/>
      <c r="DE101" s="207"/>
      <c r="DF101" s="207">
        <v>0</v>
      </c>
      <c r="DG101" s="207"/>
      <c r="DH101" s="207"/>
      <c r="DI101" s="207"/>
      <c r="DJ101" s="207">
        <v>0</v>
      </c>
      <c r="DK101" s="209">
        <v>120.88</v>
      </c>
      <c r="DL101" s="209">
        <f t="shared" si="4"/>
        <v>0</v>
      </c>
      <c r="DM101" s="207"/>
      <c r="DN101" s="207"/>
      <c r="DO101" s="207"/>
      <c r="DP101" s="207"/>
      <c r="DQ101" s="207"/>
      <c r="DR101" s="207"/>
      <c r="DS101" s="207"/>
      <c r="DT101" s="207"/>
      <c r="DU101" s="207"/>
      <c r="DV101" s="207"/>
      <c r="DW101" s="207"/>
      <c r="DX101" s="207"/>
      <c r="DY101" s="207"/>
      <c r="DZ101" s="207"/>
      <c r="EA101" s="207"/>
      <c r="EB101" s="207"/>
      <c r="EC101" s="207"/>
      <c r="ED101" s="207"/>
      <c r="EE101" s="207">
        <v>0</v>
      </c>
      <c r="EF101" s="207"/>
      <c r="EG101" s="207"/>
      <c r="EH101" s="207"/>
      <c r="EI101" s="207">
        <v>0</v>
      </c>
      <c r="EJ101" s="209">
        <v>191.55</v>
      </c>
      <c r="EK101" s="209">
        <f t="shared" si="5"/>
        <v>0</v>
      </c>
      <c r="EL101" s="207"/>
      <c r="EM101" s="207"/>
      <c r="EN101" s="207"/>
      <c r="EO101" s="207"/>
      <c r="EP101" s="207"/>
      <c r="EQ101" s="207"/>
      <c r="ER101" s="207"/>
      <c r="ES101" s="207"/>
      <c r="ET101" s="207"/>
      <c r="EU101" s="207"/>
      <c r="EV101" s="207"/>
      <c r="EW101" s="207"/>
      <c r="EX101" s="207"/>
      <c r="EY101" s="207"/>
      <c r="EZ101" s="207"/>
      <c r="FA101" s="207"/>
      <c r="FB101" s="207"/>
      <c r="FC101" s="207"/>
      <c r="FD101" s="207">
        <v>0</v>
      </c>
      <c r="FE101" s="207"/>
      <c r="FF101" s="207"/>
      <c r="FG101" s="207"/>
      <c r="FH101" s="207">
        <v>0</v>
      </c>
      <c r="FI101" s="209">
        <v>32.1</v>
      </c>
      <c r="FJ101" s="209">
        <f t="shared" si="6"/>
        <v>0</v>
      </c>
      <c r="FK101" s="207"/>
      <c r="FL101" s="207"/>
      <c r="FM101" s="207"/>
      <c r="FN101" s="207"/>
      <c r="FO101" s="207">
        <v>0</v>
      </c>
      <c r="FP101" s="207"/>
      <c r="FQ101" s="207"/>
      <c r="FR101" s="207"/>
      <c r="FS101" s="207">
        <v>0</v>
      </c>
      <c r="FT101" s="209">
        <v>25.68</v>
      </c>
      <c r="FU101" s="209">
        <f t="shared" si="7"/>
        <v>0</v>
      </c>
      <c r="FV101" s="207"/>
      <c r="FW101" s="207"/>
      <c r="FX101" s="207"/>
      <c r="FY101" s="207"/>
      <c r="FZ101" s="207">
        <v>0</v>
      </c>
      <c r="GA101" s="207"/>
      <c r="GB101" s="207"/>
      <c r="GC101" s="207"/>
      <c r="GD101" s="207">
        <v>0</v>
      </c>
      <c r="GE101" s="209">
        <v>56.12</v>
      </c>
      <c r="GF101" s="209">
        <f t="shared" si="8"/>
        <v>0</v>
      </c>
      <c r="GG101" s="207"/>
      <c r="GH101" s="207"/>
      <c r="GI101" s="207"/>
      <c r="GJ101" s="207"/>
      <c r="GK101" s="207"/>
      <c r="GL101" s="207"/>
      <c r="GM101" s="207"/>
      <c r="GN101" s="207"/>
      <c r="GO101" s="207"/>
      <c r="GP101" s="207"/>
      <c r="GQ101" s="207"/>
      <c r="GR101" s="207"/>
      <c r="GS101" s="207"/>
      <c r="GT101" s="207"/>
      <c r="GU101" s="207"/>
      <c r="GV101" s="207"/>
      <c r="GW101" s="207"/>
      <c r="GX101" s="207" t="s">
        <v>918</v>
      </c>
      <c r="GY101" s="207">
        <v>0</v>
      </c>
      <c r="GZ101" s="207" t="s">
        <v>918</v>
      </c>
      <c r="HA101" s="207">
        <v>0</v>
      </c>
      <c r="HB101" s="207"/>
      <c r="HC101" s="207">
        <v>0</v>
      </c>
      <c r="HD101" s="207">
        <f t="shared" si="66"/>
        <v>0</v>
      </c>
      <c r="HE101" s="207">
        <v>0</v>
      </c>
      <c r="HF101" s="207"/>
      <c r="HG101" s="207"/>
      <c r="HH101" s="207">
        <v>0</v>
      </c>
      <c r="HI101" s="209">
        <v>2.73</v>
      </c>
      <c r="HJ101" s="209">
        <f t="shared" si="11"/>
        <v>0</v>
      </c>
      <c r="HK101" s="207">
        <v>0</v>
      </c>
      <c r="HL101" s="207"/>
      <c r="HM101" s="207">
        <v>0</v>
      </c>
      <c r="HN101" s="209">
        <v>2.73</v>
      </c>
      <c r="HO101" s="209">
        <f t="shared" si="12"/>
        <v>0</v>
      </c>
      <c r="HP101" s="207">
        <v>0</v>
      </c>
      <c r="HQ101" s="207"/>
      <c r="HR101" s="207">
        <v>0</v>
      </c>
      <c r="HS101" s="209">
        <v>2.73</v>
      </c>
      <c r="HT101" s="209">
        <f t="shared" si="13"/>
        <v>0</v>
      </c>
      <c r="HU101" s="207"/>
      <c r="HV101" s="207"/>
      <c r="HW101" s="207"/>
      <c r="HX101" s="209">
        <v>2.73</v>
      </c>
      <c r="HY101" s="209">
        <f t="shared" si="14"/>
        <v>0</v>
      </c>
      <c r="HZ101" s="207">
        <v>0</v>
      </c>
      <c r="IA101" s="209">
        <v>3890.25</v>
      </c>
      <c r="IB101" s="209">
        <f t="shared" si="15"/>
        <v>0</v>
      </c>
      <c r="IC101" s="169">
        <v>20</v>
      </c>
      <c r="ID101" s="169"/>
      <c r="IE101" s="169"/>
      <c r="IF101" s="169"/>
      <c r="IG101" s="165"/>
      <c r="IH101" s="165"/>
      <c r="II101" s="165"/>
      <c r="IJ101" s="165"/>
      <c r="IK101" s="165"/>
      <c r="IL101" s="210"/>
      <c r="IM101" s="211">
        <f t="shared" si="16"/>
        <v>0</v>
      </c>
      <c r="IN101" s="209">
        <v>7500</v>
      </c>
      <c r="IO101" s="212">
        <f t="shared" si="17"/>
        <v>0</v>
      </c>
      <c r="IP101" s="209">
        <f t="shared" si="18"/>
        <v>0</v>
      </c>
      <c r="IQ101" s="209">
        <v>10000</v>
      </c>
      <c r="IR101" s="212">
        <f t="shared" si="19"/>
        <v>0</v>
      </c>
      <c r="IS101" s="213"/>
      <c r="IT101" s="291"/>
      <c r="IV101" s="66" t="s">
        <v>5433</v>
      </c>
      <c r="IW101" s="66" t="s">
        <v>5434</v>
      </c>
    </row>
    <row r="102" spans="1:257" x14ac:dyDescent="0.4">
      <c r="A102" s="158">
        <f t="shared" si="65"/>
        <v>33</v>
      </c>
      <c r="B102" s="156" t="s">
        <v>887</v>
      </c>
      <c r="C102" s="156">
        <v>104</v>
      </c>
      <c r="D102" s="251">
        <v>78822</v>
      </c>
      <c r="E102" s="251">
        <v>12738</v>
      </c>
      <c r="F102" s="225" t="s">
        <v>5435</v>
      </c>
      <c r="G102" s="251">
        <v>3</v>
      </c>
      <c r="H102" s="156"/>
      <c r="I102" s="156" t="s">
        <v>983</v>
      </c>
      <c r="J102" s="158" t="s">
        <v>1015</v>
      </c>
      <c r="K102" s="158"/>
      <c r="L102" s="158" t="s">
        <v>1017</v>
      </c>
      <c r="M102" s="158"/>
      <c r="N102" s="205">
        <v>43</v>
      </c>
      <c r="O102" s="158">
        <v>63</v>
      </c>
      <c r="P102" s="203" t="s">
        <v>5436</v>
      </c>
      <c r="Q102" s="158">
        <v>48</v>
      </c>
      <c r="R102" s="158"/>
      <c r="S102" s="158"/>
      <c r="T102" s="158"/>
      <c r="U102" s="158"/>
      <c r="V102" s="367">
        <v>41810</v>
      </c>
      <c r="W102" s="366">
        <v>41899</v>
      </c>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t="s">
        <v>5437</v>
      </c>
      <c r="AU102" s="205">
        <v>43</v>
      </c>
      <c r="AV102" s="205">
        <v>20</v>
      </c>
      <c r="AW102" s="205">
        <f t="shared" si="0"/>
        <v>63</v>
      </c>
      <c r="AX102" s="205" t="s">
        <v>5436</v>
      </c>
      <c r="AY102" s="226">
        <v>24</v>
      </c>
      <c r="AZ102" s="205">
        <v>24</v>
      </c>
      <c r="BA102" s="205">
        <f t="shared" si="1"/>
        <v>48</v>
      </c>
      <c r="BB102" s="205"/>
      <c r="BC102" s="207">
        <v>1.0000000000000001E-17</v>
      </c>
      <c r="BD102" s="207">
        <v>9.9999999999999997E-29</v>
      </c>
      <c r="BE102" s="207">
        <v>1.0000000000000001E-30</v>
      </c>
      <c r="BF102" s="207">
        <v>0</v>
      </c>
      <c r="BG102" s="207"/>
      <c r="BH102" s="207">
        <v>0</v>
      </c>
      <c r="BI102" s="207"/>
      <c r="BJ102" s="207"/>
      <c r="BK102" s="207"/>
      <c r="BL102" s="208">
        <v>0</v>
      </c>
      <c r="BM102" s="209">
        <v>249.45</v>
      </c>
      <c r="BN102" s="209">
        <f t="shared" si="2"/>
        <v>0</v>
      </c>
      <c r="BO102" s="207"/>
      <c r="BP102" s="207"/>
      <c r="BQ102" s="207"/>
      <c r="BR102" s="207"/>
      <c r="BS102" s="207"/>
      <c r="BT102" s="207"/>
      <c r="BU102" s="207"/>
      <c r="BV102" s="207"/>
      <c r="BW102" s="207"/>
      <c r="BX102" s="207"/>
      <c r="BY102" s="207"/>
      <c r="BZ102" s="207"/>
      <c r="CA102" s="207"/>
      <c r="CB102" s="207"/>
      <c r="CC102" s="207"/>
      <c r="CD102" s="207"/>
      <c r="CE102" s="207"/>
      <c r="CF102" s="207"/>
      <c r="CG102" s="207">
        <v>0</v>
      </c>
      <c r="CH102" s="207"/>
      <c r="CI102" s="207"/>
      <c r="CJ102" s="207"/>
      <c r="CK102" s="207">
        <v>0</v>
      </c>
      <c r="CL102" s="209">
        <v>477.3</v>
      </c>
      <c r="CM102" s="209">
        <f t="shared" si="3"/>
        <v>0</v>
      </c>
      <c r="CN102" s="207"/>
      <c r="CO102" s="207"/>
      <c r="CP102" s="207"/>
      <c r="CQ102" s="207"/>
      <c r="CR102" s="207"/>
      <c r="CS102" s="207"/>
      <c r="CT102" s="207"/>
      <c r="CU102" s="207"/>
      <c r="CV102" s="207"/>
      <c r="CW102" s="207"/>
      <c r="CX102" s="207"/>
      <c r="CY102" s="207"/>
      <c r="CZ102" s="207"/>
      <c r="DA102" s="207"/>
      <c r="DB102" s="207"/>
      <c r="DC102" s="207"/>
      <c r="DD102" s="207"/>
      <c r="DE102" s="207"/>
      <c r="DF102" s="207">
        <v>0</v>
      </c>
      <c r="DG102" s="207"/>
      <c r="DH102" s="207"/>
      <c r="DI102" s="207"/>
      <c r="DJ102" s="207">
        <v>0</v>
      </c>
      <c r="DK102" s="209">
        <v>120.88</v>
      </c>
      <c r="DL102" s="209">
        <f t="shared" si="4"/>
        <v>0</v>
      </c>
      <c r="DM102" s="207"/>
      <c r="DN102" s="207"/>
      <c r="DO102" s="207"/>
      <c r="DP102" s="207"/>
      <c r="DQ102" s="207"/>
      <c r="DR102" s="207"/>
      <c r="DS102" s="207"/>
      <c r="DT102" s="207"/>
      <c r="DU102" s="207"/>
      <c r="DV102" s="207"/>
      <c r="DW102" s="207"/>
      <c r="DX102" s="207"/>
      <c r="DY102" s="207"/>
      <c r="DZ102" s="207"/>
      <c r="EA102" s="207"/>
      <c r="EB102" s="207"/>
      <c r="EC102" s="207"/>
      <c r="ED102" s="207"/>
      <c r="EE102" s="207">
        <v>0</v>
      </c>
      <c r="EF102" s="207"/>
      <c r="EG102" s="207"/>
      <c r="EH102" s="207"/>
      <c r="EI102" s="207">
        <v>0</v>
      </c>
      <c r="EJ102" s="209">
        <v>191.55</v>
      </c>
      <c r="EK102" s="209">
        <f t="shared" si="5"/>
        <v>0</v>
      </c>
      <c r="EL102" s="207"/>
      <c r="EM102" s="207"/>
      <c r="EN102" s="207"/>
      <c r="EO102" s="207"/>
      <c r="EP102" s="207"/>
      <c r="EQ102" s="207"/>
      <c r="ER102" s="207"/>
      <c r="ES102" s="207"/>
      <c r="ET102" s="207"/>
      <c r="EU102" s="207"/>
      <c r="EV102" s="207"/>
      <c r="EW102" s="207"/>
      <c r="EX102" s="207"/>
      <c r="EY102" s="207"/>
      <c r="EZ102" s="207"/>
      <c r="FA102" s="207"/>
      <c r="FB102" s="207"/>
      <c r="FC102" s="207"/>
      <c r="FD102" s="207">
        <v>0</v>
      </c>
      <c r="FE102" s="207"/>
      <c r="FF102" s="207"/>
      <c r="FG102" s="207"/>
      <c r="FH102" s="207">
        <v>0</v>
      </c>
      <c r="FI102" s="209">
        <v>32.1</v>
      </c>
      <c r="FJ102" s="209">
        <f t="shared" si="6"/>
        <v>0</v>
      </c>
      <c r="FK102" s="207"/>
      <c r="FL102" s="207"/>
      <c r="FM102" s="207"/>
      <c r="FN102" s="207"/>
      <c r="FO102" s="207">
        <v>0</v>
      </c>
      <c r="FP102" s="207"/>
      <c r="FQ102" s="207"/>
      <c r="FR102" s="207"/>
      <c r="FS102" s="207">
        <v>0</v>
      </c>
      <c r="FT102" s="209">
        <v>25.68</v>
      </c>
      <c r="FU102" s="209">
        <f t="shared" si="7"/>
        <v>0</v>
      </c>
      <c r="FV102" s="207"/>
      <c r="FW102" s="207"/>
      <c r="FX102" s="207"/>
      <c r="FY102" s="207"/>
      <c r="FZ102" s="207">
        <v>0</v>
      </c>
      <c r="GA102" s="207"/>
      <c r="GB102" s="207"/>
      <c r="GC102" s="207"/>
      <c r="GD102" s="207">
        <v>0</v>
      </c>
      <c r="GE102" s="209">
        <v>56.12</v>
      </c>
      <c r="GF102" s="209">
        <f t="shared" si="8"/>
        <v>0</v>
      </c>
      <c r="GG102" s="207"/>
      <c r="GH102" s="207"/>
      <c r="GI102" s="207"/>
      <c r="GJ102" s="207"/>
      <c r="GK102" s="207"/>
      <c r="GL102" s="207"/>
      <c r="GM102" s="207"/>
      <c r="GN102" s="207"/>
      <c r="GO102" s="207"/>
      <c r="GP102" s="207"/>
      <c r="GQ102" s="207"/>
      <c r="GR102" s="207"/>
      <c r="GS102" s="207"/>
      <c r="GT102" s="207"/>
      <c r="GU102" s="207"/>
      <c r="GV102" s="207"/>
      <c r="GW102" s="207"/>
      <c r="GX102" s="207" t="s">
        <v>918</v>
      </c>
      <c r="GY102" s="207">
        <v>0</v>
      </c>
      <c r="GZ102" s="207" t="s">
        <v>918</v>
      </c>
      <c r="HA102" s="207">
        <v>0</v>
      </c>
      <c r="HB102" s="207"/>
      <c r="HC102" s="207">
        <v>1</v>
      </c>
      <c r="HD102" s="207">
        <f t="shared" si="66"/>
        <v>800</v>
      </c>
      <c r="HE102" s="207">
        <v>1</v>
      </c>
      <c r="HF102" s="207"/>
      <c r="HG102" s="207" t="s">
        <v>5429</v>
      </c>
      <c r="HH102" s="207">
        <v>400</v>
      </c>
      <c r="HI102" s="209">
        <v>2.73</v>
      </c>
      <c r="HJ102" s="209">
        <f t="shared" si="11"/>
        <v>1092</v>
      </c>
      <c r="HK102" s="207">
        <v>1</v>
      </c>
      <c r="HL102" s="207"/>
      <c r="HM102" s="207">
        <v>400</v>
      </c>
      <c r="HN102" s="209">
        <v>2.73</v>
      </c>
      <c r="HO102" s="209">
        <f t="shared" si="12"/>
        <v>1092</v>
      </c>
      <c r="HP102" s="207">
        <v>0</v>
      </c>
      <c r="HQ102" s="207"/>
      <c r="HR102" s="207">
        <v>0</v>
      </c>
      <c r="HS102" s="209">
        <v>2.73</v>
      </c>
      <c r="HT102" s="209">
        <f t="shared" si="13"/>
        <v>0</v>
      </c>
      <c r="HU102" s="207"/>
      <c r="HV102" s="207"/>
      <c r="HW102" s="207"/>
      <c r="HX102" s="209">
        <v>2.73</v>
      </c>
      <c r="HY102" s="209">
        <f t="shared" si="14"/>
        <v>0</v>
      </c>
      <c r="HZ102" s="207">
        <v>2</v>
      </c>
      <c r="IA102" s="209">
        <v>3890.25</v>
      </c>
      <c r="IB102" s="209">
        <f t="shared" si="15"/>
        <v>7780.5</v>
      </c>
      <c r="IC102" s="169">
        <v>16.5</v>
      </c>
      <c r="ID102" s="169"/>
      <c r="IE102" s="169"/>
      <c r="IF102" s="169"/>
      <c r="IG102" s="165"/>
      <c r="IH102" s="165"/>
      <c r="II102" s="165"/>
      <c r="IJ102" s="165"/>
      <c r="IK102" s="165"/>
      <c r="IL102" s="210"/>
      <c r="IM102" s="211">
        <f t="shared" si="16"/>
        <v>0</v>
      </c>
      <c r="IN102" s="209">
        <v>7500</v>
      </c>
      <c r="IO102" s="212">
        <f t="shared" si="17"/>
        <v>0</v>
      </c>
      <c r="IP102" s="209">
        <f t="shared" si="18"/>
        <v>9964.5</v>
      </c>
      <c r="IQ102" s="209">
        <v>10000</v>
      </c>
      <c r="IR102" s="212">
        <f t="shared" si="19"/>
        <v>1</v>
      </c>
      <c r="IS102" s="213"/>
      <c r="IT102" s="291"/>
      <c r="IV102" s="66" t="s">
        <v>5438</v>
      </c>
      <c r="IW102" s="66" t="s">
        <v>5439</v>
      </c>
    </row>
    <row r="103" spans="1:257" x14ac:dyDescent="0.4">
      <c r="A103" s="158">
        <f t="shared" si="65"/>
        <v>34</v>
      </c>
      <c r="B103" s="156" t="s">
        <v>887</v>
      </c>
      <c r="C103" s="156">
        <v>107</v>
      </c>
      <c r="D103" s="156">
        <v>6049</v>
      </c>
      <c r="E103" s="375">
        <v>24566</v>
      </c>
      <c r="F103" s="225" t="s">
        <v>5440</v>
      </c>
      <c r="G103" s="251">
        <v>3</v>
      </c>
      <c r="H103" s="156"/>
      <c r="I103" s="156" t="s">
        <v>1026</v>
      </c>
      <c r="J103" s="158" t="s">
        <v>1034</v>
      </c>
      <c r="K103" s="158"/>
      <c r="L103" s="158" t="s">
        <v>1036</v>
      </c>
      <c r="M103" s="158"/>
      <c r="N103" s="205">
        <v>88</v>
      </c>
      <c r="O103" s="158">
        <v>108</v>
      </c>
      <c r="P103" s="203" t="s">
        <v>5441</v>
      </c>
      <c r="Q103" s="158">
        <v>56</v>
      </c>
      <c r="R103" s="158"/>
      <c r="S103" s="158"/>
      <c r="T103" s="158"/>
      <c r="U103" s="158"/>
      <c r="V103" s="367"/>
      <c r="W103" s="366">
        <v>41815</v>
      </c>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t="s">
        <v>5311</v>
      </c>
      <c r="AU103" s="205">
        <v>88</v>
      </c>
      <c r="AV103" s="205">
        <v>20</v>
      </c>
      <c r="AW103" s="205">
        <f t="shared" si="0"/>
        <v>108</v>
      </c>
      <c r="AX103" s="205" t="s">
        <v>5441</v>
      </c>
      <c r="AY103" s="226">
        <v>32</v>
      </c>
      <c r="AZ103" s="205">
        <v>24</v>
      </c>
      <c r="BA103" s="205">
        <f t="shared" si="1"/>
        <v>56</v>
      </c>
      <c r="BB103" s="205"/>
      <c r="BC103" s="207">
        <v>1.0000000000000001E-17</v>
      </c>
      <c r="BD103" s="207">
        <v>9.9999999999999997E-29</v>
      </c>
      <c r="BE103" s="207">
        <v>1.0000000000000001E-30</v>
      </c>
      <c r="BF103" s="207">
        <v>0</v>
      </c>
      <c r="BG103" s="207"/>
      <c r="BH103" s="207">
        <v>0</v>
      </c>
      <c r="BI103" s="207"/>
      <c r="BJ103" s="207"/>
      <c r="BK103" s="207"/>
      <c r="BL103" s="208">
        <v>0</v>
      </c>
      <c r="BM103" s="209">
        <v>249.45</v>
      </c>
      <c r="BN103" s="209">
        <f t="shared" si="2"/>
        <v>0</v>
      </c>
      <c r="BO103" s="207"/>
      <c r="BP103" s="207"/>
      <c r="BQ103" s="207"/>
      <c r="BR103" s="207"/>
      <c r="BS103" s="207"/>
      <c r="BT103" s="207"/>
      <c r="BU103" s="207"/>
      <c r="BV103" s="207"/>
      <c r="BW103" s="207"/>
      <c r="BX103" s="207"/>
      <c r="BY103" s="207"/>
      <c r="BZ103" s="207"/>
      <c r="CA103" s="207"/>
      <c r="CB103" s="207"/>
      <c r="CC103" s="207"/>
      <c r="CD103" s="207"/>
      <c r="CE103" s="207"/>
      <c r="CF103" s="207"/>
      <c r="CG103" s="207">
        <v>0</v>
      </c>
      <c r="CH103" s="207"/>
      <c r="CI103" s="207"/>
      <c r="CJ103" s="207"/>
      <c r="CK103" s="207">
        <v>0</v>
      </c>
      <c r="CL103" s="209">
        <v>477.3</v>
      </c>
      <c r="CM103" s="209">
        <f t="shared" si="3"/>
        <v>0</v>
      </c>
      <c r="CN103" s="207"/>
      <c r="CO103" s="207"/>
      <c r="CP103" s="207"/>
      <c r="CQ103" s="207"/>
      <c r="CR103" s="207"/>
      <c r="CS103" s="207"/>
      <c r="CT103" s="207"/>
      <c r="CU103" s="207"/>
      <c r="CV103" s="207"/>
      <c r="CW103" s="207"/>
      <c r="CX103" s="207"/>
      <c r="CY103" s="207"/>
      <c r="CZ103" s="207"/>
      <c r="DA103" s="207"/>
      <c r="DB103" s="207"/>
      <c r="DC103" s="207"/>
      <c r="DD103" s="207"/>
      <c r="DE103" s="207"/>
      <c r="DF103" s="207">
        <v>0</v>
      </c>
      <c r="DG103" s="207"/>
      <c r="DH103" s="207"/>
      <c r="DI103" s="207"/>
      <c r="DJ103" s="207">
        <v>0</v>
      </c>
      <c r="DK103" s="209">
        <v>120.88</v>
      </c>
      <c r="DL103" s="209">
        <f t="shared" si="4"/>
        <v>0</v>
      </c>
      <c r="DM103" s="207"/>
      <c r="DN103" s="207"/>
      <c r="DO103" s="207"/>
      <c r="DP103" s="207"/>
      <c r="DQ103" s="207"/>
      <c r="DR103" s="207"/>
      <c r="DS103" s="207"/>
      <c r="DT103" s="207"/>
      <c r="DU103" s="207"/>
      <c r="DV103" s="207"/>
      <c r="DW103" s="207"/>
      <c r="DX103" s="207"/>
      <c r="DY103" s="207"/>
      <c r="DZ103" s="207"/>
      <c r="EA103" s="207"/>
      <c r="EB103" s="207"/>
      <c r="EC103" s="207"/>
      <c r="ED103" s="207"/>
      <c r="EE103" s="207">
        <v>0</v>
      </c>
      <c r="EF103" s="207"/>
      <c r="EG103" s="207"/>
      <c r="EH103" s="207"/>
      <c r="EI103" s="207">
        <v>0</v>
      </c>
      <c r="EJ103" s="209">
        <v>191.55</v>
      </c>
      <c r="EK103" s="209">
        <f t="shared" si="5"/>
        <v>0</v>
      </c>
      <c r="EL103" s="207"/>
      <c r="EM103" s="207"/>
      <c r="EN103" s="207"/>
      <c r="EO103" s="207"/>
      <c r="EP103" s="207"/>
      <c r="EQ103" s="207"/>
      <c r="ER103" s="207"/>
      <c r="ES103" s="207"/>
      <c r="ET103" s="207"/>
      <c r="EU103" s="207"/>
      <c r="EV103" s="207"/>
      <c r="EW103" s="207"/>
      <c r="EX103" s="207"/>
      <c r="EY103" s="207"/>
      <c r="EZ103" s="207"/>
      <c r="FA103" s="207"/>
      <c r="FB103" s="207"/>
      <c r="FC103" s="207"/>
      <c r="FD103" s="207">
        <v>0</v>
      </c>
      <c r="FE103" s="207"/>
      <c r="FF103" s="207"/>
      <c r="FG103" s="207"/>
      <c r="FH103" s="207">
        <v>0</v>
      </c>
      <c r="FI103" s="209">
        <v>32.1</v>
      </c>
      <c r="FJ103" s="209">
        <f t="shared" si="6"/>
        <v>0</v>
      </c>
      <c r="FK103" s="207"/>
      <c r="FL103" s="207"/>
      <c r="FM103" s="207"/>
      <c r="FN103" s="207"/>
      <c r="FO103" s="207">
        <v>0</v>
      </c>
      <c r="FP103" s="207"/>
      <c r="FQ103" s="207"/>
      <c r="FR103" s="207"/>
      <c r="FS103" s="207">
        <v>0</v>
      </c>
      <c r="FT103" s="209">
        <v>25.68</v>
      </c>
      <c r="FU103" s="209">
        <f t="shared" si="7"/>
        <v>0</v>
      </c>
      <c r="FV103" s="207"/>
      <c r="FW103" s="207"/>
      <c r="FX103" s="207"/>
      <c r="FY103" s="207"/>
      <c r="FZ103" s="207">
        <v>0</v>
      </c>
      <c r="GA103" s="207"/>
      <c r="GB103" s="207"/>
      <c r="GC103" s="207"/>
      <c r="GD103" s="207">
        <v>0</v>
      </c>
      <c r="GE103" s="209">
        <v>56.12</v>
      </c>
      <c r="GF103" s="209">
        <f t="shared" si="8"/>
        <v>0</v>
      </c>
      <c r="GG103" s="207"/>
      <c r="GH103" s="207"/>
      <c r="GI103" s="207"/>
      <c r="GJ103" s="207"/>
      <c r="GK103" s="207"/>
      <c r="GL103" s="207"/>
      <c r="GM103" s="207"/>
      <c r="GN103" s="207"/>
      <c r="GO103" s="207"/>
      <c r="GP103" s="207"/>
      <c r="GQ103" s="207"/>
      <c r="GR103" s="207"/>
      <c r="GS103" s="207"/>
      <c r="GT103" s="207"/>
      <c r="GU103" s="207"/>
      <c r="GV103" s="207"/>
      <c r="GW103" s="207"/>
      <c r="GX103" s="207" t="s">
        <v>918</v>
      </c>
      <c r="GY103" s="207">
        <v>0</v>
      </c>
      <c r="GZ103" s="207" t="s">
        <v>918</v>
      </c>
      <c r="HA103" s="207">
        <v>0</v>
      </c>
      <c r="HB103" s="207"/>
      <c r="HC103" s="207">
        <v>1</v>
      </c>
      <c r="HD103" s="207">
        <f t="shared" si="66"/>
        <v>2400</v>
      </c>
      <c r="HE103" s="207">
        <v>3</v>
      </c>
      <c r="HF103" s="207"/>
      <c r="HG103" s="207" t="s">
        <v>5429</v>
      </c>
      <c r="HH103" s="207">
        <v>1200</v>
      </c>
      <c r="HI103" s="209">
        <v>2.73</v>
      </c>
      <c r="HJ103" s="209">
        <f t="shared" si="11"/>
        <v>3276</v>
      </c>
      <c r="HK103" s="207"/>
      <c r="HL103" s="207"/>
      <c r="HM103" s="207">
        <v>0</v>
      </c>
      <c r="HN103" s="209">
        <v>2.73</v>
      </c>
      <c r="HO103" s="209">
        <f t="shared" si="12"/>
        <v>0</v>
      </c>
      <c r="HP103" s="207">
        <v>3</v>
      </c>
      <c r="HQ103" s="207"/>
      <c r="HR103" s="207">
        <v>1200</v>
      </c>
      <c r="HS103" s="209">
        <v>2.73</v>
      </c>
      <c r="HT103" s="209">
        <f t="shared" si="13"/>
        <v>3276</v>
      </c>
      <c r="HU103" s="207"/>
      <c r="HV103" s="207"/>
      <c r="HW103" s="207"/>
      <c r="HX103" s="209">
        <v>2.73</v>
      </c>
      <c r="HY103" s="209">
        <f t="shared" si="14"/>
        <v>0</v>
      </c>
      <c r="HZ103" s="207">
        <v>2</v>
      </c>
      <c r="IA103" s="209">
        <v>3890.25</v>
      </c>
      <c r="IB103" s="209">
        <f t="shared" si="15"/>
        <v>7780.5</v>
      </c>
      <c r="IC103" s="169">
        <v>40</v>
      </c>
      <c r="ID103" s="169"/>
      <c r="IE103" s="169"/>
      <c r="IF103" s="169"/>
      <c r="IG103" s="165"/>
      <c r="IH103" s="165">
        <v>13</v>
      </c>
      <c r="II103" s="165"/>
      <c r="IJ103" s="165"/>
      <c r="IK103" s="165"/>
      <c r="IL103" s="210"/>
      <c r="IM103" s="211">
        <f t="shared" si="16"/>
        <v>0</v>
      </c>
      <c r="IN103" s="209">
        <v>7500</v>
      </c>
      <c r="IO103" s="212">
        <f t="shared" si="17"/>
        <v>0</v>
      </c>
      <c r="IP103" s="209">
        <f t="shared" si="18"/>
        <v>14332.5</v>
      </c>
      <c r="IQ103" s="209">
        <v>10000</v>
      </c>
      <c r="IR103" s="212">
        <f t="shared" si="19"/>
        <v>2</v>
      </c>
      <c r="IS103" s="213" t="s">
        <v>5442</v>
      </c>
      <c r="IT103" s="293" t="s">
        <v>5443</v>
      </c>
      <c r="IV103" s="66" t="s">
        <v>5444</v>
      </c>
      <c r="IW103" s="66" t="s">
        <v>5445</v>
      </c>
    </row>
    <row r="104" spans="1:257" x14ac:dyDescent="0.4">
      <c r="A104" s="158">
        <f t="shared" si="65"/>
        <v>35</v>
      </c>
      <c r="B104" s="156" t="s">
        <v>887</v>
      </c>
      <c r="C104" s="156">
        <v>112</v>
      </c>
      <c r="D104" s="156">
        <v>6057</v>
      </c>
      <c r="E104" s="374">
        <v>24850</v>
      </c>
      <c r="F104" s="225" t="s">
        <v>5446</v>
      </c>
      <c r="G104" s="251">
        <v>3</v>
      </c>
      <c r="H104" s="156"/>
      <c r="I104" s="156" t="s">
        <v>1026</v>
      </c>
      <c r="J104" s="158" t="s">
        <v>1075</v>
      </c>
      <c r="K104" s="158"/>
      <c r="L104" s="158" t="s">
        <v>1076</v>
      </c>
      <c r="M104" s="158"/>
      <c r="N104" s="205">
        <v>41</v>
      </c>
      <c r="O104" s="158">
        <v>61</v>
      </c>
      <c r="P104" s="203" t="s">
        <v>5447</v>
      </c>
      <c r="Q104" s="158">
        <v>48</v>
      </c>
      <c r="R104" s="158"/>
      <c r="S104" s="158"/>
      <c r="T104" s="158"/>
      <c r="U104" s="158"/>
      <c r="V104" s="367">
        <v>41810</v>
      </c>
      <c r="W104" s="366">
        <v>41899</v>
      </c>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t="s">
        <v>5437</v>
      </c>
      <c r="AU104" s="205">
        <v>41</v>
      </c>
      <c r="AV104" s="205">
        <v>20</v>
      </c>
      <c r="AW104" s="205">
        <f t="shared" si="0"/>
        <v>61</v>
      </c>
      <c r="AX104" s="205" t="s">
        <v>5447</v>
      </c>
      <c r="AY104" s="206">
        <v>24</v>
      </c>
      <c r="AZ104" s="205">
        <v>24</v>
      </c>
      <c r="BA104" s="205">
        <f t="shared" si="1"/>
        <v>48</v>
      </c>
      <c r="BB104" s="205"/>
      <c r="BC104" s="207">
        <v>1.0000000000000001E-17</v>
      </c>
      <c r="BD104" s="207">
        <v>9.9999999999999997E-29</v>
      </c>
      <c r="BE104" s="207">
        <v>1.0000000000000001E-30</v>
      </c>
      <c r="BF104" s="207">
        <v>0</v>
      </c>
      <c r="BG104" s="207"/>
      <c r="BH104" s="207">
        <v>0</v>
      </c>
      <c r="BI104" s="207"/>
      <c r="BJ104" s="207"/>
      <c r="BK104" s="207"/>
      <c r="BL104" s="208">
        <v>0</v>
      </c>
      <c r="BM104" s="209">
        <v>249.45</v>
      </c>
      <c r="BN104" s="209">
        <f t="shared" si="2"/>
        <v>0</v>
      </c>
      <c r="BO104" s="207"/>
      <c r="BP104" s="207"/>
      <c r="BQ104" s="207"/>
      <c r="BR104" s="207"/>
      <c r="BS104" s="207"/>
      <c r="BT104" s="207"/>
      <c r="BU104" s="207"/>
      <c r="BV104" s="207"/>
      <c r="BW104" s="207"/>
      <c r="BX104" s="207"/>
      <c r="BY104" s="207"/>
      <c r="BZ104" s="207"/>
      <c r="CA104" s="207"/>
      <c r="CB104" s="207"/>
      <c r="CC104" s="207"/>
      <c r="CD104" s="207"/>
      <c r="CE104" s="207"/>
      <c r="CF104" s="207"/>
      <c r="CG104" s="207">
        <v>0</v>
      </c>
      <c r="CH104" s="207"/>
      <c r="CI104" s="207"/>
      <c r="CJ104" s="207"/>
      <c r="CK104" s="207">
        <v>0</v>
      </c>
      <c r="CL104" s="209">
        <v>477.3</v>
      </c>
      <c r="CM104" s="209">
        <f t="shared" si="3"/>
        <v>0</v>
      </c>
      <c r="CN104" s="207"/>
      <c r="CO104" s="207"/>
      <c r="CP104" s="207"/>
      <c r="CQ104" s="207"/>
      <c r="CR104" s="207"/>
      <c r="CS104" s="207"/>
      <c r="CT104" s="207"/>
      <c r="CU104" s="207"/>
      <c r="CV104" s="207"/>
      <c r="CW104" s="207"/>
      <c r="CX104" s="207"/>
      <c r="CY104" s="207"/>
      <c r="CZ104" s="207"/>
      <c r="DA104" s="207"/>
      <c r="DB104" s="207"/>
      <c r="DC104" s="207"/>
      <c r="DD104" s="207"/>
      <c r="DE104" s="207"/>
      <c r="DF104" s="207">
        <v>0</v>
      </c>
      <c r="DG104" s="207"/>
      <c r="DH104" s="207"/>
      <c r="DI104" s="207"/>
      <c r="DJ104" s="207">
        <v>0</v>
      </c>
      <c r="DK104" s="209">
        <v>120.88</v>
      </c>
      <c r="DL104" s="209">
        <f t="shared" si="4"/>
        <v>0</v>
      </c>
      <c r="DM104" s="207"/>
      <c r="DN104" s="207"/>
      <c r="DO104" s="207"/>
      <c r="DP104" s="207"/>
      <c r="DQ104" s="207"/>
      <c r="DR104" s="207"/>
      <c r="DS104" s="207"/>
      <c r="DT104" s="207"/>
      <c r="DU104" s="207"/>
      <c r="DV104" s="207"/>
      <c r="DW104" s="207"/>
      <c r="DX104" s="207"/>
      <c r="DY104" s="207"/>
      <c r="DZ104" s="207"/>
      <c r="EA104" s="207"/>
      <c r="EB104" s="207"/>
      <c r="EC104" s="207"/>
      <c r="ED104" s="207"/>
      <c r="EE104" s="207">
        <v>0</v>
      </c>
      <c r="EF104" s="207"/>
      <c r="EG104" s="207"/>
      <c r="EH104" s="207"/>
      <c r="EI104" s="207">
        <v>0</v>
      </c>
      <c r="EJ104" s="209">
        <v>191.55</v>
      </c>
      <c r="EK104" s="209">
        <f t="shared" si="5"/>
        <v>0</v>
      </c>
      <c r="EL104" s="207"/>
      <c r="EM104" s="207"/>
      <c r="EN104" s="207"/>
      <c r="EO104" s="207"/>
      <c r="EP104" s="207"/>
      <c r="EQ104" s="207"/>
      <c r="ER104" s="207"/>
      <c r="ES104" s="207"/>
      <c r="ET104" s="207"/>
      <c r="EU104" s="207"/>
      <c r="EV104" s="207"/>
      <c r="EW104" s="207"/>
      <c r="EX104" s="207"/>
      <c r="EY104" s="207"/>
      <c r="EZ104" s="207"/>
      <c r="FA104" s="207"/>
      <c r="FB104" s="207"/>
      <c r="FC104" s="207"/>
      <c r="FD104" s="207">
        <v>0</v>
      </c>
      <c r="FE104" s="207"/>
      <c r="FF104" s="207"/>
      <c r="FG104" s="207"/>
      <c r="FH104" s="207">
        <v>0</v>
      </c>
      <c r="FI104" s="209">
        <v>32.1</v>
      </c>
      <c r="FJ104" s="209">
        <f t="shared" si="6"/>
        <v>0</v>
      </c>
      <c r="FK104" s="207"/>
      <c r="FL104" s="207"/>
      <c r="FM104" s="207"/>
      <c r="FN104" s="207"/>
      <c r="FO104" s="207">
        <v>0</v>
      </c>
      <c r="FP104" s="207"/>
      <c r="FQ104" s="207"/>
      <c r="FR104" s="207"/>
      <c r="FS104" s="207">
        <v>0</v>
      </c>
      <c r="FT104" s="209">
        <v>25.68</v>
      </c>
      <c r="FU104" s="209">
        <f t="shared" si="7"/>
        <v>0</v>
      </c>
      <c r="FV104" s="207"/>
      <c r="FW104" s="207"/>
      <c r="FX104" s="207"/>
      <c r="FY104" s="207"/>
      <c r="FZ104" s="207">
        <v>0</v>
      </c>
      <c r="GA104" s="207"/>
      <c r="GB104" s="207"/>
      <c r="GC104" s="207"/>
      <c r="GD104" s="207">
        <v>0</v>
      </c>
      <c r="GE104" s="209">
        <v>56.12</v>
      </c>
      <c r="GF104" s="209">
        <f t="shared" si="8"/>
        <v>0</v>
      </c>
      <c r="GG104" s="207"/>
      <c r="GH104" s="207"/>
      <c r="GI104" s="207"/>
      <c r="GJ104" s="207"/>
      <c r="GK104" s="207"/>
      <c r="GL104" s="207"/>
      <c r="GM104" s="207"/>
      <c r="GN104" s="207"/>
      <c r="GO104" s="207"/>
      <c r="GP104" s="207"/>
      <c r="GQ104" s="207"/>
      <c r="GR104" s="207"/>
      <c r="GS104" s="207"/>
      <c r="GT104" s="207"/>
      <c r="GU104" s="207"/>
      <c r="GV104" s="207"/>
      <c r="GW104" s="207"/>
      <c r="GX104" s="207" t="s">
        <v>918</v>
      </c>
      <c r="GY104" s="207">
        <v>0</v>
      </c>
      <c r="GZ104" s="207" t="s">
        <v>918</v>
      </c>
      <c r="HA104" s="207">
        <v>0</v>
      </c>
      <c r="HB104" s="207"/>
      <c r="HC104" s="207">
        <v>0</v>
      </c>
      <c r="HD104" s="207">
        <f t="shared" si="66"/>
        <v>0</v>
      </c>
      <c r="HE104" s="207"/>
      <c r="HF104" s="207"/>
      <c r="HG104" s="207"/>
      <c r="HH104" s="207">
        <v>0</v>
      </c>
      <c r="HI104" s="209">
        <v>2.73</v>
      </c>
      <c r="HJ104" s="209">
        <f t="shared" si="11"/>
        <v>0</v>
      </c>
      <c r="HK104" s="207"/>
      <c r="HL104" s="207"/>
      <c r="HM104" s="207">
        <v>0</v>
      </c>
      <c r="HN104" s="209">
        <v>2.73</v>
      </c>
      <c r="HO104" s="209">
        <f t="shared" si="12"/>
        <v>0</v>
      </c>
      <c r="HP104" s="207"/>
      <c r="HQ104" s="207"/>
      <c r="HR104" s="207"/>
      <c r="HS104" s="209">
        <v>2.73</v>
      </c>
      <c r="HT104" s="209">
        <f t="shared" si="13"/>
        <v>0</v>
      </c>
      <c r="HU104" s="207"/>
      <c r="HV104" s="207"/>
      <c r="HW104" s="207"/>
      <c r="HX104" s="209">
        <v>2.73</v>
      </c>
      <c r="HY104" s="209">
        <f t="shared" si="14"/>
        <v>0</v>
      </c>
      <c r="HZ104" s="207">
        <v>0</v>
      </c>
      <c r="IA104" s="209">
        <v>3890.25</v>
      </c>
      <c r="IB104" s="209">
        <f t="shared" si="15"/>
        <v>0</v>
      </c>
      <c r="IC104" s="169"/>
      <c r="ID104" s="169"/>
      <c r="IE104" s="169"/>
      <c r="IF104" s="169"/>
      <c r="IG104" s="165"/>
      <c r="IH104" s="165">
        <v>22</v>
      </c>
      <c r="II104" s="165"/>
      <c r="IJ104" s="165"/>
      <c r="IK104" s="165"/>
      <c r="IL104" s="210"/>
      <c r="IM104" s="211">
        <f t="shared" si="16"/>
        <v>0</v>
      </c>
      <c r="IN104" s="209">
        <v>7500</v>
      </c>
      <c r="IO104" s="212">
        <f t="shared" si="17"/>
        <v>0</v>
      </c>
      <c r="IP104" s="209">
        <f t="shared" si="18"/>
        <v>0</v>
      </c>
      <c r="IQ104" s="209">
        <v>10000</v>
      </c>
      <c r="IR104" s="212">
        <f t="shared" si="19"/>
        <v>0</v>
      </c>
      <c r="IS104" s="213" t="s">
        <v>5442</v>
      </c>
      <c r="IT104" s="291"/>
      <c r="IV104" s="66" t="s">
        <v>5448</v>
      </c>
      <c r="IW104" s="66" t="s">
        <v>5449</v>
      </c>
    </row>
    <row r="105" spans="1:257" x14ac:dyDescent="0.4">
      <c r="A105" s="158">
        <f t="shared" si="65"/>
        <v>36</v>
      </c>
      <c r="B105" s="156" t="s">
        <v>887</v>
      </c>
      <c r="C105" s="156">
        <v>114</v>
      </c>
      <c r="D105" s="251">
        <v>74022</v>
      </c>
      <c r="E105" s="370">
        <v>24928</v>
      </c>
      <c r="F105" s="225" t="s">
        <v>5450</v>
      </c>
      <c r="G105" s="251">
        <v>3</v>
      </c>
      <c r="H105" s="156"/>
      <c r="I105" s="156" t="s">
        <v>1026</v>
      </c>
      <c r="J105" s="158" t="s">
        <v>1089</v>
      </c>
      <c r="K105" s="158"/>
      <c r="L105" s="158" t="s">
        <v>1091</v>
      </c>
      <c r="M105" s="158"/>
      <c r="N105" s="205">
        <v>56</v>
      </c>
      <c r="O105" s="158">
        <v>76</v>
      </c>
      <c r="P105" s="203" t="s">
        <v>5451</v>
      </c>
      <c r="Q105" s="158">
        <v>48</v>
      </c>
      <c r="R105" s="158"/>
      <c r="S105" s="158"/>
      <c r="T105" s="158"/>
      <c r="U105" s="158"/>
      <c r="V105" s="367"/>
      <c r="W105" s="366">
        <v>41794</v>
      </c>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t="s">
        <v>5437</v>
      </c>
      <c r="AU105" s="205">
        <v>56</v>
      </c>
      <c r="AV105" s="205">
        <v>20</v>
      </c>
      <c r="AW105" s="205">
        <f t="shared" si="0"/>
        <v>76</v>
      </c>
      <c r="AX105" s="205" t="s">
        <v>5451</v>
      </c>
      <c r="AY105" s="206">
        <v>24</v>
      </c>
      <c r="AZ105" s="205">
        <v>24</v>
      </c>
      <c r="BA105" s="205">
        <f t="shared" si="1"/>
        <v>48</v>
      </c>
      <c r="BB105" s="205"/>
      <c r="BC105" s="207">
        <v>1.0000000000000001E-17</v>
      </c>
      <c r="BD105" s="207">
        <v>9.9999999999999997E-29</v>
      </c>
      <c r="BE105" s="207">
        <v>1.0000000000000001E-30</v>
      </c>
      <c r="BF105" s="207">
        <v>0</v>
      </c>
      <c r="BG105" s="207"/>
      <c r="BH105" s="207">
        <v>0</v>
      </c>
      <c r="BI105" s="207"/>
      <c r="BJ105" s="207"/>
      <c r="BK105" s="207"/>
      <c r="BL105" s="208">
        <v>0</v>
      </c>
      <c r="BM105" s="209">
        <v>249.45</v>
      </c>
      <c r="BN105" s="209">
        <f t="shared" si="2"/>
        <v>0</v>
      </c>
      <c r="BO105" s="207"/>
      <c r="BP105" s="207"/>
      <c r="BQ105" s="207"/>
      <c r="BR105" s="207"/>
      <c r="BS105" s="207"/>
      <c r="BT105" s="207"/>
      <c r="BU105" s="207"/>
      <c r="BV105" s="207"/>
      <c r="BW105" s="207"/>
      <c r="BX105" s="207"/>
      <c r="BY105" s="207"/>
      <c r="BZ105" s="207"/>
      <c r="CA105" s="207"/>
      <c r="CB105" s="207"/>
      <c r="CC105" s="207"/>
      <c r="CD105" s="207"/>
      <c r="CE105" s="207"/>
      <c r="CF105" s="207"/>
      <c r="CG105" s="207">
        <v>0</v>
      </c>
      <c r="CH105" s="207"/>
      <c r="CI105" s="207"/>
      <c r="CJ105" s="207"/>
      <c r="CK105" s="207">
        <v>0</v>
      </c>
      <c r="CL105" s="209">
        <v>477.3</v>
      </c>
      <c r="CM105" s="209">
        <f t="shared" si="3"/>
        <v>0</v>
      </c>
      <c r="CN105" s="207"/>
      <c r="CO105" s="207"/>
      <c r="CP105" s="207"/>
      <c r="CQ105" s="207"/>
      <c r="CR105" s="207"/>
      <c r="CS105" s="207"/>
      <c r="CT105" s="207"/>
      <c r="CU105" s="207"/>
      <c r="CV105" s="207"/>
      <c r="CW105" s="207"/>
      <c r="CX105" s="207"/>
      <c r="CY105" s="207"/>
      <c r="CZ105" s="207"/>
      <c r="DA105" s="207"/>
      <c r="DB105" s="207"/>
      <c r="DC105" s="207"/>
      <c r="DD105" s="207"/>
      <c r="DE105" s="207"/>
      <c r="DF105" s="207">
        <v>0</v>
      </c>
      <c r="DG105" s="207"/>
      <c r="DH105" s="207"/>
      <c r="DI105" s="207"/>
      <c r="DJ105" s="207">
        <v>0</v>
      </c>
      <c r="DK105" s="209">
        <v>120.88</v>
      </c>
      <c r="DL105" s="209">
        <f t="shared" si="4"/>
        <v>0</v>
      </c>
      <c r="DM105" s="207"/>
      <c r="DN105" s="207"/>
      <c r="DO105" s="207"/>
      <c r="DP105" s="207"/>
      <c r="DQ105" s="207"/>
      <c r="DR105" s="207"/>
      <c r="DS105" s="207"/>
      <c r="DT105" s="207"/>
      <c r="DU105" s="207"/>
      <c r="DV105" s="207"/>
      <c r="DW105" s="207"/>
      <c r="DX105" s="207"/>
      <c r="DY105" s="207"/>
      <c r="DZ105" s="207"/>
      <c r="EA105" s="207"/>
      <c r="EB105" s="207"/>
      <c r="EC105" s="207"/>
      <c r="ED105" s="207"/>
      <c r="EE105" s="207">
        <v>0</v>
      </c>
      <c r="EF105" s="207"/>
      <c r="EG105" s="207"/>
      <c r="EH105" s="207"/>
      <c r="EI105" s="207">
        <v>0</v>
      </c>
      <c r="EJ105" s="209">
        <v>191.55</v>
      </c>
      <c r="EK105" s="209">
        <f t="shared" si="5"/>
        <v>0</v>
      </c>
      <c r="EL105" s="207"/>
      <c r="EM105" s="207"/>
      <c r="EN105" s="207"/>
      <c r="EO105" s="207"/>
      <c r="EP105" s="207"/>
      <c r="EQ105" s="207"/>
      <c r="ER105" s="207"/>
      <c r="ES105" s="207"/>
      <c r="ET105" s="207"/>
      <c r="EU105" s="207"/>
      <c r="EV105" s="207"/>
      <c r="EW105" s="207"/>
      <c r="EX105" s="207"/>
      <c r="EY105" s="207"/>
      <c r="EZ105" s="207"/>
      <c r="FA105" s="207"/>
      <c r="FB105" s="207"/>
      <c r="FC105" s="207"/>
      <c r="FD105" s="207">
        <v>0</v>
      </c>
      <c r="FE105" s="207"/>
      <c r="FF105" s="207"/>
      <c r="FG105" s="207"/>
      <c r="FH105" s="207">
        <v>0</v>
      </c>
      <c r="FI105" s="209">
        <v>32.1</v>
      </c>
      <c r="FJ105" s="209">
        <f t="shared" si="6"/>
        <v>0</v>
      </c>
      <c r="FK105" s="207"/>
      <c r="FL105" s="207"/>
      <c r="FM105" s="207"/>
      <c r="FN105" s="207"/>
      <c r="FO105" s="207">
        <v>0</v>
      </c>
      <c r="FP105" s="207"/>
      <c r="FQ105" s="207"/>
      <c r="FR105" s="207"/>
      <c r="FS105" s="207">
        <v>0</v>
      </c>
      <c r="FT105" s="209">
        <v>25.68</v>
      </c>
      <c r="FU105" s="209">
        <f t="shared" si="7"/>
        <v>0</v>
      </c>
      <c r="FV105" s="207"/>
      <c r="FW105" s="207"/>
      <c r="FX105" s="207"/>
      <c r="FY105" s="207"/>
      <c r="FZ105" s="207">
        <v>0</v>
      </c>
      <c r="GA105" s="207"/>
      <c r="GB105" s="207"/>
      <c r="GC105" s="207"/>
      <c r="GD105" s="207">
        <v>0</v>
      </c>
      <c r="GE105" s="209">
        <v>56.12</v>
      </c>
      <c r="GF105" s="209">
        <f t="shared" si="8"/>
        <v>0</v>
      </c>
      <c r="GG105" s="207"/>
      <c r="GH105" s="207"/>
      <c r="GI105" s="207"/>
      <c r="GJ105" s="207"/>
      <c r="GK105" s="207"/>
      <c r="GL105" s="207"/>
      <c r="GM105" s="207"/>
      <c r="GN105" s="207"/>
      <c r="GO105" s="207"/>
      <c r="GP105" s="207"/>
      <c r="GQ105" s="207"/>
      <c r="GR105" s="207"/>
      <c r="GS105" s="207"/>
      <c r="GT105" s="207"/>
      <c r="GU105" s="207"/>
      <c r="GV105" s="207"/>
      <c r="GW105" s="207"/>
      <c r="GX105" s="207" t="s">
        <v>918</v>
      </c>
      <c r="GY105" s="207">
        <v>0</v>
      </c>
      <c r="GZ105" s="207" t="s">
        <v>918</v>
      </c>
      <c r="HA105" s="207">
        <v>0</v>
      </c>
      <c r="HB105" s="207"/>
      <c r="HC105" s="207">
        <v>0</v>
      </c>
      <c r="HD105" s="207">
        <f t="shared" si="66"/>
        <v>0</v>
      </c>
      <c r="HE105" s="207"/>
      <c r="HF105" s="207"/>
      <c r="HG105" s="207"/>
      <c r="HH105" s="207">
        <v>0</v>
      </c>
      <c r="HI105" s="209">
        <v>2.73</v>
      </c>
      <c r="HJ105" s="209">
        <f t="shared" si="11"/>
        <v>0</v>
      </c>
      <c r="HK105" s="207"/>
      <c r="HL105" s="207"/>
      <c r="HM105" s="207">
        <v>0</v>
      </c>
      <c r="HN105" s="209">
        <v>2.73</v>
      </c>
      <c r="HO105" s="209">
        <f t="shared" si="12"/>
        <v>0</v>
      </c>
      <c r="HP105" s="207"/>
      <c r="HQ105" s="207"/>
      <c r="HR105" s="207"/>
      <c r="HS105" s="209">
        <v>2.73</v>
      </c>
      <c r="HT105" s="209">
        <f t="shared" si="13"/>
        <v>0</v>
      </c>
      <c r="HU105" s="207"/>
      <c r="HV105" s="207"/>
      <c r="HW105" s="207"/>
      <c r="HX105" s="209">
        <v>2.73</v>
      </c>
      <c r="HY105" s="209">
        <f t="shared" si="14"/>
        <v>0</v>
      </c>
      <c r="HZ105" s="207">
        <v>0</v>
      </c>
      <c r="IA105" s="209">
        <v>3890.25</v>
      </c>
      <c r="IB105" s="209">
        <f t="shared" si="15"/>
        <v>0</v>
      </c>
      <c r="IC105" s="169">
        <v>16.5</v>
      </c>
      <c r="ID105" s="169"/>
      <c r="IE105" s="169"/>
      <c r="IF105" s="169"/>
      <c r="IG105" s="165"/>
      <c r="IH105" s="165"/>
      <c r="II105" s="165"/>
      <c r="IJ105" s="165"/>
      <c r="IK105" s="165"/>
      <c r="IL105" s="210"/>
      <c r="IM105" s="211">
        <f t="shared" si="16"/>
        <v>0</v>
      </c>
      <c r="IN105" s="209">
        <v>7500</v>
      </c>
      <c r="IO105" s="212">
        <f t="shared" si="17"/>
        <v>0</v>
      </c>
      <c r="IP105" s="209">
        <f t="shared" si="18"/>
        <v>0</v>
      </c>
      <c r="IQ105" s="209">
        <v>10000</v>
      </c>
      <c r="IR105" s="212">
        <f t="shared" si="19"/>
        <v>0</v>
      </c>
      <c r="IS105" s="213" t="s">
        <v>5452</v>
      </c>
      <c r="IT105" s="291"/>
      <c r="IV105" s="66" t="s">
        <v>5453</v>
      </c>
      <c r="IW105" s="66" t="s">
        <v>5454</v>
      </c>
    </row>
    <row r="106" spans="1:257" x14ac:dyDescent="0.4">
      <c r="A106" s="158">
        <f t="shared" si="65"/>
        <v>37</v>
      </c>
      <c r="B106" s="156" t="s">
        <v>887</v>
      </c>
      <c r="C106" s="156">
        <v>180</v>
      </c>
      <c r="D106" s="251">
        <v>91680</v>
      </c>
      <c r="E106" s="375">
        <v>26795</v>
      </c>
      <c r="F106" s="225" t="s">
        <v>5455</v>
      </c>
      <c r="G106" s="251">
        <v>5</v>
      </c>
      <c r="H106" s="156"/>
      <c r="I106" s="156" t="s">
        <v>1734</v>
      </c>
      <c r="J106" s="158" t="s">
        <v>1749</v>
      </c>
      <c r="K106" s="158"/>
      <c r="L106" s="158" t="s">
        <v>1751</v>
      </c>
      <c r="M106" s="158"/>
      <c r="N106" s="205">
        <v>124</v>
      </c>
      <c r="O106" s="158">
        <v>144</v>
      </c>
      <c r="P106" s="203" t="s">
        <v>5456</v>
      </c>
      <c r="Q106" s="158">
        <v>76</v>
      </c>
      <c r="R106" s="158"/>
      <c r="S106" s="158"/>
      <c r="T106" s="158"/>
      <c r="U106" s="158"/>
      <c r="V106" s="367"/>
      <c r="W106" s="366">
        <v>41767</v>
      </c>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t="s">
        <v>5424</v>
      </c>
      <c r="AU106" s="205">
        <v>124</v>
      </c>
      <c r="AV106" s="205">
        <v>20</v>
      </c>
      <c r="AW106" s="205">
        <f t="shared" si="0"/>
        <v>144</v>
      </c>
      <c r="AX106" s="205" t="s">
        <v>5456</v>
      </c>
      <c r="AY106" s="226">
        <v>52</v>
      </c>
      <c r="AZ106" s="205">
        <v>24</v>
      </c>
      <c r="BA106" s="205">
        <f t="shared" si="1"/>
        <v>76</v>
      </c>
      <c r="BB106" s="205"/>
      <c r="BC106" s="207">
        <v>1.0000000000000001E-17</v>
      </c>
      <c r="BD106" s="207">
        <v>9.9999999999999997E-29</v>
      </c>
      <c r="BE106" s="207">
        <v>1.0000000000000001E-30</v>
      </c>
      <c r="BF106" s="207">
        <v>0</v>
      </c>
      <c r="BG106" s="207"/>
      <c r="BH106" s="207">
        <v>0</v>
      </c>
      <c r="BI106" s="207"/>
      <c r="BJ106" s="207"/>
      <c r="BK106" s="207"/>
      <c r="BL106" s="208">
        <v>0</v>
      </c>
      <c r="BM106" s="209">
        <v>249.45</v>
      </c>
      <c r="BN106" s="209">
        <f t="shared" si="2"/>
        <v>0</v>
      </c>
      <c r="BO106" s="207"/>
      <c r="BP106" s="207"/>
      <c r="BQ106" s="207"/>
      <c r="BR106" s="207"/>
      <c r="BS106" s="207"/>
      <c r="BT106" s="207"/>
      <c r="BU106" s="207"/>
      <c r="BV106" s="207"/>
      <c r="BW106" s="207"/>
      <c r="BX106" s="207"/>
      <c r="BY106" s="207"/>
      <c r="BZ106" s="207"/>
      <c r="CA106" s="207"/>
      <c r="CB106" s="207"/>
      <c r="CC106" s="207"/>
      <c r="CD106" s="207"/>
      <c r="CE106" s="207"/>
      <c r="CF106" s="207"/>
      <c r="CG106" s="207">
        <v>0</v>
      </c>
      <c r="CH106" s="207"/>
      <c r="CI106" s="207"/>
      <c r="CJ106" s="207"/>
      <c r="CK106" s="207">
        <v>0</v>
      </c>
      <c r="CL106" s="209">
        <v>477.3</v>
      </c>
      <c r="CM106" s="209">
        <f t="shared" si="3"/>
        <v>0</v>
      </c>
      <c r="CN106" s="207"/>
      <c r="CO106" s="207"/>
      <c r="CP106" s="207"/>
      <c r="CQ106" s="207"/>
      <c r="CR106" s="207"/>
      <c r="CS106" s="207"/>
      <c r="CT106" s="207"/>
      <c r="CU106" s="207"/>
      <c r="CV106" s="207"/>
      <c r="CW106" s="207"/>
      <c r="CX106" s="207"/>
      <c r="CY106" s="207"/>
      <c r="CZ106" s="207"/>
      <c r="DA106" s="207"/>
      <c r="DB106" s="207"/>
      <c r="DC106" s="207"/>
      <c r="DD106" s="207"/>
      <c r="DE106" s="207"/>
      <c r="DF106" s="207">
        <v>0</v>
      </c>
      <c r="DG106" s="207"/>
      <c r="DH106" s="207"/>
      <c r="DI106" s="207"/>
      <c r="DJ106" s="207">
        <v>0</v>
      </c>
      <c r="DK106" s="209">
        <v>120.88</v>
      </c>
      <c r="DL106" s="209">
        <f t="shared" si="4"/>
        <v>0</v>
      </c>
      <c r="DM106" s="207"/>
      <c r="DN106" s="207"/>
      <c r="DO106" s="207"/>
      <c r="DP106" s="207"/>
      <c r="DQ106" s="207"/>
      <c r="DR106" s="207"/>
      <c r="DS106" s="207"/>
      <c r="DT106" s="207"/>
      <c r="DU106" s="207"/>
      <c r="DV106" s="207"/>
      <c r="DW106" s="207"/>
      <c r="DX106" s="207"/>
      <c r="DY106" s="207"/>
      <c r="DZ106" s="207"/>
      <c r="EA106" s="207"/>
      <c r="EB106" s="207"/>
      <c r="EC106" s="207"/>
      <c r="ED106" s="207"/>
      <c r="EE106" s="207">
        <v>0</v>
      </c>
      <c r="EF106" s="207"/>
      <c r="EG106" s="207"/>
      <c r="EH106" s="207"/>
      <c r="EI106" s="207">
        <v>0</v>
      </c>
      <c r="EJ106" s="209">
        <v>191.55</v>
      </c>
      <c r="EK106" s="209">
        <f t="shared" si="5"/>
        <v>0</v>
      </c>
      <c r="EL106" s="207"/>
      <c r="EM106" s="207"/>
      <c r="EN106" s="207"/>
      <c r="EO106" s="207"/>
      <c r="EP106" s="207"/>
      <c r="EQ106" s="207"/>
      <c r="ER106" s="207"/>
      <c r="ES106" s="207"/>
      <c r="ET106" s="207"/>
      <c r="EU106" s="207"/>
      <c r="EV106" s="207"/>
      <c r="EW106" s="207"/>
      <c r="EX106" s="207"/>
      <c r="EY106" s="207"/>
      <c r="EZ106" s="207"/>
      <c r="FA106" s="207"/>
      <c r="FB106" s="207"/>
      <c r="FC106" s="207" t="s">
        <v>4980</v>
      </c>
      <c r="FD106" s="207">
        <v>0</v>
      </c>
      <c r="FE106" s="207"/>
      <c r="FF106" s="207"/>
      <c r="FG106" s="207"/>
      <c r="FH106" s="207">
        <v>0</v>
      </c>
      <c r="FI106" s="209">
        <v>32.1</v>
      </c>
      <c r="FJ106" s="209">
        <f t="shared" si="6"/>
        <v>0</v>
      </c>
      <c r="FK106" s="207"/>
      <c r="FL106" s="207"/>
      <c r="FM106" s="207"/>
      <c r="FN106" s="207"/>
      <c r="FO106" s="207">
        <v>0</v>
      </c>
      <c r="FP106" s="207"/>
      <c r="FQ106" s="207"/>
      <c r="FR106" s="207"/>
      <c r="FS106" s="207">
        <v>0</v>
      </c>
      <c r="FT106" s="209">
        <v>25.68</v>
      </c>
      <c r="FU106" s="209">
        <f t="shared" si="7"/>
        <v>0</v>
      </c>
      <c r="FV106" s="207"/>
      <c r="FW106" s="207"/>
      <c r="FX106" s="207"/>
      <c r="FY106" s="207"/>
      <c r="FZ106" s="207">
        <v>0</v>
      </c>
      <c r="GA106" s="207"/>
      <c r="GB106" s="207"/>
      <c r="GC106" s="207"/>
      <c r="GD106" s="207">
        <v>0</v>
      </c>
      <c r="GE106" s="209">
        <v>56.12</v>
      </c>
      <c r="GF106" s="209">
        <f t="shared" si="8"/>
        <v>0</v>
      </c>
      <c r="GG106" s="207"/>
      <c r="GH106" s="207"/>
      <c r="GI106" s="207"/>
      <c r="GJ106" s="207"/>
      <c r="GK106" s="207"/>
      <c r="GL106" s="207"/>
      <c r="GM106" s="207"/>
      <c r="GN106" s="207"/>
      <c r="GO106" s="207"/>
      <c r="GP106" s="207"/>
      <c r="GQ106" s="207"/>
      <c r="GR106" s="207"/>
      <c r="GS106" s="207"/>
      <c r="GT106" s="207"/>
      <c r="GU106" s="207"/>
      <c r="GV106" s="207"/>
      <c r="GW106" s="207"/>
      <c r="GX106" s="207" t="s">
        <v>918</v>
      </c>
      <c r="GY106" s="207">
        <v>0</v>
      </c>
      <c r="GZ106" s="207" t="s">
        <v>918</v>
      </c>
      <c r="HA106" s="207">
        <v>0</v>
      </c>
      <c r="HB106" s="207"/>
      <c r="HC106" s="207">
        <v>0</v>
      </c>
      <c r="HD106" s="207">
        <f t="shared" si="66"/>
        <v>0</v>
      </c>
      <c r="HE106" s="207"/>
      <c r="HF106" s="207"/>
      <c r="HG106" s="207"/>
      <c r="HH106" s="207">
        <v>0</v>
      </c>
      <c r="HI106" s="209">
        <v>2.73</v>
      </c>
      <c r="HJ106" s="209">
        <f t="shared" si="11"/>
        <v>0</v>
      </c>
      <c r="HK106" s="207"/>
      <c r="HL106" s="207"/>
      <c r="HM106" s="207">
        <v>0</v>
      </c>
      <c r="HN106" s="209">
        <v>2.73</v>
      </c>
      <c r="HO106" s="209">
        <f t="shared" si="12"/>
        <v>0</v>
      </c>
      <c r="HP106" s="207"/>
      <c r="HQ106" s="207"/>
      <c r="HR106" s="207"/>
      <c r="HS106" s="209">
        <v>2.73</v>
      </c>
      <c r="HT106" s="209">
        <f t="shared" si="13"/>
        <v>0</v>
      </c>
      <c r="HU106" s="207"/>
      <c r="HV106" s="207"/>
      <c r="HW106" s="207"/>
      <c r="HX106" s="209">
        <v>2.73</v>
      </c>
      <c r="HY106" s="209">
        <f t="shared" si="14"/>
        <v>0</v>
      </c>
      <c r="HZ106" s="207">
        <v>0</v>
      </c>
      <c r="IA106" s="209">
        <v>3890.25</v>
      </c>
      <c r="IB106" s="209">
        <f t="shared" si="15"/>
        <v>0</v>
      </c>
      <c r="IC106" s="169"/>
      <c r="ID106" s="169"/>
      <c r="IE106" s="169"/>
      <c r="IF106" s="169"/>
      <c r="IG106" s="165"/>
      <c r="IH106" s="165"/>
      <c r="II106" s="165"/>
      <c r="IJ106" s="165"/>
      <c r="IK106" s="165"/>
      <c r="IL106" s="210"/>
      <c r="IM106" s="211">
        <f t="shared" si="16"/>
        <v>0</v>
      </c>
      <c r="IN106" s="209">
        <v>7500</v>
      </c>
      <c r="IO106" s="212">
        <f t="shared" si="17"/>
        <v>0</v>
      </c>
      <c r="IP106" s="209">
        <f t="shared" si="18"/>
        <v>0</v>
      </c>
      <c r="IQ106" s="209">
        <v>10000</v>
      </c>
      <c r="IR106" s="212">
        <f t="shared" si="19"/>
        <v>0</v>
      </c>
      <c r="IS106" s="213"/>
      <c r="IT106" s="291"/>
      <c r="IV106" s="66" t="s">
        <v>5457</v>
      </c>
      <c r="IW106" s="66" t="s">
        <v>5458</v>
      </c>
    </row>
    <row r="107" spans="1:257" x14ac:dyDescent="0.4">
      <c r="A107" s="158">
        <f t="shared" si="65"/>
        <v>38</v>
      </c>
      <c r="B107" s="156" t="s">
        <v>887</v>
      </c>
      <c r="C107" s="156">
        <v>181</v>
      </c>
      <c r="D107" s="251">
        <v>79157</v>
      </c>
      <c r="E107" s="251">
        <v>26811</v>
      </c>
      <c r="F107" s="225" t="s">
        <v>5459</v>
      </c>
      <c r="G107" s="251">
        <v>5</v>
      </c>
      <c r="H107" s="156"/>
      <c r="I107" s="156" t="s">
        <v>1734</v>
      </c>
      <c r="J107" s="158" t="s">
        <v>1754</v>
      </c>
      <c r="K107" s="158"/>
      <c r="L107" s="158" t="s">
        <v>1756</v>
      </c>
      <c r="M107" s="158"/>
      <c r="N107" s="205">
        <v>57</v>
      </c>
      <c r="O107" s="158">
        <v>77</v>
      </c>
      <c r="P107" s="203" t="s">
        <v>5460</v>
      </c>
      <c r="Q107" s="158">
        <v>54</v>
      </c>
      <c r="R107" s="158"/>
      <c r="S107" s="158"/>
      <c r="T107" s="158"/>
      <c r="U107" s="158"/>
      <c r="V107" s="367"/>
      <c r="W107" s="366">
        <v>41740</v>
      </c>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t="s">
        <v>5364</v>
      </c>
      <c r="AU107" s="205">
        <v>57</v>
      </c>
      <c r="AV107" s="205">
        <v>20</v>
      </c>
      <c r="AW107" s="205">
        <f t="shared" si="0"/>
        <v>77</v>
      </c>
      <c r="AX107" s="205" t="s">
        <v>5460</v>
      </c>
      <c r="AY107" s="226">
        <v>30</v>
      </c>
      <c r="AZ107" s="205">
        <v>24</v>
      </c>
      <c r="BA107" s="205">
        <f t="shared" si="1"/>
        <v>54</v>
      </c>
      <c r="BB107" s="205"/>
      <c r="BC107" s="207">
        <v>1.0000000000000001E-17</v>
      </c>
      <c r="BD107" s="207">
        <v>9.9999999999999997E-29</v>
      </c>
      <c r="BE107" s="207">
        <v>1.0000000000000001E-30</v>
      </c>
      <c r="BF107" s="207">
        <v>0</v>
      </c>
      <c r="BG107" s="207"/>
      <c r="BH107" s="207">
        <v>0</v>
      </c>
      <c r="BI107" s="207"/>
      <c r="BJ107" s="207"/>
      <c r="BK107" s="207"/>
      <c r="BL107" s="208">
        <v>0</v>
      </c>
      <c r="BM107" s="209">
        <v>249.45</v>
      </c>
      <c r="BN107" s="209">
        <f t="shared" si="2"/>
        <v>0</v>
      </c>
      <c r="BO107" s="207"/>
      <c r="BP107" s="207"/>
      <c r="BQ107" s="207"/>
      <c r="BR107" s="207"/>
      <c r="BS107" s="207"/>
      <c r="BT107" s="207"/>
      <c r="BU107" s="207"/>
      <c r="BV107" s="207"/>
      <c r="BW107" s="207"/>
      <c r="BX107" s="207"/>
      <c r="BY107" s="207"/>
      <c r="BZ107" s="207"/>
      <c r="CA107" s="207"/>
      <c r="CB107" s="207"/>
      <c r="CC107" s="207"/>
      <c r="CD107" s="207"/>
      <c r="CE107" s="207"/>
      <c r="CF107" s="207"/>
      <c r="CG107" s="207">
        <v>0</v>
      </c>
      <c r="CH107" s="207"/>
      <c r="CI107" s="207"/>
      <c r="CJ107" s="207"/>
      <c r="CK107" s="207">
        <v>0</v>
      </c>
      <c r="CL107" s="209">
        <v>477.3</v>
      </c>
      <c r="CM107" s="209">
        <f t="shared" si="3"/>
        <v>0</v>
      </c>
      <c r="CN107" s="207"/>
      <c r="CO107" s="207"/>
      <c r="CP107" s="207"/>
      <c r="CQ107" s="207"/>
      <c r="CR107" s="207"/>
      <c r="CS107" s="207"/>
      <c r="CT107" s="207"/>
      <c r="CU107" s="207"/>
      <c r="CV107" s="207"/>
      <c r="CW107" s="207"/>
      <c r="CX107" s="207"/>
      <c r="CY107" s="207"/>
      <c r="CZ107" s="207"/>
      <c r="DA107" s="207"/>
      <c r="DB107" s="207"/>
      <c r="DC107" s="207"/>
      <c r="DD107" s="207"/>
      <c r="DE107" s="207"/>
      <c r="DF107" s="207">
        <v>0</v>
      </c>
      <c r="DG107" s="207"/>
      <c r="DH107" s="207"/>
      <c r="DI107" s="207"/>
      <c r="DJ107" s="207">
        <v>0</v>
      </c>
      <c r="DK107" s="209">
        <v>120.88</v>
      </c>
      <c r="DL107" s="209">
        <f t="shared" si="4"/>
        <v>0</v>
      </c>
      <c r="DM107" s="207"/>
      <c r="DN107" s="207"/>
      <c r="DO107" s="207"/>
      <c r="DP107" s="207"/>
      <c r="DQ107" s="207"/>
      <c r="DR107" s="207"/>
      <c r="DS107" s="207"/>
      <c r="DT107" s="207"/>
      <c r="DU107" s="207"/>
      <c r="DV107" s="207"/>
      <c r="DW107" s="207"/>
      <c r="DX107" s="207"/>
      <c r="DY107" s="207"/>
      <c r="DZ107" s="207"/>
      <c r="EA107" s="207"/>
      <c r="EB107" s="207"/>
      <c r="EC107" s="207"/>
      <c r="ED107" s="207"/>
      <c r="EE107" s="207">
        <v>0</v>
      </c>
      <c r="EF107" s="207"/>
      <c r="EG107" s="207"/>
      <c r="EH107" s="207"/>
      <c r="EI107" s="207">
        <v>0</v>
      </c>
      <c r="EJ107" s="209">
        <v>191.55</v>
      </c>
      <c r="EK107" s="209">
        <f t="shared" si="5"/>
        <v>0</v>
      </c>
      <c r="EL107" s="207"/>
      <c r="EM107" s="207"/>
      <c r="EN107" s="207"/>
      <c r="EO107" s="207"/>
      <c r="EP107" s="207"/>
      <c r="EQ107" s="207"/>
      <c r="ER107" s="207"/>
      <c r="ES107" s="207"/>
      <c r="ET107" s="207"/>
      <c r="EU107" s="207"/>
      <c r="EV107" s="207"/>
      <c r="EW107" s="207"/>
      <c r="EX107" s="207"/>
      <c r="EY107" s="207"/>
      <c r="EZ107" s="207"/>
      <c r="FA107" s="207"/>
      <c r="FB107" s="207"/>
      <c r="FC107" s="207" t="s">
        <v>4980</v>
      </c>
      <c r="FD107" s="207">
        <v>0</v>
      </c>
      <c r="FE107" s="207"/>
      <c r="FF107" s="207"/>
      <c r="FG107" s="207"/>
      <c r="FH107" s="207">
        <v>0</v>
      </c>
      <c r="FI107" s="209">
        <v>32.1</v>
      </c>
      <c r="FJ107" s="209">
        <f t="shared" si="6"/>
        <v>0</v>
      </c>
      <c r="FK107" s="207"/>
      <c r="FL107" s="207"/>
      <c r="FM107" s="207"/>
      <c r="FN107" s="207"/>
      <c r="FO107" s="207">
        <v>0</v>
      </c>
      <c r="FP107" s="207"/>
      <c r="FQ107" s="207"/>
      <c r="FR107" s="207"/>
      <c r="FS107" s="207">
        <v>0</v>
      </c>
      <c r="FT107" s="209">
        <v>25.68</v>
      </c>
      <c r="FU107" s="209">
        <f t="shared" si="7"/>
        <v>0</v>
      </c>
      <c r="FV107" s="207"/>
      <c r="FW107" s="207"/>
      <c r="FX107" s="207"/>
      <c r="FY107" s="207"/>
      <c r="FZ107" s="207">
        <v>0</v>
      </c>
      <c r="GA107" s="207"/>
      <c r="GB107" s="207"/>
      <c r="GC107" s="207"/>
      <c r="GD107" s="207">
        <v>0</v>
      </c>
      <c r="GE107" s="209">
        <v>56.12</v>
      </c>
      <c r="GF107" s="209">
        <f t="shared" si="8"/>
        <v>0</v>
      </c>
      <c r="GG107" s="207"/>
      <c r="GH107" s="207"/>
      <c r="GI107" s="207"/>
      <c r="GJ107" s="207"/>
      <c r="GK107" s="207"/>
      <c r="GL107" s="207"/>
      <c r="GM107" s="207"/>
      <c r="GN107" s="207"/>
      <c r="GO107" s="207"/>
      <c r="GP107" s="207"/>
      <c r="GQ107" s="207"/>
      <c r="GR107" s="207"/>
      <c r="GS107" s="207"/>
      <c r="GT107" s="207"/>
      <c r="GU107" s="207"/>
      <c r="GV107" s="207"/>
      <c r="GW107" s="207"/>
      <c r="GX107" s="207" t="s">
        <v>918</v>
      </c>
      <c r="GY107" s="207">
        <v>0</v>
      </c>
      <c r="GZ107" s="207" t="s">
        <v>918</v>
      </c>
      <c r="HA107" s="207">
        <v>0</v>
      </c>
      <c r="HB107" s="207"/>
      <c r="HC107" s="207">
        <v>0</v>
      </c>
      <c r="HD107" s="207">
        <f t="shared" si="66"/>
        <v>0</v>
      </c>
      <c r="HE107" s="207"/>
      <c r="HF107" s="207"/>
      <c r="HG107" s="207"/>
      <c r="HH107" s="207">
        <v>0</v>
      </c>
      <c r="HI107" s="209">
        <v>2.73</v>
      </c>
      <c r="HJ107" s="209">
        <f t="shared" si="11"/>
        <v>0</v>
      </c>
      <c r="HK107" s="207"/>
      <c r="HL107" s="207"/>
      <c r="HM107" s="207">
        <v>0</v>
      </c>
      <c r="HN107" s="209">
        <v>2.73</v>
      </c>
      <c r="HO107" s="209">
        <f t="shared" si="12"/>
        <v>0</v>
      </c>
      <c r="HP107" s="207"/>
      <c r="HQ107" s="207"/>
      <c r="HR107" s="207"/>
      <c r="HS107" s="209">
        <v>2.73</v>
      </c>
      <c r="HT107" s="209">
        <f t="shared" si="13"/>
        <v>0</v>
      </c>
      <c r="HU107" s="207"/>
      <c r="HV107" s="207"/>
      <c r="HW107" s="207"/>
      <c r="HX107" s="209">
        <v>2.73</v>
      </c>
      <c r="HY107" s="209">
        <f t="shared" si="14"/>
        <v>0</v>
      </c>
      <c r="HZ107" s="207">
        <v>0</v>
      </c>
      <c r="IA107" s="209">
        <v>3890.25</v>
      </c>
      <c r="IB107" s="209">
        <f t="shared" si="15"/>
        <v>0</v>
      </c>
      <c r="IC107" s="169"/>
      <c r="ID107" s="169"/>
      <c r="IE107" s="169"/>
      <c r="IF107" s="169"/>
      <c r="IG107" s="165"/>
      <c r="IH107" s="165"/>
      <c r="II107" s="165"/>
      <c r="IJ107" s="165"/>
      <c r="IK107" s="165"/>
      <c r="IL107" s="210"/>
      <c r="IM107" s="211">
        <f t="shared" si="16"/>
        <v>0</v>
      </c>
      <c r="IN107" s="209">
        <v>7500</v>
      </c>
      <c r="IO107" s="212">
        <f t="shared" si="17"/>
        <v>0</v>
      </c>
      <c r="IP107" s="209">
        <f t="shared" si="18"/>
        <v>0</v>
      </c>
      <c r="IQ107" s="209">
        <v>10000</v>
      </c>
      <c r="IR107" s="212">
        <f t="shared" si="19"/>
        <v>0</v>
      </c>
      <c r="IS107" s="213"/>
      <c r="IT107" s="291"/>
      <c r="IV107" s="66" t="s">
        <v>5461</v>
      </c>
      <c r="IW107" s="66" t="s">
        <v>5462</v>
      </c>
    </row>
    <row r="108" spans="1:257" x14ac:dyDescent="0.4">
      <c r="A108" s="158">
        <f t="shared" si="65"/>
        <v>39</v>
      </c>
      <c r="B108" s="156" t="s">
        <v>887</v>
      </c>
      <c r="C108" s="156">
        <v>182</v>
      </c>
      <c r="D108" s="251">
        <v>79158</v>
      </c>
      <c r="E108" s="219">
        <v>26832</v>
      </c>
      <c r="F108" s="225" t="s">
        <v>5463</v>
      </c>
      <c r="G108" s="251">
        <v>5</v>
      </c>
      <c r="H108" s="156"/>
      <c r="I108" s="156" t="s">
        <v>1734</v>
      </c>
      <c r="J108" s="158" t="s">
        <v>1760</v>
      </c>
      <c r="K108" s="158"/>
      <c r="L108" s="158" t="s">
        <v>1762</v>
      </c>
      <c r="M108" s="158"/>
      <c r="N108" s="205">
        <v>53</v>
      </c>
      <c r="O108" s="158">
        <v>73</v>
      </c>
      <c r="P108" s="203" t="s">
        <v>5363</v>
      </c>
      <c r="Q108" s="158">
        <v>64</v>
      </c>
      <c r="R108" s="158"/>
      <c r="S108" s="158"/>
      <c r="T108" s="158"/>
      <c r="U108" s="158"/>
      <c r="V108" s="367"/>
      <c r="W108" s="366"/>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t="s">
        <v>5311</v>
      </c>
      <c r="AU108" s="205">
        <v>53</v>
      </c>
      <c r="AV108" s="205">
        <v>20</v>
      </c>
      <c r="AW108" s="205">
        <f t="shared" si="0"/>
        <v>73</v>
      </c>
      <c r="AX108" s="205" t="s">
        <v>5363</v>
      </c>
      <c r="AY108" s="226">
        <v>40</v>
      </c>
      <c r="AZ108" s="205">
        <v>24</v>
      </c>
      <c r="BA108" s="205">
        <f t="shared" si="1"/>
        <v>64</v>
      </c>
      <c r="BB108" s="205"/>
      <c r="BC108" s="207">
        <v>1.0000000000000001E-17</v>
      </c>
      <c r="BD108" s="207">
        <v>9.9999999999999997E-29</v>
      </c>
      <c r="BE108" s="207">
        <v>1.0000000000000001E-30</v>
      </c>
      <c r="BF108" s="207">
        <v>2</v>
      </c>
      <c r="BG108" s="207"/>
      <c r="BH108" s="207">
        <v>1</v>
      </c>
      <c r="BI108" s="207"/>
      <c r="BJ108" s="207"/>
      <c r="BK108" s="207"/>
      <c r="BL108" s="208">
        <v>50</v>
      </c>
      <c r="BM108" s="209">
        <v>249.45</v>
      </c>
      <c r="BN108" s="209">
        <f t="shared" si="2"/>
        <v>12472.5</v>
      </c>
      <c r="BO108" s="207"/>
      <c r="BP108" s="207"/>
      <c r="BQ108" s="207"/>
      <c r="BR108" s="207"/>
      <c r="BS108" s="207"/>
      <c r="BT108" s="207"/>
      <c r="BU108" s="207"/>
      <c r="BV108" s="207"/>
      <c r="BW108" s="207"/>
      <c r="BX108" s="207"/>
      <c r="BY108" s="207"/>
      <c r="BZ108" s="207"/>
      <c r="CA108" s="207"/>
      <c r="CB108" s="207">
        <v>50</v>
      </c>
      <c r="CC108" s="207"/>
      <c r="CD108" s="207"/>
      <c r="CE108" s="207"/>
      <c r="CF108" s="207"/>
      <c r="CG108" s="207">
        <v>0</v>
      </c>
      <c r="CH108" s="207"/>
      <c r="CI108" s="207"/>
      <c r="CJ108" s="207"/>
      <c r="CK108" s="207">
        <v>0</v>
      </c>
      <c r="CL108" s="209">
        <v>477.3</v>
      </c>
      <c r="CM108" s="209">
        <f t="shared" si="3"/>
        <v>0</v>
      </c>
      <c r="CN108" s="207"/>
      <c r="CO108" s="207"/>
      <c r="CP108" s="207"/>
      <c r="CQ108" s="207"/>
      <c r="CR108" s="207"/>
      <c r="CS108" s="207"/>
      <c r="CT108" s="207"/>
      <c r="CU108" s="207"/>
      <c r="CV108" s="207"/>
      <c r="CW108" s="207"/>
      <c r="CX108" s="207"/>
      <c r="CY108" s="207"/>
      <c r="CZ108" s="207"/>
      <c r="DA108" s="207"/>
      <c r="DB108" s="207"/>
      <c r="DC108" s="207"/>
      <c r="DD108" s="207"/>
      <c r="DE108" s="207"/>
      <c r="DF108" s="207">
        <v>0</v>
      </c>
      <c r="DG108" s="207"/>
      <c r="DH108" s="207"/>
      <c r="DI108" s="207"/>
      <c r="DJ108" s="207">
        <v>0</v>
      </c>
      <c r="DK108" s="209">
        <v>120.88</v>
      </c>
      <c r="DL108" s="209">
        <f t="shared" si="4"/>
        <v>0</v>
      </c>
      <c r="DM108" s="207"/>
      <c r="DN108" s="207"/>
      <c r="DO108" s="207"/>
      <c r="DP108" s="207"/>
      <c r="DQ108" s="207"/>
      <c r="DR108" s="207"/>
      <c r="DS108" s="207"/>
      <c r="DT108" s="207"/>
      <c r="DU108" s="207"/>
      <c r="DV108" s="207"/>
      <c r="DW108" s="207"/>
      <c r="DX108" s="207"/>
      <c r="DY108" s="207"/>
      <c r="DZ108" s="207"/>
      <c r="EA108" s="207"/>
      <c r="EB108" s="207"/>
      <c r="EC108" s="207"/>
      <c r="ED108" s="207"/>
      <c r="EE108" s="207">
        <v>0</v>
      </c>
      <c r="EF108" s="207"/>
      <c r="EG108" s="207"/>
      <c r="EH108" s="207"/>
      <c r="EI108" s="207">
        <v>0</v>
      </c>
      <c r="EJ108" s="209">
        <v>191.55</v>
      </c>
      <c r="EK108" s="209">
        <f t="shared" si="5"/>
        <v>0</v>
      </c>
      <c r="EL108" s="207"/>
      <c r="EM108" s="207"/>
      <c r="EN108" s="207"/>
      <c r="EO108" s="207"/>
      <c r="EP108" s="207"/>
      <c r="EQ108" s="207"/>
      <c r="ER108" s="207"/>
      <c r="ES108" s="207"/>
      <c r="ET108" s="207"/>
      <c r="EU108" s="207"/>
      <c r="EV108" s="207"/>
      <c r="EW108" s="207"/>
      <c r="EX108" s="207"/>
      <c r="EY108" s="207"/>
      <c r="EZ108" s="207"/>
      <c r="FA108" s="207"/>
      <c r="FB108" s="207"/>
      <c r="FC108" s="207" t="s">
        <v>4980</v>
      </c>
      <c r="FD108" s="207">
        <v>0</v>
      </c>
      <c r="FE108" s="207"/>
      <c r="FF108" s="207"/>
      <c r="FG108" s="207"/>
      <c r="FH108" s="207">
        <v>0</v>
      </c>
      <c r="FI108" s="209">
        <v>32.1</v>
      </c>
      <c r="FJ108" s="209">
        <f t="shared" si="6"/>
        <v>0</v>
      </c>
      <c r="FK108" s="207"/>
      <c r="FL108" s="207"/>
      <c r="FM108" s="207"/>
      <c r="FN108" s="207"/>
      <c r="FO108" s="207">
        <v>0</v>
      </c>
      <c r="FP108" s="207"/>
      <c r="FQ108" s="207"/>
      <c r="FR108" s="207"/>
      <c r="FS108" s="207">
        <v>0</v>
      </c>
      <c r="FT108" s="209">
        <v>25.68</v>
      </c>
      <c r="FU108" s="209">
        <f t="shared" si="7"/>
        <v>0</v>
      </c>
      <c r="FV108" s="207"/>
      <c r="FW108" s="207"/>
      <c r="FX108" s="207"/>
      <c r="FY108" s="207"/>
      <c r="FZ108" s="207">
        <v>0</v>
      </c>
      <c r="GA108" s="207"/>
      <c r="GB108" s="207"/>
      <c r="GC108" s="207"/>
      <c r="GD108" s="207">
        <v>0</v>
      </c>
      <c r="GE108" s="209">
        <v>56.12</v>
      </c>
      <c r="GF108" s="209">
        <f t="shared" si="8"/>
        <v>0</v>
      </c>
      <c r="GG108" s="207"/>
      <c r="GH108" s="207"/>
      <c r="GI108" s="207"/>
      <c r="GJ108" s="207"/>
      <c r="GK108" s="207"/>
      <c r="GL108" s="207"/>
      <c r="GM108" s="207"/>
      <c r="GN108" s="207"/>
      <c r="GO108" s="207"/>
      <c r="GP108" s="207"/>
      <c r="GQ108" s="207"/>
      <c r="GR108" s="207"/>
      <c r="GS108" s="207"/>
      <c r="GT108" s="207"/>
      <c r="GU108" s="207"/>
      <c r="GV108" s="207"/>
      <c r="GW108" s="207"/>
      <c r="GX108" s="207" t="s">
        <v>918</v>
      </c>
      <c r="GY108" s="207">
        <v>0</v>
      </c>
      <c r="GZ108" s="207" t="s">
        <v>918</v>
      </c>
      <c r="HA108" s="207">
        <v>0</v>
      </c>
      <c r="HB108" s="207"/>
      <c r="HC108" s="207">
        <v>1</v>
      </c>
      <c r="HD108" s="207">
        <f t="shared" si="66"/>
        <v>1200</v>
      </c>
      <c r="HE108" s="207">
        <v>1</v>
      </c>
      <c r="HF108" s="207"/>
      <c r="HG108" s="207"/>
      <c r="HH108" s="207">
        <v>400</v>
      </c>
      <c r="HI108" s="209">
        <v>2.73</v>
      </c>
      <c r="HJ108" s="209">
        <f t="shared" si="11"/>
        <v>1092</v>
      </c>
      <c r="HK108" s="207">
        <v>1</v>
      </c>
      <c r="HL108" s="207"/>
      <c r="HM108" s="207">
        <v>400</v>
      </c>
      <c r="HN108" s="209">
        <v>2.73</v>
      </c>
      <c r="HO108" s="209">
        <f t="shared" si="12"/>
        <v>1092</v>
      </c>
      <c r="HP108" s="207">
        <v>1</v>
      </c>
      <c r="HQ108" s="207"/>
      <c r="HR108" s="207">
        <v>400</v>
      </c>
      <c r="HS108" s="209">
        <v>2.73</v>
      </c>
      <c r="HT108" s="209">
        <f t="shared" si="13"/>
        <v>1092</v>
      </c>
      <c r="HU108" s="207"/>
      <c r="HV108" s="207"/>
      <c r="HW108" s="207"/>
      <c r="HX108" s="209">
        <v>2.73</v>
      </c>
      <c r="HY108" s="209">
        <f t="shared" si="14"/>
        <v>0</v>
      </c>
      <c r="HZ108" s="207">
        <v>2</v>
      </c>
      <c r="IA108" s="209">
        <v>3890.25</v>
      </c>
      <c r="IB108" s="209">
        <f t="shared" si="15"/>
        <v>7780.5</v>
      </c>
      <c r="IC108" s="169"/>
      <c r="ID108" s="169"/>
      <c r="IE108" s="169"/>
      <c r="IF108" s="169"/>
      <c r="IG108" s="165"/>
      <c r="IH108" s="165"/>
      <c r="II108" s="165"/>
      <c r="IJ108" s="165"/>
      <c r="IK108" s="165"/>
      <c r="IL108" s="210"/>
      <c r="IM108" s="211">
        <f t="shared" si="16"/>
        <v>12472.5</v>
      </c>
      <c r="IN108" s="209">
        <v>7500</v>
      </c>
      <c r="IO108" s="212">
        <f t="shared" si="17"/>
        <v>2</v>
      </c>
      <c r="IP108" s="209">
        <f t="shared" si="18"/>
        <v>11056.5</v>
      </c>
      <c r="IQ108" s="209">
        <v>10000</v>
      </c>
      <c r="IR108" s="212">
        <f t="shared" si="19"/>
        <v>2</v>
      </c>
      <c r="IS108" s="213"/>
      <c r="IT108" s="291"/>
      <c r="IV108" s="66" t="s">
        <v>5464</v>
      </c>
      <c r="IW108" s="66" t="s">
        <v>5465</v>
      </c>
    </row>
    <row r="109" spans="1:257" x14ac:dyDescent="0.4">
      <c r="A109" s="158">
        <f t="shared" si="65"/>
        <v>40</v>
      </c>
      <c r="B109" s="156" t="s">
        <v>887</v>
      </c>
      <c r="C109" s="156">
        <v>183</v>
      </c>
      <c r="D109" s="251">
        <v>11649</v>
      </c>
      <c r="E109" s="370">
        <v>26887</v>
      </c>
      <c r="F109" s="225" t="s">
        <v>5466</v>
      </c>
      <c r="G109" s="251">
        <v>5</v>
      </c>
      <c r="H109" s="156"/>
      <c r="I109" s="156" t="s">
        <v>1734</v>
      </c>
      <c r="J109" s="158" t="s">
        <v>1778</v>
      </c>
      <c r="K109" s="158"/>
      <c r="L109" s="158" t="s">
        <v>1780</v>
      </c>
      <c r="M109" s="158"/>
      <c r="N109" s="205">
        <v>70</v>
      </c>
      <c r="O109" s="158">
        <v>90</v>
      </c>
      <c r="P109" s="203" t="s">
        <v>5467</v>
      </c>
      <c r="Q109" s="158">
        <v>92</v>
      </c>
      <c r="R109" s="158"/>
      <c r="S109" s="158"/>
      <c r="T109" s="158"/>
      <c r="U109" s="158"/>
      <c r="V109" s="367"/>
      <c r="W109" s="366">
        <v>41796</v>
      </c>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t="s">
        <v>5243</v>
      </c>
      <c r="AU109" s="205">
        <v>70</v>
      </c>
      <c r="AV109" s="205">
        <v>20</v>
      </c>
      <c r="AW109" s="205">
        <f t="shared" si="0"/>
        <v>90</v>
      </c>
      <c r="AX109" s="205" t="s">
        <v>5467</v>
      </c>
      <c r="AY109" s="226">
        <v>68</v>
      </c>
      <c r="AZ109" s="205">
        <v>24</v>
      </c>
      <c r="BA109" s="205">
        <f t="shared" si="1"/>
        <v>92</v>
      </c>
      <c r="BB109" s="205"/>
      <c r="BC109" s="207">
        <v>1.0000000000000001E-17</v>
      </c>
      <c r="BD109" s="207">
        <v>9.9999999999999997E-29</v>
      </c>
      <c r="BE109" s="207">
        <v>1.0000000000000001E-30</v>
      </c>
      <c r="BF109" s="207">
        <v>4</v>
      </c>
      <c r="BG109" s="207"/>
      <c r="BH109" s="207">
        <v>0</v>
      </c>
      <c r="BI109" s="207"/>
      <c r="BJ109" s="207"/>
      <c r="BK109" s="207"/>
      <c r="BL109" s="208">
        <v>0</v>
      </c>
      <c r="BM109" s="209">
        <v>249.45</v>
      </c>
      <c r="BN109" s="209">
        <f t="shared" si="2"/>
        <v>0</v>
      </c>
      <c r="BO109" s="207"/>
      <c r="BP109" s="207"/>
      <c r="BQ109" s="207"/>
      <c r="BR109" s="207"/>
      <c r="BS109" s="207"/>
      <c r="BT109" s="207"/>
      <c r="BU109" s="207"/>
      <c r="BV109" s="207"/>
      <c r="BW109" s="207"/>
      <c r="BX109" s="207"/>
      <c r="BY109" s="207"/>
      <c r="BZ109" s="207"/>
      <c r="CA109" s="207"/>
      <c r="CB109" s="207"/>
      <c r="CC109" s="207"/>
      <c r="CD109" s="207"/>
      <c r="CE109" s="207"/>
      <c r="CF109" s="207"/>
      <c r="CG109" s="207">
        <v>0</v>
      </c>
      <c r="CH109" s="207"/>
      <c r="CI109" s="207"/>
      <c r="CJ109" s="207"/>
      <c r="CK109" s="207">
        <v>0</v>
      </c>
      <c r="CL109" s="209">
        <v>477.3</v>
      </c>
      <c r="CM109" s="209">
        <f t="shared" si="3"/>
        <v>0</v>
      </c>
      <c r="CN109" s="207"/>
      <c r="CO109" s="207"/>
      <c r="CP109" s="207"/>
      <c r="CQ109" s="207"/>
      <c r="CR109" s="207"/>
      <c r="CS109" s="207"/>
      <c r="CT109" s="207"/>
      <c r="CU109" s="207"/>
      <c r="CV109" s="207"/>
      <c r="CW109" s="207"/>
      <c r="CX109" s="207"/>
      <c r="CY109" s="207"/>
      <c r="CZ109" s="207"/>
      <c r="DA109" s="207"/>
      <c r="DB109" s="207"/>
      <c r="DC109" s="207"/>
      <c r="DD109" s="207"/>
      <c r="DE109" s="207"/>
      <c r="DF109" s="207">
        <v>1</v>
      </c>
      <c r="DG109" s="207"/>
      <c r="DH109" s="207"/>
      <c r="DI109" s="207"/>
      <c r="DJ109" s="207">
        <v>60</v>
      </c>
      <c r="DK109" s="209">
        <v>120.88</v>
      </c>
      <c r="DL109" s="209">
        <f t="shared" si="4"/>
        <v>7252.7999999999993</v>
      </c>
      <c r="DM109" s="207"/>
      <c r="DN109" s="207"/>
      <c r="DO109" s="207"/>
      <c r="DP109" s="207"/>
      <c r="DQ109" s="207"/>
      <c r="DR109" s="207"/>
      <c r="DS109" s="207"/>
      <c r="DT109" s="207"/>
      <c r="DU109" s="207"/>
      <c r="DV109" s="207"/>
      <c r="DW109" s="207"/>
      <c r="DX109" s="207"/>
      <c r="DY109" s="207"/>
      <c r="DZ109" s="207">
        <v>60</v>
      </c>
      <c r="EA109" s="207"/>
      <c r="EB109" s="207"/>
      <c r="EC109" s="207"/>
      <c r="ED109" s="207"/>
      <c r="EE109" s="207">
        <v>0</v>
      </c>
      <c r="EF109" s="207"/>
      <c r="EG109" s="207"/>
      <c r="EH109" s="207"/>
      <c r="EI109" s="207">
        <v>0</v>
      </c>
      <c r="EJ109" s="209">
        <v>191.55</v>
      </c>
      <c r="EK109" s="209">
        <f t="shared" si="5"/>
        <v>0</v>
      </c>
      <c r="EL109" s="207"/>
      <c r="EM109" s="207"/>
      <c r="EN109" s="207"/>
      <c r="EO109" s="207"/>
      <c r="EP109" s="207"/>
      <c r="EQ109" s="207"/>
      <c r="ER109" s="207"/>
      <c r="ES109" s="207"/>
      <c r="ET109" s="207"/>
      <c r="EU109" s="207"/>
      <c r="EV109" s="207"/>
      <c r="EW109" s="207"/>
      <c r="EX109" s="207"/>
      <c r="EY109" s="207"/>
      <c r="EZ109" s="207"/>
      <c r="FA109" s="207"/>
      <c r="FB109" s="207"/>
      <c r="FC109" s="207" t="s">
        <v>4980</v>
      </c>
      <c r="FD109" s="207">
        <v>0</v>
      </c>
      <c r="FE109" s="207"/>
      <c r="FF109" s="207"/>
      <c r="FG109" s="207"/>
      <c r="FH109" s="207">
        <v>0</v>
      </c>
      <c r="FI109" s="209">
        <v>32.1</v>
      </c>
      <c r="FJ109" s="209">
        <f t="shared" si="6"/>
        <v>0</v>
      </c>
      <c r="FK109" s="207"/>
      <c r="FL109" s="207"/>
      <c r="FM109" s="207"/>
      <c r="FN109" s="207"/>
      <c r="FO109" s="207">
        <v>0</v>
      </c>
      <c r="FP109" s="207"/>
      <c r="FQ109" s="207"/>
      <c r="FR109" s="207"/>
      <c r="FS109" s="207">
        <v>0</v>
      </c>
      <c r="FT109" s="209">
        <v>25.68</v>
      </c>
      <c r="FU109" s="209">
        <f t="shared" si="7"/>
        <v>0</v>
      </c>
      <c r="FV109" s="207"/>
      <c r="FW109" s="207"/>
      <c r="FX109" s="207"/>
      <c r="FY109" s="207"/>
      <c r="FZ109" s="207">
        <v>0</v>
      </c>
      <c r="GA109" s="207"/>
      <c r="GB109" s="207"/>
      <c r="GC109" s="207"/>
      <c r="GD109" s="207">
        <v>0</v>
      </c>
      <c r="GE109" s="209">
        <v>56.12</v>
      </c>
      <c r="GF109" s="209">
        <f t="shared" si="8"/>
        <v>0</v>
      </c>
      <c r="GG109" s="207"/>
      <c r="GH109" s="207"/>
      <c r="GI109" s="207"/>
      <c r="GJ109" s="207"/>
      <c r="GK109" s="207"/>
      <c r="GL109" s="207"/>
      <c r="GM109" s="207"/>
      <c r="GN109" s="207"/>
      <c r="GO109" s="207"/>
      <c r="GP109" s="207"/>
      <c r="GQ109" s="207"/>
      <c r="GR109" s="207"/>
      <c r="GS109" s="207"/>
      <c r="GT109" s="207"/>
      <c r="GU109" s="207"/>
      <c r="GV109" s="207"/>
      <c r="GW109" s="207"/>
      <c r="GX109" s="207" t="s">
        <v>918</v>
      </c>
      <c r="GY109" s="207">
        <v>0</v>
      </c>
      <c r="GZ109" s="207" t="s">
        <v>918</v>
      </c>
      <c r="HA109" s="207">
        <v>0</v>
      </c>
      <c r="HB109" s="207"/>
      <c r="HC109" s="207">
        <v>0</v>
      </c>
      <c r="HD109" s="207">
        <f t="shared" si="66"/>
        <v>0</v>
      </c>
      <c r="HE109" s="207"/>
      <c r="HF109" s="207"/>
      <c r="HG109" s="207"/>
      <c r="HH109" s="207">
        <v>0</v>
      </c>
      <c r="HI109" s="209">
        <v>2.73</v>
      </c>
      <c r="HJ109" s="209">
        <f t="shared" si="11"/>
        <v>0</v>
      </c>
      <c r="HK109" s="207"/>
      <c r="HL109" s="207"/>
      <c r="HM109" s="207">
        <v>0</v>
      </c>
      <c r="HN109" s="209">
        <v>2.73</v>
      </c>
      <c r="HO109" s="209">
        <f t="shared" si="12"/>
        <v>0</v>
      </c>
      <c r="HP109" s="207"/>
      <c r="HQ109" s="207"/>
      <c r="HR109" s="207"/>
      <c r="HS109" s="209">
        <v>2.73</v>
      </c>
      <c r="HT109" s="209">
        <f t="shared" si="13"/>
        <v>0</v>
      </c>
      <c r="HU109" s="207"/>
      <c r="HV109" s="207"/>
      <c r="HW109" s="207"/>
      <c r="HX109" s="209">
        <v>2.73</v>
      </c>
      <c r="HY109" s="209">
        <f t="shared" si="14"/>
        <v>0</v>
      </c>
      <c r="HZ109" s="207">
        <v>0</v>
      </c>
      <c r="IA109" s="209">
        <v>3890.25</v>
      </c>
      <c r="IB109" s="209">
        <f t="shared" si="15"/>
        <v>0</v>
      </c>
      <c r="IC109" s="169"/>
      <c r="ID109" s="169"/>
      <c r="IE109" s="169"/>
      <c r="IF109" s="169"/>
      <c r="IG109" s="165"/>
      <c r="IH109" s="165"/>
      <c r="II109" s="165"/>
      <c r="IJ109" s="165"/>
      <c r="IK109" s="165"/>
      <c r="IL109" s="210"/>
      <c r="IM109" s="211">
        <f t="shared" si="16"/>
        <v>7252.7999999999993</v>
      </c>
      <c r="IN109" s="209">
        <v>7500</v>
      </c>
      <c r="IO109" s="212">
        <f t="shared" si="17"/>
        <v>1</v>
      </c>
      <c r="IP109" s="209">
        <f t="shared" si="18"/>
        <v>0</v>
      </c>
      <c r="IQ109" s="209">
        <v>10000</v>
      </c>
      <c r="IR109" s="212">
        <f t="shared" si="19"/>
        <v>0</v>
      </c>
      <c r="IS109" s="213"/>
      <c r="IT109" s="291"/>
      <c r="IV109" s="66" t="s">
        <v>5468</v>
      </c>
      <c r="IW109" s="66" t="s">
        <v>5469</v>
      </c>
    </row>
    <row r="110" spans="1:257" x14ac:dyDescent="0.4">
      <c r="A110" s="158">
        <f t="shared" si="65"/>
        <v>41</v>
      </c>
      <c r="B110" s="156" t="s">
        <v>887</v>
      </c>
      <c r="C110" s="156">
        <v>184</v>
      </c>
      <c r="D110" s="251">
        <v>11730</v>
      </c>
      <c r="E110" s="370">
        <v>26888</v>
      </c>
      <c r="F110" s="225" t="s">
        <v>5470</v>
      </c>
      <c r="G110" s="251">
        <v>5</v>
      </c>
      <c r="H110" s="156"/>
      <c r="I110" s="156" t="s">
        <v>1734</v>
      </c>
      <c r="J110" s="158" t="s">
        <v>1784</v>
      </c>
      <c r="K110" s="158"/>
      <c r="L110" s="158" t="s">
        <v>1786</v>
      </c>
      <c r="M110" s="158"/>
      <c r="N110" s="205">
        <v>70</v>
      </c>
      <c r="O110" s="158">
        <v>90</v>
      </c>
      <c r="P110" s="203" t="s">
        <v>5471</v>
      </c>
      <c r="Q110" s="158">
        <v>56</v>
      </c>
      <c r="R110" s="158"/>
      <c r="S110" s="158"/>
      <c r="T110" s="158"/>
      <c r="U110" s="158"/>
      <c r="V110" s="367"/>
      <c r="W110" s="366"/>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t="s">
        <v>5364</v>
      </c>
      <c r="AU110" s="205">
        <v>70</v>
      </c>
      <c r="AV110" s="205">
        <v>20</v>
      </c>
      <c r="AW110" s="205">
        <f t="shared" si="0"/>
        <v>90</v>
      </c>
      <c r="AX110" s="205" t="s">
        <v>5471</v>
      </c>
      <c r="AY110" s="226">
        <v>32</v>
      </c>
      <c r="AZ110" s="205">
        <v>24</v>
      </c>
      <c r="BA110" s="205">
        <f t="shared" si="1"/>
        <v>56</v>
      </c>
      <c r="BB110" s="205"/>
      <c r="BC110" s="207">
        <v>1.0000000000000001E-17</v>
      </c>
      <c r="BD110" s="207">
        <v>9.9999999999999997E-29</v>
      </c>
      <c r="BE110" s="207">
        <v>1.0000000000000001E-30</v>
      </c>
      <c r="BF110" s="207">
        <v>0</v>
      </c>
      <c r="BG110" s="207"/>
      <c r="BH110" s="207">
        <v>0</v>
      </c>
      <c r="BI110" s="207"/>
      <c r="BJ110" s="207"/>
      <c r="BK110" s="207"/>
      <c r="BL110" s="208">
        <v>0</v>
      </c>
      <c r="BM110" s="209">
        <v>249.45</v>
      </c>
      <c r="BN110" s="209">
        <f t="shared" si="2"/>
        <v>0</v>
      </c>
      <c r="BO110" s="207"/>
      <c r="BP110" s="207"/>
      <c r="BQ110" s="207"/>
      <c r="BR110" s="207"/>
      <c r="BS110" s="207"/>
      <c r="BT110" s="207"/>
      <c r="BU110" s="207"/>
      <c r="BV110" s="207"/>
      <c r="BW110" s="207"/>
      <c r="BX110" s="207"/>
      <c r="BY110" s="207"/>
      <c r="BZ110" s="207"/>
      <c r="CA110" s="207"/>
      <c r="CB110" s="207"/>
      <c r="CC110" s="207"/>
      <c r="CD110" s="207"/>
      <c r="CE110" s="207"/>
      <c r="CF110" s="207"/>
      <c r="CG110" s="207">
        <v>0</v>
      </c>
      <c r="CH110" s="207"/>
      <c r="CI110" s="207"/>
      <c r="CJ110" s="207"/>
      <c r="CK110" s="207">
        <v>0</v>
      </c>
      <c r="CL110" s="209">
        <v>477.3</v>
      </c>
      <c r="CM110" s="209">
        <f t="shared" si="3"/>
        <v>0</v>
      </c>
      <c r="CN110" s="207"/>
      <c r="CO110" s="207"/>
      <c r="CP110" s="207"/>
      <c r="CQ110" s="207"/>
      <c r="CR110" s="207"/>
      <c r="CS110" s="207"/>
      <c r="CT110" s="207"/>
      <c r="CU110" s="207"/>
      <c r="CV110" s="207"/>
      <c r="CW110" s="207"/>
      <c r="CX110" s="207"/>
      <c r="CY110" s="207"/>
      <c r="CZ110" s="207"/>
      <c r="DA110" s="207"/>
      <c r="DB110" s="207"/>
      <c r="DC110" s="207"/>
      <c r="DD110" s="207"/>
      <c r="DE110" s="207"/>
      <c r="DF110" s="207">
        <v>0</v>
      </c>
      <c r="DG110" s="207"/>
      <c r="DH110" s="207"/>
      <c r="DI110" s="207"/>
      <c r="DJ110" s="207">
        <v>0</v>
      </c>
      <c r="DK110" s="209">
        <v>120.88</v>
      </c>
      <c r="DL110" s="209">
        <f t="shared" si="4"/>
        <v>0</v>
      </c>
      <c r="DM110" s="207"/>
      <c r="DN110" s="207"/>
      <c r="DO110" s="207"/>
      <c r="DP110" s="207"/>
      <c r="DQ110" s="207"/>
      <c r="DR110" s="207"/>
      <c r="DS110" s="207"/>
      <c r="DT110" s="207"/>
      <c r="DU110" s="207"/>
      <c r="DV110" s="207"/>
      <c r="DW110" s="207"/>
      <c r="DX110" s="207"/>
      <c r="DY110" s="207"/>
      <c r="DZ110" s="207"/>
      <c r="EA110" s="207"/>
      <c r="EB110" s="207"/>
      <c r="EC110" s="207"/>
      <c r="ED110" s="207"/>
      <c r="EE110" s="207">
        <v>0</v>
      </c>
      <c r="EF110" s="207"/>
      <c r="EG110" s="207"/>
      <c r="EH110" s="207"/>
      <c r="EI110" s="207">
        <v>0</v>
      </c>
      <c r="EJ110" s="209">
        <v>191.55</v>
      </c>
      <c r="EK110" s="209">
        <f t="shared" si="5"/>
        <v>0</v>
      </c>
      <c r="EL110" s="207"/>
      <c r="EM110" s="207"/>
      <c r="EN110" s="207"/>
      <c r="EO110" s="207"/>
      <c r="EP110" s="207"/>
      <c r="EQ110" s="207"/>
      <c r="ER110" s="207"/>
      <c r="ES110" s="207"/>
      <c r="ET110" s="207"/>
      <c r="EU110" s="207"/>
      <c r="EV110" s="207"/>
      <c r="EW110" s="207"/>
      <c r="EX110" s="207"/>
      <c r="EY110" s="207"/>
      <c r="EZ110" s="207"/>
      <c r="FA110" s="207"/>
      <c r="FB110" s="207"/>
      <c r="FC110" s="207" t="s">
        <v>4980</v>
      </c>
      <c r="FD110" s="207">
        <v>0</v>
      </c>
      <c r="FE110" s="207"/>
      <c r="FF110" s="207"/>
      <c r="FG110" s="207"/>
      <c r="FH110" s="207">
        <v>0</v>
      </c>
      <c r="FI110" s="209">
        <v>32.1</v>
      </c>
      <c r="FJ110" s="209">
        <f t="shared" si="6"/>
        <v>0</v>
      </c>
      <c r="FK110" s="207"/>
      <c r="FL110" s="207"/>
      <c r="FM110" s="207"/>
      <c r="FN110" s="207"/>
      <c r="FO110" s="207">
        <v>0</v>
      </c>
      <c r="FP110" s="207"/>
      <c r="FQ110" s="207"/>
      <c r="FR110" s="207"/>
      <c r="FS110" s="207">
        <v>0</v>
      </c>
      <c r="FT110" s="209">
        <v>25.68</v>
      </c>
      <c r="FU110" s="209">
        <f t="shared" si="7"/>
        <v>0</v>
      </c>
      <c r="FV110" s="207"/>
      <c r="FW110" s="207"/>
      <c r="FX110" s="207"/>
      <c r="FY110" s="207"/>
      <c r="FZ110" s="207">
        <v>0</v>
      </c>
      <c r="GA110" s="207"/>
      <c r="GB110" s="207"/>
      <c r="GC110" s="207"/>
      <c r="GD110" s="207">
        <v>0</v>
      </c>
      <c r="GE110" s="209">
        <v>56.12</v>
      </c>
      <c r="GF110" s="209">
        <f t="shared" si="8"/>
        <v>0</v>
      </c>
      <c r="GG110" s="207"/>
      <c r="GH110" s="207"/>
      <c r="GI110" s="207"/>
      <c r="GJ110" s="207"/>
      <c r="GK110" s="207"/>
      <c r="GL110" s="207"/>
      <c r="GM110" s="207"/>
      <c r="GN110" s="207"/>
      <c r="GO110" s="207"/>
      <c r="GP110" s="207"/>
      <c r="GQ110" s="207"/>
      <c r="GR110" s="207"/>
      <c r="GS110" s="207"/>
      <c r="GT110" s="207"/>
      <c r="GU110" s="207"/>
      <c r="GV110" s="207"/>
      <c r="GW110" s="207"/>
      <c r="GX110" s="207" t="s">
        <v>918</v>
      </c>
      <c r="GY110" s="207">
        <v>0</v>
      </c>
      <c r="GZ110" s="207" t="s">
        <v>918</v>
      </c>
      <c r="HA110" s="207">
        <v>0</v>
      </c>
      <c r="HB110" s="207"/>
      <c r="HC110" s="207">
        <v>1</v>
      </c>
      <c r="HD110" s="207">
        <f t="shared" si="66"/>
        <v>1200</v>
      </c>
      <c r="HE110" s="207">
        <v>1</v>
      </c>
      <c r="HF110" s="207"/>
      <c r="HG110" s="207"/>
      <c r="HH110" s="207">
        <v>400</v>
      </c>
      <c r="HI110" s="209">
        <v>2.73</v>
      </c>
      <c r="HJ110" s="209">
        <f t="shared" si="11"/>
        <v>1092</v>
      </c>
      <c r="HK110" s="207">
        <v>1</v>
      </c>
      <c r="HL110" s="207"/>
      <c r="HM110" s="207">
        <v>400</v>
      </c>
      <c r="HN110" s="209">
        <v>2.73</v>
      </c>
      <c r="HO110" s="209">
        <f t="shared" si="12"/>
        <v>1092</v>
      </c>
      <c r="HP110" s="207">
        <v>1</v>
      </c>
      <c r="HQ110" s="207"/>
      <c r="HR110" s="207">
        <v>400</v>
      </c>
      <c r="HS110" s="209">
        <v>2.73</v>
      </c>
      <c r="HT110" s="209">
        <f t="shared" si="13"/>
        <v>1092</v>
      </c>
      <c r="HU110" s="207"/>
      <c r="HV110" s="207"/>
      <c r="HW110" s="207"/>
      <c r="HX110" s="209">
        <v>2.73</v>
      </c>
      <c r="HY110" s="209">
        <f t="shared" si="14"/>
        <v>0</v>
      </c>
      <c r="HZ110" s="207">
        <v>2</v>
      </c>
      <c r="IA110" s="209">
        <v>3890.25</v>
      </c>
      <c r="IB110" s="209">
        <f t="shared" si="15"/>
        <v>7780.5</v>
      </c>
      <c r="IC110" s="169"/>
      <c r="ID110" s="169"/>
      <c r="IE110" s="169"/>
      <c r="IF110" s="169"/>
      <c r="IG110" s="165"/>
      <c r="IH110" s="165"/>
      <c r="II110" s="165"/>
      <c r="IJ110" s="165"/>
      <c r="IK110" s="165"/>
      <c r="IL110" s="210"/>
      <c r="IM110" s="211">
        <f t="shared" si="16"/>
        <v>0</v>
      </c>
      <c r="IN110" s="209">
        <v>7500</v>
      </c>
      <c r="IO110" s="212">
        <f t="shared" si="17"/>
        <v>0</v>
      </c>
      <c r="IP110" s="209">
        <f t="shared" si="18"/>
        <v>11056.5</v>
      </c>
      <c r="IQ110" s="209">
        <v>10000</v>
      </c>
      <c r="IR110" s="212">
        <f t="shared" si="19"/>
        <v>2</v>
      </c>
      <c r="IS110" s="213"/>
      <c r="IT110" s="291"/>
      <c r="IV110" s="66">
        <v>99281</v>
      </c>
      <c r="IW110" s="66" t="s">
        <v>5472</v>
      </c>
    </row>
    <row r="111" spans="1:257" x14ac:dyDescent="0.4">
      <c r="A111" s="158">
        <f t="shared" si="65"/>
        <v>42</v>
      </c>
      <c r="B111" s="156" t="s">
        <v>887</v>
      </c>
      <c r="C111" s="156">
        <v>185</v>
      </c>
      <c r="D111" s="251">
        <v>96445</v>
      </c>
      <c r="E111" s="370">
        <v>26901</v>
      </c>
      <c r="F111" s="225" t="s">
        <v>5473</v>
      </c>
      <c r="G111" s="251">
        <v>5</v>
      </c>
      <c r="H111" s="156"/>
      <c r="I111" s="156" t="s">
        <v>1734</v>
      </c>
      <c r="J111" s="158" t="s">
        <v>1796</v>
      </c>
      <c r="K111" s="158"/>
      <c r="L111" s="158" t="s">
        <v>1798</v>
      </c>
      <c r="M111" s="158"/>
      <c r="N111" s="205">
        <v>21</v>
      </c>
      <c r="O111" s="158">
        <v>41</v>
      </c>
      <c r="P111" s="203" t="s">
        <v>5474</v>
      </c>
      <c r="Q111" s="158">
        <v>56</v>
      </c>
      <c r="R111" s="158"/>
      <c r="S111" s="158"/>
      <c r="T111" s="158"/>
      <c r="U111" s="158"/>
      <c r="V111" s="367"/>
      <c r="W111" s="366"/>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t="s">
        <v>5364</v>
      </c>
      <c r="AU111" s="205">
        <v>21</v>
      </c>
      <c r="AV111" s="205">
        <v>20</v>
      </c>
      <c r="AW111" s="205">
        <f t="shared" si="0"/>
        <v>41</v>
      </c>
      <c r="AX111" s="205" t="s">
        <v>5474</v>
      </c>
      <c r="AY111" s="226">
        <v>32</v>
      </c>
      <c r="AZ111" s="205">
        <v>24</v>
      </c>
      <c r="BA111" s="205">
        <f t="shared" si="1"/>
        <v>56</v>
      </c>
      <c r="BB111" s="205"/>
      <c r="BC111" s="207">
        <v>1.0000000000000001E-17</v>
      </c>
      <c r="BD111" s="207">
        <v>9.9999999999999997E-29</v>
      </c>
      <c r="BE111" s="207">
        <v>1.0000000000000001E-30</v>
      </c>
      <c r="BF111" s="207">
        <v>0</v>
      </c>
      <c r="BG111" s="207"/>
      <c r="BH111" s="207">
        <v>0</v>
      </c>
      <c r="BI111" s="207"/>
      <c r="BJ111" s="207"/>
      <c r="BK111" s="207"/>
      <c r="BL111" s="208">
        <v>0</v>
      </c>
      <c r="BM111" s="209">
        <v>249.45</v>
      </c>
      <c r="BN111" s="209">
        <f t="shared" si="2"/>
        <v>0</v>
      </c>
      <c r="BO111" s="207"/>
      <c r="BP111" s="207"/>
      <c r="BQ111" s="207"/>
      <c r="BR111" s="207"/>
      <c r="BS111" s="207"/>
      <c r="BT111" s="207"/>
      <c r="BU111" s="207"/>
      <c r="BV111" s="207"/>
      <c r="BW111" s="207"/>
      <c r="BX111" s="207"/>
      <c r="BY111" s="207"/>
      <c r="BZ111" s="207"/>
      <c r="CA111" s="207"/>
      <c r="CB111" s="207"/>
      <c r="CC111" s="207"/>
      <c r="CD111" s="207"/>
      <c r="CE111" s="207"/>
      <c r="CF111" s="207"/>
      <c r="CG111" s="207">
        <v>0</v>
      </c>
      <c r="CH111" s="207"/>
      <c r="CI111" s="207"/>
      <c r="CJ111" s="207"/>
      <c r="CK111" s="207">
        <v>0</v>
      </c>
      <c r="CL111" s="209">
        <v>477.3</v>
      </c>
      <c r="CM111" s="209">
        <f t="shared" si="3"/>
        <v>0</v>
      </c>
      <c r="CN111" s="207"/>
      <c r="CO111" s="207"/>
      <c r="CP111" s="207"/>
      <c r="CQ111" s="207"/>
      <c r="CR111" s="207"/>
      <c r="CS111" s="207"/>
      <c r="CT111" s="207"/>
      <c r="CU111" s="207"/>
      <c r="CV111" s="207"/>
      <c r="CW111" s="207"/>
      <c r="CX111" s="207"/>
      <c r="CY111" s="207"/>
      <c r="CZ111" s="207"/>
      <c r="DA111" s="207"/>
      <c r="DB111" s="207"/>
      <c r="DC111" s="207"/>
      <c r="DD111" s="207"/>
      <c r="DE111" s="207"/>
      <c r="DF111" s="207">
        <v>0</v>
      </c>
      <c r="DG111" s="207"/>
      <c r="DH111" s="207"/>
      <c r="DI111" s="207"/>
      <c r="DJ111" s="207">
        <v>0</v>
      </c>
      <c r="DK111" s="209">
        <v>120.88</v>
      </c>
      <c r="DL111" s="209">
        <f t="shared" si="4"/>
        <v>0</v>
      </c>
      <c r="DM111" s="207"/>
      <c r="DN111" s="207"/>
      <c r="DO111" s="207"/>
      <c r="DP111" s="207"/>
      <c r="DQ111" s="207"/>
      <c r="DR111" s="207"/>
      <c r="DS111" s="207"/>
      <c r="DT111" s="207"/>
      <c r="DU111" s="207"/>
      <c r="DV111" s="207"/>
      <c r="DW111" s="207"/>
      <c r="DX111" s="207"/>
      <c r="DY111" s="207"/>
      <c r="DZ111" s="207"/>
      <c r="EA111" s="207"/>
      <c r="EB111" s="207"/>
      <c r="EC111" s="207"/>
      <c r="ED111" s="207"/>
      <c r="EE111" s="207">
        <v>0</v>
      </c>
      <c r="EF111" s="207"/>
      <c r="EG111" s="207"/>
      <c r="EH111" s="207"/>
      <c r="EI111" s="207">
        <v>0</v>
      </c>
      <c r="EJ111" s="209">
        <v>191.55</v>
      </c>
      <c r="EK111" s="209">
        <f t="shared" si="5"/>
        <v>0</v>
      </c>
      <c r="EL111" s="207"/>
      <c r="EM111" s="207"/>
      <c r="EN111" s="207"/>
      <c r="EO111" s="207"/>
      <c r="EP111" s="207"/>
      <c r="EQ111" s="207"/>
      <c r="ER111" s="207"/>
      <c r="ES111" s="207"/>
      <c r="ET111" s="207"/>
      <c r="EU111" s="207"/>
      <c r="EV111" s="207"/>
      <c r="EW111" s="207"/>
      <c r="EX111" s="207"/>
      <c r="EY111" s="207"/>
      <c r="EZ111" s="207"/>
      <c r="FA111" s="207"/>
      <c r="FB111" s="207"/>
      <c r="FC111" s="207" t="s">
        <v>4980</v>
      </c>
      <c r="FD111" s="207">
        <v>0</v>
      </c>
      <c r="FE111" s="207"/>
      <c r="FF111" s="207"/>
      <c r="FG111" s="207"/>
      <c r="FH111" s="207">
        <v>0</v>
      </c>
      <c r="FI111" s="209">
        <v>32.1</v>
      </c>
      <c r="FJ111" s="209">
        <f t="shared" si="6"/>
        <v>0</v>
      </c>
      <c r="FK111" s="207"/>
      <c r="FL111" s="207"/>
      <c r="FM111" s="207"/>
      <c r="FN111" s="207"/>
      <c r="FO111" s="207">
        <v>0</v>
      </c>
      <c r="FP111" s="207"/>
      <c r="FQ111" s="207"/>
      <c r="FR111" s="207"/>
      <c r="FS111" s="207">
        <v>0</v>
      </c>
      <c r="FT111" s="209">
        <v>25.68</v>
      </c>
      <c r="FU111" s="209">
        <f t="shared" si="7"/>
        <v>0</v>
      </c>
      <c r="FV111" s="207"/>
      <c r="FW111" s="207"/>
      <c r="FX111" s="207"/>
      <c r="FY111" s="207"/>
      <c r="FZ111" s="207">
        <v>0</v>
      </c>
      <c r="GA111" s="207"/>
      <c r="GB111" s="207"/>
      <c r="GC111" s="207"/>
      <c r="GD111" s="207">
        <v>0</v>
      </c>
      <c r="GE111" s="209">
        <v>56.12</v>
      </c>
      <c r="GF111" s="209">
        <f t="shared" si="8"/>
        <v>0</v>
      </c>
      <c r="GG111" s="207"/>
      <c r="GH111" s="207"/>
      <c r="GI111" s="207"/>
      <c r="GJ111" s="207"/>
      <c r="GK111" s="207"/>
      <c r="GL111" s="207"/>
      <c r="GM111" s="207"/>
      <c r="GN111" s="207"/>
      <c r="GO111" s="207"/>
      <c r="GP111" s="207"/>
      <c r="GQ111" s="207"/>
      <c r="GR111" s="207"/>
      <c r="GS111" s="207"/>
      <c r="GT111" s="207"/>
      <c r="GU111" s="207"/>
      <c r="GV111" s="207"/>
      <c r="GW111" s="207"/>
      <c r="GX111" s="207" t="s">
        <v>918</v>
      </c>
      <c r="GY111" s="207">
        <v>0</v>
      </c>
      <c r="GZ111" s="207" t="s">
        <v>918</v>
      </c>
      <c r="HA111" s="207">
        <v>0</v>
      </c>
      <c r="HB111" s="207"/>
      <c r="HC111" s="207">
        <v>1</v>
      </c>
      <c r="HD111" s="207">
        <f t="shared" si="66"/>
        <v>2800</v>
      </c>
      <c r="HE111" s="207">
        <v>3</v>
      </c>
      <c r="HF111" s="207"/>
      <c r="HG111" s="207"/>
      <c r="HH111" s="207">
        <v>1200</v>
      </c>
      <c r="HI111" s="209">
        <v>2.73</v>
      </c>
      <c r="HJ111" s="209">
        <f t="shared" si="11"/>
        <v>3276</v>
      </c>
      <c r="HK111" s="207">
        <v>3</v>
      </c>
      <c r="HL111" s="207"/>
      <c r="HM111" s="207">
        <v>1200</v>
      </c>
      <c r="HN111" s="209">
        <v>2.73</v>
      </c>
      <c r="HO111" s="209">
        <f t="shared" si="12"/>
        <v>3276</v>
      </c>
      <c r="HP111" s="207">
        <v>1</v>
      </c>
      <c r="HQ111" s="207"/>
      <c r="HR111" s="207">
        <v>400</v>
      </c>
      <c r="HS111" s="209">
        <v>2.73</v>
      </c>
      <c r="HT111" s="209">
        <f t="shared" si="13"/>
        <v>1092</v>
      </c>
      <c r="HU111" s="207"/>
      <c r="HV111" s="207"/>
      <c r="HW111" s="207"/>
      <c r="HX111" s="209">
        <v>2.73</v>
      </c>
      <c r="HY111" s="209">
        <f t="shared" si="14"/>
        <v>0</v>
      </c>
      <c r="HZ111" s="207">
        <v>2</v>
      </c>
      <c r="IA111" s="209">
        <v>3890.25</v>
      </c>
      <c r="IB111" s="209">
        <f t="shared" si="15"/>
        <v>7780.5</v>
      </c>
      <c r="IC111" s="169"/>
      <c r="ID111" s="169"/>
      <c r="IE111" s="169"/>
      <c r="IF111" s="169"/>
      <c r="IG111" s="165"/>
      <c r="IH111" s="165"/>
      <c r="II111" s="165"/>
      <c r="IJ111" s="165"/>
      <c r="IK111" s="165"/>
      <c r="IL111" s="210"/>
      <c r="IM111" s="211">
        <f t="shared" si="16"/>
        <v>0</v>
      </c>
      <c r="IN111" s="209">
        <v>7500</v>
      </c>
      <c r="IO111" s="212">
        <f t="shared" si="17"/>
        <v>0</v>
      </c>
      <c r="IP111" s="209">
        <f t="shared" si="18"/>
        <v>15424.5</v>
      </c>
      <c r="IQ111" s="209">
        <v>10000</v>
      </c>
      <c r="IR111" s="212">
        <f t="shared" si="19"/>
        <v>2</v>
      </c>
      <c r="IS111" s="213"/>
      <c r="IT111" s="291"/>
      <c r="IV111" s="66">
        <v>5038</v>
      </c>
      <c r="IW111" s="66" t="s">
        <v>5475</v>
      </c>
    </row>
    <row r="112" spans="1:257" x14ac:dyDescent="0.4">
      <c r="A112" s="158">
        <f t="shared" si="65"/>
        <v>43</v>
      </c>
      <c r="B112" s="156" t="s">
        <v>887</v>
      </c>
      <c r="C112" s="156">
        <v>186</v>
      </c>
      <c r="D112" s="251">
        <v>85879</v>
      </c>
      <c r="E112" s="375">
        <v>26904</v>
      </c>
      <c r="F112" s="225" t="s">
        <v>5476</v>
      </c>
      <c r="G112" s="251">
        <v>5</v>
      </c>
      <c r="H112" s="156"/>
      <c r="I112" s="156" t="s">
        <v>1734</v>
      </c>
      <c r="J112" s="158" t="s">
        <v>1802</v>
      </c>
      <c r="K112" s="158"/>
      <c r="L112" s="158" t="s">
        <v>1804</v>
      </c>
      <c r="M112" s="158"/>
      <c r="N112" s="205">
        <v>27</v>
      </c>
      <c r="O112" s="158">
        <v>47</v>
      </c>
      <c r="P112" s="203" t="s">
        <v>5477</v>
      </c>
      <c r="Q112" s="158">
        <v>64</v>
      </c>
      <c r="R112" s="158"/>
      <c r="S112" s="158"/>
      <c r="T112" s="158"/>
      <c r="U112" s="158"/>
      <c r="V112" s="367"/>
      <c r="W112" s="366"/>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t="s">
        <v>5311</v>
      </c>
      <c r="AU112" s="205">
        <v>27</v>
      </c>
      <c r="AV112" s="205">
        <v>20</v>
      </c>
      <c r="AW112" s="205">
        <f t="shared" si="0"/>
        <v>47</v>
      </c>
      <c r="AX112" s="205" t="s">
        <v>5477</v>
      </c>
      <c r="AY112" s="226">
        <v>40</v>
      </c>
      <c r="AZ112" s="205">
        <v>24</v>
      </c>
      <c r="BA112" s="205">
        <f t="shared" si="1"/>
        <v>64</v>
      </c>
      <c r="BB112" s="205"/>
      <c r="BC112" s="207">
        <v>1.0000000000000001E-17</v>
      </c>
      <c r="BD112" s="207">
        <v>9.9999999999999997E-29</v>
      </c>
      <c r="BE112" s="207">
        <v>1.0000000000000001E-30</v>
      </c>
      <c r="BF112" s="207">
        <v>2</v>
      </c>
      <c r="BG112" s="207"/>
      <c r="BH112" s="207">
        <v>0</v>
      </c>
      <c r="BI112" s="207"/>
      <c r="BJ112" s="207"/>
      <c r="BK112" s="207"/>
      <c r="BL112" s="208">
        <v>0</v>
      </c>
      <c r="BM112" s="209">
        <v>249.45</v>
      </c>
      <c r="BN112" s="209">
        <f t="shared" si="2"/>
        <v>0</v>
      </c>
      <c r="BO112" s="207"/>
      <c r="BP112" s="207"/>
      <c r="BQ112" s="207"/>
      <c r="BR112" s="207"/>
      <c r="BS112" s="207"/>
      <c r="BT112" s="207"/>
      <c r="BU112" s="207"/>
      <c r="BV112" s="207"/>
      <c r="BW112" s="207"/>
      <c r="BX112" s="207"/>
      <c r="BY112" s="207"/>
      <c r="BZ112" s="207"/>
      <c r="CA112" s="207"/>
      <c r="CB112" s="207"/>
      <c r="CC112" s="207"/>
      <c r="CD112" s="207"/>
      <c r="CE112" s="207"/>
      <c r="CF112" s="207"/>
      <c r="CG112" s="207">
        <v>0</v>
      </c>
      <c r="CH112" s="207"/>
      <c r="CI112" s="207"/>
      <c r="CJ112" s="207"/>
      <c r="CK112" s="207">
        <v>0</v>
      </c>
      <c r="CL112" s="209">
        <v>477.3</v>
      </c>
      <c r="CM112" s="209">
        <f t="shared" si="3"/>
        <v>0</v>
      </c>
      <c r="CN112" s="207"/>
      <c r="CO112" s="207"/>
      <c r="CP112" s="207"/>
      <c r="CQ112" s="207"/>
      <c r="CR112" s="207"/>
      <c r="CS112" s="207"/>
      <c r="CT112" s="207"/>
      <c r="CU112" s="207"/>
      <c r="CV112" s="207"/>
      <c r="CW112" s="207"/>
      <c r="CX112" s="207"/>
      <c r="CY112" s="207"/>
      <c r="CZ112" s="207"/>
      <c r="DA112" s="207"/>
      <c r="DB112" s="207"/>
      <c r="DC112" s="207"/>
      <c r="DD112" s="207"/>
      <c r="DE112" s="207"/>
      <c r="DF112" s="207">
        <v>1</v>
      </c>
      <c r="DG112" s="207"/>
      <c r="DH112" s="207"/>
      <c r="DI112" s="207"/>
      <c r="DJ112" s="207">
        <v>60</v>
      </c>
      <c r="DK112" s="209">
        <v>120.88</v>
      </c>
      <c r="DL112" s="209">
        <f t="shared" si="4"/>
        <v>7252.7999999999993</v>
      </c>
      <c r="DM112" s="207"/>
      <c r="DN112" s="207"/>
      <c r="DO112" s="207"/>
      <c r="DP112" s="207"/>
      <c r="DQ112" s="207"/>
      <c r="DR112" s="207"/>
      <c r="DS112" s="207"/>
      <c r="DT112" s="207"/>
      <c r="DU112" s="207"/>
      <c r="DV112" s="207"/>
      <c r="DW112" s="207"/>
      <c r="DX112" s="207"/>
      <c r="DY112" s="207"/>
      <c r="DZ112" s="207">
        <v>60</v>
      </c>
      <c r="EA112" s="207"/>
      <c r="EB112" s="207"/>
      <c r="EC112" s="207"/>
      <c r="ED112" s="207"/>
      <c r="EE112" s="207">
        <v>0</v>
      </c>
      <c r="EF112" s="207"/>
      <c r="EG112" s="207"/>
      <c r="EH112" s="207"/>
      <c r="EI112" s="207">
        <v>0</v>
      </c>
      <c r="EJ112" s="209">
        <v>191.55</v>
      </c>
      <c r="EK112" s="209">
        <f t="shared" si="5"/>
        <v>0</v>
      </c>
      <c r="EL112" s="207"/>
      <c r="EM112" s="207"/>
      <c r="EN112" s="207"/>
      <c r="EO112" s="207"/>
      <c r="EP112" s="207"/>
      <c r="EQ112" s="207"/>
      <c r="ER112" s="207"/>
      <c r="ES112" s="207"/>
      <c r="ET112" s="207"/>
      <c r="EU112" s="207"/>
      <c r="EV112" s="207"/>
      <c r="EW112" s="207"/>
      <c r="EX112" s="207"/>
      <c r="EY112" s="207"/>
      <c r="EZ112" s="207"/>
      <c r="FA112" s="207"/>
      <c r="FB112" s="207"/>
      <c r="FC112" s="207" t="s">
        <v>4980</v>
      </c>
      <c r="FD112" s="207">
        <v>0</v>
      </c>
      <c r="FE112" s="207"/>
      <c r="FF112" s="207"/>
      <c r="FG112" s="207"/>
      <c r="FH112" s="207">
        <v>0</v>
      </c>
      <c r="FI112" s="209">
        <v>32.1</v>
      </c>
      <c r="FJ112" s="209">
        <f t="shared" si="6"/>
        <v>0</v>
      </c>
      <c r="FK112" s="207"/>
      <c r="FL112" s="207"/>
      <c r="FM112" s="207"/>
      <c r="FN112" s="207"/>
      <c r="FO112" s="207">
        <v>0</v>
      </c>
      <c r="FP112" s="207"/>
      <c r="FQ112" s="207"/>
      <c r="FR112" s="207"/>
      <c r="FS112" s="207">
        <v>0</v>
      </c>
      <c r="FT112" s="209">
        <v>25.68</v>
      </c>
      <c r="FU112" s="209">
        <f t="shared" si="7"/>
        <v>0</v>
      </c>
      <c r="FV112" s="207"/>
      <c r="FW112" s="207"/>
      <c r="FX112" s="207"/>
      <c r="FY112" s="207"/>
      <c r="FZ112" s="207">
        <v>0</v>
      </c>
      <c r="GA112" s="207"/>
      <c r="GB112" s="207"/>
      <c r="GC112" s="207"/>
      <c r="GD112" s="207">
        <v>0</v>
      </c>
      <c r="GE112" s="209">
        <v>56.12</v>
      </c>
      <c r="GF112" s="209">
        <f t="shared" si="8"/>
        <v>0</v>
      </c>
      <c r="GG112" s="207"/>
      <c r="GH112" s="207"/>
      <c r="GI112" s="207"/>
      <c r="GJ112" s="207"/>
      <c r="GK112" s="207"/>
      <c r="GL112" s="207"/>
      <c r="GM112" s="207"/>
      <c r="GN112" s="207"/>
      <c r="GO112" s="207"/>
      <c r="GP112" s="207"/>
      <c r="GQ112" s="207"/>
      <c r="GR112" s="207"/>
      <c r="GS112" s="207"/>
      <c r="GT112" s="207"/>
      <c r="GU112" s="207"/>
      <c r="GV112" s="207"/>
      <c r="GW112" s="207"/>
      <c r="GX112" s="207" t="s">
        <v>918</v>
      </c>
      <c r="GY112" s="207">
        <v>0</v>
      </c>
      <c r="GZ112" s="207" t="s">
        <v>918</v>
      </c>
      <c r="HA112" s="207">
        <v>0</v>
      </c>
      <c r="HB112" s="207"/>
      <c r="HC112" s="207">
        <v>0</v>
      </c>
      <c r="HD112" s="207">
        <f t="shared" si="66"/>
        <v>0</v>
      </c>
      <c r="HE112" s="207"/>
      <c r="HF112" s="207"/>
      <c r="HG112" s="207"/>
      <c r="HH112" s="207">
        <v>0</v>
      </c>
      <c r="HI112" s="209">
        <v>2.73</v>
      </c>
      <c r="HJ112" s="209">
        <f t="shared" si="11"/>
        <v>0</v>
      </c>
      <c r="HK112" s="207"/>
      <c r="HL112" s="207"/>
      <c r="HM112" s="207">
        <v>0</v>
      </c>
      <c r="HN112" s="209">
        <v>2.73</v>
      </c>
      <c r="HO112" s="209">
        <f t="shared" si="12"/>
        <v>0</v>
      </c>
      <c r="HP112" s="207"/>
      <c r="HQ112" s="207"/>
      <c r="HR112" s="207"/>
      <c r="HS112" s="209">
        <v>2.73</v>
      </c>
      <c r="HT112" s="209">
        <f t="shared" si="13"/>
        <v>0</v>
      </c>
      <c r="HU112" s="207"/>
      <c r="HV112" s="207"/>
      <c r="HW112" s="207"/>
      <c r="HX112" s="209">
        <v>2.73</v>
      </c>
      <c r="HY112" s="209">
        <f t="shared" si="14"/>
        <v>0</v>
      </c>
      <c r="HZ112" s="207">
        <v>0</v>
      </c>
      <c r="IA112" s="209">
        <v>3890.25</v>
      </c>
      <c r="IB112" s="209">
        <f t="shared" si="15"/>
        <v>0</v>
      </c>
      <c r="IC112" s="169"/>
      <c r="ID112" s="169"/>
      <c r="IE112" s="169"/>
      <c r="IF112" s="169"/>
      <c r="IG112" s="165"/>
      <c r="IH112" s="165"/>
      <c r="II112" s="165"/>
      <c r="IJ112" s="165"/>
      <c r="IK112" s="165"/>
      <c r="IL112" s="210"/>
      <c r="IM112" s="211">
        <f t="shared" si="16"/>
        <v>7252.7999999999993</v>
      </c>
      <c r="IN112" s="209">
        <v>7500</v>
      </c>
      <c r="IO112" s="212">
        <f t="shared" si="17"/>
        <v>1</v>
      </c>
      <c r="IP112" s="209">
        <f t="shared" si="18"/>
        <v>0</v>
      </c>
      <c r="IQ112" s="209">
        <v>10000</v>
      </c>
      <c r="IR112" s="212">
        <f t="shared" si="19"/>
        <v>0</v>
      </c>
      <c r="IS112" s="213"/>
      <c r="IT112" s="291"/>
      <c r="IV112" s="66">
        <v>5093</v>
      </c>
      <c r="IW112" s="66" t="s">
        <v>5478</v>
      </c>
    </row>
    <row r="113" spans="1:257" x14ac:dyDescent="0.4">
      <c r="A113" s="158">
        <f t="shared" si="65"/>
        <v>44</v>
      </c>
      <c r="B113" s="156" t="s">
        <v>887</v>
      </c>
      <c r="C113" s="349">
        <v>187</v>
      </c>
      <c r="D113" s="369">
        <v>89628</v>
      </c>
      <c r="E113" s="375">
        <v>26907</v>
      </c>
      <c r="F113" s="248">
        <v>45094001400882</v>
      </c>
      <c r="G113" s="251">
        <v>5</v>
      </c>
      <c r="H113" s="156"/>
      <c r="I113" s="156" t="s">
        <v>1734</v>
      </c>
      <c r="J113" s="158" t="s">
        <v>1814</v>
      </c>
      <c r="K113" s="158"/>
      <c r="L113" s="158" t="s">
        <v>1815</v>
      </c>
      <c r="M113" s="158"/>
      <c r="N113" s="205">
        <v>62</v>
      </c>
      <c r="O113" s="158">
        <v>82</v>
      </c>
      <c r="P113" s="203" t="s">
        <v>5479</v>
      </c>
      <c r="Q113" s="158">
        <v>64</v>
      </c>
      <c r="R113" s="158"/>
      <c r="S113" s="158"/>
      <c r="T113" s="158"/>
      <c r="U113" s="158"/>
      <c r="V113" s="367"/>
      <c r="W113" s="366"/>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t="s">
        <v>5311</v>
      </c>
      <c r="AU113" s="205">
        <v>62</v>
      </c>
      <c r="AV113" s="205">
        <v>20</v>
      </c>
      <c r="AW113" s="205">
        <f t="shared" si="0"/>
        <v>82</v>
      </c>
      <c r="AX113" s="205" t="s">
        <v>5479</v>
      </c>
      <c r="AY113" s="226">
        <v>40</v>
      </c>
      <c r="AZ113" s="205">
        <v>24</v>
      </c>
      <c r="BA113" s="205">
        <f t="shared" si="1"/>
        <v>64</v>
      </c>
      <c r="BB113" s="205"/>
      <c r="BC113" s="207">
        <v>1.0000000000000001E-17</v>
      </c>
      <c r="BD113" s="207">
        <v>9.9999999999999997E-29</v>
      </c>
      <c r="BE113" s="207">
        <v>1.0000000000000001E-30</v>
      </c>
      <c r="BF113" s="207">
        <v>2</v>
      </c>
      <c r="BG113" s="207"/>
      <c r="BH113" s="207">
        <v>0</v>
      </c>
      <c r="BI113" s="207"/>
      <c r="BJ113" s="207"/>
      <c r="BK113" s="207"/>
      <c r="BL113" s="208">
        <v>0</v>
      </c>
      <c r="BM113" s="209">
        <v>249.45</v>
      </c>
      <c r="BN113" s="209">
        <f t="shared" si="2"/>
        <v>0</v>
      </c>
      <c r="BO113" s="207"/>
      <c r="BP113" s="207"/>
      <c r="BQ113" s="207"/>
      <c r="BR113" s="207"/>
      <c r="BS113" s="207"/>
      <c r="BT113" s="207"/>
      <c r="BU113" s="207"/>
      <c r="BV113" s="207"/>
      <c r="BW113" s="207"/>
      <c r="BX113" s="207"/>
      <c r="BY113" s="207"/>
      <c r="BZ113" s="207"/>
      <c r="CA113" s="207"/>
      <c r="CB113" s="207"/>
      <c r="CC113" s="207"/>
      <c r="CD113" s="207"/>
      <c r="CE113" s="207"/>
      <c r="CF113" s="207"/>
      <c r="CG113" s="207">
        <v>0</v>
      </c>
      <c r="CH113" s="207"/>
      <c r="CI113" s="207"/>
      <c r="CJ113" s="207"/>
      <c r="CK113" s="207">
        <v>0</v>
      </c>
      <c r="CL113" s="209">
        <v>477.3</v>
      </c>
      <c r="CM113" s="209">
        <f t="shared" si="3"/>
        <v>0</v>
      </c>
      <c r="CN113" s="207"/>
      <c r="CO113" s="207"/>
      <c r="CP113" s="207"/>
      <c r="CQ113" s="207"/>
      <c r="CR113" s="207"/>
      <c r="CS113" s="207"/>
      <c r="CT113" s="207"/>
      <c r="CU113" s="207"/>
      <c r="CV113" s="207"/>
      <c r="CW113" s="207"/>
      <c r="CX113" s="207"/>
      <c r="CY113" s="207"/>
      <c r="CZ113" s="207"/>
      <c r="DA113" s="207"/>
      <c r="DB113" s="207"/>
      <c r="DC113" s="207"/>
      <c r="DD113" s="207"/>
      <c r="DE113" s="207"/>
      <c r="DF113" s="207">
        <v>0</v>
      </c>
      <c r="DG113" s="207"/>
      <c r="DH113" s="207"/>
      <c r="DI113" s="207"/>
      <c r="DJ113" s="207">
        <v>0</v>
      </c>
      <c r="DK113" s="209">
        <v>120.88</v>
      </c>
      <c r="DL113" s="209">
        <f t="shared" si="4"/>
        <v>0</v>
      </c>
      <c r="DM113" s="207"/>
      <c r="DN113" s="207"/>
      <c r="DO113" s="207"/>
      <c r="DP113" s="207"/>
      <c r="DQ113" s="207"/>
      <c r="DR113" s="207"/>
      <c r="DS113" s="207"/>
      <c r="DT113" s="207"/>
      <c r="DU113" s="207"/>
      <c r="DV113" s="207"/>
      <c r="DW113" s="207"/>
      <c r="DX113" s="207"/>
      <c r="DY113" s="207"/>
      <c r="DZ113" s="207"/>
      <c r="EA113" s="207"/>
      <c r="EB113" s="207"/>
      <c r="EC113" s="207"/>
      <c r="ED113" s="207"/>
      <c r="EE113" s="207">
        <v>0</v>
      </c>
      <c r="EF113" s="207"/>
      <c r="EG113" s="207"/>
      <c r="EH113" s="207"/>
      <c r="EI113" s="207">
        <v>0</v>
      </c>
      <c r="EJ113" s="209">
        <v>191.55</v>
      </c>
      <c r="EK113" s="209">
        <f t="shared" si="5"/>
        <v>0</v>
      </c>
      <c r="EL113" s="207"/>
      <c r="EM113" s="207"/>
      <c r="EN113" s="207"/>
      <c r="EO113" s="207"/>
      <c r="EP113" s="207"/>
      <c r="EQ113" s="207"/>
      <c r="ER113" s="207"/>
      <c r="ES113" s="207"/>
      <c r="ET113" s="207"/>
      <c r="EU113" s="207"/>
      <c r="EV113" s="207"/>
      <c r="EW113" s="207"/>
      <c r="EX113" s="207"/>
      <c r="EY113" s="207"/>
      <c r="EZ113" s="207"/>
      <c r="FA113" s="207"/>
      <c r="FB113" s="207"/>
      <c r="FC113" s="207" t="s">
        <v>4980</v>
      </c>
      <c r="FD113" s="207">
        <v>0</v>
      </c>
      <c r="FE113" s="207"/>
      <c r="FF113" s="207"/>
      <c r="FG113" s="207"/>
      <c r="FH113" s="207">
        <v>0</v>
      </c>
      <c r="FI113" s="209">
        <v>32.1</v>
      </c>
      <c r="FJ113" s="209">
        <f t="shared" si="6"/>
        <v>0</v>
      </c>
      <c r="FK113" s="207"/>
      <c r="FL113" s="207"/>
      <c r="FM113" s="207"/>
      <c r="FN113" s="207"/>
      <c r="FO113" s="207">
        <v>0</v>
      </c>
      <c r="FP113" s="207"/>
      <c r="FQ113" s="207"/>
      <c r="FR113" s="207"/>
      <c r="FS113" s="207">
        <v>0</v>
      </c>
      <c r="FT113" s="209">
        <v>25.68</v>
      </c>
      <c r="FU113" s="209">
        <f t="shared" si="7"/>
        <v>0</v>
      </c>
      <c r="FV113" s="207"/>
      <c r="FW113" s="207"/>
      <c r="FX113" s="207"/>
      <c r="FY113" s="207"/>
      <c r="FZ113" s="207">
        <v>0</v>
      </c>
      <c r="GA113" s="207"/>
      <c r="GB113" s="207"/>
      <c r="GC113" s="207"/>
      <c r="GD113" s="207">
        <v>0</v>
      </c>
      <c r="GE113" s="209">
        <v>56.12</v>
      </c>
      <c r="GF113" s="209">
        <f t="shared" si="8"/>
        <v>0</v>
      </c>
      <c r="GG113" s="207"/>
      <c r="GH113" s="207"/>
      <c r="GI113" s="207"/>
      <c r="GJ113" s="207"/>
      <c r="GK113" s="207"/>
      <c r="GL113" s="207"/>
      <c r="GM113" s="207"/>
      <c r="GN113" s="207"/>
      <c r="GO113" s="207"/>
      <c r="GP113" s="207"/>
      <c r="GQ113" s="207"/>
      <c r="GR113" s="207"/>
      <c r="GS113" s="207"/>
      <c r="GT113" s="207"/>
      <c r="GU113" s="207"/>
      <c r="GV113" s="207"/>
      <c r="GW113" s="207"/>
      <c r="GX113" s="207" t="s">
        <v>5480</v>
      </c>
      <c r="GY113" s="207">
        <v>0</v>
      </c>
      <c r="GZ113" s="207" t="s">
        <v>918</v>
      </c>
      <c r="HA113" s="207">
        <v>0</v>
      </c>
      <c r="HB113" s="207"/>
      <c r="HC113" s="207">
        <v>1</v>
      </c>
      <c r="HD113" s="207">
        <f t="shared" si="66"/>
        <v>2800</v>
      </c>
      <c r="HE113" s="207">
        <v>1</v>
      </c>
      <c r="HF113" s="207"/>
      <c r="HG113" s="207"/>
      <c r="HH113" s="207">
        <v>400</v>
      </c>
      <c r="HI113" s="209">
        <v>2.73</v>
      </c>
      <c r="HJ113" s="209">
        <f t="shared" si="11"/>
        <v>1092</v>
      </c>
      <c r="HK113" s="207">
        <v>3</v>
      </c>
      <c r="HL113" s="207"/>
      <c r="HM113" s="207">
        <v>1200</v>
      </c>
      <c r="HN113" s="209">
        <v>2.73</v>
      </c>
      <c r="HO113" s="209">
        <f t="shared" si="12"/>
        <v>3276</v>
      </c>
      <c r="HP113" s="207">
        <v>3</v>
      </c>
      <c r="HQ113" s="207"/>
      <c r="HR113" s="207">
        <v>1200</v>
      </c>
      <c r="HS113" s="209">
        <v>2.73</v>
      </c>
      <c r="HT113" s="209">
        <f t="shared" si="13"/>
        <v>3276</v>
      </c>
      <c r="HU113" s="207"/>
      <c r="HV113" s="207"/>
      <c r="HW113" s="207"/>
      <c r="HX113" s="209">
        <v>2.73</v>
      </c>
      <c r="HY113" s="209">
        <f t="shared" si="14"/>
        <v>0</v>
      </c>
      <c r="HZ113" s="207">
        <v>2</v>
      </c>
      <c r="IA113" s="209">
        <v>3890.25</v>
      </c>
      <c r="IB113" s="209">
        <f t="shared" si="15"/>
        <v>7780.5</v>
      </c>
      <c r="IC113" s="169"/>
      <c r="ID113" s="169"/>
      <c r="IE113" s="169"/>
      <c r="IF113" s="169"/>
      <c r="IG113" s="165"/>
      <c r="IH113" s="165"/>
      <c r="II113" s="165"/>
      <c r="IJ113" s="165"/>
      <c r="IK113" s="165"/>
      <c r="IL113" s="210"/>
      <c r="IM113" s="211">
        <f t="shared" si="16"/>
        <v>0</v>
      </c>
      <c r="IN113" s="209">
        <v>7500</v>
      </c>
      <c r="IO113" s="212">
        <f t="shared" si="17"/>
        <v>0</v>
      </c>
      <c r="IP113" s="209">
        <f t="shared" si="18"/>
        <v>15424.5</v>
      </c>
      <c r="IQ113" s="209">
        <v>10000</v>
      </c>
      <c r="IR113" s="212">
        <f t="shared" si="19"/>
        <v>2</v>
      </c>
      <c r="IS113" s="213"/>
      <c r="IT113" s="291"/>
      <c r="IV113" s="352">
        <v>79247</v>
      </c>
      <c r="IW113" s="352" t="s">
        <v>5481</v>
      </c>
    </row>
    <row r="114" spans="1:257" x14ac:dyDescent="0.4">
      <c r="A114" s="158">
        <f t="shared" si="65"/>
        <v>45</v>
      </c>
      <c r="B114" s="156" t="s">
        <v>887</v>
      </c>
      <c r="C114" s="156">
        <v>188</v>
      </c>
      <c r="D114" s="251">
        <v>79204</v>
      </c>
      <c r="E114" s="374">
        <v>26914</v>
      </c>
      <c r="F114" s="225" t="s">
        <v>5482</v>
      </c>
      <c r="G114" s="251">
        <v>5</v>
      </c>
      <c r="H114" s="156"/>
      <c r="I114" s="156" t="s">
        <v>1734</v>
      </c>
      <c r="J114" s="158" t="s">
        <v>1827</v>
      </c>
      <c r="K114" s="158"/>
      <c r="L114" s="158" t="s">
        <v>1828</v>
      </c>
      <c r="M114" s="158"/>
      <c r="N114" s="205">
        <v>53</v>
      </c>
      <c r="O114" s="158">
        <v>73</v>
      </c>
      <c r="P114" s="203" t="s">
        <v>5483</v>
      </c>
      <c r="Q114" s="158">
        <v>64</v>
      </c>
      <c r="R114" s="158"/>
      <c r="S114" s="158"/>
      <c r="T114" s="158"/>
      <c r="U114" s="158"/>
      <c r="V114" s="367"/>
      <c r="W114" s="366"/>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t="s">
        <v>5311</v>
      </c>
      <c r="AU114" s="205">
        <v>53</v>
      </c>
      <c r="AV114" s="205">
        <v>20</v>
      </c>
      <c r="AW114" s="205">
        <f t="shared" si="0"/>
        <v>73</v>
      </c>
      <c r="AX114" s="205" t="s">
        <v>5483</v>
      </c>
      <c r="AY114" s="226">
        <v>40</v>
      </c>
      <c r="AZ114" s="205">
        <v>24</v>
      </c>
      <c r="BA114" s="205">
        <f t="shared" si="1"/>
        <v>64</v>
      </c>
      <c r="BB114" s="205"/>
      <c r="BC114" s="207">
        <v>1.0000000000000001E-17</v>
      </c>
      <c r="BD114" s="207">
        <v>9.9999999999999997E-29</v>
      </c>
      <c r="BE114" s="207">
        <v>1.0000000000000001E-30</v>
      </c>
      <c r="BF114" s="207">
        <v>0</v>
      </c>
      <c r="BG114" s="207"/>
      <c r="BH114" s="207">
        <v>0</v>
      </c>
      <c r="BI114" s="207"/>
      <c r="BJ114" s="207"/>
      <c r="BK114" s="207"/>
      <c r="BL114" s="208">
        <v>0</v>
      </c>
      <c r="BM114" s="209">
        <v>249.45</v>
      </c>
      <c r="BN114" s="209">
        <f t="shared" si="2"/>
        <v>0</v>
      </c>
      <c r="BO114" s="207"/>
      <c r="BP114" s="207"/>
      <c r="BQ114" s="207"/>
      <c r="BR114" s="207"/>
      <c r="BS114" s="207"/>
      <c r="BT114" s="207"/>
      <c r="BU114" s="207"/>
      <c r="BV114" s="207"/>
      <c r="BW114" s="207"/>
      <c r="BX114" s="207"/>
      <c r="BY114" s="207"/>
      <c r="BZ114" s="207"/>
      <c r="CA114" s="207"/>
      <c r="CB114" s="207"/>
      <c r="CC114" s="207"/>
      <c r="CD114" s="207"/>
      <c r="CE114" s="207"/>
      <c r="CF114" s="207"/>
      <c r="CG114" s="207">
        <v>0</v>
      </c>
      <c r="CH114" s="207"/>
      <c r="CI114" s="207"/>
      <c r="CJ114" s="207"/>
      <c r="CK114" s="207">
        <v>0</v>
      </c>
      <c r="CL114" s="209">
        <v>477.3</v>
      </c>
      <c r="CM114" s="209">
        <f t="shared" si="3"/>
        <v>0</v>
      </c>
      <c r="CN114" s="207"/>
      <c r="CO114" s="207"/>
      <c r="CP114" s="207"/>
      <c r="CQ114" s="207"/>
      <c r="CR114" s="207"/>
      <c r="CS114" s="207"/>
      <c r="CT114" s="207"/>
      <c r="CU114" s="207"/>
      <c r="CV114" s="207"/>
      <c r="CW114" s="207"/>
      <c r="CX114" s="207"/>
      <c r="CY114" s="207"/>
      <c r="CZ114" s="207"/>
      <c r="DA114" s="207"/>
      <c r="DB114" s="207"/>
      <c r="DC114" s="207"/>
      <c r="DD114" s="207"/>
      <c r="DE114" s="207"/>
      <c r="DF114" s="207">
        <v>0</v>
      </c>
      <c r="DG114" s="207"/>
      <c r="DH114" s="207"/>
      <c r="DI114" s="207"/>
      <c r="DJ114" s="207">
        <v>0</v>
      </c>
      <c r="DK114" s="209">
        <v>120.88</v>
      </c>
      <c r="DL114" s="209">
        <f t="shared" si="4"/>
        <v>0</v>
      </c>
      <c r="DM114" s="207"/>
      <c r="DN114" s="207"/>
      <c r="DO114" s="207"/>
      <c r="DP114" s="207"/>
      <c r="DQ114" s="207"/>
      <c r="DR114" s="207"/>
      <c r="DS114" s="207"/>
      <c r="DT114" s="207"/>
      <c r="DU114" s="207"/>
      <c r="DV114" s="207"/>
      <c r="DW114" s="207"/>
      <c r="DX114" s="207"/>
      <c r="DY114" s="207"/>
      <c r="DZ114" s="207"/>
      <c r="EA114" s="207"/>
      <c r="EB114" s="207"/>
      <c r="EC114" s="207"/>
      <c r="ED114" s="207"/>
      <c r="EE114" s="207">
        <v>0</v>
      </c>
      <c r="EF114" s="207"/>
      <c r="EG114" s="207"/>
      <c r="EH114" s="207"/>
      <c r="EI114" s="207">
        <v>0</v>
      </c>
      <c r="EJ114" s="209">
        <v>191.55</v>
      </c>
      <c r="EK114" s="209">
        <f t="shared" si="5"/>
        <v>0</v>
      </c>
      <c r="EL114" s="207"/>
      <c r="EM114" s="207"/>
      <c r="EN114" s="207"/>
      <c r="EO114" s="207"/>
      <c r="EP114" s="207"/>
      <c r="EQ114" s="207"/>
      <c r="ER114" s="207"/>
      <c r="ES114" s="207"/>
      <c r="ET114" s="207"/>
      <c r="EU114" s="207"/>
      <c r="EV114" s="207"/>
      <c r="EW114" s="207"/>
      <c r="EX114" s="207"/>
      <c r="EY114" s="207"/>
      <c r="EZ114" s="207"/>
      <c r="FA114" s="207"/>
      <c r="FB114" s="207"/>
      <c r="FC114" s="207" t="s">
        <v>4980</v>
      </c>
      <c r="FD114" s="207">
        <v>0</v>
      </c>
      <c r="FE114" s="207"/>
      <c r="FF114" s="207"/>
      <c r="FG114" s="207"/>
      <c r="FH114" s="207">
        <v>0</v>
      </c>
      <c r="FI114" s="209">
        <v>32.1</v>
      </c>
      <c r="FJ114" s="209">
        <f t="shared" si="6"/>
        <v>0</v>
      </c>
      <c r="FK114" s="207"/>
      <c r="FL114" s="207"/>
      <c r="FM114" s="207"/>
      <c r="FN114" s="207"/>
      <c r="FO114" s="207">
        <v>0</v>
      </c>
      <c r="FP114" s="207"/>
      <c r="FQ114" s="207"/>
      <c r="FR114" s="207"/>
      <c r="FS114" s="207">
        <v>0</v>
      </c>
      <c r="FT114" s="209">
        <v>25.68</v>
      </c>
      <c r="FU114" s="209">
        <f t="shared" si="7"/>
        <v>0</v>
      </c>
      <c r="FV114" s="207"/>
      <c r="FW114" s="207"/>
      <c r="FX114" s="207"/>
      <c r="FY114" s="207"/>
      <c r="FZ114" s="207">
        <v>0</v>
      </c>
      <c r="GA114" s="207"/>
      <c r="GB114" s="207"/>
      <c r="GC114" s="207"/>
      <c r="GD114" s="207">
        <v>0</v>
      </c>
      <c r="GE114" s="209">
        <v>56.12</v>
      </c>
      <c r="GF114" s="209">
        <f t="shared" si="8"/>
        <v>0</v>
      </c>
      <c r="GG114" s="207"/>
      <c r="GH114" s="207"/>
      <c r="GI114" s="207"/>
      <c r="GJ114" s="207"/>
      <c r="GK114" s="207"/>
      <c r="GL114" s="207"/>
      <c r="GM114" s="207"/>
      <c r="GN114" s="207"/>
      <c r="GO114" s="207"/>
      <c r="GP114" s="207"/>
      <c r="GQ114" s="207"/>
      <c r="GR114" s="207"/>
      <c r="GS114" s="207"/>
      <c r="GT114" s="207"/>
      <c r="GU114" s="207"/>
      <c r="GV114" s="207"/>
      <c r="GW114" s="207"/>
      <c r="GX114" s="207" t="s">
        <v>918</v>
      </c>
      <c r="GY114" s="207">
        <v>0</v>
      </c>
      <c r="GZ114" s="207" t="s">
        <v>918</v>
      </c>
      <c r="HA114" s="207">
        <v>0</v>
      </c>
      <c r="HB114" s="207"/>
      <c r="HC114" s="207">
        <v>1</v>
      </c>
      <c r="HD114" s="207">
        <f t="shared" si="66"/>
        <v>1200</v>
      </c>
      <c r="HE114" s="207">
        <v>1</v>
      </c>
      <c r="HF114" s="207"/>
      <c r="HG114" s="207"/>
      <c r="HH114" s="207">
        <v>400</v>
      </c>
      <c r="HI114" s="209">
        <v>2.73</v>
      </c>
      <c r="HJ114" s="209">
        <f t="shared" si="11"/>
        <v>1092</v>
      </c>
      <c r="HK114" s="207">
        <v>1</v>
      </c>
      <c r="HL114" s="207"/>
      <c r="HM114" s="207">
        <v>400</v>
      </c>
      <c r="HN114" s="209">
        <v>2.73</v>
      </c>
      <c r="HO114" s="209">
        <f t="shared" si="12"/>
        <v>1092</v>
      </c>
      <c r="HP114" s="207">
        <v>1</v>
      </c>
      <c r="HQ114" s="207"/>
      <c r="HR114" s="207">
        <v>400</v>
      </c>
      <c r="HS114" s="209">
        <v>2.73</v>
      </c>
      <c r="HT114" s="209">
        <f t="shared" si="13"/>
        <v>1092</v>
      </c>
      <c r="HU114" s="207"/>
      <c r="HV114" s="207"/>
      <c r="HW114" s="207"/>
      <c r="HX114" s="209">
        <v>2.73</v>
      </c>
      <c r="HY114" s="209">
        <f t="shared" si="14"/>
        <v>0</v>
      </c>
      <c r="HZ114" s="207">
        <v>2</v>
      </c>
      <c r="IA114" s="209">
        <v>3890.25</v>
      </c>
      <c r="IB114" s="209">
        <f t="shared" si="15"/>
        <v>7780.5</v>
      </c>
      <c r="IC114" s="169"/>
      <c r="ID114" s="169"/>
      <c r="IE114" s="169"/>
      <c r="IF114" s="169"/>
      <c r="IG114" s="165"/>
      <c r="IH114" s="165"/>
      <c r="II114" s="165"/>
      <c r="IJ114" s="165"/>
      <c r="IK114" s="165"/>
      <c r="IL114" s="210"/>
      <c r="IM114" s="211">
        <f t="shared" si="16"/>
        <v>0</v>
      </c>
      <c r="IN114" s="209">
        <v>7500</v>
      </c>
      <c r="IO114" s="212">
        <f t="shared" si="17"/>
        <v>0</v>
      </c>
      <c r="IP114" s="209">
        <f t="shared" si="18"/>
        <v>11056.5</v>
      </c>
      <c r="IQ114" s="209">
        <v>10000</v>
      </c>
      <c r="IR114" s="212">
        <f t="shared" si="19"/>
        <v>2</v>
      </c>
      <c r="IS114" s="213"/>
      <c r="IT114" s="291"/>
      <c r="IV114" s="66" t="s">
        <v>5484</v>
      </c>
      <c r="IW114" s="66" t="s">
        <v>5485</v>
      </c>
    </row>
    <row r="115" spans="1:257" x14ac:dyDescent="0.4">
      <c r="A115" s="158">
        <f t="shared" si="65"/>
        <v>46</v>
      </c>
      <c r="B115" s="156" t="s">
        <v>887</v>
      </c>
      <c r="C115" s="156">
        <v>189</v>
      </c>
      <c r="D115" s="251">
        <v>79170</v>
      </c>
      <c r="E115" s="370">
        <v>26924</v>
      </c>
      <c r="F115" s="225" t="s">
        <v>5486</v>
      </c>
      <c r="G115" s="251">
        <v>5</v>
      </c>
      <c r="H115" s="156"/>
      <c r="I115" s="156" t="s">
        <v>1734</v>
      </c>
      <c r="J115" s="158" t="s">
        <v>1836</v>
      </c>
      <c r="K115" s="158"/>
      <c r="L115" s="158" t="s">
        <v>1828</v>
      </c>
      <c r="M115" s="158"/>
      <c r="N115" s="205">
        <v>63</v>
      </c>
      <c r="O115" s="158">
        <v>83</v>
      </c>
      <c r="P115" s="203" t="s">
        <v>5487</v>
      </c>
      <c r="Q115" s="158">
        <v>52</v>
      </c>
      <c r="R115" s="158"/>
      <c r="S115" s="158"/>
      <c r="T115" s="158"/>
      <c r="U115" s="158"/>
      <c r="V115" s="367"/>
      <c r="W115" s="366">
        <v>41753</v>
      </c>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t="s">
        <v>5437</v>
      </c>
      <c r="AU115" s="205">
        <v>63</v>
      </c>
      <c r="AV115" s="205">
        <v>20</v>
      </c>
      <c r="AW115" s="205">
        <f t="shared" si="0"/>
        <v>83</v>
      </c>
      <c r="AX115" s="205" t="s">
        <v>5487</v>
      </c>
      <c r="AY115" s="226">
        <v>28</v>
      </c>
      <c r="AZ115" s="205">
        <v>24</v>
      </c>
      <c r="BA115" s="205">
        <f t="shared" si="1"/>
        <v>52</v>
      </c>
      <c r="BB115" s="205"/>
      <c r="BC115" s="207">
        <v>1.0000000000000001E-17</v>
      </c>
      <c r="BD115" s="207">
        <v>9.9999999999999997E-29</v>
      </c>
      <c r="BE115" s="207">
        <v>1.0000000000000001E-30</v>
      </c>
      <c r="BF115" s="207">
        <v>0</v>
      </c>
      <c r="BG115" s="207"/>
      <c r="BH115" s="207">
        <v>0</v>
      </c>
      <c r="BI115" s="207"/>
      <c r="BJ115" s="207"/>
      <c r="BK115" s="207"/>
      <c r="BL115" s="208">
        <v>0</v>
      </c>
      <c r="BM115" s="209">
        <v>249.45</v>
      </c>
      <c r="BN115" s="209">
        <f t="shared" si="2"/>
        <v>0</v>
      </c>
      <c r="BO115" s="207"/>
      <c r="BP115" s="207"/>
      <c r="BQ115" s="207"/>
      <c r="BR115" s="207"/>
      <c r="BS115" s="207"/>
      <c r="BT115" s="207"/>
      <c r="BU115" s="207"/>
      <c r="BV115" s="207"/>
      <c r="BW115" s="207"/>
      <c r="BX115" s="207"/>
      <c r="BY115" s="207"/>
      <c r="BZ115" s="207"/>
      <c r="CA115" s="207"/>
      <c r="CB115" s="207"/>
      <c r="CC115" s="207"/>
      <c r="CD115" s="207"/>
      <c r="CE115" s="207"/>
      <c r="CF115" s="207"/>
      <c r="CG115" s="207">
        <v>0</v>
      </c>
      <c r="CH115" s="207"/>
      <c r="CI115" s="207"/>
      <c r="CJ115" s="207"/>
      <c r="CK115" s="207">
        <v>0</v>
      </c>
      <c r="CL115" s="209">
        <v>477.3</v>
      </c>
      <c r="CM115" s="209">
        <f t="shared" si="3"/>
        <v>0</v>
      </c>
      <c r="CN115" s="207"/>
      <c r="CO115" s="207"/>
      <c r="CP115" s="207"/>
      <c r="CQ115" s="207"/>
      <c r="CR115" s="207"/>
      <c r="CS115" s="207"/>
      <c r="CT115" s="207"/>
      <c r="CU115" s="207"/>
      <c r="CV115" s="207"/>
      <c r="CW115" s="207"/>
      <c r="CX115" s="207"/>
      <c r="CY115" s="207"/>
      <c r="CZ115" s="207"/>
      <c r="DA115" s="207"/>
      <c r="DB115" s="207"/>
      <c r="DC115" s="207"/>
      <c r="DD115" s="207"/>
      <c r="DE115" s="207"/>
      <c r="DF115" s="207">
        <v>0</v>
      </c>
      <c r="DG115" s="207"/>
      <c r="DH115" s="207"/>
      <c r="DI115" s="207"/>
      <c r="DJ115" s="207">
        <v>0</v>
      </c>
      <c r="DK115" s="209">
        <v>120.88</v>
      </c>
      <c r="DL115" s="209">
        <f t="shared" si="4"/>
        <v>0</v>
      </c>
      <c r="DM115" s="207"/>
      <c r="DN115" s="207"/>
      <c r="DO115" s="207"/>
      <c r="DP115" s="207"/>
      <c r="DQ115" s="207"/>
      <c r="DR115" s="207"/>
      <c r="DS115" s="207"/>
      <c r="DT115" s="207"/>
      <c r="DU115" s="207"/>
      <c r="DV115" s="207"/>
      <c r="DW115" s="207"/>
      <c r="DX115" s="207"/>
      <c r="DY115" s="207"/>
      <c r="DZ115" s="207"/>
      <c r="EA115" s="207"/>
      <c r="EB115" s="207"/>
      <c r="EC115" s="207"/>
      <c r="ED115" s="207"/>
      <c r="EE115" s="207">
        <v>0</v>
      </c>
      <c r="EF115" s="207"/>
      <c r="EG115" s="207"/>
      <c r="EH115" s="207"/>
      <c r="EI115" s="207">
        <v>0</v>
      </c>
      <c r="EJ115" s="209">
        <v>191.55</v>
      </c>
      <c r="EK115" s="209">
        <f t="shared" si="5"/>
        <v>0</v>
      </c>
      <c r="EL115" s="207"/>
      <c r="EM115" s="207"/>
      <c r="EN115" s="207"/>
      <c r="EO115" s="207"/>
      <c r="EP115" s="207"/>
      <c r="EQ115" s="207"/>
      <c r="ER115" s="207"/>
      <c r="ES115" s="207"/>
      <c r="ET115" s="207"/>
      <c r="EU115" s="207"/>
      <c r="EV115" s="207"/>
      <c r="EW115" s="207"/>
      <c r="EX115" s="207"/>
      <c r="EY115" s="207"/>
      <c r="EZ115" s="207"/>
      <c r="FA115" s="207"/>
      <c r="FB115" s="207"/>
      <c r="FC115" s="207" t="s">
        <v>4980</v>
      </c>
      <c r="FD115" s="207">
        <v>0</v>
      </c>
      <c r="FE115" s="207"/>
      <c r="FF115" s="207"/>
      <c r="FG115" s="207"/>
      <c r="FH115" s="207">
        <v>0</v>
      </c>
      <c r="FI115" s="209">
        <v>32.1</v>
      </c>
      <c r="FJ115" s="209">
        <f t="shared" si="6"/>
        <v>0</v>
      </c>
      <c r="FK115" s="207"/>
      <c r="FL115" s="207"/>
      <c r="FM115" s="207"/>
      <c r="FN115" s="207"/>
      <c r="FO115" s="207">
        <v>0</v>
      </c>
      <c r="FP115" s="207"/>
      <c r="FQ115" s="207"/>
      <c r="FR115" s="207"/>
      <c r="FS115" s="207">
        <v>0</v>
      </c>
      <c r="FT115" s="209">
        <v>25.68</v>
      </c>
      <c r="FU115" s="209">
        <f t="shared" si="7"/>
        <v>0</v>
      </c>
      <c r="FV115" s="207"/>
      <c r="FW115" s="207"/>
      <c r="FX115" s="207"/>
      <c r="FY115" s="207"/>
      <c r="FZ115" s="207">
        <v>0</v>
      </c>
      <c r="GA115" s="207"/>
      <c r="GB115" s="207"/>
      <c r="GC115" s="207"/>
      <c r="GD115" s="207">
        <v>0</v>
      </c>
      <c r="GE115" s="209">
        <v>56.12</v>
      </c>
      <c r="GF115" s="209">
        <f t="shared" si="8"/>
        <v>0</v>
      </c>
      <c r="GG115" s="207"/>
      <c r="GH115" s="207"/>
      <c r="GI115" s="207"/>
      <c r="GJ115" s="207"/>
      <c r="GK115" s="207"/>
      <c r="GL115" s="207"/>
      <c r="GM115" s="207"/>
      <c r="GN115" s="207"/>
      <c r="GO115" s="207"/>
      <c r="GP115" s="207"/>
      <c r="GQ115" s="207"/>
      <c r="GR115" s="207"/>
      <c r="GS115" s="207"/>
      <c r="GT115" s="207"/>
      <c r="GU115" s="207"/>
      <c r="GV115" s="207"/>
      <c r="GW115" s="207"/>
      <c r="GX115" s="207" t="s">
        <v>918</v>
      </c>
      <c r="GY115" s="207">
        <v>0</v>
      </c>
      <c r="GZ115" s="207" t="s">
        <v>918</v>
      </c>
      <c r="HA115" s="207">
        <v>0</v>
      </c>
      <c r="HB115" s="207"/>
      <c r="HC115" s="207">
        <v>1</v>
      </c>
      <c r="HD115" s="207">
        <f t="shared" si="66"/>
        <v>800</v>
      </c>
      <c r="HE115" s="207">
        <v>1</v>
      </c>
      <c r="HF115" s="207"/>
      <c r="HG115" s="207"/>
      <c r="HH115" s="207">
        <v>400</v>
      </c>
      <c r="HI115" s="209">
        <v>2.73</v>
      </c>
      <c r="HJ115" s="209">
        <f t="shared" si="11"/>
        <v>1092</v>
      </c>
      <c r="HK115" s="207">
        <v>1</v>
      </c>
      <c r="HL115" s="207"/>
      <c r="HM115" s="207">
        <v>400</v>
      </c>
      <c r="HN115" s="209">
        <v>2.73</v>
      </c>
      <c r="HO115" s="209">
        <f t="shared" si="12"/>
        <v>1092</v>
      </c>
      <c r="HP115" s="207"/>
      <c r="HQ115" s="207"/>
      <c r="HR115" s="207"/>
      <c r="HS115" s="209">
        <v>2.73</v>
      </c>
      <c r="HT115" s="209">
        <f t="shared" si="13"/>
        <v>0</v>
      </c>
      <c r="HU115" s="207"/>
      <c r="HV115" s="207"/>
      <c r="HW115" s="207"/>
      <c r="HX115" s="209">
        <v>2.73</v>
      </c>
      <c r="HY115" s="209">
        <f t="shared" si="14"/>
        <v>0</v>
      </c>
      <c r="HZ115" s="207">
        <v>2</v>
      </c>
      <c r="IA115" s="209">
        <v>3890.25</v>
      </c>
      <c r="IB115" s="209">
        <f t="shared" si="15"/>
        <v>7780.5</v>
      </c>
      <c r="IC115" s="169"/>
      <c r="ID115" s="169"/>
      <c r="IE115" s="169"/>
      <c r="IF115" s="169"/>
      <c r="IG115" s="165"/>
      <c r="IH115" s="165"/>
      <c r="II115" s="165"/>
      <c r="IJ115" s="165"/>
      <c r="IK115" s="165"/>
      <c r="IL115" s="210"/>
      <c r="IM115" s="211">
        <f t="shared" si="16"/>
        <v>0</v>
      </c>
      <c r="IN115" s="209">
        <v>7500</v>
      </c>
      <c r="IO115" s="212">
        <f t="shared" si="17"/>
        <v>0</v>
      </c>
      <c r="IP115" s="209">
        <f t="shared" si="18"/>
        <v>9964.5</v>
      </c>
      <c r="IQ115" s="209">
        <v>10000</v>
      </c>
      <c r="IR115" s="212">
        <f t="shared" si="19"/>
        <v>1</v>
      </c>
      <c r="IS115" s="213"/>
      <c r="IT115" s="291"/>
      <c r="IV115" s="66" t="s">
        <v>5488</v>
      </c>
      <c r="IW115" s="66" t="s">
        <v>5489</v>
      </c>
    </row>
    <row r="116" spans="1:257" x14ac:dyDescent="0.4">
      <c r="A116" s="158">
        <f t="shared" si="65"/>
        <v>47</v>
      </c>
      <c r="B116" s="156" t="s">
        <v>887</v>
      </c>
      <c r="C116" s="156">
        <v>190</v>
      </c>
      <c r="D116" s="251">
        <v>76368</v>
      </c>
      <c r="E116" s="374">
        <v>26962</v>
      </c>
      <c r="F116" s="225" t="s">
        <v>5490</v>
      </c>
      <c r="G116" s="251">
        <v>5</v>
      </c>
      <c r="H116" s="156"/>
      <c r="I116" s="156" t="s">
        <v>1734</v>
      </c>
      <c r="J116" s="158" t="s">
        <v>1839</v>
      </c>
      <c r="K116" s="158"/>
      <c r="L116" s="158" t="s">
        <v>1841</v>
      </c>
      <c r="M116" s="158"/>
      <c r="N116" s="205">
        <v>119</v>
      </c>
      <c r="O116" s="158">
        <v>139</v>
      </c>
      <c r="P116" s="203" t="s">
        <v>5491</v>
      </c>
      <c r="Q116" s="158">
        <v>56</v>
      </c>
      <c r="R116" s="158"/>
      <c r="S116" s="158"/>
      <c r="T116" s="158"/>
      <c r="U116" s="158"/>
      <c r="V116" s="367"/>
      <c r="W116" s="366"/>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t="s">
        <v>5492</v>
      </c>
      <c r="AU116" s="205">
        <v>119</v>
      </c>
      <c r="AV116" s="205">
        <v>20</v>
      </c>
      <c r="AW116" s="205">
        <f t="shared" si="0"/>
        <v>139</v>
      </c>
      <c r="AX116" s="205" t="s">
        <v>5491</v>
      </c>
      <c r="AY116" s="226">
        <v>32</v>
      </c>
      <c r="AZ116" s="205">
        <v>24</v>
      </c>
      <c r="BA116" s="205">
        <f t="shared" si="1"/>
        <v>56</v>
      </c>
      <c r="BB116" s="205"/>
      <c r="BC116" s="207">
        <v>1.0000000000000001E-17</v>
      </c>
      <c r="BD116" s="207">
        <v>9.9999999999999997E-29</v>
      </c>
      <c r="BE116" s="207">
        <v>1.0000000000000001E-30</v>
      </c>
      <c r="BF116" s="207">
        <v>0</v>
      </c>
      <c r="BG116" s="207"/>
      <c r="BH116" s="207">
        <v>0</v>
      </c>
      <c r="BI116" s="207"/>
      <c r="BJ116" s="207"/>
      <c r="BK116" s="207"/>
      <c r="BL116" s="208">
        <v>0</v>
      </c>
      <c r="BM116" s="209">
        <v>249.45</v>
      </c>
      <c r="BN116" s="209">
        <f t="shared" si="2"/>
        <v>0</v>
      </c>
      <c r="BO116" s="207"/>
      <c r="BP116" s="207"/>
      <c r="BQ116" s="207"/>
      <c r="BR116" s="207"/>
      <c r="BS116" s="207"/>
      <c r="BT116" s="207"/>
      <c r="BU116" s="207"/>
      <c r="BV116" s="207"/>
      <c r="BW116" s="207"/>
      <c r="BX116" s="207"/>
      <c r="BY116" s="207"/>
      <c r="BZ116" s="207"/>
      <c r="CA116" s="207"/>
      <c r="CB116" s="207"/>
      <c r="CC116" s="207"/>
      <c r="CD116" s="207"/>
      <c r="CE116" s="207"/>
      <c r="CF116" s="207"/>
      <c r="CG116" s="207">
        <v>0</v>
      </c>
      <c r="CH116" s="207"/>
      <c r="CI116" s="207"/>
      <c r="CJ116" s="207"/>
      <c r="CK116" s="207">
        <v>0</v>
      </c>
      <c r="CL116" s="209">
        <v>477.3</v>
      </c>
      <c r="CM116" s="209">
        <f t="shared" si="3"/>
        <v>0</v>
      </c>
      <c r="CN116" s="207"/>
      <c r="CO116" s="207"/>
      <c r="CP116" s="207"/>
      <c r="CQ116" s="207"/>
      <c r="CR116" s="207"/>
      <c r="CS116" s="207"/>
      <c r="CT116" s="207"/>
      <c r="CU116" s="207"/>
      <c r="CV116" s="207"/>
      <c r="CW116" s="207"/>
      <c r="CX116" s="207"/>
      <c r="CY116" s="207"/>
      <c r="CZ116" s="207"/>
      <c r="DA116" s="207"/>
      <c r="DB116" s="207"/>
      <c r="DC116" s="207"/>
      <c r="DD116" s="207"/>
      <c r="DE116" s="207"/>
      <c r="DF116" s="207">
        <v>0</v>
      </c>
      <c r="DG116" s="207"/>
      <c r="DH116" s="207"/>
      <c r="DI116" s="207"/>
      <c r="DJ116" s="207">
        <v>0</v>
      </c>
      <c r="DK116" s="209">
        <v>120.88</v>
      </c>
      <c r="DL116" s="209">
        <f t="shared" si="4"/>
        <v>0</v>
      </c>
      <c r="DM116" s="207"/>
      <c r="DN116" s="207"/>
      <c r="DO116" s="207"/>
      <c r="DP116" s="207"/>
      <c r="DQ116" s="207"/>
      <c r="DR116" s="207"/>
      <c r="DS116" s="207"/>
      <c r="DT116" s="207"/>
      <c r="DU116" s="207"/>
      <c r="DV116" s="207"/>
      <c r="DW116" s="207"/>
      <c r="DX116" s="207"/>
      <c r="DY116" s="207"/>
      <c r="DZ116" s="207"/>
      <c r="EA116" s="207"/>
      <c r="EB116" s="207"/>
      <c r="EC116" s="207"/>
      <c r="ED116" s="207"/>
      <c r="EE116" s="207">
        <v>0</v>
      </c>
      <c r="EF116" s="207"/>
      <c r="EG116" s="207"/>
      <c r="EH116" s="207"/>
      <c r="EI116" s="207">
        <v>0</v>
      </c>
      <c r="EJ116" s="209">
        <v>191.55</v>
      </c>
      <c r="EK116" s="209">
        <f t="shared" si="5"/>
        <v>0</v>
      </c>
      <c r="EL116" s="207"/>
      <c r="EM116" s="207"/>
      <c r="EN116" s="207"/>
      <c r="EO116" s="207"/>
      <c r="EP116" s="207"/>
      <c r="EQ116" s="207"/>
      <c r="ER116" s="207"/>
      <c r="ES116" s="207"/>
      <c r="ET116" s="207"/>
      <c r="EU116" s="207"/>
      <c r="EV116" s="207"/>
      <c r="EW116" s="207"/>
      <c r="EX116" s="207"/>
      <c r="EY116" s="207"/>
      <c r="EZ116" s="207"/>
      <c r="FA116" s="207"/>
      <c r="FB116" s="207"/>
      <c r="FC116" s="207" t="s">
        <v>4980</v>
      </c>
      <c r="FD116" s="207">
        <v>0</v>
      </c>
      <c r="FE116" s="207"/>
      <c r="FF116" s="207"/>
      <c r="FG116" s="207"/>
      <c r="FH116" s="207">
        <v>0</v>
      </c>
      <c r="FI116" s="209">
        <v>32.1</v>
      </c>
      <c r="FJ116" s="209">
        <f t="shared" si="6"/>
        <v>0</v>
      </c>
      <c r="FK116" s="207"/>
      <c r="FL116" s="207"/>
      <c r="FM116" s="207"/>
      <c r="FN116" s="207"/>
      <c r="FO116" s="207">
        <v>0</v>
      </c>
      <c r="FP116" s="207"/>
      <c r="FQ116" s="207"/>
      <c r="FR116" s="207"/>
      <c r="FS116" s="207">
        <v>0</v>
      </c>
      <c r="FT116" s="209">
        <v>25.68</v>
      </c>
      <c r="FU116" s="209">
        <f t="shared" si="7"/>
        <v>0</v>
      </c>
      <c r="FV116" s="207"/>
      <c r="FW116" s="207"/>
      <c r="FX116" s="207"/>
      <c r="FY116" s="207"/>
      <c r="FZ116" s="207">
        <v>0</v>
      </c>
      <c r="GA116" s="207"/>
      <c r="GB116" s="207"/>
      <c r="GC116" s="207"/>
      <c r="GD116" s="207">
        <v>0</v>
      </c>
      <c r="GE116" s="209">
        <v>56.12</v>
      </c>
      <c r="GF116" s="209">
        <f t="shared" si="8"/>
        <v>0</v>
      </c>
      <c r="GG116" s="207"/>
      <c r="GH116" s="207"/>
      <c r="GI116" s="207"/>
      <c r="GJ116" s="207"/>
      <c r="GK116" s="207"/>
      <c r="GL116" s="207"/>
      <c r="GM116" s="207"/>
      <c r="GN116" s="207"/>
      <c r="GO116" s="207"/>
      <c r="GP116" s="207"/>
      <c r="GQ116" s="207"/>
      <c r="GR116" s="207"/>
      <c r="GS116" s="207"/>
      <c r="GT116" s="207"/>
      <c r="GU116" s="207"/>
      <c r="GV116" s="207"/>
      <c r="GW116" s="207"/>
      <c r="GX116" s="207" t="s">
        <v>918</v>
      </c>
      <c r="GY116" s="207">
        <v>0</v>
      </c>
      <c r="GZ116" s="207" t="s">
        <v>918</v>
      </c>
      <c r="HA116" s="207">
        <v>0</v>
      </c>
      <c r="HB116" s="207"/>
      <c r="HC116" s="207">
        <v>1</v>
      </c>
      <c r="HD116" s="207">
        <f t="shared" si="66"/>
        <v>1200</v>
      </c>
      <c r="HE116" s="207">
        <v>1</v>
      </c>
      <c r="HF116" s="207"/>
      <c r="HG116" s="207"/>
      <c r="HH116" s="207">
        <v>400</v>
      </c>
      <c r="HI116" s="209">
        <v>2.73</v>
      </c>
      <c r="HJ116" s="209">
        <f t="shared" si="11"/>
        <v>1092</v>
      </c>
      <c r="HK116" s="207">
        <v>1</v>
      </c>
      <c r="HL116" s="207"/>
      <c r="HM116" s="207">
        <v>400</v>
      </c>
      <c r="HN116" s="209">
        <v>2.73</v>
      </c>
      <c r="HO116" s="209">
        <f t="shared" si="12"/>
        <v>1092</v>
      </c>
      <c r="HP116" s="207">
        <v>1</v>
      </c>
      <c r="HQ116" s="207"/>
      <c r="HR116" s="207">
        <v>400</v>
      </c>
      <c r="HS116" s="209">
        <v>2.73</v>
      </c>
      <c r="HT116" s="209">
        <f t="shared" si="13"/>
        <v>1092</v>
      </c>
      <c r="HU116" s="207"/>
      <c r="HV116" s="207"/>
      <c r="HW116" s="207"/>
      <c r="HX116" s="209">
        <v>2.73</v>
      </c>
      <c r="HY116" s="209">
        <f t="shared" si="14"/>
        <v>0</v>
      </c>
      <c r="HZ116" s="207">
        <v>2</v>
      </c>
      <c r="IA116" s="209">
        <v>3890.25</v>
      </c>
      <c r="IB116" s="209">
        <f t="shared" si="15"/>
        <v>7780.5</v>
      </c>
      <c r="IC116" s="169"/>
      <c r="ID116" s="169"/>
      <c r="IE116" s="169"/>
      <c r="IF116" s="169"/>
      <c r="IG116" s="165"/>
      <c r="IH116" s="165"/>
      <c r="II116" s="165"/>
      <c r="IJ116" s="165"/>
      <c r="IK116" s="165"/>
      <c r="IL116" s="210"/>
      <c r="IM116" s="211">
        <f t="shared" si="16"/>
        <v>0</v>
      </c>
      <c r="IN116" s="209">
        <v>7500</v>
      </c>
      <c r="IO116" s="212">
        <f t="shared" si="17"/>
        <v>0</v>
      </c>
      <c r="IP116" s="209">
        <f t="shared" si="18"/>
        <v>11056.5</v>
      </c>
      <c r="IQ116" s="209">
        <v>10000</v>
      </c>
      <c r="IR116" s="212">
        <f t="shared" si="19"/>
        <v>2</v>
      </c>
      <c r="IS116" s="213"/>
      <c r="IT116" s="291"/>
      <c r="IV116" s="66" t="s">
        <v>5493</v>
      </c>
      <c r="IW116" s="66" t="s">
        <v>5494</v>
      </c>
    </row>
    <row r="117" spans="1:257" x14ac:dyDescent="0.4">
      <c r="A117" s="158">
        <f t="shared" si="65"/>
        <v>48</v>
      </c>
      <c r="B117" s="156" t="s">
        <v>887</v>
      </c>
      <c r="C117" s="156">
        <v>191</v>
      </c>
      <c r="D117" s="251">
        <v>96447</v>
      </c>
      <c r="E117" s="370">
        <v>27011</v>
      </c>
      <c r="F117" s="225" t="s">
        <v>5495</v>
      </c>
      <c r="G117" s="251">
        <v>5</v>
      </c>
      <c r="H117" s="156"/>
      <c r="I117" s="156" t="s">
        <v>1734</v>
      </c>
      <c r="J117" s="158" t="s">
        <v>1854</v>
      </c>
      <c r="K117" s="158"/>
      <c r="L117" s="158" t="s">
        <v>1856</v>
      </c>
      <c r="M117" s="158"/>
      <c r="N117" s="205">
        <v>42</v>
      </c>
      <c r="O117" s="158">
        <v>62</v>
      </c>
      <c r="P117" s="203" t="s">
        <v>5496</v>
      </c>
      <c r="Q117" s="158">
        <v>52</v>
      </c>
      <c r="R117" s="158"/>
      <c r="S117" s="158"/>
      <c r="T117" s="158"/>
      <c r="U117" s="158"/>
      <c r="V117" s="367"/>
      <c r="W117" s="366">
        <v>41809</v>
      </c>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t="s">
        <v>5369</v>
      </c>
      <c r="AU117" s="205">
        <v>42</v>
      </c>
      <c r="AV117" s="205">
        <v>20</v>
      </c>
      <c r="AW117" s="205">
        <f t="shared" si="0"/>
        <v>62</v>
      </c>
      <c r="AX117" s="205" t="s">
        <v>5496</v>
      </c>
      <c r="AY117" s="226">
        <v>28</v>
      </c>
      <c r="AZ117" s="205">
        <v>24</v>
      </c>
      <c r="BA117" s="205">
        <f t="shared" si="1"/>
        <v>52</v>
      </c>
      <c r="BB117" s="205"/>
      <c r="BC117" s="207">
        <v>1.0000000000000001E-17</v>
      </c>
      <c r="BD117" s="207">
        <v>9.9999999999999997E-29</v>
      </c>
      <c r="BE117" s="207">
        <v>1.0000000000000001E-30</v>
      </c>
      <c r="BF117" s="207">
        <v>0</v>
      </c>
      <c r="BG117" s="207"/>
      <c r="BH117" s="207">
        <v>0</v>
      </c>
      <c r="BI117" s="207"/>
      <c r="BJ117" s="207"/>
      <c r="BK117" s="207"/>
      <c r="BL117" s="208">
        <v>0</v>
      </c>
      <c r="BM117" s="209">
        <v>249.45</v>
      </c>
      <c r="BN117" s="209">
        <f t="shared" si="2"/>
        <v>0</v>
      </c>
      <c r="BO117" s="207"/>
      <c r="BP117" s="207"/>
      <c r="BQ117" s="207"/>
      <c r="BR117" s="207"/>
      <c r="BS117" s="207"/>
      <c r="BT117" s="207"/>
      <c r="BU117" s="207"/>
      <c r="BV117" s="207"/>
      <c r="BW117" s="207"/>
      <c r="BX117" s="207"/>
      <c r="BY117" s="207"/>
      <c r="BZ117" s="207"/>
      <c r="CA117" s="207"/>
      <c r="CB117" s="207"/>
      <c r="CC117" s="207"/>
      <c r="CD117" s="207"/>
      <c r="CE117" s="207"/>
      <c r="CF117" s="207"/>
      <c r="CG117" s="207">
        <v>0</v>
      </c>
      <c r="CH117" s="207"/>
      <c r="CI117" s="207"/>
      <c r="CJ117" s="207"/>
      <c r="CK117" s="207">
        <v>0</v>
      </c>
      <c r="CL117" s="209">
        <v>477.3</v>
      </c>
      <c r="CM117" s="209">
        <f t="shared" si="3"/>
        <v>0</v>
      </c>
      <c r="CN117" s="207"/>
      <c r="CO117" s="207"/>
      <c r="CP117" s="207"/>
      <c r="CQ117" s="207"/>
      <c r="CR117" s="207"/>
      <c r="CS117" s="207"/>
      <c r="CT117" s="207"/>
      <c r="CU117" s="207"/>
      <c r="CV117" s="207"/>
      <c r="CW117" s="207"/>
      <c r="CX117" s="207"/>
      <c r="CY117" s="207"/>
      <c r="CZ117" s="207"/>
      <c r="DA117" s="207"/>
      <c r="DB117" s="207"/>
      <c r="DC117" s="207"/>
      <c r="DD117" s="207"/>
      <c r="DE117" s="207"/>
      <c r="DF117" s="207">
        <v>0</v>
      </c>
      <c r="DG117" s="207"/>
      <c r="DH117" s="207"/>
      <c r="DI117" s="207"/>
      <c r="DJ117" s="207">
        <v>0</v>
      </c>
      <c r="DK117" s="209">
        <v>120.88</v>
      </c>
      <c r="DL117" s="209">
        <f t="shared" si="4"/>
        <v>0</v>
      </c>
      <c r="DM117" s="207"/>
      <c r="DN117" s="207"/>
      <c r="DO117" s="207"/>
      <c r="DP117" s="207"/>
      <c r="DQ117" s="207"/>
      <c r="DR117" s="207"/>
      <c r="DS117" s="207"/>
      <c r="DT117" s="207"/>
      <c r="DU117" s="207"/>
      <c r="DV117" s="207"/>
      <c r="DW117" s="207"/>
      <c r="DX117" s="207"/>
      <c r="DY117" s="207"/>
      <c r="DZ117" s="207"/>
      <c r="EA117" s="207"/>
      <c r="EB117" s="207"/>
      <c r="EC117" s="207"/>
      <c r="ED117" s="207"/>
      <c r="EE117" s="207">
        <v>0</v>
      </c>
      <c r="EF117" s="207"/>
      <c r="EG117" s="207"/>
      <c r="EH117" s="207"/>
      <c r="EI117" s="207">
        <v>0</v>
      </c>
      <c r="EJ117" s="209">
        <v>191.55</v>
      </c>
      <c r="EK117" s="209">
        <f t="shared" si="5"/>
        <v>0</v>
      </c>
      <c r="EL117" s="207"/>
      <c r="EM117" s="207"/>
      <c r="EN117" s="207"/>
      <c r="EO117" s="207"/>
      <c r="EP117" s="207"/>
      <c r="EQ117" s="207"/>
      <c r="ER117" s="207"/>
      <c r="ES117" s="207"/>
      <c r="ET117" s="207"/>
      <c r="EU117" s="207"/>
      <c r="EV117" s="207"/>
      <c r="EW117" s="207"/>
      <c r="EX117" s="207"/>
      <c r="EY117" s="207"/>
      <c r="EZ117" s="207"/>
      <c r="FA117" s="207"/>
      <c r="FB117" s="207"/>
      <c r="FC117" s="207" t="s">
        <v>4980</v>
      </c>
      <c r="FD117" s="207">
        <v>0</v>
      </c>
      <c r="FE117" s="207"/>
      <c r="FF117" s="207"/>
      <c r="FG117" s="207"/>
      <c r="FH117" s="207">
        <v>0</v>
      </c>
      <c r="FI117" s="209">
        <v>32.1</v>
      </c>
      <c r="FJ117" s="209">
        <f t="shared" si="6"/>
        <v>0</v>
      </c>
      <c r="FK117" s="207"/>
      <c r="FL117" s="207"/>
      <c r="FM117" s="207"/>
      <c r="FN117" s="207"/>
      <c r="FO117" s="207">
        <v>0</v>
      </c>
      <c r="FP117" s="207"/>
      <c r="FQ117" s="207"/>
      <c r="FR117" s="207"/>
      <c r="FS117" s="207">
        <v>0</v>
      </c>
      <c r="FT117" s="209">
        <v>25.68</v>
      </c>
      <c r="FU117" s="209">
        <f t="shared" si="7"/>
        <v>0</v>
      </c>
      <c r="FV117" s="207"/>
      <c r="FW117" s="207"/>
      <c r="FX117" s="207"/>
      <c r="FY117" s="207"/>
      <c r="FZ117" s="207">
        <v>0</v>
      </c>
      <c r="GA117" s="207"/>
      <c r="GB117" s="207"/>
      <c r="GC117" s="207"/>
      <c r="GD117" s="207">
        <v>0</v>
      </c>
      <c r="GE117" s="209">
        <v>56.12</v>
      </c>
      <c r="GF117" s="209">
        <f t="shared" si="8"/>
        <v>0</v>
      </c>
      <c r="GG117" s="207"/>
      <c r="GH117" s="207"/>
      <c r="GI117" s="207"/>
      <c r="GJ117" s="207"/>
      <c r="GK117" s="207"/>
      <c r="GL117" s="207"/>
      <c r="GM117" s="207"/>
      <c r="GN117" s="207"/>
      <c r="GO117" s="207"/>
      <c r="GP117" s="207"/>
      <c r="GQ117" s="207"/>
      <c r="GR117" s="207"/>
      <c r="GS117" s="207"/>
      <c r="GT117" s="207"/>
      <c r="GU117" s="207"/>
      <c r="GV117" s="207"/>
      <c r="GW117" s="207"/>
      <c r="GX117" s="207" t="s">
        <v>918</v>
      </c>
      <c r="GY117" s="207">
        <v>0</v>
      </c>
      <c r="GZ117" s="207" t="s">
        <v>918</v>
      </c>
      <c r="HA117" s="207">
        <v>0</v>
      </c>
      <c r="HB117" s="207"/>
      <c r="HC117" s="207">
        <v>0</v>
      </c>
      <c r="HD117" s="207">
        <f t="shared" si="66"/>
        <v>0</v>
      </c>
      <c r="HE117" s="207"/>
      <c r="HF117" s="207"/>
      <c r="HG117" s="207"/>
      <c r="HH117" s="207">
        <v>0</v>
      </c>
      <c r="HI117" s="209">
        <v>2.73</v>
      </c>
      <c r="HJ117" s="209">
        <f t="shared" si="11"/>
        <v>0</v>
      </c>
      <c r="HK117" s="207"/>
      <c r="HL117" s="207"/>
      <c r="HM117" s="207">
        <v>0</v>
      </c>
      <c r="HN117" s="209">
        <v>2.73</v>
      </c>
      <c r="HO117" s="209">
        <f t="shared" si="12"/>
        <v>0</v>
      </c>
      <c r="HP117" s="207"/>
      <c r="HQ117" s="207"/>
      <c r="HR117" s="207"/>
      <c r="HS117" s="209">
        <v>2.73</v>
      </c>
      <c r="HT117" s="209">
        <f t="shared" si="13"/>
        <v>0</v>
      </c>
      <c r="HU117" s="207"/>
      <c r="HV117" s="207"/>
      <c r="HW117" s="207"/>
      <c r="HX117" s="209">
        <v>2.73</v>
      </c>
      <c r="HY117" s="209">
        <f t="shared" si="14"/>
        <v>0</v>
      </c>
      <c r="HZ117" s="207">
        <v>0</v>
      </c>
      <c r="IA117" s="209">
        <v>3890.25</v>
      </c>
      <c r="IB117" s="209">
        <f t="shared" si="15"/>
        <v>0</v>
      </c>
      <c r="IC117" s="169"/>
      <c r="ID117" s="169"/>
      <c r="IE117" s="169"/>
      <c r="IF117" s="169"/>
      <c r="IG117" s="165"/>
      <c r="IH117" s="165"/>
      <c r="II117" s="165"/>
      <c r="IJ117" s="165"/>
      <c r="IK117" s="165"/>
      <c r="IL117" s="210"/>
      <c r="IM117" s="211">
        <f t="shared" si="16"/>
        <v>0</v>
      </c>
      <c r="IN117" s="209">
        <v>7500</v>
      </c>
      <c r="IO117" s="212">
        <f t="shared" si="17"/>
        <v>0</v>
      </c>
      <c r="IP117" s="209">
        <f t="shared" si="18"/>
        <v>0</v>
      </c>
      <c r="IQ117" s="209">
        <v>10000</v>
      </c>
      <c r="IR117" s="212">
        <f t="shared" si="19"/>
        <v>0</v>
      </c>
      <c r="IS117" s="213"/>
      <c r="IT117" s="291"/>
      <c r="IV117" s="66">
        <v>5208</v>
      </c>
      <c r="IW117" s="66" t="s">
        <v>5497</v>
      </c>
    </row>
    <row r="118" spans="1:257" x14ac:dyDescent="0.4">
      <c r="A118" s="158">
        <f t="shared" si="65"/>
        <v>49</v>
      </c>
      <c r="B118" s="156" t="s">
        <v>887</v>
      </c>
      <c r="C118" s="156">
        <v>192</v>
      </c>
      <c r="D118" s="251">
        <v>11758</v>
      </c>
      <c r="E118" s="251">
        <v>27017</v>
      </c>
      <c r="F118" s="225" t="s">
        <v>5498</v>
      </c>
      <c r="G118" s="251">
        <v>5</v>
      </c>
      <c r="H118" s="156"/>
      <c r="I118" s="156" t="s">
        <v>1734</v>
      </c>
      <c r="J118" s="158" t="s">
        <v>1858</v>
      </c>
      <c r="K118" s="158"/>
      <c r="L118" s="158" t="s">
        <v>1860</v>
      </c>
      <c r="M118" s="158"/>
      <c r="N118" s="205">
        <v>30</v>
      </c>
      <c r="O118" s="158">
        <v>50</v>
      </c>
      <c r="P118" s="203" t="s">
        <v>5223</v>
      </c>
      <c r="Q118" s="158">
        <v>50</v>
      </c>
      <c r="R118" s="158"/>
      <c r="S118" s="158"/>
      <c r="T118" s="158"/>
      <c r="U118" s="158"/>
      <c r="V118" s="367"/>
      <c r="W118" s="366"/>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t="s">
        <v>5311</v>
      </c>
      <c r="AU118" s="205">
        <v>30</v>
      </c>
      <c r="AV118" s="205">
        <v>20</v>
      </c>
      <c r="AW118" s="205">
        <f t="shared" si="0"/>
        <v>50</v>
      </c>
      <c r="AX118" s="205" t="s">
        <v>5223</v>
      </c>
      <c r="AY118" s="226">
        <v>26</v>
      </c>
      <c r="AZ118" s="205">
        <v>24</v>
      </c>
      <c r="BA118" s="205">
        <f t="shared" si="1"/>
        <v>50</v>
      </c>
      <c r="BB118" s="205"/>
      <c r="BC118" s="207">
        <v>1.0000000000000001E-17</v>
      </c>
      <c r="BD118" s="207">
        <v>9.9999999999999997E-29</v>
      </c>
      <c r="BE118" s="207">
        <v>1.0000000000000001E-30</v>
      </c>
      <c r="BF118" s="207">
        <v>0</v>
      </c>
      <c r="BG118" s="207"/>
      <c r="BH118" s="207">
        <v>0</v>
      </c>
      <c r="BI118" s="207"/>
      <c r="BJ118" s="207"/>
      <c r="BK118" s="207"/>
      <c r="BL118" s="208">
        <v>0</v>
      </c>
      <c r="BM118" s="209">
        <v>249.45</v>
      </c>
      <c r="BN118" s="209">
        <f t="shared" si="2"/>
        <v>0</v>
      </c>
      <c r="BO118" s="207"/>
      <c r="BP118" s="207"/>
      <c r="BQ118" s="207"/>
      <c r="BR118" s="207"/>
      <c r="BS118" s="207"/>
      <c r="BT118" s="207"/>
      <c r="BU118" s="207"/>
      <c r="BV118" s="207"/>
      <c r="BW118" s="207"/>
      <c r="BX118" s="207"/>
      <c r="BY118" s="207"/>
      <c r="BZ118" s="207"/>
      <c r="CA118" s="207"/>
      <c r="CB118" s="207"/>
      <c r="CC118" s="207"/>
      <c r="CD118" s="207"/>
      <c r="CE118" s="207"/>
      <c r="CF118" s="207"/>
      <c r="CG118" s="207">
        <v>0</v>
      </c>
      <c r="CH118" s="207"/>
      <c r="CI118" s="207"/>
      <c r="CJ118" s="207"/>
      <c r="CK118" s="207">
        <v>0</v>
      </c>
      <c r="CL118" s="209">
        <v>477.3</v>
      </c>
      <c r="CM118" s="209">
        <f t="shared" si="3"/>
        <v>0</v>
      </c>
      <c r="CN118" s="207"/>
      <c r="CO118" s="207"/>
      <c r="CP118" s="207"/>
      <c r="CQ118" s="207"/>
      <c r="CR118" s="207"/>
      <c r="CS118" s="207"/>
      <c r="CT118" s="207"/>
      <c r="CU118" s="207"/>
      <c r="CV118" s="207"/>
      <c r="CW118" s="207"/>
      <c r="CX118" s="207"/>
      <c r="CY118" s="207"/>
      <c r="CZ118" s="207"/>
      <c r="DA118" s="207"/>
      <c r="DB118" s="207"/>
      <c r="DC118" s="207"/>
      <c r="DD118" s="207"/>
      <c r="DE118" s="207"/>
      <c r="DF118" s="207">
        <v>0</v>
      </c>
      <c r="DG118" s="207"/>
      <c r="DH118" s="207"/>
      <c r="DI118" s="207"/>
      <c r="DJ118" s="207">
        <v>0</v>
      </c>
      <c r="DK118" s="209">
        <v>120.88</v>
      </c>
      <c r="DL118" s="209">
        <f t="shared" si="4"/>
        <v>0</v>
      </c>
      <c r="DM118" s="207"/>
      <c r="DN118" s="207"/>
      <c r="DO118" s="207"/>
      <c r="DP118" s="207"/>
      <c r="DQ118" s="207"/>
      <c r="DR118" s="207"/>
      <c r="DS118" s="207"/>
      <c r="DT118" s="207"/>
      <c r="DU118" s="207"/>
      <c r="DV118" s="207"/>
      <c r="DW118" s="207"/>
      <c r="DX118" s="207"/>
      <c r="DY118" s="207"/>
      <c r="DZ118" s="207"/>
      <c r="EA118" s="207"/>
      <c r="EB118" s="207"/>
      <c r="EC118" s="207"/>
      <c r="ED118" s="207"/>
      <c r="EE118" s="207">
        <v>0</v>
      </c>
      <c r="EF118" s="207"/>
      <c r="EG118" s="207"/>
      <c r="EH118" s="207"/>
      <c r="EI118" s="207">
        <v>0</v>
      </c>
      <c r="EJ118" s="209">
        <v>191.55</v>
      </c>
      <c r="EK118" s="209">
        <f t="shared" si="5"/>
        <v>0</v>
      </c>
      <c r="EL118" s="207"/>
      <c r="EM118" s="207"/>
      <c r="EN118" s="207"/>
      <c r="EO118" s="207"/>
      <c r="EP118" s="207"/>
      <c r="EQ118" s="207"/>
      <c r="ER118" s="207"/>
      <c r="ES118" s="207"/>
      <c r="ET118" s="207"/>
      <c r="EU118" s="207"/>
      <c r="EV118" s="207"/>
      <c r="EW118" s="207"/>
      <c r="EX118" s="207"/>
      <c r="EY118" s="207"/>
      <c r="EZ118" s="207"/>
      <c r="FA118" s="207"/>
      <c r="FB118" s="207"/>
      <c r="FC118" s="207" t="s">
        <v>4980</v>
      </c>
      <c r="FD118" s="207">
        <v>0</v>
      </c>
      <c r="FE118" s="207"/>
      <c r="FF118" s="207"/>
      <c r="FG118" s="207"/>
      <c r="FH118" s="207">
        <v>0</v>
      </c>
      <c r="FI118" s="209">
        <v>32.1</v>
      </c>
      <c r="FJ118" s="209">
        <f t="shared" si="6"/>
        <v>0</v>
      </c>
      <c r="FK118" s="207"/>
      <c r="FL118" s="207"/>
      <c r="FM118" s="207"/>
      <c r="FN118" s="207"/>
      <c r="FO118" s="207">
        <v>0</v>
      </c>
      <c r="FP118" s="207"/>
      <c r="FQ118" s="207"/>
      <c r="FR118" s="207"/>
      <c r="FS118" s="207">
        <v>0</v>
      </c>
      <c r="FT118" s="209">
        <v>25.68</v>
      </c>
      <c r="FU118" s="209">
        <f t="shared" si="7"/>
        <v>0</v>
      </c>
      <c r="FV118" s="207"/>
      <c r="FW118" s="207"/>
      <c r="FX118" s="207"/>
      <c r="FY118" s="207"/>
      <c r="FZ118" s="207">
        <v>0</v>
      </c>
      <c r="GA118" s="207"/>
      <c r="GB118" s="207"/>
      <c r="GC118" s="207"/>
      <c r="GD118" s="207">
        <v>0</v>
      </c>
      <c r="GE118" s="209">
        <v>56.12</v>
      </c>
      <c r="GF118" s="209">
        <f t="shared" si="8"/>
        <v>0</v>
      </c>
      <c r="GG118" s="207"/>
      <c r="GH118" s="207"/>
      <c r="GI118" s="207"/>
      <c r="GJ118" s="207"/>
      <c r="GK118" s="207"/>
      <c r="GL118" s="207"/>
      <c r="GM118" s="207"/>
      <c r="GN118" s="207"/>
      <c r="GO118" s="207"/>
      <c r="GP118" s="207"/>
      <c r="GQ118" s="207"/>
      <c r="GR118" s="207"/>
      <c r="GS118" s="207"/>
      <c r="GT118" s="207"/>
      <c r="GU118" s="207"/>
      <c r="GV118" s="207"/>
      <c r="GW118" s="207"/>
      <c r="GX118" s="207" t="s">
        <v>918</v>
      </c>
      <c r="GY118" s="207">
        <v>0</v>
      </c>
      <c r="GZ118" s="207" t="s">
        <v>918</v>
      </c>
      <c r="HA118" s="207">
        <v>0</v>
      </c>
      <c r="HB118" s="207"/>
      <c r="HC118" s="207">
        <v>1</v>
      </c>
      <c r="HD118" s="207">
        <f t="shared" si="66"/>
        <v>600</v>
      </c>
      <c r="HE118" s="207">
        <v>1</v>
      </c>
      <c r="HF118" s="207"/>
      <c r="HG118" s="207"/>
      <c r="HH118" s="207">
        <v>200</v>
      </c>
      <c r="HI118" s="209">
        <v>2.73</v>
      </c>
      <c r="HJ118" s="209">
        <f t="shared" si="11"/>
        <v>546</v>
      </c>
      <c r="HK118" s="207">
        <v>1</v>
      </c>
      <c r="HL118" s="207"/>
      <c r="HM118" s="207">
        <v>200</v>
      </c>
      <c r="HN118" s="209">
        <v>2.73</v>
      </c>
      <c r="HO118" s="209">
        <f t="shared" si="12"/>
        <v>546</v>
      </c>
      <c r="HP118" s="207">
        <v>1</v>
      </c>
      <c r="HQ118" s="207"/>
      <c r="HR118" s="207">
        <v>200</v>
      </c>
      <c r="HS118" s="209">
        <v>2.73</v>
      </c>
      <c r="HT118" s="209">
        <f t="shared" si="13"/>
        <v>546</v>
      </c>
      <c r="HU118" s="207"/>
      <c r="HV118" s="207"/>
      <c r="HW118" s="207"/>
      <c r="HX118" s="209">
        <v>2.73</v>
      </c>
      <c r="HY118" s="209">
        <f t="shared" si="14"/>
        <v>0</v>
      </c>
      <c r="HZ118" s="207">
        <v>1</v>
      </c>
      <c r="IA118" s="209">
        <v>3890.25</v>
      </c>
      <c r="IB118" s="209">
        <f t="shared" si="15"/>
        <v>3890.25</v>
      </c>
      <c r="IC118" s="169"/>
      <c r="ID118" s="169"/>
      <c r="IE118" s="169"/>
      <c r="IF118" s="169"/>
      <c r="IG118" s="165"/>
      <c r="IH118" s="165"/>
      <c r="II118" s="165"/>
      <c r="IJ118" s="165"/>
      <c r="IK118" s="165"/>
      <c r="IL118" s="210"/>
      <c r="IM118" s="211">
        <f t="shared" si="16"/>
        <v>0</v>
      </c>
      <c r="IN118" s="209">
        <v>7500</v>
      </c>
      <c r="IO118" s="212">
        <f t="shared" si="17"/>
        <v>0</v>
      </c>
      <c r="IP118" s="209">
        <f t="shared" si="18"/>
        <v>5528.25</v>
      </c>
      <c r="IQ118" s="209">
        <v>10000</v>
      </c>
      <c r="IR118" s="212">
        <f t="shared" si="19"/>
        <v>1</v>
      </c>
      <c r="IS118" s="213"/>
      <c r="IT118" s="291"/>
      <c r="IV118" s="66">
        <v>5215</v>
      </c>
      <c r="IW118" s="66" t="s">
        <v>5499</v>
      </c>
    </row>
    <row r="119" spans="1:257" x14ac:dyDescent="0.4">
      <c r="A119" s="158">
        <f t="shared" si="65"/>
        <v>50</v>
      </c>
      <c r="B119" s="156" t="s">
        <v>887</v>
      </c>
      <c r="C119" s="156">
        <v>194</v>
      </c>
      <c r="D119" s="251">
        <v>79185</v>
      </c>
      <c r="E119" s="251">
        <v>27042</v>
      </c>
      <c r="F119" s="225" t="s">
        <v>5500</v>
      </c>
      <c r="G119" s="251">
        <v>5</v>
      </c>
      <c r="H119" s="156"/>
      <c r="I119" s="156" t="s">
        <v>1734</v>
      </c>
      <c r="J119" s="158" t="s">
        <v>1869</v>
      </c>
      <c r="K119" s="158"/>
      <c r="L119" s="158" t="s">
        <v>1841</v>
      </c>
      <c r="M119" s="158"/>
      <c r="N119" s="205">
        <v>139</v>
      </c>
      <c r="O119" s="158">
        <v>159</v>
      </c>
      <c r="P119" s="203" t="s">
        <v>5501</v>
      </c>
      <c r="Q119" s="158">
        <v>64</v>
      </c>
      <c r="R119" s="158"/>
      <c r="S119" s="158"/>
      <c r="T119" s="158"/>
      <c r="U119" s="158"/>
      <c r="V119" s="367"/>
      <c r="W119" s="366"/>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t="s">
        <v>5492</v>
      </c>
      <c r="AU119" s="205">
        <v>139</v>
      </c>
      <c r="AV119" s="205">
        <v>20</v>
      </c>
      <c r="AW119" s="205">
        <f t="shared" si="0"/>
        <v>159</v>
      </c>
      <c r="AX119" s="205" t="s">
        <v>5501</v>
      </c>
      <c r="AY119" s="206">
        <v>40</v>
      </c>
      <c r="AZ119" s="205">
        <v>24</v>
      </c>
      <c r="BA119" s="205">
        <f t="shared" si="1"/>
        <v>64</v>
      </c>
      <c r="BB119" s="205"/>
      <c r="BC119" s="207">
        <v>1.0000000000000001E-17</v>
      </c>
      <c r="BD119" s="207">
        <v>9.9999999999999997E-29</v>
      </c>
      <c r="BE119" s="207">
        <v>1.0000000000000001E-30</v>
      </c>
      <c r="BF119" s="207">
        <v>0</v>
      </c>
      <c r="BG119" s="207"/>
      <c r="BH119" s="207">
        <v>0</v>
      </c>
      <c r="BI119" s="207"/>
      <c r="BJ119" s="207"/>
      <c r="BK119" s="207"/>
      <c r="BL119" s="208">
        <v>0</v>
      </c>
      <c r="BM119" s="209">
        <v>249.45</v>
      </c>
      <c r="BN119" s="209">
        <f t="shared" si="2"/>
        <v>0</v>
      </c>
      <c r="BO119" s="207"/>
      <c r="BP119" s="207"/>
      <c r="BQ119" s="207"/>
      <c r="BR119" s="207"/>
      <c r="BS119" s="207"/>
      <c r="BT119" s="207"/>
      <c r="BU119" s="207"/>
      <c r="BV119" s="207"/>
      <c r="BW119" s="207"/>
      <c r="BX119" s="207"/>
      <c r="BY119" s="207"/>
      <c r="BZ119" s="207"/>
      <c r="CA119" s="207"/>
      <c r="CB119" s="207"/>
      <c r="CC119" s="207"/>
      <c r="CD119" s="207"/>
      <c r="CE119" s="207"/>
      <c r="CF119" s="207"/>
      <c r="CG119" s="207">
        <v>0</v>
      </c>
      <c r="CH119" s="207"/>
      <c r="CI119" s="207"/>
      <c r="CJ119" s="207"/>
      <c r="CK119" s="207">
        <v>0</v>
      </c>
      <c r="CL119" s="209">
        <v>477.3</v>
      </c>
      <c r="CM119" s="209">
        <f t="shared" si="3"/>
        <v>0</v>
      </c>
      <c r="CN119" s="207"/>
      <c r="CO119" s="207"/>
      <c r="CP119" s="207"/>
      <c r="CQ119" s="207"/>
      <c r="CR119" s="207"/>
      <c r="CS119" s="207"/>
      <c r="CT119" s="207"/>
      <c r="CU119" s="207"/>
      <c r="CV119" s="207"/>
      <c r="CW119" s="207"/>
      <c r="CX119" s="207"/>
      <c r="CY119" s="207"/>
      <c r="CZ119" s="207"/>
      <c r="DA119" s="207"/>
      <c r="DB119" s="207"/>
      <c r="DC119" s="207"/>
      <c r="DD119" s="207"/>
      <c r="DE119" s="207"/>
      <c r="DF119" s="207">
        <v>0</v>
      </c>
      <c r="DG119" s="207"/>
      <c r="DH119" s="207"/>
      <c r="DI119" s="207"/>
      <c r="DJ119" s="207">
        <v>0</v>
      </c>
      <c r="DK119" s="209">
        <v>120.88</v>
      </c>
      <c r="DL119" s="209">
        <f t="shared" si="4"/>
        <v>0</v>
      </c>
      <c r="DM119" s="207"/>
      <c r="DN119" s="207"/>
      <c r="DO119" s="207"/>
      <c r="DP119" s="207"/>
      <c r="DQ119" s="207"/>
      <c r="DR119" s="207"/>
      <c r="DS119" s="207"/>
      <c r="DT119" s="207"/>
      <c r="DU119" s="207"/>
      <c r="DV119" s="207"/>
      <c r="DW119" s="207"/>
      <c r="DX119" s="207"/>
      <c r="DY119" s="207"/>
      <c r="DZ119" s="207"/>
      <c r="EA119" s="207"/>
      <c r="EB119" s="207"/>
      <c r="EC119" s="207"/>
      <c r="ED119" s="207"/>
      <c r="EE119" s="207">
        <v>0</v>
      </c>
      <c r="EF119" s="207"/>
      <c r="EG119" s="207"/>
      <c r="EH119" s="207"/>
      <c r="EI119" s="207">
        <v>0</v>
      </c>
      <c r="EJ119" s="209">
        <v>191.55</v>
      </c>
      <c r="EK119" s="209">
        <f t="shared" si="5"/>
        <v>0</v>
      </c>
      <c r="EL119" s="207"/>
      <c r="EM119" s="207"/>
      <c r="EN119" s="207"/>
      <c r="EO119" s="207"/>
      <c r="EP119" s="207"/>
      <c r="EQ119" s="207"/>
      <c r="ER119" s="207"/>
      <c r="ES119" s="207"/>
      <c r="ET119" s="207"/>
      <c r="EU119" s="207"/>
      <c r="EV119" s="207"/>
      <c r="EW119" s="207"/>
      <c r="EX119" s="207"/>
      <c r="EY119" s="207"/>
      <c r="EZ119" s="207"/>
      <c r="FA119" s="207"/>
      <c r="FB119" s="207"/>
      <c r="FC119" s="207" t="s">
        <v>4980</v>
      </c>
      <c r="FD119" s="207">
        <v>0</v>
      </c>
      <c r="FE119" s="207"/>
      <c r="FF119" s="207"/>
      <c r="FG119" s="207"/>
      <c r="FH119" s="207">
        <v>0</v>
      </c>
      <c r="FI119" s="209">
        <v>32.1</v>
      </c>
      <c r="FJ119" s="209">
        <f t="shared" si="6"/>
        <v>0</v>
      </c>
      <c r="FK119" s="207"/>
      <c r="FL119" s="207"/>
      <c r="FM119" s="207"/>
      <c r="FN119" s="207"/>
      <c r="FO119" s="207">
        <v>0</v>
      </c>
      <c r="FP119" s="207"/>
      <c r="FQ119" s="207"/>
      <c r="FR119" s="207"/>
      <c r="FS119" s="207">
        <v>0</v>
      </c>
      <c r="FT119" s="209">
        <v>25.68</v>
      </c>
      <c r="FU119" s="209">
        <f t="shared" si="7"/>
        <v>0</v>
      </c>
      <c r="FV119" s="207"/>
      <c r="FW119" s="207"/>
      <c r="FX119" s="207"/>
      <c r="FY119" s="207"/>
      <c r="FZ119" s="207">
        <v>0</v>
      </c>
      <c r="GA119" s="207"/>
      <c r="GB119" s="207"/>
      <c r="GC119" s="207"/>
      <c r="GD119" s="207">
        <v>0</v>
      </c>
      <c r="GE119" s="209">
        <v>56.12</v>
      </c>
      <c r="GF119" s="209">
        <f t="shared" si="8"/>
        <v>0</v>
      </c>
      <c r="GG119" s="207"/>
      <c r="GH119" s="207"/>
      <c r="GI119" s="207"/>
      <c r="GJ119" s="207"/>
      <c r="GK119" s="207"/>
      <c r="GL119" s="207"/>
      <c r="GM119" s="207"/>
      <c r="GN119" s="207"/>
      <c r="GO119" s="207"/>
      <c r="GP119" s="207"/>
      <c r="GQ119" s="207"/>
      <c r="GR119" s="207"/>
      <c r="GS119" s="207"/>
      <c r="GT119" s="207"/>
      <c r="GU119" s="207"/>
      <c r="GV119" s="207"/>
      <c r="GW119" s="207"/>
      <c r="GX119" s="207" t="s">
        <v>918</v>
      </c>
      <c r="GY119" s="207">
        <v>0</v>
      </c>
      <c r="GZ119" s="207" t="s">
        <v>918</v>
      </c>
      <c r="HA119" s="207">
        <v>0</v>
      </c>
      <c r="HB119" s="207"/>
      <c r="HC119" s="207">
        <v>1</v>
      </c>
      <c r="HD119" s="207">
        <f t="shared" si="66"/>
        <v>2000</v>
      </c>
      <c r="HE119" s="207">
        <v>1</v>
      </c>
      <c r="HF119" s="207"/>
      <c r="HG119" s="207"/>
      <c r="HH119" s="207">
        <v>400</v>
      </c>
      <c r="HI119" s="209">
        <v>2.73</v>
      </c>
      <c r="HJ119" s="209">
        <f t="shared" si="11"/>
        <v>1092</v>
      </c>
      <c r="HK119" s="207">
        <v>2</v>
      </c>
      <c r="HL119" s="207"/>
      <c r="HM119" s="207">
        <v>800</v>
      </c>
      <c r="HN119" s="209">
        <v>2.73</v>
      </c>
      <c r="HO119" s="209">
        <f t="shared" si="12"/>
        <v>2184</v>
      </c>
      <c r="HP119" s="207">
        <v>2</v>
      </c>
      <c r="HQ119" s="207"/>
      <c r="HR119" s="207">
        <v>800</v>
      </c>
      <c r="HS119" s="209">
        <v>2.73</v>
      </c>
      <c r="HT119" s="209">
        <f t="shared" si="13"/>
        <v>2184</v>
      </c>
      <c r="HU119" s="207"/>
      <c r="HV119" s="207"/>
      <c r="HW119" s="207"/>
      <c r="HX119" s="209">
        <v>2.73</v>
      </c>
      <c r="HY119" s="209">
        <f t="shared" si="14"/>
        <v>0</v>
      </c>
      <c r="HZ119" s="207">
        <v>2</v>
      </c>
      <c r="IA119" s="209">
        <v>3890.25</v>
      </c>
      <c r="IB119" s="209">
        <f t="shared" si="15"/>
        <v>7780.5</v>
      </c>
      <c r="IC119" s="169"/>
      <c r="ID119" s="169"/>
      <c r="IE119" s="169"/>
      <c r="IF119" s="169"/>
      <c r="IG119" s="165"/>
      <c r="IH119" s="165"/>
      <c r="II119" s="165"/>
      <c r="IJ119" s="165"/>
      <c r="IK119" s="165"/>
      <c r="IL119" s="210"/>
      <c r="IM119" s="211">
        <f t="shared" si="16"/>
        <v>0</v>
      </c>
      <c r="IN119" s="209">
        <v>7500</v>
      </c>
      <c r="IO119" s="212">
        <f t="shared" si="17"/>
        <v>0</v>
      </c>
      <c r="IP119" s="209">
        <f t="shared" si="18"/>
        <v>13240.5</v>
      </c>
      <c r="IQ119" s="209">
        <v>10000</v>
      </c>
      <c r="IR119" s="212">
        <f t="shared" si="19"/>
        <v>2</v>
      </c>
      <c r="IS119" s="213"/>
      <c r="IT119" s="291"/>
      <c r="IV119" s="66">
        <v>98535</v>
      </c>
      <c r="IW119" s="66" t="s">
        <v>5502</v>
      </c>
    </row>
    <row r="120" spans="1:257" x14ac:dyDescent="0.4">
      <c r="A120" s="158">
        <f t="shared" si="65"/>
        <v>51</v>
      </c>
      <c r="B120" s="156" t="s">
        <v>887</v>
      </c>
      <c r="C120" s="156">
        <v>195</v>
      </c>
      <c r="D120" s="251">
        <v>85849</v>
      </c>
      <c r="E120" s="251">
        <v>27055</v>
      </c>
      <c r="F120" s="225" t="s">
        <v>5503</v>
      </c>
      <c r="G120" s="251">
        <v>5</v>
      </c>
      <c r="H120" s="156"/>
      <c r="I120" s="156" t="s">
        <v>1734</v>
      </c>
      <c r="J120" s="158" t="s">
        <v>1876</v>
      </c>
      <c r="K120" s="158"/>
      <c r="L120" s="158" t="s">
        <v>1878</v>
      </c>
      <c r="M120" s="158"/>
      <c r="N120" s="205">
        <v>53</v>
      </c>
      <c r="O120" s="158">
        <v>73</v>
      </c>
      <c r="P120" s="203" t="s">
        <v>5504</v>
      </c>
      <c r="Q120" s="158">
        <v>54</v>
      </c>
      <c r="R120" s="158"/>
      <c r="S120" s="158"/>
      <c r="T120" s="158"/>
      <c r="U120" s="158"/>
      <c r="V120" s="367"/>
      <c r="W120" s="366"/>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t="s">
        <v>5437</v>
      </c>
      <c r="AU120" s="205">
        <v>53</v>
      </c>
      <c r="AV120" s="205">
        <v>20</v>
      </c>
      <c r="AW120" s="205">
        <f t="shared" si="0"/>
        <v>73</v>
      </c>
      <c r="AX120" s="205" t="s">
        <v>5504</v>
      </c>
      <c r="AY120" s="206">
        <v>30</v>
      </c>
      <c r="AZ120" s="205">
        <v>24</v>
      </c>
      <c r="BA120" s="205">
        <f t="shared" si="1"/>
        <v>54</v>
      </c>
      <c r="BB120" s="205"/>
      <c r="BC120" s="207">
        <v>1.0000000000000001E-17</v>
      </c>
      <c r="BD120" s="207">
        <v>9.9999999999999997E-29</v>
      </c>
      <c r="BE120" s="207">
        <v>1.0000000000000001E-30</v>
      </c>
      <c r="BF120" s="207">
        <v>0</v>
      </c>
      <c r="BG120" s="207"/>
      <c r="BH120" s="207">
        <v>0</v>
      </c>
      <c r="BI120" s="207"/>
      <c r="BJ120" s="207"/>
      <c r="BK120" s="207"/>
      <c r="BL120" s="208">
        <v>0</v>
      </c>
      <c r="BM120" s="209">
        <v>249.45</v>
      </c>
      <c r="BN120" s="209">
        <f t="shared" si="2"/>
        <v>0</v>
      </c>
      <c r="BO120" s="207"/>
      <c r="BP120" s="207"/>
      <c r="BQ120" s="207"/>
      <c r="BR120" s="207"/>
      <c r="BS120" s="207"/>
      <c r="BT120" s="207"/>
      <c r="BU120" s="207"/>
      <c r="BV120" s="207"/>
      <c r="BW120" s="207"/>
      <c r="BX120" s="207"/>
      <c r="BY120" s="207"/>
      <c r="BZ120" s="207"/>
      <c r="CA120" s="207"/>
      <c r="CB120" s="207"/>
      <c r="CC120" s="207"/>
      <c r="CD120" s="207"/>
      <c r="CE120" s="207"/>
      <c r="CF120" s="207"/>
      <c r="CG120" s="207">
        <v>0</v>
      </c>
      <c r="CH120" s="207"/>
      <c r="CI120" s="207"/>
      <c r="CJ120" s="207"/>
      <c r="CK120" s="207">
        <v>0</v>
      </c>
      <c r="CL120" s="209">
        <v>477.3</v>
      </c>
      <c r="CM120" s="209">
        <f t="shared" si="3"/>
        <v>0</v>
      </c>
      <c r="CN120" s="207"/>
      <c r="CO120" s="207"/>
      <c r="CP120" s="207"/>
      <c r="CQ120" s="207"/>
      <c r="CR120" s="207"/>
      <c r="CS120" s="207"/>
      <c r="CT120" s="207"/>
      <c r="CU120" s="207"/>
      <c r="CV120" s="207"/>
      <c r="CW120" s="207"/>
      <c r="CX120" s="207"/>
      <c r="CY120" s="207"/>
      <c r="CZ120" s="207"/>
      <c r="DA120" s="207"/>
      <c r="DB120" s="207"/>
      <c r="DC120" s="207"/>
      <c r="DD120" s="207"/>
      <c r="DE120" s="207"/>
      <c r="DF120" s="207">
        <v>0</v>
      </c>
      <c r="DG120" s="207"/>
      <c r="DH120" s="207"/>
      <c r="DI120" s="207"/>
      <c r="DJ120" s="207">
        <v>0</v>
      </c>
      <c r="DK120" s="209">
        <v>120.88</v>
      </c>
      <c r="DL120" s="209">
        <f t="shared" si="4"/>
        <v>0</v>
      </c>
      <c r="DM120" s="207"/>
      <c r="DN120" s="207"/>
      <c r="DO120" s="207"/>
      <c r="DP120" s="207"/>
      <c r="DQ120" s="207"/>
      <c r="DR120" s="207"/>
      <c r="DS120" s="207"/>
      <c r="DT120" s="207"/>
      <c r="DU120" s="207"/>
      <c r="DV120" s="207"/>
      <c r="DW120" s="207"/>
      <c r="DX120" s="207"/>
      <c r="DY120" s="207"/>
      <c r="DZ120" s="207"/>
      <c r="EA120" s="207"/>
      <c r="EB120" s="207"/>
      <c r="EC120" s="207"/>
      <c r="ED120" s="207"/>
      <c r="EE120" s="207">
        <v>0</v>
      </c>
      <c r="EF120" s="207"/>
      <c r="EG120" s="207"/>
      <c r="EH120" s="207"/>
      <c r="EI120" s="207">
        <v>0</v>
      </c>
      <c r="EJ120" s="209">
        <v>191.55</v>
      </c>
      <c r="EK120" s="209">
        <f t="shared" si="5"/>
        <v>0</v>
      </c>
      <c r="EL120" s="207"/>
      <c r="EM120" s="207"/>
      <c r="EN120" s="207"/>
      <c r="EO120" s="207"/>
      <c r="EP120" s="207"/>
      <c r="EQ120" s="207"/>
      <c r="ER120" s="207"/>
      <c r="ES120" s="207"/>
      <c r="ET120" s="207"/>
      <c r="EU120" s="207"/>
      <c r="EV120" s="207"/>
      <c r="EW120" s="207"/>
      <c r="EX120" s="207"/>
      <c r="EY120" s="207"/>
      <c r="EZ120" s="207"/>
      <c r="FA120" s="207"/>
      <c r="FB120" s="207"/>
      <c r="FC120" s="207" t="s">
        <v>4980</v>
      </c>
      <c r="FD120" s="207">
        <v>0</v>
      </c>
      <c r="FE120" s="207"/>
      <c r="FF120" s="207"/>
      <c r="FG120" s="207"/>
      <c r="FH120" s="207">
        <v>0</v>
      </c>
      <c r="FI120" s="209">
        <v>32.1</v>
      </c>
      <c r="FJ120" s="209">
        <f t="shared" si="6"/>
        <v>0</v>
      </c>
      <c r="FK120" s="207"/>
      <c r="FL120" s="207"/>
      <c r="FM120" s="207"/>
      <c r="FN120" s="207"/>
      <c r="FO120" s="207">
        <v>0</v>
      </c>
      <c r="FP120" s="207"/>
      <c r="FQ120" s="207"/>
      <c r="FR120" s="207"/>
      <c r="FS120" s="207">
        <v>0</v>
      </c>
      <c r="FT120" s="209">
        <v>25.68</v>
      </c>
      <c r="FU120" s="209">
        <f t="shared" si="7"/>
        <v>0</v>
      </c>
      <c r="FV120" s="207"/>
      <c r="FW120" s="207"/>
      <c r="FX120" s="207"/>
      <c r="FY120" s="207"/>
      <c r="FZ120" s="207">
        <v>0</v>
      </c>
      <c r="GA120" s="207"/>
      <c r="GB120" s="207"/>
      <c r="GC120" s="207"/>
      <c r="GD120" s="207">
        <v>0</v>
      </c>
      <c r="GE120" s="209">
        <v>56.12</v>
      </c>
      <c r="GF120" s="209">
        <f t="shared" si="8"/>
        <v>0</v>
      </c>
      <c r="GG120" s="207"/>
      <c r="GH120" s="207"/>
      <c r="GI120" s="207"/>
      <c r="GJ120" s="207"/>
      <c r="GK120" s="207"/>
      <c r="GL120" s="207"/>
      <c r="GM120" s="207"/>
      <c r="GN120" s="207"/>
      <c r="GO120" s="207"/>
      <c r="GP120" s="207"/>
      <c r="GQ120" s="207"/>
      <c r="GR120" s="207"/>
      <c r="GS120" s="207"/>
      <c r="GT120" s="207"/>
      <c r="GU120" s="207"/>
      <c r="GV120" s="207"/>
      <c r="GW120" s="207"/>
      <c r="GX120" s="207" t="s">
        <v>918</v>
      </c>
      <c r="GY120" s="207">
        <v>0</v>
      </c>
      <c r="GZ120" s="207" t="s">
        <v>918</v>
      </c>
      <c r="HA120" s="207">
        <v>0</v>
      </c>
      <c r="HB120" s="207"/>
      <c r="HC120" s="207">
        <v>1</v>
      </c>
      <c r="HD120" s="207">
        <f t="shared" si="66"/>
        <v>1200</v>
      </c>
      <c r="HE120" s="207">
        <v>1</v>
      </c>
      <c r="HF120" s="207"/>
      <c r="HG120" s="207" t="s">
        <v>5429</v>
      </c>
      <c r="HH120" s="207">
        <v>400</v>
      </c>
      <c r="HI120" s="209">
        <v>2.73</v>
      </c>
      <c r="HJ120" s="209">
        <f t="shared" si="11"/>
        <v>1092</v>
      </c>
      <c r="HK120" s="207">
        <v>1</v>
      </c>
      <c r="HL120" s="207"/>
      <c r="HM120" s="207">
        <v>400</v>
      </c>
      <c r="HN120" s="209">
        <v>2.73</v>
      </c>
      <c r="HO120" s="209">
        <f t="shared" si="12"/>
        <v>1092</v>
      </c>
      <c r="HP120" s="207">
        <v>1</v>
      </c>
      <c r="HQ120" s="207"/>
      <c r="HR120" s="207">
        <v>400</v>
      </c>
      <c r="HS120" s="209">
        <v>2.73</v>
      </c>
      <c r="HT120" s="209">
        <f t="shared" si="13"/>
        <v>1092</v>
      </c>
      <c r="HU120" s="207"/>
      <c r="HV120" s="207"/>
      <c r="HW120" s="207"/>
      <c r="HX120" s="209">
        <v>2.73</v>
      </c>
      <c r="HY120" s="209">
        <f t="shared" si="14"/>
        <v>0</v>
      </c>
      <c r="HZ120" s="207">
        <v>2</v>
      </c>
      <c r="IA120" s="209">
        <v>3890.25</v>
      </c>
      <c r="IB120" s="209">
        <f t="shared" si="15"/>
        <v>7780.5</v>
      </c>
      <c r="IC120" s="169"/>
      <c r="ID120" s="169"/>
      <c r="IE120" s="169"/>
      <c r="IF120" s="169"/>
      <c r="IG120" s="165"/>
      <c r="IH120" s="165"/>
      <c r="II120" s="165"/>
      <c r="IJ120" s="165"/>
      <c r="IK120" s="165"/>
      <c r="IL120" s="210"/>
      <c r="IM120" s="211">
        <f t="shared" si="16"/>
        <v>0</v>
      </c>
      <c r="IN120" s="209">
        <v>7500</v>
      </c>
      <c r="IO120" s="212">
        <f t="shared" si="17"/>
        <v>0</v>
      </c>
      <c r="IP120" s="209">
        <f t="shared" si="18"/>
        <v>11056.5</v>
      </c>
      <c r="IQ120" s="209">
        <v>10000</v>
      </c>
      <c r="IR120" s="212">
        <f t="shared" si="19"/>
        <v>2</v>
      </c>
      <c r="IS120" s="213"/>
      <c r="IT120" s="291"/>
      <c r="IV120" s="66">
        <v>5218</v>
      </c>
      <c r="IW120" s="66" t="s">
        <v>5505</v>
      </c>
    </row>
    <row r="121" spans="1:257" x14ac:dyDescent="0.4">
      <c r="A121" s="158">
        <f t="shared" si="65"/>
        <v>52</v>
      </c>
      <c r="B121" s="156" t="s">
        <v>887</v>
      </c>
      <c r="C121" s="156">
        <v>196</v>
      </c>
      <c r="D121" s="251">
        <v>79187</v>
      </c>
      <c r="E121" s="374">
        <v>27059</v>
      </c>
      <c r="F121" s="225" t="s">
        <v>5506</v>
      </c>
      <c r="G121" s="251">
        <v>5</v>
      </c>
      <c r="H121" s="156"/>
      <c r="I121" s="156" t="s">
        <v>1734</v>
      </c>
      <c r="J121" s="158" t="s">
        <v>1885</v>
      </c>
      <c r="K121" s="158"/>
      <c r="L121" s="158" t="s">
        <v>1841</v>
      </c>
      <c r="M121" s="158"/>
      <c r="N121" s="205">
        <v>77</v>
      </c>
      <c r="O121" s="158">
        <v>97</v>
      </c>
      <c r="P121" s="203" t="s">
        <v>5507</v>
      </c>
      <c r="Q121" s="158">
        <v>56</v>
      </c>
      <c r="R121" s="158"/>
      <c r="S121" s="158"/>
      <c r="T121" s="158"/>
      <c r="U121" s="158"/>
      <c r="V121" s="367"/>
      <c r="W121" s="366"/>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t="s">
        <v>5437</v>
      </c>
      <c r="AU121" s="205">
        <v>77</v>
      </c>
      <c r="AV121" s="205">
        <v>20</v>
      </c>
      <c r="AW121" s="205">
        <f t="shared" si="0"/>
        <v>97</v>
      </c>
      <c r="AX121" s="205" t="s">
        <v>5507</v>
      </c>
      <c r="AY121" s="206">
        <v>32</v>
      </c>
      <c r="AZ121" s="205">
        <v>24</v>
      </c>
      <c r="BA121" s="205">
        <f t="shared" si="1"/>
        <v>56</v>
      </c>
      <c r="BB121" s="205"/>
      <c r="BC121" s="207">
        <v>1.0000000000000001E-17</v>
      </c>
      <c r="BD121" s="207">
        <v>9.9999999999999997E-29</v>
      </c>
      <c r="BE121" s="207">
        <v>1.0000000000000001E-30</v>
      </c>
      <c r="BF121" s="207">
        <v>0</v>
      </c>
      <c r="BG121" s="207"/>
      <c r="BH121" s="207">
        <v>0</v>
      </c>
      <c r="BI121" s="207"/>
      <c r="BJ121" s="207"/>
      <c r="BK121" s="207"/>
      <c r="BL121" s="208">
        <v>0</v>
      </c>
      <c r="BM121" s="209">
        <v>249.45</v>
      </c>
      <c r="BN121" s="209">
        <f t="shared" si="2"/>
        <v>0</v>
      </c>
      <c r="BO121" s="207"/>
      <c r="BP121" s="207"/>
      <c r="BQ121" s="207"/>
      <c r="BR121" s="207"/>
      <c r="BS121" s="207"/>
      <c r="BT121" s="207"/>
      <c r="BU121" s="207"/>
      <c r="BV121" s="207"/>
      <c r="BW121" s="207"/>
      <c r="BX121" s="207"/>
      <c r="BY121" s="207"/>
      <c r="BZ121" s="207"/>
      <c r="CA121" s="207"/>
      <c r="CB121" s="207"/>
      <c r="CC121" s="207"/>
      <c r="CD121" s="207"/>
      <c r="CE121" s="207"/>
      <c r="CF121" s="207"/>
      <c r="CG121" s="207">
        <v>0</v>
      </c>
      <c r="CH121" s="207"/>
      <c r="CI121" s="207"/>
      <c r="CJ121" s="207"/>
      <c r="CK121" s="207">
        <v>0</v>
      </c>
      <c r="CL121" s="209">
        <v>477.3</v>
      </c>
      <c r="CM121" s="209">
        <f t="shared" si="3"/>
        <v>0</v>
      </c>
      <c r="CN121" s="207"/>
      <c r="CO121" s="207"/>
      <c r="CP121" s="207"/>
      <c r="CQ121" s="207"/>
      <c r="CR121" s="207"/>
      <c r="CS121" s="207"/>
      <c r="CT121" s="207"/>
      <c r="CU121" s="207"/>
      <c r="CV121" s="207"/>
      <c r="CW121" s="207"/>
      <c r="CX121" s="207"/>
      <c r="CY121" s="207"/>
      <c r="CZ121" s="207"/>
      <c r="DA121" s="207"/>
      <c r="DB121" s="207"/>
      <c r="DC121" s="207"/>
      <c r="DD121" s="207"/>
      <c r="DE121" s="207"/>
      <c r="DF121" s="207">
        <v>0</v>
      </c>
      <c r="DG121" s="207"/>
      <c r="DH121" s="207"/>
      <c r="DI121" s="207"/>
      <c r="DJ121" s="207">
        <v>0</v>
      </c>
      <c r="DK121" s="209">
        <v>120.88</v>
      </c>
      <c r="DL121" s="209">
        <f t="shared" si="4"/>
        <v>0</v>
      </c>
      <c r="DM121" s="207"/>
      <c r="DN121" s="207"/>
      <c r="DO121" s="207"/>
      <c r="DP121" s="207"/>
      <c r="DQ121" s="207"/>
      <c r="DR121" s="207"/>
      <c r="DS121" s="207"/>
      <c r="DT121" s="207"/>
      <c r="DU121" s="207"/>
      <c r="DV121" s="207"/>
      <c r="DW121" s="207"/>
      <c r="DX121" s="207"/>
      <c r="DY121" s="207"/>
      <c r="DZ121" s="207"/>
      <c r="EA121" s="207"/>
      <c r="EB121" s="207"/>
      <c r="EC121" s="207"/>
      <c r="ED121" s="207"/>
      <c r="EE121" s="207">
        <v>0</v>
      </c>
      <c r="EF121" s="207"/>
      <c r="EG121" s="207"/>
      <c r="EH121" s="207"/>
      <c r="EI121" s="207">
        <v>0</v>
      </c>
      <c r="EJ121" s="209">
        <v>191.55</v>
      </c>
      <c r="EK121" s="209">
        <f t="shared" si="5"/>
        <v>0</v>
      </c>
      <c r="EL121" s="207"/>
      <c r="EM121" s="207"/>
      <c r="EN121" s="207"/>
      <c r="EO121" s="207"/>
      <c r="EP121" s="207"/>
      <c r="EQ121" s="207"/>
      <c r="ER121" s="207"/>
      <c r="ES121" s="207"/>
      <c r="ET121" s="207"/>
      <c r="EU121" s="207"/>
      <c r="EV121" s="207"/>
      <c r="EW121" s="207"/>
      <c r="EX121" s="207"/>
      <c r="EY121" s="207"/>
      <c r="EZ121" s="207"/>
      <c r="FA121" s="207"/>
      <c r="FB121" s="207"/>
      <c r="FC121" s="207" t="s">
        <v>4980</v>
      </c>
      <c r="FD121" s="207">
        <v>0</v>
      </c>
      <c r="FE121" s="207"/>
      <c r="FF121" s="207"/>
      <c r="FG121" s="207"/>
      <c r="FH121" s="207">
        <v>0</v>
      </c>
      <c r="FI121" s="209">
        <v>32.1</v>
      </c>
      <c r="FJ121" s="209">
        <f t="shared" si="6"/>
        <v>0</v>
      </c>
      <c r="FK121" s="207"/>
      <c r="FL121" s="207"/>
      <c r="FM121" s="207"/>
      <c r="FN121" s="207"/>
      <c r="FO121" s="207">
        <v>0</v>
      </c>
      <c r="FP121" s="207"/>
      <c r="FQ121" s="207"/>
      <c r="FR121" s="207"/>
      <c r="FS121" s="207">
        <v>0</v>
      </c>
      <c r="FT121" s="209">
        <v>25.68</v>
      </c>
      <c r="FU121" s="209">
        <f t="shared" si="7"/>
        <v>0</v>
      </c>
      <c r="FV121" s="207"/>
      <c r="FW121" s="207"/>
      <c r="FX121" s="207"/>
      <c r="FY121" s="207"/>
      <c r="FZ121" s="207">
        <v>0</v>
      </c>
      <c r="GA121" s="207"/>
      <c r="GB121" s="207"/>
      <c r="GC121" s="207"/>
      <c r="GD121" s="207">
        <v>0</v>
      </c>
      <c r="GE121" s="209">
        <v>56.12</v>
      </c>
      <c r="GF121" s="209">
        <f t="shared" si="8"/>
        <v>0</v>
      </c>
      <c r="GG121" s="207"/>
      <c r="GH121" s="207"/>
      <c r="GI121" s="207"/>
      <c r="GJ121" s="207"/>
      <c r="GK121" s="207"/>
      <c r="GL121" s="207"/>
      <c r="GM121" s="207"/>
      <c r="GN121" s="207"/>
      <c r="GO121" s="207"/>
      <c r="GP121" s="207"/>
      <c r="GQ121" s="207"/>
      <c r="GR121" s="207"/>
      <c r="GS121" s="207"/>
      <c r="GT121" s="207"/>
      <c r="GU121" s="207"/>
      <c r="GV121" s="207"/>
      <c r="GW121" s="207"/>
      <c r="GX121" s="207" t="s">
        <v>918</v>
      </c>
      <c r="GY121" s="207">
        <v>0</v>
      </c>
      <c r="GZ121" s="207" t="s">
        <v>918</v>
      </c>
      <c r="HA121" s="207">
        <v>0</v>
      </c>
      <c r="HB121" s="207"/>
      <c r="HC121" s="207">
        <v>1</v>
      </c>
      <c r="HD121" s="207">
        <f t="shared" si="66"/>
        <v>1200</v>
      </c>
      <c r="HE121" s="207">
        <v>1</v>
      </c>
      <c r="HF121" s="207"/>
      <c r="HG121" s="207"/>
      <c r="HH121" s="207">
        <v>400</v>
      </c>
      <c r="HI121" s="209">
        <v>2.73</v>
      </c>
      <c r="HJ121" s="209">
        <f t="shared" si="11"/>
        <v>1092</v>
      </c>
      <c r="HK121" s="207">
        <v>1</v>
      </c>
      <c r="HL121" s="207"/>
      <c r="HM121" s="207">
        <v>400</v>
      </c>
      <c r="HN121" s="209">
        <v>2.73</v>
      </c>
      <c r="HO121" s="209">
        <f t="shared" si="12"/>
        <v>1092</v>
      </c>
      <c r="HP121" s="207">
        <v>1</v>
      </c>
      <c r="HQ121" s="207"/>
      <c r="HR121" s="207">
        <v>400</v>
      </c>
      <c r="HS121" s="209">
        <v>2.73</v>
      </c>
      <c r="HT121" s="209">
        <f t="shared" si="13"/>
        <v>1092</v>
      </c>
      <c r="HU121" s="207"/>
      <c r="HV121" s="207"/>
      <c r="HW121" s="207"/>
      <c r="HX121" s="209">
        <v>2.73</v>
      </c>
      <c r="HY121" s="209">
        <f t="shared" si="14"/>
        <v>0</v>
      </c>
      <c r="HZ121" s="207">
        <v>0</v>
      </c>
      <c r="IA121" s="209">
        <v>3890.25</v>
      </c>
      <c r="IB121" s="209">
        <f t="shared" si="15"/>
        <v>0</v>
      </c>
      <c r="IC121" s="169"/>
      <c r="ID121" s="169"/>
      <c r="IE121" s="169"/>
      <c r="IF121" s="169"/>
      <c r="IG121" s="165"/>
      <c r="IH121" s="165"/>
      <c r="II121" s="165"/>
      <c r="IJ121" s="165"/>
      <c r="IK121" s="165"/>
      <c r="IL121" s="210"/>
      <c r="IM121" s="211">
        <f t="shared" si="16"/>
        <v>0</v>
      </c>
      <c r="IN121" s="209">
        <v>7500</v>
      </c>
      <c r="IO121" s="212">
        <f t="shared" si="17"/>
        <v>0</v>
      </c>
      <c r="IP121" s="209">
        <f t="shared" si="18"/>
        <v>3276</v>
      </c>
      <c r="IQ121" s="209">
        <v>10000</v>
      </c>
      <c r="IR121" s="212">
        <f t="shared" si="19"/>
        <v>1</v>
      </c>
      <c r="IS121" s="213"/>
      <c r="IT121" s="291"/>
      <c r="IV121" s="66" t="s">
        <v>5508</v>
      </c>
      <c r="IW121" s="66" t="s">
        <v>5509</v>
      </c>
    </row>
    <row r="122" spans="1:257" x14ac:dyDescent="0.4">
      <c r="A122" s="158">
        <f t="shared" si="65"/>
        <v>53</v>
      </c>
      <c r="B122" s="156" t="s">
        <v>887</v>
      </c>
      <c r="C122" s="156">
        <v>118</v>
      </c>
      <c r="D122" s="251">
        <v>74037</v>
      </c>
      <c r="E122" s="251">
        <v>28389</v>
      </c>
      <c r="F122" s="225" t="s">
        <v>5510</v>
      </c>
      <c r="G122" s="251">
        <v>3</v>
      </c>
      <c r="H122" s="156"/>
      <c r="I122" s="156" t="s">
        <v>1102</v>
      </c>
      <c r="J122" s="158" t="s">
        <v>1113</v>
      </c>
      <c r="K122" s="158"/>
      <c r="L122" s="158" t="s">
        <v>1114</v>
      </c>
      <c r="M122" s="158"/>
      <c r="N122" s="205">
        <v>41</v>
      </c>
      <c r="O122" s="158">
        <v>61</v>
      </c>
      <c r="P122" s="203" t="s">
        <v>5403</v>
      </c>
      <c r="Q122" s="158">
        <v>48</v>
      </c>
      <c r="R122" s="158"/>
      <c r="S122" s="158"/>
      <c r="T122" s="158"/>
      <c r="U122" s="158"/>
      <c r="V122" s="367"/>
      <c r="W122" s="366">
        <v>41795</v>
      </c>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t="s">
        <v>5437</v>
      </c>
      <c r="AU122" s="205">
        <v>41</v>
      </c>
      <c r="AV122" s="205">
        <v>20</v>
      </c>
      <c r="AW122" s="205">
        <f t="shared" si="0"/>
        <v>61</v>
      </c>
      <c r="AX122" s="205" t="s">
        <v>5403</v>
      </c>
      <c r="AY122" s="226">
        <v>24</v>
      </c>
      <c r="AZ122" s="205">
        <v>24</v>
      </c>
      <c r="BA122" s="205">
        <f t="shared" si="1"/>
        <v>48</v>
      </c>
      <c r="BB122" s="205"/>
      <c r="BC122" s="207">
        <v>1.0000000000000001E-17</v>
      </c>
      <c r="BD122" s="207">
        <v>9.9999999999999997E-29</v>
      </c>
      <c r="BE122" s="207">
        <v>1.0000000000000001E-30</v>
      </c>
      <c r="BF122" s="207">
        <v>0</v>
      </c>
      <c r="BG122" s="207"/>
      <c r="BH122" s="207">
        <v>0</v>
      </c>
      <c r="BI122" s="207"/>
      <c r="BJ122" s="207"/>
      <c r="BK122" s="207"/>
      <c r="BL122" s="208">
        <v>0</v>
      </c>
      <c r="BM122" s="209">
        <v>249.45</v>
      </c>
      <c r="BN122" s="209">
        <f t="shared" si="2"/>
        <v>0</v>
      </c>
      <c r="BO122" s="207"/>
      <c r="BP122" s="207"/>
      <c r="BQ122" s="207"/>
      <c r="BR122" s="207"/>
      <c r="BS122" s="207"/>
      <c r="BT122" s="207"/>
      <c r="BU122" s="207"/>
      <c r="BV122" s="207"/>
      <c r="BW122" s="207"/>
      <c r="BX122" s="207"/>
      <c r="BY122" s="207"/>
      <c r="BZ122" s="207"/>
      <c r="CA122" s="207"/>
      <c r="CB122" s="207"/>
      <c r="CC122" s="207"/>
      <c r="CD122" s="207"/>
      <c r="CE122" s="207"/>
      <c r="CF122" s="207"/>
      <c r="CG122" s="207">
        <v>0</v>
      </c>
      <c r="CH122" s="207"/>
      <c r="CI122" s="207"/>
      <c r="CJ122" s="207"/>
      <c r="CK122" s="207">
        <v>0</v>
      </c>
      <c r="CL122" s="209">
        <v>477.3</v>
      </c>
      <c r="CM122" s="209">
        <f t="shared" si="3"/>
        <v>0</v>
      </c>
      <c r="CN122" s="207"/>
      <c r="CO122" s="207"/>
      <c r="CP122" s="207"/>
      <c r="CQ122" s="207"/>
      <c r="CR122" s="207"/>
      <c r="CS122" s="207"/>
      <c r="CT122" s="207"/>
      <c r="CU122" s="207"/>
      <c r="CV122" s="207"/>
      <c r="CW122" s="207"/>
      <c r="CX122" s="207"/>
      <c r="CY122" s="207"/>
      <c r="CZ122" s="207"/>
      <c r="DA122" s="207"/>
      <c r="DB122" s="207"/>
      <c r="DC122" s="207"/>
      <c r="DD122" s="207"/>
      <c r="DE122" s="207"/>
      <c r="DF122" s="207">
        <v>0</v>
      </c>
      <c r="DG122" s="207"/>
      <c r="DH122" s="207"/>
      <c r="DI122" s="207"/>
      <c r="DJ122" s="207">
        <v>0</v>
      </c>
      <c r="DK122" s="209">
        <v>120.88</v>
      </c>
      <c r="DL122" s="209">
        <f t="shared" si="4"/>
        <v>0</v>
      </c>
      <c r="DM122" s="207"/>
      <c r="DN122" s="207"/>
      <c r="DO122" s="207"/>
      <c r="DP122" s="207"/>
      <c r="DQ122" s="207"/>
      <c r="DR122" s="207"/>
      <c r="DS122" s="207"/>
      <c r="DT122" s="207"/>
      <c r="DU122" s="207"/>
      <c r="DV122" s="207"/>
      <c r="DW122" s="207"/>
      <c r="DX122" s="207"/>
      <c r="DY122" s="207"/>
      <c r="DZ122" s="207"/>
      <c r="EA122" s="207"/>
      <c r="EB122" s="207"/>
      <c r="EC122" s="207"/>
      <c r="ED122" s="207"/>
      <c r="EE122" s="207">
        <v>0</v>
      </c>
      <c r="EF122" s="207"/>
      <c r="EG122" s="207"/>
      <c r="EH122" s="207"/>
      <c r="EI122" s="207">
        <v>0</v>
      </c>
      <c r="EJ122" s="209">
        <v>191.55</v>
      </c>
      <c r="EK122" s="209">
        <f t="shared" si="5"/>
        <v>0</v>
      </c>
      <c r="EL122" s="207"/>
      <c r="EM122" s="207"/>
      <c r="EN122" s="207"/>
      <c r="EO122" s="207"/>
      <c r="EP122" s="207"/>
      <c r="EQ122" s="207"/>
      <c r="ER122" s="207"/>
      <c r="ES122" s="207"/>
      <c r="ET122" s="207"/>
      <c r="EU122" s="207"/>
      <c r="EV122" s="207"/>
      <c r="EW122" s="207"/>
      <c r="EX122" s="207"/>
      <c r="EY122" s="207"/>
      <c r="EZ122" s="207"/>
      <c r="FA122" s="207"/>
      <c r="FB122" s="207"/>
      <c r="FC122" s="207"/>
      <c r="FD122" s="207">
        <v>0</v>
      </c>
      <c r="FE122" s="207"/>
      <c r="FF122" s="207"/>
      <c r="FG122" s="207"/>
      <c r="FH122" s="207">
        <v>0</v>
      </c>
      <c r="FI122" s="209">
        <v>32.1</v>
      </c>
      <c r="FJ122" s="209">
        <f t="shared" si="6"/>
        <v>0</v>
      </c>
      <c r="FK122" s="207"/>
      <c r="FL122" s="207"/>
      <c r="FM122" s="207"/>
      <c r="FN122" s="207"/>
      <c r="FO122" s="207">
        <v>0</v>
      </c>
      <c r="FP122" s="207"/>
      <c r="FQ122" s="207"/>
      <c r="FR122" s="207"/>
      <c r="FS122" s="207">
        <v>0</v>
      </c>
      <c r="FT122" s="209">
        <v>25.68</v>
      </c>
      <c r="FU122" s="209">
        <f t="shared" si="7"/>
        <v>0</v>
      </c>
      <c r="FV122" s="207"/>
      <c r="FW122" s="207"/>
      <c r="FX122" s="207"/>
      <c r="FY122" s="207"/>
      <c r="FZ122" s="207">
        <v>0</v>
      </c>
      <c r="GA122" s="207"/>
      <c r="GB122" s="207"/>
      <c r="GC122" s="207"/>
      <c r="GD122" s="207">
        <v>0</v>
      </c>
      <c r="GE122" s="209">
        <v>56.12</v>
      </c>
      <c r="GF122" s="209">
        <f t="shared" si="8"/>
        <v>0</v>
      </c>
      <c r="GG122" s="207"/>
      <c r="GH122" s="207"/>
      <c r="GI122" s="207"/>
      <c r="GJ122" s="207"/>
      <c r="GK122" s="207"/>
      <c r="GL122" s="207"/>
      <c r="GM122" s="207"/>
      <c r="GN122" s="207"/>
      <c r="GO122" s="207"/>
      <c r="GP122" s="207"/>
      <c r="GQ122" s="207"/>
      <c r="GR122" s="207"/>
      <c r="GS122" s="207"/>
      <c r="GT122" s="207"/>
      <c r="GU122" s="207"/>
      <c r="GV122" s="207"/>
      <c r="GW122" s="207"/>
      <c r="GX122" s="207" t="s">
        <v>918</v>
      </c>
      <c r="GY122" s="207">
        <v>0</v>
      </c>
      <c r="GZ122" s="207" t="s">
        <v>918</v>
      </c>
      <c r="HA122" s="207">
        <v>0</v>
      </c>
      <c r="HB122" s="207"/>
      <c r="HC122" s="207">
        <v>0</v>
      </c>
      <c r="HD122" s="207">
        <f t="shared" si="66"/>
        <v>0</v>
      </c>
      <c r="HE122" s="207"/>
      <c r="HF122" s="207"/>
      <c r="HG122" s="207"/>
      <c r="HH122" s="207">
        <v>0</v>
      </c>
      <c r="HI122" s="209">
        <v>2.73</v>
      </c>
      <c r="HJ122" s="209">
        <f t="shared" si="11"/>
        <v>0</v>
      </c>
      <c r="HK122" s="207"/>
      <c r="HL122" s="207"/>
      <c r="HM122" s="207">
        <v>0</v>
      </c>
      <c r="HN122" s="209">
        <v>2.73</v>
      </c>
      <c r="HO122" s="209">
        <f t="shared" si="12"/>
        <v>0</v>
      </c>
      <c r="HP122" s="207"/>
      <c r="HQ122" s="207"/>
      <c r="HR122" s="207"/>
      <c r="HS122" s="209">
        <v>2.73</v>
      </c>
      <c r="HT122" s="209">
        <f t="shared" si="13"/>
        <v>0</v>
      </c>
      <c r="HU122" s="207"/>
      <c r="HV122" s="207"/>
      <c r="HW122" s="207"/>
      <c r="HX122" s="209">
        <v>2.73</v>
      </c>
      <c r="HY122" s="209">
        <f t="shared" si="14"/>
        <v>0</v>
      </c>
      <c r="HZ122" s="207">
        <v>0</v>
      </c>
      <c r="IA122" s="209">
        <v>3890.25</v>
      </c>
      <c r="IB122" s="209">
        <f t="shared" si="15"/>
        <v>0</v>
      </c>
      <c r="IC122" s="169">
        <v>25</v>
      </c>
      <c r="ID122" s="169"/>
      <c r="IE122" s="169"/>
      <c r="IF122" s="169"/>
      <c r="IG122" s="165"/>
      <c r="IH122" s="165">
        <v>50</v>
      </c>
      <c r="II122" s="165"/>
      <c r="IJ122" s="165"/>
      <c r="IK122" s="165"/>
      <c r="IL122" s="210"/>
      <c r="IM122" s="211">
        <f t="shared" si="16"/>
        <v>0</v>
      </c>
      <c r="IN122" s="209">
        <v>7500</v>
      </c>
      <c r="IO122" s="212">
        <f t="shared" si="17"/>
        <v>0</v>
      </c>
      <c r="IP122" s="209">
        <f t="shared" si="18"/>
        <v>0</v>
      </c>
      <c r="IQ122" s="209">
        <v>10000</v>
      </c>
      <c r="IR122" s="212">
        <f t="shared" si="19"/>
        <v>0</v>
      </c>
      <c r="IS122" s="213" t="s">
        <v>5442</v>
      </c>
      <c r="IT122" s="291"/>
      <c r="IV122" s="66">
        <v>98939</v>
      </c>
      <c r="IW122" s="66" t="s">
        <v>5511</v>
      </c>
    </row>
    <row r="123" spans="1:257" x14ac:dyDescent="0.4">
      <c r="A123" s="158">
        <f t="shared" si="65"/>
        <v>54</v>
      </c>
      <c r="B123" s="156" t="s">
        <v>887</v>
      </c>
      <c r="C123" s="156">
        <v>142</v>
      </c>
      <c r="D123" s="156">
        <v>96726</v>
      </c>
      <c r="E123" s="370">
        <v>29947</v>
      </c>
      <c r="F123" s="225" t="s">
        <v>5512</v>
      </c>
      <c r="G123" s="251">
        <v>4</v>
      </c>
      <c r="H123" s="156"/>
      <c r="I123" s="156" t="s">
        <v>1343</v>
      </c>
      <c r="J123" s="158" t="s">
        <v>1344</v>
      </c>
      <c r="K123" s="158"/>
      <c r="L123" s="158" t="s">
        <v>1346</v>
      </c>
      <c r="M123" s="158"/>
      <c r="N123" s="205">
        <v>38</v>
      </c>
      <c r="O123" s="158">
        <v>58</v>
      </c>
      <c r="P123" s="203" t="s">
        <v>5513</v>
      </c>
      <c r="Q123" s="158">
        <v>52</v>
      </c>
      <c r="R123" s="158"/>
      <c r="S123" s="158"/>
      <c r="T123" s="158"/>
      <c r="U123" s="158"/>
      <c r="V123" s="367">
        <v>41816</v>
      </c>
      <c r="W123" s="366">
        <v>41988</v>
      </c>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t="s">
        <v>5437</v>
      </c>
      <c r="AU123" s="205">
        <v>38</v>
      </c>
      <c r="AV123" s="205">
        <v>20</v>
      </c>
      <c r="AW123" s="205">
        <f t="shared" si="0"/>
        <v>58</v>
      </c>
      <c r="AX123" s="205" t="s">
        <v>5513</v>
      </c>
      <c r="AY123" s="226">
        <v>28</v>
      </c>
      <c r="AZ123" s="205">
        <v>24</v>
      </c>
      <c r="BA123" s="205">
        <f t="shared" si="1"/>
        <v>52</v>
      </c>
      <c r="BB123" s="205"/>
      <c r="BC123" s="207">
        <v>1.0000000000000001E-17</v>
      </c>
      <c r="BD123" s="207">
        <v>9.9999999999999997E-29</v>
      </c>
      <c r="BE123" s="207">
        <v>1.0000000000000001E-30</v>
      </c>
      <c r="BF123" s="207">
        <v>0</v>
      </c>
      <c r="BG123" s="207"/>
      <c r="BH123" s="207">
        <v>0</v>
      </c>
      <c r="BI123" s="207"/>
      <c r="BJ123" s="207"/>
      <c r="BK123" s="207"/>
      <c r="BL123" s="208">
        <v>0</v>
      </c>
      <c r="BM123" s="209">
        <v>249.45</v>
      </c>
      <c r="BN123" s="209">
        <f t="shared" si="2"/>
        <v>0</v>
      </c>
      <c r="BO123" s="207"/>
      <c r="BP123" s="207"/>
      <c r="BQ123" s="207"/>
      <c r="BR123" s="207"/>
      <c r="BS123" s="207"/>
      <c r="BT123" s="207"/>
      <c r="BU123" s="207"/>
      <c r="BV123" s="207"/>
      <c r="BW123" s="207"/>
      <c r="BX123" s="207"/>
      <c r="BY123" s="207"/>
      <c r="BZ123" s="207"/>
      <c r="CA123" s="207"/>
      <c r="CB123" s="207"/>
      <c r="CC123" s="207"/>
      <c r="CD123" s="207"/>
      <c r="CE123" s="207"/>
      <c r="CF123" s="207"/>
      <c r="CG123" s="207">
        <v>0</v>
      </c>
      <c r="CH123" s="207"/>
      <c r="CI123" s="207"/>
      <c r="CJ123" s="207"/>
      <c r="CK123" s="207">
        <v>0</v>
      </c>
      <c r="CL123" s="209">
        <v>477.3</v>
      </c>
      <c r="CM123" s="209">
        <f t="shared" si="3"/>
        <v>0</v>
      </c>
      <c r="CN123" s="207"/>
      <c r="CO123" s="207"/>
      <c r="CP123" s="207"/>
      <c r="CQ123" s="207"/>
      <c r="CR123" s="207"/>
      <c r="CS123" s="207"/>
      <c r="CT123" s="207"/>
      <c r="CU123" s="207"/>
      <c r="CV123" s="207"/>
      <c r="CW123" s="207"/>
      <c r="CX123" s="207"/>
      <c r="CY123" s="207"/>
      <c r="CZ123" s="207"/>
      <c r="DA123" s="207"/>
      <c r="DB123" s="207"/>
      <c r="DC123" s="207"/>
      <c r="DD123" s="207"/>
      <c r="DE123" s="207"/>
      <c r="DF123" s="207">
        <v>0</v>
      </c>
      <c r="DG123" s="207"/>
      <c r="DH123" s="207"/>
      <c r="DI123" s="207"/>
      <c r="DJ123" s="207">
        <v>0</v>
      </c>
      <c r="DK123" s="209">
        <v>120.88</v>
      </c>
      <c r="DL123" s="209">
        <f t="shared" si="4"/>
        <v>0</v>
      </c>
      <c r="DM123" s="207"/>
      <c r="DN123" s="207"/>
      <c r="DO123" s="207"/>
      <c r="DP123" s="207"/>
      <c r="DQ123" s="207"/>
      <c r="DR123" s="207"/>
      <c r="DS123" s="207"/>
      <c r="DT123" s="207"/>
      <c r="DU123" s="207"/>
      <c r="DV123" s="207"/>
      <c r="DW123" s="207"/>
      <c r="DX123" s="207"/>
      <c r="DY123" s="207"/>
      <c r="DZ123" s="207"/>
      <c r="EA123" s="207"/>
      <c r="EB123" s="207"/>
      <c r="EC123" s="207"/>
      <c r="ED123" s="207"/>
      <c r="EE123" s="207">
        <v>0</v>
      </c>
      <c r="EF123" s="207"/>
      <c r="EG123" s="207"/>
      <c r="EH123" s="207"/>
      <c r="EI123" s="207">
        <v>0</v>
      </c>
      <c r="EJ123" s="209">
        <v>191.55</v>
      </c>
      <c r="EK123" s="209">
        <f t="shared" si="5"/>
        <v>0</v>
      </c>
      <c r="EL123" s="207"/>
      <c r="EM123" s="207"/>
      <c r="EN123" s="207"/>
      <c r="EO123" s="207"/>
      <c r="EP123" s="207"/>
      <c r="EQ123" s="207"/>
      <c r="ER123" s="207"/>
      <c r="ES123" s="207"/>
      <c r="ET123" s="207"/>
      <c r="EU123" s="207"/>
      <c r="EV123" s="207"/>
      <c r="EW123" s="207"/>
      <c r="EX123" s="207"/>
      <c r="EY123" s="207"/>
      <c r="EZ123" s="207"/>
      <c r="FA123" s="207"/>
      <c r="FB123" s="207"/>
      <c r="FC123" s="207" t="s">
        <v>4980</v>
      </c>
      <c r="FD123" s="207">
        <v>0</v>
      </c>
      <c r="FE123" s="207"/>
      <c r="FF123" s="207"/>
      <c r="FG123" s="207"/>
      <c r="FH123" s="207">
        <v>1.0000000000000001E-30</v>
      </c>
      <c r="FI123" s="209">
        <v>32.1</v>
      </c>
      <c r="FJ123" s="209">
        <f t="shared" si="6"/>
        <v>3.2100000000000005E-29</v>
      </c>
      <c r="FK123" s="207"/>
      <c r="FL123" s="207"/>
      <c r="FM123" s="207"/>
      <c r="FN123" s="207"/>
      <c r="FO123" s="207">
        <v>0</v>
      </c>
      <c r="FP123" s="207"/>
      <c r="FQ123" s="207"/>
      <c r="FR123" s="207"/>
      <c r="FS123" s="207">
        <v>1.0000000000000001E-30</v>
      </c>
      <c r="FT123" s="209">
        <v>25.68</v>
      </c>
      <c r="FU123" s="209">
        <f t="shared" si="7"/>
        <v>2.5680000000000004E-29</v>
      </c>
      <c r="FV123" s="207"/>
      <c r="FW123" s="207"/>
      <c r="FX123" s="207"/>
      <c r="FY123" s="207"/>
      <c r="FZ123" s="207">
        <v>0</v>
      </c>
      <c r="GA123" s="207"/>
      <c r="GB123" s="207"/>
      <c r="GC123" s="207"/>
      <c r="GD123" s="207">
        <v>0</v>
      </c>
      <c r="GE123" s="209">
        <v>56.12</v>
      </c>
      <c r="GF123" s="209">
        <f t="shared" si="8"/>
        <v>0</v>
      </c>
      <c r="GG123" s="207"/>
      <c r="GH123" s="207"/>
      <c r="GI123" s="207"/>
      <c r="GJ123" s="207"/>
      <c r="GK123" s="207"/>
      <c r="GL123" s="207"/>
      <c r="GM123" s="207"/>
      <c r="GN123" s="207"/>
      <c r="GO123" s="207"/>
      <c r="GP123" s="207"/>
      <c r="GQ123" s="207"/>
      <c r="GR123" s="207"/>
      <c r="GS123" s="207"/>
      <c r="GT123" s="207"/>
      <c r="GU123" s="207"/>
      <c r="GV123" s="207"/>
      <c r="GW123" s="207"/>
      <c r="GX123" s="207" t="s">
        <v>918</v>
      </c>
      <c r="GY123" s="229">
        <v>0</v>
      </c>
      <c r="GZ123" s="207" t="s">
        <v>918</v>
      </c>
      <c r="HA123" s="207">
        <v>0</v>
      </c>
      <c r="HB123" s="207"/>
      <c r="HC123" s="207">
        <v>1</v>
      </c>
      <c r="HD123" s="207">
        <f t="shared" si="66"/>
        <v>800</v>
      </c>
      <c r="HE123" s="207">
        <v>1</v>
      </c>
      <c r="HF123" s="207"/>
      <c r="HG123" s="207"/>
      <c r="HH123" s="207">
        <v>400</v>
      </c>
      <c r="HI123" s="209">
        <v>2.73</v>
      </c>
      <c r="HJ123" s="209">
        <f t="shared" si="11"/>
        <v>1092</v>
      </c>
      <c r="HK123" s="207">
        <v>1</v>
      </c>
      <c r="HL123" s="207"/>
      <c r="HM123" s="207">
        <v>400</v>
      </c>
      <c r="HN123" s="209">
        <v>2.73</v>
      </c>
      <c r="HO123" s="209">
        <f t="shared" si="12"/>
        <v>1092</v>
      </c>
      <c r="HP123" s="348">
        <v>1</v>
      </c>
      <c r="HQ123" s="207"/>
      <c r="HR123" s="207"/>
      <c r="HS123" s="209">
        <v>2.73</v>
      </c>
      <c r="HT123" s="209">
        <f t="shared" si="13"/>
        <v>0</v>
      </c>
      <c r="HU123" s="207"/>
      <c r="HV123" s="207"/>
      <c r="HW123" s="207"/>
      <c r="HX123" s="209">
        <v>2.73</v>
      </c>
      <c r="HY123" s="209">
        <f t="shared" si="14"/>
        <v>0</v>
      </c>
      <c r="HZ123" s="207">
        <v>4</v>
      </c>
      <c r="IA123" s="209">
        <v>3890.25</v>
      </c>
      <c r="IB123" s="209">
        <f t="shared" si="15"/>
        <v>15561</v>
      </c>
      <c r="IC123" s="169">
        <v>25</v>
      </c>
      <c r="ID123" s="169">
        <v>10</v>
      </c>
      <c r="IE123" s="169">
        <f>IC123-(0.5*AX123)-ID123</f>
        <v>9.9999999999999645E-2</v>
      </c>
      <c r="IF123" s="169" t="str">
        <f>IF(IE123&gt;0,"IN ROW","OUT OF ROW")</f>
        <v>IN ROW</v>
      </c>
      <c r="IG123" s="165"/>
      <c r="IH123" s="165"/>
      <c r="II123" s="165"/>
      <c r="IJ123" s="165"/>
      <c r="IK123" s="165"/>
      <c r="IL123" s="210"/>
      <c r="IM123" s="211">
        <f t="shared" si="16"/>
        <v>5.7780000000000004E-29</v>
      </c>
      <c r="IN123" s="209">
        <v>7500</v>
      </c>
      <c r="IO123" s="212">
        <f t="shared" si="17"/>
        <v>1</v>
      </c>
      <c r="IP123" s="209">
        <f t="shared" si="18"/>
        <v>17745</v>
      </c>
      <c r="IQ123" s="209">
        <v>10000</v>
      </c>
      <c r="IR123" s="212">
        <f t="shared" si="19"/>
        <v>2</v>
      </c>
      <c r="IS123" s="213"/>
      <c r="IT123" s="291"/>
      <c r="IV123" s="66">
        <v>5578</v>
      </c>
      <c r="IW123" s="66" t="s">
        <v>5514</v>
      </c>
    </row>
    <row r="124" spans="1:257" x14ac:dyDescent="0.4">
      <c r="A124" s="158">
        <f t="shared" si="65"/>
        <v>55</v>
      </c>
      <c r="B124" s="156" t="s">
        <v>887</v>
      </c>
      <c r="C124" s="156">
        <v>204</v>
      </c>
      <c r="D124" s="251">
        <v>12717</v>
      </c>
      <c r="E124" s="370">
        <v>30678</v>
      </c>
      <c r="F124" s="225" t="s">
        <v>5515</v>
      </c>
      <c r="G124" s="251">
        <v>5</v>
      </c>
      <c r="H124" s="156"/>
      <c r="I124" s="156" t="s">
        <v>1935</v>
      </c>
      <c r="J124" s="158" t="s">
        <v>1936</v>
      </c>
      <c r="K124" s="158"/>
      <c r="L124" s="158" t="s">
        <v>1938</v>
      </c>
      <c r="M124" s="158"/>
      <c r="N124" s="205">
        <v>100</v>
      </c>
      <c r="O124" s="158">
        <v>120</v>
      </c>
      <c r="P124" s="203" t="s">
        <v>5516</v>
      </c>
      <c r="Q124" s="158">
        <v>48</v>
      </c>
      <c r="R124" s="158"/>
      <c r="S124" s="158"/>
      <c r="T124" s="158"/>
      <c r="U124" s="158"/>
      <c r="V124" s="367"/>
      <c r="W124" s="366"/>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t="s">
        <v>5364</v>
      </c>
      <c r="AU124" s="205">
        <v>100</v>
      </c>
      <c r="AV124" s="205">
        <v>20</v>
      </c>
      <c r="AW124" s="205">
        <f t="shared" si="0"/>
        <v>120</v>
      </c>
      <c r="AX124" s="205" t="s">
        <v>5516</v>
      </c>
      <c r="AY124" s="206">
        <v>24</v>
      </c>
      <c r="AZ124" s="205">
        <v>24</v>
      </c>
      <c r="BA124" s="205">
        <f t="shared" si="1"/>
        <v>48</v>
      </c>
      <c r="BB124" s="205"/>
      <c r="BC124" s="207">
        <v>1.0000000000000001E-17</v>
      </c>
      <c r="BD124" s="207">
        <v>9.9999999999999997E-29</v>
      </c>
      <c r="BE124" s="207">
        <v>1.0000000000000001E-30</v>
      </c>
      <c r="BF124" s="207">
        <v>0</v>
      </c>
      <c r="BG124" s="207"/>
      <c r="BH124" s="207">
        <v>0</v>
      </c>
      <c r="BI124" s="207"/>
      <c r="BJ124" s="207"/>
      <c r="BK124" s="207"/>
      <c r="BL124" s="208">
        <v>0</v>
      </c>
      <c r="BM124" s="209">
        <v>249.45</v>
      </c>
      <c r="BN124" s="209">
        <f t="shared" si="2"/>
        <v>0</v>
      </c>
      <c r="BO124" s="207"/>
      <c r="BP124" s="207"/>
      <c r="BQ124" s="207"/>
      <c r="BR124" s="207"/>
      <c r="BS124" s="207"/>
      <c r="BT124" s="207"/>
      <c r="BU124" s="207"/>
      <c r="BV124" s="207"/>
      <c r="BW124" s="207"/>
      <c r="BX124" s="207"/>
      <c r="BY124" s="207"/>
      <c r="BZ124" s="207"/>
      <c r="CA124" s="207"/>
      <c r="CB124" s="207"/>
      <c r="CC124" s="207"/>
      <c r="CD124" s="207"/>
      <c r="CE124" s="207"/>
      <c r="CF124" s="207"/>
      <c r="CG124" s="207">
        <v>0</v>
      </c>
      <c r="CH124" s="207"/>
      <c r="CI124" s="207"/>
      <c r="CJ124" s="207"/>
      <c r="CK124" s="207">
        <v>0</v>
      </c>
      <c r="CL124" s="209">
        <v>477.3</v>
      </c>
      <c r="CM124" s="209">
        <f t="shared" si="3"/>
        <v>0</v>
      </c>
      <c r="CN124" s="207"/>
      <c r="CO124" s="207"/>
      <c r="CP124" s="207"/>
      <c r="CQ124" s="207"/>
      <c r="CR124" s="207"/>
      <c r="CS124" s="207"/>
      <c r="CT124" s="207"/>
      <c r="CU124" s="207"/>
      <c r="CV124" s="207"/>
      <c r="CW124" s="207"/>
      <c r="CX124" s="207"/>
      <c r="CY124" s="207"/>
      <c r="CZ124" s="207"/>
      <c r="DA124" s="207"/>
      <c r="DB124" s="207"/>
      <c r="DC124" s="207"/>
      <c r="DD124" s="207"/>
      <c r="DE124" s="207"/>
      <c r="DF124" s="207">
        <v>0</v>
      </c>
      <c r="DG124" s="207"/>
      <c r="DH124" s="207"/>
      <c r="DI124" s="207"/>
      <c r="DJ124" s="207">
        <v>0</v>
      </c>
      <c r="DK124" s="209">
        <v>120.88</v>
      </c>
      <c r="DL124" s="209">
        <f t="shared" si="4"/>
        <v>0</v>
      </c>
      <c r="DM124" s="207"/>
      <c r="DN124" s="207"/>
      <c r="DO124" s="207"/>
      <c r="DP124" s="207"/>
      <c r="DQ124" s="207"/>
      <c r="DR124" s="207"/>
      <c r="DS124" s="207"/>
      <c r="DT124" s="207"/>
      <c r="DU124" s="207"/>
      <c r="DV124" s="207"/>
      <c r="DW124" s="207"/>
      <c r="DX124" s="207"/>
      <c r="DY124" s="207"/>
      <c r="DZ124" s="207"/>
      <c r="EA124" s="207"/>
      <c r="EB124" s="207"/>
      <c r="EC124" s="207"/>
      <c r="ED124" s="207"/>
      <c r="EE124" s="207">
        <v>0</v>
      </c>
      <c r="EF124" s="207"/>
      <c r="EG124" s="207"/>
      <c r="EH124" s="207"/>
      <c r="EI124" s="207">
        <v>0</v>
      </c>
      <c r="EJ124" s="209">
        <v>191.55</v>
      </c>
      <c r="EK124" s="209">
        <f t="shared" si="5"/>
        <v>0</v>
      </c>
      <c r="EL124" s="207"/>
      <c r="EM124" s="207"/>
      <c r="EN124" s="207"/>
      <c r="EO124" s="207"/>
      <c r="EP124" s="207"/>
      <c r="EQ124" s="207"/>
      <c r="ER124" s="207"/>
      <c r="ES124" s="207"/>
      <c r="ET124" s="207"/>
      <c r="EU124" s="207"/>
      <c r="EV124" s="207"/>
      <c r="EW124" s="207"/>
      <c r="EX124" s="207"/>
      <c r="EY124" s="207"/>
      <c r="EZ124" s="207"/>
      <c r="FA124" s="207"/>
      <c r="FB124" s="207"/>
      <c r="FC124" s="207" t="s">
        <v>4980</v>
      </c>
      <c r="FD124" s="207">
        <v>0</v>
      </c>
      <c r="FE124" s="207"/>
      <c r="FF124" s="207"/>
      <c r="FG124" s="207"/>
      <c r="FH124" s="207">
        <v>0</v>
      </c>
      <c r="FI124" s="209">
        <v>32.1</v>
      </c>
      <c r="FJ124" s="209">
        <f t="shared" si="6"/>
        <v>0</v>
      </c>
      <c r="FK124" s="207"/>
      <c r="FL124" s="207"/>
      <c r="FM124" s="207"/>
      <c r="FN124" s="207"/>
      <c r="FO124" s="207">
        <v>0</v>
      </c>
      <c r="FP124" s="207"/>
      <c r="FQ124" s="207"/>
      <c r="FR124" s="207"/>
      <c r="FS124" s="207">
        <v>0</v>
      </c>
      <c r="FT124" s="209">
        <v>25.68</v>
      </c>
      <c r="FU124" s="209">
        <f t="shared" si="7"/>
        <v>0</v>
      </c>
      <c r="FV124" s="207"/>
      <c r="FW124" s="207"/>
      <c r="FX124" s="207"/>
      <c r="FY124" s="207"/>
      <c r="FZ124" s="207">
        <v>0</v>
      </c>
      <c r="GA124" s="207"/>
      <c r="GB124" s="207"/>
      <c r="GC124" s="207"/>
      <c r="GD124" s="207">
        <v>0</v>
      </c>
      <c r="GE124" s="209">
        <v>56.12</v>
      </c>
      <c r="GF124" s="209">
        <f t="shared" si="8"/>
        <v>0</v>
      </c>
      <c r="GG124" s="207"/>
      <c r="GH124" s="207"/>
      <c r="GI124" s="207"/>
      <c r="GJ124" s="207"/>
      <c r="GK124" s="207"/>
      <c r="GL124" s="207"/>
      <c r="GM124" s="207"/>
      <c r="GN124" s="207"/>
      <c r="GO124" s="207"/>
      <c r="GP124" s="207"/>
      <c r="GQ124" s="207"/>
      <c r="GR124" s="207"/>
      <c r="GS124" s="207"/>
      <c r="GT124" s="207"/>
      <c r="GU124" s="207"/>
      <c r="GV124" s="207"/>
      <c r="GW124" s="207"/>
      <c r="GX124" s="207" t="s">
        <v>918</v>
      </c>
      <c r="GY124" s="207">
        <v>0</v>
      </c>
      <c r="GZ124" s="207" t="s">
        <v>918</v>
      </c>
      <c r="HA124" s="207">
        <v>0</v>
      </c>
      <c r="HB124" s="207"/>
      <c r="HC124" s="207">
        <v>1</v>
      </c>
      <c r="HD124" s="207">
        <f t="shared" si="66"/>
        <v>1200</v>
      </c>
      <c r="HE124" s="207">
        <v>1</v>
      </c>
      <c r="HF124" s="207"/>
      <c r="HG124" s="207"/>
      <c r="HH124" s="207">
        <v>400</v>
      </c>
      <c r="HI124" s="209">
        <v>2.73</v>
      </c>
      <c r="HJ124" s="209">
        <f t="shared" si="11"/>
        <v>1092</v>
      </c>
      <c r="HK124" s="207">
        <v>1</v>
      </c>
      <c r="HL124" s="207"/>
      <c r="HM124" s="207">
        <v>400</v>
      </c>
      <c r="HN124" s="209">
        <v>2.73</v>
      </c>
      <c r="HO124" s="209">
        <f t="shared" si="12"/>
        <v>1092</v>
      </c>
      <c r="HP124" s="207">
        <v>1</v>
      </c>
      <c r="HQ124" s="207"/>
      <c r="HR124" s="207">
        <v>400</v>
      </c>
      <c r="HS124" s="209">
        <v>2.73</v>
      </c>
      <c r="HT124" s="209">
        <f t="shared" si="13"/>
        <v>1092</v>
      </c>
      <c r="HU124" s="207"/>
      <c r="HV124" s="207"/>
      <c r="HW124" s="207"/>
      <c r="HX124" s="209">
        <v>2.73</v>
      </c>
      <c r="HY124" s="209">
        <f t="shared" si="14"/>
        <v>0</v>
      </c>
      <c r="HZ124" s="207">
        <v>1</v>
      </c>
      <c r="IA124" s="209">
        <v>3890.25</v>
      </c>
      <c r="IB124" s="209">
        <f t="shared" si="15"/>
        <v>3890.25</v>
      </c>
      <c r="IC124" s="169"/>
      <c r="ID124" s="169"/>
      <c r="IE124" s="169"/>
      <c r="IF124" s="169"/>
      <c r="IG124" s="165"/>
      <c r="IH124" s="165"/>
      <c r="II124" s="165"/>
      <c r="IJ124" s="165"/>
      <c r="IK124" s="165"/>
      <c r="IL124" s="210"/>
      <c r="IM124" s="211">
        <f t="shared" si="16"/>
        <v>0</v>
      </c>
      <c r="IN124" s="209">
        <v>7500</v>
      </c>
      <c r="IO124" s="212">
        <f t="shared" si="17"/>
        <v>0</v>
      </c>
      <c r="IP124" s="209">
        <f t="shared" si="18"/>
        <v>7166.25</v>
      </c>
      <c r="IQ124" s="209">
        <v>10000</v>
      </c>
      <c r="IR124" s="212">
        <f t="shared" si="19"/>
        <v>1</v>
      </c>
      <c r="IS124" s="213"/>
      <c r="IT124" s="291"/>
      <c r="IV124" s="66" t="s">
        <v>5517</v>
      </c>
      <c r="IW124" s="66" t="s">
        <v>5518</v>
      </c>
    </row>
    <row r="125" spans="1:257" x14ac:dyDescent="0.4">
      <c r="A125" s="158">
        <f t="shared" si="65"/>
        <v>56</v>
      </c>
      <c r="B125" s="156" t="s">
        <v>887</v>
      </c>
      <c r="C125" s="156">
        <v>205</v>
      </c>
      <c r="D125" s="251">
        <v>12710</v>
      </c>
      <c r="E125" s="370">
        <v>30679</v>
      </c>
      <c r="F125" s="225" t="s">
        <v>5519</v>
      </c>
      <c r="G125" s="251">
        <v>5</v>
      </c>
      <c r="H125" s="156"/>
      <c r="I125" s="156" t="s">
        <v>1935</v>
      </c>
      <c r="J125" s="158" t="s">
        <v>1944</v>
      </c>
      <c r="K125" s="158"/>
      <c r="L125" s="158" t="s">
        <v>1938</v>
      </c>
      <c r="M125" s="158"/>
      <c r="N125" s="205">
        <v>88</v>
      </c>
      <c r="O125" s="158">
        <v>108</v>
      </c>
      <c r="P125" s="203" t="s">
        <v>5368</v>
      </c>
      <c r="Q125" s="158">
        <v>48</v>
      </c>
      <c r="R125" s="158"/>
      <c r="S125" s="158"/>
      <c r="T125" s="158"/>
      <c r="U125" s="158"/>
      <c r="V125" s="367"/>
      <c r="W125" s="366"/>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8"/>
      <c r="AS125" s="158"/>
      <c r="AT125" s="158" t="s">
        <v>5364</v>
      </c>
      <c r="AU125" s="205">
        <v>88</v>
      </c>
      <c r="AV125" s="205">
        <v>20</v>
      </c>
      <c r="AW125" s="205">
        <f t="shared" si="0"/>
        <v>108</v>
      </c>
      <c r="AX125" s="205" t="s">
        <v>5368</v>
      </c>
      <c r="AY125" s="226">
        <v>24</v>
      </c>
      <c r="AZ125" s="205">
        <v>24</v>
      </c>
      <c r="BA125" s="205">
        <f t="shared" si="1"/>
        <v>48</v>
      </c>
      <c r="BB125" s="205"/>
      <c r="BC125" s="207">
        <v>1.0000000000000001E-17</v>
      </c>
      <c r="BD125" s="207">
        <v>9.9999999999999997E-29</v>
      </c>
      <c r="BE125" s="207">
        <v>1.0000000000000001E-30</v>
      </c>
      <c r="BF125" s="207">
        <v>0</v>
      </c>
      <c r="BG125" s="207"/>
      <c r="BH125" s="207">
        <v>0</v>
      </c>
      <c r="BI125" s="207"/>
      <c r="BJ125" s="207"/>
      <c r="BK125" s="207"/>
      <c r="BL125" s="208">
        <v>0</v>
      </c>
      <c r="BM125" s="209">
        <v>249.45</v>
      </c>
      <c r="BN125" s="209">
        <f t="shared" si="2"/>
        <v>0</v>
      </c>
      <c r="BO125" s="207"/>
      <c r="BP125" s="207"/>
      <c r="BQ125" s="207"/>
      <c r="BR125" s="207"/>
      <c r="BS125" s="207"/>
      <c r="BT125" s="207"/>
      <c r="BU125" s="207"/>
      <c r="BV125" s="207"/>
      <c r="BW125" s="207"/>
      <c r="BX125" s="207"/>
      <c r="BY125" s="207"/>
      <c r="BZ125" s="207"/>
      <c r="CA125" s="207"/>
      <c r="CB125" s="207"/>
      <c r="CC125" s="207"/>
      <c r="CD125" s="207"/>
      <c r="CE125" s="207"/>
      <c r="CF125" s="207"/>
      <c r="CG125" s="207">
        <v>0</v>
      </c>
      <c r="CH125" s="207"/>
      <c r="CI125" s="207"/>
      <c r="CJ125" s="207"/>
      <c r="CK125" s="207">
        <v>0</v>
      </c>
      <c r="CL125" s="209">
        <v>477.3</v>
      </c>
      <c r="CM125" s="209">
        <f t="shared" si="3"/>
        <v>0</v>
      </c>
      <c r="CN125" s="207"/>
      <c r="CO125" s="207"/>
      <c r="CP125" s="207"/>
      <c r="CQ125" s="207"/>
      <c r="CR125" s="207"/>
      <c r="CS125" s="207"/>
      <c r="CT125" s="207"/>
      <c r="CU125" s="207"/>
      <c r="CV125" s="207"/>
      <c r="CW125" s="207"/>
      <c r="CX125" s="207"/>
      <c r="CY125" s="207"/>
      <c r="CZ125" s="207"/>
      <c r="DA125" s="207"/>
      <c r="DB125" s="207"/>
      <c r="DC125" s="207"/>
      <c r="DD125" s="207"/>
      <c r="DE125" s="207"/>
      <c r="DF125" s="207">
        <v>0</v>
      </c>
      <c r="DG125" s="207"/>
      <c r="DH125" s="207"/>
      <c r="DI125" s="207"/>
      <c r="DJ125" s="207">
        <v>0</v>
      </c>
      <c r="DK125" s="209">
        <v>120.88</v>
      </c>
      <c r="DL125" s="209">
        <f t="shared" si="4"/>
        <v>0</v>
      </c>
      <c r="DM125" s="207"/>
      <c r="DN125" s="207"/>
      <c r="DO125" s="207"/>
      <c r="DP125" s="207"/>
      <c r="DQ125" s="207"/>
      <c r="DR125" s="207"/>
      <c r="DS125" s="207"/>
      <c r="DT125" s="207"/>
      <c r="DU125" s="207"/>
      <c r="DV125" s="207"/>
      <c r="DW125" s="207"/>
      <c r="DX125" s="207"/>
      <c r="DY125" s="207"/>
      <c r="DZ125" s="207"/>
      <c r="EA125" s="207"/>
      <c r="EB125" s="207"/>
      <c r="EC125" s="207"/>
      <c r="ED125" s="207"/>
      <c r="EE125" s="207">
        <v>0</v>
      </c>
      <c r="EF125" s="207"/>
      <c r="EG125" s="207"/>
      <c r="EH125" s="207"/>
      <c r="EI125" s="207">
        <v>0</v>
      </c>
      <c r="EJ125" s="209">
        <v>191.55</v>
      </c>
      <c r="EK125" s="209">
        <f t="shared" si="5"/>
        <v>0</v>
      </c>
      <c r="EL125" s="207"/>
      <c r="EM125" s="207"/>
      <c r="EN125" s="207"/>
      <c r="EO125" s="207"/>
      <c r="EP125" s="207"/>
      <c r="EQ125" s="207"/>
      <c r="ER125" s="207"/>
      <c r="ES125" s="207"/>
      <c r="ET125" s="207"/>
      <c r="EU125" s="207"/>
      <c r="EV125" s="207"/>
      <c r="EW125" s="207"/>
      <c r="EX125" s="207"/>
      <c r="EY125" s="207"/>
      <c r="EZ125" s="207"/>
      <c r="FA125" s="207"/>
      <c r="FB125" s="207"/>
      <c r="FC125" s="207" t="s">
        <v>4980</v>
      </c>
      <c r="FD125" s="207">
        <v>0</v>
      </c>
      <c r="FE125" s="207"/>
      <c r="FF125" s="207"/>
      <c r="FG125" s="207"/>
      <c r="FH125" s="207">
        <v>0</v>
      </c>
      <c r="FI125" s="209">
        <v>32.1</v>
      </c>
      <c r="FJ125" s="209">
        <f t="shared" si="6"/>
        <v>0</v>
      </c>
      <c r="FK125" s="207"/>
      <c r="FL125" s="207"/>
      <c r="FM125" s="207"/>
      <c r="FN125" s="207"/>
      <c r="FO125" s="207">
        <v>0</v>
      </c>
      <c r="FP125" s="207"/>
      <c r="FQ125" s="207"/>
      <c r="FR125" s="207"/>
      <c r="FS125" s="207">
        <v>0</v>
      </c>
      <c r="FT125" s="209">
        <v>25.68</v>
      </c>
      <c r="FU125" s="209">
        <f t="shared" si="7"/>
        <v>0</v>
      </c>
      <c r="FV125" s="207"/>
      <c r="FW125" s="207"/>
      <c r="FX125" s="207"/>
      <c r="FY125" s="207"/>
      <c r="FZ125" s="207">
        <v>0</v>
      </c>
      <c r="GA125" s="207"/>
      <c r="GB125" s="207"/>
      <c r="GC125" s="207"/>
      <c r="GD125" s="207">
        <v>0</v>
      </c>
      <c r="GE125" s="209">
        <v>56.12</v>
      </c>
      <c r="GF125" s="209">
        <f t="shared" si="8"/>
        <v>0</v>
      </c>
      <c r="GG125" s="207"/>
      <c r="GH125" s="207"/>
      <c r="GI125" s="207"/>
      <c r="GJ125" s="207"/>
      <c r="GK125" s="207"/>
      <c r="GL125" s="207"/>
      <c r="GM125" s="207"/>
      <c r="GN125" s="207"/>
      <c r="GO125" s="207"/>
      <c r="GP125" s="207"/>
      <c r="GQ125" s="207"/>
      <c r="GR125" s="207"/>
      <c r="GS125" s="207"/>
      <c r="GT125" s="207"/>
      <c r="GU125" s="207"/>
      <c r="GV125" s="207"/>
      <c r="GW125" s="207"/>
      <c r="GX125" s="207" t="s">
        <v>918</v>
      </c>
      <c r="GY125" s="207">
        <v>0</v>
      </c>
      <c r="GZ125" s="207" t="s">
        <v>918</v>
      </c>
      <c r="HA125" s="207">
        <v>0</v>
      </c>
      <c r="HB125" s="207"/>
      <c r="HC125" s="207">
        <v>1</v>
      </c>
      <c r="HD125" s="207">
        <f t="shared" si="66"/>
        <v>1200</v>
      </c>
      <c r="HE125" s="207">
        <v>1</v>
      </c>
      <c r="HF125" s="207"/>
      <c r="HG125" s="207"/>
      <c r="HH125" s="207">
        <v>400</v>
      </c>
      <c r="HI125" s="209">
        <v>2.73</v>
      </c>
      <c r="HJ125" s="209">
        <f t="shared" si="11"/>
        <v>1092</v>
      </c>
      <c r="HK125" s="207">
        <v>1</v>
      </c>
      <c r="HL125" s="207"/>
      <c r="HM125" s="207">
        <v>400</v>
      </c>
      <c r="HN125" s="209">
        <v>2.73</v>
      </c>
      <c r="HO125" s="209">
        <f t="shared" si="12"/>
        <v>1092</v>
      </c>
      <c r="HP125" s="207">
        <v>1</v>
      </c>
      <c r="HQ125" s="207"/>
      <c r="HR125" s="207">
        <v>400</v>
      </c>
      <c r="HS125" s="209">
        <v>2.73</v>
      </c>
      <c r="HT125" s="209">
        <f t="shared" si="13"/>
        <v>1092</v>
      </c>
      <c r="HU125" s="207"/>
      <c r="HV125" s="207"/>
      <c r="HW125" s="207"/>
      <c r="HX125" s="209">
        <v>2.73</v>
      </c>
      <c r="HY125" s="209">
        <f t="shared" si="14"/>
        <v>0</v>
      </c>
      <c r="HZ125" s="207">
        <v>2</v>
      </c>
      <c r="IA125" s="209">
        <v>3890.25</v>
      </c>
      <c r="IB125" s="209">
        <f t="shared" si="15"/>
        <v>7780.5</v>
      </c>
      <c r="IC125" s="169"/>
      <c r="ID125" s="169"/>
      <c r="IE125" s="169"/>
      <c r="IF125" s="169"/>
      <c r="IG125" s="165"/>
      <c r="IH125" s="165"/>
      <c r="II125" s="165"/>
      <c r="IJ125" s="165"/>
      <c r="IK125" s="165"/>
      <c r="IL125" s="210"/>
      <c r="IM125" s="211">
        <f t="shared" si="16"/>
        <v>0</v>
      </c>
      <c r="IN125" s="209">
        <v>7500</v>
      </c>
      <c r="IO125" s="212">
        <f t="shared" si="17"/>
        <v>0</v>
      </c>
      <c r="IP125" s="209">
        <f t="shared" si="18"/>
        <v>11056.5</v>
      </c>
      <c r="IQ125" s="209">
        <v>10000</v>
      </c>
      <c r="IR125" s="212">
        <f t="shared" si="19"/>
        <v>2</v>
      </c>
      <c r="IS125" s="213"/>
      <c r="IT125" s="291"/>
      <c r="IV125" s="66" t="s">
        <v>5520</v>
      </c>
      <c r="IW125" s="66" t="s">
        <v>5521</v>
      </c>
    </row>
    <row r="126" spans="1:257" x14ac:dyDescent="0.4">
      <c r="A126" s="158">
        <f t="shared" si="65"/>
        <v>57</v>
      </c>
      <c r="B126" s="156" t="s">
        <v>887</v>
      </c>
      <c r="C126" s="156">
        <v>206</v>
      </c>
      <c r="D126" s="156">
        <v>12710</v>
      </c>
      <c r="E126" s="251">
        <v>30680</v>
      </c>
      <c r="F126" s="230" t="s">
        <v>5522</v>
      </c>
      <c r="G126" s="251">
        <v>5</v>
      </c>
      <c r="H126" s="156"/>
      <c r="I126" s="156" t="s">
        <v>1935</v>
      </c>
      <c r="J126" s="158" t="s">
        <v>1944</v>
      </c>
      <c r="K126" s="158"/>
      <c r="L126" s="158" t="s">
        <v>1949</v>
      </c>
      <c r="M126" s="158"/>
      <c r="N126" s="205">
        <v>15</v>
      </c>
      <c r="O126" s="158">
        <v>35</v>
      </c>
      <c r="P126" s="203" t="s">
        <v>5523</v>
      </c>
      <c r="Q126" s="158">
        <v>56</v>
      </c>
      <c r="R126" s="158"/>
      <c r="S126" s="158"/>
      <c r="T126" s="158"/>
      <c r="U126" s="158"/>
      <c r="V126" s="367"/>
      <c r="W126" s="366"/>
      <c r="X126" s="158"/>
      <c r="Y126" s="158"/>
      <c r="Z126" s="158"/>
      <c r="AA126" s="158"/>
      <c r="AB126" s="158"/>
      <c r="AC126" s="158"/>
      <c r="AD126" s="158"/>
      <c r="AE126" s="158"/>
      <c r="AF126" s="158"/>
      <c r="AG126" s="158"/>
      <c r="AH126" s="158"/>
      <c r="AI126" s="158"/>
      <c r="AJ126" s="158"/>
      <c r="AK126" s="158"/>
      <c r="AL126" s="158"/>
      <c r="AM126" s="158"/>
      <c r="AN126" s="158"/>
      <c r="AO126" s="158"/>
      <c r="AP126" s="158"/>
      <c r="AQ126" s="158"/>
      <c r="AR126" s="158"/>
      <c r="AS126" s="158"/>
      <c r="AT126" s="158" t="s">
        <v>5364</v>
      </c>
      <c r="AU126" s="205">
        <v>15</v>
      </c>
      <c r="AV126" s="205">
        <v>20</v>
      </c>
      <c r="AW126" s="205">
        <f t="shared" si="0"/>
        <v>35</v>
      </c>
      <c r="AX126" s="205" t="s">
        <v>5523</v>
      </c>
      <c r="AY126" s="226">
        <v>32</v>
      </c>
      <c r="AZ126" s="205">
        <v>24</v>
      </c>
      <c r="BA126" s="205">
        <f t="shared" si="1"/>
        <v>56</v>
      </c>
      <c r="BB126" s="205"/>
      <c r="BC126" s="207">
        <v>1.0000000000000001E-17</v>
      </c>
      <c r="BD126" s="207">
        <v>9.9999999999999997E-29</v>
      </c>
      <c r="BE126" s="207">
        <v>1.0000000000000001E-30</v>
      </c>
      <c r="BF126" s="207">
        <v>0</v>
      </c>
      <c r="BG126" s="207"/>
      <c r="BH126" s="207">
        <v>0</v>
      </c>
      <c r="BI126" s="207"/>
      <c r="BJ126" s="207"/>
      <c r="BK126" s="207"/>
      <c r="BL126" s="208">
        <v>0</v>
      </c>
      <c r="BM126" s="209">
        <v>249.45</v>
      </c>
      <c r="BN126" s="209">
        <f t="shared" si="2"/>
        <v>0</v>
      </c>
      <c r="BO126" s="207"/>
      <c r="BP126" s="207"/>
      <c r="BQ126" s="207"/>
      <c r="BR126" s="207"/>
      <c r="BS126" s="207"/>
      <c r="BT126" s="207"/>
      <c r="BU126" s="207"/>
      <c r="BV126" s="207"/>
      <c r="BW126" s="207"/>
      <c r="BX126" s="207"/>
      <c r="BY126" s="207"/>
      <c r="BZ126" s="207"/>
      <c r="CA126" s="207"/>
      <c r="CB126" s="207"/>
      <c r="CC126" s="207"/>
      <c r="CD126" s="207"/>
      <c r="CE126" s="207"/>
      <c r="CF126" s="207"/>
      <c r="CG126" s="207">
        <v>0</v>
      </c>
      <c r="CH126" s="207"/>
      <c r="CI126" s="207"/>
      <c r="CJ126" s="207"/>
      <c r="CK126" s="207">
        <v>0</v>
      </c>
      <c r="CL126" s="209">
        <v>477.3</v>
      </c>
      <c r="CM126" s="209">
        <f t="shared" si="3"/>
        <v>0</v>
      </c>
      <c r="CN126" s="207"/>
      <c r="CO126" s="207"/>
      <c r="CP126" s="207"/>
      <c r="CQ126" s="207"/>
      <c r="CR126" s="207"/>
      <c r="CS126" s="207"/>
      <c r="CT126" s="207"/>
      <c r="CU126" s="207"/>
      <c r="CV126" s="207"/>
      <c r="CW126" s="207"/>
      <c r="CX126" s="207"/>
      <c r="CY126" s="207"/>
      <c r="CZ126" s="207"/>
      <c r="DA126" s="207"/>
      <c r="DB126" s="207"/>
      <c r="DC126" s="207"/>
      <c r="DD126" s="207"/>
      <c r="DE126" s="207"/>
      <c r="DF126" s="207">
        <v>0</v>
      </c>
      <c r="DG126" s="207"/>
      <c r="DH126" s="207"/>
      <c r="DI126" s="207"/>
      <c r="DJ126" s="207">
        <v>0</v>
      </c>
      <c r="DK126" s="209">
        <v>120.88</v>
      </c>
      <c r="DL126" s="209">
        <f t="shared" si="4"/>
        <v>0</v>
      </c>
      <c r="DM126" s="207"/>
      <c r="DN126" s="207"/>
      <c r="DO126" s="207"/>
      <c r="DP126" s="207"/>
      <c r="DQ126" s="207"/>
      <c r="DR126" s="207"/>
      <c r="DS126" s="207"/>
      <c r="DT126" s="207"/>
      <c r="DU126" s="207"/>
      <c r="DV126" s="207"/>
      <c r="DW126" s="207"/>
      <c r="DX126" s="207"/>
      <c r="DY126" s="207"/>
      <c r="DZ126" s="207"/>
      <c r="EA126" s="207"/>
      <c r="EB126" s="207"/>
      <c r="EC126" s="207"/>
      <c r="ED126" s="207"/>
      <c r="EE126" s="207">
        <v>0</v>
      </c>
      <c r="EF126" s="207"/>
      <c r="EG126" s="207"/>
      <c r="EH126" s="207"/>
      <c r="EI126" s="207">
        <v>0</v>
      </c>
      <c r="EJ126" s="209">
        <v>191.55</v>
      </c>
      <c r="EK126" s="209">
        <f t="shared" si="5"/>
        <v>0</v>
      </c>
      <c r="EL126" s="207"/>
      <c r="EM126" s="207"/>
      <c r="EN126" s="207"/>
      <c r="EO126" s="207"/>
      <c r="EP126" s="207"/>
      <c r="EQ126" s="207"/>
      <c r="ER126" s="207"/>
      <c r="ES126" s="207"/>
      <c r="ET126" s="207"/>
      <c r="EU126" s="207"/>
      <c r="EV126" s="207"/>
      <c r="EW126" s="207"/>
      <c r="EX126" s="207"/>
      <c r="EY126" s="207"/>
      <c r="EZ126" s="207"/>
      <c r="FA126" s="207"/>
      <c r="FB126" s="207"/>
      <c r="FC126" s="207" t="s">
        <v>4980</v>
      </c>
      <c r="FD126" s="207">
        <v>0</v>
      </c>
      <c r="FE126" s="207"/>
      <c r="FF126" s="207"/>
      <c r="FG126" s="207"/>
      <c r="FH126" s="207">
        <v>0</v>
      </c>
      <c r="FI126" s="209">
        <v>32.1</v>
      </c>
      <c r="FJ126" s="209">
        <f t="shared" si="6"/>
        <v>0</v>
      </c>
      <c r="FK126" s="207"/>
      <c r="FL126" s="207"/>
      <c r="FM126" s="207"/>
      <c r="FN126" s="207"/>
      <c r="FO126" s="207">
        <v>0</v>
      </c>
      <c r="FP126" s="207"/>
      <c r="FQ126" s="207"/>
      <c r="FR126" s="207"/>
      <c r="FS126" s="207">
        <v>0</v>
      </c>
      <c r="FT126" s="209">
        <v>25.68</v>
      </c>
      <c r="FU126" s="209">
        <f t="shared" si="7"/>
        <v>0</v>
      </c>
      <c r="FV126" s="207"/>
      <c r="FW126" s="207"/>
      <c r="FX126" s="207"/>
      <c r="FY126" s="207"/>
      <c r="FZ126" s="207">
        <v>0</v>
      </c>
      <c r="GA126" s="207"/>
      <c r="GB126" s="207"/>
      <c r="GC126" s="207"/>
      <c r="GD126" s="207">
        <v>0</v>
      </c>
      <c r="GE126" s="209">
        <v>56.12</v>
      </c>
      <c r="GF126" s="209">
        <f t="shared" si="8"/>
        <v>0</v>
      </c>
      <c r="GG126" s="207"/>
      <c r="GH126" s="207"/>
      <c r="GI126" s="207"/>
      <c r="GJ126" s="207"/>
      <c r="GK126" s="207"/>
      <c r="GL126" s="207"/>
      <c r="GM126" s="207"/>
      <c r="GN126" s="207"/>
      <c r="GO126" s="207"/>
      <c r="GP126" s="207"/>
      <c r="GQ126" s="207"/>
      <c r="GR126" s="207"/>
      <c r="GS126" s="207"/>
      <c r="GT126" s="207"/>
      <c r="GU126" s="207"/>
      <c r="GV126" s="207"/>
      <c r="GW126" s="207"/>
      <c r="GX126" s="207" t="s">
        <v>918</v>
      </c>
      <c r="GY126" s="207">
        <v>0</v>
      </c>
      <c r="GZ126" s="207" t="s">
        <v>918</v>
      </c>
      <c r="HA126" s="207">
        <v>0</v>
      </c>
      <c r="HB126" s="207"/>
      <c r="HC126" s="207">
        <v>1</v>
      </c>
      <c r="HD126" s="207">
        <f t="shared" si="66"/>
        <v>1200</v>
      </c>
      <c r="HE126" s="207">
        <v>1</v>
      </c>
      <c r="HF126" s="207"/>
      <c r="HG126" s="207"/>
      <c r="HH126" s="207">
        <v>400</v>
      </c>
      <c r="HI126" s="209">
        <v>2.73</v>
      </c>
      <c r="HJ126" s="209">
        <f t="shared" si="11"/>
        <v>1092</v>
      </c>
      <c r="HK126" s="207">
        <v>1</v>
      </c>
      <c r="HL126" s="207"/>
      <c r="HM126" s="207">
        <v>400</v>
      </c>
      <c r="HN126" s="209">
        <v>2.73</v>
      </c>
      <c r="HO126" s="209">
        <f t="shared" si="12"/>
        <v>1092</v>
      </c>
      <c r="HP126" s="207">
        <v>1</v>
      </c>
      <c r="HQ126" s="207"/>
      <c r="HR126" s="207">
        <v>400</v>
      </c>
      <c r="HS126" s="209">
        <v>2.73</v>
      </c>
      <c r="HT126" s="209">
        <f t="shared" si="13"/>
        <v>1092</v>
      </c>
      <c r="HU126" s="207"/>
      <c r="HV126" s="207"/>
      <c r="HW126" s="207"/>
      <c r="HX126" s="209">
        <v>2.73</v>
      </c>
      <c r="HY126" s="209">
        <f t="shared" si="14"/>
        <v>0</v>
      </c>
      <c r="HZ126" s="207">
        <v>2</v>
      </c>
      <c r="IA126" s="209">
        <v>3890.25</v>
      </c>
      <c r="IB126" s="209">
        <f t="shared" si="15"/>
        <v>7780.5</v>
      </c>
      <c r="IC126" s="169"/>
      <c r="ID126" s="169"/>
      <c r="IE126" s="169"/>
      <c r="IF126" s="169"/>
      <c r="IG126" s="165"/>
      <c r="IH126" s="165"/>
      <c r="II126" s="165"/>
      <c r="IJ126" s="165"/>
      <c r="IK126" s="165"/>
      <c r="IL126" s="210"/>
      <c r="IM126" s="211">
        <f t="shared" si="16"/>
        <v>0</v>
      </c>
      <c r="IN126" s="209">
        <v>7500</v>
      </c>
      <c r="IO126" s="212">
        <f t="shared" si="17"/>
        <v>0</v>
      </c>
      <c r="IP126" s="209">
        <f t="shared" si="18"/>
        <v>11056.5</v>
      </c>
      <c r="IQ126" s="209">
        <v>10000</v>
      </c>
      <c r="IR126" s="212">
        <f t="shared" si="19"/>
        <v>2</v>
      </c>
      <c r="IS126" s="213"/>
      <c r="IT126" s="291"/>
      <c r="IV126" s="66">
        <v>6049</v>
      </c>
      <c r="IW126" s="66" t="s">
        <v>5524</v>
      </c>
    </row>
    <row r="127" spans="1:257" x14ac:dyDescent="0.4">
      <c r="A127" s="158">
        <f t="shared" si="65"/>
        <v>58</v>
      </c>
      <c r="B127" s="156" t="s">
        <v>887</v>
      </c>
      <c r="C127" s="156">
        <v>207</v>
      </c>
      <c r="D127" s="251">
        <v>85810</v>
      </c>
      <c r="E127" s="374">
        <v>30730</v>
      </c>
      <c r="F127" s="225" t="s">
        <v>5525</v>
      </c>
      <c r="G127" s="251">
        <v>5</v>
      </c>
      <c r="H127" s="156"/>
      <c r="I127" s="156" t="s">
        <v>1935</v>
      </c>
      <c r="J127" s="158" t="s">
        <v>1952</v>
      </c>
      <c r="K127" s="158"/>
      <c r="L127" s="158" t="s">
        <v>1954</v>
      </c>
      <c r="M127" s="158"/>
      <c r="N127" s="205">
        <v>213</v>
      </c>
      <c r="O127" s="158">
        <v>233</v>
      </c>
      <c r="P127" s="203" t="s">
        <v>5526</v>
      </c>
      <c r="Q127" s="158">
        <v>94</v>
      </c>
      <c r="R127" s="158"/>
      <c r="S127" s="158"/>
      <c r="T127" s="158"/>
      <c r="U127" s="158"/>
      <c r="V127" s="367"/>
      <c r="W127" s="366"/>
      <c r="X127" s="158"/>
      <c r="Y127" s="158"/>
      <c r="Z127" s="158"/>
      <c r="AA127" s="158"/>
      <c r="AB127" s="158"/>
      <c r="AC127" s="158"/>
      <c r="AD127" s="158"/>
      <c r="AE127" s="158"/>
      <c r="AF127" s="158"/>
      <c r="AG127" s="158"/>
      <c r="AH127" s="158"/>
      <c r="AI127" s="158"/>
      <c r="AJ127" s="158"/>
      <c r="AK127" s="158"/>
      <c r="AL127" s="158"/>
      <c r="AM127" s="158"/>
      <c r="AN127" s="158"/>
      <c r="AO127" s="158"/>
      <c r="AP127" s="158"/>
      <c r="AQ127" s="158"/>
      <c r="AR127" s="158"/>
      <c r="AS127" s="158"/>
      <c r="AT127" s="158" t="s">
        <v>5527</v>
      </c>
      <c r="AU127" s="205">
        <v>213</v>
      </c>
      <c r="AV127" s="205">
        <v>20</v>
      </c>
      <c r="AW127" s="205">
        <f t="shared" si="0"/>
        <v>233</v>
      </c>
      <c r="AX127" s="205" t="s">
        <v>5526</v>
      </c>
      <c r="AY127" s="226">
        <v>70</v>
      </c>
      <c r="AZ127" s="205">
        <v>24</v>
      </c>
      <c r="BA127" s="205">
        <f t="shared" si="1"/>
        <v>94</v>
      </c>
      <c r="BB127" s="205"/>
      <c r="BC127" s="207">
        <v>1.0000000000000001E-17</v>
      </c>
      <c r="BD127" s="207">
        <v>9.9999999999999997E-29</v>
      </c>
      <c r="BE127" s="207">
        <v>1.0000000000000001E-30</v>
      </c>
      <c r="BF127" s="207">
        <v>4</v>
      </c>
      <c r="BG127" s="207"/>
      <c r="BH127" s="207">
        <v>0</v>
      </c>
      <c r="BI127" s="207"/>
      <c r="BJ127" s="207"/>
      <c r="BK127" s="207"/>
      <c r="BL127" s="208">
        <v>0</v>
      </c>
      <c r="BM127" s="209">
        <v>249.45</v>
      </c>
      <c r="BN127" s="209">
        <f t="shared" si="2"/>
        <v>0</v>
      </c>
      <c r="BO127" s="207"/>
      <c r="BP127" s="207"/>
      <c r="BQ127" s="207"/>
      <c r="BR127" s="207"/>
      <c r="BS127" s="207"/>
      <c r="BT127" s="207"/>
      <c r="BU127" s="207"/>
      <c r="BV127" s="207"/>
      <c r="BW127" s="207"/>
      <c r="BX127" s="207"/>
      <c r="BY127" s="207"/>
      <c r="BZ127" s="207"/>
      <c r="CA127" s="207"/>
      <c r="CB127" s="207"/>
      <c r="CC127" s="207"/>
      <c r="CD127" s="207"/>
      <c r="CE127" s="207"/>
      <c r="CF127" s="207"/>
      <c r="CG127" s="207">
        <v>1</v>
      </c>
      <c r="CH127" s="207"/>
      <c r="CI127" s="207"/>
      <c r="CJ127" s="207"/>
      <c r="CK127" s="207">
        <f>+AW127</f>
        <v>233</v>
      </c>
      <c r="CL127" s="209">
        <v>477.3</v>
      </c>
      <c r="CM127" s="209">
        <f t="shared" si="3"/>
        <v>111210.90000000001</v>
      </c>
      <c r="CN127" s="207"/>
      <c r="CO127" s="207"/>
      <c r="CP127" s="207"/>
      <c r="CQ127" s="207"/>
      <c r="CR127" s="207"/>
      <c r="CS127" s="207"/>
      <c r="CT127" s="207"/>
      <c r="CU127" s="207"/>
      <c r="CV127" s="207"/>
      <c r="CW127" s="207"/>
      <c r="CX127" s="207"/>
      <c r="CY127" s="207"/>
      <c r="CZ127" s="207"/>
      <c r="DA127" s="207">
        <f>+AW127</f>
        <v>233</v>
      </c>
      <c r="DB127" s="207"/>
      <c r="DC127" s="207"/>
      <c r="DD127" s="207"/>
      <c r="DE127" s="207"/>
      <c r="DF127" s="207">
        <v>0</v>
      </c>
      <c r="DG127" s="207"/>
      <c r="DH127" s="207"/>
      <c r="DI127" s="207"/>
      <c r="DJ127" s="207">
        <v>0</v>
      </c>
      <c r="DK127" s="209">
        <v>120.88</v>
      </c>
      <c r="DL127" s="209">
        <f t="shared" si="4"/>
        <v>0</v>
      </c>
      <c r="DM127" s="207"/>
      <c r="DN127" s="207"/>
      <c r="DO127" s="207"/>
      <c r="DP127" s="207"/>
      <c r="DQ127" s="207"/>
      <c r="DR127" s="207"/>
      <c r="DS127" s="207"/>
      <c r="DT127" s="207"/>
      <c r="DU127" s="207"/>
      <c r="DV127" s="207"/>
      <c r="DW127" s="207"/>
      <c r="DX127" s="207"/>
      <c r="DY127" s="207"/>
      <c r="DZ127" s="207"/>
      <c r="EA127" s="207"/>
      <c r="EB127" s="207"/>
      <c r="EC127" s="207"/>
      <c r="ED127" s="207"/>
      <c r="EE127" s="207">
        <v>0</v>
      </c>
      <c r="EF127" s="207"/>
      <c r="EG127" s="207"/>
      <c r="EH127" s="207"/>
      <c r="EI127" s="207">
        <v>0</v>
      </c>
      <c r="EJ127" s="209">
        <v>191.55</v>
      </c>
      <c r="EK127" s="209">
        <f t="shared" si="5"/>
        <v>0</v>
      </c>
      <c r="EL127" s="207"/>
      <c r="EM127" s="207"/>
      <c r="EN127" s="207"/>
      <c r="EO127" s="207"/>
      <c r="EP127" s="207"/>
      <c r="EQ127" s="207"/>
      <c r="ER127" s="207"/>
      <c r="ES127" s="207"/>
      <c r="ET127" s="207"/>
      <c r="EU127" s="207"/>
      <c r="EV127" s="207"/>
      <c r="EW127" s="207"/>
      <c r="EX127" s="207"/>
      <c r="EY127" s="207"/>
      <c r="EZ127" s="207"/>
      <c r="FA127" s="207"/>
      <c r="FB127" s="207"/>
      <c r="FC127" s="207" t="s">
        <v>4980</v>
      </c>
      <c r="FD127" s="207">
        <v>0</v>
      </c>
      <c r="FE127" s="207"/>
      <c r="FF127" s="207"/>
      <c r="FG127" s="207"/>
      <c r="FH127" s="207">
        <v>0</v>
      </c>
      <c r="FI127" s="209">
        <v>32.1</v>
      </c>
      <c r="FJ127" s="209">
        <f t="shared" si="6"/>
        <v>0</v>
      </c>
      <c r="FK127" s="207"/>
      <c r="FL127" s="207"/>
      <c r="FM127" s="207"/>
      <c r="FN127" s="207"/>
      <c r="FO127" s="207">
        <v>0</v>
      </c>
      <c r="FP127" s="207"/>
      <c r="FQ127" s="207"/>
      <c r="FR127" s="207"/>
      <c r="FS127" s="207">
        <v>0</v>
      </c>
      <c r="FT127" s="209">
        <v>25.68</v>
      </c>
      <c r="FU127" s="209">
        <f t="shared" si="7"/>
        <v>0</v>
      </c>
      <c r="FV127" s="207"/>
      <c r="FW127" s="207"/>
      <c r="FX127" s="207"/>
      <c r="FY127" s="207"/>
      <c r="FZ127" s="207">
        <v>0</v>
      </c>
      <c r="GA127" s="207"/>
      <c r="GB127" s="207"/>
      <c r="GC127" s="207"/>
      <c r="GD127" s="207">
        <v>0</v>
      </c>
      <c r="GE127" s="209">
        <v>56.12</v>
      </c>
      <c r="GF127" s="209">
        <f t="shared" si="8"/>
        <v>0</v>
      </c>
      <c r="GG127" s="207"/>
      <c r="GH127" s="207"/>
      <c r="GI127" s="207"/>
      <c r="GJ127" s="207"/>
      <c r="GK127" s="207"/>
      <c r="GL127" s="207"/>
      <c r="GM127" s="207"/>
      <c r="GN127" s="207"/>
      <c r="GO127" s="207"/>
      <c r="GP127" s="207"/>
      <c r="GQ127" s="207"/>
      <c r="GR127" s="207"/>
      <c r="GS127" s="207"/>
      <c r="GT127" s="207"/>
      <c r="GU127" s="207"/>
      <c r="GV127" s="207"/>
      <c r="GW127" s="207"/>
      <c r="GX127" s="207" t="s">
        <v>918</v>
      </c>
      <c r="GY127" s="207">
        <v>0</v>
      </c>
      <c r="GZ127" s="207" t="s">
        <v>918</v>
      </c>
      <c r="HA127" s="207">
        <v>0</v>
      </c>
      <c r="HB127" s="207"/>
      <c r="HC127" s="207">
        <v>1</v>
      </c>
      <c r="HD127" s="207">
        <f t="shared" si="66"/>
        <v>1800</v>
      </c>
      <c r="HE127" s="207">
        <v>1</v>
      </c>
      <c r="HF127" s="207"/>
      <c r="HG127" s="207"/>
      <c r="HH127" s="207">
        <v>600</v>
      </c>
      <c r="HI127" s="209">
        <v>2.73</v>
      </c>
      <c r="HJ127" s="209">
        <f t="shared" si="11"/>
        <v>1638</v>
      </c>
      <c r="HK127" s="207">
        <v>1</v>
      </c>
      <c r="HL127" s="207"/>
      <c r="HM127" s="207">
        <v>600</v>
      </c>
      <c r="HN127" s="209">
        <v>2.73</v>
      </c>
      <c r="HO127" s="209">
        <f t="shared" si="12"/>
        <v>1638</v>
      </c>
      <c r="HP127" s="207">
        <v>1</v>
      </c>
      <c r="HQ127" s="207"/>
      <c r="HR127" s="207">
        <v>600</v>
      </c>
      <c r="HS127" s="209">
        <v>2.73</v>
      </c>
      <c r="HT127" s="209">
        <f t="shared" si="13"/>
        <v>1638</v>
      </c>
      <c r="HU127" s="207"/>
      <c r="HV127" s="207"/>
      <c r="HW127" s="207"/>
      <c r="HX127" s="209">
        <v>2.73</v>
      </c>
      <c r="HY127" s="209">
        <f t="shared" si="14"/>
        <v>0</v>
      </c>
      <c r="HZ127" s="207">
        <v>2</v>
      </c>
      <c r="IA127" s="209">
        <v>3890.25</v>
      </c>
      <c r="IB127" s="209">
        <f t="shared" si="15"/>
        <v>7780.5</v>
      </c>
      <c r="IC127" s="169"/>
      <c r="ID127" s="169"/>
      <c r="IE127" s="169"/>
      <c r="IF127" s="169"/>
      <c r="IG127" s="165"/>
      <c r="IH127" s="165"/>
      <c r="II127" s="165"/>
      <c r="IJ127" s="165"/>
      <c r="IK127" s="165"/>
      <c r="IL127" s="210"/>
      <c r="IM127" s="211">
        <f t="shared" si="16"/>
        <v>111210.90000000001</v>
      </c>
      <c r="IN127" s="209">
        <v>7500</v>
      </c>
      <c r="IO127" s="212">
        <f t="shared" si="17"/>
        <v>15</v>
      </c>
      <c r="IP127" s="209">
        <f t="shared" si="18"/>
        <v>12694.5</v>
      </c>
      <c r="IQ127" s="209">
        <v>10000</v>
      </c>
      <c r="IR127" s="212">
        <f t="shared" si="19"/>
        <v>2</v>
      </c>
      <c r="IS127" s="213"/>
      <c r="IT127" s="291"/>
      <c r="IV127" s="66">
        <v>6023</v>
      </c>
      <c r="IW127" s="66" t="s">
        <v>5528</v>
      </c>
    </row>
    <row r="128" spans="1:257" x14ac:dyDescent="0.4">
      <c r="A128" s="158">
        <f t="shared" si="65"/>
        <v>59</v>
      </c>
      <c r="B128" s="156" t="s">
        <v>887</v>
      </c>
      <c r="C128" s="156">
        <v>208</v>
      </c>
      <c r="D128" s="251">
        <v>85724</v>
      </c>
      <c r="E128" s="370">
        <v>30832</v>
      </c>
      <c r="F128" s="225" t="s">
        <v>5529</v>
      </c>
      <c r="G128" s="251">
        <v>5</v>
      </c>
      <c r="H128" s="156"/>
      <c r="I128" s="156" t="s">
        <v>1935</v>
      </c>
      <c r="J128" s="158" t="s">
        <v>1967</v>
      </c>
      <c r="K128" s="158"/>
      <c r="L128" s="158" t="s">
        <v>1969</v>
      </c>
      <c r="M128" s="158"/>
      <c r="N128" s="205">
        <v>76</v>
      </c>
      <c r="O128" s="158">
        <v>96</v>
      </c>
      <c r="P128" s="203" t="s">
        <v>5399</v>
      </c>
      <c r="Q128" s="158">
        <v>52</v>
      </c>
      <c r="R128" s="158"/>
      <c r="S128" s="158"/>
      <c r="T128" s="158"/>
      <c r="U128" s="158"/>
      <c r="V128" s="367">
        <v>41815</v>
      </c>
      <c r="W128" s="366">
        <v>41948</v>
      </c>
      <c r="X128" s="158"/>
      <c r="Y128" s="158"/>
      <c r="Z128" s="158"/>
      <c r="AA128" s="158"/>
      <c r="AB128" s="158"/>
      <c r="AC128" s="158"/>
      <c r="AD128" s="158"/>
      <c r="AE128" s="158"/>
      <c r="AF128" s="158"/>
      <c r="AG128" s="158"/>
      <c r="AH128" s="158"/>
      <c r="AI128" s="158"/>
      <c r="AJ128" s="158"/>
      <c r="AK128" s="158"/>
      <c r="AL128" s="158"/>
      <c r="AM128" s="158"/>
      <c r="AN128" s="158"/>
      <c r="AO128" s="158"/>
      <c r="AP128" s="158"/>
      <c r="AQ128" s="158"/>
      <c r="AR128" s="158"/>
      <c r="AS128" s="158"/>
      <c r="AT128" s="158" t="s">
        <v>5369</v>
      </c>
      <c r="AU128" s="205">
        <v>76</v>
      </c>
      <c r="AV128" s="205">
        <v>20</v>
      </c>
      <c r="AW128" s="205">
        <f t="shared" si="0"/>
        <v>96</v>
      </c>
      <c r="AX128" s="205" t="s">
        <v>5399</v>
      </c>
      <c r="AY128" s="226">
        <v>28</v>
      </c>
      <c r="AZ128" s="205">
        <v>24</v>
      </c>
      <c r="BA128" s="205">
        <f t="shared" si="1"/>
        <v>52</v>
      </c>
      <c r="BB128" s="205"/>
      <c r="BC128" s="207">
        <v>1.0000000000000001E-17</v>
      </c>
      <c r="BD128" s="207">
        <v>9.9999999999999997E-29</v>
      </c>
      <c r="BE128" s="207">
        <v>1.0000000000000001E-30</v>
      </c>
      <c r="BF128" s="207">
        <v>0</v>
      </c>
      <c r="BG128" s="207"/>
      <c r="BH128" s="207">
        <v>0</v>
      </c>
      <c r="BI128" s="207"/>
      <c r="BJ128" s="207"/>
      <c r="BK128" s="207"/>
      <c r="BL128" s="208">
        <v>0</v>
      </c>
      <c r="BM128" s="209">
        <v>249.45</v>
      </c>
      <c r="BN128" s="209">
        <f t="shared" si="2"/>
        <v>0</v>
      </c>
      <c r="BO128" s="207"/>
      <c r="BP128" s="207"/>
      <c r="BQ128" s="207"/>
      <c r="BR128" s="207"/>
      <c r="BS128" s="207"/>
      <c r="BT128" s="207"/>
      <c r="BU128" s="207"/>
      <c r="BV128" s="207"/>
      <c r="BW128" s="207"/>
      <c r="BX128" s="207"/>
      <c r="BY128" s="207"/>
      <c r="BZ128" s="207"/>
      <c r="CA128" s="207"/>
      <c r="CB128" s="207"/>
      <c r="CC128" s="207"/>
      <c r="CD128" s="207"/>
      <c r="CE128" s="207"/>
      <c r="CF128" s="207"/>
      <c r="CG128" s="207">
        <v>0</v>
      </c>
      <c r="CH128" s="207"/>
      <c r="CI128" s="207"/>
      <c r="CJ128" s="207"/>
      <c r="CK128" s="207">
        <v>0</v>
      </c>
      <c r="CL128" s="209">
        <v>477.3</v>
      </c>
      <c r="CM128" s="209">
        <f t="shared" si="3"/>
        <v>0</v>
      </c>
      <c r="CN128" s="207"/>
      <c r="CO128" s="207"/>
      <c r="CP128" s="207"/>
      <c r="CQ128" s="207"/>
      <c r="CR128" s="207"/>
      <c r="CS128" s="207"/>
      <c r="CT128" s="207"/>
      <c r="CU128" s="207"/>
      <c r="CV128" s="207"/>
      <c r="CW128" s="207"/>
      <c r="CX128" s="207"/>
      <c r="CY128" s="207"/>
      <c r="CZ128" s="207"/>
      <c r="DA128" s="207" t="s">
        <v>4980</v>
      </c>
      <c r="DB128" s="207"/>
      <c r="DC128" s="207"/>
      <c r="DD128" s="207"/>
      <c r="DE128" s="207"/>
      <c r="DF128" s="207">
        <v>0</v>
      </c>
      <c r="DG128" s="207"/>
      <c r="DH128" s="207"/>
      <c r="DI128" s="207"/>
      <c r="DJ128" s="207">
        <v>0</v>
      </c>
      <c r="DK128" s="209">
        <v>120.88</v>
      </c>
      <c r="DL128" s="209">
        <f t="shared" si="4"/>
        <v>0</v>
      </c>
      <c r="DM128" s="207"/>
      <c r="DN128" s="207"/>
      <c r="DO128" s="207"/>
      <c r="DP128" s="207"/>
      <c r="DQ128" s="207"/>
      <c r="DR128" s="207"/>
      <c r="DS128" s="207"/>
      <c r="DT128" s="207"/>
      <c r="DU128" s="207"/>
      <c r="DV128" s="207"/>
      <c r="DW128" s="207"/>
      <c r="DX128" s="207"/>
      <c r="DY128" s="207"/>
      <c r="DZ128" s="207"/>
      <c r="EA128" s="207"/>
      <c r="EB128" s="207"/>
      <c r="EC128" s="207"/>
      <c r="ED128" s="207"/>
      <c r="EE128" s="207">
        <v>0</v>
      </c>
      <c r="EF128" s="207"/>
      <c r="EG128" s="207"/>
      <c r="EH128" s="207"/>
      <c r="EI128" s="207">
        <v>0</v>
      </c>
      <c r="EJ128" s="209">
        <v>191.55</v>
      </c>
      <c r="EK128" s="209">
        <f t="shared" si="5"/>
        <v>0</v>
      </c>
      <c r="EL128" s="207"/>
      <c r="EM128" s="207"/>
      <c r="EN128" s="207"/>
      <c r="EO128" s="207"/>
      <c r="EP128" s="207"/>
      <c r="EQ128" s="207"/>
      <c r="ER128" s="207"/>
      <c r="ES128" s="207"/>
      <c r="ET128" s="207"/>
      <c r="EU128" s="207"/>
      <c r="EV128" s="207"/>
      <c r="EW128" s="207"/>
      <c r="EX128" s="207"/>
      <c r="EY128" s="207"/>
      <c r="EZ128" s="207"/>
      <c r="FA128" s="207"/>
      <c r="FB128" s="207"/>
      <c r="FC128" s="207" t="s">
        <v>4980</v>
      </c>
      <c r="FD128" s="207">
        <v>0</v>
      </c>
      <c r="FE128" s="207"/>
      <c r="FF128" s="207"/>
      <c r="FG128" s="207"/>
      <c r="FH128" s="207">
        <v>0</v>
      </c>
      <c r="FI128" s="209">
        <v>32.1</v>
      </c>
      <c r="FJ128" s="209">
        <f t="shared" si="6"/>
        <v>0</v>
      </c>
      <c r="FK128" s="207"/>
      <c r="FL128" s="207"/>
      <c r="FM128" s="207"/>
      <c r="FN128" s="207"/>
      <c r="FO128" s="207">
        <v>0</v>
      </c>
      <c r="FP128" s="207"/>
      <c r="FQ128" s="207"/>
      <c r="FR128" s="207"/>
      <c r="FS128" s="207">
        <v>0</v>
      </c>
      <c r="FT128" s="209">
        <v>25.68</v>
      </c>
      <c r="FU128" s="209">
        <f t="shared" si="7"/>
        <v>0</v>
      </c>
      <c r="FV128" s="207"/>
      <c r="FW128" s="207"/>
      <c r="FX128" s="207"/>
      <c r="FY128" s="207"/>
      <c r="FZ128" s="207">
        <v>0</v>
      </c>
      <c r="GA128" s="207"/>
      <c r="GB128" s="207"/>
      <c r="GC128" s="207"/>
      <c r="GD128" s="207">
        <v>0</v>
      </c>
      <c r="GE128" s="209">
        <v>56.12</v>
      </c>
      <c r="GF128" s="209">
        <f t="shared" si="8"/>
        <v>0</v>
      </c>
      <c r="GG128" s="207"/>
      <c r="GH128" s="207"/>
      <c r="GI128" s="207"/>
      <c r="GJ128" s="207"/>
      <c r="GK128" s="207"/>
      <c r="GL128" s="207"/>
      <c r="GM128" s="207"/>
      <c r="GN128" s="207"/>
      <c r="GO128" s="207"/>
      <c r="GP128" s="207"/>
      <c r="GQ128" s="207"/>
      <c r="GR128" s="207"/>
      <c r="GS128" s="207"/>
      <c r="GT128" s="207"/>
      <c r="GU128" s="207"/>
      <c r="GV128" s="207"/>
      <c r="GW128" s="207"/>
      <c r="GX128" s="207" t="s">
        <v>918</v>
      </c>
      <c r="GY128" s="207">
        <v>0</v>
      </c>
      <c r="GZ128" s="207" t="s">
        <v>918</v>
      </c>
      <c r="HA128" s="207">
        <v>0</v>
      </c>
      <c r="HB128" s="207"/>
      <c r="HC128" s="207">
        <v>1</v>
      </c>
      <c r="HD128" s="207">
        <f t="shared" si="66"/>
        <v>800</v>
      </c>
      <c r="HE128" s="207">
        <v>1</v>
      </c>
      <c r="HF128" s="207"/>
      <c r="HG128" s="207"/>
      <c r="HH128" s="207">
        <v>400</v>
      </c>
      <c r="HI128" s="209">
        <v>2.73</v>
      </c>
      <c r="HJ128" s="209">
        <f t="shared" si="11"/>
        <v>1092</v>
      </c>
      <c r="HK128" s="207">
        <v>1</v>
      </c>
      <c r="HL128" s="207"/>
      <c r="HM128" s="207">
        <v>400</v>
      </c>
      <c r="HN128" s="209">
        <v>2.73</v>
      </c>
      <c r="HO128" s="209">
        <f t="shared" si="12"/>
        <v>1092</v>
      </c>
      <c r="HP128" s="207"/>
      <c r="HQ128" s="207"/>
      <c r="HR128" s="207"/>
      <c r="HS128" s="209">
        <v>2.73</v>
      </c>
      <c r="HT128" s="209">
        <f t="shared" si="13"/>
        <v>0</v>
      </c>
      <c r="HU128" s="207"/>
      <c r="HV128" s="207"/>
      <c r="HW128" s="207"/>
      <c r="HX128" s="209">
        <v>2.73</v>
      </c>
      <c r="HY128" s="209">
        <f t="shared" si="14"/>
        <v>0</v>
      </c>
      <c r="HZ128" s="207">
        <v>2</v>
      </c>
      <c r="IA128" s="209">
        <v>3890.25</v>
      </c>
      <c r="IB128" s="209">
        <f t="shared" si="15"/>
        <v>7780.5</v>
      </c>
      <c r="IC128" s="169"/>
      <c r="ID128" s="169"/>
      <c r="IE128" s="169"/>
      <c r="IF128" s="169"/>
      <c r="IG128" s="165"/>
      <c r="IH128" s="165"/>
      <c r="II128" s="165"/>
      <c r="IJ128" s="165"/>
      <c r="IK128" s="165"/>
      <c r="IL128" s="210"/>
      <c r="IM128" s="211">
        <f t="shared" si="16"/>
        <v>0</v>
      </c>
      <c r="IN128" s="209">
        <v>7500</v>
      </c>
      <c r="IO128" s="212">
        <f t="shared" si="17"/>
        <v>0</v>
      </c>
      <c r="IP128" s="209">
        <f t="shared" si="18"/>
        <v>9964.5</v>
      </c>
      <c r="IQ128" s="209">
        <v>10000</v>
      </c>
      <c r="IR128" s="212">
        <f t="shared" si="19"/>
        <v>1</v>
      </c>
      <c r="IS128" s="213"/>
      <c r="IT128" s="291"/>
      <c r="IV128" s="66">
        <v>6145</v>
      </c>
      <c r="IW128" s="66" t="s">
        <v>5530</v>
      </c>
    </row>
    <row r="129" spans="1:257" x14ac:dyDescent="0.4">
      <c r="A129" s="158">
        <f t="shared" si="65"/>
        <v>60</v>
      </c>
      <c r="B129" s="156" t="s">
        <v>887</v>
      </c>
      <c r="C129" s="156">
        <v>209</v>
      </c>
      <c r="D129" s="251">
        <v>47695</v>
      </c>
      <c r="E129" s="370">
        <v>30856</v>
      </c>
      <c r="F129" s="225" t="s">
        <v>5531</v>
      </c>
      <c r="G129" s="251">
        <v>5</v>
      </c>
      <c r="H129" s="156"/>
      <c r="I129" s="156" t="s">
        <v>1935</v>
      </c>
      <c r="J129" s="158" t="s">
        <v>1978</v>
      </c>
      <c r="K129" s="158"/>
      <c r="L129" s="158" t="s">
        <v>1980</v>
      </c>
      <c r="M129" s="158"/>
      <c r="N129" s="205">
        <v>24</v>
      </c>
      <c r="O129" s="158">
        <v>44</v>
      </c>
      <c r="P129" s="203" t="s">
        <v>5532</v>
      </c>
      <c r="Q129" s="158">
        <v>46</v>
      </c>
      <c r="R129" s="158"/>
      <c r="S129" s="158"/>
      <c r="T129" s="158"/>
      <c r="U129" s="158"/>
      <c r="V129" s="367"/>
      <c r="W129" s="366"/>
      <c r="X129" s="158"/>
      <c r="Y129" s="158"/>
      <c r="Z129" s="158"/>
      <c r="AA129" s="158"/>
      <c r="AB129" s="158"/>
      <c r="AC129" s="158"/>
      <c r="AD129" s="158"/>
      <c r="AE129" s="158"/>
      <c r="AF129" s="158"/>
      <c r="AG129" s="158"/>
      <c r="AH129" s="158"/>
      <c r="AI129" s="158"/>
      <c r="AJ129" s="158"/>
      <c r="AK129" s="158"/>
      <c r="AL129" s="158"/>
      <c r="AM129" s="158"/>
      <c r="AN129" s="158"/>
      <c r="AO129" s="158"/>
      <c r="AP129" s="158"/>
      <c r="AQ129" s="158"/>
      <c r="AR129" s="158"/>
      <c r="AS129" s="158"/>
      <c r="AT129" s="158" t="s">
        <v>5437</v>
      </c>
      <c r="AU129" s="205">
        <v>24</v>
      </c>
      <c r="AV129" s="205">
        <v>20</v>
      </c>
      <c r="AW129" s="205">
        <f t="shared" si="0"/>
        <v>44</v>
      </c>
      <c r="AX129" s="205" t="s">
        <v>5532</v>
      </c>
      <c r="AY129" s="226">
        <v>22</v>
      </c>
      <c r="AZ129" s="205">
        <v>24</v>
      </c>
      <c r="BA129" s="205">
        <f t="shared" si="1"/>
        <v>46</v>
      </c>
      <c r="BB129" s="205"/>
      <c r="BC129" s="207">
        <v>1.0000000000000001E-17</v>
      </c>
      <c r="BD129" s="207">
        <v>9.9999999999999997E-29</v>
      </c>
      <c r="BE129" s="207">
        <v>1.0000000000000001E-30</v>
      </c>
      <c r="BF129" s="207">
        <v>0</v>
      </c>
      <c r="BG129" s="207"/>
      <c r="BH129" s="207">
        <v>0</v>
      </c>
      <c r="BI129" s="207"/>
      <c r="BJ129" s="207"/>
      <c r="BK129" s="207"/>
      <c r="BL129" s="208">
        <v>0</v>
      </c>
      <c r="BM129" s="209">
        <v>249.45</v>
      </c>
      <c r="BN129" s="209">
        <f t="shared" si="2"/>
        <v>0</v>
      </c>
      <c r="BO129" s="207"/>
      <c r="BP129" s="207"/>
      <c r="BQ129" s="207"/>
      <c r="BR129" s="207"/>
      <c r="BS129" s="207"/>
      <c r="BT129" s="207"/>
      <c r="BU129" s="207"/>
      <c r="BV129" s="207"/>
      <c r="BW129" s="207"/>
      <c r="BX129" s="207"/>
      <c r="BY129" s="207"/>
      <c r="BZ129" s="207"/>
      <c r="CA129" s="207"/>
      <c r="CB129" s="207"/>
      <c r="CC129" s="207"/>
      <c r="CD129" s="207"/>
      <c r="CE129" s="207"/>
      <c r="CF129" s="207"/>
      <c r="CG129" s="207">
        <v>0</v>
      </c>
      <c r="CH129" s="207"/>
      <c r="CI129" s="207"/>
      <c r="CJ129" s="207"/>
      <c r="CK129" s="207">
        <v>0</v>
      </c>
      <c r="CL129" s="209">
        <v>477.3</v>
      </c>
      <c r="CM129" s="209">
        <f t="shared" si="3"/>
        <v>0</v>
      </c>
      <c r="CN129" s="207"/>
      <c r="CO129" s="207"/>
      <c r="CP129" s="207"/>
      <c r="CQ129" s="207"/>
      <c r="CR129" s="207"/>
      <c r="CS129" s="207"/>
      <c r="CT129" s="207"/>
      <c r="CU129" s="207"/>
      <c r="CV129" s="207"/>
      <c r="CW129" s="207"/>
      <c r="CX129" s="207"/>
      <c r="CY129" s="207"/>
      <c r="CZ129" s="207"/>
      <c r="DA129" s="207" t="s">
        <v>4980</v>
      </c>
      <c r="DB129" s="207"/>
      <c r="DC129" s="207"/>
      <c r="DD129" s="207"/>
      <c r="DE129" s="207"/>
      <c r="DF129" s="207">
        <v>0</v>
      </c>
      <c r="DG129" s="207"/>
      <c r="DH129" s="207"/>
      <c r="DI129" s="207"/>
      <c r="DJ129" s="207">
        <v>0</v>
      </c>
      <c r="DK129" s="209">
        <v>120.88</v>
      </c>
      <c r="DL129" s="209">
        <f t="shared" si="4"/>
        <v>0</v>
      </c>
      <c r="DM129" s="207"/>
      <c r="DN129" s="207"/>
      <c r="DO129" s="207"/>
      <c r="DP129" s="207"/>
      <c r="DQ129" s="207"/>
      <c r="DR129" s="207"/>
      <c r="DS129" s="207"/>
      <c r="DT129" s="207"/>
      <c r="DU129" s="207"/>
      <c r="DV129" s="207"/>
      <c r="DW129" s="207"/>
      <c r="DX129" s="207"/>
      <c r="DY129" s="207"/>
      <c r="DZ129" s="207"/>
      <c r="EA129" s="207"/>
      <c r="EB129" s="207"/>
      <c r="EC129" s="207"/>
      <c r="ED129" s="207"/>
      <c r="EE129" s="207">
        <v>0</v>
      </c>
      <c r="EF129" s="207"/>
      <c r="EG129" s="207"/>
      <c r="EH129" s="207"/>
      <c r="EI129" s="207">
        <v>0</v>
      </c>
      <c r="EJ129" s="209">
        <v>191.55</v>
      </c>
      <c r="EK129" s="209">
        <f t="shared" si="5"/>
        <v>0</v>
      </c>
      <c r="EL129" s="207"/>
      <c r="EM129" s="207"/>
      <c r="EN129" s="207"/>
      <c r="EO129" s="207"/>
      <c r="EP129" s="207"/>
      <c r="EQ129" s="207"/>
      <c r="ER129" s="207"/>
      <c r="ES129" s="207"/>
      <c r="ET129" s="207"/>
      <c r="EU129" s="207"/>
      <c r="EV129" s="207"/>
      <c r="EW129" s="207"/>
      <c r="EX129" s="207"/>
      <c r="EY129" s="207"/>
      <c r="EZ129" s="207"/>
      <c r="FA129" s="207"/>
      <c r="FB129" s="207"/>
      <c r="FC129" s="207" t="s">
        <v>4980</v>
      </c>
      <c r="FD129" s="207">
        <v>0</v>
      </c>
      <c r="FE129" s="207"/>
      <c r="FF129" s="207"/>
      <c r="FG129" s="207"/>
      <c r="FH129" s="207">
        <v>0</v>
      </c>
      <c r="FI129" s="209">
        <v>32.1</v>
      </c>
      <c r="FJ129" s="209">
        <f t="shared" si="6"/>
        <v>0</v>
      </c>
      <c r="FK129" s="207"/>
      <c r="FL129" s="207"/>
      <c r="FM129" s="207"/>
      <c r="FN129" s="207"/>
      <c r="FO129" s="207">
        <v>0</v>
      </c>
      <c r="FP129" s="207"/>
      <c r="FQ129" s="207"/>
      <c r="FR129" s="207"/>
      <c r="FS129" s="207">
        <v>0</v>
      </c>
      <c r="FT129" s="209">
        <v>25.68</v>
      </c>
      <c r="FU129" s="209">
        <f t="shared" si="7"/>
        <v>0</v>
      </c>
      <c r="FV129" s="207"/>
      <c r="FW129" s="207"/>
      <c r="FX129" s="207"/>
      <c r="FY129" s="207"/>
      <c r="FZ129" s="207">
        <v>0</v>
      </c>
      <c r="GA129" s="207"/>
      <c r="GB129" s="207"/>
      <c r="GC129" s="207"/>
      <c r="GD129" s="207">
        <v>0</v>
      </c>
      <c r="GE129" s="209">
        <v>56.12</v>
      </c>
      <c r="GF129" s="209">
        <f t="shared" si="8"/>
        <v>0</v>
      </c>
      <c r="GG129" s="207"/>
      <c r="GH129" s="207"/>
      <c r="GI129" s="207"/>
      <c r="GJ129" s="207"/>
      <c r="GK129" s="207"/>
      <c r="GL129" s="207"/>
      <c r="GM129" s="207"/>
      <c r="GN129" s="207"/>
      <c r="GO129" s="207"/>
      <c r="GP129" s="207"/>
      <c r="GQ129" s="207"/>
      <c r="GR129" s="207"/>
      <c r="GS129" s="207"/>
      <c r="GT129" s="207"/>
      <c r="GU129" s="207"/>
      <c r="GV129" s="207"/>
      <c r="GW129" s="207"/>
      <c r="GX129" s="207" t="s">
        <v>918</v>
      </c>
      <c r="GY129" s="207">
        <v>0</v>
      </c>
      <c r="GZ129" s="207" t="s">
        <v>918</v>
      </c>
      <c r="HA129" s="207">
        <v>0</v>
      </c>
      <c r="HB129" s="207"/>
      <c r="HC129" s="207">
        <v>1</v>
      </c>
      <c r="HD129" s="207">
        <f t="shared" si="66"/>
        <v>400</v>
      </c>
      <c r="HE129" s="207"/>
      <c r="HF129" s="207"/>
      <c r="HG129" s="207"/>
      <c r="HH129" s="207">
        <v>0</v>
      </c>
      <c r="HI129" s="209">
        <v>2.73</v>
      </c>
      <c r="HJ129" s="209">
        <f t="shared" si="11"/>
        <v>0</v>
      </c>
      <c r="HK129" s="207">
        <v>1</v>
      </c>
      <c r="HL129" s="207"/>
      <c r="HM129" s="207">
        <v>400</v>
      </c>
      <c r="HN129" s="209">
        <v>2.73</v>
      </c>
      <c r="HO129" s="209">
        <f t="shared" si="12"/>
        <v>1092</v>
      </c>
      <c r="HP129" s="207"/>
      <c r="HQ129" s="207"/>
      <c r="HR129" s="207"/>
      <c r="HS129" s="209">
        <v>2.73</v>
      </c>
      <c r="HT129" s="209">
        <f t="shared" si="13"/>
        <v>0</v>
      </c>
      <c r="HU129" s="207"/>
      <c r="HV129" s="207"/>
      <c r="HW129" s="207"/>
      <c r="HX129" s="209">
        <v>2.73</v>
      </c>
      <c r="HY129" s="209">
        <f t="shared" si="14"/>
        <v>0</v>
      </c>
      <c r="HZ129" s="207">
        <v>2</v>
      </c>
      <c r="IA129" s="209">
        <v>3890.25</v>
      </c>
      <c r="IB129" s="209">
        <f t="shared" si="15"/>
        <v>7780.5</v>
      </c>
      <c r="IC129" s="169"/>
      <c r="ID129" s="169"/>
      <c r="IE129" s="169"/>
      <c r="IF129" s="169"/>
      <c r="IG129" s="165"/>
      <c r="IH129" s="165"/>
      <c r="II129" s="165"/>
      <c r="IJ129" s="165"/>
      <c r="IK129" s="165"/>
      <c r="IL129" s="210"/>
      <c r="IM129" s="211">
        <f t="shared" si="16"/>
        <v>0</v>
      </c>
      <c r="IN129" s="209">
        <v>7500</v>
      </c>
      <c r="IO129" s="212">
        <f t="shared" si="17"/>
        <v>0</v>
      </c>
      <c r="IP129" s="209">
        <f t="shared" si="18"/>
        <v>8872.5</v>
      </c>
      <c r="IQ129" s="209">
        <v>10000</v>
      </c>
      <c r="IR129" s="212">
        <f t="shared" si="19"/>
        <v>1</v>
      </c>
      <c r="IS129" s="213"/>
      <c r="IT129" s="291"/>
      <c r="IV129" s="66">
        <v>6045</v>
      </c>
      <c r="IW129" s="66" t="s">
        <v>5533</v>
      </c>
    </row>
    <row r="130" spans="1:257" x14ac:dyDescent="0.4">
      <c r="A130" s="158">
        <f t="shared" si="65"/>
        <v>61</v>
      </c>
      <c r="B130" s="156" t="s">
        <v>887</v>
      </c>
      <c r="C130" s="156">
        <v>210</v>
      </c>
      <c r="D130" s="251">
        <v>12522</v>
      </c>
      <c r="E130" s="370">
        <v>30862</v>
      </c>
      <c r="F130" s="225" t="s">
        <v>5534</v>
      </c>
      <c r="G130" s="251">
        <v>5</v>
      </c>
      <c r="H130" s="156"/>
      <c r="I130" s="156" t="s">
        <v>1935</v>
      </c>
      <c r="J130" s="158" t="s">
        <v>1988</v>
      </c>
      <c r="K130" s="158"/>
      <c r="L130" s="158" t="s">
        <v>1969</v>
      </c>
      <c r="M130" s="158"/>
      <c r="N130" s="205">
        <v>28</v>
      </c>
      <c r="O130" s="158">
        <v>48</v>
      </c>
      <c r="P130" s="203" t="s">
        <v>5535</v>
      </c>
      <c r="Q130" s="158">
        <v>46</v>
      </c>
      <c r="R130" s="158"/>
      <c r="S130" s="158"/>
      <c r="T130" s="158"/>
      <c r="U130" s="158"/>
      <c r="V130" s="367"/>
      <c r="W130" s="366"/>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t="s">
        <v>5369</v>
      </c>
      <c r="AU130" s="205">
        <v>28</v>
      </c>
      <c r="AV130" s="205">
        <v>20</v>
      </c>
      <c r="AW130" s="205">
        <f t="shared" si="0"/>
        <v>48</v>
      </c>
      <c r="AX130" s="205" t="s">
        <v>5535</v>
      </c>
      <c r="AY130" s="226">
        <v>22</v>
      </c>
      <c r="AZ130" s="205">
        <v>24</v>
      </c>
      <c r="BA130" s="205">
        <f t="shared" si="1"/>
        <v>46</v>
      </c>
      <c r="BB130" s="205"/>
      <c r="BC130" s="207">
        <v>1.0000000000000001E-17</v>
      </c>
      <c r="BD130" s="207">
        <v>9.9999999999999997E-29</v>
      </c>
      <c r="BE130" s="207">
        <v>1.0000000000000001E-30</v>
      </c>
      <c r="BF130" s="207">
        <v>0</v>
      </c>
      <c r="BG130" s="207"/>
      <c r="BH130" s="207">
        <v>0</v>
      </c>
      <c r="BI130" s="207"/>
      <c r="BJ130" s="207"/>
      <c r="BK130" s="207"/>
      <c r="BL130" s="208">
        <v>0</v>
      </c>
      <c r="BM130" s="209">
        <v>249.45</v>
      </c>
      <c r="BN130" s="209">
        <f t="shared" si="2"/>
        <v>0</v>
      </c>
      <c r="BO130" s="207"/>
      <c r="BP130" s="207"/>
      <c r="BQ130" s="207"/>
      <c r="BR130" s="207"/>
      <c r="BS130" s="207"/>
      <c r="BT130" s="207"/>
      <c r="BU130" s="207"/>
      <c r="BV130" s="207"/>
      <c r="BW130" s="207"/>
      <c r="BX130" s="207"/>
      <c r="BY130" s="207"/>
      <c r="BZ130" s="207"/>
      <c r="CA130" s="207"/>
      <c r="CB130" s="207"/>
      <c r="CC130" s="207"/>
      <c r="CD130" s="207"/>
      <c r="CE130" s="207"/>
      <c r="CF130" s="207"/>
      <c r="CG130" s="207">
        <v>0</v>
      </c>
      <c r="CH130" s="207"/>
      <c r="CI130" s="207"/>
      <c r="CJ130" s="207"/>
      <c r="CK130" s="207">
        <v>0</v>
      </c>
      <c r="CL130" s="209">
        <v>477.3</v>
      </c>
      <c r="CM130" s="209">
        <f t="shared" si="3"/>
        <v>0</v>
      </c>
      <c r="CN130" s="207"/>
      <c r="CO130" s="207"/>
      <c r="CP130" s="207"/>
      <c r="CQ130" s="207"/>
      <c r="CR130" s="207"/>
      <c r="CS130" s="207"/>
      <c r="CT130" s="207"/>
      <c r="CU130" s="207"/>
      <c r="CV130" s="207"/>
      <c r="CW130" s="207"/>
      <c r="CX130" s="207"/>
      <c r="CY130" s="207"/>
      <c r="CZ130" s="207"/>
      <c r="DA130" s="207" t="s">
        <v>4980</v>
      </c>
      <c r="DB130" s="207"/>
      <c r="DC130" s="207"/>
      <c r="DD130" s="207"/>
      <c r="DE130" s="207"/>
      <c r="DF130" s="207">
        <v>0</v>
      </c>
      <c r="DG130" s="207"/>
      <c r="DH130" s="207"/>
      <c r="DI130" s="207"/>
      <c r="DJ130" s="207">
        <v>0</v>
      </c>
      <c r="DK130" s="209">
        <v>120.88</v>
      </c>
      <c r="DL130" s="209">
        <f t="shared" si="4"/>
        <v>0</v>
      </c>
      <c r="DM130" s="207"/>
      <c r="DN130" s="207"/>
      <c r="DO130" s="207"/>
      <c r="DP130" s="207"/>
      <c r="DQ130" s="207"/>
      <c r="DR130" s="207"/>
      <c r="DS130" s="207"/>
      <c r="DT130" s="207"/>
      <c r="DU130" s="207"/>
      <c r="DV130" s="207"/>
      <c r="DW130" s="207"/>
      <c r="DX130" s="207"/>
      <c r="DY130" s="207"/>
      <c r="DZ130" s="207"/>
      <c r="EA130" s="207"/>
      <c r="EB130" s="207"/>
      <c r="EC130" s="207"/>
      <c r="ED130" s="207"/>
      <c r="EE130" s="207">
        <v>0</v>
      </c>
      <c r="EF130" s="207"/>
      <c r="EG130" s="207"/>
      <c r="EH130" s="207"/>
      <c r="EI130" s="207">
        <v>0</v>
      </c>
      <c r="EJ130" s="209">
        <v>191.55</v>
      </c>
      <c r="EK130" s="209">
        <f t="shared" si="5"/>
        <v>0</v>
      </c>
      <c r="EL130" s="207"/>
      <c r="EM130" s="207"/>
      <c r="EN130" s="207"/>
      <c r="EO130" s="207"/>
      <c r="EP130" s="207"/>
      <c r="EQ130" s="207"/>
      <c r="ER130" s="207"/>
      <c r="ES130" s="207"/>
      <c r="ET130" s="207"/>
      <c r="EU130" s="207"/>
      <c r="EV130" s="207"/>
      <c r="EW130" s="207"/>
      <c r="EX130" s="207"/>
      <c r="EY130" s="207"/>
      <c r="EZ130" s="207"/>
      <c r="FA130" s="207"/>
      <c r="FB130" s="207"/>
      <c r="FC130" s="207" t="s">
        <v>4980</v>
      </c>
      <c r="FD130" s="207">
        <v>0</v>
      </c>
      <c r="FE130" s="207"/>
      <c r="FF130" s="207"/>
      <c r="FG130" s="207"/>
      <c r="FH130" s="207">
        <v>0</v>
      </c>
      <c r="FI130" s="209">
        <v>32.1</v>
      </c>
      <c r="FJ130" s="209">
        <f t="shared" si="6"/>
        <v>0</v>
      </c>
      <c r="FK130" s="207"/>
      <c r="FL130" s="207"/>
      <c r="FM130" s="207"/>
      <c r="FN130" s="207"/>
      <c r="FO130" s="207">
        <v>0</v>
      </c>
      <c r="FP130" s="207"/>
      <c r="FQ130" s="207"/>
      <c r="FR130" s="207"/>
      <c r="FS130" s="207">
        <v>0</v>
      </c>
      <c r="FT130" s="209">
        <v>25.68</v>
      </c>
      <c r="FU130" s="209">
        <f t="shared" si="7"/>
        <v>0</v>
      </c>
      <c r="FV130" s="207"/>
      <c r="FW130" s="207"/>
      <c r="FX130" s="207"/>
      <c r="FY130" s="207"/>
      <c r="FZ130" s="207">
        <v>0</v>
      </c>
      <c r="GA130" s="207"/>
      <c r="GB130" s="207"/>
      <c r="GC130" s="207"/>
      <c r="GD130" s="207">
        <v>0</v>
      </c>
      <c r="GE130" s="209">
        <v>56.12</v>
      </c>
      <c r="GF130" s="209">
        <f t="shared" si="8"/>
        <v>0</v>
      </c>
      <c r="GG130" s="207"/>
      <c r="GH130" s="207"/>
      <c r="GI130" s="207"/>
      <c r="GJ130" s="207"/>
      <c r="GK130" s="207"/>
      <c r="GL130" s="207"/>
      <c r="GM130" s="207"/>
      <c r="GN130" s="207"/>
      <c r="GO130" s="207"/>
      <c r="GP130" s="207"/>
      <c r="GQ130" s="207"/>
      <c r="GR130" s="207"/>
      <c r="GS130" s="207"/>
      <c r="GT130" s="207"/>
      <c r="GU130" s="207"/>
      <c r="GV130" s="207"/>
      <c r="GW130" s="207"/>
      <c r="GX130" s="207" t="s">
        <v>918</v>
      </c>
      <c r="GY130" s="207">
        <v>0</v>
      </c>
      <c r="GZ130" s="207" t="s">
        <v>918</v>
      </c>
      <c r="HA130" s="207">
        <v>0</v>
      </c>
      <c r="HB130" s="207"/>
      <c r="HC130" s="207">
        <v>1</v>
      </c>
      <c r="HD130" s="207">
        <f t="shared" si="66"/>
        <v>800</v>
      </c>
      <c r="HE130" s="207">
        <v>1</v>
      </c>
      <c r="HF130" s="207"/>
      <c r="HG130" s="207" t="s">
        <v>5429</v>
      </c>
      <c r="HH130" s="207">
        <v>400</v>
      </c>
      <c r="HI130" s="209">
        <v>2.73</v>
      </c>
      <c r="HJ130" s="209">
        <f t="shared" si="11"/>
        <v>1092</v>
      </c>
      <c r="HK130" s="207">
        <v>1</v>
      </c>
      <c r="HL130" s="207"/>
      <c r="HM130" s="207">
        <v>400</v>
      </c>
      <c r="HN130" s="209">
        <v>2.73</v>
      </c>
      <c r="HO130" s="209">
        <f t="shared" si="12"/>
        <v>1092</v>
      </c>
      <c r="HP130" s="207"/>
      <c r="HQ130" s="207"/>
      <c r="HR130" s="207"/>
      <c r="HS130" s="209">
        <v>2.73</v>
      </c>
      <c r="HT130" s="209">
        <f t="shared" si="13"/>
        <v>0</v>
      </c>
      <c r="HU130" s="207"/>
      <c r="HV130" s="207"/>
      <c r="HW130" s="207"/>
      <c r="HX130" s="209">
        <v>2.73</v>
      </c>
      <c r="HY130" s="209">
        <f t="shared" si="14"/>
        <v>0</v>
      </c>
      <c r="HZ130" s="207">
        <v>2</v>
      </c>
      <c r="IA130" s="209">
        <v>3890.25</v>
      </c>
      <c r="IB130" s="209">
        <f t="shared" si="15"/>
        <v>7780.5</v>
      </c>
      <c r="IC130" s="169"/>
      <c r="ID130" s="169"/>
      <c r="IE130" s="169"/>
      <c r="IF130" s="169"/>
      <c r="IG130" s="165"/>
      <c r="IH130" s="165"/>
      <c r="II130" s="165"/>
      <c r="IJ130" s="165"/>
      <c r="IK130" s="165"/>
      <c r="IL130" s="210"/>
      <c r="IM130" s="211">
        <f t="shared" si="16"/>
        <v>0</v>
      </c>
      <c r="IN130" s="209">
        <v>7500</v>
      </c>
      <c r="IO130" s="212">
        <f t="shared" si="17"/>
        <v>0</v>
      </c>
      <c r="IP130" s="209">
        <f t="shared" si="18"/>
        <v>9964.5</v>
      </c>
      <c r="IQ130" s="209">
        <v>10000</v>
      </c>
      <c r="IR130" s="212">
        <f t="shared" si="19"/>
        <v>1</v>
      </c>
      <c r="IS130" s="213"/>
      <c r="IT130" s="291"/>
      <c r="IV130" s="66">
        <v>6054</v>
      </c>
      <c r="IW130" s="66" t="s">
        <v>5536</v>
      </c>
    </row>
    <row r="131" spans="1:257" x14ac:dyDescent="0.4">
      <c r="A131" s="158">
        <f t="shared" si="65"/>
        <v>62</v>
      </c>
      <c r="B131" s="156" t="s">
        <v>887</v>
      </c>
      <c r="C131" s="219">
        <v>126</v>
      </c>
      <c r="D131" s="219">
        <v>7021</v>
      </c>
      <c r="E131" s="376">
        <v>31966</v>
      </c>
      <c r="F131" s="225" t="s">
        <v>5537</v>
      </c>
      <c r="G131" s="251">
        <v>3</v>
      </c>
      <c r="H131" s="156"/>
      <c r="I131" s="156" t="s">
        <v>1177</v>
      </c>
      <c r="J131" s="158" t="s">
        <v>1185</v>
      </c>
      <c r="K131" s="158"/>
      <c r="L131" s="158" t="s">
        <v>1187</v>
      </c>
      <c r="M131" s="158"/>
      <c r="N131" s="205">
        <v>68</v>
      </c>
      <c r="O131" s="158">
        <v>88</v>
      </c>
      <c r="P131" s="203" t="s">
        <v>5209</v>
      </c>
      <c r="Q131" s="158">
        <v>56</v>
      </c>
      <c r="R131" s="158"/>
      <c r="S131" s="158"/>
      <c r="T131" s="158"/>
      <c r="U131" s="158"/>
      <c r="V131" s="367"/>
      <c r="W131" s="366">
        <v>41814</v>
      </c>
      <c r="X131" s="158"/>
      <c r="Y131" s="158"/>
      <c r="Z131" s="158"/>
      <c r="AA131" s="158"/>
      <c r="AB131" s="158"/>
      <c r="AC131" s="158"/>
      <c r="AD131" s="158"/>
      <c r="AE131" s="158"/>
      <c r="AF131" s="158"/>
      <c r="AG131" s="158"/>
      <c r="AH131" s="158"/>
      <c r="AI131" s="158"/>
      <c r="AJ131" s="158"/>
      <c r="AK131" s="158"/>
      <c r="AL131" s="158"/>
      <c r="AM131" s="158"/>
      <c r="AN131" s="158"/>
      <c r="AO131" s="158"/>
      <c r="AP131" s="158"/>
      <c r="AQ131" s="158"/>
      <c r="AR131" s="158"/>
      <c r="AS131" s="158"/>
      <c r="AT131" s="158" t="s">
        <v>5311</v>
      </c>
      <c r="AU131" s="205">
        <v>68</v>
      </c>
      <c r="AV131" s="205">
        <v>20</v>
      </c>
      <c r="AW131" s="205">
        <f t="shared" si="0"/>
        <v>88</v>
      </c>
      <c r="AX131" s="205" t="s">
        <v>5209</v>
      </c>
      <c r="AY131" s="226">
        <v>32</v>
      </c>
      <c r="AZ131" s="205">
        <v>24</v>
      </c>
      <c r="BA131" s="205">
        <f t="shared" si="1"/>
        <v>56</v>
      </c>
      <c r="BB131" s="205"/>
      <c r="BC131" s="207">
        <v>1.0000000000000001E-17</v>
      </c>
      <c r="BD131" s="207">
        <v>9.9999999999999997E-29</v>
      </c>
      <c r="BE131" s="207">
        <v>1.0000000000000001E-30</v>
      </c>
      <c r="BF131" s="207">
        <v>0</v>
      </c>
      <c r="BG131" s="207"/>
      <c r="BH131" s="207">
        <v>0</v>
      </c>
      <c r="BI131" s="207"/>
      <c r="BJ131" s="207"/>
      <c r="BK131" s="207"/>
      <c r="BL131" s="208">
        <v>0</v>
      </c>
      <c r="BM131" s="209">
        <v>249.45</v>
      </c>
      <c r="BN131" s="209">
        <f t="shared" si="2"/>
        <v>0</v>
      </c>
      <c r="BO131" s="207"/>
      <c r="BP131" s="207"/>
      <c r="BQ131" s="207"/>
      <c r="BR131" s="207"/>
      <c r="BS131" s="207"/>
      <c r="BT131" s="207"/>
      <c r="BU131" s="207"/>
      <c r="BV131" s="207"/>
      <c r="BW131" s="207"/>
      <c r="BX131" s="207"/>
      <c r="BY131" s="207"/>
      <c r="BZ131" s="207"/>
      <c r="CA131" s="207"/>
      <c r="CB131" s="207"/>
      <c r="CC131" s="207"/>
      <c r="CD131" s="207"/>
      <c r="CE131" s="207"/>
      <c r="CF131" s="207"/>
      <c r="CG131" s="207">
        <v>0</v>
      </c>
      <c r="CH131" s="207"/>
      <c r="CI131" s="207"/>
      <c r="CJ131" s="207"/>
      <c r="CK131" s="207">
        <v>0</v>
      </c>
      <c r="CL131" s="209">
        <v>477.3</v>
      </c>
      <c r="CM131" s="209">
        <f t="shared" si="3"/>
        <v>0</v>
      </c>
      <c r="CN131" s="207"/>
      <c r="CO131" s="207"/>
      <c r="CP131" s="207"/>
      <c r="CQ131" s="207"/>
      <c r="CR131" s="207"/>
      <c r="CS131" s="207"/>
      <c r="CT131" s="207"/>
      <c r="CU131" s="207"/>
      <c r="CV131" s="207"/>
      <c r="CW131" s="207"/>
      <c r="CX131" s="207"/>
      <c r="CY131" s="207"/>
      <c r="CZ131" s="207"/>
      <c r="DA131" s="207"/>
      <c r="DB131" s="207"/>
      <c r="DC131" s="207"/>
      <c r="DD131" s="207"/>
      <c r="DE131" s="207"/>
      <c r="DF131" s="207">
        <v>0</v>
      </c>
      <c r="DG131" s="207"/>
      <c r="DH131" s="207"/>
      <c r="DI131" s="207"/>
      <c r="DJ131" s="207">
        <v>0</v>
      </c>
      <c r="DK131" s="209">
        <v>120.88</v>
      </c>
      <c r="DL131" s="209">
        <f t="shared" si="4"/>
        <v>0</v>
      </c>
      <c r="DM131" s="207"/>
      <c r="DN131" s="207"/>
      <c r="DO131" s="207"/>
      <c r="DP131" s="207"/>
      <c r="DQ131" s="207"/>
      <c r="DR131" s="207"/>
      <c r="DS131" s="207"/>
      <c r="DT131" s="207"/>
      <c r="DU131" s="207"/>
      <c r="DV131" s="207"/>
      <c r="DW131" s="207"/>
      <c r="DX131" s="207"/>
      <c r="DY131" s="207"/>
      <c r="DZ131" s="207"/>
      <c r="EA131" s="207"/>
      <c r="EB131" s="207"/>
      <c r="EC131" s="207"/>
      <c r="ED131" s="207"/>
      <c r="EE131" s="207">
        <v>0</v>
      </c>
      <c r="EF131" s="207"/>
      <c r="EG131" s="207"/>
      <c r="EH131" s="207"/>
      <c r="EI131" s="207">
        <v>0</v>
      </c>
      <c r="EJ131" s="209">
        <v>191.55</v>
      </c>
      <c r="EK131" s="209">
        <f t="shared" si="5"/>
        <v>0</v>
      </c>
      <c r="EL131" s="207"/>
      <c r="EM131" s="207"/>
      <c r="EN131" s="207"/>
      <c r="EO131" s="207"/>
      <c r="EP131" s="207"/>
      <c r="EQ131" s="207"/>
      <c r="ER131" s="207"/>
      <c r="ES131" s="207"/>
      <c r="ET131" s="207"/>
      <c r="EU131" s="207"/>
      <c r="EV131" s="207"/>
      <c r="EW131" s="207"/>
      <c r="EX131" s="207"/>
      <c r="EY131" s="207"/>
      <c r="EZ131" s="207"/>
      <c r="FA131" s="207"/>
      <c r="FB131" s="207"/>
      <c r="FC131" s="207"/>
      <c r="FD131" s="207">
        <v>0</v>
      </c>
      <c r="FE131" s="207"/>
      <c r="FF131" s="207"/>
      <c r="FG131" s="207"/>
      <c r="FH131" s="207">
        <v>0</v>
      </c>
      <c r="FI131" s="209">
        <v>32.1</v>
      </c>
      <c r="FJ131" s="209">
        <f t="shared" si="6"/>
        <v>0</v>
      </c>
      <c r="FK131" s="207"/>
      <c r="FL131" s="207"/>
      <c r="FM131" s="207"/>
      <c r="FN131" s="207"/>
      <c r="FO131" s="207">
        <v>0</v>
      </c>
      <c r="FP131" s="207"/>
      <c r="FQ131" s="207"/>
      <c r="FR131" s="207"/>
      <c r="FS131" s="207">
        <v>0</v>
      </c>
      <c r="FT131" s="209">
        <v>25.68</v>
      </c>
      <c r="FU131" s="209">
        <f t="shared" si="7"/>
        <v>0</v>
      </c>
      <c r="FV131" s="207"/>
      <c r="FW131" s="207"/>
      <c r="FX131" s="207"/>
      <c r="FY131" s="207"/>
      <c r="FZ131" s="207">
        <v>0</v>
      </c>
      <c r="GA131" s="207"/>
      <c r="GB131" s="207"/>
      <c r="GC131" s="207"/>
      <c r="GD131" s="207">
        <v>0</v>
      </c>
      <c r="GE131" s="209">
        <v>56.12</v>
      </c>
      <c r="GF131" s="209">
        <f t="shared" si="8"/>
        <v>0</v>
      </c>
      <c r="GG131" s="207"/>
      <c r="GH131" s="207"/>
      <c r="GI131" s="207"/>
      <c r="GJ131" s="207"/>
      <c r="GK131" s="207"/>
      <c r="GL131" s="207"/>
      <c r="GM131" s="207"/>
      <c r="GN131" s="207"/>
      <c r="GO131" s="207"/>
      <c r="GP131" s="207"/>
      <c r="GQ131" s="207"/>
      <c r="GR131" s="207"/>
      <c r="GS131" s="207"/>
      <c r="GT131" s="207"/>
      <c r="GU131" s="207"/>
      <c r="GV131" s="207"/>
      <c r="GW131" s="207"/>
      <c r="GX131" s="207" t="s">
        <v>918</v>
      </c>
      <c r="GY131" s="207">
        <v>0</v>
      </c>
      <c r="GZ131" s="207" t="s">
        <v>918</v>
      </c>
      <c r="HA131" s="207">
        <v>0</v>
      </c>
      <c r="HB131" s="207"/>
      <c r="HC131" s="207">
        <v>1</v>
      </c>
      <c r="HD131" s="207">
        <f t="shared" si="66"/>
        <v>800</v>
      </c>
      <c r="HE131" s="207">
        <v>1</v>
      </c>
      <c r="HF131" s="207"/>
      <c r="HG131" s="207"/>
      <c r="HH131" s="207">
        <v>400</v>
      </c>
      <c r="HI131" s="209">
        <v>2.73</v>
      </c>
      <c r="HJ131" s="209">
        <f t="shared" si="11"/>
        <v>1092</v>
      </c>
      <c r="HK131" s="207">
        <v>1</v>
      </c>
      <c r="HL131" s="207"/>
      <c r="HM131" s="207">
        <v>400</v>
      </c>
      <c r="HN131" s="209">
        <v>2.73</v>
      </c>
      <c r="HO131" s="209">
        <f t="shared" si="12"/>
        <v>1092</v>
      </c>
      <c r="HP131" s="207"/>
      <c r="HQ131" s="207"/>
      <c r="HR131" s="207"/>
      <c r="HS131" s="209">
        <v>2.73</v>
      </c>
      <c r="HT131" s="209">
        <f t="shared" si="13"/>
        <v>0</v>
      </c>
      <c r="HU131" s="207"/>
      <c r="HV131" s="207"/>
      <c r="HW131" s="207"/>
      <c r="HX131" s="209">
        <v>2.73</v>
      </c>
      <c r="HY131" s="209">
        <f t="shared" si="14"/>
        <v>0</v>
      </c>
      <c r="HZ131" s="207">
        <v>4</v>
      </c>
      <c r="IA131" s="209">
        <v>3890.25</v>
      </c>
      <c r="IB131" s="209">
        <f t="shared" si="15"/>
        <v>15561</v>
      </c>
      <c r="IC131" s="169">
        <v>40</v>
      </c>
      <c r="ID131" s="169"/>
      <c r="IE131" s="169"/>
      <c r="IF131" s="169"/>
      <c r="IG131" s="165"/>
      <c r="IH131" s="165"/>
      <c r="II131" s="165"/>
      <c r="IJ131" s="165"/>
      <c r="IK131" s="165"/>
      <c r="IL131" s="210"/>
      <c r="IM131" s="211">
        <f t="shared" si="16"/>
        <v>0</v>
      </c>
      <c r="IN131" s="209">
        <v>7500</v>
      </c>
      <c r="IO131" s="212">
        <f t="shared" si="17"/>
        <v>0</v>
      </c>
      <c r="IP131" s="209">
        <f t="shared" si="18"/>
        <v>17745</v>
      </c>
      <c r="IQ131" s="209">
        <v>10000</v>
      </c>
      <c r="IR131" s="212">
        <f t="shared" si="19"/>
        <v>2</v>
      </c>
      <c r="IS131" s="213"/>
      <c r="IT131" s="291"/>
      <c r="IV131" s="66">
        <v>6057</v>
      </c>
      <c r="IW131" s="66" t="s">
        <v>5538</v>
      </c>
    </row>
    <row r="132" spans="1:257" x14ac:dyDescent="0.4">
      <c r="A132" s="158">
        <f t="shared" si="65"/>
        <v>63</v>
      </c>
      <c r="B132" s="156" t="s">
        <v>887</v>
      </c>
      <c r="C132" s="231">
        <v>146</v>
      </c>
      <c r="D132" s="231">
        <v>9719</v>
      </c>
      <c r="E132" s="370">
        <v>32307</v>
      </c>
      <c r="F132" s="225" t="s">
        <v>5539</v>
      </c>
      <c r="G132" s="251">
        <v>4</v>
      </c>
      <c r="H132" s="156"/>
      <c r="I132" s="156" t="s">
        <v>1372</v>
      </c>
      <c r="J132" s="158" t="s">
        <v>1388</v>
      </c>
      <c r="K132" s="158"/>
      <c r="L132" s="158" t="s">
        <v>1390</v>
      </c>
      <c r="M132" s="158"/>
      <c r="N132" s="205">
        <v>22</v>
      </c>
      <c r="O132" s="158">
        <v>42</v>
      </c>
      <c r="P132" s="203" t="s">
        <v>5540</v>
      </c>
      <c r="Q132" s="158">
        <v>54</v>
      </c>
      <c r="R132" s="158"/>
      <c r="S132" s="158"/>
      <c r="T132" s="158"/>
      <c r="U132" s="158"/>
      <c r="V132" s="367"/>
      <c r="W132" s="366">
        <v>41809</v>
      </c>
      <c r="X132" s="158"/>
      <c r="Y132" s="158"/>
      <c r="Z132" s="158"/>
      <c r="AA132" s="158"/>
      <c r="AB132" s="158"/>
      <c r="AC132" s="158"/>
      <c r="AD132" s="158"/>
      <c r="AE132" s="158"/>
      <c r="AF132" s="158"/>
      <c r="AG132" s="158"/>
      <c r="AH132" s="158"/>
      <c r="AI132" s="158"/>
      <c r="AJ132" s="158"/>
      <c r="AK132" s="158"/>
      <c r="AL132" s="158"/>
      <c r="AM132" s="158"/>
      <c r="AN132" s="158"/>
      <c r="AO132" s="158"/>
      <c r="AP132" s="158"/>
      <c r="AQ132" s="158"/>
      <c r="AR132" s="158"/>
      <c r="AS132" s="158"/>
      <c r="AT132" s="158" t="s">
        <v>5311</v>
      </c>
      <c r="AU132" s="205">
        <v>22</v>
      </c>
      <c r="AV132" s="205">
        <v>20</v>
      </c>
      <c r="AW132" s="205">
        <f t="shared" si="0"/>
        <v>42</v>
      </c>
      <c r="AX132" s="205" t="s">
        <v>5540</v>
      </c>
      <c r="AY132" s="226">
        <v>30</v>
      </c>
      <c r="AZ132" s="205">
        <v>24</v>
      </c>
      <c r="BA132" s="205">
        <f t="shared" si="1"/>
        <v>54</v>
      </c>
      <c r="BB132" s="205"/>
      <c r="BC132" s="207">
        <v>1.0000000000000001E-17</v>
      </c>
      <c r="BD132" s="207">
        <v>9.9999999999999997E-29</v>
      </c>
      <c r="BE132" s="207">
        <v>1.0000000000000001E-30</v>
      </c>
      <c r="BF132" s="207">
        <v>0</v>
      </c>
      <c r="BG132" s="207"/>
      <c r="BH132" s="207">
        <v>0</v>
      </c>
      <c r="BI132" s="207"/>
      <c r="BJ132" s="207"/>
      <c r="BK132" s="207"/>
      <c r="BL132" s="208">
        <v>0</v>
      </c>
      <c r="BM132" s="209">
        <v>249.45</v>
      </c>
      <c r="BN132" s="209">
        <f t="shared" si="2"/>
        <v>0</v>
      </c>
      <c r="BO132" s="207"/>
      <c r="BP132" s="207"/>
      <c r="BQ132" s="207"/>
      <c r="BR132" s="207"/>
      <c r="BS132" s="207"/>
      <c r="BT132" s="207"/>
      <c r="BU132" s="207"/>
      <c r="BV132" s="207"/>
      <c r="BW132" s="207"/>
      <c r="BX132" s="207"/>
      <c r="BY132" s="207"/>
      <c r="BZ132" s="207"/>
      <c r="CA132" s="207"/>
      <c r="CB132" s="207"/>
      <c r="CC132" s="207"/>
      <c r="CD132" s="207"/>
      <c r="CE132" s="207"/>
      <c r="CF132" s="207"/>
      <c r="CG132" s="207">
        <v>0</v>
      </c>
      <c r="CH132" s="207"/>
      <c r="CI132" s="207"/>
      <c r="CJ132" s="207"/>
      <c r="CK132" s="207">
        <v>0</v>
      </c>
      <c r="CL132" s="209">
        <v>477.3</v>
      </c>
      <c r="CM132" s="209">
        <f t="shared" si="3"/>
        <v>0</v>
      </c>
      <c r="CN132" s="207"/>
      <c r="CO132" s="207"/>
      <c r="CP132" s="207"/>
      <c r="CQ132" s="207"/>
      <c r="CR132" s="207"/>
      <c r="CS132" s="207"/>
      <c r="CT132" s="207"/>
      <c r="CU132" s="207"/>
      <c r="CV132" s="207"/>
      <c r="CW132" s="207"/>
      <c r="CX132" s="207"/>
      <c r="CY132" s="207"/>
      <c r="CZ132" s="207"/>
      <c r="DA132" s="207"/>
      <c r="DB132" s="207"/>
      <c r="DC132" s="207"/>
      <c r="DD132" s="207"/>
      <c r="DE132" s="207"/>
      <c r="DF132" s="207">
        <v>0</v>
      </c>
      <c r="DG132" s="207"/>
      <c r="DH132" s="207"/>
      <c r="DI132" s="207"/>
      <c r="DJ132" s="207">
        <v>0</v>
      </c>
      <c r="DK132" s="209">
        <v>120.88</v>
      </c>
      <c r="DL132" s="209">
        <f t="shared" si="4"/>
        <v>0</v>
      </c>
      <c r="DM132" s="207"/>
      <c r="DN132" s="207"/>
      <c r="DO132" s="207"/>
      <c r="DP132" s="207"/>
      <c r="DQ132" s="207"/>
      <c r="DR132" s="207"/>
      <c r="DS132" s="207"/>
      <c r="DT132" s="207"/>
      <c r="DU132" s="207"/>
      <c r="DV132" s="207"/>
      <c r="DW132" s="207"/>
      <c r="DX132" s="207"/>
      <c r="DY132" s="207"/>
      <c r="DZ132" s="207"/>
      <c r="EA132" s="207"/>
      <c r="EB132" s="207"/>
      <c r="EC132" s="207"/>
      <c r="ED132" s="207"/>
      <c r="EE132" s="207">
        <v>0</v>
      </c>
      <c r="EF132" s="207"/>
      <c r="EG132" s="207"/>
      <c r="EH132" s="207"/>
      <c r="EI132" s="207">
        <v>0</v>
      </c>
      <c r="EJ132" s="209">
        <v>191.55</v>
      </c>
      <c r="EK132" s="209">
        <f t="shared" si="5"/>
        <v>0</v>
      </c>
      <c r="EL132" s="207"/>
      <c r="EM132" s="207"/>
      <c r="EN132" s="207"/>
      <c r="EO132" s="207"/>
      <c r="EP132" s="207"/>
      <c r="EQ132" s="207"/>
      <c r="ER132" s="207"/>
      <c r="ES132" s="207"/>
      <c r="ET132" s="207"/>
      <c r="EU132" s="207"/>
      <c r="EV132" s="207"/>
      <c r="EW132" s="207"/>
      <c r="EX132" s="207"/>
      <c r="EY132" s="207"/>
      <c r="EZ132" s="207"/>
      <c r="FA132" s="207"/>
      <c r="FB132" s="207"/>
      <c r="FC132" s="207" t="s">
        <v>4980</v>
      </c>
      <c r="FD132" s="207">
        <v>0</v>
      </c>
      <c r="FE132" s="207"/>
      <c r="FF132" s="207"/>
      <c r="FG132" s="207"/>
      <c r="FH132" s="207">
        <v>1.0000000000000001E-30</v>
      </c>
      <c r="FI132" s="209">
        <v>32.1</v>
      </c>
      <c r="FJ132" s="209">
        <f t="shared" si="6"/>
        <v>3.2100000000000005E-29</v>
      </c>
      <c r="FK132" s="207"/>
      <c r="FL132" s="207"/>
      <c r="FM132" s="207"/>
      <c r="FN132" s="207"/>
      <c r="FO132" s="207">
        <v>0</v>
      </c>
      <c r="FP132" s="207"/>
      <c r="FQ132" s="207"/>
      <c r="FR132" s="207"/>
      <c r="FS132" s="207">
        <v>1.0000000000000001E-30</v>
      </c>
      <c r="FT132" s="209">
        <v>25.68</v>
      </c>
      <c r="FU132" s="209">
        <f t="shared" si="7"/>
        <v>2.5680000000000004E-29</v>
      </c>
      <c r="FV132" s="207"/>
      <c r="FW132" s="207"/>
      <c r="FX132" s="207"/>
      <c r="FY132" s="207"/>
      <c r="FZ132" s="207">
        <v>0</v>
      </c>
      <c r="GA132" s="207"/>
      <c r="GB132" s="207"/>
      <c r="GC132" s="207"/>
      <c r="GD132" s="207">
        <v>0</v>
      </c>
      <c r="GE132" s="209">
        <v>56.12</v>
      </c>
      <c r="GF132" s="209">
        <f t="shared" si="8"/>
        <v>0</v>
      </c>
      <c r="GG132" s="207"/>
      <c r="GH132" s="207"/>
      <c r="GI132" s="207"/>
      <c r="GJ132" s="207"/>
      <c r="GK132" s="207"/>
      <c r="GL132" s="207"/>
      <c r="GM132" s="207"/>
      <c r="GN132" s="207"/>
      <c r="GO132" s="207"/>
      <c r="GP132" s="207"/>
      <c r="GQ132" s="207"/>
      <c r="GR132" s="207"/>
      <c r="GS132" s="207"/>
      <c r="GT132" s="207"/>
      <c r="GU132" s="207"/>
      <c r="GV132" s="207"/>
      <c r="GW132" s="207"/>
      <c r="GX132" s="207" t="s">
        <v>918</v>
      </c>
      <c r="GY132" s="207">
        <v>0</v>
      </c>
      <c r="GZ132" s="207" t="s">
        <v>918</v>
      </c>
      <c r="HA132" s="207">
        <v>0</v>
      </c>
      <c r="HB132" s="207"/>
      <c r="HC132" s="207">
        <v>1</v>
      </c>
      <c r="HD132" s="207">
        <f t="shared" si="66"/>
        <v>1200</v>
      </c>
      <c r="HE132" s="207">
        <v>1</v>
      </c>
      <c r="HF132" s="207"/>
      <c r="HG132" s="207"/>
      <c r="HH132" s="207">
        <v>400</v>
      </c>
      <c r="HI132" s="209">
        <v>2.73</v>
      </c>
      <c r="HJ132" s="209">
        <f t="shared" si="11"/>
        <v>1092</v>
      </c>
      <c r="HK132" s="207">
        <v>1</v>
      </c>
      <c r="HL132" s="207"/>
      <c r="HM132" s="207">
        <v>400</v>
      </c>
      <c r="HN132" s="209">
        <v>2.73</v>
      </c>
      <c r="HO132" s="209">
        <f t="shared" si="12"/>
        <v>1092</v>
      </c>
      <c r="HP132" s="207">
        <v>1</v>
      </c>
      <c r="HQ132" s="207"/>
      <c r="HR132" s="207">
        <v>400</v>
      </c>
      <c r="HS132" s="209">
        <v>2.73</v>
      </c>
      <c r="HT132" s="209">
        <f t="shared" si="13"/>
        <v>1092</v>
      </c>
      <c r="HU132" s="207"/>
      <c r="HV132" s="207"/>
      <c r="HW132" s="207"/>
      <c r="HX132" s="209">
        <v>2.73</v>
      </c>
      <c r="HY132" s="209">
        <f t="shared" si="14"/>
        <v>0</v>
      </c>
      <c r="HZ132" s="207">
        <v>2</v>
      </c>
      <c r="IA132" s="209">
        <v>3890.25</v>
      </c>
      <c r="IB132" s="209">
        <f t="shared" si="15"/>
        <v>7780.5</v>
      </c>
      <c r="IC132" s="169"/>
      <c r="ID132" s="169"/>
      <c r="IE132" s="169"/>
      <c r="IF132" s="169"/>
      <c r="IG132" s="165"/>
      <c r="IH132" s="165"/>
      <c r="II132" s="165"/>
      <c r="IJ132" s="165"/>
      <c r="IK132" s="165"/>
      <c r="IL132" s="210"/>
      <c r="IM132" s="211">
        <f t="shared" si="16"/>
        <v>5.7780000000000004E-29</v>
      </c>
      <c r="IN132" s="209">
        <v>7500</v>
      </c>
      <c r="IO132" s="212">
        <f t="shared" si="17"/>
        <v>1</v>
      </c>
      <c r="IP132" s="209">
        <f t="shared" si="18"/>
        <v>11056.5</v>
      </c>
      <c r="IQ132" s="209">
        <v>10000</v>
      </c>
      <c r="IR132" s="212">
        <f t="shared" si="19"/>
        <v>2</v>
      </c>
      <c r="IS132" s="213"/>
      <c r="IT132" s="293" t="s">
        <v>5541</v>
      </c>
      <c r="IV132" s="66" t="s">
        <v>5542</v>
      </c>
      <c r="IW132" s="66" t="s">
        <v>5543</v>
      </c>
    </row>
    <row r="133" spans="1:257" x14ac:dyDescent="0.4">
      <c r="A133" s="158">
        <f t="shared" si="65"/>
        <v>64</v>
      </c>
      <c r="B133" s="156" t="s">
        <v>887</v>
      </c>
      <c r="C133" s="156">
        <v>151</v>
      </c>
      <c r="D133" s="156">
        <v>85782</v>
      </c>
      <c r="E133" s="251">
        <v>32401</v>
      </c>
      <c r="F133" s="225" t="s">
        <v>5544</v>
      </c>
      <c r="G133" s="251">
        <v>4</v>
      </c>
      <c r="H133" s="156"/>
      <c r="I133" s="156" t="s">
        <v>1372</v>
      </c>
      <c r="J133" s="158" t="s">
        <v>1421</v>
      </c>
      <c r="K133" s="158"/>
      <c r="L133" s="158" t="s">
        <v>1422</v>
      </c>
      <c r="M133" s="158"/>
      <c r="N133" s="205">
        <v>45</v>
      </c>
      <c r="O133" s="158">
        <v>65</v>
      </c>
      <c r="P133" s="203" t="s">
        <v>5240</v>
      </c>
      <c r="Q133" s="158">
        <v>48</v>
      </c>
      <c r="R133" s="158"/>
      <c r="S133" s="158"/>
      <c r="T133" s="158"/>
      <c r="U133" s="158"/>
      <c r="V133" s="367"/>
      <c r="W133" s="366">
        <v>41809</v>
      </c>
      <c r="X133" s="158"/>
      <c r="Y133" s="158"/>
      <c r="Z133" s="158"/>
      <c r="AA133" s="158"/>
      <c r="AB133" s="158"/>
      <c r="AC133" s="158"/>
      <c r="AD133" s="158"/>
      <c r="AE133" s="158"/>
      <c r="AF133" s="158"/>
      <c r="AG133" s="158"/>
      <c r="AH133" s="158"/>
      <c r="AI133" s="158"/>
      <c r="AJ133" s="158"/>
      <c r="AK133" s="158"/>
      <c r="AL133" s="158"/>
      <c r="AM133" s="158"/>
      <c r="AN133" s="158"/>
      <c r="AO133" s="158"/>
      <c r="AP133" s="158"/>
      <c r="AQ133" s="158"/>
      <c r="AR133" s="158"/>
      <c r="AS133" s="158"/>
      <c r="AT133" s="158" t="s">
        <v>5437</v>
      </c>
      <c r="AU133" s="205">
        <v>45</v>
      </c>
      <c r="AV133" s="205">
        <v>20</v>
      </c>
      <c r="AW133" s="205">
        <f t="shared" ref="AW133:AW197" si="67">+AU133+AV133</f>
        <v>65</v>
      </c>
      <c r="AX133" s="205" t="s">
        <v>5240</v>
      </c>
      <c r="AY133" s="226">
        <v>24</v>
      </c>
      <c r="AZ133" s="205">
        <v>24</v>
      </c>
      <c r="BA133" s="205">
        <f t="shared" ref="BA133:BA197" si="68">AY133+AZ133</f>
        <v>48</v>
      </c>
      <c r="BB133" s="205"/>
      <c r="BC133" s="207">
        <v>1.0000000000000001E-17</v>
      </c>
      <c r="BD133" s="207">
        <v>9.9999999999999997E-29</v>
      </c>
      <c r="BE133" s="207">
        <v>1.0000000000000001E-30</v>
      </c>
      <c r="BF133" s="207">
        <v>0</v>
      </c>
      <c r="BG133" s="207"/>
      <c r="BH133" s="207">
        <v>0</v>
      </c>
      <c r="BI133" s="207"/>
      <c r="BJ133" s="207"/>
      <c r="BK133" s="207"/>
      <c r="BL133" s="208">
        <v>0</v>
      </c>
      <c r="BM133" s="209">
        <v>249.45</v>
      </c>
      <c r="BN133" s="209">
        <f t="shared" ref="BN133:BN197" si="69">BL133*BM133</f>
        <v>0</v>
      </c>
      <c r="BO133" s="207"/>
      <c r="BP133" s="207"/>
      <c r="BQ133" s="207"/>
      <c r="BR133" s="207"/>
      <c r="BS133" s="207"/>
      <c r="BT133" s="207"/>
      <c r="BU133" s="207"/>
      <c r="BV133" s="207"/>
      <c r="BW133" s="207"/>
      <c r="BX133" s="207"/>
      <c r="BY133" s="207"/>
      <c r="BZ133" s="207"/>
      <c r="CA133" s="207"/>
      <c r="CB133" s="207"/>
      <c r="CC133" s="207"/>
      <c r="CD133" s="207"/>
      <c r="CE133" s="207"/>
      <c r="CF133" s="207"/>
      <c r="CG133" s="207">
        <v>0</v>
      </c>
      <c r="CH133" s="207"/>
      <c r="CI133" s="207"/>
      <c r="CJ133" s="207"/>
      <c r="CK133" s="207">
        <v>0</v>
      </c>
      <c r="CL133" s="209">
        <v>477.3</v>
      </c>
      <c r="CM133" s="209">
        <f t="shared" ref="CM133:CM197" si="70">CL133*CK133</f>
        <v>0</v>
      </c>
      <c r="CN133" s="207"/>
      <c r="CO133" s="207"/>
      <c r="CP133" s="207"/>
      <c r="CQ133" s="207"/>
      <c r="CR133" s="207"/>
      <c r="CS133" s="207"/>
      <c r="CT133" s="207"/>
      <c r="CU133" s="207"/>
      <c r="CV133" s="207"/>
      <c r="CW133" s="207"/>
      <c r="CX133" s="207"/>
      <c r="CY133" s="207"/>
      <c r="CZ133" s="207"/>
      <c r="DA133" s="207"/>
      <c r="DB133" s="207"/>
      <c r="DC133" s="207"/>
      <c r="DD133" s="207"/>
      <c r="DE133" s="207"/>
      <c r="DF133" s="207">
        <v>0</v>
      </c>
      <c r="DG133" s="207"/>
      <c r="DH133" s="207"/>
      <c r="DI133" s="207"/>
      <c r="DJ133" s="207">
        <v>0</v>
      </c>
      <c r="DK133" s="209">
        <v>120.88</v>
      </c>
      <c r="DL133" s="209">
        <f t="shared" ref="DL133:DL197" si="71">DK133*DJ133</f>
        <v>0</v>
      </c>
      <c r="DM133" s="207"/>
      <c r="DN133" s="207"/>
      <c r="DO133" s="207"/>
      <c r="DP133" s="207"/>
      <c r="DQ133" s="207"/>
      <c r="DR133" s="207"/>
      <c r="DS133" s="207"/>
      <c r="DT133" s="207"/>
      <c r="DU133" s="207"/>
      <c r="DV133" s="207"/>
      <c r="DW133" s="207"/>
      <c r="DX133" s="207"/>
      <c r="DY133" s="207"/>
      <c r="DZ133" s="207"/>
      <c r="EA133" s="207"/>
      <c r="EB133" s="207"/>
      <c r="EC133" s="207"/>
      <c r="ED133" s="207"/>
      <c r="EE133" s="207">
        <v>0</v>
      </c>
      <c r="EF133" s="207"/>
      <c r="EG133" s="207"/>
      <c r="EH133" s="207"/>
      <c r="EI133" s="207">
        <v>0</v>
      </c>
      <c r="EJ133" s="209">
        <v>191.55</v>
      </c>
      <c r="EK133" s="209">
        <f t="shared" ref="EK133:EK197" si="72">EJ133*EI133</f>
        <v>0</v>
      </c>
      <c r="EL133" s="207"/>
      <c r="EM133" s="207"/>
      <c r="EN133" s="207"/>
      <c r="EO133" s="207"/>
      <c r="EP133" s="207"/>
      <c r="EQ133" s="207"/>
      <c r="ER133" s="207"/>
      <c r="ES133" s="207"/>
      <c r="ET133" s="207"/>
      <c r="EU133" s="207"/>
      <c r="EV133" s="207"/>
      <c r="EW133" s="207"/>
      <c r="EX133" s="207"/>
      <c r="EY133" s="207"/>
      <c r="EZ133" s="207"/>
      <c r="FA133" s="207"/>
      <c r="FB133" s="207"/>
      <c r="FC133" s="207" t="s">
        <v>4980</v>
      </c>
      <c r="FD133" s="207">
        <v>0</v>
      </c>
      <c r="FE133" s="207"/>
      <c r="FF133" s="207"/>
      <c r="FG133" s="207"/>
      <c r="FH133" s="207">
        <v>1.0000000000000001E-30</v>
      </c>
      <c r="FI133" s="209">
        <v>32.1</v>
      </c>
      <c r="FJ133" s="209">
        <f t="shared" ref="FJ133:FJ197" si="73">FH133*FI133</f>
        <v>3.2100000000000005E-29</v>
      </c>
      <c r="FK133" s="207"/>
      <c r="FL133" s="207"/>
      <c r="FM133" s="207"/>
      <c r="FN133" s="207"/>
      <c r="FO133" s="207">
        <v>0</v>
      </c>
      <c r="FP133" s="207"/>
      <c r="FQ133" s="207"/>
      <c r="FR133" s="207"/>
      <c r="FS133" s="207">
        <v>1.0000000000000001E-30</v>
      </c>
      <c r="FT133" s="209">
        <v>25.68</v>
      </c>
      <c r="FU133" s="209">
        <f t="shared" ref="FU133:FU197" si="74">FT133*FS133</f>
        <v>2.5680000000000004E-29</v>
      </c>
      <c r="FV133" s="207"/>
      <c r="FW133" s="207"/>
      <c r="FX133" s="207"/>
      <c r="FY133" s="207"/>
      <c r="FZ133" s="207">
        <v>0</v>
      </c>
      <c r="GA133" s="207"/>
      <c r="GB133" s="207"/>
      <c r="GC133" s="207"/>
      <c r="GD133" s="207">
        <v>0</v>
      </c>
      <c r="GE133" s="209">
        <v>56.12</v>
      </c>
      <c r="GF133" s="209">
        <f t="shared" ref="GF133:GF197" si="75">GE133*GD133</f>
        <v>0</v>
      </c>
      <c r="GG133" s="207"/>
      <c r="GH133" s="207"/>
      <c r="GI133" s="207"/>
      <c r="GJ133" s="207"/>
      <c r="GK133" s="207"/>
      <c r="GL133" s="207"/>
      <c r="GM133" s="207"/>
      <c r="GN133" s="207"/>
      <c r="GO133" s="207"/>
      <c r="GP133" s="207"/>
      <c r="GQ133" s="207"/>
      <c r="GR133" s="207"/>
      <c r="GS133" s="207"/>
      <c r="GT133" s="207"/>
      <c r="GU133" s="207"/>
      <c r="GV133" s="207"/>
      <c r="GW133" s="207"/>
      <c r="GX133" s="207" t="s">
        <v>918</v>
      </c>
      <c r="GY133" s="207">
        <v>0</v>
      </c>
      <c r="GZ133" s="207" t="s">
        <v>918</v>
      </c>
      <c r="HA133" s="207">
        <v>0</v>
      </c>
      <c r="HB133" s="207"/>
      <c r="HC133" s="207">
        <v>0</v>
      </c>
      <c r="HD133" s="207">
        <f t="shared" si="66"/>
        <v>0</v>
      </c>
      <c r="HE133" s="207"/>
      <c r="HF133" s="207"/>
      <c r="HG133" s="207"/>
      <c r="HH133" s="207">
        <v>0</v>
      </c>
      <c r="HI133" s="209">
        <v>2.73</v>
      </c>
      <c r="HJ133" s="209">
        <f t="shared" ref="HJ133:HJ197" si="76">HI133*HH133</f>
        <v>0</v>
      </c>
      <c r="HK133" s="207"/>
      <c r="HL133" s="207"/>
      <c r="HM133" s="207">
        <v>0</v>
      </c>
      <c r="HN133" s="209">
        <v>2.73</v>
      </c>
      <c r="HO133" s="209">
        <f t="shared" ref="HO133:HO197" si="77">PRODUCT(HM133:HN133)</f>
        <v>0</v>
      </c>
      <c r="HP133" s="207"/>
      <c r="HQ133" s="207"/>
      <c r="HR133" s="207"/>
      <c r="HS133" s="209">
        <v>2.73</v>
      </c>
      <c r="HT133" s="209">
        <f t="shared" ref="HT133:HT197" si="78">HS133*HR133</f>
        <v>0</v>
      </c>
      <c r="HU133" s="207"/>
      <c r="HV133" s="207"/>
      <c r="HW133" s="207"/>
      <c r="HX133" s="209">
        <v>2.73</v>
      </c>
      <c r="HY133" s="209">
        <f t="shared" ref="HY133:HY197" si="79">HX133*HW133</f>
        <v>0</v>
      </c>
      <c r="HZ133" s="207">
        <v>0</v>
      </c>
      <c r="IA133" s="209">
        <v>3890.25</v>
      </c>
      <c r="IB133" s="209">
        <f t="shared" ref="IB133:IB197" si="80">IA133*HZ133</f>
        <v>0</v>
      </c>
      <c r="IC133" s="169"/>
      <c r="ID133" s="169"/>
      <c r="IE133" s="169"/>
      <c r="IF133" s="169"/>
      <c r="IG133" s="165"/>
      <c r="IH133" s="165"/>
      <c r="II133" s="165"/>
      <c r="IJ133" s="165"/>
      <c r="IK133" s="165"/>
      <c r="IL133" s="210"/>
      <c r="IM133" s="211">
        <f t="shared" si="16"/>
        <v>5.7780000000000004E-29</v>
      </c>
      <c r="IN133" s="209">
        <v>7500</v>
      </c>
      <c r="IO133" s="212">
        <f t="shared" ref="IO133:IO197" si="81">ROUNDUP(IM133/IN133,0)</f>
        <v>1</v>
      </c>
      <c r="IP133" s="209">
        <f t="shared" si="18"/>
        <v>0</v>
      </c>
      <c r="IQ133" s="209">
        <v>10000</v>
      </c>
      <c r="IR133" s="212">
        <f t="shared" ref="IR133:IR197" si="82">ROUNDUP(IP133/IQ133,0)</f>
        <v>0</v>
      </c>
      <c r="IS133" s="213"/>
      <c r="IT133" s="291"/>
      <c r="IV133" s="66" t="s">
        <v>5545</v>
      </c>
      <c r="IW133" s="66" t="s">
        <v>5546</v>
      </c>
    </row>
    <row r="134" spans="1:257" x14ac:dyDescent="0.4">
      <c r="A134" s="158">
        <f t="shared" si="65"/>
        <v>65</v>
      </c>
      <c r="B134" s="156" t="s">
        <v>887</v>
      </c>
      <c r="C134" s="156">
        <v>153</v>
      </c>
      <c r="D134" s="156">
        <v>96727</v>
      </c>
      <c r="E134" s="251">
        <v>32478</v>
      </c>
      <c r="F134" s="225" t="s">
        <v>5547</v>
      </c>
      <c r="G134" s="251">
        <v>4</v>
      </c>
      <c r="H134" s="156"/>
      <c r="I134" s="156" t="s">
        <v>1372</v>
      </c>
      <c r="J134" s="158" t="s">
        <v>1437</v>
      </c>
      <c r="K134" s="158"/>
      <c r="L134" s="158" t="s">
        <v>1439</v>
      </c>
      <c r="M134" s="158"/>
      <c r="N134" s="205">
        <v>48</v>
      </c>
      <c r="O134" s="158">
        <v>68</v>
      </c>
      <c r="P134" s="203" t="s">
        <v>5474</v>
      </c>
      <c r="Q134" s="158">
        <v>54</v>
      </c>
      <c r="R134" s="158"/>
      <c r="S134" s="158"/>
      <c r="T134" s="158"/>
      <c r="U134" s="158"/>
      <c r="V134" s="367">
        <v>41814</v>
      </c>
      <c r="W134" s="366">
        <v>41988</v>
      </c>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t="s">
        <v>5437</v>
      </c>
      <c r="AU134" s="205">
        <v>48</v>
      </c>
      <c r="AV134" s="205">
        <v>20</v>
      </c>
      <c r="AW134" s="205">
        <f t="shared" si="67"/>
        <v>68</v>
      </c>
      <c r="AX134" s="205" t="s">
        <v>5474</v>
      </c>
      <c r="AY134" s="226">
        <v>30</v>
      </c>
      <c r="AZ134" s="205">
        <v>24</v>
      </c>
      <c r="BA134" s="205">
        <f t="shared" si="68"/>
        <v>54</v>
      </c>
      <c r="BB134" s="205"/>
      <c r="BC134" s="207">
        <v>1.0000000000000001E-17</v>
      </c>
      <c r="BD134" s="207">
        <v>9.9999999999999997E-29</v>
      </c>
      <c r="BE134" s="207">
        <v>1.0000000000000001E-30</v>
      </c>
      <c r="BF134" s="207">
        <v>0</v>
      </c>
      <c r="BG134" s="207"/>
      <c r="BH134" s="207">
        <v>0</v>
      </c>
      <c r="BI134" s="207"/>
      <c r="BJ134" s="207"/>
      <c r="BK134" s="207"/>
      <c r="BL134" s="208">
        <v>0</v>
      </c>
      <c r="BM134" s="209">
        <v>249.45</v>
      </c>
      <c r="BN134" s="209">
        <f t="shared" si="69"/>
        <v>0</v>
      </c>
      <c r="BO134" s="207"/>
      <c r="BP134" s="207"/>
      <c r="BQ134" s="207"/>
      <c r="BR134" s="207"/>
      <c r="BS134" s="207"/>
      <c r="BT134" s="207"/>
      <c r="BU134" s="207"/>
      <c r="BV134" s="207"/>
      <c r="BW134" s="207"/>
      <c r="BX134" s="207"/>
      <c r="BY134" s="207"/>
      <c r="BZ134" s="207"/>
      <c r="CA134" s="207"/>
      <c r="CB134" s="207"/>
      <c r="CC134" s="207"/>
      <c r="CD134" s="207"/>
      <c r="CE134" s="207"/>
      <c r="CF134" s="207"/>
      <c r="CG134" s="207">
        <v>0</v>
      </c>
      <c r="CH134" s="207"/>
      <c r="CI134" s="207"/>
      <c r="CJ134" s="207"/>
      <c r="CK134" s="207">
        <v>0</v>
      </c>
      <c r="CL134" s="209">
        <v>477.3</v>
      </c>
      <c r="CM134" s="209">
        <f t="shared" si="70"/>
        <v>0</v>
      </c>
      <c r="CN134" s="207"/>
      <c r="CO134" s="207"/>
      <c r="CP134" s="207"/>
      <c r="CQ134" s="207"/>
      <c r="CR134" s="207"/>
      <c r="CS134" s="207"/>
      <c r="CT134" s="207"/>
      <c r="CU134" s="207"/>
      <c r="CV134" s="207"/>
      <c r="CW134" s="207"/>
      <c r="CX134" s="207"/>
      <c r="CY134" s="207"/>
      <c r="CZ134" s="207"/>
      <c r="DA134" s="207"/>
      <c r="DB134" s="207"/>
      <c r="DC134" s="207"/>
      <c r="DD134" s="207"/>
      <c r="DE134" s="207"/>
      <c r="DF134" s="207">
        <v>0</v>
      </c>
      <c r="DG134" s="207"/>
      <c r="DH134" s="207"/>
      <c r="DI134" s="207"/>
      <c r="DJ134" s="207">
        <v>0</v>
      </c>
      <c r="DK134" s="209">
        <v>120.88</v>
      </c>
      <c r="DL134" s="209">
        <f t="shared" si="71"/>
        <v>0</v>
      </c>
      <c r="DM134" s="207"/>
      <c r="DN134" s="207"/>
      <c r="DO134" s="207"/>
      <c r="DP134" s="207"/>
      <c r="DQ134" s="207"/>
      <c r="DR134" s="207"/>
      <c r="DS134" s="207"/>
      <c r="DT134" s="207"/>
      <c r="DU134" s="207"/>
      <c r="DV134" s="207"/>
      <c r="DW134" s="207"/>
      <c r="DX134" s="207"/>
      <c r="DY134" s="207"/>
      <c r="DZ134" s="207"/>
      <c r="EA134" s="207"/>
      <c r="EB134" s="207"/>
      <c r="EC134" s="207"/>
      <c r="ED134" s="207"/>
      <c r="EE134" s="207">
        <v>0</v>
      </c>
      <c r="EF134" s="207"/>
      <c r="EG134" s="207"/>
      <c r="EH134" s="207"/>
      <c r="EI134" s="207">
        <v>0</v>
      </c>
      <c r="EJ134" s="209">
        <v>191.55</v>
      </c>
      <c r="EK134" s="209">
        <f t="shared" si="72"/>
        <v>0</v>
      </c>
      <c r="EL134" s="207"/>
      <c r="EM134" s="207"/>
      <c r="EN134" s="207"/>
      <c r="EO134" s="207"/>
      <c r="EP134" s="207"/>
      <c r="EQ134" s="207"/>
      <c r="ER134" s="207"/>
      <c r="ES134" s="207"/>
      <c r="ET134" s="207"/>
      <c r="EU134" s="207"/>
      <c r="EV134" s="207"/>
      <c r="EW134" s="207"/>
      <c r="EX134" s="207"/>
      <c r="EY134" s="207"/>
      <c r="EZ134" s="207"/>
      <c r="FA134" s="207"/>
      <c r="FB134" s="207"/>
      <c r="FC134" s="207" t="s">
        <v>4980</v>
      </c>
      <c r="FD134" s="207">
        <v>0</v>
      </c>
      <c r="FE134" s="207"/>
      <c r="FF134" s="207"/>
      <c r="FG134" s="207"/>
      <c r="FH134" s="207">
        <v>1.0000000000000001E-30</v>
      </c>
      <c r="FI134" s="209">
        <v>32.1</v>
      </c>
      <c r="FJ134" s="209">
        <f t="shared" si="73"/>
        <v>3.2100000000000005E-29</v>
      </c>
      <c r="FK134" s="207"/>
      <c r="FL134" s="207"/>
      <c r="FM134" s="207"/>
      <c r="FN134" s="207"/>
      <c r="FO134" s="207">
        <v>0</v>
      </c>
      <c r="FP134" s="207"/>
      <c r="FQ134" s="207"/>
      <c r="FR134" s="207"/>
      <c r="FS134" s="207">
        <v>1.0000000000000001E-30</v>
      </c>
      <c r="FT134" s="209">
        <v>25.68</v>
      </c>
      <c r="FU134" s="209">
        <f t="shared" si="74"/>
        <v>2.5680000000000004E-29</v>
      </c>
      <c r="FV134" s="207"/>
      <c r="FW134" s="207"/>
      <c r="FX134" s="207"/>
      <c r="FY134" s="207"/>
      <c r="FZ134" s="207">
        <v>0</v>
      </c>
      <c r="GA134" s="207"/>
      <c r="GB134" s="207"/>
      <c r="GC134" s="207"/>
      <c r="GD134" s="207">
        <v>0</v>
      </c>
      <c r="GE134" s="209">
        <v>56.12</v>
      </c>
      <c r="GF134" s="209">
        <f t="shared" si="75"/>
        <v>0</v>
      </c>
      <c r="GG134" s="207"/>
      <c r="GH134" s="207"/>
      <c r="GI134" s="207"/>
      <c r="GJ134" s="207"/>
      <c r="GK134" s="207"/>
      <c r="GL134" s="207"/>
      <c r="GM134" s="207"/>
      <c r="GN134" s="207"/>
      <c r="GO134" s="207"/>
      <c r="GP134" s="207"/>
      <c r="GQ134" s="207"/>
      <c r="GR134" s="207"/>
      <c r="GS134" s="207"/>
      <c r="GT134" s="207"/>
      <c r="GU134" s="207"/>
      <c r="GV134" s="207"/>
      <c r="GW134" s="207"/>
      <c r="GX134" s="207" t="s">
        <v>918</v>
      </c>
      <c r="GY134" s="207">
        <v>0</v>
      </c>
      <c r="GZ134" s="207" t="s">
        <v>918</v>
      </c>
      <c r="HA134" s="207">
        <v>0</v>
      </c>
      <c r="HB134" s="207"/>
      <c r="HC134" s="207">
        <v>1</v>
      </c>
      <c r="HD134" s="207">
        <f t="shared" si="66"/>
        <v>800</v>
      </c>
      <c r="HE134" s="207">
        <v>1</v>
      </c>
      <c r="HF134" s="207"/>
      <c r="HG134" s="207"/>
      <c r="HH134" s="207">
        <v>400</v>
      </c>
      <c r="HI134" s="209">
        <v>2.73</v>
      </c>
      <c r="HJ134" s="209">
        <f t="shared" si="76"/>
        <v>1092</v>
      </c>
      <c r="HK134" s="207">
        <v>1</v>
      </c>
      <c r="HL134" s="207"/>
      <c r="HM134" s="207">
        <v>400</v>
      </c>
      <c r="HN134" s="209">
        <v>2.73</v>
      </c>
      <c r="HO134" s="209">
        <f t="shared" si="77"/>
        <v>1092</v>
      </c>
      <c r="HP134" s="207"/>
      <c r="HQ134" s="207"/>
      <c r="HR134" s="207"/>
      <c r="HS134" s="209">
        <v>2.73</v>
      </c>
      <c r="HT134" s="209">
        <f t="shared" si="78"/>
        <v>0</v>
      </c>
      <c r="HU134" s="207"/>
      <c r="HV134" s="207"/>
      <c r="HW134" s="207"/>
      <c r="HX134" s="209">
        <v>2.73</v>
      </c>
      <c r="HY134" s="209">
        <f t="shared" si="79"/>
        <v>0</v>
      </c>
      <c r="HZ134" s="207">
        <v>2</v>
      </c>
      <c r="IA134" s="209">
        <v>3890.25</v>
      </c>
      <c r="IB134" s="209">
        <f t="shared" si="80"/>
        <v>7780.5</v>
      </c>
      <c r="IC134" s="169"/>
      <c r="ID134" s="169"/>
      <c r="IE134" s="169"/>
      <c r="IF134" s="169"/>
      <c r="IG134" s="165"/>
      <c r="IH134" s="165"/>
      <c r="II134" s="165"/>
      <c r="IJ134" s="165"/>
      <c r="IK134" s="165"/>
      <c r="IL134" s="210"/>
      <c r="IM134" s="211">
        <f t="shared" ref="IM134:IM197" si="83">SUM(BN134,CM134,DL134,EK134,FJ134,FU134,GF134)</f>
        <v>5.7780000000000004E-29</v>
      </c>
      <c r="IN134" s="209">
        <v>7500</v>
      </c>
      <c r="IO134" s="212">
        <f t="shared" si="81"/>
        <v>1</v>
      </c>
      <c r="IP134" s="209">
        <f t="shared" ref="IP134:IP197" si="84">SUM(IB134,HT134,HY134,HO134,HJ134)</f>
        <v>9964.5</v>
      </c>
      <c r="IQ134" s="209">
        <v>10000</v>
      </c>
      <c r="IR134" s="212">
        <f t="shared" si="82"/>
        <v>1</v>
      </c>
      <c r="IS134" s="213"/>
      <c r="IT134" s="291"/>
      <c r="IV134" s="66" t="s">
        <v>5548</v>
      </c>
      <c r="IW134" s="66" t="s">
        <v>5549</v>
      </c>
    </row>
    <row r="135" spans="1:257" x14ac:dyDescent="0.4">
      <c r="A135" s="158">
        <f t="shared" ref="A135:A156" si="85">+A134+1</f>
        <v>66</v>
      </c>
      <c r="B135" s="156" t="s">
        <v>887</v>
      </c>
      <c r="C135" s="219">
        <v>129</v>
      </c>
      <c r="D135" s="370">
        <v>7251</v>
      </c>
      <c r="E135" s="374">
        <v>32843</v>
      </c>
      <c r="F135" s="225" t="s">
        <v>5550</v>
      </c>
      <c r="G135" s="251">
        <v>3</v>
      </c>
      <c r="H135" s="156"/>
      <c r="I135" s="156" t="s">
        <v>1191</v>
      </c>
      <c r="J135" s="158" t="s">
        <v>1209</v>
      </c>
      <c r="K135" s="158"/>
      <c r="L135" s="158" t="s">
        <v>1211</v>
      </c>
      <c r="M135" s="158"/>
      <c r="N135" s="205">
        <v>51</v>
      </c>
      <c r="O135" s="158">
        <v>71</v>
      </c>
      <c r="P135" s="203" t="s">
        <v>5496</v>
      </c>
      <c r="Q135" s="158">
        <v>57</v>
      </c>
      <c r="R135" s="158"/>
      <c r="S135" s="158"/>
      <c r="T135" s="158"/>
      <c r="U135" s="158"/>
      <c r="V135" s="367"/>
      <c r="W135" s="366">
        <v>41647</v>
      </c>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t="s">
        <v>5364</v>
      </c>
      <c r="AU135" s="205">
        <v>51</v>
      </c>
      <c r="AV135" s="205">
        <v>20</v>
      </c>
      <c r="AW135" s="205">
        <f t="shared" si="67"/>
        <v>71</v>
      </c>
      <c r="AX135" s="205" t="s">
        <v>5496</v>
      </c>
      <c r="AY135" s="226">
        <v>33</v>
      </c>
      <c r="AZ135" s="205">
        <v>24</v>
      </c>
      <c r="BA135" s="205">
        <f t="shared" si="68"/>
        <v>57</v>
      </c>
      <c r="BB135" s="205"/>
      <c r="BC135" s="207">
        <v>1.0000000000000001E-17</v>
      </c>
      <c r="BD135" s="207">
        <v>9.9999999999999997E-29</v>
      </c>
      <c r="BE135" s="207">
        <v>1.0000000000000001E-30</v>
      </c>
      <c r="BF135" s="207">
        <v>0</v>
      </c>
      <c r="BG135" s="207"/>
      <c r="BH135" s="207">
        <v>0</v>
      </c>
      <c r="BI135" s="207"/>
      <c r="BJ135" s="207"/>
      <c r="BK135" s="207"/>
      <c r="BL135" s="208">
        <v>0</v>
      </c>
      <c r="BM135" s="209">
        <v>249.45</v>
      </c>
      <c r="BN135" s="209">
        <f t="shared" si="69"/>
        <v>0</v>
      </c>
      <c r="BO135" s="207"/>
      <c r="BP135" s="207"/>
      <c r="BQ135" s="207"/>
      <c r="BR135" s="207"/>
      <c r="BS135" s="207"/>
      <c r="BT135" s="207"/>
      <c r="BU135" s="207"/>
      <c r="BV135" s="207"/>
      <c r="BW135" s="207"/>
      <c r="BX135" s="207"/>
      <c r="BY135" s="207"/>
      <c r="BZ135" s="207"/>
      <c r="CA135" s="207"/>
      <c r="CB135" s="207"/>
      <c r="CC135" s="207"/>
      <c r="CD135" s="207"/>
      <c r="CE135" s="207"/>
      <c r="CF135" s="207"/>
      <c r="CG135" s="207">
        <v>0</v>
      </c>
      <c r="CH135" s="207"/>
      <c r="CI135" s="207"/>
      <c r="CJ135" s="207"/>
      <c r="CK135" s="207">
        <v>0</v>
      </c>
      <c r="CL135" s="209">
        <v>477.3</v>
      </c>
      <c r="CM135" s="209">
        <f t="shared" si="70"/>
        <v>0</v>
      </c>
      <c r="CN135" s="207"/>
      <c r="CO135" s="207"/>
      <c r="CP135" s="207"/>
      <c r="CQ135" s="207"/>
      <c r="CR135" s="207"/>
      <c r="CS135" s="207"/>
      <c r="CT135" s="207"/>
      <c r="CU135" s="207"/>
      <c r="CV135" s="207"/>
      <c r="CW135" s="207"/>
      <c r="CX135" s="207"/>
      <c r="CY135" s="207"/>
      <c r="CZ135" s="207"/>
      <c r="DA135" s="207"/>
      <c r="DB135" s="207"/>
      <c r="DC135" s="207"/>
      <c r="DD135" s="207"/>
      <c r="DE135" s="207"/>
      <c r="DF135" s="207">
        <v>0</v>
      </c>
      <c r="DG135" s="207"/>
      <c r="DH135" s="207"/>
      <c r="DI135" s="207"/>
      <c r="DJ135" s="207">
        <v>0</v>
      </c>
      <c r="DK135" s="209">
        <v>120.88</v>
      </c>
      <c r="DL135" s="209">
        <f t="shared" si="71"/>
        <v>0</v>
      </c>
      <c r="DM135" s="207"/>
      <c r="DN135" s="207"/>
      <c r="DO135" s="207"/>
      <c r="DP135" s="207"/>
      <c r="DQ135" s="207"/>
      <c r="DR135" s="207"/>
      <c r="DS135" s="207"/>
      <c r="DT135" s="207"/>
      <c r="DU135" s="207"/>
      <c r="DV135" s="207"/>
      <c r="DW135" s="207"/>
      <c r="DX135" s="207"/>
      <c r="DY135" s="207"/>
      <c r="DZ135" s="207"/>
      <c r="EA135" s="207"/>
      <c r="EB135" s="207"/>
      <c r="EC135" s="207"/>
      <c r="ED135" s="207"/>
      <c r="EE135" s="207">
        <v>0</v>
      </c>
      <c r="EF135" s="207"/>
      <c r="EG135" s="207"/>
      <c r="EH135" s="207"/>
      <c r="EI135" s="207">
        <v>0</v>
      </c>
      <c r="EJ135" s="209">
        <v>191.55</v>
      </c>
      <c r="EK135" s="209">
        <f t="shared" si="72"/>
        <v>0</v>
      </c>
      <c r="EL135" s="207"/>
      <c r="EM135" s="207"/>
      <c r="EN135" s="207"/>
      <c r="EO135" s="207"/>
      <c r="EP135" s="207"/>
      <c r="EQ135" s="207"/>
      <c r="ER135" s="207"/>
      <c r="ES135" s="207"/>
      <c r="ET135" s="207"/>
      <c r="EU135" s="207"/>
      <c r="EV135" s="207"/>
      <c r="EW135" s="207"/>
      <c r="EX135" s="207"/>
      <c r="EY135" s="207"/>
      <c r="EZ135" s="207"/>
      <c r="FA135" s="207"/>
      <c r="FB135" s="207"/>
      <c r="FC135" s="207"/>
      <c r="FD135" s="207">
        <v>0</v>
      </c>
      <c r="FE135" s="207"/>
      <c r="FF135" s="207"/>
      <c r="FG135" s="207"/>
      <c r="FH135" s="207">
        <v>0</v>
      </c>
      <c r="FI135" s="209">
        <v>32.1</v>
      </c>
      <c r="FJ135" s="209">
        <f t="shared" si="73"/>
        <v>0</v>
      </c>
      <c r="FK135" s="207"/>
      <c r="FL135" s="207"/>
      <c r="FM135" s="207"/>
      <c r="FN135" s="207"/>
      <c r="FO135" s="207">
        <v>0</v>
      </c>
      <c r="FP135" s="207"/>
      <c r="FQ135" s="207"/>
      <c r="FR135" s="207" t="s">
        <v>5551</v>
      </c>
      <c r="FS135" s="207">
        <v>0</v>
      </c>
      <c r="FT135" s="209">
        <v>25.68</v>
      </c>
      <c r="FU135" s="209">
        <f t="shared" si="74"/>
        <v>0</v>
      </c>
      <c r="FV135" s="207"/>
      <c r="FW135" s="207"/>
      <c r="FX135" s="207"/>
      <c r="FY135" s="207"/>
      <c r="FZ135" s="207">
        <v>0</v>
      </c>
      <c r="GA135" s="207"/>
      <c r="GB135" s="207"/>
      <c r="GC135" s="207"/>
      <c r="GD135" s="207">
        <v>0</v>
      </c>
      <c r="GE135" s="209">
        <v>56.12</v>
      </c>
      <c r="GF135" s="209">
        <f t="shared" si="75"/>
        <v>0</v>
      </c>
      <c r="GG135" s="207"/>
      <c r="GH135" s="207"/>
      <c r="GI135" s="207"/>
      <c r="GJ135" s="207"/>
      <c r="GK135" s="207"/>
      <c r="GL135" s="207"/>
      <c r="GM135" s="207"/>
      <c r="GN135" s="207"/>
      <c r="GO135" s="207"/>
      <c r="GP135" s="207"/>
      <c r="GQ135" s="207"/>
      <c r="GR135" s="207"/>
      <c r="GS135" s="207"/>
      <c r="GT135" s="207"/>
      <c r="GU135" s="207"/>
      <c r="GV135" s="207"/>
      <c r="GW135" s="207"/>
      <c r="GX135" s="207" t="s">
        <v>918</v>
      </c>
      <c r="GY135" s="207">
        <v>0</v>
      </c>
      <c r="GZ135" s="207" t="s">
        <v>918</v>
      </c>
      <c r="HA135" s="207">
        <v>0</v>
      </c>
      <c r="HB135" s="207"/>
      <c r="HC135" s="207">
        <v>0</v>
      </c>
      <c r="HD135" s="207">
        <f t="shared" si="66"/>
        <v>0</v>
      </c>
      <c r="HE135" s="207"/>
      <c r="HF135" s="207"/>
      <c r="HG135" s="207"/>
      <c r="HH135" s="207">
        <v>0</v>
      </c>
      <c r="HI135" s="209">
        <v>2.73</v>
      </c>
      <c r="HJ135" s="209">
        <f t="shared" si="76"/>
        <v>0</v>
      </c>
      <c r="HK135" s="207"/>
      <c r="HL135" s="207"/>
      <c r="HM135" s="207">
        <v>0</v>
      </c>
      <c r="HN135" s="209">
        <v>2.73</v>
      </c>
      <c r="HO135" s="209">
        <f t="shared" si="77"/>
        <v>0</v>
      </c>
      <c r="HP135" s="207"/>
      <c r="HQ135" s="207"/>
      <c r="HR135" s="207"/>
      <c r="HS135" s="209">
        <v>2.73</v>
      </c>
      <c r="HT135" s="209">
        <f t="shared" si="78"/>
        <v>0</v>
      </c>
      <c r="HU135" s="207"/>
      <c r="HV135" s="207"/>
      <c r="HW135" s="207"/>
      <c r="HX135" s="209">
        <v>2.73</v>
      </c>
      <c r="HY135" s="209">
        <f t="shared" si="79"/>
        <v>0</v>
      </c>
      <c r="HZ135" s="207">
        <v>0</v>
      </c>
      <c r="IA135" s="209">
        <v>3890.25</v>
      </c>
      <c r="IB135" s="209">
        <f t="shared" si="80"/>
        <v>0</v>
      </c>
      <c r="IC135" s="169">
        <v>40</v>
      </c>
      <c r="ID135" s="169"/>
      <c r="IE135" s="169"/>
      <c r="IF135" s="169"/>
      <c r="IG135" s="165"/>
      <c r="IH135" s="165"/>
      <c r="II135" s="165"/>
      <c r="IJ135" s="165"/>
      <c r="IK135" s="165"/>
      <c r="IL135" s="210"/>
      <c r="IM135" s="211">
        <f t="shared" si="83"/>
        <v>0</v>
      </c>
      <c r="IN135" s="209">
        <v>7500</v>
      </c>
      <c r="IO135" s="212">
        <f t="shared" si="81"/>
        <v>0</v>
      </c>
      <c r="IP135" s="209">
        <f t="shared" si="84"/>
        <v>0</v>
      </c>
      <c r="IQ135" s="209">
        <v>10000</v>
      </c>
      <c r="IR135" s="212">
        <f t="shared" si="82"/>
        <v>0</v>
      </c>
      <c r="IS135" s="213" t="s">
        <v>5552</v>
      </c>
      <c r="IT135" s="291"/>
      <c r="IV135" s="66">
        <v>6387</v>
      </c>
      <c r="IW135" s="66" t="s">
        <v>5553</v>
      </c>
    </row>
    <row r="136" spans="1:257" x14ac:dyDescent="0.4">
      <c r="A136" s="158">
        <f t="shared" si="85"/>
        <v>67</v>
      </c>
      <c r="B136" s="156" t="s">
        <v>887</v>
      </c>
      <c r="C136" s="219">
        <v>131</v>
      </c>
      <c r="D136" s="219">
        <v>79055</v>
      </c>
      <c r="E136" s="374">
        <v>33080</v>
      </c>
      <c r="F136" s="232" t="s">
        <v>5554</v>
      </c>
      <c r="G136" s="251">
        <v>3</v>
      </c>
      <c r="H136" s="156"/>
      <c r="I136" s="156" t="s">
        <v>1191</v>
      </c>
      <c r="J136" s="158" t="s">
        <v>1229</v>
      </c>
      <c r="K136" s="158"/>
      <c r="L136" s="158" t="s">
        <v>1231</v>
      </c>
      <c r="M136" s="158"/>
      <c r="N136" s="205">
        <v>58</v>
      </c>
      <c r="O136" s="158">
        <v>78</v>
      </c>
      <c r="P136" s="203" t="s">
        <v>5441</v>
      </c>
      <c r="Q136" s="158">
        <v>54</v>
      </c>
      <c r="R136" s="158"/>
      <c r="S136" s="158"/>
      <c r="T136" s="158"/>
      <c r="U136" s="158"/>
      <c r="V136" s="367"/>
      <c r="W136" s="366">
        <v>41779</v>
      </c>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t="s">
        <v>5437</v>
      </c>
      <c r="AU136" s="205">
        <v>58</v>
      </c>
      <c r="AV136" s="205">
        <v>20</v>
      </c>
      <c r="AW136" s="205">
        <f t="shared" si="67"/>
        <v>78</v>
      </c>
      <c r="AX136" s="205" t="s">
        <v>5441</v>
      </c>
      <c r="AY136" s="226">
        <v>30</v>
      </c>
      <c r="AZ136" s="205">
        <v>24</v>
      </c>
      <c r="BA136" s="205">
        <f t="shared" si="68"/>
        <v>54</v>
      </c>
      <c r="BB136" s="205"/>
      <c r="BC136" s="207">
        <v>1.0000000000000001E-17</v>
      </c>
      <c r="BD136" s="207">
        <v>9.9999999999999997E-29</v>
      </c>
      <c r="BE136" s="207">
        <v>1.0000000000000001E-30</v>
      </c>
      <c r="BF136" s="207">
        <v>0</v>
      </c>
      <c r="BG136" s="207"/>
      <c r="BH136" s="207">
        <v>0</v>
      </c>
      <c r="BI136" s="207"/>
      <c r="BJ136" s="207"/>
      <c r="BK136" s="207"/>
      <c r="BL136" s="208">
        <v>0</v>
      </c>
      <c r="BM136" s="209">
        <v>249.45</v>
      </c>
      <c r="BN136" s="209">
        <f t="shared" si="69"/>
        <v>0</v>
      </c>
      <c r="BO136" s="207"/>
      <c r="BP136" s="207"/>
      <c r="BQ136" s="207"/>
      <c r="BR136" s="207"/>
      <c r="BS136" s="207"/>
      <c r="BT136" s="207"/>
      <c r="BU136" s="207"/>
      <c r="BV136" s="207"/>
      <c r="BW136" s="207"/>
      <c r="BX136" s="207"/>
      <c r="BY136" s="207"/>
      <c r="BZ136" s="207"/>
      <c r="CA136" s="207"/>
      <c r="CB136" s="207"/>
      <c r="CC136" s="207"/>
      <c r="CD136" s="207"/>
      <c r="CE136" s="207"/>
      <c r="CF136" s="207"/>
      <c r="CG136" s="207">
        <v>0</v>
      </c>
      <c r="CH136" s="207"/>
      <c r="CI136" s="207"/>
      <c r="CJ136" s="207"/>
      <c r="CK136" s="207">
        <v>0</v>
      </c>
      <c r="CL136" s="209">
        <v>477.3</v>
      </c>
      <c r="CM136" s="209">
        <f t="shared" si="70"/>
        <v>0</v>
      </c>
      <c r="CN136" s="207"/>
      <c r="CO136" s="207"/>
      <c r="CP136" s="207"/>
      <c r="CQ136" s="207"/>
      <c r="CR136" s="207"/>
      <c r="CS136" s="207"/>
      <c r="CT136" s="207"/>
      <c r="CU136" s="207"/>
      <c r="CV136" s="207"/>
      <c r="CW136" s="207"/>
      <c r="CX136" s="207"/>
      <c r="CY136" s="207"/>
      <c r="CZ136" s="207"/>
      <c r="DA136" s="207"/>
      <c r="DB136" s="207"/>
      <c r="DC136" s="207"/>
      <c r="DD136" s="207"/>
      <c r="DE136" s="207"/>
      <c r="DF136" s="207">
        <v>0</v>
      </c>
      <c r="DG136" s="207"/>
      <c r="DH136" s="207"/>
      <c r="DI136" s="207"/>
      <c r="DJ136" s="207">
        <v>0</v>
      </c>
      <c r="DK136" s="209">
        <v>120.88</v>
      </c>
      <c r="DL136" s="209">
        <f t="shared" si="71"/>
        <v>0</v>
      </c>
      <c r="DM136" s="207"/>
      <c r="DN136" s="207"/>
      <c r="DO136" s="207"/>
      <c r="DP136" s="207"/>
      <c r="DQ136" s="207"/>
      <c r="DR136" s="207"/>
      <c r="DS136" s="207"/>
      <c r="DT136" s="207"/>
      <c r="DU136" s="207"/>
      <c r="DV136" s="207"/>
      <c r="DW136" s="207"/>
      <c r="DX136" s="207"/>
      <c r="DY136" s="207"/>
      <c r="DZ136" s="207"/>
      <c r="EA136" s="207"/>
      <c r="EB136" s="207"/>
      <c r="EC136" s="207"/>
      <c r="ED136" s="207"/>
      <c r="EE136" s="207">
        <v>0</v>
      </c>
      <c r="EF136" s="207"/>
      <c r="EG136" s="207"/>
      <c r="EH136" s="207"/>
      <c r="EI136" s="207">
        <v>0</v>
      </c>
      <c r="EJ136" s="209">
        <v>191.55</v>
      </c>
      <c r="EK136" s="209">
        <f t="shared" si="72"/>
        <v>0</v>
      </c>
      <c r="EL136" s="207"/>
      <c r="EM136" s="207"/>
      <c r="EN136" s="207"/>
      <c r="EO136" s="207"/>
      <c r="EP136" s="207"/>
      <c r="EQ136" s="207"/>
      <c r="ER136" s="207"/>
      <c r="ES136" s="207"/>
      <c r="ET136" s="207"/>
      <c r="EU136" s="207"/>
      <c r="EV136" s="207"/>
      <c r="EW136" s="207"/>
      <c r="EX136" s="207"/>
      <c r="EY136" s="207"/>
      <c r="EZ136" s="207"/>
      <c r="FA136" s="207"/>
      <c r="FB136" s="207"/>
      <c r="FC136" s="207"/>
      <c r="FD136" s="207">
        <v>0</v>
      </c>
      <c r="FE136" s="207"/>
      <c r="FF136" s="207"/>
      <c r="FG136" s="207"/>
      <c r="FH136" s="207">
        <v>0</v>
      </c>
      <c r="FI136" s="209">
        <v>32.1</v>
      </c>
      <c r="FJ136" s="209">
        <f t="shared" si="73"/>
        <v>0</v>
      </c>
      <c r="FK136" s="207"/>
      <c r="FL136" s="207"/>
      <c r="FM136" s="207"/>
      <c r="FN136" s="207"/>
      <c r="FO136" s="207">
        <v>0</v>
      </c>
      <c r="FP136" s="207"/>
      <c r="FQ136" s="207"/>
      <c r="FR136" s="207"/>
      <c r="FS136" s="207">
        <v>0</v>
      </c>
      <c r="FT136" s="209">
        <v>25.68</v>
      </c>
      <c r="FU136" s="209">
        <f t="shared" si="74"/>
        <v>0</v>
      </c>
      <c r="FV136" s="207"/>
      <c r="FW136" s="207"/>
      <c r="FX136" s="207"/>
      <c r="FY136" s="207"/>
      <c r="FZ136" s="207">
        <v>0</v>
      </c>
      <c r="GA136" s="207"/>
      <c r="GB136" s="207"/>
      <c r="GC136" s="207"/>
      <c r="GD136" s="207">
        <v>0</v>
      </c>
      <c r="GE136" s="209">
        <v>56.12</v>
      </c>
      <c r="GF136" s="209">
        <f t="shared" si="75"/>
        <v>0</v>
      </c>
      <c r="GG136" s="207"/>
      <c r="GH136" s="207"/>
      <c r="GI136" s="207"/>
      <c r="GJ136" s="207"/>
      <c r="GK136" s="207"/>
      <c r="GL136" s="207"/>
      <c r="GM136" s="207"/>
      <c r="GN136" s="207"/>
      <c r="GO136" s="207"/>
      <c r="GP136" s="207"/>
      <c r="GQ136" s="207"/>
      <c r="GR136" s="207"/>
      <c r="GS136" s="207"/>
      <c r="GT136" s="207"/>
      <c r="GU136" s="207"/>
      <c r="GV136" s="207"/>
      <c r="GW136" s="207"/>
      <c r="GX136" s="207" t="s">
        <v>918</v>
      </c>
      <c r="GY136" s="207">
        <v>0</v>
      </c>
      <c r="GZ136" s="207" t="s">
        <v>918</v>
      </c>
      <c r="HA136" s="207">
        <v>0</v>
      </c>
      <c r="HB136" s="207">
        <v>1</v>
      </c>
      <c r="HC136" s="207">
        <v>1</v>
      </c>
      <c r="HD136" s="207">
        <f t="shared" si="66"/>
        <v>800</v>
      </c>
      <c r="HE136" s="207">
        <v>1</v>
      </c>
      <c r="HF136" s="207"/>
      <c r="HG136" s="207"/>
      <c r="HH136" s="207">
        <v>400</v>
      </c>
      <c r="HI136" s="209">
        <v>2.73</v>
      </c>
      <c r="HJ136" s="209">
        <f t="shared" si="76"/>
        <v>1092</v>
      </c>
      <c r="HK136" s="207">
        <v>1</v>
      </c>
      <c r="HL136" s="207"/>
      <c r="HM136" s="207">
        <v>400</v>
      </c>
      <c r="HN136" s="209">
        <v>2.73</v>
      </c>
      <c r="HO136" s="209">
        <f t="shared" si="77"/>
        <v>1092</v>
      </c>
      <c r="HP136" s="207"/>
      <c r="HQ136" s="207"/>
      <c r="HR136" s="207"/>
      <c r="HS136" s="209">
        <v>2.73</v>
      </c>
      <c r="HT136" s="209">
        <f t="shared" si="78"/>
        <v>0</v>
      </c>
      <c r="HU136" s="207"/>
      <c r="HV136" s="207"/>
      <c r="HW136" s="207"/>
      <c r="HX136" s="209">
        <v>2.73</v>
      </c>
      <c r="HY136" s="209">
        <f t="shared" si="79"/>
        <v>0</v>
      </c>
      <c r="HZ136" s="207">
        <v>2</v>
      </c>
      <c r="IA136" s="209">
        <v>3890.25</v>
      </c>
      <c r="IB136" s="209">
        <f t="shared" si="80"/>
        <v>7780.5</v>
      </c>
      <c r="IC136" s="169">
        <v>25</v>
      </c>
      <c r="ID136" s="169">
        <v>5</v>
      </c>
      <c r="IE136" s="169">
        <f>IC136-(0.5*AX136)-ID136</f>
        <v>7.75</v>
      </c>
      <c r="IF136" s="169" t="str">
        <f>IF(IE136&gt;0,"IN ROW","OUT OF ROW")</f>
        <v>IN ROW</v>
      </c>
      <c r="IG136" s="165"/>
      <c r="IH136" s="165">
        <v>2</v>
      </c>
      <c r="II136" s="165"/>
      <c r="IJ136" s="165"/>
      <c r="IK136" s="165"/>
      <c r="IL136" s="210"/>
      <c r="IM136" s="211">
        <f t="shared" si="83"/>
        <v>0</v>
      </c>
      <c r="IN136" s="209">
        <v>7500</v>
      </c>
      <c r="IO136" s="212">
        <f t="shared" si="81"/>
        <v>0</v>
      </c>
      <c r="IP136" s="209">
        <f t="shared" si="84"/>
        <v>9964.5</v>
      </c>
      <c r="IQ136" s="209">
        <v>10000</v>
      </c>
      <c r="IR136" s="212">
        <f t="shared" si="82"/>
        <v>1</v>
      </c>
      <c r="IS136" s="213" t="s">
        <v>5555</v>
      </c>
      <c r="IT136" s="291" t="s">
        <v>5556</v>
      </c>
      <c r="IV136" s="66" t="s">
        <v>5557</v>
      </c>
      <c r="IW136" s="66" t="s">
        <v>5558</v>
      </c>
    </row>
    <row r="137" spans="1:257" x14ac:dyDescent="0.4">
      <c r="A137" s="158">
        <f t="shared" si="85"/>
        <v>68</v>
      </c>
      <c r="B137" s="156" t="s">
        <v>887</v>
      </c>
      <c r="C137" s="156">
        <v>132</v>
      </c>
      <c r="D137" s="251">
        <v>7136</v>
      </c>
      <c r="E137" s="374">
        <v>33083</v>
      </c>
      <c r="F137" s="225" t="s">
        <v>5559</v>
      </c>
      <c r="G137" s="251">
        <v>3</v>
      </c>
      <c r="H137" s="156"/>
      <c r="I137" s="156" t="s">
        <v>1191</v>
      </c>
      <c r="J137" s="158" t="s">
        <v>1240</v>
      </c>
      <c r="K137" s="158"/>
      <c r="L137" s="158" t="s">
        <v>1242</v>
      </c>
      <c r="M137" s="158"/>
      <c r="N137" s="205">
        <v>48</v>
      </c>
      <c r="O137" s="158">
        <v>68</v>
      </c>
      <c r="P137" s="203" t="s">
        <v>5560</v>
      </c>
      <c r="Q137" s="158">
        <v>48</v>
      </c>
      <c r="R137" s="158"/>
      <c r="S137" s="158"/>
      <c r="T137" s="158"/>
      <c r="U137" s="158"/>
      <c r="V137" s="367"/>
      <c r="W137" s="366">
        <v>41787</v>
      </c>
      <c r="X137" s="158"/>
      <c r="Y137" s="158"/>
      <c r="Z137" s="158"/>
      <c r="AA137" s="158"/>
      <c r="AB137" s="158"/>
      <c r="AC137" s="158"/>
      <c r="AD137" s="158"/>
      <c r="AE137" s="158"/>
      <c r="AF137" s="158"/>
      <c r="AG137" s="158"/>
      <c r="AH137" s="158"/>
      <c r="AI137" s="158"/>
      <c r="AJ137" s="158"/>
      <c r="AK137" s="158"/>
      <c r="AL137" s="158"/>
      <c r="AM137" s="158"/>
      <c r="AN137" s="158"/>
      <c r="AO137" s="158"/>
      <c r="AP137" s="158"/>
      <c r="AQ137" s="158"/>
      <c r="AR137" s="158"/>
      <c r="AS137" s="158"/>
      <c r="AT137" s="158" t="s">
        <v>5437</v>
      </c>
      <c r="AU137" s="205">
        <v>48</v>
      </c>
      <c r="AV137" s="205">
        <v>20</v>
      </c>
      <c r="AW137" s="205">
        <f t="shared" si="67"/>
        <v>68</v>
      </c>
      <c r="AX137" s="205" t="s">
        <v>5560</v>
      </c>
      <c r="AY137" s="226">
        <v>24</v>
      </c>
      <c r="AZ137" s="205">
        <v>24</v>
      </c>
      <c r="BA137" s="205">
        <f t="shared" si="68"/>
        <v>48</v>
      </c>
      <c r="BB137" s="205"/>
      <c r="BC137" s="207">
        <v>1.0000000000000001E-17</v>
      </c>
      <c r="BD137" s="207">
        <v>9.9999999999999997E-29</v>
      </c>
      <c r="BE137" s="207">
        <v>1.0000000000000001E-30</v>
      </c>
      <c r="BF137" s="207">
        <v>2</v>
      </c>
      <c r="BG137" s="207"/>
      <c r="BH137" s="207"/>
      <c r="BI137" s="207"/>
      <c r="BJ137" s="207"/>
      <c r="BK137" s="207"/>
      <c r="BL137" s="208">
        <v>0</v>
      </c>
      <c r="BM137" s="209">
        <v>249.45</v>
      </c>
      <c r="BN137" s="209">
        <f t="shared" si="69"/>
        <v>0</v>
      </c>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v>0</v>
      </c>
      <c r="CL137" s="209">
        <v>477.3</v>
      </c>
      <c r="CM137" s="209">
        <f t="shared" si="70"/>
        <v>0</v>
      </c>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v>0</v>
      </c>
      <c r="DK137" s="209">
        <v>120.88</v>
      </c>
      <c r="DL137" s="209">
        <f t="shared" si="71"/>
        <v>0</v>
      </c>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v>0</v>
      </c>
      <c r="EJ137" s="209">
        <v>191.55</v>
      </c>
      <c r="EK137" s="209">
        <f t="shared" si="72"/>
        <v>0</v>
      </c>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v>0</v>
      </c>
      <c r="FI137" s="209">
        <v>32.1</v>
      </c>
      <c r="FJ137" s="209">
        <f t="shared" si="73"/>
        <v>0</v>
      </c>
      <c r="FK137" s="207"/>
      <c r="FL137" s="207"/>
      <c r="FM137" s="207"/>
      <c r="FN137" s="207"/>
      <c r="FO137" s="207"/>
      <c r="FP137" s="207"/>
      <c r="FQ137" s="207"/>
      <c r="FR137" s="207"/>
      <c r="FS137" s="207">
        <v>0</v>
      </c>
      <c r="FT137" s="209">
        <v>25.68</v>
      </c>
      <c r="FU137" s="209">
        <f t="shared" si="74"/>
        <v>0</v>
      </c>
      <c r="FV137" s="207"/>
      <c r="FW137" s="207"/>
      <c r="FX137" s="207"/>
      <c r="FY137" s="207"/>
      <c r="FZ137" s="207"/>
      <c r="GA137" s="207"/>
      <c r="GB137" s="207"/>
      <c r="GC137" s="207"/>
      <c r="GD137" s="207"/>
      <c r="GE137" s="209">
        <v>56.12</v>
      </c>
      <c r="GF137" s="209">
        <f t="shared" si="75"/>
        <v>0</v>
      </c>
      <c r="GG137" s="207"/>
      <c r="GH137" s="207"/>
      <c r="GI137" s="207"/>
      <c r="GJ137" s="207"/>
      <c r="GK137" s="207"/>
      <c r="GL137" s="207"/>
      <c r="GM137" s="207"/>
      <c r="GN137" s="207"/>
      <c r="GO137" s="207"/>
      <c r="GP137" s="207"/>
      <c r="GQ137" s="207"/>
      <c r="GR137" s="207"/>
      <c r="GS137" s="207"/>
      <c r="GT137" s="207"/>
      <c r="GU137" s="207"/>
      <c r="GV137" s="207"/>
      <c r="GW137" s="207"/>
      <c r="GX137" s="207" t="s">
        <v>918</v>
      </c>
      <c r="GY137" s="207">
        <v>0</v>
      </c>
      <c r="GZ137" s="207" t="s">
        <v>918</v>
      </c>
      <c r="HA137" s="207">
        <v>0</v>
      </c>
      <c r="HB137" s="207"/>
      <c r="HC137" s="207"/>
      <c r="HD137" s="207">
        <f t="shared" si="66"/>
        <v>0</v>
      </c>
      <c r="HE137" s="207"/>
      <c r="HF137" s="207"/>
      <c r="HG137" s="207"/>
      <c r="HH137" s="207">
        <v>0</v>
      </c>
      <c r="HI137" s="209">
        <v>2.73</v>
      </c>
      <c r="HJ137" s="209">
        <f t="shared" si="76"/>
        <v>0</v>
      </c>
      <c r="HK137" s="207"/>
      <c r="HL137" s="207"/>
      <c r="HM137" s="207">
        <v>0</v>
      </c>
      <c r="HN137" s="209">
        <v>2.73</v>
      </c>
      <c r="HO137" s="209">
        <f t="shared" si="77"/>
        <v>0</v>
      </c>
      <c r="HP137" s="207"/>
      <c r="HQ137" s="207"/>
      <c r="HR137" s="207"/>
      <c r="HS137" s="209">
        <v>2.73</v>
      </c>
      <c r="HT137" s="209">
        <f t="shared" si="78"/>
        <v>0</v>
      </c>
      <c r="HU137" s="207"/>
      <c r="HV137" s="207"/>
      <c r="HW137" s="207"/>
      <c r="HX137" s="209">
        <v>2.73</v>
      </c>
      <c r="HY137" s="209">
        <f t="shared" si="79"/>
        <v>0</v>
      </c>
      <c r="HZ137" s="207">
        <v>0</v>
      </c>
      <c r="IA137" s="209">
        <v>3890.25</v>
      </c>
      <c r="IB137" s="209">
        <f t="shared" si="80"/>
        <v>0</v>
      </c>
      <c r="IC137" s="169">
        <v>25</v>
      </c>
      <c r="ID137" s="169"/>
      <c r="IE137" s="169"/>
      <c r="IF137" s="169"/>
      <c r="IG137" s="165"/>
      <c r="IH137" s="165"/>
      <c r="II137" s="165"/>
      <c r="IJ137" s="165"/>
      <c r="IK137" s="165"/>
      <c r="IL137" s="210"/>
      <c r="IM137" s="211">
        <f t="shared" si="83"/>
        <v>0</v>
      </c>
      <c r="IN137" s="209">
        <v>7500</v>
      </c>
      <c r="IO137" s="212">
        <f t="shared" si="81"/>
        <v>0</v>
      </c>
      <c r="IP137" s="209">
        <f t="shared" si="84"/>
        <v>0</v>
      </c>
      <c r="IQ137" s="209">
        <v>10000</v>
      </c>
      <c r="IR137" s="212">
        <f t="shared" si="82"/>
        <v>0</v>
      </c>
      <c r="IS137" s="213" t="s">
        <v>5561</v>
      </c>
      <c r="IT137" s="291"/>
      <c r="IV137" s="66" t="s">
        <v>5562</v>
      </c>
      <c r="IW137" s="66" t="s">
        <v>5563</v>
      </c>
    </row>
    <row r="138" spans="1:257" x14ac:dyDescent="0.4">
      <c r="A138" s="158">
        <f t="shared" si="85"/>
        <v>69</v>
      </c>
      <c r="B138" s="156" t="s">
        <v>887</v>
      </c>
      <c r="C138" s="156">
        <v>133</v>
      </c>
      <c r="D138" s="156">
        <v>7347</v>
      </c>
      <c r="E138" s="374">
        <v>33180</v>
      </c>
      <c r="F138" s="225" t="s">
        <v>5564</v>
      </c>
      <c r="G138" s="251">
        <v>3</v>
      </c>
      <c r="H138" s="156"/>
      <c r="I138" s="156" t="s">
        <v>1191</v>
      </c>
      <c r="J138" s="158" t="s">
        <v>1254</v>
      </c>
      <c r="K138" s="158"/>
      <c r="L138" s="158" t="s">
        <v>1256</v>
      </c>
      <c r="M138" s="158"/>
      <c r="N138" s="205">
        <v>43</v>
      </c>
      <c r="O138" s="158">
        <v>63</v>
      </c>
      <c r="P138" s="203" t="s">
        <v>5377</v>
      </c>
      <c r="Q138" s="158">
        <v>52</v>
      </c>
      <c r="R138" s="158"/>
      <c r="S138" s="158"/>
      <c r="T138" s="158"/>
      <c r="U138" s="158"/>
      <c r="V138" s="367"/>
      <c r="W138" s="366">
        <v>41814</v>
      </c>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t="s">
        <v>5369</v>
      </c>
      <c r="AU138" s="205">
        <v>43</v>
      </c>
      <c r="AV138" s="205">
        <v>20</v>
      </c>
      <c r="AW138" s="205">
        <f t="shared" si="67"/>
        <v>63</v>
      </c>
      <c r="AX138" s="205" t="s">
        <v>5377</v>
      </c>
      <c r="AY138" s="226">
        <v>28</v>
      </c>
      <c r="AZ138" s="205">
        <v>24</v>
      </c>
      <c r="BA138" s="205">
        <f t="shared" si="68"/>
        <v>52</v>
      </c>
      <c r="BB138" s="205"/>
      <c r="BC138" s="207">
        <v>1.0000000000000001E-17</v>
      </c>
      <c r="BD138" s="207">
        <v>9.9999999999999997E-29</v>
      </c>
      <c r="BE138" s="207">
        <v>1.0000000000000001E-30</v>
      </c>
      <c r="BF138" s="207">
        <v>0</v>
      </c>
      <c r="BG138" s="207"/>
      <c r="BH138" s="207">
        <v>0</v>
      </c>
      <c r="BI138" s="207"/>
      <c r="BJ138" s="207"/>
      <c r="BK138" s="207"/>
      <c r="BL138" s="208">
        <v>0</v>
      </c>
      <c r="BM138" s="209">
        <v>249.45</v>
      </c>
      <c r="BN138" s="209">
        <f t="shared" si="69"/>
        <v>0</v>
      </c>
      <c r="BO138" s="207"/>
      <c r="BP138" s="207"/>
      <c r="BQ138" s="207"/>
      <c r="BR138" s="207"/>
      <c r="BS138" s="207"/>
      <c r="BT138" s="207"/>
      <c r="BU138" s="207"/>
      <c r="BV138" s="207"/>
      <c r="BW138" s="207"/>
      <c r="BX138" s="207"/>
      <c r="BY138" s="207"/>
      <c r="BZ138" s="207"/>
      <c r="CA138" s="207"/>
      <c r="CB138" s="207"/>
      <c r="CC138" s="207"/>
      <c r="CD138" s="207"/>
      <c r="CE138" s="207"/>
      <c r="CF138" s="207"/>
      <c r="CG138" s="207">
        <v>0</v>
      </c>
      <c r="CH138" s="207"/>
      <c r="CI138" s="207"/>
      <c r="CJ138" s="207"/>
      <c r="CK138" s="207">
        <v>0</v>
      </c>
      <c r="CL138" s="209">
        <v>477.3</v>
      </c>
      <c r="CM138" s="209">
        <f t="shared" si="70"/>
        <v>0</v>
      </c>
      <c r="CN138" s="207"/>
      <c r="CO138" s="207"/>
      <c r="CP138" s="207"/>
      <c r="CQ138" s="207"/>
      <c r="CR138" s="207"/>
      <c r="CS138" s="207"/>
      <c r="CT138" s="207"/>
      <c r="CU138" s="207"/>
      <c r="CV138" s="207"/>
      <c r="CW138" s="207"/>
      <c r="CX138" s="207"/>
      <c r="CY138" s="207"/>
      <c r="CZ138" s="207"/>
      <c r="DA138" s="207"/>
      <c r="DB138" s="207"/>
      <c r="DC138" s="207"/>
      <c r="DD138" s="207"/>
      <c r="DE138" s="207"/>
      <c r="DF138" s="207">
        <v>0</v>
      </c>
      <c r="DG138" s="207"/>
      <c r="DH138" s="207"/>
      <c r="DI138" s="207"/>
      <c r="DJ138" s="207">
        <v>0</v>
      </c>
      <c r="DK138" s="209">
        <v>120.88</v>
      </c>
      <c r="DL138" s="209">
        <f t="shared" si="71"/>
        <v>0</v>
      </c>
      <c r="DM138" s="207"/>
      <c r="DN138" s="207"/>
      <c r="DO138" s="207"/>
      <c r="DP138" s="207"/>
      <c r="DQ138" s="207"/>
      <c r="DR138" s="207"/>
      <c r="DS138" s="207"/>
      <c r="DT138" s="207"/>
      <c r="DU138" s="207"/>
      <c r="DV138" s="207"/>
      <c r="DW138" s="207"/>
      <c r="DX138" s="207"/>
      <c r="DY138" s="207"/>
      <c r="DZ138" s="207"/>
      <c r="EA138" s="207"/>
      <c r="EB138" s="207"/>
      <c r="EC138" s="207"/>
      <c r="ED138" s="207"/>
      <c r="EE138" s="207">
        <v>0</v>
      </c>
      <c r="EF138" s="207"/>
      <c r="EG138" s="207"/>
      <c r="EH138" s="207"/>
      <c r="EI138" s="207">
        <v>0</v>
      </c>
      <c r="EJ138" s="209">
        <v>191.55</v>
      </c>
      <c r="EK138" s="209">
        <f t="shared" si="72"/>
        <v>0</v>
      </c>
      <c r="EL138" s="207"/>
      <c r="EM138" s="207"/>
      <c r="EN138" s="207"/>
      <c r="EO138" s="207"/>
      <c r="EP138" s="207"/>
      <c r="EQ138" s="207"/>
      <c r="ER138" s="207"/>
      <c r="ES138" s="207"/>
      <c r="ET138" s="207"/>
      <c r="EU138" s="207"/>
      <c r="EV138" s="207"/>
      <c r="EW138" s="207"/>
      <c r="EX138" s="207"/>
      <c r="EY138" s="207"/>
      <c r="EZ138" s="207"/>
      <c r="FA138" s="207"/>
      <c r="FB138" s="207"/>
      <c r="FC138" s="207" t="s">
        <v>4980</v>
      </c>
      <c r="FD138" s="207">
        <v>0</v>
      </c>
      <c r="FE138" s="207"/>
      <c r="FF138" s="207"/>
      <c r="FG138" s="207" t="s">
        <v>5551</v>
      </c>
      <c r="FH138" s="207">
        <v>0</v>
      </c>
      <c r="FI138" s="209">
        <v>32.1</v>
      </c>
      <c r="FJ138" s="209">
        <f t="shared" si="73"/>
        <v>0</v>
      </c>
      <c r="FK138" s="207"/>
      <c r="FL138" s="207"/>
      <c r="FM138" s="207"/>
      <c r="FN138" s="207"/>
      <c r="FO138" s="207">
        <v>0</v>
      </c>
      <c r="FP138" s="207"/>
      <c r="FQ138" s="207"/>
      <c r="FR138" s="207"/>
      <c r="FS138" s="207">
        <v>0</v>
      </c>
      <c r="FT138" s="209">
        <v>25.68</v>
      </c>
      <c r="FU138" s="209">
        <f t="shared" si="74"/>
        <v>0</v>
      </c>
      <c r="FV138" s="207"/>
      <c r="FW138" s="207"/>
      <c r="FX138" s="207"/>
      <c r="FY138" s="207"/>
      <c r="FZ138" s="207">
        <v>0</v>
      </c>
      <c r="GA138" s="207"/>
      <c r="GB138" s="207"/>
      <c r="GC138" s="207"/>
      <c r="GD138" s="207">
        <v>0</v>
      </c>
      <c r="GE138" s="209">
        <v>56.12</v>
      </c>
      <c r="GF138" s="209">
        <f t="shared" si="75"/>
        <v>0</v>
      </c>
      <c r="GG138" s="207"/>
      <c r="GH138" s="207"/>
      <c r="GI138" s="207"/>
      <c r="GJ138" s="207"/>
      <c r="GK138" s="207"/>
      <c r="GL138" s="207"/>
      <c r="GM138" s="207"/>
      <c r="GN138" s="207"/>
      <c r="GO138" s="207"/>
      <c r="GP138" s="207"/>
      <c r="GQ138" s="207"/>
      <c r="GR138" s="207"/>
      <c r="GS138" s="207"/>
      <c r="GT138" s="207"/>
      <c r="GU138" s="207"/>
      <c r="GV138" s="207"/>
      <c r="GW138" s="207"/>
      <c r="GX138" s="207" t="s">
        <v>918</v>
      </c>
      <c r="GY138" s="207">
        <v>0</v>
      </c>
      <c r="GZ138" s="207" t="s">
        <v>918</v>
      </c>
      <c r="HA138" s="207">
        <v>0</v>
      </c>
      <c r="HB138" s="207"/>
      <c r="HC138" s="207">
        <v>1</v>
      </c>
      <c r="HD138" s="207">
        <f t="shared" si="66"/>
        <v>1200</v>
      </c>
      <c r="HE138" s="207">
        <v>1</v>
      </c>
      <c r="HF138" s="207"/>
      <c r="HG138" s="207"/>
      <c r="HH138" s="207">
        <v>400</v>
      </c>
      <c r="HI138" s="209">
        <v>2.73</v>
      </c>
      <c r="HJ138" s="209">
        <f t="shared" si="76"/>
        <v>1092</v>
      </c>
      <c r="HK138" s="207">
        <v>1</v>
      </c>
      <c r="HL138" s="207"/>
      <c r="HM138" s="207">
        <v>400</v>
      </c>
      <c r="HN138" s="209">
        <v>2.73</v>
      </c>
      <c r="HO138" s="209">
        <f t="shared" si="77"/>
        <v>1092</v>
      </c>
      <c r="HP138" s="207">
        <v>1</v>
      </c>
      <c r="HQ138" s="207"/>
      <c r="HR138" s="207">
        <v>400</v>
      </c>
      <c r="HS138" s="209">
        <v>2.73</v>
      </c>
      <c r="HT138" s="209">
        <f t="shared" si="78"/>
        <v>1092</v>
      </c>
      <c r="HU138" s="207"/>
      <c r="HV138" s="207"/>
      <c r="HW138" s="207"/>
      <c r="HX138" s="209">
        <v>2.73</v>
      </c>
      <c r="HY138" s="209">
        <f t="shared" si="79"/>
        <v>0</v>
      </c>
      <c r="HZ138" s="207">
        <v>3</v>
      </c>
      <c r="IA138" s="209">
        <v>3890.25</v>
      </c>
      <c r="IB138" s="209">
        <f t="shared" si="80"/>
        <v>11670.75</v>
      </c>
      <c r="IC138" s="169">
        <v>25</v>
      </c>
      <c r="ID138" s="169"/>
      <c r="IE138" s="169"/>
      <c r="IF138" s="169"/>
      <c r="IG138" s="165"/>
      <c r="IH138" s="165">
        <v>3</v>
      </c>
      <c r="II138" s="165"/>
      <c r="IJ138" s="165"/>
      <c r="IK138" s="165"/>
      <c r="IL138" s="210"/>
      <c r="IM138" s="211">
        <f t="shared" si="83"/>
        <v>0</v>
      </c>
      <c r="IN138" s="209">
        <v>7500</v>
      </c>
      <c r="IO138" s="212">
        <f t="shared" si="81"/>
        <v>0</v>
      </c>
      <c r="IP138" s="209">
        <f t="shared" si="84"/>
        <v>14946.75</v>
      </c>
      <c r="IQ138" s="209">
        <v>10000</v>
      </c>
      <c r="IR138" s="212">
        <f t="shared" si="82"/>
        <v>2</v>
      </c>
      <c r="IS138" s="213" t="s">
        <v>5555</v>
      </c>
      <c r="IT138" s="291"/>
      <c r="IV138" s="66">
        <v>97586</v>
      </c>
      <c r="IW138" s="66" t="s">
        <v>5565</v>
      </c>
    </row>
    <row r="139" spans="1:257" x14ac:dyDescent="0.4">
      <c r="A139" s="158">
        <f t="shared" si="85"/>
        <v>70</v>
      </c>
      <c r="B139" s="156" t="s">
        <v>887</v>
      </c>
      <c r="C139" s="156">
        <v>137</v>
      </c>
      <c r="D139" s="251">
        <v>83478</v>
      </c>
      <c r="E139" s="251">
        <v>33478</v>
      </c>
      <c r="F139" s="225" t="s">
        <v>5566</v>
      </c>
      <c r="G139" s="251">
        <v>3</v>
      </c>
      <c r="H139" s="156"/>
      <c r="I139" s="156" t="s">
        <v>1267</v>
      </c>
      <c r="J139" s="158" t="s">
        <v>1283</v>
      </c>
      <c r="K139" s="158"/>
      <c r="L139" s="158" t="s">
        <v>1285</v>
      </c>
      <c r="M139" s="158"/>
      <c r="N139" s="205">
        <v>80</v>
      </c>
      <c r="O139" s="158">
        <v>100</v>
      </c>
      <c r="P139" s="203" t="s">
        <v>5567</v>
      </c>
      <c r="Q139" s="158">
        <v>52</v>
      </c>
      <c r="R139" s="158"/>
      <c r="S139" s="158"/>
      <c r="T139" s="158"/>
      <c r="U139" s="158"/>
      <c r="V139" s="367"/>
      <c r="W139" s="366">
        <v>41736</v>
      </c>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t="s">
        <v>5437</v>
      </c>
      <c r="AU139" s="205">
        <v>80</v>
      </c>
      <c r="AV139" s="205">
        <v>20</v>
      </c>
      <c r="AW139" s="205">
        <f t="shared" si="67"/>
        <v>100</v>
      </c>
      <c r="AX139" s="205" t="s">
        <v>5567</v>
      </c>
      <c r="AY139" s="226">
        <v>28</v>
      </c>
      <c r="AZ139" s="205">
        <v>24</v>
      </c>
      <c r="BA139" s="205">
        <f t="shared" si="68"/>
        <v>52</v>
      </c>
      <c r="BB139" s="205"/>
      <c r="BC139" s="207">
        <v>1.0000000000000001E-17</v>
      </c>
      <c r="BD139" s="207">
        <v>9.9999999999999997E-29</v>
      </c>
      <c r="BE139" s="207">
        <v>1.0000000000000001E-30</v>
      </c>
      <c r="BF139" s="207">
        <v>0</v>
      </c>
      <c r="BG139" s="207"/>
      <c r="BH139" s="207">
        <v>0</v>
      </c>
      <c r="BI139" s="207"/>
      <c r="BJ139" s="207"/>
      <c r="BK139" s="207"/>
      <c r="BL139" s="208">
        <v>0</v>
      </c>
      <c r="BM139" s="209">
        <v>249.45</v>
      </c>
      <c r="BN139" s="209">
        <f t="shared" si="69"/>
        <v>0</v>
      </c>
      <c r="BO139" s="207"/>
      <c r="BP139" s="207"/>
      <c r="BQ139" s="207"/>
      <c r="BR139" s="207"/>
      <c r="BS139" s="207"/>
      <c r="BT139" s="207"/>
      <c r="BU139" s="207"/>
      <c r="BV139" s="207"/>
      <c r="BW139" s="207"/>
      <c r="BX139" s="207"/>
      <c r="BY139" s="207"/>
      <c r="BZ139" s="207"/>
      <c r="CA139" s="207"/>
      <c r="CB139" s="207"/>
      <c r="CC139" s="207"/>
      <c r="CD139" s="207"/>
      <c r="CE139" s="207"/>
      <c r="CF139" s="207"/>
      <c r="CG139" s="207">
        <v>0</v>
      </c>
      <c r="CH139" s="207"/>
      <c r="CI139" s="207"/>
      <c r="CJ139" s="207"/>
      <c r="CK139" s="207">
        <v>0</v>
      </c>
      <c r="CL139" s="209">
        <v>477.3</v>
      </c>
      <c r="CM139" s="209">
        <f t="shared" si="70"/>
        <v>0</v>
      </c>
      <c r="CN139" s="207"/>
      <c r="CO139" s="207"/>
      <c r="CP139" s="207"/>
      <c r="CQ139" s="207"/>
      <c r="CR139" s="207"/>
      <c r="CS139" s="207"/>
      <c r="CT139" s="207"/>
      <c r="CU139" s="207"/>
      <c r="CV139" s="207"/>
      <c r="CW139" s="207"/>
      <c r="CX139" s="207"/>
      <c r="CY139" s="207"/>
      <c r="CZ139" s="207"/>
      <c r="DA139" s="207"/>
      <c r="DB139" s="207"/>
      <c r="DC139" s="207"/>
      <c r="DD139" s="207"/>
      <c r="DE139" s="207"/>
      <c r="DF139" s="207">
        <v>0</v>
      </c>
      <c r="DG139" s="207"/>
      <c r="DH139" s="207"/>
      <c r="DI139" s="207"/>
      <c r="DJ139" s="207">
        <v>0</v>
      </c>
      <c r="DK139" s="209">
        <v>120.88</v>
      </c>
      <c r="DL139" s="209">
        <f t="shared" si="71"/>
        <v>0</v>
      </c>
      <c r="DM139" s="207"/>
      <c r="DN139" s="207"/>
      <c r="DO139" s="207"/>
      <c r="DP139" s="207"/>
      <c r="DQ139" s="207"/>
      <c r="DR139" s="207"/>
      <c r="DS139" s="207"/>
      <c r="DT139" s="207"/>
      <c r="DU139" s="207"/>
      <c r="DV139" s="207"/>
      <c r="DW139" s="207"/>
      <c r="DX139" s="207"/>
      <c r="DY139" s="207"/>
      <c r="DZ139" s="207"/>
      <c r="EA139" s="207"/>
      <c r="EB139" s="207"/>
      <c r="EC139" s="207"/>
      <c r="ED139" s="207"/>
      <c r="EE139" s="207">
        <v>0</v>
      </c>
      <c r="EF139" s="207"/>
      <c r="EG139" s="207"/>
      <c r="EH139" s="207"/>
      <c r="EI139" s="207">
        <v>0</v>
      </c>
      <c r="EJ139" s="209">
        <v>191.55</v>
      </c>
      <c r="EK139" s="209">
        <f t="shared" si="72"/>
        <v>0</v>
      </c>
      <c r="EL139" s="207"/>
      <c r="EM139" s="207"/>
      <c r="EN139" s="207"/>
      <c r="EO139" s="207"/>
      <c r="EP139" s="207"/>
      <c r="EQ139" s="207"/>
      <c r="ER139" s="207"/>
      <c r="ES139" s="207"/>
      <c r="ET139" s="207"/>
      <c r="EU139" s="207"/>
      <c r="EV139" s="207"/>
      <c r="EW139" s="207"/>
      <c r="EX139" s="207"/>
      <c r="EY139" s="207"/>
      <c r="EZ139" s="207"/>
      <c r="FA139" s="207"/>
      <c r="FB139" s="207"/>
      <c r="FC139" s="207" t="s">
        <v>4980</v>
      </c>
      <c r="FD139" s="207">
        <v>0</v>
      </c>
      <c r="FE139" s="207"/>
      <c r="FF139" s="207"/>
      <c r="FG139" s="207"/>
      <c r="FH139" s="207">
        <v>0</v>
      </c>
      <c r="FI139" s="209">
        <v>32.1</v>
      </c>
      <c r="FJ139" s="209">
        <f t="shared" si="73"/>
        <v>0</v>
      </c>
      <c r="FK139" s="207"/>
      <c r="FL139" s="207"/>
      <c r="FM139" s="207"/>
      <c r="FN139" s="207"/>
      <c r="FO139" s="207">
        <v>0</v>
      </c>
      <c r="FP139" s="207"/>
      <c r="FQ139" s="207"/>
      <c r="FR139" s="207"/>
      <c r="FS139" s="207">
        <v>0</v>
      </c>
      <c r="FT139" s="209">
        <v>25.68</v>
      </c>
      <c r="FU139" s="209">
        <f t="shared" si="74"/>
        <v>0</v>
      </c>
      <c r="FV139" s="207"/>
      <c r="FW139" s="207"/>
      <c r="FX139" s="207"/>
      <c r="FY139" s="207"/>
      <c r="FZ139" s="207">
        <v>0</v>
      </c>
      <c r="GA139" s="207"/>
      <c r="GB139" s="207"/>
      <c r="GC139" s="207"/>
      <c r="GD139" s="207">
        <v>0</v>
      </c>
      <c r="GE139" s="209">
        <v>56.12</v>
      </c>
      <c r="GF139" s="209">
        <f t="shared" si="75"/>
        <v>0</v>
      </c>
      <c r="GG139" s="207"/>
      <c r="GH139" s="207"/>
      <c r="GI139" s="207"/>
      <c r="GJ139" s="207"/>
      <c r="GK139" s="207"/>
      <c r="GL139" s="207"/>
      <c r="GM139" s="207"/>
      <c r="GN139" s="207"/>
      <c r="GO139" s="207"/>
      <c r="GP139" s="207"/>
      <c r="GQ139" s="207"/>
      <c r="GR139" s="207"/>
      <c r="GS139" s="207"/>
      <c r="GT139" s="207"/>
      <c r="GU139" s="207"/>
      <c r="GV139" s="207"/>
      <c r="GW139" s="207"/>
      <c r="GX139" s="207" t="s">
        <v>918</v>
      </c>
      <c r="GY139" s="207">
        <v>0</v>
      </c>
      <c r="GZ139" s="207" t="s">
        <v>918</v>
      </c>
      <c r="HA139" s="207">
        <v>0</v>
      </c>
      <c r="HB139" s="207"/>
      <c r="HC139" s="207">
        <v>0</v>
      </c>
      <c r="HD139" s="207">
        <f t="shared" si="66"/>
        <v>0</v>
      </c>
      <c r="HE139" s="207"/>
      <c r="HF139" s="207"/>
      <c r="HG139" s="207"/>
      <c r="HH139" s="207">
        <v>0</v>
      </c>
      <c r="HI139" s="209">
        <v>2.73</v>
      </c>
      <c r="HJ139" s="209">
        <f t="shared" si="76"/>
        <v>0</v>
      </c>
      <c r="HK139" s="207"/>
      <c r="HL139" s="207"/>
      <c r="HM139" s="207">
        <v>0</v>
      </c>
      <c r="HN139" s="209">
        <v>2.73</v>
      </c>
      <c r="HO139" s="209">
        <f t="shared" si="77"/>
        <v>0</v>
      </c>
      <c r="HP139" s="207"/>
      <c r="HQ139" s="207"/>
      <c r="HR139" s="207"/>
      <c r="HS139" s="209">
        <v>2.73</v>
      </c>
      <c r="HT139" s="209">
        <f t="shared" si="78"/>
        <v>0</v>
      </c>
      <c r="HU139" s="207"/>
      <c r="HV139" s="207"/>
      <c r="HW139" s="207"/>
      <c r="HX139" s="209">
        <v>2.73</v>
      </c>
      <c r="HY139" s="209">
        <f t="shared" si="79"/>
        <v>0</v>
      </c>
      <c r="HZ139" s="207">
        <v>0</v>
      </c>
      <c r="IA139" s="209">
        <v>3890.25</v>
      </c>
      <c r="IB139" s="209">
        <f t="shared" si="80"/>
        <v>0</v>
      </c>
      <c r="IC139" s="169">
        <v>20</v>
      </c>
      <c r="ID139" s="169"/>
      <c r="IE139" s="169"/>
      <c r="IF139" s="169"/>
      <c r="IG139" s="165"/>
      <c r="IH139" s="165"/>
      <c r="II139" s="165"/>
      <c r="IJ139" s="165"/>
      <c r="IK139" s="165"/>
      <c r="IL139" s="210"/>
      <c r="IM139" s="211">
        <f t="shared" si="83"/>
        <v>0</v>
      </c>
      <c r="IN139" s="209">
        <v>7500</v>
      </c>
      <c r="IO139" s="212">
        <f t="shared" si="81"/>
        <v>0</v>
      </c>
      <c r="IP139" s="209">
        <f t="shared" si="84"/>
        <v>0</v>
      </c>
      <c r="IQ139" s="209">
        <v>10000</v>
      </c>
      <c r="IR139" s="212">
        <f t="shared" si="82"/>
        <v>0</v>
      </c>
      <c r="IS139" s="213" t="s">
        <v>5452</v>
      </c>
      <c r="IT139" s="291"/>
      <c r="IV139" s="66" t="s">
        <v>5568</v>
      </c>
      <c r="IW139" s="66" t="s">
        <v>5569</v>
      </c>
    </row>
    <row r="140" spans="1:257" x14ac:dyDescent="0.4">
      <c r="A140" s="158">
        <f t="shared" si="85"/>
        <v>71</v>
      </c>
      <c r="B140" s="156" t="s">
        <v>887</v>
      </c>
      <c r="C140" s="156">
        <v>138</v>
      </c>
      <c r="D140" s="251">
        <v>74043</v>
      </c>
      <c r="E140" s="251">
        <v>33543</v>
      </c>
      <c r="F140" s="225" t="s">
        <v>5570</v>
      </c>
      <c r="G140" s="251">
        <v>3</v>
      </c>
      <c r="H140" s="156"/>
      <c r="I140" s="156" t="s">
        <v>1267</v>
      </c>
      <c r="J140" s="158" t="s">
        <v>1295</v>
      </c>
      <c r="K140" s="158"/>
      <c r="L140" s="158" t="s">
        <v>1297</v>
      </c>
      <c r="M140" s="158"/>
      <c r="N140" s="205">
        <v>56</v>
      </c>
      <c r="O140" s="158">
        <v>76</v>
      </c>
      <c r="P140" s="203" t="s">
        <v>5571</v>
      </c>
      <c r="Q140" s="158">
        <v>54</v>
      </c>
      <c r="R140" s="158"/>
      <c r="S140" s="158"/>
      <c r="T140" s="158"/>
      <c r="U140" s="158"/>
      <c r="V140" s="367"/>
      <c r="W140" s="366">
        <v>41794</v>
      </c>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t="s">
        <v>5369</v>
      </c>
      <c r="AU140" s="205">
        <v>56</v>
      </c>
      <c r="AV140" s="205">
        <v>20</v>
      </c>
      <c r="AW140" s="205">
        <f t="shared" si="67"/>
        <v>76</v>
      </c>
      <c r="AX140" s="205" t="s">
        <v>5571</v>
      </c>
      <c r="AY140" s="226">
        <v>30</v>
      </c>
      <c r="AZ140" s="205">
        <v>24</v>
      </c>
      <c r="BA140" s="205">
        <f t="shared" si="68"/>
        <v>54</v>
      </c>
      <c r="BB140" s="205"/>
      <c r="BC140" s="207">
        <v>1.0000000000000001E-17</v>
      </c>
      <c r="BD140" s="207">
        <v>9.9999999999999997E-29</v>
      </c>
      <c r="BE140" s="207">
        <v>1.0000000000000001E-30</v>
      </c>
      <c r="BF140" s="207">
        <v>0</v>
      </c>
      <c r="BG140" s="207"/>
      <c r="BH140" s="207">
        <v>0</v>
      </c>
      <c r="BI140" s="207"/>
      <c r="BJ140" s="207"/>
      <c r="BK140" s="207"/>
      <c r="BL140" s="208">
        <v>0</v>
      </c>
      <c r="BM140" s="209">
        <v>249.45</v>
      </c>
      <c r="BN140" s="209">
        <f t="shared" si="69"/>
        <v>0</v>
      </c>
      <c r="BO140" s="207"/>
      <c r="BP140" s="207"/>
      <c r="BQ140" s="207"/>
      <c r="BR140" s="207"/>
      <c r="BS140" s="207"/>
      <c r="BT140" s="207"/>
      <c r="BU140" s="207"/>
      <c r="BV140" s="207"/>
      <c r="BW140" s="207"/>
      <c r="BX140" s="207"/>
      <c r="BY140" s="207"/>
      <c r="BZ140" s="207"/>
      <c r="CA140" s="207"/>
      <c r="CB140" s="207"/>
      <c r="CC140" s="207"/>
      <c r="CD140" s="207"/>
      <c r="CE140" s="207"/>
      <c r="CF140" s="207"/>
      <c r="CG140" s="207">
        <v>0</v>
      </c>
      <c r="CH140" s="207"/>
      <c r="CI140" s="207"/>
      <c r="CJ140" s="207"/>
      <c r="CK140" s="207">
        <v>0</v>
      </c>
      <c r="CL140" s="209">
        <v>477.3</v>
      </c>
      <c r="CM140" s="209">
        <f t="shared" si="70"/>
        <v>0</v>
      </c>
      <c r="CN140" s="207"/>
      <c r="CO140" s="207"/>
      <c r="CP140" s="207"/>
      <c r="CQ140" s="207"/>
      <c r="CR140" s="207"/>
      <c r="CS140" s="207"/>
      <c r="CT140" s="207"/>
      <c r="CU140" s="207"/>
      <c r="CV140" s="207"/>
      <c r="CW140" s="207"/>
      <c r="CX140" s="207"/>
      <c r="CY140" s="207"/>
      <c r="CZ140" s="207"/>
      <c r="DA140" s="207"/>
      <c r="DB140" s="207"/>
      <c r="DC140" s="207"/>
      <c r="DD140" s="207"/>
      <c r="DE140" s="207"/>
      <c r="DF140" s="207">
        <v>0</v>
      </c>
      <c r="DG140" s="207"/>
      <c r="DH140" s="207"/>
      <c r="DI140" s="207"/>
      <c r="DJ140" s="207">
        <v>0</v>
      </c>
      <c r="DK140" s="209">
        <v>120.88</v>
      </c>
      <c r="DL140" s="209">
        <f t="shared" si="71"/>
        <v>0</v>
      </c>
      <c r="DM140" s="207"/>
      <c r="DN140" s="207"/>
      <c r="DO140" s="207"/>
      <c r="DP140" s="207"/>
      <c r="DQ140" s="207"/>
      <c r="DR140" s="207"/>
      <c r="DS140" s="207"/>
      <c r="DT140" s="207"/>
      <c r="DU140" s="207"/>
      <c r="DV140" s="207"/>
      <c r="DW140" s="207"/>
      <c r="DX140" s="207"/>
      <c r="DY140" s="207"/>
      <c r="DZ140" s="207"/>
      <c r="EA140" s="207"/>
      <c r="EB140" s="207"/>
      <c r="EC140" s="207"/>
      <c r="ED140" s="207"/>
      <c r="EE140" s="207">
        <v>0</v>
      </c>
      <c r="EF140" s="207"/>
      <c r="EG140" s="207"/>
      <c r="EH140" s="207"/>
      <c r="EI140" s="207">
        <v>0</v>
      </c>
      <c r="EJ140" s="209">
        <v>191.55</v>
      </c>
      <c r="EK140" s="209">
        <f t="shared" si="72"/>
        <v>0</v>
      </c>
      <c r="EL140" s="207"/>
      <c r="EM140" s="207"/>
      <c r="EN140" s="207"/>
      <c r="EO140" s="207"/>
      <c r="EP140" s="207"/>
      <c r="EQ140" s="207"/>
      <c r="ER140" s="207"/>
      <c r="ES140" s="207"/>
      <c r="ET140" s="207"/>
      <c r="EU140" s="207"/>
      <c r="EV140" s="207"/>
      <c r="EW140" s="207"/>
      <c r="EX140" s="207"/>
      <c r="EY140" s="207"/>
      <c r="EZ140" s="207"/>
      <c r="FA140" s="207"/>
      <c r="FB140" s="207"/>
      <c r="FC140" s="207" t="s">
        <v>4980</v>
      </c>
      <c r="FD140" s="207">
        <v>0</v>
      </c>
      <c r="FE140" s="207"/>
      <c r="FF140" s="207"/>
      <c r="FG140" s="207"/>
      <c r="FH140" s="207">
        <v>0</v>
      </c>
      <c r="FI140" s="209">
        <v>32.1</v>
      </c>
      <c r="FJ140" s="209">
        <f t="shared" si="73"/>
        <v>0</v>
      </c>
      <c r="FK140" s="207"/>
      <c r="FL140" s="207"/>
      <c r="FM140" s="207"/>
      <c r="FN140" s="207"/>
      <c r="FO140" s="207">
        <v>0</v>
      </c>
      <c r="FP140" s="207"/>
      <c r="FQ140" s="207"/>
      <c r="FR140" s="207"/>
      <c r="FS140" s="207">
        <v>0</v>
      </c>
      <c r="FT140" s="209">
        <v>25.68</v>
      </c>
      <c r="FU140" s="209">
        <f t="shared" si="74"/>
        <v>0</v>
      </c>
      <c r="FV140" s="207"/>
      <c r="FW140" s="207"/>
      <c r="FX140" s="207"/>
      <c r="FY140" s="207"/>
      <c r="FZ140" s="207">
        <v>0</v>
      </c>
      <c r="GA140" s="207"/>
      <c r="GB140" s="207"/>
      <c r="GC140" s="207"/>
      <c r="GD140" s="207">
        <v>0</v>
      </c>
      <c r="GE140" s="209">
        <v>56.12</v>
      </c>
      <c r="GF140" s="209">
        <f t="shared" si="75"/>
        <v>0</v>
      </c>
      <c r="GG140" s="207"/>
      <c r="GH140" s="207"/>
      <c r="GI140" s="207"/>
      <c r="GJ140" s="207"/>
      <c r="GK140" s="207"/>
      <c r="GL140" s="207"/>
      <c r="GM140" s="207"/>
      <c r="GN140" s="207"/>
      <c r="GO140" s="207"/>
      <c r="GP140" s="207"/>
      <c r="GQ140" s="207"/>
      <c r="GR140" s="207"/>
      <c r="GS140" s="207"/>
      <c r="GT140" s="207"/>
      <c r="GU140" s="207"/>
      <c r="GV140" s="207"/>
      <c r="GW140" s="207"/>
      <c r="GX140" s="207" t="s">
        <v>918</v>
      </c>
      <c r="GY140" s="207">
        <v>0</v>
      </c>
      <c r="GZ140" s="207" t="s">
        <v>918</v>
      </c>
      <c r="HA140" s="207">
        <v>0</v>
      </c>
      <c r="HB140" s="207"/>
      <c r="HC140" s="207">
        <v>1</v>
      </c>
      <c r="HD140" s="207">
        <f t="shared" si="66"/>
        <v>1600</v>
      </c>
      <c r="HE140" s="207">
        <v>2</v>
      </c>
      <c r="HF140" s="207"/>
      <c r="HG140" s="207"/>
      <c r="HH140" s="207">
        <v>800</v>
      </c>
      <c r="HI140" s="209">
        <v>2.73</v>
      </c>
      <c r="HJ140" s="209">
        <f t="shared" si="76"/>
        <v>2184</v>
      </c>
      <c r="HK140" s="207">
        <v>1</v>
      </c>
      <c r="HL140" s="207"/>
      <c r="HM140" s="207">
        <v>400</v>
      </c>
      <c r="HN140" s="209">
        <v>2.73</v>
      </c>
      <c r="HO140" s="209">
        <f t="shared" si="77"/>
        <v>1092</v>
      </c>
      <c r="HP140" s="207">
        <v>1</v>
      </c>
      <c r="HQ140" s="207"/>
      <c r="HR140" s="207">
        <v>400</v>
      </c>
      <c r="HS140" s="209">
        <v>2.73</v>
      </c>
      <c r="HT140" s="209">
        <f t="shared" si="78"/>
        <v>1092</v>
      </c>
      <c r="HU140" s="207"/>
      <c r="HV140" s="207"/>
      <c r="HW140" s="207"/>
      <c r="HX140" s="209">
        <v>2.73</v>
      </c>
      <c r="HY140" s="209">
        <f t="shared" si="79"/>
        <v>0</v>
      </c>
      <c r="HZ140" s="207">
        <v>2</v>
      </c>
      <c r="IA140" s="209">
        <v>3890.25</v>
      </c>
      <c r="IB140" s="209">
        <f t="shared" si="80"/>
        <v>7780.5</v>
      </c>
      <c r="IC140" s="169">
        <v>16.5</v>
      </c>
      <c r="ID140" s="169"/>
      <c r="IE140" s="169"/>
      <c r="IF140" s="169"/>
      <c r="IG140" s="165"/>
      <c r="IH140" s="165"/>
      <c r="II140" s="165"/>
      <c r="IJ140" s="165"/>
      <c r="IK140" s="165"/>
      <c r="IL140" s="210"/>
      <c r="IM140" s="211">
        <f t="shared" si="83"/>
        <v>0</v>
      </c>
      <c r="IN140" s="209">
        <v>7500</v>
      </c>
      <c r="IO140" s="212">
        <f t="shared" si="81"/>
        <v>0</v>
      </c>
      <c r="IP140" s="209">
        <f t="shared" si="84"/>
        <v>12148.5</v>
      </c>
      <c r="IQ140" s="209">
        <v>10000</v>
      </c>
      <c r="IR140" s="212">
        <f t="shared" si="82"/>
        <v>2</v>
      </c>
      <c r="IS140" s="213" t="s">
        <v>5572</v>
      </c>
      <c r="IT140" s="291"/>
      <c r="IV140" s="66" t="s">
        <v>5573</v>
      </c>
      <c r="IW140" s="66" t="s">
        <v>5574</v>
      </c>
    </row>
    <row r="141" spans="1:257" x14ac:dyDescent="0.4">
      <c r="A141" s="158">
        <f t="shared" si="85"/>
        <v>72</v>
      </c>
      <c r="B141" s="156" t="s">
        <v>887</v>
      </c>
      <c r="C141" s="156">
        <v>158</v>
      </c>
      <c r="D141" s="156">
        <v>68917</v>
      </c>
      <c r="E141" s="251">
        <v>35624</v>
      </c>
      <c r="F141" s="225" t="s">
        <v>5575</v>
      </c>
      <c r="G141" s="251">
        <v>4</v>
      </c>
      <c r="H141" s="156"/>
      <c r="I141" s="156" t="s">
        <v>1465</v>
      </c>
      <c r="J141" s="158" t="s">
        <v>1483</v>
      </c>
      <c r="K141" s="158"/>
      <c r="L141" s="158" t="s">
        <v>1484</v>
      </c>
      <c r="M141" s="158"/>
      <c r="N141" s="205">
        <v>24</v>
      </c>
      <c r="O141" s="158">
        <v>44</v>
      </c>
      <c r="P141" s="203" t="s">
        <v>5576</v>
      </c>
      <c r="Q141" s="158">
        <v>46</v>
      </c>
      <c r="R141" s="158"/>
      <c r="S141" s="158"/>
      <c r="T141" s="158"/>
      <c r="U141" s="158"/>
      <c r="V141" s="367"/>
      <c r="W141" s="366">
        <v>41809</v>
      </c>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t="s">
        <v>5437</v>
      </c>
      <c r="AU141" s="205">
        <v>24</v>
      </c>
      <c r="AV141" s="205">
        <v>20</v>
      </c>
      <c r="AW141" s="205">
        <f t="shared" si="67"/>
        <v>44</v>
      </c>
      <c r="AX141" s="205" t="s">
        <v>5576</v>
      </c>
      <c r="AY141" s="226">
        <v>22</v>
      </c>
      <c r="AZ141" s="205">
        <v>24</v>
      </c>
      <c r="BA141" s="205">
        <f t="shared" si="68"/>
        <v>46</v>
      </c>
      <c r="BB141" s="205"/>
      <c r="BC141" s="207">
        <v>1.0000000000000001E-17</v>
      </c>
      <c r="BD141" s="207">
        <v>9.9999999999999997E-29</v>
      </c>
      <c r="BE141" s="207">
        <v>1.0000000000000001E-30</v>
      </c>
      <c r="BF141" s="207">
        <v>0</v>
      </c>
      <c r="BG141" s="207"/>
      <c r="BH141" s="207">
        <v>0</v>
      </c>
      <c r="BI141" s="207"/>
      <c r="BJ141" s="207"/>
      <c r="BK141" s="207"/>
      <c r="BL141" s="208">
        <v>0</v>
      </c>
      <c r="BM141" s="209">
        <v>249.45</v>
      </c>
      <c r="BN141" s="209">
        <f t="shared" si="69"/>
        <v>0</v>
      </c>
      <c r="BO141" s="207"/>
      <c r="BP141" s="207"/>
      <c r="BQ141" s="207"/>
      <c r="BR141" s="207"/>
      <c r="BS141" s="207"/>
      <c r="BT141" s="207"/>
      <c r="BU141" s="207"/>
      <c r="BV141" s="207"/>
      <c r="BW141" s="207"/>
      <c r="BX141" s="207"/>
      <c r="BY141" s="207"/>
      <c r="BZ141" s="207"/>
      <c r="CA141" s="207"/>
      <c r="CB141" s="207"/>
      <c r="CC141" s="207"/>
      <c r="CD141" s="207"/>
      <c r="CE141" s="207"/>
      <c r="CF141" s="207"/>
      <c r="CG141" s="207">
        <v>0</v>
      </c>
      <c r="CH141" s="207"/>
      <c r="CI141" s="207"/>
      <c r="CJ141" s="207"/>
      <c r="CK141" s="207">
        <v>0</v>
      </c>
      <c r="CL141" s="209">
        <v>477.3</v>
      </c>
      <c r="CM141" s="209">
        <f t="shared" si="70"/>
        <v>0</v>
      </c>
      <c r="CN141" s="207"/>
      <c r="CO141" s="207"/>
      <c r="CP141" s="207"/>
      <c r="CQ141" s="207"/>
      <c r="CR141" s="207"/>
      <c r="CS141" s="207"/>
      <c r="CT141" s="207"/>
      <c r="CU141" s="207"/>
      <c r="CV141" s="207"/>
      <c r="CW141" s="207"/>
      <c r="CX141" s="207"/>
      <c r="CY141" s="207"/>
      <c r="CZ141" s="207"/>
      <c r="DA141" s="207"/>
      <c r="DB141" s="207"/>
      <c r="DC141" s="207"/>
      <c r="DD141" s="207"/>
      <c r="DE141" s="207"/>
      <c r="DF141" s="207">
        <v>0</v>
      </c>
      <c r="DG141" s="207"/>
      <c r="DH141" s="207"/>
      <c r="DI141" s="207"/>
      <c r="DJ141" s="207">
        <v>0</v>
      </c>
      <c r="DK141" s="209">
        <v>120.88</v>
      </c>
      <c r="DL141" s="209">
        <f t="shared" si="71"/>
        <v>0</v>
      </c>
      <c r="DM141" s="207"/>
      <c r="DN141" s="207"/>
      <c r="DO141" s="207"/>
      <c r="DP141" s="207"/>
      <c r="DQ141" s="207"/>
      <c r="DR141" s="207"/>
      <c r="DS141" s="207"/>
      <c r="DT141" s="207"/>
      <c r="DU141" s="207"/>
      <c r="DV141" s="207"/>
      <c r="DW141" s="207"/>
      <c r="DX141" s="207"/>
      <c r="DY141" s="207"/>
      <c r="DZ141" s="207"/>
      <c r="EA141" s="207"/>
      <c r="EB141" s="207"/>
      <c r="EC141" s="207"/>
      <c r="ED141" s="207"/>
      <c r="EE141" s="207">
        <v>0</v>
      </c>
      <c r="EF141" s="207"/>
      <c r="EG141" s="207"/>
      <c r="EH141" s="207"/>
      <c r="EI141" s="207">
        <v>0</v>
      </c>
      <c r="EJ141" s="209">
        <v>191.55</v>
      </c>
      <c r="EK141" s="209">
        <f t="shared" si="72"/>
        <v>0</v>
      </c>
      <c r="EL141" s="207"/>
      <c r="EM141" s="207"/>
      <c r="EN141" s="207"/>
      <c r="EO141" s="207"/>
      <c r="EP141" s="207"/>
      <c r="EQ141" s="207"/>
      <c r="ER141" s="207"/>
      <c r="ES141" s="207"/>
      <c r="ET141" s="207"/>
      <c r="EU141" s="207"/>
      <c r="EV141" s="207"/>
      <c r="EW141" s="207"/>
      <c r="EX141" s="207"/>
      <c r="EY141" s="207"/>
      <c r="EZ141" s="207"/>
      <c r="FA141" s="207"/>
      <c r="FB141" s="207"/>
      <c r="FC141" s="207" t="s">
        <v>4980</v>
      </c>
      <c r="FD141" s="207">
        <v>0</v>
      </c>
      <c r="FE141" s="207"/>
      <c r="FF141" s="207"/>
      <c r="FG141" s="207"/>
      <c r="FH141" s="207">
        <v>1.0000000000000001E-30</v>
      </c>
      <c r="FI141" s="209">
        <v>32.1</v>
      </c>
      <c r="FJ141" s="209">
        <f t="shared" si="73"/>
        <v>3.2100000000000005E-29</v>
      </c>
      <c r="FK141" s="207"/>
      <c r="FL141" s="207"/>
      <c r="FM141" s="207"/>
      <c r="FN141" s="207"/>
      <c r="FO141" s="207">
        <v>0</v>
      </c>
      <c r="FP141" s="207"/>
      <c r="FQ141" s="207"/>
      <c r="FR141" s="207"/>
      <c r="FS141" s="207">
        <v>1.0000000000000001E-30</v>
      </c>
      <c r="FT141" s="209">
        <v>25.68</v>
      </c>
      <c r="FU141" s="209">
        <f t="shared" si="74"/>
        <v>2.5680000000000004E-29</v>
      </c>
      <c r="FV141" s="207"/>
      <c r="FW141" s="207"/>
      <c r="FX141" s="207"/>
      <c r="FY141" s="207"/>
      <c r="FZ141" s="207">
        <v>0</v>
      </c>
      <c r="GA141" s="207"/>
      <c r="GB141" s="207"/>
      <c r="GC141" s="207"/>
      <c r="GD141" s="207">
        <v>0</v>
      </c>
      <c r="GE141" s="209">
        <v>56.12</v>
      </c>
      <c r="GF141" s="209">
        <f t="shared" si="75"/>
        <v>0</v>
      </c>
      <c r="GG141" s="207"/>
      <c r="GH141" s="207"/>
      <c r="GI141" s="207"/>
      <c r="GJ141" s="207"/>
      <c r="GK141" s="207"/>
      <c r="GL141" s="207"/>
      <c r="GM141" s="207"/>
      <c r="GN141" s="207"/>
      <c r="GO141" s="207"/>
      <c r="GP141" s="207"/>
      <c r="GQ141" s="207"/>
      <c r="GR141" s="207"/>
      <c r="GS141" s="207"/>
      <c r="GT141" s="207"/>
      <c r="GU141" s="207"/>
      <c r="GV141" s="207"/>
      <c r="GW141" s="207"/>
      <c r="GX141" s="207" t="s">
        <v>918</v>
      </c>
      <c r="GY141" s="207">
        <v>0</v>
      </c>
      <c r="GZ141" s="207" t="s">
        <v>918</v>
      </c>
      <c r="HA141" s="207">
        <v>0</v>
      </c>
      <c r="HB141" s="207"/>
      <c r="HC141" s="207">
        <v>0</v>
      </c>
      <c r="HD141" s="207">
        <f t="shared" si="66"/>
        <v>0</v>
      </c>
      <c r="HE141" s="207"/>
      <c r="HF141" s="207"/>
      <c r="HG141" s="207"/>
      <c r="HH141" s="207">
        <v>0</v>
      </c>
      <c r="HI141" s="209">
        <v>2.73</v>
      </c>
      <c r="HJ141" s="209">
        <f t="shared" si="76"/>
        <v>0</v>
      </c>
      <c r="HK141" s="207"/>
      <c r="HL141" s="207"/>
      <c r="HM141" s="207">
        <v>0</v>
      </c>
      <c r="HN141" s="209">
        <v>2.73</v>
      </c>
      <c r="HO141" s="209">
        <f t="shared" si="77"/>
        <v>0</v>
      </c>
      <c r="HP141" s="207"/>
      <c r="HQ141" s="207"/>
      <c r="HR141" s="207"/>
      <c r="HS141" s="209">
        <v>2.73</v>
      </c>
      <c r="HT141" s="209">
        <f t="shared" si="78"/>
        <v>0</v>
      </c>
      <c r="HU141" s="207"/>
      <c r="HV141" s="207"/>
      <c r="HW141" s="207"/>
      <c r="HX141" s="209">
        <v>2.73</v>
      </c>
      <c r="HY141" s="209">
        <f t="shared" si="79"/>
        <v>0</v>
      </c>
      <c r="HZ141" s="207">
        <v>0</v>
      </c>
      <c r="IA141" s="209">
        <v>3890.25</v>
      </c>
      <c r="IB141" s="209">
        <f t="shared" si="80"/>
        <v>0</v>
      </c>
      <c r="IC141" s="169">
        <v>25</v>
      </c>
      <c r="ID141" s="169"/>
      <c r="IE141" s="169"/>
      <c r="IF141" s="169"/>
      <c r="IG141" s="165"/>
      <c r="IH141" s="165"/>
      <c r="II141" s="165"/>
      <c r="IJ141" s="165"/>
      <c r="IK141" s="165"/>
      <c r="IL141" s="210"/>
      <c r="IM141" s="211">
        <f t="shared" si="83"/>
        <v>5.7780000000000004E-29</v>
      </c>
      <c r="IN141" s="209">
        <v>7500</v>
      </c>
      <c r="IO141" s="212">
        <f t="shared" si="81"/>
        <v>1</v>
      </c>
      <c r="IP141" s="209">
        <f t="shared" si="84"/>
        <v>0</v>
      </c>
      <c r="IQ141" s="209">
        <v>10000</v>
      </c>
      <c r="IR141" s="212">
        <f t="shared" si="82"/>
        <v>0</v>
      </c>
      <c r="IS141" s="213"/>
      <c r="IT141" s="291"/>
      <c r="IV141" s="66" t="s">
        <v>5577</v>
      </c>
      <c r="IW141" s="66" t="s">
        <v>5578</v>
      </c>
    </row>
    <row r="142" spans="1:257" x14ac:dyDescent="0.4">
      <c r="A142" s="158">
        <f t="shared" si="85"/>
        <v>73</v>
      </c>
      <c r="B142" s="156" t="s">
        <v>887</v>
      </c>
      <c r="C142" s="156">
        <v>159</v>
      </c>
      <c r="D142" s="156">
        <v>68927</v>
      </c>
      <c r="E142" s="370">
        <v>35654</v>
      </c>
      <c r="F142" s="225" t="s">
        <v>5579</v>
      </c>
      <c r="G142" s="251">
        <v>4</v>
      </c>
      <c r="H142" s="156"/>
      <c r="I142" s="156" t="s">
        <v>1465</v>
      </c>
      <c r="J142" s="158" t="s">
        <v>1490</v>
      </c>
      <c r="K142" s="158"/>
      <c r="L142" s="158" t="s">
        <v>1491</v>
      </c>
      <c r="M142" s="158"/>
      <c r="N142" s="205">
        <v>40</v>
      </c>
      <c r="O142" s="158">
        <v>60</v>
      </c>
      <c r="P142" s="203" t="s">
        <v>5441</v>
      </c>
      <c r="Q142" s="158">
        <v>48</v>
      </c>
      <c r="R142" s="158"/>
      <c r="S142" s="158"/>
      <c r="T142" s="158"/>
      <c r="U142" s="158"/>
      <c r="V142" s="367">
        <v>41814</v>
      </c>
      <c r="W142" s="366">
        <v>41988</v>
      </c>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t="s">
        <v>5437</v>
      </c>
      <c r="AU142" s="205">
        <v>40</v>
      </c>
      <c r="AV142" s="205">
        <v>20</v>
      </c>
      <c r="AW142" s="205">
        <f t="shared" si="67"/>
        <v>60</v>
      </c>
      <c r="AX142" s="205" t="s">
        <v>5441</v>
      </c>
      <c r="AY142" s="226">
        <v>24</v>
      </c>
      <c r="AZ142" s="205">
        <v>24</v>
      </c>
      <c r="BA142" s="205">
        <f t="shared" si="68"/>
        <v>48</v>
      </c>
      <c r="BB142" s="205"/>
      <c r="BC142" s="207">
        <v>1.0000000000000001E-17</v>
      </c>
      <c r="BD142" s="207">
        <v>9.9999999999999997E-29</v>
      </c>
      <c r="BE142" s="207">
        <v>1.0000000000000001E-30</v>
      </c>
      <c r="BF142" s="207">
        <v>0</v>
      </c>
      <c r="BG142" s="207"/>
      <c r="BH142" s="207">
        <v>0</v>
      </c>
      <c r="BI142" s="207"/>
      <c r="BJ142" s="207"/>
      <c r="BK142" s="207"/>
      <c r="BL142" s="208">
        <v>0</v>
      </c>
      <c r="BM142" s="209">
        <v>249.45</v>
      </c>
      <c r="BN142" s="209">
        <f t="shared" si="69"/>
        <v>0</v>
      </c>
      <c r="BO142" s="207"/>
      <c r="BP142" s="207"/>
      <c r="BQ142" s="207"/>
      <c r="BR142" s="207"/>
      <c r="BS142" s="207"/>
      <c r="BT142" s="207"/>
      <c r="BU142" s="207"/>
      <c r="BV142" s="207"/>
      <c r="BW142" s="207"/>
      <c r="BX142" s="207"/>
      <c r="BY142" s="207"/>
      <c r="BZ142" s="207"/>
      <c r="CA142" s="207"/>
      <c r="CB142" s="207"/>
      <c r="CC142" s="207"/>
      <c r="CD142" s="207"/>
      <c r="CE142" s="207"/>
      <c r="CF142" s="207"/>
      <c r="CG142" s="207">
        <v>0</v>
      </c>
      <c r="CH142" s="207"/>
      <c r="CI142" s="207"/>
      <c r="CJ142" s="207"/>
      <c r="CK142" s="207">
        <v>0</v>
      </c>
      <c r="CL142" s="209">
        <v>477.3</v>
      </c>
      <c r="CM142" s="209">
        <f t="shared" si="70"/>
        <v>0</v>
      </c>
      <c r="CN142" s="207"/>
      <c r="CO142" s="207"/>
      <c r="CP142" s="207"/>
      <c r="CQ142" s="207"/>
      <c r="CR142" s="207"/>
      <c r="CS142" s="207"/>
      <c r="CT142" s="207"/>
      <c r="CU142" s="207"/>
      <c r="CV142" s="207"/>
      <c r="CW142" s="207"/>
      <c r="CX142" s="207"/>
      <c r="CY142" s="207"/>
      <c r="CZ142" s="207"/>
      <c r="DA142" s="207"/>
      <c r="DB142" s="207"/>
      <c r="DC142" s="207"/>
      <c r="DD142" s="207"/>
      <c r="DE142" s="207"/>
      <c r="DF142" s="207">
        <v>0</v>
      </c>
      <c r="DG142" s="207"/>
      <c r="DH142" s="207"/>
      <c r="DI142" s="207"/>
      <c r="DJ142" s="207">
        <v>0</v>
      </c>
      <c r="DK142" s="209">
        <v>120.88</v>
      </c>
      <c r="DL142" s="209">
        <f t="shared" si="71"/>
        <v>0</v>
      </c>
      <c r="DM142" s="207"/>
      <c r="DN142" s="207"/>
      <c r="DO142" s="207"/>
      <c r="DP142" s="207"/>
      <c r="DQ142" s="207"/>
      <c r="DR142" s="207"/>
      <c r="DS142" s="207"/>
      <c r="DT142" s="207"/>
      <c r="DU142" s="207"/>
      <c r="DV142" s="207"/>
      <c r="DW142" s="207"/>
      <c r="DX142" s="207"/>
      <c r="DY142" s="207"/>
      <c r="DZ142" s="207"/>
      <c r="EA142" s="207"/>
      <c r="EB142" s="207"/>
      <c r="EC142" s="207"/>
      <c r="ED142" s="207"/>
      <c r="EE142" s="207">
        <v>0</v>
      </c>
      <c r="EF142" s="207"/>
      <c r="EG142" s="207"/>
      <c r="EH142" s="207"/>
      <c r="EI142" s="207">
        <v>0</v>
      </c>
      <c r="EJ142" s="209">
        <v>191.55</v>
      </c>
      <c r="EK142" s="209">
        <f t="shared" si="72"/>
        <v>0</v>
      </c>
      <c r="EL142" s="207"/>
      <c r="EM142" s="207"/>
      <c r="EN142" s="207"/>
      <c r="EO142" s="207"/>
      <c r="EP142" s="207"/>
      <c r="EQ142" s="207"/>
      <c r="ER142" s="207"/>
      <c r="ES142" s="207"/>
      <c r="ET142" s="207"/>
      <c r="EU142" s="207"/>
      <c r="EV142" s="207"/>
      <c r="EW142" s="207"/>
      <c r="EX142" s="207"/>
      <c r="EY142" s="207"/>
      <c r="EZ142" s="207"/>
      <c r="FA142" s="207"/>
      <c r="FB142" s="207"/>
      <c r="FC142" s="207" t="s">
        <v>4980</v>
      </c>
      <c r="FD142" s="207">
        <v>0</v>
      </c>
      <c r="FE142" s="207"/>
      <c r="FF142" s="207"/>
      <c r="FG142" s="207"/>
      <c r="FH142" s="207">
        <v>1.0000000000000001E-30</v>
      </c>
      <c r="FI142" s="209">
        <v>32.1</v>
      </c>
      <c r="FJ142" s="209">
        <f t="shared" si="73"/>
        <v>3.2100000000000005E-29</v>
      </c>
      <c r="FK142" s="207"/>
      <c r="FL142" s="207"/>
      <c r="FM142" s="207"/>
      <c r="FN142" s="207"/>
      <c r="FO142" s="207">
        <v>0</v>
      </c>
      <c r="FP142" s="207"/>
      <c r="FQ142" s="207"/>
      <c r="FR142" s="207"/>
      <c r="FS142" s="207">
        <v>1.0000000000000001E-30</v>
      </c>
      <c r="FT142" s="209">
        <v>25.68</v>
      </c>
      <c r="FU142" s="209">
        <f t="shared" si="74"/>
        <v>2.5680000000000004E-29</v>
      </c>
      <c r="FV142" s="207"/>
      <c r="FW142" s="207"/>
      <c r="FX142" s="207"/>
      <c r="FY142" s="207"/>
      <c r="FZ142" s="207">
        <v>0</v>
      </c>
      <c r="GA142" s="207"/>
      <c r="GB142" s="207"/>
      <c r="GC142" s="207"/>
      <c r="GD142" s="207">
        <v>0</v>
      </c>
      <c r="GE142" s="209">
        <v>56.12</v>
      </c>
      <c r="GF142" s="209">
        <f t="shared" si="75"/>
        <v>0</v>
      </c>
      <c r="GG142" s="207"/>
      <c r="GH142" s="207"/>
      <c r="GI142" s="207"/>
      <c r="GJ142" s="207"/>
      <c r="GK142" s="207"/>
      <c r="GL142" s="207"/>
      <c r="GM142" s="207"/>
      <c r="GN142" s="207"/>
      <c r="GO142" s="207"/>
      <c r="GP142" s="207"/>
      <c r="GQ142" s="207"/>
      <c r="GR142" s="207"/>
      <c r="GS142" s="207"/>
      <c r="GT142" s="207"/>
      <c r="GU142" s="207"/>
      <c r="GV142" s="207"/>
      <c r="GW142" s="207"/>
      <c r="GX142" s="207" t="s">
        <v>918</v>
      </c>
      <c r="GY142" s="207">
        <v>0</v>
      </c>
      <c r="GZ142" s="207" t="s">
        <v>918</v>
      </c>
      <c r="HA142" s="207">
        <v>0</v>
      </c>
      <c r="HB142" s="207"/>
      <c r="HC142" s="207">
        <v>0</v>
      </c>
      <c r="HD142" s="207">
        <f t="shared" si="66"/>
        <v>0</v>
      </c>
      <c r="HE142" s="207"/>
      <c r="HF142" s="207"/>
      <c r="HG142" s="207"/>
      <c r="HH142" s="207">
        <v>0</v>
      </c>
      <c r="HI142" s="209">
        <v>2.73</v>
      </c>
      <c r="HJ142" s="209">
        <f t="shared" si="76"/>
        <v>0</v>
      </c>
      <c r="HK142" s="207"/>
      <c r="HL142" s="207"/>
      <c r="HM142" s="207">
        <v>0</v>
      </c>
      <c r="HN142" s="209">
        <v>2.73</v>
      </c>
      <c r="HO142" s="209">
        <f t="shared" si="77"/>
        <v>0</v>
      </c>
      <c r="HP142" s="207"/>
      <c r="HQ142" s="207"/>
      <c r="HR142" s="207"/>
      <c r="HS142" s="209">
        <v>2.73</v>
      </c>
      <c r="HT142" s="209">
        <f t="shared" si="78"/>
        <v>0</v>
      </c>
      <c r="HU142" s="207"/>
      <c r="HV142" s="207"/>
      <c r="HW142" s="207"/>
      <c r="HX142" s="209">
        <v>2.73</v>
      </c>
      <c r="HY142" s="209">
        <f t="shared" si="79"/>
        <v>0</v>
      </c>
      <c r="HZ142" s="207">
        <v>0</v>
      </c>
      <c r="IA142" s="209">
        <v>3890.25</v>
      </c>
      <c r="IB142" s="209">
        <f t="shared" si="80"/>
        <v>0</v>
      </c>
      <c r="IC142" s="169"/>
      <c r="ID142" s="169"/>
      <c r="IE142" s="169"/>
      <c r="IF142" s="169"/>
      <c r="IG142" s="165"/>
      <c r="IH142" s="165"/>
      <c r="II142" s="165"/>
      <c r="IJ142" s="165"/>
      <c r="IK142" s="165"/>
      <c r="IL142" s="210"/>
      <c r="IM142" s="211">
        <f t="shared" si="83"/>
        <v>5.7780000000000004E-29</v>
      </c>
      <c r="IN142" s="209">
        <v>7500</v>
      </c>
      <c r="IO142" s="212">
        <f t="shared" si="81"/>
        <v>1</v>
      </c>
      <c r="IP142" s="209">
        <f t="shared" si="84"/>
        <v>0</v>
      </c>
      <c r="IQ142" s="209">
        <v>10000</v>
      </c>
      <c r="IR142" s="212">
        <f t="shared" si="82"/>
        <v>0</v>
      </c>
      <c r="IS142" s="213"/>
      <c r="IT142" s="293" t="s">
        <v>5580</v>
      </c>
      <c r="IV142" s="66" t="s">
        <v>5581</v>
      </c>
      <c r="IW142" s="66" t="s">
        <v>5582</v>
      </c>
    </row>
    <row r="143" spans="1:257" x14ac:dyDescent="0.4">
      <c r="A143" s="158">
        <f t="shared" si="85"/>
        <v>74</v>
      </c>
      <c r="B143" s="156" t="s">
        <v>887</v>
      </c>
      <c r="C143" s="156">
        <v>161</v>
      </c>
      <c r="D143" s="156">
        <v>67584</v>
      </c>
      <c r="E143" s="370">
        <v>35765</v>
      </c>
      <c r="F143" s="225" t="s">
        <v>5583</v>
      </c>
      <c r="G143" s="251">
        <v>4</v>
      </c>
      <c r="H143" s="156"/>
      <c r="I143" s="156" t="s">
        <v>1465</v>
      </c>
      <c r="J143" s="158" t="s">
        <v>1507</v>
      </c>
      <c r="K143" s="158"/>
      <c r="L143" s="158" t="s">
        <v>1509</v>
      </c>
      <c r="M143" s="158"/>
      <c r="N143" s="205">
        <v>40</v>
      </c>
      <c r="O143" s="158">
        <v>60</v>
      </c>
      <c r="P143" s="203" t="s">
        <v>5516</v>
      </c>
      <c r="Q143" s="158">
        <v>46</v>
      </c>
      <c r="R143" s="158"/>
      <c r="S143" s="158"/>
      <c r="T143" s="158"/>
      <c r="U143" s="158"/>
      <c r="V143" s="367"/>
      <c r="W143" s="366"/>
      <c r="X143" s="158"/>
      <c r="Y143" s="158"/>
      <c r="Z143" s="158"/>
      <c r="AA143" s="158"/>
      <c r="AB143" s="158"/>
      <c r="AC143" s="158"/>
      <c r="AD143" s="158"/>
      <c r="AE143" s="158"/>
      <c r="AF143" s="158"/>
      <c r="AG143" s="158"/>
      <c r="AH143" s="158"/>
      <c r="AI143" s="158"/>
      <c r="AJ143" s="158"/>
      <c r="AK143" s="158"/>
      <c r="AL143" s="158"/>
      <c r="AM143" s="158"/>
      <c r="AN143" s="158"/>
      <c r="AO143" s="158"/>
      <c r="AP143" s="158"/>
      <c r="AQ143" s="158"/>
      <c r="AR143" s="158"/>
      <c r="AS143" s="158"/>
      <c r="AT143" s="158" t="s">
        <v>5369</v>
      </c>
      <c r="AU143" s="205">
        <v>40</v>
      </c>
      <c r="AV143" s="205">
        <v>20</v>
      </c>
      <c r="AW143" s="205">
        <f t="shared" si="67"/>
        <v>60</v>
      </c>
      <c r="AX143" s="205" t="s">
        <v>5516</v>
      </c>
      <c r="AY143" s="226">
        <v>22</v>
      </c>
      <c r="AZ143" s="205">
        <v>24</v>
      </c>
      <c r="BA143" s="205">
        <f t="shared" si="68"/>
        <v>46</v>
      </c>
      <c r="BB143" s="205"/>
      <c r="BC143" s="207">
        <v>1.0000000000000001E-17</v>
      </c>
      <c r="BD143" s="207">
        <v>9.9999999999999997E-29</v>
      </c>
      <c r="BE143" s="207">
        <v>1.0000000000000001E-30</v>
      </c>
      <c r="BF143" s="207">
        <v>0</v>
      </c>
      <c r="BG143" s="207"/>
      <c r="BH143" s="207">
        <v>0</v>
      </c>
      <c r="BI143" s="207"/>
      <c r="BJ143" s="207"/>
      <c r="BK143" s="207"/>
      <c r="BL143" s="208">
        <v>0</v>
      </c>
      <c r="BM143" s="209">
        <v>249.45</v>
      </c>
      <c r="BN143" s="209">
        <f t="shared" si="69"/>
        <v>0</v>
      </c>
      <c r="BO143" s="207"/>
      <c r="BP143" s="207"/>
      <c r="BQ143" s="207"/>
      <c r="BR143" s="207"/>
      <c r="BS143" s="207"/>
      <c r="BT143" s="207"/>
      <c r="BU143" s="207"/>
      <c r="BV143" s="207"/>
      <c r="BW143" s="207"/>
      <c r="BX143" s="207"/>
      <c r="BY143" s="207"/>
      <c r="BZ143" s="207"/>
      <c r="CA143" s="207"/>
      <c r="CB143" s="207"/>
      <c r="CC143" s="207"/>
      <c r="CD143" s="207"/>
      <c r="CE143" s="207"/>
      <c r="CF143" s="207"/>
      <c r="CG143" s="207">
        <v>0</v>
      </c>
      <c r="CH143" s="207"/>
      <c r="CI143" s="207"/>
      <c r="CJ143" s="207"/>
      <c r="CK143" s="207">
        <v>0</v>
      </c>
      <c r="CL143" s="209">
        <v>477.3</v>
      </c>
      <c r="CM143" s="209">
        <f t="shared" si="70"/>
        <v>0</v>
      </c>
      <c r="CN143" s="207"/>
      <c r="CO143" s="207"/>
      <c r="CP143" s="207"/>
      <c r="CQ143" s="207"/>
      <c r="CR143" s="207"/>
      <c r="CS143" s="207"/>
      <c r="CT143" s="207"/>
      <c r="CU143" s="207"/>
      <c r="CV143" s="207"/>
      <c r="CW143" s="207"/>
      <c r="CX143" s="207"/>
      <c r="CY143" s="207"/>
      <c r="CZ143" s="207"/>
      <c r="DA143" s="207"/>
      <c r="DB143" s="207"/>
      <c r="DC143" s="207"/>
      <c r="DD143" s="207"/>
      <c r="DE143" s="207"/>
      <c r="DF143" s="207">
        <v>0</v>
      </c>
      <c r="DG143" s="207"/>
      <c r="DH143" s="207"/>
      <c r="DI143" s="207"/>
      <c r="DJ143" s="207">
        <v>0</v>
      </c>
      <c r="DK143" s="209">
        <v>120.88</v>
      </c>
      <c r="DL143" s="209">
        <f t="shared" si="71"/>
        <v>0</v>
      </c>
      <c r="DM143" s="207"/>
      <c r="DN143" s="207"/>
      <c r="DO143" s="207"/>
      <c r="DP143" s="207"/>
      <c r="DQ143" s="207"/>
      <c r="DR143" s="207"/>
      <c r="DS143" s="207"/>
      <c r="DT143" s="207"/>
      <c r="DU143" s="207"/>
      <c r="DV143" s="207"/>
      <c r="DW143" s="207"/>
      <c r="DX143" s="207"/>
      <c r="DY143" s="207"/>
      <c r="DZ143" s="207"/>
      <c r="EA143" s="207"/>
      <c r="EB143" s="207"/>
      <c r="EC143" s="207"/>
      <c r="ED143" s="207"/>
      <c r="EE143" s="207">
        <v>0</v>
      </c>
      <c r="EF143" s="207"/>
      <c r="EG143" s="207"/>
      <c r="EH143" s="207"/>
      <c r="EI143" s="207">
        <v>0</v>
      </c>
      <c r="EJ143" s="209">
        <v>191.55</v>
      </c>
      <c r="EK143" s="209">
        <f t="shared" si="72"/>
        <v>0</v>
      </c>
      <c r="EL143" s="207"/>
      <c r="EM143" s="207"/>
      <c r="EN143" s="207"/>
      <c r="EO143" s="207"/>
      <c r="EP143" s="207"/>
      <c r="EQ143" s="207"/>
      <c r="ER143" s="207"/>
      <c r="ES143" s="207"/>
      <c r="ET143" s="207"/>
      <c r="EU143" s="207"/>
      <c r="EV143" s="207"/>
      <c r="EW143" s="207"/>
      <c r="EX143" s="207"/>
      <c r="EY143" s="207"/>
      <c r="EZ143" s="207"/>
      <c r="FA143" s="207"/>
      <c r="FB143" s="207"/>
      <c r="FC143" s="207" t="s">
        <v>4980</v>
      </c>
      <c r="FD143" s="207">
        <v>0</v>
      </c>
      <c r="FE143" s="207"/>
      <c r="FF143" s="207"/>
      <c r="FG143" s="207"/>
      <c r="FH143" s="207">
        <v>0</v>
      </c>
      <c r="FI143" s="209">
        <v>32.1</v>
      </c>
      <c r="FJ143" s="209">
        <f t="shared" si="73"/>
        <v>0</v>
      </c>
      <c r="FK143" s="207"/>
      <c r="FL143" s="207"/>
      <c r="FM143" s="207"/>
      <c r="FN143" s="207"/>
      <c r="FO143" s="207">
        <v>0</v>
      </c>
      <c r="FP143" s="207"/>
      <c r="FQ143" s="207"/>
      <c r="FR143" s="207"/>
      <c r="FS143" s="207">
        <v>0</v>
      </c>
      <c r="FT143" s="209">
        <v>25.68</v>
      </c>
      <c r="FU143" s="209">
        <f t="shared" si="74"/>
        <v>0</v>
      </c>
      <c r="FV143" s="207"/>
      <c r="FW143" s="207"/>
      <c r="FX143" s="207"/>
      <c r="FY143" s="207"/>
      <c r="FZ143" s="207">
        <v>0</v>
      </c>
      <c r="GA143" s="207"/>
      <c r="GB143" s="207"/>
      <c r="GC143" s="207"/>
      <c r="GD143" s="207">
        <v>0</v>
      </c>
      <c r="GE143" s="209">
        <v>56.12</v>
      </c>
      <c r="GF143" s="209">
        <f t="shared" si="75"/>
        <v>0</v>
      </c>
      <c r="GG143" s="207"/>
      <c r="GH143" s="207"/>
      <c r="GI143" s="207"/>
      <c r="GJ143" s="207"/>
      <c r="GK143" s="207"/>
      <c r="GL143" s="207"/>
      <c r="GM143" s="207"/>
      <c r="GN143" s="207"/>
      <c r="GO143" s="207"/>
      <c r="GP143" s="207"/>
      <c r="GQ143" s="207"/>
      <c r="GR143" s="207"/>
      <c r="GS143" s="207"/>
      <c r="GT143" s="207"/>
      <c r="GU143" s="207"/>
      <c r="GV143" s="207"/>
      <c r="GW143" s="207"/>
      <c r="GX143" s="207" t="s">
        <v>918</v>
      </c>
      <c r="GY143" s="207">
        <v>0</v>
      </c>
      <c r="GZ143" s="207" t="s">
        <v>918</v>
      </c>
      <c r="HA143" s="207">
        <v>0</v>
      </c>
      <c r="HB143" s="207"/>
      <c r="HC143" s="207">
        <v>0</v>
      </c>
      <c r="HD143" s="207">
        <f t="shared" si="66"/>
        <v>0</v>
      </c>
      <c r="HE143" s="207"/>
      <c r="HF143" s="207"/>
      <c r="HG143" s="207"/>
      <c r="HH143" s="207">
        <v>0</v>
      </c>
      <c r="HI143" s="209">
        <v>2.73</v>
      </c>
      <c r="HJ143" s="209">
        <f t="shared" si="76"/>
        <v>0</v>
      </c>
      <c r="HK143" s="207"/>
      <c r="HL143" s="207"/>
      <c r="HM143" s="207">
        <v>0</v>
      </c>
      <c r="HN143" s="209">
        <v>2.73</v>
      </c>
      <c r="HO143" s="209">
        <f t="shared" si="77"/>
        <v>0</v>
      </c>
      <c r="HP143" s="207"/>
      <c r="HQ143" s="207"/>
      <c r="HR143" s="207"/>
      <c r="HS143" s="209">
        <v>2.73</v>
      </c>
      <c r="HT143" s="209">
        <f t="shared" si="78"/>
        <v>0</v>
      </c>
      <c r="HU143" s="207"/>
      <c r="HV143" s="207"/>
      <c r="HW143" s="207"/>
      <c r="HX143" s="209">
        <v>2.73</v>
      </c>
      <c r="HY143" s="209">
        <f t="shared" si="79"/>
        <v>0</v>
      </c>
      <c r="HZ143" s="207">
        <v>0</v>
      </c>
      <c r="IA143" s="209">
        <v>3890.25</v>
      </c>
      <c r="IB143" s="209">
        <f t="shared" si="80"/>
        <v>0</v>
      </c>
      <c r="IC143" s="169">
        <v>25</v>
      </c>
      <c r="ID143" s="169"/>
      <c r="IE143" s="169"/>
      <c r="IF143" s="169"/>
      <c r="IG143" s="165"/>
      <c r="IH143" s="165"/>
      <c r="II143" s="165"/>
      <c r="IJ143" s="165"/>
      <c r="IK143" s="165"/>
      <c r="IL143" s="210"/>
      <c r="IM143" s="211">
        <f t="shared" si="83"/>
        <v>0</v>
      </c>
      <c r="IN143" s="209">
        <v>7500</v>
      </c>
      <c r="IO143" s="212">
        <f t="shared" si="81"/>
        <v>0</v>
      </c>
      <c r="IP143" s="209">
        <f t="shared" si="84"/>
        <v>0</v>
      </c>
      <c r="IQ143" s="209">
        <v>10000</v>
      </c>
      <c r="IR143" s="212">
        <f t="shared" si="82"/>
        <v>0</v>
      </c>
      <c r="IS143" s="213"/>
      <c r="IT143" s="291"/>
      <c r="IV143" s="66" t="s">
        <v>5584</v>
      </c>
      <c r="IW143" s="66" t="s">
        <v>5585</v>
      </c>
    </row>
    <row r="144" spans="1:257" x14ac:dyDescent="0.4">
      <c r="A144" s="158">
        <f t="shared" si="85"/>
        <v>75</v>
      </c>
      <c r="B144" s="156" t="s">
        <v>887</v>
      </c>
      <c r="C144" s="156">
        <v>162</v>
      </c>
      <c r="D144" s="156">
        <v>79580</v>
      </c>
      <c r="E144" s="370">
        <v>35802</v>
      </c>
      <c r="F144" s="225" t="s">
        <v>5586</v>
      </c>
      <c r="G144" s="251">
        <v>4</v>
      </c>
      <c r="H144" s="156"/>
      <c r="I144" s="156" t="s">
        <v>1465</v>
      </c>
      <c r="J144" s="158" t="s">
        <v>1514</v>
      </c>
      <c r="K144" s="158"/>
      <c r="L144" s="158" t="s">
        <v>1516</v>
      </c>
      <c r="M144" s="158"/>
      <c r="N144" s="205">
        <v>32</v>
      </c>
      <c r="O144" s="158">
        <v>52</v>
      </c>
      <c r="P144" s="203" t="s">
        <v>5209</v>
      </c>
      <c r="Q144" s="158">
        <v>54</v>
      </c>
      <c r="R144" s="158"/>
      <c r="S144" s="158"/>
      <c r="T144" s="158"/>
      <c r="U144" s="158"/>
      <c r="V144" s="367">
        <v>41815</v>
      </c>
      <c r="W144" s="366">
        <v>41988</v>
      </c>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t="s">
        <v>5437</v>
      </c>
      <c r="AU144" s="205">
        <v>32</v>
      </c>
      <c r="AV144" s="205">
        <v>20</v>
      </c>
      <c r="AW144" s="205">
        <f t="shared" si="67"/>
        <v>52</v>
      </c>
      <c r="AX144" s="205" t="s">
        <v>5209</v>
      </c>
      <c r="AY144" s="226">
        <v>30</v>
      </c>
      <c r="AZ144" s="205">
        <v>24</v>
      </c>
      <c r="BA144" s="205">
        <f t="shared" si="68"/>
        <v>54</v>
      </c>
      <c r="BB144" s="205"/>
      <c r="BC144" s="207">
        <v>1.0000000000000001E-17</v>
      </c>
      <c r="BD144" s="207">
        <v>9.9999999999999997E-29</v>
      </c>
      <c r="BE144" s="207">
        <v>1.0000000000000001E-30</v>
      </c>
      <c r="BF144" s="207">
        <v>0</v>
      </c>
      <c r="BG144" s="207"/>
      <c r="BH144" s="207">
        <v>0</v>
      </c>
      <c r="BI144" s="207"/>
      <c r="BJ144" s="207"/>
      <c r="BK144" s="207"/>
      <c r="BL144" s="208">
        <v>0</v>
      </c>
      <c r="BM144" s="209">
        <v>249.45</v>
      </c>
      <c r="BN144" s="209">
        <f t="shared" si="69"/>
        <v>0</v>
      </c>
      <c r="BO144" s="207"/>
      <c r="BP144" s="207"/>
      <c r="BQ144" s="207"/>
      <c r="BR144" s="207"/>
      <c r="BS144" s="207"/>
      <c r="BT144" s="207"/>
      <c r="BU144" s="207"/>
      <c r="BV144" s="207"/>
      <c r="BW144" s="207"/>
      <c r="BX144" s="207"/>
      <c r="BY144" s="207"/>
      <c r="BZ144" s="207"/>
      <c r="CA144" s="207"/>
      <c r="CB144" s="207"/>
      <c r="CC144" s="207"/>
      <c r="CD144" s="207"/>
      <c r="CE144" s="207"/>
      <c r="CF144" s="207"/>
      <c r="CG144" s="207">
        <v>0</v>
      </c>
      <c r="CH144" s="207"/>
      <c r="CI144" s="207"/>
      <c r="CJ144" s="207"/>
      <c r="CK144" s="207">
        <v>0</v>
      </c>
      <c r="CL144" s="209">
        <v>477.3</v>
      </c>
      <c r="CM144" s="209">
        <f t="shared" si="70"/>
        <v>0</v>
      </c>
      <c r="CN144" s="207"/>
      <c r="CO144" s="207"/>
      <c r="CP144" s="207"/>
      <c r="CQ144" s="207"/>
      <c r="CR144" s="207"/>
      <c r="CS144" s="207"/>
      <c r="CT144" s="207"/>
      <c r="CU144" s="207"/>
      <c r="CV144" s="207"/>
      <c r="CW144" s="207"/>
      <c r="CX144" s="207"/>
      <c r="CY144" s="207"/>
      <c r="CZ144" s="207"/>
      <c r="DA144" s="207"/>
      <c r="DB144" s="207"/>
      <c r="DC144" s="207"/>
      <c r="DD144" s="207"/>
      <c r="DE144" s="207"/>
      <c r="DF144" s="207">
        <v>0</v>
      </c>
      <c r="DG144" s="207"/>
      <c r="DH144" s="207"/>
      <c r="DI144" s="207"/>
      <c r="DJ144" s="207">
        <v>0</v>
      </c>
      <c r="DK144" s="209">
        <v>120.88</v>
      </c>
      <c r="DL144" s="209">
        <f t="shared" si="71"/>
        <v>0</v>
      </c>
      <c r="DM144" s="207"/>
      <c r="DN144" s="207"/>
      <c r="DO144" s="207"/>
      <c r="DP144" s="207"/>
      <c r="DQ144" s="207"/>
      <c r="DR144" s="207"/>
      <c r="DS144" s="207"/>
      <c r="DT144" s="207"/>
      <c r="DU144" s="207"/>
      <c r="DV144" s="207"/>
      <c r="DW144" s="207"/>
      <c r="DX144" s="207"/>
      <c r="DY144" s="207"/>
      <c r="DZ144" s="207"/>
      <c r="EA144" s="207"/>
      <c r="EB144" s="207"/>
      <c r="EC144" s="207"/>
      <c r="ED144" s="207"/>
      <c r="EE144" s="207">
        <v>0</v>
      </c>
      <c r="EF144" s="207"/>
      <c r="EG144" s="207"/>
      <c r="EH144" s="207"/>
      <c r="EI144" s="207">
        <v>0</v>
      </c>
      <c r="EJ144" s="209">
        <v>191.55</v>
      </c>
      <c r="EK144" s="209">
        <f t="shared" si="72"/>
        <v>0</v>
      </c>
      <c r="EL144" s="207"/>
      <c r="EM144" s="207"/>
      <c r="EN144" s="207"/>
      <c r="EO144" s="207"/>
      <c r="EP144" s="207"/>
      <c r="EQ144" s="207"/>
      <c r="ER144" s="207"/>
      <c r="ES144" s="207"/>
      <c r="ET144" s="207"/>
      <c r="EU144" s="207"/>
      <c r="EV144" s="207"/>
      <c r="EW144" s="207"/>
      <c r="EX144" s="207"/>
      <c r="EY144" s="207"/>
      <c r="EZ144" s="207"/>
      <c r="FA144" s="207"/>
      <c r="FB144" s="207"/>
      <c r="FC144" s="207" t="s">
        <v>4980</v>
      </c>
      <c r="FD144" s="207">
        <v>0</v>
      </c>
      <c r="FE144" s="207"/>
      <c r="FF144" s="207"/>
      <c r="FG144" s="207"/>
      <c r="FH144" s="207">
        <v>0</v>
      </c>
      <c r="FI144" s="209">
        <v>32.1</v>
      </c>
      <c r="FJ144" s="209">
        <f t="shared" si="73"/>
        <v>0</v>
      </c>
      <c r="FK144" s="207"/>
      <c r="FL144" s="207"/>
      <c r="FM144" s="207"/>
      <c r="FN144" s="207"/>
      <c r="FO144" s="207">
        <v>0</v>
      </c>
      <c r="FP144" s="207"/>
      <c r="FQ144" s="207"/>
      <c r="FR144" s="207"/>
      <c r="FS144" s="207">
        <v>0</v>
      </c>
      <c r="FT144" s="209">
        <v>25.68</v>
      </c>
      <c r="FU144" s="209">
        <f t="shared" si="74"/>
        <v>0</v>
      </c>
      <c r="FV144" s="207"/>
      <c r="FW144" s="207"/>
      <c r="FX144" s="207"/>
      <c r="FY144" s="207"/>
      <c r="FZ144" s="207">
        <v>0</v>
      </c>
      <c r="GA144" s="207"/>
      <c r="GB144" s="207"/>
      <c r="GC144" s="207"/>
      <c r="GD144" s="207">
        <v>0</v>
      </c>
      <c r="GE144" s="209">
        <v>56.12</v>
      </c>
      <c r="GF144" s="209">
        <f t="shared" si="75"/>
        <v>0</v>
      </c>
      <c r="GG144" s="207"/>
      <c r="GH144" s="207"/>
      <c r="GI144" s="207"/>
      <c r="GJ144" s="207"/>
      <c r="GK144" s="207"/>
      <c r="GL144" s="207"/>
      <c r="GM144" s="207"/>
      <c r="GN144" s="207"/>
      <c r="GO144" s="207"/>
      <c r="GP144" s="207"/>
      <c r="GQ144" s="207"/>
      <c r="GR144" s="207"/>
      <c r="GS144" s="207"/>
      <c r="GT144" s="207"/>
      <c r="GU144" s="207"/>
      <c r="GV144" s="207"/>
      <c r="GW144" s="207"/>
      <c r="GX144" s="207" t="s">
        <v>918</v>
      </c>
      <c r="GY144" s="207">
        <v>0</v>
      </c>
      <c r="GZ144" s="207" t="s">
        <v>918</v>
      </c>
      <c r="HA144" s="207">
        <v>0</v>
      </c>
      <c r="HB144" s="207"/>
      <c r="HC144" s="207">
        <v>1</v>
      </c>
      <c r="HD144" s="207">
        <f t="shared" si="66"/>
        <v>1200</v>
      </c>
      <c r="HE144" s="207">
        <v>1</v>
      </c>
      <c r="HF144" s="207"/>
      <c r="HG144" s="207"/>
      <c r="HH144" s="207">
        <v>400</v>
      </c>
      <c r="HI144" s="209">
        <v>2.73</v>
      </c>
      <c r="HJ144" s="209">
        <f t="shared" si="76"/>
        <v>1092</v>
      </c>
      <c r="HK144" s="207">
        <v>1</v>
      </c>
      <c r="HL144" s="207"/>
      <c r="HM144" s="207">
        <v>400</v>
      </c>
      <c r="HN144" s="209">
        <v>2.73</v>
      </c>
      <c r="HO144" s="209">
        <f t="shared" si="77"/>
        <v>1092</v>
      </c>
      <c r="HP144" s="207">
        <v>1</v>
      </c>
      <c r="HQ144" s="207"/>
      <c r="HR144" s="207">
        <v>400</v>
      </c>
      <c r="HS144" s="209">
        <v>2.73</v>
      </c>
      <c r="HT144" s="209">
        <f t="shared" si="78"/>
        <v>1092</v>
      </c>
      <c r="HU144" s="207"/>
      <c r="HV144" s="207"/>
      <c r="HW144" s="207"/>
      <c r="HX144" s="209">
        <v>2.73</v>
      </c>
      <c r="HY144" s="209">
        <f t="shared" si="79"/>
        <v>0</v>
      </c>
      <c r="HZ144" s="207">
        <v>2</v>
      </c>
      <c r="IA144" s="209">
        <v>3890.25</v>
      </c>
      <c r="IB144" s="209">
        <f t="shared" si="80"/>
        <v>7780.5</v>
      </c>
      <c r="IC144" s="169"/>
      <c r="ID144" s="169"/>
      <c r="IE144" s="169"/>
      <c r="IF144" s="169"/>
      <c r="IG144" s="165"/>
      <c r="IH144" s="165"/>
      <c r="II144" s="165"/>
      <c r="IJ144" s="165"/>
      <c r="IK144" s="165"/>
      <c r="IL144" s="210"/>
      <c r="IM144" s="211">
        <f t="shared" si="83"/>
        <v>0</v>
      </c>
      <c r="IN144" s="209">
        <v>7500</v>
      </c>
      <c r="IO144" s="212">
        <f t="shared" si="81"/>
        <v>0</v>
      </c>
      <c r="IP144" s="209">
        <f t="shared" si="84"/>
        <v>11056.5</v>
      </c>
      <c r="IQ144" s="209">
        <v>10000</v>
      </c>
      <c r="IR144" s="212">
        <f t="shared" si="82"/>
        <v>2</v>
      </c>
      <c r="IS144" s="213"/>
      <c r="IT144" s="291"/>
      <c r="IV144" s="66" t="s">
        <v>5587</v>
      </c>
      <c r="IW144" s="66" t="s">
        <v>5588</v>
      </c>
    </row>
    <row r="145" spans="1:257" x14ac:dyDescent="0.4">
      <c r="A145" s="158">
        <f t="shared" si="85"/>
        <v>76</v>
      </c>
      <c r="B145" s="156" t="s">
        <v>887</v>
      </c>
      <c r="C145" s="156">
        <v>542</v>
      </c>
      <c r="D145" s="251">
        <v>76089</v>
      </c>
      <c r="E145" s="374">
        <v>36002</v>
      </c>
      <c r="F145" s="230" t="s">
        <v>5589</v>
      </c>
      <c r="G145" s="251">
        <v>12</v>
      </c>
      <c r="H145" s="156"/>
      <c r="I145" s="156" t="s">
        <v>4809</v>
      </c>
      <c r="J145" s="158" t="s">
        <v>4817</v>
      </c>
      <c r="K145" s="158"/>
      <c r="L145" s="158" t="s">
        <v>4819</v>
      </c>
      <c r="M145" s="158"/>
      <c r="N145" s="205">
        <v>47</v>
      </c>
      <c r="O145" s="158">
        <v>67</v>
      </c>
      <c r="P145" s="203">
        <v>26.8</v>
      </c>
      <c r="Q145" s="158">
        <v>104</v>
      </c>
      <c r="R145" s="158"/>
      <c r="S145" s="158"/>
      <c r="T145" s="158"/>
      <c r="U145" s="158"/>
      <c r="V145" s="367"/>
      <c r="W145" s="366">
        <v>41793</v>
      </c>
      <c r="X145" s="158"/>
      <c r="Y145" s="158"/>
      <c r="Z145" s="158"/>
      <c r="AA145" s="158"/>
      <c r="AB145" s="158"/>
      <c r="AC145" s="158"/>
      <c r="AD145" s="158"/>
      <c r="AE145" s="158"/>
      <c r="AF145" s="158"/>
      <c r="AG145" s="158"/>
      <c r="AH145" s="158"/>
      <c r="AI145" s="158"/>
      <c r="AJ145" s="158"/>
      <c r="AK145" s="158"/>
      <c r="AL145" s="158"/>
      <c r="AM145" s="158"/>
      <c r="AN145" s="158"/>
      <c r="AO145" s="158"/>
      <c r="AP145" s="158"/>
      <c r="AQ145" s="158"/>
      <c r="AR145" s="158"/>
      <c r="AS145" s="158"/>
      <c r="AT145" s="158" t="s">
        <v>5424</v>
      </c>
      <c r="AU145" s="205">
        <v>47</v>
      </c>
      <c r="AV145" s="205">
        <v>20</v>
      </c>
      <c r="AW145" s="205">
        <f t="shared" si="67"/>
        <v>67</v>
      </c>
      <c r="AX145" s="205">
        <v>26.8</v>
      </c>
      <c r="AY145" s="214">
        <v>80</v>
      </c>
      <c r="AZ145" s="205">
        <v>24</v>
      </c>
      <c r="BA145" s="205">
        <f t="shared" si="68"/>
        <v>104</v>
      </c>
      <c r="BB145" s="205"/>
      <c r="BC145" s="207">
        <v>1.0000000000000001E-17</v>
      </c>
      <c r="BD145" s="207">
        <v>9.9999999999999997E-29</v>
      </c>
      <c r="BE145" s="207">
        <v>1.0000000000000001E-30</v>
      </c>
      <c r="BF145" s="207">
        <v>0</v>
      </c>
      <c r="BG145" s="207"/>
      <c r="BH145" s="207">
        <v>0</v>
      </c>
      <c r="BI145" s="207"/>
      <c r="BJ145" s="207"/>
      <c r="BK145" s="207"/>
      <c r="BL145" s="208">
        <v>0</v>
      </c>
      <c r="BM145" s="209">
        <v>249.45</v>
      </c>
      <c r="BN145" s="209">
        <f t="shared" si="69"/>
        <v>0</v>
      </c>
      <c r="BO145" s="207"/>
      <c r="BP145" s="207"/>
      <c r="BQ145" s="207"/>
      <c r="BR145" s="207"/>
      <c r="BS145" s="207"/>
      <c r="BT145" s="207"/>
      <c r="BU145" s="207"/>
      <c r="BV145" s="207"/>
      <c r="BW145" s="207"/>
      <c r="BX145" s="207"/>
      <c r="BY145" s="207"/>
      <c r="BZ145" s="207"/>
      <c r="CA145" s="207"/>
      <c r="CB145" s="207"/>
      <c r="CC145" s="207"/>
      <c r="CD145" s="207"/>
      <c r="CE145" s="207"/>
      <c r="CF145" s="207"/>
      <c r="CG145" s="207">
        <v>0</v>
      </c>
      <c r="CH145" s="207"/>
      <c r="CI145" s="207"/>
      <c r="CJ145" s="207"/>
      <c r="CK145" s="207">
        <v>0</v>
      </c>
      <c r="CL145" s="209">
        <v>477.3</v>
      </c>
      <c r="CM145" s="209">
        <f t="shared" si="70"/>
        <v>0</v>
      </c>
      <c r="CN145" s="207"/>
      <c r="CO145" s="207"/>
      <c r="CP145" s="207"/>
      <c r="CQ145" s="207"/>
      <c r="CR145" s="207"/>
      <c r="CS145" s="207"/>
      <c r="CT145" s="207"/>
      <c r="CU145" s="207"/>
      <c r="CV145" s="207"/>
      <c r="CW145" s="207"/>
      <c r="CX145" s="207"/>
      <c r="CY145" s="207"/>
      <c r="CZ145" s="207"/>
      <c r="DA145" s="207"/>
      <c r="DB145" s="207"/>
      <c r="DC145" s="207"/>
      <c r="DD145" s="207"/>
      <c r="DE145" s="207"/>
      <c r="DF145" s="207">
        <v>0</v>
      </c>
      <c r="DG145" s="207"/>
      <c r="DH145" s="207"/>
      <c r="DI145" s="207"/>
      <c r="DJ145" s="207">
        <v>0</v>
      </c>
      <c r="DK145" s="209">
        <v>120.88</v>
      </c>
      <c r="DL145" s="209">
        <f t="shared" si="71"/>
        <v>0</v>
      </c>
      <c r="DM145" s="207"/>
      <c r="DN145" s="207"/>
      <c r="DO145" s="207"/>
      <c r="DP145" s="207"/>
      <c r="DQ145" s="207"/>
      <c r="DR145" s="207"/>
      <c r="DS145" s="207"/>
      <c r="DT145" s="207"/>
      <c r="DU145" s="207"/>
      <c r="DV145" s="207"/>
      <c r="DW145" s="207"/>
      <c r="DX145" s="207"/>
      <c r="DY145" s="207"/>
      <c r="DZ145" s="207"/>
      <c r="EA145" s="207"/>
      <c r="EB145" s="207"/>
      <c r="EC145" s="207"/>
      <c r="ED145" s="207"/>
      <c r="EE145" s="207">
        <v>0</v>
      </c>
      <c r="EF145" s="207"/>
      <c r="EG145" s="207"/>
      <c r="EH145" s="207"/>
      <c r="EI145" s="207">
        <v>0</v>
      </c>
      <c r="EJ145" s="209">
        <v>191.55</v>
      </c>
      <c r="EK145" s="209">
        <f t="shared" si="72"/>
        <v>0</v>
      </c>
      <c r="EL145" s="207"/>
      <c r="EM145" s="207"/>
      <c r="EN145" s="207"/>
      <c r="EO145" s="207"/>
      <c r="EP145" s="207"/>
      <c r="EQ145" s="207"/>
      <c r="ER145" s="207"/>
      <c r="ES145" s="207"/>
      <c r="ET145" s="207"/>
      <c r="EU145" s="207"/>
      <c r="EV145" s="207"/>
      <c r="EW145" s="207"/>
      <c r="EX145" s="207"/>
      <c r="EY145" s="207"/>
      <c r="EZ145" s="207"/>
      <c r="FA145" s="207"/>
      <c r="FB145" s="207"/>
      <c r="FC145" s="207" t="s">
        <v>4980</v>
      </c>
      <c r="FD145" s="207">
        <v>0</v>
      </c>
      <c r="FE145" s="207"/>
      <c r="FF145" s="207"/>
      <c r="FG145" s="207"/>
      <c r="FH145" s="207">
        <v>0</v>
      </c>
      <c r="FI145" s="209">
        <v>32.1</v>
      </c>
      <c r="FJ145" s="209">
        <f t="shared" si="73"/>
        <v>0</v>
      </c>
      <c r="FK145" s="207"/>
      <c r="FL145" s="207"/>
      <c r="FM145" s="207"/>
      <c r="FN145" s="207"/>
      <c r="FO145" s="207">
        <v>0</v>
      </c>
      <c r="FP145" s="207"/>
      <c r="FQ145" s="207"/>
      <c r="FR145" s="207"/>
      <c r="FS145" s="207">
        <v>0</v>
      </c>
      <c r="FT145" s="209">
        <v>25.68</v>
      </c>
      <c r="FU145" s="209">
        <f t="shared" si="74"/>
        <v>0</v>
      </c>
      <c r="FV145" s="207"/>
      <c r="FW145" s="207"/>
      <c r="FX145" s="207"/>
      <c r="FY145" s="207"/>
      <c r="FZ145" s="207">
        <v>0</v>
      </c>
      <c r="GA145" s="207"/>
      <c r="GB145" s="207"/>
      <c r="GC145" s="207"/>
      <c r="GD145" s="207">
        <v>0</v>
      </c>
      <c r="GE145" s="209">
        <v>56.12</v>
      </c>
      <c r="GF145" s="209">
        <f t="shared" si="75"/>
        <v>0</v>
      </c>
      <c r="GG145" s="207"/>
      <c r="GH145" s="207"/>
      <c r="GI145" s="207"/>
      <c r="GJ145" s="207"/>
      <c r="GK145" s="207"/>
      <c r="GL145" s="207"/>
      <c r="GM145" s="207"/>
      <c r="GN145" s="207"/>
      <c r="GO145" s="207"/>
      <c r="GP145" s="207"/>
      <c r="GQ145" s="207"/>
      <c r="GR145" s="207"/>
      <c r="GS145" s="207"/>
      <c r="GT145" s="207"/>
      <c r="GU145" s="207"/>
      <c r="GV145" s="207"/>
      <c r="GW145" s="207"/>
      <c r="GX145" s="207" t="s">
        <v>918</v>
      </c>
      <c r="GY145" s="207">
        <v>0</v>
      </c>
      <c r="GZ145" s="207" t="s">
        <v>918</v>
      </c>
      <c r="HA145" s="207">
        <v>0</v>
      </c>
      <c r="HB145" s="207"/>
      <c r="HC145" s="207">
        <v>0</v>
      </c>
      <c r="HD145" s="207">
        <f t="shared" si="66"/>
        <v>0</v>
      </c>
      <c r="HE145" s="207"/>
      <c r="HF145" s="207"/>
      <c r="HG145" s="207"/>
      <c r="HH145" s="207">
        <v>0</v>
      </c>
      <c r="HI145" s="209">
        <v>2.73</v>
      </c>
      <c r="HJ145" s="209">
        <f t="shared" si="76"/>
        <v>0</v>
      </c>
      <c r="HK145" s="207"/>
      <c r="HL145" s="207"/>
      <c r="HM145" s="207">
        <v>0</v>
      </c>
      <c r="HN145" s="209">
        <v>2.73</v>
      </c>
      <c r="HO145" s="209">
        <f t="shared" si="77"/>
        <v>0</v>
      </c>
      <c r="HP145" s="207"/>
      <c r="HQ145" s="207"/>
      <c r="HR145" s="207"/>
      <c r="HS145" s="209">
        <v>2.73</v>
      </c>
      <c r="HT145" s="209">
        <f t="shared" si="78"/>
        <v>0</v>
      </c>
      <c r="HU145" s="207"/>
      <c r="HV145" s="207"/>
      <c r="HW145" s="207"/>
      <c r="HX145" s="209">
        <v>2.73</v>
      </c>
      <c r="HY145" s="209">
        <f t="shared" si="79"/>
        <v>0</v>
      </c>
      <c r="HZ145" s="207">
        <v>0</v>
      </c>
      <c r="IA145" s="209">
        <v>3890.25</v>
      </c>
      <c r="IB145" s="209">
        <f t="shared" si="80"/>
        <v>0</v>
      </c>
      <c r="IC145" s="169"/>
      <c r="ID145" s="169"/>
      <c r="IE145" s="169"/>
      <c r="IF145" s="169"/>
      <c r="IG145" s="165"/>
      <c r="IH145" s="165"/>
      <c r="II145" s="165"/>
      <c r="IJ145" s="165"/>
      <c r="IK145" s="165"/>
      <c r="IL145" s="210"/>
      <c r="IM145" s="211">
        <f t="shared" si="83"/>
        <v>0</v>
      </c>
      <c r="IN145" s="209">
        <v>7500</v>
      </c>
      <c r="IO145" s="212">
        <f t="shared" si="81"/>
        <v>0</v>
      </c>
      <c r="IP145" s="209">
        <f t="shared" si="84"/>
        <v>0</v>
      </c>
      <c r="IQ145" s="209">
        <v>10000</v>
      </c>
      <c r="IR145" s="212">
        <f t="shared" si="82"/>
        <v>0</v>
      </c>
      <c r="IS145" s="213"/>
      <c r="IT145" s="291"/>
      <c r="IV145" s="66">
        <v>7021</v>
      </c>
      <c r="IW145" s="66" t="s">
        <v>5590</v>
      </c>
    </row>
    <row r="146" spans="1:257" x14ac:dyDescent="0.4">
      <c r="A146" s="158">
        <f t="shared" si="85"/>
        <v>77</v>
      </c>
      <c r="B146" s="156" t="s">
        <v>887</v>
      </c>
      <c r="C146" s="156">
        <v>544</v>
      </c>
      <c r="D146" s="251">
        <v>31601</v>
      </c>
      <c r="E146" s="251">
        <v>36168</v>
      </c>
      <c r="F146" s="230" t="s">
        <v>5591</v>
      </c>
      <c r="G146" s="251">
        <v>12</v>
      </c>
      <c r="H146" s="156"/>
      <c r="I146" s="156" t="s">
        <v>4809</v>
      </c>
      <c r="J146" s="158" t="s">
        <v>4837</v>
      </c>
      <c r="K146" s="158"/>
      <c r="L146" s="158" t="s">
        <v>4839</v>
      </c>
      <c r="M146" s="158"/>
      <c r="N146" s="205">
        <v>33</v>
      </c>
      <c r="O146" s="158">
        <v>53</v>
      </c>
      <c r="P146" s="203" t="s">
        <v>5368</v>
      </c>
      <c r="Q146" s="158">
        <v>48</v>
      </c>
      <c r="R146" s="158"/>
      <c r="S146" s="158"/>
      <c r="T146" s="158"/>
      <c r="U146" s="158"/>
      <c r="V146" s="367"/>
      <c r="W146" s="366">
        <v>41788</v>
      </c>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t="s">
        <v>5369</v>
      </c>
      <c r="AU146" s="205">
        <v>33</v>
      </c>
      <c r="AV146" s="205">
        <v>20</v>
      </c>
      <c r="AW146" s="205">
        <f t="shared" si="67"/>
        <v>53</v>
      </c>
      <c r="AX146" s="205" t="s">
        <v>5368</v>
      </c>
      <c r="AY146" s="214">
        <v>24</v>
      </c>
      <c r="AZ146" s="205">
        <v>24</v>
      </c>
      <c r="BA146" s="205">
        <f t="shared" si="68"/>
        <v>48</v>
      </c>
      <c r="BB146" s="205"/>
      <c r="BC146" s="207">
        <v>1.0000000000000001E-17</v>
      </c>
      <c r="BD146" s="207">
        <v>9.9999999999999997E-29</v>
      </c>
      <c r="BE146" s="207">
        <v>1.0000000000000001E-30</v>
      </c>
      <c r="BF146" s="207">
        <v>0</v>
      </c>
      <c r="BG146" s="207"/>
      <c r="BH146" s="207">
        <v>0</v>
      </c>
      <c r="BI146" s="207"/>
      <c r="BJ146" s="207"/>
      <c r="BK146" s="207"/>
      <c r="BL146" s="208">
        <v>0</v>
      </c>
      <c r="BM146" s="209">
        <v>249.45</v>
      </c>
      <c r="BN146" s="209">
        <f t="shared" si="69"/>
        <v>0</v>
      </c>
      <c r="BO146" s="207"/>
      <c r="BP146" s="207"/>
      <c r="BQ146" s="207"/>
      <c r="BR146" s="207"/>
      <c r="BS146" s="207"/>
      <c r="BT146" s="207"/>
      <c r="BU146" s="207"/>
      <c r="BV146" s="207"/>
      <c r="BW146" s="207"/>
      <c r="BX146" s="207"/>
      <c r="BY146" s="207"/>
      <c r="BZ146" s="207"/>
      <c r="CA146" s="207"/>
      <c r="CB146" s="207"/>
      <c r="CC146" s="207"/>
      <c r="CD146" s="207"/>
      <c r="CE146" s="207"/>
      <c r="CF146" s="207"/>
      <c r="CG146" s="207">
        <v>0</v>
      </c>
      <c r="CH146" s="207"/>
      <c r="CI146" s="207"/>
      <c r="CJ146" s="207"/>
      <c r="CK146" s="207">
        <v>0</v>
      </c>
      <c r="CL146" s="209">
        <v>477.3</v>
      </c>
      <c r="CM146" s="209">
        <f t="shared" si="70"/>
        <v>0</v>
      </c>
      <c r="CN146" s="207"/>
      <c r="CO146" s="207"/>
      <c r="CP146" s="207"/>
      <c r="CQ146" s="207"/>
      <c r="CR146" s="207"/>
      <c r="CS146" s="207"/>
      <c r="CT146" s="207"/>
      <c r="CU146" s="207"/>
      <c r="CV146" s="207"/>
      <c r="CW146" s="207"/>
      <c r="CX146" s="207"/>
      <c r="CY146" s="207"/>
      <c r="CZ146" s="207"/>
      <c r="DA146" s="207"/>
      <c r="DB146" s="207"/>
      <c r="DC146" s="207"/>
      <c r="DD146" s="207"/>
      <c r="DE146" s="207"/>
      <c r="DF146" s="207">
        <v>0</v>
      </c>
      <c r="DG146" s="207"/>
      <c r="DH146" s="207"/>
      <c r="DI146" s="207"/>
      <c r="DJ146" s="207">
        <v>0</v>
      </c>
      <c r="DK146" s="209">
        <v>120.88</v>
      </c>
      <c r="DL146" s="209">
        <f t="shared" si="71"/>
        <v>0</v>
      </c>
      <c r="DM146" s="207"/>
      <c r="DN146" s="207"/>
      <c r="DO146" s="207"/>
      <c r="DP146" s="207"/>
      <c r="DQ146" s="207"/>
      <c r="DR146" s="207"/>
      <c r="DS146" s="207"/>
      <c r="DT146" s="207"/>
      <c r="DU146" s="207"/>
      <c r="DV146" s="207"/>
      <c r="DW146" s="207"/>
      <c r="DX146" s="207"/>
      <c r="DY146" s="207"/>
      <c r="DZ146" s="207"/>
      <c r="EA146" s="207"/>
      <c r="EB146" s="207"/>
      <c r="EC146" s="207"/>
      <c r="ED146" s="207"/>
      <c r="EE146" s="207">
        <v>0</v>
      </c>
      <c r="EF146" s="207"/>
      <c r="EG146" s="207"/>
      <c r="EH146" s="207"/>
      <c r="EI146" s="207">
        <v>0</v>
      </c>
      <c r="EJ146" s="209">
        <v>191.55</v>
      </c>
      <c r="EK146" s="209">
        <f t="shared" si="72"/>
        <v>0</v>
      </c>
      <c r="EL146" s="207"/>
      <c r="EM146" s="207"/>
      <c r="EN146" s="207"/>
      <c r="EO146" s="207"/>
      <c r="EP146" s="207"/>
      <c r="EQ146" s="207"/>
      <c r="ER146" s="207"/>
      <c r="ES146" s="207"/>
      <c r="ET146" s="207"/>
      <c r="EU146" s="207"/>
      <c r="EV146" s="207"/>
      <c r="EW146" s="207"/>
      <c r="EX146" s="207"/>
      <c r="EY146" s="207"/>
      <c r="EZ146" s="207"/>
      <c r="FA146" s="207"/>
      <c r="FB146" s="207"/>
      <c r="FC146" s="207" t="s">
        <v>4980</v>
      </c>
      <c r="FD146" s="207">
        <v>0</v>
      </c>
      <c r="FE146" s="207"/>
      <c r="FF146" s="207"/>
      <c r="FG146" s="207"/>
      <c r="FH146" s="207">
        <v>0</v>
      </c>
      <c r="FI146" s="209">
        <v>32.1</v>
      </c>
      <c r="FJ146" s="209">
        <f t="shared" si="73"/>
        <v>0</v>
      </c>
      <c r="FK146" s="207"/>
      <c r="FL146" s="207"/>
      <c r="FM146" s="207"/>
      <c r="FN146" s="207"/>
      <c r="FO146" s="207">
        <v>0</v>
      </c>
      <c r="FP146" s="207"/>
      <c r="FQ146" s="207"/>
      <c r="FR146" s="207"/>
      <c r="FS146" s="207">
        <v>0</v>
      </c>
      <c r="FT146" s="209">
        <v>25.68</v>
      </c>
      <c r="FU146" s="209">
        <f t="shared" si="74"/>
        <v>0</v>
      </c>
      <c r="FV146" s="207"/>
      <c r="FW146" s="207"/>
      <c r="FX146" s="207"/>
      <c r="FY146" s="207"/>
      <c r="FZ146" s="207">
        <v>0</v>
      </c>
      <c r="GA146" s="207"/>
      <c r="GB146" s="207"/>
      <c r="GC146" s="207"/>
      <c r="GD146" s="207">
        <v>0</v>
      </c>
      <c r="GE146" s="209">
        <v>56.12</v>
      </c>
      <c r="GF146" s="209">
        <f t="shared" si="75"/>
        <v>0</v>
      </c>
      <c r="GG146" s="207"/>
      <c r="GH146" s="207"/>
      <c r="GI146" s="207"/>
      <c r="GJ146" s="207"/>
      <c r="GK146" s="207"/>
      <c r="GL146" s="207"/>
      <c r="GM146" s="207"/>
      <c r="GN146" s="207"/>
      <c r="GO146" s="207"/>
      <c r="GP146" s="207"/>
      <c r="GQ146" s="207"/>
      <c r="GR146" s="207"/>
      <c r="GS146" s="207"/>
      <c r="GT146" s="207"/>
      <c r="GU146" s="207"/>
      <c r="GV146" s="207"/>
      <c r="GW146" s="207"/>
      <c r="GX146" s="207" t="s">
        <v>918</v>
      </c>
      <c r="GY146" s="207">
        <v>0</v>
      </c>
      <c r="GZ146" s="207" t="s">
        <v>918</v>
      </c>
      <c r="HA146" s="207">
        <v>0</v>
      </c>
      <c r="HB146" s="207"/>
      <c r="HC146" s="207">
        <v>0</v>
      </c>
      <c r="HD146" s="207">
        <f t="shared" si="66"/>
        <v>0</v>
      </c>
      <c r="HE146" s="207"/>
      <c r="HF146" s="207"/>
      <c r="HG146" s="207"/>
      <c r="HH146" s="207">
        <v>0</v>
      </c>
      <c r="HI146" s="209">
        <v>2.73</v>
      </c>
      <c r="HJ146" s="209">
        <f t="shared" si="76"/>
        <v>0</v>
      </c>
      <c r="HK146" s="207"/>
      <c r="HL146" s="207"/>
      <c r="HM146" s="207">
        <v>0</v>
      </c>
      <c r="HN146" s="209">
        <v>2.73</v>
      </c>
      <c r="HO146" s="209">
        <f t="shared" si="77"/>
        <v>0</v>
      </c>
      <c r="HP146" s="207"/>
      <c r="HQ146" s="207"/>
      <c r="HR146" s="207"/>
      <c r="HS146" s="209">
        <v>2.73</v>
      </c>
      <c r="HT146" s="209">
        <f t="shared" si="78"/>
        <v>0</v>
      </c>
      <c r="HU146" s="207"/>
      <c r="HV146" s="207"/>
      <c r="HW146" s="207"/>
      <c r="HX146" s="209">
        <v>2.73</v>
      </c>
      <c r="HY146" s="209">
        <f t="shared" si="79"/>
        <v>0</v>
      </c>
      <c r="HZ146" s="207">
        <v>0</v>
      </c>
      <c r="IA146" s="209">
        <v>3890.25</v>
      </c>
      <c r="IB146" s="209">
        <f t="shared" si="80"/>
        <v>0</v>
      </c>
      <c r="IC146" s="169"/>
      <c r="ID146" s="169"/>
      <c r="IE146" s="169"/>
      <c r="IF146" s="169"/>
      <c r="IG146" s="165"/>
      <c r="IH146" s="165"/>
      <c r="II146" s="165"/>
      <c r="IJ146" s="165"/>
      <c r="IK146" s="165"/>
      <c r="IL146" s="210"/>
      <c r="IM146" s="211">
        <f t="shared" si="83"/>
        <v>0</v>
      </c>
      <c r="IN146" s="209">
        <v>7500</v>
      </c>
      <c r="IO146" s="212">
        <f t="shared" si="81"/>
        <v>0</v>
      </c>
      <c r="IP146" s="209">
        <f t="shared" si="84"/>
        <v>0</v>
      </c>
      <c r="IQ146" s="209">
        <v>10000</v>
      </c>
      <c r="IR146" s="212">
        <f t="shared" si="82"/>
        <v>0</v>
      </c>
      <c r="IS146" s="213"/>
      <c r="IT146" s="291"/>
      <c r="IV146" s="66" t="s">
        <v>5592</v>
      </c>
      <c r="IW146" s="66" t="s">
        <v>5593</v>
      </c>
    </row>
    <row r="147" spans="1:257" x14ac:dyDescent="0.4">
      <c r="A147" s="158">
        <f t="shared" si="85"/>
        <v>78</v>
      </c>
      <c r="B147" s="156" t="s">
        <v>887</v>
      </c>
      <c r="C147" s="219">
        <v>545</v>
      </c>
      <c r="D147" s="370">
        <v>74418</v>
      </c>
      <c r="E147" s="374">
        <v>36207</v>
      </c>
      <c r="F147" s="230" t="s">
        <v>5594</v>
      </c>
      <c r="G147" s="251">
        <v>12</v>
      </c>
      <c r="H147" s="156"/>
      <c r="I147" s="156" t="s">
        <v>4809</v>
      </c>
      <c r="J147" s="158" t="s">
        <v>4842</v>
      </c>
      <c r="K147" s="158"/>
      <c r="L147" s="158" t="s">
        <v>4844</v>
      </c>
      <c r="M147" s="158"/>
      <c r="N147" s="205">
        <v>50</v>
      </c>
      <c r="O147" s="158">
        <v>70</v>
      </c>
      <c r="P147" s="203" t="s">
        <v>5501</v>
      </c>
      <c r="Q147" s="158">
        <v>62</v>
      </c>
      <c r="R147" s="158"/>
      <c r="S147" s="158"/>
      <c r="T147" s="158"/>
      <c r="U147" s="158"/>
      <c r="V147" s="367"/>
      <c r="W147" s="366">
        <v>41793</v>
      </c>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t="s">
        <v>5527</v>
      </c>
      <c r="AU147" s="205">
        <v>50</v>
      </c>
      <c r="AV147" s="205">
        <v>20</v>
      </c>
      <c r="AW147" s="205">
        <f t="shared" si="67"/>
        <v>70</v>
      </c>
      <c r="AX147" s="205" t="s">
        <v>5501</v>
      </c>
      <c r="AY147" s="214">
        <v>38</v>
      </c>
      <c r="AZ147" s="205">
        <v>24</v>
      </c>
      <c r="BA147" s="205">
        <f t="shared" si="68"/>
        <v>62</v>
      </c>
      <c r="BB147" s="205"/>
      <c r="BC147" s="207">
        <v>1.0000000000000001E-17</v>
      </c>
      <c r="BD147" s="207">
        <v>9.9999999999999997E-29</v>
      </c>
      <c r="BE147" s="207">
        <v>1.0000000000000001E-30</v>
      </c>
      <c r="BF147" s="207">
        <v>2</v>
      </c>
      <c r="BG147" s="207"/>
      <c r="BH147" s="207">
        <v>0</v>
      </c>
      <c r="BI147" s="207"/>
      <c r="BJ147" s="207"/>
      <c r="BK147" s="207"/>
      <c r="BL147" s="208">
        <v>0</v>
      </c>
      <c r="BM147" s="209">
        <v>249.45</v>
      </c>
      <c r="BN147" s="209">
        <f t="shared" si="69"/>
        <v>0</v>
      </c>
      <c r="BO147" s="207"/>
      <c r="BP147" s="207"/>
      <c r="BQ147" s="207"/>
      <c r="BR147" s="207"/>
      <c r="BS147" s="207"/>
      <c r="BT147" s="207"/>
      <c r="BU147" s="207"/>
      <c r="BV147" s="207"/>
      <c r="BW147" s="207"/>
      <c r="BX147" s="207"/>
      <c r="BY147" s="207"/>
      <c r="BZ147" s="207"/>
      <c r="CA147" s="207"/>
      <c r="CB147" s="207"/>
      <c r="CC147" s="207"/>
      <c r="CD147" s="207"/>
      <c r="CE147" s="207"/>
      <c r="CF147" s="207"/>
      <c r="CG147" s="207">
        <v>0</v>
      </c>
      <c r="CH147" s="207"/>
      <c r="CI147" s="207"/>
      <c r="CJ147" s="207"/>
      <c r="CK147" s="207">
        <v>0</v>
      </c>
      <c r="CL147" s="209">
        <v>477.3</v>
      </c>
      <c r="CM147" s="209">
        <f t="shared" si="70"/>
        <v>0</v>
      </c>
      <c r="CN147" s="207"/>
      <c r="CO147" s="207"/>
      <c r="CP147" s="207"/>
      <c r="CQ147" s="207"/>
      <c r="CR147" s="207"/>
      <c r="CS147" s="207"/>
      <c r="CT147" s="207"/>
      <c r="CU147" s="207"/>
      <c r="CV147" s="207"/>
      <c r="CW147" s="207"/>
      <c r="CX147" s="207"/>
      <c r="CY147" s="207"/>
      <c r="CZ147" s="207"/>
      <c r="DA147" s="207"/>
      <c r="DB147" s="207"/>
      <c r="DC147" s="207"/>
      <c r="DD147" s="207"/>
      <c r="DE147" s="207"/>
      <c r="DF147" s="207">
        <v>0</v>
      </c>
      <c r="DG147" s="207"/>
      <c r="DH147" s="207"/>
      <c r="DI147" s="207"/>
      <c r="DJ147" s="207">
        <v>0</v>
      </c>
      <c r="DK147" s="209">
        <v>120.88</v>
      </c>
      <c r="DL147" s="209">
        <f t="shared" si="71"/>
        <v>0</v>
      </c>
      <c r="DM147" s="207"/>
      <c r="DN147" s="207"/>
      <c r="DO147" s="207"/>
      <c r="DP147" s="207"/>
      <c r="DQ147" s="207"/>
      <c r="DR147" s="207"/>
      <c r="DS147" s="207"/>
      <c r="DT147" s="207"/>
      <c r="DU147" s="207"/>
      <c r="DV147" s="207"/>
      <c r="DW147" s="207"/>
      <c r="DX147" s="207"/>
      <c r="DY147" s="207"/>
      <c r="DZ147" s="207"/>
      <c r="EA147" s="207"/>
      <c r="EB147" s="207"/>
      <c r="EC147" s="207"/>
      <c r="ED147" s="207"/>
      <c r="EE147" s="207">
        <v>0</v>
      </c>
      <c r="EF147" s="207"/>
      <c r="EG147" s="207"/>
      <c r="EH147" s="207"/>
      <c r="EI147" s="207">
        <v>0</v>
      </c>
      <c r="EJ147" s="209">
        <v>191.55</v>
      </c>
      <c r="EK147" s="209">
        <f t="shared" si="72"/>
        <v>0</v>
      </c>
      <c r="EL147" s="207"/>
      <c r="EM147" s="207"/>
      <c r="EN147" s="207"/>
      <c r="EO147" s="207"/>
      <c r="EP147" s="207"/>
      <c r="EQ147" s="207"/>
      <c r="ER147" s="207"/>
      <c r="ES147" s="207"/>
      <c r="ET147" s="207"/>
      <c r="EU147" s="207"/>
      <c r="EV147" s="207"/>
      <c r="EW147" s="207"/>
      <c r="EX147" s="207"/>
      <c r="EY147" s="207"/>
      <c r="EZ147" s="207"/>
      <c r="FA147" s="207"/>
      <c r="FB147" s="207"/>
      <c r="FC147" s="207" t="s">
        <v>4980</v>
      </c>
      <c r="FD147" s="207">
        <v>0</v>
      </c>
      <c r="FE147" s="207"/>
      <c r="FF147" s="207"/>
      <c r="FG147" s="207"/>
      <c r="FH147" s="207">
        <v>0</v>
      </c>
      <c r="FI147" s="209">
        <v>32.1</v>
      </c>
      <c r="FJ147" s="209">
        <f t="shared" si="73"/>
        <v>0</v>
      </c>
      <c r="FK147" s="207"/>
      <c r="FL147" s="207"/>
      <c r="FM147" s="207"/>
      <c r="FN147" s="207"/>
      <c r="FO147" s="207">
        <v>0</v>
      </c>
      <c r="FP147" s="207"/>
      <c r="FQ147" s="207"/>
      <c r="FR147" s="207"/>
      <c r="FS147" s="207">
        <v>0</v>
      </c>
      <c r="FT147" s="209">
        <v>25.68</v>
      </c>
      <c r="FU147" s="209">
        <f t="shared" si="74"/>
        <v>0</v>
      </c>
      <c r="FV147" s="207"/>
      <c r="FW147" s="207"/>
      <c r="FX147" s="207"/>
      <c r="FY147" s="207"/>
      <c r="FZ147" s="207">
        <v>0</v>
      </c>
      <c r="GA147" s="207"/>
      <c r="GB147" s="207"/>
      <c r="GC147" s="207"/>
      <c r="GD147" s="207">
        <v>0</v>
      </c>
      <c r="GE147" s="209">
        <v>56.12</v>
      </c>
      <c r="GF147" s="209">
        <f t="shared" si="75"/>
        <v>0</v>
      </c>
      <c r="GG147" s="207"/>
      <c r="GH147" s="207"/>
      <c r="GI147" s="207"/>
      <c r="GJ147" s="207"/>
      <c r="GK147" s="207"/>
      <c r="GL147" s="207"/>
      <c r="GM147" s="207"/>
      <c r="GN147" s="207"/>
      <c r="GO147" s="207"/>
      <c r="GP147" s="207"/>
      <c r="GQ147" s="207"/>
      <c r="GR147" s="207"/>
      <c r="GS147" s="207"/>
      <c r="GT147" s="207"/>
      <c r="GU147" s="207"/>
      <c r="GV147" s="207"/>
      <c r="GW147" s="207"/>
      <c r="GX147" s="207" t="s">
        <v>918</v>
      </c>
      <c r="GY147" s="207">
        <v>0</v>
      </c>
      <c r="GZ147" s="207" t="s">
        <v>918</v>
      </c>
      <c r="HA147" s="207">
        <v>0</v>
      </c>
      <c r="HB147" s="207"/>
      <c r="HC147" s="207">
        <v>1</v>
      </c>
      <c r="HD147" s="207">
        <f t="shared" si="66"/>
        <v>2000</v>
      </c>
      <c r="HE147" s="207">
        <v>1</v>
      </c>
      <c r="HF147" s="207"/>
      <c r="HG147" s="207"/>
      <c r="HH147" s="207">
        <v>400</v>
      </c>
      <c r="HI147" s="209">
        <v>2.73</v>
      </c>
      <c r="HJ147" s="209">
        <f t="shared" si="76"/>
        <v>1092</v>
      </c>
      <c r="HK147" s="207">
        <v>2</v>
      </c>
      <c r="HL147" s="207" t="s">
        <v>5280</v>
      </c>
      <c r="HM147" s="207">
        <v>800</v>
      </c>
      <c r="HN147" s="209">
        <v>2.73</v>
      </c>
      <c r="HO147" s="209">
        <f t="shared" si="77"/>
        <v>2184</v>
      </c>
      <c r="HP147" s="207">
        <v>1</v>
      </c>
      <c r="HQ147" s="207"/>
      <c r="HR147" s="207">
        <v>400</v>
      </c>
      <c r="HS147" s="209">
        <v>2.73</v>
      </c>
      <c r="HT147" s="209">
        <f t="shared" si="78"/>
        <v>1092</v>
      </c>
      <c r="HU147" s="207">
        <v>1</v>
      </c>
      <c r="HV147" s="207"/>
      <c r="HW147" s="207">
        <v>400</v>
      </c>
      <c r="HX147" s="209">
        <v>2.73</v>
      </c>
      <c r="HY147" s="209">
        <f t="shared" si="79"/>
        <v>1092</v>
      </c>
      <c r="HZ147" s="207">
        <v>2</v>
      </c>
      <c r="IA147" s="209">
        <v>3890.25</v>
      </c>
      <c r="IB147" s="209">
        <f t="shared" si="80"/>
        <v>7780.5</v>
      </c>
      <c r="IC147" s="169"/>
      <c r="ID147" s="169"/>
      <c r="IE147" s="169"/>
      <c r="IF147" s="169"/>
      <c r="IG147" s="165"/>
      <c r="IH147" s="165"/>
      <c r="II147" s="165"/>
      <c r="IJ147" s="165"/>
      <c r="IK147" s="165"/>
      <c r="IL147" s="210"/>
      <c r="IM147" s="211">
        <f t="shared" si="83"/>
        <v>0</v>
      </c>
      <c r="IN147" s="209">
        <v>7500</v>
      </c>
      <c r="IO147" s="212">
        <f t="shared" si="81"/>
        <v>0</v>
      </c>
      <c r="IP147" s="209">
        <f t="shared" si="84"/>
        <v>13240.5</v>
      </c>
      <c r="IQ147" s="209">
        <v>10000</v>
      </c>
      <c r="IR147" s="212">
        <f t="shared" si="82"/>
        <v>2</v>
      </c>
      <c r="IS147" s="213"/>
      <c r="IT147" s="291"/>
      <c r="IV147" s="66" t="s">
        <v>5595</v>
      </c>
      <c r="IW147" s="66" t="s">
        <v>5596</v>
      </c>
    </row>
    <row r="148" spans="1:257" x14ac:dyDescent="0.4">
      <c r="A148" s="158">
        <f t="shared" si="85"/>
        <v>79</v>
      </c>
      <c r="B148" s="156" t="s">
        <v>887</v>
      </c>
      <c r="C148" s="156">
        <v>546</v>
      </c>
      <c r="D148" s="251">
        <v>31826</v>
      </c>
      <c r="E148" s="374">
        <v>36228</v>
      </c>
      <c r="F148" s="230" t="s">
        <v>5597</v>
      </c>
      <c r="G148" s="251">
        <v>12</v>
      </c>
      <c r="H148" s="156"/>
      <c r="I148" s="156" t="s">
        <v>4809</v>
      </c>
      <c r="J148" s="158" t="s">
        <v>4837</v>
      </c>
      <c r="K148" s="158"/>
      <c r="L148" s="158" t="s">
        <v>4852</v>
      </c>
      <c r="M148" s="158"/>
      <c r="N148" s="205">
        <v>37</v>
      </c>
      <c r="O148" s="158">
        <v>57</v>
      </c>
      <c r="P148" s="203" t="s">
        <v>5567</v>
      </c>
      <c r="Q148" s="158">
        <v>50</v>
      </c>
      <c r="R148" s="158"/>
      <c r="S148" s="158"/>
      <c r="T148" s="158"/>
      <c r="U148" s="158"/>
      <c r="V148" s="367"/>
      <c r="W148" s="366">
        <v>41799</v>
      </c>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t="s">
        <v>5369</v>
      </c>
      <c r="AU148" s="205">
        <v>37</v>
      </c>
      <c r="AV148" s="205">
        <v>20</v>
      </c>
      <c r="AW148" s="205">
        <f t="shared" si="67"/>
        <v>57</v>
      </c>
      <c r="AX148" s="205" t="s">
        <v>5567</v>
      </c>
      <c r="AY148" s="214">
        <v>26</v>
      </c>
      <c r="AZ148" s="205">
        <v>24</v>
      </c>
      <c r="BA148" s="205">
        <f t="shared" si="68"/>
        <v>50</v>
      </c>
      <c r="BB148" s="205"/>
      <c r="BC148" s="207">
        <v>1.0000000000000001E-17</v>
      </c>
      <c r="BD148" s="207">
        <v>9.9999999999999997E-29</v>
      </c>
      <c r="BE148" s="207">
        <v>1.0000000000000001E-30</v>
      </c>
      <c r="BF148" s="207">
        <v>2</v>
      </c>
      <c r="BG148" s="207"/>
      <c r="BH148" s="207">
        <v>0</v>
      </c>
      <c r="BI148" s="207"/>
      <c r="BJ148" s="207"/>
      <c r="BK148" s="207"/>
      <c r="BL148" s="208">
        <v>0</v>
      </c>
      <c r="BM148" s="209">
        <v>249.45</v>
      </c>
      <c r="BN148" s="209">
        <f t="shared" si="69"/>
        <v>0</v>
      </c>
      <c r="BO148" s="207"/>
      <c r="BP148" s="207"/>
      <c r="BQ148" s="207"/>
      <c r="BR148" s="207"/>
      <c r="BS148" s="207"/>
      <c r="BT148" s="207"/>
      <c r="BU148" s="207"/>
      <c r="BV148" s="207"/>
      <c r="BW148" s="207"/>
      <c r="BX148" s="207"/>
      <c r="BY148" s="207"/>
      <c r="BZ148" s="207"/>
      <c r="CA148" s="207"/>
      <c r="CB148" s="207"/>
      <c r="CC148" s="207"/>
      <c r="CD148" s="207"/>
      <c r="CE148" s="207"/>
      <c r="CF148" s="207"/>
      <c r="CG148" s="207">
        <v>0</v>
      </c>
      <c r="CH148" s="207"/>
      <c r="CI148" s="207"/>
      <c r="CJ148" s="207"/>
      <c r="CK148" s="207">
        <v>0</v>
      </c>
      <c r="CL148" s="209">
        <v>477.3</v>
      </c>
      <c r="CM148" s="209">
        <f t="shared" si="70"/>
        <v>0</v>
      </c>
      <c r="CN148" s="207"/>
      <c r="CO148" s="207"/>
      <c r="CP148" s="207"/>
      <c r="CQ148" s="207"/>
      <c r="CR148" s="207"/>
      <c r="CS148" s="207"/>
      <c r="CT148" s="207"/>
      <c r="CU148" s="207"/>
      <c r="CV148" s="207"/>
      <c r="CW148" s="207"/>
      <c r="CX148" s="207"/>
      <c r="CY148" s="207"/>
      <c r="CZ148" s="207"/>
      <c r="DA148" s="207"/>
      <c r="DB148" s="207"/>
      <c r="DC148" s="207"/>
      <c r="DD148" s="207"/>
      <c r="DE148" s="207"/>
      <c r="DF148" s="207">
        <v>0</v>
      </c>
      <c r="DG148" s="207"/>
      <c r="DH148" s="207"/>
      <c r="DI148" s="207"/>
      <c r="DJ148" s="207">
        <v>0</v>
      </c>
      <c r="DK148" s="209">
        <v>120.88</v>
      </c>
      <c r="DL148" s="209">
        <f t="shared" si="71"/>
        <v>0</v>
      </c>
      <c r="DM148" s="207"/>
      <c r="DN148" s="207"/>
      <c r="DO148" s="207"/>
      <c r="DP148" s="207"/>
      <c r="DQ148" s="207"/>
      <c r="DR148" s="207"/>
      <c r="DS148" s="207"/>
      <c r="DT148" s="207"/>
      <c r="DU148" s="207"/>
      <c r="DV148" s="207"/>
      <c r="DW148" s="207"/>
      <c r="DX148" s="207"/>
      <c r="DY148" s="207"/>
      <c r="DZ148" s="207"/>
      <c r="EA148" s="207"/>
      <c r="EB148" s="207"/>
      <c r="EC148" s="207"/>
      <c r="ED148" s="207"/>
      <c r="EE148" s="207">
        <v>0</v>
      </c>
      <c r="EF148" s="207"/>
      <c r="EG148" s="207"/>
      <c r="EH148" s="207"/>
      <c r="EI148" s="207">
        <v>0</v>
      </c>
      <c r="EJ148" s="209">
        <v>191.55</v>
      </c>
      <c r="EK148" s="209">
        <f t="shared" si="72"/>
        <v>0</v>
      </c>
      <c r="EL148" s="207"/>
      <c r="EM148" s="207"/>
      <c r="EN148" s="207"/>
      <c r="EO148" s="207"/>
      <c r="EP148" s="207"/>
      <c r="EQ148" s="207"/>
      <c r="ER148" s="207"/>
      <c r="ES148" s="207"/>
      <c r="ET148" s="207"/>
      <c r="EU148" s="207"/>
      <c r="EV148" s="207"/>
      <c r="EW148" s="207"/>
      <c r="EX148" s="207"/>
      <c r="EY148" s="207"/>
      <c r="EZ148" s="207"/>
      <c r="FA148" s="207"/>
      <c r="FB148" s="207"/>
      <c r="FC148" s="207" t="s">
        <v>4980</v>
      </c>
      <c r="FD148" s="207">
        <v>0</v>
      </c>
      <c r="FE148" s="207"/>
      <c r="FF148" s="207"/>
      <c r="FG148" s="207"/>
      <c r="FH148" s="207">
        <v>0</v>
      </c>
      <c r="FI148" s="209">
        <v>32.1</v>
      </c>
      <c r="FJ148" s="209">
        <f t="shared" si="73"/>
        <v>0</v>
      </c>
      <c r="FK148" s="207"/>
      <c r="FL148" s="207"/>
      <c r="FM148" s="207"/>
      <c r="FN148" s="207"/>
      <c r="FO148" s="207">
        <v>0</v>
      </c>
      <c r="FP148" s="207"/>
      <c r="FQ148" s="207"/>
      <c r="FR148" s="207"/>
      <c r="FS148" s="207">
        <v>0</v>
      </c>
      <c r="FT148" s="209">
        <v>25.68</v>
      </c>
      <c r="FU148" s="209">
        <f t="shared" si="74"/>
        <v>0</v>
      </c>
      <c r="FV148" s="207"/>
      <c r="FW148" s="207"/>
      <c r="FX148" s="207"/>
      <c r="FY148" s="207"/>
      <c r="FZ148" s="207">
        <v>0</v>
      </c>
      <c r="GA148" s="207"/>
      <c r="GB148" s="207"/>
      <c r="GC148" s="207"/>
      <c r="GD148" s="207">
        <v>0</v>
      </c>
      <c r="GE148" s="209">
        <v>56.12</v>
      </c>
      <c r="GF148" s="209">
        <f t="shared" si="75"/>
        <v>0</v>
      </c>
      <c r="GG148" s="207"/>
      <c r="GH148" s="207"/>
      <c r="GI148" s="207"/>
      <c r="GJ148" s="207"/>
      <c r="GK148" s="207"/>
      <c r="GL148" s="207"/>
      <c r="GM148" s="207"/>
      <c r="GN148" s="207"/>
      <c r="GO148" s="207"/>
      <c r="GP148" s="207"/>
      <c r="GQ148" s="207"/>
      <c r="GR148" s="207"/>
      <c r="GS148" s="207"/>
      <c r="GT148" s="207"/>
      <c r="GU148" s="207"/>
      <c r="GV148" s="207"/>
      <c r="GW148" s="207"/>
      <c r="GX148" s="207" t="s">
        <v>918</v>
      </c>
      <c r="GY148" s="207">
        <v>0</v>
      </c>
      <c r="GZ148" s="207" t="s">
        <v>918</v>
      </c>
      <c r="HA148" s="207">
        <v>0</v>
      </c>
      <c r="HB148" s="207"/>
      <c r="HC148" s="207">
        <v>1</v>
      </c>
      <c r="HD148" s="207">
        <f t="shared" si="66"/>
        <v>1200</v>
      </c>
      <c r="HE148" s="207">
        <v>1</v>
      </c>
      <c r="HF148" s="207"/>
      <c r="HG148" s="207"/>
      <c r="HH148" s="207">
        <v>400</v>
      </c>
      <c r="HI148" s="209">
        <v>2.73</v>
      </c>
      <c r="HJ148" s="209">
        <f t="shared" si="76"/>
        <v>1092</v>
      </c>
      <c r="HK148" s="207">
        <v>1</v>
      </c>
      <c r="HL148" s="207"/>
      <c r="HM148" s="207">
        <v>400</v>
      </c>
      <c r="HN148" s="209">
        <v>2.73</v>
      </c>
      <c r="HO148" s="209">
        <f t="shared" si="77"/>
        <v>1092</v>
      </c>
      <c r="HP148" s="207">
        <v>1</v>
      </c>
      <c r="HQ148" s="207"/>
      <c r="HR148" s="207">
        <v>400</v>
      </c>
      <c r="HS148" s="209">
        <v>2.73</v>
      </c>
      <c r="HT148" s="209">
        <f t="shared" si="78"/>
        <v>1092</v>
      </c>
      <c r="HU148" s="207" t="s">
        <v>4980</v>
      </c>
      <c r="HV148" s="207"/>
      <c r="HW148" s="207">
        <v>0</v>
      </c>
      <c r="HX148" s="209">
        <v>2.73</v>
      </c>
      <c r="HY148" s="209">
        <f t="shared" si="79"/>
        <v>0</v>
      </c>
      <c r="HZ148" s="207">
        <v>2</v>
      </c>
      <c r="IA148" s="209">
        <v>3890.25</v>
      </c>
      <c r="IB148" s="209">
        <f t="shared" si="80"/>
        <v>7780.5</v>
      </c>
      <c r="IC148" s="169"/>
      <c r="ID148" s="169"/>
      <c r="IE148" s="169"/>
      <c r="IF148" s="169"/>
      <c r="IG148" s="165"/>
      <c r="IH148" s="165"/>
      <c r="II148" s="165"/>
      <c r="IJ148" s="165"/>
      <c r="IK148" s="165"/>
      <c r="IL148" s="210"/>
      <c r="IM148" s="211">
        <f t="shared" si="83"/>
        <v>0</v>
      </c>
      <c r="IN148" s="209">
        <v>7500</v>
      </c>
      <c r="IO148" s="212">
        <f t="shared" si="81"/>
        <v>0</v>
      </c>
      <c r="IP148" s="209">
        <f t="shared" si="84"/>
        <v>11056.5</v>
      </c>
      <c r="IQ148" s="209">
        <v>10000</v>
      </c>
      <c r="IR148" s="212">
        <f t="shared" si="82"/>
        <v>2</v>
      </c>
      <c r="IS148" s="213"/>
      <c r="IT148" s="291"/>
      <c r="IV148" s="66" t="s">
        <v>5598</v>
      </c>
      <c r="IW148" s="66" t="s">
        <v>5599</v>
      </c>
    </row>
    <row r="149" spans="1:257" x14ac:dyDescent="0.4">
      <c r="A149" s="158">
        <f t="shared" si="85"/>
        <v>80</v>
      </c>
      <c r="B149" s="156" t="s">
        <v>887</v>
      </c>
      <c r="C149" s="349">
        <v>547</v>
      </c>
      <c r="D149" s="251">
        <v>31614</v>
      </c>
      <c r="E149" s="251">
        <v>36230</v>
      </c>
      <c r="F149" s="233" t="s">
        <v>5600</v>
      </c>
      <c r="G149" s="251">
        <v>12</v>
      </c>
      <c r="H149" s="156"/>
      <c r="I149" s="156" t="s">
        <v>4809</v>
      </c>
      <c r="J149" s="158" t="s">
        <v>4837</v>
      </c>
      <c r="K149" s="158"/>
      <c r="L149" s="158" t="s">
        <v>4859</v>
      </c>
      <c r="M149" s="158"/>
      <c r="N149" s="205">
        <v>30</v>
      </c>
      <c r="O149" s="158">
        <v>50</v>
      </c>
      <c r="P149" s="203" t="s">
        <v>5532</v>
      </c>
      <c r="Q149" s="158">
        <v>48</v>
      </c>
      <c r="R149" s="158"/>
      <c r="S149" s="158"/>
      <c r="T149" s="158"/>
      <c r="U149" s="158"/>
      <c r="V149" s="367"/>
      <c r="W149" s="366">
        <v>41799</v>
      </c>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t="s">
        <v>5369</v>
      </c>
      <c r="AU149" s="205">
        <v>30</v>
      </c>
      <c r="AV149" s="205">
        <v>20</v>
      </c>
      <c r="AW149" s="205">
        <f t="shared" si="67"/>
        <v>50</v>
      </c>
      <c r="AX149" s="205" t="s">
        <v>5532</v>
      </c>
      <c r="AY149" s="214">
        <v>24</v>
      </c>
      <c r="AZ149" s="205">
        <v>24</v>
      </c>
      <c r="BA149" s="205">
        <f t="shared" si="68"/>
        <v>48</v>
      </c>
      <c r="BB149" s="205"/>
      <c r="BC149" s="207">
        <v>1.0000000000000001E-17</v>
      </c>
      <c r="BD149" s="207">
        <v>9.9999999999999997E-29</v>
      </c>
      <c r="BE149" s="207">
        <v>1.0000000000000001E-30</v>
      </c>
      <c r="BF149" s="207">
        <v>2</v>
      </c>
      <c r="BG149" s="207"/>
      <c r="BH149" s="207">
        <v>0</v>
      </c>
      <c r="BI149" s="207"/>
      <c r="BJ149" s="207"/>
      <c r="BK149" s="207"/>
      <c r="BL149" s="208">
        <v>0</v>
      </c>
      <c r="BM149" s="209">
        <v>249.45</v>
      </c>
      <c r="BN149" s="209">
        <f t="shared" si="69"/>
        <v>0</v>
      </c>
      <c r="BO149" s="207"/>
      <c r="BP149" s="207"/>
      <c r="BQ149" s="207"/>
      <c r="BR149" s="207"/>
      <c r="BS149" s="207"/>
      <c r="BT149" s="207"/>
      <c r="BU149" s="207"/>
      <c r="BV149" s="207"/>
      <c r="BW149" s="207"/>
      <c r="BX149" s="207"/>
      <c r="BY149" s="207"/>
      <c r="BZ149" s="207"/>
      <c r="CA149" s="207"/>
      <c r="CB149" s="207"/>
      <c r="CC149" s="207"/>
      <c r="CD149" s="207"/>
      <c r="CE149" s="207"/>
      <c r="CF149" s="207"/>
      <c r="CG149" s="207">
        <v>0</v>
      </c>
      <c r="CH149" s="207"/>
      <c r="CI149" s="207"/>
      <c r="CJ149" s="207"/>
      <c r="CK149" s="207">
        <v>0</v>
      </c>
      <c r="CL149" s="209">
        <v>477.3</v>
      </c>
      <c r="CM149" s="209">
        <f t="shared" si="70"/>
        <v>0</v>
      </c>
      <c r="CN149" s="207"/>
      <c r="CO149" s="207"/>
      <c r="CP149" s="207"/>
      <c r="CQ149" s="207"/>
      <c r="CR149" s="207"/>
      <c r="CS149" s="207"/>
      <c r="CT149" s="207"/>
      <c r="CU149" s="207"/>
      <c r="CV149" s="207"/>
      <c r="CW149" s="207"/>
      <c r="CX149" s="207"/>
      <c r="CY149" s="207"/>
      <c r="CZ149" s="207"/>
      <c r="DA149" s="207"/>
      <c r="DB149" s="207"/>
      <c r="DC149" s="207"/>
      <c r="DD149" s="207"/>
      <c r="DE149" s="207"/>
      <c r="DF149" s="207">
        <v>1</v>
      </c>
      <c r="DG149" s="207"/>
      <c r="DH149" s="207"/>
      <c r="DI149" s="207"/>
      <c r="DJ149" s="207">
        <v>50</v>
      </c>
      <c r="DK149" s="209">
        <v>120.88</v>
      </c>
      <c r="DL149" s="209">
        <f t="shared" si="71"/>
        <v>6044</v>
      </c>
      <c r="DM149" s="207"/>
      <c r="DN149" s="207"/>
      <c r="DO149" s="207"/>
      <c r="DP149" s="207"/>
      <c r="DQ149" s="207"/>
      <c r="DR149" s="207">
        <v>50</v>
      </c>
      <c r="DS149" s="207"/>
      <c r="DT149" s="207"/>
      <c r="DU149" s="207"/>
      <c r="DV149" s="207"/>
      <c r="DW149" s="207"/>
      <c r="DX149" s="207"/>
      <c r="DY149" s="207"/>
      <c r="DZ149" s="207"/>
      <c r="EA149" s="207"/>
      <c r="EB149" s="207"/>
      <c r="EC149" s="207"/>
      <c r="ED149" s="207"/>
      <c r="EE149" s="207">
        <v>0</v>
      </c>
      <c r="EF149" s="207"/>
      <c r="EG149" s="207"/>
      <c r="EH149" s="207"/>
      <c r="EI149" s="207">
        <v>0</v>
      </c>
      <c r="EJ149" s="209">
        <v>191.55</v>
      </c>
      <c r="EK149" s="209">
        <f t="shared" si="72"/>
        <v>0</v>
      </c>
      <c r="EL149" s="207"/>
      <c r="EM149" s="207"/>
      <c r="EN149" s="207"/>
      <c r="EO149" s="207"/>
      <c r="EP149" s="207"/>
      <c r="EQ149" s="207"/>
      <c r="ER149" s="207"/>
      <c r="ES149" s="207"/>
      <c r="ET149" s="207"/>
      <c r="EU149" s="207"/>
      <c r="EV149" s="207"/>
      <c r="EW149" s="207"/>
      <c r="EX149" s="207"/>
      <c r="EY149" s="207"/>
      <c r="EZ149" s="207"/>
      <c r="FA149" s="207"/>
      <c r="FB149" s="207"/>
      <c r="FC149" s="207" t="s">
        <v>4980</v>
      </c>
      <c r="FD149" s="207">
        <v>0</v>
      </c>
      <c r="FE149" s="207"/>
      <c r="FF149" s="207"/>
      <c r="FG149" s="207"/>
      <c r="FH149" s="207">
        <v>0</v>
      </c>
      <c r="FI149" s="209">
        <v>32.1</v>
      </c>
      <c r="FJ149" s="209">
        <f t="shared" si="73"/>
        <v>0</v>
      </c>
      <c r="FK149" s="207"/>
      <c r="FL149" s="207"/>
      <c r="FM149" s="207"/>
      <c r="FN149" s="207"/>
      <c r="FO149" s="207">
        <v>0</v>
      </c>
      <c r="FP149" s="207"/>
      <c r="FQ149" s="207"/>
      <c r="FR149" s="207"/>
      <c r="FS149" s="207">
        <v>0</v>
      </c>
      <c r="FT149" s="209">
        <v>25.68</v>
      </c>
      <c r="FU149" s="209">
        <f t="shared" si="74"/>
        <v>0</v>
      </c>
      <c r="FV149" s="207"/>
      <c r="FW149" s="207"/>
      <c r="FX149" s="207"/>
      <c r="FY149" s="207"/>
      <c r="FZ149" s="207">
        <v>0</v>
      </c>
      <c r="GA149" s="207"/>
      <c r="GB149" s="207"/>
      <c r="GC149" s="207"/>
      <c r="GD149" s="207">
        <v>0</v>
      </c>
      <c r="GE149" s="209">
        <v>56.12</v>
      </c>
      <c r="GF149" s="209">
        <f t="shared" si="75"/>
        <v>0</v>
      </c>
      <c r="GG149" s="207"/>
      <c r="GH149" s="207"/>
      <c r="GI149" s="207"/>
      <c r="GJ149" s="207"/>
      <c r="GK149" s="207"/>
      <c r="GL149" s="207"/>
      <c r="GM149" s="207"/>
      <c r="GN149" s="207"/>
      <c r="GO149" s="207"/>
      <c r="GP149" s="207"/>
      <c r="GQ149" s="207"/>
      <c r="GR149" s="207"/>
      <c r="GS149" s="207"/>
      <c r="GT149" s="207"/>
      <c r="GU149" s="207"/>
      <c r="GV149" s="207"/>
      <c r="GW149" s="207"/>
      <c r="GX149" s="207" t="s">
        <v>5601</v>
      </c>
      <c r="GY149" s="207">
        <v>1</v>
      </c>
      <c r="GZ149" s="207" t="s">
        <v>5210</v>
      </c>
      <c r="HA149" s="207">
        <f>+AW149</f>
        <v>50</v>
      </c>
      <c r="HB149" s="207"/>
      <c r="HC149" s="207">
        <v>1</v>
      </c>
      <c r="HD149" s="207">
        <f t="shared" si="66"/>
        <v>1200</v>
      </c>
      <c r="HE149" s="207">
        <v>1</v>
      </c>
      <c r="HF149" s="207"/>
      <c r="HG149" s="207"/>
      <c r="HH149" s="207">
        <v>400</v>
      </c>
      <c r="HI149" s="209">
        <v>2.73</v>
      </c>
      <c r="HJ149" s="209">
        <f t="shared" si="76"/>
        <v>1092</v>
      </c>
      <c r="HK149" s="207">
        <v>1</v>
      </c>
      <c r="HL149" s="207"/>
      <c r="HM149" s="207">
        <v>400</v>
      </c>
      <c r="HN149" s="209">
        <v>2.73</v>
      </c>
      <c r="HO149" s="209">
        <f t="shared" si="77"/>
        <v>1092</v>
      </c>
      <c r="HP149" s="207">
        <v>1</v>
      </c>
      <c r="HQ149" s="207"/>
      <c r="HR149" s="207">
        <v>400</v>
      </c>
      <c r="HS149" s="209">
        <v>2.73</v>
      </c>
      <c r="HT149" s="209">
        <f t="shared" si="78"/>
        <v>1092</v>
      </c>
      <c r="HU149" s="207"/>
      <c r="HV149" s="207"/>
      <c r="HW149" s="207"/>
      <c r="HX149" s="209">
        <v>2.73</v>
      </c>
      <c r="HY149" s="209">
        <f t="shared" si="79"/>
        <v>0</v>
      </c>
      <c r="HZ149" s="207">
        <v>2</v>
      </c>
      <c r="IA149" s="209">
        <v>3890.25</v>
      </c>
      <c r="IB149" s="209">
        <f t="shared" si="80"/>
        <v>7780.5</v>
      </c>
      <c r="IC149" s="169"/>
      <c r="ID149" s="169"/>
      <c r="IE149" s="169"/>
      <c r="IF149" s="169"/>
      <c r="IG149" s="165"/>
      <c r="IH149" s="165"/>
      <c r="II149" s="165"/>
      <c r="IJ149" s="165"/>
      <c r="IK149" s="165"/>
      <c r="IL149" s="210"/>
      <c r="IM149" s="211">
        <f t="shared" si="83"/>
        <v>6044</v>
      </c>
      <c r="IN149" s="209">
        <v>7500</v>
      </c>
      <c r="IO149" s="212">
        <f t="shared" si="81"/>
        <v>1</v>
      </c>
      <c r="IP149" s="209">
        <f t="shared" si="84"/>
        <v>11056.5</v>
      </c>
      <c r="IQ149" s="209">
        <v>10000</v>
      </c>
      <c r="IR149" s="212">
        <f t="shared" si="82"/>
        <v>2</v>
      </c>
      <c r="IS149" s="213"/>
      <c r="IT149" s="291"/>
      <c r="IV149" s="352" t="s">
        <v>5602</v>
      </c>
      <c r="IW149" s="352" t="s">
        <v>5603</v>
      </c>
    </row>
    <row r="150" spans="1:257" x14ac:dyDescent="0.4">
      <c r="A150" s="158">
        <f t="shared" si="85"/>
        <v>81</v>
      </c>
      <c r="B150" s="156" t="s">
        <v>887</v>
      </c>
      <c r="C150" s="156">
        <v>549</v>
      </c>
      <c r="D150" s="251">
        <v>76122</v>
      </c>
      <c r="E150" s="374">
        <v>36251</v>
      </c>
      <c r="F150" s="230" t="s">
        <v>5604</v>
      </c>
      <c r="G150" s="251">
        <v>12</v>
      </c>
      <c r="H150" s="156"/>
      <c r="I150" s="156" t="s">
        <v>4809</v>
      </c>
      <c r="J150" s="158" t="s">
        <v>4837</v>
      </c>
      <c r="K150" s="158"/>
      <c r="L150" s="158" t="s">
        <v>1762</v>
      </c>
      <c r="M150" s="158"/>
      <c r="N150" s="205">
        <v>68</v>
      </c>
      <c r="O150" s="158">
        <v>88</v>
      </c>
      <c r="P150" s="203" t="s">
        <v>5411</v>
      </c>
      <c r="Q150" s="158">
        <v>58</v>
      </c>
      <c r="R150" s="158"/>
      <c r="S150" s="158"/>
      <c r="T150" s="158"/>
      <c r="U150" s="158"/>
      <c r="V150" s="367"/>
      <c r="W150" s="366">
        <v>41806</v>
      </c>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t="s">
        <v>5311</v>
      </c>
      <c r="AU150" s="205">
        <v>68</v>
      </c>
      <c r="AV150" s="205">
        <v>20</v>
      </c>
      <c r="AW150" s="205">
        <f t="shared" si="67"/>
        <v>88</v>
      </c>
      <c r="AX150" s="205" t="s">
        <v>5411</v>
      </c>
      <c r="AY150" s="214">
        <v>34</v>
      </c>
      <c r="AZ150" s="205">
        <v>24</v>
      </c>
      <c r="BA150" s="205">
        <f t="shared" si="68"/>
        <v>58</v>
      </c>
      <c r="BB150" s="205"/>
      <c r="BC150" s="207">
        <v>1.0000000000000001E-17</v>
      </c>
      <c r="BD150" s="207">
        <v>9.9999999999999997E-29</v>
      </c>
      <c r="BE150" s="207">
        <v>1.0000000000000001E-30</v>
      </c>
      <c r="BF150" s="207">
        <v>0</v>
      </c>
      <c r="BG150" s="207"/>
      <c r="BH150" s="207">
        <v>0</v>
      </c>
      <c r="BI150" s="207"/>
      <c r="BJ150" s="207"/>
      <c r="BK150" s="207"/>
      <c r="BL150" s="208">
        <v>0</v>
      </c>
      <c r="BM150" s="209">
        <v>249.45</v>
      </c>
      <c r="BN150" s="209">
        <f t="shared" si="69"/>
        <v>0</v>
      </c>
      <c r="BO150" s="207"/>
      <c r="BP150" s="207"/>
      <c r="BQ150" s="207"/>
      <c r="BR150" s="207"/>
      <c r="BS150" s="207"/>
      <c r="BT150" s="207"/>
      <c r="BU150" s="207"/>
      <c r="BV150" s="207"/>
      <c r="BW150" s="207"/>
      <c r="BX150" s="207"/>
      <c r="BY150" s="207"/>
      <c r="BZ150" s="207"/>
      <c r="CA150" s="207"/>
      <c r="CB150" s="207"/>
      <c r="CC150" s="207"/>
      <c r="CD150" s="207"/>
      <c r="CE150" s="207"/>
      <c r="CF150" s="207"/>
      <c r="CG150" s="207">
        <v>0</v>
      </c>
      <c r="CH150" s="207"/>
      <c r="CI150" s="207"/>
      <c r="CJ150" s="207"/>
      <c r="CK150" s="207">
        <v>0</v>
      </c>
      <c r="CL150" s="209">
        <v>477.3</v>
      </c>
      <c r="CM150" s="209">
        <f t="shared" si="70"/>
        <v>0</v>
      </c>
      <c r="CN150" s="207"/>
      <c r="CO150" s="207"/>
      <c r="CP150" s="207"/>
      <c r="CQ150" s="207"/>
      <c r="CR150" s="207"/>
      <c r="CS150" s="207"/>
      <c r="CT150" s="207"/>
      <c r="CU150" s="207"/>
      <c r="CV150" s="207"/>
      <c r="CW150" s="207"/>
      <c r="CX150" s="207"/>
      <c r="CY150" s="207"/>
      <c r="CZ150" s="207"/>
      <c r="DA150" s="207"/>
      <c r="DB150" s="207"/>
      <c r="DC150" s="207"/>
      <c r="DD150" s="207"/>
      <c r="DE150" s="207"/>
      <c r="DF150" s="207">
        <v>0</v>
      </c>
      <c r="DG150" s="207"/>
      <c r="DH150" s="207"/>
      <c r="DI150" s="207"/>
      <c r="DJ150" s="207">
        <v>0</v>
      </c>
      <c r="DK150" s="209">
        <v>120.88</v>
      </c>
      <c r="DL150" s="209">
        <f t="shared" si="71"/>
        <v>0</v>
      </c>
      <c r="DM150" s="207"/>
      <c r="DN150" s="207"/>
      <c r="DO150" s="207"/>
      <c r="DP150" s="207"/>
      <c r="DQ150" s="207"/>
      <c r="DR150" s="207"/>
      <c r="DS150" s="207"/>
      <c r="DT150" s="207"/>
      <c r="DU150" s="207"/>
      <c r="DV150" s="207"/>
      <c r="DW150" s="207"/>
      <c r="DX150" s="207"/>
      <c r="DY150" s="207"/>
      <c r="DZ150" s="207"/>
      <c r="EA150" s="207"/>
      <c r="EB150" s="207"/>
      <c r="EC150" s="207"/>
      <c r="ED150" s="207"/>
      <c r="EE150" s="207">
        <v>0</v>
      </c>
      <c r="EF150" s="207"/>
      <c r="EG150" s="207"/>
      <c r="EH150" s="207"/>
      <c r="EI150" s="207">
        <v>0</v>
      </c>
      <c r="EJ150" s="209">
        <v>191.55</v>
      </c>
      <c r="EK150" s="209">
        <f t="shared" si="72"/>
        <v>0</v>
      </c>
      <c r="EL150" s="207"/>
      <c r="EM150" s="207"/>
      <c r="EN150" s="207"/>
      <c r="EO150" s="207"/>
      <c r="EP150" s="207"/>
      <c r="EQ150" s="207"/>
      <c r="ER150" s="207"/>
      <c r="ES150" s="207"/>
      <c r="ET150" s="207"/>
      <c r="EU150" s="207"/>
      <c r="EV150" s="207"/>
      <c r="EW150" s="207"/>
      <c r="EX150" s="207"/>
      <c r="EY150" s="207"/>
      <c r="EZ150" s="207"/>
      <c r="FA150" s="207"/>
      <c r="FB150" s="207"/>
      <c r="FC150" s="207" t="s">
        <v>4980</v>
      </c>
      <c r="FD150" s="207">
        <v>0</v>
      </c>
      <c r="FE150" s="207"/>
      <c r="FF150" s="207"/>
      <c r="FG150" s="207"/>
      <c r="FH150" s="207">
        <v>0</v>
      </c>
      <c r="FI150" s="209">
        <v>32.1</v>
      </c>
      <c r="FJ150" s="209">
        <f t="shared" si="73"/>
        <v>0</v>
      </c>
      <c r="FK150" s="207"/>
      <c r="FL150" s="207"/>
      <c r="FM150" s="207"/>
      <c r="FN150" s="207"/>
      <c r="FO150" s="207">
        <v>0</v>
      </c>
      <c r="FP150" s="207"/>
      <c r="FQ150" s="207"/>
      <c r="FR150" s="207"/>
      <c r="FS150" s="207">
        <v>0</v>
      </c>
      <c r="FT150" s="209">
        <v>25.68</v>
      </c>
      <c r="FU150" s="209">
        <f t="shared" si="74"/>
        <v>0</v>
      </c>
      <c r="FV150" s="207"/>
      <c r="FW150" s="207"/>
      <c r="FX150" s="207"/>
      <c r="FY150" s="207"/>
      <c r="FZ150" s="207">
        <v>0</v>
      </c>
      <c r="GA150" s="207"/>
      <c r="GB150" s="207"/>
      <c r="GC150" s="207"/>
      <c r="GD150" s="207">
        <v>0</v>
      </c>
      <c r="GE150" s="209">
        <v>56.12</v>
      </c>
      <c r="GF150" s="209">
        <f t="shared" si="75"/>
        <v>0</v>
      </c>
      <c r="GG150" s="207"/>
      <c r="GH150" s="207"/>
      <c r="GI150" s="207"/>
      <c r="GJ150" s="207"/>
      <c r="GK150" s="207"/>
      <c r="GL150" s="207"/>
      <c r="GM150" s="207"/>
      <c r="GN150" s="207"/>
      <c r="GO150" s="207"/>
      <c r="GP150" s="207"/>
      <c r="GQ150" s="207"/>
      <c r="GR150" s="207"/>
      <c r="GS150" s="207"/>
      <c r="GT150" s="207"/>
      <c r="GU150" s="207"/>
      <c r="GV150" s="207"/>
      <c r="GW150" s="207"/>
      <c r="GX150" s="207" t="s">
        <v>918</v>
      </c>
      <c r="GY150" s="207">
        <v>0</v>
      </c>
      <c r="GZ150" s="207" t="s">
        <v>918</v>
      </c>
      <c r="HA150" s="207">
        <v>0</v>
      </c>
      <c r="HB150" s="207"/>
      <c r="HC150" s="207">
        <v>1</v>
      </c>
      <c r="HD150" s="207">
        <f t="shared" ref="HD150:HD213" si="86">+HH150+HM150+HR150+HW150</f>
        <v>1600</v>
      </c>
      <c r="HE150" s="207">
        <v>1</v>
      </c>
      <c r="HF150" s="207"/>
      <c r="HG150" s="207"/>
      <c r="HH150" s="207">
        <v>400</v>
      </c>
      <c r="HI150" s="209">
        <v>2.73</v>
      </c>
      <c r="HJ150" s="209">
        <f t="shared" si="76"/>
        <v>1092</v>
      </c>
      <c r="HK150" s="207">
        <v>2</v>
      </c>
      <c r="HL150" s="207"/>
      <c r="HM150" s="207">
        <v>800</v>
      </c>
      <c r="HN150" s="209">
        <v>2.73</v>
      </c>
      <c r="HO150" s="209">
        <f t="shared" si="77"/>
        <v>2184</v>
      </c>
      <c r="HP150" s="207">
        <v>1</v>
      </c>
      <c r="HQ150" s="207"/>
      <c r="HR150" s="207">
        <v>400</v>
      </c>
      <c r="HS150" s="209">
        <v>2.73</v>
      </c>
      <c r="HT150" s="209">
        <f t="shared" si="78"/>
        <v>1092</v>
      </c>
      <c r="HU150" s="207"/>
      <c r="HV150" s="207"/>
      <c r="HW150" s="207"/>
      <c r="HX150" s="209">
        <v>2.73</v>
      </c>
      <c r="HY150" s="209">
        <f t="shared" si="79"/>
        <v>0</v>
      </c>
      <c r="HZ150" s="207">
        <v>2</v>
      </c>
      <c r="IA150" s="209">
        <v>3890.25</v>
      </c>
      <c r="IB150" s="209">
        <f t="shared" si="80"/>
        <v>7780.5</v>
      </c>
      <c r="IC150" s="169"/>
      <c r="ID150" s="169"/>
      <c r="IE150" s="169"/>
      <c r="IF150" s="169"/>
      <c r="IG150" s="165"/>
      <c r="IH150" s="165"/>
      <c r="II150" s="165"/>
      <c r="IJ150" s="165"/>
      <c r="IK150" s="165"/>
      <c r="IL150" s="210"/>
      <c r="IM150" s="211">
        <f t="shared" si="83"/>
        <v>0</v>
      </c>
      <c r="IN150" s="209">
        <v>7500</v>
      </c>
      <c r="IO150" s="212">
        <f t="shared" si="81"/>
        <v>0</v>
      </c>
      <c r="IP150" s="209">
        <f t="shared" si="84"/>
        <v>12148.5</v>
      </c>
      <c r="IQ150" s="209">
        <v>10000</v>
      </c>
      <c r="IR150" s="212">
        <f t="shared" si="82"/>
        <v>2</v>
      </c>
      <c r="IS150" s="213"/>
      <c r="IT150" s="291"/>
      <c r="IV150" s="66">
        <v>79055</v>
      </c>
      <c r="IW150" s="66" t="s">
        <v>5605</v>
      </c>
    </row>
    <row r="151" spans="1:257" x14ac:dyDescent="0.4">
      <c r="A151" s="158">
        <f t="shared" si="85"/>
        <v>82</v>
      </c>
      <c r="B151" s="156" t="s">
        <v>887</v>
      </c>
      <c r="C151" s="219">
        <v>552</v>
      </c>
      <c r="D151" s="370">
        <v>31611</v>
      </c>
      <c r="E151" s="251">
        <v>36387</v>
      </c>
      <c r="F151" s="230" t="s">
        <v>5606</v>
      </c>
      <c r="G151" s="251">
        <v>12</v>
      </c>
      <c r="H151" s="156"/>
      <c r="I151" s="156" t="s">
        <v>4809</v>
      </c>
      <c r="J151" s="158" t="s">
        <v>4837</v>
      </c>
      <c r="K151" s="158"/>
      <c r="L151" s="158" t="s">
        <v>1762</v>
      </c>
      <c r="M151" s="158"/>
      <c r="N151" s="205">
        <v>56</v>
      </c>
      <c r="O151" s="158">
        <v>76</v>
      </c>
      <c r="P151" s="203" t="s">
        <v>5607</v>
      </c>
      <c r="Q151" s="158">
        <v>48</v>
      </c>
      <c r="R151" s="158"/>
      <c r="S151" s="158"/>
      <c r="T151" s="158"/>
      <c r="U151" s="158"/>
      <c r="V151" s="367"/>
      <c r="W151" s="366">
        <v>41806</v>
      </c>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t="s">
        <v>5364</v>
      </c>
      <c r="AU151" s="205">
        <v>56</v>
      </c>
      <c r="AV151" s="205">
        <v>20</v>
      </c>
      <c r="AW151" s="205">
        <f t="shared" si="67"/>
        <v>76</v>
      </c>
      <c r="AX151" s="205" t="s">
        <v>5607</v>
      </c>
      <c r="AY151" s="214">
        <v>24</v>
      </c>
      <c r="AZ151" s="205">
        <v>24</v>
      </c>
      <c r="BA151" s="205">
        <f t="shared" si="68"/>
        <v>48</v>
      </c>
      <c r="BB151" s="205"/>
      <c r="BC151" s="207">
        <v>1.0000000000000001E-17</v>
      </c>
      <c r="BD151" s="207">
        <v>9.9999999999999997E-29</v>
      </c>
      <c r="BE151" s="207">
        <v>1.0000000000000001E-30</v>
      </c>
      <c r="BF151" s="207">
        <v>0</v>
      </c>
      <c r="BG151" s="207"/>
      <c r="BH151" s="207">
        <v>1</v>
      </c>
      <c r="BI151" s="207"/>
      <c r="BJ151" s="207"/>
      <c r="BK151" s="207"/>
      <c r="BL151" s="208">
        <f>AW151</f>
        <v>76</v>
      </c>
      <c r="BM151" s="209">
        <v>249.45</v>
      </c>
      <c r="BN151" s="209">
        <f t="shared" si="69"/>
        <v>18958.2</v>
      </c>
      <c r="BO151" s="207"/>
      <c r="BP151" s="207"/>
      <c r="BQ151" s="207"/>
      <c r="BR151" s="207"/>
      <c r="BS151" s="207"/>
      <c r="BT151" s="207"/>
      <c r="BU151" s="207"/>
      <c r="BV151" s="207"/>
      <c r="BW151" s="207"/>
      <c r="BX151" s="207"/>
      <c r="BY151" s="207"/>
      <c r="BZ151" s="207"/>
      <c r="CA151" s="207"/>
      <c r="CB151" s="207">
        <v>76</v>
      </c>
      <c r="CC151" s="207"/>
      <c r="CD151" s="207"/>
      <c r="CE151" s="207"/>
      <c r="CF151" s="207"/>
      <c r="CG151" s="207">
        <v>0</v>
      </c>
      <c r="CH151" s="207"/>
      <c r="CI151" s="207"/>
      <c r="CJ151" s="207"/>
      <c r="CK151" s="207">
        <v>0</v>
      </c>
      <c r="CL151" s="209">
        <v>477.3</v>
      </c>
      <c r="CM151" s="209">
        <f t="shared" si="70"/>
        <v>0</v>
      </c>
      <c r="CN151" s="207"/>
      <c r="CO151" s="207"/>
      <c r="CP151" s="207"/>
      <c r="CQ151" s="207"/>
      <c r="CR151" s="207"/>
      <c r="CS151" s="207"/>
      <c r="CT151" s="207"/>
      <c r="CU151" s="207"/>
      <c r="CV151" s="207"/>
      <c r="CW151" s="207"/>
      <c r="CX151" s="207"/>
      <c r="CY151" s="207"/>
      <c r="CZ151" s="207"/>
      <c r="DA151" s="207"/>
      <c r="DB151" s="207"/>
      <c r="DC151" s="207"/>
      <c r="DD151" s="207"/>
      <c r="DE151" s="207"/>
      <c r="DF151" s="207">
        <v>0</v>
      </c>
      <c r="DG151" s="207"/>
      <c r="DH151" s="207"/>
      <c r="DI151" s="207"/>
      <c r="DJ151" s="207">
        <v>0</v>
      </c>
      <c r="DK151" s="209">
        <v>120.88</v>
      </c>
      <c r="DL151" s="209">
        <f t="shared" si="71"/>
        <v>0</v>
      </c>
      <c r="DM151" s="207"/>
      <c r="DN151" s="207"/>
      <c r="DO151" s="207"/>
      <c r="DP151" s="207"/>
      <c r="DQ151" s="207"/>
      <c r="DR151" s="207"/>
      <c r="DS151" s="207"/>
      <c r="DT151" s="207"/>
      <c r="DU151" s="207"/>
      <c r="DV151" s="207"/>
      <c r="DW151" s="207"/>
      <c r="DX151" s="207"/>
      <c r="DY151" s="207"/>
      <c r="DZ151" s="207"/>
      <c r="EA151" s="207"/>
      <c r="EB151" s="207"/>
      <c r="EC151" s="207"/>
      <c r="ED151" s="207"/>
      <c r="EE151" s="207">
        <v>0</v>
      </c>
      <c r="EF151" s="207"/>
      <c r="EG151" s="207"/>
      <c r="EH151" s="207"/>
      <c r="EI151" s="207">
        <v>0</v>
      </c>
      <c r="EJ151" s="209">
        <v>191.55</v>
      </c>
      <c r="EK151" s="209">
        <f t="shared" si="72"/>
        <v>0</v>
      </c>
      <c r="EL151" s="207"/>
      <c r="EM151" s="207"/>
      <c r="EN151" s="207"/>
      <c r="EO151" s="207"/>
      <c r="EP151" s="207"/>
      <c r="EQ151" s="207"/>
      <c r="ER151" s="207"/>
      <c r="ES151" s="207"/>
      <c r="ET151" s="207"/>
      <c r="EU151" s="207"/>
      <c r="EV151" s="207"/>
      <c r="EW151" s="207"/>
      <c r="EX151" s="207"/>
      <c r="EY151" s="207"/>
      <c r="EZ151" s="207"/>
      <c r="FA151" s="207"/>
      <c r="FB151" s="207"/>
      <c r="FC151" s="207" t="s">
        <v>4980</v>
      </c>
      <c r="FD151" s="207">
        <v>0</v>
      </c>
      <c r="FE151" s="207"/>
      <c r="FF151" s="207"/>
      <c r="FG151" s="207"/>
      <c r="FH151" s="207">
        <v>0</v>
      </c>
      <c r="FI151" s="209">
        <v>32.1</v>
      </c>
      <c r="FJ151" s="209">
        <f t="shared" si="73"/>
        <v>0</v>
      </c>
      <c r="FK151" s="207"/>
      <c r="FL151" s="207"/>
      <c r="FM151" s="207"/>
      <c r="FN151" s="207"/>
      <c r="FO151" s="207">
        <v>0</v>
      </c>
      <c r="FP151" s="207"/>
      <c r="FQ151" s="207"/>
      <c r="FR151" s="207"/>
      <c r="FS151" s="207">
        <v>0</v>
      </c>
      <c r="FT151" s="209">
        <v>25.68</v>
      </c>
      <c r="FU151" s="209">
        <f t="shared" si="74"/>
        <v>0</v>
      </c>
      <c r="FV151" s="207"/>
      <c r="FW151" s="207"/>
      <c r="FX151" s="207"/>
      <c r="FY151" s="207"/>
      <c r="FZ151" s="207">
        <v>0</v>
      </c>
      <c r="GA151" s="207"/>
      <c r="GB151" s="207"/>
      <c r="GC151" s="207"/>
      <c r="GD151" s="207">
        <v>0</v>
      </c>
      <c r="GE151" s="209">
        <v>56.12</v>
      </c>
      <c r="GF151" s="209">
        <f t="shared" si="75"/>
        <v>0</v>
      </c>
      <c r="GG151" s="207"/>
      <c r="GH151" s="207"/>
      <c r="GI151" s="207"/>
      <c r="GJ151" s="207"/>
      <c r="GK151" s="207"/>
      <c r="GL151" s="207"/>
      <c r="GM151" s="207"/>
      <c r="GN151" s="207"/>
      <c r="GO151" s="207"/>
      <c r="GP151" s="207"/>
      <c r="GQ151" s="207"/>
      <c r="GR151" s="207"/>
      <c r="GS151" s="207"/>
      <c r="GT151" s="207"/>
      <c r="GU151" s="207"/>
      <c r="GV151" s="207"/>
      <c r="GW151" s="207"/>
      <c r="GX151" s="207" t="s">
        <v>918</v>
      </c>
      <c r="GY151" s="207">
        <v>0</v>
      </c>
      <c r="GZ151" s="207" t="s">
        <v>918</v>
      </c>
      <c r="HA151" s="207">
        <v>0</v>
      </c>
      <c r="HB151" s="207"/>
      <c r="HC151" s="207">
        <v>1</v>
      </c>
      <c r="HD151" s="207">
        <f t="shared" si="86"/>
        <v>1600</v>
      </c>
      <c r="HE151" s="207">
        <v>2</v>
      </c>
      <c r="HF151" s="207"/>
      <c r="HG151" s="207"/>
      <c r="HH151" s="207">
        <v>800</v>
      </c>
      <c r="HI151" s="209">
        <v>2.73</v>
      </c>
      <c r="HJ151" s="209">
        <f t="shared" si="76"/>
        <v>2184</v>
      </c>
      <c r="HK151" s="207">
        <v>1</v>
      </c>
      <c r="HL151" s="207"/>
      <c r="HM151" s="207">
        <v>400</v>
      </c>
      <c r="HN151" s="209">
        <v>2.73</v>
      </c>
      <c r="HO151" s="209">
        <f t="shared" si="77"/>
        <v>1092</v>
      </c>
      <c r="HP151" s="207">
        <v>1</v>
      </c>
      <c r="HQ151" s="207"/>
      <c r="HR151" s="207">
        <v>400</v>
      </c>
      <c r="HS151" s="209">
        <v>2.73</v>
      </c>
      <c r="HT151" s="209">
        <f t="shared" si="78"/>
        <v>1092</v>
      </c>
      <c r="HU151" s="207"/>
      <c r="HV151" s="207"/>
      <c r="HW151" s="207"/>
      <c r="HX151" s="209">
        <v>2.73</v>
      </c>
      <c r="HY151" s="209">
        <f t="shared" si="79"/>
        <v>0</v>
      </c>
      <c r="HZ151" s="207">
        <v>4</v>
      </c>
      <c r="IA151" s="209">
        <v>3890.25</v>
      </c>
      <c r="IB151" s="209">
        <f t="shared" si="80"/>
        <v>15561</v>
      </c>
      <c r="IC151" s="169">
        <v>25</v>
      </c>
      <c r="ID151" s="169"/>
      <c r="IE151" s="169"/>
      <c r="IF151" s="169"/>
      <c r="IG151" s="165"/>
      <c r="IH151" s="165"/>
      <c r="II151" s="165"/>
      <c r="IJ151" s="165"/>
      <c r="IK151" s="165"/>
      <c r="IL151" s="210"/>
      <c r="IM151" s="211">
        <f t="shared" si="83"/>
        <v>18958.2</v>
      </c>
      <c r="IN151" s="209">
        <v>7500</v>
      </c>
      <c r="IO151" s="212">
        <f t="shared" si="81"/>
        <v>3</v>
      </c>
      <c r="IP151" s="209">
        <f t="shared" si="84"/>
        <v>19929</v>
      </c>
      <c r="IQ151" s="209">
        <v>10000</v>
      </c>
      <c r="IR151" s="212">
        <f t="shared" si="82"/>
        <v>2</v>
      </c>
      <c r="IS151" s="213"/>
      <c r="IT151" s="291"/>
      <c r="IV151" s="66" t="s">
        <v>5608</v>
      </c>
      <c r="IW151" s="66" t="s">
        <v>5609</v>
      </c>
    </row>
    <row r="152" spans="1:257" x14ac:dyDescent="0.4">
      <c r="A152" s="158">
        <f t="shared" si="85"/>
        <v>83</v>
      </c>
      <c r="B152" s="156" t="s">
        <v>887</v>
      </c>
      <c r="C152" s="156">
        <v>554</v>
      </c>
      <c r="D152" s="251">
        <v>31304</v>
      </c>
      <c r="E152" s="251">
        <v>36431</v>
      </c>
      <c r="F152" s="230" t="s">
        <v>5610</v>
      </c>
      <c r="G152" s="251">
        <v>12</v>
      </c>
      <c r="H152" s="156"/>
      <c r="I152" s="156" t="s">
        <v>4809</v>
      </c>
      <c r="J152" s="158" t="s">
        <v>4905</v>
      </c>
      <c r="K152" s="158"/>
      <c r="L152" s="158" t="s">
        <v>1645</v>
      </c>
      <c r="M152" s="158"/>
      <c r="N152" s="205">
        <v>44</v>
      </c>
      <c r="O152" s="158">
        <v>64</v>
      </c>
      <c r="P152" s="203" t="s">
        <v>5611</v>
      </c>
      <c r="Q152" s="158">
        <v>48</v>
      </c>
      <c r="R152" s="158"/>
      <c r="S152" s="158"/>
      <c r="T152" s="158"/>
      <c r="U152" s="158"/>
      <c r="V152" s="367"/>
      <c r="W152" s="366">
        <v>41788</v>
      </c>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t="s">
        <v>5437</v>
      </c>
      <c r="AU152" s="205">
        <v>44</v>
      </c>
      <c r="AV152" s="205">
        <v>20</v>
      </c>
      <c r="AW152" s="205">
        <f t="shared" si="67"/>
        <v>64</v>
      </c>
      <c r="AX152" s="205" t="s">
        <v>5611</v>
      </c>
      <c r="AY152" s="214">
        <v>24</v>
      </c>
      <c r="AZ152" s="205">
        <v>24</v>
      </c>
      <c r="BA152" s="205">
        <f t="shared" si="68"/>
        <v>48</v>
      </c>
      <c r="BB152" s="205"/>
      <c r="BC152" s="207">
        <v>1.0000000000000001E-17</v>
      </c>
      <c r="BD152" s="207">
        <v>9.9999999999999997E-29</v>
      </c>
      <c r="BE152" s="207">
        <v>1.0000000000000001E-30</v>
      </c>
      <c r="BF152" s="207">
        <v>0</v>
      </c>
      <c r="BG152" s="207"/>
      <c r="BH152" s="207">
        <v>0</v>
      </c>
      <c r="BI152" s="207"/>
      <c r="BJ152" s="207"/>
      <c r="BK152" s="207"/>
      <c r="BL152" s="208">
        <v>0</v>
      </c>
      <c r="BM152" s="209">
        <v>249.45</v>
      </c>
      <c r="BN152" s="209">
        <f t="shared" si="69"/>
        <v>0</v>
      </c>
      <c r="BO152" s="207"/>
      <c r="BP152" s="207"/>
      <c r="BQ152" s="207"/>
      <c r="BR152" s="207"/>
      <c r="BS152" s="207"/>
      <c r="BT152" s="207"/>
      <c r="BU152" s="207"/>
      <c r="BV152" s="207"/>
      <c r="BW152" s="207"/>
      <c r="BX152" s="207"/>
      <c r="BY152" s="207"/>
      <c r="BZ152" s="207"/>
      <c r="CA152" s="207"/>
      <c r="CB152" s="207"/>
      <c r="CC152" s="207"/>
      <c r="CD152" s="207"/>
      <c r="CE152" s="207"/>
      <c r="CF152" s="207"/>
      <c r="CG152" s="207">
        <v>0</v>
      </c>
      <c r="CH152" s="207"/>
      <c r="CI152" s="207"/>
      <c r="CJ152" s="207"/>
      <c r="CK152" s="207">
        <v>0</v>
      </c>
      <c r="CL152" s="209">
        <v>477.3</v>
      </c>
      <c r="CM152" s="209">
        <f t="shared" si="70"/>
        <v>0</v>
      </c>
      <c r="CN152" s="207"/>
      <c r="CO152" s="207"/>
      <c r="CP152" s="207"/>
      <c r="CQ152" s="207"/>
      <c r="CR152" s="207"/>
      <c r="CS152" s="207"/>
      <c r="CT152" s="207"/>
      <c r="CU152" s="207"/>
      <c r="CV152" s="207"/>
      <c r="CW152" s="207"/>
      <c r="CX152" s="207"/>
      <c r="CY152" s="207"/>
      <c r="CZ152" s="207"/>
      <c r="DA152" s="207"/>
      <c r="DB152" s="207"/>
      <c r="DC152" s="207"/>
      <c r="DD152" s="207"/>
      <c r="DE152" s="207"/>
      <c r="DF152" s="207">
        <v>0</v>
      </c>
      <c r="DG152" s="207"/>
      <c r="DH152" s="207"/>
      <c r="DI152" s="207"/>
      <c r="DJ152" s="207">
        <v>0</v>
      </c>
      <c r="DK152" s="209">
        <v>120.88</v>
      </c>
      <c r="DL152" s="209">
        <f t="shared" si="71"/>
        <v>0</v>
      </c>
      <c r="DM152" s="207"/>
      <c r="DN152" s="207"/>
      <c r="DO152" s="207"/>
      <c r="DP152" s="207"/>
      <c r="DQ152" s="207"/>
      <c r="DR152" s="207"/>
      <c r="DS152" s="207"/>
      <c r="DT152" s="207"/>
      <c r="DU152" s="207"/>
      <c r="DV152" s="207"/>
      <c r="DW152" s="207"/>
      <c r="DX152" s="207"/>
      <c r="DY152" s="207"/>
      <c r="DZ152" s="207"/>
      <c r="EA152" s="207"/>
      <c r="EB152" s="207"/>
      <c r="EC152" s="207"/>
      <c r="ED152" s="207"/>
      <c r="EE152" s="207">
        <v>0</v>
      </c>
      <c r="EF152" s="207"/>
      <c r="EG152" s="207"/>
      <c r="EH152" s="207"/>
      <c r="EI152" s="207">
        <v>0</v>
      </c>
      <c r="EJ152" s="209">
        <v>191.55</v>
      </c>
      <c r="EK152" s="209">
        <f t="shared" si="72"/>
        <v>0</v>
      </c>
      <c r="EL152" s="207"/>
      <c r="EM152" s="207"/>
      <c r="EN152" s="207"/>
      <c r="EO152" s="207"/>
      <c r="EP152" s="207"/>
      <c r="EQ152" s="207"/>
      <c r="ER152" s="207"/>
      <c r="ES152" s="207"/>
      <c r="ET152" s="207"/>
      <c r="EU152" s="207"/>
      <c r="EV152" s="207"/>
      <c r="EW152" s="207"/>
      <c r="EX152" s="207"/>
      <c r="EY152" s="207"/>
      <c r="EZ152" s="207"/>
      <c r="FA152" s="207"/>
      <c r="FB152" s="207"/>
      <c r="FC152" s="207" t="s">
        <v>4980</v>
      </c>
      <c r="FD152" s="207">
        <v>0</v>
      </c>
      <c r="FE152" s="207"/>
      <c r="FF152" s="207"/>
      <c r="FG152" s="207"/>
      <c r="FH152" s="207">
        <v>0</v>
      </c>
      <c r="FI152" s="209">
        <v>32.1</v>
      </c>
      <c r="FJ152" s="209">
        <f t="shared" si="73"/>
        <v>0</v>
      </c>
      <c r="FK152" s="207"/>
      <c r="FL152" s="207"/>
      <c r="FM152" s="207"/>
      <c r="FN152" s="207"/>
      <c r="FO152" s="207">
        <v>0</v>
      </c>
      <c r="FP152" s="207"/>
      <c r="FQ152" s="207"/>
      <c r="FR152" s="207"/>
      <c r="FS152" s="207">
        <v>0</v>
      </c>
      <c r="FT152" s="209">
        <v>25.68</v>
      </c>
      <c r="FU152" s="209">
        <f t="shared" si="74"/>
        <v>0</v>
      </c>
      <c r="FV152" s="207"/>
      <c r="FW152" s="207"/>
      <c r="FX152" s="207"/>
      <c r="FY152" s="207"/>
      <c r="FZ152" s="207">
        <v>0</v>
      </c>
      <c r="GA152" s="207"/>
      <c r="GB152" s="207"/>
      <c r="GC152" s="207"/>
      <c r="GD152" s="207">
        <v>0</v>
      </c>
      <c r="GE152" s="209">
        <v>56.12</v>
      </c>
      <c r="GF152" s="209">
        <f t="shared" si="75"/>
        <v>0</v>
      </c>
      <c r="GG152" s="207"/>
      <c r="GH152" s="207"/>
      <c r="GI152" s="207"/>
      <c r="GJ152" s="207"/>
      <c r="GK152" s="207"/>
      <c r="GL152" s="207"/>
      <c r="GM152" s="207"/>
      <c r="GN152" s="207"/>
      <c r="GO152" s="207"/>
      <c r="GP152" s="207"/>
      <c r="GQ152" s="207"/>
      <c r="GR152" s="207"/>
      <c r="GS152" s="207"/>
      <c r="GT152" s="207"/>
      <c r="GU152" s="207"/>
      <c r="GV152" s="207"/>
      <c r="GW152" s="207"/>
      <c r="GX152" s="207" t="s">
        <v>918</v>
      </c>
      <c r="GY152" s="207">
        <v>0</v>
      </c>
      <c r="GZ152" s="207" t="s">
        <v>918</v>
      </c>
      <c r="HA152" s="207">
        <v>0</v>
      </c>
      <c r="HB152" s="207"/>
      <c r="HC152" s="207">
        <v>0</v>
      </c>
      <c r="HD152" s="207">
        <f t="shared" si="86"/>
        <v>0</v>
      </c>
      <c r="HE152" s="207"/>
      <c r="HF152" s="207"/>
      <c r="HG152" s="207"/>
      <c r="HH152" s="207">
        <v>0</v>
      </c>
      <c r="HI152" s="209">
        <v>2.73</v>
      </c>
      <c r="HJ152" s="209">
        <f t="shared" si="76"/>
        <v>0</v>
      </c>
      <c r="HK152" s="207"/>
      <c r="HL152" s="207"/>
      <c r="HM152" s="207">
        <v>0</v>
      </c>
      <c r="HN152" s="209">
        <v>2.73</v>
      </c>
      <c r="HO152" s="209">
        <f t="shared" si="77"/>
        <v>0</v>
      </c>
      <c r="HP152" s="207"/>
      <c r="HQ152" s="207"/>
      <c r="HR152" s="207"/>
      <c r="HS152" s="209">
        <v>2.73</v>
      </c>
      <c r="HT152" s="209">
        <f t="shared" si="78"/>
        <v>0</v>
      </c>
      <c r="HU152" s="207"/>
      <c r="HV152" s="207"/>
      <c r="HW152" s="207"/>
      <c r="HX152" s="209">
        <v>2.73</v>
      </c>
      <c r="HY152" s="209">
        <f t="shared" si="79"/>
        <v>0</v>
      </c>
      <c r="HZ152" s="207">
        <v>0</v>
      </c>
      <c r="IA152" s="209">
        <v>3890.25</v>
      </c>
      <c r="IB152" s="209">
        <f t="shared" si="80"/>
        <v>0</v>
      </c>
      <c r="IC152" s="169"/>
      <c r="ID152" s="169"/>
      <c r="IE152" s="169"/>
      <c r="IF152" s="169"/>
      <c r="IG152" s="165"/>
      <c r="IH152" s="165"/>
      <c r="II152" s="165"/>
      <c r="IJ152" s="165"/>
      <c r="IK152" s="165"/>
      <c r="IL152" s="210"/>
      <c r="IM152" s="211">
        <f t="shared" si="83"/>
        <v>0</v>
      </c>
      <c r="IN152" s="209">
        <v>7500</v>
      </c>
      <c r="IO152" s="212">
        <f t="shared" si="81"/>
        <v>0</v>
      </c>
      <c r="IP152" s="209">
        <f t="shared" si="84"/>
        <v>0</v>
      </c>
      <c r="IQ152" s="209">
        <v>10000</v>
      </c>
      <c r="IR152" s="212">
        <f t="shared" si="82"/>
        <v>0</v>
      </c>
      <c r="IS152" s="213"/>
      <c r="IT152" s="291"/>
      <c r="IV152" s="66">
        <v>7347</v>
      </c>
      <c r="IW152" s="66" t="s">
        <v>5612</v>
      </c>
    </row>
    <row r="153" spans="1:257" x14ac:dyDescent="0.4">
      <c r="A153" s="158">
        <f t="shared" si="85"/>
        <v>84</v>
      </c>
      <c r="B153" s="156" t="s">
        <v>887</v>
      </c>
      <c r="C153" s="349">
        <v>556</v>
      </c>
      <c r="D153" s="251">
        <v>79418</v>
      </c>
      <c r="E153" s="374">
        <v>36482</v>
      </c>
      <c r="F153" s="233" t="s">
        <v>5613</v>
      </c>
      <c r="G153" s="251">
        <v>12</v>
      </c>
      <c r="H153" s="156"/>
      <c r="I153" s="156" t="s">
        <v>4809</v>
      </c>
      <c r="J153" s="158" t="s">
        <v>4823</v>
      </c>
      <c r="K153" s="158"/>
      <c r="L153" s="158" t="s">
        <v>4917</v>
      </c>
      <c r="M153" s="158"/>
      <c r="N153" s="205">
        <v>30</v>
      </c>
      <c r="O153" s="158">
        <v>50</v>
      </c>
      <c r="P153" s="203" t="s">
        <v>5614</v>
      </c>
      <c r="Q153" s="158">
        <v>54</v>
      </c>
      <c r="R153" s="158"/>
      <c r="S153" s="158"/>
      <c r="T153" s="158"/>
      <c r="U153" s="158"/>
      <c r="V153" s="367"/>
      <c r="W153" s="366">
        <v>41828</v>
      </c>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t="s">
        <v>5615</v>
      </c>
      <c r="AU153" s="205">
        <v>30</v>
      </c>
      <c r="AV153" s="205">
        <v>20</v>
      </c>
      <c r="AW153" s="205">
        <f t="shared" si="67"/>
        <v>50</v>
      </c>
      <c r="AX153" s="205" t="s">
        <v>5614</v>
      </c>
      <c r="AY153" s="214">
        <v>30</v>
      </c>
      <c r="AZ153" s="205">
        <v>24</v>
      </c>
      <c r="BA153" s="205">
        <f t="shared" si="68"/>
        <v>54</v>
      </c>
      <c r="BB153" s="205"/>
      <c r="BC153" s="207">
        <v>1.0000000000000001E-17</v>
      </c>
      <c r="BD153" s="207">
        <v>9.9999999999999997E-29</v>
      </c>
      <c r="BE153" s="207">
        <v>1.0000000000000001E-30</v>
      </c>
      <c r="BF153" s="207">
        <v>4</v>
      </c>
      <c r="BG153" s="207"/>
      <c r="BH153" s="207">
        <v>0</v>
      </c>
      <c r="BI153" s="207"/>
      <c r="BJ153" s="207"/>
      <c r="BK153" s="207"/>
      <c r="BL153" s="208">
        <v>0</v>
      </c>
      <c r="BM153" s="209">
        <v>249.45</v>
      </c>
      <c r="BN153" s="209">
        <f t="shared" si="69"/>
        <v>0</v>
      </c>
      <c r="BO153" s="207"/>
      <c r="BP153" s="207"/>
      <c r="BQ153" s="207"/>
      <c r="BR153" s="207"/>
      <c r="BS153" s="207"/>
      <c r="BT153" s="207"/>
      <c r="BU153" s="207"/>
      <c r="BV153" s="207"/>
      <c r="BW153" s="207"/>
      <c r="BX153" s="207"/>
      <c r="BY153" s="207"/>
      <c r="BZ153" s="207"/>
      <c r="CA153" s="207"/>
      <c r="CB153" s="207"/>
      <c r="CC153" s="207"/>
      <c r="CD153" s="207"/>
      <c r="CE153" s="207"/>
      <c r="CF153" s="207"/>
      <c r="CG153" s="207">
        <v>0</v>
      </c>
      <c r="CH153" s="207"/>
      <c r="CI153" s="207"/>
      <c r="CJ153" s="207"/>
      <c r="CK153" s="207">
        <v>0</v>
      </c>
      <c r="CL153" s="209">
        <v>477.3</v>
      </c>
      <c r="CM153" s="209">
        <f t="shared" si="70"/>
        <v>0</v>
      </c>
      <c r="CN153" s="207"/>
      <c r="CO153" s="207"/>
      <c r="CP153" s="207"/>
      <c r="CQ153" s="207"/>
      <c r="CR153" s="207"/>
      <c r="CS153" s="207"/>
      <c r="CT153" s="207"/>
      <c r="CU153" s="207"/>
      <c r="CV153" s="207"/>
      <c r="CW153" s="207"/>
      <c r="CX153" s="207"/>
      <c r="CY153" s="207"/>
      <c r="CZ153" s="207"/>
      <c r="DA153" s="207"/>
      <c r="DB153" s="207"/>
      <c r="DC153" s="207"/>
      <c r="DD153" s="207"/>
      <c r="DE153" s="207"/>
      <c r="DF153" s="207">
        <v>0</v>
      </c>
      <c r="DG153" s="207"/>
      <c r="DH153" s="207"/>
      <c r="DI153" s="207"/>
      <c r="DJ153" s="207">
        <v>0</v>
      </c>
      <c r="DK153" s="209">
        <v>120.88</v>
      </c>
      <c r="DL153" s="209">
        <f t="shared" si="71"/>
        <v>0</v>
      </c>
      <c r="DM153" s="207"/>
      <c r="DN153" s="207"/>
      <c r="DO153" s="207"/>
      <c r="DP153" s="207"/>
      <c r="DQ153" s="207"/>
      <c r="DR153" s="207"/>
      <c r="DS153" s="207"/>
      <c r="DT153" s="207"/>
      <c r="DU153" s="207"/>
      <c r="DV153" s="207"/>
      <c r="DW153" s="207"/>
      <c r="DX153" s="207"/>
      <c r="DY153" s="207"/>
      <c r="DZ153" s="207"/>
      <c r="EA153" s="207"/>
      <c r="EB153" s="207"/>
      <c r="EC153" s="207"/>
      <c r="ED153" s="207"/>
      <c r="EE153" s="207">
        <v>0</v>
      </c>
      <c r="EF153" s="207"/>
      <c r="EG153" s="207"/>
      <c r="EH153" s="207"/>
      <c r="EI153" s="207">
        <v>0</v>
      </c>
      <c r="EJ153" s="209">
        <v>191.55</v>
      </c>
      <c r="EK153" s="209">
        <f t="shared" si="72"/>
        <v>0</v>
      </c>
      <c r="EL153" s="207"/>
      <c r="EM153" s="207"/>
      <c r="EN153" s="207"/>
      <c r="EO153" s="207"/>
      <c r="EP153" s="207"/>
      <c r="EQ153" s="207"/>
      <c r="ER153" s="207"/>
      <c r="ES153" s="207"/>
      <c r="ET153" s="207"/>
      <c r="EU153" s="207"/>
      <c r="EV153" s="207"/>
      <c r="EW153" s="207"/>
      <c r="EX153" s="207"/>
      <c r="EY153" s="207"/>
      <c r="EZ153" s="207"/>
      <c r="FA153" s="207"/>
      <c r="FB153" s="207"/>
      <c r="FC153" s="207" t="s">
        <v>4980</v>
      </c>
      <c r="FD153" s="207">
        <v>0</v>
      </c>
      <c r="FE153" s="207"/>
      <c r="FF153" s="207"/>
      <c r="FG153" s="207"/>
      <c r="FH153" s="207">
        <v>0</v>
      </c>
      <c r="FI153" s="209">
        <v>32.1</v>
      </c>
      <c r="FJ153" s="209">
        <f t="shared" si="73"/>
        <v>0</v>
      </c>
      <c r="FK153" s="207"/>
      <c r="FL153" s="207"/>
      <c r="FM153" s="207"/>
      <c r="FN153" s="207"/>
      <c r="FO153" s="207">
        <v>1</v>
      </c>
      <c r="FP153" s="207"/>
      <c r="FQ153" s="207"/>
      <c r="FR153" s="207" t="s">
        <v>322</v>
      </c>
      <c r="FS153" s="207">
        <v>50</v>
      </c>
      <c r="FT153" s="209">
        <v>25.68</v>
      </c>
      <c r="FU153" s="209">
        <f t="shared" si="74"/>
        <v>1284</v>
      </c>
      <c r="FV153" s="207"/>
      <c r="FW153" s="207"/>
      <c r="FX153" s="207"/>
      <c r="FY153" s="207"/>
      <c r="FZ153" s="207">
        <v>1</v>
      </c>
      <c r="GA153" s="207"/>
      <c r="GB153" s="207"/>
      <c r="GC153" s="207" t="s">
        <v>4980</v>
      </c>
      <c r="GD153" s="207">
        <v>50</v>
      </c>
      <c r="GE153" s="209">
        <v>56.12</v>
      </c>
      <c r="GF153" s="209">
        <f t="shared" si="75"/>
        <v>2806</v>
      </c>
      <c r="GG153" s="207"/>
      <c r="GH153" s="207"/>
      <c r="GI153" s="207"/>
      <c r="GJ153" s="207"/>
      <c r="GK153" s="207">
        <v>50</v>
      </c>
      <c r="GL153" s="207"/>
      <c r="GM153" s="207"/>
      <c r="GN153" s="207"/>
      <c r="GO153" s="207"/>
      <c r="GP153" s="207"/>
      <c r="GQ153" s="207"/>
      <c r="GR153" s="207"/>
      <c r="GS153" s="207"/>
      <c r="GT153" s="207"/>
      <c r="GU153" s="207"/>
      <c r="GV153" s="207"/>
      <c r="GW153" s="207"/>
      <c r="GX153" s="207" t="s">
        <v>5616</v>
      </c>
      <c r="GY153" s="207">
        <v>1</v>
      </c>
      <c r="GZ153" s="207" t="s">
        <v>5210</v>
      </c>
      <c r="HA153" s="207">
        <f>+AW153*2</f>
        <v>100</v>
      </c>
      <c r="HB153" s="207"/>
      <c r="HC153" s="207">
        <v>1</v>
      </c>
      <c r="HD153" s="207">
        <f t="shared" si="86"/>
        <v>1600</v>
      </c>
      <c r="HE153" s="207">
        <v>1</v>
      </c>
      <c r="HF153" s="207"/>
      <c r="HG153" s="207"/>
      <c r="HH153" s="207">
        <v>400</v>
      </c>
      <c r="HI153" s="209">
        <v>2.73</v>
      </c>
      <c r="HJ153" s="209">
        <f t="shared" si="76"/>
        <v>1092</v>
      </c>
      <c r="HK153" s="207">
        <v>2</v>
      </c>
      <c r="HL153" s="207"/>
      <c r="HM153" s="207">
        <v>800</v>
      </c>
      <c r="HN153" s="209">
        <v>2.73</v>
      </c>
      <c r="HO153" s="209">
        <f t="shared" si="77"/>
        <v>2184</v>
      </c>
      <c r="HP153" s="207">
        <v>1</v>
      </c>
      <c r="HQ153" s="207"/>
      <c r="HR153" s="207">
        <v>400</v>
      </c>
      <c r="HS153" s="209">
        <v>2.73</v>
      </c>
      <c r="HT153" s="209">
        <f t="shared" si="78"/>
        <v>1092</v>
      </c>
      <c r="HU153" s="207"/>
      <c r="HV153" s="207"/>
      <c r="HW153" s="207"/>
      <c r="HX153" s="209">
        <v>2.73</v>
      </c>
      <c r="HY153" s="209">
        <f t="shared" si="79"/>
        <v>0</v>
      </c>
      <c r="HZ153" s="207">
        <v>2</v>
      </c>
      <c r="IA153" s="209">
        <v>3890.25</v>
      </c>
      <c r="IB153" s="209">
        <f t="shared" si="80"/>
        <v>7780.5</v>
      </c>
      <c r="IC153" s="169"/>
      <c r="ID153" s="169"/>
      <c r="IE153" s="169"/>
      <c r="IF153" s="169"/>
      <c r="IG153" s="165"/>
      <c r="IH153" s="165"/>
      <c r="II153" s="165"/>
      <c r="IJ153" s="165"/>
      <c r="IK153" s="165"/>
      <c r="IL153" s="210"/>
      <c r="IM153" s="211">
        <f t="shared" si="83"/>
        <v>4090</v>
      </c>
      <c r="IN153" s="209">
        <v>7500</v>
      </c>
      <c r="IO153" s="212">
        <f t="shared" si="81"/>
        <v>1</v>
      </c>
      <c r="IP153" s="209">
        <f t="shared" si="84"/>
        <v>12148.5</v>
      </c>
      <c r="IQ153" s="209">
        <v>10000</v>
      </c>
      <c r="IR153" s="212">
        <f t="shared" si="82"/>
        <v>2</v>
      </c>
      <c r="IS153" s="213"/>
      <c r="IT153" s="291"/>
      <c r="IV153" s="352" t="s">
        <v>5617</v>
      </c>
      <c r="IW153" s="352" t="s">
        <v>5618</v>
      </c>
    </row>
    <row r="154" spans="1:257" x14ac:dyDescent="0.4">
      <c r="A154" s="158">
        <f t="shared" si="85"/>
        <v>85</v>
      </c>
      <c r="B154" s="156" t="s">
        <v>887</v>
      </c>
      <c r="C154" s="349">
        <v>559</v>
      </c>
      <c r="D154" s="251">
        <v>91189</v>
      </c>
      <c r="E154" s="374">
        <v>36750</v>
      </c>
      <c r="F154" s="233" t="s">
        <v>5619</v>
      </c>
      <c r="G154" s="251">
        <v>12</v>
      </c>
      <c r="H154" s="156"/>
      <c r="I154" s="156" t="s">
        <v>4809</v>
      </c>
      <c r="J154" s="158" t="s">
        <v>4842</v>
      </c>
      <c r="K154" s="158"/>
      <c r="L154" s="158" t="s">
        <v>4948</v>
      </c>
      <c r="M154" s="158"/>
      <c r="N154" s="205">
        <v>33</v>
      </c>
      <c r="O154" s="158">
        <v>53</v>
      </c>
      <c r="P154" s="203" t="s">
        <v>5349</v>
      </c>
      <c r="Q154" s="158">
        <v>54</v>
      </c>
      <c r="R154" s="158"/>
      <c r="S154" s="158"/>
      <c r="T154" s="158"/>
      <c r="U154" s="158"/>
      <c r="V154" s="367"/>
      <c r="W154" s="366">
        <v>41799</v>
      </c>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t="s">
        <v>5437</v>
      </c>
      <c r="AU154" s="205">
        <v>33</v>
      </c>
      <c r="AV154" s="205">
        <v>20</v>
      </c>
      <c r="AW154" s="205">
        <f t="shared" si="67"/>
        <v>53</v>
      </c>
      <c r="AX154" s="205" t="s">
        <v>5349</v>
      </c>
      <c r="AY154" s="214">
        <v>30</v>
      </c>
      <c r="AZ154" s="205">
        <v>24</v>
      </c>
      <c r="BA154" s="205">
        <f t="shared" si="68"/>
        <v>54</v>
      </c>
      <c r="BB154" s="205"/>
      <c r="BC154" s="207">
        <v>1.0000000000000001E-17</v>
      </c>
      <c r="BD154" s="207">
        <v>9.9999999999999997E-29</v>
      </c>
      <c r="BE154" s="207">
        <v>1.0000000000000001E-30</v>
      </c>
      <c r="BF154" s="207">
        <v>2</v>
      </c>
      <c r="BG154" s="207" t="s">
        <v>4980</v>
      </c>
      <c r="BH154" s="207">
        <v>0</v>
      </c>
      <c r="BI154" s="207"/>
      <c r="BJ154" s="207"/>
      <c r="BK154" s="207"/>
      <c r="BL154" s="208">
        <v>0</v>
      </c>
      <c r="BM154" s="209">
        <v>249.45</v>
      </c>
      <c r="BN154" s="209">
        <f t="shared" si="69"/>
        <v>0</v>
      </c>
      <c r="BO154" s="207"/>
      <c r="BP154" s="207"/>
      <c r="BQ154" s="207"/>
      <c r="BR154" s="207"/>
      <c r="BS154" s="207"/>
      <c r="BT154" s="207"/>
      <c r="BU154" s="207"/>
      <c r="BV154" s="207"/>
      <c r="BW154" s="207"/>
      <c r="BX154" s="207"/>
      <c r="BY154" s="207"/>
      <c r="BZ154" s="207"/>
      <c r="CA154" s="207"/>
      <c r="CB154" s="207"/>
      <c r="CC154" s="207"/>
      <c r="CD154" s="207"/>
      <c r="CE154" s="207"/>
      <c r="CF154" s="207"/>
      <c r="CG154" s="207">
        <v>0</v>
      </c>
      <c r="CH154" s="207"/>
      <c r="CI154" s="207"/>
      <c r="CJ154" s="207"/>
      <c r="CK154" s="207">
        <v>0</v>
      </c>
      <c r="CL154" s="209">
        <v>477.3</v>
      </c>
      <c r="CM154" s="209">
        <f t="shared" si="70"/>
        <v>0</v>
      </c>
      <c r="CN154" s="207"/>
      <c r="CO154" s="207"/>
      <c r="CP154" s="207"/>
      <c r="CQ154" s="207"/>
      <c r="CR154" s="207"/>
      <c r="CS154" s="207"/>
      <c r="CT154" s="207"/>
      <c r="CU154" s="207"/>
      <c r="CV154" s="207"/>
      <c r="CW154" s="207"/>
      <c r="CX154" s="207"/>
      <c r="CY154" s="207"/>
      <c r="CZ154" s="207"/>
      <c r="DA154" s="207"/>
      <c r="DB154" s="207"/>
      <c r="DC154" s="207"/>
      <c r="DD154" s="207"/>
      <c r="DE154" s="207"/>
      <c r="DF154" s="207">
        <v>0</v>
      </c>
      <c r="DG154" s="207"/>
      <c r="DH154" s="207"/>
      <c r="DI154" s="207"/>
      <c r="DJ154" s="207">
        <v>50</v>
      </c>
      <c r="DK154" s="209">
        <v>120.88</v>
      </c>
      <c r="DL154" s="209">
        <f t="shared" si="71"/>
        <v>6044</v>
      </c>
      <c r="DM154" s="207"/>
      <c r="DN154" s="207"/>
      <c r="DO154" s="207"/>
      <c r="DP154" s="207"/>
      <c r="DQ154" s="207"/>
      <c r="DR154" s="207">
        <v>50</v>
      </c>
      <c r="DS154" s="207"/>
      <c r="DT154" s="207"/>
      <c r="DU154" s="207"/>
      <c r="DV154" s="207"/>
      <c r="DW154" s="207"/>
      <c r="DX154" s="207"/>
      <c r="DY154" s="207"/>
      <c r="DZ154" s="207"/>
      <c r="EA154" s="207"/>
      <c r="EB154" s="207"/>
      <c r="EC154" s="207"/>
      <c r="ED154" s="207"/>
      <c r="EE154" s="207">
        <v>0</v>
      </c>
      <c r="EF154" s="207"/>
      <c r="EG154" s="207"/>
      <c r="EH154" s="207"/>
      <c r="EI154" s="207">
        <v>0</v>
      </c>
      <c r="EJ154" s="209">
        <v>191.55</v>
      </c>
      <c r="EK154" s="209">
        <f t="shared" si="72"/>
        <v>0</v>
      </c>
      <c r="EL154" s="207"/>
      <c r="EM154" s="207"/>
      <c r="EN154" s="207"/>
      <c r="EO154" s="207"/>
      <c r="EP154" s="207"/>
      <c r="EQ154" s="207"/>
      <c r="ER154" s="207"/>
      <c r="ES154" s="207"/>
      <c r="ET154" s="207"/>
      <c r="EU154" s="207"/>
      <c r="EV154" s="207"/>
      <c r="EW154" s="207"/>
      <c r="EX154" s="207"/>
      <c r="EY154" s="207"/>
      <c r="EZ154" s="207"/>
      <c r="FA154" s="207"/>
      <c r="FB154" s="207"/>
      <c r="FC154" s="207" t="s">
        <v>4980</v>
      </c>
      <c r="FD154" s="207">
        <v>0</v>
      </c>
      <c r="FE154" s="207"/>
      <c r="FF154" s="207"/>
      <c r="FG154" s="207"/>
      <c r="FH154" s="207">
        <v>0</v>
      </c>
      <c r="FI154" s="209">
        <v>32.1</v>
      </c>
      <c r="FJ154" s="209">
        <f t="shared" si="73"/>
        <v>0</v>
      </c>
      <c r="FK154" s="207"/>
      <c r="FL154" s="207"/>
      <c r="FM154" s="207"/>
      <c r="FN154" s="207"/>
      <c r="FO154" s="207">
        <v>0</v>
      </c>
      <c r="FP154" s="207"/>
      <c r="FQ154" s="207"/>
      <c r="FR154" s="207"/>
      <c r="FS154" s="207">
        <v>0</v>
      </c>
      <c r="FT154" s="209">
        <v>25.68</v>
      </c>
      <c r="FU154" s="209">
        <f t="shared" si="74"/>
        <v>0</v>
      </c>
      <c r="FV154" s="207"/>
      <c r="FW154" s="207"/>
      <c r="FX154" s="207"/>
      <c r="FY154" s="207"/>
      <c r="FZ154" s="207">
        <v>0</v>
      </c>
      <c r="GA154" s="207"/>
      <c r="GB154" s="207"/>
      <c r="GC154" s="207"/>
      <c r="GD154" s="207">
        <v>0</v>
      </c>
      <c r="GE154" s="209">
        <v>56.12</v>
      </c>
      <c r="GF154" s="209">
        <f t="shared" si="75"/>
        <v>0</v>
      </c>
      <c r="GG154" s="207"/>
      <c r="GH154" s="207"/>
      <c r="GI154" s="207"/>
      <c r="GJ154" s="207"/>
      <c r="GK154" s="207"/>
      <c r="GL154" s="207"/>
      <c r="GM154" s="207"/>
      <c r="GN154" s="207"/>
      <c r="GO154" s="207"/>
      <c r="GP154" s="207"/>
      <c r="GQ154" s="207"/>
      <c r="GR154" s="207"/>
      <c r="GS154" s="207"/>
      <c r="GT154" s="207"/>
      <c r="GU154" s="207"/>
      <c r="GV154" s="207"/>
      <c r="GW154" s="207"/>
      <c r="GX154" s="207" t="s">
        <v>5601</v>
      </c>
      <c r="GY154" s="207">
        <v>1</v>
      </c>
      <c r="GZ154" s="207" t="s">
        <v>5210</v>
      </c>
      <c r="HA154" s="207">
        <f>+AW154</f>
        <v>53</v>
      </c>
      <c r="HB154" s="207"/>
      <c r="HC154" s="207">
        <v>1</v>
      </c>
      <c r="HD154" s="207">
        <f t="shared" si="86"/>
        <v>1600</v>
      </c>
      <c r="HE154" s="207">
        <v>1</v>
      </c>
      <c r="HF154" s="207"/>
      <c r="HG154" s="207"/>
      <c r="HH154" s="207">
        <v>400</v>
      </c>
      <c r="HI154" s="209">
        <v>2.73</v>
      </c>
      <c r="HJ154" s="209">
        <f t="shared" si="76"/>
        <v>1092</v>
      </c>
      <c r="HK154" s="207">
        <v>2</v>
      </c>
      <c r="HL154" s="207"/>
      <c r="HM154" s="207">
        <v>800</v>
      </c>
      <c r="HN154" s="209">
        <v>2.73</v>
      </c>
      <c r="HO154" s="209">
        <f t="shared" si="77"/>
        <v>2184</v>
      </c>
      <c r="HP154" s="207">
        <v>1</v>
      </c>
      <c r="HQ154" s="207"/>
      <c r="HR154" s="207">
        <v>400</v>
      </c>
      <c r="HS154" s="209">
        <v>2.73</v>
      </c>
      <c r="HT154" s="209">
        <f t="shared" si="78"/>
        <v>1092</v>
      </c>
      <c r="HU154" s="207"/>
      <c r="HV154" s="207"/>
      <c r="HW154" s="207"/>
      <c r="HX154" s="209">
        <v>2.73</v>
      </c>
      <c r="HY154" s="209">
        <f t="shared" si="79"/>
        <v>0</v>
      </c>
      <c r="HZ154" s="207">
        <v>2</v>
      </c>
      <c r="IA154" s="209">
        <v>3890.25</v>
      </c>
      <c r="IB154" s="209">
        <f t="shared" si="80"/>
        <v>7780.5</v>
      </c>
      <c r="IC154" s="169"/>
      <c r="ID154" s="169"/>
      <c r="IE154" s="169"/>
      <c r="IF154" s="169"/>
      <c r="IG154" s="165"/>
      <c r="IH154" s="165"/>
      <c r="II154" s="165"/>
      <c r="IJ154" s="165"/>
      <c r="IK154" s="165"/>
      <c r="IL154" s="210"/>
      <c r="IM154" s="211">
        <f t="shared" si="83"/>
        <v>6044</v>
      </c>
      <c r="IN154" s="209">
        <v>7500</v>
      </c>
      <c r="IO154" s="212">
        <f t="shared" si="81"/>
        <v>1</v>
      </c>
      <c r="IP154" s="209">
        <f t="shared" si="84"/>
        <v>12148.5</v>
      </c>
      <c r="IQ154" s="209">
        <v>10000</v>
      </c>
      <c r="IR154" s="212">
        <f t="shared" si="82"/>
        <v>2</v>
      </c>
      <c r="IS154" s="213"/>
      <c r="IT154" s="291"/>
      <c r="IV154" s="352">
        <v>7542</v>
      </c>
      <c r="IW154" s="352" t="s">
        <v>5620</v>
      </c>
    </row>
    <row r="155" spans="1:257" x14ac:dyDescent="0.4">
      <c r="A155" s="158">
        <f t="shared" si="85"/>
        <v>86</v>
      </c>
      <c r="B155" s="156" t="s">
        <v>887</v>
      </c>
      <c r="C155" s="156">
        <v>166</v>
      </c>
      <c r="D155" s="156">
        <v>68786</v>
      </c>
      <c r="E155" s="370">
        <v>37192</v>
      </c>
      <c r="F155" s="225" t="s">
        <v>5621</v>
      </c>
      <c r="G155" s="251">
        <v>4</v>
      </c>
      <c r="H155" s="156"/>
      <c r="I155" s="156" t="s">
        <v>1538</v>
      </c>
      <c r="J155" s="158" t="s">
        <v>1554</v>
      </c>
      <c r="K155" s="158"/>
      <c r="L155" s="158" t="s">
        <v>1555</v>
      </c>
      <c r="M155" s="158"/>
      <c r="N155" s="205">
        <v>36</v>
      </c>
      <c r="O155" s="158">
        <v>56</v>
      </c>
      <c r="P155" s="203" t="s">
        <v>5337</v>
      </c>
      <c r="Q155" s="158">
        <v>50</v>
      </c>
      <c r="R155" s="158"/>
      <c r="S155" s="158"/>
      <c r="T155" s="158"/>
      <c r="U155" s="158"/>
      <c r="V155" s="367"/>
      <c r="W155" s="366">
        <v>41809</v>
      </c>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t="s">
        <v>5437</v>
      </c>
      <c r="AU155" s="205">
        <v>36</v>
      </c>
      <c r="AV155" s="205">
        <v>20</v>
      </c>
      <c r="AW155" s="205">
        <f t="shared" si="67"/>
        <v>56</v>
      </c>
      <c r="AX155" s="205" t="s">
        <v>5337</v>
      </c>
      <c r="AY155" s="226">
        <v>26</v>
      </c>
      <c r="AZ155" s="205">
        <v>24</v>
      </c>
      <c r="BA155" s="205">
        <f t="shared" si="68"/>
        <v>50</v>
      </c>
      <c r="BB155" s="205"/>
      <c r="BC155" s="207">
        <v>1.0000000000000001E-17</v>
      </c>
      <c r="BD155" s="207">
        <v>9.9999999999999997E-29</v>
      </c>
      <c r="BE155" s="207">
        <v>1.0000000000000001E-30</v>
      </c>
      <c r="BF155" s="207">
        <v>0</v>
      </c>
      <c r="BG155" s="207"/>
      <c r="BH155" s="207">
        <v>0</v>
      </c>
      <c r="BI155" s="207"/>
      <c r="BJ155" s="207"/>
      <c r="BK155" s="207"/>
      <c r="BL155" s="208">
        <v>0</v>
      </c>
      <c r="BM155" s="209">
        <v>249.45</v>
      </c>
      <c r="BN155" s="209">
        <f t="shared" si="69"/>
        <v>0</v>
      </c>
      <c r="BO155" s="207"/>
      <c r="BP155" s="207"/>
      <c r="BQ155" s="207"/>
      <c r="BR155" s="207"/>
      <c r="BS155" s="207"/>
      <c r="BT155" s="207"/>
      <c r="BU155" s="207"/>
      <c r="BV155" s="207"/>
      <c r="BW155" s="207"/>
      <c r="BX155" s="207"/>
      <c r="BY155" s="207"/>
      <c r="BZ155" s="207"/>
      <c r="CA155" s="207"/>
      <c r="CB155" s="207"/>
      <c r="CC155" s="207"/>
      <c r="CD155" s="207"/>
      <c r="CE155" s="207"/>
      <c r="CF155" s="207"/>
      <c r="CG155" s="207">
        <v>0</v>
      </c>
      <c r="CH155" s="207"/>
      <c r="CI155" s="207"/>
      <c r="CJ155" s="207"/>
      <c r="CK155" s="207">
        <v>0</v>
      </c>
      <c r="CL155" s="209">
        <v>477.3</v>
      </c>
      <c r="CM155" s="209">
        <f t="shared" si="70"/>
        <v>0</v>
      </c>
      <c r="CN155" s="207"/>
      <c r="CO155" s="207"/>
      <c r="CP155" s="207"/>
      <c r="CQ155" s="207"/>
      <c r="CR155" s="207"/>
      <c r="CS155" s="207"/>
      <c r="CT155" s="207"/>
      <c r="CU155" s="207"/>
      <c r="CV155" s="207"/>
      <c r="CW155" s="207"/>
      <c r="CX155" s="207"/>
      <c r="CY155" s="207"/>
      <c r="CZ155" s="207"/>
      <c r="DA155" s="207"/>
      <c r="DB155" s="207"/>
      <c r="DC155" s="207"/>
      <c r="DD155" s="207"/>
      <c r="DE155" s="207"/>
      <c r="DF155" s="207">
        <v>0</v>
      </c>
      <c r="DG155" s="207"/>
      <c r="DH155" s="207"/>
      <c r="DI155" s="207"/>
      <c r="DJ155" s="207">
        <v>0</v>
      </c>
      <c r="DK155" s="209">
        <v>120.88</v>
      </c>
      <c r="DL155" s="209">
        <f t="shared" si="71"/>
        <v>0</v>
      </c>
      <c r="DM155" s="207"/>
      <c r="DN155" s="207"/>
      <c r="DO155" s="207"/>
      <c r="DP155" s="207"/>
      <c r="DQ155" s="207"/>
      <c r="DR155" s="207"/>
      <c r="DS155" s="207"/>
      <c r="DT155" s="207"/>
      <c r="DU155" s="207"/>
      <c r="DV155" s="207"/>
      <c r="DW155" s="207"/>
      <c r="DX155" s="207"/>
      <c r="DY155" s="207"/>
      <c r="DZ155" s="207"/>
      <c r="EA155" s="207"/>
      <c r="EB155" s="207"/>
      <c r="EC155" s="207"/>
      <c r="ED155" s="207"/>
      <c r="EE155" s="207">
        <v>0</v>
      </c>
      <c r="EF155" s="207"/>
      <c r="EG155" s="207"/>
      <c r="EH155" s="207"/>
      <c r="EI155" s="207">
        <v>0</v>
      </c>
      <c r="EJ155" s="209">
        <v>191.55</v>
      </c>
      <c r="EK155" s="209">
        <f t="shared" si="72"/>
        <v>0</v>
      </c>
      <c r="EL155" s="207"/>
      <c r="EM155" s="207"/>
      <c r="EN155" s="207"/>
      <c r="EO155" s="207"/>
      <c r="EP155" s="207"/>
      <c r="EQ155" s="207"/>
      <c r="ER155" s="207"/>
      <c r="ES155" s="207"/>
      <c r="ET155" s="207"/>
      <c r="EU155" s="207"/>
      <c r="EV155" s="207"/>
      <c r="EW155" s="207"/>
      <c r="EX155" s="207"/>
      <c r="EY155" s="207"/>
      <c r="EZ155" s="207"/>
      <c r="FA155" s="207"/>
      <c r="FB155" s="207"/>
      <c r="FC155" s="207" t="s">
        <v>4980</v>
      </c>
      <c r="FD155" s="207">
        <v>0</v>
      </c>
      <c r="FE155" s="207"/>
      <c r="FF155" s="207"/>
      <c r="FG155" s="207"/>
      <c r="FH155" s="207">
        <v>0</v>
      </c>
      <c r="FI155" s="209">
        <v>32.1</v>
      </c>
      <c r="FJ155" s="209">
        <f t="shared" si="73"/>
        <v>0</v>
      </c>
      <c r="FK155" s="207"/>
      <c r="FL155" s="207"/>
      <c r="FM155" s="207"/>
      <c r="FN155" s="207"/>
      <c r="FO155" s="207">
        <v>0</v>
      </c>
      <c r="FP155" s="207"/>
      <c r="FQ155" s="207"/>
      <c r="FR155" s="207"/>
      <c r="FS155" s="207">
        <v>0</v>
      </c>
      <c r="FT155" s="209">
        <v>25.68</v>
      </c>
      <c r="FU155" s="209">
        <f t="shared" si="74"/>
        <v>0</v>
      </c>
      <c r="FV155" s="207"/>
      <c r="FW155" s="207"/>
      <c r="FX155" s="207"/>
      <c r="FY155" s="207"/>
      <c r="FZ155" s="207">
        <v>0</v>
      </c>
      <c r="GA155" s="207"/>
      <c r="GB155" s="207"/>
      <c r="GC155" s="207"/>
      <c r="GD155" s="207">
        <v>0</v>
      </c>
      <c r="GE155" s="209">
        <v>56.12</v>
      </c>
      <c r="GF155" s="209">
        <f t="shared" si="75"/>
        <v>0</v>
      </c>
      <c r="GG155" s="207"/>
      <c r="GH155" s="207"/>
      <c r="GI155" s="207"/>
      <c r="GJ155" s="207"/>
      <c r="GK155" s="207"/>
      <c r="GL155" s="207"/>
      <c r="GM155" s="207"/>
      <c r="GN155" s="207"/>
      <c r="GO155" s="207"/>
      <c r="GP155" s="207"/>
      <c r="GQ155" s="207"/>
      <c r="GR155" s="207"/>
      <c r="GS155" s="207"/>
      <c r="GT155" s="207"/>
      <c r="GU155" s="207"/>
      <c r="GV155" s="207"/>
      <c r="GW155" s="207"/>
      <c r="GX155" s="207" t="s">
        <v>918</v>
      </c>
      <c r="GY155" s="207">
        <v>0</v>
      </c>
      <c r="GZ155" s="207" t="s">
        <v>918</v>
      </c>
      <c r="HA155" s="207">
        <v>0</v>
      </c>
      <c r="HB155" s="207"/>
      <c r="HC155" s="207">
        <v>0</v>
      </c>
      <c r="HD155" s="207">
        <f t="shared" si="86"/>
        <v>0</v>
      </c>
      <c r="HE155" s="207"/>
      <c r="HF155" s="207"/>
      <c r="HG155" s="207"/>
      <c r="HH155" s="207">
        <v>0</v>
      </c>
      <c r="HI155" s="209">
        <v>2.73</v>
      </c>
      <c r="HJ155" s="209">
        <f t="shared" si="76"/>
        <v>0</v>
      </c>
      <c r="HK155" s="207"/>
      <c r="HL155" s="207"/>
      <c r="HM155" s="207">
        <v>0</v>
      </c>
      <c r="HN155" s="209">
        <v>2.73</v>
      </c>
      <c r="HO155" s="209">
        <f t="shared" si="77"/>
        <v>0</v>
      </c>
      <c r="HP155" s="207"/>
      <c r="HQ155" s="207"/>
      <c r="HR155" s="207"/>
      <c r="HS155" s="209">
        <v>2.73</v>
      </c>
      <c r="HT155" s="209">
        <f t="shared" si="78"/>
        <v>0</v>
      </c>
      <c r="HU155" s="207"/>
      <c r="HV155" s="207"/>
      <c r="HW155" s="207"/>
      <c r="HX155" s="209">
        <v>2.73</v>
      </c>
      <c r="HY155" s="209">
        <f t="shared" si="79"/>
        <v>0</v>
      </c>
      <c r="HZ155" s="207">
        <v>0</v>
      </c>
      <c r="IA155" s="209">
        <v>3890.25</v>
      </c>
      <c r="IB155" s="209">
        <f t="shared" si="80"/>
        <v>0</v>
      </c>
      <c r="IC155" s="169">
        <v>25</v>
      </c>
      <c r="ID155" s="169"/>
      <c r="IE155" s="169"/>
      <c r="IF155" s="169"/>
      <c r="IG155" s="165"/>
      <c r="IH155" s="165"/>
      <c r="II155" s="165"/>
      <c r="IJ155" s="165"/>
      <c r="IK155" s="165"/>
      <c r="IL155" s="210"/>
      <c r="IM155" s="211">
        <f t="shared" si="83"/>
        <v>0</v>
      </c>
      <c r="IN155" s="209">
        <v>7500</v>
      </c>
      <c r="IO155" s="212">
        <f t="shared" si="81"/>
        <v>0</v>
      </c>
      <c r="IP155" s="209">
        <f t="shared" si="84"/>
        <v>0</v>
      </c>
      <c r="IQ155" s="209">
        <v>10000</v>
      </c>
      <c r="IR155" s="212">
        <f t="shared" si="82"/>
        <v>0</v>
      </c>
      <c r="IS155" s="213"/>
      <c r="IT155" s="291"/>
      <c r="IV155" s="66" t="s">
        <v>5622</v>
      </c>
      <c r="IW155" s="66" t="s">
        <v>5623</v>
      </c>
    </row>
    <row r="156" spans="1:257" x14ac:dyDescent="0.4">
      <c r="A156" s="158">
        <f t="shared" si="85"/>
        <v>87</v>
      </c>
      <c r="B156" s="156" t="s">
        <v>887</v>
      </c>
      <c r="C156" s="156">
        <v>167</v>
      </c>
      <c r="D156" s="156">
        <v>68806</v>
      </c>
      <c r="E156" s="251">
        <v>37222</v>
      </c>
      <c r="F156" s="225" t="s">
        <v>5624</v>
      </c>
      <c r="G156" s="251">
        <v>4</v>
      </c>
      <c r="H156" s="156"/>
      <c r="I156" s="156" t="s">
        <v>1538</v>
      </c>
      <c r="J156" s="158" t="s">
        <v>1565</v>
      </c>
      <c r="K156" s="158"/>
      <c r="L156" s="158" t="s">
        <v>1566</v>
      </c>
      <c r="M156" s="158"/>
      <c r="N156" s="205">
        <v>30</v>
      </c>
      <c r="O156" s="158">
        <v>50</v>
      </c>
      <c r="P156" s="203" t="s">
        <v>5625</v>
      </c>
      <c r="Q156" s="158">
        <v>48</v>
      </c>
      <c r="R156" s="158"/>
      <c r="S156" s="158"/>
      <c r="T156" s="158"/>
      <c r="U156" s="158"/>
      <c r="V156" s="367"/>
      <c r="W156" s="366">
        <v>41809</v>
      </c>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t="s">
        <v>5437</v>
      </c>
      <c r="AU156" s="205">
        <v>30</v>
      </c>
      <c r="AV156" s="205">
        <v>20</v>
      </c>
      <c r="AW156" s="205">
        <f t="shared" si="67"/>
        <v>50</v>
      </c>
      <c r="AX156" s="205" t="s">
        <v>5625</v>
      </c>
      <c r="AY156" s="226">
        <v>24</v>
      </c>
      <c r="AZ156" s="205">
        <v>24</v>
      </c>
      <c r="BA156" s="205">
        <f t="shared" si="68"/>
        <v>48</v>
      </c>
      <c r="BB156" s="205"/>
      <c r="BC156" s="207">
        <v>1.0000000000000001E-17</v>
      </c>
      <c r="BD156" s="207">
        <v>9.9999999999999997E-29</v>
      </c>
      <c r="BE156" s="207">
        <v>1.0000000000000001E-30</v>
      </c>
      <c r="BF156" s="207">
        <v>0</v>
      </c>
      <c r="BG156" s="207"/>
      <c r="BH156" s="207">
        <v>0</v>
      </c>
      <c r="BI156" s="207"/>
      <c r="BJ156" s="207"/>
      <c r="BK156" s="207"/>
      <c r="BL156" s="208">
        <v>0</v>
      </c>
      <c r="BM156" s="209">
        <v>249.45</v>
      </c>
      <c r="BN156" s="209">
        <f t="shared" si="69"/>
        <v>0</v>
      </c>
      <c r="BO156" s="207"/>
      <c r="BP156" s="207"/>
      <c r="BQ156" s="207"/>
      <c r="BR156" s="207"/>
      <c r="BS156" s="207"/>
      <c r="BT156" s="207"/>
      <c r="BU156" s="207"/>
      <c r="BV156" s="207"/>
      <c r="BW156" s="207"/>
      <c r="BX156" s="207"/>
      <c r="BY156" s="207"/>
      <c r="BZ156" s="207"/>
      <c r="CA156" s="207"/>
      <c r="CB156" s="207"/>
      <c r="CC156" s="207"/>
      <c r="CD156" s="207"/>
      <c r="CE156" s="207"/>
      <c r="CF156" s="207"/>
      <c r="CG156" s="207">
        <v>0</v>
      </c>
      <c r="CH156" s="207"/>
      <c r="CI156" s="207"/>
      <c r="CJ156" s="207"/>
      <c r="CK156" s="207">
        <v>0</v>
      </c>
      <c r="CL156" s="209">
        <v>477.3</v>
      </c>
      <c r="CM156" s="209">
        <f t="shared" si="70"/>
        <v>0</v>
      </c>
      <c r="CN156" s="207"/>
      <c r="CO156" s="207"/>
      <c r="CP156" s="207"/>
      <c r="CQ156" s="207"/>
      <c r="CR156" s="207"/>
      <c r="CS156" s="207"/>
      <c r="CT156" s="207"/>
      <c r="CU156" s="207"/>
      <c r="CV156" s="207"/>
      <c r="CW156" s="207"/>
      <c r="CX156" s="207"/>
      <c r="CY156" s="207"/>
      <c r="CZ156" s="207"/>
      <c r="DA156" s="207"/>
      <c r="DB156" s="207"/>
      <c r="DC156" s="207"/>
      <c r="DD156" s="207"/>
      <c r="DE156" s="207"/>
      <c r="DF156" s="207">
        <v>0</v>
      </c>
      <c r="DG156" s="207"/>
      <c r="DH156" s="207"/>
      <c r="DI156" s="207"/>
      <c r="DJ156" s="207">
        <v>0</v>
      </c>
      <c r="DK156" s="209">
        <v>120.88</v>
      </c>
      <c r="DL156" s="209">
        <f t="shared" si="71"/>
        <v>0</v>
      </c>
      <c r="DM156" s="207"/>
      <c r="DN156" s="207"/>
      <c r="DO156" s="207"/>
      <c r="DP156" s="207"/>
      <c r="DQ156" s="207"/>
      <c r="DR156" s="207"/>
      <c r="DS156" s="207"/>
      <c r="DT156" s="207"/>
      <c r="DU156" s="207"/>
      <c r="DV156" s="207"/>
      <c r="DW156" s="207"/>
      <c r="DX156" s="207"/>
      <c r="DY156" s="207"/>
      <c r="DZ156" s="207"/>
      <c r="EA156" s="207"/>
      <c r="EB156" s="207"/>
      <c r="EC156" s="207"/>
      <c r="ED156" s="207"/>
      <c r="EE156" s="207">
        <v>0</v>
      </c>
      <c r="EF156" s="207"/>
      <c r="EG156" s="207"/>
      <c r="EH156" s="207"/>
      <c r="EI156" s="207">
        <v>0</v>
      </c>
      <c r="EJ156" s="209">
        <v>191.55</v>
      </c>
      <c r="EK156" s="209">
        <f t="shared" si="72"/>
        <v>0</v>
      </c>
      <c r="EL156" s="207"/>
      <c r="EM156" s="207"/>
      <c r="EN156" s="207"/>
      <c r="EO156" s="207"/>
      <c r="EP156" s="207"/>
      <c r="EQ156" s="207"/>
      <c r="ER156" s="207"/>
      <c r="ES156" s="207"/>
      <c r="ET156" s="207"/>
      <c r="EU156" s="207"/>
      <c r="EV156" s="207"/>
      <c r="EW156" s="207"/>
      <c r="EX156" s="207"/>
      <c r="EY156" s="207"/>
      <c r="EZ156" s="207"/>
      <c r="FA156" s="207"/>
      <c r="FB156" s="207"/>
      <c r="FC156" s="207" t="s">
        <v>4980</v>
      </c>
      <c r="FD156" s="207">
        <v>0</v>
      </c>
      <c r="FE156" s="207"/>
      <c r="FF156" s="207"/>
      <c r="FG156" s="207"/>
      <c r="FH156" s="207">
        <v>0</v>
      </c>
      <c r="FI156" s="209">
        <v>32.1</v>
      </c>
      <c r="FJ156" s="209">
        <f t="shared" si="73"/>
        <v>0</v>
      </c>
      <c r="FK156" s="207"/>
      <c r="FL156" s="207"/>
      <c r="FM156" s="207"/>
      <c r="FN156" s="207"/>
      <c r="FO156" s="207">
        <v>0</v>
      </c>
      <c r="FP156" s="207"/>
      <c r="FQ156" s="207"/>
      <c r="FR156" s="207"/>
      <c r="FS156" s="207">
        <v>0</v>
      </c>
      <c r="FT156" s="209">
        <v>25.68</v>
      </c>
      <c r="FU156" s="209">
        <f t="shared" si="74"/>
        <v>0</v>
      </c>
      <c r="FV156" s="207"/>
      <c r="FW156" s="207"/>
      <c r="FX156" s="207"/>
      <c r="FY156" s="207"/>
      <c r="FZ156" s="207">
        <v>0</v>
      </c>
      <c r="GA156" s="207"/>
      <c r="GB156" s="207"/>
      <c r="GC156" s="207"/>
      <c r="GD156" s="207">
        <v>0</v>
      </c>
      <c r="GE156" s="209">
        <v>56.12</v>
      </c>
      <c r="GF156" s="209">
        <f t="shared" si="75"/>
        <v>0</v>
      </c>
      <c r="GG156" s="207"/>
      <c r="GH156" s="207"/>
      <c r="GI156" s="207"/>
      <c r="GJ156" s="207"/>
      <c r="GK156" s="207"/>
      <c r="GL156" s="207"/>
      <c r="GM156" s="207"/>
      <c r="GN156" s="207"/>
      <c r="GO156" s="207"/>
      <c r="GP156" s="207"/>
      <c r="GQ156" s="207"/>
      <c r="GR156" s="207"/>
      <c r="GS156" s="207"/>
      <c r="GT156" s="207"/>
      <c r="GU156" s="207"/>
      <c r="GV156" s="207"/>
      <c r="GW156" s="207"/>
      <c r="GX156" s="207" t="s">
        <v>918</v>
      </c>
      <c r="GY156" s="207">
        <v>0</v>
      </c>
      <c r="GZ156" s="207" t="s">
        <v>918</v>
      </c>
      <c r="HA156" s="207">
        <v>0</v>
      </c>
      <c r="HB156" s="207"/>
      <c r="HC156" s="207">
        <v>0</v>
      </c>
      <c r="HD156" s="207">
        <f t="shared" si="86"/>
        <v>0</v>
      </c>
      <c r="HE156" s="207"/>
      <c r="HF156" s="207"/>
      <c r="HG156" s="207"/>
      <c r="HH156" s="207">
        <v>0</v>
      </c>
      <c r="HI156" s="209">
        <v>2.73</v>
      </c>
      <c r="HJ156" s="209">
        <f t="shared" si="76"/>
        <v>0</v>
      </c>
      <c r="HK156" s="207"/>
      <c r="HL156" s="207"/>
      <c r="HM156" s="207">
        <v>0</v>
      </c>
      <c r="HN156" s="209">
        <v>2.73</v>
      </c>
      <c r="HO156" s="209">
        <f t="shared" si="77"/>
        <v>0</v>
      </c>
      <c r="HP156" s="207"/>
      <c r="HQ156" s="207"/>
      <c r="HR156" s="207"/>
      <c r="HS156" s="209">
        <v>2.73</v>
      </c>
      <c r="HT156" s="209">
        <f t="shared" si="78"/>
        <v>0</v>
      </c>
      <c r="HU156" s="207"/>
      <c r="HV156" s="207"/>
      <c r="HW156" s="207"/>
      <c r="HX156" s="209">
        <v>2.73</v>
      </c>
      <c r="HY156" s="209">
        <f t="shared" si="79"/>
        <v>0</v>
      </c>
      <c r="HZ156" s="207">
        <v>0</v>
      </c>
      <c r="IA156" s="209">
        <v>3890.25</v>
      </c>
      <c r="IB156" s="209">
        <f t="shared" si="80"/>
        <v>0</v>
      </c>
      <c r="IC156" s="169">
        <v>25</v>
      </c>
      <c r="ID156" s="169"/>
      <c r="IE156" s="169"/>
      <c r="IF156" s="169"/>
      <c r="IG156" s="165"/>
      <c r="IH156" s="165"/>
      <c r="II156" s="165"/>
      <c r="IJ156" s="165"/>
      <c r="IK156" s="165"/>
      <c r="IL156" s="210"/>
      <c r="IM156" s="211">
        <f t="shared" si="83"/>
        <v>0</v>
      </c>
      <c r="IN156" s="209">
        <v>7500</v>
      </c>
      <c r="IO156" s="212">
        <f t="shared" si="81"/>
        <v>0</v>
      </c>
      <c r="IP156" s="209">
        <f t="shared" si="84"/>
        <v>0</v>
      </c>
      <c r="IQ156" s="209">
        <v>10000</v>
      </c>
      <c r="IR156" s="212">
        <f t="shared" si="82"/>
        <v>0</v>
      </c>
      <c r="IS156" s="213"/>
      <c r="IT156" s="291"/>
      <c r="IV156" s="66" t="s">
        <v>5626</v>
      </c>
      <c r="IW156" s="66" t="s">
        <v>5627</v>
      </c>
    </row>
    <row r="157" spans="1:257" x14ac:dyDescent="0.4">
      <c r="A157" s="158">
        <v>1</v>
      </c>
      <c r="B157" s="156" t="s">
        <v>35</v>
      </c>
      <c r="C157" s="349">
        <v>411</v>
      </c>
      <c r="D157" s="251">
        <v>89100</v>
      </c>
      <c r="E157" s="374">
        <v>1397</v>
      </c>
      <c r="F157" s="215" t="s">
        <v>5628</v>
      </c>
      <c r="G157" s="251">
        <v>11</v>
      </c>
      <c r="H157" s="156"/>
      <c r="I157" s="156" t="s">
        <v>3528</v>
      </c>
      <c r="J157" s="158" t="s">
        <v>3701</v>
      </c>
      <c r="K157" s="158"/>
      <c r="L157" s="158" t="s">
        <v>3703</v>
      </c>
      <c r="M157" s="158"/>
      <c r="N157" s="205">
        <v>36</v>
      </c>
      <c r="O157" s="158">
        <v>56</v>
      </c>
      <c r="P157" s="203" t="s">
        <v>5240</v>
      </c>
      <c r="Q157" s="158">
        <v>54</v>
      </c>
      <c r="R157" s="158"/>
      <c r="S157" s="158"/>
      <c r="T157" s="158"/>
      <c r="U157" s="158"/>
      <c r="V157" s="367"/>
      <c r="W157" s="366"/>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t="s">
        <v>5225</v>
      </c>
      <c r="AU157" s="205">
        <v>36</v>
      </c>
      <c r="AV157" s="205">
        <v>20</v>
      </c>
      <c r="AW157" s="205">
        <f>+AU157+AV157</f>
        <v>56</v>
      </c>
      <c r="AX157" s="205" t="s">
        <v>5240</v>
      </c>
      <c r="AY157" s="214">
        <v>30</v>
      </c>
      <c r="AZ157" s="205">
        <v>24</v>
      </c>
      <c r="BA157" s="205">
        <f>AY157+AZ157</f>
        <v>54</v>
      </c>
      <c r="BB157" s="205"/>
      <c r="BC157" s="207">
        <v>1.0000000000000001E-17</v>
      </c>
      <c r="BD157" s="207">
        <v>9.9999999999999997E-29</v>
      </c>
      <c r="BE157" s="207">
        <v>1.0000000000000001E-30</v>
      </c>
      <c r="BF157" s="207">
        <v>2</v>
      </c>
      <c r="BG157" s="207">
        <v>0</v>
      </c>
      <c r="BH157" s="207">
        <v>0</v>
      </c>
      <c r="BI157" s="207"/>
      <c r="BJ157" s="207"/>
      <c r="BK157" s="207"/>
      <c r="BL157" s="208">
        <v>0</v>
      </c>
      <c r="BM157" s="209">
        <v>249.45</v>
      </c>
      <c r="BN157" s="209">
        <f>BL157*BM157</f>
        <v>0</v>
      </c>
      <c r="BO157" s="207"/>
      <c r="BP157" s="207"/>
      <c r="BQ157" s="207"/>
      <c r="BR157" s="207"/>
      <c r="BS157" s="207"/>
      <c r="BT157" s="207"/>
      <c r="BU157" s="207"/>
      <c r="BV157" s="207"/>
      <c r="BW157" s="207"/>
      <c r="BX157" s="207"/>
      <c r="BY157" s="207"/>
      <c r="BZ157" s="207"/>
      <c r="CA157" s="207"/>
      <c r="CB157" s="207"/>
      <c r="CC157" s="207"/>
      <c r="CD157" s="207"/>
      <c r="CE157" s="207"/>
      <c r="CF157" s="207">
        <v>0</v>
      </c>
      <c r="CG157" s="207">
        <v>0</v>
      </c>
      <c r="CH157" s="207"/>
      <c r="CI157" s="207"/>
      <c r="CJ157" s="207"/>
      <c r="CK157" s="207">
        <v>0</v>
      </c>
      <c r="CL157" s="209">
        <v>477.3</v>
      </c>
      <c r="CM157" s="209">
        <f>CL157*CK157</f>
        <v>0</v>
      </c>
      <c r="CN157" s="207"/>
      <c r="CO157" s="207"/>
      <c r="CP157" s="207"/>
      <c r="CQ157" s="207"/>
      <c r="CR157" s="207"/>
      <c r="CS157" s="207"/>
      <c r="CT157" s="207"/>
      <c r="CU157" s="207"/>
      <c r="CV157" s="207"/>
      <c r="CW157" s="207"/>
      <c r="CX157" s="207"/>
      <c r="CY157" s="207"/>
      <c r="CZ157" s="207"/>
      <c r="DA157" s="207"/>
      <c r="DB157" s="207"/>
      <c r="DC157" s="207"/>
      <c r="DD157" s="207"/>
      <c r="DE157" s="207">
        <v>1</v>
      </c>
      <c r="DF157" s="207">
        <v>1</v>
      </c>
      <c r="DG157" s="207"/>
      <c r="DH157" s="207" t="s">
        <v>5629</v>
      </c>
      <c r="DI157" s="207"/>
      <c r="DJ157" s="207">
        <v>50</v>
      </c>
      <c r="DK157" s="209">
        <v>120.88</v>
      </c>
      <c r="DL157" s="209">
        <f>DK157*DJ157</f>
        <v>6044</v>
      </c>
      <c r="DM157" s="207"/>
      <c r="DN157" s="207"/>
      <c r="DO157" s="207"/>
      <c r="DP157" s="207"/>
      <c r="DQ157" s="207"/>
      <c r="DR157" s="207">
        <v>50</v>
      </c>
      <c r="DS157" s="207"/>
      <c r="DT157" s="207"/>
      <c r="DU157" s="207"/>
      <c r="DV157" s="207"/>
      <c r="DW157" s="207"/>
      <c r="DX157" s="207"/>
      <c r="DY157" s="207"/>
      <c r="DZ157" s="207"/>
      <c r="EA157" s="207"/>
      <c r="EB157" s="207"/>
      <c r="EC157" s="207"/>
      <c r="ED157" s="207">
        <v>0</v>
      </c>
      <c r="EE157" s="207">
        <v>0</v>
      </c>
      <c r="EF157" s="207"/>
      <c r="EG157" s="207"/>
      <c r="EH157" s="207"/>
      <c r="EI157" s="207">
        <v>0</v>
      </c>
      <c r="EJ157" s="209">
        <v>191.55</v>
      </c>
      <c r="EK157" s="209">
        <f>EJ157*EI157</f>
        <v>0</v>
      </c>
      <c r="EL157" s="207"/>
      <c r="EM157" s="207"/>
      <c r="EN157" s="207"/>
      <c r="EO157" s="207"/>
      <c r="EP157" s="207"/>
      <c r="EQ157" s="207"/>
      <c r="ER157" s="207"/>
      <c r="ES157" s="207"/>
      <c r="ET157" s="207"/>
      <c r="EU157" s="207"/>
      <c r="EV157" s="207"/>
      <c r="EW157" s="207"/>
      <c r="EX157" s="207"/>
      <c r="EY157" s="207"/>
      <c r="EZ157" s="207"/>
      <c r="FA157" s="207"/>
      <c r="FB157" s="207"/>
      <c r="FC157" s="207">
        <v>0</v>
      </c>
      <c r="FD157" s="207">
        <v>0</v>
      </c>
      <c r="FE157" s="207"/>
      <c r="FF157" s="207"/>
      <c r="FG157" s="207"/>
      <c r="FH157" s="207">
        <v>1.0000000000000001E-30</v>
      </c>
      <c r="FI157" s="209">
        <v>32.1</v>
      </c>
      <c r="FJ157" s="209">
        <f>FH157*FI157</f>
        <v>3.2100000000000005E-29</v>
      </c>
      <c r="FK157" s="207"/>
      <c r="FL157" s="207"/>
      <c r="FM157" s="207"/>
      <c r="FN157" s="207">
        <v>0</v>
      </c>
      <c r="FO157" s="207">
        <v>0</v>
      </c>
      <c r="FP157" s="207"/>
      <c r="FQ157" s="207"/>
      <c r="FR157" s="207"/>
      <c r="FS157" s="207">
        <v>1.0000000000000001E-30</v>
      </c>
      <c r="FT157" s="209">
        <v>25.68</v>
      </c>
      <c r="FU157" s="209">
        <f>FT157*FS157</f>
        <v>2.5680000000000004E-29</v>
      </c>
      <c r="FV157" s="207"/>
      <c r="FW157" s="207"/>
      <c r="FX157" s="207"/>
      <c r="FY157" s="207">
        <v>0</v>
      </c>
      <c r="FZ157" s="207">
        <v>0</v>
      </c>
      <c r="GA157" s="207"/>
      <c r="GB157" s="207"/>
      <c r="GC157" s="207"/>
      <c r="GD157" s="207">
        <v>0</v>
      </c>
      <c r="GE157" s="209">
        <v>56.12</v>
      </c>
      <c r="GF157" s="209">
        <f>GE157*GD157</f>
        <v>0</v>
      </c>
      <c r="GG157" s="207"/>
      <c r="GH157" s="207"/>
      <c r="GI157" s="207"/>
      <c r="GJ157" s="207"/>
      <c r="GK157" s="207"/>
      <c r="GL157" s="207"/>
      <c r="GM157" s="207"/>
      <c r="GN157" s="207"/>
      <c r="GO157" s="207"/>
      <c r="GP157" s="207"/>
      <c r="GQ157" s="207"/>
      <c r="GR157" s="207"/>
      <c r="GS157" s="207"/>
      <c r="GT157" s="207"/>
      <c r="GU157" s="207"/>
      <c r="GV157" s="207"/>
      <c r="GW157" s="207"/>
      <c r="GX157" s="207" t="s">
        <v>5630</v>
      </c>
      <c r="GY157" s="207">
        <v>1</v>
      </c>
      <c r="GZ157" s="207" t="s">
        <v>5210</v>
      </c>
      <c r="HA157" s="207">
        <f>+AW157</f>
        <v>56</v>
      </c>
      <c r="HB157" s="207"/>
      <c r="HC157" s="207">
        <v>1</v>
      </c>
      <c r="HD157" s="207">
        <f t="shared" si="86"/>
        <v>3200</v>
      </c>
      <c r="HE157" s="207">
        <v>2</v>
      </c>
      <c r="HF157" s="207"/>
      <c r="HG157" s="207"/>
      <c r="HH157" s="207">
        <v>800</v>
      </c>
      <c r="HI157" s="209">
        <v>2.73</v>
      </c>
      <c r="HJ157" s="209">
        <f>HI157*HH157</f>
        <v>2184</v>
      </c>
      <c r="HK157" s="207">
        <v>3</v>
      </c>
      <c r="HL157" s="207"/>
      <c r="HM157" s="207">
        <v>1200</v>
      </c>
      <c r="HN157" s="209">
        <v>2.73</v>
      </c>
      <c r="HO157" s="209">
        <f>PRODUCT(HM157:HN157)</f>
        <v>3276</v>
      </c>
      <c r="HP157" s="207">
        <v>3</v>
      </c>
      <c r="HQ157" s="207"/>
      <c r="HR157" s="207">
        <v>1200</v>
      </c>
      <c r="HS157" s="209">
        <v>2.73</v>
      </c>
      <c r="HT157" s="209">
        <f>HS157*HR157</f>
        <v>3276</v>
      </c>
      <c r="HU157" s="207"/>
      <c r="HV157" s="207"/>
      <c r="HW157" s="207"/>
      <c r="HX157" s="209">
        <v>2.73</v>
      </c>
      <c r="HY157" s="209">
        <f>HX157*HW157</f>
        <v>0</v>
      </c>
      <c r="HZ157" s="207">
        <v>2</v>
      </c>
      <c r="IA157" s="209">
        <v>3890.25</v>
      </c>
      <c r="IB157" s="209">
        <f>IA157*HZ157</f>
        <v>7780.5</v>
      </c>
      <c r="IC157" s="169"/>
      <c r="ID157" s="169"/>
      <c r="IE157" s="169"/>
      <c r="IF157" s="169"/>
      <c r="IG157" s="165"/>
      <c r="IH157" s="165"/>
      <c r="II157" s="165"/>
      <c r="IJ157" s="165"/>
      <c r="IK157" s="165"/>
      <c r="IL157" s="210"/>
      <c r="IM157" s="211">
        <f t="shared" si="83"/>
        <v>6044</v>
      </c>
      <c r="IN157" s="209">
        <v>7500</v>
      </c>
      <c r="IO157" s="212">
        <f>ROUNDUP(IM157/IN157,0)</f>
        <v>1</v>
      </c>
      <c r="IP157" s="209">
        <f t="shared" si="84"/>
        <v>16516.5</v>
      </c>
      <c r="IQ157" s="209">
        <v>10000</v>
      </c>
      <c r="IR157" s="212">
        <f>ROUNDUP(IP157/IQ157,0)</f>
        <v>2</v>
      </c>
      <c r="IS157" s="213"/>
      <c r="IT157" s="291"/>
      <c r="IV157" s="352" t="s">
        <v>5631</v>
      </c>
      <c r="IW157" s="352" t="s">
        <v>5632</v>
      </c>
    </row>
    <row r="158" spans="1:257" x14ac:dyDescent="0.4">
      <c r="A158" s="158">
        <f>+A157+1</f>
        <v>2</v>
      </c>
      <c r="B158" s="156" t="s">
        <v>35</v>
      </c>
      <c r="C158" s="156">
        <v>396</v>
      </c>
      <c r="D158" s="156">
        <v>62523</v>
      </c>
      <c r="E158" s="374">
        <v>505</v>
      </c>
      <c r="F158" s="204" t="s">
        <v>5633</v>
      </c>
      <c r="G158" s="251">
        <v>11</v>
      </c>
      <c r="H158" s="156"/>
      <c r="I158" s="156" t="s">
        <v>3528</v>
      </c>
      <c r="J158" s="158" t="s">
        <v>3529</v>
      </c>
      <c r="K158" s="158"/>
      <c r="L158" s="158" t="s">
        <v>3531</v>
      </c>
      <c r="M158" s="158"/>
      <c r="N158" s="205">
        <v>24</v>
      </c>
      <c r="O158" s="158">
        <v>44</v>
      </c>
      <c r="P158" s="203" t="s">
        <v>5634</v>
      </c>
      <c r="Q158" s="158">
        <v>82</v>
      </c>
      <c r="R158" s="158"/>
      <c r="S158" s="158"/>
      <c r="T158" s="158"/>
      <c r="U158" s="158"/>
      <c r="V158" s="367"/>
      <c r="W158" s="366"/>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t="s">
        <v>5424</v>
      </c>
      <c r="AU158" s="205">
        <v>24</v>
      </c>
      <c r="AV158" s="205">
        <v>20</v>
      </c>
      <c r="AW158" s="205">
        <f>+AU158+AV158</f>
        <v>44</v>
      </c>
      <c r="AX158" s="205" t="s">
        <v>5634</v>
      </c>
      <c r="AY158" s="214">
        <v>58</v>
      </c>
      <c r="AZ158" s="205">
        <v>24</v>
      </c>
      <c r="BA158" s="205">
        <f>AY158+AZ158</f>
        <v>82</v>
      </c>
      <c r="BB158" s="205"/>
      <c r="BC158" s="207">
        <v>1.0000000000000001E-17</v>
      </c>
      <c r="BD158" s="207">
        <v>9.9999999999999997E-29</v>
      </c>
      <c r="BE158" s="207">
        <v>1.0000000000000001E-30</v>
      </c>
      <c r="BF158" s="207">
        <v>4</v>
      </c>
      <c r="BG158" s="207"/>
      <c r="BH158" s="207">
        <v>0</v>
      </c>
      <c r="BI158" s="207"/>
      <c r="BJ158" s="207"/>
      <c r="BK158" s="207"/>
      <c r="BL158" s="208">
        <v>0</v>
      </c>
      <c r="BM158" s="209">
        <v>249.45</v>
      </c>
      <c r="BN158" s="209">
        <f>BL158*BM158</f>
        <v>0</v>
      </c>
      <c r="BO158" s="207"/>
      <c r="BP158" s="207"/>
      <c r="BQ158" s="207"/>
      <c r="BR158" s="207"/>
      <c r="BS158" s="207"/>
      <c r="BT158" s="207"/>
      <c r="BU158" s="207"/>
      <c r="BV158" s="207"/>
      <c r="BW158" s="207"/>
      <c r="BX158" s="207"/>
      <c r="BY158" s="207"/>
      <c r="BZ158" s="207"/>
      <c r="CA158" s="207"/>
      <c r="CB158" s="207"/>
      <c r="CC158" s="207"/>
      <c r="CD158" s="207"/>
      <c r="CE158" s="207"/>
      <c r="CF158" s="207"/>
      <c r="CG158" s="207">
        <v>1</v>
      </c>
      <c r="CH158" s="207"/>
      <c r="CI158" s="207"/>
      <c r="CJ158" s="207"/>
      <c r="CK158" s="207">
        <v>80</v>
      </c>
      <c r="CL158" s="209">
        <v>477.3</v>
      </c>
      <c r="CM158" s="209">
        <f>CL158*CK158</f>
        <v>38184</v>
      </c>
      <c r="CN158" s="207"/>
      <c r="CO158" s="207"/>
      <c r="CP158" s="207"/>
      <c r="CQ158" s="207"/>
      <c r="CR158" s="207"/>
      <c r="CS158" s="207"/>
      <c r="CT158" s="207"/>
      <c r="CU158" s="207"/>
      <c r="CV158" s="207"/>
      <c r="CW158" s="207"/>
      <c r="CX158" s="207"/>
      <c r="CY158" s="207"/>
      <c r="CZ158" s="207"/>
      <c r="DA158" s="207">
        <v>80</v>
      </c>
      <c r="DB158" s="207"/>
      <c r="DC158" s="207"/>
      <c r="DD158" s="207"/>
      <c r="DE158" s="207"/>
      <c r="DF158" s="207">
        <v>0</v>
      </c>
      <c r="DG158" s="207"/>
      <c r="DH158" s="207"/>
      <c r="DI158" s="207"/>
      <c r="DJ158" s="207">
        <v>0</v>
      </c>
      <c r="DK158" s="209">
        <v>120.88</v>
      </c>
      <c r="DL158" s="209">
        <f>DK158*DJ158</f>
        <v>0</v>
      </c>
      <c r="DM158" s="207"/>
      <c r="DN158" s="207"/>
      <c r="DO158" s="207"/>
      <c r="DP158" s="207"/>
      <c r="DQ158" s="207"/>
      <c r="DR158" s="207"/>
      <c r="DS158" s="207"/>
      <c r="DT158" s="207"/>
      <c r="DU158" s="207"/>
      <c r="DV158" s="207"/>
      <c r="DW158" s="207"/>
      <c r="DX158" s="207"/>
      <c r="DY158" s="207"/>
      <c r="DZ158" s="207"/>
      <c r="EA158" s="207"/>
      <c r="EB158" s="207"/>
      <c r="EC158" s="207"/>
      <c r="ED158" s="207"/>
      <c r="EE158" s="207">
        <v>0</v>
      </c>
      <c r="EF158" s="207"/>
      <c r="EG158" s="207"/>
      <c r="EH158" s="207"/>
      <c r="EI158" s="207">
        <v>0</v>
      </c>
      <c r="EJ158" s="209">
        <v>191.55</v>
      </c>
      <c r="EK158" s="209">
        <f>EJ158*EI158</f>
        <v>0</v>
      </c>
      <c r="EL158" s="207"/>
      <c r="EM158" s="207"/>
      <c r="EN158" s="207"/>
      <c r="EO158" s="207"/>
      <c r="EP158" s="207"/>
      <c r="EQ158" s="207"/>
      <c r="ER158" s="207"/>
      <c r="ES158" s="207"/>
      <c r="ET158" s="207"/>
      <c r="EU158" s="207"/>
      <c r="EV158" s="207"/>
      <c r="EW158" s="207"/>
      <c r="EX158" s="207"/>
      <c r="EY158" s="207"/>
      <c r="EZ158" s="207"/>
      <c r="FA158" s="207"/>
      <c r="FB158" s="207"/>
      <c r="FC158" s="207" t="s">
        <v>4980</v>
      </c>
      <c r="FD158" s="207">
        <v>0</v>
      </c>
      <c r="FE158" s="207"/>
      <c r="FF158" s="207"/>
      <c r="FG158" s="207"/>
      <c r="FH158" s="207">
        <v>0</v>
      </c>
      <c r="FI158" s="209">
        <v>32.1</v>
      </c>
      <c r="FJ158" s="209">
        <f>FH158*FI158</f>
        <v>0</v>
      </c>
      <c r="FK158" s="207"/>
      <c r="FL158" s="207"/>
      <c r="FM158" s="207"/>
      <c r="FN158" s="207"/>
      <c r="FO158" s="207">
        <v>0</v>
      </c>
      <c r="FP158" s="207"/>
      <c r="FQ158" s="207"/>
      <c r="FR158" s="207"/>
      <c r="FS158" s="207">
        <v>0</v>
      </c>
      <c r="FT158" s="209">
        <v>25.68</v>
      </c>
      <c r="FU158" s="209">
        <f>FT158*FS158</f>
        <v>0</v>
      </c>
      <c r="FV158" s="207"/>
      <c r="FW158" s="207"/>
      <c r="FX158" s="207"/>
      <c r="FY158" s="207"/>
      <c r="FZ158" s="207">
        <v>0</v>
      </c>
      <c r="GA158" s="207"/>
      <c r="GB158" s="207"/>
      <c r="GC158" s="207"/>
      <c r="GD158" s="207">
        <v>0</v>
      </c>
      <c r="GE158" s="209">
        <v>56.12</v>
      </c>
      <c r="GF158" s="209">
        <f>GE158*GD158</f>
        <v>0</v>
      </c>
      <c r="GG158" s="207"/>
      <c r="GH158" s="207"/>
      <c r="GI158" s="207"/>
      <c r="GJ158" s="207"/>
      <c r="GK158" s="207"/>
      <c r="GL158" s="207"/>
      <c r="GM158" s="207"/>
      <c r="GN158" s="207"/>
      <c r="GO158" s="207"/>
      <c r="GP158" s="207"/>
      <c r="GQ158" s="207"/>
      <c r="GR158" s="207"/>
      <c r="GS158" s="207"/>
      <c r="GT158" s="207"/>
      <c r="GU158" s="207"/>
      <c r="GV158" s="207"/>
      <c r="GW158" s="207"/>
      <c r="GX158" s="207" t="s">
        <v>918</v>
      </c>
      <c r="GY158" s="207">
        <v>0</v>
      </c>
      <c r="GZ158" s="207" t="s">
        <v>918</v>
      </c>
      <c r="HA158" s="207">
        <v>0</v>
      </c>
      <c r="HB158" s="207"/>
      <c r="HC158" s="207">
        <v>1</v>
      </c>
      <c r="HD158" s="207">
        <f t="shared" si="86"/>
        <v>3600</v>
      </c>
      <c r="HE158" s="207">
        <v>2</v>
      </c>
      <c r="HF158" s="207"/>
      <c r="HG158" s="207"/>
      <c r="HH158" s="207">
        <v>1200</v>
      </c>
      <c r="HI158" s="209">
        <v>2.73</v>
      </c>
      <c r="HJ158" s="209">
        <f>HI158*HH158</f>
        <v>3276</v>
      </c>
      <c r="HK158" s="207">
        <v>2</v>
      </c>
      <c r="HL158" s="207"/>
      <c r="HM158" s="207">
        <v>1200</v>
      </c>
      <c r="HN158" s="209">
        <v>2.73</v>
      </c>
      <c r="HO158" s="209">
        <f>PRODUCT(HM158:HN158)</f>
        <v>3276</v>
      </c>
      <c r="HP158" s="207">
        <v>2</v>
      </c>
      <c r="HQ158" s="207"/>
      <c r="HR158" s="207">
        <v>1200</v>
      </c>
      <c r="HS158" s="209">
        <v>2.73</v>
      </c>
      <c r="HT158" s="209">
        <f>HS158*HR158</f>
        <v>3276</v>
      </c>
      <c r="HU158" s="207"/>
      <c r="HV158" s="207"/>
      <c r="HW158" s="207"/>
      <c r="HX158" s="209">
        <v>2.73</v>
      </c>
      <c r="HY158" s="209">
        <f>HX158*HW158</f>
        <v>0</v>
      </c>
      <c r="HZ158" s="207">
        <v>2</v>
      </c>
      <c r="IA158" s="209">
        <v>3890.25</v>
      </c>
      <c r="IB158" s="209">
        <f>IA158*HZ158</f>
        <v>7780.5</v>
      </c>
      <c r="IC158" s="169"/>
      <c r="ID158" s="169"/>
      <c r="IE158" s="169"/>
      <c r="IF158" s="169"/>
      <c r="IG158" s="165"/>
      <c r="IH158" s="165"/>
      <c r="II158" s="165"/>
      <c r="IJ158" s="165"/>
      <c r="IK158" s="165"/>
      <c r="IL158" s="210"/>
      <c r="IM158" s="211">
        <f t="shared" si="83"/>
        <v>38184</v>
      </c>
      <c r="IN158" s="209">
        <v>7500</v>
      </c>
      <c r="IO158" s="212">
        <f>ROUNDUP(IM158/IN158,0)</f>
        <v>6</v>
      </c>
      <c r="IP158" s="209">
        <f t="shared" si="84"/>
        <v>17608.5</v>
      </c>
      <c r="IQ158" s="209">
        <v>10000</v>
      </c>
      <c r="IR158" s="212">
        <f>ROUNDUP(IP158/IQ158,0)</f>
        <v>2</v>
      </c>
      <c r="IS158" s="213"/>
      <c r="IT158" s="291"/>
      <c r="IV158" s="66">
        <v>96689</v>
      </c>
      <c r="IW158" s="66" t="s">
        <v>5635</v>
      </c>
    </row>
    <row r="159" spans="1:257" x14ac:dyDescent="0.4">
      <c r="A159" s="158">
        <f t="shared" ref="A159:A222" si="87">+A158+1</f>
        <v>3</v>
      </c>
      <c r="B159" s="156" t="s">
        <v>35</v>
      </c>
      <c r="C159" s="231">
        <v>12</v>
      </c>
      <c r="D159" s="231">
        <v>1398</v>
      </c>
      <c r="E159" s="251">
        <v>17209</v>
      </c>
      <c r="F159" s="203">
        <v>27066601100240</v>
      </c>
      <c r="G159" s="251">
        <v>1</v>
      </c>
      <c r="H159" s="156"/>
      <c r="I159" s="156" t="s">
        <v>116</v>
      </c>
      <c r="J159" s="158" t="s">
        <v>122</v>
      </c>
      <c r="K159" s="158"/>
      <c r="L159" s="158" t="s">
        <v>124</v>
      </c>
      <c r="M159" s="158"/>
      <c r="N159" s="205">
        <v>37</v>
      </c>
      <c r="O159" s="158">
        <v>57</v>
      </c>
      <c r="P159" s="203">
        <v>27.5</v>
      </c>
      <c r="Q159" s="158">
        <v>48</v>
      </c>
      <c r="R159" s="158"/>
      <c r="S159" s="158"/>
      <c r="T159" s="158"/>
      <c r="U159" s="158"/>
      <c r="V159" s="367"/>
      <c r="W159" s="366"/>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t="s">
        <v>5364</v>
      </c>
      <c r="AU159" s="205">
        <v>37</v>
      </c>
      <c r="AV159" s="205">
        <v>20</v>
      </c>
      <c r="AW159" s="205">
        <f t="shared" si="67"/>
        <v>57</v>
      </c>
      <c r="AX159" s="205">
        <v>27.5</v>
      </c>
      <c r="AY159" s="226">
        <v>24</v>
      </c>
      <c r="AZ159" s="205">
        <v>24</v>
      </c>
      <c r="BA159" s="205">
        <f t="shared" si="68"/>
        <v>48</v>
      </c>
      <c r="BB159" s="205"/>
      <c r="BC159" s="207">
        <v>1.0000000000000001E-17</v>
      </c>
      <c r="BD159" s="207">
        <v>9.9999999999999997E-29</v>
      </c>
      <c r="BE159" s="207">
        <v>1.0000000000000001E-30</v>
      </c>
      <c r="BF159" s="207">
        <v>0</v>
      </c>
      <c r="BG159" s="207">
        <v>1.0000000000000001E-17</v>
      </c>
      <c r="BH159" s="207"/>
      <c r="BI159" s="207"/>
      <c r="BJ159" s="207"/>
      <c r="BK159" s="207"/>
      <c r="BL159" s="208">
        <v>0</v>
      </c>
      <c r="BM159" s="209">
        <v>249.45</v>
      </c>
      <c r="BN159" s="209">
        <f t="shared" si="69"/>
        <v>0</v>
      </c>
      <c r="BO159" s="207"/>
      <c r="BP159" s="207"/>
      <c r="BQ159" s="207"/>
      <c r="BR159" s="207"/>
      <c r="BS159" s="207"/>
      <c r="BT159" s="207"/>
      <c r="BU159" s="207"/>
      <c r="BV159" s="207"/>
      <c r="BW159" s="207"/>
      <c r="BX159" s="207"/>
      <c r="BY159" s="207"/>
      <c r="BZ159" s="207"/>
      <c r="CA159" s="207"/>
      <c r="CB159" s="207"/>
      <c r="CC159" s="207"/>
      <c r="CD159" s="207"/>
      <c r="CE159" s="207"/>
      <c r="CF159" s="207">
        <v>1.0000000000000001E-17</v>
      </c>
      <c r="CG159" s="207"/>
      <c r="CH159" s="207"/>
      <c r="CI159" s="207"/>
      <c r="CJ159" s="207"/>
      <c r="CK159" s="207">
        <v>0</v>
      </c>
      <c r="CL159" s="209">
        <v>477.3</v>
      </c>
      <c r="CM159" s="209">
        <f t="shared" si="70"/>
        <v>0</v>
      </c>
      <c r="CN159" s="207"/>
      <c r="CO159" s="207"/>
      <c r="CP159" s="207"/>
      <c r="CQ159" s="207"/>
      <c r="CR159" s="207"/>
      <c r="CS159" s="207"/>
      <c r="CT159" s="207"/>
      <c r="CU159" s="207"/>
      <c r="CV159" s="207"/>
      <c r="CW159" s="207"/>
      <c r="CX159" s="207"/>
      <c r="CY159" s="207"/>
      <c r="CZ159" s="207"/>
      <c r="DA159" s="207"/>
      <c r="DB159" s="207"/>
      <c r="DC159" s="207"/>
      <c r="DD159" s="207"/>
      <c r="DE159" s="207">
        <v>1.0000000000000001E-17</v>
      </c>
      <c r="DF159" s="207"/>
      <c r="DG159" s="207"/>
      <c r="DH159" s="207"/>
      <c r="DI159" s="207"/>
      <c r="DJ159" s="207">
        <v>0</v>
      </c>
      <c r="DK159" s="209">
        <v>120.88</v>
      </c>
      <c r="DL159" s="209">
        <f t="shared" si="71"/>
        <v>0</v>
      </c>
      <c r="DM159" s="207"/>
      <c r="DN159" s="207"/>
      <c r="DO159" s="207"/>
      <c r="DP159" s="207"/>
      <c r="DQ159" s="207"/>
      <c r="DR159" s="207"/>
      <c r="DS159" s="207"/>
      <c r="DT159" s="207"/>
      <c r="DU159" s="207"/>
      <c r="DV159" s="207"/>
      <c r="DW159" s="207"/>
      <c r="DX159" s="207"/>
      <c r="DY159" s="207"/>
      <c r="DZ159" s="207"/>
      <c r="EA159" s="207"/>
      <c r="EB159" s="207"/>
      <c r="EC159" s="207"/>
      <c r="ED159" s="207">
        <v>1.0000000000000001E-17</v>
      </c>
      <c r="EE159" s="207"/>
      <c r="EF159" s="207"/>
      <c r="EG159" s="207"/>
      <c r="EH159" s="207"/>
      <c r="EI159" s="207">
        <v>0</v>
      </c>
      <c r="EJ159" s="209">
        <v>191.55</v>
      </c>
      <c r="EK159" s="209">
        <f t="shared" si="72"/>
        <v>0</v>
      </c>
      <c r="EL159" s="207"/>
      <c r="EM159" s="207"/>
      <c r="EN159" s="207"/>
      <c r="EO159" s="207"/>
      <c r="EP159" s="207"/>
      <c r="EQ159" s="207"/>
      <c r="ER159" s="207"/>
      <c r="ES159" s="207"/>
      <c r="ET159" s="207"/>
      <c r="EU159" s="207"/>
      <c r="EV159" s="207"/>
      <c r="EW159" s="207"/>
      <c r="EX159" s="207"/>
      <c r="EY159" s="207"/>
      <c r="EZ159" s="207"/>
      <c r="FA159" s="207"/>
      <c r="FB159" s="207"/>
      <c r="FC159" s="207">
        <v>1.0000000000000001E-17</v>
      </c>
      <c r="FD159" s="207"/>
      <c r="FE159" s="207"/>
      <c r="FF159" s="207"/>
      <c r="FG159" s="207"/>
      <c r="FH159" s="207">
        <v>0</v>
      </c>
      <c r="FI159" s="209">
        <v>32.1</v>
      </c>
      <c r="FJ159" s="209">
        <f t="shared" si="73"/>
        <v>0</v>
      </c>
      <c r="FK159" s="207"/>
      <c r="FL159" s="207"/>
      <c r="FM159" s="207"/>
      <c r="FN159" s="207">
        <v>1.0000000000000001E-17</v>
      </c>
      <c r="FO159" s="207"/>
      <c r="FP159" s="207"/>
      <c r="FQ159" s="207"/>
      <c r="FR159" s="207"/>
      <c r="FS159" s="207">
        <v>0</v>
      </c>
      <c r="FT159" s="209">
        <v>25.68</v>
      </c>
      <c r="FU159" s="209">
        <f t="shared" si="74"/>
        <v>0</v>
      </c>
      <c r="FV159" s="207"/>
      <c r="FW159" s="207"/>
      <c r="FX159" s="207"/>
      <c r="FY159" s="207">
        <v>1.0000000000000001E-17</v>
      </c>
      <c r="FZ159" s="207"/>
      <c r="GA159" s="207"/>
      <c r="GB159" s="207"/>
      <c r="GC159" s="207"/>
      <c r="GD159" s="207">
        <v>0</v>
      </c>
      <c r="GE159" s="209">
        <v>56.12</v>
      </c>
      <c r="GF159" s="209">
        <f t="shared" si="75"/>
        <v>0</v>
      </c>
      <c r="GG159" s="207"/>
      <c r="GH159" s="207"/>
      <c r="GI159" s="207"/>
      <c r="GJ159" s="207"/>
      <c r="GK159" s="207"/>
      <c r="GL159" s="207"/>
      <c r="GM159" s="207"/>
      <c r="GN159" s="207"/>
      <c r="GO159" s="207"/>
      <c r="GP159" s="207"/>
      <c r="GQ159" s="207"/>
      <c r="GR159" s="207"/>
      <c r="GS159" s="207"/>
      <c r="GT159" s="207"/>
      <c r="GU159" s="207"/>
      <c r="GV159" s="207"/>
      <c r="GW159" s="207"/>
      <c r="GX159" s="207" t="s">
        <v>918</v>
      </c>
      <c r="GY159" s="207">
        <v>0</v>
      </c>
      <c r="GZ159" s="207" t="s">
        <v>918</v>
      </c>
      <c r="HA159" s="207">
        <v>0</v>
      </c>
      <c r="HB159" s="207">
        <v>0</v>
      </c>
      <c r="HC159" s="229">
        <v>0</v>
      </c>
      <c r="HD159" s="207">
        <f t="shared" si="86"/>
        <v>0</v>
      </c>
      <c r="HE159" s="207">
        <v>0</v>
      </c>
      <c r="HF159" s="207"/>
      <c r="HG159" s="207"/>
      <c r="HH159" s="207">
        <f t="shared" ref="HH159:HH165" si="88">(HZ159+1)*200*HE159</f>
        <v>0</v>
      </c>
      <c r="HI159" s="209">
        <v>2.73</v>
      </c>
      <c r="HJ159" s="209">
        <f t="shared" si="76"/>
        <v>0</v>
      </c>
      <c r="HK159" s="207">
        <v>0</v>
      </c>
      <c r="HL159" s="207"/>
      <c r="HM159" s="207">
        <f t="shared" ref="HM159:HM190" si="89">(HZ159+1)*200*HK159</f>
        <v>0</v>
      </c>
      <c r="HN159" s="209">
        <v>2.73</v>
      </c>
      <c r="HO159" s="209">
        <f t="shared" si="77"/>
        <v>0</v>
      </c>
      <c r="HP159" s="207">
        <v>0</v>
      </c>
      <c r="HQ159" s="207"/>
      <c r="HR159" s="207">
        <f t="shared" ref="HR159:HR190" si="90">(HZ159+1)*200*HP159</f>
        <v>0</v>
      </c>
      <c r="HS159" s="209">
        <v>2.73</v>
      </c>
      <c r="HT159" s="209">
        <f t="shared" si="78"/>
        <v>0</v>
      </c>
      <c r="HU159" s="207">
        <v>0</v>
      </c>
      <c r="HV159" s="207"/>
      <c r="HW159" s="207">
        <f t="shared" ref="HW159:HW190" si="91">(HZ159+1)*200*HU159</f>
        <v>0</v>
      </c>
      <c r="HX159" s="209">
        <v>2.73</v>
      </c>
      <c r="HY159" s="209">
        <f t="shared" si="79"/>
        <v>0</v>
      </c>
      <c r="HZ159" s="207">
        <v>0</v>
      </c>
      <c r="IA159" s="209">
        <v>3890.25</v>
      </c>
      <c r="IB159" s="209">
        <f t="shared" si="80"/>
        <v>0</v>
      </c>
      <c r="IC159" s="169"/>
      <c r="ID159" s="169"/>
      <c r="IE159" s="169"/>
      <c r="IF159" s="169"/>
      <c r="IG159" s="165"/>
      <c r="IH159" s="165"/>
      <c r="II159" s="234">
        <f t="shared" ref="II159:II222" si="92">SUM(FZ159,FO159,FD159,EE159,DF159,CG159,BH159,GY159)</f>
        <v>0</v>
      </c>
      <c r="IJ159" s="234">
        <f t="shared" ref="IJ159:IJ222" si="93">HZ159</f>
        <v>0</v>
      </c>
      <c r="IK159" s="234">
        <f t="shared" ref="IK159:IK222" si="94">SUM(II159:IJ159)</f>
        <v>0</v>
      </c>
      <c r="IL159" s="210"/>
      <c r="IM159" s="211">
        <f t="shared" si="83"/>
        <v>0</v>
      </c>
      <c r="IN159" s="209">
        <v>7500</v>
      </c>
      <c r="IO159" s="212">
        <f t="shared" si="81"/>
        <v>0</v>
      </c>
      <c r="IP159" s="209">
        <f t="shared" si="84"/>
        <v>0</v>
      </c>
      <c r="IQ159" s="209">
        <v>10000</v>
      </c>
      <c r="IR159" s="212">
        <f t="shared" si="82"/>
        <v>0</v>
      </c>
      <c r="IS159" s="213" t="s">
        <v>5636</v>
      </c>
      <c r="IT159" s="291"/>
      <c r="IV159" s="66">
        <v>67364</v>
      </c>
      <c r="IW159" s="66" t="s">
        <v>5637</v>
      </c>
    </row>
    <row r="160" spans="1:257" x14ac:dyDescent="0.4">
      <c r="A160" s="158">
        <f t="shared" si="87"/>
        <v>4</v>
      </c>
      <c r="B160" s="156" t="s">
        <v>35</v>
      </c>
      <c r="C160" s="231">
        <v>13</v>
      </c>
      <c r="D160" s="231">
        <v>97328</v>
      </c>
      <c r="E160" s="251">
        <v>25833</v>
      </c>
      <c r="F160" s="203">
        <v>43017304703518</v>
      </c>
      <c r="G160" s="251">
        <v>1</v>
      </c>
      <c r="H160" s="156"/>
      <c r="I160" s="156" t="s">
        <v>142</v>
      </c>
      <c r="J160" s="158" t="s">
        <v>143</v>
      </c>
      <c r="K160" s="158"/>
      <c r="L160" s="158" t="s">
        <v>145</v>
      </c>
      <c r="M160" s="158"/>
      <c r="N160" s="205">
        <v>28</v>
      </c>
      <c r="O160" s="158">
        <v>48</v>
      </c>
      <c r="P160" s="203" t="s">
        <v>5638</v>
      </c>
      <c r="Q160" s="158">
        <v>62</v>
      </c>
      <c r="R160" s="158"/>
      <c r="S160" s="158"/>
      <c r="T160" s="158"/>
      <c r="U160" s="158"/>
      <c r="V160" s="367"/>
      <c r="W160" s="366"/>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t="s">
        <v>5364</v>
      </c>
      <c r="AU160" s="205">
        <v>28</v>
      </c>
      <c r="AV160" s="205">
        <v>20</v>
      </c>
      <c r="AW160" s="205">
        <f t="shared" si="67"/>
        <v>48</v>
      </c>
      <c r="AX160" s="205" t="s">
        <v>5638</v>
      </c>
      <c r="AY160" s="226">
        <v>38</v>
      </c>
      <c r="AZ160" s="205">
        <v>24</v>
      </c>
      <c r="BA160" s="205">
        <f t="shared" si="68"/>
        <v>62</v>
      </c>
      <c r="BB160" s="205"/>
      <c r="BC160" s="207">
        <v>1.0000000000000001E-17</v>
      </c>
      <c r="BD160" s="207">
        <v>9.9999999999999997E-29</v>
      </c>
      <c r="BE160" s="207">
        <v>1.0000000000000001E-30</v>
      </c>
      <c r="BF160" s="207">
        <v>2</v>
      </c>
      <c r="BG160" s="207">
        <v>1.0000000000000001E-17</v>
      </c>
      <c r="BH160" s="207"/>
      <c r="BI160" s="207"/>
      <c r="BJ160" s="207"/>
      <c r="BK160" s="207"/>
      <c r="BL160" s="208">
        <v>0</v>
      </c>
      <c r="BM160" s="209">
        <v>249.45</v>
      </c>
      <c r="BN160" s="209">
        <f t="shared" si="69"/>
        <v>0</v>
      </c>
      <c r="BO160" s="207"/>
      <c r="BP160" s="207"/>
      <c r="BQ160" s="207"/>
      <c r="BR160" s="207"/>
      <c r="BS160" s="207"/>
      <c r="BT160" s="207"/>
      <c r="BU160" s="207"/>
      <c r="BV160" s="207"/>
      <c r="BW160" s="207"/>
      <c r="BX160" s="207"/>
      <c r="BY160" s="207"/>
      <c r="BZ160" s="207"/>
      <c r="CA160" s="207"/>
      <c r="CB160" s="207"/>
      <c r="CC160" s="207"/>
      <c r="CD160" s="207"/>
      <c r="CE160" s="207"/>
      <c r="CF160" s="207">
        <v>1.0000000000000001E-17</v>
      </c>
      <c r="CG160" s="207"/>
      <c r="CH160" s="207"/>
      <c r="CI160" s="207"/>
      <c r="CJ160" s="207"/>
      <c r="CK160" s="207">
        <v>0</v>
      </c>
      <c r="CL160" s="209">
        <v>477.3</v>
      </c>
      <c r="CM160" s="209">
        <f t="shared" si="70"/>
        <v>0</v>
      </c>
      <c r="CN160" s="207"/>
      <c r="CO160" s="207"/>
      <c r="CP160" s="207"/>
      <c r="CQ160" s="207"/>
      <c r="CR160" s="207"/>
      <c r="CS160" s="207"/>
      <c r="CT160" s="207"/>
      <c r="CU160" s="207"/>
      <c r="CV160" s="207"/>
      <c r="CW160" s="207"/>
      <c r="CX160" s="207"/>
      <c r="CY160" s="207"/>
      <c r="CZ160" s="207"/>
      <c r="DA160" s="207"/>
      <c r="DB160" s="207"/>
      <c r="DC160" s="207"/>
      <c r="DD160" s="207"/>
      <c r="DE160" s="229">
        <v>1</v>
      </c>
      <c r="DF160" s="207">
        <v>0</v>
      </c>
      <c r="DG160" s="207"/>
      <c r="DH160" s="207"/>
      <c r="DI160" s="207" t="s">
        <v>5639</v>
      </c>
      <c r="DJ160" s="207">
        <v>0</v>
      </c>
      <c r="DK160" s="209">
        <v>120.88</v>
      </c>
      <c r="DL160" s="209">
        <f t="shared" si="71"/>
        <v>0</v>
      </c>
      <c r="DM160" s="207"/>
      <c r="DN160" s="207"/>
      <c r="DO160" s="207"/>
      <c r="DP160" s="207"/>
      <c r="DQ160" s="207"/>
      <c r="DR160" s="207"/>
      <c r="DS160" s="207"/>
      <c r="DT160" s="207"/>
      <c r="DU160" s="207"/>
      <c r="DV160" s="207"/>
      <c r="DW160" s="207"/>
      <c r="DX160" s="207"/>
      <c r="DY160" s="207" t="s">
        <v>4980</v>
      </c>
      <c r="DZ160" s="207">
        <f>+DJ160</f>
        <v>0</v>
      </c>
      <c r="EA160" s="207"/>
      <c r="EB160" s="207"/>
      <c r="EC160" s="207"/>
      <c r="ED160" s="207">
        <v>1.0000000000000001E-17</v>
      </c>
      <c r="EE160" s="207"/>
      <c r="EF160" s="207"/>
      <c r="EG160" s="207"/>
      <c r="EH160" s="207"/>
      <c r="EI160" s="207">
        <v>0</v>
      </c>
      <c r="EJ160" s="209">
        <v>191.55</v>
      </c>
      <c r="EK160" s="209">
        <f t="shared" si="72"/>
        <v>0</v>
      </c>
      <c r="EL160" s="207"/>
      <c r="EM160" s="207"/>
      <c r="EN160" s="207"/>
      <c r="EO160" s="207"/>
      <c r="EP160" s="207"/>
      <c r="EQ160" s="207"/>
      <c r="ER160" s="207"/>
      <c r="ES160" s="207"/>
      <c r="ET160" s="207"/>
      <c r="EU160" s="207"/>
      <c r="EV160" s="207"/>
      <c r="EW160" s="207"/>
      <c r="EX160" s="207"/>
      <c r="EY160" s="207"/>
      <c r="EZ160" s="207"/>
      <c r="FA160" s="207"/>
      <c r="FB160" s="207"/>
      <c r="FC160" s="207">
        <v>1.0000000000000001E-17</v>
      </c>
      <c r="FD160" s="207"/>
      <c r="FE160" s="207"/>
      <c r="FF160" s="207"/>
      <c r="FG160" s="207"/>
      <c r="FH160" s="207">
        <v>0</v>
      </c>
      <c r="FI160" s="209">
        <v>32.1</v>
      </c>
      <c r="FJ160" s="209">
        <f t="shared" si="73"/>
        <v>0</v>
      </c>
      <c r="FK160" s="207"/>
      <c r="FL160" s="207"/>
      <c r="FM160" s="207"/>
      <c r="FN160" s="207">
        <v>1.0000000000000001E-17</v>
      </c>
      <c r="FO160" s="207"/>
      <c r="FP160" s="207"/>
      <c r="FQ160" s="207"/>
      <c r="FR160" s="207"/>
      <c r="FS160" s="207">
        <v>0</v>
      </c>
      <c r="FT160" s="209">
        <v>25.68</v>
      </c>
      <c r="FU160" s="209">
        <f t="shared" si="74"/>
        <v>0</v>
      </c>
      <c r="FV160" s="207"/>
      <c r="FW160" s="207"/>
      <c r="FX160" s="207"/>
      <c r="FY160" s="207">
        <v>1.0000000000000001E-17</v>
      </c>
      <c r="FZ160" s="207"/>
      <c r="GA160" s="207"/>
      <c r="GB160" s="207"/>
      <c r="GC160" s="207"/>
      <c r="GD160" s="207">
        <v>0</v>
      </c>
      <c r="GE160" s="209">
        <v>56.12</v>
      </c>
      <c r="GF160" s="209">
        <f t="shared" si="75"/>
        <v>0</v>
      </c>
      <c r="GG160" s="207"/>
      <c r="GH160" s="207"/>
      <c r="GI160" s="207"/>
      <c r="GJ160" s="207"/>
      <c r="GK160" s="207"/>
      <c r="GL160" s="207"/>
      <c r="GM160" s="207"/>
      <c r="GN160" s="207"/>
      <c r="GO160" s="207"/>
      <c r="GP160" s="207"/>
      <c r="GQ160" s="207"/>
      <c r="GR160" s="207"/>
      <c r="GS160" s="207"/>
      <c r="GT160" s="207"/>
      <c r="GU160" s="207"/>
      <c r="GV160" s="207"/>
      <c r="GW160" s="207"/>
      <c r="GX160" s="207" t="s">
        <v>918</v>
      </c>
      <c r="GY160" s="207">
        <v>0</v>
      </c>
      <c r="GZ160" s="207" t="s">
        <v>918</v>
      </c>
      <c r="HA160" s="207">
        <v>0</v>
      </c>
      <c r="HB160" s="207">
        <v>0</v>
      </c>
      <c r="HC160" s="229">
        <v>0</v>
      </c>
      <c r="HD160" s="207">
        <f t="shared" si="86"/>
        <v>0</v>
      </c>
      <c r="HE160" s="207">
        <v>0</v>
      </c>
      <c r="HF160" s="207"/>
      <c r="HG160" s="207"/>
      <c r="HH160" s="207">
        <f t="shared" si="88"/>
        <v>0</v>
      </c>
      <c r="HI160" s="209">
        <v>2.73</v>
      </c>
      <c r="HJ160" s="209">
        <f t="shared" si="76"/>
        <v>0</v>
      </c>
      <c r="HK160" s="207">
        <v>0</v>
      </c>
      <c r="HL160" s="207"/>
      <c r="HM160" s="207">
        <f t="shared" si="89"/>
        <v>0</v>
      </c>
      <c r="HN160" s="209">
        <v>2.73</v>
      </c>
      <c r="HO160" s="209">
        <f t="shared" si="77"/>
        <v>0</v>
      </c>
      <c r="HP160" s="207">
        <v>0</v>
      </c>
      <c r="HQ160" s="207"/>
      <c r="HR160" s="207">
        <f t="shared" si="90"/>
        <v>0</v>
      </c>
      <c r="HS160" s="209">
        <v>2.73</v>
      </c>
      <c r="HT160" s="209">
        <f t="shared" si="78"/>
        <v>0</v>
      </c>
      <c r="HU160" s="207">
        <v>0</v>
      </c>
      <c r="HV160" s="207"/>
      <c r="HW160" s="207">
        <f t="shared" si="91"/>
        <v>0</v>
      </c>
      <c r="HX160" s="209">
        <v>2.73</v>
      </c>
      <c r="HY160" s="209">
        <f t="shared" si="79"/>
        <v>0</v>
      </c>
      <c r="HZ160" s="207">
        <v>0</v>
      </c>
      <c r="IA160" s="209">
        <v>3890.25</v>
      </c>
      <c r="IB160" s="209">
        <f t="shared" si="80"/>
        <v>0</v>
      </c>
      <c r="IC160" s="169"/>
      <c r="ID160" s="169"/>
      <c r="IE160" s="169"/>
      <c r="IF160" s="169"/>
      <c r="IG160" s="165"/>
      <c r="IH160" s="165"/>
      <c r="II160" s="234">
        <f t="shared" si="92"/>
        <v>0</v>
      </c>
      <c r="IJ160" s="234">
        <f t="shared" si="93"/>
        <v>0</v>
      </c>
      <c r="IK160" s="234">
        <f t="shared" si="94"/>
        <v>0</v>
      </c>
      <c r="IL160" s="210"/>
      <c r="IM160" s="211">
        <f t="shared" si="83"/>
        <v>0</v>
      </c>
      <c r="IN160" s="209">
        <v>7500</v>
      </c>
      <c r="IO160" s="212">
        <f t="shared" si="81"/>
        <v>0</v>
      </c>
      <c r="IP160" s="209">
        <f t="shared" si="84"/>
        <v>0</v>
      </c>
      <c r="IQ160" s="209">
        <v>10000</v>
      </c>
      <c r="IR160" s="212">
        <f t="shared" si="82"/>
        <v>0</v>
      </c>
      <c r="IS160" s="213" t="s">
        <v>5636</v>
      </c>
      <c r="IT160" s="291"/>
      <c r="IV160" s="66">
        <v>97506</v>
      </c>
      <c r="IW160" s="66" t="s">
        <v>5640</v>
      </c>
    </row>
    <row r="161" spans="1:257" x14ac:dyDescent="0.4">
      <c r="A161" s="158">
        <f t="shared" si="87"/>
        <v>5</v>
      </c>
      <c r="B161" s="156" t="s">
        <v>35</v>
      </c>
      <c r="C161" s="156">
        <v>3</v>
      </c>
      <c r="D161" s="156">
        <v>97121</v>
      </c>
      <c r="E161" s="251">
        <v>13084</v>
      </c>
      <c r="F161" s="203">
        <v>20028501000629</v>
      </c>
      <c r="G161" s="251">
        <v>1</v>
      </c>
      <c r="H161" s="156"/>
      <c r="I161" s="156" t="s">
        <v>36</v>
      </c>
      <c r="J161" s="158" t="s">
        <v>59</v>
      </c>
      <c r="K161" s="158"/>
      <c r="L161" s="158" t="s">
        <v>61</v>
      </c>
      <c r="M161" s="158"/>
      <c r="N161" s="205">
        <v>38</v>
      </c>
      <c r="O161" s="158">
        <v>58</v>
      </c>
      <c r="P161" s="203" t="s">
        <v>5501</v>
      </c>
      <c r="Q161" s="158">
        <v>64</v>
      </c>
      <c r="R161" s="158"/>
      <c r="S161" s="158"/>
      <c r="T161" s="158"/>
      <c r="U161" s="158"/>
      <c r="V161" s="367"/>
      <c r="W161" s="366"/>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t="s">
        <v>5311</v>
      </c>
      <c r="AU161" s="205">
        <v>38</v>
      </c>
      <c r="AV161" s="205">
        <v>20</v>
      </c>
      <c r="AW161" s="205">
        <f t="shared" si="67"/>
        <v>58</v>
      </c>
      <c r="AX161" s="205" t="s">
        <v>5501</v>
      </c>
      <c r="AY161" s="226">
        <v>40</v>
      </c>
      <c r="AZ161" s="205">
        <v>24</v>
      </c>
      <c r="BA161" s="205">
        <f t="shared" si="68"/>
        <v>64</v>
      </c>
      <c r="BB161" s="205"/>
      <c r="BC161" s="207">
        <v>1.0000000000000001E-17</v>
      </c>
      <c r="BD161" s="207">
        <v>9.9999999999999997E-29</v>
      </c>
      <c r="BE161" s="207">
        <v>1.0000000000000001E-30</v>
      </c>
      <c r="BF161" s="207">
        <v>0</v>
      </c>
      <c r="BG161" s="207">
        <v>1.0000000000000001E-17</v>
      </c>
      <c r="BH161" s="207"/>
      <c r="BI161" s="207"/>
      <c r="BJ161" s="207"/>
      <c r="BK161" s="207"/>
      <c r="BL161" s="208">
        <v>0</v>
      </c>
      <c r="BM161" s="209">
        <v>249.45</v>
      </c>
      <c r="BN161" s="209">
        <f t="shared" si="69"/>
        <v>0</v>
      </c>
      <c r="BO161" s="207"/>
      <c r="BP161" s="207"/>
      <c r="BQ161" s="207"/>
      <c r="BR161" s="207"/>
      <c r="BS161" s="207"/>
      <c r="BT161" s="207"/>
      <c r="BU161" s="207"/>
      <c r="BV161" s="207"/>
      <c r="BW161" s="207"/>
      <c r="BX161" s="207"/>
      <c r="BY161" s="207"/>
      <c r="BZ161" s="207"/>
      <c r="CA161" s="207"/>
      <c r="CB161" s="207"/>
      <c r="CC161" s="207"/>
      <c r="CD161" s="207"/>
      <c r="CE161" s="207"/>
      <c r="CF161" s="207">
        <v>1.0000000000000001E-17</v>
      </c>
      <c r="CG161" s="207"/>
      <c r="CH161" s="207"/>
      <c r="CI161" s="207"/>
      <c r="CJ161" s="207"/>
      <c r="CK161" s="207">
        <v>0</v>
      </c>
      <c r="CL161" s="209">
        <v>477.3</v>
      </c>
      <c r="CM161" s="209">
        <f t="shared" si="70"/>
        <v>0</v>
      </c>
      <c r="CN161" s="207"/>
      <c r="CO161" s="207"/>
      <c r="CP161" s="207"/>
      <c r="CQ161" s="207"/>
      <c r="CR161" s="207"/>
      <c r="CS161" s="207"/>
      <c r="CT161" s="207"/>
      <c r="CU161" s="207"/>
      <c r="CV161" s="207"/>
      <c r="CW161" s="207"/>
      <c r="CX161" s="207"/>
      <c r="CY161" s="207"/>
      <c r="CZ161" s="207"/>
      <c r="DA161" s="207"/>
      <c r="DB161" s="207"/>
      <c r="DC161" s="207"/>
      <c r="DD161" s="207"/>
      <c r="DE161" s="207">
        <v>1.0000000000000001E-17</v>
      </c>
      <c r="DF161" s="207"/>
      <c r="DG161" s="207"/>
      <c r="DH161" s="207"/>
      <c r="DI161" s="207"/>
      <c r="DJ161" s="207">
        <v>0</v>
      </c>
      <c r="DK161" s="209">
        <v>120.88</v>
      </c>
      <c r="DL161" s="209">
        <f t="shared" si="71"/>
        <v>0</v>
      </c>
      <c r="DM161" s="207"/>
      <c r="DN161" s="207"/>
      <c r="DO161" s="207"/>
      <c r="DP161" s="207"/>
      <c r="DQ161" s="207"/>
      <c r="DR161" s="207"/>
      <c r="DS161" s="207"/>
      <c r="DT161" s="207"/>
      <c r="DU161" s="207"/>
      <c r="DV161" s="207"/>
      <c r="DW161" s="207"/>
      <c r="DX161" s="207"/>
      <c r="DY161" s="207"/>
      <c r="DZ161" s="207"/>
      <c r="EA161" s="207"/>
      <c r="EB161" s="207"/>
      <c r="EC161" s="207"/>
      <c r="ED161" s="207">
        <v>1.0000000000000001E-17</v>
      </c>
      <c r="EE161" s="207"/>
      <c r="EF161" s="207"/>
      <c r="EG161" s="207"/>
      <c r="EH161" s="207"/>
      <c r="EI161" s="207">
        <v>0</v>
      </c>
      <c r="EJ161" s="209">
        <v>191.55</v>
      </c>
      <c r="EK161" s="209">
        <f t="shared" si="72"/>
        <v>0</v>
      </c>
      <c r="EL161" s="207"/>
      <c r="EM161" s="207"/>
      <c r="EN161" s="207"/>
      <c r="EO161" s="207"/>
      <c r="EP161" s="207"/>
      <c r="EQ161" s="207"/>
      <c r="ER161" s="207"/>
      <c r="ES161" s="207"/>
      <c r="ET161" s="207"/>
      <c r="EU161" s="207"/>
      <c r="EV161" s="207"/>
      <c r="EW161" s="207"/>
      <c r="EX161" s="207"/>
      <c r="EY161" s="207"/>
      <c r="EZ161" s="207"/>
      <c r="FA161" s="207"/>
      <c r="FB161" s="207"/>
      <c r="FC161" s="207">
        <v>1.0000000000000001E-17</v>
      </c>
      <c r="FD161" s="207">
        <v>1</v>
      </c>
      <c r="FE161" s="207"/>
      <c r="FF161" s="207"/>
      <c r="FG161" s="207" t="s">
        <v>5551</v>
      </c>
      <c r="FH161" s="207">
        <f>AW161</f>
        <v>58</v>
      </c>
      <c r="FI161" s="209">
        <v>32.1</v>
      </c>
      <c r="FJ161" s="209">
        <f t="shared" si="73"/>
        <v>1861.8000000000002</v>
      </c>
      <c r="FK161" s="207"/>
      <c r="FL161" s="207"/>
      <c r="FM161" s="207"/>
      <c r="FN161" s="207">
        <v>1.0000000000000001E-17</v>
      </c>
      <c r="FO161" s="207"/>
      <c r="FP161" s="207"/>
      <c r="FQ161" s="207"/>
      <c r="FR161" s="207"/>
      <c r="FS161" s="207">
        <v>0</v>
      </c>
      <c r="FT161" s="209">
        <v>25.68</v>
      </c>
      <c r="FU161" s="209">
        <f t="shared" si="74"/>
        <v>0</v>
      </c>
      <c r="FV161" s="207"/>
      <c r="FW161" s="207"/>
      <c r="FX161" s="207"/>
      <c r="FY161" s="207">
        <v>1.0000000000000001E-17</v>
      </c>
      <c r="FZ161" s="207"/>
      <c r="GA161" s="207"/>
      <c r="GB161" s="207"/>
      <c r="GC161" s="207"/>
      <c r="GD161" s="207">
        <v>0</v>
      </c>
      <c r="GE161" s="209">
        <v>56.12</v>
      </c>
      <c r="GF161" s="209">
        <f t="shared" si="75"/>
        <v>0</v>
      </c>
      <c r="GG161" s="207"/>
      <c r="GH161" s="207"/>
      <c r="GI161" s="207"/>
      <c r="GJ161" s="207"/>
      <c r="GK161" s="207"/>
      <c r="GL161" s="207"/>
      <c r="GM161" s="207"/>
      <c r="GN161" s="207"/>
      <c r="GO161" s="207"/>
      <c r="GP161" s="207"/>
      <c r="GQ161" s="207"/>
      <c r="GR161" s="207"/>
      <c r="GS161" s="207"/>
      <c r="GT161" s="207"/>
      <c r="GU161" s="207"/>
      <c r="GV161" s="207"/>
      <c r="GW161" s="207"/>
      <c r="GX161" s="207" t="s">
        <v>918</v>
      </c>
      <c r="GY161" s="207">
        <v>0</v>
      </c>
      <c r="GZ161" s="207" t="s">
        <v>918</v>
      </c>
      <c r="HA161" s="207">
        <v>0</v>
      </c>
      <c r="HB161" s="207">
        <v>0</v>
      </c>
      <c r="HC161" s="229">
        <v>1</v>
      </c>
      <c r="HD161" s="207">
        <f t="shared" si="86"/>
        <v>3600</v>
      </c>
      <c r="HE161" s="207">
        <v>6</v>
      </c>
      <c r="HF161" s="207"/>
      <c r="HG161" s="207"/>
      <c r="HH161" s="207">
        <f t="shared" si="88"/>
        <v>3600</v>
      </c>
      <c r="HI161" s="209">
        <v>2.73</v>
      </c>
      <c r="HJ161" s="209">
        <f t="shared" si="76"/>
        <v>9828</v>
      </c>
      <c r="HK161" s="207">
        <v>0</v>
      </c>
      <c r="HL161" s="207"/>
      <c r="HM161" s="207">
        <f t="shared" si="89"/>
        <v>0</v>
      </c>
      <c r="HN161" s="209">
        <v>2.73</v>
      </c>
      <c r="HO161" s="209">
        <f t="shared" si="77"/>
        <v>0</v>
      </c>
      <c r="HP161" s="207">
        <v>0</v>
      </c>
      <c r="HQ161" s="207"/>
      <c r="HR161" s="207">
        <f t="shared" si="90"/>
        <v>0</v>
      </c>
      <c r="HS161" s="209">
        <v>2.73</v>
      </c>
      <c r="HT161" s="209">
        <f t="shared" si="78"/>
        <v>0</v>
      </c>
      <c r="HU161" s="207">
        <v>0</v>
      </c>
      <c r="HV161" s="207"/>
      <c r="HW161" s="207">
        <f t="shared" si="91"/>
        <v>0</v>
      </c>
      <c r="HX161" s="209">
        <v>2.73</v>
      </c>
      <c r="HY161" s="209">
        <f t="shared" si="79"/>
        <v>0</v>
      </c>
      <c r="HZ161" s="207">
        <v>2</v>
      </c>
      <c r="IA161" s="209">
        <v>3890.25</v>
      </c>
      <c r="IB161" s="209">
        <f t="shared" si="80"/>
        <v>7780.5</v>
      </c>
      <c r="IC161" s="169">
        <v>25</v>
      </c>
      <c r="ID161" s="169">
        <v>8</v>
      </c>
      <c r="IE161" s="169">
        <f>IC161-(0.5*AX161)-ID161</f>
        <v>-4.5</v>
      </c>
      <c r="IF161" s="169" t="str">
        <f>IF(IE161&gt;0,"IN ROW","OUT OF ROW")</f>
        <v>OUT OF ROW</v>
      </c>
      <c r="IG161" s="165"/>
      <c r="IH161" s="165">
        <v>2</v>
      </c>
      <c r="II161" s="235">
        <f t="shared" si="92"/>
        <v>1</v>
      </c>
      <c r="IJ161" s="235">
        <f t="shared" si="93"/>
        <v>2</v>
      </c>
      <c r="IK161" s="235">
        <f t="shared" si="94"/>
        <v>3</v>
      </c>
      <c r="IL161" s="210"/>
      <c r="IM161" s="211">
        <f t="shared" si="83"/>
        <v>1861.8000000000002</v>
      </c>
      <c r="IN161" s="209">
        <v>7500</v>
      </c>
      <c r="IO161" s="212">
        <f t="shared" si="81"/>
        <v>1</v>
      </c>
      <c r="IP161" s="209">
        <f t="shared" si="84"/>
        <v>17608.5</v>
      </c>
      <c r="IQ161" s="209">
        <v>10000</v>
      </c>
      <c r="IR161" s="212">
        <f t="shared" si="82"/>
        <v>2</v>
      </c>
      <c r="IS161" s="213" t="s">
        <v>5641</v>
      </c>
      <c r="IT161" s="291"/>
      <c r="IV161" s="66">
        <v>96726</v>
      </c>
      <c r="IW161" s="66" t="s">
        <v>5642</v>
      </c>
    </row>
    <row r="162" spans="1:257" x14ac:dyDescent="0.4">
      <c r="A162" s="158">
        <f t="shared" si="87"/>
        <v>6</v>
      </c>
      <c r="B162" s="156" t="s">
        <v>35</v>
      </c>
      <c r="C162" s="156">
        <v>4</v>
      </c>
      <c r="D162" s="156">
        <v>97117</v>
      </c>
      <c r="E162" s="251">
        <v>13122</v>
      </c>
      <c r="F162" s="203">
        <v>20040801800428</v>
      </c>
      <c r="G162" s="251">
        <v>1</v>
      </c>
      <c r="H162" s="156"/>
      <c r="I162" s="156" t="s">
        <v>36</v>
      </c>
      <c r="J162" s="158" t="s">
        <v>65</v>
      </c>
      <c r="K162" s="158"/>
      <c r="L162" s="158" t="s">
        <v>67</v>
      </c>
      <c r="M162" s="158">
        <v>20143580160</v>
      </c>
      <c r="N162" s="205">
        <v>65</v>
      </c>
      <c r="O162" s="158">
        <v>85</v>
      </c>
      <c r="P162" s="203" t="s">
        <v>5399</v>
      </c>
      <c r="Q162" s="158">
        <v>52</v>
      </c>
      <c r="R162" s="158"/>
      <c r="S162" s="158"/>
      <c r="T162" s="158"/>
      <c r="U162" s="158"/>
      <c r="V162" s="367"/>
      <c r="W162" s="366"/>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t="s">
        <v>5364</v>
      </c>
      <c r="AU162" s="205">
        <v>65</v>
      </c>
      <c r="AV162" s="205">
        <v>20</v>
      </c>
      <c r="AW162" s="205">
        <f t="shared" si="67"/>
        <v>85</v>
      </c>
      <c r="AX162" s="205" t="s">
        <v>5399</v>
      </c>
      <c r="AY162" s="226">
        <v>28</v>
      </c>
      <c r="AZ162" s="205">
        <v>24</v>
      </c>
      <c r="BA162" s="205">
        <f t="shared" si="68"/>
        <v>52</v>
      </c>
      <c r="BB162" s="205"/>
      <c r="BC162" s="207">
        <v>1.0000000000000001E-17</v>
      </c>
      <c r="BD162" s="207">
        <v>9.9999999999999997E-29</v>
      </c>
      <c r="BE162" s="207">
        <v>1.0000000000000001E-30</v>
      </c>
      <c r="BF162" s="207">
        <v>2</v>
      </c>
      <c r="BG162" s="207">
        <v>1.0000000000000001E-17</v>
      </c>
      <c r="BH162" s="207"/>
      <c r="BI162" s="207"/>
      <c r="BJ162" s="207"/>
      <c r="BK162" s="207"/>
      <c r="BL162" s="208">
        <v>0</v>
      </c>
      <c r="BM162" s="209">
        <v>249.45</v>
      </c>
      <c r="BN162" s="209">
        <f t="shared" si="69"/>
        <v>0</v>
      </c>
      <c r="BO162" s="207"/>
      <c r="BP162" s="207"/>
      <c r="BQ162" s="207"/>
      <c r="BR162" s="207"/>
      <c r="BS162" s="207"/>
      <c r="BT162" s="207"/>
      <c r="BU162" s="207"/>
      <c r="BV162" s="207"/>
      <c r="BW162" s="207"/>
      <c r="BX162" s="207"/>
      <c r="BY162" s="207"/>
      <c r="BZ162" s="207"/>
      <c r="CA162" s="207"/>
      <c r="CB162" s="207"/>
      <c r="CC162" s="207"/>
      <c r="CD162" s="207"/>
      <c r="CE162" s="207"/>
      <c r="CF162" s="207">
        <v>1.0000000000000001E-17</v>
      </c>
      <c r="CG162" s="207"/>
      <c r="CH162" s="207"/>
      <c r="CI162" s="207"/>
      <c r="CJ162" s="207"/>
      <c r="CK162" s="207">
        <v>0</v>
      </c>
      <c r="CL162" s="209">
        <v>477.3</v>
      </c>
      <c r="CM162" s="209">
        <f t="shared" si="70"/>
        <v>0</v>
      </c>
      <c r="CN162" s="207"/>
      <c r="CO162" s="207"/>
      <c r="CP162" s="207"/>
      <c r="CQ162" s="207"/>
      <c r="CR162" s="207"/>
      <c r="CS162" s="207"/>
      <c r="CT162" s="207"/>
      <c r="CU162" s="207"/>
      <c r="CV162" s="207"/>
      <c r="CW162" s="207"/>
      <c r="CX162" s="207"/>
      <c r="CY162" s="207"/>
      <c r="CZ162" s="207"/>
      <c r="DA162" s="207"/>
      <c r="DB162" s="207"/>
      <c r="DC162" s="207"/>
      <c r="DD162" s="207"/>
      <c r="DE162" s="207">
        <v>0.25</v>
      </c>
      <c r="DF162" s="207">
        <v>1</v>
      </c>
      <c r="DG162" s="207">
        <v>4</v>
      </c>
      <c r="DH162" s="207"/>
      <c r="DI162" s="207" t="s">
        <v>5643</v>
      </c>
      <c r="DJ162" s="207">
        <f>AW162</f>
        <v>85</v>
      </c>
      <c r="DK162" s="209">
        <v>120.88</v>
      </c>
      <c r="DL162" s="209">
        <f t="shared" si="71"/>
        <v>10274.799999999999</v>
      </c>
      <c r="DM162" s="207"/>
      <c r="DN162" s="207"/>
      <c r="DO162" s="207">
        <f>+DJ162</f>
        <v>85</v>
      </c>
      <c r="DP162" s="207"/>
      <c r="DQ162" s="207"/>
      <c r="DR162" s="207"/>
      <c r="DS162" s="207"/>
      <c r="DT162" s="207"/>
      <c r="DU162" s="207"/>
      <c r="DV162" s="207"/>
      <c r="DW162" s="207"/>
      <c r="DX162" s="207"/>
      <c r="DY162" s="207"/>
      <c r="DZ162" s="207"/>
      <c r="EA162" s="207"/>
      <c r="EB162" s="207"/>
      <c r="EC162" s="207"/>
      <c r="ED162" s="207">
        <v>1.0000000000000001E-17</v>
      </c>
      <c r="EE162" s="207"/>
      <c r="EF162" s="207"/>
      <c r="EG162" s="207"/>
      <c r="EH162" s="207"/>
      <c r="EI162" s="207">
        <v>0</v>
      </c>
      <c r="EJ162" s="209">
        <v>191.55</v>
      </c>
      <c r="EK162" s="209">
        <f t="shared" si="72"/>
        <v>0</v>
      </c>
      <c r="EL162" s="207"/>
      <c r="EM162" s="207"/>
      <c r="EN162" s="207"/>
      <c r="EO162" s="207"/>
      <c r="EP162" s="207"/>
      <c r="EQ162" s="207"/>
      <c r="ER162" s="207"/>
      <c r="ES162" s="207"/>
      <c r="ET162" s="207"/>
      <c r="EU162" s="207"/>
      <c r="EV162" s="207"/>
      <c r="EW162" s="207"/>
      <c r="EX162" s="207"/>
      <c r="EY162" s="207"/>
      <c r="EZ162" s="207"/>
      <c r="FA162" s="207"/>
      <c r="FB162" s="207"/>
      <c r="FC162" s="207">
        <v>1.0000000000000001E-17</v>
      </c>
      <c r="FD162" s="207"/>
      <c r="FE162" s="207"/>
      <c r="FF162" s="207"/>
      <c r="FG162" s="207"/>
      <c r="FH162" s="207">
        <v>0</v>
      </c>
      <c r="FI162" s="209">
        <v>32.1</v>
      </c>
      <c r="FJ162" s="209">
        <f t="shared" si="73"/>
        <v>0</v>
      </c>
      <c r="FK162" s="207"/>
      <c r="FL162" s="207"/>
      <c r="FM162" s="207"/>
      <c r="FN162" s="207">
        <v>1.0000000000000001E-17</v>
      </c>
      <c r="FO162" s="207"/>
      <c r="FP162" s="207"/>
      <c r="FQ162" s="207"/>
      <c r="FR162" s="207"/>
      <c r="FS162" s="207">
        <v>0</v>
      </c>
      <c r="FT162" s="209">
        <v>25.68</v>
      </c>
      <c r="FU162" s="209">
        <f t="shared" si="74"/>
        <v>0</v>
      </c>
      <c r="FV162" s="207"/>
      <c r="FW162" s="207"/>
      <c r="FX162" s="207"/>
      <c r="FY162" s="207">
        <v>1.0000000000000001E-17</v>
      </c>
      <c r="FZ162" s="207"/>
      <c r="GA162" s="207"/>
      <c r="GB162" s="207"/>
      <c r="GC162" s="207"/>
      <c r="GD162" s="207">
        <v>0</v>
      </c>
      <c r="GE162" s="209">
        <v>56.12</v>
      </c>
      <c r="GF162" s="209">
        <f t="shared" si="75"/>
        <v>0</v>
      </c>
      <c r="GG162" s="207"/>
      <c r="GH162" s="207"/>
      <c r="GI162" s="207"/>
      <c r="GJ162" s="207"/>
      <c r="GK162" s="207"/>
      <c r="GL162" s="207"/>
      <c r="GM162" s="207"/>
      <c r="GN162" s="207"/>
      <c r="GO162" s="207"/>
      <c r="GP162" s="207"/>
      <c r="GQ162" s="207"/>
      <c r="GR162" s="207"/>
      <c r="GS162" s="207"/>
      <c r="GT162" s="207"/>
      <c r="GU162" s="207"/>
      <c r="GV162" s="207"/>
      <c r="GW162" s="207"/>
      <c r="GX162" s="207" t="s">
        <v>918</v>
      </c>
      <c r="GY162" s="207">
        <v>0</v>
      </c>
      <c r="GZ162" s="207" t="s">
        <v>918</v>
      </c>
      <c r="HA162" s="207">
        <v>0</v>
      </c>
      <c r="HB162" s="207">
        <v>0</v>
      </c>
      <c r="HC162" s="229">
        <v>1</v>
      </c>
      <c r="HD162" s="207">
        <f t="shared" si="86"/>
        <v>400</v>
      </c>
      <c r="HE162" s="207">
        <v>0</v>
      </c>
      <c r="HF162" s="207"/>
      <c r="HG162" s="207"/>
      <c r="HH162" s="207">
        <f t="shared" si="88"/>
        <v>0</v>
      </c>
      <c r="HI162" s="209">
        <v>2.73</v>
      </c>
      <c r="HJ162" s="209">
        <f t="shared" si="76"/>
        <v>0</v>
      </c>
      <c r="HK162" s="207">
        <v>1</v>
      </c>
      <c r="HL162" s="207"/>
      <c r="HM162" s="207">
        <f t="shared" si="89"/>
        <v>400</v>
      </c>
      <c r="HN162" s="209">
        <v>2.73</v>
      </c>
      <c r="HO162" s="209">
        <f t="shared" si="77"/>
        <v>1092</v>
      </c>
      <c r="HP162" s="207">
        <v>0</v>
      </c>
      <c r="HQ162" s="207"/>
      <c r="HR162" s="207">
        <f t="shared" si="90"/>
        <v>0</v>
      </c>
      <c r="HS162" s="209">
        <v>2.73</v>
      </c>
      <c r="HT162" s="209">
        <f t="shared" si="78"/>
        <v>0</v>
      </c>
      <c r="HU162" s="207">
        <v>0</v>
      </c>
      <c r="HV162" s="207"/>
      <c r="HW162" s="207">
        <f t="shared" si="91"/>
        <v>0</v>
      </c>
      <c r="HX162" s="209">
        <v>2.73</v>
      </c>
      <c r="HY162" s="209">
        <f t="shared" si="79"/>
        <v>0</v>
      </c>
      <c r="HZ162" s="207">
        <v>1</v>
      </c>
      <c r="IA162" s="209">
        <v>3890.25</v>
      </c>
      <c r="IB162" s="209">
        <f t="shared" si="80"/>
        <v>3890.25</v>
      </c>
      <c r="IC162" s="169"/>
      <c r="ID162" s="169"/>
      <c r="IE162" s="169"/>
      <c r="IF162" s="169"/>
      <c r="IG162" s="165"/>
      <c r="IH162" s="165">
        <v>10</v>
      </c>
      <c r="II162" s="235">
        <f t="shared" si="92"/>
        <v>1</v>
      </c>
      <c r="IJ162" s="235">
        <f t="shared" si="93"/>
        <v>1</v>
      </c>
      <c r="IK162" s="235">
        <f t="shared" si="94"/>
        <v>2</v>
      </c>
      <c r="IL162" s="210"/>
      <c r="IM162" s="211">
        <f t="shared" si="83"/>
        <v>10274.799999999999</v>
      </c>
      <c r="IN162" s="209">
        <v>7500</v>
      </c>
      <c r="IO162" s="212">
        <f t="shared" si="81"/>
        <v>2</v>
      </c>
      <c r="IP162" s="209">
        <f t="shared" si="84"/>
        <v>4982.25</v>
      </c>
      <c r="IQ162" s="209">
        <v>10000</v>
      </c>
      <c r="IR162" s="212">
        <f t="shared" si="82"/>
        <v>1</v>
      </c>
      <c r="IS162" s="213" t="s">
        <v>5644</v>
      </c>
      <c r="IT162" s="291"/>
      <c r="IV162" s="66">
        <v>67514</v>
      </c>
      <c r="IW162" s="66" t="s">
        <v>5645</v>
      </c>
    </row>
    <row r="163" spans="1:257" x14ac:dyDescent="0.4">
      <c r="A163" s="158">
        <f t="shared" si="87"/>
        <v>7</v>
      </c>
      <c r="B163" s="156" t="s">
        <v>35</v>
      </c>
      <c r="C163" s="156">
        <v>25</v>
      </c>
      <c r="D163" s="251">
        <v>85095</v>
      </c>
      <c r="E163" s="374">
        <v>8831</v>
      </c>
      <c r="F163" s="225" t="s">
        <v>5646</v>
      </c>
      <c r="G163" s="251">
        <v>2</v>
      </c>
      <c r="H163" s="156"/>
      <c r="I163" s="156" t="s">
        <v>250</v>
      </c>
      <c r="J163" s="158" t="s">
        <v>251</v>
      </c>
      <c r="K163" s="158"/>
      <c r="L163" s="158" t="s">
        <v>253</v>
      </c>
      <c r="M163" s="158"/>
      <c r="N163" s="205">
        <v>21</v>
      </c>
      <c r="O163" s="158">
        <v>41</v>
      </c>
      <c r="P163" s="203" t="s">
        <v>5647</v>
      </c>
      <c r="Q163" s="158">
        <v>66</v>
      </c>
      <c r="R163" s="158"/>
      <c r="S163" s="158"/>
      <c r="T163" s="158"/>
      <c r="U163" s="158"/>
      <c r="V163" s="367"/>
      <c r="W163" s="366"/>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t="s">
        <v>5311</v>
      </c>
      <c r="AU163" s="205">
        <v>21</v>
      </c>
      <c r="AV163" s="205">
        <v>20</v>
      </c>
      <c r="AW163" s="205">
        <f t="shared" si="67"/>
        <v>41</v>
      </c>
      <c r="AX163" s="205" t="s">
        <v>5647</v>
      </c>
      <c r="AY163" s="226">
        <v>42</v>
      </c>
      <c r="AZ163" s="205">
        <v>24</v>
      </c>
      <c r="BA163" s="205">
        <f t="shared" si="68"/>
        <v>66</v>
      </c>
      <c r="BB163" s="205"/>
      <c r="BC163" s="207">
        <v>1.0000000000000001E-17</v>
      </c>
      <c r="BD163" s="207">
        <v>9.9999999999999997E-29</v>
      </c>
      <c r="BE163" s="207">
        <v>1.0000000000000001E-30</v>
      </c>
      <c r="BF163" s="207">
        <v>0</v>
      </c>
      <c r="BG163" s="207">
        <v>1.0000000000000001E-17</v>
      </c>
      <c r="BH163" s="207"/>
      <c r="BI163" s="207"/>
      <c r="BJ163" s="207"/>
      <c r="BK163" s="207"/>
      <c r="BL163" s="208">
        <v>0</v>
      </c>
      <c r="BM163" s="209">
        <v>249.45</v>
      </c>
      <c r="BN163" s="209">
        <f t="shared" si="69"/>
        <v>0</v>
      </c>
      <c r="BO163" s="207"/>
      <c r="BP163" s="207"/>
      <c r="BQ163" s="207"/>
      <c r="BR163" s="207"/>
      <c r="BS163" s="207"/>
      <c r="BT163" s="207"/>
      <c r="BU163" s="207"/>
      <c r="BV163" s="207"/>
      <c r="BW163" s="207"/>
      <c r="BX163" s="207"/>
      <c r="BY163" s="207"/>
      <c r="BZ163" s="207"/>
      <c r="CA163" s="207"/>
      <c r="CB163" s="207"/>
      <c r="CC163" s="207"/>
      <c r="CD163" s="207"/>
      <c r="CE163" s="207"/>
      <c r="CF163" s="207">
        <v>1.0000000000000001E-17</v>
      </c>
      <c r="CG163" s="207"/>
      <c r="CH163" s="207"/>
      <c r="CI163" s="207"/>
      <c r="CJ163" s="207"/>
      <c r="CK163" s="207">
        <v>0</v>
      </c>
      <c r="CL163" s="209">
        <v>477.3</v>
      </c>
      <c r="CM163" s="209">
        <f t="shared" si="70"/>
        <v>0</v>
      </c>
      <c r="CN163" s="207"/>
      <c r="CO163" s="207"/>
      <c r="CP163" s="207"/>
      <c r="CQ163" s="207"/>
      <c r="CR163" s="207"/>
      <c r="CS163" s="207"/>
      <c r="CT163" s="207"/>
      <c r="CU163" s="207"/>
      <c r="CV163" s="207"/>
      <c r="CW163" s="207"/>
      <c r="CX163" s="207"/>
      <c r="CY163" s="207"/>
      <c r="CZ163" s="207"/>
      <c r="DA163" s="207"/>
      <c r="DB163" s="207"/>
      <c r="DC163" s="207"/>
      <c r="DD163" s="207"/>
      <c r="DE163" s="207">
        <v>1.0000000000000001E-17</v>
      </c>
      <c r="DF163" s="207"/>
      <c r="DG163" s="207"/>
      <c r="DH163" s="207"/>
      <c r="DI163" s="207"/>
      <c r="DJ163" s="207">
        <v>0</v>
      </c>
      <c r="DK163" s="209">
        <v>120.88</v>
      </c>
      <c r="DL163" s="209">
        <f t="shared" si="71"/>
        <v>0</v>
      </c>
      <c r="DM163" s="207"/>
      <c r="DN163" s="207"/>
      <c r="DO163" s="207"/>
      <c r="DP163" s="207"/>
      <c r="DQ163" s="207"/>
      <c r="DR163" s="207"/>
      <c r="DS163" s="207"/>
      <c r="DT163" s="207"/>
      <c r="DU163" s="207"/>
      <c r="DV163" s="207"/>
      <c r="DW163" s="207"/>
      <c r="DX163" s="207"/>
      <c r="DY163" s="207"/>
      <c r="DZ163" s="207" t="s">
        <v>4980</v>
      </c>
      <c r="EA163" s="207"/>
      <c r="EB163" s="207"/>
      <c r="EC163" s="207"/>
      <c r="ED163" s="207">
        <v>1.0000000000000001E-17</v>
      </c>
      <c r="EE163" s="207"/>
      <c r="EF163" s="207"/>
      <c r="EG163" s="207"/>
      <c r="EH163" s="207"/>
      <c r="EI163" s="207">
        <v>0</v>
      </c>
      <c r="EJ163" s="209">
        <v>191.55</v>
      </c>
      <c r="EK163" s="209">
        <f t="shared" si="72"/>
        <v>0</v>
      </c>
      <c r="EL163" s="207"/>
      <c r="EM163" s="207"/>
      <c r="EN163" s="207"/>
      <c r="EO163" s="207"/>
      <c r="EP163" s="207"/>
      <c r="EQ163" s="207"/>
      <c r="ER163" s="207"/>
      <c r="ES163" s="207"/>
      <c r="ET163" s="207"/>
      <c r="EU163" s="207"/>
      <c r="EV163" s="207"/>
      <c r="EW163" s="207"/>
      <c r="EX163" s="207"/>
      <c r="EY163" s="207"/>
      <c r="EZ163" s="207"/>
      <c r="FA163" s="207"/>
      <c r="FB163" s="207"/>
      <c r="FC163" s="207">
        <v>1.0000000000000001E-17</v>
      </c>
      <c r="FD163" s="207"/>
      <c r="FE163" s="207"/>
      <c r="FF163" s="207"/>
      <c r="FG163" s="207"/>
      <c r="FH163" s="207">
        <v>0</v>
      </c>
      <c r="FI163" s="209">
        <v>32.1</v>
      </c>
      <c r="FJ163" s="209">
        <f t="shared" si="73"/>
        <v>0</v>
      </c>
      <c r="FK163" s="207"/>
      <c r="FL163" s="207"/>
      <c r="FM163" s="207"/>
      <c r="FN163" s="207">
        <v>1.0000000000000001E-17</v>
      </c>
      <c r="FO163" s="207"/>
      <c r="FP163" s="207"/>
      <c r="FQ163" s="207"/>
      <c r="FR163" s="207"/>
      <c r="FS163" s="207">
        <v>0</v>
      </c>
      <c r="FT163" s="209">
        <v>25.68</v>
      </c>
      <c r="FU163" s="209">
        <f t="shared" si="74"/>
        <v>0</v>
      </c>
      <c r="FV163" s="207"/>
      <c r="FW163" s="207"/>
      <c r="FX163" s="207"/>
      <c r="FY163" s="207">
        <v>1.0000000000000001E-17</v>
      </c>
      <c r="FZ163" s="207"/>
      <c r="GA163" s="207"/>
      <c r="GB163" s="207"/>
      <c r="GC163" s="207"/>
      <c r="GD163" s="207">
        <v>0</v>
      </c>
      <c r="GE163" s="209">
        <v>56.12</v>
      </c>
      <c r="GF163" s="209">
        <f t="shared" si="75"/>
        <v>0</v>
      </c>
      <c r="GG163" s="207"/>
      <c r="GH163" s="207"/>
      <c r="GI163" s="207"/>
      <c r="GJ163" s="207"/>
      <c r="GK163" s="207"/>
      <c r="GL163" s="207"/>
      <c r="GM163" s="207"/>
      <c r="GN163" s="207"/>
      <c r="GO163" s="207"/>
      <c r="GP163" s="207"/>
      <c r="GQ163" s="207"/>
      <c r="GR163" s="207"/>
      <c r="GS163" s="207"/>
      <c r="GT163" s="207"/>
      <c r="GU163" s="207"/>
      <c r="GV163" s="207"/>
      <c r="GW163" s="207"/>
      <c r="GX163" s="207" t="s">
        <v>918</v>
      </c>
      <c r="GY163" s="207">
        <v>0</v>
      </c>
      <c r="GZ163" s="207" t="s">
        <v>918</v>
      </c>
      <c r="HA163" s="207">
        <v>0</v>
      </c>
      <c r="HB163" s="207">
        <v>0</v>
      </c>
      <c r="HC163" s="229">
        <v>0</v>
      </c>
      <c r="HD163" s="207">
        <f t="shared" si="86"/>
        <v>0</v>
      </c>
      <c r="HE163" s="207">
        <v>0</v>
      </c>
      <c r="HF163" s="207"/>
      <c r="HG163" s="207"/>
      <c r="HH163" s="207">
        <f t="shared" si="88"/>
        <v>0</v>
      </c>
      <c r="HI163" s="209">
        <v>2.73</v>
      </c>
      <c r="HJ163" s="209">
        <f t="shared" si="76"/>
        <v>0</v>
      </c>
      <c r="HK163" s="207">
        <v>0</v>
      </c>
      <c r="HL163" s="207"/>
      <c r="HM163" s="207">
        <f t="shared" si="89"/>
        <v>0</v>
      </c>
      <c r="HN163" s="209">
        <v>2.73</v>
      </c>
      <c r="HO163" s="209">
        <f t="shared" si="77"/>
        <v>0</v>
      </c>
      <c r="HP163" s="207">
        <v>0</v>
      </c>
      <c r="HQ163" s="207"/>
      <c r="HR163" s="207">
        <f t="shared" si="90"/>
        <v>0</v>
      </c>
      <c r="HS163" s="209">
        <v>2.73</v>
      </c>
      <c r="HT163" s="209">
        <f t="shared" si="78"/>
        <v>0</v>
      </c>
      <c r="HU163" s="207">
        <v>0</v>
      </c>
      <c r="HV163" s="207"/>
      <c r="HW163" s="207">
        <f t="shared" si="91"/>
        <v>0</v>
      </c>
      <c r="HX163" s="209">
        <v>2.73</v>
      </c>
      <c r="HY163" s="209">
        <f t="shared" si="79"/>
        <v>0</v>
      </c>
      <c r="HZ163" s="207">
        <v>0</v>
      </c>
      <c r="IA163" s="209">
        <v>3890.25</v>
      </c>
      <c r="IB163" s="209">
        <f t="shared" si="80"/>
        <v>0</v>
      </c>
      <c r="IC163" s="169"/>
      <c r="ID163" s="169"/>
      <c r="IE163" s="169"/>
      <c r="IF163" s="169"/>
      <c r="IG163" s="165"/>
      <c r="IH163" s="165">
        <v>30</v>
      </c>
      <c r="II163" s="234">
        <f t="shared" si="92"/>
        <v>0</v>
      </c>
      <c r="IJ163" s="234">
        <f t="shared" si="93"/>
        <v>0</v>
      </c>
      <c r="IK163" s="234">
        <f t="shared" si="94"/>
        <v>0</v>
      </c>
      <c r="IL163" s="210"/>
      <c r="IM163" s="211">
        <f t="shared" si="83"/>
        <v>0</v>
      </c>
      <c r="IN163" s="209">
        <v>7500</v>
      </c>
      <c r="IO163" s="212">
        <f t="shared" si="81"/>
        <v>0</v>
      </c>
      <c r="IP163" s="209">
        <f t="shared" si="84"/>
        <v>0</v>
      </c>
      <c r="IQ163" s="209">
        <v>10000</v>
      </c>
      <c r="IR163" s="212">
        <f t="shared" si="82"/>
        <v>0</v>
      </c>
      <c r="IS163" s="213" t="s">
        <v>5641</v>
      </c>
      <c r="IT163" s="291"/>
      <c r="IV163" s="66">
        <v>96737</v>
      </c>
      <c r="IW163" s="66" t="s">
        <v>5648</v>
      </c>
    </row>
    <row r="164" spans="1:257" x14ac:dyDescent="0.4">
      <c r="A164" s="158">
        <f t="shared" si="87"/>
        <v>8</v>
      </c>
      <c r="B164" s="156" t="s">
        <v>35</v>
      </c>
      <c r="C164" s="231">
        <v>6</v>
      </c>
      <c r="D164" s="231">
        <v>89176</v>
      </c>
      <c r="E164" s="251">
        <v>13027</v>
      </c>
      <c r="F164" s="203">
        <v>20088601600750</v>
      </c>
      <c r="G164" s="251">
        <v>1</v>
      </c>
      <c r="H164" s="156"/>
      <c r="I164" s="156" t="s">
        <v>36</v>
      </c>
      <c r="J164" s="158" t="s">
        <v>92</v>
      </c>
      <c r="K164" s="158"/>
      <c r="L164" s="158" t="s">
        <v>94</v>
      </c>
      <c r="M164" s="158"/>
      <c r="N164" s="205">
        <v>72</v>
      </c>
      <c r="O164" s="158">
        <v>92</v>
      </c>
      <c r="P164" s="203" t="s">
        <v>5501</v>
      </c>
      <c r="Q164" s="158">
        <v>52</v>
      </c>
      <c r="R164" s="158"/>
      <c r="S164" s="158"/>
      <c r="T164" s="158"/>
      <c r="U164" s="158"/>
      <c r="V164" s="367"/>
      <c r="W164" s="366"/>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t="s">
        <v>5364</v>
      </c>
      <c r="AU164" s="205">
        <v>72</v>
      </c>
      <c r="AV164" s="205">
        <v>20</v>
      </c>
      <c r="AW164" s="205">
        <f t="shared" si="67"/>
        <v>92</v>
      </c>
      <c r="AX164" s="205" t="s">
        <v>5501</v>
      </c>
      <c r="AY164" s="226">
        <v>28</v>
      </c>
      <c r="AZ164" s="205">
        <v>24</v>
      </c>
      <c r="BA164" s="205">
        <f t="shared" si="68"/>
        <v>52</v>
      </c>
      <c r="BB164" s="205"/>
      <c r="BC164" s="207">
        <v>1.0000000000000001E-17</v>
      </c>
      <c r="BD164" s="207">
        <v>9.9999999999999997E-29</v>
      </c>
      <c r="BE164" s="207">
        <v>1.0000000000000001E-30</v>
      </c>
      <c r="BF164" s="207">
        <v>2</v>
      </c>
      <c r="BG164" s="207">
        <v>1.0000000000000001E-17</v>
      </c>
      <c r="BH164" s="207"/>
      <c r="BI164" s="207"/>
      <c r="BJ164" s="207"/>
      <c r="BK164" s="207"/>
      <c r="BL164" s="208">
        <v>0</v>
      </c>
      <c r="BM164" s="209">
        <v>249.45</v>
      </c>
      <c r="BN164" s="209">
        <f t="shared" si="69"/>
        <v>0</v>
      </c>
      <c r="BO164" s="207"/>
      <c r="BP164" s="207"/>
      <c r="BQ164" s="207"/>
      <c r="BR164" s="207"/>
      <c r="BS164" s="207"/>
      <c r="BT164" s="207"/>
      <c r="BU164" s="207"/>
      <c r="BV164" s="207"/>
      <c r="BW164" s="207"/>
      <c r="BX164" s="207"/>
      <c r="BY164" s="207"/>
      <c r="BZ164" s="207"/>
      <c r="CA164" s="207"/>
      <c r="CB164" s="207"/>
      <c r="CC164" s="207"/>
      <c r="CD164" s="207"/>
      <c r="CE164" s="207"/>
      <c r="CF164" s="207">
        <v>1.0000000000000001E-17</v>
      </c>
      <c r="CG164" s="207"/>
      <c r="CH164" s="207"/>
      <c r="CI164" s="207"/>
      <c r="CJ164" s="207"/>
      <c r="CK164" s="207">
        <v>0</v>
      </c>
      <c r="CL164" s="209">
        <v>477.3</v>
      </c>
      <c r="CM164" s="209">
        <f t="shared" si="70"/>
        <v>0</v>
      </c>
      <c r="CN164" s="207"/>
      <c r="CO164" s="207"/>
      <c r="CP164" s="207"/>
      <c r="CQ164" s="207"/>
      <c r="CR164" s="207"/>
      <c r="CS164" s="207"/>
      <c r="CT164" s="207"/>
      <c r="CU164" s="207"/>
      <c r="CV164" s="207"/>
      <c r="CW164" s="207"/>
      <c r="CX164" s="207"/>
      <c r="CY164" s="207"/>
      <c r="CZ164" s="207"/>
      <c r="DA164" s="207"/>
      <c r="DB164" s="207"/>
      <c r="DC164" s="207"/>
      <c r="DD164" s="207"/>
      <c r="DE164" s="207">
        <v>1.0000000000000001E-17</v>
      </c>
      <c r="DF164" s="207"/>
      <c r="DG164" s="207"/>
      <c r="DH164" s="207"/>
      <c r="DI164" s="207"/>
      <c r="DJ164" s="207">
        <v>0</v>
      </c>
      <c r="DK164" s="209">
        <v>120.88</v>
      </c>
      <c r="DL164" s="209">
        <f t="shared" si="71"/>
        <v>0</v>
      </c>
      <c r="DM164" s="207"/>
      <c r="DN164" s="207"/>
      <c r="DO164" s="207"/>
      <c r="DP164" s="207"/>
      <c r="DQ164" s="207"/>
      <c r="DR164" s="207"/>
      <c r="DS164" s="207"/>
      <c r="DT164" s="207"/>
      <c r="DU164" s="207"/>
      <c r="DV164" s="207"/>
      <c r="DW164" s="207"/>
      <c r="DX164" s="207"/>
      <c r="DY164" s="207"/>
      <c r="DZ164" s="207"/>
      <c r="EA164" s="207"/>
      <c r="EB164" s="207"/>
      <c r="EC164" s="207"/>
      <c r="ED164" s="207">
        <v>1.0000000000000001E-17</v>
      </c>
      <c r="EE164" s="207"/>
      <c r="EF164" s="207"/>
      <c r="EG164" s="207"/>
      <c r="EH164" s="207"/>
      <c r="EI164" s="207">
        <v>0</v>
      </c>
      <c r="EJ164" s="209">
        <v>191.55</v>
      </c>
      <c r="EK164" s="209">
        <f t="shared" si="72"/>
        <v>0</v>
      </c>
      <c r="EL164" s="207"/>
      <c r="EM164" s="207"/>
      <c r="EN164" s="207"/>
      <c r="EO164" s="207"/>
      <c r="EP164" s="207"/>
      <c r="EQ164" s="207"/>
      <c r="ER164" s="207"/>
      <c r="ES164" s="207"/>
      <c r="ET164" s="207"/>
      <c r="EU164" s="207"/>
      <c r="EV164" s="207"/>
      <c r="EW164" s="207"/>
      <c r="EX164" s="207"/>
      <c r="EY164" s="207"/>
      <c r="EZ164" s="207"/>
      <c r="FA164" s="207"/>
      <c r="FB164" s="207"/>
      <c r="FC164" s="207">
        <v>1.0000000000000001E-17</v>
      </c>
      <c r="FD164" s="207">
        <v>1</v>
      </c>
      <c r="FE164" s="207"/>
      <c r="FF164" s="207"/>
      <c r="FG164" s="207" t="s">
        <v>5649</v>
      </c>
      <c r="FH164" s="207">
        <f>AW164</f>
        <v>92</v>
      </c>
      <c r="FI164" s="209">
        <v>32.1</v>
      </c>
      <c r="FJ164" s="209">
        <f t="shared" si="73"/>
        <v>2953.2000000000003</v>
      </c>
      <c r="FK164" s="207"/>
      <c r="FL164" s="207"/>
      <c r="FM164" s="207"/>
      <c r="FN164" s="207">
        <v>1.0000000000000001E-17</v>
      </c>
      <c r="FO164" s="207"/>
      <c r="FP164" s="207"/>
      <c r="FQ164" s="207"/>
      <c r="FR164" s="207"/>
      <c r="FS164" s="207">
        <v>0</v>
      </c>
      <c r="FT164" s="209">
        <v>25.68</v>
      </c>
      <c r="FU164" s="209">
        <f t="shared" si="74"/>
        <v>0</v>
      </c>
      <c r="FV164" s="207"/>
      <c r="FW164" s="207"/>
      <c r="FX164" s="207"/>
      <c r="FY164" s="207">
        <v>1.0000000000000001E-17</v>
      </c>
      <c r="FZ164" s="207"/>
      <c r="GA164" s="207"/>
      <c r="GB164" s="207"/>
      <c r="GC164" s="207"/>
      <c r="GD164" s="207">
        <v>0</v>
      </c>
      <c r="GE164" s="209">
        <v>56.12</v>
      </c>
      <c r="GF164" s="209">
        <f t="shared" si="75"/>
        <v>0</v>
      </c>
      <c r="GG164" s="207"/>
      <c r="GH164" s="207"/>
      <c r="GI164" s="207"/>
      <c r="GJ164" s="207"/>
      <c r="GK164" s="207"/>
      <c r="GL164" s="207"/>
      <c r="GM164" s="207"/>
      <c r="GN164" s="207"/>
      <c r="GO164" s="207"/>
      <c r="GP164" s="207"/>
      <c r="GQ164" s="207"/>
      <c r="GR164" s="207"/>
      <c r="GS164" s="207"/>
      <c r="GT164" s="207"/>
      <c r="GU164" s="207"/>
      <c r="GV164" s="207"/>
      <c r="GW164" s="207"/>
      <c r="GX164" s="207" t="s">
        <v>918</v>
      </c>
      <c r="GY164" s="207">
        <v>0</v>
      </c>
      <c r="GZ164" s="207" t="s">
        <v>918</v>
      </c>
      <c r="HA164" s="207">
        <v>0</v>
      </c>
      <c r="HB164" s="207">
        <v>0</v>
      </c>
      <c r="HC164" s="229">
        <v>1</v>
      </c>
      <c r="HD164" s="207">
        <f t="shared" si="86"/>
        <v>3000</v>
      </c>
      <c r="HE164" s="207">
        <v>2</v>
      </c>
      <c r="HF164" s="207"/>
      <c r="HG164" s="207"/>
      <c r="HH164" s="207">
        <f t="shared" si="88"/>
        <v>1200</v>
      </c>
      <c r="HI164" s="209">
        <v>2.73</v>
      </c>
      <c r="HJ164" s="209">
        <f t="shared" si="76"/>
        <v>3276</v>
      </c>
      <c r="HK164" s="207">
        <v>2</v>
      </c>
      <c r="HL164" s="207"/>
      <c r="HM164" s="207">
        <f t="shared" si="89"/>
        <v>1200</v>
      </c>
      <c r="HN164" s="209">
        <v>2.73</v>
      </c>
      <c r="HO164" s="209">
        <f t="shared" si="77"/>
        <v>3276</v>
      </c>
      <c r="HP164" s="207">
        <v>1</v>
      </c>
      <c r="HQ164" s="207"/>
      <c r="HR164" s="207">
        <f t="shared" si="90"/>
        <v>600</v>
      </c>
      <c r="HS164" s="209">
        <v>2.73</v>
      </c>
      <c r="HT164" s="209">
        <f t="shared" si="78"/>
        <v>1638</v>
      </c>
      <c r="HU164" s="207">
        <v>0</v>
      </c>
      <c r="HV164" s="207"/>
      <c r="HW164" s="207">
        <f t="shared" si="91"/>
        <v>0</v>
      </c>
      <c r="HX164" s="209">
        <v>2.73</v>
      </c>
      <c r="HY164" s="209">
        <f t="shared" si="79"/>
        <v>0</v>
      </c>
      <c r="HZ164" s="207">
        <v>2</v>
      </c>
      <c r="IA164" s="209">
        <v>3890.25</v>
      </c>
      <c r="IB164" s="209">
        <f t="shared" si="80"/>
        <v>7780.5</v>
      </c>
      <c r="IC164" s="169"/>
      <c r="ID164" s="169"/>
      <c r="IE164" s="169"/>
      <c r="IF164" s="169"/>
      <c r="IG164" s="165"/>
      <c r="IH164" s="165">
        <v>12</v>
      </c>
      <c r="II164" s="235">
        <f t="shared" si="92"/>
        <v>1</v>
      </c>
      <c r="IJ164" s="235">
        <f t="shared" si="93"/>
        <v>2</v>
      </c>
      <c r="IK164" s="235">
        <f t="shared" si="94"/>
        <v>3</v>
      </c>
      <c r="IL164" s="210"/>
      <c r="IM164" s="211">
        <f t="shared" si="83"/>
        <v>2953.2000000000003</v>
      </c>
      <c r="IN164" s="209">
        <v>7500</v>
      </c>
      <c r="IO164" s="212">
        <f t="shared" si="81"/>
        <v>1</v>
      </c>
      <c r="IP164" s="209">
        <f t="shared" si="84"/>
        <v>15970.5</v>
      </c>
      <c r="IQ164" s="209">
        <v>10000</v>
      </c>
      <c r="IR164" s="212">
        <f t="shared" si="82"/>
        <v>2</v>
      </c>
      <c r="IS164" s="213" t="s">
        <v>5641</v>
      </c>
      <c r="IT164" s="291"/>
      <c r="IV164" s="66">
        <v>89023</v>
      </c>
      <c r="IW164" s="66" t="s">
        <v>5650</v>
      </c>
    </row>
    <row r="165" spans="1:257" x14ac:dyDescent="0.4">
      <c r="A165" s="158">
        <f t="shared" si="87"/>
        <v>9</v>
      </c>
      <c r="B165" s="156" t="s">
        <v>35</v>
      </c>
      <c r="C165" s="219">
        <v>29</v>
      </c>
      <c r="D165" s="370">
        <v>81359</v>
      </c>
      <c r="E165" s="376">
        <v>9577</v>
      </c>
      <c r="F165" s="225" t="s">
        <v>5651</v>
      </c>
      <c r="G165" s="251">
        <v>2</v>
      </c>
      <c r="H165" s="156"/>
      <c r="I165" s="156" t="s">
        <v>260</v>
      </c>
      <c r="J165" s="158" t="s">
        <v>286</v>
      </c>
      <c r="K165" s="158"/>
      <c r="L165" s="158" t="s">
        <v>291</v>
      </c>
      <c r="M165" s="158"/>
      <c r="N165" s="205">
        <v>29</v>
      </c>
      <c r="O165" s="158">
        <v>49</v>
      </c>
      <c r="P165" s="203" t="s">
        <v>5296</v>
      </c>
      <c r="Q165" s="158">
        <v>52</v>
      </c>
      <c r="R165" s="158"/>
      <c r="S165" s="158"/>
      <c r="T165" s="158"/>
      <c r="U165" s="158"/>
      <c r="V165" s="367"/>
      <c r="W165" s="366"/>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t="s">
        <v>5369</v>
      </c>
      <c r="AU165" s="205">
        <v>29</v>
      </c>
      <c r="AV165" s="205">
        <v>20</v>
      </c>
      <c r="AW165" s="205">
        <f t="shared" si="67"/>
        <v>49</v>
      </c>
      <c r="AX165" s="205" t="s">
        <v>5296</v>
      </c>
      <c r="AY165" s="226">
        <v>28</v>
      </c>
      <c r="AZ165" s="205">
        <v>24</v>
      </c>
      <c r="BA165" s="205">
        <f t="shared" si="68"/>
        <v>52</v>
      </c>
      <c r="BB165" s="205"/>
      <c r="BC165" s="207">
        <v>1.0000000000000001E-17</v>
      </c>
      <c r="BD165" s="207">
        <v>9.9999999999999997E-29</v>
      </c>
      <c r="BE165" s="207">
        <v>1.0000000000000001E-30</v>
      </c>
      <c r="BF165" s="207">
        <v>0</v>
      </c>
      <c r="BG165" s="207">
        <v>1.0000000000000001E-17</v>
      </c>
      <c r="BH165" s="207"/>
      <c r="BI165" s="207"/>
      <c r="BJ165" s="207"/>
      <c r="BK165" s="207"/>
      <c r="BL165" s="208">
        <v>0</v>
      </c>
      <c r="BM165" s="209">
        <v>249.45</v>
      </c>
      <c r="BN165" s="209">
        <f t="shared" si="69"/>
        <v>0</v>
      </c>
      <c r="BO165" s="207"/>
      <c r="BP165" s="207"/>
      <c r="BQ165" s="207"/>
      <c r="BR165" s="207"/>
      <c r="BS165" s="207"/>
      <c r="BT165" s="207"/>
      <c r="BU165" s="207"/>
      <c r="BV165" s="207"/>
      <c r="BW165" s="207"/>
      <c r="BX165" s="207"/>
      <c r="BY165" s="207"/>
      <c r="BZ165" s="207"/>
      <c r="CA165" s="207"/>
      <c r="CB165" s="207"/>
      <c r="CC165" s="207"/>
      <c r="CD165" s="207"/>
      <c r="CE165" s="207"/>
      <c r="CF165" s="207">
        <v>1.0000000000000001E-17</v>
      </c>
      <c r="CG165" s="207"/>
      <c r="CH165" s="207"/>
      <c r="CI165" s="207"/>
      <c r="CJ165" s="207"/>
      <c r="CK165" s="207">
        <v>0</v>
      </c>
      <c r="CL165" s="209">
        <v>477.3</v>
      </c>
      <c r="CM165" s="209">
        <f t="shared" si="70"/>
        <v>0</v>
      </c>
      <c r="CN165" s="207"/>
      <c r="CO165" s="207"/>
      <c r="CP165" s="207"/>
      <c r="CQ165" s="207"/>
      <c r="CR165" s="207"/>
      <c r="CS165" s="207"/>
      <c r="CT165" s="207"/>
      <c r="CU165" s="207"/>
      <c r="CV165" s="207"/>
      <c r="CW165" s="207"/>
      <c r="CX165" s="207"/>
      <c r="CY165" s="207"/>
      <c r="CZ165" s="207"/>
      <c r="DA165" s="207"/>
      <c r="DB165" s="207"/>
      <c r="DC165" s="207"/>
      <c r="DD165" s="207"/>
      <c r="DE165" s="207">
        <v>1.0000000000000001E-17</v>
      </c>
      <c r="DF165" s="207"/>
      <c r="DG165" s="207"/>
      <c r="DH165" s="207"/>
      <c r="DI165" s="207"/>
      <c r="DJ165" s="207">
        <v>0</v>
      </c>
      <c r="DK165" s="209">
        <v>120.88</v>
      </c>
      <c r="DL165" s="209">
        <f t="shared" si="71"/>
        <v>0</v>
      </c>
      <c r="DM165" s="207"/>
      <c r="DN165" s="207"/>
      <c r="DO165" s="207"/>
      <c r="DP165" s="207"/>
      <c r="DQ165" s="207"/>
      <c r="DR165" s="207"/>
      <c r="DS165" s="207"/>
      <c r="DT165" s="207"/>
      <c r="DU165" s="207"/>
      <c r="DV165" s="207"/>
      <c r="DW165" s="207"/>
      <c r="DX165" s="207"/>
      <c r="DY165" s="207" t="s">
        <v>4980</v>
      </c>
      <c r="DZ165" s="207"/>
      <c r="EA165" s="207"/>
      <c r="EB165" s="207"/>
      <c r="EC165" s="207"/>
      <c r="ED165" s="207">
        <v>1.0000000000000001E-17</v>
      </c>
      <c r="EE165" s="207"/>
      <c r="EF165" s="207"/>
      <c r="EG165" s="207"/>
      <c r="EH165" s="207"/>
      <c r="EI165" s="207">
        <v>0</v>
      </c>
      <c r="EJ165" s="209">
        <v>191.55</v>
      </c>
      <c r="EK165" s="209">
        <f t="shared" si="72"/>
        <v>0</v>
      </c>
      <c r="EL165" s="207"/>
      <c r="EM165" s="207"/>
      <c r="EN165" s="207"/>
      <c r="EO165" s="207"/>
      <c r="EP165" s="207"/>
      <c r="EQ165" s="207"/>
      <c r="ER165" s="207"/>
      <c r="ES165" s="207"/>
      <c r="ET165" s="207"/>
      <c r="EU165" s="207"/>
      <c r="EV165" s="207"/>
      <c r="EW165" s="207"/>
      <c r="EX165" s="207"/>
      <c r="EY165" s="207"/>
      <c r="EZ165" s="207"/>
      <c r="FA165" s="207"/>
      <c r="FB165" s="207"/>
      <c r="FC165" s="207">
        <v>1.0000000000000001E-17</v>
      </c>
      <c r="FD165" s="207"/>
      <c r="FE165" s="207"/>
      <c r="FF165" s="207"/>
      <c r="FG165" s="207"/>
      <c r="FH165" s="207">
        <v>0</v>
      </c>
      <c r="FI165" s="209">
        <v>32.1</v>
      </c>
      <c r="FJ165" s="209">
        <f t="shared" si="73"/>
        <v>0</v>
      </c>
      <c r="FK165" s="207"/>
      <c r="FL165" s="207"/>
      <c r="FM165" s="207"/>
      <c r="FN165" s="207">
        <v>1.0000000000000001E-17</v>
      </c>
      <c r="FO165" s="207"/>
      <c r="FP165" s="207"/>
      <c r="FQ165" s="207"/>
      <c r="FR165" s="207"/>
      <c r="FS165" s="207">
        <v>0</v>
      </c>
      <c r="FT165" s="209">
        <v>25.68</v>
      </c>
      <c r="FU165" s="209">
        <f t="shared" si="74"/>
        <v>0</v>
      </c>
      <c r="FV165" s="207"/>
      <c r="FW165" s="207"/>
      <c r="FX165" s="207"/>
      <c r="FY165" s="207">
        <v>1.0000000000000001E-17</v>
      </c>
      <c r="FZ165" s="207"/>
      <c r="GA165" s="207"/>
      <c r="GB165" s="207"/>
      <c r="GC165" s="207"/>
      <c r="GD165" s="207">
        <v>0</v>
      </c>
      <c r="GE165" s="209">
        <v>56.12</v>
      </c>
      <c r="GF165" s="209">
        <f t="shared" si="75"/>
        <v>0</v>
      </c>
      <c r="GG165" s="207"/>
      <c r="GH165" s="207"/>
      <c r="GI165" s="207"/>
      <c r="GJ165" s="207"/>
      <c r="GK165" s="207"/>
      <c r="GL165" s="207"/>
      <c r="GM165" s="207"/>
      <c r="GN165" s="207"/>
      <c r="GO165" s="207"/>
      <c r="GP165" s="207"/>
      <c r="GQ165" s="207"/>
      <c r="GR165" s="207"/>
      <c r="GS165" s="207"/>
      <c r="GT165" s="207"/>
      <c r="GU165" s="207"/>
      <c r="GV165" s="207"/>
      <c r="GW165" s="207"/>
      <c r="GX165" s="207" t="s">
        <v>918</v>
      </c>
      <c r="GY165" s="207">
        <v>0</v>
      </c>
      <c r="GZ165" s="207" t="s">
        <v>918</v>
      </c>
      <c r="HA165" s="207">
        <v>0</v>
      </c>
      <c r="HB165" s="207">
        <v>0</v>
      </c>
      <c r="HC165" s="229">
        <v>0</v>
      </c>
      <c r="HD165" s="207">
        <f t="shared" si="86"/>
        <v>0</v>
      </c>
      <c r="HE165" s="207">
        <v>0</v>
      </c>
      <c r="HF165" s="207"/>
      <c r="HG165" s="207"/>
      <c r="HH165" s="207">
        <f t="shared" si="88"/>
        <v>0</v>
      </c>
      <c r="HI165" s="209">
        <v>2.73</v>
      </c>
      <c r="HJ165" s="209">
        <f t="shared" si="76"/>
        <v>0</v>
      </c>
      <c r="HK165" s="207">
        <v>0</v>
      </c>
      <c r="HL165" s="207"/>
      <c r="HM165" s="207">
        <f t="shared" si="89"/>
        <v>0</v>
      </c>
      <c r="HN165" s="209">
        <v>2.73</v>
      </c>
      <c r="HO165" s="209">
        <f t="shared" si="77"/>
        <v>0</v>
      </c>
      <c r="HP165" s="207">
        <v>0</v>
      </c>
      <c r="HQ165" s="207"/>
      <c r="HR165" s="207">
        <f t="shared" si="90"/>
        <v>0</v>
      </c>
      <c r="HS165" s="209">
        <v>2.73</v>
      </c>
      <c r="HT165" s="209">
        <f t="shared" si="78"/>
        <v>0</v>
      </c>
      <c r="HU165" s="207">
        <v>0</v>
      </c>
      <c r="HV165" s="207"/>
      <c r="HW165" s="207">
        <f t="shared" si="91"/>
        <v>0</v>
      </c>
      <c r="HX165" s="209">
        <v>2.73</v>
      </c>
      <c r="HY165" s="209">
        <f t="shared" si="79"/>
        <v>0</v>
      </c>
      <c r="HZ165" s="207">
        <v>0</v>
      </c>
      <c r="IA165" s="209">
        <v>3890.25</v>
      </c>
      <c r="IB165" s="209">
        <f t="shared" si="80"/>
        <v>0</v>
      </c>
      <c r="IC165" s="169">
        <v>25</v>
      </c>
      <c r="ID165" s="169"/>
      <c r="IE165" s="169"/>
      <c r="IF165" s="169"/>
      <c r="IG165" s="165"/>
      <c r="IH165" s="165">
        <v>100</v>
      </c>
      <c r="II165" s="234">
        <f t="shared" si="92"/>
        <v>0</v>
      </c>
      <c r="IJ165" s="234">
        <f t="shared" si="93"/>
        <v>0</v>
      </c>
      <c r="IK165" s="234">
        <f t="shared" si="94"/>
        <v>0</v>
      </c>
      <c r="IL165" s="210"/>
      <c r="IM165" s="211">
        <f t="shared" si="83"/>
        <v>0</v>
      </c>
      <c r="IN165" s="209">
        <v>7500</v>
      </c>
      <c r="IO165" s="212">
        <f t="shared" si="81"/>
        <v>0</v>
      </c>
      <c r="IP165" s="209">
        <f t="shared" si="84"/>
        <v>0</v>
      </c>
      <c r="IQ165" s="209">
        <v>10000</v>
      </c>
      <c r="IR165" s="212">
        <f t="shared" si="82"/>
        <v>0</v>
      </c>
      <c r="IS165" s="213" t="s">
        <v>5641</v>
      </c>
      <c r="IT165" s="291"/>
      <c r="IV165" s="66">
        <v>9719</v>
      </c>
      <c r="IW165" s="66" t="s">
        <v>5652</v>
      </c>
    </row>
    <row r="166" spans="1:257" x14ac:dyDescent="0.4">
      <c r="A166" s="158">
        <f t="shared" si="87"/>
        <v>10</v>
      </c>
      <c r="B166" s="156" t="s">
        <v>35</v>
      </c>
      <c r="C166" s="156">
        <v>57</v>
      </c>
      <c r="D166" s="251">
        <v>78606</v>
      </c>
      <c r="E166" s="375">
        <v>25213</v>
      </c>
      <c r="F166" s="225" t="s">
        <v>5653</v>
      </c>
      <c r="G166" s="251">
        <v>2</v>
      </c>
      <c r="H166" s="156"/>
      <c r="I166" s="156" t="s">
        <v>582</v>
      </c>
      <c r="J166" s="158" t="s">
        <v>583</v>
      </c>
      <c r="K166" s="158"/>
      <c r="L166" s="158" t="s">
        <v>585</v>
      </c>
      <c r="M166" s="158"/>
      <c r="N166" s="205">
        <v>34</v>
      </c>
      <c r="O166" s="158">
        <v>54</v>
      </c>
      <c r="P166" s="203" t="s">
        <v>5501</v>
      </c>
      <c r="Q166" s="158">
        <v>64</v>
      </c>
      <c r="R166" s="158"/>
      <c r="S166" s="158"/>
      <c r="T166" s="158"/>
      <c r="U166" s="158"/>
      <c r="V166" s="367"/>
      <c r="W166" s="366"/>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t="s">
        <v>5654</v>
      </c>
      <c r="AU166" s="205">
        <v>34</v>
      </c>
      <c r="AV166" s="205">
        <v>20</v>
      </c>
      <c r="AW166" s="205">
        <f t="shared" si="67"/>
        <v>54</v>
      </c>
      <c r="AX166" s="205" t="s">
        <v>5501</v>
      </c>
      <c r="AY166" s="226">
        <v>40</v>
      </c>
      <c r="AZ166" s="205">
        <v>24</v>
      </c>
      <c r="BA166" s="205">
        <f t="shared" si="68"/>
        <v>64</v>
      </c>
      <c r="BB166" s="205"/>
      <c r="BC166" s="207">
        <v>1.0000000000000001E-17</v>
      </c>
      <c r="BD166" s="207">
        <v>9.9999999999999997E-29</v>
      </c>
      <c r="BE166" s="207">
        <v>1.0000000000000001E-30</v>
      </c>
      <c r="BF166" s="207">
        <v>0</v>
      </c>
      <c r="BG166" s="207">
        <v>1.0000000000000001E-17</v>
      </c>
      <c r="BH166" s="207"/>
      <c r="BI166" s="207"/>
      <c r="BJ166" s="207"/>
      <c r="BK166" s="207"/>
      <c r="BL166" s="208">
        <v>0</v>
      </c>
      <c r="BM166" s="209">
        <v>249.45</v>
      </c>
      <c r="BN166" s="209">
        <f t="shared" si="69"/>
        <v>0</v>
      </c>
      <c r="BO166" s="207"/>
      <c r="BP166" s="207"/>
      <c r="BQ166" s="207"/>
      <c r="BR166" s="207"/>
      <c r="BS166" s="207"/>
      <c r="BT166" s="207"/>
      <c r="BU166" s="207"/>
      <c r="BV166" s="207"/>
      <c r="BW166" s="207"/>
      <c r="BX166" s="207"/>
      <c r="BY166" s="207"/>
      <c r="BZ166" s="207"/>
      <c r="CA166" s="207"/>
      <c r="CB166" s="207"/>
      <c r="CC166" s="207"/>
      <c r="CD166" s="207"/>
      <c r="CE166" s="207"/>
      <c r="CF166" s="207">
        <v>1.0000000000000001E-17</v>
      </c>
      <c r="CG166" s="207"/>
      <c r="CH166" s="207"/>
      <c r="CI166" s="207"/>
      <c r="CJ166" s="207"/>
      <c r="CK166" s="207">
        <v>0</v>
      </c>
      <c r="CL166" s="209">
        <v>477.3</v>
      </c>
      <c r="CM166" s="209">
        <f t="shared" si="70"/>
        <v>0</v>
      </c>
      <c r="CN166" s="207"/>
      <c r="CO166" s="207"/>
      <c r="CP166" s="207"/>
      <c r="CQ166" s="207"/>
      <c r="CR166" s="207"/>
      <c r="CS166" s="207"/>
      <c r="CT166" s="207"/>
      <c r="CU166" s="207"/>
      <c r="CV166" s="207"/>
      <c r="CW166" s="207"/>
      <c r="CX166" s="207"/>
      <c r="CY166" s="207"/>
      <c r="CZ166" s="207"/>
      <c r="DA166" s="207"/>
      <c r="DB166" s="207"/>
      <c r="DC166" s="207"/>
      <c r="DD166" s="207"/>
      <c r="DE166" s="207">
        <v>1.0000000000000001E-17</v>
      </c>
      <c r="DF166" s="207"/>
      <c r="DG166" s="207"/>
      <c r="DH166" s="207"/>
      <c r="DI166" s="207"/>
      <c r="DJ166" s="207">
        <v>0</v>
      </c>
      <c r="DK166" s="209">
        <v>120.88</v>
      </c>
      <c r="DL166" s="209">
        <f t="shared" si="71"/>
        <v>0</v>
      </c>
      <c r="DM166" s="207"/>
      <c r="DN166" s="207"/>
      <c r="DO166" s="207"/>
      <c r="DP166" s="207"/>
      <c r="DQ166" s="207"/>
      <c r="DR166" s="207"/>
      <c r="DS166" s="207"/>
      <c r="DT166" s="207"/>
      <c r="DU166" s="207"/>
      <c r="DV166" s="207"/>
      <c r="DW166" s="207"/>
      <c r="DX166" s="207"/>
      <c r="DY166" s="207"/>
      <c r="DZ166" s="207" t="s">
        <v>4980</v>
      </c>
      <c r="EA166" s="207"/>
      <c r="EB166" s="207"/>
      <c r="EC166" s="207"/>
      <c r="ED166" s="207">
        <v>1.0000000000000001E-17</v>
      </c>
      <c r="EE166" s="207"/>
      <c r="EF166" s="207"/>
      <c r="EG166" s="207"/>
      <c r="EH166" s="207"/>
      <c r="EI166" s="207">
        <v>0</v>
      </c>
      <c r="EJ166" s="209">
        <v>191.55</v>
      </c>
      <c r="EK166" s="209">
        <f t="shared" si="72"/>
        <v>0</v>
      </c>
      <c r="EL166" s="207"/>
      <c r="EM166" s="207"/>
      <c r="EN166" s="207"/>
      <c r="EO166" s="207"/>
      <c r="EP166" s="207"/>
      <c r="EQ166" s="207"/>
      <c r="ER166" s="207"/>
      <c r="ES166" s="207"/>
      <c r="ET166" s="207"/>
      <c r="EU166" s="207"/>
      <c r="EV166" s="207"/>
      <c r="EW166" s="207"/>
      <c r="EX166" s="207"/>
      <c r="EY166" s="207"/>
      <c r="EZ166" s="207"/>
      <c r="FA166" s="207"/>
      <c r="FB166" s="207"/>
      <c r="FC166" s="207">
        <v>1.0000000000000001E-17</v>
      </c>
      <c r="FD166" s="207"/>
      <c r="FE166" s="207"/>
      <c r="FF166" s="207"/>
      <c r="FG166" s="207"/>
      <c r="FH166" s="207">
        <v>0</v>
      </c>
      <c r="FI166" s="209">
        <v>32.1</v>
      </c>
      <c r="FJ166" s="209">
        <f t="shared" si="73"/>
        <v>0</v>
      </c>
      <c r="FK166" s="207"/>
      <c r="FL166" s="207"/>
      <c r="FM166" s="207"/>
      <c r="FN166" s="207">
        <v>1.0000000000000001E-17</v>
      </c>
      <c r="FO166" s="207"/>
      <c r="FP166" s="207"/>
      <c r="FQ166" s="207"/>
      <c r="FR166" s="207"/>
      <c r="FS166" s="207">
        <v>0</v>
      </c>
      <c r="FT166" s="209">
        <v>25.68</v>
      </c>
      <c r="FU166" s="209">
        <f t="shared" si="74"/>
        <v>0</v>
      </c>
      <c r="FV166" s="207"/>
      <c r="FW166" s="207"/>
      <c r="FX166" s="207"/>
      <c r="FY166" s="207">
        <v>1.0000000000000001E-17</v>
      </c>
      <c r="FZ166" s="207"/>
      <c r="GA166" s="207"/>
      <c r="GB166" s="207"/>
      <c r="GC166" s="207"/>
      <c r="GD166" s="207">
        <v>0</v>
      </c>
      <c r="GE166" s="209">
        <v>56.12</v>
      </c>
      <c r="GF166" s="209">
        <f t="shared" si="75"/>
        <v>0</v>
      </c>
      <c r="GG166" s="207"/>
      <c r="GH166" s="207"/>
      <c r="GI166" s="207"/>
      <c r="GJ166" s="207"/>
      <c r="GK166" s="207"/>
      <c r="GL166" s="207"/>
      <c r="GM166" s="207"/>
      <c r="GN166" s="207"/>
      <c r="GO166" s="207"/>
      <c r="GP166" s="207"/>
      <c r="GQ166" s="207"/>
      <c r="GR166" s="207"/>
      <c r="GS166" s="207"/>
      <c r="GT166" s="207"/>
      <c r="GU166" s="207"/>
      <c r="GV166" s="207"/>
      <c r="GW166" s="207"/>
      <c r="GX166" s="207" t="s">
        <v>918</v>
      </c>
      <c r="GY166" s="207">
        <v>0</v>
      </c>
      <c r="GZ166" s="207" t="s">
        <v>918</v>
      </c>
      <c r="HA166" s="207">
        <v>0</v>
      </c>
      <c r="HB166" s="207">
        <v>0</v>
      </c>
      <c r="HC166" s="207">
        <v>1</v>
      </c>
      <c r="HD166" s="207">
        <f t="shared" si="86"/>
        <v>0</v>
      </c>
      <c r="HE166" s="236">
        <v>0</v>
      </c>
      <c r="HF166" s="207"/>
      <c r="HG166" s="207"/>
      <c r="HH166" s="207">
        <v>0</v>
      </c>
      <c r="HI166" s="209">
        <v>2.73</v>
      </c>
      <c r="HJ166" s="209">
        <f t="shared" si="76"/>
        <v>0</v>
      </c>
      <c r="HK166" s="207">
        <v>0</v>
      </c>
      <c r="HL166" s="207"/>
      <c r="HM166" s="207">
        <f t="shared" si="89"/>
        <v>0</v>
      </c>
      <c r="HN166" s="209">
        <v>2.73</v>
      </c>
      <c r="HO166" s="209">
        <f t="shared" si="77"/>
        <v>0</v>
      </c>
      <c r="HP166" s="207">
        <v>0</v>
      </c>
      <c r="HQ166" s="207"/>
      <c r="HR166" s="207">
        <f t="shared" si="90"/>
        <v>0</v>
      </c>
      <c r="HS166" s="209">
        <v>2.73</v>
      </c>
      <c r="HT166" s="209">
        <f t="shared" si="78"/>
        <v>0</v>
      </c>
      <c r="HU166" s="207">
        <v>0</v>
      </c>
      <c r="HV166" s="207"/>
      <c r="HW166" s="207">
        <f t="shared" si="91"/>
        <v>0</v>
      </c>
      <c r="HX166" s="209">
        <v>2.73</v>
      </c>
      <c r="HY166" s="209">
        <f t="shared" si="79"/>
        <v>0</v>
      </c>
      <c r="HZ166" s="207">
        <v>0</v>
      </c>
      <c r="IA166" s="209">
        <v>3890.25</v>
      </c>
      <c r="IB166" s="209">
        <f t="shared" si="80"/>
        <v>0</v>
      </c>
      <c r="IC166" s="169"/>
      <c r="ID166" s="169"/>
      <c r="IE166" s="169"/>
      <c r="IF166" s="169"/>
      <c r="IG166" s="165"/>
      <c r="IH166" s="165"/>
      <c r="II166" s="234">
        <f t="shared" si="92"/>
        <v>0</v>
      </c>
      <c r="IJ166" s="234">
        <f t="shared" si="93"/>
        <v>0</v>
      </c>
      <c r="IK166" s="234">
        <f t="shared" si="94"/>
        <v>0</v>
      </c>
      <c r="IL166" s="210"/>
      <c r="IM166" s="211">
        <f t="shared" si="83"/>
        <v>0</v>
      </c>
      <c r="IN166" s="209">
        <v>7500</v>
      </c>
      <c r="IO166" s="212">
        <f t="shared" si="81"/>
        <v>0</v>
      </c>
      <c r="IP166" s="209">
        <f t="shared" si="84"/>
        <v>0</v>
      </c>
      <c r="IQ166" s="209">
        <v>10000</v>
      </c>
      <c r="IR166" s="212">
        <f t="shared" si="82"/>
        <v>0</v>
      </c>
      <c r="IS166" s="213" t="s">
        <v>5636</v>
      </c>
      <c r="IT166" s="293" t="s">
        <v>5655</v>
      </c>
      <c r="IV166" s="66">
        <v>79572</v>
      </c>
      <c r="IW166" s="66" t="s">
        <v>5656</v>
      </c>
    </row>
    <row r="167" spans="1:257" x14ac:dyDescent="0.4">
      <c r="A167" s="158">
        <f t="shared" si="87"/>
        <v>11</v>
      </c>
      <c r="B167" s="156" t="s">
        <v>35</v>
      </c>
      <c r="C167" s="349">
        <v>9</v>
      </c>
      <c r="D167" s="156">
        <v>74663</v>
      </c>
      <c r="E167" s="374">
        <v>17195</v>
      </c>
      <c r="F167" s="203">
        <v>27006201302194</v>
      </c>
      <c r="G167" s="251">
        <v>1</v>
      </c>
      <c r="H167" s="156"/>
      <c r="I167" s="156" t="s">
        <v>116</v>
      </c>
      <c r="J167" s="158" t="s">
        <v>117</v>
      </c>
      <c r="K167" s="158"/>
      <c r="L167" s="158" t="s">
        <v>119</v>
      </c>
      <c r="M167" s="158"/>
      <c r="N167" s="205">
        <v>25</v>
      </c>
      <c r="O167" s="158">
        <v>45</v>
      </c>
      <c r="P167" s="203" t="s">
        <v>5657</v>
      </c>
      <c r="Q167" s="158">
        <v>64</v>
      </c>
      <c r="R167" s="158"/>
      <c r="S167" s="158"/>
      <c r="T167" s="158"/>
      <c r="U167" s="158"/>
      <c r="V167" s="367"/>
      <c r="W167" s="366"/>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t="s">
        <v>5527</v>
      </c>
      <c r="AU167" s="205">
        <v>25</v>
      </c>
      <c r="AV167" s="205">
        <v>20</v>
      </c>
      <c r="AW167" s="205">
        <f t="shared" si="67"/>
        <v>45</v>
      </c>
      <c r="AX167" s="205" t="s">
        <v>5657</v>
      </c>
      <c r="AY167" s="226">
        <v>40</v>
      </c>
      <c r="AZ167" s="205">
        <v>24</v>
      </c>
      <c r="BA167" s="205">
        <f t="shared" si="68"/>
        <v>64</v>
      </c>
      <c r="BB167" s="205"/>
      <c r="BC167" s="207">
        <v>1.0000000000000001E-17</v>
      </c>
      <c r="BD167" s="207">
        <v>9.9999999999999997E-29</v>
      </c>
      <c r="BE167" s="207">
        <v>1.0000000000000001E-30</v>
      </c>
      <c r="BF167" s="207">
        <v>4</v>
      </c>
      <c r="BG167" s="207">
        <v>1.0000000000000001E-17</v>
      </c>
      <c r="BH167" s="207"/>
      <c r="BI167" s="207"/>
      <c r="BJ167" s="207"/>
      <c r="BK167" s="207"/>
      <c r="BL167" s="208">
        <v>0</v>
      </c>
      <c r="BM167" s="209">
        <v>249.45</v>
      </c>
      <c r="BN167" s="209">
        <f t="shared" si="69"/>
        <v>0</v>
      </c>
      <c r="BO167" s="207"/>
      <c r="BP167" s="207"/>
      <c r="BQ167" s="207"/>
      <c r="BR167" s="207"/>
      <c r="BS167" s="207"/>
      <c r="BT167" s="207"/>
      <c r="BU167" s="207"/>
      <c r="BV167" s="207"/>
      <c r="BW167" s="207"/>
      <c r="BX167" s="207"/>
      <c r="BY167" s="207"/>
      <c r="BZ167" s="207"/>
      <c r="CA167" s="207"/>
      <c r="CB167" s="207"/>
      <c r="CC167" s="207"/>
      <c r="CD167" s="207"/>
      <c r="CE167" s="207"/>
      <c r="CF167" s="229">
        <v>1</v>
      </c>
      <c r="CG167" s="207">
        <v>1</v>
      </c>
      <c r="CH167" s="207">
        <v>24</v>
      </c>
      <c r="CI167" s="207"/>
      <c r="CJ167" s="207" t="s">
        <v>5658</v>
      </c>
      <c r="CK167" s="207">
        <f>AW167+BA167</f>
        <v>109</v>
      </c>
      <c r="CL167" s="209">
        <v>477.3</v>
      </c>
      <c r="CM167" s="209">
        <f t="shared" si="70"/>
        <v>52025.700000000004</v>
      </c>
      <c r="CN167" s="207"/>
      <c r="CO167" s="207"/>
      <c r="CP167" s="207"/>
      <c r="CQ167" s="207"/>
      <c r="CR167" s="207"/>
      <c r="CS167" s="207"/>
      <c r="CT167" s="207"/>
      <c r="CU167" s="207"/>
      <c r="CV167" s="207"/>
      <c r="CW167" s="207"/>
      <c r="CX167" s="207"/>
      <c r="CY167" s="207"/>
      <c r="CZ167" s="207">
        <f>+CK167</f>
        <v>109</v>
      </c>
      <c r="DA167" s="207"/>
      <c r="DB167" s="207"/>
      <c r="DC167" s="207"/>
      <c r="DD167" s="207"/>
      <c r="DE167" s="229">
        <v>0.5</v>
      </c>
      <c r="DF167" s="207">
        <v>1</v>
      </c>
      <c r="DG167" s="207">
        <v>3</v>
      </c>
      <c r="DH167" s="207"/>
      <c r="DI167" s="207" t="s">
        <v>5659</v>
      </c>
      <c r="DJ167" s="207">
        <f>AW167</f>
        <v>45</v>
      </c>
      <c r="DK167" s="209">
        <v>120.88</v>
      </c>
      <c r="DL167" s="209">
        <f t="shared" si="71"/>
        <v>5439.5999999999995</v>
      </c>
      <c r="DM167" s="207"/>
      <c r="DN167" s="207">
        <f>+DJ167</f>
        <v>45</v>
      </c>
      <c r="DO167" s="207"/>
      <c r="DP167" s="207"/>
      <c r="DQ167" s="207"/>
      <c r="DR167" s="207"/>
      <c r="DS167" s="207"/>
      <c r="DT167" s="207"/>
      <c r="DU167" s="207"/>
      <c r="DV167" s="207"/>
      <c r="DW167" s="207"/>
      <c r="DX167" s="207"/>
      <c r="DY167" s="207"/>
      <c r="DZ167" s="207"/>
      <c r="EA167" s="207"/>
      <c r="EB167" s="207"/>
      <c r="EC167" s="207"/>
      <c r="ED167" s="207">
        <v>1.0000000000000001E-17</v>
      </c>
      <c r="EE167" s="207"/>
      <c r="EF167" s="207"/>
      <c r="EG167" s="207"/>
      <c r="EH167" s="207"/>
      <c r="EI167" s="207">
        <v>0</v>
      </c>
      <c r="EJ167" s="209">
        <v>191.55</v>
      </c>
      <c r="EK167" s="209">
        <f t="shared" si="72"/>
        <v>0</v>
      </c>
      <c r="EL167" s="207"/>
      <c r="EM167" s="207"/>
      <c r="EN167" s="207"/>
      <c r="EO167" s="207"/>
      <c r="EP167" s="207"/>
      <c r="EQ167" s="207"/>
      <c r="ER167" s="207"/>
      <c r="ES167" s="207"/>
      <c r="ET167" s="207"/>
      <c r="EU167" s="207"/>
      <c r="EV167" s="207"/>
      <c r="EW167" s="207"/>
      <c r="EX167" s="207"/>
      <c r="EY167" s="207"/>
      <c r="EZ167" s="207"/>
      <c r="FA167" s="207"/>
      <c r="FB167" s="207"/>
      <c r="FC167" s="207">
        <v>1.0000000000000001E-17</v>
      </c>
      <c r="FD167" s="207"/>
      <c r="FE167" s="207"/>
      <c r="FF167" s="207"/>
      <c r="FG167" s="207"/>
      <c r="FH167" s="207">
        <v>0</v>
      </c>
      <c r="FI167" s="209">
        <v>32.1</v>
      </c>
      <c r="FJ167" s="209">
        <f t="shared" si="73"/>
        <v>0</v>
      </c>
      <c r="FK167" s="207"/>
      <c r="FL167" s="207"/>
      <c r="FM167" s="207"/>
      <c r="FN167" s="207">
        <v>1.0000000000000001E-17</v>
      </c>
      <c r="FO167" s="207"/>
      <c r="FP167" s="207"/>
      <c r="FQ167" s="207"/>
      <c r="FR167" s="207"/>
      <c r="FS167" s="207">
        <v>0</v>
      </c>
      <c r="FT167" s="209">
        <v>25.68</v>
      </c>
      <c r="FU167" s="209">
        <f t="shared" si="74"/>
        <v>0</v>
      </c>
      <c r="FV167" s="207"/>
      <c r="FW167" s="207"/>
      <c r="FX167" s="207"/>
      <c r="FY167" s="207">
        <v>0</v>
      </c>
      <c r="FZ167" s="207"/>
      <c r="GA167" s="207"/>
      <c r="GB167" s="207"/>
      <c r="GC167" s="207"/>
      <c r="GD167" s="207">
        <v>0</v>
      </c>
      <c r="GE167" s="209">
        <v>56.12</v>
      </c>
      <c r="GF167" s="209">
        <f t="shared" si="75"/>
        <v>0</v>
      </c>
      <c r="GG167" s="207"/>
      <c r="GH167" s="207"/>
      <c r="GI167" s="207"/>
      <c r="GJ167" s="207"/>
      <c r="GK167" s="207"/>
      <c r="GL167" s="207"/>
      <c r="GM167" s="207"/>
      <c r="GN167" s="207"/>
      <c r="GO167" s="207"/>
      <c r="GP167" s="207"/>
      <c r="GQ167" s="207"/>
      <c r="GR167" s="207"/>
      <c r="GS167" s="207"/>
      <c r="GT167" s="207"/>
      <c r="GU167" s="207"/>
      <c r="GV167" s="207"/>
      <c r="GW167" s="207"/>
      <c r="GX167" s="207" t="s">
        <v>5660</v>
      </c>
      <c r="GY167" s="207">
        <v>0</v>
      </c>
      <c r="GZ167" s="207" t="s">
        <v>918</v>
      </c>
      <c r="HA167" s="207">
        <v>0</v>
      </c>
      <c r="HB167" s="207">
        <v>0</v>
      </c>
      <c r="HC167" s="229">
        <v>1</v>
      </c>
      <c r="HD167" s="207">
        <f t="shared" si="86"/>
        <v>8400</v>
      </c>
      <c r="HE167" s="207">
        <v>9</v>
      </c>
      <c r="HF167" s="207"/>
      <c r="HG167" s="207"/>
      <c r="HH167" s="207">
        <f t="shared" ref="HH167:HH212" si="95">(HZ167+1)*200*HE167</f>
        <v>5400</v>
      </c>
      <c r="HI167" s="209">
        <v>2.73</v>
      </c>
      <c r="HJ167" s="209">
        <f t="shared" si="76"/>
        <v>14742</v>
      </c>
      <c r="HK167" s="207">
        <v>4</v>
      </c>
      <c r="HL167" s="207"/>
      <c r="HM167" s="207">
        <f t="shared" si="89"/>
        <v>2400</v>
      </c>
      <c r="HN167" s="209">
        <v>2.73</v>
      </c>
      <c r="HO167" s="209">
        <f t="shared" si="77"/>
        <v>6552</v>
      </c>
      <c r="HP167" s="207">
        <v>1</v>
      </c>
      <c r="HQ167" s="207"/>
      <c r="HR167" s="207">
        <f t="shared" si="90"/>
        <v>600</v>
      </c>
      <c r="HS167" s="209">
        <v>2.73</v>
      </c>
      <c r="HT167" s="209">
        <f t="shared" si="78"/>
        <v>1638</v>
      </c>
      <c r="HU167" s="207">
        <v>0</v>
      </c>
      <c r="HV167" s="207"/>
      <c r="HW167" s="207">
        <f t="shared" si="91"/>
        <v>0</v>
      </c>
      <c r="HX167" s="209">
        <v>2.73</v>
      </c>
      <c r="HY167" s="209">
        <f t="shared" si="79"/>
        <v>0</v>
      </c>
      <c r="HZ167" s="207">
        <v>2</v>
      </c>
      <c r="IA167" s="209">
        <v>3890.25</v>
      </c>
      <c r="IB167" s="209">
        <f t="shared" si="80"/>
        <v>7780.5</v>
      </c>
      <c r="IC167" s="169"/>
      <c r="ID167" s="169"/>
      <c r="IE167" s="169"/>
      <c r="IF167" s="169"/>
      <c r="IG167" s="165"/>
      <c r="IH167" s="165"/>
      <c r="II167" s="235">
        <f t="shared" si="92"/>
        <v>2</v>
      </c>
      <c r="IJ167" s="235">
        <f t="shared" si="93"/>
        <v>2</v>
      </c>
      <c r="IK167" s="235">
        <f t="shared" si="94"/>
        <v>4</v>
      </c>
      <c r="IL167" s="210"/>
      <c r="IM167" s="211">
        <f t="shared" si="83"/>
        <v>57465.3</v>
      </c>
      <c r="IN167" s="209">
        <v>7500</v>
      </c>
      <c r="IO167" s="212">
        <f t="shared" si="81"/>
        <v>8</v>
      </c>
      <c r="IP167" s="209">
        <f t="shared" si="84"/>
        <v>30712.5</v>
      </c>
      <c r="IQ167" s="209">
        <v>10000</v>
      </c>
      <c r="IR167" s="212">
        <f t="shared" si="82"/>
        <v>4</v>
      </c>
      <c r="IS167" s="213" t="s">
        <v>5661</v>
      </c>
      <c r="IT167" s="293" t="s">
        <v>5662</v>
      </c>
      <c r="IV167" s="352">
        <v>9656</v>
      </c>
      <c r="IW167" s="352" t="s">
        <v>5663</v>
      </c>
    </row>
    <row r="168" spans="1:257" x14ac:dyDescent="0.4">
      <c r="A168" s="158">
        <f t="shared" si="87"/>
        <v>12</v>
      </c>
      <c r="B168" s="156" t="s">
        <v>35</v>
      </c>
      <c r="C168" s="156">
        <v>61</v>
      </c>
      <c r="D168" s="251">
        <v>88183</v>
      </c>
      <c r="E168" s="374">
        <v>25297</v>
      </c>
      <c r="F168" s="225" t="s">
        <v>5664</v>
      </c>
      <c r="G168" s="251">
        <v>2</v>
      </c>
      <c r="H168" s="156"/>
      <c r="I168" s="156" t="s">
        <v>582</v>
      </c>
      <c r="J168" s="158" t="s">
        <v>615</v>
      </c>
      <c r="K168" s="158"/>
      <c r="L168" s="158" t="s">
        <v>617</v>
      </c>
      <c r="M168" s="158"/>
      <c r="N168" s="205">
        <v>73</v>
      </c>
      <c r="O168" s="158">
        <v>93</v>
      </c>
      <c r="P168" s="203" t="s">
        <v>5665</v>
      </c>
      <c r="Q168" s="158">
        <v>62</v>
      </c>
      <c r="R168" s="158"/>
      <c r="S168" s="158"/>
      <c r="T168" s="158"/>
      <c r="U168" s="158"/>
      <c r="V168" s="367"/>
      <c r="W168" s="366"/>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t="s">
        <v>5364</v>
      </c>
      <c r="AU168" s="205">
        <v>73</v>
      </c>
      <c r="AV168" s="205">
        <v>20</v>
      </c>
      <c r="AW168" s="205">
        <f t="shared" si="67"/>
        <v>93</v>
      </c>
      <c r="AX168" s="205" t="s">
        <v>5665</v>
      </c>
      <c r="AY168" s="226">
        <v>38</v>
      </c>
      <c r="AZ168" s="205">
        <v>24</v>
      </c>
      <c r="BA168" s="205">
        <f t="shared" si="68"/>
        <v>62</v>
      </c>
      <c r="BB168" s="205"/>
      <c r="BC168" s="207">
        <v>1.0000000000000001E-17</v>
      </c>
      <c r="BD168" s="207">
        <v>9.9999999999999997E-29</v>
      </c>
      <c r="BE168" s="207">
        <v>1.0000000000000001E-30</v>
      </c>
      <c r="BF168" s="207">
        <v>0</v>
      </c>
      <c r="BG168" s="207">
        <v>1.0000000000000001E-17</v>
      </c>
      <c r="BH168" s="207"/>
      <c r="BI168" s="207"/>
      <c r="BJ168" s="207"/>
      <c r="BK168" s="207"/>
      <c r="BL168" s="208">
        <v>0</v>
      </c>
      <c r="BM168" s="209">
        <v>249.45</v>
      </c>
      <c r="BN168" s="209">
        <f t="shared" si="69"/>
        <v>0</v>
      </c>
      <c r="BO168" s="207"/>
      <c r="BP168" s="207"/>
      <c r="BQ168" s="207"/>
      <c r="BR168" s="207"/>
      <c r="BS168" s="207"/>
      <c r="BT168" s="207"/>
      <c r="BU168" s="207"/>
      <c r="BV168" s="207"/>
      <c r="BW168" s="207"/>
      <c r="BX168" s="207"/>
      <c r="BY168" s="207"/>
      <c r="BZ168" s="207"/>
      <c r="CA168" s="207"/>
      <c r="CB168" s="207"/>
      <c r="CC168" s="207"/>
      <c r="CD168" s="207"/>
      <c r="CE168" s="207"/>
      <c r="CF168" s="207">
        <v>1.0000000000000001E-17</v>
      </c>
      <c r="CG168" s="207"/>
      <c r="CH168" s="207"/>
      <c r="CI168" s="207"/>
      <c r="CJ168" s="207"/>
      <c r="CK168" s="207">
        <v>0</v>
      </c>
      <c r="CL168" s="209">
        <v>477.3</v>
      </c>
      <c r="CM168" s="209">
        <f t="shared" si="70"/>
        <v>0</v>
      </c>
      <c r="CN168" s="207"/>
      <c r="CO168" s="207"/>
      <c r="CP168" s="207"/>
      <c r="CQ168" s="207"/>
      <c r="CR168" s="207"/>
      <c r="CS168" s="207"/>
      <c r="CT168" s="207"/>
      <c r="CU168" s="207"/>
      <c r="CV168" s="207"/>
      <c r="CW168" s="207"/>
      <c r="CX168" s="207"/>
      <c r="CY168" s="207"/>
      <c r="CZ168" s="207"/>
      <c r="DA168" s="207"/>
      <c r="DB168" s="207"/>
      <c r="DC168" s="207"/>
      <c r="DD168" s="207"/>
      <c r="DE168" s="207">
        <v>1.0000000000000001E-17</v>
      </c>
      <c r="DF168" s="207"/>
      <c r="DG168" s="207"/>
      <c r="DH168" s="207"/>
      <c r="DI168" s="207"/>
      <c r="DJ168" s="207">
        <v>0</v>
      </c>
      <c r="DK168" s="209">
        <v>120.88</v>
      </c>
      <c r="DL168" s="209">
        <f t="shared" si="71"/>
        <v>0</v>
      </c>
      <c r="DM168" s="207"/>
      <c r="DN168" s="207"/>
      <c r="DO168" s="207"/>
      <c r="DP168" s="207"/>
      <c r="DQ168" s="207"/>
      <c r="DR168" s="207"/>
      <c r="DS168" s="207"/>
      <c r="DT168" s="207"/>
      <c r="DU168" s="207"/>
      <c r="DV168" s="207"/>
      <c r="DW168" s="207"/>
      <c r="DX168" s="207"/>
      <c r="DY168" s="207"/>
      <c r="DZ168" s="207"/>
      <c r="EA168" s="207"/>
      <c r="EB168" s="207"/>
      <c r="EC168" s="207"/>
      <c r="ED168" s="207">
        <v>1.0000000000000001E-17</v>
      </c>
      <c r="EE168" s="207"/>
      <c r="EF168" s="207"/>
      <c r="EG168" s="207"/>
      <c r="EH168" s="207"/>
      <c r="EI168" s="207">
        <v>0</v>
      </c>
      <c r="EJ168" s="209">
        <v>191.55</v>
      </c>
      <c r="EK168" s="209">
        <f t="shared" si="72"/>
        <v>0</v>
      </c>
      <c r="EL168" s="207"/>
      <c r="EM168" s="207"/>
      <c r="EN168" s="207"/>
      <c r="EO168" s="207"/>
      <c r="EP168" s="207"/>
      <c r="EQ168" s="207"/>
      <c r="ER168" s="207"/>
      <c r="ES168" s="207"/>
      <c r="ET168" s="207"/>
      <c r="EU168" s="207"/>
      <c r="EV168" s="207"/>
      <c r="EW168" s="207"/>
      <c r="EX168" s="207"/>
      <c r="EY168" s="207"/>
      <c r="EZ168" s="207"/>
      <c r="FA168" s="207"/>
      <c r="FB168" s="207"/>
      <c r="FC168" s="207">
        <v>1.0000000000000001E-17</v>
      </c>
      <c r="FD168" s="207"/>
      <c r="FE168" s="207"/>
      <c r="FF168" s="207"/>
      <c r="FG168" s="207"/>
      <c r="FH168" s="207">
        <v>0</v>
      </c>
      <c r="FI168" s="209">
        <v>32.1</v>
      </c>
      <c r="FJ168" s="209">
        <f t="shared" si="73"/>
        <v>0</v>
      </c>
      <c r="FK168" s="207"/>
      <c r="FL168" s="207"/>
      <c r="FM168" s="207"/>
      <c r="FN168" s="207">
        <v>1.0000000000000001E-17</v>
      </c>
      <c r="FO168" s="207"/>
      <c r="FP168" s="207"/>
      <c r="FQ168" s="207"/>
      <c r="FR168" s="207"/>
      <c r="FS168" s="207">
        <v>0</v>
      </c>
      <c r="FT168" s="209">
        <v>25.68</v>
      </c>
      <c r="FU168" s="209">
        <f t="shared" si="74"/>
        <v>0</v>
      </c>
      <c r="FV168" s="207"/>
      <c r="FW168" s="207"/>
      <c r="FX168" s="207"/>
      <c r="FY168" s="207">
        <v>1.0000000000000001E-17</v>
      </c>
      <c r="FZ168" s="207"/>
      <c r="GA168" s="207"/>
      <c r="GB168" s="207"/>
      <c r="GC168" s="207"/>
      <c r="GD168" s="207">
        <v>0</v>
      </c>
      <c r="GE168" s="209">
        <v>56.12</v>
      </c>
      <c r="GF168" s="209">
        <f t="shared" si="75"/>
        <v>0</v>
      </c>
      <c r="GG168" s="207"/>
      <c r="GH168" s="207"/>
      <c r="GI168" s="207"/>
      <c r="GJ168" s="207"/>
      <c r="GK168" s="207"/>
      <c r="GL168" s="207"/>
      <c r="GM168" s="207"/>
      <c r="GN168" s="207"/>
      <c r="GO168" s="207"/>
      <c r="GP168" s="207"/>
      <c r="GQ168" s="207"/>
      <c r="GR168" s="207"/>
      <c r="GS168" s="207"/>
      <c r="GT168" s="207"/>
      <c r="GU168" s="207"/>
      <c r="GV168" s="207"/>
      <c r="GW168" s="207"/>
      <c r="GX168" s="207" t="s">
        <v>918</v>
      </c>
      <c r="GY168" s="207">
        <v>0</v>
      </c>
      <c r="GZ168" s="207" t="s">
        <v>918</v>
      </c>
      <c r="HA168" s="207">
        <v>0</v>
      </c>
      <c r="HB168" s="207">
        <v>0</v>
      </c>
      <c r="HC168" s="229">
        <v>0</v>
      </c>
      <c r="HD168" s="207">
        <f t="shared" si="86"/>
        <v>0</v>
      </c>
      <c r="HE168" s="207">
        <v>0</v>
      </c>
      <c r="HF168" s="207"/>
      <c r="HG168" s="207"/>
      <c r="HH168" s="207">
        <f t="shared" si="95"/>
        <v>0</v>
      </c>
      <c r="HI168" s="209">
        <v>2.73</v>
      </c>
      <c r="HJ168" s="209">
        <f t="shared" si="76"/>
        <v>0</v>
      </c>
      <c r="HK168" s="207">
        <v>0</v>
      </c>
      <c r="HL168" s="207"/>
      <c r="HM168" s="207">
        <f t="shared" si="89"/>
        <v>0</v>
      </c>
      <c r="HN168" s="209">
        <v>2.73</v>
      </c>
      <c r="HO168" s="209">
        <f t="shared" si="77"/>
        <v>0</v>
      </c>
      <c r="HP168" s="207">
        <v>0</v>
      </c>
      <c r="HQ168" s="207"/>
      <c r="HR168" s="207">
        <f t="shared" si="90"/>
        <v>0</v>
      </c>
      <c r="HS168" s="209">
        <v>2.73</v>
      </c>
      <c r="HT168" s="209">
        <f t="shared" si="78"/>
        <v>0</v>
      </c>
      <c r="HU168" s="207">
        <v>0</v>
      </c>
      <c r="HV168" s="207"/>
      <c r="HW168" s="207">
        <f t="shared" si="91"/>
        <v>0</v>
      </c>
      <c r="HX168" s="209">
        <v>2.73</v>
      </c>
      <c r="HY168" s="209">
        <f t="shared" si="79"/>
        <v>0</v>
      </c>
      <c r="HZ168" s="207">
        <v>0</v>
      </c>
      <c r="IA168" s="209">
        <v>3890.25</v>
      </c>
      <c r="IB168" s="209">
        <f t="shared" si="80"/>
        <v>0</v>
      </c>
      <c r="IC168" s="169"/>
      <c r="ID168" s="169"/>
      <c r="IE168" s="169"/>
      <c r="IF168" s="169"/>
      <c r="IG168" s="165"/>
      <c r="IH168" s="165">
        <v>25</v>
      </c>
      <c r="II168" s="234">
        <f t="shared" si="92"/>
        <v>0</v>
      </c>
      <c r="IJ168" s="234">
        <f t="shared" si="93"/>
        <v>0</v>
      </c>
      <c r="IK168" s="234">
        <f t="shared" si="94"/>
        <v>0</v>
      </c>
      <c r="IL168" s="210"/>
      <c r="IM168" s="211">
        <f t="shared" si="83"/>
        <v>0</v>
      </c>
      <c r="IN168" s="209">
        <v>7500</v>
      </c>
      <c r="IO168" s="212">
        <f t="shared" si="81"/>
        <v>0</v>
      </c>
      <c r="IP168" s="209">
        <f t="shared" si="84"/>
        <v>0</v>
      </c>
      <c r="IQ168" s="209">
        <v>10000</v>
      </c>
      <c r="IR168" s="212">
        <f t="shared" si="82"/>
        <v>0</v>
      </c>
      <c r="IS168" s="213" t="s">
        <v>5641</v>
      </c>
      <c r="IT168" s="291"/>
      <c r="IV168" s="66">
        <v>96729</v>
      </c>
      <c r="IW168" s="66" t="s">
        <v>5666</v>
      </c>
    </row>
    <row r="169" spans="1:257" x14ac:dyDescent="0.4">
      <c r="A169" s="158">
        <f t="shared" si="87"/>
        <v>13</v>
      </c>
      <c r="B169" s="156" t="s">
        <v>35</v>
      </c>
      <c r="C169" s="156">
        <v>101</v>
      </c>
      <c r="D169" s="369">
        <v>5589</v>
      </c>
      <c r="E169" s="370">
        <v>12486</v>
      </c>
      <c r="F169" s="203">
        <v>19004402401397</v>
      </c>
      <c r="G169" s="251">
        <v>3</v>
      </c>
      <c r="H169" s="156"/>
      <c r="I169" s="156" t="s">
        <v>983</v>
      </c>
      <c r="J169" s="158" t="s">
        <v>984</v>
      </c>
      <c r="K169" s="158"/>
      <c r="L169" s="158" t="s">
        <v>986</v>
      </c>
      <c r="M169" s="158"/>
      <c r="N169" s="205">
        <v>22</v>
      </c>
      <c r="O169" s="158">
        <v>42</v>
      </c>
      <c r="P169" s="203" t="s">
        <v>5667</v>
      </c>
      <c r="Q169" s="158">
        <v>56</v>
      </c>
      <c r="R169" s="158"/>
      <c r="S169" s="158"/>
      <c r="T169" s="158"/>
      <c r="U169" s="158"/>
      <c r="V169" s="367"/>
      <c r="W169" s="366"/>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t="s">
        <v>5364</v>
      </c>
      <c r="AU169" s="205">
        <v>22</v>
      </c>
      <c r="AV169" s="205">
        <v>20</v>
      </c>
      <c r="AW169" s="205">
        <f t="shared" si="67"/>
        <v>42</v>
      </c>
      <c r="AX169" s="205" t="s">
        <v>5667</v>
      </c>
      <c r="AY169" s="226">
        <v>32</v>
      </c>
      <c r="AZ169" s="205">
        <v>24</v>
      </c>
      <c r="BA169" s="205">
        <f t="shared" si="68"/>
        <v>56</v>
      </c>
      <c r="BB169" s="205"/>
      <c r="BC169" s="207">
        <v>1.0000000000000001E-17</v>
      </c>
      <c r="BD169" s="207">
        <v>9.9999999999999997E-29</v>
      </c>
      <c r="BE169" s="207">
        <v>1.0000000000000001E-30</v>
      </c>
      <c r="BF169" s="207">
        <v>0</v>
      </c>
      <c r="BG169" s="207">
        <v>0</v>
      </c>
      <c r="BH169" s="207"/>
      <c r="BI169" s="207"/>
      <c r="BJ169" s="207"/>
      <c r="BK169" s="207"/>
      <c r="BL169" s="208">
        <v>0</v>
      </c>
      <c r="BM169" s="209">
        <v>249.45</v>
      </c>
      <c r="BN169" s="209">
        <f t="shared" si="69"/>
        <v>0</v>
      </c>
      <c r="BO169" s="207"/>
      <c r="BP169" s="207"/>
      <c r="BQ169" s="207"/>
      <c r="BR169" s="207"/>
      <c r="BS169" s="207"/>
      <c r="BT169" s="207"/>
      <c r="BU169" s="207"/>
      <c r="BV169" s="207"/>
      <c r="BW169" s="207"/>
      <c r="BX169" s="207"/>
      <c r="BY169" s="207"/>
      <c r="BZ169" s="207"/>
      <c r="CA169" s="207"/>
      <c r="CB169" s="207"/>
      <c r="CC169" s="207"/>
      <c r="CD169" s="207"/>
      <c r="CE169" s="207"/>
      <c r="CF169" s="207">
        <v>0</v>
      </c>
      <c r="CG169" s="207"/>
      <c r="CH169" s="207"/>
      <c r="CI169" s="207"/>
      <c r="CJ169" s="207"/>
      <c r="CK169" s="207">
        <v>0</v>
      </c>
      <c r="CL169" s="209">
        <v>477.3</v>
      </c>
      <c r="CM169" s="209">
        <f t="shared" si="70"/>
        <v>0</v>
      </c>
      <c r="CN169" s="207"/>
      <c r="CO169" s="207"/>
      <c r="CP169" s="207"/>
      <c r="CQ169" s="207"/>
      <c r="CR169" s="207"/>
      <c r="CS169" s="207"/>
      <c r="CT169" s="207"/>
      <c r="CU169" s="207"/>
      <c r="CV169" s="207"/>
      <c r="CW169" s="207"/>
      <c r="CX169" s="207"/>
      <c r="CY169" s="207"/>
      <c r="CZ169" s="207"/>
      <c r="DA169" s="207"/>
      <c r="DB169" s="207"/>
      <c r="DC169" s="207"/>
      <c r="DD169" s="207"/>
      <c r="DE169" s="207">
        <v>0</v>
      </c>
      <c r="DF169" s="207"/>
      <c r="DG169" s="207"/>
      <c r="DH169" s="207"/>
      <c r="DI169" s="207"/>
      <c r="DJ169" s="207">
        <v>0</v>
      </c>
      <c r="DK169" s="209">
        <v>120.88</v>
      </c>
      <c r="DL169" s="209">
        <f t="shared" si="71"/>
        <v>0</v>
      </c>
      <c r="DM169" s="207"/>
      <c r="DN169" s="207"/>
      <c r="DO169" s="207"/>
      <c r="DP169" s="207"/>
      <c r="DQ169" s="207"/>
      <c r="DR169" s="207"/>
      <c r="DS169" s="207"/>
      <c r="DT169" s="207"/>
      <c r="DU169" s="207"/>
      <c r="DV169" s="207"/>
      <c r="DW169" s="207"/>
      <c r="DX169" s="207"/>
      <c r="DY169" s="207"/>
      <c r="DZ169" s="207"/>
      <c r="EA169" s="207"/>
      <c r="EB169" s="207"/>
      <c r="EC169" s="207"/>
      <c r="ED169" s="207">
        <v>0</v>
      </c>
      <c r="EE169" s="207"/>
      <c r="EF169" s="207"/>
      <c r="EG169" s="207"/>
      <c r="EH169" s="207"/>
      <c r="EI169" s="207">
        <v>0</v>
      </c>
      <c r="EJ169" s="209">
        <v>191.55</v>
      </c>
      <c r="EK169" s="209">
        <f t="shared" si="72"/>
        <v>0</v>
      </c>
      <c r="EL169" s="207"/>
      <c r="EM169" s="207"/>
      <c r="EN169" s="207"/>
      <c r="EO169" s="207"/>
      <c r="EP169" s="207"/>
      <c r="EQ169" s="207"/>
      <c r="ER169" s="207"/>
      <c r="ES169" s="207"/>
      <c r="ET169" s="207"/>
      <c r="EU169" s="207"/>
      <c r="EV169" s="207"/>
      <c r="EW169" s="207"/>
      <c r="EX169" s="207"/>
      <c r="EY169" s="207"/>
      <c r="EZ169" s="207"/>
      <c r="FA169" s="207"/>
      <c r="FB169" s="207"/>
      <c r="FC169" s="207">
        <v>0</v>
      </c>
      <c r="FD169" s="207"/>
      <c r="FE169" s="207"/>
      <c r="FF169" s="207"/>
      <c r="FG169" s="207"/>
      <c r="FH169" s="207">
        <v>0</v>
      </c>
      <c r="FI169" s="209">
        <v>32.1</v>
      </c>
      <c r="FJ169" s="209">
        <f t="shared" si="73"/>
        <v>0</v>
      </c>
      <c r="FK169" s="207"/>
      <c r="FL169" s="207"/>
      <c r="FM169" s="207"/>
      <c r="FN169" s="207">
        <v>0</v>
      </c>
      <c r="FO169" s="207"/>
      <c r="FP169" s="207"/>
      <c r="FQ169" s="207"/>
      <c r="FR169" s="207"/>
      <c r="FS169" s="207">
        <v>0</v>
      </c>
      <c r="FT169" s="209">
        <v>25.68</v>
      </c>
      <c r="FU169" s="209">
        <f t="shared" si="74"/>
        <v>0</v>
      </c>
      <c r="FV169" s="207"/>
      <c r="FW169" s="207"/>
      <c r="FX169" s="207"/>
      <c r="FY169" s="207">
        <v>0</v>
      </c>
      <c r="FZ169" s="207"/>
      <c r="GA169" s="207"/>
      <c r="GB169" s="207"/>
      <c r="GC169" s="207"/>
      <c r="GD169" s="207">
        <v>0</v>
      </c>
      <c r="GE169" s="209">
        <v>56.12</v>
      </c>
      <c r="GF169" s="209">
        <f t="shared" si="75"/>
        <v>0</v>
      </c>
      <c r="GG169" s="207"/>
      <c r="GH169" s="207"/>
      <c r="GI169" s="207"/>
      <c r="GJ169" s="207"/>
      <c r="GK169" s="207"/>
      <c r="GL169" s="207"/>
      <c r="GM169" s="207"/>
      <c r="GN169" s="207"/>
      <c r="GO169" s="207"/>
      <c r="GP169" s="207"/>
      <c r="GQ169" s="207"/>
      <c r="GR169" s="207"/>
      <c r="GS169" s="207"/>
      <c r="GT169" s="207"/>
      <c r="GU169" s="207"/>
      <c r="GV169" s="207"/>
      <c r="GW169" s="207"/>
      <c r="GX169" s="207" t="s">
        <v>918</v>
      </c>
      <c r="GY169" s="207">
        <v>0</v>
      </c>
      <c r="GZ169" s="207" t="s">
        <v>918</v>
      </c>
      <c r="HA169" s="207">
        <v>0</v>
      </c>
      <c r="HB169" s="207">
        <v>0</v>
      </c>
      <c r="HC169" s="207">
        <v>0</v>
      </c>
      <c r="HD169" s="207">
        <f t="shared" si="86"/>
        <v>0</v>
      </c>
      <c r="HE169" s="207">
        <v>0</v>
      </c>
      <c r="HF169" s="207"/>
      <c r="HG169" s="207" t="s">
        <v>5429</v>
      </c>
      <c r="HH169" s="207">
        <f t="shared" si="95"/>
        <v>0</v>
      </c>
      <c r="HI169" s="209">
        <v>2.73</v>
      </c>
      <c r="HJ169" s="209">
        <f t="shared" si="76"/>
        <v>0</v>
      </c>
      <c r="HK169" s="207">
        <v>0</v>
      </c>
      <c r="HL169" s="207"/>
      <c r="HM169" s="207">
        <f t="shared" si="89"/>
        <v>0</v>
      </c>
      <c r="HN169" s="209">
        <v>2.73</v>
      </c>
      <c r="HO169" s="209">
        <f t="shared" si="77"/>
        <v>0</v>
      </c>
      <c r="HP169" s="207">
        <v>0</v>
      </c>
      <c r="HQ169" s="207"/>
      <c r="HR169" s="207">
        <f t="shared" si="90"/>
        <v>0</v>
      </c>
      <c r="HS169" s="209">
        <v>2.73</v>
      </c>
      <c r="HT169" s="209">
        <f t="shared" si="78"/>
        <v>0</v>
      </c>
      <c r="HU169" s="207">
        <v>0</v>
      </c>
      <c r="HV169" s="207"/>
      <c r="HW169" s="207">
        <f t="shared" si="91"/>
        <v>0</v>
      </c>
      <c r="HX169" s="209">
        <v>2.73</v>
      </c>
      <c r="HY169" s="209">
        <f t="shared" si="79"/>
        <v>0</v>
      </c>
      <c r="HZ169" s="207">
        <v>0</v>
      </c>
      <c r="IA169" s="209">
        <v>3890.25</v>
      </c>
      <c r="IB169" s="209">
        <f t="shared" si="80"/>
        <v>0</v>
      </c>
      <c r="IC169" s="169"/>
      <c r="ID169" s="169"/>
      <c r="IE169" s="169"/>
      <c r="IF169" s="169"/>
      <c r="IG169" s="165"/>
      <c r="IH169" s="165">
        <v>18</v>
      </c>
      <c r="II169" s="234">
        <f t="shared" si="92"/>
        <v>0</v>
      </c>
      <c r="IJ169" s="234">
        <f t="shared" si="93"/>
        <v>0</v>
      </c>
      <c r="IK169" s="234">
        <f t="shared" si="94"/>
        <v>0</v>
      </c>
      <c r="IL169" s="210"/>
      <c r="IM169" s="211">
        <f t="shared" si="83"/>
        <v>0</v>
      </c>
      <c r="IN169" s="209">
        <v>7500</v>
      </c>
      <c r="IO169" s="212">
        <f t="shared" si="81"/>
        <v>0</v>
      </c>
      <c r="IP169" s="209">
        <f t="shared" si="84"/>
        <v>0</v>
      </c>
      <c r="IQ169" s="209">
        <v>10000</v>
      </c>
      <c r="IR169" s="212">
        <f t="shared" si="82"/>
        <v>0</v>
      </c>
      <c r="IS169" s="213" t="s">
        <v>5442</v>
      </c>
      <c r="IT169" s="293" t="s">
        <v>5668</v>
      </c>
      <c r="IV169" s="66">
        <v>100550</v>
      </c>
      <c r="IW169" s="66" t="s">
        <v>5669</v>
      </c>
    </row>
    <row r="170" spans="1:257" x14ac:dyDescent="0.4">
      <c r="A170" s="158">
        <f t="shared" si="87"/>
        <v>14</v>
      </c>
      <c r="B170" s="156" t="s">
        <v>35</v>
      </c>
      <c r="C170" s="156">
        <v>115</v>
      </c>
      <c r="D170" s="251">
        <v>6144</v>
      </c>
      <c r="E170" s="251">
        <v>24938</v>
      </c>
      <c r="F170" s="225" t="s">
        <v>5670</v>
      </c>
      <c r="G170" s="251">
        <v>3</v>
      </c>
      <c r="H170" s="156"/>
      <c r="I170" s="156" t="s">
        <v>1026</v>
      </c>
      <c r="J170" s="158" t="s">
        <v>1096</v>
      </c>
      <c r="K170" s="158"/>
      <c r="L170" s="158" t="s">
        <v>1098</v>
      </c>
      <c r="M170" s="158"/>
      <c r="N170" s="205">
        <v>46</v>
      </c>
      <c r="O170" s="158">
        <v>66</v>
      </c>
      <c r="P170" s="203" t="s">
        <v>5399</v>
      </c>
      <c r="Q170" s="158">
        <v>50</v>
      </c>
      <c r="R170" s="158"/>
      <c r="S170" s="158"/>
      <c r="T170" s="158"/>
      <c r="U170" s="158"/>
      <c r="V170" s="367"/>
      <c r="W170" s="366"/>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t="s">
        <v>5437</v>
      </c>
      <c r="AU170" s="205">
        <v>46</v>
      </c>
      <c r="AV170" s="205">
        <v>20</v>
      </c>
      <c r="AW170" s="205">
        <f t="shared" si="67"/>
        <v>66</v>
      </c>
      <c r="AX170" s="205" t="s">
        <v>5399</v>
      </c>
      <c r="AY170" s="206">
        <v>26</v>
      </c>
      <c r="AZ170" s="205">
        <v>24</v>
      </c>
      <c r="BA170" s="205">
        <f t="shared" si="68"/>
        <v>50</v>
      </c>
      <c r="BB170" s="205"/>
      <c r="BC170" s="207">
        <v>1.0000000000000001E-17</v>
      </c>
      <c r="BD170" s="207">
        <v>9.9999999999999997E-29</v>
      </c>
      <c r="BE170" s="207">
        <v>1.0000000000000001E-30</v>
      </c>
      <c r="BF170" s="207">
        <v>0</v>
      </c>
      <c r="BG170" s="207">
        <v>0</v>
      </c>
      <c r="BH170" s="207"/>
      <c r="BI170" s="207"/>
      <c r="BJ170" s="207"/>
      <c r="BK170" s="207"/>
      <c r="BL170" s="208">
        <v>0</v>
      </c>
      <c r="BM170" s="209">
        <v>249.45</v>
      </c>
      <c r="BN170" s="209">
        <f t="shared" si="69"/>
        <v>0</v>
      </c>
      <c r="BO170" s="207"/>
      <c r="BP170" s="207"/>
      <c r="BQ170" s="207"/>
      <c r="BR170" s="207"/>
      <c r="BS170" s="207"/>
      <c r="BT170" s="207"/>
      <c r="BU170" s="207"/>
      <c r="BV170" s="207"/>
      <c r="BW170" s="207"/>
      <c r="BX170" s="207"/>
      <c r="BY170" s="207"/>
      <c r="BZ170" s="207"/>
      <c r="CA170" s="207"/>
      <c r="CB170" s="207"/>
      <c r="CC170" s="207"/>
      <c r="CD170" s="207"/>
      <c r="CE170" s="207"/>
      <c r="CF170" s="207">
        <v>0</v>
      </c>
      <c r="CG170" s="207"/>
      <c r="CH170" s="207"/>
      <c r="CI170" s="207"/>
      <c r="CJ170" s="207"/>
      <c r="CK170" s="207">
        <v>0</v>
      </c>
      <c r="CL170" s="209">
        <v>477.3</v>
      </c>
      <c r="CM170" s="209">
        <f t="shared" si="70"/>
        <v>0</v>
      </c>
      <c r="CN170" s="207"/>
      <c r="CO170" s="207"/>
      <c r="CP170" s="207"/>
      <c r="CQ170" s="207"/>
      <c r="CR170" s="207"/>
      <c r="CS170" s="207"/>
      <c r="CT170" s="207"/>
      <c r="CU170" s="207"/>
      <c r="CV170" s="207"/>
      <c r="CW170" s="207"/>
      <c r="CX170" s="207"/>
      <c r="CY170" s="207"/>
      <c r="CZ170" s="207"/>
      <c r="DA170" s="207"/>
      <c r="DB170" s="207"/>
      <c r="DC170" s="207"/>
      <c r="DD170" s="207"/>
      <c r="DE170" s="207">
        <v>0</v>
      </c>
      <c r="DF170" s="207"/>
      <c r="DG170" s="207"/>
      <c r="DH170" s="207"/>
      <c r="DI170" s="207"/>
      <c r="DJ170" s="207">
        <v>0</v>
      </c>
      <c r="DK170" s="209">
        <v>120.88</v>
      </c>
      <c r="DL170" s="209">
        <f t="shared" si="71"/>
        <v>0</v>
      </c>
      <c r="DM170" s="207"/>
      <c r="DN170" s="207"/>
      <c r="DO170" s="207"/>
      <c r="DP170" s="207"/>
      <c r="DQ170" s="207"/>
      <c r="DR170" s="207"/>
      <c r="DS170" s="207"/>
      <c r="DT170" s="207"/>
      <c r="DU170" s="207"/>
      <c r="DV170" s="207"/>
      <c r="DW170" s="207"/>
      <c r="DX170" s="207"/>
      <c r="DY170" s="207"/>
      <c r="DZ170" s="207"/>
      <c r="EA170" s="207"/>
      <c r="EB170" s="207"/>
      <c r="EC170" s="207"/>
      <c r="ED170" s="207">
        <v>0</v>
      </c>
      <c r="EE170" s="207"/>
      <c r="EF170" s="207"/>
      <c r="EG170" s="207"/>
      <c r="EH170" s="207"/>
      <c r="EI170" s="207">
        <v>0</v>
      </c>
      <c r="EJ170" s="209">
        <v>191.55</v>
      </c>
      <c r="EK170" s="209">
        <f t="shared" si="72"/>
        <v>0</v>
      </c>
      <c r="EL170" s="207"/>
      <c r="EM170" s="207"/>
      <c r="EN170" s="207"/>
      <c r="EO170" s="207"/>
      <c r="EP170" s="207"/>
      <c r="EQ170" s="207"/>
      <c r="ER170" s="207"/>
      <c r="ES170" s="207"/>
      <c r="ET170" s="207"/>
      <c r="EU170" s="207"/>
      <c r="EV170" s="207"/>
      <c r="EW170" s="207"/>
      <c r="EX170" s="207"/>
      <c r="EY170" s="207"/>
      <c r="EZ170" s="207"/>
      <c r="FA170" s="207"/>
      <c r="FB170" s="207"/>
      <c r="FC170" s="207">
        <v>0</v>
      </c>
      <c r="FD170" s="207"/>
      <c r="FE170" s="207"/>
      <c r="FF170" s="207"/>
      <c r="FG170" s="207"/>
      <c r="FH170" s="207">
        <v>0</v>
      </c>
      <c r="FI170" s="209">
        <v>32.1</v>
      </c>
      <c r="FJ170" s="209">
        <f t="shared" si="73"/>
        <v>0</v>
      </c>
      <c r="FK170" s="207"/>
      <c r="FL170" s="207"/>
      <c r="FM170" s="207"/>
      <c r="FN170" s="207">
        <v>0</v>
      </c>
      <c r="FO170" s="207"/>
      <c r="FP170" s="207"/>
      <c r="FQ170" s="207"/>
      <c r="FR170" s="207"/>
      <c r="FS170" s="207">
        <v>0</v>
      </c>
      <c r="FT170" s="209">
        <v>25.68</v>
      </c>
      <c r="FU170" s="209">
        <f t="shared" si="74"/>
        <v>0</v>
      </c>
      <c r="FV170" s="207"/>
      <c r="FW170" s="207"/>
      <c r="FX170" s="207"/>
      <c r="FY170" s="207">
        <v>0</v>
      </c>
      <c r="FZ170" s="207"/>
      <c r="GA170" s="207"/>
      <c r="GB170" s="207"/>
      <c r="GC170" s="207"/>
      <c r="GD170" s="207">
        <v>0</v>
      </c>
      <c r="GE170" s="209">
        <v>56.12</v>
      </c>
      <c r="GF170" s="209">
        <f t="shared" si="75"/>
        <v>0</v>
      </c>
      <c r="GG170" s="207"/>
      <c r="GH170" s="207"/>
      <c r="GI170" s="207"/>
      <c r="GJ170" s="207"/>
      <c r="GK170" s="207"/>
      <c r="GL170" s="207"/>
      <c r="GM170" s="207"/>
      <c r="GN170" s="207"/>
      <c r="GO170" s="207"/>
      <c r="GP170" s="207"/>
      <c r="GQ170" s="207"/>
      <c r="GR170" s="207"/>
      <c r="GS170" s="207"/>
      <c r="GT170" s="207"/>
      <c r="GU170" s="207"/>
      <c r="GV170" s="207"/>
      <c r="GW170" s="207"/>
      <c r="GX170" s="207" t="s">
        <v>918</v>
      </c>
      <c r="GY170" s="207">
        <v>0</v>
      </c>
      <c r="GZ170" s="207" t="s">
        <v>918</v>
      </c>
      <c r="HA170" s="207">
        <v>0</v>
      </c>
      <c r="HB170" s="207">
        <v>0</v>
      </c>
      <c r="HC170" s="229">
        <v>0</v>
      </c>
      <c r="HD170" s="207">
        <f t="shared" si="86"/>
        <v>0</v>
      </c>
      <c r="HE170" s="207">
        <v>0</v>
      </c>
      <c r="HF170" s="207"/>
      <c r="HG170" s="207"/>
      <c r="HH170" s="207">
        <f t="shared" si="95"/>
        <v>0</v>
      </c>
      <c r="HI170" s="209">
        <v>2.73</v>
      </c>
      <c r="HJ170" s="209">
        <f t="shared" si="76"/>
        <v>0</v>
      </c>
      <c r="HK170" s="207">
        <v>0</v>
      </c>
      <c r="HL170" s="207"/>
      <c r="HM170" s="207">
        <f t="shared" si="89"/>
        <v>0</v>
      </c>
      <c r="HN170" s="209">
        <v>2.73</v>
      </c>
      <c r="HO170" s="209">
        <f t="shared" si="77"/>
        <v>0</v>
      </c>
      <c r="HP170" s="207">
        <v>0</v>
      </c>
      <c r="HQ170" s="207"/>
      <c r="HR170" s="207">
        <f t="shared" si="90"/>
        <v>0</v>
      </c>
      <c r="HS170" s="209">
        <v>2.73</v>
      </c>
      <c r="HT170" s="209">
        <f t="shared" si="78"/>
        <v>0</v>
      </c>
      <c r="HU170" s="207">
        <v>0</v>
      </c>
      <c r="HV170" s="207"/>
      <c r="HW170" s="207">
        <f t="shared" si="91"/>
        <v>0</v>
      </c>
      <c r="HX170" s="209">
        <v>2.73</v>
      </c>
      <c r="HY170" s="209">
        <f t="shared" si="79"/>
        <v>0</v>
      </c>
      <c r="HZ170" s="207">
        <v>0</v>
      </c>
      <c r="IA170" s="209">
        <v>3890.25</v>
      </c>
      <c r="IB170" s="209">
        <f t="shared" si="80"/>
        <v>0</v>
      </c>
      <c r="IC170" s="169"/>
      <c r="ID170" s="169"/>
      <c r="IE170" s="169"/>
      <c r="IF170" s="169"/>
      <c r="IG170" s="165"/>
      <c r="IH170" s="165">
        <v>18</v>
      </c>
      <c r="II170" s="234">
        <f t="shared" si="92"/>
        <v>0</v>
      </c>
      <c r="IJ170" s="234">
        <f t="shared" si="93"/>
        <v>0</v>
      </c>
      <c r="IK170" s="234">
        <f t="shared" si="94"/>
        <v>0</v>
      </c>
      <c r="IL170" s="210"/>
      <c r="IM170" s="211">
        <f t="shared" si="83"/>
        <v>0</v>
      </c>
      <c r="IN170" s="209">
        <v>7500</v>
      </c>
      <c r="IO170" s="212">
        <f t="shared" si="81"/>
        <v>0</v>
      </c>
      <c r="IP170" s="209">
        <f t="shared" si="84"/>
        <v>0</v>
      </c>
      <c r="IQ170" s="209">
        <v>10000</v>
      </c>
      <c r="IR170" s="212">
        <f t="shared" si="82"/>
        <v>0</v>
      </c>
      <c r="IS170" s="213" t="s">
        <v>5442</v>
      </c>
      <c r="IT170" s="291"/>
      <c r="IV170" s="66">
        <v>85782</v>
      </c>
      <c r="IW170" s="66" t="s">
        <v>5671</v>
      </c>
    </row>
    <row r="171" spans="1:257" x14ac:dyDescent="0.4">
      <c r="A171" s="158">
        <f t="shared" si="87"/>
        <v>15</v>
      </c>
      <c r="B171" s="156" t="s">
        <v>35</v>
      </c>
      <c r="C171" s="219">
        <v>127</v>
      </c>
      <c r="D171" s="370">
        <v>7009</v>
      </c>
      <c r="E171" s="374">
        <v>31981</v>
      </c>
      <c r="F171" s="225" t="s">
        <v>5672</v>
      </c>
      <c r="G171" s="251">
        <v>3</v>
      </c>
      <c r="H171" s="156"/>
      <c r="I171" s="156" t="s">
        <v>1191</v>
      </c>
      <c r="J171" s="158" t="s">
        <v>1192</v>
      </c>
      <c r="K171" s="158"/>
      <c r="L171" s="158" t="s">
        <v>1194</v>
      </c>
      <c r="M171" s="158"/>
      <c r="N171" s="205">
        <v>26</v>
      </c>
      <c r="O171" s="158">
        <v>46</v>
      </c>
      <c r="P171" s="203" t="s">
        <v>5223</v>
      </c>
      <c r="Q171" s="158">
        <v>54</v>
      </c>
      <c r="R171" s="158"/>
      <c r="S171" s="158"/>
      <c r="T171" s="158"/>
      <c r="U171" s="158"/>
      <c r="V171" s="367"/>
      <c r="W171" s="366"/>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t="s">
        <v>5364</v>
      </c>
      <c r="AU171" s="205">
        <v>26</v>
      </c>
      <c r="AV171" s="205">
        <v>20</v>
      </c>
      <c r="AW171" s="205">
        <f t="shared" si="67"/>
        <v>46</v>
      </c>
      <c r="AX171" s="205" t="s">
        <v>5223</v>
      </c>
      <c r="AY171" s="226">
        <v>30</v>
      </c>
      <c r="AZ171" s="205">
        <v>24</v>
      </c>
      <c r="BA171" s="205">
        <f t="shared" si="68"/>
        <v>54</v>
      </c>
      <c r="BB171" s="205"/>
      <c r="BC171" s="207">
        <v>1.0000000000000001E-17</v>
      </c>
      <c r="BD171" s="207">
        <v>9.9999999999999997E-29</v>
      </c>
      <c r="BE171" s="207">
        <v>1.0000000000000001E-30</v>
      </c>
      <c r="BF171" s="207">
        <v>0</v>
      </c>
      <c r="BG171" s="207">
        <v>0</v>
      </c>
      <c r="BH171" s="207"/>
      <c r="BI171" s="207"/>
      <c r="BJ171" s="207"/>
      <c r="BK171" s="207"/>
      <c r="BL171" s="208">
        <v>0</v>
      </c>
      <c r="BM171" s="209">
        <v>249.45</v>
      </c>
      <c r="BN171" s="209">
        <f t="shared" si="69"/>
        <v>0</v>
      </c>
      <c r="BO171" s="207"/>
      <c r="BP171" s="207"/>
      <c r="BQ171" s="207"/>
      <c r="BR171" s="207"/>
      <c r="BS171" s="207"/>
      <c r="BT171" s="207"/>
      <c r="BU171" s="207"/>
      <c r="BV171" s="207"/>
      <c r="BW171" s="207"/>
      <c r="BX171" s="207"/>
      <c r="BY171" s="207"/>
      <c r="BZ171" s="207"/>
      <c r="CA171" s="207"/>
      <c r="CB171" s="207"/>
      <c r="CC171" s="207"/>
      <c r="CD171" s="207"/>
      <c r="CE171" s="207"/>
      <c r="CF171" s="207">
        <v>0</v>
      </c>
      <c r="CG171" s="207"/>
      <c r="CH171" s="207"/>
      <c r="CI171" s="207"/>
      <c r="CJ171" s="207"/>
      <c r="CK171" s="207">
        <v>0</v>
      </c>
      <c r="CL171" s="209">
        <v>477.3</v>
      </c>
      <c r="CM171" s="209">
        <f t="shared" si="70"/>
        <v>0</v>
      </c>
      <c r="CN171" s="207"/>
      <c r="CO171" s="207"/>
      <c r="CP171" s="207"/>
      <c r="CQ171" s="207"/>
      <c r="CR171" s="207"/>
      <c r="CS171" s="207"/>
      <c r="CT171" s="207"/>
      <c r="CU171" s="207"/>
      <c r="CV171" s="207"/>
      <c r="CW171" s="207"/>
      <c r="CX171" s="207"/>
      <c r="CY171" s="207"/>
      <c r="CZ171" s="207"/>
      <c r="DA171" s="207"/>
      <c r="DB171" s="207"/>
      <c r="DC171" s="207"/>
      <c r="DD171" s="207"/>
      <c r="DE171" s="207">
        <v>0</v>
      </c>
      <c r="DF171" s="207"/>
      <c r="DG171" s="207"/>
      <c r="DH171" s="207"/>
      <c r="DI171" s="207"/>
      <c r="DJ171" s="207">
        <v>0</v>
      </c>
      <c r="DK171" s="209">
        <v>120.88</v>
      </c>
      <c r="DL171" s="209">
        <f t="shared" si="71"/>
        <v>0</v>
      </c>
      <c r="DM171" s="207"/>
      <c r="DN171" s="207"/>
      <c r="DO171" s="207"/>
      <c r="DP171" s="207"/>
      <c r="DQ171" s="207"/>
      <c r="DR171" s="207"/>
      <c r="DS171" s="207"/>
      <c r="DT171" s="207"/>
      <c r="DU171" s="207"/>
      <c r="DV171" s="207"/>
      <c r="DW171" s="207"/>
      <c r="DX171" s="207"/>
      <c r="DY171" s="207"/>
      <c r="DZ171" s="207"/>
      <c r="EA171" s="207"/>
      <c r="EB171" s="207"/>
      <c r="EC171" s="207"/>
      <c r="ED171" s="207">
        <v>0</v>
      </c>
      <c r="EE171" s="207"/>
      <c r="EF171" s="207"/>
      <c r="EG171" s="207"/>
      <c r="EH171" s="207"/>
      <c r="EI171" s="207">
        <v>0</v>
      </c>
      <c r="EJ171" s="209">
        <v>191.55</v>
      </c>
      <c r="EK171" s="209">
        <f t="shared" si="72"/>
        <v>0</v>
      </c>
      <c r="EL171" s="207"/>
      <c r="EM171" s="207"/>
      <c r="EN171" s="207"/>
      <c r="EO171" s="207"/>
      <c r="EP171" s="207"/>
      <c r="EQ171" s="207"/>
      <c r="ER171" s="207"/>
      <c r="ES171" s="207"/>
      <c r="ET171" s="207"/>
      <c r="EU171" s="207"/>
      <c r="EV171" s="207"/>
      <c r="EW171" s="207"/>
      <c r="EX171" s="207"/>
      <c r="EY171" s="207"/>
      <c r="EZ171" s="207"/>
      <c r="FA171" s="207"/>
      <c r="FB171" s="207"/>
      <c r="FC171" s="207">
        <v>0</v>
      </c>
      <c r="FD171" s="207"/>
      <c r="FE171" s="207"/>
      <c r="FF171" s="207"/>
      <c r="FG171" s="207"/>
      <c r="FH171" s="207">
        <v>0</v>
      </c>
      <c r="FI171" s="209">
        <v>32.1</v>
      </c>
      <c r="FJ171" s="209">
        <f t="shared" si="73"/>
        <v>0</v>
      </c>
      <c r="FK171" s="207"/>
      <c r="FL171" s="207"/>
      <c r="FM171" s="207"/>
      <c r="FN171" s="207">
        <v>0</v>
      </c>
      <c r="FO171" s="207"/>
      <c r="FP171" s="207"/>
      <c r="FQ171" s="207"/>
      <c r="FR171" s="207"/>
      <c r="FS171" s="207">
        <v>0</v>
      </c>
      <c r="FT171" s="209">
        <v>25.68</v>
      </c>
      <c r="FU171" s="209">
        <f t="shared" si="74"/>
        <v>0</v>
      </c>
      <c r="FV171" s="207"/>
      <c r="FW171" s="207"/>
      <c r="FX171" s="207"/>
      <c r="FY171" s="207">
        <v>0</v>
      </c>
      <c r="FZ171" s="207"/>
      <c r="GA171" s="207"/>
      <c r="GB171" s="207"/>
      <c r="GC171" s="207"/>
      <c r="GD171" s="207">
        <v>0</v>
      </c>
      <c r="GE171" s="209">
        <v>56.12</v>
      </c>
      <c r="GF171" s="209">
        <f t="shared" si="75"/>
        <v>0</v>
      </c>
      <c r="GG171" s="207"/>
      <c r="GH171" s="207"/>
      <c r="GI171" s="207"/>
      <c r="GJ171" s="207"/>
      <c r="GK171" s="207"/>
      <c r="GL171" s="207"/>
      <c r="GM171" s="207"/>
      <c r="GN171" s="207"/>
      <c r="GO171" s="207"/>
      <c r="GP171" s="207"/>
      <c r="GQ171" s="207"/>
      <c r="GR171" s="207"/>
      <c r="GS171" s="207"/>
      <c r="GT171" s="207"/>
      <c r="GU171" s="207"/>
      <c r="GV171" s="207"/>
      <c r="GW171" s="207"/>
      <c r="GX171" s="207" t="s">
        <v>918</v>
      </c>
      <c r="GY171" s="207">
        <v>0</v>
      </c>
      <c r="GZ171" s="207" t="s">
        <v>918</v>
      </c>
      <c r="HA171" s="207">
        <v>0</v>
      </c>
      <c r="HB171" s="207">
        <v>0</v>
      </c>
      <c r="HC171" s="229">
        <v>0</v>
      </c>
      <c r="HD171" s="207">
        <f t="shared" si="86"/>
        <v>0</v>
      </c>
      <c r="HE171" s="207">
        <v>0</v>
      </c>
      <c r="HF171" s="207"/>
      <c r="HG171" s="207"/>
      <c r="HH171" s="207">
        <f t="shared" si="95"/>
        <v>0</v>
      </c>
      <c r="HI171" s="209">
        <v>2.73</v>
      </c>
      <c r="HJ171" s="209">
        <f t="shared" si="76"/>
        <v>0</v>
      </c>
      <c r="HK171" s="229">
        <v>0</v>
      </c>
      <c r="HL171" s="207"/>
      <c r="HM171" s="207">
        <f t="shared" si="89"/>
        <v>0</v>
      </c>
      <c r="HN171" s="209">
        <v>2.73</v>
      </c>
      <c r="HO171" s="209">
        <f t="shared" si="77"/>
        <v>0</v>
      </c>
      <c r="HP171" s="207">
        <v>0</v>
      </c>
      <c r="HQ171" s="207"/>
      <c r="HR171" s="207">
        <f t="shared" si="90"/>
        <v>0</v>
      </c>
      <c r="HS171" s="209">
        <v>2.73</v>
      </c>
      <c r="HT171" s="209">
        <f t="shared" si="78"/>
        <v>0</v>
      </c>
      <c r="HU171" s="207">
        <v>0</v>
      </c>
      <c r="HV171" s="207"/>
      <c r="HW171" s="207">
        <f t="shared" si="91"/>
        <v>0</v>
      </c>
      <c r="HX171" s="209">
        <v>2.73</v>
      </c>
      <c r="HY171" s="209">
        <f t="shared" si="79"/>
        <v>0</v>
      </c>
      <c r="HZ171" s="207">
        <v>0</v>
      </c>
      <c r="IA171" s="209">
        <v>3890.25</v>
      </c>
      <c r="IB171" s="209">
        <f t="shared" si="80"/>
        <v>0</v>
      </c>
      <c r="IC171" s="169">
        <v>40</v>
      </c>
      <c r="ID171" s="169"/>
      <c r="IE171" s="169"/>
      <c r="IF171" s="169"/>
      <c r="IG171" s="165"/>
      <c r="IH171" s="165"/>
      <c r="II171" s="234">
        <f t="shared" si="92"/>
        <v>0</v>
      </c>
      <c r="IJ171" s="234">
        <f t="shared" si="93"/>
        <v>0</v>
      </c>
      <c r="IK171" s="234">
        <f t="shared" si="94"/>
        <v>0</v>
      </c>
      <c r="IL171" s="210"/>
      <c r="IM171" s="211">
        <f t="shared" si="83"/>
        <v>0</v>
      </c>
      <c r="IN171" s="209">
        <v>7500</v>
      </c>
      <c r="IO171" s="212">
        <f t="shared" si="81"/>
        <v>0</v>
      </c>
      <c r="IP171" s="209">
        <f t="shared" si="84"/>
        <v>0</v>
      </c>
      <c r="IQ171" s="209">
        <v>10000</v>
      </c>
      <c r="IR171" s="212">
        <f t="shared" si="82"/>
        <v>0</v>
      </c>
      <c r="IS171" s="213" t="s">
        <v>5452</v>
      </c>
      <c r="IT171" s="291"/>
      <c r="IV171" s="66">
        <v>96734</v>
      </c>
      <c r="IW171" s="66" t="s">
        <v>5673</v>
      </c>
    </row>
    <row r="172" spans="1:257" x14ac:dyDescent="0.4">
      <c r="A172" s="158">
        <f t="shared" si="87"/>
        <v>16</v>
      </c>
      <c r="B172" s="156" t="s">
        <v>35</v>
      </c>
      <c r="C172" s="156">
        <v>141</v>
      </c>
      <c r="D172" s="156">
        <v>97506</v>
      </c>
      <c r="E172" s="374">
        <v>24493</v>
      </c>
      <c r="F172" s="225" t="s">
        <v>5674</v>
      </c>
      <c r="G172" s="251">
        <v>4</v>
      </c>
      <c r="H172" s="156"/>
      <c r="I172" s="156" t="s">
        <v>1328</v>
      </c>
      <c r="J172" s="158" t="s">
        <v>1336</v>
      </c>
      <c r="K172" s="158"/>
      <c r="L172" s="237" t="s">
        <v>1338</v>
      </c>
      <c r="M172" s="158"/>
      <c r="N172" s="205">
        <v>77</v>
      </c>
      <c r="O172" s="237">
        <v>97</v>
      </c>
      <c r="P172" s="203" t="s">
        <v>5675</v>
      </c>
      <c r="Q172" s="237">
        <v>64</v>
      </c>
      <c r="R172" s="237"/>
      <c r="S172" s="237"/>
      <c r="T172" s="237"/>
      <c r="U172" s="237"/>
      <c r="V172" s="367"/>
      <c r="W172" s="366"/>
      <c r="X172" s="237"/>
      <c r="Y172" s="237"/>
      <c r="Z172" s="237"/>
      <c r="AA172" s="237"/>
      <c r="AB172" s="237"/>
      <c r="AC172" s="237"/>
      <c r="AD172" s="237"/>
      <c r="AE172" s="237"/>
      <c r="AF172" s="237"/>
      <c r="AG172" s="237"/>
      <c r="AH172" s="237"/>
      <c r="AI172" s="237"/>
      <c r="AJ172" s="237"/>
      <c r="AK172" s="237"/>
      <c r="AL172" s="237"/>
      <c r="AM172" s="237"/>
      <c r="AN172" s="237"/>
      <c r="AO172" s="237"/>
      <c r="AP172" s="237"/>
      <c r="AQ172" s="237"/>
      <c r="AR172" s="237"/>
      <c r="AS172" s="237"/>
      <c r="AT172" s="158" t="s">
        <v>5676</v>
      </c>
      <c r="AU172" s="205">
        <v>77</v>
      </c>
      <c r="AV172" s="205">
        <v>20</v>
      </c>
      <c r="AW172" s="205">
        <f t="shared" si="67"/>
        <v>97</v>
      </c>
      <c r="AX172" s="205" t="s">
        <v>5675</v>
      </c>
      <c r="AY172" s="226">
        <v>40</v>
      </c>
      <c r="AZ172" s="205">
        <v>24</v>
      </c>
      <c r="BA172" s="205">
        <f t="shared" si="68"/>
        <v>64</v>
      </c>
      <c r="BB172" s="205"/>
      <c r="BC172" s="207">
        <v>1.0000000000000001E-17</v>
      </c>
      <c r="BD172" s="207">
        <v>9.9999999999999997E-29</v>
      </c>
      <c r="BE172" s="207">
        <v>1.0000000000000001E-30</v>
      </c>
      <c r="BF172" s="207">
        <v>0</v>
      </c>
      <c r="BG172" s="207">
        <v>0</v>
      </c>
      <c r="BH172" s="207"/>
      <c r="BI172" s="207"/>
      <c r="BJ172" s="207"/>
      <c r="BK172" s="207"/>
      <c r="BL172" s="208">
        <v>0</v>
      </c>
      <c r="BM172" s="209">
        <v>249.45</v>
      </c>
      <c r="BN172" s="209">
        <f t="shared" si="69"/>
        <v>0</v>
      </c>
      <c r="BO172" s="207"/>
      <c r="BP172" s="207"/>
      <c r="BQ172" s="207"/>
      <c r="BR172" s="207"/>
      <c r="BS172" s="207"/>
      <c r="BT172" s="207"/>
      <c r="BU172" s="207"/>
      <c r="BV172" s="207"/>
      <c r="BW172" s="207"/>
      <c r="BX172" s="207"/>
      <c r="BY172" s="207"/>
      <c r="BZ172" s="207"/>
      <c r="CA172" s="207"/>
      <c r="CB172" s="207"/>
      <c r="CC172" s="207"/>
      <c r="CD172" s="207"/>
      <c r="CE172" s="207"/>
      <c r="CF172" s="207">
        <v>0</v>
      </c>
      <c r="CG172" s="207"/>
      <c r="CH172" s="207"/>
      <c r="CI172" s="207"/>
      <c r="CJ172" s="207"/>
      <c r="CK172" s="207">
        <v>0</v>
      </c>
      <c r="CL172" s="209">
        <v>477.3</v>
      </c>
      <c r="CM172" s="209">
        <f t="shared" si="70"/>
        <v>0</v>
      </c>
      <c r="CN172" s="207"/>
      <c r="CO172" s="207"/>
      <c r="CP172" s="207"/>
      <c r="CQ172" s="207"/>
      <c r="CR172" s="207"/>
      <c r="CS172" s="207"/>
      <c r="CT172" s="207"/>
      <c r="CU172" s="207"/>
      <c r="CV172" s="207"/>
      <c r="CW172" s="207"/>
      <c r="CX172" s="207"/>
      <c r="CY172" s="207"/>
      <c r="CZ172" s="207"/>
      <c r="DA172" s="207"/>
      <c r="DB172" s="207"/>
      <c r="DC172" s="207"/>
      <c r="DD172" s="207"/>
      <c r="DE172" s="207">
        <v>0</v>
      </c>
      <c r="DF172" s="207"/>
      <c r="DG172" s="207"/>
      <c r="DH172" s="207"/>
      <c r="DI172" s="207"/>
      <c r="DJ172" s="207">
        <v>0</v>
      </c>
      <c r="DK172" s="209">
        <v>120.88</v>
      </c>
      <c r="DL172" s="209">
        <f t="shared" si="71"/>
        <v>0</v>
      </c>
      <c r="DM172" s="207"/>
      <c r="DN172" s="207"/>
      <c r="DO172" s="207"/>
      <c r="DP172" s="207"/>
      <c r="DQ172" s="207"/>
      <c r="DR172" s="207"/>
      <c r="DS172" s="207"/>
      <c r="DT172" s="207"/>
      <c r="DU172" s="207"/>
      <c r="DV172" s="207"/>
      <c r="DW172" s="207"/>
      <c r="DX172" s="207"/>
      <c r="DY172" s="207"/>
      <c r="DZ172" s="207"/>
      <c r="EA172" s="207"/>
      <c r="EB172" s="207"/>
      <c r="EC172" s="207"/>
      <c r="ED172" s="207">
        <v>0</v>
      </c>
      <c r="EE172" s="207"/>
      <c r="EF172" s="207"/>
      <c r="EG172" s="207"/>
      <c r="EH172" s="207"/>
      <c r="EI172" s="207">
        <v>0</v>
      </c>
      <c r="EJ172" s="209">
        <v>191.55</v>
      </c>
      <c r="EK172" s="209">
        <f t="shared" si="72"/>
        <v>0</v>
      </c>
      <c r="EL172" s="207"/>
      <c r="EM172" s="207"/>
      <c r="EN172" s="207"/>
      <c r="EO172" s="207"/>
      <c r="EP172" s="207"/>
      <c r="EQ172" s="207"/>
      <c r="ER172" s="207"/>
      <c r="ES172" s="207"/>
      <c r="ET172" s="207"/>
      <c r="EU172" s="207"/>
      <c r="EV172" s="207"/>
      <c r="EW172" s="207"/>
      <c r="EX172" s="207"/>
      <c r="EY172" s="207"/>
      <c r="EZ172" s="207"/>
      <c r="FA172" s="207"/>
      <c r="FB172" s="207"/>
      <c r="FC172" s="207">
        <v>0</v>
      </c>
      <c r="FD172" s="207"/>
      <c r="FE172" s="207"/>
      <c r="FF172" s="207"/>
      <c r="FG172" s="207"/>
      <c r="FH172" s="207">
        <v>0</v>
      </c>
      <c r="FI172" s="209">
        <v>32.1</v>
      </c>
      <c r="FJ172" s="209">
        <f t="shared" si="73"/>
        <v>0</v>
      </c>
      <c r="FK172" s="207"/>
      <c r="FL172" s="207"/>
      <c r="FM172" s="207"/>
      <c r="FN172" s="207">
        <v>0</v>
      </c>
      <c r="FO172" s="207"/>
      <c r="FP172" s="207"/>
      <c r="FQ172" s="207"/>
      <c r="FR172" s="207"/>
      <c r="FS172" s="207">
        <v>0</v>
      </c>
      <c r="FT172" s="209">
        <v>25.68</v>
      </c>
      <c r="FU172" s="209">
        <f t="shared" si="74"/>
        <v>0</v>
      </c>
      <c r="FV172" s="207"/>
      <c r="FW172" s="207"/>
      <c r="FX172" s="207"/>
      <c r="FY172" s="207">
        <v>0</v>
      </c>
      <c r="FZ172" s="207"/>
      <c r="GA172" s="207"/>
      <c r="GB172" s="207"/>
      <c r="GC172" s="207"/>
      <c r="GD172" s="207">
        <v>0</v>
      </c>
      <c r="GE172" s="209">
        <v>56.12</v>
      </c>
      <c r="GF172" s="209">
        <f t="shared" si="75"/>
        <v>0</v>
      </c>
      <c r="GG172" s="207"/>
      <c r="GH172" s="207"/>
      <c r="GI172" s="207"/>
      <c r="GJ172" s="207"/>
      <c r="GK172" s="207"/>
      <c r="GL172" s="207"/>
      <c r="GM172" s="207"/>
      <c r="GN172" s="207"/>
      <c r="GO172" s="207"/>
      <c r="GP172" s="207"/>
      <c r="GQ172" s="207"/>
      <c r="GR172" s="207"/>
      <c r="GS172" s="207"/>
      <c r="GT172" s="207"/>
      <c r="GU172" s="207"/>
      <c r="GV172" s="207"/>
      <c r="GW172" s="207"/>
      <c r="GX172" s="207" t="s">
        <v>918</v>
      </c>
      <c r="GY172" s="207">
        <v>0</v>
      </c>
      <c r="GZ172" s="207" t="s">
        <v>918</v>
      </c>
      <c r="HA172" s="207">
        <v>0</v>
      </c>
      <c r="HB172" s="207">
        <v>0</v>
      </c>
      <c r="HC172" s="207">
        <v>0</v>
      </c>
      <c r="HD172" s="207">
        <f t="shared" si="86"/>
        <v>0</v>
      </c>
      <c r="HE172" s="207">
        <v>0</v>
      </c>
      <c r="HF172" s="207"/>
      <c r="HG172" s="207"/>
      <c r="HH172" s="207">
        <f t="shared" si="95"/>
        <v>0</v>
      </c>
      <c r="HI172" s="209">
        <v>2.73</v>
      </c>
      <c r="HJ172" s="209">
        <f t="shared" si="76"/>
        <v>0</v>
      </c>
      <c r="HK172" s="207">
        <v>0</v>
      </c>
      <c r="HL172" s="207"/>
      <c r="HM172" s="207">
        <f t="shared" si="89"/>
        <v>0</v>
      </c>
      <c r="HN172" s="209">
        <v>2.73</v>
      </c>
      <c r="HO172" s="209">
        <f t="shared" si="77"/>
        <v>0</v>
      </c>
      <c r="HP172" s="207">
        <v>0</v>
      </c>
      <c r="HQ172" s="207"/>
      <c r="HR172" s="207">
        <f t="shared" si="90"/>
        <v>0</v>
      </c>
      <c r="HS172" s="209">
        <v>2.73</v>
      </c>
      <c r="HT172" s="209">
        <f t="shared" si="78"/>
        <v>0</v>
      </c>
      <c r="HU172" s="207">
        <v>0</v>
      </c>
      <c r="HV172" s="207"/>
      <c r="HW172" s="207">
        <f t="shared" si="91"/>
        <v>0</v>
      </c>
      <c r="HX172" s="209">
        <v>2.73</v>
      </c>
      <c r="HY172" s="209">
        <f t="shared" si="79"/>
        <v>0</v>
      </c>
      <c r="HZ172" s="207">
        <v>0</v>
      </c>
      <c r="IA172" s="209">
        <v>3890.25</v>
      </c>
      <c r="IB172" s="209">
        <f t="shared" si="80"/>
        <v>0</v>
      </c>
      <c r="IC172" s="169"/>
      <c r="ID172" s="169"/>
      <c r="IE172" s="169"/>
      <c r="IF172" s="169"/>
      <c r="IG172" s="165"/>
      <c r="IH172" s="165"/>
      <c r="II172" s="234">
        <f t="shared" si="92"/>
        <v>0</v>
      </c>
      <c r="IJ172" s="234">
        <f t="shared" si="93"/>
        <v>0</v>
      </c>
      <c r="IK172" s="234">
        <f t="shared" si="94"/>
        <v>0</v>
      </c>
      <c r="IL172" s="210"/>
      <c r="IM172" s="211">
        <f t="shared" si="83"/>
        <v>0</v>
      </c>
      <c r="IN172" s="209">
        <v>7500</v>
      </c>
      <c r="IO172" s="212">
        <f t="shared" si="81"/>
        <v>0</v>
      </c>
      <c r="IP172" s="209">
        <f t="shared" si="84"/>
        <v>0</v>
      </c>
      <c r="IQ172" s="209">
        <v>10000</v>
      </c>
      <c r="IR172" s="212">
        <f t="shared" si="82"/>
        <v>0</v>
      </c>
      <c r="IS172" s="213" t="s">
        <v>5677</v>
      </c>
      <c r="IT172" s="291"/>
      <c r="IV172" s="66">
        <v>96727</v>
      </c>
      <c r="IW172" s="66" t="s">
        <v>5678</v>
      </c>
    </row>
    <row r="173" spans="1:257" x14ac:dyDescent="0.4">
      <c r="A173" s="158">
        <f t="shared" si="87"/>
        <v>17</v>
      </c>
      <c r="B173" s="156" t="s">
        <v>35</v>
      </c>
      <c r="C173" s="156">
        <v>163</v>
      </c>
      <c r="D173" s="156">
        <v>9978</v>
      </c>
      <c r="E173" s="251">
        <v>35810</v>
      </c>
      <c r="F173" s="225" t="s">
        <v>5679</v>
      </c>
      <c r="G173" s="251">
        <v>4</v>
      </c>
      <c r="H173" s="156"/>
      <c r="I173" s="156" t="s">
        <v>1465</v>
      </c>
      <c r="J173" s="158" t="s">
        <v>1534</v>
      </c>
      <c r="K173" s="158"/>
      <c r="L173" s="158" t="s">
        <v>1536</v>
      </c>
      <c r="M173" s="158"/>
      <c r="N173" s="205">
        <v>33</v>
      </c>
      <c r="O173" s="158">
        <v>53</v>
      </c>
      <c r="P173" s="203" t="s">
        <v>5680</v>
      </c>
      <c r="Q173" s="158">
        <v>51</v>
      </c>
      <c r="R173" s="158"/>
      <c r="S173" s="158"/>
      <c r="T173" s="158"/>
      <c r="U173" s="158"/>
      <c r="V173" s="367"/>
      <c r="W173" s="366"/>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t="s">
        <v>5369</v>
      </c>
      <c r="AU173" s="205">
        <v>33</v>
      </c>
      <c r="AV173" s="205">
        <v>20</v>
      </c>
      <c r="AW173" s="205">
        <f t="shared" si="67"/>
        <v>53</v>
      </c>
      <c r="AX173" s="205" t="s">
        <v>5680</v>
      </c>
      <c r="AY173" s="226">
        <v>27</v>
      </c>
      <c r="AZ173" s="205">
        <v>24</v>
      </c>
      <c r="BA173" s="205">
        <f t="shared" si="68"/>
        <v>51</v>
      </c>
      <c r="BB173" s="205"/>
      <c r="BC173" s="207">
        <v>1.0000000000000001E-17</v>
      </c>
      <c r="BD173" s="207">
        <v>9.9999999999999997E-29</v>
      </c>
      <c r="BE173" s="207">
        <v>1.0000000000000001E-30</v>
      </c>
      <c r="BF173" s="207">
        <v>0</v>
      </c>
      <c r="BG173" s="207">
        <v>0</v>
      </c>
      <c r="BH173" s="207"/>
      <c r="BI173" s="207"/>
      <c r="BJ173" s="207"/>
      <c r="BK173" s="207"/>
      <c r="BL173" s="208">
        <v>0</v>
      </c>
      <c r="BM173" s="209">
        <v>249.45</v>
      </c>
      <c r="BN173" s="209">
        <f t="shared" si="69"/>
        <v>0</v>
      </c>
      <c r="BO173" s="207"/>
      <c r="BP173" s="207"/>
      <c r="BQ173" s="207"/>
      <c r="BR173" s="207"/>
      <c r="BS173" s="207"/>
      <c r="BT173" s="207"/>
      <c r="BU173" s="207"/>
      <c r="BV173" s="207"/>
      <c r="BW173" s="207"/>
      <c r="BX173" s="207"/>
      <c r="BY173" s="207"/>
      <c r="BZ173" s="207"/>
      <c r="CA173" s="207"/>
      <c r="CB173" s="207"/>
      <c r="CC173" s="207"/>
      <c r="CD173" s="207"/>
      <c r="CE173" s="207"/>
      <c r="CF173" s="207">
        <v>0</v>
      </c>
      <c r="CG173" s="207"/>
      <c r="CH173" s="207"/>
      <c r="CI173" s="207"/>
      <c r="CJ173" s="207"/>
      <c r="CK173" s="207">
        <v>0</v>
      </c>
      <c r="CL173" s="209">
        <v>477.3</v>
      </c>
      <c r="CM173" s="209">
        <f t="shared" si="70"/>
        <v>0</v>
      </c>
      <c r="CN173" s="207"/>
      <c r="CO173" s="207"/>
      <c r="CP173" s="207"/>
      <c r="CQ173" s="207"/>
      <c r="CR173" s="207"/>
      <c r="CS173" s="207"/>
      <c r="CT173" s="207"/>
      <c r="CU173" s="207"/>
      <c r="CV173" s="207"/>
      <c r="CW173" s="207"/>
      <c r="CX173" s="207"/>
      <c r="CY173" s="207"/>
      <c r="CZ173" s="207"/>
      <c r="DA173" s="207"/>
      <c r="DB173" s="207"/>
      <c r="DC173" s="207"/>
      <c r="DD173" s="207"/>
      <c r="DE173" s="207">
        <v>0</v>
      </c>
      <c r="DF173" s="207"/>
      <c r="DG173" s="207"/>
      <c r="DH173" s="207"/>
      <c r="DI173" s="207"/>
      <c r="DJ173" s="207">
        <v>0</v>
      </c>
      <c r="DK173" s="209">
        <v>120.88</v>
      </c>
      <c r="DL173" s="209">
        <f t="shared" si="71"/>
        <v>0</v>
      </c>
      <c r="DM173" s="207"/>
      <c r="DN173" s="207"/>
      <c r="DO173" s="207"/>
      <c r="DP173" s="207"/>
      <c r="DQ173" s="207"/>
      <c r="DR173" s="207"/>
      <c r="DS173" s="207"/>
      <c r="DT173" s="207"/>
      <c r="DU173" s="207"/>
      <c r="DV173" s="207"/>
      <c r="DW173" s="207"/>
      <c r="DX173" s="207"/>
      <c r="DY173" s="207"/>
      <c r="DZ173" s="207"/>
      <c r="EA173" s="207"/>
      <c r="EB173" s="207"/>
      <c r="EC173" s="207"/>
      <c r="ED173" s="207">
        <v>0</v>
      </c>
      <c r="EE173" s="207"/>
      <c r="EF173" s="207"/>
      <c r="EG173" s="207"/>
      <c r="EH173" s="207"/>
      <c r="EI173" s="207">
        <v>0</v>
      </c>
      <c r="EJ173" s="209">
        <v>191.55</v>
      </c>
      <c r="EK173" s="209">
        <f t="shared" si="72"/>
        <v>0</v>
      </c>
      <c r="EL173" s="207"/>
      <c r="EM173" s="207"/>
      <c r="EN173" s="207"/>
      <c r="EO173" s="207"/>
      <c r="EP173" s="207"/>
      <c r="EQ173" s="207"/>
      <c r="ER173" s="207"/>
      <c r="ES173" s="207"/>
      <c r="ET173" s="207"/>
      <c r="EU173" s="207"/>
      <c r="EV173" s="207"/>
      <c r="EW173" s="207"/>
      <c r="EX173" s="207"/>
      <c r="EY173" s="207"/>
      <c r="EZ173" s="207"/>
      <c r="FA173" s="207"/>
      <c r="FB173" s="207"/>
      <c r="FC173" s="207">
        <v>0</v>
      </c>
      <c r="FD173" s="207"/>
      <c r="FE173" s="207"/>
      <c r="FF173" s="207"/>
      <c r="FG173" s="207"/>
      <c r="FH173" s="207">
        <v>0</v>
      </c>
      <c r="FI173" s="209">
        <v>32.1</v>
      </c>
      <c r="FJ173" s="209">
        <f t="shared" si="73"/>
        <v>0</v>
      </c>
      <c r="FK173" s="207"/>
      <c r="FL173" s="207"/>
      <c r="FM173" s="207"/>
      <c r="FN173" s="207">
        <v>0</v>
      </c>
      <c r="FO173" s="207"/>
      <c r="FP173" s="207"/>
      <c r="FQ173" s="207"/>
      <c r="FR173" s="207"/>
      <c r="FS173" s="207">
        <v>0</v>
      </c>
      <c r="FT173" s="209">
        <v>25.68</v>
      </c>
      <c r="FU173" s="209">
        <f t="shared" si="74"/>
        <v>0</v>
      </c>
      <c r="FV173" s="207"/>
      <c r="FW173" s="207"/>
      <c r="FX173" s="207"/>
      <c r="FY173" s="207">
        <v>0</v>
      </c>
      <c r="FZ173" s="207"/>
      <c r="GA173" s="207"/>
      <c r="GB173" s="207"/>
      <c r="GC173" s="207"/>
      <c r="GD173" s="207">
        <v>0</v>
      </c>
      <c r="GE173" s="209">
        <v>56.12</v>
      </c>
      <c r="GF173" s="209">
        <f t="shared" si="75"/>
        <v>0</v>
      </c>
      <c r="GG173" s="207"/>
      <c r="GH173" s="207"/>
      <c r="GI173" s="207"/>
      <c r="GJ173" s="207"/>
      <c r="GK173" s="207"/>
      <c r="GL173" s="207"/>
      <c r="GM173" s="207"/>
      <c r="GN173" s="207"/>
      <c r="GO173" s="207"/>
      <c r="GP173" s="207"/>
      <c r="GQ173" s="207"/>
      <c r="GR173" s="207"/>
      <c r="GS173" s="207"/>
      <c r="GT173" s="207"/>
      <c r="GU173" s="207"/>
      <c r="GV173" s="207"/>
      <c r="GW173" s="207"/>
      <c r="GX173" s="207" t="s">
        <v>918</v>
      </c>
      <c r="GY173" s="207">
        <v>0</v>
      </c>
      <c r="GZ173" s="207" t="s">
        <v>918</v>
      </c>
      <c r="HA173" s="207">
        <v>0</v>
      </c>
      <c r="HB173" s="207">
        <v>0</v>
      </c>
      <c r="HC173" s="207">
        <v>0</v>
      </c>
      <c r="HD173" s="207">
        <f t="shared" si="86"/>
        <v>0</v>
      </c>
      <c r="HE173" s="207">
        <v>0</v>
      </c>
      <c r="HF173" s="207"/>
      <c r="HG173" s="207"/>
      <c r="HH173" s="207">
        <f t="shared" si="95"/>
        <v>0</v>
      </c>
      <c r="HI173" s="209">
        <v>2.73</v>
      </c>
      <c r="HJ173" s="209">
        <f t="shared" si="76"/>
        <v>0</v>
      </c>
      <c r="HK173" s="207">
        <v>0</v>
      </c>
      <c r="HL173" s="207"/>
      <c r="HM173" s="207">
        <f t="shared" si="89"/>
        <v>0</v>
      </c>
      <c r="HN173" s="209">
        <v>2.73</v>
      </c>
      <c r="HO173" s="209">
        <f t="shared" si="77"/>
        <v>0</v>
      </c>
      <c r="HP173" s="207">
        <v>0</v>
      </c>
      <c r="HQ173" s="207"/>
      <c r="HR173" s="207">
        <f t="shared" si="90"/>
        <v>0</v>
      </c>
      <c r="HS173" s="209">
        <v>2.73</v>
      </c>
      <c r="HT173" s="209">
        <f t="shared" si="78"/>
        <v>0</v>
      </c>
      <c r="HU173" s="207">
        <v>0</v>
      </c>
      <c r="HV173" s="207"/>
      <c r="HW173" s="207">
        <f t="shared" si="91"/>
        <v>0</v>
      </c>
      <c r="HX173" s="209">
        <v>2.73</v>
      </c>
      <c r="HY173" s="209">
        <f t="shared" si="79"/>
        <v>0</v>
      </c>
      <c r="HZ173" s="207">
        <v>0</v>
      </c>
      <c r="IA173" s="209">
        <v>3890.25</v>
      </c>
      <c r="IB173" s="209">
        <f t="shared" si="80"/>
        <v>0</v>
      </c>
      <c r="IC173" s="169">
        <v>25</v>
      </c>
      <c r="ID173" s="169"/>
      <c r="IE173" s="169"/>
      <c r="IF173" s="169"/>
      <c r="IG173" s="165"/>
      <c r="IH173" s="165">
        <v>20</v>
      </c>
      <c r="II173" s="234">
        <f t="shared" si="92"/>
        <v>0</v>
      </c>
      <c r="IJ173" s="234">
        <f t="shared" si="93"/>
        <v>0</v>
      </c>
      <c r="IK173" s="234">
        <f t="shared" si="94"/>
        <v>0</v>
      </c>
      <c r="IL173" s="210"/>
      <c r="IM173" s="211">
        <f t="shared" si="83"/>
        <v>0</v>
      </c>
      <c r="IN173" s="209">
        <v>7500</v>
      </c>
      <c r="IO173" s="212">
        <f t="shared" si="81"/>
        <v>0</v>
      </c>
      <c r="IP173" s="209">
        <f t="shared" si="84"/>
        <v>0</v>
      </c>
      <c r="IQ173" s="209">
        <v>10000</v>
      </c>
      <c r="IR173" s="212">
        <f t="shared" si="82"/>
        <v>0</v>
      </c>
      <c r="IS173" s="213" t="s">
        <v>5681</v>
      </c>
      <c r="IT173" s="291"/>
      <c r="IV173" s="66">
        <v>9679</v>
      </c>
      <c r="IW173" s="66" t="s">
        <v>5682</v>
      </c>
    </row>
    <row r="174" spans="1:257" x14ac:dyDescent="0.4">
      <c r="A174" s="158">
        <f t="shared" si="87"/>
        <v>18</v>
      </c>
      <c r="B174" s="156" t="s">
        <v>35</v>
      </c>
      <c r="C174" s="156">
        <v>16</v>
      </c>
      <c r="D174" s="156">
        <v>93160</v>
      </c>
      <c r="E174" s="251">
        <v>33765</v>
      </c>
      <c r="F174" s="203">
        <v>60042702200000</v>
      </c>
      <c r="G174" s="251">
        <v>1</v>
      </c>
      <c r="H174" s="156"/>
      <c r="I174" s="156" t="s">
        <v>169</v>
      </c>
      <c r="J174" s="158" t="s">
        <v>170</v>
      </c>
      <c r="K174" s="158"/>
      <c r="L174" s="158" t="s">
        <v>172</v>
      </c>
      <c r="M174" s="158"/>
      <c r="N174" s="205">
        <v>39</v>
      </c>
      <c r="O174" s="158">
        <v>59</v>
      </c>
      <c r="P174" s="203" t="s">
        <v>5399</v>
      </c>
      <c r="Q174" s="158">
        <v>52</v>
      </c>
      <c r="R174" s="158"/>
      <c r="S174" s="158"/>
      <c r="T174" s="158"/>
      <c r="U174" s="158"/>
      <c r="V174" s="367"/>
      <c r="W174" s="366"/>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t="s">
        <v>5364</v>
      </c>
      <c r="AU174" s="205">
        <v>39</v>
      </c>
      <c r="AV174" s="205">
        <v>20</v>
      </c>
      <c r="AW174" s="205">
        <f t="shared" si="67"/>
        <v>59</v>
      </c>
      <c r="AX174" s="205" t="s">
        <v>5399</v>
      </c>
      <c r="AY174" s="226">
        <v>28</v>
      </c>
      <c r="AZ174" s="205">
        <v>24</v>
      </c>
      <c r="BA174" s="205">
        <f t="shared" si="68"/>
        <v>52</v>
      </c>
      <c r="BB174" s="205"/>
      <c r="BC174" s="207">
        <v>1.0000000000000001E-17</v>
      </c>
      <c r="BD174" s="207">
        <v>9.9999999999999997E-29</v>
      </c>
      <c r="BE174" s="207">
        <v>1.0000000000000001E-30</v>
      </c>
      <c r="BF174" s="207">
        <v>2</v>
      </c>
      <c r="BG174" s="207">
        <v>1.0000000000000001E-17</v>
      </c>
      <c r="BH174" s="207"/>
      <c r="BI174" s="207"/>
      <c r="BJ174" s="207"/>
      <c r="BK174" s="207"/>
      <c r="BL174" s="208">
        <v>0</v>
      </c>
      <c r="BM174" s="209">
        <v>249.45</v>
      </c>
      <c r="BN174" s="209">
        <f t="shared" si="69"/>
        <v>0</v>
      </c>
      <c r="BO174" s="207"/>
      <c r="BP174" s="207"/>
      <c r="BQ174" s="207"/>
      <c r="BR174" s="207"/>
      <c r="BS174" s="207"/>
      <c r="BT174" s="207"/>
      <c r="BU174" s="207"/>
      <c r="BV174" s="207"/>
      <c r="BW174" s="207"/>
      <c r="BX174" s="207"/>
      <c r="BY174" s="207"/>
      <c r="BZ174" s="207"/>
      <c r="CA174" s="207"/>
      <c r="CB174" s="207"/>
      <c r="CC174" s="207"/>
      <c r="CD174" s="207"/>
      <c r="CE174" s="207"/>
      <c r="CF174" s="207">
        <v>1.0000000000000001E-17</v>
      </c>
      <c r="CG174" s="207"/>
      <c r="CH174" s="207"/>
      <c r="CI174" s="207"/>
      <c r="CJ174" s="207"/>
      <c r="CK174" s="207">
        <v>0</v>
      </c>
      <c r="CL174" s="209">
        <v>477.3</v>
      </c>
      <c r="CM174" s="209">
        <f t="shared" si="70"/>
        <v>0</v>
      </c>
      <c r="CN174" s="207"/>
      <c r="CO174" s="207"/>
      <c r="CP174" s="207"/>
      <c r="CQ174" s="207"/>
      <c r="CR174" s="207"/>
      <c r="CS174" s="207"/>
      <c r="CT174" s="207"/>
      <c r="CU174" s="207"/>
      <c r="CV174" s="207"/>
      <c r="CW174" s="207"/>
      <c r="CX174" s="207"/>
      <c r="CY174" s="207"/>
      <c r="CZ174" s="207"/>
      <c r="DA174" s="207"/>
      <c r="DB174" s="207"/>
      <c r="DC174" s="207"/>
      <c r="DD174" s="207"/>
      <c r="DE174" s="207">
        <v>1.0000000000000001E-17</v>
      </c>
      <c r="DF174" s="207"/>
      <c r="DG174" s="207"/>
      <c r="DH174" s="207"/>
      <c r="DI174" s="207"/>
      <c r="DJ174" s="207">
        <v>0</v>
      </c>
      <c r="DK174" s="209">
        <v>120.88</v>
      </c>
      <c r="DL174" s="209">
        <f t="shared" si="71"/>
        <v>0</v>
      </c>
      <c r="DM174" s="207"/>
      <c r="DN174" s="207"/>
      <c r="DO174" s="207"/>
      <c r="DP174" s="207"/>
      <c r="DQ174" s="207"/>
      <c r="DR174" s="207"/>
      <c r="DS174" s="207"/>
      <c r="DT174" s="207"/>
      <c r="DU174" s="207"/>
      <c r="DV174" s="207"/>
      <c r="DW174" s="207"/>
      <c r="DX174" s="207"/>
      <c r="DY174" s="207"/>
      <c r="DZ174" s="207"/>
      <c r="EA174" s="207"/>
      <c r="EB174" s="207"/>
      <c r="EC174" s="207"/>
      <c r="ED174" s="207">
        <v>1.0000000000000001E-17</v>
      </c>
      <c r="EE174" s="207"/>
      <c r="EF174" s="207"/>
      <c r="EG174" s="207"/>
      <c r="EH174" s="207"/>
      <c r="EI174" s="207">
        <v>0</v>
      </c>
      <c r="EJ174" s="209">
        <v>191.55</v>
      </c>
      <c r="EK174" s="209">
        <f t="shared" si="72"/>
        <v>0</v>
      </c>
      <c r="EL174" s="207"/>
      <c r="EM174" s="207"/>
      <c r="EN174" s="207"/>
      <c r="EO174" s="207"/>
      <c r="EP174" s="207"/>
      <c r="EQ174" s="207"/>
      <c r="ER174" s="207"/>
      <c r="ES174" s="207"/>
      <c r="ET174" s="207"/>
      <c r="EU174" s="207"/>
      <c r="EV174" s="207"/>
      <c r="EW174" s="207"/>
      <c r="EX174" s="207"/>
      <c r="EY174" s="207"/>
      <c r="EZ174" s="207"/>
      <c r="FA174" s="207"/>
      <c r="FB174" s="207"/>
      <c r="FC174" s="229">
        <v>0</v>
      </c>
      <c r="FD174" s="207">
        <v>1</v>
      </c>
      <c r="FE174" s="207"/>
      <c r="FF174" s="207"/>
      <c r="FG174" s="207" t="s">
        <v>5683</v>
      </c>
      <c r="FH174" s="207">
        <f>AW174</f>
        <v>59</v>
      </c>
      <c r="FI174" s="209">
        <v>32.1</v>
      </c>
      <c r="FJ174" s="209">
        <f t="shared" si="73"/>
        <v>1893.9</v>
      </c>
      <c r="FK174" s="207"/>
      <c r="FL174" s="207"/>
      <c r="FM174" s="207"/>
      <c r="FN174" s="207">
        <v>1.0000000000000001E-17</v>
      </c>
      <c r="FO174" s="207"/>
      <c r="FP174" s="207"/>
      <c r="FQ174" s="207"/>
      <c r="FR174" s="207"/>
      <c r="FS174" s="207">
        <v>0</v>
      </c>
      <c r="FT174" s="209">
        <v>25.68</v>
      </c>
      <c r="FU174" s="209">
        <f t="shared" si="74"/>
        <v>0</v>
      </c>
      <c r="FV174" s="207"/>
      <c r="FW174" s="207"/>
      <c r="FX174" s="207"/>
      <c r="FY174" s="207">
        <v>1.0000000000000001E-17</v>
      </c>
      <c r="FZ174" s="207"/>
      <c r="GA174" s="207"/>
      <c r="GB174" s="207"/>
      <c r="GC174" s="207"/>
      <c r="GD174" s="207">
        <v>0</v>
      </c>
      <c r="GE174" s="209">
        <v>56.12</v>
      </c>
      <c r="GF174" s="209">
        <f t="shared" si="75"/>
        <v>0</v>
      </c>
      <c r="GG174" s="207"/>
      <c r="GH174" s="207"/>
      <c r="GI174" s="207"/>
      <c r="GJ174" s="207"/>
      <c r="GK174" s="207"/>
      <c r="GL174" s="207"/>
      <c r="GM174" s="207"/>
      <c r="GN174" s="207"/>
      <c r="GO174" s="207"/>
      <c r="GP174" s="207"/>
      <c r="GQ174" s="207"/>
      <c r="GR174" s="207"/>
      <c r="GS174" s="207"/>
      <c r="GT174" s="207"/>
      <c r="GU174" s="207"/>
      <c r="GV174" s="207"/>
      <c r="GW174" s="207"/>
      <c r="GX174" s="207" t="s">
        <v>918</v>
      </c>
      <c r="GY174" s="207">
        <v>0</v>
      </c>
      <c r="GZ174" s="207" t="s">
        <v>918</v>
      </c>
      <c r="HA174" s="207">
        <v>0</v>
      </c>
      <c r="HB174" s="207">
        <v>0</v>
      </c>
      <c r="HC174" s="229">
        <v>1.0000000000000001E-17</v>
      </c>
      <c r="HD174" s="207">
        <f t="shared" si="86"/>
        <v>0</v>
      </c>
      <c r="HE174" s="207">
        <v>0</v>
      </c>
      <c r="HF174" s="207"/>
      <c r="HG174" s="207"/>
      <c r="HH174" s="207">
        <f t="shared" si="95"/>
        <v>0</v>
      </c>
      <c r="HI174" s="209">
        <v>2.73</v>
      </c>
      <c r="HJ174" s="209">
        <f t="shared" si="76"/>
        <v>0</v>
      </c>
      <c r="HK174" s="207">
        <v>0</v>
      </c>
      <c r="HL174" s="207"/>
      <c r="HM174" s="207">
        <f t="shared" si="89"/>
        <v>0</v>
      </c>
      <c r="HN174" s="209">
        <v>2.73</v>
      </c>
      <c r="HO174" s="209">
        <f t="shared" si="77"/>
        <v>0</v>
      </c>
      <c r="HP174" s="207">
        <v>0</v>
      </c>
      <c r="HQ174" s="207"/>
      <c r="HR174" s="207">
        <f t="shared" si="90"/>
        <v>0</v>
      </c>
      <c r="HS174" s="209">
        <v>2.73</v>
      </c>
      <c r="HT174" s="209">
        <f t="shared" si="78"/>
        <v>0</v>
      </c>
      <c r="HU174" s="207">
        <v>0</v>
      </c>
      <c r="HV174" s="207"/>
      <c r="HW174" s="207">
        <f t="shared" si="91"/>
        <v>0</v>
      </c>
      <c r="HX174" s="209">
        <v>2.73</v>
      </c>
      <c r="HY174" s="209">
        <f t="shared" si="79"/>
        <v>0</v>
      </c>
      <c r="HZ174" s="207">
        <v>1.0000000000000001E-17</v>
      </c>
      <c r="IA174" s="209">
        <v>3890.25</v>
      </c>
      <c r="IB174" s="209">
        <f t="shared" si="80"/>
        <v>3.8902500000000001E-14</v>
      </c>
      <c r="IC174" s="169"/>
      <c r="ID174" s="169"/>
      <c r="IE174" s="169"/>
      <c r="IF174" s="169"/>
      <c r="IG174" s="165"/>
      <c r="IH174" s="165"/>
      <c r="II174" s="235">
        <f t="shared" si="92"/>
        <v>1</v>
      </c>
      <c r="IJ174" s="235">
        <f t="shared" si="93"/>
        <v>1.0000000000000001E-17</v>
      </c>
      <c r="IK174" s="235">
        <f t="shared" si="94"/>
        <v>1</v>
      </c>
      <c r="IL174" s="210"/>
      <c r="IM174" s="211">
        <f t="shared" si="83"/>
        <v>1893.9</v>
      </c>
      <c r="IN174" s="209">
        <v>7500</v>
      </c>
      <c r="IO174" s="212">
        <f t="shared" si="81"/>
        <v>1</v>
      </c>
      <c r="IP174" s="209">
        <f t="shared" si="84"/>
        <v>3.8902500000000001E-14</v>
      </c>
      <c r="IQ174" s="209">
        <v>10000</v>
      </c>
      <c r="IR174" s="212">
        <f t="shared" si="82"/>
        <v>1</v>
      </c>
      <c r="IS174" s="213" t="s">
        <v>5684</v>
      </c>
      <c r="IT174" s="291"/>
      <c r="IV174" s="66">
        <v>96736</v>
      </c>
      <c r="IW174" s="66" t="s">
        <v>5685</v>
      </c>
    </row>
    <row r="175" spans="1:257" x14ac:dyDescent="0.4">
      <c r="A175" s="158">
        <f t="shared" si="87"/>
        <v>19</v>
      </c>
      <c r="B175" s="156" t="s">
        <v>35</v>
      </c>
      <c r="C175" s="231">
        <v>165</v>
      </c>
      <c r="D175" s="231">
        <v>10243</v>
      </c>
      <c r="E175" s="370">
        <v>37172</v>
      </c>
      <c r="F175" s="225" t="s">
        <v>5686</v>
      </c>
      <c r="G175" s="251">
        <v>4</v>
      </c>
      <c r="H175" s="156"/>
      <c r="I175" s="156" t="s">
        <v>1538</v>
      </c>
      <c r="J175" s="158" t="s">
        <v>1547</v>
      </c>
      <c r="K175" s="158"/>
      <c r="L175" s="158" t="s">
        <v>1549</v>
      </c>
      <c r="M175" s="158"/>
      <c r="N175" s="205">
        <v>23</v>
      </c>
      <c r="O175" s="158">
        <v>43</v>
      </c>
      <c r="P175" s="203" t="s">
        <v>5687</v>
      </c>
      <c r="Q175" s="158">
        <v>50</v>
      </c>
      <c r="R175" s="158"/>
      <c r="S175" s="158"/>
      <c r="T175" s="158"/>
      <c r="U175" s="158"/>
      <c r="V175" s="367"/>
      <c r="W175" s="366"/>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t="s">
        <v>5369</v>
      </c>
      <c r="AU175" s="205">
        <v>23</v>
      </c>
      <c r="AV175" s="205">
        <v>20</v>
      </c>
      <c r="AW175" s="205">
        <f t="shared" si="67"/>
        <v>43</v>
      </c>
      <c r="AX175" s="205" t="s">
        <v>5687</v>
      </c>
      <c r="AY175" s="226">
        <v>26</v>
      </c>
      <c r="AZ175" s="205">
        <v>24</v>
      </c>
      <c r="BA175" s="205">
        <f t="shared" si="68"/>
        <v>50</v>
      </c>
      <c r="BB175" s="205"/>
      <c r="BC175" s="207">
        <v>1.0000000000000001E-17</v>
      </c>
      <c r="BD175" s="207">
        <v>9.9999999999999997E-29</v>
      </c>
      <c r="BE175" s="207">
        <v>1.0000000000000001E-30</v>
      </c>
      <c r="BF175" s="207">
        <v>0</v>
      </c>
      <c r="BG175" s="207">
        <v>0</v>
      </c>
      <c r="BH175" s="207"/>
      <c r="BI175" s="207"/>
      <c r="BJ175" s="207"/>
      <c r="BK175" s="207"/>
      <c r="BL175" s="208">
        <v>0</v>
      </c>
      <c r="BM175" s="209">
        <v>249.45</v>
      </c>
      <c r="BN175" s="209">
        <f t="shared" si="69"/>
        <v>0</v>
      </c>
      <c r="BO175" s="207"/>
      <c r="BP175" s="207"/>
      <c r="BQ175" s="207"/>
      <c r="BR175" s="207"/>
      <c r="BS175" s="207"/>
      <c r="BT175" s="207"/>
      <c r="BU175" s="207"/>
      <c r="BV175" s="207"/>
      <c r="BW175" s="207"/>
      <c r="BX175" s="207"/>
      <c r="BY175" s="207"/>
      <c r="BZ175" s="207"/>
      <c r="CA175" s="207"/>
      <c r="CB175" s="207"/>
      <c r="CC175" s="207"/>
      <c r="CD175" s="207"/>
      <c r="CE175" s="207"/>
      <c r="CF175" s="207">
        <v>0</v>
      </c>
      <c r="CG175" s="207"/>
      <c r="CH175" s="207"/>
      <c r="CI175" s="207"/>
      <c r="CJ175" s="207"/>
      <c r="CK175" s="207">
        <v>0</v>
      </c>
      <c r="CL175" s="209">
        <v>477.3</v>
      </c>
      <c r="CM175" s="209">
        <f t="shared" si="70"/>
        <v>0</v>
      </c>
      <c r="CN175" s="207"/>
      <c r="CO175" s="207"/>
      <c r="CP175" s="207"/>
      <c r="CQ175" s="207"/>
      <c r="CR175" s="207"/>
      <c r="CS175" s="207"/>
      <c r="CT175" s="207"/>
      <c r="CU175" s="207"/>
      <c r="CV175" s="207"/>
      <c r="CW175" s="207"/>
      <c r="CX175" s="207"/>
      <c r="CY175" s="207"/>
      <c r="CZ175" s="207"/>
      <c r="DA175" s="207" t="s">
        <v>4980</v>
      </c>
      <c r="DB175" s="207"/>
      <c r="DC175" s="207"/>
      <c r="DD175" s="207"/>
      <c r="DE175" s="207">
        <v>0</v>
      </c>
      <c r="DF175" s="207"/>
      <c r="DG175" s="207"/>
      <c r="DH175" s="207"/>
      <c r="DI175" s="207"/>
      <c r="DJ175" s="207">
        <v>0</v>
      </c>
      <c r="DK175" s="209">
        <v>120.88</v>
      </c>
      <c r="DL175" s="209">
        <f t="shared" si="71"/>
        <v>0</v>
      </c>
      <c r="DM175" s="207"/>
      <c r="DN175" s="207"/>
      <c r="DO175" s="207"/>
      <c r="DP175" s="207"/>
      <c r="DQ175" s="207"/>
      <c r="DR175" s="207"/>
      <c r="DS175" s="207"/>
      <c r="DT175" s="207"/>
      <c r="DU175" s="207"/>
      <c r="DV175" s="207"/>
      <c r="DW175" s="207"/>
      <c r="DX175" s="207"/>
      <c r="DY175" s="207"/>
      <c r="DZ175" s="207"/>
      <c r="EA175" s="207"/>
      <c r="EB175" s="207"/>
      <c r="EC175" s="207"/>
      <c r="ED175" s="207">
        <v>0</v>
      </c>
      <c r="EE175" s="207"/>
      <c r="EF175" s="207"/>
      <c r="EG175" s="207"/>
      <c r="EH175" s="207"/>
      <c r="EI175" s="207">
        <v>0</v>
      </c>
      <c r="EJ175" s="209">
        <v>191.55</v>
      </c>
      <c r="EK175" s="209">
        <f t="shared" si="72"/>
        <v>0</v>
      </c>
      <c r="EL175" s="207"/>
      <c r="EM175" s="207"/>
      <c r="EN175" s="207"/>
      <c r="EO175" s="207"/>
      <c r="EP175" s="207"/>
      <c r="EQ175" s="207"/>
      <c r="ER175" s="207"/>
      <c r="ES175" s="207"/>
      <c r="ET175" s="207"/>
      <c r="EU175" s="207"/>
      <c r="EV175" s="207"/>
      <c r="EW175" s="207"/>
      <c r="EX175" s="207"/>
      <c r="EY175" s="207"/>
      <c r="EZ175" s="207"/>
      <c r="FA175" s="207"/>
      <c r="FB175" s="207"/>
      <c r="FC175" s="207">
        <v>0</v>
      </c>
      <c r="FD175" s="207"/>
      <c r="FE175" s="207"/>
      <c r="FF175" s="207"/>
      <c r="FG175" s="207"/>
      <c r="FH175" s="207">
        <v>0</v>
      </c>
      <c r="FI175" s="209">
        <v>32.1</v>
      </c>
      <c r="FJ175" s="209">
        <f t="shared" si="73"/>
        <v>0</v>
      </c>
      <c r="FK175" s="207"/>
      <c r="FL175" s="207"/>
      <c r="FM175" s="207"/>
      <c r="FN175" s="207">
        <v>0</v>
      </c>
      <c r="FO175" s="207"/>
      <c r="FP175" s="207"/>
      <c r="FQ175" s="207"/>
      <c r="FR175" s="207"/>
      <c r="FS175" s="207">
        <v>0</v>
      </c>
      <c r="FT175" s="209">
        <v>25.68</v>
      </c>
      <c r="FU175" s="209">
        <f t="shared" si="74"/>
        <v>0</v>
      </c>
      <c r="FV175" s="207"/>
      <c r="FW175" s="207"/>
      <c r="FX175" s="207"/>
      <c r="FY175" s="207">
        <v>0</v>
      </c>
      <c r="FZ175" s="207"/>
      <c r="GA175" s="207"/>
      <c r="GB175" s="207"/>
      <c r="GC175" s="207"/>
      <c r="GD175" s="207">
        <v>0</v>
      </c>
      <c r="GE175" s="209">
        <v>56.12</v>
      </c>
      <c r="GF175" s="209">
        <f t="shared" si="75"/>
        <v>0</v>
      </c>
      <c r="GG175" s="207"/>
      <c r="GH175" s="207"/>
      <c r="GI175" s="207"/>
      <c r="GJ175" s="207"/>
      <c r="GK175" s="207"/>
      <c r="GL175" s="207"/>
      <c r="GM175" s="207"/>
      <c r="GN175" s="207"/>
      <c r="GO175" s="207"/>
      <c r="GP175" s="207"/>
      <c r="GQ175" s="207"/>
      <c r="GR175" s="207"/>
      <c r="GS175" s="207"/>
      <c r="GT175" s="207"/>
      <c r="GU175" s="207"/>
      <c r="GV175" s="207"/>
      <c r="GW175" s="207"/>
      <c r="GX175" s="207" t="s">
        <v>918</v>
      </c>
      <c r="GY175" s="207">
        <v>0</v>
      </c>
      <c r="GZ175" s="207" t="s">
        <v>918</v>
      </c>
      <c r="HA175" s="207">
        <v>0</v>
      </c>
      <c r="HB175" s="207">
        <v>0</v>
      </c>
      <c r="HC175" s="207">
        <v>0</v>
      </c>
      <c r="HD175" s="207">
        <f t="shared" si="86"/>
        <v>0</v>
      </c>
      <c r="HE175" s="207">
        <v>0</v>
      </c>
      <c r="HF175" s="207"/>
      <c r="HG175" s="207"/>
      <c r="HH175" s="207">
        <f t="shared" si="95"/>
        <v>0</v>
      </c>
      <c r="HI175" s="209">
        <v>2.73</v>
      </c>
      <c r="HJ175" s="209">
        <f t="shared" si="76"/>
        <v>0</v>
      </c>
      <c r="HK175" s="207">
        <v>0</v>
      </c>
      <c r="HL175" s="207"/>
      <c r="HM175" s="207">
        <f t="shared" si="89"/>
        <v>0</v>
      </c>
      <c r="HN175" s="209">
        <v>2.73</v>
      </c>
      <c r="HO175" s="209">
        <f t="shared" si="77"/>
        <v>0</v>
      </c>
      <c r="HP175" s="207">
        <v>0</v>
      </c>
      <c r="HQ175" s="207"/>
      <c r="HR175" s="207">
        <f t="shared" si="90"/>
        <v>0</v>
      </c>
      <c r="HS175" s="209">
        <v>2.73</v>
      </c>
      <c r="HT175" s="209">
        <f t="shared" si="78"/>
        <v>0</v>
      </c>
      <c r="HU175" s="207">
        <v>0</v>
      </c>
      <c r="HV175" s="207"/>
      <c r="HW175" s="207">
        <f t="shared" si="91"/>
        <v>0</v>
      </c>
      <c r="HX175" s="209">
        <v>2.73</v>
      </c>
      <c r="HY175" s="209">
        <f t="shared" si="79"/>
        <v>0</v>
      </c>
      <c r="HZ175" s="207">
        <v>0</v>
      </c>
      <c r="IA175" s="209">
        <v>3890.25</v>
      </c>
      <c r="IB175" s="209">
        <f t="shared" si="80"/>
        <v>0</v>
      </c>
      <c r="IC175" s="169">
        <v>25</v>
      </c>
      <c r="ID175" s="169"/>
      <c r="IE175" s="169"/>
      <c r="IF175" s="169"/>
      <c r="IG175" s="165"/>
      <c r="IH175" s="165">
        <v>15</v>
      </c>
      <c r="II175" s="234">
        <f t="shared" si="92"/>
        <v>0</v>
      </c>
      <c r="IJ175" s="234">
        <f t="shared" si="93"/>
        <v>0</v>
      </c>
      <c r="IK175" s="234">
        <f t="shared" si="94"/>
        <v>0</v>
      </c>
      <c r="IL175" s="210"/>
      <c r="IM175" s="211">
        <f t="shared" si="83"/>
        <v>0</v>
      </c>
      <c r="IN175" s="209">
        <v>7500</v>
      </c>
      <c r="IO175" s="212">
        <f t="shared" si="81"/>
        <v>0</v>
      </c>
      <c r="IP175" s="209">
        <f t="shared" si="84"/>
        <v>0</v>
      </c>
      <c r="IQ175" s="209">
        <v>10000</v>
      </c>
      <c r="IR175" s="212">
        <f t="shared" si="82"/>
        <v>0</v>
      </c>
      <c r="IS175" s="213" t="s">
        <v>5681</v>
      </c>
      <c r="IT175" s="291"/>
      <c r="IV175" s="66">
        <v>68876</v>
      </c>
      <c r="IW175" s="66" t="s">
        <v>5688</v>
      </c>
    </row>
    <row r="176" spans="1:257" x14ac:dyDescent="0.4">
      <c r="A176" s="158">
        <f t="shared" si="87"/>
        <v>20</v>
      </c>
      <c r="B176" s="156" t="s">
        <v>35</v>
      </c>
      <c r="C176" s="349">
        <v>197</v>
      </c>
      <c r="D176" s="156">
        <v>99555</v>
      </c>
      <c r="E176" s="374">
        <v>28493</v>
      </c>
      <c r="F176" s="238" t="s">
        <v>5689</v>
      </c>
      <c r="G176" s="251">
        <v>5</v>
      </c>
      <c r="H176" s="156"/>
      <c r="I176" s="156" t="s">
        <v>1892</v>
      </c>
      <c r="J176" s="158" t="s">
        <v>1893</v>
      </c>
      <c r="K176" s="158"/>
      <c r="L176" s="237" t="s">
        <v>1895</v>
      </c>
      <c r="M176" s="158"/>
      <c r="N176" s="205">
        <v>216</v>
      </c>
      <c r="O176" s="237">
        <v>236</v>
      </c>
      <c r="P176" s="203" t="s">
        <v>5690</v>
      </c>
      <c r="Q176" s="237">
        <v>80</v>
      </c>
      <c r="R176" s="237"/>
      <c r="S176" s="237"/>
      <c r="T176" s="237"/>
      <c r="U176" s="237"/>
      <c r="V176" s="367"/>
      <c r="W176" s="366"/>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158" t="s">
        <v>5691</v>
      </c>
      <c r="AU176" s="205">
        <v>216</v>
      </c>
      <c r="AV176" s="205">
        <v>20</v>
      </c>
      <c r="AW176" s="205">
        <f t="shared" si="67"/>
        <v>236</v>
      </c>
      <c r="AX176" s="205" t="s">
        <v>5690</v>
      </c>
      <c r="AY176" s="206">
        <v>56</v>
      </c>
      <c r="AZ176" s="205">
        <v>24</v>
      </c>
      <c r="BA176" s="205">
        <f t="shared" si="68"/>
        <v>80</v>
      </c>
      <c r="BB176" s="205"/>
      <c r="BC176" s="207">
        <v>1.0000000000000001E-17</v>
      </c>
      <c r="BD176" s="207">
        <v>9.9999999999999997E-29</v>
      </c>
      <c r="BE176" s="207">
        <v>1.0000000000000001E-30</v>
      </c>
      <c r="BF176" s="207">
        <v>2</v>
      </c>
      <c r="BG176" s="207">
        <v>0</v>
      </c>
      <c r="BH176" s="207"/>
      <c r="BI176" s="207"/>
      <c r="BJ176" s="207"/>
      <c r="BK176" s="207"/>
      <c r="BL176" s="208">
        <v>0</v>
      </c>
      <c r="BM176" s="209">
        <v>249.45</v>
      </c>
      <c r="BN176" s="209">
        <f t="shared" si="69"/>
        <v>0</v>
      </c>
      <c r="BO176" s="207"/>
      <c r="BP176" s="207"/>
      <c r="BQ176" s="207"/>
      <c r="BR176" s="207"/>
      <c r="BS176" s="207"/>
      <c r="BT176" s="207"/>
      <c r="BU176" s="207"/>
      <c r="BV176" s="207"/>
      <c r="BW176" s="207"/>
      <c r="BX176" s="207"/>
      <c r="BY176" s="207"/>
      <c r="BZ176" s="207"/>
      <c r="CA176" s="207"/>
      <c r="CB176" s="207"/>
      <c r="CC176" s="207"/>
      <c r="CD176" s="207"/>
      <c r="CE176" s="207"/>
      <c r="CF176" s="207">
        <v>0</v>
      </c>
      <c r="CG176" s="207"/>
      <c r="CH176" s="207"/>
      <c r="CI176" s="207"/>
      <c r="CJ176" s="207"/>
      <c r="CK176" s="207">
        <v>0</v>
      </c>
      <c r="CL176" s="209">
        <v>477.3</v>
      </c>
      <c r="CM176" s="209">
        <f t="shared" si="70"/>
        <v>0</v>
      </c>
      <c r="CN176" s="207"/>
      <c r="CO176" s="207"/>
      <c r="CP176" s="207"/>
      <c r="CQ176" s="207"/>
      <c r="CR176" s="207"/>
      <c r="CS176" s="207"/>
      <c r="CT176" s="207"/>
      <c r="CU176" s="207"/>
      <c r="CV176" s="207"/>
      <c r="CW176" s="207"/>
      <c r="CX176" s="207"/>
      <c r="CY176" s="207"/>
      <c r="CZ176" s="207"/>
      <c r="DA176" s="207"/>
      <c r="DB176" s="207"/>
      <c r="DC176" s="207"/>
      <c r="DD176" s="207"/>
      <c r="DE176" s="207">
        <v>0</v>
      </c>
      <c r="DF176" s="207"/>
      <c r="DG176" s="207"/>
      <c r="DH176" s="207"/>
      <c r="DI176" s="207"/>
      <c r="DJ176" s="207">
        <v>0</v>
      </c>
      <c r="DK176" s="209">
        <v>120.88</v>
      </c>
      <c r="DL176" s="209">
        <f t="shared" si="71"/>
        <v>0</v>
      </c>
      <c r="DM176" s="207"/>
      <c r="DN176" s="207"/>
      <c r="DO176" s="207"/>
      <c r="DP176" s="207"/>
      <c r="DQ176" s="207"/>
      <c r="DR176" s="207"/>
      <c r="DS176" s="207"/>
      <c r="DT176" s="207"/>
      <c r="DU176" s="207"/>
      <c r="DV176" s="207"/>
      <c r="DW176" s="207"/>
      <c r="DX176" s="207"/>
      <c r="DY176" s="207"/>
      <c r="DZ176" s="207"/>
      <c r="EA176" s="207"/>
      <c r="EB176" s="207"/>
      <c r="EC176" s="207"/>
      <c r="ED176" s="207">
        <v>0</v>
      </c>
      <c r="EE176" s="207"/>
      <c r="EF176" s="207"/>
      <c r="EG176" s="207"/>
      <c r="EH176" s="207"/>
      <c r="EI176" s="207">
        <v>0</v>
      </c>
      <c r="EJ176" s="209">
        <v>191.55</v>
      </c>
      <c r="EK176" s="209">
        <f t="shared" si="72"/>
        <v>0</v>
      </c>
      <c r="EL176" s="207"/>
      <c r="EM176" s="207"/>
      <c r="EN176" s="207"/>
      <c r="EO176" s="207"/>
      <c r="EP176" s="207"/>
      <c r="EQ176" s="207"/>
      <c r="ER176" s="207"/>
      <c r="ES176" s="207"/>
      <c r="ET176" s="207"/>
      <c r="EU176" s="207"/>
      <c r="EV176" s="207"/>
      <c r="EW176" s="207"/>
      <c r="EX176" s="207"/>
      <c r="EY176" s="207"/>
      <c r="EZ176" s="207"/>
      <c r="FA176" s="207"/>
      <c r="FB176" s="207"/>
      <c r="FC176" s="207">
        <v>0</v>
      </c>
      <c r="FD176" s="207"/>
      <c r="FE176" s="207"/>
      <c r="FF176" s="207"/>
      <c r="FG176" s="207"/>
      <c r="FH176" s="207">
        <v>0</v>
      </c>
      <c r="FI176" s="209">
        <v>32.1</v>
      </c>
      <c r="FJ176" s="209">
        <f t="shared" si="73"/>
        <v>0</v>
      </c>
      <c r="FK176" s="207"/>
      <c r="FL176" s="207"/>
      <c r="FM176" s="207"/>
      <c r="FN176" s="207">
        <v>0</v>
      </c>
      <c r="FO176" s="207">
        <v>0</v>
      </c>
      <c r="FP176" s="207"/>
      <c r="FQ176" s="207"/>
      <c r="FR176" s="207" t="s">
        <v>5692</v>
      </c>
      <c r="FS176" s="207">
        <v>0</v>
      </c>
      <c r="FT176" s="209">
        <v>25.68</v>
      </c>
      <c r="FU176" s="209">
        <f t="shared" si="74"/>
        <v>0</v>
      </c>
      <c r="FV176" s="207"/>
      <c r="FW176" s="207"/>
      <c r="FX176" s="207"/>
      <c r="FY176" s="207">
        <v>0</v>
      </c>
      <c r="FZ176" s="207"/>
      <c r="GA176" s="207"/>
      <c r="GB176" s="207"/>
      <c r="GC176" s="207"/>
      <c r="GD176" s="207">
        <v>0</v>
      </c>
      <c r="GE176" s="209">
        <v>56.12</v>
      </c>
      <c r="GF176" s="209">
        <f t="shared" si="75"/>
        <v>0</v>
      </c>
      <c r="GG176" s="207"/>
      <c r="GH176" s="207"/>
      <c r="GI176" s="207"/>
      <c r="GJ176" s="207"/>
      <c r="GK176" s="207"/>
      <c r="GL176" s="207"/>
      <c r="GM176" s="207"/>
      <c r="GN176" s="207"/>
      <c r="GO176" s="207"/>
      <c r="GP176" s="207"/>
      <c r="GQ176" s="207"/>
      <c r="GR176" s="207"/>
      <c r="GS176" s="207"/>
      <c r="GT176" s="207"/>
      <c r="GU176" s="207"/>
      <c r="GV176" s="207"/>
      <c r="GW176" s="207"/>
      <c r="GX176" s="207" t="s">
        <v>5693</v>
      </c>
      <c r="GY176" s="207">
        <v>0</v>
      </c>
      <c r="GZ176" s="207" t="s">
        <v>918</v>
      </c>
      <c r="HA176" s="207">
        <v>0</v>
      </c>
      <c r="HB176" s="207">
        <v>0</v>
      </c>
      <c r="HC176" s="207">
        <v>0</v>
      </c>
      <c r="HD176" s="207">
        <f t="shared" si="86"/>
        <v>0</v>
      </c>
      <c r="HE176" s="207">
        <v>0</v>
      </c>
      <c r="HF176" s="207"/>
      <c r="HG176" s="207"/>
      <c r="HH176" s="207">
        <f t="shared" si="95"/>
        <v>0</v>
      </c>
      <c r="HI176" s="209">
        <v>2.73</v>
      </c>
      <c r="HJ176" s="209">
        <f t="shared" si="76"/>
        <v>0</v>
      </c>
      <c r="HK176" s="207">
        <v>0</v>
      </c>
      <c r="HL176" s="207"/>
      <c r="HM176" s="207">
        <f t="shared" si="89"/>
        <v>0</v>
      </c>
      <c r="HN176" s="209">
        <v>2.73</v>
      </c>
      <c r="HO176" s="209">
        <f t="shared" si="77"/>
        <v>0</v>
      </c>
      <c r="HP176" s="207">
        <v>0</v>
      </c>
      <c r="HQ176" s="207"/>
      <c r="HR176" s="207">
        <f t="shared" si="90"/>
        <v>0</v>
      </c>
      <c r="HS176" s="209">
        <v>2.73</v>
      </c>
      <c r="HT176" s="209">
        <f t="shared" si="78"/>
        <v>0</v>
      </c>
      <c r="HU176" s="207">
        <v>0</v>
      </c>
      <c r="HV176" s="207"/>
      <c r="HW176" s="207">
        <f t="shared" si="91"/>
        <v>0</v>
      </c>
      <c r="HX176" s="209">
        <v>2.73</v>
      </c>
      <c r="HY176" s="209">
        <f t="shared" si="79"/>
        <v>0</v>
      </c>
      <c r="HZ176" s="207">
        <v>0</v>
      </c>
      <c r="IA176" s="209">
        <v>3890.25</v>
      </c>
      <c r="IB176" s="209">
        <f t="shared" si="80"/>
        <v>0</v>
      </c>
      <c r="IC176" s="169"/>
      <c r="ID176" s="169"/>
      <c r="IE176" s="169"/>
      <c r="IF176" s="169"/>
      <c r="IG176" s="165"/>
      <c r="IH176" s="165"/>
      <c r="II176" s="234">
        <f t="shared" si="92"/>
        <v>0</v>
      </c>
      <c r="IJ176" s="234">
        <f t="shared" si="93"/>
        <v>0</v>
      </c>
      <c r="IK176" s="234">
        <f t="shared" si="94"/>
        <v>0</v>
      </c>
      <c r="IL176" s="210"/>
      <c r="IM176" s="211">
        <f t="shared" si="83"/>
        <v>0</v>
      </c>
      <c r="IN176" s="209">
        <v>7500</v>
      </c>
      <c r="IO176" s="212">
        <f t="shared" si="81"/>
        <v>0</v>
      </c>
      <c r="IP176" s="209">
        <f t="shared" si="84"/>
        <v>0</v>
      </c>
      <c r="IQ176" s="209">
        <v>10000</v>
      </c>
      <c r="IR176" s="212">
        <f t="shared" si="82"/>
        <v>0</v>
      </c>
      <c r="IS176" s="213" t="s">
        <v>5694</v>
      </c>
      <c r="IT176" s="291"/>
      <c r="IV176" s="352">
        <v>9969</v>
      </c>
      <c r="IW176" s="352" t="s">
        <v>5695</v>
      </c>
    </row>
    <row r="177" spans="1:257" x14ac:dyDescent="0.4">
      <c r="A177" s="158">
        <f t="shared" si="87"/>
        <v>21</v>
      </c>
      <c r="B177" s="156" t="s">
        <v>35</v>
      </c>
      <c r="C177" s="349">
        <v>198</v>
      </c>
      <c r="D177" s="156">
        <v>99555</v>
      </c>
      <c r="E177" s="374">
        <v>28494</v>
      </c>
      <c r="F177" s="238" t="s">
        <v>5696</v>
      </c>
      <c r="G177" s="251">
        <v>5</v>
      </c>
      <c r="H177" s="156"/>
      <c r="I177" s="156" t="s">
        <v>1892</v>
      </c>
      <c r="J177" s="158" t="s">
        <v>1893</v>
      </c>
      <c r="K177" s="158"/>
      <c r="L177" s="237" t="s">
        <v>1895</v>
      </c>
      <c r="M177" s="158"/>
      <c r="N177" s="205">
        <v>216</v>
      </c>
      <c r="O177" s="237">
        <v>236</v>
      </c>
      <c r="P177" s="203" t="s">
        <v>5690</v>
      </c>
      <c r="Q177" s="237">
        <v>80</v>
      </c>
      <c r="R177" s="237"/>
      <c r="S177" s="237"/>
      <c r="T177" s="237"/>
      <c r="U177" s="237"/>
      <c r="V177" s="367"/>
      <c r="W177" s="366"/>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158" t="s">
        <v>5691</v>
      </c>
      <c r="AU177" s="205">
        <v>216</v>
      </c>
      <c r="AV177" s="205">
        <v>20</v>
      </c>
      <c r="AW177" s="205">
        <f t="shared" si="67"/>
        <v>236</v>
      </c>
      <c r="AX177" s="205" t="s">
        <v>5690</v>
      </c>
      <c r="AY177" s="226">
        <v>56</v>
      </c>
      <c r="AZ177" s="205">
        <v>24</v>
      </c>
      <c r="BA177" s="205">
        <f t="shared" si="68"/>
        <v>80</v>
      </c>
      <c r="BB177" s="205"/>
      <c r="BC177" s="207">
        <v>1.0000000000000001E-17</v>
      </c>
      <c r="BD177" s="207">
        <v>9.9999999999999997E-29</v>
      </c>
      <c r="BE177" s="207">
        <v>1.0000000000000001E-30</v>
      </c>
      <c r="BF177" s="207">
        <v>2</v>
      </c>
      <c r="BG177" s="207">
        <v>0</v>
      </c>
      <c r="BH177" s="207"/>
      <c r="BI177" s="207"/>
      <c r="BJ177" s="207"/>
      <c r="BK177" s="207"/>
      <c r="BL177" s="208">
        <v>0</v>
      </c>
      <c r="BM177" s="209">
        <v>249.45</v>
      </c>
      <c r="BN177" s="209">
        <f t="shared" si="69"/>
        <v>0</v>
      </c>
      <c r="BO177" s="207"/>
      <c r="BP177" s="207"/>
      <c r="BQ177" s="207"/>
      <c r="BR177" s="207"/>
      <c r="BS177" s="207"/>
      <c r="BT177" s="207"/>
      <c r="BU177" s="207"/>
      <c r="BV177" s="207"/>
      <c r="BW177" s="207"/>
      <c r="BX177" s="207"/>
      <c r="BY177" s="207"/>
      <c r="BZ177" s="207"/>
      <c r="CA177" s="207"/>
      <c r="CB177" s="207"/>
      <c r="CC177" s="207"/>
      <c r="CD177" s="207"/>
      <c r="CE177" s="207"/>
      <c r="CF177" s="207">
        <v>0</v>
      </c>
      <c r="CG177" s="207"/>
      <c r="CH177" s="207"/>
      <c r="CI177" s="207"/>
      <c r="CJ177" s="207"/>
      <c r="CK177" s="207">
        <v>0</v>
      </c>
      <c r="CL177" s="209">
        <v>477.3</v>
      </c>
      <c r="CM177" s="209">
        <f t="shared" si="70"/>
        <v>0</v>
      </c>
      <c r="CN177" s="207"/>
      <c r="CO177" s="207"/>
      <c r="CP177" s="207"/>
      <c r="CQ177" s="207"/>
      <c r="CR177" s="207"/>
      <c r="CS177" s="207"/>
      <c r="CT177" s="207"/>
      <c r="CU177" s="207"/>
      <c r="CV177" s="207"/>
      <c r="CW177" s="207"/>
      <c r="CX177" s="207"/>
      <c r="CY177" s="207"/>
      <c r="CZ177" s="207"/>
      <c r="DA177" s="207"/>
      <c r="DB177" s="207"/>
      <c r="DC177" s="207"/>
      <c r="DD177" s="207"/>
      <c r="DE177" s="207">
        <v>0</v>
      </c>
      <c r="DF177" s="207"/>
      <c r="DG177" s="207"/>
      <c r="DH177" s="207"/>
      <c r="DI177" s="207"/>
      <c r="DJ177" s="207">
        <v>0</v>
      </c>
      <c r="DK177" s="209">
        <v>120.88</v>
      </c>
      <c r="DL177" s="209">
        <f t="shared" si="71"/>
        <v>0</v>
      </c>
      <c r="DM177" s="207"/>
      <c r="DN177" s="207"/>
      <c r="DO177" s="207"/>
      <c r="DP177" s="207"/>
      <c r="DQ177" s="207"/>
      <c r="DR177" s="207"/>
      <c r="DS177" s="207"/>
      <c r="DT177" s="207"/>
      <c r="DU177" s="207"/>
      <c r="DV177" s="207"/>
      <c r="DW177" s="207"/>
      <c r="DX177" s="207"/>
      <c r="DY177" s="207"/>
      <c r="DZ177" s="207"/>
      <c r="EA177" s="207"/>
      <c r="EB177" s="207"/>
      <c r="EC177" s="207"/>
      <c r="ED177" s="207">
        <v>0</v>
      </c>
      <c r="EE177" s="207"/>
      <c r="EF177" s="207"/>
      <c r="EG177" s="207"/>
      <c r="EH177" s="207"/>
      <c r="EI177" s="207">
        <v>0</v>
      </c>
      <c r="EJ177" s="209">
        <v>191.55</v>
      </c>
      <c r="EK177" s="209">
        <f t="shared" si="72"/>
        <v>0</v>
      </c>
      <c r="EL177" s="207"/>
      <c r="EM177" s="207"/>
      <c r="EN177" s="207"/>
      <c r="EO177" s="207"/>
      <c r="EP177" s="207"/>
      <c r="EQ177" s="207"/>
      <c r="ER177" s="207"/>
      <c r="ES177" s="207"/>
      <c r="ET177" s="207"/>
      <c r="EU177" s="207"/>
      <c r="EV177" s="207"/>
      <c r="EW177" s="207"/>
      <c r="EX177" s="207"/>
      <c r="EY177" s="207"/>
      <c r="EZ177" s="207"/>
      <c r="FA177" s="207"/>
      <c r="FB177" s="207"/>
      <c r="FC177" s="207">
        <v>0</v>
      </c>
      <c r="FD177" s="207"/>
      <c r="FE177" s="207"/>
      <c r="FF177" s="207"/>
      <c r="FG177" s="207"/>
      <c r="FH177" s="207">
        <v>0</v>
      </c>
      <c r="FI177" s="209">
        <v>32.1</v>
      </c>
      <c r="FJ177" s="209">
        <f t="shared" si="73"/>
        <v>0</v>
      </c>
      <c r="FK177" s="207"/>
      <c r="FL177" s="207"/>
      <c r="FM177" s="207"/>
      <c r="FN177" s="207">
        <v>0</v>
      </c>
      <c r="FO177" s="207">
        <v>0</v>
      </c>
      <c r="FP177" s="207"/>
      <c r="FQ177" s="207"/>
      <c r="FR177" s="207" t="s">
        <v>5692</v>
      </c>
      <c r="FS177" s="207">
        <v>0</v>
      </c>
      <c r="FT177" s="209">
        <v>25.68</v>
      </c>
      <c r="FU177" s="209">
        <f t="shared" si="74"/>
        <v>0</v>
      </c>
      <c r="FV177" s="207"/>
      <c r="FW177" s="207"/>
      <c r="FX177" s="207"/>
      <c r="FY177" s="207">
        <v>0</v>
      </c>
      <c r="FZ177" s="207"/>
      <c r="GA177" s="207"/>
      <c r="GB177" s="207"/>
      <c r="GC177" s="207"/>
      <c r="GD177" s="207">
        <v>0</v>
      </c>
      <c r="GE177" s="209">
        <v>56.12</v>
      </c>
      <c r="GF177" s="209">
        <f t="shared" si="75"/>
        <v>0</v>
      </c>
      <c r="GG177" s="207"/>
      <c r="GH177" s="207"/>
      <c r="GI177" s="207"/>
      <c r="GJ177" s="207"/>
      <c r="GK177" s="207"/>
      <c r="GL177" s="207"/>
      <c r="GM177" s="207"/>
      <c r="GN177" s="207"/>
      <c r="GO177" s="207"/>
      <c r="GP177" s="207"/>
      <c r="GQ177" s="207"/>
      <c r="GR177" s="207"/>
      <c r="GS177" s="207"/>
      <c r="GT177" s="207"/>
      <c r="GU177" s="207"/>
      <c r="GV177" s="207"/>
      <c r="GW177" s="207"/>
      <c r="GX177" s="207" t="s">
        <v>5693</v>
      </c>
      <c r="GY177" s="207">
        <v>0</v>
      </c>
      <c r="GZ177" s="207" t="s">
        <v>918</v>
      </c>
      <c r="HA177" s="207">
        <v>0</v>
      </c>
      <c r="HB177" s="207">
        <v>0</v>
      </c>
      <c r="HC177" s="207">
        <v>0</v>
      </c>
      <c r="HD177" s="207">
        <f t="shared" si="86"/>
        <v>0</v>
      </c>
      <c r="HE177" s="207">
        <v>0</v>
      </c>
      <c r="HF177" s="207"/>
      <c r="HG177" s="207"/>
      <c r="HH177" s="207">
        <f t="shared" si="95"/>
        <v>0</v>
      </c>
      <c r="HI177" s="209">
        <v>2.73</v>
      </c>
      <c r="HJ177" s="209">
        <f t="shared" si="76"/>
        <v>0</v>
      </c>
      <c r="HK177" s="207">
        <v>0</v>
      </c>
      <c r="HL177" s="207"/>
      <c r="HM177" s="207">
        <f t="shared" si="89"/>
        <v>0</v>
      </c>
      <c r="HN177" s="209">
        <v>2.73</v>
      </c>
      <c r="HO177" s="209">
        <f t="shared" si="77"/>
        <v>0</v>
      </c>
      <c r="HP177" s="207">
        <v>0</v>
      </c>
      <c r="HQ177" s="207"/>
      <c r="HR177" s="207">
        <f t="shared" si="90"/>
        <v>0</v>
      </c>
      <c r="HS177" s="209">
        <v>2.73</v>
      </c>
      <c r="HT177" s="209">
        <f t="shared" si="78"/>
        <v>0</v>
      </c>
      <c r="HU177" s="207">
        <v>0</v>
      </c>
      <c r="HV177" s="207"/>
      <c r="HW177" s="207">
        <f t="shared" si="91"/>
        <v>0</v>
      </c>
      <c r="HX177" s="209">
        <v>2.73</v>
      </c>
      <c r="HY177" s="209">
        <f t="shared" si="79"/>
        <v>0</v>
      </c>
      <c r="HZ177" s="207">
        <v>0</v>
      </c>
      <c r="IA177" s="209">
        <v>3890.25</v>
      </c>
      <c r="IB177" s="209">
        <f t="shared" si="80"/>
        <v>0</v>
      </c>
      <c r="IC177" s="169"/>
      <c r="ID177" s="169"/>
      <c r="IE177" s="169"/>
      <c r="IF177" s="169"/>
      <c r="IG177" s="165"/>
      <c r="IH177" s="165"/>
      <c r="II177" s="234">
        <f t="shared" si="92"/>
        <v>0</v>
      </c>
      <c r="IJ177" s="234">
        <f t="shared" si="93"/>
        <v>0</v>
      </c>
      <c r="IK177" s="234">
        <f t="shared" si="94"/>
        <v>0</v>
      </c>
      <c r="IL177" s="210"/>
      <c r="IM177" s="211">
        <f t="shared" si="83"/>
        <v>0</v>
      </c>
      <c r="IN177" s="209">
        <v>7500</v>
      </c>
      <c r="IO177" s="212">
        <f t="shared" si="81"/>
        <v>0</v>
      </c>
      <c r="IP177" s="209">
        <f t="shared" si="84"/>
        <v>0</v>
      </c>
      <c r="IQ177" s="209">
        <v>10000</v>
      </c>
      <c r="IR177" s="212">
        <f t="shared" si="82"/>
        <v>0</v>
      </c>
      <c r="IS177" s="213" t="s">
        <v>5694</v>
      </c>
      <c r="IT177" s="291"/>
      <c r="IV177" s="352">
        <v>68917</v>
      </c>
      <c r="IW177" s="352" t="s">
        <v>5697</v>
      </c>
    </row>
    <row r="178" spans="1:257" x14ac:dyDescent="0.4">
      <c r="A178" s="158">
        <f t="shared" si="87"/>
        <v>22</v>
      </c>
      <c r="B178" s="156" t="s">
        <v>35</v>
      </c>
      <c r="C178" s="156">
        <v>201</v>
      </c>
      <c r="D178" s="251">
        <v>85947</v>
      </c>
      <c r="E178" s="375">
        <v>28606</v>
      </c>
      <c r="F178" s="225" t="s">
        <v>5698</v>
      </c>
      <c r="G178" s="251">
        <v>5</v>
      </c>
      <c r="H178" s="156"/>
      <c r="I178" s="156" t="s">
        <v>1892</v>
      </c>
      <c r="J178" s="158" t="s">
        <v>1909</v>
      </c>
      <c r="K178" s="158"/>
      <c r="L178" s="158" t="s">
        <v>1911</v>
      </c>
      <c r="M178" s="158"/>
      <c r="N178" s="205">
        <v>80</v>
      </c>
      <c r="O178" s="158">
        <v>100</v>
      </c>
      <c r="P178" s="203" t="s">
        <v>5403</v>
      </c>
      <c r="Q178" s="158">
        <v>56</v>
      </c>
      <c r="R178" s="158"/>
      <c r="S178" s="158"/>
      <c r="T178" s="158"/>
      <c r="U178" s="158"/>
      <c r="V178" s="367"/>
      <c r="W178" s="366"/>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t="s">
        <v>5243</v>
      </c>
      <c r="AU178" s="205">
        <v>80</v>
      </c>
      <c r="AV178" s="205">
        <v>20</v>
      </c>
      <c r="AW178" s="205">
        <f t="shared" si="67"/>
        <v>100</v>
      </c>
      <c r="AX178" s="205" t="s">
        <v>5403</v>
      </c>
      <c r="AY178" s="226">
        <v>32</v>
      </c>
      <c r="AZ178" s="205">
        <v>24</v>
      </c>
      <c r="BA178" s="205">
        <f t="shared" si="68"/>
        <v>56</v>
      </c>
      <c r="BB178" s="205"/>
      <c r="BC178" s="207">
        <v>1.0000000000000001E-17</v>
      </c>
      <c r="BD178" s="207">
        <v>9.9999999999999997E-29</v>
      </c>
      <c r="BE178" s="207">
        <v>1.0000000000000001E-30</v>
      </c>
      <c r="BF178" s="207">
        <v>0</v>
      </c>
      <c r="BG178" s="207">
        <v>0</v>
      </c>
      <c r="BH178" s="207"/>
      <c r="BI178" s="207"/>
      <c r="BJ178" s="207"/>
      <c r="BK178" s="207"/>
      <c r="BL178" s="208">
        <v>0</v>
      </c>
      <c r="BM178" s="209">
        <v>249.45</v>
      </c>
      <c r="BN178" s="209">
        <f t="shared" si="69"/>
        <v>0</v>
      </c>
      <c r="BO178" s="207"/>
      <c r="BP178" s="207"/>
      <c r="BQ178" s="207"/>
      <c r="BR178" s="207"/>
      <c r="BS178" s="207"/>
      <c r="BT178" s="207"/>
      <c r="BU178" s="207"/>
      <c r="BV178" s="207"/>
      <c r="BW178" s="207"/>
      <c r="BX178" s="207"/>
      <c r="BY178" s="207"/>
      <c r="BZ178" s="207"/>
      <c r="CA178" s="207"/>
      <c r="CB178" s="207"/>
      <c r="CC178" s="207"/>
      <c r="CD178" s="207"/>
      <c r="CE178" s="207"/>
      <c r="CF178" s="207">
        <v>0</v>
      </c>
      <c r="CG178" s="207"/>
      <c r="CH178" s="207"/>
      <c r="CI178" s="207"/>
      <c r="CJ178" s="207"/>
      <c r="CK178" s="207">
        <v>0</v>
      </c>
      <c r="CL178" s="209">
        <v>477.3</v>
      </c>
      <c r="CM178" s="209">
        <f t="shared" si="70"/>
        <v>0</v>
      </c>
      <c r="CN178" s="207"/>
      <c r="CO178" s="207"/>
      <c r="CP178" s="207"/>
      <c r="CQ178" s="207"/>
      <c r="CR178" s="207"/>
      <c r="CS178" s="207"/>
      <c r="CT178" s="207"/>
      <c r="CU178" s="207"/>
      <c r="CV178" s="207"/>
      <c r="CW178" s="207"/>
      <c r="CX178" s="207"/>
      <c r="CY178" s="207"/>
      <c r="CZ178" s="207"/>
      <c r="DA178" s="207"/>
      <c r="DB178" s="207"/>
      <c r="DC178" s="207"/>
      <c r="DD178" s="207"/>
      <c r="DE178" s="207">
        <v>0</v>
      </c>
      <c r="DF178" s="207"/>
      <c r="DG178" s="207"/>
      <c r="DH178" s="207"/>
      <c r="DI178" s="207"/>
      <c r="DJ178" s="207">
        <v>0</v>
      </c>
      <c r="DK178" s="209">
        <v>120.88</v>
      </c>
      <c r="DL178" s="209">
        <f t="shared" si="71"/>
        <v>0</v>
      </c>
      <c r="DM178" s="207"/>
      <c r="DN178" s="207"/>
      <c r="DO178" s="207"/>
      <c r="DP178" s="207"/>
      <c r="DQ178" s="207"/>
      <c r="DR178" s="207"/>
      <c r="DS178" s="207"/>
      <c r="DT178" s="207"/>
      <c r="DU178" s="207"/>
      <c r="DV178" s="207"/>
      <c r="DW178" s="207"/>
      <c r="DX178" s="207"/>
      <c r="DY178" s="207"/>
      <c r="DZ178" s="207"/>
      <c r="EA178" s="207"/>
      <c r="EB178" s="207"/>
      <c r="EC178" s="207"/>
      <c r="ED178" s="207">
        <v>0</v>
      </c>
      <c r="EE178" s="207"/>
      <c r="EF178" s="207"/>
      <c r="EG178" s="207"/>
      <c r="EH178" s="207"/>
      <c r="EI178" s="207">
        <v>0</v>
      </c>
      <c r="EJ178" s="209">
        <v>191.55</v>
      </c>
      <c r="EK178" s="209">
        <f t="shared" si="72"/>
        <v>0</v>
      </c>
      <c r="EL178" s="207"/>
      <c r="EM178" s="207"/>
      <c r="EN178" s="207"/>
      <c r="EO178" s="207"/>
      <c r="EP178" s="207"/>
      <c r="EQ178" s="207"/>
      <c r="ER178" s="207"/>
      <c r="ES178" s="207"/>
      <c r="ET178" s="207"/>
      <c r="EU178" s="207"/>
      <c r="EV178" s="207"/>
      <c r="EW178" s="207"/>
      <c r="EX178" s="207"/>
      <c r="EY178" s="207"/>
      <c r="EZ178" s="207"/>
      <c r="FA178" s="207"/>
      <c r="FB178" s="207"/>
      <c r="FC178" s="207">
        <v>0</v>
      </c>
      <c r="FD178" s="207"/>
      <c r="FE178" s="207"/>
      <c r="FF178" s="207"/>
      <c r="FG178" s="207"/>
      <c r="FH178" s="207">
        <v>0</v>
      </c>
      <c r="FI178" s="209">
        <v>32.1</v>
      </c>
      <c r="FJ178" s="209">
        <f t="shared" si="73"/>
        <v>0</v>
      </c>
      <c r="FK178" s="207"/>
      <c r="FL178" s="207"/>
      <c r="FM178" s="207"/>
      <c r="FN178" s="207">
        <v>0</v>
      </c>
      <c r="FO178" s="207"/>
      <c r="FP178" s="207"/>
      <c r="FQ178" s="207"/>
      <c r="FR178" s="207"/>
      <c r="FS178" s="207">
        <v>0</v>
      </c>
      <c r="FT178" s="209">
        <v>25.68</v>
      </c>
      <c r="FU178" s="209">
        <f t="shared" si="74"/>
        <v>0</v>
      </c>
      <c r="FV178" s="207"/>
      <c r="FW178" s="207"/>
      <c r="FX178" s="207"/>
      <c r="FY178" s="207">
        <v>0</v>
      </c>
      <c r="FZ178" s="207"/>
      <c r="GA178" s="207"/>
      <c r="GB178" s="207"/>
      <c r="GC178" s="207"/>
      <c r="GD178" s="207">
        <v>0</v>
      </c>
      <c r="GE178" s="209">
        <v>56.12</v>
      </c>
      <c r="GF178" s="209">
        <f t="shared" si="75"/>
        <v>0</v>
      </c>
      <c r="GG178" s="207"/>
      <c r="GH178" s="207"/>
      <c r="GI178" s="207"/>
      <c r="GJ178" s="207"/>
      <c r="GK178" s="207"/>
      <c r="GL178" s="207"/>
      <c r="GM178" s="207"/>
      <c r="GN178" s="207"/>
      <c r="GO178" s="207"/>
      <c r="GP178" s="207"/>
      <c r="GQ178" s="207"/>
      <c r="GR178" s="207"/>
      <c r="GS178" s="207"/>
      <c r="GT178" s="207"/>
      <c r="GU178" s="207"/>
      <c r="GV178" s="207"/>
      <c r="GW178" s="207"/>
      <c r="GX178" s="207" t="s">
        <v>918</v>
      </c>
      <c r="GY178" s="207">
        <v>0</v>
      </c>
      <c r="GZ178" s="207" t="s">
        <v>918</v>
      </c>
      <c r="HA178" s="207">
        <v>0</v>
      </c>
      <c r="HB178" s="207">
        <v>0</v>
      </c>
      <c r="HC178" s="236">
        <v>0</v>
      </c>
      <c r="HD178" s="207">
        <f t="shared" si="86"/>
        <v>0</v>
      </c>
      <c r="HE178" s="207">
        <v>0</v>
      </c>
      <c r="HF178" s="207"/>
      <c r="HG178" s="207"/>
      <c r="HH178" s="236">
        <f t="shared" si="95"/>
        <v>0</v>
      </c>
      <c r="HI178" s="209">
        <v>2.73</v>
      </c>
      <c r="HJ178" s="209">
        <f t="shared" si="76"/>
        <v>0</v>
      </c>
      <c r="HK178" s="207">
        <v>0</v>
      </c>
      <c r="HL178" s="207"/>
      <c r="HM178" s="207">
        <f t="shared" si="89"/>
        <v>0</v>
      </c>
      <c r="HN178" s="209">
        <v>2.73</v>
      </c>
      <c r="HO178" s="209">
        <f t="shared" si="77"/>
        <v>0</v>
      </c>
      <c r="HP178" s="207">
        <v>0</v>
      </c>
      <c r="HQ178" s="207"/>
      <c r="HR178" s="207">
        <f t="shared" si="90"/>
        <v>0</v>
      </c>
      <c r="HS178" s="209">
        <v>2.73</v>
      </c>
      <c r="HT178" s="209">
        <f t="shared" si="78"/>
        <v>0</v>
      </c>
      <c r="HU178" s="207">
        <v>0</v>
      </c>
      <c r="HV178" s="207"/>
      <c r="HW178" s="207">
        <f t="shared" si="91"/>
        <v>0</v>
      </c>
      <c r="HX178" s="209">
        <v>2.73</v>
      </c>
      <c r="HY178" s="209">
        <f t="shared" si="79"/>
        <v>0</v>
      </c>
      <c r="HZ178" s="207">
        <v>0</v>
      </c>
      <c r="IA178" s="209">
        <v>3890.25</v>
      </c>
      <c r="IB178" s="209">
        <f t="shared" si="80"/>
        <v>0</v>
      </c>
      <c r="IC178" s="169"/>
      <c r="ID178" s="169"/>
      <c r="IE178" s="169"/>
      <c r="IF178" s="169"/>
      <c r="IG178" s="165"/>
      <c r="IH178" s="165">
        <v>10</v>
      </c>
      <c r="II178" s="234">
        <f t="shared" si="92"/>
        <v>0</v>
      </c>
      <c r="IJ178" s="234">
        <f t="shared" si="93"/>
        <v>0</v>
      </c>
      <c r="IK178" s="234">
        <f t="shared" si="94"/>
        <v>0</v>
      </c>
      <c r="IL178" s="210"/>
      <c r="IM178" s="211">
        <f t="shared" si="83"/>
        <v>0</v>
      </c>
      <c r="IN178" s="209">
        <v>7500</v>
      </c>
      <c r="IO178" s="212">
        <f t="shared" si="81"/>
        <v>0</v>
      </c>
      <c r="IP178" s="209">
        <f t="shared" si="84"/>
        <v>0</v>
      </c>
      <c r="IQ178" s="209">
        <v>10000</v>
      </c>
      <c r="IR178" s="212">
        <f t="shared" si="82"/>
        <v>0</v>
      </c>
      <c r="IS178" s="213" t="s">
        <v>5641</v>
      </c>
      <c r="IT178" s="293" t="s">
        <v>5699</v>
      </c>
      <c r="IV178" s="66">
        <v>68927</v>
      </c>
      <c r="IW178" s="66" t="s">
        <v>5700</v>
      </c>
    </row>
    <row r="179" spans="1:257" x14ac:dyDescent="0.4">
      <c r="A179" s="158">
        <f t="shared" si="87"/>
        <v>23</v>
      </c>
      <c r="B179" s="156" t="s">
        <v>35</v>
      </c>
      <c r="C179" s="349">
        <v>213</v>
      </c>
      <c r="D179" s="156">
        <v>86306</v>
      </c>
      <c r="E179" s="251">
        <v>10599</v>
      </c>
      <c r="F179" s="239" t="s">
        <v>5701</v>
      </c>
      <c r="G179" s="251">
        <v>6</v>
      </c>
      <c r="H179" s="156"/>
      <c r="I179" s="156" t="s">
        <v>2006</v>
      </c>
      <c r="J179" s="158" t="s">
        <v>2011</v>
      </c>
      <c r="K179" s="158"/>
      <c r="L179" s="158" t="s">
        <v>2013</v>
      </c>
      <c r="M179" s="158"/>
      <c r="N179" s="205">
        <v>22</v>
      </c>
      <c r="O179" s="158">
        <v>42</v>
      </c>
      <c r="P179" s="203" t="s">
        <v>5516</v>
      </c>
      <c r="Q179" s="158">
        <v>46</v>
      </c>
      <c r="R179" s="158"/>
      <c r="S179" s="158"/>
      <c r="T179" s="158"/>
      <c r="U179" s="158"/>
      <c r="V179" s="367"/>
      <c r="W179" s="366"/>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t="s">
        <v>5437</v>
      </c>
      <c r="AU179" s="205">
        <v>22</v>
      </c>
      <c r="AV179" s="205">
        <v>20</v>
      </c>
      <c r="AW179" s="205">
        <f t="shared" si="67"/>
        <v>42</v>
      </c>
      <c r="AX179" s="205" t="s">
        <v>5516</v>
      </c>
      <c r="AY179" s="226">
        <v>22</v>
      </c>
      <c r="AZ179" s="205">
        <v>24</v>
      </c>
      <c r="BA179" s="205">
        <f t="shared" si="68"/>
        <v>46</v>
      </c>
      <c r="BB179" s="205"/>
      <c r="BC179" s="207">
        <v>1.0000000000000001E-17</v>
      </c>
      <c r="BD179" s="207">
        <v>9.9999999999999997E-29</v>
      </c>
      <c r="BE179" s="207">
        <v>1.0000000000000001E-30</v>
      </c>
      <c r="BF179" s="207">
        <v>2</v>
      </c>
      <c r="BG179" s="207">
        <v>0</v>
      </c>
      <c r="BH179" s="207"/>
      <c r="BI179" s="207"/>
      <c r="BJ179" s="207"/>
      <c r="BK179" s="207"/>
      <c r="BL179" s="208">
        <v>0</v>
      </c>
      <c r="BM179" s="209">
        <v>249.45</v>
      </c>
      <c r="BN179" s="209">
        <f t="shared" si="69"/>
        <v>0</v>
      </c>
      <c r="BO179" s="207"/>
      <c r="BP179" s="207"/>
      <c r="BQ179" s="207"/>
      <c r="BR179" s="207"/>
      <c r="BS179" s="207"/>
      <c r="BT179" s="207"/>
      <c r="BU179" s="207"/>
      <c r="BV179" s="207"/>
      <c r="BW179" s="207"/>
      <c r="BX179" s="207"/>
      <c r="BY179" s="207"/>
      <c r="BZ179" s="207"/>
      <c r="CA179" s="207"/>
      <c r="CB179" s="207"/>
      <c r="CC179" s="207"/>
      <c r="CD179" s="207"/>
      <c r="CE179" s="207"/>
      <c r="CF179" s="207">
        <v>0</v>
      </c>
      <c r="CG179" s="207"/>
      <c r="CH179" s="207"/>
      <c r="CI179" s="207"/>
      <c r="CJ179" s="207"/>
      <c r="CK179" s="207">
        <v>0</v>
      </c>
      <c r="CL179" s="209">
        <v>477.3</v>
      </c>
      <c r="CM179" s="209">
        <f t="shared" si="70"/>
        <v>0</v>
      </c>
      <c r="CN179" s="207"/>
      <c r="CO179" s="207"/>
      <c r="CP179" s="207"/>
      <c r="CQ179" s="207"/>
      <c r="CR179" s="207"/>
      <c r="CS179" s="207"/>
      <c r="CT179" s="207"/>
      <c r="CU179" s="207"/>
      <c r="CV179" s="207"/>
      <c r="CW179" s="207"/>
      <c r="CX179" s="207"/>
      <c r="CY179" s="207"/>
      <c r="CZ179" s="207"/>
      <c r="DA179" s="207"/>
      <c r="DB179" s="207"/>
      <c r="DC179" s="207"/>
      <c r="DD179" s="207"/>
      <c r="DE179" s="207">
        <v>0</v>
      </c>
      <c r="DF179" s="207"/>
      <c r="DG179" s="207"/>
      <c r="DH179" s="207"/>
      <c r="DI179" s="207"/>
      <c r="DJ179" s="207">
        <v>0</v>
      </c>
      <c r="DK179" s="209">
        <v>120.88</v>
      </c>
      <c r="DL179" s="209">
        <f t="shared" si="71"/>
        <v>0</v>
      </c>
      <c r="DM179" s="207"/>
      <c r="DN179" s="207"/>
      <c r="DO179" s="207"/>
      <c r="DP179" s="207"/>
      <c r="DQ179" s="207"/>
      <c r="DR179" s="207"/>
      <c r="DS179" s="207"/>
      <c r="DT179" s="207"/>
      <c r="DU179" s="207"/>
      <c r="DV179" s="207"/>
      <c r="DW179" s="207"/>
      <c r="DX179" s="207"/>
      <c r="DY179" s="207"/>
      <c r="DZ179" s="207"/>
      <c r="EA179" s="207"/>
      <c r="EB179" s="207"/>
      <c r="EC179" s="207"/>
      <c r="ED179" s="207">
        <v>0</v>
      </c>
      <c r="EE179" s="207"/>
      <c r="EF179" s="207"/>
      <c r="EG179" s="207"/>
      <c r="EH179" s="207"/>
      <c r="EI179" s="207">
        <v>0</v>
      </c>
      <c r="EJ179" s="209">
        <v>191.55</v>
      </c>
      <c r="EK179" s="209">
        <f t="shared" si="72"/>
        <v>0</v>
      </c>
      <c r="EL179" s="207"/>
      <c r="EM179" s="207"/>
      <c r="EN179" s="207"/>
      <c r="EO179" s="207"/>
      <c r="EP179" s="207"/>
      <c r="EQ179" s="207"/>
      <c r="ER179" s="207"/>
      <c r="ES179" s="207"/>
      <c r="ET179" s="207"/>
      <c r="EU179" s="207"/>
      <c r="EV179" s="207"/>
      <c r="EW179" s="207"/>
      <c r="EX179" s="207"/>
      <c r="EY179" s="207"/>
      <c r="EZ179" s="207"/>
      <c r="FA179" s="207"/>
      <c r="FB179" s="207"/>
      <c r="FC179" s="207">
        <v>0</v>
      </c>
      <c r="FD179" s="207"/>
      <c r="FE179" s="207"/>
      <c r="FF179" s="207"/>
      <c r="FG179" s="207"/>
      <c r="FH179" s="207">
        <v>0</v>
      </c>
      <c r="FI179" s="209">
        <v>32.1</v>
      </c>
      <c r="FJ179" s="209">
        <f t="shared" si="73"/>
        <v>0</v>
      </c>
      <c r="FK179" s="207"/>
      <c r="FL179" s="207"/>
      <c r="FM179" s="207"/>
      <c r="FN179" s="207">
        <v>0</v>
      </c>
      <c r="FO179" s="207"/>
      <c r="FP179" s="207"/>
      <c r="FQ179" s="207"/>
      <c r="FR179" s="207"/>
      <c r="FS179" s="207">
        <v>0</v>
      </c>
      <c r="FT179" s="209">
        <v>25.68</v>
      </c>
      <c r="FU179" s="209">
        <f t="shared" si="74"/>
        <v>0</v>
      </c>
      <c r="FV179" s="207"/>
      <c r="FW179" s="207"/>
      <c r="FX179" s="207"/>
      <c r="FY179" s="207">
        <v>0</v>
      </c>
      <c r="FZ179" s="207"/>
      <c r="GA179" s="207"/>
      <c r="GB179" s="207"/>
      <c r="GC179" s="207"/>
      <c r="GD179" s="207">
        <v>0</v>
      </c>
      <c r="GE179" s="209">
        <v>56.12</v>
      </c>
      <c r="GF179" s="209">
        <f t="shared" si="75"/>
        <v>0</v>
      </c>
      <c r="GG179" s="207"/>
      <c r="GH179" s="207"/>
      <c r="GI179" s="207"/>
      <c r="GJ179" s="207"/>
      <c r="GK179" s="207"/>
      <c r="GL179" s="207"/>
      <c r="GM179" s="207"/>
      <c r="GN179" s="207"/>
      <c r="GO179" s="207"/>
      <c r="GP179" s="207"/>
      <c r="GQ179" s="207"/>
      <c r="GR179" s="207"/>
      <c r="GS179" s="207"/>
      <c r="GT179" s="207"/>
      <c r="GU179" s="207"/>
      <c r="GV179" s="207"/>
      <c r="GW179" s="207"/>
      <c r="GX179" s="207" t="s">
        <v>5702</v>
      </c>
      <c r="GY179" s="207">
        <v>1</v>
      </c>
      <c r="GZ179" s="207" t="s">
        <v>5210</v>
      </c>
      <c r="HA179" s="207">
        <f>+AW179</f>
        <v>42</v>
      </c>
      <c r="HB179" s="207">
        <v>0</v>
      </c>
      <c r="HC179" s="207">
        <v>0</v>
      </c>
      <c r="HD179" s="207">
        <f t="shared" si="86"/>
        <v>0</v>
      </c>
      <c r="HE179" s="207">
        <v>0</v>
      </c>
      <c r="HF179" s="207"/>
      <c r="HG179" s="207"/>
      <c r="HH179" s="207">
        <f t="shared" si="95"/>
        <v>0</v>
      </c>
      <c r="HI179" s="209">
        <v>2.73</v>
      </c>
      <c r="HJ179" s="209">
        <f t="shared" si="76"/>
        <v>0</v>
      </c>
      <c r="HK179" s="207">
        <v>0</v>
      </c>
      <c r="HL179" s="207"/>
      <c r="HM179" s="207">
        <f t="shared" si="89"/>
        <v>0</v>
      </c>
      <c r="HN179" s="209">
        <v>2.73</v>
      </c>
      <c r="HO179" s="209">
        <f t="shared" si="77"/>
        <v>0</v>
      </c>
      <c r="HP179" s="207">
        <v>0</v>
      </c>
      <c r="HQ179" s="207"/>
      <c r="HR179" s="207">
        <f t="shared" si="90"/>
        <v>0</v>
      </c>
      <c r="HS179" s="209">
        <v>2.73</v>
      </c>
      <c r="HT179" s="209">
        <f t="shared" si="78"/>
        <v>0</v>
      </c>
      <c r="HU179" s="207">
        <v>0</v>
      </c>
      <c r="HV179" s="207"/>
      <c r="HW179" s="207">
        <f t="shared" si="91"/>
        <v>0</v>
      </c>
      <c r="HX179" s="209">
        <v>2.73</v>
      </c>
      <c r="HY179" s="209">
        <f t="shared" si="79"/>
        <v>0</v>
      </c>
      <c r="HZ179" s="207">
        <v>0</v>
      </c>
      <c r="IA179" s="209">
        <v>3890.25</v>
      </c>
      <c r="IB179" s="209">
        <f t="shared" si="80"/>
        <v>0</v>
      </c>
      <c r="IC179" s="169" t="s">
        <v>5703</v>
      </c>
      <c r="ID179" s="169"/>
      <c r="IE179" s="169"/>
      <c r="IF179" s="169"/>
      <c r="IG179" s="165"/>
      <c r="IH179" s="165"/>
      <c r="II179" s="235">
        <f t="shared" si="92"/>
        <v>1</v>
      </c>
      <c r="IJ179" s="235">
        <f t="shared" si="93"/>
        <v>0</v>
      </c>
      <c r="IK179" s="235">
        <f t="shared" si="94"/>
        <v>1</v>
      </c>
      <c r="IL179" s="210"/>
      <c r="IM179" s="211">
        <f t="shared" si="83"/>
        <v>0</v>
      </c>
      <c r="IN179" s="209">
        <v>7500</v>
      </c>
      <c r="IO179" s="212">
        <f t="shared" si="81"/>
        <v>0</v>
      </c>
      <c r="IP179" s="209">
        <f t="shared" si="84"/>
        <v>0</v>
      </c>
      <c r="IQ179" s="209">
        <v>10000</v>
      </c>
      <c r="IR179" s="212">
        <f t="shared" si="82"/>
        <v>0</v>
      </c>
      <c r="IS179" s="213" t="s">
        <v>5704</v>
      </c>
      <c r="IT179" s="291"/>
      <c r="IV179" s="352">
        <v>67584</v>
      </c>
      <c r="IW179" s="352" t="s">
        <v>5705</v>
      </c>
    </row>
    <row r="180" spans="1:257" x14ac:dyDescent="0.4">
      <c r="A180" s="158">
        <f t="shared" si="87"/>
        <v>24</v>
      </c>
      <c r="B180" s="156" t="s">
        <v>35</v>
      </c>
      <c r="C180" s="349">
        <v>22</v>
      </c>
      <c r="D180" s="156">
        <v>2548</v>
      </c>
      <c r="E180" s="251">
        <v>34056</v>
      </c>
      <c r="F180" s="240">
        <v>61012700902381</v>
      </c>
      <c r="G180" s="251">
        <v>1</v>
      </c>
      <c r="H180" s="156"/>
      <c r="I180" s="156" t="s">
        <v>193</v>
      </c>
      <c r="J180" s="158" t="s">
        <v>221</v>
      </c>
      <c r="K180" s="158"/>
      <c r="L180" s="158" t="s">
        <v>223</v>
      </c>
      <c r="M180" s="158"/>
      <c r="N180" s="205">
        <v>29</v>
      </c>
      <c r="O180" s="158">
        <v>49</v>
      </c>
      <c r="P180" s="203" t="s">
        <v>5706</v>
      </c>
      <c r="Q180" s="158">
        <v>57</v>
      </c>
      <c r="R180" s="158"/>
      <c r="S180" s="158"/>
      <c r="T180" s="158"/>
      <c r="U180" s="158"/>
      <c r="V180" s="367"/>
      <c r="W180" s="366"/>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t="s">
        <v>5364</v>
      </c>
      <c r="AU180" s="205">
        <v>29</v>
      </c>
      <c r="AV180" s="205">
        <v>20</v>
      </c>
      <c r="AW180" s="205">
        <f t="shared" si="67"/>
        <v>49</v>
      </c>
      <c r="AX180" s="205" t="s">
        <v>5706</v>
      </c>
      <c r="AY180" s="226">
        <v>33</v>
      </c>
      <c r="AZ180" s="205">
        <v>24</v>
      </c>
      <c r="BA180" s="205">
        <f t="shared" si="68"/>
        <v>57</v>
      </c>
      <c r="BB180" s="205"/>
      <c r="BC180" s="207">
        <v>1.0000000000000001E-17</v>
      </c>
      <c r="BD180" s="207">
        <v>9.9999999999999997E-29</v>
      </c>
      <c r="BE180" s="207">
        <v>1.0000000000000001E-30</v>
      </c>
      <c r="BF180" s="207">
        <v>4</v>
      </c>
      <c r="BG180" s="207">
        <v>1.0000000000000001E-17</v>
      </c>
      <c r="BH180" s="207"/>
      <c r="BI180" s="207"/>
      <c r="BJ180" s="207"/>
      <c r="BK180" s="207"/>
      <c r="BL180" s="208">
        <v>0</v>
      </c>
      <c r="BM180" s="209">
        <v>249.45</v>
      </c>
      <c r="BN180" s="209">
        <f t="shared" si="69"/>
        <v>0</v>
      </c>
      <c r="BO180" s="207"/>
      <c r="BP180" s="207"/>
      <c r="BQ180" s="207"/>
      <c r="BR180" s="207"/>
      <c r="BS180" s="207"/>
      <c r="BT180" s="207"/>
      <c r="BU180" s="207"/>
      <c r="BV180" s="207"/>
      <c r="BW180" s="207"/>
      <c r="BX180" s="207"/>
      <c r="BY180" s="207"/>
      <c r="BZ180" s="207"/>
      <c r="CA180" s="207"/>
      <c r="CB180" s="207"/>
      <c r="CC180" s="207"/>
      <c r="CD180" s="207"/>
      <c r="CE180" s="207"/>
      <c r="CF180" s="207">
        <v>0.25</v>
      </c>
      <c r="CG180" s="207">
        <v>1</v>
      </c>
      <c r="CH180" s="207"/>
      <c r="CI180" s="207"/>
      <c r="CJ180" s="207" t="s">
        <v>5707</v>
      </c>
      <c r="CK180" s="207">
        <f>AW180</f>
        <v>49</v>
      </c>
      <c r="CL180" s="209">
        <v>477.3</v>
      </c>
      <c r="CM180" s="209">
        <f t="shared" si="70"/>
        <v>23387.7</v>
      </c>
      <c r="CN180" s="207"/>
      <c r="CO180" s="207"/>
      <c r="CP180" s="207"/>
      <c r="CQ180" s="207"/>
      <c r="CR180" s="207"/>
      <c r="CS180" s="207"/>
      <c r="CT180" s="207"/>
      <c r="CU180" s="207"/>
      <c r="CV180" s="207"/>
      <c r="CW180" s="207"/>
      <c r="CX180" s="207"/>
      <c r="CY180" s="207"/>
      <c r="CZ180" s="207"/>
      <c r="DA180" s="207">
        <f>+CK180</f>
        <v>49</v>
      </c>
      <c r="DB180" s="207"/>
      <c r="DC180" s="207"/>
      <c r="DD180" s="207"/>
      <c r="DE180" s="207">
        <v>0.25</v>
      </c>
      <c r="DF180" s="207">
        <v>0</v>
      </c>
      <c r="DG180" s="207"/>
      <c r="DH180" s="207"/>
      <c r="DI180" s="207" t="s">
        <v>5708</v>
      </c>
      <c r="DJ180" s="207">
        <v>0</v>
      </c>
      <c r="DK180" s="209">
        <v>120.88</v>
      </c>
      <c r="DL180" s="209">
        <f t="shared" si="71"/>
        <v>0</v>
      </c>
      <c r="DM180" s="207"/>
      <c r="DN180" s="207"/>
      <c r="DO180" s="207"/>
      <c r="DP180" s="207"/>
      <c r="DQ180" s="207"/>
      <c r="DR180" s="207"/>
      <c r="DS180" s="207"/>
      <c r="DT180" s="207"/>
      <c r="DU180" s="207"/>
      <c r="DV180" s="207"/>
      <c r="DW180" s="207"/>
      <c r="DX180" s="207"/>
      <c r="DY180" s="207"/>
      <c r="DZ180" s="207"/>
      <c r="EA180" s="207"/>
      <c r="EB180" s="207"/>
      <c r="EC180" s="207"/>
      <c r="ED180" s="207">
        <v>1.0000000000000001E-17</v>
      </c>
      <c r="EE180" s="207"/>
      <c r="EF180" s="207"/>
      <c r="EG180" s="207"/>
      <c r="EH180" s="207"/>
      <c r="EI180" s="207">
        <v>0</v>
      </c>
      <c r="EJ180" s="209">
        <v>191.55</v>
      </c>
      <c r="EK180" s="209">
        <f t="shared" si="72"/>
        <v>0</v>
      </c>
      <c r="EL180" s="207"/>
      <c r="EM180" s="207"/>
      <c r="EN180" s="207"/>
      <c r="EO180" s="207"/>
      <c r="EP180" s="207"/>
      <c r="EQ180" s="207"/>
      <c r="ER180" s="207"/>
      <c r="ES180" s="207"/>
      <c r="ET180" s="207"/>
      <c r="EU180" s="207"/>
      <c r="EV180" s="207"/>
      <c r="EW180" s="207"/>
      <c r="EX180" s="207"/>
      <c r="EY180" s="207"/>
      <c r="EZ180" s="207"/>
      <c r="FA180" s="207"/>
      <c r="FB180" s="207"/>
      <c r="FC180" s="207">
        <v>1.0000000000000001E-17</v>
      </c>
      <c r="FD180" s="207"/>
      <c r="FE180" s="207"/>
      <c r="FF180" s="207"/>
      <c r="FG180" s="207"/>
      <c r="FH180" s="207">
        <v>0</v>
      </c>
      <c r="FI180" s="209">
        <v>32.1</v>
      </c>
      <c r="FJ180" s="209">
        <f t="shared" si="73"/>
        <v>0</v>
      </c>
      <c r="FK180" s="207"/>
      <c r="FL180" s="207"/>
      <c r="FM180" s="207"/>
      <c r="FN180" s="207">
        <v>1.0000000000000001E-17</v>
      </c>
      <c r="FO180" s="207"/>
      <c r="FP180" s="207"/>
      <c r="FQ180" s="207"/>
      <c r="FR180" s="207"/>
      <c r="FS180" s="207">
        <v>0</v>
      </c>
      <c r="FT180" s="209">
        <v>25.68</v>
      </c>
      <c r="FU180" s="209">
        <f t="shared" si="74"/>
        <v>0</v>
      </c>
      <c r="FV180" s="207"/>
      <c r="FW180" s="207"/>
      <c r="FX180" s="207"/>
      <c r="FY180" s="207">
        <v>1.0000000000000001E-17</v>
      </c>
      <c r="FZ180" s="207"/>
      <c r="GA180" s="207"/>
      <c r="GB180" s="207"/>
      <c r="GC180" s="207"/>
      <c r="GD180" s="207">
        <v>0</v>
      </c>
      <c r="GE180" s="209">
        <v>56.12</v>
      </c>
      <c r="GF180" s="209">
        <f t="shared" si="75"/>
        <v>0</v>
      </c>
      <c r="GG180" s="207"/>
      <c r="GH180" s="207"/>
      <c r="GI180" s="207"/>
      <c r="GJ180" s="207"/>
      <c r="GK180" s="207"/>
      <c r="GL180" s="207"/>
      <c r="GM180" s="207"/>
      <c r="GN180" s="207"/>
      <c r="GO180" s="207"/>
      <c r="GP180" s="207"/>
      <c r="GQ180" s="207"/>
      <c r="GR180" s="207"/>
      <c r="GS180" s="207"/>
      <c r="GT180" s="207"/>
      <c r="GU180" s="207"/>
      <c r="GV180" s="207"/>
      <c r="GW180" s="207"/>
      <c r="GX180" s="207" t="s">
        <v>5709</v>
      </c>
      <c r="GY180" s="207">
        <v>1</v>
      </c>
      <c r="GZ180" s="207" t="s">
        <v>5210</v>
      </c>
      <c r="HA180" s="207">
        <f>+AW180</f>
        <v>49</v>
      </c>
      <c r="HB180" s="207">
        <v>0</v>
      </c>
      <c r="HC180" s="229">
        <v>1</v>
      </c>
      <c r="HD180" s="207">
        <f t="shared" si="86"/>
        <v>4800</v>
      </c>
      <c r="HE180" s="207">
        <v>4</v>
      </c>
      <c r="HF180" s="207"/>
      <c r="HG180" s="207"/>
      <c r="HH180" s="207">
        <f t="shared" si="95"/>
        <v>3200</v>
      </c>
      <c r="HI180" s="209">
        <v>2.73</v>
      </c>
      <c r="HJ180" s="209">
        <f t="shared" si="76"/>
        <v>8736</v>
      </c>
      <c r="HK180" s="207">
        <v>1</v>
      </c>
      <c r="HL180" s="207"/>
      <c r="HM180" s="207">
        <f t="shared" si="89"/>
        <v>800</v>
      </c>
      <c r="HN180" s="209">
        <v>2.73</v>
      </c>
      <c r="HO180" s="209">
        <f t="shared" si="77"/>
        <v>2184</v>
      </c>
      <c r="HP180" s="207">
        <v>1</v>
      </c>
      <c r="HQ180" s="207"/>
      <c r="HR180" s="207">
        <f t="shared" si="90"/>
        <v>800</v>
      </c>
      <c r="HS180" s="209">
        <v>2.73</v>
      </c>
      <c r="HT180" s="209">
        <f t="shared" si="78"/>
        <v>2184</v>
      </c>
      <c r="HU180" s="207">
        <v>0</v>
      </c>
      <c r="HV180" s="207"/>
      <c r="HW180" s="207">
        <f t="shared" si="91"/>
        <v>0</v>
      </c>
      <c r="HX180" s="209">
        <v>2.73</v>
      </c>
      <c r="HY180" s="209">
        <f t="shared" si="79"/>
        <v>0</v>
      </c>
      <c r="HZ180" s="207">
        <v>3</v>
      </c>
      <c r="IA180" s="209">
        <v>3890.25</v>
      </c>
      <c r="IB180" s="209">
        <f t="shared" si="80"/>
        <v>11670.75</v>
      </c>
      <c r="IC180" s="169"/>
      <c r="ID180" s="169"/>
      <c r="IE180" s="169"/>
      <c r="IF180" s="169"/>
      <c r="IG180" s="165"/>
      <c r="IH180" s="165">
        <v>7</v>
      </c>
      <c r="II180" s="235">
        <f t="shared" si="92"/>
        <v>2</v>
      </c>
      <c r="IJ180" s="235">
        <f t="shared" si="93"/>
        <v>3</v>
      </c>
      <c r="IK180" s="235">
        <f t="shared" si="94"/>
        <v>5</v>
      </c>
      <c r="IL180" s="210"/>
      <c r="IM180" s="211">
        <f t="shared" si="83"/>
        <v>23387.7</v>
      </c>
      <c r="IN180" s="209">
        <v>7500</v>
      </c>
      <c r="IO180" s="212">
        <f t="shared" si="81"/>
        <v>4</v>
      </c>
      <c r="IP180" s="209">
        <f t="shared" si="84"/>
        <v>24774.75</v>
      </c>
      <c r="IQ180" s="209">
        <v>10000</v>
      </c>
      <c r="IR180" s="212">
        <f t="shared" si="82"/>
        <v>3</v>
      </c>
      <c r="IS180" s="213" t="s">
        <v>5710</v>
      </c>
      <c r="IT180" s="291"/>
      <c r="IV180" s="352">
        <v>56752</v>
      </c>
      <c r="IW180" s="352" t="s">
        <v>5711</v>
      </c>
    </row>
    <row r="181" spans="1:257" x14ac:dyDescent="0.4">
      <c r="A181" s="158">
        <f t="shared" si="87"/>
        <v>25</v>
      </c>
      <c r="B181" s="156" t="s">
        <v>35</v>
      </c>
      <c r="C181" s="231">
        <v>23</v>
      </c>
      <c r="D181" s="231">
        <v>84954</v>
      </c>
      <c r="E181" s="251">
        <v>34077</v>
      </c>
      <c r="F181" s="203">
        <v>61095701700981</v>
      </c>
      <c r="G181" s="251">
        <v>1</v>
      </c>
      <c r="H181" s="156"/>
      <c r="I181" s="156" t="s">
        <v>193</v>
      </c>
      <c r="J181" s="158" t="s">
        <v>235</v>
      </c>
      <c r="K181" s="158"/>
      <c r="L181" s="158" t="s">
        <v>237</v>
      </c>
      <c r="M181" s="158"/>
      <c r="N181" s="205">
        <v>72</v>
      </c>
      <c r="O181" s="158">
        <v>92</v>
      </c>
      <c r="P181" s="203" t="s">
        <v>5712</v>
      </c>
      <c r="Q181" s="158">
        <v>52</v>
      </c>
      <c r="R181" s="158"/>
      <c r="S181" s="158"/>
      <c r="T181" s="158"/>
      <c r="U181" s="158"/>
      <c r="V181" s="367"/>
      <c r="W181" s="366"/>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t="s">
        <v>5311</v>
      </c>
      <c r="AU181" s="205">
        <v>72</v>
      </c>
      <c r="AV181" s="205">
        <v>20</v>
      </c>
      <c r="AW181" s="205">
        <f t="shared" si="67"/>
        <v>92</v>
      </c>
      <c r="AX181" s="205" t="s">
        <v>5712</v>
      </c>
      <c r="AY181" s="226">
        <v>28</v>
      </c>
      <c r="AZ181" s="205">
        <v>24</v>
      </c>
      <c r="BA181" s="205">
        <f t="shared" si="68"/>
        <v>52</v>
      </c>
      <c r="BB181" s="205"/>
      <c r="BC181" s="207">
        <v>1.0000000000000001E-17</v>
      </c>
      <c r="BD181" s="207">
        <v>9.9999999999999997E-29</v>
      </c>
      <c r="BE181" s="207">
        <v>1.0000000000000001E-30</v>
      </c>
      <c r="BF181" s="207">
        <v>4</v>
      </c>
      <c r="BG181" s="207">
        <v>1.0000000000000001E-17</v>
      </c>
      <c r="BH181" s="207"/>
      <c r="BI181" s="207"/>
      <c r="BJ181" s="207"/>
      <c r="BK181" s="207"/>
      <c r="BL181" s="208">
        <v>0</v>
      </c>
      <c r="BM181" s="209">
        <v>249.45</v>
      </c>
      <c r="BN181" s="209">
        <f t="shared" si="69"/>
        <v>0</v>
      </c>
      <c r="BO181" s="207"/>
      <c r="BP181" s="207"/>
      <c r="BQ181" s="207"/>
      <c r="BR181" s="207"/>
      <c r="BS181" s="207"/>
      <c r="BT181" s="207"/>
      <c r="BU181" s="207"/>
      <c r="BV181" s="207"/>
      <c r="BW181" s="207"/>
      <c r="BX181" s="207"/>
      <c r="BY181" s="207"/>
      <c r="BZ181" s="207"/>
      <c r="CA181" s="207"/>
      <c r="CB181" s="207"/>
      <c r="CC181" s="207"/>
      <c r="CD181" s="207"/>
      <c r="CE181" s="207"/>
      <c r="CF181" s="207">
        <v>1.0000000000000001E-17</v>
      </c>
      <c r="CG181" s="207"/>
      <c r="CH181" s="207"/>
      <c r="CI181" s="207"/>
      <c r="CJ181" s="207"/>
      <c r="CK181" s="207">
        <v>0</v>
      </c>
      <c r="CL181" s="209">
        <v>477.3</v>
      </c>
      <c r="CM181" s="209">
        <f t="shared" si="70"/>
        <v>0</v>
      </c>
      <c r="CN181" s="207"/>
      <c r="CO181" s="207"/>
      <c r="CP181" s="207"/>
      <c r="CQ181" s="207"/>
      <c r="CR181" s="207"/>
      <c r="CS181" s="207"/>
      <c r="CT181" s="207"/>
      <c r="CU181" s="207"/>
      <c r="CV181" s="207"/>
      <c r="CW181" s="207"/>
      <c r="CX181" s="207"/>
      <c r="CY181" s="207"/>
      <c r="CZ181" s="207"/>
      <c r="DA181" s="207"/>
      <c r="DB181" s="207"/>
      <c r="DC181" s="207"/>
      <c r="DD181" s="207"/>
      <c r="DE181" s="207">
        <v>1.0000000000000001E-17</v>
      </c>
      <c r="DF181" s="207">
        <v>1</v>
      </c>
      <c r="DG181" s="207"/>
      <c r="DH181" s="207"/>
      <c r="DI181" s="207" t="s">
        <v>5713</v>
      </c>
      <c r="DJ181" s="207">
        <f>AW181</f>
        <v>92</v>
      </c>
      <c r="DK181" s="209">
        <v>120.88</v>
      </c>
      <c r="DL181" s="209">
        <f t="shared" si="71"/>
        <v>11120.96</v>
      </c>
      <c r="DM181" s="207"/>
      <c r="DN181" s="207"/>
      <c r="DO181" s="207"/>
      <c r="DP181" s="207"/>
      <c r="DQ181" s="207"/>
      <c r="DR181" s="207"/>
      <c r="DS181" s="207"/>
      <c r="DT181" s="207"/>
      <c r="DU181" s="207"/>
      <c r="DV181" s="207"/>
      <c r="DW181" s="207"/>
      <c r="DX181" s="207"/>
      <c r="DY181" s="207" t="s">
        <v>4980</v>
      </c>
      <c r="DZ181" s="207">
        <f>+DJ181</f>
        <v>92</v>
      </c>
      <c r="EA181" s="207"/>
      <c r="EB181" s="207"/>
      <c r="EC181" s="207"/>
      <c r="ED181" s="207">
        <v>1.0000000000000001E-17</v>
      </c>
      <c r="EE181" s="207"/>
      <c r="EF181" s="207"/>
      <c r="EG181" s="207"/>
      <c r="EH181" s="207"/>
      <c r="EI181" s="207">
        <v>0</v>
      </c>
      <c r="EJ181" s="209">
        <v>191.55</v>
      </c>
      <c r="EK181" s="209">
        <f t="shared" si="72"/>
        <v>0</v>
      </c>
      <c r="EL181" s="207"/>
      <c r="EM181" s="207"/>
      <c r="EN181" s="207"/>
      <c r="EO181" s="207"/>
      <c r="EP181" s="207"/>
      <c r="EQ181" s="207"/>
      <c r="ER181" s="207"/>
      <c r="ES181" s="207"/>
      <c r="ET181" s="207"/>
      <c r="EU181" s="207"/>
      <c r="EV181" s="207"/>
      <c r="EW181" s="207"/>
      <c r="EX181" s="207"/>
      <c r="EY181" s="207"/>
      <c r="EZ181" s="207"/>
      <c r="FA181" s="207"/>
      <c r="FB181" s="207"/>
      <c r="FC181" s="207">
        <v>1.0000000000000001E-17</v>
      </c>
      <c r="FD181" s="207">
        <v>1</v>
      </c>
      <c r="FE181" s="207"/>
      <c r="FF181" s="207"/>
      <c r="FG181" s="207" t="s">
        <v>5714</v>
      </c>
      <c r="FH181" s="207">
        <f>BA181</f>
        <v>52</v>
      </c>
      <c r="FI181" s="209">
        <v>32.1</v>
      </c>
      <c r="FJ181" s="209">
        <f t="shared" si="73"/>
        <v>1669.2</v>
      </c>
      <c r="FK181" s="207"/>
      <c r="FL181" s="207"/>
      <c r="FM181" s="207"/>
      <c r="FN181" s="207">
        <v>1.0000000000000001E-17</v>
      </c>
      <c r="FO181" s="207"/>
      <c r="FP181" s="207"/>
      <c r="FQ181" s="207"/>
      <c r="FR181" s="207"/>
      <c r="FS181" s="207">
        <v>0</v>
      </c>
      <c r="FT181" s="209">
        <v>25.68</v>
      </c>
      <c r="FU181" s="209">
        <f t="shared" si="74"/>
        <v>0</v>
      </c>
      <c r="FV181" s="207"/>
      <c r="FW181" s="207"/>
      <c r="FX181" s="207"/>
      <c r="FY181" s="207">
        <v>1.0000000000000001E-17</v>
      </c>
      <c r="FZ181" s="207"/>
      <c r="GA181" s="207"/>
      <c r="GB181" s="207"/>
      <c r="GC181" s="207"/>
      <c r="GD181" s="207">
        <v>0</v>
      </c>
      <c r="GE181" s="209">
        <v>56.12</v>
      </c>
      <c r="GF181" s="209">
        <f t="shared" si="75"/>
        <v>0</v>
      </c>
      <c r="GG181" s="207"/>
      <c r="GH181" s="207"/>
      <c r="GI181" s="207"/>
      <c r="GJ181" s="207"/>
      <c r="GK181" s="207"/>
      <c r="GL181" s="207"/>
      <c r="GM181" s="207"/>
      <c r="GN181" s="207"/>
      <c r="GO181" s="207"/>
      <c r="GP181" s="207"/>
      <c r="GQ181" s="207"/>
      <c r="GR181" s="207"/>
      <c r="GS181" s="207"/>
      <c r="GT181" s="207"/>
      <c r="GU181" s="207"/>
      <c r="GV181" s="207"/>
      <c r="GW181" s="207"/>
      <c r="GX181" s="207" t="s">
        <v>918</v>
      </c>
      <c r="GY181" s="207">
        <v>0</v>
      </c>
      <c r="GZ181" s="207" t="s">
        <v>918</v>
      </c>
      <c r="HA181" s="207">
        <v>0</v>
      </c>
      <c r="HB181" s="207">
        <v>0</v>
      </c>
      <c r="HC181" s="229">
        <v>1</v>
      </c>
      <c r="HD181" s="207">
        <f t="shared" si="86"/>
        <v>1200</v>
      </c>
      <c r="HE181" s="207">
        <v>0</v>
      </c>
      <c r="HF181" s="207"/>
      <c r="HG181" s="207"/>
      <c r="HH181" s="207">
        <f t="shared" si="95"/>
        <v>0</v>
      </c>
      <c r="HI181" s="209">
        <v>2.73</v>
      </c>
      <c r="HJ181" s="209">
        <f t="shared" si="76"/>
        <v>0</v>
      </c>
      <c r="HK181" s="207">
        <v>2</v>
      </c>
      <c r="HL181" s="207"/>
      <c r="HM181" s="207">
        <f t="shared" si="89"/>
        <v>800</v>
      </c>
      <c r="HN181" s="209">
        <v>2.73</v>
      </c>
      <c r="HO181" s="209">
        <f t="shared" si="77"/>
        <v>2184</v>
      </c>
      <c r="HP181" s="207">
        <v>1</v>
      </c>
      <c r="HQ181" s="207"/>
      <c r="HR181" s="207">
        <f t="shared" si="90"/>
        <v>400</v>
      </c>
      <c r="HS181" s="209">
        <v>2.73</v>
      </c>
      <c r="HT181" s="209">
        <f t="shared" si="78"/>
        <v>1092</v>
      </c>
      <c r="HU181" s="207">
        <v>0</v>
      </c>
      <c r="HV181" s="207"/>
      <c r="HW181" s="207">
        <f t="shared" si="91"/>
        <v>0</v>
      </c>
      <c r="HX181" s="209">
        <v>2.73</v>
      </c>
      <c r="HY181" s="209">
        <f t="shared" si="79"/>
        <v>0</v>
      </c>
      <c r="HZ181" s="207">
        <v>1</v>
      </c>
      <c r="IA181" s="209">
        <v>3890.25</v>
      </c>
      <c r="IB181" s="209">
        <f t="shared" si="80"/>
        <v>3890.25</v>
      </c>
      <c r="IC181" s="169"/>
      <c r="ID181" s="169"/>
      <c r="IE181" s="169"/>
      <c r="IF181" s="169"/>
      <c r="IG181" s="165"/>
      <c r="IH181" s="165"/>
      <c r="II181" s="235">
        <f t="shared" si="92"/>
        <v>2</v>
      </c>
      <c r="IJ181" s="235">
        <f t="shared" si="93"/>
        <v>1</v>
      </c>
      <c r="IK181" s="235">
        <f t="shared" si="94"/>
        <v>3</v>
      </c>
      <c r="IL181" s="210"/>
      <c r="IM181" s="211">
        <f t="shared" si="83"/>
        <v>12790.16</v>
      </c>
      <c r="IN181" s="209">
        <v>7500</v>
      </c>
      <c r="IO181" s="212">
        <f t="shared" si="81"/>
        <v>2</v>
      </c>
      <c r="IP181" s="209">
        <f t="shared" si="84"/>
        <v>7166.25</v>
      </c>
      <c r="IQ181" s="209">
        <v>10000</v>
      </c>
      <c r="IR181" s="212">
        <f t="shared" si="82"/>
        <v>1</v>
      </c>
      <c r="IS181" s="213" t="s">
        <v>5715</v>
      </c>
      <c r="IT181" s="291"/>
      <c r="IV181" s="66">
        <v>79580</v>
      </c>
      <c r="IW181" s="66" t="s">
        <v>5716</v>
      </c>
    </row>
    <row r="182" spans="1:257" x14ac:dyDescent="0.4">
      <c r="A182" s="158">
        <f t="shared" si="87"/>
        <v>26</v>
      </c>
      <c r="B182" s="156" t="s">
        <v>35</v>
      </c>
      <c r="C182" s="231">
        <v>24</v>
      </c>
      <c r="D182" s="231">
        <v>97452</v>
      </c>
      <c r="E182" s="251">
        <v>34169</v>
      </c>
      <c r="F182" s="203">
        <v>61301000600428</v>
      </c>
      <c r="G182" s="251">
        <v>1</v>
      </c>
      <c r="H182" s="156"/>
      <c r="I182" s="156" t="s">
        <v>193</v>
      </c>
      <c r="J182" s="158" t="s">
        <v>243</v>
      </c>
      <c r="K182" s="158"/>
      <c r="L182" s="158" t="s">
        <v>245</v>
      </c>
      <c r="M182" s="158">
        <v>20143571624</v>
      </c>
      <c r="N182" s="205">
        <v>51</v>
      </c>
      <c r="O182" s="158">
        <v>71</v>
      </c>
      <c r="P182" s="203" t="s">
        <v>5209</v>
      </c>
      <c r="Q182" s="158">
        <v>50</v>
      </c>
      <c r="R182" s="158"/>
      <c r="S182" s="158"/>
      <c r="T182" s="158"/>
      <c r="U182" s="158"/>
      <c r="V182" s="367"/>
      <c r="W182" s="366"/>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t="s">
        <v>5364</v>
      </c>
      <c r="AU182" s="205">
        <v>51</v>
      </c>
      <c r="AV182" s="205">
        <v>20</v>
      </c>
      <c r="AW182" s="205">
        <f t="shared" si="67"/>
        <v>71</v>
      </c>
      <c r="AX182" s="205" t="s">
        <v>5209</v>
      </c>
      <c r="AY182" s="226">
        <v>26</v>
      </c>
      <c r="AZ182" s="205">
        <v>24</v>
      </c>
      <c r="BA182" s="205">
        <f t="shared" si="68"/>
        <v>50</v>
      </c>
      <c r="BB182" s="205"/>
      <c r="BC182" s="207">
        <v>1.0000000000000001E-17</v>
      </c>
      <c r="BD182" s="207">
        <v>9.9999999999999997E-29</v>
      </c>
      <c r="BE182" s="207">
        <v>1.0000000000000001E-30</v>
      </c>
      <c r="BF182" s="207">
        <v>4</v>
      </c>
      <c r="BG182" s="207">
        <v>1.0000000000000001E-17</v>
      </c>
      <c r="BH182" s="207"/>
      <c r="BI182" s="207"/>
      <c r="BJ182" s="207"/>
      <c r="BK182" s="207"/>
      <c r="BL182" s="208">
        <v>0</v>
      </c>
      <c r="BM182" s="209">
        <v>249.45</v>
      </c>
      <c r="BN182" s="209">
        <f t="shared" si="69"/>
        <v>0</v>
      </c>
      <c r="BO182" s="207"/>
      <c r="BP182" s="207"/>
      <c r="BQ182" s="207"/>
      <c r="BR182" s="207"/>
      <c r="BS182" s="207"/>
      <c r="BT182" s="207"/>
      <c r="BU182" s="207"/>
      <c r="BV182" s="207"/>
      <c r="BW182" s="207"/>
      <c r="BX182" s="207"/>
      <c r="BY182" s="207"/>
      <c r="BZ182" s="207"/>
      <c r="CA182" s="207"/>
      <c r="CB182" s="207"/>
      <c r="CC182" s="207"/>
      <c r="CD182" s="207"/>
      <c r="CE182" s="207"/>
      <c r="CF182" s="207">
        <v>1.0000000000000001E-17</v>
      </c>
      <c r="CG182" s="207"/>
      <c r="CH182" s="207"/>
      <c r="CI182" s="207"/>
      <c r="CJ182" s="207"/>
      <c r="CK182" s="207">
        <v>0</v>
      </c>
      <c r="CL182" s="209">
        <v>477.3</v>
      </c>
      <c r="CM182" s="209">
        <f t="shared" si="70"/>
        <v>0</v>
      </c>
      <c r="CN182" s="207"/>
      <c r="CO182" s="207"/>
      <c r="CP182" s="207"/>
      <c r="CQ182" s="207"/>
      <c r="CR182" s="207"/>
      <c r="CS182" s="207"/>
      <c r="CT182" s="207"/>
      <c r="CU182" s="207"/>
      <c r="CV182" s="207"/>
      <c r="CW182" s="207"/>
      <c r="CX182" s="207"/>
      <c r="CY182" s="207"/>
      <c r="CZ182" s="207"/>
      <c r="DA182" s="207"/>
      <c r="DB182" s="207"/>
      <c r="DC182" s="207"/>
      <c r="DD182" s="207"/>
      <c r="DE182" s="207">
        <v>1.0000000000000001E-17</v>
      </c>
      <c r="DF182" s="207"/>
      <c r="DG182" s="207"/>
      <c r="DH182" s="207"/>
      <c r="DI182" s="207"/>
      <c r="DJ182" s="207">
        <v>0</v>
      </c>
      <c r="DK182" s="209">
        <v>120.88</v>
      </c>
      <c r="DL182" s="209">
        <f t="shared" si="71"/>
        <v>0</v>
      </c>
      <c r="DM182" s="207"/>
      <c r="DN182" s="207"/>
      <c r="DO182" s="207"/>
      <c r="DP182" s="207"/>
      <c r="DQ182" s="207"/>
      <c r="DR182" s="207"/>
      <c r="DS182" s="207"/>
      <c r="DT182" s="207"/>
      <c r="DU182" s="207"/>
      <c r="DV182" s="207"/>
      <c r="DW182" s="207"/>
      <c r="DX182" s="207"/>
      <c r="DY182" s="207"/>
      <c r="DZ182" s="207" t="s">
        <v>4980</v>
      </c>
      <c r="EA182" s="207"/>
      <c r="EB182" s="207"/>
      <c r="EC182" s="207"/>
      <c r="ED182" s="207">
        <v>1.0000000000000001E-17</v>
      </c>
      <c r="EE182" s="207"/>
      <c r="EF182" s="207"/>
      <c r="EG182" s="207"/>
      <c r="EH182" s="207"/>
      <c r="EI182" s="207">
        <v>0</v>
      </c>
      <c r="EJ182" s="209">
        <v>191.55</v>
      </c>
      <c r="EK182" s="209">
        <f t="shared" si="72"/>
        <v>0</v>
      </c>
      <c r="EL182" s="207"/>
      <c r="EM182" s="207"/>
      <c r="EN182" s="207"/>
      <c r="EO182" s="207"/>
      <c r="EP182" s="207"/>
      <c r="EQ182" s="207"/>
      <c r="ER182" s="207"/>
      <c r="ES182" s="207"/>
      <c r="ET182" s="207"/>
      <c r="EU182" s="207"/>
      <c r="EV182" s="207"/>
      <c r="EW182" s="207"/>
      <c r="EX182" s="207"/>
      <c r="EY182" s="207"/>
      <c r="EZ182" s="207"/>
      <c r="FA182" s="207"/>
      <c r="FB182" s="207"/>
      <c r="FC182" s="207">
        <v>1.0000000000000001E-17</v>
      </c>
      <c r="FD182" s="207">
        <v>1</v>
      </c>
      <c r="FE182" s="207"/>
      <c r="FF182" s="207"/>
      <c r="FG182" s="207" t="s">
        <v>5717</v>
      </c>
      <c r="FH182" s="207">
        <f>AW182</f>
        <v>71</v>
      </c>
      <c r="FI182" s="209">
        <v>32.1</v>
      </c>
      <c r="FJ182" s="209">
        <f t="shared" si="73"/>
        <v>2279.1</v>
      </c>
      <c r="FK182" s="207"/>
      <c r="FL182" s="207"/>
      <c r="FM182" s="207"/>
      <c r="FN182" s="207">
        <v>1.0000000000000001E-17</v>
      </c>
      <c r="FO182" s="207">
        <v>1</v>
      </c>
      <c r="FP182" s="207"/>
      <c r="FQ182" s="207"/>
      <c r="FR182" s="207" t="s">
        <v>5718</v>
      </c>
      <c r="FS182" s="207">
        <f>AW182</f>
        <v>71</v>
      </c>
      <c r="FT182" s="209">
        <v>25.68</v>
      </c>
      <c r="FU182" s="209">
        <f t="shared" si="74"/>
        <v>1823.28</v>
      </c>
      <c r="FV182" s="207"/>
      <c r="FW182" s="207"/>
      <c r="FX182" s="207"/>
      <c r="FY182" s="207">
        <v>1.0000000000000001E-17</v>
      </c>
      <c r="FZ182" s="207"/>
      <c r="GA182" s="207"/>
      <c r="GB182" s="207"/>
      <c r="GC182" s="207"/>
      <c r="GD182" s="207">
        <v>0</v>
      </c>
      <c r="GE182" s="209">
        <v>56.12</v>
      </c>
      <c r="GF182" s="209">
        <f t="shared" si="75"/>
        <v>0</v>
      </c>
      <c r="GG182" s="207"/>
      <c r="GH182" s="207"/>
      <c r="GI182" s="207"/>
      <c r="GJ182" s="207"/>
      <c r="GK182" s="207"/>
      <c r="GL182" s="207"/>
      <c r="GM182" s="207"/>
      <c r="GN182" s="207"/>
      <c r="GO182" s="207"/>
      <c r="GP182" s="207"/>
      <c r="GQ182" s="207"/>
      <c r="GR182" s="207"/>
      <c r="GS182" s="207"/>
      <c r="GT182" s="207"/>
      <c r="GU182" s="207"/>
      <c r="GV182" s="207"/>
      <c r="GW182" s="207"/>
      <c r="GX182" s="207" t="s">
        <v>918</v>
      </c>
      <c r="GY182" s="207">
        <v>0</v>
      </c>
      <c r="GZ182" s="207" t="s">
        <v>918</v>
      </c>
      <c r="HA182" s="207">
        <v>0</v>
      </c>
      <c r="HB182" s="207">
        <v>0</v>
      </c>
      <c r="HC182" s="229">
        <v>1.0000000000000001E-17</v>
      </c>
      <c r="HD182" s="207">
        <f t="shared" si="86"/>
        <v>0</v>
      </c>
      <c r="HE182" s="207">
        <v>0</v>
      </c>
      <c r="HF182" s="207"/>
      <c r="HG182" s="207"/>
      <c r="HH182" s="207">
        <f t="shared" si="95"/>
        <v>0</v>
      </c>
      <c r="HI182" s="209">
        <v>2.73</v>
      </c>
      <c r="HJ182" s="209">
        <f t="shared" si="76"/>
        <v>0</v>
      </c>
      <c r="HK182" s="207">
        <v>0</v>
      </c>
      <c r="HL182" s="207"/>
      <c r="HM182" s="207">
        <f t="shared" si="89"/>
        <v>0</v>
      </c>
      <c r="HN182" s="209">
        <v>2.73</v>
      </c>
      <c r="HO182" s="209">
        <f t="shared" si="77"/>
        <v>0</v>
      </c>
      <c r="HP182" s="207">
        <v>0</v>
      </c>
      <c r="HQ182" s="207"/>
      <c r="HR182" s="207">
        <f t="shared" si="90"/>
        <v>0</v>
      </c>
      <c r="HS182" s="209">
        <v>2.73</v>
      </c>
      <c r="HT182" s="209">
        <f t="shared" si="78"/>
        <v>0</v>
      </c>
      <c r="HU182" s="207">
        <v>0</v>
      </c>
      <c r="HV182" s="207"/>
      <c r="HW182" s="207">
        <f t="shared" si="91"/>
        <v>0</v>
      </c>
      <c r="HX182" s="209">
        <v>2.73</v>
      </c>
      <c r="HY182" s="209">
        <f t="shared" si="79"/>
        <v>0</v>
      </c>
      <c r="HZ182" s="207">
        <v>1.0000000000000001E-17</v>
      </c>
      <c r="IA182" s="209">
        <v>3890.25</v>
      </c>
      <c r="IB182" s="209">
        <f t="shared" si="80"/>
        <v>3.8902500000000001E-14</v>
      </c>
      <c r="IC182" s="169"/>
      <c r="ID182" s="169"/>
      <c r="IE182" s="169"/>
      <c r="IF182" s="169"/>
      <c r="IG182" s="165"/>
      <c r="IH182" s="165"/>
      <c r="II182" s="235">
        <f t="shared" si="92"/>
        <v>2</v>
      </c>
      <c r="IJ182" s="235">
        <f t="shared" si="93"/>
        <v>1.0000000000000001E-17</v>
      </c>
      <c r="IK182" s="235">
        <f t="shared" si="94"/>
        <v>2</v>
      </c>
      <c r="IL182" s="210"/>
      <c r="IM182" s="211">
        <f t="shared" si="83"/>
        <v>4102.38</v>
      </c>
      <c r="IN182" s="209">
        <v>7500</v>
      </c>
      <c r="IO182" s="212">
        <f t="shared" si="81"/>
        <v>1</v>
      </c>
      <c r="IP182" s="209">
        <f t="shared" si="84"/>
        <v>3.8902500000000001E-14</v>
      </c>
      <c r="IQ182" s="209">
        <v>10000</v>
      </c>
      <c r="IR182" s="212">
        <f t="shared" si="82"/>
        <v>1</v>
      </c>
      <c r="IS182" s="213" t="s">
        <v>5452</v>
      </c>
      <c r="IT182" s="291"/>
      <c r="IV182" s="66">
        <v>9978</v>
      </c>
      <c r="IW182" s="66" t="s">
        <v>5719</v>
      </c>
    </row>
    <row r="183" spans="1:257" x14ac:dyDescent="0.4">
      <c r="A183" s="158">
        <f t="shared" si="87"/>
        <v>27</v>
      </c>
      <c r="B183" s="156" t="s">
        <v>35</v>
      </c>
      <c r="C183" s="231">
        <v>224</v>
      </c>
      <c r="D183" s="371">
        <v>18051</v>
      </c>
      <c r="E183" s="251">
        <v>98</v>
      </c>
      <c r="F183" s="225" t="s">
        <v>5720</v>
      </c>
      <c r="G183" s="251">
        <v>8</v>
      </c>
      <c r="H183" s="156"/>
      <c r="I183" s="156" t="s">
        <v>2074</v>
      </c>
      <c r="J183" s="158" t="s">
        <v>2126</v>
      </c>
      <c r="K183" s="158"/>
      <c r="L183" s="158" t="s">
        <v>2128</v>
      </c>
      <c r="M183" s="158"/>
      <c r="N183" s="205">
        <v>36</v>
      </c>
      <c r="O183" s="158">
        <v>56</v>
      </c>
      <c r="P183" s="203" t="s">
        <v>5403</v>
      </c>
      <c r="Q183" s="158">
        <v>64</v>
      </c>
      <c r="R183" s="158"/>
      <c r="S183" s="158"/>
      <c r="T183" s="158"/>
      <c r="U183" s="158"/>
      <c r="V183" s="367"/>
      <c r="W183" s="366"/>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t="s">
        <v>5311</v>
      </c>
      <c r="AU183" s="205">
        <v>36</v>
      </c>
      <c r="AV183" s="205">
        <v>20</v>
      </c>
      <c r="AW183" s="205">
        <f t="shared" si="67"/>
        <v>56</v>
      </c>
      <c r="AX183" s="205" t="s">
        <v>5403</v>
      </c>
      <c r="AY183" s="226">
        <v>40</v>
      </c>
      <c r="AZ183" s="205">
        <v>24</v>
      </c>
      <c r="BA183" s="205">
        <f t="shared" si="68"/>
        <v>64</v>
      </c>
      <c r="BB183" s="205"/>
      <c r="BC183" s="207">
        <v>1.0000000000000001E-17</v>
      </c>
      <c r="BD183" s="207">
        <v>9.9999999999999997E-29</v>
      </c>
      <c r="BE183" s="207">
        <v>1.0000000000000001E-30</v>
      </c>
      <c r="BF183" s="207">
        <v>0</v>
      </c>
      <c r="BG183" s="207">
        <v>0</v>
      </c>
      <c r="BH183" s="207"/>
      <c r="BI183" s="207"/>
      <c r="BJ183" s="207"/>
      <c r="BK183" s="207"/>
      <c r="BL183" s="208">
        <v>0</v>
      </c>
      <c r="BM183" s="209">
        <v>249.45</v>
      </c>
      <c r="BN183" s="209">
        <f t="shared" si="69"/>
        <v>0</v>
      </c>
      <c r="BO183" s="207"/>
      <c r="BP183" s="207"/>
      <c r="BQ183" s="207"/>
      <c r="BR183" s="207"/>
      <c r="BS183" s="207"/>
      <c r="BT183" s="207"/>
      <c r="BU183" s="207"/>
      <c r="BV183" s="207"/>
      <c r="BW183" s="207"/>
      <c r="BX183" s="207"/>
      <c r="BY183" s="207"/>
      <c r="BZ183" s="207"/>
      <c r="CA183" s="207"/>
      <c r="CB183" s="207"/>
      <c r="CC183" s="207"/>
      <c r="CD183" s="207"/>
      <c r="CE183" s="207"/>
      <c r="CF183" s="207">
        <v>0</v>
      </c>
      <c r="CG183" s="207"/>
      <c r="CH183" s="207"/>
      <c r="CI183" s="207"/>
      <c r="CJ183" s="207"/>
      <c r="CK183" s="207">
        <v>0</v>
      </c>
      <c r="CL183" s="209">
        <v>477.3</v>
      </c>
      <c r="CM183" s="209">
        <f t="shared" si="70"/>
        <v>0</v>
      </c>
      <c r="CN183" s="207"/>
      <c r="CO183" s="207"/>
      <c r="CP183" s="207"/>
      <c r="CQ183" s="207"/>
      <c r="CR183" s="207"/>
      <c r="CS183" s="207"/>
      <c r="CT183" s="207"/>
      <c r="CU183" s="207"/>
      <c r="CV183" s="207"/>
      <c r="CW183" s="207"/>
      <c r="CX183" s="207"/>
      <c r="CY183" s="207"/>
      <c r="CZ183" s="207"/>
      <c r="DA183" s="207"/>
      <c r="DB183" s="207"/>
      <c r="DC183" s="207"/>
      <c r="DD183" s="207"/>
      <c r="DE183" s="207">
        <v>0</v>
      </c>
      <c r="DF183" s="207"/>
      <c r="DG183" s="207"/>
      <c r="DH183" s="207"/>
      <c r="DI183" s="207"/>
      <c r="DJ183" s="207">
        <v>0</v>
      </c>
      <c r="DK183" s="209">
        <v>120.88</v>
      </c>
      <c r="DL183" s="209">
        <f t="shared" si="71"/>
        <v>0</v>
      </c>
      <c r="DM183" s="207"/>
      <c r="DN183" s="207"/>
      <c r="DO183" s="207"/>
      <c r="DP183" s="207"/>
      <c r="DQ183" s="207"/>
      <c r="DR183" s="207"/>
      <c r="DS183" s="207"/>
      <c r="DT183" s="207"/>
      <c r="DU183" s="207"/>
      <c r="DV183" s="207"/>
      <c r="DW183" s="207"/>
      <c r="DX183" s="207"/>
      <c r="DY183" s="207"/>
      <c r="DZ183" s="207"/>
      <c r="EA183" s="207"/>
      <c r="EB183" s="207"/>
      <c r="EC183" s="207"/>
      <c r="ED183" s="207">
        <v>0</v>
      </c>
      <c r="EE183" s="207"/>
      <c r="EF183" s="207"/>
      <c r="EG183" s="207"/>
      <c r="EH183" s="207"/>
      <c r="EI183" s="207">
        <v>0</v>
      </c>
      <c r="EJ183" s="209">
        <v>191.55</v>
      </c>
      <c r="EK183" s="209">
        <f t="shared" si="72"/>
        <v>0</v>
      </c>
      <c r="EL183" s="207"/>
      <c r="EM183" s="207"/>
      <c r="EN183" s="207"/>
      <c r="EO183" s="207"/>
      <c r="EP183" s="207"/>
      <c r="EQ183" s="207"/>
      <c r="ER183" s="207"/>
      <c r="ES183" s="207"/>
      <c r="ET183" s="207"/>
      <c r="EU183" s="207"/>
      <c r="EV183" s="207"/>
      <c r="EW183" s="207"/>
      <c r="EX183" s="207"/>
      <c r="EY183" s="207"/>
      <c r="EZ183" s="207"/>
      <c r="FA183" s="207"/>
      <c r="FB183" s="207"/>
      <c r="FC183" s="207">
        <v>0</v>
      </c>
      <c r="FD183" s="207"/>
      <c r="FE183" s="207"/>
      <c r="FF183" s="207"/>
      <c r="FG183" s="207"/>
      <c r="FH183" s="207">
        <v>0</v>
      </c>
      <c r="FI183" s="209">
        <v>32.1</v>
      </c>
      <c r="FJ183" s="209">
        <f t="shared" si="73"/>
        <v>0</v>
      </c>
      <c r="FK183" s="207"/>
      <c r="FL183" s="207"/>
      <c r="FM183" s="207"/>
      <c r="FN183" s="207">
        <v>0</v>
      </c>
      <c r="FO183" s="207"/>
      <c r="FP183" s="207"/>
      <c r="FQ183" s="207"/>
      <c r="FR183" s="207"/>
      <c r="FS183" s="207">
        <v>0</v>
      </c>
      <c r="FT183" s="209">
        <v>25.68</v>
      </c>
      <c r="FU183" s="209">
        <f t="shared" si="74"/>
        <v>0</v>
      </c>
      <c r="FV183" s="207"/>
      <c r="FW183" s="207"/>
      <c r="FX183" s="207"/>
      <c r="FY183" s="207">
        <v>0</v>
      </c>
      <c r="FZ183" s="207"/>
      <c r="GA183" s="207"/>
      <c r="GB183" s="207"/>
      <c r="GC183" s="207"/>
      <c r="GD183" s="207">
        <v>0</v>
      </c>
      <c r="GE183" s="209">
        <v>56.12</v>
      </c>
      <c r="GF183" s="209">
        <f t="shared" si="75"/>
        <v>0</v>
      </c>
      <c r="GG183" s="207"/>
      <c r="GH183" s="207"/>
      <c r="GI183" s="207"/>
      <c r="GJ183" s="207"/>
      <c r="GK183" s="207"/>
      <c r="GL183" s="207"/>
      <c r="GM183" s="207"/>
      <c r="GN183" s="207"/>
      <c r="GO183" s="207"/>
      <c r="GP183" s="207"/>
      <c r="GQ183" s="207"/>
      <c r="GR183" s="207"/>
      <c r="GS183" s="207"/>
      <c r="GT183" s="207"/>
      <c r="GU183" s="207"/>
      <c r="GV183" s="207"/>
      <c r="GW183" s="207"/>
      <c r="GX183" s="207" t="s">
        <v>918</v>
      </c>
      <c r="GY183" s="207">
        <v>0</v>
      </c>
      <c r="GZ183" s="207" t="s">
        <v>918</v>
      </c>
      <c r="HA183" s="207">
        <v>0</v>
      </c>
      <c r="HB183" s="207">
        <v>0</v>
      </c>
      <c r="HC183" s="207">
        <v>0</v>
      </c>
      <c r="HD183" s="207">
        <f t="shared" si="86"/>
        <v>0</v>
      </c>
      <c r="HE183" s="207">
        <v>0</v>
      </c>
      <c r="HF183" s="207"/>
      <c r="HG183" s="207"/>
      <c r="HH183" s="207">
        <f t="shared" si="95"/>
        <v>0</v>
      </c>
      <c r="HI183" s="209">
        <v>2.73</v>
      </c>
      <c r="HJ183" s="209">
        <f t="shared" si="76"/>
        <v>0</v>
      </c>
      <c r="HK183" s="207">
        <v>0</v>
      </c>
      <c r="HL183" s="207"/>
      <c r="HM183" s="207">
        <f t="shared" si="89"/>
        <v>0</v>
      </c>
      <c r="HN183" s="209">
        <v>2.73</v>
      </c>
      <c r="HO183" s="209">
        <f t="shared" si="77"/>
        <v>0</v>
      </c>
      <c r="HP183" s="207">
        <v>0</v>
      </c>
      <c r="HQ183" s="207"/>
      <c r="HR183" s="207">
        <f t="shared" si="90"/>
        <v>0</v>
      </c>
      <c r="HS183" s="209">
        <v>2.73</v>
      </c>
      <c r="HT183" s="209">
        <f t="shared" si="78"/>
        <v>0</v>
      </c>
      <c r="HU183" s="207">
        <v>0</v>
      </c>
      <c r="HV183" s="207"/>
      <c r="HW183" s="207">
        <f t="shared" si="91"/>
        <v>0</v>
      </c>
      <c r="HX183" s="209">
        <v>2.73</v>
      </c>
      <c r="HY183" s="209">
        <f t="shared" si="79"/>
        <v>0</v>
      </c>
      <c r="HZ183" s="207">
        <v>0</v>
      </c>
      <c r="IA183" s="209">
        <v>3890.25</v>
      </c>
      <c r="IB183" s="209">
        <f t="shared" si="80"/>
        <v>0</v>
      </c>
      <c r="IC183" s="169"/>
      <c r="ID183" s="169"/>
      <c r="IE183" s="169"/>
      <c r="IF183" s="169"/>
      <c r="IG183" s="165"/>
      <c r="IH183" s="165">
        <v>20</v>
      </c>
      <c r="II183" s="234">
        <f t="shared" si="92"/>
        <v>0</v>
      </c>
      <c r="IJ183" s="234">
        <f t="shared" si="93"/>
        <v>0</v>
      </c>
      <c r="IK183" s="234">
        <f t="shared" si="94"/>
        <v>0</v>
      </c>
      <c r="IL183" s="210"/>
      <c r="IM183" s="211">
        <f t="shared" si="83"/>
        <v>0</v>
      </c>
      <c r="IN183" s="209">
        <v>7500</v>
      </c>
      <c r="IO183" s="212">
        <f t="shared" si="81"/>
        <v>0</v>
      </c>
      <c r="IP183" s="209">
        <f t="shared" si="84"/>
        <v>0</v>
      </c>
      <c r="IQ183" s="209">
        <v>10000</v>
      </c>
      <c r="IR183" s="212">
        <f t="shared" si="82"/>
        <v>0</v>
      </c>
      <c r="IS183" s="213" t="s">
        <v>5721</v>
      </c>
      <c r="IT183" s="291"/>
      <c r="IV183" s="66">
        <v>10230</v>
      </c>
      <c r="IW183" s="66" t="s">
        <v>5722</v>
      </c>
    </row>
    <row r="184" spans="1:257" x14ac:dyDescent="0.4">
      <c r="A184" s="158">
        <f t="shared" si="87"/>
        <v>28</v>
      </c>
      <c r="B184" s="156" t="s">
        <v>35</v>
      </c>
      <c r="C184" s="349">
        <v>231</v>
      </c>
      <c r="D184" s="156">
        <v>74951</v>
      </c>
      <c r="E184" s="251">
        <v>229</v>
      </c>
      <c r="F184" s="228" t="s">
        <v>5723</v>
      </c>
      <c r="G184" s="251">
        <v>8</v>
      </c>
      <c r="H184" s="156"/>
      <c r="I184" s="156" t="s">
        <v>2074</v>
      </c>
      <c r="J184" s="158" t="s">
        <v>2186</v>
      </c>
      <c r="K184" s="158"/>
      <c r="L184" s="241" t="s">
        <v>2187</v>
      </c>
      <c r="M184" s="158">
        <v>20143580152</v>
      </c>
      <c r="N184" s="205">
        <v>75</v>
      </c>
      <c r="O184" s="241">
        <v>95</v>
      </c>
      <c r="P184" s="203" t="s">
        <v>5625</v>
      </c>
      <c r="Q184" s="241">
        <v>52</v>
      </c>
      <c r="R184" s="241"/>
      <c r="S184" s="241"/>
      <c r="T184" s="241"/>
      <c r="U184" s="241"/>
      <c r="V184" s="367"/>
      <c r="W184" s="366"/>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158" t="s">
        <v>5369</v>
      </c>
      <c r="AU184" s="205">
        <v>75</v>
      </c>
      <c r="AV184" s="205">
        <v>20</v>
      </c>
      <c r="AW184" s="205">
        <f t="shared" si="67"/>
        <v>95</v>
      </c>
      <c r="AX184" s="205" t="s">
        <v>5625</v>
      </c>
      <c r="AY184" s="226">
        <v>28</v>
      </c>
      <c r="AZ184" s="205">
        <v>24</v>
      </c>
      <c r="BA184" s="205">
        <f t="shared" si="68"/>
        <v>52</v>
      </c>
      <c r="BB184" s="205"/>
      <c r="BC184" s="207">
        <v>1</v>
      </c>
      <c r="BD184" s="207">
        <v>45</v>
      </c>
      <c r="BE184" s="207">
        <f>+BC184*BD184*10</f>
        <v>450</v>
      </c>
      <c r="BF184" s="207">
        <v>2</v>
      </c>
      <c r="BG184" s="207">
        <v>0</v>
      </c>
      <c r="BH184" s="207"/>
      <c r="BI184" s="207"/>
      <c r="BJ184" s="207"/>
      <c r="BK184" s="207"/>
      <c r="BL184" s="208">
        <v>0</v>
      </c>
      <c r="BM184" s="209">
        <v>249.45</v>
      </c>
      <c r="BN184" s="209">
        <f t="shared" si="69"/>
        <v>0</v>
      </c>
      <c r="BO184" s="207"/>
      <c r="BP184" s="207"/>
      <c r="BQ184" s="207"/>
      <c r="BR184" s="207"/>
      <c r="BS184" s="207"/>
      <c r="BT184" s="207"/>
      <c r="BU184" s="207"/>
      <c r="BV184" s="207"/>
      <c r="BW184" s="207"/>
      <c r="BX184" s="207"/>
      <c r="BY184" s="207"/>
      <c r="BZ184" s="207"/>
      <c r="CA184" s="207"/>
      <c r="CB184" s="207"/>
      <c r="CC184" s="207"/>
      <c r="CD184" s="207"/>
      <c r="CE184" s="207"/>
      <c r="CF184" s="207">
        <v>0</v>
      </c>
      <c r="CG184" s="207"/>
      <c r="CH184" s="207"/>
      <c r="CI184" s="207"/>
      <c r="CJ184" s="207"/>
      <c r="CK184" s="207">
        <v>0</v>
      </c>
      <c r="CL184" s="209">
        <v>477.3</v>
      </c>
      <c r="CM184" s="209">
        <f t="shared" si="70"/>
        <v>0</v>
      </c>
      <c r="CN184" s="207"/>
      <c r="CO184" s="207"/>
      <c r="CP184" s="207"/>
      <c r="CQ184" s="207"/>
      <c r="CR184" s="207"/>
      <c r="CS184" s="207"/>
      <c r="CT184" s="207"/>
      <c r="CU184" s="207"/>
      <c r="CV184" s="207"/>
      <c r="CW184" s="207"/>
      <c r="CX184" s="207"/>
      <c r="CY184" s="207"/>
      <c r="CZ184" s="207"/>
      <c r="DA184" s="207"/>
      <c r="DB184" s="207"/>
      <c r="DC184" s="207"/>
      <c r="DD184" s="207"/>
      <c r="DE184" s="207">
        <v>0</v>
      </c>
      <c r="DF184" s="207">
        <v>0</v>
      </c>
      <c r="DG184" s="207"/>
      <c r="DH184" s="207"/>
      <c r="DI184" s="207" t="s">
        <v>5724</v>
      </c>
      <c r="DJ184" s="207">
        <v>0</v>
      </c>
      <c r="DK184" s="209">
        <v>120.88</v>
      </c>
      <c r="DL184" s="209">
        <f t="shared" si="71"/>
        <v>0</v>
      </c>
      <c r="DM184" s="207"/>
      <c r="DN184" s="207"/>
      <c r="DO184" s="207"/>
      <c r="DP184" s="207"/>
      <c r="DQ184" s="207"/>
      <c r="DR184" s="207"/>
      <c r="DS184" s="207"/>
      <c r="DT184" s="207"/>
      <c r="DU184" s="207"/>
      <c r="DV184" s="207"/>
      <c r="DW184" s="207"/>
      <c r="DX184" s="207"/>
      <c r="DY184" s="207"/>
      <c r="DZ184" s="207"/>
      <c r="EA184" s="207"/>
      <c r="EB184" s="207"/>
      <c r="EC184" s="207"/>
      <c r="ED184" s="207">
        <v>0</v>
      </c>
      <c r="EE184" s="207"/>
      <c r="EF184" s="207"/>
      <c r="EG184" s="207"/>
      <c r="EH184" s="207"/>
      <c r="EI184" s="207">
        <v>0</v>
      </c>
      <c r="EJ184" s="209">
        <v>191.55</v>
      </c>
      <c r="EK184" s="209">
        <f t="shared" si="72"/>
        <v>0</v>
      </c>
      <c r="EL184" s="207"/>
      <c r="EM184" s="207"/>
      <c r="EN184" s="207"/>
      <c r="EO184" s="207"/>
      <c r="EP184" s="207"/>
      <c r="EQ184" s="207"/>
      <c r="ER184" s="207"/>
      <c r="ES184" s="207"/>
      <c r="ET184" s="207"/>
      <c r="EU184" s="207"/>
      <c r="EV184" s="207"/>
      <c r="EW184" s="207"/>
      <c r="EX184" s="207"/>
      <c r="EY184" s="207"/>
      <c r="EZ184" s="207"/>
      <c r="FA184" s="207"/>
      <c r="FB184" s="207"/>
      <c r="FC184" s="207">
        <v>0</v>
      </c>
      <c r="FD184" s="207"/>
      <c r="FE184" s="207"/>
      <c r="FF184" s="207"/>
      <c r="FG184" s="207"/>
      <c r="FH184" s="207">
        <v>0</v>
      </c>
      <c r="FI184" s="209">
        <v>32.1</v>
      </c>
      <c r="FJ184" s="209">
        <f t="shared" si="73"/>
        <v>0</v>
      </c>
      <c r="FK184" s="207"/>
      <c r="FL184" s="207"/>
      <c r="FM184" s="207"/>
      <c r="FN184" s="207">
        <v>0</v>
      </c>
      <c r="FO184" s="207"/>
      <c r="FP184" s="207"/>
      <c r="FQ184" s="207"/>
      <c r="FR184" s="207"/>
      <c r="FS184" s="207">
        <v>0</v>
      </c>
      <c r="FT184" s="209">
        <v>25.68</v>
      </c>
      <c r="FU184" s="209">
        <f t="shared" si="74"/>
        <v>0</v>
      </c>
      <c r="FV184" s="207"/>
      <c r="FW184" s="207"/>
      <c r="FX184" s="207"/>
      <c r="FY184" s="207">
        <v>0</v>
      </c>
      <c r="FZ184" s="207"/>
      <c r="GA184" s="207"/>
      <c r="GB184" s="207"/>
      <c r="GC184" s="207"/>
      <c r="GD184" s="207">
        <v>0</v>
      </c>
      <c r="GE184" s="209">
        <v>56.12</v>
      </c>
      <c r="GF184" s="209">
        <f t="shared" si="75"/>
        <v>0</v>
      </c>
      <c r="GG184" s="207"/>
      <c r="GH184" s="207"/>
      <c r="GI184" s="207"/>
      <c r="GJ184" s="207"/>
      <c r="GK184" s="207"/>
      <c r="GL184" s="207"/>
      <c r="GM184" s="207"/>
      <c r="GN184" s="207"/>
      <c r="GO184" s="207"/>
      <c r="GP184" s="207"/>
      <c r="GQ184" s="207"/>
      <c r="GR184" s="207"/>
      <c r="GS184" s="207"/>
      <c r="GT184" s="207"/>
      <c r="GU184" s="207"/>
      <c r="GV184" s="207"/>
      <c r="GW184" s="207"/>
      <c r="GX184" s="207" t="s">
        <v>5725</v>
      </c>
      <c r="GY184" s="207">
        <v>1</v>
      </c>
      <c r="GZ184" s="207" t="s">
        <v>5210</v>
      </c>
      <c r="HA184" s="207">
        <f>+AW184</f>
        <v>95</v>
      </c>
      <c r="HB184" s="207">
        <v>0</v>
      </c>
      <c r="HC184" s="207">
        <v>0</v>
      </c>
      <c r="HD184" s="207">
        <f t="shared" si="86"/>
        <v>0</v>
      </c>
      <c r="HE184" s="207">
        <v>0</v>
      </c>
      <c r="HF184" s="207"/>
      <c r="HG184" s="207"/>
      <c r="HH184" s="207">
        <f t="shared" si="95"/>
        <v>0</v>
      </c>
      <c r="HI184" s="209">
        <v>2.73</v>
      </c>
      <c r="HJ184" s="209">
        <f t="shared" si="76"/>
        <v>0</v>
      </c>
      <c r="HK184" s="207">
        <v>0</v>
      </c>
      <c r="HL184" s="207"/>
      <c r="HM184" s="207">
        <f t="shared" si="89"/>
        <v>0</v>
      </c>
      <c r="HN184" s="209">
        <v>2.73</v>
      </c>
      <c r="HO184" s="209">
        <f t="shared" si="77"/>
        <v>0</v>
      </c>
      <c r="HP184" s="207">
        <v>0</v>
      </c>
      <c r="HQ184" s="207"/>
      <c r="HR184" s="207">
        <f t="shared" si="90"/>
        <v>0</v>
      </c>
      <c r="HS184" s="209">
        <v>2.73</v>
      </c>
      <c r="HT184" s="209">
        <f t="shared" si="78"/>
        <v>0</v>
      </c>
      <c r="HU184" s="207">
        <v>0</v>
      </c>
      <c r="HV184" s="207"/>
      <c r="HW184" s="207">
        <f t="shared" si="91"/>
        <v>0</v>
      </c>
      <c r="HX184" s="209">
        <v>2.73</v>
      </c>
      <c r="HY184" s="209">
        <f t="shared" si="79"/>
        <v>0</v>
      </c>
      <c r="HZ184" s="207">
        <v>0</v>
      </c>
      <c r="IA184" s="209">
        <v>3890.25</v>
      </c>
      <c r="IB184" s="209">
        <f t="shared" si="80"/>
        <v>0</v>
      </c>
      <c r="IC184" s="169"/>
      <c r="ID184" s="169"/>
      <c r="IE184" s="169"/>
      <c r="IF184" s="169"/>
      <c r="IG184" s="165"/>
      <c r="IH184" s="165">
        <v>18</v>
      </c>
      <c r="II184" s="235">
        <f t="shared" si="92"/>
        <v>1</v>
      </c>
      <c r="IJ184" s="235">
        <f t="shared" si="93"/>
        <v>0</v>
      </c>
      <c r="IK184" s="235">
        <f t="shared" si="94"/>
        <v>1</v>
      </c>
      <c r="IL184" s="210"/>
      <c r="IM184" s="211">
        <f t="shared" si="83"/>
        <v>0</v>
      </c>
      <c r="IN184" s="209">
        <v>7500</v>
      </c>
      <c r="IO184" s="212">
        <f t="shared" si="81"/>
        <v>0</v>
      </c>
      <c r="IP184" s="209">
        <f t="shared" si="84"/>
        <v>0</v>
      </c>
      <c r="IQ184" s="209">
        <v>10000</v>
      </c>
      <c r="IR184" s="212">
        <f t="shared" si="82"/>
        <v>0</v>
      </c>
      <c r="IS184" s="213" t="s">
        <v>5726</v>
      </c>
      <c r="IT184" s="291"/>
      <c r="IV184" s="352">
        <v>10243</v>
      </c>
      <c r="IW184" s="352" t="s">
        <v>5727</v>
      </c>
    </row>
    <row r="185" spans="1:257" x14ac:dyDescent="0.4">
      <c r="A185" s="158">
        <f t="shared" si="87"/>
        <v>29</v>
      </c>
      <c r="B185" s="156" t="s">
        <v>35</v>
      </c>
      <c r="C185" s="156">
        <v>27</v>
      </c>
      <c r="D185" s="251">
        <v>88155</v>
      </c>
      <c r="E185" s="374">
        <v>9360</v>
      </c>
      <c r="F185" s="225" t="s">
        <v>5728</v>
      </c>
      <c r="G185" s="251">
        <v>2</v>
      </c>
      <c r="H185" s="156"/>
      <c r="I185" s="156" t="s">
        <v>260</v>
      </c>
      <c r="J185" s="158" t="s">
        <v>274</v>
      </c>
      <c r="K185" s="158"/>
      <c r="L185" s="158" t="s">
        <v>276</v>
      </c>
      <c r="M185" s="158"/>
      <c r="N185" s="205">
        <v>32</v>
      </c>
      <c r="O185" s="158">
        <v>52</v>
      </c>
      <c r="P185" s="203" t="s">
        <v>5729</v>
      </c>
      <c r="Q185" s="158">
        <v>68</v>
      </c>
      <c r="R185" s="158"/>
      <c r="S185" s="158"/>
      <c r="T185" s="158"/>
      <c r="U185" s="158"/>
      <c r="V185" s="367"/>
      <c r="W185" s="366"/>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t="s">
        <v>5730</v>
      </c>
      <c r="AU185" s="205">
        <v>32</v>
      </c>
      <c r="AV185" s="205">
        <v>20</v>
      </c>
      <c r="AW185" s="205">
        <f t="shared" si="67"/>
        <v>52</v>
      </c>
      <c r="AX185" s="205" t="s">
        <v>5729</v>
      </c>
      <c r="AY185" s="226">
        <v>44</v>
      </c>
      <c r="AZ185" s="205">
        <v>24</v>
      </c>
      <c r="BA185" s="205">
        <f t="shared" si="68"/>
        <v>68</v>
      </c>
      <c r="BB185" s="205"/>
      <c r="BC185" s="207">
        <v>1.0000000000000001E-17</v>
      </c>
      <c r="BD185" s="207">
        <v>9.9999999999999997E-29</v>
      </c>
      <c r="BE185" s="207">
        <v>1.0000000000000001E-30</v>
      </c>
      <c r="BF185" s="207">
        <v>8</v>
      </c>
      <c r="BG185" s="207">
        <v>1</v>
      </c>
      <c r="BH185" s="207">
        <v>1</v>
      </c>
      <c r="BI185" s="207"/>
      <c r="BJ185" s="207"/>
      <c r="BK185" s="207" t="s">
        <v>5731</v>
      </c>
      <c r="BL185" s="208">
        <f>AW185</f>
        <v>52</v>
      </c>
      <c r="BM185" s="209">
        <v>249.45</v>
      </c>
      <c r="BN185" s="209">
        <f t="shared" si="69"/>
        <v>12971.4</v>
      </c>
      <c r="BO185" s="207"/>
      <c r="BP185" s="207"/>
      <c r="BQ185" s="207"/>
      <c r="BR185" s="207"/>
      <c r="BS185" s="207"/>
      <c r="BT185" s="207"/>
      <c r="BU185" s="207"/>
      <c r="BV185" s="207"/>
      <c r="BW185" s="207"/>
      <c r="BX185" s="207"/>
      <c r="BY185" s="207"/>
      <c r="BZ185" s="207"/>
      <c r="CA185" s="207"/>
      <c r="CB185" s="207">
        <f>+BL185</f>
        <v>52</v>
      </c>
      <c r="CC185" s="207"/>
      <c r="CD185" s="207"/>
      <c r="CE185" s="207"/>
      <c r="CF185" s="207">
        <v>1.0000000000000001E-17</v>
      </c>
      <c r="CG185" s="207">
        <v>1</v>
      </c>
      <c r="CH185" s="207"/>
      <c r="CI185" s="207"/>
      <c r="CJ185" s="207" t="s">
        <v>5732</v>
      </c>
      <c r="CK185" s="207">
        <f>BA185</f>
        <v>68</v>
      </c>
      <c r="CL185" s="209">
        <v>477.3</v>
      </c>
      <c r="CM185" s="209">
        <f t="shared" si="70"/>
        <v>32456.400000000001</v>
      </c>
      <c r="CN185" s="207"/>
      <c r="CO185" s="207"/>
      <c r="CP185" s="207"/>
      <c r="CQ185" s="207"/>
      <c r="CR185" s="207"/>
      <c r="CS185" s="207"/>
      <c r="CT185" s="207"/>
      <c r="CU185" s="207"/>
      <c r="CV185" s="207"/>
      <c r="CW185" s="207"/>
      <c r="CX185" s="207"/>
      <c r="CY185" s="207"/>
      <c r="CZ185" s="207"/>
      <c r="DA185" s="207">
        <f>+CK185</f>
        <v>68</v>
      </c>
      <c r="DB185" s="207"/>
      <c r="DC185" s="207"/>
      <c r="DD185" s="207"/>
      <c r="DE185" s="207">
        <v>1</v>
      </c>
      <c r="DF185" s="207">
        <v>1</v>
      </c>
      <c r="DG185" s="207"/>
      <c r="DH185" s="207"/>
      <c r="DI185" s="207" t="s">
        <v>5733</v>
      </c>
      <c r="DJ185" s="207">
        <f>AW185</f>
        <v>52</v>
      </c>
      <c r="DK185" s="209">
        <v>120.88</v>
      </c>
      <c r="DL185" s="209">
        <f t="shared" si="71"/>
        <v>6285.76</v>
      </c>
      <c r="DM185" s="207"/>
      <c r="DN185" s="207"/>
      <c r="DO185" s="207"/>
      <c r="DP185" s="207"/>
      <c r="DQ185" s="207"/>
      <c r="DR185" s="207"/>
      <c r="DS185" s="207"/>
      <c r="DT185" s="207"/>
      <c r="DU185" s="207"/>
      <c r="DV185" s="207"/>
      <c r="DW185" s="207"/>
      <c r="DX185" s="207"/>
      <c r="DY185" s="207" t="s">
        <v>4980</v>
      </c>
      <c r="DZ185" s="207">
        <f>+DJ185</f>
        <v>52</v>
      </c>
      <c r="EA185" s="207"/>
      <c r="EB185" s="207"/>
      <c r="EC185" s="207"/>
      <c r="ED185" s="207">
        <v>1.0000000000000001E-17</v>
      </c>
      <c r="EE185" s="207"/>
      <c r="EF185" s="207"/>
      <c r="EG185" s="207"/>
      <c r="EH185" s="207"/>
      <c r="EI185" s="207">
        <v>0</v>
      </c>
      <c r="EJ185" s="209">
        <v>191.55</v>
      </c>
      <c r="EK185" s="209">
        <f t="shared" si="72"/>
        <v>0</v>
      </c>
      <c r="EL185" s="207"/>
      <c r="EM185" s="207"/>
      <c r="EN185" s="207"/>
      <c r="EO185" s="207"/>
      <c r="EP185" s="207"/>
      <c r="EQ185" s="207"/>
      <c r="ER185" s="207"/>
      <c r="ES185" s="207"/>
      <c r="ET185" s="207"/>
      <c r="EU185" s="207"/>
      <c r="EV185" s="207"/>
      <c r="EW185" s="207"/>
      <c r="EX185" s="207"/>
      <c r="EY185" s="207"/>
      <c r="EZ185" s="207"/>
      <c r="FA185" s="207"/>
      <c r="FB185" s="207"/>
      <c r="FC185" s="207">
        <v>1.0000000000000001E-17</v>
      </c>
      <c r="FD185" s="207">
        <v>1</v>
      </c>
      <c r="FE185" s="207"/>
      <c r="FF185" s="207"/>
      <c r="FG185" s="207" t="s">
        <v>5734</v>
      </c>
      <c r="FH185" s="207">
        <f>AW185*3</f>
        <v>156</v>
      </c>
      <c r="FI185" s="209">
        <v>32.1</v>
      </c>
      <c r="FJ185" s="209">
        <f t="shared" si="73"/>
        <v>5007.6000000000004</v>
      </c>
      <c r="FK185" s="207"/>
      <c r="FL185" s="207"/>
      <c r="FM185" s="207"/>
      <c r="FN185" s="207">
        <v>1.0000000000000001E-17</v>
      </c>
      <c r="FO185" s="207"/>
      <c r="FP185" s="207"/>
      <c r="FQ185" s="207"/>
      <c r="FR185" s="207"/>
      <c r="FS185" s="207">
        <v>0</v>
      </c>
      <c r="FT185" s="209">
        <v>25.68</v>
      </c>
      <c r="FU185" s="209">
        <f t="shared" si="74"/>
        <v>0</v>
      </c>
      <c r="FV185" s="207"/>
      <c r="FW185" s="207"/>
      <c r="FX185" s="207"/>
      <c r="FY185" s="207">
        <v>1.0000000000000001E-17</v>
      </c>
      <c r="FZ185" s="207"/>
      <c r="GA185" s="207"/>
      <c r="GB185" s="207"/>
      <c r="GC185" s="207"/>
      <c r="GD185" s="207">
        <v>0</v>
      </c>
      <c r="GE185" s="209">
        <v>56.12</v>
      </c>
      <c r="GF185" s="209">
        <f t="shared" si="75"/>
        <v>0</v>
      </c>
      <c r="GG185" s="207"/>
      <c r="GH185" s="207"/>
      <c r="GI185" s="207"/>
      <c r="GJ185" s="207"/>
      <c r="GK185" s="207"/>
      <c r="GL185" s="207"/>
      <c r="GM185" s="207"/>
      <c r="GN185" s="207"/>
      <c r="GO185" s="207"/>
      <c r="GP185" s="207"/>
      <c r="GQ185" s="207"/>
      <c r="GR185" s="207"/>
      <c r="GS185" s="207"/>
      <c r="GT185" s="207"/>
      <c r="GU185" s="207"/>
      <c r="GV185" s="207"/>
      <c r="GW185" s="207"/>
      <c r="GX185" s="207" t="s">
        <v>918</v>
      </c>
      <c r="GY185" s="207">
        <v>0</v>
      </c>
      <c r="GZ185" s="207" t="s">
        <v>918</v>
      </c>
      <c r="HA185" s="207">
        <v>0</v>
      </c>
      <c r="HB185" s="207">
        <v>0</v>
      </c>
      <c r="HC185" s="229">
        <v>1</v>
      </c>
      <c r="HD185" s="207">
        <f t="shared" si="86"/>
        <v>4800</v>
      </c>
      <c r="HE185" s="207">
        <v>2</v>
      </c>
      <c r="HF185" s="207"/>
      <c r="HG185" s="207"/>
      <c r="HH185" s="207">
        <f t="shared" si="95"/>
        <v>1200</v>
      </c>
      <c r="HI185" s="209">
        <v>2.73</v>
      </c>
      <c r="HJ185" s="209">
        <f t="shared" si="76"/>
        <v>3276</v>
      </c>
      <c r="HK185" s="207">
        <v>4</v>
      </c>
      <c r="HL185" s="207"/>
      <c r="HM185" s="207">
        <f t="shared" si="89"/>
        <v>2400</v>
      </c>
      <c r="HN185" s="209">
        <v>2.73</v>
      </c>
      <c r="HO185" s="209">
        <f t="shared" si="77"/>
        <v>6552</v>
      </c>
      <c r="HP185" s="207">
        <v>1</v>
      </c>
      <c r="HQ185" s="207"/>
      <c r="HR185" s="207">
        <f t="shared" si="90"/>
        <v>600</v>
      </c>
      <c r="HS185" s="209">
        <v>2.73</v>
      </c>
      <c r="HT185" s="209">
        <f t="shared" si="78"/>
        <v>1638</v>
      </c>
      <c r="HU185" s="207">
        <v>1</v>
      </c>
      <c r="HV185" s="207"/>
      <c r="HW185" s="207">
        <f t="shared" si="91"/>
        <v>600</v>
      </c>
      <c r="HX185" s="209">
        <v>2.73</v>
      </c>
      <c r="HY185" s="209">
        <f t="shared" si="79"/>
        <v>1638</v>
      </c>
      <c r="HZ185" s="207">
        <v>2</v>
      </c>
      <c r="IA185" s="209">
        <v>3890.25</v>
      </c>
      <c r="IB185" s="209">
        <f t="shared" si="80"/>
        <v>7780.5</v>
      </c>
      <c r="IC185" s="169"/>
      <c r="ID185" s="169"/>
      <c r="IE185" s="169"/>
      <c r="IF185" s="169"/>
      <c r="IG185" s="165"/>
      <c r="IH185" s="165">
        <v>5</v>
      </c>
      <c r="II185" s="235">
        <f t="shared" si="92"/>
        <v>4</v>
      </c>
      <c r="IJ185" s="235">
        <f t="shared" si="93"/>
        <v>2</v>
      </c>
      <c r="IK185" s="235">
        <f t="shared" si="94"/>
        <v>6</v>
      </c>
      <c r="IL185" s="210"/>
      <c r="IM185" s="211">
        <f t="shared" si="83"/>
        <v>56721.16</v>
      </c>
      <c r="IN185" s="209">
        <v>7500</v>
      </c>
      <c r="IO185" s="212">
        <f t="shared" si="81"/>
        <v>8</v>
      </c>
      <c r="IP185" s="209">
        <f t="shared" si="84"/>
        <v>20884.5</v>
      </c>
      <c r="IQ185" s="209">
        <v>10000</v>
      </c>
      <c r="IR185" s="212">
        <f t="shared" si="82"/>
        <v>3</v>
      </c>
      <c r="IS185" s="213" t="s">
        <v>5641</v>
      </c>
      <c r="IT185" s="291"/>
      <c r="IV185" s="66">
        <v>68786</v>
      </c>
      <c r="IW185" s="66" t="s">
        <v>5735</v>
      </c>
    </row>
    <row r="186" spans="1:257" x14ac:dyDescent="0.4">
      <c r="A186" s="158">
        <f t="shared" si="87"/>
        <v>30</v>
      </c>
      <c r="B186" s="156" t="s">
        <v>35</v>
      </c>
      <c r="C186" s="156">
        <v>232</v>
      </c>
      <c r="D186" s="251">
        <v>87675</v>
      </c>
      <c r="E186" s="251">
        <v>319</v>
      </c>
      <c r="F186" s="225" t="s">
        <v>5736</v>
      </c>
      <c r="G186" s="251">
        <v>8</v>
      </c>
      <c r="H186" s="156"/>
      <c r="I186" s="156" t="s">
        <v>2074</v>
      </c>
      <c r="J186" s="158" t="s">
        <v>2197</v>
      </c>
      <c r="K186" s="158"/>
      <c r="L186" s="158" t="s">
        <v>834</v>
      </c>
      <c r="M186" s="158"/>
      <c r="N186" s="205">
        <v>30</v>
      </c>
      <c r="O186" s="158">
        <v>50</v>
      </c>
      <c r="P186" s="203" t="s">
        <v>5737</v>
      </c>
      <c r="Q186" s="158">
        <v>52</v>
      </c>
      <c r="R186" s="158"/>
      <c r="S186" s="158"/>
      <c r="T186" s="158"/>
      <c r="U186" s="158"/>
      <c r="V186" s="367"/>
      <c r="W186" s="366"/>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t="s">
        <v>5369</v>
      </c>
      <c r="AU186" s="205">
        <v>30</v>
      </c>
      <c r="AV186" s="205">
        <v>20</v>
      </c>
      <c r="AW186" s="205">
        <f t="shared" si="67"/>
        <v>50</v>
      </c>
      <c r="AX186" s="205" t="s">
        <v>5737</v>
      </c>
      <c r="AY186" s="226">
        <v>28</v>
      </c>
      <c r="AZ186" s="205">
        <v>24</v>
      </c>
      <c r="BA186" s="205">
        <f t="shared" si="68"/>
        <v>52</v>
      </c>
      <c r="BB186" s="205"/>
      <c r="BC186" s="207">
        <v>1.0000000000000001E-17</v>
      </c>
      <c r="BD186" s="207">
        <v>9.9999999999999997E-29</v>
      </c>
      <c r="BE186" s="207">
        <v>1.0000000000000001E-30</v>
      </c>
      <c r="BF186" s="207">
        <v>0</v>
      </c>
      <c r="BG186" s="207">
        <v>0</v>
      </c>
      <c r="BH186" s="207"/>
      <c r="BI186" s="207"/>
      <c r="BJ186" s="207"/>
      <c r="BK186" s="207"/>
      <c r="BL186" s="208">
        <v>0</v>
      </c>
      <c r="BM186" s="209">
        <v>249.45</v>
      </c>
      <c r="BN186" s="209">
        <f t="shared" si="69"/>
        <v>0</v>
      </c>
      <c r="BO186" s="207"/>
      <c r="BP186" s="207"/>
      <c r="BQ186" s="207"/>
      <c r="BR186" s="207"/>
      <c r="BS186" s="207"/>
      <c r="BT186" s="207"/>
      <c r="BU186" s="207"/>
      <c r="BV186" s="207"/>
      <c r="BW186" s="207"/>
      <c r="BX186" s="207"/>
      <c r="BY186" s="207"/>
      <c r="BZ186" s="207"/>
      <c r="CA186" s="207"/>
      <c r="CB186" s="207"/>
      <c r="CC186" s="207"/>
      <c r="CD186" s="207"/>
      <c r="CE186" s="207"/>
      <c r="CF186" s="207">
        <v>0</v>
      </c>
      <c r="CG186" s="207"/>
      <c r="CH186" s="207"/>
      <c r="CI186" s="207"/>
      <c r="CJ186" s="207"/>
      <c r="CK186" s="207">
        <v>0</v>
      </c>
      <c r="CL186" s="209">
        <v>477.3</v>
      </c>
      <c r="CM186" s="209">
        <f t="shared" si="70"/>
        <v>0</v>
      </c>
      <c r="CN186" s="207"/>
      <c r="CO186" s="207"/>
      <c r="CP186" s="207"/>
      <c r="CQ186" s="207"/>
      <c r="CR186" s="207"/>
      <c r="CS186" s="207"/>
      <c r="CT186" s="207"/>
      <c r="CU186" s="207"/>
      <c r="CV186" s="207"/>
      <c r="CW186" s="207"/>
      <c r="CX186" s="207"/>
      <c r="CY186" s="207"/>
      <c r="CZ186" s="207"/>
      <c r="DA186" s="207"/>
      <c r="DB186" s="207"/>
      <c r="DC186" s="207"/>
      <c r="DD186" s="207"/>
      <c r="DE186" s="207">
        <v>0</v>
      </c>
      <c r="DF186" s="207"/>
      <c r="DG186" s="207"/>
      <c r="DH186" s="207"/>
      <c r="DI186" s="207"/>
      <c r="DJ186" s="207">
        <v>0</v>
      </c>
      <c r="DK186" s="209">
        <v>120.88</v>
      </c>
      <c r="DL186" s="209">
        <f t="shared" si="71"/>
        <v>0</v>
      </c>
      <c r="DM186" s="207"/>
      <c r="DN186" s="207"/>
      <c r="DO186" s="207"/>
      <c r="DP186" s="207"/>
      <c r="DQ186" s="207"/>
      <c r="DR186" s="207"/>
      <c r="DS186" s="207"/>
      <c r="DT186" s="207"/>
      <c r="DU186" s="207"/>
      <c r="DV186" s="207"/>
      <c r="DW186" s="207"/>
      <c r="DX186" s="207"/>
      <c r="DY186" s="207"/>
      <c r="DZ186" s="207"/>
      <c r="EA186" s="207"/>
      <c r="EB186" s="207"/>
      <c r="EC186" s="207"/>
      <c r="ED186" s="207">
        <v>0</v>
      </c>
      <c r="EE186" s="207"/>
      <c r="EF186" s="207"/>
      <c r="EG186" s="207"/>
      <c r="EH186" s="207"/>
      <c r="EI186" s="207">
        <v>0</v>
      </c>
      <c r="EJ186" s="209">
        <v>191.55</v>
      </c>
      <c r="EK186" s="209">
        <f t="shared" si="72"/>
        <v>0</v>
      </c>
      <c r="EL186" s="207"/>
      <c r="EM186" s="207"/>
      <c r="EN186" s="207"/>
      <c r="EO186" s="207"/>
      <c r="EP186" s="207"/>
      <c r="EQ186" s="207"/>
      <c r="ER186" s="207"/>
      <c r="ES186" s="207"/>
      <c r="ET186" s="207"/>
      <c r="EU186" s="207"/>
      <c r="EV186" s="207"/>
      <c r="EW186" s="207"/>
      <c r="EX186" s="207"/>
      <c r="EY186" s="207"/>
      <c r="EZ186" s="207"/>
      <c r="FA186" s="207"/>
      <c r="FB186" s="207"/>
      <c r="FC186" s="207">
        <v>0</v>
      </c>
      <c r="FD186" s="207"/>
      <c r="FE186" s="207"/>
      <c r="FF186" s="207"/>
      <c r="FG186" s="207"/>
      <c r="FH186" s="207">
        <v>0</v>
      </c>
      <c r="FI186" s="209">
        <v>32.1</v>
      </c>
      <c r="FJ186" s="209">
        <f t="shared" si="73"/>
        <v>0</v>
      </c>
      <c r="FK186" s="207"/>
      <c r="FL186" s="207"/>
      <c r="FM186" s="207"/>
      <c r="FN186" s="207">
        <v>0</v>
      </c>
      <c r="FO186" s="207"/>
      <c r="FP186" s="207"/>
      <c r="FQ186" s="207"/>
      <c r="FR186" s="207"/>
      <c r="FS186" s="207">
        <v>0</v>
      </c>
      <c r="FT186" s="209">
        <v>25.68</v>
      </c>
      <c r="FU186" s="209">
        <f t="shared" si="74"/>
        <v>0</v>
      </c>
      <c r="FV186" s="207"/>
      <c r="FW186" s="207"/>
      <c r="FX186" s="207"/>
      <c r="FY186" s="207">
        <v>0</v>
      </c>
      <c r="FZ186" s="207"/>
      <c r="GA186" s="207"/>
      <c r="GB186" s="207"/>
      <c r="GC186" s="207"/>
      <c r="GD186" s="207">
        <v>0</v>
      </c>
      <c r="GE186" s="209">
        <v>56.12</v>
      </c>
      <c r="GF186" s="209">
        <f t="shared" si="75"/>
        <v>0</v>
      </c>
      <c r="GG186" s="207"/>
      <c r="GH186" s="207"/>
      <c r="GI186" s="207"/>
      <c r="GJ186" s="207"/>
      <c r="GK186" s="207"/>
      <c r="GL186" s="207"/>
      <c r="GM186" s="207"/>
      <c r="GN186" s="207"/>
      <c r="GO186" s="207"/>
      <c r="GP186" s="207"/>
      <c r="GQ186" s="207"/>
      <c r="GR186" s="207"/>
      <c r="GS186" s="207"/>
      <c r="GT186" s="207"/>
      <c r="GU186" s="207"/>
      <c r="GV186" s="207"/>
      <c r="GW186" s="207"/>
      <c r="GX186" s="207" t="s">
        <v>918</v>
      </c>
      <c r="GY186" s="207">
        <v>0</v>
      </c>
      <c r="GZ186" s="207" t="s">
        <v>918</v>
      </c>
      <c r="HA186" s="207">
        <v>0</v>
      </c>
      <c r="HB186" s="207">
        <v>0</v>
      </c>
      <c r="HC186" s="207">
        <v>0</v>
      </c>
      <c r="HD186" s="207">
        <f t="shared" si="86"/>
        <v>0</v>
      </c>
      <c r="HE186" s="207">
        <v>0</v>
      </c>
      <c r="HF186" s="207"/>
      <c r="HG186" s="207"/>
      <c r="HH186" s="207">
        <f t="shared" si="95"/>
        <v>0</v>
      </c>
      <c r="HI186" s="209">
        <v>2.73</v>
      </c>
      <c r="HJ186" s="209">
        <f t="shared" si="76"/>
        <v>0</v>
      </c>
      <c r="HK186" s="207">
        <v>0</v>
      </c>
      <c r="HL186" s="207"/>
      <c r="HM186" s="207">
        <f t="shared" si="89"/>
        <v>0</v>
      </c>
      <c r="HN186" s="209">
        <v>2.73</v>
      </c>
      <c r="HO186" s="209">
        <f t="shared" si="77"/>
        <v>0</v>
      </c>
      <c r="HP186" s="207">
        <v>0</v>
      </c>
      <c r="HQ186" s="207"/>
      <c r="HR186" s="207">
        <f t="shared" si="90"/>
        <v>0</v>
      </c>
      <c r="HS186" s="209">
        <v>2.73</v>
      </c>
      <c r="HT186" s="209">
        <f t="shared" si="78"/>
        <v>0</v>
      </c>
      <c r="HU186" s="207">
        <v>0</v>
      </c>
      <c r="HV186" s="207"/>
      <c r="HW186" s="207">
        <f t="shared" si="91"/>
        <v>0</v>
      </c>
      <c r="HX186" s="209">
        <v>2.73</v>
      </c>
      <c r="HY186" s="209">
        <f t="shared" si="79"/>
        <v>0</v>
      </c>
      <c r="HZ186" s="207">
        <v>0</v>
      </c>
      <c r="IA186" s="209">
        <v>3890.25</v>
      </c>
      <c r="IB186" s="209">
        <f t="shared" si="80"/>
        <v>0</v>
      </c>
      <c r="IC186" s="169"/>
      <c r="ID186" s="169"/>
      <c r="IE186" s="169"/>
      <c r="IF186" s="169"/>
      <c r="IG186" s="165"/>
      <c r="IH186" s="165">
        <v>15</v>
      </c>
      <c r="II186" s="234">
        <f t="shared" si="92"/>
        <v>0</v>
      </c>
      <c r="IJ186" s="234">
        <f t="shared" si="93"/>
        <v>0</v>
      </c>
      <c r="IK186" s="234">
        <f t="shared" si="94"/>
        <v>0</v>
      </c>
      <c r="IL186" s="210"/>
      <c r="IM186" s="211">
        <f t="shared" si="83"/>
        <v>0</v>
      </c>
      <c r="IN186" s="209">
        <v>7500</v>
      </c>
      <c r="IO186" s="212">
        <f t="shared" si="81"/>
        <v>0</v>
      </c>
      <c r="IP186" s="209">
        <f t="shared" si="84"/>
        <v>0</v>
      </c>
      <c r="IQ186" s="209">
        <v>10000</v>
      </c>
      <c r="IR186" s="212">
        <f t="shared" si="82"/>
        <v>0</v>
      </c>
      <c r="IS186" s="213" t="s">
        <v>5738</v>
      </c>
      <c r="IT186" s="291"/>
      <c r="IV186" s="66">
        <v>68806</v>
      </c>
      <c r="IW186" s="66" t="s">
        <v>5739</v>
      </c>
    </row>
    <row r="187" spans="1:257" x14ac:dyDescent="0.4">
      <c r="A187" s="158">
        <f t="shared" si="87"/>
        <v>31</v>
      </c>
      <c r="B187" s="156" t="s">
        <v>35</v>
      </c>
      <c r="C187" s="156">
        <v>247</v>
      </c>
      <c r="D187" s="251">
        <v>87457</v>
      </c>
      <c r="E187" s="251">
        <v>14578</v>
      </c>
      <c r="F187" s="225" t="s">
        <v>5740</v>
      </c>
      <c r="G187" s="251">
        <v>8</v>
      </c>
      <c r="H187" s="156"/>
      <c r="I187" s="156" t="s">
        <v>2296</v>
      </c>
      <c r="J187" s="158" t="s">
        <v>2314</v>
      </c>
      <c r="K187" s="158"/>
      <c r="L187" s="158" t="s">
        <v>2316</v>
      </c>
      <c r="M187" s="158"/>
      <c r="N187" s="205">
        <v>68</v>
      </c>
      <c r="O187" s="158">
        <v>88</v>
      </c>
      <c r="P187" s="203" t="s">
        <v>5741</v>
      </c>
      <c r="Q187" s="158">
        <v>52</v>
      </c>
      <c r="R187" s="158"/>
      <c r="S187" s="158"/>
      <c r="T187" s="158"/>
      <c r="U187" s="158"/>
      <c r="V187" s="367"/>
      <c r="W187" s="366"/>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t="s">
        <v>5437</v>
      </c>
      <c r="AU187" s="205">
        <v>68</v>
      </c>
      <c r="AV187" s="205">
        <v>20</v>
      </c>
      <c r="AW187" s="205">
        <f t="shared" si="67"/>
        <v>88</v>
      </c>
      <c r="AX187" s="205" t="s">
        <v>5741</v>
      </c>
      <c r="AY187" s="226">
        <v>28</v>
      </c>
      <c r="AZ187" s="205">
        <v>24</v>
      </c>
      <c r="BA187" s="205">
        <f t="shared" si="68"/>
        <v>52</v>
      </c>
      <c r="BB187" s="205"/>
      <c r="BC187" s="207">
        <v>1.0000000000000001E-17</v>
      </c>
      <c r="BD187" s="207">
        <v>9.9999999999999997E-29</v>
      </c>
      <c r="BE187" s="207">
        <v>1.0000000000000001E-30</v>
      </c>
      <c r="BF187" s="207">
        <v>0</v>
      </c>
      <c r="BG187" s="207">
        <v>0</v>
      </c>
      <c r="BH187" s="207"/>
      <c r="BI187" s="207"/>
      <c r="BJ187" s="207"/>
      <c r="BK187" s="207"/>
      <c r="BL187" s="208">
        <v>0</v>
      </c>
      <c r="BM187" s="209">
        <v>249.45</v>
      </c>
      <c r="BN187" s="209">
        <f t="shared" si="69"/>
        <v>0</v>
      </c>
      <c r="BO187" s="207"/>
      <c r="BP187" s="207"/>
      <c r="BQ187" s="207"/>
      <c r="BR187" s="207"/>
      <c r="BS187" s="207"/>
      <c r="BT187" s="207"/>
      <c r="BU187" s="207"/>
      <c r="BV187" s="207"/>
      <c r="BW187" s="207"/>
      <c r="BX187" s="207"/>
      <c r="BY187" s="207"/>
      <c r="BZ187" s="207"/>
      <c r="CA187" s="207"/>
      <c r="CB187" s="207"/>
      <c r="CC187" s="207"/>
      <c r="CD187" s="207"/>
      <c r="CE187" s="207"/>
      <c r="CF187" s="207">
        <v>0</v>
      </c>
      <c r="CG187" s="207"/>
      <c r="CH187" s="207"/>
      <c r="CI187" s="207"/>
      <c r="CJ187" s="207"/>
      <c r="CK187" s="207">
        <v>0</v>
      </c>
      <c r="CL187" s="209">
        <v>477.3</v>
      </c>
      <c r="CM187" s="209">
        <f t="shared" si="70"/>
        <v>0</v>
      </c>
      <c r="CN187" s="207"/>
      <c r="CO187" s="207"/>
      <c r="CP187" s="207"/>
      <c r="CQ187" s="207"/>
      <c r="CR187" s="207"/>
      <c r="CS187" s="207"/>
      <c r="CT187" s="207"/>
      <c r="CU187" s="207"/>
      <c r="CV187" s="207"/>
      <c r="CW187" s="207"/>
      <c r="CX187" s="207"/>
      <c r="CY187" s="207"/>
      <c r="CZ187" s="207"/>
      <c r="DA187" s="207"/>
      <c r="DB187" s="207"/>
      <c r="DC187" s="207"/>
      <c r="DD187" s="207"/>
      <c r="DE187" s="207">
        <v>0</v>
      </c>
      <c r="DF187" s="207"/>
      <c r="DG187" s="207"/>
      <c r="DH187" s="207"/>
      <c r="DI187" s="207"/>
      <c r="DJ187" s="207">
        <v>0</v>
      </c>
      <c r="DK187" s="209">
        <v>120.88</v>
      </c>
      <c r="DL187" s="209">
        <f t="shared" si="71"/>
        <v>0</v>
      </c>
      <c r="DM187" s="207"/>
      <c r="DN187" s="207"/>
      <c r="DO187" s="207"/>
      <c r="DP187" s="207"/>
      <c r="DQ187" s="207"/>
      <c r="DR187" s="207"/>
      <c r="DS187" s="207"/>
      <c r="DT187" s="207"/>
      <c r="DU187" s="207"/>
      <c r="DV187" s="207"/>
      <c r="DW187" s="207"/>
      <c r="DX187" s="207"/>
      <c r="DY187" s="207"/>
      <c r="DZ187" s="207"/>
      <c r="EA187" s="207"/>
      <c r="EB187" s="207"/>
      <c r="EC187" s="207"/>
      <c r="ED187" s="207">
        <v>0</v>
      </c>
      <c r="EE187" s="207"/>
      <c r="EF187" s="207"/>
      <c r="EG187" s="207"/>
      <c r="EH187" s="207"/>
      <c r="EI187" s="207">
        <v>0</v>
      </c>
      <c r="EJ187" s="209">
        <v>191.55</v>
      </c>
      <c r="EK187" s="209">
        <f t="shared" si="72"/>
        <v>0</v>
      </c>
      <c r="EL187" s="207"/>
      <c r="EM187" s="207"/>
      <c r="EN187" s="207"/>
      <c r="EO187" s="207"/>
      <c r="EP187" s="207"/>
      <c r="EQ187" s="207"/>
      <c r="ER187" s="207"/>
      <c r="ES187" s="207"/>
      <c r="ET187" s="207"/>
      <c r="EU187" s="207"/>
      <c r="EV187" s="207"/>
      <c r="EW187" s="207"/>
      <c r="EX187" s="207"/>
      <c r="EY187" s="207"/>
      <c r="EZ187" s="207"/>
      <c r="FA187" s="207"/>
      <c r="FB187" s="207"/>
      <c r="FC187" s="207">
        <v>0</v>
      </c>
      <c r="FD187" s="207"/>
      <c r="FE187" s="207"/>
      <c r="FF187" s="207"/>
      <c r="FG187" s="207"/>
      <c r="FH187" s="207">
        <v>0</v>
      </c>
      <c r="FI187" s="209">
        <v>32.1</v>
      </c>
      <c r="FJ187" s="209">
        <f t="shared" si="73"/>
        <v>0</v>
      </c>
      <c r="FK187" s="207"/>
      <c r="FL187" s="207"/>
      <c r="FM187" s="207"/>
      <c r="FN187" s="207">
        <v>0</v>
      </c>
      <c r="FO187" s="207"/>
      <c r="FP187" s="207"/>
      <c r="FQ187" s="207"/>
      <c r="FR187" s="207"/>
      <c r="FS187" s="207">
        <v>0</v>
      </c>
      <c r="FT187" s="209">
        <v>25.68</v>
      </c>
      <c r="FU187" s="209">
        <f t="shared" si="74"/>
        <v>0</v>
      </c>
      <c r="FV187" s="207"/>
      <c r="FW187" s="207"/>
      <c r="FX187" s="207"/>
      <c r="FY187" s="207">
        <v>0</v>
      </c>
      <c r="FZ187" s="207"/>
      <c r="GA187" s="207"/>
      <c r="GB187" s="207"/>
      <c r="GC187" s="207"/>
      <c r="GD187" s="207">
        <v>0</v>
      </c>
      <c r="GE187" s="209">
        <v>56.12</v>
      </c>
      <c r="GF187" s="209">
        <f t="shared" si="75"/>
        <v>0</v>
      </c>
      <c r="GG187" s="207"/>
      <c r="GH187" s="207"/>
      <c r="GI187" s="207"/>
      <c r="GJ187" s="207"/>
      <c r="GK187" s="207"/>
      <c r="GL187" s="207"/>
      <c r="GM187" s="207"/>
      <c r="GN187" s="207"/>
      <c r="GO187" s="207"/>
      <c r="GP187" s="207"/>
      <c r="GQ187" s="207"/>
      <c r="GR187" s="207"/>
      <c r="GS187" s="207"/>
      <c r="GT187" s="207"/>
      <c r="GU187" s="207"/>
      <c r="GV187" s="207"/>
      <c r="GW187" s="207"/>
      <c r="GX187" s="207" t="s">
        <v>918</v>
      </c>
      <c r="GY187" s="207">
        <v>0</v>
      </c>
      <c r="GZ187" s="207" t="s">
        <v>918</v>
      </c>
      <c r="HA187" s="207">
        <v>0</v>
      </c>
      <c r="HB187" s="207">
        <v>0</v>
      </c>
      <c r="HC187" s="207">
        <v>0</v>
      </c>
      <c r="HD187" s="207">
        <f t="shared" si="86"/>
        <v>0</v>
      </c>
      <c r="HE187" s="207">
        <v>0</v>
      </c>
      <c r="HF187" s="207"/>
      <c r="HG187" s="207"/>
      <c r="HH187" s="207">
        <f t="shared" si="95"/>
        <v>0</v>
      </c>
      <c r="HI187" s="209">
        <v>2.73</v>
      </c>
      <c r="HJ187" s="209">
        <f t="shared" si="76"/>
        <v>0</v>
      </c>
      <c r="HK187" s="207">
        <v>0</v>
      </c>
      <c r="HL187" s="207"/>
      <c r="HM187" s="207">
        <f t="shared" si="89"/>
        <v>0</v>
      </c>
      <c r="HN187" s="209">
        <v>2.73</v>
      </c>
      <c r="HO187" s="209">
        <f t="shared" si="77"/>
        <v>0</v>
      </c>
      <c r="HP187" s="207">
        <v>0</v>
      </c>
      <c r="HQ187" s="207"/>
      <c r="HR187" s="207">
        <f t="shared" si="90"/>
        <v>0</v>
      </c>
      <c r="HS187" s="209">
        <v>2.73</v>
      </c>
      <c r="HT187" s="209">
        <f t="shared" si="78"/>
        <v>0</v>
      </c>
      <c r="HU187" s="207">
        <v>0</v>
      </c>
      <c r="HV187" s="207"/>
      <c r="HW187" s="207">
        <f t="shared" si="91"/>
        <v>0</v>
      </c>
      <c r="HX187" s="209">
        <v>2.73</v>
      </c>
      <c r="HY187" s="209">
        <f t="shared" si="79"/>
        <v>0</v>
      </c>
      <c r="HZ187" s="207">
        <v>0</v>
      </c>
      <c r="IA187" s="209">
        <v>3890.25</v>
      </c>
      <c r="IB187" s="209">
        <f t="shared" si="80"/>
        <v>0</v>
      </c>
      <c r="IC187" s="169"/>
      <c r="ID187" s="169"/>
      <c r="IE187" s="169"/>
      <c r="IF187" s="169"/>
      <c r="IG187" s="165"/>
      <c r="IH187" s="165">
        <v>18</v>
      </c>
      <c r="II187" s="234">
        <f t="shared" si="92"/>
        <v>0</v>
      </c>
      <c r="IJ187" s="234">
        <f t="shared" si="93"/>
        <v>0</v>
      </c>
      <c r="IK187" s="234">
        <f t="shared" si="94"/>
        <v>0</v>
      </c>
      <c r="IL187" s="210"/>
      <c r="IM187" s="211">
        <f t="shared" si="83"/>
        <v>0</v>
      </c>
      <c r="IN187" s="209">
        <v>7500</v>
      </c>
      <c r="IO187" s="212">
        <f t="shared" si="81"/>
        <v>0</v>
      </c>
      <c r="IP187" s="209">
        <f t="shared" si="84"/>
        <v>0</v>
      </c>
      <c r="IQ187" s="209">
        <v>10000</v>
      </c>
      <c r="IR187" s="212">
        <f t="shared" si="82"/>
        <v>0</v>
      </c>
      <c r="IS187" s="213" t="s">
        <v>5641</v>
      </c>
      <c r="IT187" s="291"/>
      <c r="IV187" s="66" t="s">
        <v>5742</v>
      </c>
      <c r="IW187" s="66" t="s">
        <v>5743</v>
      </c>
    </row>
    <row r="188" spans="1:257" x14ac:dyDescent="0.4">
      <c r="A188" s="158">
        <f t="shared" si="87"/>
        <v>32</v>
      </c>
      <c r="B188" s="156" t="s">
        <v>35</v>
      </c>
      <c r="C188" s="156">
        <v>248</v>
      </c>
      <c r="D188" s="251">
        <v>87686</v>
      </c>
      <c r="E188" s="251">
        <v>17407</v>
      </c>
      <c r="F188" s="225" t="s">
        <v>5744</v>
      </c>
      <c r="G188" s="251">
        <v>8</v>
      </c>
      <c r="H188" s="156"/>
      <c r="I188" s="156" t="s">
        <v>2320</v>
      </c>
      <c r="J188" s="158" t="s">
        <v>2321</v>
      </c>
      <c r="K188" s="158"/>
      <c r="L188" s="158" t="s">
        <v>2216</v>
      </c>
      <c r="M188" s="158"/>
      <c r="N188" s="205">
        <v>47</v>
      </c>
      <c r="O188" s="158">
        <v>67</v>
      </c>
      <c r="P188" s="203" t="s">
        <v>5745</v>
      </c>
      <c r="Q188" s="158">
        <v>56</v>
      </c>
      <c r="R188" s="158"/>
      <c r="S188" s="158"/>
      <c r="T188" s="158"/>
      <c r="U188" s="158"/>
      <c r="V188" s="367"/>
      <c r="W188" s="366"/>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t="s">
        <v>5364</v>
      </c>
      <c r="AU188" s="205">
        <v>47</v>
      </c>
      <c r="AV188" s="205">
        <v>20</v>
      </c>
      <c r="AW188" s="205">
        <f t="shared" si="67"/>
        <v>67</v>
      </c>
      <c r="AX188" s="205" t="s">
        <v>5745</v>
      </c>
      <c r="AY188" s="226">
        <v>32</v>
      </c>
      <c r="AZ188" s="205">
        <v>24</v>
      </c>
      <c r="BA188" s="205">
        <f t="shared" si="68"/>
        <v>56</v>
      </c>
      <c r="BB188" s="205"/>
      <c r="BC188" s="207">
        <v>1.0000000000000001E-17</v>
      </c>
      <c r="BD188" s="207">
        <v>9.9999999999999997E-29</v>
      </c>
      <c r="BE188" s="207">
        <v>1.0000000000000001E-30</v>
      </c>
      <c r="BF188" s="207">
        <v>0</v>
      </c>
      <c r="BG188" s="207">
        <v>0</v>
      </c>
      <c r="BH188" s="207"/>
      <c r="BI188" s="207"/>
      <c r="BJ188" s="207"/>
      <c r="BK188" s="207"/>
      <c r="BL188" s="208">
        <v>0</v>
      </c>
      <c r="BM188" s="209">
        <v>249.45</v>
      </c>
      <c r="BN188" s="209">
        <f t="shared" si="69"/>
        <v>0</v>
      </c>
      <c r="BO188" s="207"/>
      <c r="BP188" s="207"/>
      <c r="BQ188" s="207"/>
      <c r="BR188" s="207"/>
      <c r="BS188" s="207"/>
      <c r="BT188" s="207"/>
      <c r="BU188" s="207"/>
      <c r="BV188" s="207"/>
      <c r="BW188" s="207"/>
      <c r="BX188" s="207"/>
      <c r="BY188" s="207"/>
      <c r="BZ188" s="207"/>
      <c r="CA188" s="207"/>
      <c r="CB188" s="207"/>
      <c r="CC188" s="207"/>
      <c r="CD188" s="207"/>
      <c r="CE188" s="207"/>
      <c r="CF188" s="207">
        <v>0</v>
      </c>
      <c r="CG188" s="207"/>
      <c r="CH188" s="207"/>
      <c r="CI188" s="207"/>
      <c r="CJ188" s="207"/>
      <c r="CK188" s="207">
        <v>0</v>
      </c>
      <c r="CL188" s="209">
        <v>477.3</v>
      </c>
      <c r="CM188" s="209">
        <f t="shared" si="70"/>
        <v>0</v>
      </c>
      <c r="CN188" s="207"/>
      <c r="CO188" s="207"/>
      <c r="CP188" s="207"/>
      <c r="CQ188" s="207"/>
      <c r="CR188" s="207"/>
      <c r="CS188" s="207"/>
      <c r="CT188" s="207"/>
      <c r="CU188" s="207"/>
      <c r="CV188" s="207"/>
      <c r="CW188" s="207"/>
      <c r="CX188" s="207"/>
      <c r="CY188" s="207"/>
      <c r="CZ188" s="207"/>
      <c r="DA188" s="207"/>
      <c r="DB188" s="207"/>
      <c r="DC188" s="207"/>
      <c r="DD188" s="207"/>
      <c r="DE188" s="207">
        <v>0</v>
      </c>
      <c r="DF188" s="207">
        <v>0</v>
      </c>
      <c r="DG188" s="207"/>
      <c r="DH188" s="207"/>
      <c r="DI188" s="207" t="s">
        <v>5746</v>
      </c>
      <c r="DJ188" s="207">
        <v>0</v>
      </c>
      <c r="DK188" s="209">
        <v>120.88</v>
      </c>
      <c r="DL188" s="209">
        <f t="shared" si="71"/>
        <v>0</v>
      </c>
      <c r="DM188" s="207"/>
      <c r="DN188" s="207"/>
      <c r="DO188" s="207"/>
      <c r="DP188" s="207"/>
      <c r="DQ188" s="207"/>
      <c r="DR188" s="207"/>
      <c r="DS188" s="207"/>
      <c r="DT188" s="207"/>
      <c r="DU188" s="207"/>
      <c r="DV188" s="207"/>
      <c r="DW188" s="207"/>
      <c r="DX188" s="207"/>
      <c r="DY188" s="207"/>
      <c r="DZ188" s="207"/>
      <c r="EA188" s="207"/>
      <c r="EB188" s="207"/>
      <c r="EC188" s="207"/>
      <c r="ED188" s="207">
        <v>0</v>
      </c>
      <c r="EE188" s="207">
        <v>0</v>
      </c>
      <c r="EF188" s="207"/>
      <c r="EG188" s="207"/>
      <c r="EH188" s="207" t="s">
        <v>5746</v>
      </c>
      <c r="EI188" s="207">
        <v>0</v>
      </c>
      <c r="EJ188" s="209">
        <v>191.55</v>
      </c>
      <c r="EK188" s="209">
        <f t="shared" si="72"/>
        <v>0</v>
      </c>
      <c r="EL188" s="207"/>
      <c r="EM188" s="207"/>
      <c r="EN188" s="207"/>
      <c r="EO188" s="207"/>
      <c r="EP188" s="207"/>
      <c r="EQ188" s="207"/>
      <c r="ER188" s="207"/>
      <c r="ES188" s="207"/>
      <c r="ET188" s="207"/>
      <c r="EU188" s="207"/>
      <c r="EV188" s="207"/>
      <c r="EW188" s="207"/>
      <c r="EX188" s="207"/>
      <c r="EY188" s="207"/>
      <c r="EZ188" s="207"/>
      <c r="FA188" s="207"/>
      <c r="FB188" s="207"/>
      <c r="FC188" s="207">
        <v>0</v>
      </c>
      <c r="FD188" s="207"/>
      <c r="FE188" s="207"/>
      <c r="FF188" s="207"/>
      <c r="FG188" s="207"/>
      <c r="FH188" s="207">
        <v>0</v>
      </c>
      <c r="FI188" s="209">
        <v>32.1</v>
      </c>
      <c r="FJ188" s="209">
        <f t="shared" si="73"/>
        <v>0</v>
      </c>
      <c r="FK188" s="207"/>
      <c r="FL188" s="207"/>
      <c r="FM188" s="207"/>
      <c r="FN188" s="207">
        <v>0</v>
      </c>
      <c r="FO188" s="207"/>
      <c r="FP188" s="207"/>
      <c r="FQ188" s="207"/>
      <c r="FR188" s="207"/>
      <c r="FS188" s="207">
        <v>0</v>
      </c>
      <c r="FT188" s="209">
        <v>25.68</v>
      </c>
      <c r="FU188" s="209">
        <f t="shared" si="74"/>
        <v>0</v>
      </c>
      <c r="FV188" s="207"/>
      <c r="FW188" s="207"/>
      <c r="FX188" s="207"/>
      <c r="FY188" s="207">
        <v>0</v>
      </c>
      <c r="FZ188" s="207"/>
      <c r="GA188" s="207"/>
      <c r="GB188" s="207"/>
      <c r="GC188" s="207"/>
      <c r="GD188" s="207">
        <v>0</v>
      </c>
      <c r="GE188" s="209">
        <v>56.12</v>
      </c>
      <c r="GF188" s="209">
        <f t="shared" si="75"/>
        <v>0</v>
      </c>
      <c r="GG188" s="207"/>
      <c r="GH188" s="207"/>
      <c r="GI188" s="207"/>
      <c r="GJ188" s="207"/>
      <c r="GK188" s="207"/>
      <c r="GL188" s="207"/>
      <c r="GM188" s="207"/>
      <c r="GN188" s="207"/>
      <c r="GO188" s="207"/>
      <c r="GP188" s="207"/>
      <c r="GQ188" s="207"/>
      <c r="GR188" s="207"/>
      <c r="GS188" s="207"/>
      <c r="GT188" s="207"/>
      <c r="GU188" s="207"/>
      <c r="GV188" s="207"/>
      <c r="GW188" s="207"/>
      <c r="GX188" s="207" t="s">
        <v>918</v>
      </c>
      <c r="GY188" s="207">
        <v>0</v>
      </c>
      <c r="GZ188" s="207" t="s">
        <v>918</v>
      </c>
      <c r="HA188" s="207">
        <v>0</v>
      </c>
      <c r="HB188" s="207">
        <v>0</v>
      </c>
      <c r="HC188" s="207">
        <v>0</v>
      </c>
      <c r="HD188" s="207">
        <f t="shared" si="86"/>
        <v>0</v>
      </c>
      <c r="HE188" s="207">
        <v>0</v>
      </c>
      <c r="HF188" s="207"/>
      <c r="HG188" s="207"/>
      <c r="HH188" s="207">
        <f t="shared" si="95"/>
        <v>0</v>
      </c>
      <c r="HI188" s="209">
        <v>2.73</v>
      </c>
      <c r="HJ188" s="209">
        <f t="shared" si="76"/>
        <v>0</v>
      </c>
      <c r="HK188" s="207">
        <v>0</v>
      </c>
      <c r="HL188" s="207"/>
      <c r="HM188" s="207">
        <f t="shared" si="89"/>
        <v>0</v>
      </c>
      <c r="HN188" s="209">
        <v>2.73</v>
      </c>
      <c r="HO188" s="209">
        <f t="shared" si="77"/>
        <v>0</v>
      </c>
      <c r="HP188" s="207">
        <v>0</v>
      </c>
      <c r="HQ188" s="207"/>
      <c r="HR188" s="207">
        <f t="shared" si="90"/>
        <v>0</v>
      </c>
      <c r="HS188" s="209">
        <v>2.73</v>
      </c>
      <c r="HT188" s="209">
        <f t="shared" si="78"/>
        <v>0</v>
      </c>
      <c r="HU188" s="207">
        <v>0</v>
      </c>
      <c r="HV188" s="207"/>
      <c r="HW188" s="207">
        <f t="shared" si="91"/>
        <v>0</v>
      </c>
      <c r="HX188" s="209">
        <v>2.73</v>
      </c>
      <c r="HY188" s="209">
        <f t="shared" si="79"/>
        <v>0</v>
      </c>
      <c r="HZ188" s="207">
        <v>0</v>
      </c>
      <c r="IA188" s="209">
        <v>3890.25</v>
      </c>
      <c r="IB188" s="209">
        <f t="shared" si="80"/>
        <v>0</v>
      </c>
      <c r="IC188" s="169"/>
      <c r="ID188" s="169"/>
      <c r="IE188" s="169"/>
      <c r="IF188" s="169"/>
      <c r="IG188" s="165"/>
      <c r="IH188" s="165">
        <v>30</v>
      </c>
      <c r="II188" s="234">
        <f t="shared" si="92"/>
        <v>0</v>
      </c>
      <c r="IJ188" s="234">
        <f t="shared" si="93"/>
        <v>0</v>
      </c>
      <c r="IK188" s="234">
        <f t="shared" si="94"/>
        <v>0</v>
      </c>
      <c r="IL188" s="210"/>
      <c r="IM188" s="211">
        <f t="shared" si="83"/>
        <v>0</v>
      </c>
      <c r="IN188" s="209">
        <v>7500</v>
      </c>
      <c r="IO188" s="212">
        <f t="shared" si="81"/>
        <v>0</v>
      </c>
      <c r="IP188" s="209">
        <f t="shared" si="84"/>
        <v>0</v>
      </c>
      <c r="IQ188" s="209">
        <v>10000</v>
      </c>
      <c r="IR188" s="212">
        <f t="shared" si="82"/>
        <v>0</v>
      </c>
      <c r="IS188" s="213" t="s">
        <v>5641</v>
      </c>
      <c r="IT188" s="291"/>
      <c r="IV188" s="66" t="s">
        <v>5747</v>
      </c>
      <c r="IW188" s="66" t="s">
        <v>5748</v>
      </c>
    </row>
    <row r="189" spans="1:257" x14ac:dyDescent="0.4">
      <c r="A189" s="158">
        <f t="shared" si="87"/>
        <v>33</v>
      </c>
      <c r="B189" s="156" t="s">
        <v>35</v>
      </c>
      <c r="C189" s="156">
        <v>31</v>
      </c>
      <c r="D189" s="251">
        <v>85125</v>
      </c>
      <c r="E189" s="374">
        <v>9431</v>
      </c>
      <c r="F189" s="225" t="s">
        <v>5749</v>
      </c>
      <c r="G189" s="251">
        <v>2</v>
      </c>
      <c r="H189" s="156"/>
      <c r="I189" s="156" t="s">
        <v>260</v>
      </c>
      <c r="J189" s="158" t="s">
        <v>298</v>
      </c>
      <c r="K189" s="158"/>
      <c r="L189" s="158" t="s">
        <v>300</v>
      </c>
      <c r="M189" s="158"/>
      <c r="N189" s="205">
        <v>39</v>
      </c>
      <c r="O189" s="158">
        <v>59</v>
      </c>
      <c r="P189" s="203" t="s">
        <v>5750</v>
      </c>
      <c r="Q189" s="158">
        <v>74</v>
      </c>
      <c r="R189" s="158"/>
      <c r="S189" s="158"/>
      <c r="T189" s="158"/>
      <c r="U189" s="158"/>
      <c r="V189" s="367"/>
      <c r="W189" s="366"/>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t="s">
        <v>5654</v>
      </c>
      <c r="AU189" s="205">
        <v>39</v>
      </c>
      <c r="AV189" s="205">
        <v>20</v>
      </c>
      <c r="AW189" s="205">
        <f t="shared" si="67"/>
        <v>59</v>
      </c>
      <c r="AX189" s="205" t="s">
        <v>5750</v>
      </c>
      <c r="AY189" s="226">
        <v>50</v>
      </c>
      <c r="AZ189" s="205">
        <v>24</v>
      </c>
      <c r="BA189" s="205">
        <f t="shared" si="68"/>
        <v>74</v>
      </c>
      <c r="BB189" s="205"/>
      <c r="BC189" s="207">
        <v>1.0000000000000001E-17</v>
      </c>
      <c r="BD189" s="207">
        <v>9.9999999999999997E-29</v>
      </c>
      <c r="BE189" s="207">
        <v>1.0000000000000001E-30</v>
      </c>
      <c r="BF189" s="207">
        <v>4</v>
      </c>
      <c r="BG189" s="207">
        <v>1</v>
      </c>
      <c r="BH189" s="207">
        <v>1</v>
      </c>
      <c r="BI189" s="207"/>
      <c r="BJ189" s="207"/>
      <c r="BK189" s="207" t="s">
        <v>5751</v>
      </c>
      <c r="BL189" s="208">
        <f>AW189</f>
        <v>59</v>
      </c>
      <c r="BM189" s="209">
        <v>249.45</v>
      </c>
      <c r="BN189" s="209">
        <f t="shared" si="69"/>
        <v>14717.55</v>
      </c>
      <c r="BO189" s="207"/>
      <c r="BP189" s="207"/>
      <c r="BQ189" s="207"/>
      <c r="BR189" s="207"/>
      <c r="BS189" s="207"/>
      <c r="BT189" s="207"/>
      <c r="BU189" s="207"/>
      <c r="BV189" s="207"/>
      <c r="BW189" s="207"/>
      <c r="BX189" s="207"/>
      <c r="BY189" s="207"/>
      <c r="BZ189" s="207"/>
      <c r="CA189" s="207"/>
      <c r="CB189" s="207">
        <f>+BL189</f>
        <v>59</v>
      </c>
      <c r="CC189" s="207"/>
      <c r="CD189" s="207"/>
      <c r="CE189" s="207"/>
      <c r="CF189" s="207">
        <v>1</v>
      </c>
      <c r="CG189" s="207">
        <v>1</v>
      </c>
      <c r="CH189" s="207"/>
      <c r="CI189" s="205"/>
      <c r="CJ189" s="207" t="s">
        <v>5752</v>
      </c>
      <c r="CK189" s="207">
        <f>AW189</f>
        <v>59</v>
      </c>
      <c r="CL189" s="209">
        <v>477.3</v>
      </c>
      <c r="CM189" s="209">
        <f t="shared" si="70"/>
        <v>28160.7</v>
      </c>
      <c r="CN189" s="207"/>
      <c r="CO189" s="207"/>
      <c r="CP189" s="207"/>
      <c r="CQ189" s="207"/>
      <c r="CR189" s="207"/>
      <c r="CS189" s="207"/>
      <c r="CT189" s="207"/>
      <c r="CU189" s="207"/>
      <c r="CV189" s="207"/>
      <c r="CW189" s="207"/>
      <c r="CX189" s="207"/>
      <c r="CY189" s="207"/>
      <c r="CZ189" s="207"/>
      <c r="DA189" s="207">
        <f>+CK189</f>
        <v>59</v>
      </c>
      <c r="DB189" s="207"/>
      <c r="DC189" s="207"/>
      <c r="DD189" s="207"/>
      <c r="DE189" s="207">
        <v>1.0000000000000001E-17</v>
      </c>
      <c r="DF189" s="207"/>
      <c r="DG189" s="207"/>
      <c r="DH189" s="207"/>
      <c r="DI189" s="207"/>
      <c r="DJ189" s="207">
        <v>0</v>
      </c>
      <c r="DK189" s="209">
        <v>120.88</v>
      </c>
      <c r="DL189" s="209">
        <f t="shared" si="71"/>
        <v>0</v>
      </c>
      <c r="DM189" s="207"/>
      <c r="DN189" s="207"/>
      <c r="DO189" s="207"/>
      <c r="DP189" s="207"/>
      <c r="DQ189" s="207"/>
      <c r="DR189" s="207"/>
      <c r="DS189" s="207"/>
      <c r="DT189" s="207"/>
      <c r="DU189" s="207"/>
      <c r="DV189" s="207"/>
      <c r="DW189" s="207"/>
      <c r="DX189" s="207"/>
      <c r="DY189" s="207" t="s">
        <v>4980</v>
      </c>
      <c r="DZ189" s="207"/>
      <c r="EA189" s="207"/>
      <c r="EB189" s="207"/>
      <c r="EC189" s="207"/>
      <c r="ED189" s="207">
        <v>1.0000000000000001E-17</v>
      </c>
      <c r="EE189" s="207"/>
      <c r="EF189" s="207"/>
      <c r="EG189" s="207"/>
      <c r="EH189" s="207"/>
      <c r="EI189" s="207">
        <v>0</v>
      </c>
      <c r="EJ189" s="209">
        <v>191.55</v>
      </c>
      <c r="EK189" s="209">
        <f t="shared" si="72"/>
        <v>0</v>
      </c>
      <c r="EL189" s="207"/>
      <c r="EM189" s="207"/>
      <c r="EN189" s="207"/>
      <c r="EO189" s="207"/>
      <c r="EP189" s="207"/>
      <c r="EQ189" s="207"/>
      <c r="ER189" s="207"/>
      <c r="ES189" s="207"/>
      <c r="ET189" s="207"/>
      <c r="EU189" s="207"/>
      <c r="EV189" s="207"/>
      <c r="EW189" s="207"/>
      <c r="EX189" s="207"/>
      <c r="EY189" s="207"/>
      <c r="EZ189" s="207"/>
      <c r="FA189" s="207"/>
      <c r="FB189" s="207"/>
      <c r="FC189" s="207">
        <v>1.0000000000000001E-17</v>
      </c>
      <c r="FD189" s="207"/>
      <c r="FE189" s="207"/>
      <c r="FF189" s="207"/>
      <c r="FG189" s="207"/>
      <c r="FH189" s="207">
        <v>0</v>
      </c>
      <c r="FI189" s="209">
        <v>32.1</v>
      </c>
      <c r="FJ189" s="209">
        <f t="shared" si="73"/>
        <v>0</v>
      </c>
      <c r="FK189" s="207"/>
      <c r="FL189" s="207"/>
      <c r="FM189" s="207"/>
      <c r="FN189" s="207">
        <v>1.0000000000000001E-17</v>
      </c>
      <c r="FO189" s="207"/>
      <c r="FP189" s="207"/>
      <c r="FQ189" s="207"/>
      <c r="FR189" s="207"/>
      <c r="FS189" s="207">
        <v>0</v>
      </c>
      <c r="FT189" s="209">
        <v>25.68</v>
      </c>
      <c r="FU189" s="209">
        <f t="shared" si="74"/>
        <v>0</v>
      </c>
      <c r="FV189" s="207"/>
      <c r="FW189" s="207"/>
      <c r="FX189" s="207"/>
      <c r="FY189" s="207">
        <v>1.0000000000000001E-17</v>
      </c>
      <c r="FZ189" s="207"/>
      <c r="GA189" s="207"/>
      <c r="GB189" s="207"/>
      <c r="GC189" s="207"/>
      <c r="GD189" s="207">
        <v>0</v>
      </c>
      <c r="GE189" s="209">
        <v>56.12</v>
      </c>
      <c r="GF189" s="209">
        <f t="shared" si="75"/>
        <v>0</v>
      </c>
      <c r="GG189" s="207"/>
      <c r="GH189" s="207"/>
      <c r="GI189" s="207"/>
      <c r="GJ189" s="207"/>
      <c r="GK189" s="207"/>
      <c r="GL189" s="207"/>
      <c r="GM189" s="207"/>
      <c r="GN189" s="207"/>
      <c r="GO189" s="207"/>
      <c r="GP189" s="207"/>
      <c r="GQ189" s="207"/>
      <c r="GR189" s="207"/>
      <c r="GS189" s="207"/>
      <c r="GT189" s="207"/>
      <c r="GU189" s="207"/>
      <c r="GV189" s="207"/>
      <c r="GW189" s="207"/>
      <c r="GX189" s="207" t="s">
        <v>918</v>
      </c>
      <c r="GY189" s="207">
        <v>0</v>
      </c>
      <c r="GZ189" s="207" t="s">
        <v>918</v>
      </c>
      <c r="HA189" s="207">
        <v>0</v>
      </c>
      <c r="HB189" s="207">
        <v>0</v>
      </c>
      <c r="HC189" s="229">
        <v>1</v>
      </c>
      <c r="HD189" s="207">
        <f t="shared" si="86"/>
        <v>10200</v>
      </c>
      <c r="HE189" s="207">
        <v>8</v>
      </c>
      <c r="HF189" s="207"/>
      <c r="HG189" s="207"/>
      <c r="HH189" s="207">
        <f t="shared" si="95"/>
        <v>4800</v>
      </c>
      <c r="HI189" s="209">
        <v>2.73</v>
      </c>
      <c r="HJ189" s="209">
        <f t="shared" si="76"/>
        <v>13104</v>
      </c>
      <c r="HK189" s="207">
        <v>3</v>
      </c>
      <c r="HL189" s="207"/>
      <c r="HM189" s="207">
        <f t="shared" si="89"/>
        <v>1800</v>
      </c>
      <c r="HN189" s="209">
        <v>2.73</v>
      </c>
      <c r="HO189" s="209">
        <f t="shared" si="77"/>
        <v>4914</v>
      </c>
      <c r="HP189" s="207">
        <v>5</v>
      </c>
      <c r="HQ189" s="207"/>
      <c r="HR189" s="207">
        <f t="shared" si="90"/>
        <v>3000</v>
      </c>
      <c r="HS189" s="209">
        <v>2.73</v>
      </c>
      <c r="HT189" s="209">
        <f t="shared" si="78"/>
        <v>8190</v>
      </c>
      <c r="HU189" s="207">
        <v>1</v>
      </c>
      <c r="HV189" s="207"/>
      <c r="HW189" s="207">
        <f t="shared" si="91"/>
        <v>600</v>
      </c>
      <c r="HX189" s="209">
        <v>2.73</v>
      </c>
      <c r="HY189" s="209">
        <f t="shared" si="79"/>
        <v>1638</v>
      </c>
      <c r="HZ189" s="207">
        <v>2</v>
      </c>
      <c r="IA189" s="209">
        <v>3890.25</v>
      </c>
      <c r="IB189" s="209">
        <f t="shared" si="80"/>
        <v>7780.5</v>
      </c>
      <c r="IC189" s="169"/>
      <c r="ID189" s="169"/>
      <c r="IE189" s="169"/>
      <c r="IF189" s="169"/>
      <c r="IG189" s="165"/>
      <c r="IH189" s="165"/>
      <c r="II189" s="235">
        <f t="shared" si="92"/>
        <v>2</v>
      </c>
      <c r="IJ189" s="235">
        <f t="shared" si="93"/>
        <v>2</v>
      </c>
      <c r="IK189" s="235">
        <f t="shared" si="94"/>
        <v>4</v>
      </c>
      <c r="IL189" s="210"/>
      <c r="IM189" s="211">
        <f t="shared" si="83"/>
        <v>42878.25</v>
      </c>
      <c r="IN189" s="209">
        <v>7500</v>
      </c>
      <c r="IO189" s="212">
        <f t="shared" si="81"/>
        <v>6</v>
      </c>
      <c r="IP189" s="209">
        <f t="shared" si="84"/>
        <v>35626.5</v>
      </c>
      <c r="IQ189" s="209">
        <v>10000</v>
      </c>
      <c r="IR189" s="212">
        <f t="shared" si="82"/>
        <v>4</v>
      </c>
      <c r="IS189" s="213" t="s">
        <v>5715</v>
      </c>
      <c r="IT189" s="291"/>
      <c r="IV189" s="66" t="s">
        <v>5753</v>
      </c>
      <c r="IW189" s="66" t="s">
        <v>5754</v>
      </c>
    </row>
    <row r="190" spans="1:257" x14ac:dyDescent="0.4">
      <c r="A190" s="158">
        <f t="shared" si="87"/>
        <v>34</v>
      </c>
      <c r="B190" s="156" t="s">
        <v>35</v>
      </c>
      <c r="C190" s="156">
        <v>249</v>
      </c>
      <c r="D190" s="251">
        <v>63173</v>
      </c>
      <c r="E190" s="370">
        <v>17408</v>
      </c>
      <c r="F190" s="225" t="s">
        <v>5755</v>
      </c>
      <c r="G190" s="251">
        <v>8</v>
      </c>
      <c r="H190" s="156"/>
      <c r="I190" s="156" t="s">
        <v>2320</v>
      </c>
      <c r="J190" s="158" t="s">
        <v>2327</v>
      </c>
      <c r="K190" s="158"/>
      <c r="L190" s="158" t="s">
        <v>2329</v>
      </c>
      <c r="M190" s="158">
        <v>20143580224</v>
      </c>
      <c r="N190" s="205">
        <v>38</v>
      </c>
      <c r="O190" s="158">
        <v>58</v>
      </c>
      <c r="P190" s="203" t="s">
        <v>5399</v>
      </c>
      <c r="Q190" s="158">
        <v>52</v>
      </c>
      <c r="R190" s="158"/>
      <c r="S190" s="158"/>
      <c r="T190" s="158"/>
      <c r="U190" s="158"/>
      <c r="V190" s="367"/>
      <c r="W190" s="366"/>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t="s">
        <v>5311</v>
      </c>
      <c r="AU190" s="205">
        <v>38</v>
      </c>
      <c r="AV190" s="205">
        <v>20</v>
      </c>
      <c r="AW190" s="205">
        <f t="shared" si="67"/>
        <v>58</v>
      </c>
      <c r="AX190" s="205" t="s">
        <v>5399</v>
      </c>
      <c r="AY190" s="226">
        <v>28</v>
      </c>
      <c r="AZ190" s="205">
        <v>24</v>
      </c>
      <c r="BA190" s="205">
        <f t="shared" si="68"/>
        <v>52</v>
      </c>
      <c r="BB190" s="205"/>
      <c r="BC190" s="207">
        <v>1.0000000000000001E-17</v>
      </c>
      <c r="BD190" s="207">
        <v>9.9999999999999997E-29</v>
      </c>
      <c r="BE190" s="207">
        <v>1.0000000000000001E-30</v>
      </c>
      <c r="BF190" s="207">
        <v>0</v>
      </c>
      <c r="BG190" s="207">
        <v>0</v>
      </c>
      <c r="BH190" s="207"/>
      <c r="BI190" s="207"/>
      <c r="BJ190" s="207"/>
      <c r="BK190" s="207"/>
      <c r="BL190" s="208">
        <v>0</v>
      </c>
      <c r="BM190" s="209">
        <v>249.45</v>
      </c>
      <c r="BN190" s="209">
        <f t="shared" si="69"/>
        <v>0</v>
      </c>
      <c r="BO190" s="207"/>
      <c r="BP190" s="207"/>
      <c r="BQ190" s="207"/>
      <c r="BR190" s="207"/>
      <c r="BS190" s="207"/>
      <c r="BT190" s="207"/>
      <c r="BU190" s="207"/>
      <c r="BV190" s="207"/>
      <c r="BW190" s="207"/>
      <c r="BX190" s="207"/>
      <c r="BY190" s="207"/>
      <c r="BZ190" s="207"/>
      <c r="CA190" s="207"/>
      <c r="CB190" s="207"/>
      <c r="CC190" s="207"/>
      <c r="CD190" s="207"/>
      <c r="CE190" s="207"/>
      <c r="CF190" s="207">
        <v>0</v>
      </c>
      <c r="CG190" s="207"/>
      <c r="CH190" s="207"/>
      <c r="CI190" s="207"/>
      <c r="CJ190" s="207"/>
      <c r="CK190" s="207">
        <v>0</v>
      </c>
      <c r="CL190" s="209">
        <v>477.3</v>
      </c>
      <c r="CM190" s="209">
        <f t="shared" si="70"/>
        <v>0</v>
      </c>
      <c r="CN190" s="207"/>
      <c r="CO190" s="207"/>
      <c r="CP190" s="207"/>
      <c r="CQ190" s="207"/>
      <c r="CR190" s="207"/>
      <c r="CS190" s="207"/>
      <c r="CT190" s="207"/>
      <c r="CU190" s="207"/>
      <c r="CV190" s="207"/>
      <c r="CW190" s="207"/>
      <c r="CX190" s="207"/>
      <c r="CY190" s="207"/>
      <c r="CZ190" s="207"/>
      <c r="DA190" s="207"/>
      <c r="DB190" s="207"/>
      <c r="DC190" s="207"/>
      <c r="DD190" s="207"/>
      <c r="DE190" s="207">
        <v>0</v>
      </c>
      <c r="DF190" s="207"/>
      <c r="DG190" s="207"/>
      <c r="DH190" s="207"/>
      <c r="DI190" s="207"/>
      <c r="DJ190" s="207">
        <v>0</v>
      </c>
      <c r="DK190" s="209">
        <v>120.88</v>
      </c>
      <c r="DL190" s="209">
        <f t="shared" si="71"/>
        <v>0</v>
      </c>
      <c r="DM190" s="207"/>
      <c r="DN190" s="207"/>
      <c r="DO190" s="207"/>
      <c r="DP190" s="207"/>
      <c r="DQ190" s="207"/>
      <c r="DR190" s="207"/>
      <c r="DS190" s="207"/>
      <c r="DT190" s="207"/>
      <c r="DU190" s="207"/>
      <c r="DV190" s="207"/>
      <c r="DW190" s="207"/>
      <c r="DX190" s="207"/>
      <c r="DY190" s="207"/>
      <c r="DZ190" s="207"/>
      <c r="EA190" s="207"/>
      <c r="EB190" s="207"/>
      <c r="EC190" s="207"/>
      <c r="ED190" s="207">
        <v>0</v>
      </c>
      <c r="EE190" s="207"/>
      <c r="EF190" s="207"/>
      <c r="EG190" s="207"/>
      <c r="EH190" s="207"/>
      <c r="EI190" s="207">
        <v>0</v>
      </c>
      <c r="EJ190" s="209">
        <v>191.55</v>
      </c>
      <c r="EK190" s="209">
        <f t="shared" si="72"/>
        <v>0</v>
      </c>
      <c r="EL190" s="207"/>
      <c r="EM190" s="207"/>
      <c r="EN190" s="207"/>
      <c r="EO190" s="207"/>
      <c r="EP190" s="207"/>
      <c r="EQ190" s="207"/>
      <c r="ER190" s="207"/>
      <c r="ES190" s="207"/>
      <c r="ET190" s="207"/>
      <c r="EU190" s="207"/>
      <c r="EV190" s="207"/>
      <c r="EW190" s="207"/>
      <c r="EX190" s="207"/>
      <c r="EY190" s="207"/>
      <c r="EZ190" s="207"/>
      <c r="FA190" s="207"/>
      <c r="FB190" s="207"/>
      <c r="FC190" s="207">
        <v>0</v>
      </c>
      <c r="FD190" s="207"/>
      <c r="FE190" s="207"/>
      <c r="FF190" s="207"/>
      <c r="FG190" s="207"/>
      <c r="FH190" s="207">
        <v>0</v>
      </c>
      <c r="FI190" s="209">
        <v>32.1</v>
      </c>
      <c r="FJ190" s="209">
        <f t="shared" si="73"/>
        <v>0</v>
      </c>
      <c r="FK190" s="207"/>
      <c r="FL190" s="207"/>
      <c r="FM190" s="207"/>
      <c r="FN190" s="207">
        <v>0</v>
      </c>
      <c r="FO190" s="207"/>
      <c r="FP190" s="207"/>
      <c r="FQ190" s="207"/>
      <c r="FR190" s="207"/>
      <c r="FS190" s="207">
        <v>0</v>
      </c>
      <c r="FT190" s="209">
        <v>25.68</v>
      </c>
      <c r="FU190" s="209">
        <f t="shared" si="74"/>
        <v>0</v>
      </c>
      <c r="FV190" s="207"/>
      <c r="FW190" s="207"/>
      <c r="FX190" s="207"/>
      <c r="FY190" s="207">
        <v>0</v>
      </c>
      <c r="FZ190" s="207"/>
      <c r="GA190" s="207"/>
      <c r="GB190" s="207"/>
      <c r="GC190" s="207"/>
      <c r="GD190" s="207">
        <v>0</v>
      </c>
      <c r="GE190" s="209">
        <v>56.12</v>
      </c>
      <c r="GF190" s="209">
        <f t="shared" si="75"/>
        <v>0</v>
      </c>
      <c r="GG190" s="207"/>
      <c r="GH190" s="207"/>
      <c r="GI190" s="207"/>
      <c r="GJ190" s="207"/>
      <c r="GK190" s="207"/>
      <c r="GL190" s="207"/>
      <c r="GM190" s="207"/>
      <c r="GN190" s="207"/>
      <c r="GO190" s="207"/>
      <c r="GP190" s="207"/>
      <c r="GQ190" s="207"/>
      <c r="GR190" s="207"/>
      <c r="GS190" s="207"/>
      <c r="GT190" s="207"/>
      <c r="GU190" s="207"/>
      <c r="GV190" s="207"/>
      <c r="GW190" s="207"/>
      <c r="GX190" s="207" t="s">
        <v>918</v>
      </c>
      <c r="GY190" s="207">
        <v>0</v>
      </c>
      <c r="GZ190" s="207" t="s">
        <v>918</v>
      </c>
      <c r="HA190" s="207">
        <v>0</v>
      </c>
      <c r="HB190" s="207">
        <v>0</v>
      </c>
      <c r="HC190" s="207">
        <v>0</v>
      </c>
      <c r="HD190" s="207">
        <f t="shared" si="86"/>
        <v>0</v>
      </c>
      <c r="HE190" s="207">
        <v>0</v>
      </c>
      <c r="HF190" s="207"/>
      <c r="HG190" s="207"/>
      <c r="HH190" s="207">
        <f t="shared" si="95"/>
        <v>0</v>
      </c>
      <c r="HI190" s="209">
        <v>2.73</v>
      </c>
      <c r="HJ190" s="209">
        <f t="shared" si="76"/>
        <v>0</v>
      </c>
      <c r="HK190" s="207">
        <v>0</v>
      </c>
      <c r="HL190" s="207"/>
      <c r="HM190" s="207">
        <f t="shared" si="89"/>
        <v>0</v>
      </c>
      <c r="HN190" s="209">
        <v>2.73</v>
      </c>
      <c r="HO190" s="209">
        <f t="shared" si="77"/>
        <v>0</v>
      </c>
      <c r="HP190" s="207">
        <v>0</v>
      </c>
      <c r="HQ190" s="207"/>
      <c r="HR190" s="207">
        <f t="shared" si="90"/>
        <v>0</v>
      </c>
      <c r="HS190" s="209">
        <v>2.73</v>
      </c>
      <c r="HT190" s="209">
        <f t="shared" si="78"/>
        <v>0</v>
      </c>
      <c r="HU190" s="207">
        <v>0</v>
      </c>
      <c r="HV190" s="207"/>
      <c r="HW190" s="207">
        <f t="shared" si="91"/>
        <v>0</v>
      </c>
      <c r="HX190" s="209">
        <v>2.73</v>
      </c>
      <c r="HY190" s="209">
        <f t="shared" si="79"/>
        <v>0</v>
      </c>
      <c r="HZ190" s="207">
        <v>0</v>
      </c>
      <c r="IA190" s="209">
        <v>3890.25</v>
      </c>
      <c r="IB190" s="209">
        <f t="shared" si="80"/>
        <v>0</v>
      </c>
      <c r="IC190" s="169"/>
      <c r="ID190" s="169"/>
      <c r="IE190" s="169"/>
      <c r="IF190" s="169"/>
      <c r="IG190" s="165"/>
      <c r="IH190" s="165">
        <v>30</v>
      </c>
      <c r="II190" s="234">
        <f t="shared" si="92"/>
        <v>0</v>
      </c>
      <c r="IJ190" s="234">
        <f t="shared" si="93"/>
        <v>0</v>
      </c>
      <c r="IK190" s="234">
        <f t="shared" si="94"/>
        <v>0</v>
      </c>
      <c r="IL190" s="210"/>
      <c r="IM190" s="211">
        <f t="shared" si="83"/>
        <v>0</v>
      </c>
      <c r="IN190" s="209">
        <v>7500</v>
      </c>
      <c r="IO190" s="212">
        <f t="shared" si="81"/>
        <v>0</v>
      </c>
      <c r="IP190" s="209">
        <f t="shared" si="84"/>
        <v>0</v>
      </c>
      <c r="IQ190" s="209">
        <v>10000</v>
      </c>
      <c r="IR190" s="212">
        <f t="shared" si="82"/>
        <v>0</v>
      </c>
      <c r="IS190" s="213" t="s">
        <v>5641</v>
      </c>
      <c r="IT190" s="291"/>
      <c r="IV190" s="66" t="s">
        <v>5756</v>
      </c>
      <c r="IW190" s="66" t="s">
        <v>5757</v>
      </c>
    </row>
    <row r="191" spans="1:257" x14ac:dyDescent="0.4">
      <c r="A191" s="158">
        <f t="shared" si="87"/>
        <v>35</v>
      </c>
      <c r="B191" s="156" t="s">
        <v>35</v>
      </c>
      <c r="C191" s="156">
        <v>262</v>
      </c>
      <c r="D191" s="251">
        <v>91266</v>
      </c>
      <c r="E191" s="370">
        <v>21403</v>
      </c>
      <c r="F191" s="225" t="s">
        <v>5758</v>
      </c>
      <c r="G191" s="251">
        <v>8</v>
      </c>
      <c r="H191" s="156"/>
      <c r="I191" s="156" t="s">
        <v>2352</v>
      </c>
      <c r="J191" s="158" t="s">
        <v>2436</v>
      </c>
      <c r="K191" s="158"/>
      <c r="L191" s="158" t="s">
        <v>2438</v>
      </c>
      <c r="M191" s="158">
        <v>20143571514</v>
      </c>
      <c r="N191" s="205">
        <v>39</v>
      </c>
      <c r="O191" s="158">
        <v>59</v>
      </c>
      <c r="P191" s="203" t="s">
        <v>5759</v>
      </c>
      <c r="Q191" s="158">
        <v>52</v>
      </c>
      <c r="R191" s="158"/>
      <c r="S191" s="158"/>
      <c r="T191" s="158"/>
      <c r="U191" s="158"/>
      <c r="V191" s="367"/>
      <c r="W191" s="366"/>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t="s">
        <v>5437</v>
      </c>
      <c r="AU191" s="205">
        <v>39</v>
      </c>
      <c r="AV191" s="205">
        <v>20</v>
      </c>
      <c r="AW191" s="205">
        <f t="shared" si="67"/>
        <v>59</v>
      </c>
      <c r="AX191" s="205" t="s">
        <v>5759</v>
      </c>
      <c r="AY191" s="226">
        <v>28</v>
      </c>
      <c r="AZ191" s="205">
        <v>24</v>
      </c>
      <c r="BA191" s="205">
        <f t="shared" si="68"/>
        <v>52</v>
      </c>
      <c r="BB191" s="205"/>
      <c r="BC191" s="207">
        <v>1.0000000000000001E-17</v>
      </c>
      <c r="BD191" s="207">
        <v>9.9999999999999997E-29</v>
      </c>
      <c r="BE191" s="207">
        <v>1.0000000000000001E-30</v>
      </c>
      <c r="BF191" s="207">
        <v>0</v>
      </c>
      <c r="BG191" s="207">
        <v>0</v>
      </c>
      <c r="BH191" s="207"/>
      <c r="BI191" s="207"/>
      <c r="BJ191" s="207"/>
      <c r="BK191" s="207"/>
      <c r="BL191" s="208">
        <v>0</v>
      </c>
      <c r="BM191" s="209">
        <v>249.45</v>
      </c>
      <c r="BN191" s="209">
        <f t="shared" si="69"/>
        <v>0</v>
      </c>
      <c r="BO191" s="207"/>
      <c r="BP191" s="207"/>
      <c r="BQ191" s="207"/>
      <c r="BR191" s="207"/>
      <c r="BS191" s="207"/>
      <c r="BT191" s="207"/>
      <c r="BU191" s="207"/>
      <c r="BV191" s="207"/>
      <c r="BW191" s="207"/>
      <c r="BX191" s="207"/>
      <c r="BY191" s="207"/>
      <c r="BZ191" s="207"/>
      <c r="CA191" s="207"/>
      <c r="CB191" s="207"/>
      <c r="CC191" s="207"/>
      <c r="CD191" s="207"/>
      <c r="CE191" s="207"/>
      <c r="CF191" s="207">
        <v>0</v>
      </c>
      <c r="CG191" s="207"/>
      <c r="CH191" s="207"/>
      <c r="CI191" s="207"/>
      <c r="CJ191" s="207"/>
      <c r="CK191" s="207">
        <v>0</v>
      </c>
      <c r="CL191" s="209">
        <v>477.3</v>
      </c>
      <c r="CM191" s="209">
        <f t="shared" si="70"/>
        <v>0</v>
      </c>
      <c r="CN191" s="207"/>
      <c r="CO191" s="207"/>
      <c r="CP191" s="207"/>
      <c r="CQ191" s="207"/>
      <c r="CR191" s="207"/>
      <c r="CS191" s="207"/>
      <c r="CT191" s="207"/>
      <c r="CU191" s="207"/>
      <c r="CV191" s="207"/>
      <c r="CW191" s="207"/>
      <c r="CX191" s="207"/>
      <c r="CY191" s="207"/>
      <c r="CZ191" s="207"/>
      <c r="DA191" s="207"/>
      <c r="DB191" s="207"/>
      <c r="DC191" s="207"/>
      <c r="DD191" s="207"/>
      <c r="DE191" s="207">
        <v>0</v>
      </c>
      <c r="DF191" s="207"/>
      <c r="DG191" s="207"/>
      <c r="DH191" s="207"/>
      <c r="DI191" s="207"/>
      <c r="DJ191" s="207">
        <v>0</v>
      </c>
      <c r="DK191" s="209">
        <v>120.88</v>
      </c>
      <c r="DL191" s="209">
        <f t="shared" si="71"/>
        <v>0</v>
      </c>
      <c r="DM191" s="207"/>
      <c r="DN191" s="207"/>
      <c r="DO191" s="207"/>
      <c r="DP191" s="207"/>
      <c r="DQ191" s="207"/>
      <c r="DR191" s="207"/>
      <c r="DS191" s="207"/>
      <c r="DT191" s="207"/>
      <c r="DU191" s="207"/>
      <c r="DV191" s="207"/>
      <c r="DW191" s="207"/>
      <c r="DX191" s="207"/>
      <c r="DY191" s="207"/>
      <c r="DZ191" s="207"/>
      <c r="EA191" s="207"/>
      <c r="EB191" s="207"/>
      <c r="EC191" s="207"/>
      <c r="ED191" s="207">
        <v>0</v>
      </c>
      <c r="EE191" s="207"/>
      <c r="EF191" s="207"/>
      <c r="EG191" s="207"/>
      <c r="EH191" s="207"/>
      <c r="EI191" s="207">
        <v>0</v>
      </c>
      <c r="EJ191" s="209">
        <v>191.55</v>
      </c>
      <c r="EK191" s="209">
        <f t="shared" si="72"/>
        <v>0</v>
      </c>
      <c r="EL191" s="207"/>
      <c r="EM191" s="207"/>
      <c r="EN191" s="207"/>
      <c r="EO191" s="207"/>
      <c r="EP191" s="207"/>
      <c r="EQ191" s="207"/>
      <c r="ER191" s="207"/>
      <c r="ES191" s="207"/>
      <c r="ET191" s="207"/>
      <c r="EU191" s="207"/>
      <c r="EV191" s="207"/>
      <c r="EW191" s="207"/>
      <c r="EX191" s="207"/>
      <c r="EY191" s="207"/>
      <c r="EZ191" s="207"/>
      <c r="FA191" s="207"/>
      <c r="FB191" s="207"/>
      <c r="FC191" s="207">
        <v>0</v>
      </c>
      <c r="FD191" s="207"/>
      <c r="FE191" s="207"/>
      <c r="FF191" s="207"/>
      <c r="FG191" s="207"/>
      <c r="FH191" s="207">
        <v>0</v>
      </c>
      <c r="FI191" s="209">
        <v>32.1</v>
      </c>
      <c r="FJ191" s="209">
        <f t="shared" si="73"/>
        <v>0</v>
      </c>
      <c r="FK191" s="207"/>
      <c r="FL191" s="207"/>
      <c r="FM191" s="207"/>
      <c r="FN191" s="207">
        <v>0</v>
      </c>
      <c r="FO191" s="207"/>
      <c r="FP191" s="207"/>
      <c r="FQ191" s="207"/>
      <c r="FR191" s="207"/>
      <c r="FS191" s="207">
        <v>0</v>
      </c>
      <c r="FT191" s="209">
        <v>25.68</v>
      </c>
      <c r="FU191" s="209">
        <f t="shared" si="74"/>
        <v>0</v>
      </c>
      <c r="FV191" s="207"/>
      <c r="FW191" s="207"/>
      <c r="FX191" s="207"/>
      <c r="FY191" s="207">
        <v>0</v>
      </c>
      <c r="FZ191" s="207"/>
      <c r="GA191" s="207"/>
      <c r="GB191" s="207"/>
      <c r="GC191" s="207"/>
      <c r="GD191" s="207">
        <v>0</v>
      </c>
      <c r="GE191" s="209">
        <v>56.12</v>
      </c>
      <c r="GF191" s="209">
        <f t="shared" si="75"/>
        <v>0</v>
      </c>
      <c r="GG191" s="207"/>
      <c r="GH191" s="207"/>
      <c r="GI191" s="207"/>
      <c r="GJ191" s="207"/>
      <c r="GK191" s="207"/>
      <c r="GL191" s="207"/>
      <c r="GM191" s="207"/>
      <c r="GN191" s="207"/>
      <c r="GO191" s="207"/>
      <c r="GP191" s="207"/>
      <c r="GQ191" s="207"/>
      <c r="GR191" s="207"/>
      <c r="GS191" s="207"/>
      <c r="GT191" s="207"/>
      <c r="GU191" s="207"/>
      <c r="GV191" s="207"/>
      <c r="GW191" s="207"/>
      <c r="GX191" s="207" t="s">
        <v>918</v>
      </c>
      <c r="GY191" s="207">
        <v>0</v>
      </c>
      <c r="GZ191" s="207" t="s">
        <v>918</v>
      </c>
      <c r="HA191" s="207">
        <v>0</v>
      </c>
      <c r="HB191" s="207">
        <v>0</v>
      </c>
      <c r="HC191" s="207">
        <v>0</v>
      </c>
      <c r="HD191" s="207">
        <f t="shared" si="86"/>
        <v>0</v>
      </c>
      <c r="HE191" s="207">
        <v>0</v>
      </c>
      <c r="HF191" s="207"/>
      <c r="HG191" s="207"/>
      <c r="HH191" s="207">
        <f t="shared" si="95"/>
        <v>0</v>
      </c>
      <c r="HI191" s="209">
        <v>2.73</v>
      </c>
      <c r="HJ191" s="209">
        <f t="shared" si="76"/>
        <v>0</v>
      </c>
      <c r="HK191" s="207">
        <v>0</v>
      </c>
      <c r="HL191" s="207"/>
      <c r="HM191" s="207">
        <f t="shared" ref="HM191:HM212" si="96">(HZ191+1)*200*HK191</f>
        <v>0</v>
      </c>
      <c r="HN191" s="209">
        <v>2.73</v>
      </c>
      <c r="HO191" s="209">
        <f t="shared" si="77"/>
        <v>0</v>
      </c>
      <c r="HP191" s="207">
        <v>0</v>
      </c>
      <c r="HQ191" s="207"/>
      <c r="HR191" s="207">
        <f t="shared" ref="HR191:HR212" si="97">(HZ191+1)*200*HP191</f>
        <v>0</v>
      </c>
      <c r="HS191" s="209">
        <v>2.73</v>
      </c>
      <c r="HT191" s="209">
        <f t="shared" si="78"/>
        <v>0</v>
      </c>
      <c r="HU191" s="207">
        <v>0</v>
      </c>
      <c r="HV191" s="207"/>
      <c r="HW191" s="207">
        <f t="shared" ref="HW191:HW212" si="98">(HZ191+1)*200*HU191</f>
        <v>0</v>
      </c>
      <c r="HX191" s="209">
        <v>2.73</v>
      </c>
      <c r="HY191" s="209">
        <f t="shared" si="79"/>
        <v>0</v>
      </c>
      <c r="HZ191" s="207">
        <v>0</v>
      </c>
      <c r="IA191" s="209">
        <v>3890.25</v>
      </c>
      <c r="IB191" s="209">
        <f t="shared" si="80"/>
        <v>0</v>
      </c>
      <c r="IC191" s="169"/>
      <c r="ID191" s="169"/>
      <c r="IE191" s="169"/>
      <c r="IF191" s="169"/>
      <c r="IG191" s="165"/>
      <c r="IH191" s="165"/>
      <c r="II191" s="234">
        <f t="shared" si="92"/>
        <v>0</v>
      </c>
      <c r="IJ191" s="234">
        <f t="shared" si="93"/>
        <v>0</v>
      </c>
      <c r="IK191" s="234">
        <f t="shared" si="94"/>
        <v>0</v>
      </c>
      <c r="IL191" s="210"/>
      <c r="IM191" s="211">
        <f t="shared" si="83"/>
        <v>0</v>
      </c>
      <c r="IN191" s="209">
        <v>7500</v>
      </c>
      <c r="IO191" s="212">
        <f t="shared" si="81"/>
        <v>0</v>
      </c>
      <c r="IP191" s="209">
        <f t="shared" si="84"/>
        <v>0</v>
      </c>
      <c r="IQ191" s="209">
        <v>10000</v>
      </c>
      <c r="IR191" s="212">
        <f t="shared" si="82"/>
        <v>0</v>
      </c>
      <c r="IS191" s="213" t="s">
        <v>5452</v>
      </c>
      <c r="IT191" s="291"/>
      <c r="IV191" s="66" t="s">
        <v>5760</v>
      </c>
      <c r="IW191" s="66" t="s">
        <v>5761</v>
      </c>
    </row>
    <row r="192" spans="1:257" x14ac:dyDescent="0.4">
      <c r="A192" s="158">
        <f t="shared" si="87"/>
        <v>36</v>
      </c>
      <c r="B192" s="156" t="s">
        <v>35</v>
      </c>
      <c r="C192" s="156">
        <v>34</v>
      </c>
      <c r="D192" s="369">
        <v>91413</v>
      </c>
      <c r="E192" s="251">
        <v>9778</v>
      </c>
      <c r="F192" s="203">
        <v>14400200702338</v>
      </c>
      <c r="G192" s="251">
        <v>2</v>
      </c>
      <c r="H192" s="156"/>
      <c r="I192" s="156" t="s">
        <v>260</v>
      </c>
      <c r="J192" s="158" t="s">
        <v>345</v>
      </c>
      <c r="K192" s="158"/>
      <c r="L192" s="158" t="s">
        <v>347</v>
      </c>
      <c r="M192" s="158"/>
      <c r="N192" s="205">
        <v>46</v>
      </c>
      <c r="O192" s="158">
        <v>66</v>
      </c>
      <c r="P192" s="203" t="s">
        <v>5368</v>
      </c>
      <c r="Q192" s="158">
        <v>52</v>
      </c>
      <c r="R192" s="158"/>
      <c r="S192" s="158"/>
      <c r="T192" s="158"/>
      <c r="U192" s="158"/>
      <c r="V192" s="367"/>
      <c r="W192" s="366"/>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t="s">
        <v>5369</v>
      </c>
      <c r="AU192" s="205">
        <v>46</v>
      </c>
      <c r="AV192" s="205">
        <v>20</v>
      </c>
      <c r="AW192" s="205">
        <f t="shared" si="67"/>
        <v>66</v>
      </c>
      <c r="AX192" s="205" t="s">
        <v>5368</v>
      </c>
      <c r="AY192" s="226">
        <v>28</v>
      </c>
      <c r="AZ192" s="205">
        <v>24</v>
      </c>
      <c r="BA192" s="205">
        <f t="shared" si="68"/>
        <v>52</v>
      </c>
      <c r="BB192" s="205"/>
      <c r="BC192" s="207">
        <v>1.0000000000000001E-17</v>
      </c>
      <c r="BD192" s="207">
        <v>9.9999999999999997E-29</v>
      </c>
      <c r="BE192" s="207">
        <v>1.0000000000000001E-30</v>
      </c>
      <c r="BF192" s="207">
        <v>6</v>
      </c>
      <c r="BG192" s="207">
        <v>1</v>
      </c>
      <c r="BH192" s="207">
        <v>1</v>
      </c>
      <c r="BI192" s="207"/>
      <c r="BJ192" s="207"/>
      <c r="BK192" s="207" t="s">
        <v>5762</v>
      </c>
      <c r="BL192" s="208">
        <f>AW192</f>
        <v>66</v>
      </c>
      <c r="BM192" s="209">
        <v>249.45</v>
      </c>
      <c r="BN192" s="209">
        <f t="shared" si="69"/>
        <v>16463.7</v>
      </c>
      <c r="BO192" s="207"/>
      <c r="BP192" s="207"/>
      <c r="BQ192" s="207"/>
      <c r="BR192" s="207"/>
      <c r="BS192" s="207"/>
      <c r="BT192" s="207"/>
      <c r="BU192" s="207"/>
      <c r="BV192" s="207"/>
      <c r="BW192" s="207"/>
      <c r="BX192" s="207"/>
      <c r="BY192" s="207"/>
      <c r="BZ192" s="207"/>
      <c r="CA192" s="207"/>
      <c r="CB192" s="207">
        <f>+BL192</f>
        <v>66</v>
      </c>
      <c r="CC192" s="207"/>
      <c r="CD192" s="207"/>
      <c r="CE192" s="207"/>
      <c r="CF192" s="207">
        <v>1</v>
      </c>
      <c r="CG192" s="207">
        <v>1</v>
      </c>
      <c r="CH192" s="207"/>
      <c r="CI192" s="207"/>
      <c r="CJ192" s="207" t="s">
        <v>5763</v>
      </c>
      <c r="CK192" s="207">
        <f>BA192</f>
        <v>52</v>
      </c>
      <c r="CL192" s="209">
        <v>477.3</v>
      </c>
      <c r="CM192" s="209">
        <f t="shared" si="70"/>
        <v>24819.600000000002</v>
      </c>
      <c r="CN192" s="207"/>
      <c r="CO192" s="207"/>
      <c r="CP192" s="207"/>
      <c r="CQ192" s="207"/>
      <c r="CR192" s="207"/>
      <c r="CS192" s="207"/>
      <c r="CT192" s="207"/>
      <c r="CU192" s="207"/>
      <c r="CV192" s="207"/>
      <c r="CW192" s="207"/>
      <c r="CX192" s="207"/>
      <c r="CY192" s="207"/>
      <c r="CZ192" s="207"/>
      <c r="DA192" s="207">
        <f>+CK192</f>
        <v>52</v>
      </c>
      <c r="DB192" s="207"/>
      <c r="DC192" s="207"/>
      <c r="DD192" s="207"/>
      <c r="DE192" s="207">
        <v>1.0000000000000001E-17</v>
      </c>
      <c r="DF192" s="207">
        <v>1</v>
      </c>
      <c r="DG192" s="207"/>
      <c r="DH192" s="207"/>
      <c r="DI192" s="207" t="s">
        <v>5764</v>
      </c>
      <c r="DJ192" s="207">
        <f>BA192</f>
        <v>52</v>
      </c>
      <c r="DK192" s="209">
        <v>120.88</v>
      </c>
      <c r="DL192" s="209">
        <f t="shared" si="71"/>
        <v>6285.76</v>
      </c>
      <c r="DM192" s="207"/>
      <c r="DN192" s="207"/>
      <c r="DO192" s="207"/>
      <c r="DP192" s="207"/>
      <c r="DQ192" s="207"/>
      <c r="DR192" s="207"/>
      <c r="DS192" s="207"/>
      <c r="DT192" s="207"/>
      <c r="DU192" s="207"/>
      <c r="DV192" s="207"/>
      <c r="DW192" s="207"/>
      <c r="DX192" s="207"/>
      <c r="DY192" s="207" t="s">
        <v>4980</v>
      </c>
      <c r="DZ192" s="207">
        <f>+DJ192</f>
        <v>52</v>
      </c>
      <c r="EA192" s="207"/>
      <c r="EB192" s="207"/>
      <c r="EC192" s="207"/>
      <c r="ED192" s="207">
        <v>1.0000000000000001E-17</v>
      </c>
      <c r="EE192" s="207"/>
      <c r="EF192" s="207"/>
      <c r="EG192" s="207"/>
      <c r="EH192" s="207"/>
      <c r="EI192" s="207">
        <v>0</v>
      </c>
      <c r="EJ192" s="209">
        <v>191.55</v>
      </c>
      <c r="EK192" s="209">
        <f t="shared" si="72"/>
        <v>0</v>
      </c>
      <c r="EL192" s="207"/>
      <c r="EM192" s="207"/>
      <c r="EN192" s="207"/>
      <c r="EO192" s="207"/>
      <c r="EP192" s="207"/>
      <c r="EQ192" s="207"/>
      <c r="ER192" s="207"/>
      <c r="ES192" s="207"/>
      <c r="ET192" s="207"/>
      <c r="EU192" s="207"/>
      <c r="EV192" s="207"/>
      <c r="EW192" s="207"/>
      <c r="EX192" s="207"/>
      <c r="EY192" s="207"/>
      <c r="EZ192" s="207"/>
      <c r="FA192" s="207"/>
      <c r="FB192" s="207"/>
      <c r="FC192" s="207">
        <v>1.0000000000000001E-17</v>
      </c>
      <c r="FD192" s="207"/>
      <c r="FE192" s="207"/>
      <c r="FF192" s="207"/>
      <c r="FG192" s="207"/>
      <c r="FH192" s="207">
        <v>0</v>
      </c>
      <c r="FI192" s="209">
        <v>32.1</v>
      </c>
      <c r="FJ192" s="209">
        <f t="shared" si="73"/>
        <v>0</v>
      </c>
      <c r="FK192" s="207"/>
      <c r="FL192" s="207"/>
      <c r="FM192" s="207"/>
      <c r="FN192" s="207">
        <v>1.0000000000000001E-17</v>
      </c>
      <c r="FO192" s="207"/>
      <c r="FP192" s="207"/>
      <c r="FQ192" s="207"/>
      <c r="FR192" s="207"/>
      <c r="FS192" s="207">
        <v>0</v>
      </c>
      <c r="FT192" s="209">
        <v>25.68</v>
      </c>
      <c r="FU192" s="209">
        <f t="shared" si="74"/>
        <v>0</v>
      </c>
      <c r="FV192" s="207"/>
      <c r="FW192" s="207"/>
      <c r="FX192" s="207"/>
      <c r="FY192" s="207">
        <v>1.0000000000000001E-17</v>
      </c>
      <c r="FZ192" s="207"/>
      <c r="GA192" s="207"/>
      <c r="GB192" s="207"/>
      <c r="GC192" s="207"/>
      <c r="GD192" s="207">
        <v>0</v>
      </c>
      <c r="GE192" s="209">
        <v>56.12</v>
      </c>
      <c r="GF192" s="209">
        <f t="shared" si="75"/>
        <v>0</v>
      </c>
      <c r="GG192" s="207"/>
      <c r="GH192" s="207"/>
      <c r="GI192" s="207"/>
      <c r="GJ192" s="207"/>
      <c r="GK192" s="207"/>
      <c r="GL192" s="207"/>
      <c r="GM192" s="207"/>
      <c r="GN192" s="207"/>
      <c r="GO192" s="207"/>
      <c r="GP192" s="207"/>
      <c r="GQ192" s="207"/>
      <c r="GR192" s="207"/>
      <c r="GS192" s="207"/>
      <c r="GT192" s="207"/>
      <c r="GU192" s="207"/>
      <c r="GV192" s="207"/>
      <c r="GW192" s="207"/>
      <c r="GX192" s="207" t="s">
        <v>918</v>
      </c>
      <c r="GY192" s="207">
        <v>0</v>
      </c>
      <c r="GZ192" s="207" t="s">
        <v>918</v>
      </c>
      <c r="HA192" s="207">
        <v>0</v>
      </c>
      <c r="HB192" s="207">
        <v>0</v>
      </c>
      <c r="HC192" s="229">
        <v>1</v>
      </c>
      <c r="HD192" s="207">
        <f t="shared" si="86"/>
        <v>3200</v>
      </c>
      <c r="HE192" s="207">
        <v>3</v>
      </c>
      <c r="HF192" s="207"/>
      <c r="HG192" s="207"/>
      <c r="HH192" s="207">
        <f t="shared" si="95"/>
        <v>1200</v>
      </c>
      <c r="HI192" s="209">
        <v>2.73</v>
      </c>
      <c r="HJ192" s="209">
        <f t="shared" si="76"/>
        <v>3276</v>
      </c>
      <c r="HK192" s="207">
        <v>4</v>
      </c>
      <c r="HL192" s="207"/>
      <c r="HM192" s="207">
        <f t="shared" si="96"/>
        <v>1600</v>
      </c>
      <c r="HN192" s="209">
        <v>2.73</v>
      </c>
      <c r="HO192" s="209">
        <f t="shared" si="77"/>
        <v>4368</v>
      </c>
      <c r="HP192" s="207">
        <v>1</v>
      </c>
      <c r="HQ192" s="207"/>
      <c r="HR192" s="207">
        <f t="shared" si="97"/>
        <v>400</v>
      </c>
      <c r="HS192" s="209">
        <v>2.73</v>
      </c>
      <c r="HT192" s="209">
        <f t="shared" si="78"/>
        <v>1092</v>
      </c>
      <c r="HU192" s="207">
        <v>0</v>
      </c>
      <c r="HV192" s="207"/>
      <c r="HW192" s="207">
        <f t="shared" si="98"/>
        <v>0</v>
      </c>
      <c r="HX192" s="209">
        <v>2.73</v>
      </c>
      <c r="HY192" s="209">
        <f t="shared" si="79"/>
        <v>0</v>
      </c>
      <c r="HZ192" s="207">
        <v>1</v>
      </c>
      <c r="IA192" s="209">
        <v>3890.25</v>
      </c>
      <c r="IB192" s="209">
        <f t="shared" si="80"/>
        <v>3890.25</v>
      </c>
      <c r="IC192" s="169"/>
      <c r="ID192" s="169"/>
      <c r="IE192" s="169"/>
      <c r="IF192" s="169"/>
      <c r="IG192" s="165"/>
      <c r="IH192" s="165">
        <v>8</v>
      </c>
      <c r="II192" s="235">
        <f t="shared" si="92"/>
        <v>3</v>
      </c>
      <c r="IJ192" s="235">
        <f t="shared" si="93"/>
        <v>1</v>
      </c>
      <c r="IK192" s="235">
        <f t="shared" si="94"/>
        <v>4</v>
      </c>
      <c r="IL192" s="210"/>
      <c r="IM192" s="211">
        <f t="shared" si="83"/>
        <v>47569.060000000005</v>
      </c>
      <c r="IN192" s="209">
        <v>7500</v>
      </c>
      <c r="IO192" s="212">
        <f t="shared" si="81"/>
        <v>7</v>
      </c>
      <c r="IP192" s="209">
        <f t="shared" si="84"/>
        <v>12626.25</v>
      </c>
      <c r="IQ192" s="209">
        <v>10000</v>
      </c>
      <c r="IR192" s="212">
        <f t="shared" si="82"/>
        <v>2</v>
      </c>
      <c r="IS192" s="213" t="s">
        <v>5641</v>
      </c>
      <c r="IT192" s="291"/>
      <c r="IV192" s="66" t="s">
        <v>5765</v>
      </c>
      <c r="IW192" s="66" t="s">
        <v>5766</v>
      </c>
    </row>
    <row r="193" spans="1:257" x14ac:dyDescent="0.4">
      <c r="A193" s="158">
        <f t="shared" si="87"/>
        <v>37</v>
      </c>
      <c r="B193" s="156" t="s">
        <v>35</v>
      </c>
      <c r="C193" s="219">
        <v>271</v>
      </c>
      <c r="D193" s="370">
        <v>87515</v>
      </c>
      <c r="E193" s="251">
        <v>21482</v>
      </c>
      <c r="F193" s="225" t="s">
        <v>5767</v>
      </c>
      <c r="G193" s="251">
        <v>8</v>
      </c>
      <c r="H193" s="156"/>
      <c r="I193" s="156" t="s">
        <v>2352</v>
      </c>
      <c r="J193" s="158" t="s">
        <v>2491</v>
      </c>
      <c r="K193" s="158"/>
      <c r="L193" s="158" t="s">
        <v>2493</v>
      </c>
      <c r="M193" s="158"/>
      <c r="N193" s="205">
        <v>41</v>
      </c>
      <c r="O193" s="158">
        <v>61</v>
      </c>
      <c r="P193" s="203" t="s">
        <v>5768</v>
      </c>
      <c r="Q193" s="158">
        <v>52</v>
      </c>
      <c r="R193" s="158"/>
      <c r="S193" s="158"/>
      <c r="T193" s="158"/>
      <c r="U193" s="158"/>
      <c r="V193" s="367"/>
      <c r="W193" s="366"/>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t="s">
        <v>5298</v>
      </c>
      <c r="AU193" s="205">
        <v>41</v>
      </c>
      <c r="AV193" s="205">
        <v>20</v>
      </c>
      <c r="AW193" s="205">
        <f t="shared" si="67"/>
        <v>61</v>
      </c>
      <c r="AX193" s="205" t="s">
        <v>5768</v>
      </c>
      <c r="AY193" s="226">
        <v>28</v>
      </c>
      <c r="AZ193" s="205">
        <v>24</v>
      </c>
      <c r="BA193" s="205">
        <f t="shared" si="68"/>
        <v>52</v>
      </c>
      <c r="BB193" s="205"/>
      <c r="BC193" s="207">
        <v>1.0000000000000001E-17</v>
      </c>
      <c r="BD193" s="207">
        <v>9.9999999999999997E-29</v>
      </c>
      <c r="BE193" s="207">
        <v>1.0000000000000001E-30</v>
      </c>
      <c r="BF193" s="207">
        <v>0</v>
      </c>
      <c r="BG193" s="207">
        <v>0</v>
      </c>
      <c r="BH193" s="207"/>
      <c r="BI193" s="207"/>
      <c r="BJ193" s="207"/>
      <c r="BK193" s="207"/>
      <c r="BL193" s="208">
        <v>0</v>
      </c>
      <c r="BM193" s="209">
        <v>249.45</v>
      </c>
      <c r="BN193" s="209">
        <f t="shared" si="69"/>
        <v>0</v>
      </c>
      <c r="BO193" s="207"/>
      <c r="BP193" s="207"/>
      <c r="BQ193" s="207"/>
      <c r="BR193" s="207"/>
      <c r="BS193" s="207"/>
      <c r="BT193" s="207"/>
      <c r="BU193" s="207"/>
      <c r="BV193" s="207"/>
      <c r="BW193" s="207"/>
      <c r="BX193" s="207"/>
      <c r="BY193" s="207"/>
      <c r="BZ193" s="207"/>
      <c r="CA193" s="207"/>
      <c r="CB193" s="207"/>
      <c r="CC193" s="207"/>
      <c r="CD193" s="207"/>
      <c r="CE193" s="207"/>
      <c r="CF193" s="207">
        <v>0</v>
      </c>
      <c r="CG193" s="207"/>
      <c r="CH193" s="207"/>
      <c r="CI193" s="207"/>
      <c r="CJ193" s="207"/>
      <c r="CK193" s="207">
        <v>0</v>
      </c>
      <c r="CL193" s="209">
        <v>477.3</v>
      </c>
      <c r="CM193" s="209">
        <f t="shared" si="70"/>
        <v>0</v>
      </c>
      <c r="CN193" s="207"/>
      <c r="CO193" s="207"/>
      <c r="CP193" s="207"/>
      <c r="CQ193" s="207"/>
      <c r="CR193" s="207"/>
      <c r="CS193" s="207"/>
      <c r="CT193" s="207"/>
      <c r="CU193" s="207"/>
      <c r="CV193" s="207"/>
      <c r="CW193" s="207"/>
      <c r="CX193" s="207"/>
      <c r="CY193" s="207"/>
      <c r="CZ193" s="207"/>
      <c r="DA193" s="207"/>
      <c r="DB193" s="207"/>
      <c r="DC193" s="207"/>
      <c r="DD193" s="207"/>
      <c r="DE193" s="207">
        <v>0</v>
      </c>
      <c r="DF193" s="207"/>
      <c r="DG193" s="207"/>
      <c r="DH193" s="207"/>
      <c r="DI193" s="207"/>
      <c r="DJ193" s="207">
        <v>0</v>
      </c>
      <c r="DK193" s="209">
        <v>120.88</v>
      </c>
      <c r="DL193" s="209">
        <f t="shared" si="71"/>
        <v>0</v>
      </c>
      <c r="DM193" s="207"/>
      <c r="DN193" s="207"/>
      <c r="DO193" s="207"/>
      <c r="DP193" s="207"/>
      <c r="DQ193" s="207"/>
      <c r="DR193" s="207"/>
      <c r="DS193" s="207"/>
      <c r="DT193" s="207"/>
      <c r="DU193" s="207"/>
      <c r="DV193" s="207"/>
      <c r="DW193" s="207"/>
      <c r="DX193" s="207"/>
      <c r="DY193" s="207"/>
      <c r="DZ193" s="207"/>
      <c r="EA193" s="207"/>
      <c r="EB193" s="207"/>
      <c r="EC193" s="207"/>
      <c r="ED193" s="207">
        <v>0</v>
      </c>
      <c r="EE193" s="207"/>
      <c r="EF193" s="207"/>
      <c r="EG193" s="207"/>
      <c r="EH193" s="207"/>
      <c r="EI193" s="207">
        <v>0</v>
      </c>
      <c r="EJ193" s="209">
        <v>191.55</v>
      </c>
      <c r="EK193" s="209">
        <f t="shared" si="72"/>
        <v>0</v>
      </c>
      <c r="EL193" s="207"/>
      <c r="EM193" s="207"/>
      <c r="EN193" s="207"/>
      <c r="EO193" s="207"/>
      <c r="EP193" s="207"/>
      <c r="EQ193" s="207"/>
      <c r="ER193" s="207"/>
      <c r="ES193" s="207"/>
      <c r="ET193" s="207"/>
      <c r="EU193" s="207"/>
      <c r="EV193" s="207"/>
      <c r="EW193" s="207"/>
      <c r="EX193" s="207"/>
      <c r="EY193" s="207"/>
      <c r="EZ193" s="207"/>
      <c r="FA193" s="207"/>
      <c r="FB193" s="207"/>
      <c r="FC193" s="207">
        <v>0</v>
      </c>
      <c r="FD193" s="207">
        <v>0</v>
      </c>
      <c r="FE193" s="207"/>
      <c r="FF193" s="207"/>
      <c r="FG193" s="207" t="s">
        <v>5769</v>
      </c>
      <c r="FH193" s="207">
        <v>0</v>
      </c>
      <c r="FI193" s="209">
        <v>32.1</v>
      </c>
      <c r="FJ193" s="209">
        <f t="shared" si="73"/>
        <v>0</v>
      </c>
      <c r="FK193" s="207"/>
      <c r="FL193" s="207"/>
      <c r="FM193" s="207"/>
      <c r="FN193" s="207">
        <v>0</v>
      </c>
      <c r="FO193" s="207"/>
      <c r="FP193" s="207"/>
      <c r="FQ193" s="207"/>
      <c r="FR193" s="207"/>
      <c r="FS193" s="207">
        <v>0</v>
      </c>
      <c r="FT193" s="209">
        <v>25.68</v>
      </c>
      <c r="FU193" s="209">
        <f t="shared" si="74"/>
        <v>0</v>
      </c>
      <c r="FV193" s="207"/>
      <c r="FW193" s="207"/>
      <c r="FX193" s="207"/>
      <c r="FY193" s="207">
        <v>0</v>
      </c>
      <c r="FZ193" s="207"/>
      <c r="GA193" s="207"/>
      <c r="GB193" s="207"/>
      <c r="GC193" s="207"/>
      <c r="GD193" s="207">
        <v>0</v>
      </c>
      <c r="GE193" s="209">
        <v>56.12</v>
      </c>
      <c r="GF193" s="209">
        <f t="shared" si="75"/>
        <v>0</v>
      </c>
      <c r="GG193" s="207"/>
      <c r="GH193" s="207"/>
      <c r="GI193" s="207"/>
      <c r="GJ193" s="207"/>
      <c r="GK193" s="207"/>
      <c r="GL193" s="207"/>
      <c r="GM193" s="207"/>
      <c r="GN193" s="207"/>
      <c r="GO193" s="207"/>
      <c r="GP193" s="207"/>
      <c r="GQ193" s="207"/>
      <c r="GR193" s="207"/>
      <c r="GS193" s="207"/>
      <c r="GT193" s="207"/>
      <c r="GU193" s="207"/>
      <c r="GV193" s="207"/>
      <c r="GW193" s="207"/>
      <c r="GX193" s="207" t="s">
        <v>918</v>
      </c>
      <c r="GY193" s="207">
        <v>0</v>
      </c>
      <c r="GZ193" s="207" t="s">
        <v>918</v>
      </c>
      <c r="HA193" s="207">
        <v>0</v>
      </c>
      <c r="HB193" s="207">
        <v>0</v>
      </c>
      <c r="HC193" s="207">
        <v>0</v>
      </c>
      <c r="HD193" s="207">
        <f t="shared" si="86"/>
        <v>0</v>
      </c>
      <c r="HE193" s="207">
        <v>0</v>
      </c>
      <c r="HF193" s="207"/>
      <c r="HG193" s="207"/>
      <c r="HH193" s="207">
        <f t="shared" si="95"/>
        <v>0</v>
      </c>
      <c r="HI193" s="209">
        <v>2.73</v>
      </c>
      <c r="HJ193" s="209">
        <f t="shared" si="76"/>
        <v>0</v>
      </c>
      <c r="HK193" s="207">
        <v>0</v>
      </c>
      <c r="HL193" s="207"/>
      <c r="HM193" s="207">
        <f t="shared" si="96"/>
        <v>0</v>
      </c>
      <c r="HN193" s="209">
        <v>2.73</v>
      </c>
      <c r="HO193" s="209">
        <f t="shared" si="77"/>
        <v>0</v>
      </c>
      <c r="HP193" s="207">
        <v>0</v>
      </c>
      <c r="HQ193" s="207"/>
      <c r="HR193" s="207">
        <f t="shared" si="97"/>
        <v>0</v>
      </c>
      <c r="HS193" s="209">
        <v>2.73</v>
      </c>
      <c r="HT193" s="209">
        <f t="shared" si="78"/>
        <v>0</v>
      </c>
      <c r="HU193" s="207">
        <v>0</v>
      </c>
      <c r="HV193" s="207"/>
      <c r="HW193" s="207">
        <f t="shared" si="98"/>
        <v>0</v>
      </c>
      <c r="HX193" s="209">
        <v>2.73</v>
      </c>
      <c r="HY193" s="209">
        <f t="shared" si="79"/>
        <v>0</v>
      </c>
      <c r="HZ193" s="207">
        <v>0</v>
      </c>
      <c r="IA193" s="209">
        <v>3890.25</v>
      </c>
      <c r="IB193" s="209">
        <f t="shared" si="80"/>
        <v>0</v>
      </c>
      <c r="IC193" s="169"/>
      <c r="ID193" s="169"/>
      <c r="IE193" s="169"/>
      <c r="IF193" s="169"/>
      <c r="IG193" s="165"/>
      <c r="IH193" s="165"/>
      <c r="II193" s="234">
        <f t="shared" si="92"/>
        <v>0</v>
      </c>
      <c r="IJ193" s="234">
        <f t="shared" si="93"/>
        <v>0</v>
      </c>
      <c r="IK193" s="234">
        <f t="shared" si="94"/>
        <v>0</v>
      </c>
      <c r="IL193" s="210"/>
      <c r="IM193" s="211">
        <f t="shared" si="83"/>
        <v>0</v>
      </c>
      <c r="IN193" s="209">
        <v>7500</v>
      </c>
      <c r="IO193" s="212">
        <f t="shared" si="81"/>
        <v>0</v>
      </c>
      <c r="IP193" s="209">
        <f t="shared" si="84"/>
        <v>0</v>
      </c>
      <c r="IQ193" s="209">
        <v>10000</v>
      </c>
      <c r="IR193" s="212">
        <f t="shared" si="82"/>
        <v>0</v>
      </c>
      <c r="IS193" s="213" t="s">
        <v>5452</v>
      </c>
      <c r="IT193" s="294" t="s">
        <v>5770</v>
      </c>
      <c r="IV193" s="66">
        <v>85762</v>
      </c>
      <c r="IW193" s="66" t="s">
        <v>5771</v>
      </c>
    </row>
    <row r="194" spans="1:257" x14ac:dyDescent="0.4">
      <c r="A194" s="158">
        <f t="shared" si="87"/>
        <v>38</v>
      </c>
      <c r="B194" s="156" t="s">
        <v>35</v>
      </c>
      <c r="C194" s="156">
        <v>275</v>
      </c>
      <c r="D194" s="251">
        <v>20123</v>
      </c>
      <c r="E194" s="251">
        <v>21533</v>
      </c>
      <c r="F194" s="225" t="s">
        <v>5772</v>
      </c>
      <c r="G194" s="251">
        <v>8</v>
      </c>
      <c r="H194" s="156"/>
      <c r="I194" s="156" t="s">
        <v>2352</v>
      </c>
      <c r="J194" s="158" t="s">
        <v>2521</v>
      </c>
      <c r="K194" s="158"/>
      <c r="L194" s="158" t="s">
        <v>2523</v>
      </c>
      <c r="M194" s="158"/>
      <c r="N194" s="205">
        <v>55</v>
      </c>
      <c r="O194" s="158">
        <v>75</v>
      </c>
      <c r="P194" s="203" t="s">
        <v>5516</v>
      </c>
      <c r="Q194" s="158">
        <v>52</v>
      </c>
      <c r="R194" s="158"/>
      <c r="S194" s="158"/>
      <c r="T194" s="158"/>
      <c r="U194" s="158"/>
      <c r="V194" s="367"/>
      <c r="W194" s="366"/>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t="s">
        <v>5437</v>
      </c>
      <c r="AU194" s="205">
        <v>55</v>
      </c>
      <c r="AV194" s="205">
        <v>20</v>
      </c>
      <c r="AW194" s="205">
        <f t="shared" si="67"/>
        <v>75</v>
      </c>
      <c r="AX194" s="205" t="s">
        <v>5516</v>
      </c>
      <c r="AY194" s="226">
        <v>28</v>
      </c>
      <c r="AZ194" s="205">
        <v>24</v>
      </c>
      <c r="BA194" s="205">
        <f t="shared" si="68"/>
        <v>52</v>
      </c>
      <c r="BB194" s="205"/>
      <c r="BC194" s="207">
        <v>1.0000000000000001E-17</v>
      </c>
      <c r="BD194" s="207">
        <v>9.9999999999999997E-29</v>
      </c>
      <c r="BE194" s="207">
        <v>1.0000000000000001E-30</v>
      </c>
      <c r="BF194" s="207">
        <v>0</v>
      </c>
      <c r="BG194" s="207">
        <v>0</v>
      </c>
      <c r="BH194" s="207"/>
      <c r="BI194" s="207"/>
      <c r="BJ194" s="207"/>
      <c r="BK194" s="207"/>
      <c r="BL194" s="208">
        <v>0</v>
      </c>
      <c r="BM194" s="209">
        <v>249.45</v>
      </c>
      <c r="BN194" s="209">
        <f t="shared" si="69"/>
        <v>0</v>
      </c>
      <c r="BO194" s="207"/>
      <c r="BP194" s="207"/>
      <c r="BQ194" s="207"/>
      <c r="BR194" s="207"/>
      <c r="BS194" s="207"/>
      <c r="BT194" s="207"/>
      <c r="BU194" s="207"/>
      <c r="BV194" s="207"/>
      <c r="BW194" s="207"/>
      <c r="BX194" s="207"/>
      <c r="BY194" s="207"/>
      <c r="BZ194" s="207"/>
      <c r="CA194" s="207"/>
      <c r="CB194" s="207"/>
      <c r="CC194" s="207"/>
      <c r="CD194" s="207"/>
      <c r="CE194" s="207"/>
      <c r="CF194" s="207">
        <v>0</v>
      </c>
      <c r="CG194" s="207"/>
      <c r="CH194" s="207"/>
      <c r="CI194" s="207"/>
      <c r="CJ194" s="207"/>
      <c r="CK194" s="207">
        <v>0</v>
      </c>
      <c r="CL194" s="209">
        <v>477.3</v>
      </c>
      <c r="CM194" s="209">
        <f t="shared" si="70"/>
        <v>0</v>
      </c>
      <c r="CN194" s="207"/>
      <c r="CO194" s="207"/>
      <c r="CP194" s="207"/>
      <c r="CQ194" s="207"/>
      <c r="CR194" s="207"/>
      <c r="CS194" s="207"/>
      <c r="CT194" s="207"/>
      <c r="CU194" s="207"/>
      <c r="CV194" s="207"/>
      <c r="CW194" s="207"/>
      <c r="CX194" s="207"/>
      <c r="CY194" s="207"/>
      <c r="CZ194" s="207"/>
      <c r="DA194" s="207"/>
      <c r="DB194" s="207"/>
      <c r="DC194" s="207"/>
      <c r="DD194" s="207"/>
      <c r="DE194" s="207">
        <v>0</v>
      </c>
      <c r="DF194" s="207"/>
      <c r="DG194" s="207"/>
      <c r="DH194" s="207"/>
      <c r="DI194" s="207"/>
      <c r="DJ194" s="207">
        <v>0</v>
      </c>
      <c r="DK194" s="209">
        <v>120.88</v>
      </c>
      <c r="DL194" s="209">
        <f t="shared" si="71"/>
        <v>0</v>
      </c>
      <c r="DM194" s="207"/>
      <c r="DN194" s="207"/>
      <c r="DO194" s="207"/>
      <c r="DP194" s="207"/>
      <c r="DQ194" s="207"/>
      <c r="DR194" s="207"/>
      <c r="DS194" s="207"/>
      <c r="DT194" s="207"/>
      <c r="DU194" s="207"/>
      <c r="DV194" s="207"/>
      <c r="DW194" s="207"/>
      <c r="DX194" s="207"/>
      <c r="DY194" s="207"/>
      <c r="DZ194" s="207"/>
      <c r="EA194" s="207"/>
      <c r="EB194" s="207"/>
      <c r="EC194" s="207"/>
      <c r="ED194" s="207">
        <v>0</v>
      </c>
      <c r="EE194" s="207"/>
      <c r="EF194" s="207"/>
      <c r="EG194" s="207"/>
      <c r="EH194" s="207"/>
      <c r="EI194" s="207">
        <v>0</v>
      </c>
      <c r="EJ194" s="209">
        <v>191.55</v>
      </c>
      <c r="EK194" s="209">
        <f t="shared" si="72"/>
        <v>0</v>
      </c>
      <c r="EL194" s="207"/>
      <c r="EM194" s="207"/>
      <c r="EN194" s="207"/>
      <c r="EO194" s="207"/>
      <c r="EP194" s="207"/>
      <c r="EQ194" s="207"/>
      <c r="ER194" s="207"/>
      <c r="ES194" s="207"/>
      <c r="ET194" s="207"/>
      <c r="EU194" s="207"/>
      <c r="EV194" s="207"/>
      <c r="EW194" s="207"/>
      <c r="EX194" s="207"/>
      <c r="EY194" s="207"/>
      <c r="EZ194" s="207"/>
      <c r="FA194" s="207"/>
      <c r="FB194" s="207"/>
      <c r="FC194" s="207">
        <v>0</v>
      </c>
      <c r="FD194" s="207"/>
      <c r="FE194" s="207"/>
      <c r="FF194" s="207"/>
      <c r="FG194" s="207"/>
      <c r="FH194" s="207">
        <v>0</v>
      </c>
      <c r="FI194" s="209">
        <v>32.1</v>
      </c>
      <c r="FJ194" s="209">
        <f t="shared" si="73"/>
        <v>0</v>
      </c>
      <c r="FK194" s="207"/>
      <c r="FL194" s="207"/>
      <c r="FM194" s="207"/>
      <c r="FN194" s="207">
        <v>0</v>
      </c>
      <c r="FO194" s="207"/>
      <c r="FP194" s="207"/>
      <c r="FQ194" s="207"/>
      <c r="FR194" s="207"/>
      <c r="FS194" s="207">
        <v>0</v>
      </c>
      <c r="FT194" s="209">
        <v>25.68</v>
      </c>
      <c r="FU194" s="209">
        <f t="shared" si="74"/>
        <v>0</v>
      </c>
      <c r="FV194" s="207"/>
      <c r="FW194" s="207"/>
      <c r="FX194" s="207"/>
      <c r="FY194" s="207">
        <v>0</v>
      </c>
      <c r="FZ194" s="207"/>
      <c r="GA194" s="207"/>
      <c r="GB194" s="207"/>
      <c r="GC194" s="207"/>
      <c r="GD194" s="207">
        <v>0</v>
      </c>
      <c r="GE194" s="209">
        <v>56.12</v>
      </c>
      <c r="GF194" s="209">
        <f t="shared" si="75"/>
        <v>0</v>
      </c>
      <c r="GG194" s="207"/>
      <c r="GH194" s="207"/>
      <c r="GI194" s="207"/>
      <c r="GJ194" s="207"/>
      <c r="GK194" s="207"/>
      <c r="GL194" s="207"/>
      <c r="GM194" s="207"/>
      <c r="GN194" s="207"/>
      <c r="GO194" s="207"/>
      <c r="GP194" s="207"/>
      <c r="GQ194" s="207"/>
      <c r="GR194" s="207"/>
      <c r="GS194" s="207"/>
      <c r="GT194" s="207"/>
      <c r="GU194" s="207"/>
      <c r="GV194" s="207"/>
      <c r="GW194" s="207"/>
      <c r="GX194" s="207" t="s">
        <v>918</v>
      </c>
      <c r="GY194" s="207">
        <v>0</v>
      </c>
      <c r="GZ194" s="207" t="s">
        <v>918</v>
      </c>
      <c r="HA194" s="207">
        <v>0</v>
      </c>
      <c r="HB194" s="207">
        <v>0</v>
      </c>
      <c r="HC194" s="207">
        <v>0</v>
      </c>
      <c r="HD194" s="207">
        <f t="shared" si="86"/>
        <v>0</v>
      </c>
      <c r="HE194" s="207">
        <v>0</v>
      </c>
      <c r="HF194" s="207"/>
      <c r="HG194" s="207"/>
      <c r="HH194" s="207">
        <f t="shared" si="95"/>
        <v>0</v>
      </c>
      <c r="HI194" s="209">
        <v>2.73</v>
      </c>
      <c r="HJ194" s="209">
        <f t="shared" si="76"/>
        <v>0</v>
      </c>
      <c r="HK194" s="207">
        <v>0</v>
      </c>
      <c r="HL194" s="207"/>
      <c r="HM194" s="207">
        <f t="shared" si="96"/>
        <v>0</v>
      </c>
      <c r="HN194" s="209">
        <v>2.73</v>
      </c>
      <c r="HO194" s="209">
        <f t="shared" si="77"/>
        <v>0</v>
      </c>
      <c r="HP194" s="207">
        <v>0</v>
      </c>
      <c r="HQ194" s="207"/>
      <c r="HR194" s="207">
        <f t="shared" si="97"/>
        <v>0</v>
      </c>
      <c r="HS194" s="209">
        <v>2.73</v>
      </c>
      <c r="HT194" s="209">
        <f t="shared" si="78"/>
        <v>0</v>
      </c>
      <c r="HU194" s="207">
        <v>0</v>
      </c>
      <c r="HV194" s="207"/>
      <c r="HW194" s="207">
        <f t="shared" si="98"/>
        <v>0</v>
      </c>
      <c r="HX194" s="209">
        <v>2.73</v>
      </c>
      <c r="HY194" s="209">
        <f t="shared" si="79"/>
        <v>0</v>
      </c>
      <c r="HZ194" s="207">
        <v>0</v>
      </c>
      <c r="IA194" s="209">
        <v>3890.25</v>
      </c>
      <c r="IB194" s="209">
        <f t="shared" si="80"/>
        <v>0</v>
      </c>
      <c r="IC194" s="169"/>
      <c r="ID194" s="169"/>
      <c r="IE194" s="169"/>
      <c r="IF194" s="169"/>
      <c r="IG194" s="165"/>
      <c r="IH194" s="165"/>
      <c r="II194" s="234">
        <f t="shared" si="92"/>
        <v>0</v>
      </c>
      <c r="IJ194" s="234">
        <f t="shared" si="93"/>
        <v>0</v>
      </c>
      <c r="IK194" s="234">
        <f t="shared" si="94"/>
        <v>0</v>
      </c>
      <c r="IL194" s="210"/>
      <c r="IM194" s="211">
        <f t="shared" si="83"/>
        <v>0</v>
      </c>
      <c r="IN194" s="209">
        <v>7500</v>
      </c>
      <c r="IO194" s="212">
        <f t="shared" si="81"/>
        <v>0</v>
      </c>
      <c r="IP194" s="209">
        <f t="shared" si="84"/>
        <v>0</v>
      </c>
      <c r="IQ194" s="209">
        <v>10000</v>
      </c>
      <c r="IR194" s="212">
        <f t="shared" si="82"/>
        <v>0</v>
      </c>
      <c r="IS194" s="213" t="s">
        <v>5452</v>
      </c>
      <c r="IT194" s="291"/>
      <c r="IV194" s="66" t="s">
        <v>5773</v>
      </c>
      <c r="IW194" s="66" t="s">
        <v>5774</v>
      </c>
    </row>
    <row r="195" spans="1:257" x14ac:dyDescent="0.4">
      <c r="A195" s="158">
        <f t="shared" si="87"/>
        <v>39</v>
      </c>
      <c r="B195" s="156" t="s">
        <v>35</v>
      </c>
      <c r="C195" s="231">
        <v>281</v>
      </c>
      <c r="D195" s="371">
        <v>19812</v>
      </c>
      <c r="E195" s="251">
        <v>21601</v>
      </c>
      <c r="F195" s="225" t="s">
        <v>5775</v>
      </c>
      <c r="G195" s="251">
        <v>8</v>
      </c>
      <c r="H195" s="156"/>
      <c r="I195" s="156" t="s">
        <v>2352</v>
      </c>
      <c r="J195" s="158" t="s">
        <v>2546</v>
      </c>
      <c r="K195" s="158"/>
      <c r="L195" s="158" t="s">
        <v>862</v>
      </c>
      <c r="M195" s="158"/>
      <c r="N195" s="205">
        <v>35</v>
      </c>
      <c r="O195" s="158">
        <v>55</v>
      </c>
      <c r="P195" s="203" t="s">
        <v>5368</v>
      </c>
      <c r="Q195" s="158">
        <v>52</v>
      </c>
      <c r="R195" s="158"/>
      <c r="S195" s="158"/>
      <c r="T195" s="158"/>
      <c r="U195" s="158"/>
      <c r="V195" s="367"/>
      <c r="W195" s="366"/>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t="s">
        <v>5369</v>
      </c>
      <c r="AU195" s="205">
        <v>35</v>
      </c>
      <c r="AV195" s="205">
        <v>20</v>
      </c>
      <c r="AW195" s="205">
        <f t="shared" si="67"/>
        <v>55</v>
      </c>
      <c r="AX195" s="205" t="s">
        <v>5368</v>
      </c>
      <c r="AY195" s="226">
        <v>28</v>
      </c>
      <c r="AZ195" s="205">
        <v>24</v>
      </c>
      <c r="BA195" s="205">
        <f t="shared" si="68"/>
        <v>52</v>
      </c>
      <c r="BB195" s="205"/>
      <c r="BC195" s="207">
        <v>1.0000000000000001E-17</v>
      </c>
      <c r="BD195" s="207">
        <v>9.9999999999999997E-29</v>
      </c>
      <c r="BE195" s="207">
        <v>1.0000000000000001E-30</v>
      </c>
      <c r="BF195" s="207">
        <v>0</v>
      </c>
      <c r="BG195" s="207">
        <v>0</v>
      </c>
      <c r="BH195" s="207"/>
      <c r="BI195" s="207"/>
      <c r="BJ195" s="207"/>
      <c r="BK195" s="207"/>
      <c r="BL195" s="208">
        <v>0</v>
      </c>
      <c r="BM195" s="209">
        <v>249.45</v>
      </c>
      <c r="BN195" s="209">
        <f t="shared" si="69"/>
        <v>0</v>
      </c>
      <c r="BO195" s="207"/>
      <c r="BP195" s="207"/>
      <c r="BQ195" s="207"/>
      <c r="BR195" s="207"/>
      <c r="BS195" s="207"/>
      <c r="BT195" s="207"/>
      <c r="BU195" s="207"/>
      <c r="BV195" s="207"/>
      <c r="BW195" s="207"/>
      <c r="BX195" s="207"/>
      <c r="BY195" s="207"/>
      <c r="BZ195" s="207"/>
      <c r="CA195" s="207"/>
      <c r="CB195" s="207"/>
      <c r="CC195" s="207"/>
      <c r="CD195" s="207"/>
      <c r="CE195" s="207"/>
      <c r="CF195" s="207">
        <v>0</v>
      </c>
      <c r="CG195" s="207"/>
      <c r="CH195" s="207"/>
      <c r="CI195" s="207"/>
      <c r="CJ195" s="207"/>
      <c r="CK195" s="207">
        <v>0</v>
      </c>
      <c r="CL195" s="209">
        <v>477.3</v>
      </c>
      <c r="CM195" s="209">
        <f t="shared" si="70"/>
        <v>0</v>
      </c>
      <c r="CN195" s="207"/>
      <c r="CO195" s="207"/>
      <c r="CP195" s="207"/>
      <c r="CQ195" s="207"/>
      <c r="CR195" s="207"/>
      <c r="CS195" s="207"/>
      <c r="CT195" s="207"/>
      <c r="CU195" s="207"/>
      <c r="CV195" s="207"/>
      <c r="CW195" s="207"/>
      <c r="CX195" s="207"/>
      <c r="CY195" s="207"/>
      <c r="CZ195" s="207"/>
      <c r="DA195" s="207"/>
      <c r="DB195" s="207"/>
      <c r="DC195" s="207"/>
      <c r="DD195" s="207"/>
      <c r="DE195" s="207">
        <v>0</v>
      </c>
      <c r="DF195" s="207"/>
      <c r="DG195" s="207"/>
      <c r="DH195" s="207"/>
      <c r="DI195" s="207"/>
      <c r="DJ195" s="207">
        <v>0</v>
      </c>
      <c r="DK195" s="209">
        <v>120.88</v>
      </c>
      <c r="DL195" s="209">
        <f t="shared" si="71"/>
        <v>0</v>
      </c>
      <c r="DM195" s="207"/>
      <c r="DN195" s="207"/>
      <c r="DO195" s="207"/>
      <c r="DP195" s="207"/>
      <c r="DQ195" s="207"/>
      <c r="DR195" s="207"/>
      <c r="DS195" s="207"/>
      <c r="DT195" s="207"/>
      <c r="DU195" s="207"/>
      <c r="DV195" s="207"/>
      <c r="DW195" s="207"/>
      <c r="DX195" s="207"/>
      <c r="DY195" s="207"/>
      <c r="DZ195" s="207"/>
      <c r="EA195" s="207"/>
      <c r="EB195" s="207"/>
      <c r="EC195" s="207"/>
      <c r="ED195" s="207">
        <v>0</v>
      </c>
      <c r="EE195" s="207"/>
      <c r="EF195" s="207"/>
      <c r="EG195" s="207"/>
      <c r="EH195" s="207"/>
      <c r="EI195" s="207">
        <v>0</v>
      </c>
      <c r="EJ195" s="209">
        <v>191.55</v>
      </c>
      <c r="EK195" s="209">
        <f t="shared" si="72"/>
        <v>0</v>
      </c>
      <c r="EL195" s="207"/>
      <c r="EM195" s="207"/>
      <c r="EN195" s="207"/>
      <c r="EO195" s="207"/>
      <c r="EP195" s="207"/>
      <c r="EQ195" s="207"/>
      <c r="ER195" s="207"/>
      <c r="ES195" s="207"/>
      <c r="ET195" s="207"/>
      <c r="EU195" s="207"/>
      <c r="EV195" s="207"/>
      <c r="EW195" s="207"/>
      <c r="EX195" s="207"/>
      <c r="EY195" s="207"/>
      <c r="EZ195" s="207"/>
      <c r="FA195" s="207"/>
      <c r="FB195" s="207"/>
      <c r="FC195" s="207">
        <v>0</v>
      </c>
      <c r="FD195" s="207"/>
      <c r="FE195" s="207"/>
      <c r="FF195" s="207"/>
      <c r="FG195" s="207"/>
      <c r="FH195" s="207">
        <v>0</v>
      </c>
      <c r="FI195" s="209">
        <v>32.1</v>
      </c>
      <c r="FJ195" s="209">
        <f t="shared" si="73"/>
        <v>0</v>
      </c>
      <c r="FK195" s="207"/>
      <c r="FL195" s="207"/>
      <c r="FM195" s="207"/>
      <c r="FN195" s="207">
        <v>0</v>
      </c>
      <c r="FO195" s="207"/>
      <c r="FP195" s="207"/>
      <c r="FQ195" s="207"/>
      <c r="FR195" s="207"/>
      <c r="FS195" s="207">
        <v>0</v>
      </c>
      <c r="FT195" s="209">
        <v>25.68</v>
      </c>
      <c r="FU195" s="209">
        <f t="shared" si="74"/>
        <v>0</v>
      </c>
      <c r="FV195" s="207"/>
      <c r="FW195" s="207"/>
      <c r="FX195" s="207"/>
      <c r="FY195" s="207">
        <v>0</v>
      </c>
      <c r="FZ195" s="207"/>
      <c r="GA195" s="207"/>
      <c r="GB195" s="207"/>
      <c r="GC195" s="207"/>
      <c r="GD195" s="207">
        <v>0</v>
      </c>
      <c r="GE195" s="209">
        <v>56.12</v>
      </c>
      <c r="GF195" s="209">
        <f t="shared" si="75"/>
        <v>0</v>
      </c>
      <c r="GG195" s="207"/>
      <c r="GH195" s="207"/>
      <c r="GI195" s="207"/>
      <c r="GJ195" s="207"/>
      <c r="GK195" s="207"/>
      <c r="GL195" s="207"/>
      <c r="GM195" s="207"/>
      <c r="GN195" s="207"/>
      <c r="GO195" s="207"/>
      <c r="GP195" s="207"/>
      <c r="GQ195" s="207"/>
      <c r="GR195" s="207"/>
      <c r="GS195" s="207"/>
      <c r="GT195" s="207"/>
      <c r="GU195" s="207"/>
      <c r="GV195" s="207"/>
      <c r="GW195" s="207"/>
      <c r="GX195" s="207" t="s">
        <v>918</v>
      </c>
      <c r="GY195" s="207">
        <v>0</v>
      </c>
      <c r="GZ195" s="207" t="s">
        <v>918</v>
      </c>
      <c r="HA195" s="207">
        <v>0</v>
      </c>
      <c r="HB195" s="207">
        <v>0</v>
      </c>
      <c r="HC195" s="207">
        <v>0</v>
      </c>
      <c r="HD195" s="207">
        <f t="shared" si="86"/>
        <v>0</v>
      </c>
      <c r="HE195" s="207">
        <v>0</v>
      </c>
      <c r="HF195" s="207"/>
      <c r="HG195" s="207"/>
      <c r="HH195" s="207">
        <f t="shared" si="95"/>
        <v>0</v>
      </c>
      <c r="HI195" s="209">
        <v>2.73</v>
      </c>
      <c r="HJ195" s="209">
        <f t="shared" si="76"/>
        <v>0</v>
      </c>
      <c r="HK195" s="207">
        <v>0</v>
      </c>
      <c r="HL195" s="207"/>
      <c r="HM195" s="207">
        <f t="shared" si="96"/>
        <v>0</v>
      </c>
      <c r="HN195" s="209">
        <v>2.73</v>
      </c>
      <c r="HO195" s="209">
        <f t="shared" si="77"/>
        <v>0</v>
      </c>
      <c r="HP195" s="207">
        <v>0</v>
      </c>
      <c r="HQ195" s="207"/>
      <c r="HR195" s="207">
        <f t="shared" si="97"/>
        <v>0</v>
      </c>
      <c r="HS195" s="209">
        <v>2.73</v>
      </c>
      <c r="HT195" s="209">
        <f t="shared" si="78"/>
        <v>0</v>
      </c>
      <c r="HU195" s="207">
        <v>0</v>
      </c>
      <c r="HV195" s="207"/>
      <c r="HW195" s="207">
        <f t="shared" si="98"/>
        <v>0</v>
      </c>
      <c r="HX195" s="209">
        <v>2.73</v>
      </c>
      <c r="HY195" s="209">
        <f t="shared" si="79"/>
        <v>0</v>
      </c>
      <c r="HZ195" s="207">
        <v>0</v>
      </c>
      <c r="IA195" s="209">
        <v>3890.25</v>
      </c>
      <c r="IB195" s="209">
        <f t="shared" si="80"/>
        <v>0</v>
      </c>
      <c r="IC195" s="169"/>
      <c r="ID195" s="169"/>
      <c r="IE195" s="169"/>
      <c r="IF195" s="169"/>
      <c r="IG195" s="165"/>
      <c r="IH195" s="165"/>
      <c r="II195" s="234">
        <f t="shared" si="92"/>
        <v>0</v>
      </c>
      <c r="IJ195" s="234">
        <f t="shared" si="93"/>
        <v>0</v>
      </c>
      <c r="IK195" s="234">
        <f t="shared" si="94"/>
        <v>0</v>
      </c>
      <c r="IL195" s="210"/>
      <c r="IM195" s="211">
        <f t="shared" si="83"/>
        <v>0</v>
      </c>
      <c r="IN195" s="209">
        <v>7500</v>
      </c>
      <c r="IO195" s="212">
        <f t="shared" si="81"/>
        <v>0</v>
      </c>
      <c r="IP195" s="209">
        <f t="shared" si="84"/>
        <v>0</v>
      </c>
      <c r="IQ195" s="209">
        <v>10000</v>
      </c>
      <c r="IR195" s="212">
        <f t="shared" si="82"/>
        <v>0</v>
      </c>
      <c r="IS195" s="213" t="s">
        <v>5452</v>
      </c>
      <c r="IT195" s="291"/>
      <c r="IV195" s="66" t="s">
        <v>5776</v>
      </c>
      <c r="IW195" s="66" t="s">
        <v>5777</v>
      </c>
    </row>
    <row r="196" spans="1:257" x14ac:dyDescent="0.4">
      <c r="A196" s="158">
        <f t="shared" si="87"/>
        <v>40</v>
      </c>
      <c r="B196" s="156" t="s">
        <v>35</v>
      </c>
      <c r="C196" s="219">
        <v>38</v>
      </c>
      <c r="D196" s="370">
        <v>85076</v>
      </c>
      <c r="E196" s="376">
        <v>11399</v>
      </c>
      <c r="F196" s="225" t="s">
        <v>5778</v>
      </c>
      <c r="G196" s="251">
        <v>2</v>
      </c>
      <c r="H196" s="156"/>
      <c r="I196" s="156" t="s">
        <v>377</v>
      </c>
      <c r="J196" s="158" t="s">
        <v>396</v>
      </c>
      <c r="K196" s="158"/>
      <c r="L196" s="158" t="s">
        <v>396</v>
      </c>
      <c r="M196" s="158"/>
      <c r="N196" s="205">
        <v>50</v>
      </c>
      <c r="O196" s="158">
        <v>70</v>
      </c>
      <c r="P196" s="203" t="s">
        <v>5779</v>
      </c>
      <c r="Q196" s="158">
        <v>62</v>
      </c>
      <c r="R196" s="158"/>
      <c r="S196" s="158"/>
      <c r="T196" s="158"/>
      <c r="U196" s="158"/>
      <c r="V196" s="367"/>
      <c r="W196" s="366"/>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t="s">
        <v>5654</v>
      </c>
      <c r="AU196" s="205">
        <v>50</v>
      </c>
      <c r="AV196" s="205">
        <v>20</v>
      </c>
      <c r="AW196" s="205">
        <f t="shared" si="67"/>
        <v>70</v>
      </c>
      <c r="AX196" s="205" t="s">
        <v>5779</v>
      </c>
      <c r="AY196" s="226">
        <v>38</v>
      </c>
      <c r="AZ196" s="205">
        <v>24</v>
      </c>
      <c r="BA196" s="205">
        <f t="shared" si="68"/>
        <v>62</v>
      </c>
      <c r="BB196" s="205"/>
      <c r="BC196" s="207">
        <v>1.0000000000000001E-17</v>
      </c>
      <c r="BD196" s="207">
        <v>9.9999999999999997E-29</v>
      </c>
      <c r="BE196" s="207">
        <v>1.0000000000000001E-30</v>
      </c>
      <c r="BF196" s="207">
        <v>4</v>
      </c>
      <c r="BG196" s="207">
        <v>1.0000000000000001E-17</v>
      </c>
      <c r="BH196" s="207"/>
      <c r="BI196" s="207"/>
      <c r="BJ196" s="207"/>
      <c r="BK196" s="207"/>
      <c r="BL196" s="208">
        <v>0</v>
      </c>
      <c r="BM196" s="209">
        <v>249.45</v>
      </c>
      <c r="BN196" s="209">
        <f t="shared" si="69"/>
        <v>0</v>
      </c>
      <c r="BO196" s="207"/>
      <c r="BP196" s="207"/>
      <c r="BQ196" s="207"/>
      <c r="BR196" s="207"/>
      <c r="BS196" s="207"/>
      <c r="BT196" s="207"/>
      <c r="BU196" s="207"/>
      <c r="BV196" s="207"/>
      <c r="BW196" s="207"/>
      <c r="BX196" s="207"/>
      <c r="BY196" s="207"/>
      <c r="BZ196" s="207"/>
      <c r="CA196" s="207"/>
      <c r="CB196" s="207"/>
      <c r="CC196" s="207"/>
      <c r="CD196" s="207"/>
      <c r="CE196" s="207"/>
      <c r="CF196" s="207">
        <v>1.0000000000000001E-17</v>
      </c>
      <c r="CG196" s="207"/>
      <c r="CH196" s="207"/>
      <c r="CI196" s="207"/>
      <c r="CJ196" s="207"/>
      <c r="CK196" s="207">
        <v>0</v>
      </c>
      <c r="CL196" s="209">
        <v>477.3</v>
      </c>
      <c r="CM196" s="209">
        <f t="shared" si="70"/>
        <v>0</v>
      </c>
      <c r="CN196" s="207"/>
      <c r="CO196" s="207"/>
      <c r="CP196" s="207"/>
      <c r="CQ196" s="207"/>
      <c r="CR196" s="207"/>
      <c r="CS196" s="207"/>
      <c r="CT196" s="207"/>
      <c r="CU196" s="207"/>
      <c r="CV196" s="207"/>
      <c r="CW196" s="207"/>
      <c r="CX196" s="207"/>
      <c r="CY196" s="207"/>
      <c r="CZ196" s="207"/>
      <c r="DA196" s="207"/>
      <c r="DB196" s="207"/>
      <c r="DC196" s="207"/>
      <c r="DD196" s="207"/>
      <c r="DE196" s="207">
        <v>1</v>
      </c>
      <c r="DF196" s="207"/>
      <c r="DG196" s="207"/>
      <c r="DH196" s="207"/>
      <c r="DI196" s="207" t="s">
        <v>5707</v>
      </c>
      <c r="DJ196" s="207">
        <f>AW196</f>
        <v>70</v>
      </c>
      <c r="DK196" s="209">
        <v>120.88</v>
      </c>
      <c r="DL196" s="209">
        <f t="shared" si="71"/>
        <v>8461.6</v>
      </c>
      <c r="DM196" s="207"/>
      <c r="DN196" s="207"/>
      <c r="DO196" s="207"/>
      <c r="DP196" s="207"/>
      <c r="DQ196" s="207"/>
      <c r="DR196" s="207"/>
      <c r="DS196" s="207"/>
      <c r="DT196" s="207"/>
      <c r="DU196" s="207"/>
      <c r="DV196" s="207"/>
      <c r="DW196" s="207"/>
      <c r="DX196" s="207"/>
      <c r="DY196" s="207" t="s">
        <v>4980</v>
      </c>
      <c r="DZ196" s="207">
        <f>+DJ196</f>
        <v>70</v>
      </c>
      <c r="EA196" s="207"/>
      <c r="EB196" s="207"/>
      <c r="EC196" s="207"/>
      <c r="ED196" s="207">
        <v>1.0000000000000001E-17</v>
      </c>
      <c r="EE196" s="207"/>
      <c r="EF196" s="207"/>
      <c r="EG196" s="207"/>
      <c r="EH196" s="207"/>
      <c r="EI196" s="207">
        <v>0</v>
      </c>
      <c r="EJ196" s="209">
        <v>191.55</v>
      </c>
      <c r="EK196" s="209">
        <f t="shared" si="72"/>
        <v>0</v>
      </c>
      <c r="EL196" s="207"/>
      <c r="EM196" s="207"/>
      <c r="EN196" s="207"/>
      <c r="EO196" s="207"/>
      <c r="EP196" s="207"/>
      <c r="EQ196" s="207"/>
      <c r="ER196" s="207"/>
      <c r="ES196" s="207"/>
      <c r="ET196" s="207"/>
      <c r="EU196" s="207"/>
      <c r="EV196" s="207"/>
      <c r="EW196" s="207"/>
      <c r="EX196" s="207"/>
      <c r="EY196" s="207"/>
      <c r="EZ196" s="207"/>
      <c r="FA196" s="207"/>
      <c r="FB196" s="207"/>
      <c r="FC196" s="207">
        <v>1.0000000000000001E-17</v>
      </c>
      <c r="FD196" s="207">
        <v>1</v>
      </c>
      <c r="FE196" s="207"/>
      <c r="FF196" s="207"/>
      <c r="FG196" s="207" t="s">
        <v>5780</v>
      </c>
      <c r="FH196" s="207">
        <f>AW196</f>
        <v>70</v>
      </c>
      <c r="FI196" s="209">
        <v>32.1</v>
      </c>
      <c r="FJ196" s="209">
        <f t="shared" si="73"/>
        <v>2247</v>
      </c>
      <c r="FK196" s="207"/>
      <c r="FL196" s="207"/>
      <c r="FM196" s="207"/>
      <c r="FN196" s="207">
        <v>1.0000000000000001E-17</v>
      </c>
      <c r="FO196" s="207"/>
      <c r="FP196" s="207"/>
      <c r="FQ196" s="207"/>
      <c r="FR196" s="207"/>
      <c r="FS196" s="207">
        <v>0</v>
      </c>
      <c r="FT196" s="209">
        <v>25.68</v>
      </c>
      <c r="FU196" s="209">
        <f t="shared" si="74"/>
        <v>0</v>
      </c>
      <c r="FV196" s="207"/>
      <c r="FW196" s="207"/>
      <c r="FX196" s="207"/>
      <c r="FY196" s="207">
        <v>1.0000000000000001E-17</v>
      </c>
      <c r="FZ196" s="207"/>
      <c r="GA196" s="207"/>
      <c r="GB196" s="207"/>
      <c r="GC196" s="207"/>
      <c r="GD196" s="207">
        <v>0</v>
      </c>
      <c r="GE196" s="209">
        <v>56.12</v>
      </c>
      <c r="GF196" s="209">
        <f t="shared" si="75"/>
        <v>0</v>
      </c>
      <c r="GG196" s="207"/>
      <c r="GH196" s="207"/>
      <c r="GI196" s="207"/>
      <c r="GJ196" s="207"/>
      <c r="GK196" s="207"/>
      <c r="GL196" s="207"/>
      <c r="GM196" s="207"/>
      <c r="GN196" s="207"/>
      <c r="GO196" s="207"/>
      <c r="GP196" s="207"/>
      <c r="GQ196" s="207"/>
      <c r="GR196" s="207"/>
      <c r="GS196" s="207"/>
      <c r="GT196" s="207"/>
      <c r="GU196" s="207"/>
      <c r="GV196" s="207"/>
      <c r="GW196" s="207"/>
      <c r="GX196" s="207" t="s">
        <v>918</v>
      </c>
      <c r="GY196" s="207">
        <v>0</v>
      </c>
      <c r="GZ196" s="207" t="s">
        <v>918</v>
      </c>
      <c r="HA196" s="207">
        <v>0</v>
      </c>
      <c r="HB196" s="207">
        <v>0</v>
      </c>
      <c r="HC196" s="229">
        <v>1</v>
      </c>
      <c r="HD196" s="207">
        <f t="shared" si="86"/>
        <v>800</v>
      </c>
      <c r="HE196" s="207">
        <v>0</v>
      </c>
      <c r="HF196" s="207"/>
      <c r="HG196" s="207"/>
      <c r="HH196" s="207">
        <f t="shared" si="95"/>
        <v>0</v>
      </c>
      <c r="HI196" s="209">
        <v>2.73</v>
      </c>
      <c r="HJ196" s="209">
        <f t="shared" si="76"/>
        <v>0</v>
      </c>
      <c r="HK196" s="207">
        <v>1</v>
      </c>
      <c r="HL196" s="207"/>
      <c r="HM196" s="207">
        <f t="shared" si="96"/>
        <v>400</v>
      </c>
      <c r="HN196" s="209">
        <v>2.73</v>
      </c>
      <c r="HO196" s="209">
        <f t="shared" si="77"/>
        <v>1092</v>
      </c>
      <c r="HP196" s="207">
        <v>1</v>
      </c>
      <c r="HQ196" s="207"/>
      <c r="HR196" s="207">
        <f t="shared" si="97"/>
        <v>400</v>
      </c>
      <c r="HS196" s="209">
        <v>2.73</v>
      </c>
      <c r="HT196" s="209">
        <f t="shared" si="78"/>
        <v>1092</v>
      </c>
      <c r="HU196" s="207">
        <v>0</v>
      </c>
      <c r="HV196" s="207"/>
      <c r="HW196" s="207">
        <f t="shared" si="98"/>
        <v>0</v>
      </c>
      <c r="HX196" s="209">
        <v>2.73</v>
      </c>
      <c r="HY196" s="209">
        <f t="shared" si="79"/>
        <v>0</v>
      </c>
      <c r="HZ196" s="207">
        <v>1</v>
      </c>
      <c r="IA196" s="209">
        <v>3890.25</v>
      </c>
      <c r="IB196" s="209">
        <f t="shared" si="80"/>
        <v>3890.25</v>
      </c>
      <c r="IC196" s="169">
        <v>40</v>
      </c>
      <c r="ID196" s="169">
        <v>2</v>
      </c>
      <c r="IE196" s="169">
        <f>IC196-(0.5*AX196)-ID196</f>
        <v>17.149999999999999</v>
      </c>
      <c r="IF196" s="169" t="str">
        <f>IF(IE196&gt;0,"IN ROW","OUT OF ROW")</f>
        <v>IN ROW</v>
      </c>
      <c r="IG196" s="165">
        <v>2</v>
      </c>
      <c r="IH196" s="165"/>
      <c r="II196" s="235">
        <f t="shared" si="92"/>
        <v>1</v>
      </c>
      <c r="IJ196" s="235">
        <f t="shared" si="93"/>
        <v>1</v>
      </c>
      <c r="IK196" s="235">
        <f t="shared" si="94"/>
        <v>2</v>
      </c>
      <c r="IL196" s="210"/>
      <c r="IM196" s="211">
        <f t="shared" si="83"/>
        <v>10708.6</v>
      </c>
      <c r="IN196" s="209">
        <v>7500</v>
      </c>
      <c r="IO196" s="212">
        <f t="shared" si="81"/>
        <v>2</v>
      </c>
      <c r="IP196" s="209">
        <f t="shared" si="84"/>
        <v>6074.25</v>
      </c>
      <c r="IQ196" s="209">
        <v>10000</v>
      </c>
      <c r="IR196" s="212">
        <f t="shared" si="82"/>
        <v>1</v>
      </c>
      <c r="IS196" s="213" t="s">
        <v>5641</v>
      </c>
      <c r="IT196" s="291"/>
      <c r="IV196" s="66" t="s">
        <v>5781</v>
      </c>
      <c r="IW196" s="66" t="s">
        <v>5782</v>
      </c>
    </row>
    <row r="197" spans="1:257" x14ac:dyDescent="0.4">
      <c r="A197" s="158">
        <f t="shared" si="87"/>
        <v>41</v>
      </c>
      <c r="B197" s="156" t="s">
        <v>35</v>
      </c>
      <c r="C197" s="156">
        <v>283</v>
      </c>
      <c r="D197" s="251">
        <v>20151</v>
      </c>
      <c r="E197" s="251">
        <v>21662</v>
      </c>
      <c r="F197" s="225" t="s">
        <v>5783</v>
      </c>
      <c r="G197" s="251">
        <v>8</v>
      </c>
      <c r="H197" s="156"/>
      <c r="I197" s="156" t="s">
        <v>2352</v>
      </c>
      <c r="J197" s="158" t="s">
        <v>2561</v>
      </c>
      <c r="K197" s="158"/>
      <c r="L197" s="158" t="s">
        <v>2405</v>
      </c>
      <c r="M197" s="158"/>
      <c r="N197" s="205">
        <v>85</v>
      </c>
      <c r="O197" s="158">
        <v>105</v>
      </c>
      <c r="P197" s="203" t="s">
        <v>5240</v>
      </c>
      <c r="Q197" s="158">
        <v>56</v>
      </c>
      <c r="R197" s="158"/>
      <c r="S197" s="158"/>
      <c r="T197" s="158"/>
      <c r="U197" s="158"/>
      <c r="V197" s="367"/>
      <c r="W197" s="366"/>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t="s">
        <v>5225</v>
      </c>
      <c r="AU197" s="205">
        <v>85</v>
      </c>
      <c r="AV197" s="205">
        <v>20</v>
      </c>
      <c r="AW197" s="205">
        <f t="shared" si="67"/>
        <v>105</v>
      </c>
      <c r="AX197" s="205" t="s">
        <v>5240</v>
      </c>
      <c r="AY197" s="226">
        <v>32</v>
      </c>
      <c r="AZ197" s="205">
        <v>24</v>
      </c>
      <c r="BA197" s="205">
        <f t="shared" si="68"/>
        <v>56</v>
      </c>
      <c r="BB197" s="205"/>
      <c r="BC197" s="207">
        <v>1.0000000000000001E-17</v>
      </c>
      <c r="BD197" s="207">
        <v>9.9999999999999997E-29</v>
      </c>
      <c r="BE197" s="207">
        <v>1.0000000000000001E-30</v>
      </c>
      <c r="BF197" s="207">
        <v>0</v>
      </c>
      <c r="BG197" s="207">
        <v>0</v>
      </c>
      <c r="BH197" s="207"/>
      <c r="BI197" s="207"/>
      <c r="BJ197" s="207"/>
      <c r="BK197" s="207"/>
      <c r="BL197" s="208">
        <v>0</v>
      </c>
      <c r="BM197" s="209">
        <v>249.45</v>
      </c>
      <c r="BN197" s="209">
        <f t="shared" si="69"/>
        <v>0</v>
      </c>
      <c r="BO197" s="207"/>
      <c r="BP197" s="207"/>
      <c r="BQ197" s="207"/>
      <c r="BR197" s="207"/>
      <c r="BS197" s="207"/>
      <c r="BT197" s="207"/>
      <c r="BU197" s="207"/>
      <c r="BV197" s="207"/>
      <c r="BW197" s="207"/>
      <c r="BX197" s="207"/>
      <c r="BY197" s="207"/>
      <c r="BZ197" s="207"/>
      <c r="CA197" s="207"/>
      <c r="CB197" s="207"/>
      <c r="CC197" s="207"/>
      <c r="CD197" s="207"/>
      <c r="CE197" s="207"/>
      <c r="CF197" s="207">
        <v>0</v>
      </c>
      <c r="CG197" s="207"/>
      <c r="CH197" s="207"/>
      <c r="CI197" s="207"/>
      <c r="CJ197" s="207"/>
      <c r="CK197" s="207">
        <v>0</v>
      </c>
      <c r="CL197" s="209">
        <v>477.3</v>
      </c>
      <c r="CM197" s="209">
        <f t="shared" si="70"/>
        <v>0</v>
      </c>
      <c r="CN197" s="207"/>
      <c r="CO197" s="207"/>
      <c r="CP197" s="207"/>
      <c r="CQ197" s="207"/>
      <c r="CR197" s="207"/>
      <c r="CS197" s="207"/>
      <c r="CT197" s="207"/>
      <c r="CU197" s="207"/>
      <c r="CV197" s="207"/>
      <c r="CW197" s="207"/>
      <c r="CX197" s="207"/>
      <c r="CY197" s="207"/>
      <c r="CZ197" s="207"/>
      <c r="DA197" s="207"/>
      <c r="DB197" s="207"/>
      <c r="DC197" s="207"/>
      <c r="DD197" s="207"/>
      <c r="DE197" s="207">
        <v>0</v>
      </c>
      <c r="DF197" s="207"/>
      <c r="DG197" s="207"/>
      <c r="DH197" s="207"/>
      <c r="DI197" s="207"/>
      <c r="DJ197" s="207">
        <v>0</v>
      </c>
      <c r="DK197" s="209">
        <v>120.88</v>
      </c>
      <c r="DL197" s="209">
        <f t="shared" si="71"/>
        <v>0</v>
      </c>
      <c r="DM197" s="207"/>
      <c r="DN197" s="207"/>
      <c r="DO197" s="207"/>
      <c r="DP197" s="207"/>
      <c r="DQ197" s="207"/>
      <c r="DR197" s="207"/>
      <c r="DS197" s="207"/>
      <c r="DT197" s="207"/>
      <c r="DU197" s="207"/>
      <c r="DV197" s="207"/>
      <c r="DW197" s="207"/>
      <c r="DX197" s="207"/>
      <c r="DY197" s="207"/>
      <c r="DZ197" s="207"/>
      <c r="EA197" s="207"/>
      <c r="EB197" s="207"/>
      <c r="EC197" s="207"/>
      <c r="ED197" s="207">
        <v>0</v>
      </c>
      <c r="EE197" s="207"/>
      <c r="EF197" s="207"/>
      <c r="EG197" s="207"/>
      <c r="EH197" s="207"/>
      <c r="EI197" s="207">
        <v>0</v>
      </c>
      <c r="EJ197" s="209">
        <v>191.55</v>
      </c>
      <c r="EK197" s="209">
        <f t="shared" si="72"/>
        <v>0</v>
      </c>
      <c r="EL197" s="207"/>
      <c r="EM197" s="207"/>
      <c r="EN197" s="207"/>
      <c r="EO197" s="207"/>
      <c r="EP197" s="207"/>
      <c r="EQ197" s="207"/>
      <c r="ER197" s="207"/>
      <c r="ES197" s="207"/>
      <c r="ET197" s="207"/>
      <c r="EU197" s="207"/>
      <c r="EV197" s="207"/>
      <c r="EW197" s="207"/>
      <c r="EX197" s="207"/>
      <c r="EY197" s="207"/>
      <c r="EZ197" s="207"/>
      <c r="FA197" s="207"/>
      <c r="FB197" s="207"/>
      <c r="FC197" s="207">
        <v>0</v>
      </c>
      <c r="FD197" s="207"/>
      <c r="FE197" s="207"/>
      <c r="FF197" s="207"/>
      <c r="FG197" s="207"/>
      <c r="FH197" s="207">
        <v>0</v>
      </c>
      <c r="FI197" s="209">
        <v>32.1</v>
      </c>
      <c r="FJ197" s="209">
        <f t="shared" si="73"/>
        <v>0</v>
      </c>
      <c r="FK197" s="207"/>
      <c r="FL197" s="207"/>
      <c r="FM197" s="207"/>
      <c r="FN197" s="207">
        <v>0</v>
      </c>
      <c r="FO197" s="207"/>
      <c r="FP197" s="207"/>
      <c r="FQ197" s="207"/>
      <c r="FR197" s="207"/>
      <c r="FS197" s="207">
        <v>0</v>
      </c>
      <c r="FT197" s="209">
        <v>25.68</v>
      </c>
      <c r="FU197" s="209">
        <f t="shared" si="74"/>
        <v>0</v>
      </c>
      <c r="FV197" s="207"/>
      <c r="FW197" s="207"/>
      <c r="FX197" s="207"/>
      <c r="FY197" s="207">
        <v>0</v>
      </c>
      <c r="FZ197" s="207"/>
      <c r="GA197" s="207"/>
      <c r="GB197" s="207"/>
      <c r="GC197" s="207"/>
      <c r="GD197" s="207">
        <v>0</v>
      </c>
      <c r="GE197" s="209">
        <v>56.12</v>
      </c>
      <c r="GF197" s="209">
        <f t="shared" si="75"/>
        <v>0</v>
      </c>
      <c r="GG197" s="207"/>
      <c r="GH197" s="207"/>
      <c r="GI197" s="207"/>
      <c r="GJ197" s="207"/>
      <c r="GK197" s="207"/>
      <c r="GL197" s="207"/>
      <c r="GM197" s="207"/>
      <c r="GN197" s="207"/>
      <c r="GO197" s="207"/>
      <c r="GP197" s="207"/>
      <c r="GQ197" s="207"/>
      <c r="GR197" s="207"/>
      <c r="GS197" s="207"/>
      <c r="GT197" s="207"/>
      <c r="GU197" s="207"/>
      <c r="GV197" s="207"/>
      <c r="GW197" s="207"/>
      <c r="GX197" s="207" t="s">
        <v>918</v>
      </c>
      <c r="GY197" s="207">
        <v>0</v>
      </c>
      <c r="GZ197" s="207" t="s">
        <v>918</v>
      </c>
      <c r="HA197" s="207">
        <v>0</v>
      </c>
      <c r="HB197" s="207">
        <v>0</v>
      </c>
      <c r="HC197" s="207">
        <v>0</v>
      </c>
      <c r="HD197" s="207">
        <f t="shared" si="86"/>
        <v>0</v>
      </c>
      <c r="HE197" s="207">
        <v>0</v>
      </c>
      <c r="HF197" s="207"/>
      <c r="HG197" s="207"/>
      <c r="HH197" s="207">
        <f t="shared" si="95"/>
        <v>0</v>
      </c>
      <c r="HI197" s="209">
        <v>2.73</v>
      </c>
      <c r="HJ197" s="209">
        <f t="shared" si="76"/>
        <v>0</v>
      </c>
      <c r="HK197" s="207">
        <v>0</v>
      </c>
      <c r="HL197" s="207"/>
      <c r="HM197" s="207">
        <f t="shared" si="96"/>
        <v>0</v>
      </c>
      <c r="HN197" s="209">
        <v>2.73</v>
      </c>
      <c r="HO197" s="209">
        <f t="shared" si="77"/>
        <v>0</v>
      </c>
      <c r="HP197" s="207">
        <v>0</v>
      </c>
      <c r="HQ197" s="207"/>
      <c r="HR197" s="207">
        <f t="shared" si="97"/>
        <v>0</v>
      </c>
      <c r="HS197" s="209">
        <v>2.73</v>
      </c>
      <c r="HT197" s="209">
        <f t="shared" si="78"/>
        <v>0</v>
      </c>
      <c r="HU197" s="207">
        <v>0</v>
      </c>
      <c r="HV197" s="207"/>
      <c r="HW197" s="207">
        <f t="shared" si="98"/>
        <v>0</v>
      </c>
      <c r="HX197" s="209">
        <v>2.73</v>
      </c>
      <c r="HY197" s="209">
        <f t="shared" si="79"/>
        <v>0</v>
      </c>
      <c r="HZ197" s="207">
        <v>0</v>
      </c>
      <c r="IA197" s="209">
        <v>3890.25</v>
      </c>
      <c r="IB197" s="209">
        <f t="shared" si="80"/>
        <v>0</v>
      </c>
      <c r="IC197" s="169"/>
      <c r="ID197" s="169"/>
      <c r="IE197" s="169"/>
      <c r="IF197" s="169"/>
      <c r="IG197" s="165"/>
      <c r="IH197" s="165">
        <v>25</v>
      </c>
      <c r="II197" s="234">
        <f t="shared" si="92"/>
        <v>0</v>
      </c>
      <c r="IJ197" s="234">
        <f t="shared" si="93"/>
        <v>0</v>
      </c>
      <c r="IK197" s="234">
        <f t="shared" si="94"/>
        <v>0</v>
      </c>
      <c r="IL197" s="210"/>
      <c r="IM197" s="211">
        <f t="shared" si="83"/>
        <v>0</v>
      </c>
      <c r="IN197" s="209">
        <v>7500</v>
      </c>
      <c r="IO197" s="212">
        <f t="shared" si="81"/>
        <v>0</v>
      </c>
      <c r="IP197" s="209">
        <f t="shared" si="84"/>
        <v>0</v>
      </c>
      <c r="IQ197" s="209">
        <v>10000</v>
      </c>
      <c r="IR197" s="212">
        <f t="shared" si="82"/>
        <v>0</v>
      </c>
      <c r="IS197" s="213" t="s">
        <v>5784</v>
      </c>
      <c r="IT197" s="291"/>
      <c r="IV197" s="66" t="s">
        <v>5785</v>
      </c>
      <c r="IW197" s="66" t="s">
        <v>5786</v>
      </c>
    </row>
    <row r="198" spans="1:257" x14ac:dyDescent="0.4">
      <c r="A198" s="158">
        <f t="shared" si="87"/>
        <v>42</v>
      </c>
      <c r="B198" s="156" t="s">
        <v>35</v>
      </c>
      <c r="C198" s="219">
        <v>40</v>
      </c>
      <c r="D198" s="370">
        <v>93323</v>
      </c>
      <c r="E198" s="376">
        <v>11404</v>
      </c>
      <c r="F198" s="225" t="s">
        <v>5787</v>
      </c>
      <c r="G198" s="251">
        <v>2</v>
      </c>
      <c r="H198" s="156"/>
      <c r="I198" s="156" t="s">
        <v>377</v>
      </c>
      <c r="J198" s="158" t="s">
        <v>402</v>
      </c>
      <c r="K198" s="158"/>
      <c r="L198" s="158" t="s">
        <v>408</v>
      </c>
      <c r="M198" s="158"/>
      <c r="N198" s="205">
        <v>73</v>
      </c>
      <c r="O198" s="158">
        <v>93</v>
      </c>
      <c r="P198" s="203" t="s">
        <v>5779</v>
      </c>
      <c r="Q198" s="158">
        <v>66</v>
      </c>
      <c r="R198" s="158"/>
      <c r="S198" s="158"/>
      <c r="T198" s="158"/>
      <c r="U198" s="158"/>
      <c r="V198" s="367"/>
      <c r="W198" s="366"/>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t="s">
        <v>5654</v>
      </c>
      <c r="AU198" s="205">
        <v>73</v>
      </c>
      <c r="AV198" s="205">
        <v>20</v>
      </c>
      <c r="AW198" s="205">
        <f t="shared" ref="AW198:AW261" si="99">+AU198+AV198</f>
        <v>93</v>
      </c>
      <c r="AX198" s="205" t="s">
        <v>5779</v>
      </c>
      <c r="AY198" s="226">
        <v>42</v>
      </c>
      <c r="AZ198" s="205">
        <v>24</v>
      </c>
      <c r="BA198" s="205">
        <f t="shared" ref="BA198:BA261" si="100">AY198+AZ198</f>
        <v>66</v>
      </c>
      <c r="BB198" s="205"/>
      <c r="BC198" s="207">
        <v>1.0000000000000001E-17</v>
      </c>
      <c r="BD198" s="207">
        <v>9.9999999999999997E-29</v>
      </c>
      <c r="BE198" s="207">
        <v>1.0000000000000001E-30</v>
      </c>
      <c r="BF198" s="207">
        <v>2</v>
      </c>
      <c r="BG198" s="207">
        <v>1.0000000000000001E-17</v>
      </c>
      <c r="BH198" s="207"/>
      <c r="BI198" s="207"/>
      <c r="BJ198" s="207"/>
      <c r="BK198" s="207"/>
      <c r="BL198" s="208">
        <v>0</v>
      </c>
      <c r="BM198" s="209">
        <v>249.45</v>
      </c>
      <c r="BN198" s="209">
        <f t="shared" ref="BN198:BN261" si="101">BL198*BM198</f>
        <v>0</v>
      </c>
      <c r="BO198" s="207"/>
      <c r="BP198" s="207"/>
      <c r="BQ198" s="207"/>
      <c r="BR198" s="207"/>
      <c r="BS198" s="207"/>
      <c r="BT198" s="207"/>
      <c r="BU198" s="207"/>
      <c r="BV198" s="207"/>
      <c r="BW198" s="207"/>
      <c r="BX198" s="207"/>
      <c r="BY198" s="207"/>
      <c r="BZ198" s="207"/>
      <c r="CA198" s="207"/>
      <c r="CB198" s="207"/>
      <c r="CC198" s="207"/>
      <c r="CD198" s="207"/>
      <c r="CE198" s="207"/>
      <c r="CF198" s="207">
        <v>1.0000000000000001E-17</v>
      </c>
      <c r="CG198" s="207"/>
      <c r="CH198" s="207"/>
      <c r="CI198" s="207"/>
      <c r="CJ198" s="207"/>
      <c r="CK198" s="207">
        <v>0</v>
      </c>
      <c r="CL198" s="209">
        <v>477.3</v>
      </c>
      <c r="CM198" s="209">
        <f t="shared" ref="CM198:CM261" si="102">CL198*CK198</f>
        <v>0</v>
      </c>
      <c r="CN198" s="207"/>
      <c r="CO198" s="207"/>
      <c r="CP198" s="207"/>
      <c r="CQ198" s="207"/>
      <c r="CR198" s="207"/>
      <c r="CS198" s="207"/>
      <c r="CT198" s="207"/>
      <c r="CU198" s="207"/>
      <c r="CV198" s="207"/>
      <c r="CW198" s="207"/>
      <c r="CX198" s="207"/>
      <c r="CY198" s="207"/>
      <c r="CZ198" s="207"/>
      <c r="DA198" s="207"/>
      <c r="DB198" s="207"/>
      <c r="DC198" s="207"/>
      <c r="DD198" s="207"/>
      <c r="DE198" s="207">
        <v>1.0000000000000001E-17</v>
      </c>
      <c r="DF198" s="207"/>
      <c r="DG198" s="207"/>
      <c r="DH198" s="207"/>
      <c r="DI198" s="207"/>
      <c r="DJ198" s="207">
        <v>0</v>
      </c>
      <c r="DK198" s="209">
        <v>120.88</v>
      </c>
      <c r="DL198" s="209">
        <f t="shared" ref="DL198:DL261" si="103">DK198*DJ198</f>
        <v>0</v>
      </c>
      <c r="DM198" s="207"/>
      <c r="DN198" s="207"/>
      <c r="DO198" s="207"/>
      <c r="DP198" s="207"/>
      <c r="DQ198" s="207"/>
      <c r="DR198" s="207"/>
      <c r="DS198" s="207"/>
      <c r="DT198" s="207"/>
      <c r="DU198" s="207"/>
      <c r="DV198" s="207"/>
      <c r="DW198" s="207"/>
      <c r="DX198" s="207"/>
      <c r="DY198" s="207"/>
      <c r="DZ198" s="207" t="s">
        <v>4980</v>
      </c>
      <c r="EA198" s="207"/>
      <c r="EB198" s="207"/>
      <c r="EC198" s="207"/>
      <c r="ED198" s="207">
        <v>1.0000000000000001E-17</v>
      </c>
      <c r="EE198" s="207"/>
      <c r="EF198" s="207"/>
      <c r="EG198" s="207"/>
      <c r="EH198" s="207"/>
      <c r="EI198" s="207">
        <v>0</v>
      </c>
      <c r="EJ198" s="209">
        <v>191.55</v>
      </c>
      <c r="EK198" s="209">
        <f t="shared" ref="EK198:EK261" si="104">EJ198*EI198</f>
        <v>0</v>
      </c>
      <c r="EL198" s="207"/>
      <c r="EM198" s="207"/>
      <c r="EN198" s="207"/>
      <c r="EO198" s="207"/>
      <c r="EP198" s="207"/>
      <c r="EQ198" s="207"/>
      <c r="ER198" s="207"/>
      <c r="ES198" s="207"/>
      <c r="ET198" s="207"/>
      <c r="EU198" s="207"/>
      <c r="EV198" s="207"/>
      <c r="EW198" s="207"/>
      <c r="EX198" s="207"/>
      <c r="EY198" s="207"/>
      <c r="EZ198" s="207"/>
      <c r="FA198" s="207"/>
      <c r="FB198" s="207"/>
      <c r="FC198" s="207">
        <v>1.0000000000000001E-17</v>
      </c>
      <c r="FD198" s="207">
        <v>1</v>
      </c>
      <c r="FE198" s="207"/>
      <c r="FF198" s="207"/>
      <c r="FG198" s="207" t="s">
        <v>5788</v>
      </c>
      <c r="FH198" s="207">
        <f>AW198</f>
        <v>93</v>
      </c>
      <c r="FI198" s="209">
        <v>32.1</v>
      </c>
      <c r="FJ198" s="209">
        <f t="shared" ref="FJ198:FJ261" si="105">FH198*FI198</f>
        <v>2985.3</v>
      </c>
      <c r="FK198" s="207">
        <v>13</v>
      </c>
      <c r="FL198" s="207">
        <f>IC198-(0.5*AX198)-FK198</f>
        <v>6.1499999999999986</v>
      </c>
      <c r="FM198" s="207" t="str">
        <f>IF(FL198&gt;0,"IN ROW","OUT OF ROW")</f>
        <v>IN ROW</v>
      </c>
      <c r="FN198" s="207">
        <v>1.0000000000000001E-17</v>
      </c>
      <c r="FO198" s="207"/>
      <c r="FP198" s="207"/>
      <c r="FQ198" s="207"/>
      <c r="FR198" s="207"/>
      <c r="FS198" s="207">
        <v>0</v>
      </c>
      <c r="FT198" s="209">
        <v>25.68</v>
      </c>
      <c r="FU198" s="209">
        <f t="shared" ref="FU198:FU261" si="106">FT198*FS198</f>
        <v>0</v>
      </c>
      <c r="FV198" s="207"/>
      <c r="FW198" s="207"/>
      <c r="FX198" s="207"/>
      <c r="FY198" s="207">
        <v>1.0000000000000001E-17</v>
      </c>
      <c r="FZ198" s="207"/>
      <c r="GA198" s="207"/>
      <c r="GB198" s="207"/>
      <c r="GC198" s="207"/>
      <c r="GD198" s="207">
        <v>0</v>
      </c>
      <c r="GE198" s="209">
        <v>56.12</v>
      </c>
      <c r="GF198" s="209">
        <f t="shared" ref="GF198:GF261" si="107">GE198*GD198</f>
        <v>0</v>
      </c>
      <c r="GG198" s="207"/>
      <c r="GH198" s="207"/>
      <c r="GI198" s="207"/>
      <c r="GJ198" s="207"/>
      <c r="GK198" s="207"/>
      <c r="GL198" s="207"/>
      <c r="GM198" s="207"/>
      <c r="GN198" s="207"/>
      <c r="GO198" s="207"/>
      <c r="GP198" s="207"/>
      <c r="GQ198" s="207"/>
      <c r="GR198" s="207"/>
      <c r="GS198" s="207"/>
      <c r="GT198" s="207"/>
      <c r="GU198" s="207"/>
      <c r="GV198" s="207"/>
      <c r="GW198" s="207"/>
      <c r="GX198" s="207" t="s">
        <v>918</v>
      </c>
      <c r="GY198" s="207">
        <v>0</v>
      </c>
      <c r="GZ198" s="207" t="s">
        <v>918</v>
      </c>
      <c r="HA198" s="207">
        <v>0</v>
      </c>
      <c r="HB198" s="207">
        <v>0</v>
      </c>
      <c r="HC198" s="229">
        <v>1.0000000000000001E-17</v>
      </c>
      <c r="HD198" s="207">
        <f t="shared" si="86"/>
        <v>0</v>
      </c>
      <c r="HE198" s="207">
        <v>0</v>
      </c>
      <c r="HF198" s="207"/>
      <c r="HG198" s="207"/>
      <c r="HH198" s="207">
        <f t="shared" si="95"/>
        <v>0</v>
      </c>
      <c r="HI198" s="209">
        <v>2.73</v>
      </c>
      <c r="HJ198" s="209">
        <f t="shared" ref="HJ198:HJ261" si="108">HI198*HH198</f>
        <v>0</v>
      </c>
      <c r="HK198" s="207">
        <v>0</v>
      </c>
      <c r="HL198" s="207"/>
      <c r="HM198" s="207">
        <f t="shared" si="96"/>
        <v>0</v>
      </c>
      <c r="HN198" s="209">
        <v>2.73</v>
      </c>
      <c r="HO198" s="209">
        <f t="shared" ref="HO198:HO261" si="109">PRODUCT(HM198:HN198)</f>
        <v>0</v>
      </c>
      <c r="HP198" s="207">
        <v>0</v>
      </c>
      <c r="HQ198" s="207"/>
      <c r="HR198" s="207">
        <f t="shared" si="97"/>
        <v>0</v>
      </c>
      <c r="HS198" s="209">
        <v>2.73</v>
      </c>
      <c r="HT198" s="209">
        <f t="shared" ref="HT198:HT261" si="110">HS198*HR198</f>
        <v>0</v>
      </c>
      <c r="HU198" s="207">
        <v>0</v>
      </c>
      <c r="HV198" s="207"/>
      <c r="HW198" s="207">
        <f t="shared" si="98"/>
        <v>0</v>
      </c>
      <c r="HX198" s="209">
        <v>2.73</v>
      </c>
      <c r="HY198" s="209">
        <f t="shared" ref="HY198:HY261" si="111">HX198*HW198</f>
        <v>0</v>
      </c>
      <c r="HZ198" s="207">
        <v>1.0000000000000001E-17</v>
      </c>
      <c r="IA198" s="209">
        <v>3890.25</v>
      </c>
      <c r="IB198" s="209">
        <f t="shared" ref="IB198:IB261" si="112">IA198*HZ198</f>
        <v>3.8902500000000001E-14</v>
      </c>
      <c r="IC198" s="169">
        <v>40</v>
      </c>
      <c r="ID198" s="169"/>
      <c r="IE198" s="169"/>
      <c r="IF198" s="169"/>
      <c r="IG198" s="165"/>
      <c r="IH198" s="165">
        <v>25</v>
      </c>
      <c r="II198" s="235">
        <f t="shared" si="92"/>
        <v>1</v>
      </c>
      <c r="IJ198" s="235">
        <f t="shared" si="93"/>
        <v>1.0000000000000001E-17</v>
      </c>
      <c r="IK198" s="235">
        <f t="shared" si="94"/>
        <v>1</v>
      </c>
      <c r="IL198" s="210"/>
      <c r="IM198" s="211">
        <f t="shared" ref="IM198:IM261" si="113">SUM(BN198,CM198,DL198,EK198,FJ198,FU198,GF198)</f>
        <v>2985.3</v>
      </c>
      <c r="IN198" s="209">
        <v>7500</v>
      </c>
      <c r="IO198" s="212">
        <f t="shared" ref="IO198:IO261" si="114">ROUNDUP(IM198/IN198,0)</f>
        <v>1</v>
      </c>
      <c r="IP198" s="209">
        <f t="shared" ref="IP198:IP261" si="115">SUM(IB198,HT198,HY198,HO198,HJ198)</f>
        <v>3.8902500000000001E-14</v>
      </c>
      <c r="IQ198" s="209">
        <v>10000</v>
      </c>
      <c r="IR198" s="212">
        <f t="shared" ref="IR198:IR261" si="116">ROUNDUP(IP198/IQ198,0)</f>
        <v>1</v>
      </c>
      <c r="IS198" s="213" t="s">
        <v>5641</v>
      </c>
      <c r="IT198" s="291"/>
      <c r="IV198" s="66" t="s">
        <v>5789</v>
      </c>
      <c r="IW198" s="66" t="s">
        <v>5790</v>
      </c>
    </row>
    <row r="199" spans="1:257" x14ac:dyDescent="0.4">
      <c r="A199" s="158">
        <f t="shared" si="87"/>
        <v>43</v>
      </c>
      <c r="B199" s="156" t="s">
        <v>35</v>
      </c>
      <c r="C199" s="156">
        <v>284</v>
      </c>
      <c r="D199" s="251">
        <v>91352</v>
      </c>
      <c r="E199" s="374">
        <v>22812</v>
      </c>
      <c r="F199" s="225" t="s">
        <v>5791</v>
      </c>
      <c r="G199" s="251">
        <v>8</v>
      </c>
      <c r="H199" s="156"/>
      <c r="I199" s="156" t="s">
        <v>2565</v>
      </c>
      <c r="J199" s="158" t="s">
        <v>2566</v>
      </c>
      <c r="K199" s="158"/>
      <c r="L199" s="158" t="s">
        <v>2567</v>
      </c>
      <c r="M199" s="158">
        <v>20143571525</v>
      </c>
      <c r="N199" s="205">
        <v>25</v>
      </c>
      <c r="O199" s="158">
        <v>45</v>
      </c>
      <c r="P199" s="203" t="s">
        <v>5792</v>
      </c>
      <c r="Q199" s="158">
        <v>90</v>
      </c>
      <c r="R199" s="158"/>
      <c r="S199" s="158"/>
      <c r="T199" s="158"/>
      <c r="U199" s="158"/>
      <c r="V199" s="367"/>
      <c r="W199" s="366"/>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t="s">
        <v>5364</v>
      </c>
      <c r="AU199" s="205">
        <v>25</v>
      </c>
      <c r="AV199" s="205">
        <v>20</v>
      </c>
      <c r="AW199" s="205">
        <f t="shared" si="99"/>
        <v>45</v>
      </c>
      <c r="AX199" s="205" t="s">
        <v>5792</v>
      </c>
      <c r="AY199" s="226">
        <v>66</v>
      </c>
      <c r="AZ199" s="205">
        <v>24</v>
      </c>
      <c r="BA199" s="205">
        <f t="shared" si="100"/>
        <v>90</v>
      </c>
      <c r="BB199" s="205"/>
      <c r="BC199" s="207">
        <v>1.0000000000000001E-17</v>
      </c>
      <c r="BD199" s="207">
        <v>9.9999999999999997E-29</v>
      </c>
      <c r="BE199" s="207">
        <v>1.0000000000000001E-30</v>
      </c>
      <c r="BF199" s="207">
        <v>2</v>
      </c>
      <c r="BG199" s="207">
        <v>0</v>
      </c>
      <c r="BH199" s="207">
        <v>0</v>
      </c>
      <c r="BI199" s="207"/>
      <c r="BJ199" s="207"/>
      <c r="BK199" s="207" t="s">
        <v>5793</v>
      </c>
      <c r="BL199" s="208">
        <v>0</v>
      </c>
      <c r="BM199" s="209">
        <v>249.45</v>
      </c>
      <c r="BN199" s="209">
        <f t="shared" si="101"/>
        <v>0</v>
      </c>
      <c r="BO199" s="207"/>
      <c r="BP199" s="207"/>
      <c r="BQ199" s="207"/>
      <c r="BR199" s="207"/>
      <c r="BS199" s="207"/>
      <c r="BT199" s="207"/>
      <c r="BU199" s="207"/>
      <c r="BV199" s="207"/>
      <c r="BW199" s="207"/>
      <c r="BX199" s="207"/>
      <c r="BY199" s="207"/>
      <c r="BZ199" s="207"/>
      <c r="CA199" s="207"/>
      <c r="CB199" s="207">
        <f>+BL199</f>
        <v>0</v>
      </c>
      <c r="CC199" s="207"/>
      <c r="CD199" s="207"/>
      <c r="CE199" s="207"/>
      <c r="CF199" s="207">
        <v>0</v>
      </c>
      <c r="CG199" s="207"/>
      <c r="CH199" s="207"/>
      <c r="CI199" s="207"/>
      <c r="CJ199" s="207"/>
      <c r="CK199" s="207">
        <v>0</v>
      </c>
      <c r="CL199" s="209">
        <v>477.3</v>
      </c>
      <c r="CM199" s="209">
        <f t="shared" si="102"/>
        <v>0</v>
      </c>
      <c r="CN199" s="207"/>
      <c r="CO199" s="207"/>
      <c r="CP199" s="207"/>
      <c r="CQ199" s="207"/>
      <c r="CR199" s="207"/>
      <c r="CS199" s="207"/>
      <c r="CT199" s="207"/>
      <c r="CU199" s="207"/>
      <c r="CV199" s="207"/>
      <c r="CW199" s="207"/>
      <c r="CX199" s="207"/>
      <c r="CY199" s="207"/>
      <c r="CZ199" s="207"/>
      <c r="DA199" s="207"/>
      <c r="DB199" s="207"/>
      <c r="DC199" s="207"/>
      <c r="DD199" s="207"/>
      <c r="DE199" s="207">
        <v>0</v>
      </c>
      <c r="DF199" s="207"/>
      <c r="DG199" s="207"/>
      <c r="DH199" s="207"/>
      <c r="DI199" s="207"/>
      <c r="DJ199" s="207">
        <v>0</v>
      </c>
      <c r="DK199" s="209">
        <v>120.88</v>
      </c>
      <c r="DL199" s="209">
        <f t="shared" si="103"/>
        <v>0</v>
      </c>
      <c r="DM199" s="207"/>
      <c r="DN199" s="207"/>
      <c r="DO199" s="207"/>
      <c r="DP199" s="207"/>
      <c r="DQ199" s="207"/>
      <c r="DR199" s="207"/>
      <c r="DS199" s="207"/>
      <c r="DT199" s="207"/>
      <c r="DU199" s="207"/>
      <c r="DV199" s="207"/>
      <c r="DW199" s="207"/>
      <c r="DX199" s="207"/>
      <c r="DY199" s="207"/>
      <c r="DZ199" s="207"/>
      <c r="EA199" s="207"/>
      <c r="EB199" s="207"/>
      <c r="EC199" s="207"/>
      <c r="ED199" s="207">
        <v>0</v>
      </c>
      <c r="EE199" s="207"/>
      <c r="EF199" s="207"/>
      <c r="EG199" s="207"/>
      <c r="EH199" s="207"/>
      <c r="EI199" s="207">
        <v>0</v>
      </c>
      <c r="EJ199" s="209">
        <v>191.55</v>
      </c>
      <c r="EK199" s="209">
        <f t="shared" si="104"/>
        <v>0</v>
      </c>
      <c r="EL199" s="207"/>
      <c r="EM199" s="207"/>
      <c r="EN199" s="207"/>
      <c r="EO199" s="207"/>
      <c r="EP199" s="207"/>
      <c r="EQ199" s="207"/>
      <c r="ER199" s="207"/>
      <c r="ES199" s="207"/>
      <c r="ET199" s="207"/>
      <c r="EU199" s="207"/>
      <c r="EV199" s="207"/>
      <c r="EW199" s="207"/>
      <c r="EX199" s="207"/>
      <c r="EY199" s="207"/>
      <c r="EZ199" s="207"/>
      <c r="FA199" s="207"/>
      <c r="FB199" s="207"/>
      <c r="FC199" s="207">
        <v>0</v>
      </c>
      <c r="FD199" s="207"/>
      <c r="FE199" s="207"/>
      <c r="FF199" s="207"/>
      <c r="FG199" s="207"/>
      <c r="FH199" s="207">
        <v>0</v>
      </c>
      <c r="FI199" s="209">
        <v>32.1</v>
      </c>
      <c r="FJ199" s="209">
        <f t="shared" si="105"/>
        <v>0</v>
      </c>
      <c r="FK199" s="207"/>
      <c r="FL199" s="207"/>
      <c r="FM199" s="207"/>
      <c r="FN199" s="207">
        <v>0</v>
      </c>
      <c r="FO199" s="207"/>
      <c r="FP199" s="207"/>
      <c r="FQ199" s="207"/>
      <c r="FR199" s="207"/>
      <c r="FS199" s="207">
        <v>0</v>
      </c>
      <c r="FT199" s="209">
        <v>25.68</v>
      </c>
      <c r="FU199" s="209">
        <f t="shared" si="106"/>
        <v>0</v>
      </c>
      <c r="FV199" s="207"/>
      <c r="FW199" s="207"/>
      <c r="FX199" s="207"/>
      <c r="FY199" s="207">
        <v>0</v>
      </c>
      <c r="FZ199" s="207"/>
      <c r="GA199" s="207"/>
      <c r="GB199" s="207"/>
      <c r="GC199" s="207"/>
      <c r="GD199" s="207">
        <v>0</v>
      </c>
      <c r="GE199" s="209">
        <v>56.12</v>
      </c>
      <c r="GF199" s="209">
        <f t="shared" si="107"/>
        <v>0</v>
      </c>
      <c r="GG199" s="207"/>
      <c r="GH199" s="207"/>
      <c r="GI199" s="207"/>
      <c r="GJ199" s="207"/>
      <c r="GK199" s="207"/>
      <c r="GL199" s="207"/>
      <c r="GM199" s="207"/>
      <c r="GN199" s="207"/>
      <c r="GO199" s="207"/>
      <c r="GP199" s="207"/>
      <c r="GQ199" s="207"/>
      <c r="GR199" s="207"/>
      <c r="GS199" s="207"/>
      <c r="GT199" s="207"/>
      <c r="GU199" s="207"/>
      <c r="GV199" s="207"/>
      <c r="GW199" s="207"/>
      <c r="GX199" s="207" t="s">
        <v>918</v>
      </c>
      <c r="GY199" s="207">
        <v>0</v>
      </c>
      <c r="GZ199" s="207" t="s">
        <v>918</v>
      </c>
      <c r="HA199" s="207">
        <v>0</v>
      </c>
      <c r="HB199" s="207">
        <v>0</v>
      </c>
      <c r="HC199" s="207">
        <v>0</v>
      </c>
      <c r="HD199" s="207">
        <f t="shared" si="86"/>
        <v>0</v>
      </c>
      <c r="HE199" s="207">
        <v>0</v>
      </c>
      <c r="HF199" s="207"/>
      <c r="HG199" s="207"/>
      <c r="HH199" s="207">
        <f t="shared" si="95"/>
        <v>0</v>
      </c>
      <c r="HI199" s="209">
        <v>2.73</v>
      </c>
      <c r="HJ199" s="209">
        <f t="shared" si="108"/>
        <v>0</v>
      </c>
      <c r="HK199" s="207">
        <v>0</v>
      </c>
      <c r="HL199" s="207"/>
      <c r="HM199" s="207">
        <f t="shared" si="96"/>
        <v>0</v>
      </c>
      <c r="HN199" s="209">
        <v>2.73</v>
      </c>
      <c r="HO199" s="209">
        <f t="shared" si="109"/>
        <v>0</v>
      </c>
      <c r="HP199" s="207">
        <v>0</v>
      </c>
      <c r="HQ199" s="207"/>
      <c r="HR199" s="207">
        <f t="shared" si="97"/>
        <v>0</v>
      </c>
      <c r="HS199" s="209">
        <v>2.73</v>
      </c>
      <c r="HT199" s="209">
        <f t="shared" si="110"/>
        <v>0</v>
      </c>
      <c r="HU199" s="207">
        <v>0</v>
      </c>
      <c r="HV199" s="207"/>
      <c r="HW199" s="207">
        <f t="shared" si="98"/>
        <v>0</v>
      </c>
      <c r="HX199" s="209">
        <v>2.73</v>
      </c>
      <c r="HY199" s="209">
        <f t="shared" si="111"/>
        <v>0</v>
      </c>
      <c r="HZ199" s="207">
        <v>0</v>
      </c>
      <c r="IA199" s="209">
        <v>3890.25</v>
      </c>
      <c r="IB199" s="209">
        <f t="shared" si="112"/>
        <v>0</v>
      </c>
      <c r="IC199" s="169"/>
      <c r="ID199" s="169"/>
      <c r="IE199" s="169"/>
      <c r="IF199" s="169"/>
      <c r="IG199" s="165"/>
      <c r="IH199" s="165">
        <v>20</v>
      </c>
      <c r="II199" s="234">
        <f t="shared" si="92"/>
        <v>0</v>
      </c>
      <c r="IJ199" s="234">
        <f t="shared" si="93"/>
        <v>0</v>
      </c>
      <c r="IK199" s="234">
        <f t="shared" si="94"/>
        <v>0</v>
      </c>
      <c r="IL199" s="210"/>
      <c r="IM199" s="211">
        <f t="shared" si="113"/>
        <v>0</v>
      </c>
      <c r="IN199" s="209">
        <v>7500</v>
      </c>
      <c r="IO199" s="212">
        <f t="shared" si="114"/>
        <v>0</v>
      </c>
      <c r="IP199" s="209">
        <f t="shared" si="115"/>
        <v>0</v>
      </c>
      <c r="IQ199" s="209">
        <v>10000</v>
      </c>
      <c r="IR199" s="212">
        <f t="shared" si="116"/>
        <v>0</v>
      </c>
      <c r="IS199" s="213" t="s">
        <v>5641</v>
      </c>
      <c r="IT199" s="294" t="s">
        <v>5794</v>
      </c>
      <c r="IV199" s="66" t="s">
        <v>5795</v>
      </c>
      <c r="IW199" s="66" t="s">
        <v>5796</v>
      </c>
    </row>
    <row r="200" spans="1:257" x14ac:dyDescent="0.4">
      <c r="A200" s="158">
        <f t="shared" si="87"/>
        <v>44</v>
      </c>
      <c r="B200" s="156" t="s">
        <v>35</v>
      </c>
      <c r="C200" s="156">
        <v>42</v>
      </c>
      <c r="D200" s="156">
        <v>88626</v>
      </c>
      <c r="E200" s="374">
        <v>11461</v>
      </c>
      <c r="F200" s="225" t="s">
        <v>5797</v>
      </c>
      <c r="G200" s="251">
        <v>2</v>
      </c>
      <c r="H200" s="156"/>
      <c r="I200" s="156" t="s">
        <v>377</v>
      </c>
      <c r="J200" s="158" t="s">
        <v>430</v>
      </c>
      <c r="K200" s="158"/>
      <c r="L200" s="158" t="s">
        <v>431</v>
      </c>
      <c r="M200" s="158"/>
      <c r="N200" s="205">
        <v>53</v>
      </c>
      <c r="O200" s="158">
        <v>73</v>
      </c>
      <c r="P200" s="203" t="s">
        <v>5798</v>
      </c>
      <c r="Q200" s="158">
        <v>56</v>
      </c>
      <c r="R200" s="158"/>
      <c r="S200" s="158"/>
      <c r="T200" s="158"/>
      <c r="U200" s="158"/>
      <c r="V200" s="367"/>
      <c r="W200" s="366"/>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t="s">
        <v>5311</v>
      </c>
      <c r="AU200" s="205">
        <v>53</v>
      </c>
      <c r="AV200" s="205">
        <v>20</v>
      </c>
      <c r="AW200" s="205">
        <f t="shared" si="99"/>
        <v>73</v>
      </c>
      <c r="AX200" s="205" t="s">
        <v>5798</v>
      </c>
      <c r="AY200" s="226">
        <v>32</v>
      </c>
      <c r="AZ200" s="205">
        <v>24</v>
      </c>
      <c r="BA200" s="205">
        <f t="shared" si="100"/>
        <v>56</v>
      </c>
      <c r="BB200" s="205"/>
      <c r="BC200" s="207">
        <v>1.0000000000000001E-17</v>
      </c>
      <c r="BD200" s="207">
        <v>9.9999999999999997E-29</v>
      </c>
      <c r="BE200" s="207">
        <v>1.0000000000000001E-30</v>
      </c>
      <c r="BF200" s="207">
        <v>4</v>
      </c>
      <c r="BG200" s="207">
        <v>1</v>
      </c>
      <c r="BH200" s="207">
        <v>1</v>
      </c>
      <c r="BI200" s="207"/>
      <c r="BJ200" s="207"/>
      <c r="BK200" s="207" t="s">
        <v>5799</v>
      </c>
      <c r="BL200" s="208">
        <f>AW200</f>
        <v>73</v>
      </c>
      <c r="BM200" s="209">
        <v>249.45</v>
      </c>
      <c r="BN200" s="209">
        <f t="shared" si="101"/>
        <v>18209.849999999999</v>
      </c>
      <c r="BO200" s="207"/>
      <c r="BP200" s="207"/>
      <c r="BQ200" s="207"/>
      <c r="BR200" s="207"/>
      <c r="BS200" s="207"/>
      <c r="BT200" s="207"/>
      <c r="BU200" s="207"/>
      <c r="BV200" s="207"/>
      <c r="BW200" s="207"/>
      <c r="BX200" s="207"/>
      <c r="BY200" s="207"/>
      <c r="BZ200" s="207"/>
      <c r="CA200" s="207"/>
      <c r="CB200" s="207">
        <f>+BL200</f>
        <v>73</v>
      </c>
      <c r="CC200" s="207"/>
      <c r="CD200" s="207"/>
      <c r="CE200" s="207"/>
      <c r="CF200" s="207">
        <v>1.0000000000000001E-17</v>
      </c>
      <c r="CG200" s="207"/>
      <c r="CH200" s="207"/>
      <c r="CI200" s="207"/>
      <c r="CJ200" s="207"/>
      <c r="CK200" s="207">
        <v>0</v>
      </c>
      <c r="CL200" s="209">
        <v>477.3</v>
      </c>
      <c r="CM200" s="209">
        <f t="shared" si="102"/>
        <v>0</v>
      </c>
      <c r="CN200" s="207"/>
      <c r="CO200" s="207"/>
      <c r="CP200" s="207"/>
      <c r="CQ200" s="207"/>
      <c r="CR200" s="207"/>
      <c r="CS200" s="207"/>
      <c r="CT200" s="207"/>
      <c r="CU200" s="207"/>
      <c r="CV200" s="207"/>
      <c r="CW200" s="207"/>
      <c r="CX200" s="207"/>
      <c r="CY200" s="207"/>
      <c r="CZ200" s="207"/>
      <c r="DA200" s="207"/>
      <c r="DB200" s="207"/>
      <c r="DC200" s="207"/>
      <c r="DD200" s="207"/>
      <c r="DE200" s="207">
        <v>1</v>
      </c>
      <c r="DF200" s="207"/>
      <c r="DG200" s="207"/>
      <c r="DH200" s="207"/>
      <c r="DI200" s="207" t="s">
        <v>5800</v>
      </c>
      <c r="DJ200" s="207">
        <f>AW200</f>
        <v>73</v>
      </c>
      <c r="DK200" s="209">
        <v>120.88</v>
      </c>
      <c r="DL200" s="209">
        <f t="shared" si="103"/>
        <v>8824.24</v>
      </c>
      <c r="DM200" s="207"/>
      <c r="DN200" s="207"/>
      <c r="DO200" s="207"/>
      <c r="DP200" s="207"/>
      <c r="DQ200" s="207"/>
      <c r="DR200" s="207"/>
      <c r="DS200" s="207"/>
      <c r="DT200" s="207"/>
      <c r="DU200" s="207"/>
      <c r="DV200" s="207"/>
      <c r="DW200" s="207"/>
      <c r="DX200" s="207"/>
      <c r="DY200" s="207" t="s">
        <v>4980</v>
      </c>
      <c r="DZ200" s="207">
        <f>+DJ200</f>
        <v>73</v>
      </c>
      <c r="EA200" s="207"/>
      <c r="EB200" s="207"/>
      <c r="EC200" s="207"/>
      <c r="ED200" s="207">
        <v>1.0000000000000001E-17</v>
      </c>
      <c r="EE200" s="207"/>
      <c r="EF200" s="207"/>
      <c r="EG200" s="207"/>
      <c r="EH200" s="207"/>
      <c r="EI200" s="207">
        <v>0</v>
      </c>
      <c r="EJ200" s="209">
        <v>191.55</v>
      </c>
      <c r="EK200" s="209">
        <f t="shared" si="104"/>
        <v>0</v>
      </c>
      <c r="EL200" s="207"/>
      <c r="EM200" s="207"/>
      <c r="EN200" s="207"/>
      <c r="EO200" s="207"/>
      <c r="EP200" s="207"/>
      <c r="EQ200" s="207"/>
      <c r="ER200" s="207"/>
      <c r="ES200" s="207"/>
      <c r="ET200" s="207"/>
      <c r="EU200" s="207"/>
      <c r="EV200" s="207"/>
      <c r="EW200" s="207"/>
      <c r="EX200" s="207"/>
      <c r="EY200" s="207"/>
      <c r="EZ200" s="207"/>
      <c r="FA200" s="207"/>
      <c r="FB200" s="207"/>
      <c r="FC200" s="207">
        <v>1.0000000000000001E-17</v>
      </c>
      <c r="FD200" s="207"/>
      <c r="FE200" s="207"/>
      <c r="FF200" s="207"/>
      <c r="FG200" s="207"/>
      <c r="FH200" s="207">
        <v>0</v>
      </c>
      <c r="FI200" s="209">
        <v>32.1</v>
      </c>
      <c r="FJ200" s="209">
        <f t="shared" si="105"/>
        <v>0</v>
      </c>
      <c r="FK200" s="207"/>
      <c r="FL200" s="207"/>
      <c r="FM200" s="207"/>
      <c r="FN200" s="207">
        <v>1.0000000000000001E-17</v>
      </c>
      <c r="FO200" s="207"/>
      <c r="FP200" s="207"/>
      <c r="FQ200" s="207"/>
      <c r="FR200" s="207"/>
      <c r="FS200" s="207">
        <v>0</v>
      </c>
      <c r="FT200" s="209">
        <v>25.68</v>
      </c>
      <c r="FU200" s="209">
        <f t="shared" si="106"/>
        <v>0</v>
      </c>
      <c r="FV200" s="207"/>
      <c r="FW200" s="207"/>
      <c r="FX200" s="207"/>
      <c r="FY200" s="207">
        <v>1.0000000000000001E-17</v>
      </c>
      <c r="FZ200" s="207"/>
      <c r="GA200" s="207"/>
      <c r="GB200" s="207"/>
      <c r="GC200" s="207"/>
      <c r="GD200" s="207">
        <v>0</v>
      </c>
      <c r="GE200" s="209">
        <v>56.12</v>
      </c>
      <c r="GF200" s="209">
        <f t="shared" si="107"/>
        <v>0</v>
      </c>
      <c r="GG200" s="207"/>
      <c r="GH200" s="207"/>
      <c r="GI200" s="207"/>
      <c r="GJ200" s="207"/>
      <c r="GK200" s="207"/>
      <c r="GL200" s="207"/>
      <c r="GM200" s="207"/>
      <c r="GN200" s="207"/>
      <c r="GO200" s="207"/>
      <c r="GP200" s="207"/>
      <c r="GQ200" s="207"/>
      <c r="GR200" s="207"/>
      <c r="GS200" s="207"/>
      <c r="GT200" s="207"/>
      <c r="GU200" s="207"/>
      <c r="GV200" s="207"/>
      <c r="GW200" s="207"/>
      <c r="GX200" s="207" t="s">
        <v>918</v>
      </c>
      <c r="GY200" s="207">
        <v>0</v>
      </c>
      <c r="GZ200" s="207" t="s">
        <v>918</v>
      </c>
      <c r="HA200" s="207">
        <v>0</v>
      </c>
      <c r="HB200" s="207">
        <v>0</v>
      </c>
      <c r="HC200" s="229">
        <v>1</v>
      </c>
      <c r="HD200" s="207">
        <f t="shared" si="86"/>
        <v>6600</v>
      </c>
      <c r="HE200" s="207">
        <v>6</v>
      </c>
      <c r="HF200" s="207"/>
      <c r="HG200" s="207"/>
      <c r="HH200" s="207">
        <f t="shared" si="95"/>
        <v>3600</v>
      </c>
      <c r="HI200" s="209">
        <v>2.73</v>
      </c>
      <c r="HJ200" s="209">
        <f t="shared" si="108"/>
        <v>9828</v>
      </c>
      <c r="HK200" s="207">
        <v>4</v>
      </c>
      <c r="HL200" s="207"/>
      <c r="HM200" s="207">
        <f t="shared" si="96"/>
        <v>2400</v>
      </c>
      <c r="HN200" s="209">
        <v>2.73</v>
      </c>
      <c r="HO200" s="209">
        <f t="shared" si="109"/>
        <v>6552</v>
      </c>
      <c r="HP200" s="207">
        <v>1</v>
      </c>
      <c r="HQ200" s="207"/>
      <c r="HR200" s="207">
        <f t="shared" si="97"/>
        <v>600</v>
      </c>
      <c r="HS200" s="209">
        <v>2.73</v>
      </c>
      <c r="HT200" s="209">
        <f t="shared" si="110"/>
        <v>1638</v>
      </c>
      <c r="HU200" s="207">
        <v>0</v>
      </c>
      <c r="HV200" s="207"/>
      <c r="HW200" s="207">
        <f t="shared" si="98"/>
        <v>0</v>
      </c>
      <c r="HX200" s="209">
        <v>2.73</v>
      </c>
      <c r="HY200" s="209">
        <f t="shared" si="111"/>
        <v>0</v>
      </c>
      <c r="HZ200" s="207">
        <v>2</v>
      </c>
      <c r="IA200" s="209">
        <v>3890.25</v>
      </c>
      <c r="IB200" s="209">
        <f t="shared" si="112"/>
        <v>7780.5</v>
      </c>
      <c r="IC200" s="169"/>
      <c r="ID200" s="169"/>
      <c r="IE200" s="169"/>
      <c r="IF200" s="169"/>
      <c r="IG200" s="165"/>
      <c r="IH200" s="165"/>
      <c r="II200" s="235">
        <f t="shared" si="92"/>
        <v>1</v>
      </c>
      <c r="IJ200" s="235">
        <f t="shared" si="93"/>
        <v>2</v>
      </c>
      <c r="IK200" s="235">
        <f t="shared" si="94"/>
        <v>3</v>
      </c>
      <c r="IL200" s="210"/>
      <c r="IM200" s="211">
        <f t="shared" si="113"/>
        <v>27034.089999999997</v>
      </c>
      <c r="IN200" s="209">
        <v>7500</v>
      </c>
      <c r="IO200" s="212">
        <f t="shared" si="114"/>
        <v>4</v>
      </c>
      <c r="IP200" s="209">
        <f t="shared" si="115"/>
        <v>25798.5</v>
      </c>
      <c r="IQ200" s="209">
        <v>10000</v>
      </c>
      <c r="IR200" s="212">
        <f t="shared" si="116"/>
        <v>3</v>
      </c>
      <c r="IS200" s="213" t="s">
        <v>5715</v>
      </c>
      <c r="IT200" s="291"/>
      <c r="IV200" s="66" t="s">
        <v>5801</v>
      </c>
      <c r="IW200" s="66" t="s">
        <v>5802</v>
      </c>
    </row>
    <row r="201" spans="1:257" x14ac:dyDescent="0.4">
      <c r="A201" s="158">
        <f t="shared" si="87"/>
        <v>45</v>
      </c>
      <c r="B201" s="156" t="s">
        <v>35</v>
      </c>
      <c r="C201" s="156">
        <v>287</v>
      </c>
      <c r="D201" s="251">
        <v>79054</v>
      </c>
      <c r="E201" s="251">
        <v>29468</v>
      </c>
      <c r="F201" s="225" t="s">
        <v>5803</v>
      </c>
      <c r="G201" s="251">
        <v>8</v>
      </c>
      <c r="H201" s="156"/>
      <c r="I201" s="156" t="s">
        <v>2570</v>
      </c>
      <c r="J201" s="158" t="s">
        <v>2585</v>
      </c>
      <c r="K201" s="158"/>
      <c r="L201" s="158" t="s">
        <v>2586</v>
      </c>
      <c r="M201" s="158"/>
      <c r="N201" s="205">
        <v>30</v>
      </c>
      <c r="O201" s="158">
        <v>50</v>
      </c>
      <c r="P201" s="203" t="s">
        <v>5667</v>
      </c>
      <c r="Q201" s="158">
        <v>58</v>
      </c>
      <c r="R201" s="158"/>
      <c r="S201" s="158"/>
      <c r="T201" s="158"/>
      <c r="U201" s="158"/>
      <c r="V201" s="367"/>
      <c r="W201" s="366"/>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t="s">
        <v>5364</v>
      </c>
      <c r="AU201" s="205">
        <v>30</v>
      </c>
      <c r="AV201" s="205">
        <v>20</v>
      </c>
      <c r="AW201" s="205">
        <f t="shared" si="99"/>
        <v>50</v>
      </c>
      <c r="AX201" s="205" t="s">
        <v>5667</v>
      </c>
      <c r="AY201" s="226">
        <v>34</v>
      </c>
      <c r="AZ201" s="205">
        <v>24</v>
      </c>
      <c r="BA201" s="205">
        <f t="shared" si="100"/>
        <v>58</v>
      </c>
      <c r="BB201" s="205"/>
      <c r="BC201" s="207">
        <v>1.0000000000000001E-17</v>
      </c>
      <c r="BD201" s="207">
        <v>9.9999999999999997E-29</v>
      </c>
      <c r="BE201" s="207">
        <v>1.0000000000000001E-30</v>
      </c>
      <c r="BF201" s="207">
        <v>0</v>
      </c>
      <c r="BG201" s="207">
        <v>0</v>
      </c>
      <c r="BH201" s="207"/>
      <c r="BI201" s="207"/>
      <c r="BJ201" s="207"/>
      <c r="BK201" s="207"/>
      <c r="BL201" s="208">
        <v>0</v>
      </c>
      <c r="BM201" s="209">
        <v>249.45</v>
      </c>
      <c r="BN201" s="209">
        <f t="shared" si="101"/>
        <v>0</v>
      </c>
      <c r="BO201" s="207"/>
      <c r="BP201" s="207"/>
      <c r="BQ201" s="207"/>
      <c r="BR201" s="207"/>
      <c r="BS201" s="207"/>
      <c r="BT201" s="207"/>
      <c r="BU201" s="207"/>
      <c r="BV201" s="207"/>
      <c r="BW201" s="207"/>
      <c r="BX201" s="207"/>
      <c r="BY201" s="207"/>
      <c r="BZ201" s="207"/>
      <c r="CA201" s="207"/>
      <c r="CB201" s="207"/>
      <c r="CC201" s="207"/>
      <c r="CD201" s="207"/>
      <c r="CE201" s="207"/>
      <c r="CF201" s="207">
        <v>0</v>
      </c>
      <c r="CG201" s="207"/>
      <c r="CH201" s="207"/>
      <c r="CI201" s="207"/>
      <c r="CJ201" s="207"/>
      <c r="CK201" s="207">
        <v>0</v>
      </c>
      <c r="CL201" s="209">
        <v>477.3</v>
      </c>
      <c r="CM201" s="209">
        <f t="shared" si="102"/>
        <v>0</v>
      </c>
      <c r="CN201" s="207"/>
      <c r="CO201" s="207"/>
      <c r="CP201" s="207"/>
      <c r="CQ201" s="207"/>
      <c r="CR201" s="207"/>
      <c r="CS201" s="207"/>
      <c r="CT201" s="207"/>
      <c r="CU201" s="207"/>
      <c r="CV201" s="207"/>
      <c r="CW201" s="207"/>
      <c r="CX201" s="207"/>
      <c r="CY201" s="207"/>
      <c r="CZ201" s="207"/>
      <c r="DA201" s="207"/>
      <c r="DB201" s="207"/>
      <c r="DC201" s="207"/>
      <c r="DD201" s="207"/>
      <c r="DE201" s="207">
        <v>0</v>
      </c>
      <c r="DF201" s="207"/>
      <c r="DG201" s="207"/>
      <c r="DH201" s="207"/>
      <c r="DI201" s="207"/>
      <c r="DJ201" s="207">
        <v>0</v>
      </c>
      <c r="DK201" s="209">
        <v>120.88</v>
      </c>
      <c r="DL201" s="209">
        <f t="shared" si="103"/>
        <v>0</v>
      </c>
      <c r="DM201" s="207"/>
      <c r="DN201" s="207"/>
      <c r="DO201" s="207"/>
      <c r="DP201" s="207"/>
      <c r="DQ201" s="207"/>
      <c r="DR201" s="207"/>
      <c r="DS201" s="207"/>
      <c r="DT201" s="207"/>
      <c r="DU201" s="207"/>
      <c r="DV201" s="207"/>
      <c r="DW201" s="207"/>
      <c r="DX201" s="207"/>
      <c r="DY201" s="207"/>
      <c r="DZ201" s="207"/>
      <c r="EA201" s="207"/>
      <c r="EB201" s="207"/>
      <c r="EC201" s="207"/>
      <c r="ED201" s="207">
        <v>0</v>
      </c>
      <c r="EE201" s="207"/>
      <c r="EF201" s="207"/>
      <c r="EG201" s="207"/>
      <c r="EH201" s="207"/>
      <c r="EI201" s="207">
        <v>0</v>
      </c>
      <c r="EJ201" s="209">
        <v>191.55</v>
      </c>
      <c r="EK201" s="209">
        <f t="shared" si="104"/>
        <v>0</v>
      </c>
      <c r="EL201" s="207"/>
      <c r="EM201" s="207"/>
      <c r="EN201" s="207"/>
      <c r="EO201" s="207"/>
      <c r="EP201" s="207"/>
      <c r="EQ201" s="207"/>
      <c r="ER201" s="207"/>
      <c r="ES201" s="207"/>
      <c r="ET201" s="207"/>
      <c r="EU201" s="207"/>
      <c r="EV201" s="207"/>
      <c r="EW201" s="207"/>
      <c r="EX201" s="207"/>
      <c r="EY201" s="207"/>
      <c r="EZ201" s="207"/>
      <c r="FA201" s="207"/>
      <c r="FB201" s="207"/>
      <c r="FC201" s="207">
        <v>0</v>
      </c>
      <c r="FD201" s="207"/>
      <c r="FE201" s="207"/>
      <c r="FF201" s="207"/>
      <c r="FG201" s="207"/>
      <c r="FH201" s="207">
        <v>0</v>
      </c>
      <c r="FI201" s="209">
        <v>32.1</v>
      </c>
      <c r="FJ201" s="209">
        <f t="shared" si="105"/>
        <v>0</v>
      </c>
      <c r="FK201" s="207"/>
      <c r="FL201" s="207"/>
      <c r="FM201" s="207"/>
      <c r="FN201" s="207">
        <v>0</v>
      </c>
      <c r="FO201" s="207"/>
      <c r="FP201" s="207"/>
      <c r="FQ201" s="207"/>
      <c r="FR201" s="207"/>
      <c r="FS201" s="207">
        <v>0</v>
      </c>
      <c r="FT201" s="209">
        <v>25.68</v>
      </c>
      <c r="FU201" s="209">
        <f t="shared" si="106"/>
        <v>0</v>
      </c>
      <c r="FV201" s="207"/>
      <c r="FW201" s="207"/>
      <c r="FX201" s="207"/>
      <c r="FY201" s="207">
        <v>0</v>
      </c>
      <c r="FZ201" s="207"/>
      <c r="GA201" s="207"/>
      <c r="GB201" s="207"/>
      <c r="GC201" s="207"/>
      <c r="GD201" s="207">
        <v>0</v>
      </c>
      <c r="GE201" s="209">
        <v>56.12</v>
      </c>
      <c r="GF201" s="209">
        <f t="shared" si="107"/>
        <v>0</v>
      </c>
      <c r="GG201" s="207"/>
      <c r="GH201" s="207"/>
      <c r="GI201" s="207"/>
      <c r="GJ201" s="207"/>
      <c r="GK201" s="207"/>
      <c r="GL201" s="207"/>
      <c r="GM201" s="207"/>
      <c r="GN201" s="207"/>
      <c r="GO201" s="207"/>
      <c r="GP201" s="207"/>
      <c r="GQ201" s="207"/>
      <c r="GR201" s="207"/>
      <c r="GS201" s="207"/>
      <c r="GT201" s="207"/>
      <c r="GU201" s="207"/>
      <c r="GV201" s="207"/>
      <c r="GW201" s="207"/>
      <c r="GX201" s="207" t="s">
        <v>918</v>
      </c>
      <c r="GY201" s="207">
        <v>0</v>
      </c>
      <c r="GZ201" s="207" t="s">
        <v>918</v>
      </c>
      <c r="HA201" s="207">
        <v>0</v>
      </c>
      <c r="HB201" s="207">
        <v>0</v>
      </c>
      <c r="HC201" s="207">
        <v>0</v>
      </c>
      <c r="HD201" s="207">
        <f t="shared" si="86"/>
        <v>0</v>
      </c>
      <c r="HE201" s="207">
        <v>0</v>
      </c>
      <c r="HF201" s="207"/>
      <c r="HG201" s="207"/>
      <c r="HH201" s="207">
        <f t="shared" si="95"/>
        <v>0</v>
      </c>
      <c r="HI201" s="209">
        <v>2.73</v>
      </c>
      <c r="HJ201" s="209">
        <f t="shared" si="108"/>
        <v>0</v>
      </c>
      <c r="HK201" s="207">
        <v>0</v>
      </c>
      <c r="HL201" s="207"/>
      <c r="HM201" s="207">
        <f t="shared" si="96"/>
        <v>0</v>
      </c>
      <c r="HN201" s="209">
        <v>2.73</v>
      </c>
      <c r="HO201" s="209">
        <f t="shared" si="109"/>
        <v>0</v>
      </c>
      <c r="HP201" s="207">
        <v>0</v>
      </c>
      <c r="HQ201" s="207"/>
      <c r="HR201" s="207">
        <f t="shared" si="97"/>
        <v>0</v>
      </c>
      <c r="HS201" s="209">
        <v>2.73</v>
      </c>
      <c r="HT201" s="209">
        <f t="shared" si="110"/>
        <v>0</v>
      </c>
      <c r="HU201" s="207">
        <v>0</v>
      </c>
      <c r="HV201" s="207"/>
      <c r="HW201" s="207">
        <f t="shared" si="98"/>
        <v>0</v>
      </c>
      <c r="HX201" s="209">
        <v>2.73</v>
      </c>
      <c r="HY201" s="209">
        <f t="shared" si="111"/>
        <v>0</v>
      </c>
      <c r="HZ201" s="207">
        <v>0</v>
      </c>
      <c r="IA201" s="209">
        <v>3890.25</v>
      </c>
      <c r="IB201" s="209">
        <f t="shared" si="112"/>
        <v>0</v>
      </c>
      <c r="IC201" s="169"/>
      <c r="ID201" s="169"/>
      <c r="IE201" s="169"/>
      <c r="IF201" s="169"/>
      <c r="IG201" s="165"/>
      <c r="IH201" s="165"/>
      <c r="II201" s="234">
        <f t="shared" si="92"/>
        <v>0</v>
      </c>
      <c r="IJ201" s="234">
        <f t="shared" si="93"/>
        <v>0</v>
      </c>
      <c r="IK201" s="234">
        <f t="shared" si="94"/>
        <v>0</v>
      </c>
      <c r="IL201" s="210"/>
      <c r="IM201" s="211">
        <f t="shared" si="113"/>
        <v>0</v>
      </c>
      <c r="IN201" s="209">
        <v>7500</v>
      </c>
      <c r="IO201" s="212">
        <f t="shared" si="114"/>
        <v>0</v>
      </c>
      <c r="IP201" s="209">
        <f t="shared" si="115"/>
        <v>0</v>
      </c>
      <c r="IQ201" s="209">
        <v>10000</v>
      </c>
      <c r="IR201" s="212">
        <f t="shared" si="116"/>
        <v>0</v>
      </c>
      <c r="IS201" s="213" t="s">
        <v>5452</v>
      </c>
      <c r="IT201" s="291"/>
      <c r="IV201" s="66" t="s">
        <v>5804</v>
      </c>
      <c r="IW201" s="66" t="s">
        <v>5805</v>
      </c>
    </row>
    <row r="202" spans="1:257" x14ac:dyDescent="0.4">
      <c r="A202" s="158">
        <f t="shared" si="87"/>
        <v>46</v>
      </c>
      <c r="B202" s="156" t="s">
        <v>35</v>
      </c>
      <c r="C202" s="219">
        <v>44</v>
      </c>
      <c r="D202" s="369">
        <v>3571</v>
      </c>
      <c r="E202" s="377">
        <v>11698</v>
      </c>
      <c r="F202" s="203">
        <v>17200703101047</v>
      </c>
      <c r="G202" s="251">
        <v>2</v>
      </c>
      <c r="H202" s="156"/>
      <c r="I202" s="156" t="s">
        <v>377</v>
      </c>
      <c r="J202" s="158" t="s">
        <v>436</v>
      </c>
      <c r="K202" s="158"/>
      <c r="L202" s="158" t="s">
        <v>300</v>
      </c>
      <c r="M202" s="158">
        <v>20143580324</v>
      </c>
      <c r="N202" s="205">
        <v>27</v>
      </c>
      <c r="O202" s="158">
        <v>47</v>
      </c>
      <c r="P202" s="203" t="s">
        <v>5806</v>
      </c>
      <c r="Q202" s="158">
        <v>52</v>
      </c>
      <c r="R202" s="158"/>
      <c r="S202" s="158"/>
      <c r="T202" s="158"/>
      <c r="U202" s="158"/>
      <c r="V202" s="367"/>
      <c r="W202" s="366"/>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t="s">
        <v>5437</v>
      </c>
      <c r="AU202" s="205">
        <v>27</v>
      </c>
      <c r="AV202" s="205">
        <v>20</v>
      </c>
      <c r="AW202" s="205">
        <f t="shared" si="99"/>
        <v>47</v>
      </c>
      <c r="AX202" s="205" t="s">
        <v>5806</v>
      </c>
      <c r="AY202" s="226">
        <v>28</v>
      </c>
      <c r="AZ202" s="205">
        <v>24</v>
      </c>
      <c r="BA202" s="205">
        <f t="shared" si="100"/>
        <v>52</v>
      </c>
      <c r="BB202" s="205"/>
      <c r="BC202" s="207">
        <v>1.0000000000000001E-17</v>
      </c>
      <c r="BD202" s="207">
        <v>9.9999999999999997E-29</v>
      </c>
      <c r="BE202" s="207">
        <v>1.0000000000000001E-30</v>
      </c>
      <c r="BF202" s="207">
        <v>6</v>
      </c>
      <c r="BG202" s="207">
        <v>1</v>
      </c>
      <c r="BH202" s="207">
        <v>1</v>
      </c>
      <c r="BI202" s="207"/>
      <c r="BJ202" s="207"/>
      <c r="BK202" s="207" t="s">
        <v>5807</v>
      </c>
      <c r="BL202" s="208">
        <f>AW202</f>
        <v>47</v>
      </c>
      <c r="BM202" s="209">
        <v>249.45</v>
      </c>
      <c r="BN202" s="209">
        <f t="shared" si="101"/>
        <v>11724.15</v>
      </c>
      <c r="BO202" s="207"/>
      <c r="BP202" s="207"/>
      <c r="BQ202" s="207"/>
      <c r="BR202" s="207"/>
      <c r="BS202" s="207"/>
      <c r="BT202" s="207"/>
      <c r="BU202" s="207"/>
      <c r="BV202" s="207"/>
      <c r="BW202" s="207"/>
      <c r="BX202" s="207"/>
      <c r="BY202" s="207"/>
      <c r="BZ202" s="207"/>
      <c r="CA202" s="207"/>
      <c r="CB202" s="207">
        <f>+BL202</f>
        <v>47</v>
      </c>
      <c r="CC202" s="207"/>
      <c r="CD202" s="207"/>
      <c r="CE202" s="207"/>
      <c r="CF202" s="207">
        <v>1</v>
      </c>
      <c r="CG202" s="207">
        <v>1</v>
      </c>
      <c r="CH202" s="207"/>
      <c r="CI202" s="207"/>
      <c r="CJ202" s="207" t="s">
        <v>5807</v>
      </c>
      <c r="CK202" s="207">
        <f>AW202</f>
        <v>47</v>
      </c>
      <c r="CL202" s="209">
        <v>477.3</v>
      </c>
      <c r="CM202" s="209">
        <f t="shared" si="102"/>
        <v>22433.100000000002</v>
      </c>
      <c r="CN202" s="207"/>
      <c r="CO202" s="207"/>
      <c r="CP202" s="207"/>
      <c r="CQ202" s="207"/>
      <c r="CR202" s="207"/>
      <c r="CS202" s="207"/>
      <c r="CT202" s="207"/>
      <c r="CU202" s="207"/>
      <c r="CV202" s="207"/>
      <c r="CW202" s="207"/>
      <c r="CX202" s="207"/>
      <c r="CY202" s="207"/>
      <c r="CZ202" s="207"/>
      <c r="DA202" s="207">
        <f>+CK202</f>
        <v>47</v>
      </c>
      <c r="DB202" s="207"/>
      <c r="DC202" s="207"/>
      <c r="DD202" s="207"/>
      <c r="DE202" s="207">
        <v>1</v>
      </c>
      <c r="DF202" s="207">
        <v>1</v>
      </c>
      <c r="DG202" s="207"/>
      <c r="DH202" s="207"/>
      <c r="DI202" s="207" t="s">
        <v>5808</v>
      </c>
      <c r="DJ202" s="207">
        <f>AW202</f>
        <v>47</v>
      </c>
      <c r="DK202" s="209">
        <v>120.88</v>
      </c>
      <c r="DL202" s="209">
        <f t="shared" si="103"/>
        <v>5681.36</v>
      </c>
      <c r="DM202" s="207"/>
      <c r="DN202" s="207"/>
      <c r="DO202" s="207"/>
      <c r="DP202" s="207"/>
      <c r="DQ202" s="207"/>
      <c r="DR202" s="207"/>
      <c r="DS202" s="207"/>
      <c r="DT202" s="207"/>
      <c r="DU202" s="207"/>
      <c r="DV202" s="207"/>
      <c r="DW202" s="207"/>
      <c r="DX202" s="207"/>
      <c r="DY202" s="207" t="s">
        <v>4980</v>
      </c>
      <c r="DZ202" s="207">
        <f>+DJ202</f>
        <v>47</v>
      </c>
      <c r="EA202" s="207">
        <v>15</v>
      </c>
      <c r="EB202" s="207">
        <f>IC202-(0.5*AX202)-EA202</f>
        <v>2.0500000000000007</v>
      </c>
      <c r="EC202" s="207" t="str">
        <f>IF(EB202&gt;0,"IN ROW","OUT OF ROW")</f>
        <v>IN ROW</v>
      </c>
      <c r="ED202" s="207">
        <v>1.0000000000000001E-17</v>
      </c>
      <c r="EE202" s="207"/>
      <c r="EF202" s="207"/>
      <c r="EG202" s="207"/>
      <c r="EH202" s="207"/>
      <c r="EI202" s="207">
        <v>0</v>
      </c>
      <c r="EJ202" s="209">
        <v>191.55</v>
      </c>
      <c r="EK202" s="209">
        <f t="shared" si="104"/>
        <v>0</v>
      </c>
      <c r="EL202" s="207"/>
      <c r="EM202" s="207"/>
      <c r="EN202" s="207"/>
      <c r="EO202" s="207"/>
      <c r="EP202" s="207"/>
      <c r="EQ202" s="207"/>
      <c r="ER202" s="207"/>
      <c r="ES202" s="207"/>
      <c r="ET202" s="207"/>
      <c r="EU202" s="207"/>
      <c r="EV202" s="207"/>
      <c r="EW202" s="207"/>
      <c r="EX202" s="207"/>
      <c r="EY202" s="207"/>
      <c r="EZ202" s="207"/>
      <c r="FA202" s="207"/>
      <c r="FB202" s="207"/>
      <c r="FC202" s="207">
        <v>1.0000000000000001E-17</v>
      </c>
      <c r="FD202" s="207"/>
      <c r="FE202" s="207"/>
      <c r="FF202" s="207"/>
      <c r="FG202" s="207"/>
      <c r="FH202" s="207">
        <v>0</v>
      </c>
      <c r="FI202" s="209">
        <v>32.1</v>
      </c>
      <c r="FJ202" s="209">
        <f t="shared" si="105"/>
        <v>0</v>
      </c>
      <c r="FK202" s="207"/>
      <c r="FL202" s="207"/>
      <c r="FM202" s="207"/>
      <c r="FN202" s="207">
        <v>1.0000000000000001E-17</v>
      </c>
      <c r="FO202" s="207"/>
      <c r="FP202" s="207"/>
      <c r="FQ202" s="207"/>
      <c r="FR202" s="207"/>
      <c r="FS202" s="207">
        <v>0</v>
      </c>
      <c r="FT202" s="209">
        <v>25.68</v>
      </c>
      <c r="FU202" s="209">
        <f t="shared" si="106"/>
        <v>0</v>
      </c>
      <c r="FV202" s="207"/>
      <c r="FW202" s="207"/>
      <c r="FX202" s="207"/>
      <c r="FY202" s="207">
        <v>1.0000000000000001E-17</v>
      </c>
      <c r="FZ202" s="207"/>
      <c r="GA202" s="207"/>
      <c r="GB202" s="207"/>
      <c r="GC202" s="207"/>
      <c r="GD202" s="207">
        <v>0</v>
      </c>
      <c r="GE202" s="209">
        <v>56.12</v>
      </c>
      <c r="GF202" s="209">
        <f t="shared" si="107"/>
        <v>0</v>
      </c>
      <c r="GG202" s="207"/>
      <c r="GH202" s="207"/>
      <c r="GI202" s="207"/>
      <c r="GJ202" s="207"/>
      <c r="GK202" s="207"/>
      <c r="GL202" s="207"/>
      <c r="GM202" s="207"/>
      <c r="GN202" s="207"/>
      <c r="GO202" s="207"/>
      <c r="GP202" s="207"/>
      <c r="GQ202" s="207"/>
      <c r="GR202" s="207"/>
      <c r="GS202" s="207"/>
      <c r="GT202" s="207"/>
      <c r="GU202" s="207"/>
      <c r="GV202" s="207"/>
      <c r="GW202" s="207"/>
      <c r="GX202" s="207" t="s">
        <v>918</v>
      </c>
      <c r="GY202" s="207">
        <v>0</v>
      </c>
      <c r="GZ202" s="207" t="s">
        <v>918</v>
      </c>
      <c r="HA202" s="207">
        <v>0</v>
      </c>
      <c r="HB202" s="207">
        <v>0</v>
      </c>
      <c r="HC202" s="207">
        <v>1</v>
      </c>
      <c r="HD202" s="207">
        <f t="shared" si="86"/>
        <v>7200</v>
      </c>
      <c r="HE202" s="207">
        <v>6</v>
      </c>
      <c r="HF202" s="207"/>
      <c r="HG202" s="207"/>
      <c r="HH202" s="207">
        <f t="shared" si="95"/>
        <v>4800</v>
      </c>
      <c r="HI202" s="209">
        <v>2.73</v>
      </c>
      <c r="HJ202" s="209">
        <f t="shared" si="108"/>
        <v>13104</v>
      </c>
      <c r="HK202" s="207">
        <v>1</v>
      </c>
      <c r="HL202" s="207"/>
      <c r="HM202" s="207">
        <f t="shared" si="96"/>
        <v>800</v>
      </c>
      <c r="HN202" s="209">
        <v>2.73</v>
      </c>
      <c r="HO202" s="209">
        <f t="shared" si="109"/>
        <v>2184</v>
      </c>
      <c r="HP202" s="207">
        <v>2</v>
      </c>
      <c r="HQ202" s="207"/>
      <c r="HR202" s="207">
        <f t="shared" si="97"/>
        <v>1600</v>
      </c>
      <c r="HS202" s="209">
        <v>2.73</v>
      </c>
      <c r="HT202" s="209">
        <f t="shared" si="110"/>
        <v>4368</v>
      </c>
      <c r="HU202" s="207">
        <v>0</v>
      </c>
      <c r="HV202" s="207"/>
      <c r="HW202" s="207">
        <f t="shared" si="98"/>
        <v>0</v>
      </c>
      <c r="HX202" s="209">
        <v>2.73</v>
      </c>
      <c r="HY202" s="209">
        <f t="shared" si="111"/>
        <v>0</v>
      </c>
      <c r="HZ202" s="207">
        <v>3</v>
      </c>
      <c r="IA202" s="209">
        <v>3890.25</v>
      </c>
      <c r="IB202" s="209">
        <f t="shared" si="112"/>
        <v>11670.75</v>
      </c>
      <c r="IC202" s="169">
        <v>30</v>
      </c>
      <c r="ID202" s="169">
        <v>8</v>
      </c>
      <c r="IE202" s="169">
        <f>IC202-(0.5*AX202)-ID202</f>
        <v>9.0500000000000007</v>
      </c>
      <c r="IF202" s="169" t="str">
        <f>IF(IE202&gt;0,"IN ROW","OUT OF ROW")</f>
        <v>IN ROW</v>
      </c>
      <c r="IG202" s="165"/>
      <c r="IH202" s="165">
        <v>8</v>
      </c>
      <c r="II202" s="235">
        <f t="shared" si="92"/>
        <v>3</v>
      </c>
      <c r="IJ202" s="235">
        <f t="shared" si="93"/>
        <v>3</v>
      </c>
      <c r="IK202" s="235">
        <f t="shared" si="94"/>
        <v>6</v>
      </c>
      <c r="IL202" s="210"/>
      <c r="IM202" s="211">
        <f t="shared" si="113"/>
        <v>39838.61</v>
      </c>
      <c r="IN202" s="209">
        <v>7500</v>
      </c>
      <c r="IO202" s="212">
        <f t="shared" si="114"/>
        <v>6</v>
      </c>
      <c r="IP202" s="209">
        <f t="shared" si="115"/>
        <v>31326.75</v>
      </c>
      <c r="IQ202" s="209">
        <v>10000</v>
      </c>
      <c r="IR202" s="212">
        <f t="shared" si="116"/>
        <v>4</v>
      </c>
      <c r="IS202" s="213" t="s">
        <v>5641</v>
      </c>
      <c r="IT202" s="293" t="s">
        <v>5809</v>
      </c>
      <c r="IV202" s="66" t="s">
        <v>5810</v>
      </c>
      <c r="IW202" s="66" t="s">
        <v>5811</v>
      </c>
    </row>
    <row r="203" spans="1:257" x14ac:dyDescent="0.4">
      <c r="A203" s="158">
        <f t="shared" si="87"/>
        <v>47</v>
      </c>
      <c r="B203" s="156" t="s">
        <v>35</v>
      </c>
      <c r="C203" s="156">
        <v>45</v>
      </c>
      <c r="D203" s="369">
        <v>85119</v>
      </c>
      <c r="E203" s="370">
        <v>11807</v>
      </c>
      <c r="F203" s="203">
        <v>17300902501042</v>
      </c>
      <c r="G203" s="251">
        <v>2</v>
      </c>
      <c r="H203" s="156"/>
      <c r="I203" s="156" t="s">
        <v>377</v>
      </c>
      <c r="J203" s="158" t="s">
        <v>452</v>
      </c>
      <c r="K203" s="158"/>
      <c r="L203" s="158" t="s">
        <v>454</v>
      </c>
      <c r="M203" s="158"/>
      <c r="N203" s="205">
        <v>52</v>
      </c>
      <c r="O203" s="158">
        <v>72</v>
      </c>
      <c r="P203" s="203" t="s">
        <v>5516</v>
      </c>
      <c r="Q203" s="158">
        <v>52</v>
      </c>
      <c r="R203" s="158"/>
      <c r="S203" s="158"/>
      <c r="T203" s="158"/>
      <c r="U203" s="158"/>
      <c r="V203" s="367"/>
      <c r="W203" s="366"/>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t="s">
        <v>5369</v>
      </c>
      <c r="AU203" s="205">
        <v>52</v>
      </c>
      <c r="AV203" s="205">
        <v>20</v>
      </c>
      <c r="AW203" s="205">
        <f t="shared" si="99"/>
        <v>72</v>
      </c>
      <c r="AX203" s="205" t="s">
        <v>5516</v>
      </c>
      <c r="AY203" s="226">
        <v>28</v>
      </c>
      <c r="AZ203" s="205">
        <v>24</v>
      </c>
      <c r="BA203" s="205">
        <f t="shared" si="100"/>
        <v>52</v>
      </c>
      <c r="BB203" s="205"/>
      <c r="BC203" s="207">
        <v>1.0000000000000001E-17</v>
      </c>
      <c r="BD203" s="207">
        <v>9.9999999999999997E-29</v>
      </c>
      <c r="BE203" s="207">
        <v>1.0000000000000001E-30</v>
      </c>
      <c r="BF203" s="207">
        <v>2</v>
      </c>
      <c r="BG203" s="207">
        <v>1.0000000000000001E-17</v>
      </c>
      <c r="BH203" s="207"/>
      <c r="BI203" s="207"/>
      <c r="BJ203" s="207"/>
      <c r="BK203" s="207"/>
      <c r="BL203" s="208">
        <v>0</v>
      </c>
      <c r="BM203" s="209">
        <v>249.45</v>
      </c>
      <c r="BN203" s="209">
        <f t="shared" si="101"/>
        <v>0</v>
      </c>
      <c r="BO203" s="207"/>
      <c r="BP203" s="207"/>
      <c r="BQ203" s="207"/>
      <c r="BR203" s="207"/>
      <c r="BS203" s="207"/>
      <c r="BT203" s="207"/>
      <c r="BU203" s="207"/>
      <c r="BV203" s="207"/>
      <c r="BW203" s="207"/>
      <c r="BX203" s="207"/>
      <c r="BY203" s="207"/>
      <c r="BZ203" s="207"/>
      <c r="CA203" s="207"/>
      <c r="CB203" s="207" t="s">
        <v>4980</v>
      </c>
      <c r="CC203" s="207"/>
      <c r="CD203" s="207"/>
      <c r="CE203" s="207"/>
      <c r="CF203" s="207">
        <v>1.0000000000000001E-17</v>
      </c>
      <c r="CG203" s="207"/>
      <c r="CH203" s="207"/>
      <c r="CI203" s="207"/>
      <c r="CJ203" s="207"/>
      <c r="CK203" s="207">
        <v>0</v>
      </c>
      <c r="CL203" s="209">
        <v>477.3</v>
      </c>
      <c r="CM203" s="209">
        <f t="shared" si="102"/>
        <v>0</v>
      </c>
      <c r="CN203" s="207"/>
      <c r="CO203" s="207"/>
      <c r="CP203" s="207"/>
      <c r="CQ203" s="207"/>
      <c r="CR203" s="207"/>
      <c r="CS203" s="207"/>
      <c r="CT203" s="207"/>
      <c r="CU203" s="207"/>
      <c r="CV203" s="207"/>
      <c r="CW203" s="207"/>
      <c r="CX203" s="207"/>
      <c r="CY203" s="207"/>
      <c r="CZ203" s="207"/>
      <c r="DA203" s="207" t="s">
        <v>4980</v>
      </c>
      <c r="DB203" s="207"/>
      <c r="DC203" s="207"/>
      <c r="DD203" s="207"/>
      <c r="DE203" s="207">
        <v>1.0000000000000001E-17</v>
      </c>
      <c r="DF203" s="207"/>
      <c r="DG203" s="207"/>
      <c r="DH203" s="207"/>
      <c r="DI203" s="207"/>
      <c r="DJ203" s="207">
        <v>0</v>
      </c>
      <c r="DK203" s="209">
        <v>120.88</v>
      </c>
      <c r="DL203" s="209">
        <f t="shared" si="103"/>
        <v>0</v>
      </c>
      <c r="DM203" s="207"/>
      <c r="DN203" s="207"/>
      <c r="DO203" s="207"/>
      <c r="DP203" s="207"/>
      <c r="DQ203" s="207"/>
      <c r="DR203" s="207"/>
      <c r="DS203" s="207"/>
      <c r="DT203" s="207"/>
      <c r="DU203" s="207"/>
      <c r="DV203" s="207"/>
      <c r="DW203" s="207"/>
      <c r="DX203" s="207"/>
      <c r="DY203" s="207" t="s">
        <v>4980</v>
      </c>
      <c r="DZ203" s="207"/>
      <c r="EA203" s="207"/>
      <c r="EB203" s="207"/>
      <c r="EC203" s="207"/>
      <c r="ED203" s="207">
        <v>1.0000000000000001E-17</v>
      </c>
      <c r="EE203" s="207"/>
      <c r="EF203" s="207"/>
      <c r="EG203" s="207"/>
      <c r="EH203" s="207"/>
      <c r="EI203" s="207">
        <v>0</v>
      </c>
      <c r="EJ203" s="209">
        <v>191.55</v>
      </c>
      <c r="EK203" s="209">
        <f t="shared" si="104"/>
        <v>0</v>
      </c>
      <c r="EL203" s="207"/>
      <c r="EM203" s="207"/>
      <c r="EN203" s="207"/>
      <c r="EO203" s="207"/>
      <c r="EP203" s="207"/>
      <c r="EQ203" s="207"/>
      <c r="ER203" s="207"/>
      <c r="ES203" s="207"/>
      <c r="ET203" s="207"/>
      <c r="EU203" s="207"/>
      <c r="EV203" s="207"/>
      <c r="EW203" s="207"/>
      <c r="EX203" s="207"/>
      <c r="EY203" s="207"/>
      <c r="EZ203" s="207"/>
      <c r="FA203" s="207"/>
      <c r="FB203" s="207"/>
      <c r="FC203" s="207">
        <v>1.0000000000000001E-17</v>
      </c>
      <c r="FD203" s="207"/>
      <c r="FE203" s="207"/>
      <c r="FF203" s="207"/>
      <c r="FG203" s="207"/>
      <c r="FH203" s="207">
        <v>0</v>
      </c>
      <c r="FI203" s="209">
        <v>32.1</v>
      </c>
      <c r="FJ203" s="209">
        <f t="shared" si="105"/>
        <v>0</v>
      </c>
      <c r="FK203" s="207"/>
      <c r="FL203" s="207"/>
      <c r="FM203" s="207"/>
      <c r="FN203" s="207">
        <v>1.0000000000000001E-17</v>
      </c>
      <c r="FO203" s="207">
        <v>1</v>
      </c>
      <c r="FP203" s="207"/>
      <c r="FQ203" s="207"/>
      <c r="FR203" s="207" t="s">
        <v>5812</v>
      </c>
      <c r="FS203" s="207">
        <f>BA203</f>
        <v>52</v>
      </c>
      <c r="FT203" s="209">
        <v>25.68</v>
      </c>
      <c r="FU203" s="209">
        <f t="shared" si="106"/>
        <v>1335.36</v>
      </c>
      <c r="FV203" s="207"/>
      <c r="FW203" s="207"/>
      <c r="FX203" s="207"/>
      <c r="FY203" s="207">
        <v>1.0000000000000001E-17</v>
      </c>
      <c r="FZ203" s="207"/>
      <c r="GA203" s="207"/>
      <c r="GB203" s="207"/>
      <c r="GC203" s="207"/>
      <c r="GD203" s="207">
        <v>0</v>
      </c>
      <c r="GE203" s="209">
        <v>56.12</v>
      </c>
      <c r="GF203" s="209">
        <f t="shared" si="107"/>
        <v>0</v>
      </c>
      <c r="GG203" s="207"/>
      <c r="GH203" s="207"/>
      <c r="GI203" s="207"/>
      <c r="GJ203" s="207"/>
      <c r="GK203" s="207"/>
      <c r="GL203" s="207"/>
      <c r="GM203" s="207"/>
      <c r="GN203" s="207"/>
      <c r="GO203" s="207"/>
      <c r="GP203" s="207"/>
      <c r="GQ203" s="207"/>
      <c r="GR203" s="207"/>
      <c r="GS203" s="207"/>
      <c r="GT203" s="207"/>
      <c r="GU203" s="207"/>
      <c r="GV203" s="207"/>
      <c r="GW203" s="207"/>
      <c r="GX203" s="207" t="s">
        <v>918</v>
      </c>
      <c r="GY203" s="207">
        <v>0</v>
      </c>
      <c r="GZ203" s="207" t="s">
        <v>918</v>
      </c>
      <c r="HA203" s="207">
        <v>0</v>
      </c>
      <c r="HB203" s="207">
        <v>0</v>
      </c>
      <c r="HC203" s="207">
        <v>1</v>
      </c>
      <c r="HD203" s="207">
        <f t="shared" si="86"/>
        <v>400</v>
      </c>
      <c r="HE203" s="207">
        <v>1</v>
      </c>
      <c r="HF203" s="207"/>
      <c r="HG203" s="207"/>
      <c r="HH203" s="207">
        <f t="shared" si="95"/>
        <v>400</v>
      </c>
      <c r="HI203" s="209">
        <v>2.73</v>
      </c>
      <c r="HJ203" s="209">
        <f t="shared" si="108"/>
        <v>1092</v>
      </c>
      <c r="HK203" s="207">
        <v>0</v>
      </c>
      <c r="HL203" s="207"/>
      <c r="HM203" s="207">
        <f t="shared" si="96"/>
        <v>0</v>
      </c>
      <c r="HN203" s="209">
        <v>2.73</v>
      </c>
      <c r="HO203" s="209">
        <f t="shared" si="109"/>
        <v>0</v>
      </c>
      <c r="HP203" s="207">
        <v>0</v>
      </c>
      <c r="HQ203" s="207"/>
      <c r="HR203" s="207">
        <f t="shared" si="97"/>
        <v>0</v>
      </c>
      <c r="HS203" s="209">
        <v>2.73</v>
      </c>
      <c r="HT203" s="209">
        <f t="shared" si="110"/>
        <v>0</v>
      </c>
      <c r="HU203" s="207">
        <v>0</v>
      </c>
      <c r="HV203" s="207"/>
      <c r="HW203" s="207">
        <f t="shared" si="98"/>
        <v>0</v>
      </c>
      <c r="HX203" s="209">
        <v>2.73</v>
      </c>
      <c r="HY203" s="209">
        <f t="shared" si="111"/>
        <v>0</v>
      </c>
      <c r="HZ203" s="207">
        <v>1</v>
      </c>
      <c r="IA203" s="209">
        <v>3890.25</v>
      </c>
      <c r="IB203" s="209">
        <f t="shared" si="112"/>
        <v>3890.25</v>
      </c>
      <c r="IC203" s="169">
        <v>25</v>
      </c>
      <c r="ID203" s="169">
        <v>8</v>
      </c>
      <c r="IE203" s="169">
        <f>IC203-(0.5*AX203)-ID203</f>
        <v>5</v>
      </c>
      <c r="IF203" s="169" t="str">
        <f>IF(IE203&gt;0,"IN ROW","OUT OF ROW")</f>
        <v>IN ROW</v>
      </c>
      <c r="IG203" s="165"/>
      <c r="IH203" s="165">
        <v>8</v>
      </c>
      <c r="II203" s="235">
        <f t="shared" si="92"/>
        <v>1</v>
      </c>
      <c r="IJ203" s="235">
        <f t="shared" si="93"/>
        <v>1</v>
      </c>
      <c r="IK203" s="235">
        <f t="shared" si="94"/>
        <v>2</v>
      </c>
      <c r="IL203" s="210"/>
      <c r="IM203" s="211">
        <f t="shared" si="113"/>
        <v>1335.36</v>
      </c>
      <c r="IN203" s="209">
        <v>7500</v>
      </c>
      <c r="IO203" s="212">
        <f t="shared" si="114"/>
        <v>1</v>
      </c>
      <c r="IP203" s="209">
        <f t="shared" si="115"/>
        <v>4982.25</v>
      </c>
      <c r="IQ203" s="209">
        <v>10000</v>
      </c>
      <c r="IR203" s="212">
        <f t="shared" si="116"/>
        <v>1</v>
      </c>
      <c r="IS203" s="213" t="s">
        <v>5641</v>
      </c>
      <c r="IT203" s="291"/>
      <c r="IV203" s="66" t="s">
        <v>5813</v>
      </c>
      <c r="IW203" s="66" t="s">
        <v>5814</v>
      </c>
    </row>
    <row r="204" spans="1:257" x14ac:dyDescent="0.4">
      <c r="A204" s="158">
        <f t="shared" si="87"/>
        <v>48</v>
      </c>
      <c r="B204" s="156" t="s">
        <v>35</v>
      </c>
      <c r="C204" s="156">
        <v>289</v>
      </c>
      <c r="D204" s="251">
        <v>87465</v>
      </c>
      <c r="E204" s="370">
        <v>29565</v>
      </c>
      <c r="F204" s="225" t="s">
        <v>5815</v>
      </c>
      <c r="G204" s="251">
        <v>8</v>
      </c>
      <c r="H204" s="156"/>
      <c r="I204" s="156" t="s">
        <v>2570</v>
      </c>
      <c r="J204" s="158" t="s">
        <v>2597</v>
      </c>
      <c r="K204" s="158"/>
      <c r="L204" s="158" t="s">
        <v>2582</v>
      </c>
      <c r="M204" s="158"/>
      <c r="N204" s="205">
        <v>88</v>
      </c>
      <c r="O204" s="158">
        <v>108</v>
      </c>
      <c r="P204" s="203" t="s">
        <v>5816</v>
      </c>
      <c r="Q204" s="158">
        <v>52</v>
      </c>
      <c r="R204" s="158"/>
      <c r="S204" s="158"/>
      <c r="T204" s="158"/>
      <c r="U204" s="158"/>
      <c r="V204" s="367"/>
      <c r="W204" s="366"/>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t="s">
        <v>5364</v>
      </c>
      <c r="AU204" s="205">
        <v>88</v>
      </c>
      <c r="AV204" s="205">
        <v>20</v>
      </c>
      <c r="AW204" s="205">
        <f t="shared" si="99"/>
        <v>108</v>
      </c>
      <c r="AX204" s="205" t="s">
        <v>5816</v>
      </c>
      <c r="AY204" s="226">
        <v>28</v>
      </c>
      <c r="AZ204" s="205">
        <v>24</v>
      </c>
      <c r="BA204" s="205">
        <f t="shared" si="100"/>
        <v>52</v>
      </c>
      <c r="BB204" s="205"/>
      <c r="BC204" s="207">
        <v>1.0000000000000001E-17</v>
      </c>
      <c r="BD204" s="207">
        <v>9.9999999999999997E-29</v>
      </c>
      <c r="BE204" s="207">
        <v>1.0000000000000001E-30</v>
      </c>
      <c r="BF204" s="207">
        <v>2</v>
      </c>
      <c r="BG204" s="207">
        <v>0</v>
      </c>
      <c r="BH204" s="207"/>
      <c r="BI204" s="207"/>
      <c r="BJ204" s="207"/>
      <c r="BK204" s="207"/>
      <c r="BL204" s="208">
        <v>0</v>
      </c>
      <c r="BM204" s="209">
        <v>249.45</v>
      </c>
      <c r="BN204" s="209">
        <f t="shared" si="101"/>
        <v>0</v>
      </c>
      <c r="BO204" s="207"/>
      <c r="BP204" s="207"/>
      <c r="BQ204" s="207"/>
      <c r="BR204" s="207"/>
      <c r="BS204" s="207"/>
      <c r="BT204" s="207"/>
      <c r="BU204" s="207"/>
      <c r="BV204" s="207"/>
      <c r="BW204" s="207"/>
      <c r="BX204" s="207"/>
      <c r="BY204" s="207"/>
      <c r="BZ204" s="207"/>
      <c r="CA204" s="207"/>
      <c r="CB204" s="207"/>
      <c r="CC204" s="207"/>
      <c r="CD204" s="207"/>
      <c r="CE204" s="207"/>
      <c r="CF204" s="207">
        <v>0</v>
      </c>
      <c r="CG204" s="236">
        <v>0</v>
      </c>
      <c r="CH204" s="207"/>
      <c r="CI204" s="207"/>
      <c r="CJ204" s="207" t="s">
        <v>5817</v>
      </c>
      <c r="CK204" s="236">
        <v>0</v>
      </c>
      <c r="CL204" s="209">
        <v>477.3</v>
      </c>
      <c r="CM204" s="209">
        <f t="shared" si="102"/>
        <v>0</v>
      </c>
      <c r="CN204" s="236"/>
      <c r="CO204" s="236"/>
      <c r="CP204" s="236"/>
      <c r="CQ204" s="236"/>
      <c r="CR204" s="236"/>
      <c r="CS204" s="236"/>
      <c r="CT204" s="236"/>
      <c r="CU204" s="236"/>
      <c r="CV204" s="236"/>
      <c r="CW204" s="236"/>
      <c r="CX204" s="236"/>
      <c r="CY204" s="236"/>
      <c r="CZ204" s="236"/>
      <c r="DA204" s="236"/>
      <c r="DB204" s="207"/>
      <c r="DC204" s="207"/>
      <c r="DD204" s="207"/>
      <c r="DE204" s="207">
        <v>0</v>
      </c>
      <c r="DF204" s="207"/>
      <c r="DG204" s="207"/>
      <c r="DH204" s="207"/>
      <c r="DI204" s="207"/>
      <c r="DJ204" s="207">
        <v>0</v>
      </c>
      <c r="DK204" s="209">
        <v>120.88</v>
      </c>
      <c r="DL204" s="209">
        <f t="shared" si="103"/>
        <v>0</v>
      </c>
      <c r="DM204" s="207"/>
      <c r="DN204" s="207"/>
      <c r="DO204" s="207"/>
      <c r="DP204" s="207"/>
      <c r="DQ204" s="207"/>
      <c r="DR204" s="207"/>
      <c r="DS204" s="207"/>
      <c r="DT204" s="207"/>
      <c r="DU204" s="207"/>
      <c r="DV204" s="207"/>
      <c r="DW204" s="207"/>
      <c r="DX204" s="207"/>
      <c r="DY204" s="207"/>
      <c r="DZ204" s="207"/>
      <c r="EA204" s="207"/>
      <c r="EB204" s="207"/>
      <c r="EC204" s="207"/>
      <c r="ED204" s="207">
        <v>0</v>
      </c>
      <c r="EE204" s="207"/>
      <c r="EF204" s="207"/>
      <c r="EG204" s="207"/>
      <c r="EH204" s="207"/>
      <c r="EI204" s="207">
        <v>0</v>
      </c>
      <c r="EJ204" s="209">
        <v>191.55</v>
      </c>
      <c r="EK204" s="209">
        <f t="shared" si="104"/>
        <v>0</v>
      </c>
      <c r="EL204" s="207"/>
      <c r="EM204" s="207"/>
      <c r="EN204" s="207"/>
      <c r="EO204" s="207"/>
      <c r="EP204" s="207"/>
      <c r="EQ204" s="207"/>
      <c r="ER204" s="207"/>
      <c r="ES204" s="207"/>
      <c r="ET204" s="207"/>
      <c r="EU204" s="207"/>
      <c r="EV204" s="207"/>
      <c r="EW204" s="207"/>
      <c r="EX204" s="207"/>
      <c r="EY204" s="207"/>
      <c r="EZ204" s="207"/>
      <c r="FA204" s="207"/>
      <c r="FB204" s="207"/>
      <c r="FC204" s="207">
        <v>0</v>
      </c>
      <c r="FD204" s="207"/>
      <c r="FE204" s="207"/>
      <c r="FF204" s="207"/>
      <c r="FG204" s="207"/>
      <c r="FH204" s="207">
        <v>0</v>
      </c>
      <c r="FI204" s="209">
        <v>32.1</v>
      </c>
      <c r="FJ204" s="209">
        <f t="shared" si="105"/>
        <v>0</v>
      </c>
      <c r="FK204" s="207"/>
      <c r="FL204" s="207"/>
      <c r="FM204" s="207"/>
      <c r="FN204" s="207">
        <v>0</v>
      </c>
      <c r="FO204" s="207"/>
      <c r="FP204" s="207"/>
      <c r="FQ204" s="207"/>
      <c r="FR204" s="207"/>
      <c r="FS204" s="207">
        <v>0</v>
      </c>
      <c r="FT204" s="209">
        <v>25.68</v>
      </c>
      <c r="FU204" s="209">
        <f t="shared" si="106"/>
        <v>0</v>
      </c>
      <c r="FV204" s="207"/>
      <c r="FW204" s="207"/>
      <c r="FX204" s="207"/>
      <c r="FY204" s="207">
        <v>0</v>
      </c>
      <c r="FZ204" s="207"/>
      <c r="GA204" s="207"/>
      <c r="GB204" s="207"/>
      <c r="GC204" s="207"/>
      <c r="GD204" s="207">
        <v>0</v>
      </c>
      <c r="GE204" s="209">
        <v>56.12</v>
      </c>
      <c r="GF204" s="209">
        <f t="shared" si="107"/>
        <v>0</v>
      </c>
      <c r="GG204" s="207"/>
      <c r="GH204" s="207"/>
      <c r="GI204" s="207"/>
      <c r="GJ204" s="207"/>
      <c r="GK204" s="207"/>
      <c r="GL204" s="207"/>
      <c r="GM204" s="207"/>
      <c r="GN204" s="207"/>
      <c r="GO204" s="207"/>
      <c r="GP204" s="207"/>
      <c r="GQ204" s="207"/>
      <c r="GR204" s="207"/>
      <c r="GS204" s="207"/>
      <c r="GT204" s="207"/>
      <c r="GU204" s="207"/>
      <c r="GV204" s="207"/>
      <c r="GW204" s="207"/>
      <c r="GX204" s="207" t="s">
        <v>918</v>
      </c>
      <c r="GY204" s="207">
        <v>0</v>
      </c>
      <c r="GZ204" s="207" t="s">
        <v>918</v>
      </c>
      <c r="HA204" s="207">
        <v>0</v>
      </c>
      <c r="HB204" s="207">
        <v>0</v>
      </c>
      <c r="HC204" s="207">
        <v>0</v>
      </c>
      <c r="HD204" s="207">
        <f t="shared" si="86"/>
        <v>0</v>
      </c>
      <c r="HE204" s="207">
        <v>0</v>
      </c>
      <c r="HF204" s="207"/>
      <c r="HG204" s="207"/>
      <c r="HH204" s="207">
        <f t="shared" si="95"/>
        <v>0</v>
      </c>
      <c r="HI204" s="209">
        <v>2.73</v>
      </c>
      <c r="HJ204" s="209">
        <f t="shared" si="108"/>
        <v>0</v>
      </c>
      <c r="HK204" s="207">
        <v>0</v>
      </c>
      <c r="HL204" s="207"/>
      <c r="HM204" s="207">
        <f t="shared" si="96"/>
        <v>0</v>
      </c>
      <c r="HN204" s="209">
        <v>2.73</v>
      </c>
      <c r="HO204" s="209">
        <f t="shared" si="109"/>
        <v>0</v>
      </c>
      <c r="HP204" s="207">
        <v>0</v>
      </c>
      <c r="HQ204" s="207"/>
      <c r="HR204" s="207">
        <f t="shared" si="97"/>
        <v>0</v>
      </c>
      <c r="HS204" s="209">
        <v>2.73</v>
      </c>
      <c r="HT204" s="209">
        <f t="shared" si="110"/>
        <v>0</v>
      </c>
      <c r="HU204" s="207">
        <v>0</v>
      </c>
      <c r="HV204" s="207"/>
      <c r="HW204" s="207">
        <f t="shared" si="98"/>
        <v>0</v>
      </c>
      <c r="HX204" s="209">
        <v>2.73</v>
      </c>
      <c r="HY204" s="209">
        <f t="shared" si="111"/>
        <v>0</v>
      </c>
      <c r="HZ204" s="207">
        <v>0</v>
      </c>
      <c r="IA204" s="209">
        <v>3890.25</v>
      </c>
      <c r="IB204" s="209">
        <f t="shared" si="112"/>
        <v>0</v>
      </c>
      <c r="IC204" s="169"/>
      <c r="ID204" s="169"/>
      <c r="IE204" s="169"/>
      <c r="IF204" s="169"/>
      <c r="IG204" s="165"/>
      <c r="IH204" s="165">
        <v>75</v>
      </c>
      <c r="II204" s="234">
        <f t="shared" si="92"/>
        <v>0</v>
      </c>
      <c r="IJ204" s="234">
        <f t="shared" si="93"/>
        <v>0</v>
      </c>
      <c r="IK204" s="234">
        <f t="shared" si="94"/>
        <v>0</v>
      </c>
      <c r="IL204" s="210"/>
      <c r="IM204" s="211">
        <f t="shared" si="113"/>
        <v>0</v>
      </c>
      <c r="IN204" s="209">
        <v>7500</v>
      </c>
      <c r="IO204" s="212">
        <f t="shared" si="114"/>
        <v>0</v>
      </c>
      <c r="IP204" s="209">
        <f t="shared" si="115"/>
        <v>0</v>
      </c>
      <c r="IQ204" s="209">
        <v>10000</v>
      </c>
      <c r="IR204" s="212">
        <f t="shared" si="116"/>
        <v>0</v>
      </c>
      <c r="IS204" s="213" t="s">
        <v>5641</v>
      </c>
      <c r="IT204" s="293" t="s">
        <v>5818</v>
      </c>
      <c r="IV204" s="66" t="s">
        <v>5819</v>
      </c>
      <c r="IW204" s="66" t="s">
        <v>5820</v>
      </c>
    </row>
    <row r="205" spans="1:257" x14ac:dyDescent="0.4">
      <c r="A205" s="158">
        <f t="shared" si="87"/>
        <v>49</v>
      </c>
      <c r="B205" s="156" t="s">
        <v>35</v>
      </c>
      <c r="C205" s="242">
        <v>47</v>
      </c>
      <c r="D205" s="369">
        <v>69040</v>
      </c>
      <c r="E205" s="377">
        <v>12239</v>
      </c>
      <c r="F205" s="203">
        <v>18047700300000</v>
      </c>
      <c r="G205" s="251">
        <v>2</v>
      </c>
      <c r="H205" s="156"/>
      <c r="I205" s="156" t="s">
        <v>467</v>
      </c>
      <c r="J205" s="158" t="s">
        <v>480</v>
      </c>
      <c r="K205" s="158"/>
      <c r="L205" s="158" t="s">
        <v>482</v>
      </c>
      <c r="M205" s="158">
        <v>20143580327</v>
      </c>
      <c r="N205" s="205">
        <v>43</v>
      </c>
      <c r="O205" s="158">
        <v>63</v>
      </c>
      <c r="P205" s="203" t="s">
        <v>5368</v>
      </c>
      <c r="Q205" s="158">
        <v>56</v>
      </c>
      <c r="R205" s="158"/>
      <c r="S205" s="158"/>
      <c r="T205" s="158"/>
      <c r="U205" s="158"/>
      <c r="V205" s="367"/>
      <c r="W205" s="366"/>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t="s">
        <v>5615</v>
      </c>
      <c r="AU205" s="205">
        <v>43</v>
      </c>
      <c r="AV205" s="205">
        <v>20</v>
      </c>
      <c r="AW205" s="205">
        <f t="shared" si="99"/>
        <v>63</v>
      </c>
      <c r="AX205" s="205" t="s">
        <v>5368</v>
      </c>
      <c r="AY205" s="226">
        <v>32</v>
      </c>
      <c r="AZ205" s="205">
        <v>24</v>
      </c>
      <c r="BA205" s="205">
        <f t="shared" si="100"/>
        <v>56</v>
      </c>
      <c r="BB205" s="205"/>
      <c r="BC205" s="207">
        <v>1.0000000000000001E-17</v>
      </c>
      <c r="BD205" s="207">
        <v>9.9999999999999997E-29</v>
      </c>
      <c r="BE205" s="207">
        <v>1.0000000000000001E-30</v>
      </c>
      <c r="BF205" s="207">
        <v>6</v>
      </c>
      <c r="BG205" s="207">
        <v>1</v>
      </c>
      <c r="BH205" s="207"/>
      <c r="BI205" s="207"/>
      <c r="BJ205" s="207"/>
      <c r="BK205" s="207" t="s">
        <v>5821</v>
      </c>
      <c r="BL205" s="208">
        <f>AW205</f>
        <v>63</v>
      </c>
      <c r="BM205" s="209">
        <v>249.45</v>
      </c>
      <c r="BN205" s="209">
        <f t="shared" si="101"/>
        <v>15715.349999999999</v>
      </c>
      <c r="BO205" s="207"/>
      <c r="BP205" s="207"/>
      <c r="BQ205" s="207"/>
      <c r="BR205" s="207"/>
      <c r="BS205" s="207"/>
      <c r="BT205" s="207"/>
      <c r="BU205" s="207"/>
      <c r="BV205" s="207"/>
      <c r="BW205" s="207"/>
      <c r="BX205" s="207"/>
      <c r="BY205" s="207"/>
      <c r="BZ205" s="207"/>
      <c r="CA205" s="207"/>
      <c r="CB205" s="207">
        <f>+BL205</f>
        <v>63</v>
      </c>
      <c r="CC205" s="207"/>
      <c r="CD205" s="207"/>
      <c r="CE205" s="207"/>
      <c r="CF205" s="207">
        <v>1</v>
      </c>
      <c r="CG205" s="207"/>
      <c r="CH205" s="207"/>
      <c r="CI205" s="207"/>
      <c r="CJ205" s="207" t="s">
        <v>5821</v>
      </c>
      <c r="CK205" s="207">
        <f>AW205</f>
        <v>63</v>
      </c>
      <c r="CL205" s="209">
        <v>477.3</v>
      </c>
      <c r="CM205" s="209">
        <f t="shared" si="102"/>
        <v>30069.9</v>
      </c>
      <c r="CN205" s="207"/>
      <c r="CO205" s="207"/>
      <c r="CP205" s="207"/>
      <c r="CQ205" s="207"/>
      <c r="CR205" s="207"/>
      <c r="CS205" s="207"/>
      <c r="CT205" s="207"/>
      <c r="CU205" s="207"/>
      <c r="CV205" s="207"/>
      <c r="CW205" s="207"/>
      <c r="CX205" s="207"/>
      <c r="CY205" s="207"/>
      <c r="CZ205" s="207"/>
      <c r="DA205" s="207">
        <f>+CK205</f>
        <v>63</v>
      </c>
      <c r="DB205" s="207"/>
      <c r="DC205" s="207"/>
      <c r="DD205" s="207"/>
      <c r="DE205" s="207">
        <v>1.0000000000000001E-17</v>
      </c>
      <c r="DF205" s="207"/>
      <c r="DG205" s="207"/>
      <c r="DH205" s="207"/>
      <c r="DI205" s="207"/>
      <c r="DJ205" s="207">
        <v>0</v>
      </c>
      <c r="DK205" s="209">
        <v>120.88</v>
      </c>
      <c r="DL205" s="209">
        <f t="shared" si="103"/>
        <v>0</v>
      </c>
      <c r="DM205" s="207"/>
      <c r="DN205" s="207"/>
      <c r="DO205" s="207"/>
      <c r="DP205" s="207"/>
      <c r="DQ205" s="207"/>
      <c r="DR205" s="207"/>
      <c r="DS205" s="207"/>
      <c r="DT205" s="207"/>
      <c r="DU205" s="207"/>
      <c r="DV205" s="207"/>
      <c r="DW205" s="207"/>
      <c r="DX205" s="207"/>
      <c r="DY205" s="207" t="s">
        <v>4980</v>
      </c>
      <c r="DZ205" s="207"/>
      <c r="EA205" s="207"/>
      <c r="EB205" s="207"/>
      <c r="EC205" s="207"/>
      <c r="ED205" s="207">
        <v>1.0000000000000001E-17</v>
      </c>
      <c r="EE205" s="207"/>
      <c r="EF205" s="207"/>
      <c r="EG205" s="207"/>
      <c r="EH205" s="207"/>
      <c r="EI205" s="207">
        <v>0</v>
      </c>
      <c r="EJ205" s="209">
        <v>191.55</v>
      </c>
      <c r="EK205" s="209">
        <f t="shared" si="104"/>
        <v>0</v>
      </c>
      <c r="EL205" s="207"/>
      <c r="EM205" s="207"/>
      <c r="EN205" s="207"/>
      <c r="EO205" s="207"/>
      <c r="EP205" s="207"/>
      <c r="EQ205" s="207"/>
      <c r="ER205" s="207"/>
      <c r="ES205" s="207"/>
      <c r="ET205" s="207"/>
      <c r="EU205" s="207"/>
      <c r="EV205" s="207"/>
      <c r="EW205" s="207"/>
      <c r="EX205" s="207"/>
      <c r="EY205" s="207"/>
      <c r="EZ205" s="207"/>
      <c r="FA205" s="207"/>
      <c r="FB205" s="207"/>
      <c r="FC205" s="207">
        <v>1.0000000000000001E-17</v>
      </c>
      <c r="FD205" s="207"/>
      <c r="FE205" s="207"/>
      <c r="FF205" s="207"/>
      <c r="FG205" s="207"/>
      <c r="FH205" s="207">
        <v>0</v>
      </c>
      <c r="FI205" s="209">
        <v>32.1</v>
      </c>
      <c r="FJ205" s="209">
        <f t="shared" si="105"/>
        <v>0</v>
      </c>
      <c r="FK205" s="207"/>
      <c r="FL205" s="207"/>
      <c r="FM205" s="207"/>
      <c r="FN205" s="207">
        <v>1</v>
      </c>
      <c r="FO205" s="207">
        <v>1</v>
      </c>
      <c r="FP205" s="207"/>
      <c r="FQ205" s="207"/>
      <c r="FR205" s="207" t="s">
        <v>5821</v>
      </c>
      <c r="FS205" s="207">
        <f>AW205</f>
        <v>63</v>
      </c>
      <c r="FT205" s="209">
        <v>25.68</v>
      </c>
      <c r="FU205" s="209">
        <f t="shared" si="106"/>
        <v>1617.84</v>
      </c>
      <c r="FV205" s="207"/>
      <c r="FW205" s="207"/>
      <c r="FX205" s="207"/>
      <c r="FY205" s="207">
        <v>1.0000000000000001E-17</v>
      </c>
      <c r="FZ205" s="207"/>
      <c r="GA205" s="207"/>
      <c r="GB205" s="207"/>
      <c r="GC205" s="207"/>
      <c r="GD205" s="207">
        <v>0</v>
      </c>
      <c r="GE205" s="209">
        <v>56.12</v>
      </c>
      <c r="GF205" s="209">
        <f t="shared" si="107"/>
        <v>0</v>
      </c>
      <c r="GG205" s="207"/>
      <c r="GH205" s="207"/>
      <c r="GI205" s="207"/>
      <c r="GJ205" s="207"/>
      <c r="GK205" s="207"/>
      <c r="GL205" s="207"/>
      <c r="GM205" s="207"/>
      <c r="GN205" s="207"/>
      <c r="GO205" s="207"/>
      <c r="GP205" s="207"/>
      <c r="GQ205" s="207"/>
      <c r="GR205" s="207"/>
      <c r="GS205" s="207"/>
      <c r="GT205" s="207"/>
      <c r="GU205" s="207"/>
      <c r="GV205" s="207"/>
      <c r="GW205" s="207"/>
      <c r="GX205" s="207" t="s">
        <v>918</v>
      </c>
      <c r="GY205" s="207">
        <v>0</v>
      </c>
      <c r="GZ205" s="207" t="s">
        <v>918</v>
      </c>
      <c r="HA205" s="207">
        <v>0</v>
      </c>
      <c r="HB205" s="207">
        <v>0</v>
      </c>
      <c r="HC205" s="207">
        <v>1</v>
      </c>
      <c r="HD205" s="207">
        <f t="shared" si="86"/>
        <v>4800</v>
      </c>
      <c r="HE205" s="207">
        <v>5</v>
      </c>
      <c r="HF205" s="207"/>
      <c r="HG205" s="207"/>
      <c r="HH205" s="207">
        <f t="shared" si="95"/>
        <v>2000</v>
      </c>
      <c r="HI205" s="209">
        <v>2.73</v>
      </c>
      <c r="HJ205" s="209">
        <f t="shared" si="108"/>
        <v>5460</v>
      </c>
      <c r="HK205" s="207">
        <v>4</v>
      </c>
      <c r="HL205" s="207"/>
      <c r="HM205" s="207">
        <f t="shared" si="96"/>
        <v>1600</v>
      </c>
      <c r="HN205" s="209">
        <v>2.73</v>
      </c>
      <c r="HO205" s="209">
        <f t="shared" si="109"/>
        <v>4368</v>
      </c>
      <c r="HP205" s="207">
        <v>3</v>
      </c>
      <c r="HQ205" s="207"/>
      <c r="HR205" s="207">
        <f t="shared" si="97"/>
        <v>1200</v>
      </c>
      <c r="HS205" s="209">
        <v>2.73</v>
      </c>
      <c r="HT205" s="209">
        <f t="shared" si="110"/>
        <v>3276</v>
      </c>
      <c r="HU205" s="207">
        <v>0</v>
      </c>
      <c r="HV205" s="207"/>
      <c r="HW205" s="207">
        <f t="shared" si="98"/>
        <v>0</v>
      </c>
      <c r="HX205" s="209">
        <v>2.73</v>
      </c>
      <c r="HY205" s="209">
        <f t="shared" si="111"/>
        <v>0</v>
      </c>
      <c r="HZ205" s="207">
        <v>1</v>
      </c>
      <c r="IA205" s="209">
        <v>3890.25</v>
      </c>
      <c r="IB205" s="209">
        <f t="shared" si="112"/>
        <v>3890.25</v>
      </c>
      <c r="IC205" s="169" t="s">
        <v>5822</v>
      </c>
      <c r="ID205" s="169"/>
      <c r="IE205" s="169"/>
      <c r="IF205" s="169"/>
      <c r="IG205" s="165">
        <v>6</v>
      </c>
      <c r="IH205" s="165"/>
      <c r="II205" s="235">
        <f t="shared" si="92"/>
        <v>1</v>
      </c>
      <c r="IJ205" s="235">
        <f t="shared" si="93"/>
        <v>1</v>
      </c>
      <c r="IK205" s="235">
        <f t="shared" si="94"/>
        <v>2</v>
      </c>
      <c r="IL205" s="210"/>
      <c r="IM205" s="211">
        <f t="shared" si="113"/>
        <v>47403.09</v>
      </c>
      <c r="IN205" s="209">
        <v>7500</v>
      </c>
      <c r="IO205" s="212">
        <f t="shared" si="114"/>
        <v>7</v>
      </c>
      <c r="IP205" s="209">
        <f t="shared" si="115"/>
        <v>16994.25</v>
      </c>
      <c r="IQ205" s="209">
        <v>10000</v>
      </c>
      <c r="IR205" s="212">
        <f t="shared" si="116"/>
        <v>2</v>
      </c>
      <c r="IS205" s="213" t="s">
        <v>5641</v>
      </c>
      <c r="IT205" s="293" t="s">
        <v>5823</v>
      </c>
      <c r="IV205" s="66" t="s">
        <v>5824</v>
      </c>
      <c r="IW205" s="66" t="s">
        <v>5825</v>
      </c>
    </row>
    <row r="206" spans="1:257" x14ac:dyDescent="0.4">
      <c r="A206" s="158">
        <f t="shared" si="87"/>
        <v>50</v>
      </c>
      <c r="B206" s="156" t="s">
        <v>35</v>
      </c>
      <c r="C206" s="156">
        <v>48</v>
      </c>
      <c r="D206" s="251">
        <v>85152</v>
      </c>
      <c r="E206" s="374">
        <v>15531</v>
      </c>
      <c r="F206" s="225" t="s">
        <v>5826</v>
      </c>
      <c r="G206" s="251">
        <v>2</v>
      </c>
      <c r="H206" s="156"/>
      <c r="I206" s="156" t="s">
        <v>495</v>
      </c>
      <c r="J206" s="158" t="s">
        <v>496</v>
      </c>
      <c r="K206" s="158"/>
      <c r="L206" s="158" t="s">
        <v>497</v>
      </c>
      <c r="M206" s="158"/>
      <c r="N206" s="205">
        <v>23</v>
      </c>
      <c r="O206" s="158">
        <v>43</v>
      </c>
      <c r="P206" s="203" t="s">
        <v>5729</v>
      </c>
      <c r="Q206" s="158">
        <v>66</v>
      </c>
      <c r="R206" s="158"/>
      <c r="S206" s="158"/>
      <c r="T206" s="158"/>
      <c r="U206" s="158"/>
      <c r="V206" s="367"/>
      <c r="W206" s="366"/>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t="s">
        <v>5243</v>
      </c>
      <c r="AU206" s="205">
        <v>23</v>
      </c>
      <c r="AV206" s="205">
        <v>20</v>
      </c>
      <c r="AW206" s="205">
        <f t="shared" si="99"/>
        <v>43</v>
      </c>
      <c r="AX206" s="205" t="s">
        <v>5729</v>
      </c>
      <c r="AY206" s="226">
        <v>42</v>
      </c>
      <c r="AZ206" s="205">
        <v>24</v>
      </c>
      <c r="BA206" s="205">
        <f t="shared" si="100"/>
        <v>66</v>
      </c>
      <c r="BB206" s="205"/>
      <c r="BC206" s="207">
        <v>1.0000000000000001E-17</v>
      </c>
      <c r="BD206" s="207">
        <v>9.9999999999999997E-29</v>
      </c>
      <c r="BE206" s="207">
        <v>1.0000000000000001E-30</v>
      </c>
      <c r="BF206" s="207">
        <v>6</v>
      </c>
      <c r="BG206" s="207">
        <v>1</v>
      </c>
      <c r="BH206" s="207">
        <v>1</v>
      </c>
      <c r="BI206" s="207"/>
      <c r="BJ206" s="207"/>
      <c r="BK206" s="207" t="s">
        <v>5827</v>
      </c>
      <c r="BL206" s="208">
        <f>BA206</f>
        <v>66</v>
      </c>
      <c r="BM206" s="209">
        <v>249.45</v>
      </c>
      <c r="BN206" s="209">
        <f t="shared" si="101"/>
        <v>16463.7</v>
      </c>
      <c r="BO206" s="207"/>
      <c r="BP206" s="207"/>
      <c r="BQ206" s="207"/>
      <c r="BR206" s="207"/>
      <c r="BS206" s="207"/>
      <c r="BT206" s="207"/>
      <c r="BU206" s="207"/>
      <c r="BV206" s="207"/>
      <c r="BW206" s="207"/>
      <c r="BX206" s="207"/>
      <c r="BY206" s="207"/>
      <c r="BZ206" s="207"/>
      <c r="CA206" s="207"/>
      <c r="CB206" s="207">
        <f>+BL206</f>
        <v>66</v>
      </c>
      <c r="CC206" s="207"/>
      <c r="CD206" s="207"/>
      <c r="CE206" s="207"/>
      <c r="CF206" s="207">
        <v>1</v>
      </c>
      <c r="CG206" s="207">
        <v>1</v>
      </c>
      <c r="CH206" s="207"/>
      <c r="CI206" s="207"/>
      <c r="CJ206" s="207" t="s">
        <v>5828</v>
      </c>
      <c r="CK206" s="207">
        <f>BA206</f>
        <v>66</v>
      </c>
      <c r="CL206" s="209">
        <v>477.3</v>
      </c>
      <c r="CM206" s="209">
        <f t="shared" si="102"/>
        <v>31501.8</v>
      </c>
      <c r="CN206" s="207"/>
      <c r="CO206" s="207"/>
      <c r="CP206" s="207"/>
      <c r="CQ206" s="207"/>
      <c r="CR206" s="207"/>
      <c r="CS206" s="207"/>
      <c r="CT206" s="207"/>
      <c r="CU206" s="207"/>
      <c r="CV206" s="207"/>
      <c r="CW206" s="207"/>
      <c r="CX206" s="207"/>
      <c r="CY206" s="207"/>
      <c r="CZ206" s="207"/>
      <c r="DA206" s="207">
        <f>+CK206</f>
        <v>66</v>
      </c>
      <c r="DB206" s="207"/>
      <c r="DC206" s="207"/>
      <c r="DD206" s="207"/>
      <c r="DE206" s="207">
        <v>1</v>
      </c>
      <c r="DF206" s="207">
        <v>1</v>
      </c>
      <c r="DG206" s="207"/>
      <c r="DH206" s="207"/>
      <c r="DI206" s="207" t="s">
        <v>5829</v>
      </c>
      <c r="DJ206" s="207">
        <f>AW206</f>
        <v>43</v>
      </c>
      <c r="DK206" s="209">
        <v>120.88</v>
      </c>
      <c r="DL206" s="209">
        <f t="shared" si="103"/>
        <v>5197.84</v>
      </c>
      <c r="DM206" s="207"/>
      <c r="DN206" s="207"/>
      <c r="DO206" s="207"/>
      <c r="DP206" s="207"/>
      <c r="DQ206" s="207"/>
      <c r="DR206" s="207"/>
      <c r="DS206" s="207"/>
      <c r="DT206" s="207"/>
      <c r="DU206" s="207"/>
      <c r="DV206" s="207"/>
      <c r="DW206" s="207"/>
      <c r="DX206" s="207"/>
      <c r="DY206" s="207" t="s">
        <v>4980</v>
      </c>
      <c r="DZ206" s="207">
        <f>+DJ206</f>
        <v>43</v>
      </c>
      <c r="EA206" s="207"/>
      <c r="EB206" s="207"/>
      <c r="EC206" s="207"/>
      <c r="ED206" s="207">
        <v>1.0000000000000001E-17</v>
      </c>
      <c r="EE206" s="207"/>
      <c r="EF206" s="207"/>
      <c r="EG206" s="207"/>
      <c r="EH206" s="207"/>
      <c r="EI206" s="207">
        <v>0</v>
      </c>
      <c r="EJ206" s="209">
        <v>191.55</v>
      </c>
      <c r="EK206" s="209">
        <f t="shared" si="104"/>
        <v>0</v>
      </c>
      <c r="EL206" s="207"/>
      <c r="EM206" s="207"/>
      <c r="EN206" s="207"/>
      <c r="EO206" s="207"/>
      <c r="EP206" s="207"/>
      <c r="EQ206" s="207"/>
      <c r="ER206" s="207"/>
      <c r="ES206" s="207"/>
      <c r="ET206" s="207"/>
      <c r="EU206" s="207"/>
      <c r="EV206" s="207"/>
      <c r="EW206" s="207"/>
      <c r="EX206" s="207"/>
      <c r="EY206" s="207"/>
      <c r="EZ206" s="207"/>
      <c r="FA206" s="207"/>
      <c r="FB206" s="207"/>
      <c r="FC206" s="207">
        <v>1.0000000000000001E-17</v>
      </c>
      <c r="FD206" s="207"/>
      <c r="FE206" s="207"/>
      <c r="FF206" s="207"/>
      <c r="FG206" s="207"/>
      <c r="FH206" s="207">
        <v>0</v>
      </c>
      <c r="FI206" s="209">
        <v>32.1</v>
      </c>
      <c r="FJ206" s="209">
        <f t="shared" si="105"/>
        <v>0</v>
      </c>
      <c r="FK206" s="207"/>
      <c r="FL206" s="207"/>
      <c r="FM206" s="207"/>
      <c r="FN206" s="207">
        <v>1.0000000000000001E-17</v>
      </c>
      <c r="FO206" s="207"/>
      <c r="FP206" s="207"/>
      <c r="FQ206" s="207"/>
      <c r="FR206" s="207"/>
      <c r="FS206" s="207">
        <v>0</v>
      </c>
      <c r="FT206" s="209">
        <v>25.68</v>
      </c>
      <c r="FU206" s="209">
        <f t="shared" si="106"/>
        <v>0</v>
      </c>
      <c r="FV206" s="207"/>
      <c r="FW206" s="207"/>
      <c r="FX206" s="207"/>
      <c r="FY206" s="207">
        <v>1.0000000000000001E-17</v>
      </c>
      <c r="FZ206" s="207"/>
      <c r="GA206" s="207"/>
      <c r="GB206" s="207"/>
      <c r="GC206" s="207"/>
      <c r="GD206" s="207">
        <v>0</v>
      </c>
      <c r="GE206" s="209">
        <v>56.12</v>
      </c>
      <c r="GF206" s="209">
        <f t="shared" si="107"/>
        <v>0</v>
      </c>
      <c r="GG206" s="207"/>
      <c r="GH206" s="207"/>
      <c r="GI206" s="207"/>
      <c r="GJ206" s="207"/>
      <c r="GK206" s="207"/>
      <c r="GL206" s="207"/>
      <c r="GM206" s="207"/>
      <c r="GN206" s="207"/>
      <c r="GO206" s="207"/>
      <c r="GP206" s="207"/>
      <c r="GQ206" s="207"/>
      <c r="GR206" s="207"/>
      <c r="GS206" s="207"/>
      <c r="GT206" s="207"/>
      <c r="GU206" s="207"/>
      <c r="GV206" s="207"/>
      <c r="GW206" s="207"/>
      <c r="GX206" s="207" t="s">
        <v>918</v>
      </c>
      <c r="GY206" s="207">
        <v>0</v>
      </c>
      <c r="GZ206" s="207" t="s">
        <v>918</v>
      </c>
      <c r="HA206" s="207">
        <v>0</v>
      </c>
      <c r="HB206" s="207">
        <v>0</v>
      </c>
      <c r="HC206" s="207">
        <v>1</v>
      </c>
      <c r="HD206" s="207">
        <f t="shared" si="86"/>
        <v>7800</v>
      </c>
      <c r="HE206" s="207">
        <v>5</v>
      </c>
      <c r="HF206" s="207"/>
      <c r="HG206" s="207"/>
      <c r="HH206" s="207">
        <f t="shared" si="95"/>
        <v>3000</v>
      </c>
      <c r="HI206" s="209">
        <v>2.73</v>
      </c>
      <c r="HJ206" s="209">
        <f t="shared" si="108"/>
        <v>8190</v>
      </c>
      <c r="HK206" s="207">
        <v>5</v>
      </c>
      <c r="HL206" s="207"/>
      <c r="HM206" s="207">
        <f t="shared" si="96"/>
        <v>3000</v>
      </c>
      <c r="HN206" s="209">
        <v>2.73</v>
      </c>
      <c r="HO206" s="209">
        <f t="shared" si="109"/>
        <v>8190</v>
      </c>
      <c r="HP206" s="207">
        <v>3</v>
      </c>
      <c r="HQ206" s="207"/>
      <c r="HR206" s="207">
        <f t="shared" si="97"/>
        <v>1800</v>
      </c>
      <c r="HS206" s="209">
        <v>2.73</v>
      </c>
      <c r="HT206" s="209">
        <f t="shared" si="110"/>
        <v>4914</v>
      </c>
      <c r="HU206" s="207">
        <v>0</v>
      </c>
      <c r="HV206" s="207"/>
      <c r="HW206" s="207">
        <f t="shared" si="98"/>
        <v>0</v>
      </c>
      <c r="HX206" s="209">
        <v>2.73</v>
      </c>
      <c r="HY206" s="209">
        <f t="shared" si="111"/>
        <v>0</v>
      </c>
      <c r="HZ206" s="207">
        <v>2</v>
      </c>
      <c r="IA206" s="209">
        <v>3890.25</v>
      </c>
      <c r="IB206" s="209">
        <f t="shared" si="112"/>
        <v>7780.5</v>
      </c>
      <c r="IC206" s="169"/>
      <c r="ID206" s="169"/>
      <c r="IE206" s="169"/>
      <c r="IF206" s="169"/>
      <c r="IG206" s="165"/>
      <c r="IH206" s="165">
        <v>0</v>
      </c>
      <c r="II206" s="235">
        <f t="shared" si="92"/>
        <v>3</v>
      </c>
      <c r="IJ206" s="235">
        <f t="shared" si="93"/>
        <v>2</v>
      </c>
      <c r="IK206" s="235">
        <f t="shared" si="94"/>
        <v>5</v>
      </c>
      <c r="IL206" s="210"/>
      <c r="IM206" s="211">
        <f t="shared" si="113"/>
        <v>53163.34</v>
      </c>
      <c r="IN206" s="209">
        <v>7500</v>
      </c>
      <c r="IO206" s="212">
        <f t="shared" si="114"/>
        <v>8</v>
      </c>
      <c r="IP206" s="209">
        <f t="shared" si="115"/>
        <v>29074.5</v>
      </c>
      <c r="IQ206" s="209">
        <v>10000</v>
      </c>
      <c r="IR206" s="212">
        <f t="shared" si="116"/>
        <v>3</v>
      </c>
      <c r="IS206" s="213" t="s">
        <v>5830</v>
      </c>
      <c r="IT206" s="291"/>
      <c r="IV206" s="66" t="s">
        <v>5831</v>
      </c>
      <c r="IW206" s="66" t="s">
        <v>5832</v>
      </c>
    </row>
    <row r="207" spans="1:257" x14ac:dyDescent="0.4">
      <c r="A207" s="158">
        <f t="shared" si="87"/>
        <v>51</v>
      </c>
      <c r="B207" s="156" t="s">
        <v>35</v>
      </c>
      <c r="C207" s="156">
        <v>303</v>
      </c>
      <c r="D207" s="251">
        <v>91367</v>
      </c>
      <c r="E207" s="251">
        <v>37878</v>
      </c>
      <c r="F207" s="225" t="s">
        <v>5833</v>
      </c>
      <c r="G207" s="251">
        <v>8</v>
      </c>
      <c r="H207" s="156"/>
      <c r="I207" s="156" t="s">
        <v>2627</v>
      </c>
      <c r="J207" s="158" t="s">
        <v>2707</v>
      </c>
      <c r="K207" s="158"/>
      <c r="L207" s="158" t="s">
        <v>2709</v>
      </c>
      <c r="M207" s="158"/>
      <c r="N207" s="205">
        <v>43</v>
      </c>
      <c r="O207" s="158">
        <v>63</v>
      </c>
      <c r="P207" s="203" t="s">
        <v>5834</v>
      </c>
      <c r="Q207" s="158">
        <v>56</v>
      </c>
      <c r="R207" s="158"/>
      <c r="S207" s="158"/>
      <c r="T207" s="158"/>
      <c r="U207" s="158"/>
      <c r="V207" s="367"/>
      <c r="W207" s="366"/>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t="s">
        <v>5437</v>
      </c>
      <c r="AU207" s="205">
        <v>43</v>
      </c>
      <c r="AV207" s="205">
        <v>20</v>
      </c>
      <c r="AW207" s="205">
        <f t="shared" si="99"/>
        <v>63</v>
      </c>
      <c r="AX207" s="205" t="s">
        <v>5834</v>
      </c>
      <c r="AY207" s="226">
        <v>32</v>
      </c>
      <c r="AZ207" s="205">
        <v>24</v>
      </c>
      <c r="BA207" s="205">
        <f t="shared" si="100"/>
        <v>56</v>
      </c>
      <c r="BB207" s="205"/>
      <c r="BC207" s="207">
        <v>1.0000000000000001E-17</v>
      </c>
      <c r="BD207" s="207">
        <v>9.9999999999999997E-29</v>
      </c>
      <c r="BE207" s="207">
        <v>1.0000000000000001E-30</v>
      </c>
      <c r="BF207" s="207">
        <v>0</v>
      </c>
      <c r="BG207" s="207">
        <v>0</v>
      </c>
      <c r="BH207" s="207"/>
      <c r="BI207" s="207"/>
      <c r="BJ207" s="207"/>
      <c r="BK207" s="207"/>
      <c r="BL207" s="208">
        <v>0</v>
      </c>
      <c r="BM207" s="209">
        <v>249.45</v>
      </c>
      <c r="BN207" s="209">
        <f t="shared" si="101"/>
        <v>0</v>
      </c>
      <c r="BO207" s="207"/>
      <c r="BP207" s="207"/>
      <c r="BQ207" s="207"/>
      <c r="BR207" s="207"/>
      <c r="BS207" s="207"/>
      <c r="BT207" s="207"/>
      <c r="BU207" s="207"/>
      <c r="BV207" s="207"/>
      <c r="BW207" s="207"/>
      <c r="BX207" s="207"/>
      <c r="BY207" s="207"/>
      <c r="BZ207" s="207"/>
      <c r="CA207" s="207"/>
      <c r="CB207" s="207"/>
      <c r="CC207" s="207"/>
      <c r="CD207" s="207"/>
      <c r="CE207" s="207"/>
      <c r="CF207" s="207">
        <v>0</v>
      </c>
      <c r="CG207" s="207"/>
      <c r="CH207" s="207"/>
      <c r="CI207" s="207"/>
      <c r="CJ207" s="207"/>
      <c r="CK207" s="207">
        <v>0</v>
      </c>
      <c r="CL207" s="209">
        <v>477.3</v>
      </c>
      <c r="CM207" s="209">
        <f t="shared" si="102"/>
        <v>0</v>
      </c>
      <c r="CN207" s="207"/>
      <c r="CO207" s="207"/>
      <c r="CP207" s="207"/>
      <c r="CQ207" s="207"/>
      <c r="CR207" s="207"/>
      <c r="CS207" s="207"/>
      <c r="CT207" s="207"/>
      <c r="CU207" s="207"/>
      <c r="CV207" s="207"/>
      <c r="CW207" s="207"/>
      <c r="CX207" s="207"/>
      <c r="CY207" s="207"/>
      <c r="CZ207" s="207"/>
      <c r="DA207" s="207"/>
      <c r="DB207" s="207"/>
      <c r="DC207" s="207"/>
      <c r="DD207" s="207"/>
      <c r="DE207" s="207">
        <v>0</v>
      </c>
      <c r="DF207" s="207"/>
      <c r="DG207" s="207"/>
      <c r="DH207" s="207"/>
      <c r="DI207" s="207"/>
      <c r="DJ207" s="207">
        <v>0</v>
      </c>
      <c r="DK207" s="209">
        <v>120.88</v>
      </c>
      <c r="DL207" s="209">
        <f t="shared" si="103"/>
        <v>0</v>
      </c>
      <c r="DM207" s="207"/>
      <c r="DN207" s="207"/>
      <c r="DO207" s="207"/>
      <c r="DP207" s="207"/>
      <c r="DQ207" s="207"/>
      <c r="DR207" s="207"/>
      <c r="DS207" s="207"/>
      <c r="DT207" s="207"/>
      <c r="DU207" s="207"/>
      <c r="DV207" s="207"/>
      <c r="DW207" s="207"/>
      <c r="DX207" s="207"/>
      <c r="DY207" s="207"/>
      <c r="DZ207" s="207"/>
      <c r="EA207" s="207"/>
      <c r="EB207" s="207"/>
      <c r="EC207" s="207"/>
      <c r="ED207" s="207">
        <v>0</v>
      </c>
      <c r="EE207" s="207"/>
      <c r="EF207" s="207"/>
      <c r="EG207" s="207"/>
      <c r="EH207" s="207"/>
      <c r="EI207" s="207">
        <v>0</v>
      </c>
      <c r="EJ207" s="209">
        <v>191.55</v>
      </c>
      <c r="EK207" s="209">
        <f t="shared" si="104"/>
        <v>0</v>
      </c>
      <c r="EL207" s="207"/>
      <c r="EM207" s="207"/>
      <c r="EN207" s="207"/>
      <c r="EO207" s="207"/>
      <c r="EP207" s="207"/>
      <c r="EQ207" s="207"/>
      <c r="ER207" s="207"/>
      <c r="ES207" s="207"/>
      <c r="ET207" s="207"/>
      <c r="EU207" s="207"/>
      <c r="EV207" s="207"/>
      <c r="EW207" s="207"/>
      <c r="EX207" s="207"/>
      <c r="EY207" s="207"/>
      <c r="EZ207" s="207"/>
      <c r="FA207" s="207"/>
      <c r="FB207" s="207"/>
      <c r="FC207" s="207">
        <v>0</v>
      </c>
      <c r="FD207" s="207"/>
      <c r="FE207" s="207"/>
      <c r="FF207" s="207"/>
      <c r="FG207" s="207"/>
      <c r="FH207" s="207">
        <v>0</v>
      </c>
      <c r="FI207" s="209">
        <v>32.1</v>
      </c>
      <c r="FJ207" s="209">
        <f t="shared" si="105"/>
        <v>0</v>
      </c>
      <c r="FK207" s="207"/>
      <c r="FL207" s="207"/>
      <c r="FM207" s="207"/>
      <c r="FN207" s="207">
        <v>0</v>
      </c>
      <c r="FO207" s="207"/>
      <c r="FP207" s="207"/>
      <c r="FQ207" s="207"/>
      <c r="FR207" s="207"/>
      <c r="FS207" s="207">
        <v>0</v>
      </c>
      <c r="FT207" s="209">
        <v>25.68</v>
      </c>
      <c r="FU207" s="209">
        <f t="shared" si="106"/>
        <v>0</v>
      </c>
      <c r="FV207" s="207"/>
      <c r="FW207" s="207"/>
      <c r="FX207" s="207"/>
      <c r="FY207" s="207">
        <v>0</v>
      </c>
      <c r="FZ207" s="207"/>
      <c r="GA207" s="207"/>
      <c r="GB207" s="207"/>
      <c r="GC207" s="207"/>
      <c r="GD207" s="207">
        <v>0</v>
      </c>
      <c r="GE207" s="209">
        <v>56.12</v>
      </c>
      <c r="GF207" s="209">
        <f t="shared" si="107"/>
        <v>0</v>
      </c>
      <c r="GG207" s="207"/>
      <c r="GH207" s="207"/>
      <c r="GI207" s="207"/>
      <c r="GJ207" s="207"/>
      <c r="GK207" s="207"/>
      <c r="GL207" s="207"/>
      <c r="GM207" s="207"/>
      <c r="GN207" s="207"/>
      <c r="GO207" s="207"/>
      <c r="GP207" s="207"/>
      <c r="GQ207" s="207"/>
      <c r="GR207" s="207"/>
      <c r="GS207" s="207"/>
      <c r="GT207" s="207"/>
      <c r="GU207" s="207"/>
      <c r="GV207" s="207"/>
      <c r="GW207" s="207"/>
      <c r="GX207" s="207" t="s">
        <v>918</v>
      </c>
      <c r="GY207" s="207">
        <v>0</v>
      </c>
      <c r="GZ207" s="207" t="s">
        <v>918</v>
      </c>
      <c r="HA207" s="207">
        <v>0</v>
      </c>
      <c r="HB207" s="207">
        <v>0</v>
      </c>
      <c r="HC207" s="207">
        <v>0</v>
      </c>
      <c r="HD207" s="207">
        <f t="shared" si="86"/>
        <v>0</v>
      </c>
      <c r="HE207" s="207">
        <v>0</v>
      </c>
      <c r="HF207" s="207"/>
      <c r="HG207" s="207"/>
      <c r="HH207" s="207">
        <f t="shared" si="95"/>
        <v>0</v>
      </c>
      <c r="HI207" s="209">
        <v>2.73</v>
      </c>
      <c r="HJ207" s="209">
        <f t="shared" si="108"/>
        <v>0</v>
      </c>
      <c r="HK207" s="207">
        <v>0</v>
      </c>
      <c r="HL207" s="207"/>
      <c r="HM207" s="207">
        <f t="shared" si="96"/>
        <v>0</v>
      </c>
      <c r="HN207" s="209">
        <v>2.73</v>
      </c>
      <c r="HO207" s="209">
        <f t="shared" si="109"/>
        <v>0</v>
      </c>
      <c r="HP207" s="207">
        <v>0</v>
      </c>
      <c r="HQ207" s="207"/>
      <c r="HR207" s="207">
        <f t="shared" si="97"/>
        <v>0</v>
      </c>
      <c r="HS207" s="209">
        <v>2.73</v>
      </c>
      <c r="HT207" s="209">
        <f t="shared" si="110"/>
        <v>0</v>
      </c>
      <c r="HU207" s="207">
        <v>0</v>
      </c>
      <c r="HV207" s="207"/>
      <c r="HW207" s="207">
        <f t="shared" si="98"/>
        <v>0</v>
      </c>
      <c r="HX207" s="209">
        <v>2.73</v>
      </c>
      <c r="HY207" s="209">
        <f t="shared" si="111"/>
        <v>0</v>
      </c>
      <c r="HZ207" s="207">
        <v>0</v>
      </c>
      <c r="IA207" s="209">
        <v>3890.25</v>
      </c>
      <c r="IB207" s="209">
        <f t="shared" si="112"/>
        <v>0</v>
      </c>
      <c r="IC207" s="169"/>
      <c r="ID207" s="169"/>
      <c r="IE207" s="169"/>
      <c r="IF207" s="169"/>
      <c r="IG207" s="165"/>
      <c r="IH207" s="165">
        <v>15</v>
      </c>
      <c r="II207" s="234">
        <f t="shared" si="92"/>
        <v>0</v>
      </c>
      <c r="IJ207" s="234">
        <f t="shared" si="93"/>
        <v>0</v>
      </c>
      <c r="IK207" s="234">
        <f t="shared" si="94"/>
        <v>0</v>
      </c>
      <c r="IL207" s="210"/>
      <c r="IM207" s="211">
        <f t="shared" si="113"/>
        <v>0</v>
      </c>
      <c r="IN207" s="209">
        <v>7500</v>
      </c>
      <c r="IO207" s="212">
        <f t="shared" si="114"/>
        <v>0</v>
      </c>
      <c r="IP207" s="209">
        <f t="shared" si="115"/>
        <v>0</v>
      </c>
      <c r="IQ207" s="209">
        <v>10000</v>
      </c>
      <c r="IR207" s="212">
        <f t="shared" si="116"/>
        <v>0</v>
      </c>
      <c r="IS207" s="213" t="s">
        <v>5641</v>
      </c>
      <c r="IT207" s="291"/>
      <c r="IV207" s="66" t="s">
        <v>5835</v>
      </c>
      <c r="IW207" s="66" t="s">
        <v>5836</v>
      </c>
    </row>
    <row r="208" spans="1:257" x14ac:dyDescent="0.4">
      <c r="A208" s="158">
        <f t="shared" si="87"/>
        <v>52</v>
      </c>
      <c r="B208" s="156" t="s">
        <v>35</v>
      </c>
      <c r="C208" s="349">
        <v>50</v>
      </c>
      <c r="D208" s="251">
        <v>88185</v>
      </c>
      <c r="E208" s="374">
        <v>15560</v>
      </c>
      <c r="F208" s="228" t="s">
        <v>5837</v>
      </c>
      <c r="G208" s="251">
        <v>2</v>
      </c>
      <c r="H208" s="156"/>
      <c r="I208" s="156" t="s">
        <v>495</v>
      </c>
      <c r="J208" s="158" t="s">
        <v>529</v>
      </c>
      <c r="K208" s="158"/>
      <c r="L208" s="158" t="s">
        <v>530</v>
      </c>
      <c r="M208" s="158"/>
      <c r="N208" s="205">
        <v>63</v>
      </c>
      <c r="O208" s="158">
        <v>83</v>
      </c>
      <c r="P208" s="203" t="s">
        <v>5838</v>
      </c>
      <c r="Q208" s="158">
        <v>64</v>
      </c>
      <c r="R208" s="158"/>
      <c r="S208" s="158"/>
      <c r="T208" s="158"/>
      <c r="U208" s="158"/>
      <c r="V208" s="367"/>
      <c r="W208" s="366"/>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t="s">
        <v>5654</v>
      </c>
      <c r="AU208" s="205">
        <v>63</v>
      </c>
      <c r="AV208" s="205">
        <v>20</v>
      </c>
      <c r="AW208" s="205">
        <f t="shared" si="99"/>
        <v>83</v>
      </c>
      <c r="AX208" s="205" t="s">
        <v>5838</v>
      </c>
      <c r="AY208" s="226">
        <v>40</v>
      </c>
      <c r="AZ208" s="205">
        <v>24</v>
      </c>
      <c r="BA208" s="205">
        <f t="shared" si="100"/>
        <v>64</v>
      </c>
      <c r="BB208" s="205"/>
      <c r="BC208" s="207">
        <v>1.0000000000000001E-17</v>
      </c>
      <c r="BD208" s="207">
        <v>9.9999999999999997E-29</v>
      </c>
      <c r="BE208" s="207">
        <v>1.0000000000000001E-30</v>
      </c>
      <c r="BF208" s="207">
        <v>8</v>
      </c>
      <c r="BG208" s="207">
        <v>1</v>
      </c>
      <c r="BH208" s="207"/>
      <c r="BI208" s="207"/>
      <c r="BJ208" s="207"/>
      <c r="BK208" s="207" t="s">
        <v>5839</v>
      </c>
      <c r="BL208" s="208">
        <v>0</v>
      </c>
      <c r="BM208" s="209">
        <v>249.45</v>
      </c>
      <c r="BN208" s="209">
        <f t="shared" si="101"/>
        <v>0</v>
      </c>
      <c r="BO208" s="207"/>
      <c r="BP208" s="207"/>
      <c r="BQ208" s="207"/>
      <c r="BR208" s="207"/>
      <c r="BS208" s="207"/>
      <c r="BT208" s="207"/>
      <c r="BU208" s="207"/>
      <c r="BV208" s="207"/>
      <c r="BW208" s="207"/>
      <c r="BX208" s="207"/>
      <c r="BY208" s="207"/>
      <c r="BZ208" s="207"/>
      <c r="CA208" s="207"/>
      <c r="CB208" s="207"/>
      <c r="CC208" s="207"/>
      <c r="CD208" s="207"/>
      <c r="CE208" s="207"/>
      <c r="CF208" s="207">
        <v>1</v>
      </c>
      <c r="CG208" s="207">
        <v>0</v>
      </c>
      <c r="CH208" s="207"/>
      <c r="CI208" s="207"/>
      <c r="CJ208" s="207" t="s">
        <v>5839</v>
      </c>
      <c r="CK208" s="207">
        <v>0</v>
      </c>
      <c r="CL208" s="209">
        <v>477.3</v>
      </c>
      <c r="CM208" s="209">
        <f t="shared" si="102"/>
        <v>0</v>
      </c>
      <c r="CN208" s="207"/>
      <c r="CO208" s="207"/>
      <c r="CP208" s="207"/>
      <c r="CQ208" s="207"/>
      <c r="CR208" s="207"/>
      <c r="CS208" s="207"/>
      <c r="CT208" s="207"/>
      <c r="CU208" s="207"/>
      <c r="CV208" s="207"/>
      <c r="CW208" s="207"/>
      <c r="CX208" s="207"/>
      <c r="CY208" s="207"/>
      <c r="CZ208" s="207"/>
      <c r="DA208" s="207" t="s">
        <v>4980</v>
      </c>
      <c r="DB208" s="207"/>
      <c r="DC208" s="207"/>
      <c r="DD208" s="207"/>
      <c r="DE208" s="207">
        <v>1</v>
      </c>
      <c r="DF208" s="207">
        <v>2</v>
      </c>
      <c r="DG208" s="207"/>
      <c r="DH208" s="207"/>
      <c r="DI208" s="207" t="s">
        <v>5840</v>
      </c>
      <c r="DJ208" s="207">
        <f>AW208*DF208*2</f>
        <v>332</v>
      </c>
      <c r="DK208" s="209">
        <v>120.88</v>
      </c>
      <c r="DL208" s="209">
        <f t="shared" si="103"/>
        <v>40132.159999999996</v>
      </c>
      <c r="DM208" s="207"/>
      <c r="DN208" s="207"/>
      <c r="DO208" s="207"/>
      <c r="DP208" s="207"/>
      <c r="DQ208" s="207"/>
      <c r="DR208" s="207"/>
      <c r="DS208" s="207"/>
      <c r="DT208" s="207"/>
      <c r="DU208" s="207"/>
      <c r="DV208" s="207"/>
      <c r="DW208" s="207"/>
      <c r="DX208" s="207"/>
      <c r="DY208" s="207" t="s">
        <v>4980</v>
      </c>
      <c r="DZ208" s="207">
        <f>+DJ208</f>
        <v>332</v>
      </c>
      <c r="EA208" s="207"/>
      <c r="EB208" s="207"/>
      <c r="EC208" s="207"/>
      <c r="ED208" s="207">
        <v>1.0000000000000001E-17</v>
      </c>
      <c r="EE208" s="207"/>
      <c r="EF208" s="207"/>
      <c r="EG208" s="207"/>
      <c r="EH208" s="207"/>
      <c r="EI208" s="207">
        <v>0</v>
      </c>
      <c r="EJ208" s="209">
        <v>191.55</v>
      </c>
      <c r="EK208" s="209">
        <f t="shared" si="104"/>
        <v>0</v>
      </c>
      <c r="EL208" s="207"/>
      <c r="EM208" s="207"/>
      <c r="EN208" s="207"/>
      <c r="EO208" s="207"/>
      <c r="EP208" s="207"/>
      <c r="EQ208" s="207"/>
      <c r="ER208" s="207"/>
      <c r="ES208" s="207"/>
      <c r="ET208" s="207"/>
      <c r="EU208" s="207"/>
      <c r="EV208" s="207"/>
      <c r="EW208" s="207"/>
      <c r="EX208" s="207"/>
      <c r="EY208" s="207"/>
      <c r="EZ208" s="207"/>
      <c r="FA208" s="207"/>
      <c r="FB208" s="207"/>
      <c r="FC208" s="207">
        <v>1.0000000000000001E-17</v>
      </c>
      <c r="FD208" s="207"/>
      <c r="FE208" s="207"/>
      <c r="FF208" s="207"/>
      <c r="FG208" s="207"/>
      <c r="FH208" s="207">
        <v>0</v>
      </c>
      <c r="FI208" s="209">
        <v>32.1</v>
      </c>
      <c r="FJ208" s="209">
        <f t="shared" si="105"/>
        <v>0</v>
      </c>
      <c r="FK208" s="207"/>
      <c r="FL208" s="207"/>
      <c r="FM208" s="207"/>
      <c r="FN208" s="207">
        <v>1.0000000000000001E-17</v>
      </c>
      <c r="FO208" s="207"/>
      <c r="FP208" s="207"/>
      <c r="FQ208" s="207"/>
      <c r="FR208" s="207"/>
      <c r="FS208" s="207">
        <v>0</v>
      </c>
      <c r="FT208" s="209">
        <v>25.68</v>
      </c>
      <c r="FU208" s="209">
        <f t="shared" si="106"/>
        <v>0</v>
      </c>
      <c r="FV208" s="207"/>
      <c r="FW208" s="207"/>
      <c r="FX208" s="207"/>
      <c r="FY208" s="207">
        <v>1.0000000000000001E-17</v>
      </c>
      <c r="FZ208" s="207"/>
      <c r="GA208" s="207"/>
      <c r="GB208" s="207"/>
      <c r="GC208" s="207"/>
      <c r="GD208" s="207">
        <v>0</v>
      </c>
      <c r="GE208" s="209">
        <v>56.12</v>
      </c>
      <c r="GF208" s="209">
        <f t="shared" si="107"/>
        <v>0</v>
      </c>
      <c r="GG208" s="207"/>
      <c r="GH208" s="207"/>
      <c r="GI208" s="207"/>
      <c r="GJ208" s="207"/>
      <c r="GK208" s="207"/>
      <c r="GL208" s="207"/>
      <c r="GM208" s="207"/>
      <c r="GN208" s="207"/>
      <c r="GO208" s="207"/>
      <c r="GP208" s="207"/>
      <c r="GQ208" s="207"/>
      <c r="GR208" s="207"/>
      <c r="GS208" s="207"/>
      <c r="GT208" s="207"/>
      <c r="GU208" s="207"/>
      <c r="GV208" s="207"/>
      <c r="GW208" s="207"/>
      <c r="GX208" s="207" t="s">
        <v>5841</v>
      </c>
      <c r="GY208" s="207">
        <v>1</v>
      </c>
      <c r="GZ208" s="207" t="s">
        <v>5210</v>
      </c>
      <c r="HA208" s="207">
        <f>2*AW208</f>
        <v>166</v>
      </c>
      <c r="HB208" s="207">
        <v>0</v>
      </c>
      <c r="HC208" s="207">
        <v>1</v>
      </c>
      <c r="HD208" s="207">
        <f t="shared" si="86"/>
        <v>2400</v>
      </c>
      <c r="HE208" s="207">
        <v>3</v>
      </c>
      <c r="HF208" s="207"/>
      <c r="HG208" s="207"/>
      <c r="HH208" s="207">
        <f t="shared" si="95"/>
        <v>1200</v>
      </c>
      <c r="HI208" s="209">
        <v>2.73</v>
      </c>
      <c r="HJ208" s="209">
        <f t="shared" si="108"/>
        <v>3276</v>
      </c>
      <c r="HK208" s="207">
        <v>1</v>
      </c>
      <c r="HL208" s="207"/>
      <c r="HM208" s="207">
        <f t="shared" si="96"/>
        <v>400</v>
      </c>
      <c r="HN208" s="209">
        <v>2.73</v>
      </c>
      <c r="HO208" s="209">
        <f t="shared" si="109"/>
        <v>1092</v>
      </c>
      <c r="HP208" s="207">
        <v>1</v>
      </c>
      <c r="HQ208" s="207"/>
      <c r="HR208" s="207">
        <f t="shared" si="97"/>
        <v>400</v>
      </c>
      <c r="HS208" s="209">
        <v>2.73</v>
      </c>
      <c r="HT208" s="209">
        <f t="shared" si="110"/>
        <v>1092</v>
      </c>
      <c r="HU208" s="207">
        <v>1</v>
      </c>
      <c r="HV208" s="207"/>
      <c r="HW208" s="207">
        <f t="shared" si="98"/>
        <v>400</v>
      </c>
      <c r="HX208" s="209">
        <v>2.73</v>
      </c>
      <c r="HY208" s="209">
        <f t="shared" si="111"/>
        <v>1092</v>
      </c>
      <c r="HZ208" s="207">
        <v>1</v>
      </c>
      <c r="IA208" s="209">
        <v>3890.25</v>
      </c>
      <c r="IB208" s="209">
        <f t="shared" si="112"/>
        <v>3890.25</v>
      </c>
      <c r="IC208" s="169"/>
      <c r="ID208" s="169"/>
      <c r="IE208" s="169"/>
      <c r="IF208" s="169"/>
      <c r="IG208" s="165"/>
      <c r="IH208" s="165">
        <v>10</v>
      </c>
      <c r="II208" s="235">
        <f t="shared" si="92"/>
        <v>3</v>
      </c>
      <c r="IJ208" s="235">
        <f t="shared" si="93"/>
        <v>1</v>
      </c>
      <c r="IK208" s="235">
        <f t="shared" si="94"/>
        <v>4</v>
      </c>
      <c r="IL208" s="210"/>
      <c r="IM208" s="211">
        <f t="shared" si="113"/>
        <v>40132.159999999996</v>
      </c>
      <c r="IN208" s="209">
        <v>7500</v>
      </c>
      <c r="IO208" s="212">
        <f t="shared" si="114"/>
        <v>6</v>
      </c>
      <c r="IP208" s="209">
        <f t="shared" si="115"/>
        <v>10442.25</v>
      </c>
      <c r="IQ208" s="209">
        <v>10000</v>
      </c>
      <c r="IR208" s="212">
        <f t="shared" si="116"/>
        <v>2</v>
      </c>
      <c r="IS208" s="213" t="s">
        <v>5842</v>
      </c>
      <c r="IT208" s="291"/>
      <c r="IV208" s="352" t="s">
        <v>5843</v>
      </c>
      <c r="IW208" s="352" t="s">
        <v>5844</v>
      </c>
    </row>
    <row r="209" spans="1:257" x14ac:dyDescent="0.4">
      <c r="A209" s="158">
        <f t="shared" si="87"/>
        <v>53</v>
      </c>
      <c r="B209" s="156" t="s">
        <v>35</v>
      </c>
      <c r="C209" s="156">
        <v>51</v>
      </c>
      <c r="D209" s="251">
        <v>88195</v>
      </c>
      <c r="E209" s="375">
        <v>19992</v>
      </c>
      <c r="F209" s="225" t="s">
        <v>5845</v>
      </c>
      <c r="G209" s="251">
        <v>2</v>
      </c>
      <c r="H209" s="156"/>
      <c r="I209" s="156" t="s">
        <v>543</v>
      </c>
      <c r="J209" s="158" t="s">
        <v>544</v>
      </c>
      <c r="K209" s="158"/>
      <c r="L209" s="158" t="s">
        <v>546</v>
      </c>
      <c r="M209" s="158"/>
      <c r="N209" s="205">
        <v>34</v>
      </c>
      <c r="O209" s="158">
        <v>54</v>
      </c>
      <c r="P209" s="203" t="s">
        <v>5411</v>
      </c>
      <c r="Q209" s="158">
        <v>58</v>
      </c>
      <c r="R209" s="158"/>
      <c r="S209" s="158"/>
      <c r="T209" s="158"/>
      <c r="U209" s="158"/>
      <c r="V209" s="367"/>
      <c r="W209" s="366"/>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t="s">
        <v>5311</v>
      </c>
      <c r="AU209" s="205">
        <v>34</v>
      </c>
      <c r="AV209" s="205">
        <v>20</v>
      </c>
      <c r="AW209" s="205">
        <f t="shared" si="99"/>
        <v>54</v>
      </c>
      <c r="AX209" s="205" t="s">
        <v>5411</v>
      </c>
      <c r="AY209" s="226">
        <v>34</v>
      </c>
      <c r="AZ209" s="205">
        <v>24</v>
      </c>
      <c r="BA209" s="205">
        <f t="shared" si="100"/>
        <v>58</v>
      </c>
      <c r="BB209" s="205"/>
      <c r="BC209" s="207">
        <v>1.0000000000000001E-17</v>
      </c>
      <c r="BD209" s="207">
        <v>9.9999999999999997E-29</v>
      </c>
      <c r="BE209" s="207">
        <v>1.0000000000000001E-30</v>
      </c>
      <c r="BF209" s="207">
        <v>2</v>
      </c>
      <c r="BG209" s="207">
        <v>1.0000000000000001E-17</v>
      </c>
      <c r="BH209" s="207"/>
      <c r="BI209" s="207"/>
      <c r="BJ209" s="207"/>
      <c r="BK209" s="207"/>
      <c r="BL209" s="208">
        <v>0</v>
      </c>
      <c r="BM209" s="209">
        <v>249.45</v>
      </c>
      <c r="BN209" s="209">
        <f t="shared" si="101"/>
        <v>0</v>
      </c>
      <c r="BO209" s="207"/>
      <c r="BP209" s="207"/>
      <c r="BQ209" s="207"/>
      <c r="BR209" s="207"/>
      <c r="BS209" s="207"/>
      <c r="BT209" s="207"/>
      <c r="BU209" s="207"/>
      <c r="BV209" s="207"/>
      <c r="BW209" s="207"/>
      <c r="BX209" s="207"/>
      <c r="BY209" s="207"/>
      <c r="BZ209" s="207"/>
      <c r="CA209" s="207"/>
      <c r="CB209" s="207"/>
      <c r="CC209" s="207"/>
      <c r="CD209" s="207"/>
      <c r="CE209" s="207"/>
      <c r="CF209" s="207">
        <v>1</v>
      </c>
      <c r="CG209" s="207">
        <v>1</v>
      </c>
      <c r="CH209" s="207"/>
      <c r="CI209" s="207"/>
      <c r="CJ209" s="207" t="s">
        <v>5846</v>
      </c>
      <c r="CK209" s="207">
        <f>AW209</f>
        <v>54</v>
      </c>
      <c r="CL209" s="209">
        <v>477.3</v>
      </c>
      <c r="CM209" s="209">
        <f t="shared" si="102"/>
        <v>25774.2</v>
      </c>
      <c r="CN209" s="207"/>
      <c r="CO209" s="207"/>
      <c r="CP209" s="207"/>
      <c r="CQ209" s="207"/>
      <c r="CR209" s="207"/>
      <c r="CS209" s="207"/>
      <c r="CT209" s="207"/>
      <c r="CU209" s="207"/>
      <c r="CV209" s="207"/>
      <c r="CW209" s="207"/>
      <c r="CX209" s="207"/>
      <c r="CY209" s="207"/>
      <c r="CZ209" s="207"/>
      <c r="DA209" s="207">
        <f>+CK209</f>
        <v>54</v>
      </c>
      <c r="DB209" s="207"/>
      <c r="DC209" s="207"/>
      <c r="DD209" s="207"/>
      <c r="DE209" s="207">
        <v>1.0000000000000001E-17</v>
      </c>
      <c r="DF209" s="207"/>
      <c r="DG209" s="207"/>
      <c r="DH209" s="207"/>
      <c r="DI209" s="207"/>
      <c r="DJ209" s="207">
        <v>0</v>
      </c>
      <c r="DK209" s="209">
        <v>120.88</v>
      </c>
      <c r="DL209" s="209">
        <f t="shared" si="103"/>
        <v>0</v>
      </c>
      <c r="DM209" s="207"/>
      <c r="DN209" s="207"/>
      <c r="DO209" s="207"/>
      <c r="DP209" s="207"/>
      <c r="DQ209" s="207"/>
      <c r="DR209" s="207"/>
      <c r="DS209" s="207"/>
      <c r="DT209" s="207"/>
      <c r="DU209" s="207"/>
      <c r="DV209" s="207"/>
      <c r="DW209" s="207"/>
      <c r="DX209" s="207"/>
      <c r="DY209" s="207"/>
      <c r="DZ209" s="207" t="s">
        <v>4980</v>
      </c>
      <c r="EA209" s="207"/>
      <c r="EB209" s="207"/>
      <c r="EC209" s="207"/>
      <c r="ED209" s="207">
        <v>1.0000000000000001E-17</v>
      </c>
      <c r="EE209" s="207"/>
      <c r="EF209" s="207"/>
      <c r="EG209" s="207"/>
      <c r="EH209" s="207"/>
      <c r="EI209" s="207">
        <v>0</v>
      </c>
      <c r="EJ209" s="209">
        <v>191.55</v>
      </c>
      <c r="EK209" s="209">
        <f t="shared" si="104"/>
        <v>0</v>
      </c>
      <c r="EL209" s="207"/>
      <c r="EM209" s="207"/>
      <c r="EN209" s="207"/>
      <c r="EO209" s="207"/>
      <c r="EP209" s="207"/>
      <c r="EQ209" s="207"/>
      <c r="ER209" s="207"/>
      <c r="ES209" s="207"/>
      <c r="ET209" s="207"/>
      <c r="EU209" s="207"/>
      <c r="EV209" s="207"/>
      <c r="EW209" s="207"/>
      <c r="EX209" s="207"/>
      <c r="EY209" s="207"/>
      <c r="EZ209" s="207"/>
      <c r="FA209" s="207"/>
      <c r="FB209" s="207"/>
      <c r="FC209" s="207">
        <v>1.0000000000000001E-17</v>
      </c>
      <c r="FD209" s="207"/>
      <c r="FE209" s="207"/>
      <c r="FF209" s="207"/>
      <c r="FG209" s="207"/>
      <c r="FH209" s="207">
        <v>0</v>
      </c>
      <c r="FI209" s="209">
        <v>32.1</v>
      </c>
      <c r="FJ209" s="209">
        <f t="shared" si="105"/>
        <v>0</v>
      </c>
      <c r="FK209" s="207"/>
      <c r="FL209" s="207"/>
      <c r="FM209" s="207"/>
      <c r="FN209" s="207">
        <v>1.0000000000000001E-17</v>
      </c>
      <c r="FO209" s="207"/>
      <c r="FP209" s="207"/>
      <c r="FQ209" s="207"/>
      <c r="FR209" s="207"/>
      <c r="FS209" s="207">
        <v>0</v>
      </c>
      <c r="FT209" s="209">
        <v>25.68</v>
      </c>
      <c r="FU209" s="209">
        <f t="shared" si="106"/>
        <v>0</v>
      </c>
      <c r="FV209" s="207"/>
      <c r="FW209" s="207"/>
      <c r="FX209" s="207"/>
      <c r="FY209" s="207">
        <v>1.0000000000000001E-17</v>
      </c>
      <c r="FZ209" s="207"/>
      <c r="GA209" s="207"/>
      <c r="GB209" s="207"/>
      <c r="GC209" s="207"/>
      <c r="GD209" s="207">
        <v>0</v>
      </c>
      <c r="GE209" s="209">
        <v>56.12</v>
      </c>
      <c r="GF209" s="209">
        <f t="shared" si="107"/>
        <v>0</v>
      </c>
      <c r="GG209" s="207"/>
      <c r="GH209" s="207"/>
      <c r="GI209" s="207"/>
      <c r="GJ209" s="207"/>
      <c r="GK209" s="207"/>
      <c r="GL209" s="207"/>
      <c r="GM209" s="207"/>
      <c r="GN209" s="207"/>
      <c r="GO209" s="207"/>
      <c r="GP209" s="207"/>
      <c r="GQ209" s="207"/>
      <c r="GR209" s="207"/>
      <c r="GS209" s="207"/>
      <c r="GT209" s="207"/>
      <c r="GU209" s="207"/>
      <c r="GV209" s="207"/>
      <c r="GW209" s="207"/>
      <c r="GX209" s="207" t="s">
        <v>918</v>
      </c>
      <c r="GY209" s="207">
        <v>0</v>
      </c>
      <c r="GZ209" s="207" t="s">
        <v>918</v>
      </c>
      <c r="HA209" s="207">
        <v>0</v>
      </c>
      <c r="HB209" s="207">
        <v>0</v>
      </c>
      <c r="HC209" s="207">
        <v>1</v>
      </c>
      <c r="HD209" s="207">
        <f t="shared" si="86"/>
        <v>2400</v>
      </c>
      <c r="HE209" s="207">
        <v>0</v>
      </c>
      <c r="HF209" s="207"/>
      <c r="HG209" s="207"/>
      <c r="HH209" s="207">
        <f t="shared" si="95"/>
        <v>0</v>
      </c>
      <c r="HI209" s="209">
        <v>2.73</v>
      </c>
      <c r="HJ209" s="209">
        <f t="shared" si="108"/>
        <v>0</v>
      </c>
      <c r="HK209" s="207">
        <v>3</v>
      </c>
      <c r="HL209" s="207"/>
      <c r="HM209" s="207">
        <f t="shared" si="96"/>
        <v>1800</v>
      </c>
      <c r="HN209" s="209">
        <v>2.73</v>
      </c>
      <c r="HO209" s="209">
        <f t="shared" si="109"/>
        <v>4914</v>
      </c>
      <c r="HP209" s="207">
        <v>1</v>
      </c>
      <c r="HQ209" s="207"/>
      <c r="HR209" s="207">
        <f t="shared" si="97"/>
        <v>600</v>
      </c>
      <c r="HS209" s="209">
        <v>2.73</v>
      </c>
      <c r="HT209" s="209">
        <f t="shared" si="110"/>
        <v>1638</v>
      </c>
      <c r="HU209" s="207">
        <v>0</v>
      </c>
      <c r="HV209" s="207"/>
      <c r="HW209" s="207">
        <f t="shared" si="98"/>
        <v>0</v>
      </c>
      <c r="HX209" s="209">
        <v>2.73</v>
      </c>
      <c r="HY209" s="209">
        <f t="shared" si="111"/>
        <v>0</v>
      </c>
      <c r="HZ209" s="207">
        <v>2</v>
      </c>
      <c r="IA209" s="209">
        <v>3890.25</v>
      </c>
      <c r="IB209" s="209">
        <f t="shared" si="112"/>
        <v>7780.5</v>
      </c>
      <c r="IC209" s="169">
        <v>30</v>
      </c>
      <c r="ID209" s="169">
        <v>3</v>
      </c>
      <c r="IE209" s="169">
        <f>IC209-(0.5*AX209)-ID209</f>
        <v>10</v>
      </c>
      <c r="IF209" s="169" t="str">
        <f>IF(IE209&gt;0,"IN ROW","OUT OF ROW")</f>
        <v>IN ROW</v>
      </c>
      <c r="IG209" s="165"/>
      <c r="IH209" s="165"/>
      <c r="II209" s="235">
        <f t="shared" si="92"/>
        <v>1</v>
      </c>
      <c r="IJ209" s="235">
        <f t="shared" si="93"/>
        <v>2</v>
      </c>
      <c r="IK209" s="235">
        <f t="shared" si="94"/>
        <v>3</v>
      </c>
      <c r="IL209" s="210"/>
      <c r="IM209" s="211">
        <f t="shared" si="113"/>
        <v>25774.2</v>
      </c>
      <c r="IN209" s="209">
        <v>7500</v>
      </c>
      <c r="IO209" s="212">
        <f t="shared" si="114"/>
        <v>4</v>
      </c>
      <c r="IP209" s="209">
        <f t="shared" si="115"/>
        <v>14332.5</v>
      </c>
      <c r="IQ209" s="209">
        <v>10000</v>
      </c>
      <c r="IR209" s="212">
        <f t="shared" si="116"/>
        <v>2</v>
      </c>
      <c r="IS209" s="213" t="s">
        <v>5636</v>
      </c>
      <c r="IT209" s="293" t="s">
        <v>5847</v>
      </c>
      <c r="IV209" s="66" t="s">
        <v>5848</v>
      </c>
      <c r="IW209" s="66" t="s">
        <v>5849</v>
      </c>
    </row>
    <row r="210" spans="1:257" x14ac:dyDescent="0.4">
      <c r="A210" s="158">
        <f t="shared" si="87"/>
        <v>54</v>
      </c>
      <c r="B210" s="156" t="s">
        <v>35</v>
      </c>
      <c r="C210" s="156">
        <v>304</v>
      </c>
      <c r="D210" s="251">
        <v>87596</v>
      </c>
      <c r="E210" s="251">
        <v>37890</v>
      </c>
      <c r="F210" s="225" t="s">
        <v>5850</v>
      </c>
      <c r="G210" s="251">
        <v>8</v>
      </c>
      <c r="H210" s="156"/>
      <c r="I210" s="156" t="s">
        <v>2627</v>
      </c>
      <c r="J210" s="158" t="s">
        <v>2715</v>
      </c>
      <c r="K210" s="158"/>
      <c r="L210" s="158" t="s">
        <v>2717</v>
      </c>
      <c r="M210" s="158"/>
      <c r="N210" s="205">
        <v>34</v>
      </c>
      <c r="O210" s="158">
        <v>54</v>
      </c>
      <c r="P210" s="203" t="s">
        <v>5851</v>
      </c>
      <c r="Q210" s="158">
        <v>48</v>
      </c>
      <c r="R210" s="158"/>
      <c r="S210" s="158"/>
      <c r="T210" s="158"/>
      <c r="U210" s="158"/>
      <c r="V210" s="367"/>
      <c r="W210" s="366"/>
      <c r="X210" s="158"/>
      <c r="Y210" s="158"/>
      <c r="Z210" s="158"/>
      <c r="AA210" s="158"/>
      <c r="AB210" s="158"/>
      <c r="AC210" s="158"/>
      <c r="AD210" s="158"/>
      <c r="AE210" s="158"/>
      <c r="AF210" s="158"/>
      <c r="AG210" s="158"/>
      <c r="AH210" s="158"/>
      <c r="AI210" s="158"/>
      <c r="AJ210" s="158"/>
      <c r="AK210" s="158"/>
      <c r="AL210" s="158"/>
      <c r="AM210" s="158"/>
      <c r="AN210" s="158"/>
      <c r="AO210" s="158"/>
      <c r="AP210" s="158"/>
      <c r="AQ210" s="158"/>
      <c r="AR210" s="158"/>
      <c r="AS210" s="158"/>
      <c r="AT210" s="158" t="s">
        <v>5437</v>
      </c>
      <c r="AU210" s="205">
        <v>34</v>
      </c>
      <c r="AV210" s="205">
        <v>20</v>
      </c>
      <c r="AW210" s="205">
        <f t="shared" si="99"/>
        <v>54</v>
      </c>
      <c r="AX210" s="205" t="s">
        <v>5851</v>
      </c>
      <c r="AY210" s="226">
        <v>24</v>
      </c>
      <c r="AZ210" s="205">
        <v>24</v>
      </c>
      <c r="BA210" s="205">
        <f t="shared" si="100"/>
        <v>48</v>
      </c>
      <c r="BB210" s="205"/>
      <c r="BC210" s="207">
        <v>1.0000000000000001E-17</v>
      </c>
      <c r="BD210" s="207">
        <v>9.9999999999999997E-29</v>
      </c>
      <c r="BE210" s="207">
        <v>1.0000000000000001E-30</v>
      </c>
      <c r="BF210" s="207">
        <v>0</v>
      </c>
      <c r="BG210" s="207">
        <v>0</v>
      </c>
      <c r="BH210" s="207"/>
      <c r="BI210" s="207"/>
      <c r="BJ210" s="207"/>
      <c r="BK210" s="207"/>
      <c r="BL210" s="208">
        <v>0</v>
      </c>
      <c r="BM210" s="209">
        <v>249.45</v>
      </c>
      <c r="BN210" s="209">
        <f t="shared" si="101"/>
        <v>0</v>
      </c>
      <c r="BO210" s="207"/>
      <c r="BP210" s="207"/>
      <c r="BQ210" s="207"/>
      <c r="BR210" s="207"/>
      <c r="BS210" s="207"/>
      <c r="BT210" s="207"/>
      <c r="BU210" s="207"/>
      <c r="BV210" s="207"/>
      <c r="BW210" s="207"/>
      <c r="BX210" s="207"/>
      <c r="BY210" s="207"/>
      <c r="BZ210" s="207"/>
      <c r="CA210" s="207"/>
      <c r="CB210" s="207"/>
      <c r="CC210" s="207"/>
      <c r="CD210" s="207"/>
      <c r="CE210" s="207"/>
      <c r="CF210" s="207">
        <v>0</v>
      </c>
      <c r="CG210" s="207"/>
      <c r="CH210" s="207"/>
      <c r="CI210" s="207"/>
      <c r="CJ210" s="207"/>
      <c r="CK210" s="207">
        <v>0</v>
      </c>
      <c r="CL210" s="209">
        <v>477.3</v>
      </c>
      <c r="CM210" s="209">
        <f t="shared" si="102"/>
        <v>0</v>
      </c>
      <c r="CN210" s="207"/>
      <c r="CO210" s="207"/>
      <c r="CP210" s="207"/>
      <c r="CQ210" s="207"/>
      <c r="CR210" s="207"/>
      <c r="CS210" s="207"/>
      <c r="CT210" s="207"/>
      <c r="CU210" s="207"/>
      <c r="CV210" s="207"/>
      <c r="CW210" s="207"/>
      <c r="CX210" s="207"/>
      <c r="CY210" s="207"/>
      <c r="CZ210" s="207"/>
      <c r="DA210" s="207"/>
      <c r="DB210" s="207"/>
      <c r="DC210" s="207"/>
      <c r="DD210" s="207"/>
      <c r="DE210" s="207">
        <v>0</v>
      </c>
      <c r="DF210" s="207"/>
      <c r="DG210" s="207"/>
      <c r="DH210" s="207"/>
      <c r="DI210" s="207"/>
      <c r="DJ210" s="207">
        <v>0</v>
      </c>
      <c r="DK210" s="209">
        <v>120.88</v>
      </c>
      <c r="DL210" s="209">
        <f t="shared" si="103"/>
        <v>0</v>
      </c>
      <c r="DM210" s="207"/>
      <c r="DN210" s="207"/>
      <c r="DO210" s="207"/>
      <c r="DP210" s="207"/>
      <c r="DQ210" s="207"/>
      <c r="DR210" s="207"/>
      <c r="DS210" s="207"/>
      <c r="DT210" s="207"/>
      <c r="DU210" s="207"/>
      <c r="DV210" s="207"/>
      <c r="DW210" s="207"/>
      <c r="DX210" s="207"/>
      <c r="DY210" s="207"/>
      <c r="DZ210" s="207"/>
      <c r="EA210" s="207"/>
      <c r="EB210" s="207"/>
      <c r="EC210" s="207"/>
      <c r="ED210" s="207">
        <v>0</v>
      </c>
      <c r="EE210" s="207"/>
      <c r="EF210" s="207"/>
      <c r="EG210" s="207"/>
      <c r="EH210" s="207"/>
      <c r="EI210" s="207">
        <v>0</v>
      </c>
      <c r="EJ210" s="209">
        <v>191.55</v>
      </c>
      <c r="EK210" s="209">
        <f t="shared" si="104"/>
        <v>0</v>
      </c>
      <c r="EL210" s="207"/>
      <c r="EM210" s="207"/>
      <c r="EN210" s="207"/>
      <c r="EO210" s="207"/>
      <c r="EP210" s="207"/>
      <c r="EQ210" s="207"/>
      <c r="ER210" s="207"/>
      <c r="ES210" s="207"/>
      <c r="ET210" s="207"/>
      <c r="EU210" s="207"/>
      <c r="EV210" s="207"/>
      <c r="EW210" s="207"/>
      <c r="EX210" s="207"/>
      <c r="EY210" s="207"/>
      <c r="EZ210" s="207"/>
      <c r="FA210" s="207"/>
      <c r="FB210" s="207"/>
      <c r="FC210" s="207">
        <v>0</v>
      </c>
      <c r="FD210" s="207"/>
      <c r="FE210" s="207"/>
      <c r="FF210" s="207"/>
      <c r="FG210" s="207"/>
      <c r="FH210" s="207">
        <v>0</v>
      </c>
      <c r="FI210" s="209">
        <v>32.1</v>
      </c>
      <c r="FJ210" s="209">
        <f t="shared" si="105"/>
        <v>0</v>
      </c>
      <c r="FK210" s="207"/>
      <c r="FL210" s="207"/>
      <c r="FM210" s="207"/>
      <c r="FN210" s="207">
        <v>0</v>
      </c>
      <c r="FO210" s="207"/>
      <c r="FP210" s="207"/>
      <c r="FQ210" s="207"/>
      <c r="FR210" s="207"/>
      <c r="FS210" s="207">
        <v>0</v>
      </c>
      <c r="FT210" s="209">
        <v>25.68</v>
      </c>
      <c r="FU210" s="209">
        <f t="shared" si="106"/>
        <v>0</v>
      </c>
      <c r="FV210" s="207"/>
      <c r="FW210" s="207"/>
      <c r="FX210" s="207"/>
      <c r="FY210" s="207">
        <v>0</v>
      </c>
      <c r="FZ210" s="207"/>
      <c r="GA210" s="207"/>
      <c r="GB210" s="207"/>
      <c r="GC210" s="207"/>
      <c r="GD210" s="207">
        <v>0</v>
      </c>
      <c r="GE210" s="209">
        <v>56.12</v>
      </c>
      <c r="GF210" s="209">
        <f t="shared" si="107"/>
        <v>0</v>
      </c>
      <c r="GG210" s="207"/>
      <c r="GH210" s="207"/>
      <c r="GI210" s="207"/>
      <c r="GJ210" s="207"/>
      <c r="GK210" s="207"/>
      <c r="GL210" s="207"/>
      <c r="GM210" s="207"/>
      <c r="GN210" s="207"/>
      <c r="GO210" s="207"/>
      <c r="GP210" s="207"/>
      <c r="GQ210" s="207"/>
      <c r="GR210" s="207"/>
      <c r="GS210" s="207"/>
      <c r="GT210" s="207"/>
      <c r="GU210" s="207"/>
      <c r="GV210" s="207"/>
      <c r="GW210" s="207"/>
      <c r="GX210" s="207" t="s">
        <v>918</v>
      </c>
      <c r="GY210" s="207">
        <v>0</v>
      </c>
      <c r="GZ210" s="207" t="s">
        <v>918</v>
      </c>
      <c r="HA210" s="207">
        <v>0</v>
      </c>
      <c r="HB210" s="207">
        <v>0</v>
      </c>
      <c r="HC210" s="207">
        <v>0</v>
      </c>
      <c r="HD210" s="207">
        <f t="shared" si="86"/>
        <v>0</v>
      </c>
      <c r="HE210" s="207">
        <v>0</v>
      </c>
      <c r="HF210" s="207"/>
      <c r="HG210" s="207"/>
      <c r="HH210" s="207">
        <f t="shared" si="95"/>
        <v>0</v>
      </c>
      <c r="HI210" s="209">
        <v>2.73</v>
      </c>
      <c r="HJ210" s="209">
        <f t="shared" si="108"/>
        <v>0</v>
      </c>
      <c r="HK210" s="207">
        <v>0</v>
      </c>
      <c r="HL210" s="207"/>
      <c r="HM210" s="207">
        <f t="shared" si="96"/>
        <v>0</v>
      </c>
      <c r="HN210" s="209">
        <v>2.73</v>
      </c>
      <c r="HO210" s="209">
        <f t="shared" si="109"/>
        <v>0</v>
      </c>
      <c r="HP210" s="207">
        <v>0</v>
      </c>
      <c r="HQ210" s="207"/>
      <c r="HR210" s="207">
        <f t="shared" si="97"/>
        <v>0</v>
      </c>
      <c r="HS210" s="209">
        <v>2.73</v>
      </c>
      <c r="HT210" s="209">
        <f t="shared" si="110"/>
        <v>0</v>
      </c>
      <c r="HU210" s="207">
        <v>0</v>
      </c>
      <c r="HV210" s="207"/>
      <c r="HW210" s="207">
        <f t="shared" si="98"/>
        <v>0</v>
      </c>
      <c r="HX210" s="209">
        <v>2.73</v>
      </c>
      <c r="HY210" s="209">
        <f t="shared" si="111"/>
        <v>0</v>
      </c>
      <c r="HZ210" s="207">
        <v>0</v>
      </c>
      <c r="IA210" s="209">
        <v>3890.25</v>
      </c>
      <c r="IB210" s="209">
        <f t="shared" si="112"/>
        <v>0</v>
      </c>
      <c r="IC210" s="169"/>
      <c r="ID210" s="169"/>
      <c r="IE210" s="169"/>
      <c r="IF210" s="169"/>
      <c r="IG210" s="165"/>
      <c r="IH210" s="165"/>
      <c r="II210" s="234">
        <f t="shared" si="92"/>
        <v>0</v>
      </c>
      <c r="IJ210" s="234">
        <f t="shared" si="93"/>
        <v>0</v>
      </c>
      <c r="IK210" s="234">
        <f t="shared" si="94"/>
        <v>0</v>
      </c>
      <c r="IL210" s="210"/>
      <c r="IM210" s="211">
        <f t="shared" si="113"/>
        <v>0</v>
      </c>
      <c r="IN210" s="209">
        <v>7500</v>
      </c>
      <c r="IO210" s="212">
        <f t="shared" si="114"/>
        <v>0</v>
      </c>
      <c r="IP210" s="209">
        <f t="shared" si="115"/>
        <v>0</v>
      </c>
      <c r="IQ210" s="209">
        <v>10000</v>
      </c>
      <c r="IR210" s="212">
        <f t="shared" si="116"/>
        <v>0</v>
      </c>
      <c r="IS210" s="213" t="s">
        <v>5852</v>
      </c>
      <c r="IT210" s="291"/>
      <c r="IV210" s="66" t="s">
        <v>5853</v>
      </c>
      <c r="IW210" s="66" t="s">
        <v>5854</v>
      </c>
    </row>
    <row r="211" spans="1:257" x14ac:dyDescent="0.4">
      <c r="A211" s="158">
        <f t="shared" si="87"/>
        <v>55</v>
      </c>
      <c r="B211" s="156" t="s">
        <v>35</v>
      </c>
      <c r="C211" s="156">
        <v>307</v>
      </c>
      <c r="D211" s="251">
        <v>83428</v>
      </c>
      <c r="E211" s="251">
        <v>37976</v>
      </c>
      <c r="F211" s="225" t="s">
        <v>5855</v>
      </c>
      <c r="G211" s="251">
        <v>8</v>
      </c>
      <c r="H211" s="156"/>
      <c r="I211" s="156" t="s">
        <v>2627</v>
      </c>
      <c r="J211" s="158" t="s">
        <v>2747</v>
      </c>
      <c r="K211" s="158"/>
      <c r="L211" s="158" t="s">
        <v>573</v>
      </c>
      <c r="M211" s="158"/>
      <c r="N211" s="205">
        <v>60</v>
      </c>
      <c r="O211" s="158">
        <v>80</v>
      </c>
      <c r="P211" s="203" t="s">
        <v>5856</v>
      </c>
      <c r="Q211" s="158">
        <v>52</v>
      </c>
      <c r="R211" s="158"/>
      <c r="S211" s="158"/>
      <c r="T211" s="158"/>
      <c r="U211" s="158"/>
      <c r="V211" s="367"/>
      <c r="W211" s="366"/>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t="s">
        <v>5369</v>
      </c>
      <c r="AU211" s="205">
        <v>60</v>
      </c>
      <c r="AV211" s="205">
        <v>20</v>
      </c>
      <c r="AW211" s="205">
        <f t="shared" si="99"/>
        <v>80</v>
      </c>
      <c r="AX211" s="205" t="s">
        <v>5856</v>
      </c>
      <c r="AY211" s="226">
        <v>28</v>
      </c>
      <c r="AZ211" s="205">
        <v>24</v>
      </c>
      <c r="BA211" s="205">
        <f t="shared" si="100"/>
        <v>52</v>
      </c>
      <c r="BB211" s="205"/>
      <c r="BC211" s="207">
        <v>1.0000000000000001E-17</v>
      </c>
      <c r="BD211" s="207">
        <v>9.9999999999999997E-29</v>
      </c>
      <c r="BE211" s="207">
        <v>1.0000000000000001E-30</v>
      </c>
      <c r="BF211" s="207">
        <v>0</v>
      </c>
      <c r="BG211" s="207">
        <v>0</v>
      </c>
      <c r="BH211" s="207"/>
      <c r="BI211" s="207"/>
      <c r="BJ211" s="207"/>
      <c r="BK211" s="207"/>
      <c r="BL211" s="208">
        <v>0</v>
      </c>
      <c r="BM211" s="209">
        <v>249.45</v>
      </c>
      <c r="BN211" s="209">
        <f t="shared" si="101"/>
        <v>0</v>
      </c>
      <c r="BO211" s="207"/>
      <c r="BP211" s="207"/>
      <c r="BQ211" s="207"/>
      <c r="BR211" s="207"/>
      <c r="BS211" s="207"/>
      <c r="BT211" s="207"/>
      <c r="BU211" s="207"/>
      <c r="BV211" s="207"/>
      <c r="BW211" s="207"/>
      <c r="BX211" s="207"/>
      <c r="BY211" s="207"/>
      <c r="BZ211" s="207"/>
      <c r="CA211" s="207"/>
      <c r="CB211" s="207"/>
      <c r="CC211" s="207"/>
      <c r="CD211" s="207"/>
      <c r="CE211" s="207"/>
      <c r="CF211" s="207">
        <v>0</v>
      </c>
      <c r="CG211" s="207"/>
      <c r="CH211" s="207"/>
      <c r="CI211" s="207"/>
      <c r="CJ211" s="207"/>
      <c r="CK211" s="207">
        <v>0</v>
      </c>
      <c r="CL211" s="209">
        <v>477.3</v>
      </c>
      <c r="CM211" s="209">
        <f t="shared" si="102"/>
        <v>0</v>
      </c>
      <c r="CN211" s="207"/>
      <c r="CO211" s="207"/>
      <c r="CP211" s="207"/>
      <c r="CQ211" s="207"/>
      <c r="CR211" s="207"/>
      <c r="CS211" s="207"/>
      <c r="CT211" s="207"/>
      <c r="CU211" s="207"/>
      <c r="CV211" s="207"/>
      <c r="CW211" s="207"/>
      <c r="CX211" s="207"/>
      <c r="CY211" s="207"/>
      <c r="CZ211" s="207"/>
      <c r="DA211" s="207"/>
      <c r="DB211" s="207"/>
      <c r="DC211" s="207"/>
      <c r="DD211" s="207"/>
      <c r="DE211" s="207">
        <v>0</v>
      </c>
      <c r="DF211" s="207"/>
      <c r="DG211" s="207"/>
      <c r="DH211" s="207"/>
      <c r="DI211" s="207"/>
      <c r="DJ211" s="207">
        <v>0</v>
      </c>
      <c r="DK211" s="209">
        <v>120.88</v>
      </c>
      <c r="DL211" s="209">
        <f t="shared" si="103"/>
        <v>0</v>
      </c>
      <c r="DM211" s="207"/>
      <c r="DN211" s="207"/>
      <c r="DO211" s="207"/>
      <c r="DP211" s="207"/>
      <c r="DQ211" s="207"/>
      <c r="DR211" s="207"/>
      <c r="DS211" s="207"/>
      <c r="DT211" s="207"/>
      <c r="DU211" s="207"/>
      <c r="DV211" s="207"/>
      <c r="DW211" s="207"/>
      <c r="DX211" s="207"/>
      <c r="DY211" s="207"/>
      <c r="DZ211" s="207"/>
      <c r="EA211" s="207"/>
      <c r="EB211" s="207"/>
      <c r="EC211" s="207"/>
      <c r="ED211" s="207">
        <v>0</v>
      </c>
      <c r="EE211" s="207"/>
      <c r="EF211" s="207"/>
      <c r="EG211" s="207"/>
      <c r="EH211" s="207"/>
      <c r="EI211" s="207">
        <v>0</v>
      </c>
      <c r="EJ211" s="209">
        <v>191.55</v>
      </c>
      <c r="EK211" s="209">
        <f t="shared" si="104"/>
        <v>0</v>
      </c>
      <c r="EL211" s="207"/>
      <c r="EM211" s="207"/>
      <c r="EN211" s="207"/>
      <c r="EO211" s="207"/>
      <c r="EP211" s="207"/>
      <c r="EQ211" s="207"/>
      <c r="ER211" s="207"/>
      <c r="ES211" s="207"/>
      <c r="ET211" s="207"/>
      <c r="EU211" s="207"/>
      <c r="EV211" s="207"/>
      <c r="EW211" s="207"/>
      <c r="EX211" s="207"/>
      <c r="EY211" s="207"/>
      <c r="EZ211" s="207"/>
      <c r="FA211" s="207"/>
      <c r="FB211" s="207"/>
      <c r="FC211" s="207">
        <v>0</v>
      </c>
      <c r="FD211" s="207"/>
      <c r="FE211" s="207"/>
      <c r="FF211" s="207"/>
      <c r="FG211" s="207"/>
      <c r="FH211" s="207">
        <v>0</v>
      </c>
      <c r="FI211" s="209">
        <v>32.1</v>
      </c>
      <c r="FJ211" s="209">
        <f t="shared" si="105"/>
        <v>0</v>
      </c>
      <c r="FK211" s="207"/>
      <c r="FL211" s="207"/>
      <c r="FM211" s="207"/>
      <c r="FN211" s="207">
        <v>0</v>
      </c>
      <c r="FO211" s="207"/>
      <c r="FP211" s="207"/>
      <c r="FQ211" s="207"/>
      <c r="FR211" s="207"/>
      <c r="FS211" s="207">
        <v>0</v>
      </c>
      <c r="FT211" s="209">
        <v>25.68</v>
      </c>
      <c r="FU211" s="209">
        <f t="shared" si="106"/>
        <v>0</v>
      </c>
      <c r="FV211" s="207"/>
      <c r="FW211" s="207"/>
      <c r="FX211" s="207"/>
      <c r="FY211" s="207">
        <v>0</v>
      </c>
      <c r="FZ211" s="207"/>
      <c r="GA211" s="207"/>
      <c r="GB211" s="207"/>
      <c r="GC211" s="207"/>
      <c r="GD211" s="207">
        <v>0</v>
      </c>
      <c r="GE211" s="209">
        <v>56.12</v>
      </c>
      <c r="GF211" s="209">
        <f t="shared" si="107"/>
        <v>0</v>
      </c>
      <c r="GG211" s="207"/>
      <c r="GH211" s="207"/>
      <c r="GI211" s="207"/>
      <c r="GJ211" s="207"/>
      <c r="GK211" s="207"/>
      <c r="GL211" s="207"/>
      <c r="GM211" s="207"/>
      <c r="GN211" s="207"/>
      <c r="GO211" s="207"/>
      <c r="GP211" s="207"/>
      <c r="GQ211" s="207"/>
      <c r="GR211" s="207"/>
      <c r="GS211" s="207"/>
      <c r="GT211" s="207"/>
      <c r="GU211" s="207"/>
      <c r="GV211" s="207"/>
      <c r="GW211" s="207"/>
      <c r="GX211" s="207" t="s">
        <v>918</v>
      </c>
      <c r="GY211" s="207">
        <v>0</v>
      </c>
      <c r="GZ211" s="207" t="s">
        <v>918</v>
      </c>
      <c r="HA211" s="207">
        <v>0</v>
      </c>
      <c r="HB211" s="207">
        <v>0</v>
      </c>
      <c r="HC211" s="207">
        <v>0</v>
      </c>
      <c r="HD211" s="207">
        <f t="shared" si="86"/>
        <v>0</v>
      </c>
      <c r="HE211" s="207">
        <v>0</v>
      </c>
      <c r="HF211" s="207"/>
      <c r="HG211" s="207"/>
      <c r="HH211" s="207">
        <f t="shared" si="95"/>
        <v>0</v>
      </c>
      <c r="HI211" s="209">
        <v>2.73</v>
      </c>
      <c r="HJ211" s="209">
        <f t="shared" si="108"/>
        <v>0</v>
      </c>
      <c r="HK211" s="207">
        <v>0</v>
      </c>
      <c r="HL211" s="207"/>
      <c r="HM211" s="207">
        <f t="shared" si="96"/>
        <v>0</v>
      </c>
      <c r="HN211" s="209">
        <v>2.73</v>
      </c>
      <c r="HO211" s="209">
        <f t="shared" si="109"/>
        <v>0</v>
      </c>
      <c r="HP211" s="207">
        <v>0</v>
      </c>
      <c r="HQ211" s="207"/>
      <c r="HR211" s="207">
        <f t="shared" si="97"/>
        <v>0</v>
      </c>
      <c r="HS211" s="209">
        <v>2.73</v>
      </c>
      <c r="HT211" s="209">
        <f t="shared" si="110"/>
        <v>0</v>
      </c>
      <c r="HU211" s="207">
        <v>0</v>
      </c>
      <c r="HV211" s="207"/>
      <c r="HW211" s="207">
        <f t="shared" si="98"/>
        <v>0</v>
      </c>
      <c r="HX211" s="209">
        <v>2.73</v>
      </c>
      <c r="HY211" s="209">
        <f t="shared" si="111"/>
        <v>0</v>
      </c>
      <c r="HZ211" s="207">
        <v>0</v>
      </c>
      <c r="IA211" s="209">
        <v>3890.25</v>
      </c>
      <c r="IB211" s="209">
        <f t="shared" si="112"/>
        <v>0</v>
      </c>
      <c r="IC211" s="169"/>
      <c r="ID211" s="169"/>
      <c r="IE211" s="169"/>
      <c r="IF211" s="169"/>
      <c r="IG211" s="165"/>
      <c r="IH211" s="165"/>
      <c r="II211" s="234">
        <f t="shared" si="92"/>
        <v>0</v>
      </c>
      <c r="IJ211" s="234">
        <f t="shared" si="93"/>
        <v>0</v>
      </c>
      <c r="IK211" s="234">
        <f t="shared" si="94"/>
        <v>0</v>
      </c>
      <c r="IL211" s="210"/>
      <c r="IM211" s="211">
        <f t="shared" si="113"/>
        <v>0</v>
      </c>
      <c r="IN211" s="209">
        <v>7500</v>
      </c>
      <c r="IO211" s="212">
        <f t="shared" si="114"/>
        <v>0</v>
      </c>
      <c r="IP211" s="209">
        <f t="shared" si="115"/>
        <v>0</v>
      </c>
      <c r="IQ211" s="209">
        <v>10000</v>
      </c>
      <c r="IR211" s="212">
        <f t="shared" si="116"/>
        <v>0</v>
      </c>
      <c r="IS211" s="213" t="s">
        <v>5452</v>
      </c>
      <c r="IT211" s="291"/>
      <c r="IV211" s="66" t="s">
        <v>5857</v>
      </c>
      <c r="IW211" s="66" t="s">
        <v>5858</v>
      </c>
    </row>
    <row r="212" spans="1:257" x14ac:dyDescent="0.4">
      <c r="A212" s="158">
        <f t="shared" si="87"/>
        <v>56</v>
      </c>
      <c r="B212" s="156" t="s">
        <v>35</v>
      </c>
      <c r="C212" s="156">
        <v>54</v>
      </c>
      <c r="D212" s="369">
        <v>4218</v>
      </c>
      <c r="E212" s="370">
        <v>20118</v>
      </c>
      <c r="F212" s="203">
        <v>34100400300549</v>
      </c>
      <c r="G212" s="251">
        <v>2</v>
      </c>
      <c r="H212" s="156"/>
      <c r="I212" s="156" t="s">
        <v>543</v>
      </c>
      <c r="J212" s="158" t="s">
        <v>544</v>
      </c>
      <c r="K212" s="158"/>
      <c r="L212" s="158" t="s">
        <v>564</v>
      </c>
      <c r="M212" s="158"/>
      <c r="N212" s="205">
        <v>22</v>
      </c>
      <c r="O212" s="158">
        <v>42</v>
      </c>
      <c r="P212" s="203" t="s">
        <v>5859</v>
      </c>
      <c r="Q212" s="158">
        <v>52</v>
      </c>
      <c r="R212" s="158"/>
      <c r="S212" s="158"/>
      <c r="T212" s="158"/>
      <c r="U212" s="158"/>
      <c r="V212" s="367"/>
      <c r="W212" s="366"/>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t="s">
        <v>5437</v>
      </c>
      <c r="AU212" s="205">
        <v>22</v>
      </c>
      <c r="AV212" s="205">
        <v>20</v>
      </c>
      <c r="AW212" s="205">
        <f t="shared" si="99"/>
        <v>42</v>
      </c>
      <c r="AX212" s="205" t="s">
        <v>5859</v>
      </c>
      <c r="AY212" s="226">
        <v>28</v>
      </c>
      <c r="AZ212" s="205">
        <v>24</v>
      </c>
      <c r="BA212" s="205">
        <f t="shared" si="100"/>
        <v>52</v>
      </c>
      <c r="BB212" s="205"/>
      <c r="BC212" s="207">
        <v>1.0000000000000001E-17</v>
      </c>
      <c r="BD212" s="207">
        <v>9.9999999999999997E-29</v>
      </c>
      <c r="BE212" s="207">
        <v>1.0000000000000001E-30</v>
      </c>
      <c r="BF212" s="207">
        <v>4</v>
      </c>
      <c r="BG212" s="207">
        <v>1.0000000000000001E-17</v>
      </c>
      <c r="BH212" s="207">
        <v>1</v>
      </c>
      <c r="BI212" s="207"/>
      <c r="BJ212" s="207"/>
      <c r="BK212" s="207" t="s">
        <v>5551</v>
      </c>
      <c r="BL212" s="208">
        <f>AW212</f>
        <v>42</v>
      </c>
      <c r="BM212" s="209">
        <v>249.45</v>
      </c>
      <c r="BN212" s="209">
        <f t="shared" si="101"/>
        <v>10476.9</v>
      </c>
      <c r="BO212" s="207"/>
      <c r="BP212" s="207"/>
      <c r="BQ212" s="207"/>
      <c r="BR212" s="207"/>
      <c r="BS212" s="207"/>
      <c r="BT212" s="207"/>
      <c r="BU212" s="207"/>
      <c r="BV212" s="207"/>
      <c r="BW212" s="207"/>
      <c r="BX212" s="207"/>
      <c r="BY212" s="207"/>
      <c r="BZ212" s="207"/>
      <c r="CA212" s="207"/>
      <c r="CB212" s="207">
        <f>+BL212</f>
        <v>42</v>
      </c>
      <c r="CC212" s="207"/>
      <c r="CD212" s="207"/>
      <c r="CE212" s="207"/>
      <c r="CF212" s="207">
        <v>1.0000000000000001E-17</v>
      </c>
      <c r="CG212" s="207">
        <v>1</v>
      </c>
      <c r="CH212" s="207"/>
      <c r="CI212" s="207"/>
      <c r="CJ212" s="207" t="s">
        <v>5551</v>
      </c>
      <c r="CK212" s="207">
        <f>AW212</f>
        <v>42</v>
      </c>
      <c r="CL212" s="209">
        <v>477.3</v>
      </c>
      <c r="CM212" s="209">
        <f t="shared" si="102"/>
        <v>20046.600000000002</v>
      </c>
      <c r="CN212" s="207"/>
      <c r="CO212" s="207"/>
      <c r="CP212" s="207"/>
      <c r="CQ212" s="207"/>
      <c r="CR212" s="207"/>
      <c r="CS212" s="207"/>
      <c r="CT212" s="207"/>
      <c r="CU212" s="207"/>
      <c r="CV212" s="207"/>
      <c r="CW212" s="207"/>
      <c r="CX212" s="207"/>
      <c r="CY212" s="207"/>
      <c r="CZ212" s="207"/>
      <c r="DA212" s="207">
        <f>+CK212</f>
        <v>42</v>
      </c>
      <c r="DB212" s="207"/>
      <c r="DC212" s="207"/>
      <c r="DD212" s="207"/>
      <c r="DE212" s="207">
        <v>1.0000000000000001E-17</v>
      </c>
      <c r="DF212" s="207"/>
      <c r="DG212" s="207"/>
      <c r="DH212" s="207"/>
      <c r="DI212" s="207"/>
      <c r="DJ212" s="207">
        <v>0</v>
      </c>
      <c r="DK212" s="209">
        <v>120.88</v>
      </c>
      <c r="DL212" s="209">
        <f t="shared" si="103"/>
        <v>0</v>
      </c>
      <c r="DM212" s="207"/>
      <c r="DN212" s="207"/>
      <c r="DO212" s="207"/>
      <c r="DP212" s="207"/>
      <c r="DQ212" s="207"/>
      <c r="DR212" s="207"/>
      <c r="DS212" s="207"/>
      <c r="DT212" s="207"/>
      <c r="DU212" s="207"/>
      <c r="DV212" s="207"/>
      <c r="DW212" s="207"/>
      <c r="DX212" s="207"/>
      <c r="DY212" s="207"/>
      <c r="DZ212" s="207" t="s">
        <v>4980</v>
      </c>
      <c r="EA212" s="207"/>
      <c r="EB212" s="207"/>
      <c r="EC212" s="207"/>
      <c r="ED212" s="207">
        <v>1.0000000000000001E-17</v>
      </c>
      <c r="EE212" s="207"/>
      <c r="EF212" s="207"/>
      <c r="EG212" s="207"/>
      <c r="EH212" s="207"/>
      <c r="EI212" s="207">
        <v>0</v>
      </c>
      <c r="EJ212" s="209">
        <v>191.55</v>
      </c>
      <c r="EK212" s="209">
        <f t="shared" si="104"/>
        <v>0</v>
      </c>
      <c r="EL212" s="207"/>
      <c r="EM212" s="207"/>
      <c r="EN212" s="207"/>
      <c r="EO212" s="207"/>
      <c r="EP212" s="207"/>
      <c r="EQ212" s="207"/>
      <c r="ER212" s="207"/>
      <c r="ES212" s="207"/>
      <c r="ET212" s="207"/>
      <c r="EU212" s="207"/>
      <c r="EV212" s="207"/>
      <c r="EW212" s="207"/>
      <c r="EX212" s="207"/>
      <c r="EY212" s="207"/>
      <c r="EZ212" s="207"/>
      <c r="FA212" s="207"/>
      <c r="FB212" s="207"/>
      <c r="FC212" s="207">
        <v>1.0000000000000001E-17</v>
      </c>
      <c r="FD212" s="207"/>
      <c r="FE212" s="207"/>
      <c r="FF212" s="207"/>
      <c r="FG212" s="207"/>
      <c r="FH212" s="207">
        <v>0</v>
      </c>
      <c r="FI212" s="209">
        <v>32.1</v>
      </c>
      <c r="FJ212" s="209">
        <f t="shared" si="105"/>
        <v>0</v>
      </c>
      <c r="FK212" s="207"/>
      <c r="FL212" s="207"/>
      <c r="FM212" s="207"/>
      <c r="FN212" s="207">
        <v>1.0000000000000001E-17</v>
      </c>
      <c r="FO212" s="207"/>
      <c r="FP212" s="207"/>
      <c r="FQ212" s="207"/>
      <c r="FR212" s="207"/>
      <c r="FS212" s="207">
        <v>0</v>
      </c>
      <c r="FT212" s="209">
        <v>25.68</v>
      </c>
      <c r="FU212" s="209">
        <f t="shared" si="106"/>
        <v>0</v>
      </c>
      <c r="FV212" s="207"/>
      <c r="FW212" s="207"/>
      <c r="FX212" s="207"/>
      <c r="FY212" s="207">
        <v>1</v>
      </c>
      <c r="FZ212" s="207">
        <v>0</v>
      </c>
      <c r="GA212" s="207"/>
      <c r="GB212" s="207"/>
      <c r="GC212" s="207" t="s">
        <v>5860</v>
      </c>
      <c r="GD212" s="207">
        <v>0</v>
      </c>
      <c r="GE212" s="209">
        <v>56.12</v>
      </c>
      <c r="GF212" s="209">
        <f t="shared" si="107"/>
        <v>0</v>
      </c>
      <c r="GG212" s="207"/>
      <c r="GH212" s="207"/>
      <c r="GI212" s="207"/>
      <c r="GJ212" s="207"/>
      <c r="GK212" s="207"/>
      <c r="GL212" s="207"/>
      <c r="GM212" s="207"/>
      <c r="GN212" s="207"/>
      <c r="GO212" s="207"/>
      <c r="GP212" s="207"/>
      <c r="GQ212" s="207"/>
      <c r="GR212" s="207"/>
      <c r="GS212" s="207"/>
      <c r="GT212" s="207"/>
      <c r="GU212" s="207"/>
      <c r="GV212" s="207"/>
      <c r="GW212" s="207"/>
      <c r="GX212" s="207" t="s">
        <v>918</v>
      </c>
      <c r="GY212" s="207">
        <v>0</v>
      </c>
      <c r="GZ212" s="207" t="s">
        <v>918</v>
      </c>
      <c r="HA212" s="207">
        <v>0</v>
      </c>
      <c r="HB212" s="207">
        <v>0</v>
      </c>
      <c r="HC212" s="207">
        <v>1</v>
      </c>
      <c r="HD212" s="207">
        <f t="shared" si="86"/>
        <v>5400</v>
      </c>
      <c r="HE212" s="207">
        <v>4</v>
      </c>
      <c r="HF212" s="207">
        <v>100</v>
      </c>
      <c r="HG212" s="207"/>
      <c r="HH212" s="207">
        <f t="shared" si="95"/>
        <v>2400</v>
      </c>
      <c r="HI212" s="209">
        <v>2.73</v>
      </c>
      <c r="HJ212" s="209">
        <f t="shared" si="108"/>
        <v>6552</v>
      </c>
      <c r="HK212" s="207">
        <v>3</v>
      </c>
      <c r="HL212" s="207"/>
      <c r="HM212" s="207">
        <f t="shared" si="96"/>
        <v>1800</v>
      </c>
      <c r="HN212" s="209">
        <v>2.73</v>
      </c>
      <c r="HO212" s="209">
        <f t="shared" si="109"/>
        <v>4914</v>
      </c>
      <c r="HP212" s="207">
        <v>2</v>
      </c>
      <c r="HQ212" s="207"/>
      <c r="HR212" s="207">
        <f t="shared" si="97"/>
        <v>1200</v>
      </c>
      <c r="HS212" s="209">
        <v>2.73</v>
      </c>
      <c r="HT212" s="209">
        <f t="shared" si="110"/>
        <v>3276</v>
      </c>
      <c r="HU212" s="207">
        <v>0</v>
      </c>
      <c r="HV212" s="207"/>
      <c r="HW212" s="207">
        <f t="shared" si="98"/>
        <v>0</v>
      </c>
      <c r="HX212" s="209">
        <v>2.73</v>
      </c>
      <c r="HY212" s="209">
        <f t="shared" si="111"/>
        <v>0</v>
      </c>
      <c r="HZ212" s="207">
        <v>2</v>
      </c>
      <c r="IA212" s="209">
        <v>3890.25</v>
      </c>
      <c r="IB212" s="209">
        <f t="shared" si="112"/>
        <v>7780.5</v>
      </c>
      <c r="IC212" s="169"/>
      <c r="ID212" s="169"/>
      <c r="IE212" s="169"/>
      <c r="IF212" s="169"/>
      <c r="IG212" s="165"/>
      <c r="IH212" s="165">
        <v>4</v>
      </c>
      <c r="II212" s="235">
        <f t="shared" si="92"/>
        <v>2</v>
      </c>
      <c r="IJ212" s="235">
        <f t="shared" si="93"/>
        <v>2</v>
      </c>
      <c r="IK212" s="235">
        <f t="shared" si="94"/>
        <v>4</v>
      </c>
      <c r="IL212" s="210"/>
      <c r="IM212" s="211">
        <f t="shared" si="113"/>
        <v>30523.5</v>
      </c>
      <c r="IN212" s="209">
        <v>7500</v>
      </c>
      <c r="IO212" s="212">
        <f t="shared" si="114"/>
        <v>5</v>
      </c>
      <c r="IP212" s="209">
        <f t="shared" si="115"/>
        <v>22522.5</v>
      </c>
      <c r="IQ212" s="209">
        <v>10000</v>
      </c>
      <c r="IR212" s="212">
        <f t="shared" si="116"/>
        <v>3</v>
      </c>
      <c r="IS212" s="213" t="s">
        <v>5641</v>
      </c>
      <c r="IT212" s="291"/>
      <c r="IV212" s="66" t="s">
        <v>5861</v>
      </c>
      <c r="IW212" s="66" t="s">
        <v>5862</v>
      </c>
    </row>
    <row r="213" spans="1:257" x14ac:dyDescent="0.4">
      <c r="A213" s="158">
        <f t="shared" si="87"/>
        <v>57</v>
      </c>
      <c r="B213" s="156" t="s">
        <v>35</v>
      </c>
      <c r="C213" s="156">
        <v>312</v>
      </c>
      <c r="D213" s="156">
        <v>21563</v>
      </c>
      <c r="E213" s="227">
        <v>4010</v>
      </c>
      <c r="F213" s="222" t="s">
        <v>5863</v>
      </c>
      <c r="G213" s="251">
        <v>9</v>
      </c>
      <c r="H213" s="156"/>
      <c r="I213" s="156" t="s">
        <v>2770</v>
      </c>
      <c r="J213" s="158" t="s">
        <v>2782</v>
      </c>
      <c r="K213" s="158"/>
      <c r="L213" s="158" t="s">
        <v>2784</v>
      </c>
      <c r="M213" s="158">
        <v>20143561437</v>
      </c>
      <c r="N213" s="205">
        <v>47</v>
      </c>
      <c r="O213" s="158">
        <v>67</v>
      </c>
      <c r="P213" s="203" t="s">
        <v>5864</v>
      </c>
      <c r="Q213" s="158">
        <v>64</v>
      </c>
      <c r="R213" s="158"/>
      <c r="S213" s="158"/>
      <c r="T213" s="158"/>
      <c r="U213" s="158"/>
      <c r="V213" s="367"/>
      <c r="W213" s="366"/>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t="s">
        <v>5527</v>
      </c>
      <c r="AU213" s="205">
        <v>47</v>
      </c>
      <c r="AV213" s="205">
        <v>20</v>
      </c>
      <c r="AW213" s="205">
        <f t="shared" si="99"/>
        <v>67</v>
      </c>
      <c r="AX213" s="205" t="s">
        <v>5864</v>
      </c>
      <c r="AY213" s="226">
        <v>40</v>
      </c>
      <c r="AZ213" s="205">
        <v>24</v>
      </c>
      <c r="BA213" s="205">
        <f t="shared" si="100"/>
        <v>64</v>
      </c>
      <c r="BB213" s="205"/>
      <c r="BC213" s="207">
        <v>1.0000000000000001E-17</v>
      </c>
      <c r="BD213" s="207">
        <v>9.9999999999999997E-29</v>
      </c>
      <c r="BE213" s="207">
        <v>1.0000000000000001E-30</v>
      </c>
      <c r="BF213" s="207">
        <v>0</v>
      </c>
      <c r="BG213" s="207">
        <v>0</v>
      </c>
      <c r="BH213" s="207"/>
      <c r="BI213" s="207"/>
      <c r="BJ213" s="207"/>
      <c r="BK213" s="207"/>
      <c r="BL213" s="208">
        <v>0</v>
      </c>
      <c r="BM213" s="209">
        <v>249.45</v>
      </c>
      <c r="BN213" s="209">
        <f t="shared" si="101"/>
        <v>0</v>
      </c>
      <c r="BO213" s="207"/>
      <c r="BP213" s="207"/>
      <c r="BQ213" s="207"/>
      <c r="BR213" s="207"/>
      <c r="BS213" s="207"/>
      <c r="BT213" s="207"/>
      <c r="BU213" s="207"/>
      <c r="BV213" s="207"/>
      <c r="BW213" s="207"/>
      <c r="BX213" s="207"/>
      <c r="BY213" s="207"/>
      <c r="BZ213" s="207"/>
      <c r="CA213" s="207"/>
      <c r="CB213" s="207"/>
      <c r="CC213" s="207"/>
      <c r="CD213" s="207"/>
      <c r="CE213" s="207"/>
      <c r="CF213" s="207">
        <v>0</v>
      </c>
      <c r="CG213" s="207"/>
      <c r="CH213" s="207"/>
      <c r="CI213" s="207"/>
      <c r="CJ213" s="207"/>
      <c r="CK213" s="207">
        <v>0</v>
      </c>
      <c r="CL213" s="209">
        <v>477.3</v>
      </c>
      <c r="CM213" s="209">
        <f t="shared" si="102"/>
        <v>0</v>
      </c>
      <c r="CN213" s="207"/>
      <c r="CO213" s="207"/>
      <c r="CP213" s="207"/>
      <c r="CQ213" s="207"/>
      <c r="CR213" s="207"/>
      <c r="CS213" s="207"/>
      <c r="CT213" s="207"/>
      <c r="CU213" s="207"/>
      <c r="CV213" s="207"/>
      <c r="CW213" s="207"/>
      <c r="CX213" s="207"/>
      <c r="CY213" s="207"/>
      <c r="CZ213" s="207"/>
      <c r="DA213" s="207"/>
      <c r="DB213" s="207"/>
      <c r="DC213" s="207"/>
      <c r="DD213" s="207"/>
      <c r="DE213" s="207">
        <v>0</v>
      </c>
      <c r="DF213" s="207"/>
      <c r="DG213" s="207"/>
      <c r="DH213" s="207"/>
      <c r="DI213" s="207"/>
      <c r="DJ213" s="207">
        <v>0</v>
      </c>
      <c r="DK213" s="209">
        <v>120.88</v>
      </c>
      <c r="DL213" s="209">
        <f t="shared" si="103"/>
        <v>0</v>
      </c>
      <c r="DM213" s="207"/>
      <c r="DN213" s="207"/>
      <c r="DO213" s="207"/>
      <c r="DP213" s="207"/>
      <c r="DQ213" s="207"/>
      <c r="DR213" s="207"/>
      <c r="DS213" s="207"/>
      <c r="DT213" s="207"/>
      <c r="DU213" s="207"/>
      <c r="DV213" s="207"/>
      <c r="DW213" s="207"/>
      <c r="DX213" s="207"/>
      <c r="DY213" s="207"/>
      <c r="DZ213" s="207"/>
      <c r="EA213" s="207"/>
      <c r="EB213" s="207"/>
      <c r="EC213" s="207"/>
      <c r="ED213" s="207">
        <v>0</v>
      </c>
      <c r="EE213" s="207"/>
      <c r="EF213" s="207"/>
      <c r="EG213" s="207"/>
      <c r="EH213" s="207"/>
      <c r="EI213" s="207">
        <v>0</v>
      </c>
      <c r="EJ213" s="209">
        <v>191.55</v>
      </c>
      <c r="EK213" s="209">
        <f t="shared" si="104"/>
        <v>0</v>
      </c>
      <c r="EL213" s="207"/>
      <c r="EM213" s="207"/>
      <c r="EN213" s="207"/>
      <c r="EO213" s="207"/>
      <c r="EP213" s="207"/>
      <c r="EQ213" s="207"/>
      <c r="ER213" s="207"/>
      <c r="ES213" s="207"/>
      <c r="ET213" s="207"/>
      <c r="EU213" s="207"/>
      <c r="EV213" s="207"/>
      <c r="EW213" s="207"/>
      <c r="EX213" s="207"/>
      <c r="EY213" s="207"/>
      <c r="EZ213" s="207"/>
      <c r="FA213" s="207"/>
      <c r="FB213" s="207"/>
      <c r="FC213" s="207">
        <v>0</v>
      </c>
      <c r="FD213" s="207"/>
      <c r="FE213" s="207"/>
      <c r="FF213" s="207"/>
      <c r="FG213" s="207"/>
      <c r="FH213" s="207">
        <v>0</v>
      </c>
      <c r="FI213" s="209">
        <v>32.1</v>
      </c>
      <c r="FJ213" s="209">
        <f t="shared" si="105"/>
        <v>0</v>
      </c>
      <c r="FK213" s="207"/>
      <c r="FL213" s="207"/>
      <c r="FM213" s="207"/>
      <c r="FN213" s="207">
        <v>0</v>
      </c>
      <c r="FO213" s="207"/>
      <c r="FP213" s="207"/>
      <c r="FQ213" s="207"/>
      <c r="FR213" s="207"/>
      <c r="FS213" s="207">
        <v>0</v>
      </c>
      <c r="FT213" s="209">
        <v>25.68</v>
      </c>
      <c r="FU213" s="209">
        <f t="shared" si="106"/>
        <v>0</v>
      </c>
      <c r="FV213" s="207"/>
      <c r="FW213" s="207"/>
      <c r="FX213" s="207"/>
      <c r="FY213" s="207">
        <v>0</v>
      </c>
      <c r="FZ213" s="207"/>
      <c r="GA213" s="207"/>
      <c r="GB213" s="207"/>
      <c r="GC213" s="207"/>
      <c r="GD213" s="207">
        <v>0</v>
      </c>
      <c r="GE213" s="209">
        <v>56.12</v>
      </c>
      <c r="GF213" s="209">
        <f t="shared" si="107"/>
        <v>0</v>
      </c>
      <c r="GG213" s="207"/>
      <c r="GH213" s="207"/>
      <c r="GI213" s="207"/>
      <c r="GJ213" s="207"/>
      <c r="GK213" s="207"/>
      <c r="GL213" s="207"/>
      <c r="GM213" s="207"/>
      <c r="GN213" s="207"/>
      <c r="GO213" s="207"/>
      <c r="GP213" s="207"/>
      <c r="GQ213" s="207"/>
      <c r="GR213" s="207"/>
      <c r="GS213" s="207"/>
      <c r="GT213" s="207"/>
      <c r="GU213" s="207"/>
      <c r="GV213" s="207"/>
      <c r="GW213" s="207"/>
      <c r="GX213" s="207" t="s">
        <v>918</v>
      </c>
      <c r="GY213" s="207">
        <v>0</v>
      </c>
      <c r="GZ213" s="207" t="s">
        <v>918</v>
      </c>
      <c r="HA213" s="207">
        <v>0</v>
      </c>
      <c r="HB213" s="207">
        <v>0</v>
      </c>
      <c r="HC213" s="207">
        <v>0</v>
      </c>
      <c r="HD213" s="207">
        <f t="shared" si="86"/>
        <v>0</v>
      </c>
      <c r="HE213" s="207">
        <v>0</v>
      </c>
      <c r="HF213" s="207"/>
      <c r="HG213" s="207"/>
      <c r="HH213" s="207">
        <f>HE213*((HZ213+1)*200)</f>
        <v>0</v>
      </c>
      <c r="HI213" s="209">
        <v>2.73</v>
      </c>
      <c r="HJ213" s="209">
        <f t="shared" si="108"/>
        <v>0</v>
      </c>
      <c r="HK213" s="207">
        <v>0</v>
      </c>
      <c r="HL213" s="207"/>
      <c r="HM213" s="207">
        <f>HK213*((HZ213+1)*200)</f>
        <v>0</v>
      </c>
      <c r="HN213" s="209">
        <v>2.73</v>
      </c>
      <c r="HO213" s="209">
        <f t="shared" si="109"/>
        <v>0</v>
      </c>
      <c r="HP213" s="207">
        <v>0</v>
      </c>
      <c r="HQ213" s="207"/>
      <c r="HR213" s="207">
        <f>HP213*((HZ213+1)*200)</f>
        <v>0</v>
      </c>
      <c r="HS213" s="209">
        <v>2.73</v>
      </c>
      <c r="HT213" s="209">
        <f t="shared" si="110"/>
        <v>0</v>
      </c>
      <c r="HU213" s="207">
        <v>0</v>
      </c>
      <c r="HV213" s="207"/>
      <c r="HW213" s="207">
        <f>HU213*((HZ213+1)*200)</f>
        <v>0</v>
      </c>
      <c r="HX213" s="209">
        <v>2.73</v>
      </c>
      <c r="HY213" s="209">
        <f t="shared" si="111"/>
        <v>0</v>
      </c>
      <c r="HZ213" s="207">
        <v>0</v>
      </c>
      <c r="IA213" s="209">
        <v>3890.25</v>
      </c>
      <c r="IB213" s="209">
        <f t="shared" si="112"/>
        <v>0</v>
      </c>
      <c r="IC213" s="169">
        <v>30</v>
      </c>
      <c r="ID213" s="169"/>
      <c r="IE213" s="169"/>
      <c r="IF213" s="169"/>
      <c r="IG213" s="165"/>
      <c r="IH213" s="165"/>
      <c r="II213" s="234">
        <f t="shared" si="92"/>
        <v>0</v>
      </c>
      <c r="IJ213" s="234">
        <f t="shared" si="93"/>
        <v>0</v>
      </c>
      <c r="IK213" s="234">
        <f t="shared" si="94"/>
        <v>0</v>
      </c>
      <c r="IL213" s="210"/>
      <c r="IM213" s="211">
        <f t="shared" si="113"/>
        <v>0</v>
      </c>
      <c r="IN213" s="209">
        <v>7500</v>
      </c>
      <c r="IO213" s="212">
        <f t="shared" si="114"/>
        <v>0</v>
      </c>
      <c r="IP213" s="209">
        <f t="shared" si="115"/>
        <v>0</v>
      </c>
      <c r="IQ213" s="209">
        <v>10000</v>
      </c>
      <c r="IR213" s="212">
        <f t="shared" si="116"/>
        <v>0</v>
      </c>
      <c r="IS213" s="213" t="s">
        <v>5865</v>
      </c>
      <c r="IT213" s="291"/>
      <c r="IV213" s="66" t="s">
        <v>5866</v>
      </c>
      <c r="IW213" s="66" t="s">
        <v>5867</v>
      </c>
    </row>
    <row r="214" spans="1:257" x14ac:dyDescent="0.4">
      <c r="A214" s="158">
        <f t="shared" si="87"/>
        <v>58</v>
      </c>
      <c r="B214" s="156" t="s">
        <v>35</v>
      </c>
      <c r="C214" s="156">
        <v>316</v>
      </c>
      <c r="D214" s="156">
        <v>21552</v>
      </c>
      <c r="E214" s="156">
        <v>4177</v>
      </c>
      <c r="F214" s="222" t="s">
        <v>5868</v>
      </c>
      <c r="G214" s="251">
        <v>9</v>
      </c>
      <c r="H214" s="156"/>
      <c r="I214" s="156" t="s">
        <v>2770</v>
      </c>
      <c r="J214" s="158" t="s">
        <v>2820</v>
      </c>
      <c r="K214" s="158"/>
      <c r="L214" s="158" t="s">
        <v>2822</v>
      </c>
      <c r="M214" s="158"/>
      <c r="N214" s="205">
        <v>230</v>
      </c>
      <c r="O214" s="158">
        <v>250</v>
      </c>
      <c r="P214" s="203" t="s">
        <v>5869</v>
      </c>
      <c r="Q214" s="158">
        <v>50</v>
      </c>
      <c r="R214" s="158"/>
      <c r="S214" s="158"/>
      <c r="T214" s="158"/>
      <c r="U214" s="158"/>
      <c r="V214" s="367"/>
      <c r="W214" s="366"/>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t="s">
        <v>5437</v>
      </c>
      <c r="AU214" s="205">
        <v>230</v>
      </c>
      <c r="AV214" s="205">
        <v>20</v>
      </c>
      <c r="AW214" s="205">
        <f t="shared" si="99"/>
        <v>250</v>
      </c>
      <c r="AX214" s="205" t="s">
        <v>5869</v>
      </c>
      <c r="AY214" s="226">
        <v>26</v>
      </c>
      <c r="AZ214" s="205">
        <v>24</v>
      </c>
      <c r="BA214" s="205">
        <f t="shared" si="100"/>
        <v>50</v>
      </c>
      <c r="BB214" s="205"/>
      <c r="BC214" s="207">
        <v>1.0000000000000001E-17</v>
      </c>
      <c r="BD214" s="207">
        <v>9.9999999999999997E-29</v>
      </c>
      <c r="BE214" s="207">
        <v>1.0000000000000001E-30</v>
      </c>
      <c r="BF214" s="207">
        <v>0</v>
      </c>
      <c r="BG214" s="207">
        <v>0</v>
      </c>
      <c r="BH214" s="207"/>
      <c r="BI214" s="207"/>
      <c r="BJ214" s="207"/>
      <c r="BK214" s="207"/>
      <c r="BL214" s="208">
        <v>0</v>
      </c>
      <c r="BM214" s="209">
        <v>249.45</v>
      </c>
      <c r="BN214" s="209">
        <f t="shared" si="101"/>
        <v>0</v>
      </c>
      <c r="BO214" s="207"/>
      <c r="BP214" s="207"/>
      <c r="BQ214" s="207"/>
      <c r="BR214" s="207"/>
      <c r="BS214" s="207"/>
      <c r="BT214" s="207"/>
      <c r="BU214" s="207"/>
      <c r="BV214" s="207"/>
      <c r="BW214" s="207"/>
      <c r="BX214" s="207"/>
      <c r="BY214" s="207"/>
      <c r="BZ214" s="207"/>
      <c r="CA214" s="207"/>
      <c r="CB214" s="207"/>
      <c r="CC214" s="207"/>
      <c r="CD214" s="207"/>
      <c r="CE214" s="207"/>
      <c r="CF214" s="207">
        <v>0</v>
      </c>
      <c r="CG214" s="207"/>
      <c r="CH214" s="207"/>
      <c r="CI214" s="207"/>
      <c r="CJ214" s="207"/>
      <c r="CK214" s="207">
        <v>0</v>
      </c>
      <c r="CL214" s="209">
        <v>477.3</v>
      </c>
      <c r="CM214" s="209">
        <f t="shared" si="102"/>
        <v>0</v>
      </c>
      <c r="CN214" s="207"/>
      <c r="CO214" s="207"/>
      <c r="CP214" s="207"/>
      <c r="CQ214" s="207"/>
      <c r="CR214" s="207"/>
      <c r="CS214" s="207"/>
      <c r="CT214" s="207"/>
      <c r="CU214" s="207"/>
      <c r="CV214" s="207"/>
      <c r="CW214" s="207"/>
      <c r="CX214" s="207"/>
      <c r="CY214" s="207"/>
      <c r="CZ214" s="207"/>
      <c r="DA214" s="207"/>
      <c r="DB214" s="207"/>
      <c r="DC214" s="207"/>
      <c r="DD214" s="207"/>
      <c r="DE214" s="207">
        <v>0</v>
      </c>
      <c r="DF214" s="207"/>
      <c r="DG214" s="207"/>
      <c r="DH214" s="207"/>
      <c r="DI214" s="207"/>
      <c r="DJ214" s="207">
        <v>0</v>
      </c>
      <c r="DK214" s="209">
        <v>120.88</v>
      </c>
      <c r="DL214" s="209">
        <f t="shared" si="103"/>
        <v>0</v>
      </c>
      <c r="DM214" s="207"/>
      <c r="DN214" s="207"/>
      <c r="DO214" s="207"/>
      <c r="DP214" s="207"/>
      <c r="DQ214" s="207"/>
      <c r="DR214" s="207"/>
      <c r="DS214" s="207"/>
      <c r="DT214" s="207"/>
      <c r="DU214" s="207"/>
      <c r="DV214" s="207"/>
      <c r="DW214" s="207"/>
      <c r="DX214" s="207"/>
      <c r="DY214" s="207"/>
      <c r="DZ214" s="207"/>
      <c r="EA214" s="207"/>
      <c r="EB214" s="207"/>
      <c r="EC214" s="207"/>
      <c r="ED214" s="207">
        <v>0</v>
      </c>
      <c r="EE214" s="207"/>
      <c r="EF214" s="207"/>
      <c r="EG214" s="207"/>
      <c r="EH214" s="207"/>
      <c r="EI214" s="207">
        <v>0</v>
      </c>
      <c r="EJ214" s="209">
        <v>191.55</v>
      </c>
      <c r="EK214" s="209">
        <f t="shared" si="104"/>
        <v>0</v>
      </c>
      <c r="EL214" s="207"/>
      <c r="EM214" s="207"/>
      <c r="EN214" s="207"/>
      <c r="EO214" s="207"/>
      <c r="EP214" s="207"/>
      <c r="EQ214" s="207"/>
      <c r="ER214" s="207"/>
      <c r="ES214" s="207"/>
      <c r="ET214" s="207"/>
      <c r="EU214" s="207"/>
      <c r="EV214" s="207"/>
      <c r="EW214" s="207"/>
      <c r="EX214" s="207"/>
      <c r="EY214" s="207"/>
      <c r="EZ214" s="207"/>
      <c r="FA214" s="207"/>
      <c r="FB214" s="207"/>
      <c r="FC214" s="207">
        <v>0</v>
      </c>
      <c r="FD214" s="207"/>
      <c r="FE214" s="207"/>
      <c r="FF214" s="207"/>
      <c r="FG214" s="207"/>
      <c r="FH214" s="207">
        <v>0</v>
      </c>
      <c r="FI214" s="209">
        <v>32.1</v>
      </c>
      <c r="FJ214" s="209">
        <f t="shared" si="105"/>
        <v>0</v>
      </c>
      <c r="FK214" s="207"/>
      <c r="FL214" s="207"/>
      <c r="FM214" s="207"/>
      <c r="FN214" s="207">
        <v>0</v>
      </c>
      <c r="FO214" s="207"/>
      <c r="FP214" s="207"/>
      <c r="FQ214" s="207"/>
      <c r="FR214" s="207"/>
      <c r="FS214" s="207">
        <v>0</v>
      </c>
      <c r="FT214" s="209">
        <v>25.68</v>
      </c>
      <c r="FU214" s="209">
        <f t="shared" si="106"/>
        <v>0</v>
      </c>
      <c r="FV214" s="207"/>
      <c r="FW214" s="207"/>
      <c r="FX214" s="207"/>
      <c r="FY214" s="207">
        <v>0</v>
      </c>
      <c r="FZ214" s="207"/>
      <c r="GA214" s="207"/>
      <c r="GB214" s="207"/>
      <c r="GC214" s="207"/>
      <c r="GD214" s="207">
        <v>0</v>
      </c>
      <c r="GE214" s="209">
        <v>56.12</v>
      </c>
      <c r="GF214" s="209">
        <f t="shared" si="107"/>
        <v>0</v>
      </c>
      <c r="GG214" s="207"/>
      <c r="GH214" s="207"/>
      <c r="GI214" s="207"/>
      <c r="GJ214" s="207"/>
      <c r="GK214" s="207"/>
      <c r="GL214" s="207"/>
      <c r="GM214" s="207"/>
      <c r="GN214" s="207"/>
      <c r="GO214" s="207"/>
      <c r="GP214" s="207"/>
      <c r="GQ214" s="207"/>
      <c r="GR214" s="207"/>
      <c r="GS214" s="207"/>
      <c r="GT214" s="207"/>
      <c r="GU214" s="207"/>
      <c r="GV214" s="207"/>
      <c r="GW214" s="207"/>
      <c r="GX214" s="207" t="s">
        <v>918</v>
      </c>
      <c r="GY214" s="207">
        <v>0</v>
      </c>
      <c r="GZ214" s="207" t="s">
        <v>918</v>
      </c>
      <c r="HA214" s="207">
        <v>0</v>
      </c>
      <c r="HB214" s="207">
        <v>0</v>
      </c>
      <c r="HC214" s="207">
        <v>0</v>
      </c>
      <c r="HD214" s="207">
        <f t="shared" ref="HD214:HD277" si="117">+HH214+HM214+HR214+HW214</f>
        <v>0</v>
      </c>
      <c r="HE214" s="207">
        <v>0</v>
      </c>
      <c r="HF214" s="207"/>
      <c r="HG214" s="207"/>
      <c r="HH214" s="207">
        <f>HE214*((HZ214+1)*200)</f>
        <v>0</v>
      </c>
      <c r="HI214" s="209">
        <v>2.73</v>
      </c>
      <c r="HJ214" s="209">
        <f t="shared" si="108"/>
        <v>0</v>
      </c>
      <c r="HK214" s="207">
        <v>0</v>
      </c>
      <c r="HL214" s="207"/>
      <c r="HM214" s="207">
        <f>HK214*((HZ214+1)*200)</f>
        <v>0</v>
      </c>
      <c r="HN214" s="209">
        <v>2.73</v>
      </c>
      <c r="HO214" s="209">
        <f t="shared" si="109"/>
        <v>0</v>
      </c>
      <c r="HP214" s="207">
        <v>0</v>
      </c>
      <c r="HQ214" s="207"/>
      <c r="HR214" s="207">
        <f>HP214*((HZ214+1)*200)</f>
        <v>0</v>
      </c>
      <c r="HS214" s="209">
        <v>2.73</v>
      </c>
      <c r="HT214" s="209">
        <f t="shared" si="110"/>
        <v>0</v>
      </c>
      <c r="HU214" s="207">
        <v>0</v>
      </c>
      <c r="HV214" s="207"/>
      <c r="HW214" s="207">
        <f>HU214*((HZ214+1)*200)</f>
        <v>0</v>
      </c>
      <c r="HX214" s="209">
        <v>2.73</v>
      </c>
      <c r="HY214" s="209">
        <f t="shared" si="111"/>
        <v>0</v>
      </c>
      <c r="HZ214" s="207">
        <v>0</v>
      </c>
      <c r="IA214" s="209">
        <v>3890.25</v>
      </c>
      <c r="IB214" s="209">
        <f t="shared" si="112"/>
        <v>0</v>
      </c>
      <c r="IC214" s="169">
        <v>30</v>
      </c>
      <c r="ID214" s="169"/>
      <c r="IE214" s="169"/>
      <c r="IF214" s="169"/>
      <c r="IG214" s="165"/>
      <c r="IH214" s="165"/>
      <c r="II214" s="234">
        <f t="shared" si="92"/>
        <v>0</v>
      </c>
      <c r="IJ214" s="234">
        <f t="shared" si="93"/>
        <v>0</v>
      </c>
      <c r="IK214" s="234">
        <f t="shared" si="94"/>
        <v>0</v>
      </c>
      <c r="IL214" s="210"/>
      <c r="IM214" s="211">
        <f t="shared" si="113"/>
        <v>0</v>
      </c>
      <c r="IN214" s="209">
        <v>7500</v>
      </c>
      <c r="IO214" s="212">
        <f t="shared" si="114"/>
        <v>0</v>
      </c>
      <c r="IP214" s="209">
        <f t="shared" si="115"/>
        <v>0</v>
      </c>
      <c r="IQ214" s="209">
        <v>10000</v>
      </c>
      <c r="IR214" s="212">
        <f t="shared" si="116"/>
        <v>0</v>
      </c>
      <c r="IS214" s="213" t="s">
        <v>5870</v>
      </c>
      <c r="IT214" s="291"/>
      <c r="IV214" s="66" t="s">
        <v>5871</v>
      </c>
      <c r="IW214" s="66" t="s">
        <v>5872</v>
      </c>
    </row>
    <row r="215" spans="1:257" x14ac:dyDescent="0.4">
      <c r="A215" s="158">
        <f t="shared" si="87"/>
        <v>59</v>
      </c>
      <c r="B215" s="156" t="s">
        <v>35</v>
      </c>
      <c r="C215" s="156">
        <v>317</v>
      </c>
      <c r="D215" s="156">
        <v>21600</v>
      </c>
      <c r="E215" s="217">
        <v>4196</v>
      </c>
      <c r="F215" s="243" t="s">
        <v>5873</v>
      </c>
      <c r="G215" s="251">
        <v>9</v>
      </c>
      <c r="H215" s="156"/>
      <c r="I215" s="156" t="s">
        <v>2770</v>
      </c>
      <c r="J215" s="158" t="s">
        <v>2827</v>
      </c>
      <c r="K215" s="158"/>
      <c r="L215" s="158" t="s">
        <v>2829</v>
      </c>
      <c r="M215" s="158">
        <v>20143580298</v>
      </c>
      <c r="N215" s="205">
        <v>38</v>
      </c>
      <c r="O215" s="158">
        <v>58</v>
      </c>
      <c r="P215" s="203" t="s">
        <v>5874</v>
      </c>
      <c r="Q215" s="158">
        <v>52</v>
      </c>
      <c r="R215" s="158"/>
      <c r="S215" s="158"/>
      <c r="T215" s="158"/>
      <c r="U215" s="158"/>
      <c r="V215" s="367"/>
      <c r="W215" s="366"/>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t="s">
        <v>5875</v>
      </c>
      <c r="AU215" s="205">
        <v>38</v>
      </c>
      <c r="AV215" s="205">
        <v>20</v>
      </c>
      <c r="AW215" s="205">
        <f t="shared" si="99"/>
        <v>58</v>
      </c>
      <c r="AX215" s="205" t="s">
        <v>5874</v>
      </c>
      <c r="AY215" s="226">
        <v>28</v>
      </c>
      <c r="AZ215" s="205">
        <v>24</v>
      </c>
      <c r="BA215" s="205">
        <f t="shared" si="100"/>
        <v>52</v>
      </c>
      <c r="BB215" s="205"/>
      <c r="BC215" s="207">
        <v>1.0000000000000001E-17</v>
      </c>
      <c r="BD215" s="207">
        <v>9.9999999999999997E-29</v>
      </c>
      <c r="BE215" s="207">
        <v>1.0000000000000001E-30</v>
      </c>
      <c r="BF215" s="207"/>
      <c r="BG215" s="207"/>
      <c r="BH215" s="207"/>
      <c r="BI215" s="207"/>
      <c r="BJ215" s="207"/>
      <c r="BK215" s="207"/>
      <c r="BL215" s="208">
        <v>0</v>
      </c>
      <c r="BM215" s="209">
        <v>249.45</v>
      </c>
      <c r="BN215" s="209">
        <f t="shared" si="101"/>
        <v>0</v>
      </c>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v>0</v>
      </c>
      <c r="CL215" s="209">
        <v>477.3</v>
      </c>
      <c r="CM215" s="209">
        <f t="shared" si="102"/>
        <v>0</v>
      </c>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v>0</v>
      </c>
      <c r="DK215" s="209">
        <v>120.88</v>
      </c>
      <c r="DL215" s="209">
        <f t="shared" si="103"/>
        <v>0</v>
      </c>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v>0</v>
      </c>
      <c r="EJ215" s="209">
        <v>191.55</v>
      </c>
      <c r="EK215" s="209">
        <f t="shared" si="104"/>
        <v>0</v>
      </c>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v>0</v>
      </c>
      <c r="FI215" s="209">
        <v>32.1</v>
      </c>
      <c r="FJ215" s="209">
        <f t="shared" si="105"/>
        <v>0</v>
      </c>
      <c r="FK215" s="207"/>
      <c r="FL215" s="207"/>
      <c r="FM215" s="207"/>
      <c r="FN215" s="207"/>
      <c r="FO215" s="207"/>
      <c r="FP215" s="207"/>
      <c r="FQ215" s="207"/>
      <c r="FR215" s="207"/>
      <c r="FS215" s="207">
        <v>0</v>
      </c>
      <c r="FT215" s="209">
        <v>25.68</v>
      </c>
      <c r="FU215" s="209">
        <f t="shared" si="106"/>
        <v>0</v>
      </c>
      <c r="FV215" s="207"/>
      <c r="FW215" s="207"/>
      <c r="FX215" s="207"/>
      <c r="FY215" s="207"/>
      <c r="FZ215" s="207"/>
      <c r="GA215" s="207"/>
      <c r="GB215" s="207"/>
      <c r="GC215" s="207"/>
      <c r="GD215" s="207">
        <v>0</v>
      </c>
      <c r="GE215" s="209">
        <v>56.12</v>
      </c>
      <c r="GF215" s="209">
        <f t="shared" si="107"/>
        <v>0</v>
      </c>
      <c r="GG215" s="207"/>
      <c r="GH215" s="207"/>
      <c r="GI215" s="207"/>
      <c r="GJ215" s="207"/>
      <c r="GK215" s="207"/>
      <c r="GL215" s="207"/>
      <c r="GM215" s="207"/>
      <c r="GN215" s="207"/>
      <c r="GO215" s="207"/>
      <c r="GP215" s="207"/>
      <c r="GQ215" s="207"/>
      <c r="GR215" s="207"/>
      <c r="GS215" s="207"/>
      <c r="GT215" s="207"/>
      <c r="GU215" s="207"/>
      <c r="GV215" s="207"/>
      <c r="GW215" s="207"/>
      <c r="GX215" s="207" t="s">
        <v>918</v>
      </c>
      <c r="GY215" s="207">
        <v>0</v>
      </c>
      <c r="GZ215" s="207" t="s">
        <v>918</v>
      </c>
      <c r="HA215" s="207">
        <v>0</v>
      </c>
      <c r="HB215" s="207"/>
      <c r="HC215" s="207">
        <v>0</v>
      </c>
      <c r="HD215" s="207">
        <f t="shared" si="117"/>
        <v>0</v>
      </c>
      <c r="HE215" s="207">
        <v>0</v>
      </c>
      <c r="HF215" s="207"/>
      <c r="HG215" s="207"/>
      <c r="HH215" s="207">
        <f>HE215*((HZ215+1)*200)</f>
        <v>0</v>
      </c>
      <c r="HI215" s="209">
        <v>2.73</v>
      </c>
      <c r="HJ215" s="209">
        <f t="shared" si="108"/>
        <v>0</v>
      </c>
      <c r="HK215" s="207">
        <v>0</v>
      </c>
      <c r="HL215" s="207"/>
      <c r="HM215" s="207">
        <f>HK215*((HZ215+1)*200)</f>
        <v>0</v>
      </c>
      <c r="HN215" s="209">
        <v>2.73</v>
      </c>
      <c r="HO215" s="209">
        <f t="shared" si="109"/>
        <v>0</v>
      </c>
      <c r="HP215" s="207">
        <v>0</v>
      </c>
      <c r="HQ215" s="207"/>
      <c r="HR215" s="207">
        <f>HP215*((HZ215+1)*200)</f>
        <v>0</v>
      </c>
      <c r="HS215" s="209">
        <v>2.73</v>
      </c>
      <c r="HT215" s="209">
        <f t="shared" si="110"/>
        <v>0</v>
      </c>
      <c r="HU215" s="207">
        <v>0</v>
      </c>
      <c r="HV215" s="207"/>
      <c r="HW215" s="207">
        <f>HU215*((HZ215+1)*200)</f>
        <v>0</v>
      </c>
      <c r="HX215" s="209">
        <v>2.73</v>
      </c>
      <c r="HY215" s="209">
        <f t="shared" si="111"/>
        <v>0</v>
      </c>
      <c r="HZ215" s="207">
        <v>0</v>
      </c>
      <c r="IA215" s="209">
        <v>3890.25</v>
      </c>
      <c r="IB215" s="209">
        <f t="shared" si="112"/>
        <v>0</v>
      </c>
      <c r="IC215" s="169">
        <v>20</v>
      </c>
      <c r="ID215" s="169"/>
      <c r="IE215" s="169"/>
      <c r="IF215" s="169"/>
      <c r="IG215" s="165"/>
      <c r="IH215" s="165"/>
      <c r="II215" s="234">
        <f t="shared" si="92"/>
        <v>0</v>
      </c>
      <c r="IJ215" s="234">
        <f t="shared" si="93"/>
        <v>0</v>
      </c>
      <c r="IK215" s="234">
        <f t="shared" si="94"/>
        <v>0</v>
      </c>
      <c r="IL215" s="210"/>
      <c r="IM215" s="211">
        <f t="shared" si="113"/>
        <v>0</v>
      </c>
      <c r="IN215" s="209">
        <v>7500</v>
      </c>
      <c r="IO215" s="212">
        <f t="shared" si="114"/>
        <v>0</v>
      </c>
      <c r="IP215" s="209">
        <f t="shared" si="115"/>
        <v>0</v>
      </c>
      <c r="IQ215" s="209">
        <v>10000</v>
      </c>
      <c r="IR215" s="212">
        <f t="shared" si="116"/>
        <v>0</v>
      </c>
      <c r="IS215" s="213" t="s">
        <v>5876</v>
      </c>
      <c r="IT215" s="291"/>
      <c r="IV215" s="66">
        <v>99555</v>
      </c>
      <c r="IW215" s="66" t="s">
        <v>5877</v>
      </c>
    </row>
    <row r="216" spans="1:257" x14ac:dyDescent="0.4">
      <c r="A216" s="158">
        <f t="shared" si="87"/>
        <v>60</v>
      </c>
      <c r="B216" s="156" t="s">
        <v>35</v>
      </c>
      <c r="C216" s="156">
        <v>58</v>
      </c>
      <c r="D216" s="251">
        <v>78605</v>
      </c>
      <c r="E216" s="374">
        <v>25216</v>
      </c>
      <c r="F216" s="225" t="s">
        <v>5878</v>
      </c>
      <c r="G216" s="251">
        <v>2</v>
      </c>
      <c r="H216" s="156"/>
      <c r="I216" s="156" t="s">
        <v>582</v>
      </c>
      <c r="J216" s="158" t="s">
        <v>593</v>
      </c>
      <c r="K216" s="158"/>
      <c r="L216" s="158" t="s">
        <v>594</v>
      </c>
      <c r="M216" s="158"/>
      <c r="N216" s="205">
        <v>45</v>
      </c>
      <c r="O216" s="158">
        <v>65</v>
      </c>
      <c r="P216" s="203" t="s">
        <v>5879</v>
      </c>
      <c r="Q216" s="158">
        <v>64</v>
      </c>
      <c r="R216" s="158"/>
      <c r="S216" s="158"/>
      <c r="T216" s="158"/>
      <c r="U216" s="158"/>
      <c r="V216" s="367"/>
      <c r="W216" s="366"/>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t="s">
        <v>5654</v>
      </c>
      <c r="AU216" s="205">
        <v>45</v>
      </c>
      <c r="AV216" s="205">
        <v>20</v>
      </c>
      <c r="AW216" s="205">
        <f t="shared" si="99"/>
        <v>65</v>
      </c>
      <c r="AX216" s="205" t="s">
        <v>5879</v>
      </c>
      <c r="AY216" s="226">
        <v>40</v>
      </c>
      <c r="AZ216" s="205">
        <v>24</v>
      </c>
      <c r="BA216" s="205">
        <f t="shared" si="100"/>
        <v>64</v>
      </c>
      <c r="BB216" s="205"/>
      <c r="BC216" s="207">
        <v>1.0000000000000001E-17</v>
      </c>
      <c r="BD216" s="207">
        <v>9.9999999999999997E-29</v>
      </c>
      <c r="BE216" s="207">
        <v>1.0000000000000001E-30</v>
      </c>
      <c r="BF216" s="207">
        <v>2</v>
      </c>
      <c r="BG216" s="207">
        <v>1.0000000000000001E-17</v>
      </c>
      <c r="BH216" s="207"/>
      <c r="BI216" s="207"/>
      <c r="BJ216" s="207"/>
      <c r="BK216" s="207"/>
      <c r="BL216" s="208">
        <v>0</v>
      </c>
      <c r="BM216" s="209">
        <v>249.45</v>
      </c>
      <c r="BN216" s="209">
        <f t="shared" si="101"/>
        <v>0</v>
      </c>
      <c r="BO216" s="207"/>
      <c r="BP216" s="207"/>
      <c r="BQ216" s="207"/>
      <c r="BR216" s="207"/>
      <c r="BS216" s="207"/>
      <c r="BT216" s="207"/>
      <c r="BU216" s="207"/>
      <c r="BV216" s="207"/>
      <c r="BW216" s="207"/>
      <c r="BX216" s="207"/>
      <c r="BY216" s="207"/>
      <c r="BZ216" s="207"/>
      <c r="CA216" s="207"/>
      <c r="CB216" s="207"/>
      <c r="CC216" s="207"/>
      <c r="CD216" s="207"/>
      <c r="CE216" s="207"/>
      <c r="CF216" s="207">
        <v>1.0000000000000001E-17</v>
      </c>
      <c r="CG216" s="207"/>
      <c r="CH216" s="207"/>
      <c r="CI216" s="207"/>
      <c r="CJ216" s="207"/>
      <c r="CK216" s="207">
        <v>0</v>
      </c>
      <c r="CL216" s="209">
        <v>477.3</v>
      </c>
      <c r="CM216" s="209">
        <f t="shared" si="102"/>
        <v>0</v>
      </c>
      <c r="CN216" s="207"/>
      <c r="CO216" s="207"/>
      <c r="CP216" s="207"/>
      <c r="CQ216" s="207"/>
      <c r="CR216" s="207"/>
      <c r="CS216" s="207"/>
      <c r="CT216" s="207"/>
      <c r="CU216" s="207"/>
      <c r="CV216" s="207"/>
      <c r="CW216" s="207"/>
      <c r="CX216" s="207"/>
      <c r="CY216" s="207"/>
      <c r="CZ216" s="207"/>
      <c r="DA216" s="207"/>
      <c r="DB216" s="207"/>
      <c r="DC216" s="207"/>
      <c r="DD216" s="207"/>
      <c r="DE216" s="207">
        <v>1.0000000000000001E-17</v>
      </c>
      <c r="DF216" s="207">
        <v>1</v>
      </c>
      <c r="DG216" s="207"/>
      <c r="DH216" s="207"/>
      <c r="DI216" s="207" t="s">
        <v>5807</v>
      </c>
      <c r="DJ216" s="207">
        <f>AW216</f>
        <v>65</v>
      </c>
      <c r="DK216" s="209">
        <v>120.88</v>
      </c>
      <c r="DL216" s="209">
        <f t="shared" si="103"/>
        <v>7857.2</v>
      </c>
      <c r="DM216" s="207"/>
      <c r="DN216" s="207"/>
      <c r="DO216" s="207"/>
      <c r="DP216" s="207"/>
      <c r="DQ216" s="207"/>
      <c r="DR216" s="207"/>
      <c r="DS216" s="207"/>
      <c r="DT216" s="207"/>
      <c r="DU216" s="207"/>
      <c r="DV216" s="207"/>
      <c r="DW216" s="207"/>
      <c r="DX216" s="207"/>
      <c r="DY216" s="207" t="s">
        <v>4980</v>
      </c>
      <c r="DZ216" s="207">
        <f>+DJ216</f>
        <v>65</v>
      </c>
      <c r="EA216" s="207"/>
      <c r="EB216" s="207"/>
      <c r="EC216" s="207"/>
      <c r="ED216" s="207">
        <v>1.0000000000000001E-17</v>
      </c>
      <c r="EE216" s="207"/>
      <c r="EF216" s="207"/>
      <c r="EG216" s="207"/>
      <c r="EH216" s="207"/>
      <c r="EI216" s="207">
        <v>0</v>
      </c>
      <c r="EJ216" s="209">
        <v>191.55</v>
      </c>
      <c r="EK216" s="209">
        <f t="shared" si="104"/>
        <v>0</v>
      </c>
      <c r="EL216" s="207"/>
      <c r="EM216" s="207"/>
      <c r="EN216" s="207"/>
      <c r="EO216" s="207"/>
      <c r="EP216" s="207"/>
      <c r="EQ216" s="207"/>
      <c r="ER216" s="207"/>
      <c r="ES216" s="207"/>
      <c r="ET216" s="207"/>
      <c r="EU216" s="207"/>
      <c r="EV216" s="207"/>
      <c r="EW216" s="207"/>
      <c r="EX216" s="207"/>
      <c r="EY216" s="207"/>
      <c r="EZ216" s="207"/>
      <c r="FA216" s="207"/>
      <c r="FB216" s="207"/>
      <c r="FC216" s="207">
        <v>1.0000000000000001E-17</v>
      </c>
      <c r="FD216" s="207"/>
      <c r="FE216" s="207"/>
      <c r="FF216" s="207"/>
      <c r="FG216" s="207"/>
      <c r="FH216" s="207">
        <v>0</v>
      </c>
      <c r="FI216" s="209">
        <v>32.1</v>
      </c>
      <c r="FJ216" s="209">
        <f t="shared" si="105"/>
        <v>0</v>
      </c>
      <c r="FK216" s="207"/>
      <c r="FL216" s="207"/>
      <c r="FM216" s="207"/>
      <c r="FN216" s="207">
        <v>1.0000000000000001E-17</v>
      </c>
      <c r="FO216" s="207"/>
      <c r="FP216" s="207"/>
      <c r="FQ216" s="207"/>
      <c r="FR216" s="207"/>
      <c r="FS216" s="207">
        <v>0</v>
      </c>
      <c r="FT216" s="209">
        <v>25.68</v>
      </c>
      <c r="FU216" s="209">
        <f t="shared" si="106"/>
        <v>0</v>
      </c>
      <c r="FV216" s="207"/>
      <c r="FW216" s="207"/>
      <c r="FX216" s="207"/>
      <c r="FY216" s="207">
        <v>1.0000000000000001E-17</v>
      </c>
      <c r="FZ216" s="207"/>
      <c r="GA216" s="207"/>
      <c r="GB216" s="207"/>
      <c r="GC216" s="207"/>
      <c r="GD216" s="207">
        <v>0</v>
      </c>
      <c r="GE216" s="209">
        <v>56.12</v>
      </c>
      <c r="GF216" s="209">
        <f t="shared" si="107"/>
        <v>0</v>
      </c>
      <c r="GG216" s="207"/>
      <c r="GH216" s="207"/>
      <c r="GI216" s="207"/>
      <c r="GJ216" s="207"/>
      <c r="GK216" s="207"/>
      <c r="GL216" s="207"/>
      <c r="GM216" s="207"/>
      <c r="GN216" s="207"/>
      <c r="GO216" s="207"/>
      <c r="GP216" s="207"/>
      <c r="GQ216" s="207"/>
      <c r="GR216" s="207"/>
      <c r="GS216" s="207"/>
      <c r="GT216" s="207"/>
      <c r="GU216" s="207"/>
      <c r="GV216" s="207"/>
      <c r="GW216" s="207"/>
      <c r="GX216" s="207" t="s">
        <v>918</v>
      </c>
      <c r="GY216" s="207">
        <v>0</v>
      </c>
      <c r="GZ216" s="207" t="s">
        <v>918</v>
      </c>
      <c r="HA216" s="207">
        <v>0</v>
      </c>
      <c r="HB216" s="207">
        <v>0</v>
      </c>
      <c r="HC216" s="207">
        <v>1</v>
      </c>
      <c r="HD216" s="207">
        <f t="shared" si="117"/>
        <v>13200</v>
      </c>
      <c r="HE216" s="207">
        <v>7</v>
      </c>
      <c r="HF216" s="207"/>
      <c r="HG216" s="207"/>
      <c r="HH216" s="207">
        <f>(HZ216+1)*200*HE216</f>
        <v>8400</v>
      </c>
      <c r="HI216" s="209">
        <v>2.73</v>
      </c>
      <c r="HJ216" s="209">
        <f t="shared" si="108"/>
        <v>22932</v>
      </c>
      <c r="HK216" s="207">
        <v>2</v>
      </c>
      <c r="HL216" s="207"/>
      <c r="HM216" s="207">
        <f>(HZ216+1)*200*HK216</f>
        <v>2400</v>
      </c>
      <c r="HN216" s="209">
        <v>2.73</v>
      </c>
      <c r="HO216" s="209">
        <f t="shared" si="109"/>
        <v>6552</v>
      </c>
      <c r="HP216" s="207">
        <v>1</v>
      </c>
      <c r="HQ216" s="207"/>
      <c r="HR216" s="207">
        <f>(HZ216+1)*200*HP216</f>
        <v>1200</v>
      </c>
      <c r="HS216" s="209">
        <v>2.73</v>
      </c>
      <c r="HT216" s="209">
        <f t="shared" si="110"/>
        <v>3276</v>
      </c>
      <c r="HU216" s="207">
        <v>1</v>
      </c>
      <c r="HV216" s="207"/>
      <c r="HW216" s="207">
        <f>(HZ216+1)*200*HU216</f>
        <v>1200</v>
      </c>
      <c r="HX216" s="209">
        <v>2.73</v>
      </c>
      <c r="HY216" s="209">
        <f t="shared" si="111"/>
        <v>3276</v>
      </c>
      <c r="HZ216" s="207">
        <v>5</v>
      </c>
      <c r="IA216" s="209">
        <v>3890.25</v>
      </c>
      <c r="IB216" s="209">
        <f t="shared" si="112"/>
        <v>19451.25</v>
      </c>
      <c r="IC216" s="169"/>
      <c r="ID216" s="169"/>
      <c r="IE216" s="169"/>
      <c r="IF216" s="169"/>
      <c r="IG216" s="165"/>
      <c r="IH216" s="165">
        <v>8</v>
      </c>
      <c r="II216" s="235">
        <f t="shared" si="92"/>
        <v>1</v>
      </c>
      <c r="IJ216" s="235">
        <f t="shared" si="93"/>
        <v>5</v>
      </c>
      <c r="IK216" s="235">
        <f t="shared" si="94"/>
        <v>6</v>
      </c>
      <c r="IL216" s="210"/>
      <c r="IM216" s="211">
        <f t="shared" si="113"/>
        <v>7857.2</v>
      </c>
      <c r="IN216" s="209">
        <v>7500</v>
      </c>
      <c r="IO216" s="212">
        <f t="shared" si="114"/>
        <v>2</v>
      </c>
      <c r="IP216" s="209">
        <f t="shared" si="115"/>
        <v>55487.25</v>
      </c>
      <c r="IQ216" s="209">
        <v>10000</v>
      </c>
      <c r="IR216" s="212">
        <f t="shared" si="116"/>
        <v>6</v>
      </c>
      <c r="IS216" s="213" t="s">
        <v>5641</v>
      </c>
      <c r="IT216" s="291"/>
      <c r="IV216" s="66">
        <v>99555</v>
      </c>
      <c r="IW216" s="66" t="s">
        <v>5880</v>
      </c>
    </row>
    <row r="217" spans="1:257" x14ac:dyDescent="0.4">
      <c r="A217" s="158">
        <f t="shared" si="87"/>
        <v>61</v>
      </c>
      <c r="B217" s="156" t="s">
        <v>35</v>
      </c>
      <c r="C217" s="156">
        <v>59</v>
      </c>
      <c r="D217" s="251">
        <v>4344</v>
      </c>
      <c r="E217" s="374">
        <v>25243</v>
      </c>
      <c r="F217" s="225" t="s">
        <v>5881</v>
      </c>
      <c r="G217" s="251">
        <v>2</v>
      </c>
      <c r="H217" s="156"/>
      <c r="I217" s="156" t="s">
        <v>582</v>
      </c>
      <c r="J217" s="158" t="s">
        <v>601</v>
      </c>
      <c r="K217" s="158"/>
      <c r="L217" s="158" t="s">
        <v>603</v>
      </c>
      <c r="M217" s="158"/>
      <c r="N217" s="205">
        <v>30</v>
      </c>
      <c r="O217" s="158">
        <v>50</v>
      </c>
      <c r="P217" s="203" t="s">
        <v>5504</v>
      </c>
      <c r="Q217" s="158">
        <v>56</v>
      </c>
      <c r="R217" s="158"/>
      <c r="S217" s="158"/>
      <c r="T217" s="158"/>
      <c r="U217" s="158"/>
      <c r="V217" s="367"/>
      <c r="W217" s="366"/>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t="s">
        <v>5311</v>
      </c>
      <c r="AU217" s="205">
        <v>30</v>
      </c>
      <c r="AV217" s="205">
        <v>20</v>
      </c>
      <c r="AW217" s="205">
        <f t="shared" si="99"/>
        <v>50</v>
      </c>
      <c r="AX217" s="205" t="s">
        <v>5504</v>
      </c>
      <c r="AY217" s="226">
        <v>32</v>
      </c>
      <c r="AZ217" s="205">
        <v>24</v>
      </c>
      <c r="BA217" s="205">
        <f t="shared" si="100"/>
        <v>56</v>
      </c>
      <c r="BB217" s="205"/>
      <c r="BC217" s="207">
        <v>1.0000000000000001E-17</v>
      </c>
      <c r="BD217" s="207">
        <v>9.9999999999999997E-29</v>
      </c>
      <c r="BE217" s="207">
        <v>1.0000000000000001E-30</v>
      </c>
      <c r="BF217" s="207">
        <v>2</v>
      </c>
      <c r="BG217" s="207">
        <v>1.0000000000000001E-17</v>
      </c>
      <c r="BH217" s="207"/>
      <c r="BI217" s="207"/>
      <c r="BJ217" s="207"/>
      <c r="BK217" s="207"/>
      <c r="BL217" s="208">
        <v>0</v>
      </c>
      <c r="BM217" s="209">
        <v>249.45</v>
      </c>
      <c r="BN217" s="209">
        <f t="shared" si="101"/>
        <v>0</v>
      </c>
      <c r="BO217" s="207"/>
      <c r="BP217" s="207"/>
      <c r="BQ217" s="207"/>
      <c r="BR217" s="207"/>
      <c r="BS217" s="207"/>
      <c r="BT217" s="207"/>
      <c r="BU217" s="207"/>
      <c r="BV217" s="207"/>
      <c r="BW217" s="207"/>
      <c r="BX217" s="207"/>
      <c r="BY217" s="207"/>
      <c r="BZ217" s="207"/>
      <c r="CA217" s="207"/>
      <c r="CB217" s="207"/>
      <c r="CC217" s="207"/>
      <c r="CD217" s="207"/>
      <c r="CE217" s="207"/>
      <c r="CF217" s="207">
        <v>1.0000000000000001E-17</v>
      </c>
      <c r="CG217" s="207"/>
      <c r="CH217" s="207"/>
      <c r="CI217" s="207"/>
      <c r="CJ217" s="207"/>
      <c r="CK217" s="207">
        <v>0</v>
      </c>
      <c r="CL217" s="209">
        <v>477.3</v>
      </c>
      <c r="CM217" s="209">
        <f t="shared" si="102"/>
        <v>0</v>
      </c>
      <c r="CN217" s="207"/>
      <c r="CO217" s="207"/>
      <c r="CP217" s="207"/>
      <c r="CQ217" s="207"/>
      <c r="CR217" s="207"/>
      <c r="CS217" s="207"/>
      <c r="CT217" s="207"/>
      <c r="CU217" s="207"/>
      <c r="CV217" s="207"/>
      <c r="CW217" s="207"/>
      <c r="CX217" s="207"/>
      <c r="CY217" s="207"/>
      <c r="CZ217" s="207"/>
      <c r="DA217" s="207"/>
      <c r="DB217" s="207"/>
      <c r="DC217" s="207"/>
      <c r="DD217" s="207"/>
      <c r="DE217" s="207">
        <v>1.0000000000000001E-17</v>
      </c>
      <c r="DF217" s="207">
        <v>1</v>
      </c>
      <c r="DG217" s="207"/>
      <c r="DH217" s="207"/>
      <c r="DI217" s="207" t="s">
        <v>5551</v>
      </c>
      <c r="DJ217" s="207">
        <f>AW217</f>
        <v>50</v>
      </c>
      <c r="DK217" s="209">
        <v>120.88</v>
      </c>
      <c r="DL217" s="209">
        <f t="shared" si="103"/>
        <v>6044</v>
      </c>
      <c r="DM217" s="207"/>
      <c r="DN217" s="207"/>
      <c r="DO217" s="207"/>
      <c r="DP217" s="207"/>
      <c r="DQ217" s="207"/>
      <c r="DR217" s="207"/>
      <c r="DS217" s="207"/>
      <c r="DT217" s="207"/>
      <c r="DU217" s="207"/>
      <c r="DV217" s="207"/>
      <c r="DW217" s="207"/>
      <c r="DX217" s="207"/>
      <c r="DY217" s="207" t="s">
        <v>4980</v>
      </c>
      <c r="DZ217" s="207">
        <f>+DJ217</f>
        <v>50</v>
      </c>
      <c r="EA217" s="207"/>
      <c r="EB217" s="207"/>
      <c r="EC217" s="207"/>
      <c r="ED217" s="207">
        <v>1.0000000000000001E-17</v>
      </c>
      <c r="EE217" s="207"/>
      <c r="EF217" s="207"/>
      <c r="EG217" s="207"/>
      <c r="EH217" s="207"/>
      <c r="EI217" s="207">
        <v>0</v>
      </c>
      <c r="EJ217" s="209">
        <v>191.55</v>
      </c>
      <c r="EK217" s="209">
        <f t="shared" si="104"/>
        <v>0</v>
      </c>
      <c r="EL217" s="207"/>
      <c r="EM217" s="207"/>
      <c r="EN217" s="207"/>
      <c r="EO217" s="207"/>
      <c r="EP217" s="207"/>
      <c r="EQ217" s="207"/>
      <c r="ER217" s="207"/>
      <c r="ES217" s="207"/>
      <c r="ET217" s="207"/>
      <c r="EU217" s="207"/>
      <c r="EV217" s="207"/>
      <c r="EW217" s="207"/>
      <c r="EX217" s="207"/>
      <c r="EY217" s="207"/>
      <c r="EZ217" s="207"/>
      <c r="FA217" s="207"/>
      <c r="FB217" s="207"/>
      <c r="FC217" s="207">
        <v>1.0000000000000001E-17</v>
      </c>
      <c r="FD217" s="207"/>
      <c r="FE217" s="207"/>
      <c r="FF217" s="207"/>
      <c r="FG217" s="207"/>
      <c r="FH217" s="207">
        <v>0</v>
      </c>
      <c r="FI217" s="209">
        <v>32.1</v>
      </c>
      <c r="FJ217" s="209">
        <f t="shared" si="105"/>
        <v>0</v>
      </c>
      <c r="FK217" s="207"/>
      <c r="FL217" s="207"/>
      <c r="FM217" s="207"/>
      <c r="FN217" s="207">
        <v>1.0000000000000001E-17</v>
      </c>
      <c r="FO217" s="207"/>
      <c r="FP217" s="207"/>
      <c r="FQ217" s="207"/>
      <c r="FR217" s="207"/>
      <c r="FS217" s="207">
        <v>0</v>
      </c>
      <c r="FT217" s="209">
        <v>25.68</v>
      </c>
      <c r="FU217" s="209">
        <f t="shared" si="106"/>
        <v>0</v>
      </c>
      <c r="FV217" s="207"/>
      <c r="FW217" s="207"/>
      <c r="FX217" s="207"/>
      <c r="FY217" s="207">
        <v>1.0000000000000001E-17</v>
      </c>
      <c r="FZ217" s="207"/>
      <c r="GA217" s="207"/>
      <c r="GB217" s="207"/>
      <c r="GC217" s="207"/>
      <c r="GD217" s="207">
        <v>0</v>
      </c>
      <c r="GE217" s="209">
        <v>56.12</v>
      </c>
      <c r="GF217" s="209">
        <f t="shared" si="107"/>
        <v>0</v>
      </c>
      <c r="GG217" s="207"/>
      <c r="GH217" s="207"/>
      <c r="GI217" s="207"/>
      <c r="GJ217" s="207"/>
      <c r="GK217" s="207"/>
      <c r="GL217" s="207"/>
      <c r="GM217" s="207"/>
      <c r="GN217" s="207"/>
      <c r="GO217" s="207"/>
      <c r="GP217" s="207"/>
      <c r="GQ217" s="207"/>
      <c r="GR217" s="207"/>
      <c r="GS217" s="207"/>
      <c r="GT217" s="207"/>
      <c r="GU217" s="207"/>
      <c r="GV217" s="207"/>
      <c r="GW217" s="207"/>
      <c r="GX217" s="207" t="s">
        <v>918</v>
      </c>
      <c r="GY217" s="207">
        <v>0</v>
      </c>
      <c r="GZ217" s="207" t="s">
        <v>918</v>
      </c>
      <c r="HA217" s="207">
        <v>0</v>
      </c>
      <c r="HB217" s="207">
        <v>0</v>
      </c>
      <c r="HC217" s="207">
        <v>1.0000000000000001E-17</v>
      </c>
      <c r="HD217" s="207">
        <f t="shared" si="117"/>
        <v>0</v>
      </c>
      <c r="HE217" s="207">
        <v>0</v>
      </c>
      <c r="HF217" s="207"/>
      <c r="HG217" s="207"/>
      <c r="HH217" s="207">
        <f>(HZ217+1)*200*HE217</f>
        <v>0</v>
      </c>
      <c r="HI217" s="209">
        <v>2.73</v>
      </c>
      <c r="HJ217" s="209">
        <f t="shared" si="108"/>
        <v>0</v>
      </c>
      <c r="HK217" s="207">
        <v>0</v>
      </c>
      <c r="HL217" s="207"/>
      <c r="HM217" s="207">
        <f>(HZ217+1)*200*HK217</f>
        <v>0</v>
      </c>
      <c r="HN217" s="209">
        <v>2.73</v>
      </c>
      <c r="HO217" s="209">
        <f t="shared" si="109"/>
        <v>0</v>
      </c>
      <c r="HP217" s="207">
        <v>0</v>
      </c>
      <c r="HQ217" s="207"/>
      <c r="HR217" s="207">
        <f>(HZ217+1)*200*HP217</f>
        <v>0</v>
      </c>
      <c r="HS217" s="209">
        <v>2.73</v>
      </c>
      <c r="HT217" s="209">
        <f t="shared" si="110"/>
        <v>0</v>
      </c>
      <c r="HU217" s="207">
        <v>0</v>
      </c>
      <c r="HV217" s="207"/>
      <c r="HW217" s="207">
        <f>(HZ217+1)*200*HU217</f>
        <v>0</v>
      </c>
      <c r="HX217" s="209">
        <v>2.73</v>
      </c>
      <c r="HY217" s="209">
        <f t="shared" si="111"/>
        <v>0</v>
      </c>
      <c r="HZ217" s="207">
        <v>1.0000000000000001E-17</v>
      </c>
      <c r="IA217" s="209">
        <v>3890.25</v>
      </c>
      <c r="IB217" s="209">
        <f t="shared" si="112"/>
        <v>3.8902500000000001E-14</v>
      </c>
      <c r="IC217" s="169"/>
      <c r="ID217" s="169"/>
      <c r="IE217" s="169"/>
      <c r="IF217" s="169"/>
      <c r="IG217" s="165"/>
      <c r="IH217" s="165"/>
      <c r="II217" s="235">
        <f t="shared" si="92"/>
        <v>1</v>
      </c>
      <c r="IJ217" s="235">
        <f t="shared" si="93"/>
        <v>1.0000000000000001E-17</v>
      </c>
      <c r="IK217" s="235">
        <f t="shared" si="94"/>
        <v>1</v>
      </c>
      <c r="IL217" s="210"/>
      <c r="IM217" s="211">
        <f t="shared" si="113"/>
        <v>6044</v>
      </c>
      <c r="IN217" s="209">
        <v>7500</v>
      </c>
      <c r="IO217" s="212">
        <f t="shared" si="114"/>
        <v>1</v>
      </c>
      <c r="IP217" s="209">
        <f t="shared" si="115"/>
        <v>3.8902500000000001E-14</v>
      </c>
      <c r="IQ217" s="209">
        <v>10000</v>
      </c>
      <c r="IR217" s="212">
        <f t="shared" si="116"/>
        <v>1</v>
      </c>
      <c r="IS217" s="213" t="s">
        <v>5452</v>
      </c>
      <c r="IT217" s="291"/>
      <c r="IV217" s="66" t="s">
        <v>5882</v>
      </c>
      <c r="IW217" s="66" t="s">
        <v>5883</v>
      </c>
    </row>
    <row r="218" spans="1:257" x14ac:dyDescent="0.4">
      <c r="A218" s="158">
        <f t="shared" si="87"/>
        <v>62</v>
      </c>
      <c r="B218" s="156" t="s">
        <v>35</v>
      </c>
      <c r="C218" s="156">
        <v>318</v>
      </c>
      <c r="D218" s="156">
        <v>74424</v>
      </c>
      <c r="E218" s="219">
        <v>4386</v>
      </c>
      <c r="F218" s="243" t="s">
        <v>5884</v>
      </c>
      <c r="G218" s="251">
        <v>9</v>
      </c>
      <c r="H218" s="156"/>
      <c r="I218" s="156" t="s">
        <v>2770</v>
      </c>
      <c r="J218" s="158" t="s">
        <v>2834</v>
      </c>
      <c r="K218" s="158"/>
      <c r="L218" s="158" t="s">
        <v>2836</v>
      </c>
      <c r="M218" s="158"/>
      <c r="N218" s="205">
        <v>61</v>
      </c>
      <c r="O218" s="158">
        <v>81</v>
      </c>
      <c r="P218" s="203" t="s">
        <v>5368</v>
      </c>
      <c r="Q218" s="158">
        <v>54</v>
      </c>
      <c r="R218" s="158"/>
      <c r="S218" s="158"/>
      <c r="T218" s="158"/>
      <c r="U218" s="158"/>
      <c r="V218" s="367"/>
      <c r="W218" s="366"/>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t="s">
        <v>5875</v>
      </c>
      <c r="AU218" s="205">
        <v>61</v>
      </c>
      <c r="AV218" s="205">
        <v>20</v>
      </c>
      <c r="AW218" s="205">
        <f t="shared" si="99"/>
        <v>81</v>
      </c>
      <c r="AX218" s="205" t="s">
        <v>5368</v>
      </c>
      <c r="AY218" s="226">
        <v>30</v>
      </c>
      <c r="AZ218" s="205">
        <v>24</v>
      </c>
      <c r="BA218" s="205">
        <f t="shared" si="100"/>
        <v>54</v>
      </c>
      <c r="BB218" s="205"/>
      <c r="BC218" s="207">
        <v>1.0000000000000001E-17</v>
      </c>
      <c r="BD218" s="207">
        <v>9.9999999999999997E-29</v>
      </c>
      <c r="BE218" s="207">
        <v>1.0000000000000001E-30</v>
      </c>
      <c r="BF218" s="207">
        <v>0</v>
      </c>
      <c r="BG218" s="207">
        <v>0</v>
      </c>
      <c r="BH218" s="207"/>
      <c r="BI218" s="207"/>
      <c r="BJ218" s="207"/>
      <c r="BK218" s="207"/>
      <c r="BL218" s="208">
        <v>0</v>
      </c>
      <c r="BM218" s="209">
        <v>249.45</v>
      </c>
      <c r="BN218" s="209">
        <f t="shared" si="101"/>
        <v>0</v>
      </c>
      <c r="BO218" s="207"/>
      <c r="BP218" s="207"/>
      <c r="BQ218" s="207"/>
      <c r="BR218" s="207"/>
      <c r="BS218" s="207"/>
      <c r="BT218" s="207"/>
      <c r="BU218" s="207"/>
      <c r="BV218" s="207"/>
      <c r="BW218" s="207"/>
      <c r="BX218" s="207"/>
      <c r="BY218" s="207"/>
      <c r="BZ218" s="207"/>
      <c r="CA218" s="207"/>
      <c r="CB218" s="207"/>
      <c r="CC218" s="207"/>
      <c r="CD218" s="207"/>
      <c r="CE218" s="207"/>
      <c r="CF218" s="207">
        <v>0</v>
      </c>
      <c r="CG218" s="207"/>
      <c r="CH218" s="207"/>
      <c r="CI218" s="207"/>
      <c r="CJ218" s="207"/>
      <c r="CK218" s="207">
        <v>0</v>
      </c>
      <c r="CL218" s="209">
        <v>477.3</v>
      </c>
      <c r="CM218" s="209">
        <f t="shared" si="102"/>
        <v>0</v>
      </c>
      <c r="CN218" s="207"/>
      <c r="CO218" s="207"/>
      <c r="CP218" s="207"/>
      <c r="CQ218" s="207"/>
      <c r="CR218" s="207"/>
      <c r="CS218" s="207"/>
      <c r="CT218" s="207"/>
      <c r="CU218" s="207"/>
      <c r="CV218" s="207"/>
      <c r="CW218" s="207"/>
      <c r="CX218" s="207"/>
      <c r="CY218" s="207"/>
      <c r="CZ218" s="207"/>
      <c r="DA218" s="207"/>
      <c r="DB218" s="207"/>
      <c r="DC218" s="207"/>
      <c r="DD218" s="207"/>
      <c r="DE218" s="207">
        <v>0</v>
      </c>
      <c r="DF218" s="207"/>
      <c r="DG218" s="207"/>
      <c r="DH218" s="207"/>
      <c r="DI218" s="207"/>
      <c r="DJ218" s="207">
        <v>0</v>
      </c>
      <c r="DK218" s="209">
        <v>120.88</v>
      </c>
      <c r="DL218" s="209">
        <f t="shared" si="103"/>
        <v>0</v>
      </c>
      <c r="DM218" s="207"/>
      <c r="DN218" s="207"/>
      <c r="DO218" s="207"/>
      <c r="DP218" s="207"/>
      <c r="DQ218" s="207"/>
      <c r="DR218" s="207"/>
      <c r="DS218" s="207"/>
      <c r="DT218" s="207"/>
      <c r="DU218" s="207"/>
      <c r="DV218" s="207"/>
      <c r="DW218" s="207"/>
      <c r="DX218" s="207"/>
      <c r="DY218" s="207"/>
      <c r="DZ218" s="207"/>
      <c r="EA218" s="207"/>
      <c r="EB218" s="207"/>
      <c r="EC218" s="207"/>
      <c r="ED218" s="207">
        <v>0</v>
      </c>
      <c r="EE218" s="207"/>
      <c r="EF218" s="207"/>
      <c r="EG218" s="207"/>
      <c r="EH218" s="207"/>
      <c r="EI218" s="207">
        <v>0</v>
      </c>
      <c r="EJ218" s="209">
        <v>191.55</v>
      </c>
      <c r="EK218" s="209">
        <f t="shared" si="104"/>
        <v>0</v>
      </c>
      <c r="EL218" s="207"/>
      <c r="EM218" s="207"/>
      <c r="EN218" s="207"/>
      <c r="EO218" s="207"/>
      <c r="EP218" s="207"/>
      <c r="EQ218" s="207"/>
      <c r="ER218" s="207"/>
      <c r="ES218" s="207"/>
      <c r="ET218" s="207"/>
      <c r="EU218" s="207"/>
      <c r="EV218" s="207"/>
      <c r="EW218" s="207"/>
      <c r="EX218" s="207"/>
      <c r="EY218" s="207"/>
      <c r="EZ218" s="207"/>
      <c r="FA218" s="207"/>
      <c r="FB218" s="207"/>
      <c r="FC218" s="207">
        <v>0</v>
      </c>
      <c r="FD218" s="207"/>
      <c r="FE218" s="207"/>
      <c r="FF218" s="207"/>
      <c r="FG218" s="207"/>
      <c r="FH218" s="207">
        <v>0</v>
      </c>
      <c r="FI218" s="209">
        <v>32.1</v>
      </c>
      <c r="FJ218" s="209">
        <f t="shared" si="105"/>
        <v>0</v>
      </c>
      <c r="FK218" s="207"/>
      <c r="FL218" s="207"/>
      <c r="FM218" s="207"/>
      <c r="FN218" s="207">
        <v>0</v>
      </c>
      <c r="FO218" s="207"/>
      <c r="FP218" s="207"/>
      <c r="FQ218" s="207"/>
      <c r="FR218" s="207"/>
      <c r="FS218" s="207">
        <v>0</v>
      </c>
      <c r="FT218" s="209">
        <v>25.68</v>
      </c>
      <c r="FU218" s="209">
        <f t="shared" si="106"/>
        <v>0</v>
      </c>
      <c r="FV218" s="207"/>
      <c r="FW218" s="207"/>
      <c r="FX218" s="207"/>
      <c r="FY218" s="207">
        <v>0</v>
      </c>
      <c r="FZ218" s="207"/>
      <c r="GA218" s="207"/>
      <c r="GB218" s="207"/>
      <c r="GC218" s="207"/>
      <c r="GD218" s="207">
        <v>0</v>
      </c>
      <c r="GE218" s="209">
        <v>56.12</v>
      </c>
      <c r="GF218" s="209">
        <f t="shared" si="107"/>
        <v>0</v>
      </c>
      <c r="GG218" s="207"/>
      <c r="GH218" s="207"/>
      <c r="GI218" s="207"/>
      <c r="GJ218" s="207"/>
      <c r="GK218" s="207"/>
      <c r="GL218" s="207"/>
      <c r="GM218" s="207"/>
      <c r="GN218" s="207"/>
      <c r="GO218" s="207"/>
      <c r="GP218" s="207"/>
      <c r="GQ218" s="207"/>
      <c r="GR218" s="207"/>
      <c r="GS218" s="207"/>
      <c r="GT218" s="207"/>
      <c r="GU218" s="207"/>
      <c r="GV218" s="207"/>
      <c r="GW218" s="207"/>
      <c r="GX218" s="207" t="s">
        <v>918</v>
      </c>
      <c r="GY218" s="207">
        <v>0</v>
      </c>
      <c r="GZ218" s="207" t="s">
        <v>918</v>
      </c>
      <c r="HA218" s="207">
        <v>0</v>
      </c>
      <c r="HB218" s="207">
        <v>0</v>
      </c>
      <c r="HC218" s="207">
        <v>0</v>
      </c>
      <c r="HD218" s="207">
        <f t="shared" si="117"/>
        <v>0</v>
      </c>
      <c r="HE218" s="207">
        <v>0</v>
      </c>
      <c r="HF218" s="207"/>
      <c r="HG218" s="207"/>
      <c r="HH218" s="207">
        <f>HE218*((HZ218+1)*200)</f>
        <v>0</v>
      </c>
      <c r="HI218" s="209">
        <v>2.73</v>
      </c>
      <c r="HJ218" s="209">
        <f t="shared" si="108"/>
        <v>0</v>
      </c>
      <c r="HK218" s="207">
        <v>0</v>
      </c>
      <c r="HL218" s="207"/>
      <c r="HM218" s="207">
        <f>HK218*((HZ218+1)*200)</f>
        <v>0</v>
      </c>
      <c r="HN218" s="209">
        <v>2.73</v>
      </c>
      <c r="HO218" s="209">
        <f t="shared" si="109"/>
        <v>0</v>
      </c>
      <c r="HP218" s="207">
        <v>0</v>
      </c>
      <c r="HQ218" s="207"/>
      <c r="HR218" s="207">
        <f>HP218*((HZ218+1)*200)</f>
        <v>0</v>
      </c>
      <c r="HS218" s="209">
        <v>2.73</v>
      </c>
      <c r="HT218" s="209">
        <f t="shared" si="110"/>
        <v>0</v>
      </c>
      <c r="HU218" s="207">
        <v>0</v>
      </c>
      <c r="HV218" s="207"/>
      <c r="HW218" s="207">
        <f>HU218*((HZ218+1)*200)</f>
        <v>0</v>
      </c>
      <c r="HX218" s="209">
        <v>2.73</v>
      </c>
      <c r="HY218" s="209">
        <f t="shared" si="111"/>
        <v>0</v>
      </c>
      <c r="HZ218" s="207">
        <v>0</v>
      </c>
      <c r="IA218" s="209">
        <v>3890.25</v>
      </c>
      <c r="IB218" s="209">
        <f t="shared" si="112"/>
        <v>0</v>
      </c>
      <c r="IC218" s="169">
        <v>30</v>
      </c>
      <c r="ID218" s="169"/>
      <c r="IE218" s="169"/>
      <c r="IF218" s="169"/>
      <c r="IG218" s="165"/>
      <c r="IH218" s="165"/>
      <c r="II218" s="234">
        <f t="shared" si="92"/>
        <v>0</v>
      </c>
      <c r="IJ218" s="234">
        <f t="shared" si="93"/>
        <v>0</v>
      </c>
      <c r="IK218" s="234">
        <f t="shared" si="94"/>
        <v>0</v>
      </c>
      <c r="IL218" s="210"/>
      <c r="IM218" s="211">
        <f t="shared" si="113"/>
        <v>0</v>
      </c>
      <c r="IN218" s="209">
        <v>7500</v>
      </c>
      <c r="IO218" s="212">
        <f t="shared" si="114"/>
        <v>0</v>
      </c>
      <c r="IP218" s="209">
        <f t="shared" si="115"/>
        <v>0</v>
      </c>
      <c r="IQ218" s="209">
        <v>10000</v>
      </c>
      <c r="IR218" s="212">
        <f t="shared" si="116"/>
        <v>0</v>
      </c>
      <c r="IS218" s="213" t="s">
        <v>5885</v>
      </c>
      <c r="IT218" s="291"/>
      <c r="IV218" s="66" t="s">
        <v>5886</v>
      </c>
      <c r="IW218" s="66" t="s">
        <v>5887</v>
      </c>
    </row>
    <row r="219" spans="1:257" x14ac:dyDescent="0.4">
      <c r="A219" s="158">
        <f t="shared" si="87"/>
        <v>63</v>
      </c>
      <c r="B219" s="156" t="s">
        <v>35</v>
      </c>
      <c r="C219" s="156">
        <v>333</v>
      </c>
      <c r="D219" s="156">
        <v>88142</v>
      </c>
      <c r="E219" s="156">
        <v>17853</v>
      </c>
      <c r="F219" s="222" t="s">
        <v>5888</v>
      </c>
      <c r="G219" s="251">
        <v>9</v>
      </c>
      <c r="H219" s="156"/>
      <c r="I219" s="156" t="s">
        <v>2913</v>
      </c>
      <c r="J219" s="158" t="s">
        <v>2964</v>
      </c>
      <c r="K219" s="158"/>
      <c r="L219" s="158" t="s">
        <v>2965</v>
      </c>
      <c r="M219" s="158"/>
      <c r="N219" s="205">
        <v>23</v>
      </c>
      <c r="O219" s="158">
        <v>43</v>
      </c>
      <c r="P219" s="203" t="s">
        <v>5441</v>
      </c>
      <c r="Q219" s="158">
        <v>52</v>
      </c>
      <c r="R219" s="158"/>
      <c r="S219" s="158"/>
      <c r="T219" s="158"/>
      <c r="U219" s="158"/>
      <c r="V219" s="367"/>
      <c r="W219" s="366"/>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t="s">
        <v>5889</v>
      </c>
      <c r="AU219" s="205">
        <v>23</v>
      </c>
      <c r="AV219" s="205">
        <v>20</v>
      </c>
      <c r="AW219" s="205">
        <f t="shared" si="99"/>
        <v>43</v>
      </c>
      <c r="AX219" s="205" t="s">
        <v>5441</v>
      </c>
      <c r="AY219" s="226">
        <v>28</v>
      </c>
      <c r="AZ219" s="205">
        <v>24</v>
      </c>
      <c r="BA219" s="205">
        <f t="shared" si="100"/>
        <v>52</v>
      </c>
      <c r="BB219" s="205"/>
      <c r="BC219" s="207">
        <v>1.0000000000000001E-17</v>
      </c>
      <c r="BD219" s="207">
        <v>9.9999999999999997E-29</v>
      </c>
      <c r="BE219" s="207">
        <v>1.0000000000000001E-30</v>
      </c>
      <c r="BF219" s="207">
        <v>0</v>
      </c>
      <c r="BG219" s="207">
        <v>0</v>
      </c>
      <c r="BH219" s="207"/>
      <c r="BI219" s="207"/>
      <c r="BJ219" s="207"/>
      <c r="BK219" s="207"/>
      <c r="BL219" s="208">
        <v>0</v>
      </c>
      <c r="BM219" s="209">
        <v>249.45</v>
      </c>
      <c r="BN219" s="209">
        <f t="shared" si="101"/>
        <v>0</v>
      </c>
      <c r="BO219" s="207"/>
      <c r="BP219" s="207"/>
      <c r="BQ219" s="207"/>
      <c r="BR219" s="207"/>
      <c r="BS219" s="207"/>
      <c r="BT219" s="207"/>
      <c r="BU219" s="207"/>
      <c r="BV219" s="207"/>
      <c r="BW219" s="207"/>
      <c r="BX219" s="207"/>
      <c r="BY219" s="207"/>
      <c r="BZ219" s="207"/>
      <c r="CA219" s="207"/>
      <c r="CB219" s="207"/>
      <c r="CC219" s="207"/>
      <c r="CD219" s="207"/>
      <c r="CE219" s="207"/>
      <c r="CF219" s="207">
        <v>0</v>
      </c>
      <c r="CG219" s="207"/>
      <c r="CH219" s="207"/>
      <c r="CI219" s="207"/>
      <c r="CJ219" s="207"/>
      <c r="CK219" s="207">
        <v>0</v>
      </c>
      <c r="CL219" s="209">
        <v>477.3</v>
      </c>
      <c r="CM219" s="209">
        <f t="shared" si="102"/>
        <v>0</v>
      </c>
      <c r="CN219" s="207"/>
      <c r="CO219" s="207"/>
      <c r="CP219" s="207"/>
      <c r="CQ219" s="207"/>
      <c r="CR219" s="207"/>
      <c r="CS219" s="207"/>
      <c r="CT219" s="207"/>
      <c r="CU219" s="207"/>
      <c r="CV219" s="207"/>
      <c r="CW219" s="207"/>
      <c r="CX219" s="207"/>
      <c r="CY219" s="207"/>
      <c r="CZ219" s="207"/>
      <c r="DA219" s="207"/>
      <c r="DB219" s="207"/>
      <c r="DC219" s="207"/>
      <c r="DD219" s="207"/>
      <c r="DE219" s="207">
        <v>0</v>
      </c>
      <c r="DF219" s="207"/>
      <c r="DG219" s="207"/>
      <c r="DH219" s="207"/>
      <c r="DI219" s="207"/>
      <c r="DJ219" s="207">
        <v>0</v>
      </c>
      <c r="DK219" s="209">
        <v>120.88</v>
      </c>
      <c r="DL219" s="209">
        <f t="shared" si="103"/>
        <v>0</v>
      </c>
      <c r="DM219" s="207"/>
      <c r="DN219" s="207"/>
      <c r="DO219" s="207"/>
      <c r="DP219" s="207"/>
      <c r="DQ219" s="207"/>
      <c r="DR219" s="207"/>
      <c r="DS219" s="207"/>
      <c r="DT219" s="207"/>
      <c r="DU219" s="207"/>
      <c r="DV219" s="207"/>
      <c r="DW219" s="207"/>
      <c r="DX219" s="207"/>
      <c r="DY219" s="207"/>
      <c r="DZ219" s="207"/>
      <c r="EA219" s="207"/>
      <c r="EB219" s="207"/>
      <c r="EC219" s="207"/>
      <c r="ED219" s="207">
        <v>0</v>
      </c>
      <c r="EE219" s="207"/>
      <c r="EF219" s="207"/>
      <c r="EG219" s="207"/>
      <c r="EH219" s="207"/>
      <c r="EI219" s="207">
        <v>0</v>
      </c>
      <c r="EJ219" s="209">
        <v>191.55</v>
      </c>
      <c r="EK219" s="209">
        <f t="shared" si="104"/>
        <v>0</v>
      </c>
      <c r="EL219" s="207"/>
      <c r="EM219" s="207"/>
      <c r="EN219" s="207"/>
      <c r="EO219" s="207"/>
      <c r="EP219" s="207"/>
      <c r="EQ219" s="207"/>
      <c r="ER219" s="207"/>
      <c r="ES219" s="207"/>
      <c r="ET219" s="207"/>
      <c r="EU219" s="207"/>
      <c r="EV219" s="207"/>
      <c r="EW219" s="207"/>
      <c r="EX219" s="207"/>
      <c r="EY219" s="207"/>
      <c r="EZ219" s="207"/>
      <c r="FA219" s="207"/>
      <c r="FB219" s="207"/>
      <c r="FC219" s="207">
        <v>0</v>
      </c>
      <c r="FD219" s="207"/>
      <c r="FE219" s="207"/>
      <c r="FF219" s="207"/>
      <c r="FG219" s="207"/>
      <c r="FH219" s="207">
        <v>0</v>
      </c>
      <c r="FI219" s="209">
        <v>32.1</v>
      </c>
      <c r="FJ219" s="209">
        <f t="shared" si="105"/>
        <v>0</v>
      </c>
      <c r="FK219" s="207"/>
      <c r="FL219" s="207"/>
      <c r="FM219" s="207"/>
      <c r="FN219" s="207">
        <v>0</v>
      </c>
      <c r="FO219" s="207"/>
      <c r="FP219" s="207"/>
      <c r="FQ219" s="207"/>
      <c r="FR219" s="207"/>
      <c r="FS219" s="207">
        <v>0</v>
      </c>
      <c r="FT219" s="209">
        <v>25.68</v>
      </c>
      <c r="FU219" s="209">
        <f t="shared" si="106"/>
        <v>0</v>
      </c>
      <c r="FV219" s="207"/>
      <c r="FW219" s="207"/>
      <c r="FX219" s="207"/>
      <c r="FY219" s="207">
        <v>0</v>
      </c>
      <c r="FZ219" s="207"/>
      <c r="GA219" s="207"/>
      <c r="GB219" s="207"/>
      <c r="GC219" s="207"/>
      <c r="GD219" s="207">
        <v>0</v>
      </c>
      <c r="GE219" s="209">
        <v>56.12</v>
      </c>
      <c r="GF219" s="209">
        <f t="shared" si="107"/>
        <v>0</v>
      </c>
      <c r="GG219" s="207"/>
      <c r="GH219" s="207"/>
      <c r="GI219" s="207"/>
      <c r="GJ219" s="207"/>
      <c r="GK219" s="207"/>
      <c r="GL219" s="207"/>
      <c r="GM219" s="207"/>
      <c r="GN219" s="207"/>
      <c r="GO219" s="207"/>
      <c r="GP219" s="207"/>
      <c r="GQ219" s="207"/>
      <c r="GR219" s="207"/>
      <c r="GS219" s="207"/>
      <c r="GT219" s="207"/>
      <c r="GU219" s="207"/>
      <c r="GV219" s="207"/>
      <c r="GW219" s="207"/>
      <c r="GX219" s="207" t="s">
        <v>918</v>
      </c>
      <c r="GY219" s="207">
        <v>0</v>
      </c>
      <c r="GZ219" s="207" t="s">
        <v>918</v>
      </c>
      <c r="HA219" s="207">
        <v>0</v>
      </c>
      <c r="HB219" s="207">
        <v>0</v>
      </c>
      <c r="HC219" s="207">
        <v>0</v>
      </c>
      <c r="HD219" s="207">
        <f t="shared" si="117"/>
        <v>0</v>
      </c>
      <c r="HE219" s="207">
        <v>0</v>
      </c>
      <c r="HF219" s="207"/>
      <c r="HG219" s="207"/>
      <c r="HH219" s="207">
        <f>HE219*((HZ219+1)*200)</f>
        <v>0</v>
      </c>
      <c r="HI219" s="209">
        <v>2.73</v>
      </c>
      <c r="HJ219" s="209">
        <f t="shared" si="108"/>
        <v>0</v>
      </c>
      <c r="HK219" s="207">
        <v>0</v>
      </c>
      <c r="HL219" s="207"/>
      <c r="HM219" s="207">
        <f>HK219*((HZ219+1)*200)</f>
        <v>0</v>
      </c>
      <c r="HN219" s="209">
        <v>2.73</v>
      </c>
      <c r="HO219" s="209">
        <f t="shared" si="109"/>
        <v>0</v>
      </c>
      <c r="HP219" s="207">
        <v>0</v>
      </c>
      <c r="HQ219" s="207"/>
      <c r="HR219" s="207">
        <f>HP219*((HZ219+1)*200)</f>
        <v>0</v>
      </c>
      <c r="HS219" s="209">
        <v>2.73</v>
      </c>
      <c r="HT219" s="209">
        <f t="shared" si="110"/>
        <v>0</v>
      </c>
      <c r="HU219" s="207">
        <v>0</v>
      </c>
      <c r="HV219" s="207"/>
      <c r="HW219" s="207">
        <f>HU219*((HZ219+1)*200)</f>
        <v>0</v>
      </c>
      <c r="HX219" s="209">
        <v>2.73</v>
      </c>
      <c r="HY219" s="209">
        <f t="shared" si="111"/>
        <v>0</v>
      </c>
      <c r="HZ219" s="207">
        <v>0</v>
      </c>
      <c r="IA219" s="209">
        <v>3890.25</v>
      </c>
      <c r="IB219" s="209">
        <f t="shared" si="112"/>
        <v>0</v>
      </c>
      <c r="IC219" s="169">
        <v>30</v>
      </c>
      <c r="ID219" s="169"/>
      <c r="IE219" s="169"/>
      <c r="IF219" s="169"/>
      <c r="IG219" s="165"/>
      <c r="IH219" s="165"/>
      <c r="II219" s="234">
        <f t="shared" si="92"/>
        <v>0</v>
      </c>
      <c r="IJ219" s="234">
        <f t="shared" si="93"/>
        <v>0</v>
      </c>
      <c r="IK219" s="234">
        <f t="shared" si="94"/>
        <v>0</v>
      </c>
      <c r="IL219" s="210"/>
      <c r="IM219" s="211">
        <f t="shared" si="113"/>
        <v>0</v>
      </c>
      <c r="IN219" s="209">
        <v>7500</v>
      </c>
      <c r="IO219" s="212">
        <f t="shared" si="114"/>
        <v>0</v>
      </c>
      <c r="IP219" s="209">
        <f t="shared" si="115"/>
        <v>0</v>
      </c>
      <c r="IQ219" s="209">
        <v>10000</v>
      </c>
      <c r="IR219" s="212">
        <f t="shared" si="116"/>
        <v>0</v>
      </c>
      <c r="IS219" s="213" t="s">
        <v>5890</v>
      </c>
      <c r="IT219" s="291"/>
      <c r="IV219" s="66" t="s">
        <v>5891</v>
      </c>
      <c r="IW219" s="66" t="s">
        <v>5892</v>
      </c>
    </row>
    <row r="220" spans="1:257" x14ac:dyDescent="0.4">
      <c r="A220" s="158">
        <f t="shared" si="87"/>
        <v>64</v>
      </c>
      <c r="B220" s="156" t="s">
        <v>35</v>
      </c>
      <c r="C220" s="156">
        <v>62</v>
      </c>
      <c r="D220" s="251">
        <v>85215</v>
      </c>
      <c r="E220" s="374">
        <v>25308</v>
      </c>
      <c r="F220" s="225" t="s">
        <v>5893</v>
      </c>
      <c r="G220" s="251">
        <v>2</v>
      </c>
      <c r="H220" s="156"/>
      <c r="I220" s="156" t="s">
        <v>582</v>
      </c>
      <c r="J220" s="158" t="s">
        <v>626</v>
      </c>
      <c r="K220" s="158"/>
      <c r="L220" s="158" t="s">
        <v>627</v>
      </c>
      <c r="M220" s="158"/>
      <c r="N220" s="205">
        <v>45</v>
      </c>
      <c r="O220" s="158">
        <v>65</v>
      </c>
      <c r="P220" s="203" t="s">
        <v>5647</v>
      </c>
      <c r="Q220" s="158">
        <v>64</v>
      </c>
      <c r="R220" s="158"/>
      <c r="S220" s="158"/>
      <c r="T220" s="158"/>
      <c r="U220" s="158"/>
      <c r="V220" s="367"/>
      <c r="W220" s="366"/>
      <c r="X220" s="158"/>
      <c r="Y220" s="158"/>
      <c r="Z220" s="158"/>
      <c r="AA220" s="158"/>
      <c r="AB220" s="158"/>
      <c r="AC220" s="158"/>
      <c r="AD220" s="158"/>
      <c r="AE220" s="158"/>
      <c r="AF220" s="158"/>
      <c r="AG220" s="158"/>
      <c r="AH220" s="158"/>
      <c r="AI220" s="158"/>
      <c r="AJ220" s="158"/>
      <c r="AK220" s="158"/>
      <c r="AL220" s="158"/>
      <c r="AM220" s="158"/>
      <c r="AN220" s="158"/>
      <c r="AO220" s="158"/>
      <c r="AP220" s="158"/>
      <c r="AQ220" s="158"/>
      <c r="AR220" s="158"/>
      <c r="AS220" s="158"/>
      <c r="AT220" s="158" t="s">
        <v>5364</v>
      </c>
      <c r="AU220" s="205">
        <v>45</v>
      </c>
      <c r="AV220" s="205">
        <v>20</v>
      </c>
      <c r="AW220" s="205">
        <f t="shared" si="99"/>
        <v>65</v>
      </c>
      <c r="AX220" s="205" t="s">
        <v>5647</v>
      </c>
      <c r="AY220" s="226">
        <v>40</v>
      </c>
      <c r="AZ220" s="205">
        <v>24</v>
      </c>
      <c r="BA220" s="205">
        <f t="shared" si="100"/>
        <v>64</v>
      </c>
      <c r="BB220" s="205"/>
      <c r="BC220" s="207">
        <v>1.0000000000000001E-17</v>
      </c>
      <c r="BD220" s="207">
        <v>9.9999999999999997E-29</v>
      </c>
      <c r="BE220" s="207">
        <v>1.0000000000000001E-30</v>
      </c>
      <c r="BF220" s="207">
        <v>2</v>
      </c>
      <c r="BG220" s="207">
        <v>1.0000000000000001E-17</v>
      </c>
      <c r="BH220" s="207"/>
      <c r="BI220" s="207"/>
      <c r="BJ220" s="207"/>
      <c r="BK220" s="207"/>
      <c r="BL220" s="208">
        <v>0</v>
      </c>
      <c r="BM220" s="209">
        <v>249.45</v>
      </c>
      <c r="BN220" s="209">
        <f t="shared" si="101"/>
        <v>0</v>
      </c>
      <c r="BO220" s="207"/>
      <c r="BP220" s="207"/>
      <c r="BQ220" s="207"/>
      <c r="BR220" s="207"/>
      <c r="BS220" s="207"/>
      <c r="BT220" s="207"/>
      <c r="BU220" s="207"/>
      <c r="BV220" s="207"/>
      <c r="BW220" s="207"/>
      <c r="BX220" s="207"/>
      <c r="BY220" s="207"/>
      <c r="BZ220" s="207"/>
      <c r="CA220" s="207"/>
      <c r="CB220" s="207"/>
      <c r="CC220" s="207"/>
      <c r="CD220" s="207"/>
      <c r="CE220" s="207"/>
      <c r="CF220" s="207">
        <v>1.0000000000000001E-17</v>
      </c>
      <c r="CG220" s="207"/>
      <c r="CH220" s="207"/>
      <c r="CI220" s="207"/>
      <c r="CJ220" s="207"/>
      <c r="CK220" s="207">
        <v>0</v>
      </c>
      <c r="CL220" s="209">
        <v>477.3</v>
      </c>
      <c r="CM220" s="209">
        <f t="shared" si="102"/>
        <v>0</v>
      </c>
      <c r="CN220" s="207"/>
      <c r="CO220" s="207"/>
      <c r="CP220" s="207"/>
      <c r="CQ220" s="207"/>
      <c r="CR220" s="207"/>
      <c r="CS220" s="207"/>
      <c r="CT220" s="207"/>
      <c r="CU220" s="207"/>
      <c r="CV220" s="207"/>
      <c r="CW220" s="207"/>
      <c r="CX220" s="207"/>
      <c r="CY220" s="207"/>
      <c r="CZ220" s="207"/>
      <c r="DA220" s="207"/>
      <c r="DB220" s="207"/>
      <c r="DC220" s="207"/>
      <c r="DD220" s="207"/>
      <c r="DE220" s="207">
        <v>1</v>
      </c>
      <c r="DF220" s="207">
        <v>1</v>
      </c>
      <c r="DG220" s="207">
        <v>8</v>
      </c>
      <c r="DH220" s="207"/>
      <c r="DI220" s="207" t="s">
        <v>5894</v>
      </c>
      <c r="DJ220" s="207">
        <f>BA220</f>
        <v>64</v>
      </c>
      <c r="DK220" s="209">
        <v>120.88</v>
      </c>
      <c r="DL220" s="209">
        <f t="shared" si="103"/>
        <v>7736.32</v>
      </c>
      <c r="DM220" s="207"/>
      <c r="DN220" s="207"/>
      <c r="DO220" s="207"/>
      <c r="DP220" s="207"/>
      <c r="DQ220" s="207"/>
      <c r="DR220" s="207">
        <f>+DJ220</f>
        <v>64</v>
      </c>
      <c r="DS220" s="207"/>
      <c r="DT220" s="207"/>
      <c r="DU220" s="207"/>
      <c r="DV220" s="207"/>
      <c r="DW220" s="207"/>
      <c r="DX220" s="207"/>
      <c r="DY220" s="207"/>
      <c r="DZ220" s="207"/>
      <c r="EA220" s="207"/>
      <c r="EB220" s="207"/>
      <c r="EC220" s="207"/>
      <c r="ED220" s="207">
        <v>1.0000000000000001E-17</v>
      </c>
      <c r="EE220" s="207"/>
      <c r="EF220" s="207"/>
      <c r="EG220" s="207"/>
      <c r="EH220" s="207"/>
      <c r="EI220" s="207">
        <v>0</v>
      </c>
      <c r="EJ220" s="209">
        <v>191.55</v>
      </c>
      <c r="EK220" s="209">
        <f t="shared" si="104"/>
        <v>0</v>
      </c>
      <c r="EL220" s="207"/>
      <c r="EM220" s="207"/>
      <c r="EN220" s="207"/>
      <c r="EO220" s="207"/>
      <c r="EP220" s="207"/>
      <c r="EQ220" s="207"/>
      <c r="ER220" s="207"/>
      <c r="ES220" s="207"/>
      <c r="ET220" s="207"/>
      <c r="EU220" s="207"/>
      <c r="EV220" s="207"/>
      <c r="EW220" s="207"/>
      <c r="EX220" s="207"/>
      <c r="EY220" s="207"/>
      <c r="EZ220" s="207"/>
      <c r="FA220" s="207"/>
      <c r="FB220" s="207"/>
      <c r="FC220" s="207">
        <v>1.0000000000000001E-17</v>
      </c>
      <c r="FD220" s="207"/>
      <c r="FE220" s="207"/>
      <c r="FF220" s="207"/>
      <c r="FG220" s="207"/>
      <c r="FH220" s="207">
        <v>0</v>
      </c>
      <c r="FI220" s="209">
        <v>32.1</v>
      </c>
      <c r="FJ220" s="209">
        <f t="shared" si="105"/>
        <v>0</v>
      </c>
      <c r="FK220" s="207"/>
      <c r="FL220" s="207"/>
      <c r="FM220" s="207"/>
      <c r="FN220" s="207">
        <v>1.0000000000000001E-17</v>
      </c>
      <c r="FO220" s="207"/>
      <c r="FP220" s="207"/>
      <c r="FQ220" s="207"/>
      <c r="FR220" s="207"/>
      <c r="FS220" s="207">
        <v>0</v>
      </c>
      <c r="FT220" s="209">
        <v>25.68</v>
      </c>
      <c r="FU220" s="209">
        <f t="shared" si="106"/>
        <v>0</v>
      </c>
      <c r="FV220" s="207"/>
      <c r="FW220" s="207"/>
      <c r="FX220" s="207"/>
      <c r="FY220" s="207">
        <v>1.0000000000000001E-17</v>
      </c>
      <c r="FZ220" s="207"/>
      <c r="GA220" s="207"/>
      <c r="GB220" s="207"/>
      <c r="GC220" s="207"/>
      <c r="GD220" s="207">
        <v>0</v>
      </c>
      <c r="GE220" s="209">
        <v>56.12</v>
      </c>
      <c r="GF220" s="209">
        <f t="shared" si="107"/>
        <v>0</v>
      </c>
      <c r="GG220" s="207"/>
      <c r="GH220" s="207"/>
      <c r="GI220" s="207"/>
      <c r="GJ220" s="207"/>
      <c r="GK220" s="207"/>
      <c r="GL220" s="207"/>
      <c r="GM220" s="207"/>
      <c r="GN220" s="207"/>
      <c r="GO220" s="207"/>
      <c r="GP220" s="207"/>
      <c r="GQ220" s="207"/>
      <c r="GR220" s="207"/>
      <c r="GS220" s="207"/>
      <c r="GT220" s="207"/>
      <c r="GU220" s="207"/>
      <c r="GV220" s="207"/>
      <c r="GW220" s="207"/>
      <c r="GX220" s="207" t="s">
        <v>918</v>
      </c>
      <c r="GY220" s="207">
        <v>0</v>
      </c>
      <c r="GZ220" s="207" t="s">
        <v>918</v>
      </c>
      <c r="HA220" s="207">
        <v>0</v>
      </c>
      <c r="HB220" s="207">
        <v>0</v>
      </c>
      <c r="HC220" s="207">
        <v>1</v>
      </c>
      <c r="HD220" s="207">
        <f t="shared" si="117"/>
        <v>1200</v>
      </c>
      <c r="HE220" s="207">
        <v>0</v>
      </c>
      <c r="HF220" s="207"/>
      <c r="HG220" s="207"/>
      <c r="HH220" s="207">
        <f>(HZ220+1)*200*HE220</f>
        <v>0</v>
      </c>
      <c r="HI220" s="209">
        <v>2.73</v>
      </c>
      <c r="HJ220" s="209">
        <f t="shared" si="108"/>
        <v>0</v>
      </c>
      <c r="HK220" s="207">
        <v>2</v>
      </c>
      <c r="HL220" s="207"/>
      <c r="HM220" s="207">
        <f>(HZ220+1)*200*HK220</f>
        <v>800</v>
      </c>
      <c r="HN220" s="209">
        <v>2.73</v>
      </c>
      <c r="HO220" s="209">
        <f t="shared" si="109"/>
        <v>2184</v>
      </c>
      <c r="HP220" s="207">
        <v>0</v>
      </c>
      <c r="HQ220" s="207"/>
      <c r="HR220" s="207">
        <f>(HZ220+1)*200*HP220</f>
        <v>0</v>
      </c>
      <c r="HS220" s="209">
        <v>2.73</v>
      </c>
      <c r="HT220" s="209">
        <f t="shared" si="110"/>
        <v>0</v>
      </c>
      <c r="HU220" s="207">
        <v>1</v>
      </c>
      <c r="HV220" s="207"/>
      <c r="HW220" s="207">
        <f>(HZ220+1)*200*HU220</f>
        <v>400</v>
      </c>
      <c r="HX220" s="209">
        <v>2.73</v>
      </c>
      <c r="HY220" s="209">
        <f t="shared" si="111"/>
        <v>1092</v>
      </c>
      <c r="HZ220" s="207">
        <v>1</v>
      </c>
      <c r="IA220" s="209">
        <v>3890.25</v>
      </c>
      <c r="IB220" s="209">
        <f t="shared" si="112"/>
        <v>3890.25</v>
      </c>
      <c r="IC220" s="169"/>
      <c r="ID220" s="169"/>
      <c r="IE220" s="169"/>
      <c r="IF220" s="169"/>
      <c r="IG220" s="165"/>
      <c r="IH220" s="165"/>
      <c r="II220" s="235">
        <f t="shared" si="92"/>
        <v>1</v>
      </c>
      <c r="IJ220" s="235">
        <f t="shared" si="93"/>
        <v>1</v>
      </c>
      <c r="IK220" s="235">
        <f t="shared" si="94"/>
        <v>2</v>
      </c>
      <c r="IL220" s="210"/>
      <c r="IM220" s="211">
        <f t="shared" si="113"/>
        <v>7736.32</v>
      </c>
      <c r="IN220" s="209">
        <v>7500</v>
      </c>
      <c r="IO220" s="212">
        <f t="shared" si="114"/>
        <v>2</v>
      </c>
      <c r="IP220" s="209">
        <f t="shared" si="115"/>
        <v>7166.25</v>
      </c>
      <c r="IQ220" s="209">
        <v>10000</v>
      </c>
      <c r="IR220" s="212">
        <f t="shared" si="116"/>
        <v>1</v>
      </c>
      <c r="IS220" s="213" t="s">
        <v>5895</v>
      </c>
      <c r="IT220" s="291"/>
      <c r="IV220" s="66" t="s">
        <v>5896</v>
      </c>
      <c r="IW220" s="66" t="s">
        <v>5897</v>
      </c>
    </row>
    <row r="221" spans="1:257" x14ac:dyDescent="0.4">
      <c r="A221" s="158">
        <f t="shared" si="87"/>
        <v>65</v>
      </c>
      <c r="B221" s="156" t="s">
        <v>35</v>
      </c>
      <c r="C221" s="156">
        <v>63</v>
      </c>
      <c r="D221" s="251">
        <v>4341</v>
      </c>
      <c r="E221" s="374">
        <v>25313</v>
      </c>
      <c r="F221" s="203" t="s">
        <v>5898</v>
      </c>
      <c r="G221" s="251">
        <v>2</v>
      </c>
      <c r="H221" s="156"/>
      <c r="I221" s="156" t="s">
        <v>582</v>
      </c>
      <c r="J221" s="158" t="s">
        <v>632</v>
      </c>
      <c r="K221" s="158"/>
      <c r="L221" s="158" t="s">
        <v>633</v>
      </c>
      <c r="M221" s="158"/>
      <c r="N221" s="205">
        <v>33</v>
      </c>
      <c r="O221" s="158">
        <v>53</v>
      </c>
      <c r="P221" s="203" t="s">
        <v>5798</v>
      </c>
      <c r="Q221" s="158">
        <v>64</v>
      </c>
      <c r="R221" s="158"/>
      <c r="S221" s="158"/>
      <c r="T221" s="158"/>
      <c r="U221" s="158"/>
      <c r="V221" s="367"/>
      <c r="W221" s="366"/>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t="s">
        <v>5364</v>
      </c>
      <c r="AU221" s="205">
        <v>33</v>
      </c>
      <c r="AV221" s="205">
        <v>20</v>
      </c>
      <c r="AW221" s="205">
        <f t="shared" si="99"/>
        <v>53</v>
      </c>
      <c r="AX221" s="205" t="s">
        <v>5798</v>
      </c>
      <c r="AY221" s="226">
        <v>40</v>
      </c>
      <c r="AZ221" s="205">
        <v>24</v>
      </c>
      <c r="BA221" s="205">
        <f t="shared" si="100"/>
        <v>64</v>
      </c>
      <c r="BB221" s="205"/>
      <c r="BC221" s="207">
        <v>1.0000000000000001E-17</v>
      </c>
      <c r="BD221" s="207">
        <v>9.9999999999999997E-29</v>
      </c>
      <c r="BE221" s="207">
        <v>1.0000000000000001E-30</v>
      </c>
      <c r="BF221" s="207">
        <v>2</v>
      </c>
      <c r="BG221" s="207">
        <v>1.0000000000000001E-17</v>
      </c>
      <c r="BH221" s="207"/>
      <c r="BI221" s="207"/>
      <c r="BJ221" s="207"/>
      <c r="BK221" s="207"/>
      <c r="BL221" s="208">
        <v>0</v>
      </c>
      <c r="BM221" s="209">
        <v>249.45</v>
      </c>
      <c r="BN221" s="209">
        <f t="shared" si="101"/>
        <v>0</v>
      </c>
      <c r="BO221" s="207"/>
      <c r="BP221" s="207"/>
      <c r="BQ221" s="207"/>
      <c r="BR221" s="207"/>
      <c r="BS221" s="207"/>
      <c r="BT221" s="207"/>
      <c r="BU221" s="207"/>
      <c r="BV221" s="207"/>
      <c r="BW221" s="207"/>
      <c r="BX221" s="207"/>
      <c r="BY221" s="207"/>
      <c r="BZ221" s="207"/>
      <c r="CA221" s="207"/>
      <c r="CB221" s="207"/>
      <c r="CC221" s="207"/>
      <c r="CD221" s="207"/>
      <c r="CE221" s="207"/>
      <c r="CF221" s="207">
        <v>1.0000000000000001E-17</v>
      </c>
      <c r="CG221" s="207"/>
      <c r="CH221" s="207"/>
      <c r="CI221" s="207"/>
      <c r="CJ221" s="207"/>
      <c r="CK221" s="207">
        <v>0</v>
      </c>
      <c r="CL221" s="209">
        <v>477.3</v>
      </c>
      <c r="CM221" s="209">
        <f t="shared" si="102"/>
        <v>0</v>
      </c>
      <c r="CN221" s="207"/>
      <c r="CO221" s="207"/>
      <c r="CP221" s="207"/>
      <c r="CQ221" s="207"/>
      <c r="CR221" s="207"/>
      <c r="CS221" s="207"/>
      <c r="CT221" s="207"/>
      <c r="CU221" s="207"/>
      <c r="CV221" s="207"/>
      <c r="CW221" s="207"/>
      <c r="CX221" s="207"/>
      <c r="CY221" s="207"/>
      <c r="CZ221" s="207"/>
      <c r="DA221" s="207"/>
      <c r="DB221" s="207"/>
      <c r="DC221" s="207"/>
      <c r="DD221" s="207"/>
      <c r="DE221" s="207">
        <v>1.0000000000000001E-17</v>
      </c>
      <c r="DF221" s="207">
        <v>1</v>
      </c>
      <c r="DG221" s="207"/>
      <c r="DH221" s="207"/>
      <c r="DI221" s="207" t="s">
        <v>5769</v>
      </c>
      <c r="DJ221" s="207">
        <f>AW221</f>
        <v>53</v>
      </c>
      <c r="DK221" s="209">
        <v>120.88</v>
      </c>
      <c r="DL221" s="209">
        <f t="shared" si="103"/>
        <v>6406.6399999999994</v>
      </c>
      <c r="DM221" s="207"/>
      <c r="DN221" s="207"/>
      <c r="DO221" s="207"/>
      <c r="DP221" s="207"/>
      <c r="DQ221" s="207"/>
      <c r="DR221" s="207"/>
      <c r="DS221" s="207"/>
      <c r="DT221" s="207"/>
      <c r="DU221" s="207"/>
      <c r="DV221" s="207"/>
      <c r="DW221" s="207"/>
      <c r="DX221" s="207"/>
      <c r="DY221" s="207" t="s">
        <v>4980</v>
      </c>
      <c r="DZ221" s="207">
        <f>+DJ221</f>
        <v>53</v>
      </c>
      <c r="EA221" s="207"/>
      <c r="EB221" s="207"/>
      <c r="EC221" s="207"/>
      <c r="ED221" s="207">
        <v>1.0000000000000001E-17</v>
      </c>
      <c r="EE221" s="207"/>
      <c r="EF221" s="207"/>
      <c r="EG221" s="207"/>
      <c r="EH221" s="207"/>
      <c r="EI221" s="207">
        <v>0</v>
      </c>
      <c r="EJ221" s="209">
        <v>191.55</v>
      </c>
      <c r="EK221" s="209">
        <f t="shared" si="104"/>
        <v>0</v>
      </c>
      <c r="EL221" s="207"/>
      <c r="EM221" s="207"/>
      <c r="EN221" s="207"/>
      <c r="EO221" s="207"/>
      <c r="EP221" s="207"/>
      <c r="EQ221" s="207"/>
      <c r="ER221" s="207"/>
      <c r="ES221" s="207"/>
      <c r="ET221" s="207"/>
      <c r="EU221" s="207"/>
      <c r="EV221" s="207"/>
      <c r="EW221" s="207"/>
      <c r="EX221" s="207"/>
      <c r="EY221" s="207"/>
      <c r="EZ221" s="207"/>
      <c r="FA221" s="207"/>
      <c r="FB221" s="207"/>
      <c r="FC221" s="207">
        <v>1.0000000000000001E-17</v>
      </c>
      <c r="FD221" s="207"/>
      <c r="FE221" s="207"/>
      <c r="FF221" s="207"/>
      <c r="FG221" s="207"/>
      <c r="FH221" s="207">
        <v>0</v>
      </c>
      <c r="FI221" s="209">
        <v>32.1</v>
      </c>
      <c r="FJ221" s="209">
        <f t="shared" si="105"/>
        <v>0</v>
      </c>
      <c r="FK221" s="207"/>
      <c r="FL221" s="207"/>
      <c r="FM221" s="207"/>
      <c r="FN221" s="207">
        <v>1.0000000000000001E-17</v>
      </c>
      <c r="FO221" s="207"/>
      <c r="FP221" s="207"/>
      <c r="FQ221" s="207"/>
      <c r="FR221" s="207"/>
      <c r="FS221" s="207">
        <v>0</v>
      </c>
      <c r="FT221" s="209">
        <v>25.68</v>
      </c>
      <c r="FU221" s="209">
        <f t="shared" si="106"/>
        <v>0</v>
      </c>
      <c r="FV221" s="207"/>
      <c r="FW221" s="207"/>
      <c r="FX221" s="207"/>
      <c r="FY221" s="207">
        <v>1.0000000000000001E-17</v>
      </c>
      <c r="FZ221" s="207"/>
      <c r="GA221" s="207"/>
      <c r="GB221" s="207"/>
      <c r="GC221" s="207"/>
      <c r="GD221" s="207">
        <v>0</v>
      </c>
      <c r="GE221" s="209">
        <v>56.12</v>
      </c>
      <c r="GF221" s="209">
        <f t="shared" si="107"/>
        <v>0</v>
      </c>
      <c r="GG221" s="207"/>
      <c r="GH221" s="207"/>
      <c r="GI221" s="207"/>
      <c r="GJ221" s="207"/>
      <c r="GK221" s="207"/>
      <c r="GL221" s="207"/>
      <c r="GM221" s="207"/>
      <c r="GN221" s="207"/>
      <c r="GO221" s="207"/>
      <c r="GP221" s="207"/>
      <c r="GQ221" s="207"/>
      <c r="GR221" s="207"/>
      <c r="GS221" s="207"/>
      <c r="GT221" s="207"/>
      <c r="GU221" s="207"/>
      <c r="GV221" s="207"/>
      <c r="GW221" s="207"/>
      <c r="GX221" s="207" t="s">
        <v>918</v>
      </c>
      <c r="GY221" s="207">
        <v>0</v>
      </c>
      <c r="GZ221" s="207" t="s">
        <v>918</v>
      </c>
      <c r="HA221" s="207">
        <v>0</v>
      </c>
      <c r="HB221" s="207">
        <v>0</v>
      </c>
      <c r="HC221" s="207">
        <v>1</v>
      </c>
      <c r="HD221" s="207">
        <f t="shared" si="117"/>
        <v>11000</v>
      </c>
      <c r="HE221" s="207">
        <v>7</v>
      </c>
      <c r="HF221" s="207"/>
      <c r="HG221" s="207"/>
      <c r="HH221" s="207">
        <f>(HZ221+1)*200*HE221</f>
        <v>7000</v>
      </c>
      <c r="HI221" s="209">
        <v>2.73</v>
      </c>
      <c r="HJ221" s="209">
        <f t="shared" si="108"/>
        <v>19110</v>
      </c>
      <c r="HK221" s="207">
        <v>2</v>
      </c>
      <c r="HL221" s="207"/>
      <c r="HM221" s="207">
        <f>(HZ221+1)*200*HK221</f>
        <v>2000</v>
      </c>
      <c r="HN221" s="209">
        <v>2.73</v>
      </c>
      <c r="HO221" s="209">
        <f t="shared" si="109"/>
        <v>5460</v>
      </c>
      <c r="HP221" s="207">
        <v>1</v>
      </c>
      <c r="HQ221" s="207"/>
      <c r="HR221" s="207">
        <f>(HZ221+1)*200*HP221</f>
        <v>1000</v>
      </c>
      <c r="HS221" s="209">
        <v>2.73</v>
      </c>
      <c r="HT221" s="209">
        <f t="shared" si="110"/>
        <v>2730</v>
      </c>
      <c r="HU221" s="207">
        <v>1</v>
      </c>
      <c r="HV221" s="207"/>
      <c r="HW221" s="207">
        <f>(HZ221+1)*200*HU221</f>
        <v>1000</v>
      </c>
      <c r="HX221" s="209">
        <v>2.73</v>
      </c>
      <c r="HY221" s="209">
        <f t="shared" si="111"/>
        <v>2730</v>
      </c>
      <c r="HZ221" s="207">
        <v>4</v>
      </c>
      <c r="IA221" s="209">
        <v>3890.25</v>
      </c>
      <c r="IB221" s="209">
        <f t="shared" si="112"/>
        <v>15561</v>
      </c>
      <c r="IC221" s="169"/>
      <c r="ID221" s="169"/>
      <c r="IE221" s="169"/>
      <c r="IF221" s="169"/>
      <c r="IG221" s="165"/>
      <c r="IH221" s="165">
        <v>0</v>
      </c>
      <c r="II221" s="235">
        <f t="shared" si="92"/>
        <v>1</v>
      </c>
      <c r="IJ221" s="235">
        <f t="shared" si="93"/>
        <v>4</v>
      </c>
      <c r="IK221" s="235">
        <f t="shared" si="94"/>
        <v>5</v>
      </c>
      <c r="IL221" s="210"/>
      <c r="IM221" s="211">
        <f t="shared" si="113"/>
        <v>6406.6399999999994</v>
      </c>
      <c r="IN221" s="209">
        <v>7500</v>
      </c>
      <c r="IO221" s="212">
        <f t="shared" si="114"/>
        <v>1</v>
      </c>
      <c r="IP221" s="209">
        <f t="shared" si="115"/>
        <v>45591</v>
      </c>
      <c r="IQ221" s="209">
        <v>10000</v>
      </c>
      <c r="IR221" s="212">
        <f t="shared" si="116"/>
        <v>5</v>
      </c>
      <c r="IS221" s="213" t="s">
        <v>5830</v>
      </c>
      <c r="IT221" s="291"/>
      <c r="IV221" s="66" t="s">
        <v>5899</v>
      </c>
      <c r="IW221" s="66" t="s">
        <v>5900</v>
      </c>
    </row>
    <row r="222" spans="1:257" x14ac:dyDescent="0.4">
      <c r="A222" s="158">
        <f t="shared" si="87"/>
        <v>66</v>
      </c>
      <c r="B222" s="156" t="s">
        <v>35</v>
      </c>
      <c r="C222" s="156">
        <v>335</v>
      </c>
      <c r="D222" s="156">
        <v>74433</v>
      </c>
      <c r="E222" s="156">
        <v>18576</v>
      </c>
      <c r="F222" s="222" t="s">
        <v>5901</v>
      </c>
      <c r="G222" s="251">
        <v>9</v>
      </c>
      <c r="H222" s="156"/>
      <c r="I222" s="156" t="s">
        <v>2978</v>
      </c>
      <c r="J222" s="158" t="s">
        <v>2979</v>
      </c>
      <c r="K222" s="158"/>
      <c r="L222" s="237" t="s">
        <v>2981</v>
      </c>
      <c r="M222" s="158"/>
      <c r="N222" s="205">
        <v>62</v>
      </c>
      <c r="O222" s="237">
        <v>82</v>
      </c>
      <c r="P222" s="203" t="s">
        <v>5902</v>
      </c>
      <c r="Q222" s="237">
        <v>86</v>
      </c>
      <c r="R222" s="237"/>
      <c r="S222" s="237"/>
      <c r="T222" s="237"/>
      <c r="U222" s="237"/>
      <c r="V222" s="367"/>
      <c r="W222" s="366"/>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c r="AS222" s="237"/>
      <c r="AT222" s="158" t="s">
        <v>5424</v>
      </c>
      <c r="AU222" s="205">
        <v>62</v>
      </c>
      <c r="AV222" s="205">
        <v>20</v>
      </c>
      <c r="AW222" s="205">
        <f t="shared" si="99"/>
        <v>82</v>
      </c>
      <c r="AX222" s="205" t="s">
        <v>5902</v>
      </c>
      <c r="AY222" s="226">
        <v>62</v>
      </c>
      <c r="AZ222" s="205">
        <v>24</v>
      </c>
      <c r="BA222" s="205">
        <f t="shared" si="100"/>
        <v>86</v>
      </c>
      <c r="BB222" s="205"/>
      <c r="BC222" s="207">
        <v>1.0000000000000001E-17</v>
      </c>
      <c r="BD222" s="207">
        <v>9.9999999999999997E-29</v>
      </c>
      <c r="BE222" s="207">
        <v>1.0000000000000001E-30</v>
      </c>
      <c r="BF222" s="207"/>
      <c r="BG222" s="207"/>
      <c r="BH222" s="207"/>
      <c r="BI222" s="207"/>
      <c r="BJ222" s="207"/>
      <c r="BK222" s="207"/>
      <c r="BL222" s="208">
        <v>0</v>
      </c>
      <c r="BM222" s="209">
        <v>249.45</v>
      </c>
      <c r="BN222" s="209">
        <f t="shared" si="101"/>
        <v>0</v>
      </c>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v>0</v>
      </c>
      <c r="CL222" s="209">
        <v>477.3</v>
      </c>
      <c r="CM222" s="209">
        <f t="shared" si="102"/>
        <v>0</v>
      </c>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v>0</v>
      </c>
      <c r="DK222" s="209">
        <v>120.88</v>
      </c>
      <c r="DL222" s="209">
        <f t="shared" si="103"/>
        <v>0</v>
      </c>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v>0</v>
      </c>
      <c r="EJ222" s="209">
        <v>191.55</v>
      </c>
      <c r="EK222" s="209">
        <f t="shared" si="104"/>
        <v>0</v>
      </c>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v>0</v>
      </c>
      <c r="FI222" s="209">
        <v>32.1</v>
      </c>
      <c r="FJ222" s="209">
        <f t="shared" si="105"/>
        <v>0</v>
      </c>
      <c r="FK222" s="207"/>
      <c r="FL222" s="207"/>
      <c r="FM222" s="207"/>
      <c r="FN222" s="207"/>
      <c r="FO222" s="207"/>
      <c r="FP222" s="207"/>
      <c r="FQ222" s="207"/>
      <c r="FR222" s="207"/>
      <c r="FS222" s="207">
        <v>0</v>
      </c>
      <c r="FT222" s="209">
        <v>25.68</v>
      </c>
      <c r="FU222" s="209">
        <f t="shared" si="106"/>
        <v>0</v>
      </c>
      <c r="FV222" s="207"/>
      <c r="FW222" s="207"/>
      <c r="FX222" s="207"/>
      <c r="FY222" s="207"/>
      <c r="FZ222" s="207"/>
      <c r="GA222" s="207"/>
      <c r="GB222" s="207"/>
      <c r="GC222" s="207"/>
      <c r="GD222" s="207">
        <v>0</v>
      </c>
      <c r="GE222" s="209">
        <v>56.12</v>
      </c>
      <c r="GF222" s="209">
        <f t="shared" si="107"/>
        <v>0</v>
      </c>
      <c r="GG222" s="207"/>
      <c r="GH222" s="207"/>
      <c r="GI222" s="207"/>
      <c r="GJ222" s="207"/>
      <c r="GK222" s="207"/>
      <c r="GL222" s="207"/>
      <c r="GM222" s="207"/>
      <c r="GN222" s="207"/>
      <c r="GO222" s="207"/>
      <c r="GP222" s="207"/>
      <c r="GQ222" s="207"/>
      <c r="GR222" s="207"/>
      <c r="GS222" s="207"/>
      <c r="GT222" s="207"/>
      <c r="GU222" s="207"/>
      <c r="GV222" s="207"/>
      <c r="GW222" s="207"/>
      <c r="GX222" s="207" t="s">
        <v>918</v>
      </c>
      <c r="GY222" s="207">
        <v>0</v>
      </c>
      <c r="GZ222" s="207" t="s">
        <v>918</v>
      </c>
      <c r="HA222" s="207">
        <v>0</v>
      </c>
      <c r="HB222" s="207"/>
      <c r="HC222" s="207">
        <v>0</v>
      </c>
      <c r="HD222" s="207">
        <f t="shared" si="117"/>
        <v>0</v>
      </c>
      <c r="HE222" s="207">
        <v>0</v>
      </c>
      <c r="HF222" s="207"/>
      <c r="HG222" s="207"/>
      <c r="HH222" s="207">
        <f>HE222*((HZ222+1)*200)</f>
        <v>0</v>
      </c>
      <c r="HI222" s="209">
        <v>2.73</v>
      </c>
      <c r="HJ222" s="209">
        <f t="shared" si="108"/>
        <v>0</v>
      </c>
      <c r="HK222" s="207">
        <v>0</v>
      </c>
      <c r="HL222" s="207"/>
      <c r="HM222" s="207">
        <f>HK222*((HZ222+1)*200)</f>
        <v>0</v>
      </c>
      <c r="HN222" s="209">
        <v>2.73</v>
      </c>
      <c r="HO222" s="209">
        <f t="shared" si="109"/>
        <v>0</v>
      </c>
      <c r="HP222" s="207">
        <v>0</v>
      </c>
      <c r="HQ222" s="207"/>
      <c r="HR222" s="207">
        <f>HP222*((HZ222+1)*200)</f>
        <v>0</v>
      </c>
      <c r="HS222" s="209">
        <v>2.73</v>
      </c>
      <c r="HT222" s="209">
        <f t="shared" si="110"/>
        <v>0</v>
      </c>
      <c r="HU222" s="207">
        <v>0</v>
      </c>
      <c r="HV222" s="207"/>
      <c r="HW222" s="207">
        <f>HU222*((HZ222+1)*200)</f>
        <v>0</v>
      </c>
      <c r="HX222" s="209">
        <v>2.73</v>
      </c>
      <c r="HY222" s="209">
        <f t="shared" si="111"/>
        <v>0</v>
      </c>
      <c r="HZ222" s="207">
        <v>0</v>
      </c>
      <c r="IA222" s="209">
        <v>3890.25</v>
      </c>
      <c r="IB222" s="209">
        <f t="shared" si="112"/>
        <v>0</v>
      </c>
      <c r="IC222" s="169">
        <v>60</v>
      </c>
      <c r="ID222" s="169"/>
      <c r="IE222" s="169"/>
      <c r="IF222" s="169"/>
      <c r="IG222" s="165"/>
      <c r="IH222" s="165"/>
      <c r="II222" s="234">
        <f t="shared" si="92"/>
        <v>0</v>
      </c>
      <c r="IJ222" s="234">
        <f t="shared" si="93"/>
        <v>0</v>
      </c>
      <c r="IK222" s="234">
        <f t="shared" si="94"/>
        <v>0</v>
      </c>
      <c r="IL222" s="210"/>
      <c r="IM222" s="211">
        <f t="shared" si="113"/>
        <v>0</v>
      </c>
      <c r="IN222" s="209">
        <v>7500</v>
      </c>
      <c r="IO222" s="212">
        <f t="shared" si="114"/>
        <v>0</v>
      </c>
      <c r="IP222" s="209">
        <f t="shared" si="115"/>
        <v>0</v>
      </c>
      <c r="IQ222" s="209">
        <v>10000</v>
      </c>
      <c r="IR222" s="212">
        <f t="shared" si="116"/>
        <v>0</v>
      </c>
      <c r="IS222" s="213" t="s">
        <v>5903</v>
      </c>
      <c r="IT222" s="291"/>
      <c r="IV222" s="66">
        <v>12710</v>
      </c>
      <c r="IW222" s="66" t="s">
        <v>5904</v>
      </c>
    </row>
    <row r="223" spans="1:257" x14ac:dyDescent="0.4">
      <c r="A223" s="158">
        <f t="shared" ref="A223:A286" si="118">+A222+1</f>
        <v>67</v>
      </c>
      <c r="B223" s="156" t="s">
        <v>35</v>
      </c>
      <c r="C223" s="156">
        <v>65</v>
      </c>
      <c r="D223" s="251">
        <v>85234</v>
      </c>
      <c r="E223" s="374">
        <v>25418</v>
      </c>
      <c r="F223" s="203" t="s">
        <v>5905</v>
      </c>
      <c r="G223" s="251">
        <v>2</v>
      </c>
      <c r="H223" s="156"/>
      <c r="I223" s="156" t="s">
        <v>582</v>
      </c>
      <c r="J223" s="158" t="s">
        <v>650</v>
      </c>
      <c r="K223" s="158"/>
      <c r="L223" s="158" t="s">
        <v>652</v>
      </c>
      <c r="M223" s="158"/>
      <c r="N223" s="205">
        <v>51</v>
      </c>
      <c r="O223" s="158">
        <v>71</v>
      </c>
      <c r="P223" s="203" t="s">
        <v>5706</v>
      </c>
      <c r="Q223" s="158">
        <v>64</v>
      </c>
      <c r="R223" s="158"/>
      <c r="S223" s="158"/>
      <c r="T223" s="158"/>
      <c r="U223" s="158"/>
      <c r="V223" s="367"/>
      <c r="W223" s="366"/>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t="s">
        <v>5615</v>
      </c>
      <c r="AU223" s="205">
        <v>51</v>
      </c>
      <c r="AV223" s="205">
        <v>20</v>
      </c>
      <c r="AW223" s="205">
        <f t="shared" si="99"/>
        <v>71</v>
      </c>
      <c r="AX223" s="205" t="s">
        <v>5706</v>
      </c>
      <c r="AY223" s="226">
        <v>40</v>
      </c>
      <c r="AZ223" s="205">
        <v>24</v>
      </c>
      <c r="BA223" s="205">
        <f t="shared" si="100"/>
        <v>64</v>
      </c>
      <c r="BB223" s="205"/>
      <c r="BC223" s="207">
        <v>1.0000000000000001E-17</v>
      </c>
      <c r="BD223" s="207">
        <v>9.9999999999999997E-29</v>
      </c>
      <c r="BE223" s="207">
        <v>1.0000000000000001E-30</v>
      </c>
      <c r="BF223" s="207">
        <v>6</v>
      </c>
      <c r="BG223" s="207">
        <v>1.0000000000000001E-17</v>
      </c>
      <c r="BH223" s="207">
        <v>1</v>
      </c>
      <c r="BI223" s="207"/>
      <c r="BJ223" s="207"/>
      <c r="BK223" s="207" t="s">
        <v>5769</v>
      </c>
      <c r="BL223" s="208">
        <f>AW223</f>
        <v>71</v>
      </c>
      <c r="BM223" s="209">
        <v>249.45</v>
      </c>
      <c r="BN223" s="209">
        <f t="shared" si="101"/>
        <v>17710.95</v>
      </c>
      <c r="BO223" s="207"/>
      <c r="BP223" s="207"/>
      <c r="BQ223" s="207"/>
      <c r="BR223" s="207"/>
      <c r="BS223" s="207"/>
      <c r="BT223" s="207"/>
      <c r="BU223" s="207"/>
      <c r="BV223" s="207"/>
      <c r="BW223" s="207"/>
      <c r="BX223" s="207"/>
      <c r="BY223" s="207"/>
      <c r="BZ223" s="207"/>
      <c r="CA223" s="207"/>
      <c r="CB223" s="207">
        <f>+BL223</f>
        <v>71</v>
      </c>
      <c r="CC223" s="207"/>
      <c r="CD223" s="207"/>
      <c r="CE223" s="207"/>
      <c r="CF223" s="207">
        <v>1.0000000000000001E-17</v>
      </c>
      <c r="CG223" s="207"/>
      <c r="CH223" s="207"/>
      <c r="CI223" s="207"/>
      <c r="CJ223" s="207"/>
      <c r="CK223" s="207">
        <v>0</v>
      </c>
      <c r="CL223" s="209">
        <v>477.3</v>
      </c>
      <c r="CM223" s="209">
        <f t="shared" si="102"/>
        <v>0</v>
      </c>
      <c r="CN223" s="207"/>
      <c r="CO223" s="207"/>
      <c r="CP223" s="207"/>
      <c r="CQ223" s="207"/>
      <c r="CR223" s="207"/>
      <c r="CS223" s="207"/>
      <c r="CT223" s="207"/>
      <c r="CU223" s="207"/>
      <c r="CV223" s="207"/>
      <c r="CW223" s="207"/>
      <c r="CX223" s="207"/>
      <c r="CY223" s="207"/>
      <c r="CZ223" s="207"/>
      <c r="DA223" s="207"/>
      <c r="DB223" s="207"/>
      <c r="DC223" s="207"/>
      <c r="DD223" s="207"/>
      <c r="DE223" s="207">
        <v>1</v>
      </c>
      <c r="DF223" s="207">
        <v>1</v>
      </c>
      <c r="DG223" s="207"/>
      <c r="DH223" s="207"/>
      <c r="DI223" s="207" t="s">
        <v>5551</v>
      </c>
      <c r="DJ223" s="207">
        <f>AW223</f>
        <v>71</v>
      </c>
      <c r="DK223" s="209">
        <v>120.88</v>
      </c>
      <c r="DL223" s="209">
        <f t="shared" si="103"/>
        <v>8582.48</v>
      </c>
      <c r="DM223" s="207"/>
      <c r="DN223" s="207"/>
      <c r="DO223" s="207"/>
      <c r="DP223" s="207"/>
      <c r="DQ223" s="207"/>
      <c r="DR223" s="207"/>
      <c r="DS223" s="207"/>
      <c r="DT223" s="207"/>
      <c r="DU223" s="207"/>
      <c r="DV223" s="207"/>
      <c r="DW223" s="207"/>
      <c r="DX223" s="207"/>
      <c r="DY223" s="207"/>
      <c r="DZ223" s="207">
        <f t="shared" ref="DZ223:DZ229" si="119">+DJ223</f>
        <v>71</v>
      </c>
      <c r="EA223" s="207"/>
      <c r="EB223" s="207"/>
      <c r="EC223" s="207"/>
      <c r="ED223" s="207">
        <v>1</v>
      </c>
      <c r="EE223" s="207">
        <v>1</v>
      </c>
      <c r="EF223" s="207"/>
      <c r="EG223" s="207"/>
      <c r="EH223" s="207" t="s">
        <v>5821</v>
      </c>
      <c r="EI223" s="207">
        <f>AW223</f>
        <v>71</v>
      </c>
      <c r="EJ223" s="209">
        <v>191.55</v>
      </c>
      <c r="EK223" s="209">
        <f t="shared" si="104"/>
        <v>13600.050000000001</v>
      </c>
      <c r="EL223" s="207"/>
      <c r="EM223" s="207"/>
      <c r="EN223" s="207"/>
      <c r="EO223" s="207"/>
      <c r="EP223" s="207"/>
      <c r="EQ223" s="207"/>
      <c r="ER223" s="207"/>
      <c r="ES223" s="207"/>
      <c r="ET223" s="207"/>
      <c r="EU223" s="207"/>
      <c r="EV223" s="207"/>
      <c r="EW223" s="207"/>
      <c r="EX223" s="207" t="s">
        <v>4980</v>
      </c>
      <c r="EY223" s="207">
        <v>71</v>
      </c>
      <c r="EZ223" s="207"/>
      <c r="FA223" s="207"/>
      <c r="FB223" s="207"/>
      <c r="FC223" s="207">
        <v>1.0000000000000001E-17</v>
      </c>
      <c r="FD223" s="207"/>
      <c r="FE223" s="207"/>
      <c r="FF223" s="207"/>
      <c r="FG223" s="207"/>
      <c r="FH223" s="207">
        <v>0</v>
      </c>
      <c r="FI223" s="209">
        <v>32.1</v>
      </c>
      <c r="FJ223" s="209">
        <f t="shared" si="105"/>
        <v>0</v>
      </c>
      <c r="FK223" s="207"/>
      <c r="FL223" s="207"/>
      <c r="FM223" s="207"/>
      <c r="FN223" s="207">
        <v>1.0000000000000001E-17</v>
      </c>
      <c r="FO223" s="207"/>
      <c r="FP223" s="207"/>
      <c r="FQ223" s="207"/>
      <c r="FR223" s="207"/>
      <c r="FS223" s="207">
        <v>0</v>
      </c>
      <c r="FT223" s="209">
        <v>25.68</v>
      </c>
      <c r="FU223" s="209">
        <f t="shared" si="106"/>
        <v>0</v>
      </c>
      <c r="FV223" s="207"/>
      <c r="FW223" s="207"/>
      <c r="FX223" s="207"/>
      <c r="FY223" s="207">
        <v>1.0000000000000001E-17</v>
      </c>
      <c r="FZ223" s="207"/>
      <c r="GA223" s="207"/>
      <c r="GB223" s="207"/>
      <c r="GC223" s="207"/>
      <c r="GD223" s="207">
        <v>0</v>
      </c>
      <c r="GE223" s="209">
        <v>56.12</v>
      </c>
      <c r="GF223" s="209">
        <f t="shared" si="107"/>
        <v>0</v>
      </c>
      <c r="GG223" s="207"/>
      <c r="GH223" s="207"/>
      <c r="GI223" s="207"/>
      <c r="GJ223" s="207"/>
      <c r="GK223" s="207"/>
      <c r="GL223" s="207"/>
      <c r="GM223" s="207"/>
      <c r="GN223" s="207"/>
      <c r="GO223" s="207"/>
      <c r="GP223" s="207"/>
      <c r="GQ223" s="207"/>
      <c r="GR223" s="207"/>
      <c r="GS223" s="207"/>
      <c r="GT223" s="207"/>
      <c r="GU223" s="207"/>
      <c r="GV223" s="207"/>
      <c r="GW223" s="207"/>
      <c r="GX223" s="207" t="s">
        <v>918</v>
      </c>
      <c r="GY223" s="207">
        <v>0</v>
      </c>
      <c r="GZ223" s="207" t="s">
        <v>918</v>
      </c>
      <c r="HA223" s="207">
        <v>0</v>
      </c>
      <c r="HB223" s="207">
        <v>0</v>
      </c>
      <c r="HC223" s="207">
        <v>1</v>
      </c>
      <c r="HD223" s="207">
        <f t="shared" si="117"/>
        <v>8000</v>
      </c>
      <c r="HE223" s="207">
        <v>4</v>
      </c>
      <c r="HF223" s="207"/>
      <c r="HG223" s="207"/>
      <c r="HH223" s="207">
        <f t="shared" ref="HH223:HH229" si="120">(HZ223+1)*200*HE223</f>
        <v>3200</v>
      </c>
      <c r="HI223" s="209">
        <v>2.73</v>
      </c>
      <c r="HJ223" s="209">
        <f t="shared" si="108"/>
        <v>8736</v>
      </c>
      <c r="HK223" s="207">
        <v>1</v>
      </c>
      <c r="HL223" s="207"/>
      <c r="HM223" s="207">
        <f t="shared" ref="HM223:HM229" si="121">(HZ223+1)*200*HK223</f>
        <v>800</v>
      </c>
      <c r="HN223" s="209">
        <v>2.73</v>
      </c>
      <c r="HO223" s="209">
        <f t="shared" si="109"/>
        <v>2184</v>
      </c>
      <c r="HP223" s="207">
        <v>2</v>
      </c>
      <c r="HQ223" s="207"/>
      <c r="HR223" s="207">
        <f t="shared" ref="HR223:HR229" si="122">(HZ223+1)*200*HP223</f>
        <v>1600</v>
      </c>
      <c r="HS223" s="209">
        <v>2.73</v>
      </c>
      <c r="HT223" s="209">
        <f t="shared" si="110"/>
        <v>4368</v>
      </c>
      <c r="HU223" s="207">
        <v>3</v>
      </c>
      <c r="HV223" s="207"/>
      <c r="HW223" s="207">
        <f t="shared" ref="HW223:HW229" si="123">(HZ223+1)*200*HU223</f>
        <v>2400</v>
      </c>
      <c r="HX223" s="209">
        <v>2.73</v>
      </c>
      <c r="HY223" s="209">
        <f t="shared" si="111"/>
        <v>6552</v>
      </c>
      <c r="HZ223" s="207">
        <v>3</v>
      </c>
      <c r="IA223" s="209">
        <v>3890.25</v>
      </c>
      <c r="IB223" s="209">
        <f t="shared" si="112"/>
        <v>11670.75</v>
      </c>
      <c r="IC223" s="169"/>
      <c r="ID223" s="169"/>
      <c r="IE223" s="169"/>
      <c r="IF223" s="169"/>
      <c r="IG223" s="165"/>
      <c r="IH223" s="165"/>
      <c r="II223" s="235">
        <f t="shared" ref="II223:II286" si="124">SUM(FZ223,FO223,FD223,EE223,DF223,CG223,BH223,GY223)</f>
        <v>3</v>
      </c>
      <c r="IJ223" s="235">
        <f t="shared" ref="IJ223:IJ286" si="125">HZ223</f>
        <v>3</v>
      </c>
      <c r="IK223" s="235">
        <f t="shared" ref="IK223:IK286" si="126">SUM(II223:IJ223)</f>
        <v>6</v>
      </c>
      <c r="IL223" s="210"/>
      <c r="IM223" s="211">
        <f t="shared" si="113"/>
        <v>39893.480000000003</v>
      </c>
      <c r="IN223" s="209">
        <v>7500</v>
      </c>
      <c r="IO223" s="212">
        <f t="shared" si="114"/>
        <v>6</v>
      </c>
      <c r="IP223" s="209">
        <f t="shared" si="115"/>
        <v>33510.75</v>
      </c>
      <c r="IQ223" s="209">
        <v>10000</v>
      </c>
      <c r="IR223" s="212">
        <f t="shared" si="116"/>
        <v>4</v>
      </c>
      <c r="IS223" s="213" t="s">
        <v>5906</v>
      </c>
      <c r="IT223" s="291"/>
      <c r="IV223" s="66" t="s">
        <v>5907</v>
      </c>
      <c r="IW223" s="66" t="s">
        <v>5908</v>
      </c>
    </row>
    <row r="224" spans="1:257" x14ac:dyDescent="0.4">
      <c r="A224" s="158">
        <f t="shared" si="118"/>
        <v>68</v>
      </c>
      <c r="B224" s="156" t="s">
        <v>35</v>
      </c>
      <c r="C224" s="156">
        <v>66</v>
      </c>
      <c r="D224" s="251">
        <v>4336</v>
      </c>
      <c r="E224" s="374">
        <v>25420</v>
      </c>
      <c r="F224" s="203" t="s">
        <v>5909</v>
      </c>
      <c r="G224" s="251">
        <v>2</v>
      </c>
      <c r="H224" s="156"/>
      <c r="I224" s="156" t="s">
        <v>582</v>
      </c>
      <c r="J224" s="158" t="s">
        <v>660</v>
      </c>
      <c r="K224" s="158"/>
      <c r="L224" s="158" t="s">
        <v>652</v>
      </c>
      <c r="M224" s="158"/>
      <c r="N224" s="205">
        <v>51</v>
      </c>
      <c r="O224" s="158">
        <v>71</v>
      </c>
      <c r="P224" s="203" t="s">
        <v>5910</v>
      </c>
      <c r="Q224" s="158">
        <v>64</v>
      </c>
      <c r="R224" s="158"/>
      <c r="S224" s="158"/>
      <c r="T224" s="158"/>
      <c r="U224" s="158"/>
      <c r="V224" s="367"/>
      <c r="W224" s="366"/>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t="s">
        <v>5364</v>
      </c>
      <c r="AU224" s="205">
        <v>51</v>
      </c>
      <c r="AV224" s="205">
        <v>20</v>
      </c>
      <c r="AW224" s="205">
        <f t="shared" si="99"/>
        <v>71</v>
      </c>
      <c r="AX224" s="205" t="s">
        <v>5910</v>
      </c>
      <c r="AY224" s="226">
        <v>40</v>
      </c>
      <c r="AZ224" s="205">
        <v>24</v>
      </c>
      <c r="BA224" s="205">
        <f t="shared" si="100"/>
        <v>64</v>
      </c>
      <c r="BB224" s="205"/>
      <c r="BC224" s="207">
        <v>1.0000000000000001E-17</v>
      </c>
      <c r="BD224" s="207">
        <v>9.9999999999999997E-29</v>
      </c>
      <c r="BE224" s="207">
        <v>1.0000000000000001E-30</v>
      </c>
      <c r="BF224" s="207">
        <v>4</v>
      </c>
      <c r="BG224" s="207">
        <v>1.0000000000000001E-17</v>
      </c>
      <c r="BH224" s="207"/>
      <c r="BI224" s="207"/>
      <c r="BJ224" s="207"/>
      <c r="BK224" s="207"/>
      <c r="BL224" s="208">
        <v>0</v>
      </c>
      <c r="BM224" s="209">
        <v>249.45</v>
      </c>
      <c r="BN224" s="209">
        <f t="shared" si="101"/>
        <v>0</v>
      </c>
      <c r="BO224" s="207"/>
      <c r="BP224" s="207"/>
      <c r="BQ224" s="207"/>
      <c r="BR224" s="207"/>
      <c r="BS224" s="207"/>
      <c r="BT224" s="207"/>
      <c r="BU224" s="207"/>
      <c r="BV224" s="207"/>
      <c r="BW224" s="207"/>
      <c r="BX224" s="207"/>
      <c r="BY224" s="207"/>
      <c r="BZ224" s="207"/>
      <c r="CA224" s="207"/>
      <c r="CB224" s="207"/>
      <c r="CC224" s="207"/>
      <c r="CD224" s="207"/>
      <c r="CE224" s="207"/>
      <c r="CF224" s="207">
        <v>1.0000000000000001E-17</v>
      </c>
      <c r="CG224" s="207">
        <v>1</v>
      </c>
      <c r="CH224" s="207"/>
      <c r="CI224" s="207"/>
      <c r="CJ224" s="207" t="s">
        <v>5911</v>
      </c>
      <c r="CK224" s="207">
        <f>AW224</f>
        <v>71</v>
      </c>
      <c r="CL224" s="209">
        <v>477.3</v>
      </c>
      <c r="CM224" s="209">
        <f t="shared" si="102"/>
        <v>33888.300000000003</v>
      </c>
      <c r="CN224" s="207"/>
      <c r="CO224" s="207"/>
      <c r="CP224" s="207"/>
      <c r="CQ224" s="207"/>
      <c r="CR224" s="207"/>
      <c r="CS224" s="207"/>
      <c r="CT224" s="207"/>
      <c r="CU224" s="207"/>
      <c r="CV224" s="207"/>
      <c r="CW224" s="207"/>
      <c r="CX224" s="207"/>
      <c r="CY224" s="207"/>
      <c r="CZ224" s="207"/>
      <c r="DA224" s="207">
        <f>+CK224</f>
        <v>71</v>
      </c>
      <c r="DB224" s="207"/>
      <c r="DC224" s="207"/>
      <c r="DD224" s="207"/>
      <c r="DE224" s="207">
        <v>1.0000000000000001E-17</v>
      </c>
      <c r="DF224" s="207">
        <v>1</v>
      </c>
      <c r="DG224" s="207"/>
      <c r="DH224" s="207"/>
      <c r="DI224" s="207" t="s">
        <v>5912</v>
      </c>
      <c r="DJ224" s="207">
        <f>BA224</f>
        <v>64</v>
      </c>
      <c r="DK224" s="209">
        <v>120.88</v>
      </c>
      <c r="DL224" s="209">
        <f t="shared" si="103"/>
        <v>7736.32</v>
      </c>
      <c r="DM224" s="207"/>
      <c r="DN224" s="207"/>
      <c r="DO224" s="207"/>
      <c r="DP224" s="207"/>
      <c r="DQ224" s="207"/>
      <c r="DR224" s="207"/>
      <c r="DS224" s="207"/>
      <c r="DT224" s="207"/>
      <c r="DU224" s="207"/>
      <c r="DV224" s="207"/>
      <c r="DW224" s="207"/>
      <c r="DX224" s="207"/>
      <c r="DY224" s="207"/>
      <c r="DZ224" s="207">
        <f t="shared" si="119"/>
        <v>64</v>
      </c>
      <c r="EA224" s="207"/>
      <c r="EB224" s="207"/>
      <c r="EC224" s="207"/>
      <c r="ED224" s="207">
        <v>1.0000000000000001E-17</v>
      </c>
      <c r="EE224" s="207"/>
      <c r="EF224" s="207"/>
      <c r="EG224" s="207"/>
      <c r="EH224" s="207"/>
      <c r="EI224" s="207">
        <v>0</v>
      </c>
      <c r="EJ224" s="209">
        <v>191.55</v>
      </c>
      <c r="EK224" s="209">
        <f t="shared" si="104"/>
        <v>0</v>
      </c>
      <c r="EL224" s="207"/>
      <c r="EM224" s="207"/>
      <c r="EN224" s="207"/>
      <c r="EO224" s="207"/>
      <c r="EP224" s="207"/>
      <c r="EQ224" s="207"/>
      <c r="ER224" s="207"/>
      <c r="ES224" s="207"/>
      <c r="ET224" s="207"/>
      <c r="EU224" s="207"/>
      <c r="EV224" s="207"/>
      <c r="EW224" s="207"/>
      <c r="EX224" s="207"/>
      <c r="EY224" s="207"/>
      <c r="EZ224" s="207"/>
      <c r="FA224" s="207"/>
      <c r="FB224" s="207"/>
      <c r="FC224" s="207">
        <v>1.0000000000000001E-17</v>
      </c>
      <c r="FD224" s="207"/>
      <c r="FE224" s="207"/>
      <c r="FF224" s="207"/>
      <c r="FG224" s="207"/>
      <c r="FH224" s="207">
        <v>0</v>
      </c>
      <c r="FI224" s="209">
        <v>32.1</v>
      </c>
      <c r="FJ224" s="209">
        <f t="shared" si="105"/>
        <v>0</v>
      </c>
      <c r="FK224" s="207"/>
      <c r="FL224" s="207"/>
      <c r="FM224" s="207"/>
      <c r="FN224" s="207">
        <v>1.0000000000000001E-17</v>
      </c>
      <c r="FO224" s="207"/>
      <c r="FP224" s="207"/>
      <c r="FQ224" s="207"/>
      <c r="FR224" s="207"/>
      <c r="FS224" s="207">
        <v>0</v>
      </c>
      <c r="FT224" s="209">
        <v>25.68</v>
      </c>
      <c r="FU224" s="209">
        <f t="shared" si="106"/>
        <v>0</v>
      </c>
      <c r="FV224" s="207"/>
      <c r="FW224" s="207"/>
      <c r="FX224" s="207"/>
      <c r="FY224" s="207">
        <v>1.0000000000000001E-17</v>
      </c>
      <c r="FZ224" s="207"/>
      <c r="GA224" s="207"/>
      <c r="GB224" s="207"/>
      <c r="GC224" s="207"/>
      <c r="GD224" s="207">
        <v>0</v>
      </c>
      <c r="GE224" s="209">
        <v>56.12</v>
      </c>
      <c r="GF224" s="209">
        <f t="shared" si="107"/>
        <v>0</v>
      </c>
      <c r="GG224" s="207"/>
      <c r="GH224" s="207"/>
      <c r="GI224" s="207"/>
      <c r="GJ224" s="207"/>
      <c r="GK224" s="207"/>
      <c r="GL224" s="207"/>
      <c r="GM224" s="207"/>
      <c r="GN224" s="207"/>
      <c r="GO224" s="207"/>
      <c r="GP224" s="207"/>
      <c r="GQ224" s="207"/>
      <c r="GR224" s="207"/>
      <c r="GS224" s="207"/>
      <c r="GT224" s="207"/>
      <c r="GU224" s="207"/>
      <c r="GV224" s="207"/>
      <c r="GW224" s="207"/>
      <c r="GX224" s="207" t="s">
        <v>918</v>
      </c>
      <c r="GY224" s="207">
        <v>0</v>
      </c>
      <c r="GZ224" s="207" t="s">
        <v>918</v>
      </c>
      <c r="HA224" s="207">
        <v>0</v>
      </c>
      <c r="HB224" s="207">
        <v>0</v>
      </c>
      <c r="HC224" s="207">
        <v>1</v>
      </c>
      <c r="HD224" s="207">
        <f t="shared" si="117"/>
        <v>8000</v>
      </c>
      <c r="HE224" s="207">
        <v>4</v>
      </c>
      <c r="HF224" s="207"/>
      <c r="HG224" s="207"/>
      <c r="HH224" s="207">
        <f t="shared" si="120"/>
        <v>3200</v>
      </c>
      <c r="HI224" s="209">
        <v>2.73</v>
      </c>
      <c r="HJ224" s="209">
        <f t="shared" si="108"/>
        <v>8736</v>
      </c>
      <c r="HK224" s="207">
        <v>2</v>
      </c>
      <c r="HL224" s="207"/>
      <c r="HM224" s="207">
        <f t="shared" si="121"/>
        <v>1600</v>
      </c>
      <c r="HN224" s="209">
        <v>2.73</v>
      </c>
      <c r="HO224" s="209">
        <f t="shared" si="109"/>
        <v>4368</v>
      </c>
      <c r="HP224" s="207">
        <v>4</v>
      </c>
      <c r="HQ224" s="207"/>
      <c r="HR224" s="207">
        <f t="shared" si="122"/>
        <v>3200</v>
      </c>
      <c r="HS224" s="209">
        <v>2.73</v>
      </c>
      <c r="HT224" s="209">
        <f t="shared" si="110"/>
        <v>8736</v>
      </c>
      <c r="HU224" s="207">
        <v>0</v>
      </c>
      <c r="HV224" s="207"/>
      <c r="HW224" s="207">
        <f t="shared" si="123"/>
        <v>0</v>
      </c>
      <c r="HX224" s="209">
        <v>2.73</v>
      </c>
      <c r="HY224" s="209">
        <f t="shared" si="111"/>
        <v>0</v>
      </c>
      <c r="HZ224" s="207">
        <v>3</v>
      </c>
      <c r="IA224" s="209">
        <v>3890.25</v>
      </c>
      <c r="IB224" s="209">
        <f t="shared" si="112"/>
        <v>11670.75</v>
      </c>
      <c r="IC224" s="169"/>
      <c r="ID224" s="169"/>
      <c r="IE224" s="169"/>
      <c r="IF224" s="169"/>
      <c r="IG224" s="165"/>
      <c r="IH224" s="165">
        <v>10</v>
      </c>
      <c r="II224" s="235">
        <f t="shared" si="124"/>
        <v>2</v>
      </c>
      <c r="IJ224" s="235">
        <f t="shared" si="125"/>
        <v>3</v>
      </c>
      <c r="IK224" s="235">
        <f t="shared" si="126"/>
        <v>5</v>
      </c>
      <c r="IL224" s="210"/>
      <c r="IM224" s="211">
        <f t="shared" si="113"/>
        <v>41624.620000000003</v>
      </c>
      <c r="IN224" s="209">
        <v>7500</v>
      </c>
      <c r="IO224" s="212">
        <f t="shared" si="114"/>
        <v>6</v>
      </c>
      <c r="IP224" s="209">
        <f t="shared" si="115"/>
        <v>33510.75</v>
      </c>
      <c r="IQ224" s="209">
        <v>10000</v>
      </c>
      <c r="IR224" s="212">
        <f t="shared" si="116"/>
        <v>4</v>
      </c>
      <c r="IS224" s="213" t="s">
        <v>5641</v>
      </c>
      <c r="IT224" s="291"/>
      <c r="IV224" s="66" t="s">
        <v>5913</v>
      </c>
      <c r="IW224" s="66" t="s">
        <v>5914</v>
      </c>
    </row>
    <row r="225" spans="1:257" x14ac:dyDescent="0.4">
      <c r="A225" s="158">
        <f t="shared" si="118"/>
        <v>69</v>
      </c>
      <c r="B225" s="156" t="s">
        <v>35</v>
      </c>
      <c r="C225" s="231">
        <v>67</v>
      </c>
      <c r="D225" s="369">
        <v>85237</v>
      </c>
      <c r="E225" s="251">
        <v>25459</v>
      </c>
      <c r="F225" s="203">
        <v>42064602900000</v>
      </c>
      <c r="G225" s="251">
        <v>2</v>
      </c>
      <c r="H225" s="156"/>
      <c r="I225" s="156" t="s">
        <v>582</v>
      </c>
      <c r="J225" s="158" t="s">
        <v>667</v>
      </c>
      <c r="K225" s="158"/>
      <c r="L225" s="158" t="s">
        <v>669</v>
      </c>
      <c r="M225" s="158"/>
      <c r="N225" s="205">
        <v>32</v>
      </c>
      <c r="O225" s="158">
        <v>52</v>
      </c>
      <c r="P225" s="203" t="s">
        <v>5667</v>
      </c>
      <c r="Q225" s="158">
        <v>56</v>
      </c>
      <c r="R225" s="158"/>
      <c r="S225" s="158"/>
      <c r="T225" s="158"/>
      <c r="U225" s="158"/>
      <c r="V225" s="367"/>
      <c r="W225" s="366"/>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t="s">
        <v>5364</v>
      </c>
      <c r="AU225" s="205">
        <v>32</v>
      </c>
      <c r="AV225" s="205">
        <v>20</v>
      </c>
      <c r="AW225" s="205">
        <f t="shared" si="99"/>
        <v>52</v>
      </c>
      <c r="AX225" s="205" t="s">
        <v>5667</v>
      </c>
      <c r="AY225" s="226">
        <v>32</v>
      </c>
      <c r="AZ225" s="205">
        <v>24</v>
      </c>
      <c r="BA225" s="205">
        <f t="shared" si="100"/>
        <v>56</v>
      </c>
      <c r="BB225" s="205"/>
      <c r="BC225" s="207">
        <v>1.0000000000000001E-17</v>
      </c>
      <c r="BD225" s="207">
        <v>9.9999999999999997E-29</v>
      </c>
      <c r="BE225" s="207">
        <v>1.0000000000000001E-30</v>
      </c>
      <c r="BF225" s="207">
        <v>4</v>
      </c>
      <c r="BG225" s="207">
        <v>1.0000000000000001E-17</v>
      </c>
      <c r="BH225" s="207">
        <v>1</v>
      </c>
      <c r="BI225" s="207"/>
      <c r="BJ225" s="207"/>
      <c r="BK225" s="207" t="s">
        <v>5769</v>
      </c>
      <c r="BL225" s="208">
        <f>AW225</f>
        <v>52</v>
      </c>
      <c r="BM225" s="209">
        <v>249.45</v>
      </c>
      <c r="BN225" s="209">
        <f t="shared" si="101"/>
        <v>12971.4</v>
      </c>
      <c r="BO225" s="207"/>
      <c r="BP225" s="207"/>
      <c r="BQ225" s="207"/>
      <c r="BR225" s="207"/>
      <c r="BS225" s="207"/>
      <c r="BT225" s="207"/>
      <c r="BU225" s="207"/>
      <c r="BV225" s="207"/>
      <c r="BW225" s="207"/>
      <c r="BX225" s="207"/>
      <c r="BY225" s="207"/>
      <c r="BZ225" s="207"/>
      <c r="CA225" s="207"/>
      <c r="CB225" s="207">
        <f>+BL225</f>
        <v>52</v>
      </c>
      <c r="CC225" s="207"/>
      <c r="CD225" s="207"/>
      <c r="CE225" s="207"/>
      <c r="CF225" s="207">
        <v>1.0000000000000001E-17</v>
      </c>
      <c r="CG225" s="207"/>
      <c r="CH225" s="207"/>
      <c r="CI225" s="207"/>
      <c r="CJ225" s="207"/>
      <c r="CK225" s="207">
        <v>0</v>
      </c>
      <c r="CL225" s="209">
        <v>477.3</v>
      </c>
      <c r="CM225" s="209">
        <f t="shared" si="102"/>
        <v>0</v>
      </c>
      <c r="CN225" s="207"/>
      <c r="CO225" s="207"/>
      <c r="CP225" s="207"/>
      <c r="CQ225" s="207"/>
      <c r="CR225" s="207"/>
      <c r="CS225" s="207"/>
      <c r="CT225" s="207"/>
      <c r="CU225" s="207"/>
      <c r="CV225" s="207"/>
      <c r="CW225" s="207"/>
      <c r="CX225" s="207"/>
      <c r="CY225" s="207"/>
      <c r="CZ225" s="207"/>
      <c r="DA225" s="207" t="s">
        <v>4980</v>
      </c>
      <c r="DB225" s="207"/>
      <c r="DC225" s="207"/>
      <c r="DD225" s="207"/>
      <c r="DE225" s="207">
        <v>1</v>
      </c>
      <c r="DF225" s="207">
        <v>1</v>
      </c>
      <c r="DG225" s="207"/>
      <c r="DH225" s="207"/>
      <c r="DI225" s="207" t="s">
        <v>5551</v>
      </c>
      <c r="DJ225" s="207">
        <f>AW225</f>
        <v>52</v>
      </c>
      <c r="DK225" s="209">
        <v>120.88</v>
      </c>
      <c r="DL225" s="209">
        <f t="shared" si="103"/>
        <v>6285.76</v>
      </c>
      <c r="DM225" s="207"/>
      <c r="DN225" s="207"/>
      <c r="DO225" s="207"/>
      <c r="DP225" s="207"/>
      <c r="DQ225" s="207"/>
      <c r="DR225" s="207"/>
      <c r="DS225" s="207"/>
      <c r="DT225" s="207"/>
      <c r="DU225" s="207"/>
      <c r="DV225" s="207"/>
      <c r="DW225" s="207"/>
      <c r="DX225" s="207"/>
      <c r="DY225" s="207"/>
      <c r="DZ225" s="207">
        <f t="shared" si="119"/>
        <v>52</v>
      </c>
      <c r="EA225" s="207"/>
      <c r="EB225" s="207"/>
      <c r="EC225" s="207"/>
      <c r="ED225" s="207">
        <v>1.0000000000000001E-17</v>
      </c>
      <c r="EE225" s="207"/>
      <c r="EF225" s="207"/>
      <c r="EG225" s="207"/>
      <c r="EH225" s="207"/>
      <c r="EI225" s="207">
        <v>0</v>
      </c>
      <c r="EJ225" s="209">
        <v>191.55</v>
      </c>
      <c r="EK225" s="209">
        <f t="shared" si="104"/>
        <v>0</v>
      </c>
      <c r="EL225" s="207"/>
      <c r="EM225" s="207"/>
      <c r="EN225" s="207"/>
      <c r="EO225" s="207"/>
      <c r="EP225" s="207"/>
      <c r="EQ225" s="207"/>
      <c r="ER225" s="207"/>
      <c r="ES225" s="207"/>
      <c r="ET225" s="207"/>
      <c r="EU225" s="207"/>
      <c r="EV225" s="207"/>
      <c r="EW225" s="207"/>
      <c r="EX225" s="207"/>
      <c r="EY225" s="207"/>
      <c r="EZ225" s="207"/>
      <c r="FA225" s="207"/>
      <c r="FB225" s="207"/>
      <c r="FC225" s="207">
        <v>1.0000000000000001E-17</v>
      </c>
      <c r="FD225" s="207"/>
      <c r="FE225" s="207"/>
      <c r="FF225" s="207"/>
      <c r="FG225" s="207"/>
      <c r="FH225" s="207">
        <v>0</v>
      </c>
      <c r="FI225" s="209">
        <v>32.1</v>
      </c>
      <c r="FJ225" s="209">
        <f t="shared" si="105"/>
        <v>0</v>
      </c>
      <c r="FK225" s="207"/>
      <c r="FL225" s="207"/>
      <c r="FM225" s="207"/>
      <c r="FN225" s="207">
        <v>1.0000000000000001E-17</v>
      </c>
      <c r="FO225" s="207"/>
      <c r="FP225" s="207"/>
      <c r="FQ225" s="207"/>
      <c r="FR225" s="207"/>
      <c r="FS225" s="207">
        <v>0</v>
      </c>
      <c r="FT225" s="209">
        <v>25.68</v>
      </c>
      <c r="FU225" s="209">
        <f t="shared" si="106"/>
        <v>0</v>
      </c>
      <c r="FV225" s="207"/>
      <c r="FW225" s="207"/>
      <c r="FX225" s="207"/>
      <c r="FY225" s="207">
        <v>1.0000000000000001E-17</v>
      </c>
      <c r="FZ225" s="207"/>
      <c r="GA225" s="207"/>
      <c r="GB225" s="207"/>
      <c r="GC225" s="207"/>
      <c r="GD225" s="207">
        <v>0</v>
      </c>
      <c r="GE225" s="209">
        <v>56.12</v>
      </c>
      <c r="GF225" s="209">
        <f t="shared" si="107"/>
        <v>0</v>
      </c>
      <c r="GG225" s="207"/>
      <c r="GH225" s="207"/>
      <c r="GI225" s="207"/>
      <c r="GJ225" s="207"/>
      <c r="GK225" s="207"/>
      <c r="GL225" s="207"/>
      <c r="GM225" s="207"/>
      <c r="GN225" s="207"/>
      <c r="GO225" s="207"/>
      <c r="GP225" s="207"/>
      <c r="GQ225" s="207"/>
      <c r="GR225" s="207"/>
      <c r="GS225" s="207"/>
      <c r="GT225" s="207"/>
      <c r="GU225" s="207"/>
      <c r="GV225" s="207"/>
      <c r="GW225" s="207"/>
      <c r="GX225" s="207" t="s">
        <v>918</v>
      </c>
      <c r="GY225" s="207">
        <v>0</v>
      </c>
      <c r="GZ225" s="207" t="s">
        <v>918</v>
      </c>
      <c r="HA225" s="207">
        <v>0</v>
      </c>
      <c r="HB225" s="207">
        <v>0</v>
      </c>
      <c r="HC225" s="207">
        <v>1</v>
      </c>
      <c r="HD225" s="207">
        <f t="shared" si="117"/>
        <v>3200</v>
      </c>
      <c r="HE225" s="207">
        <v>6</v>
      </c>
      <c r="HF225" s="207"/>
      <c r="HG225" s="207"/>
      <c r="HH225" s="207">
        <f t="shared" si="120"/>
        <v>2400</v>
      </c>
      <c r="HI225" s="209">
        <v>2.73</v>
      </c>
      <c r="HJ225" s="209">
        <f t="shared" si="108"/>
        <v>6552</v>
      </c>
      <c r="HK225" s="207">
        <v>1</v>
      </c>
      <c r="HL225" s="207"/>
      <c r="HM225" s="207">
        <f t="shared" si="121"/>
        <v>400</v>
      </c>
      <c r="HN225" s="209">
        <v>2.73</v>
      </c>
      <c r="HO225" s="209">
        <f t="shared" si="109"/>
        <v>1092</v>
      </c>
      <c r="HP225" s="207">
        <v>1</v>
      </c>
      <c r="HQ225" s="207"/>
      <c r="HR225" s="207">
        <f t="shared" si="122"/>
        <v>400</v>
      </c>
      <c r="HS225" s="209">
        <v>2.73</v>
      </c>
      <c r="HT225" s="209">
        <f t="shared" si="110"/>
        <v>1092</v>
      </c>
      <c r="HU225" s="207">
        <v>0</v>
      </c>
      <c r="HV225" s="207"/>
      <c r="HW225" s="207">
        <f t="shared" si="123"/>
        <v>0</v>
      </c>
      <c r="HX225" s="209">
        <v>2.73</v>
      </c>
      <c r="HY225" s="209">
        <f t="shared" si="111"/>
        <v>0</v>
      </c>
      <c r="HZ225" s="207">
        <v>1</v>
      </c>
      <c r="IA225" s="209">
        <v>3890.25</v>
      </c>
      <c r="IB225" s="209">
        <f t="shared" si="112"/>
        <v>3890.25</v>
      </c>
      <c r="IC225" s="169"/>
      <c r="ID225" s="169"/>
      <c r="IE225" s="169"/>
      <c r="IF225" s="169"/>
      <c r="IG225" s="165"/>
      <c r="IH225" s="165"/>
      <c r="II225" s="235">
        <f t="shared" si="124"/>
        <v>2</v>
      </c>
      <c r="IJ225" s="235">
        <f t="shared" si="125"/>
        <v>1</v>
      </c>
      <c r="IK225" s="235">
        <f t="shared" si="126"/>
        <v>3</v>
      </c>
      <c r="IL225" s="210"/>
      <c r="IM225" s="211">
        <f t="shared" si="113"/>
        <v>19257.16</v>
      </c>
      <c r="IN225" s="209">
        <v>7500</v>
      </c>
      <c r="IO225" s="212">
        <f t="shared" si="114"/>
        <v>3</v>
      </c>
      <c r="IP225" s="209">
        <f t="shared" si="115"/>
        <v>12626.25</v>
      </c>
      <c r="IQ225" s="209">
        <v>10000</v>
      </c>
      <c r="IR225" s="212">
        <f t="shared" si="116"/>
        <v>2</v>
      </c>
      <c r="IS225" s="213" t="s">
        <v>5906</v>
      </c>
      <c r="IT225" s="291"/>
      <c r="IV225" s="66" t="s">
        <v>5915</v>
      </c>
      <c r="IW225" s="66" t="s">
        <v>5916</v>
      </c>
    </row>
    <row r="226" spans="1:257" x14ac:dyDescent="0.4">
      <c r="A226" s="158">
        <f t="shared" si="118"/>
        <v>70</v>
      </c>
      <c r="B226" s="156" t="s">
        <v>35</v>
      </c>
      <c r="C226" s="219">
        <v>68</v>
      </c>
      <c r="D226" s="370">
        <v>4340</v>
      </c>
      <c r="E226" s="376">
        <v>25461</v>
      </c>
      <c r="F226" s="203" t="s">
        <v>5917</v>
      </c>
      <c r="G226" s="251">
        <v>2</v>
      </c>
      <c r="H226" s="156"/>
      <c r="I226" s="156" t="s">
        <v>582</v>
      </c>
      <c r="J226" s="158" t="s">
        <v>673</v>
      </c>
      <c r="K226" s="158"/>
      <c r="L226" s="158" t="s">
        <v>675</v>
      </c>
      <c r="M226" s="158"/>
      <c r="N226" s="205">
        <v>32</v>
      </c>
      <c r="O226" s="158">
        <v>52</v>
      </c>
      <c r="P226" s="203" t="s">
        <v>5223</v>
      </c>
      <c r="Q226" s="158">
        <v>56</v>
      </c>
      <c r="R226" s="158"/>
      <c r="S226" s="158"/>
      <c r="T226" s="158"/>
      <c r="U226" s="158"/>
      <c r="V226" s="367"/>
      <c r="W226" s="366"/>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t="s">
        <v>5364</v>
      </c>
      <c r="AU226" s="205">
        <v>32</v>
      </c>
      <c r="AV226" s="205">
        <v>20</v>
      </c>
      <c r="AW226" s="205">
        <f t="shared" si="99"/>
        <v>52</v>
      </c>
      <c r="AX226" s="205" t="s">
        <v>5223</v>
      </c>
      <c r="AY226" s="226">
        <v>32</v>
      </c>
      <c r="AZ226" s="205">
        <v>24</v>
      </c>
      <c r="BA226" s="205">
        <f t="shared" si="100"/>
        <v>56</v>
      </c>
      <c r="BB226" s="205"/>
      <c r="BC226" s="207">
        <v>1.0000000000000001E-17</v>
      </c>
      <c r="BD226" s="207">
        <v>9.9999999999999997E-29</v>
      </c>
      <c r="BE226" s="207">
        <v>1.0000000000000001E-30</v>
      </c>
      <c r="BF226" s="207">
        <v>6</v>
      </c>
      <c r="BG226" s="207">
        <v>1</v>
      </c>
      <c r="BH226" s="207">
        <v>1</v>
      </c>
      <c r="BI226" s="207"/>
      <c r="BJ226" s="205"/>
      <c r="BK226" s="207" t="s">
        <v>5821</v>
      </c>
      <c r="BL226" s="208">
        <f>AW226</f>
        <v>52</v>
      </c>
      <c r="BM226" s="209">
        <v>249.45</v>
      </c>
      <c r="BN226" s="209">
        <f t="shared" si="101"/>
        <v>12971.4</v>
      </c>
      <c r="BO226" s="207"/>
      <c r="BP226" s="207"/>
      <c r="BQ226" s="207"/>
      <c r="BR226" s="207"/>
      <c r="BS226" s="207"/>
      <c r="BT226" s="207"/>
      <c r="BU226" s="207"/>
      <c r="BV226" s="207"/>
      <c r="BW226" s="207"/>
      <c r="BX226" s="207"/>
      <c r="BY226" s="207"/>
      <c r="BZ226" s="207"/>
      <c r="CA226" s="207"/>
      <c r="CB226" s="207">
        <f>+BL226</f>
        <v>52</v>
      </c>
      <c r="CC226" s="207"/>
      <c r="CD226" s="207"/>
      <c r="CE226" s="207"/>
      <c r="CF226" s="207">
        <v>1</v>
      </c>
      <c r="CG226" s="207">
        <v>1</v>
      </c>
      <c r="CH226" s="207"/>
      <c r="CI226" s="207"/>
      <c r="CJ226" s="207" t="s">
        <v>5821</v>
      </c>
      <c r="CK226" s="207">
        <f>AW226</f>
        <v>52</v>
      </c>
      <c r="CL226" s="209">
        <v>477.3</v>
      </c>
      <c r="CM226" s="209">
        <f t="shared" si="102"/>
        <v>24819.600000000002</v>
      </c>
      <c r="CN226" s="207"/>
      <c r="CO226" s="207"/>
      <c r="CP226" s="207"/>
      <c r="CQ226" s="207"/>
      <c r="CR226" s="207"/>
      <c r="CS226" s="207"/>
      <c r="CT226" s="207"/>
      <c r="CU226" s="207"/>
      <c r="CV226" s="207"/>
      <c r="CW226" s="207"/>
      <c r="CX226" s="207"/>
      <c r="CY226" s="207"/>
      <c r="CZ226" s="207"/>
      <c r="DA226" s="207">
        <f>+CK226</f>
        <v>52</v>
      </c>
      <c r="DB226" s="207"/>
      <c r="DC226" s="207"/>
      <c r="DD226" s="207"/>
      <c r="DE226" s="207">
        <v>1.0000000000000001E-17</v>
      </c>
      <c r="DF226" s="207">
        <v>1</v>
      </c>
      <c r="DG226" s="207"/>
      <c r="DH226" s="207"/>
      <c r="DI226" s="207" t="s">
        <v>5918</v>
      </c>
      <c r="DJ226" s="207">
        <f>AW226</f>
        <v>52</v>
      </c>
      <c r="DK226" s="209">
        <v>120.88</v>
      </c>
      <c r="DL226" s="209">
        <f t="shared" si="103"/>
        <v>6285.76</v>
      </c>
      <c r="DM226" s="207"/>
      <c r="DN226" s="207"/>
      <c r="DO226" s="207"/>
      <c r="DP226" s="207"/>
      <c r="DQ226" s="207"/>
      <c r="DR226" s="207"/>
      <c r="DS226" s="207"/>
      <c r="DT226" s="207"/>
      <c r="DU226" s="207"/>
      <c r="DV226" s="207"/>
      <c r="DW226" s="207"/>
      <c r="DX226" s="207"/>
      <c r="DY226" s="207"/>
      <c r="DZ226" s="207">
        <f t="shared" si="119"/>
        <v>52</v>
      </c>
      <c r="EA226" s="207">
        <v>5</v>
      </c>
      <c r="EB226" s="207">
        <f>IC226-(0.5*AX226)-EA226</f>
        <v>7.1</v>
      </c>
      <c r="EC226" s="207" t="str">
        <f>IF(EB226&gt;0,"IN ROW","OUT OF ROW")</f>
        <v>IN ROW</v>
      </c>
      <c r="ED226" s="207">
        <v>1.0000000000000001E-17</v>
      </c>
      <c r="EE226" s="207"/>
      <c r="EF226" s="207"/>
      <c r="EG226" s="207"/>
      <c r="EH226" s="207"/>
      <c r="EI226" s="207">
        <v>0</v>
      </c>
      <c r="EJ226" s="209">
        <v>191.55</v>
      </c>
      <c r="EK226" s="209">
        <f t="shared" si="104"/>
        <v>0</v>
      </c>
      <c r="EL226" s="207"/>
      <c r="EM226" s="207"/>
      <c r="EN226" s="207"/>
      <c r="EO226" s="207"/>
      <c r="EP226" s="207"/>
      <c r="EQ226" s="207"/>
      <c r="ER226" s="207"/>
      <c r="ES226" s="207"/>
      <c r="ET226" s="207"/>
      <c r="EU226" s="207"/>
      <c r="EV226" s="207"/>
      <c r="EW226" s="207"/>
      <c r="EX226" s="207"/>
      <c r="EY226" s="207"/>
      <c r="EZ226" s="207"/>
      <c r="FA226" s="207"/>
      <c r="FB226" s="207"/>
      <c r="FC226" s="207">
        <v>1.0000000000000001E-17</v>
      </c>
      <c r="FD226" s="207"/>
      <c r="FE226" s="207"/>
      <c r="FF226" s="207"/>
      <c r="FG226" s="207"/>
      <c r="FH226" s="207">
        <v>0</v>
      </c>
      <c r="FI226" s="209">
        <v>32.1</v>
      </c>
      <c r="FJ226" s="209">
        <f t="shared" si="105"/>
        <v>0</v>
      </c>
      <c r="FK226" s="207"/>
      <c r="FL226" s="207"/>
      <c r="FM226" s="207"/>
      <c r="FN226" s="207">
        <v>1.0000000000000001E-17</v>
      </c>
      <c r="FO226" s="207"/>
      <c r="FP226" s="207"/>
      <c r="FQ226" s="207"/>
      <c r="FR226" s="207"/>
      <c r="FS226" s="207">
        <v>0</v>
      </c>
      <c r="FT226" s="209">
        <v>25.68</v>
      </c>
      <c r="FU226" s="209">
        <f t="shared" si="106"/>
        <v>0</v>
      </c>
      <c r="FV226" s="207"/>
      <c r="FW226" s="207"/>
      <c r="FX226" s="207"/>
      <c r="FY226" s="207">
        <v>1.0000000000000001E-17</v>
      </c>
      <c r="FZ226" s="207"/>
      <c r="GA226" s="207"/>
      <c r="GB226" s="207"/>
      <c r="GC226" s="207"/>
      <c r="GD226" s="207">
        <v>0</v>
      </c>
      <c r="GE226" s="209">
        <v>56.12</v>
      </c>
      <c r="GF226" s="209">
        <f t="shared" si="107"/>
        <v>0</v>
      </c>
      <c r="GG226" s="207"/>
      <c r="GH226" s="207"/>
      <c r="GI226" s="207"/>
      <c r="GJ226" s="207"/>
      <c r="GK226" s="207"/>
      <c r="GL226" s="207"/>
      <c r="GM226" s="207"/>
      <c r="GN226" s="207"/>
      <c r="GO226" s="207"/>
      <c r="GP226" s="207"/>
      <c r="GQ226" s="207"/>
      <c r="GR226" s="207"/>
      <c r="GS226" s="207"/>
      <c r="GT226" s="207"/>
      <c r="GU226" s="207"/>
      <c r="GV226" s="207"/>
      <c r="GW226" s="207"/>
      <c r="GX226" s="207" t="s">
        <v>918</v>
      </c>
      <c r="GY226" s="207">
        <v>0</v>
      </c>
      <c r="GZ226" s="207" t="s">
        <v>918</v>
      </c>
      <c r="HA226" s="207">
        <v>0</v>
      </c>
      <c r="HB226" s="207">
        <v>0</v>
      </c>
      <c r="HC226" s="229">
        <v>1</v>
      </c>
      <c r="HD226" s="207">
        <f t="shared" si="117"/>
        <v>2800</v>
      </c>
      <c r="HE226" s="207">
        <v>4</v>
      </c>
      <c r="HF226" s="207"/>
      <c r="HG226" s="207"/>
      <c r="HH226" s="207">
        <f t="shared" si="120"/>
        <v>1600</v>
      </c>
      <c r="HI226" s="209">
        <v>2.73</v>
      </c>
      <c r="HJ226" s="209">
        <f t="shared" si="108"/>
        <v>4368</v>
      </c>
      <c r="HK226" s="207">
        <v>2</v>
      </c>
      <c r="HL226" s="207"/>
      <c r="HM226" s="207">
        <f t="shared" si="121"/>
        <v>800</v>
      </c>
      <c r="HN226" s="209">
        <v>2.73</v>
      </c>
      <c r="HO226" s="209">
        <f t="shared" si="109"/>
        <v>2184</v>
      </c>
      <c r="HP226" s="207">
        <v>1</v>
      </c>
      <c r="HQ226" s="207"/>
      <c r="HR226" s="207">
        <f t="shared" si="122"/>
        <v>400</v>
      </c>
      <c r="HS226" s="209">
        <v>2.73</v>
      </c>
      <c r="HT226" s="209">
        <f t="shared" si="110"/>
        <v>1092</v>
      </c>
      <c r="HU226" s="207">
        <v>0</v>
      </c>
      <c r="HV226" s="207"/>
      <c r="HW226" s="207">
        <f t="shared" si="123"/>
        <v>0</v>
      </c>
      <c r="HX226" s="209">
        <v>2.73</v>
      </c>
      <c r="HY226" s="209">
        <f t="shared" si="111"/>
        <v>0</v>
      </c>
      <c r="HZ226" s="207">
        <v>1</v>
      </c>
      <c r="IA226" s="209">
        <v>3890.25</v>
      </c>
      <c r="IB226" s="209">
        <f t="shared" si="112"/>
        <v>3890.25</v>
      </c>
      <c r="IC226" s="169">
        <v>25</v>
      </c>
      <c r="ID226" s="169">
        <v>15</v>
      </c>
      <c r="IE226" s="169">
        <f>IC226-(0.5*AX226)-ID226</f>
        <v>-2.9000000000000004</v>
      </c>
      <c r="IF226" s="169" t="str">
        <f>IF(IE226&gt;0,"IN ROW","OUT OF ROW")</f>
        <v>OUT OF ROW</v>
      </c>
      <c r="IG226" s="165"/>
      <c r="IH226" s="165">
        <v>15</v>
      </c>
      <c r="II226" s="235">
        <f t="shared" si="124"/>
        <v>3</v>
      </c>
      <c r="IJ226" s="235">
        <f t="shared" si="125"/>
        <v>1</v>
      </c>
      <c r="IK226" s="235">
        <f t="shared" si="126"/>
        <v>4</v>
      </c>
      <c r="IL226" s="210"/>
      <c r="IM226" s="211">
        <f t="shared" si="113"/>
        <v>44076.76</v>
      </c>
      <c r="IN226" s="209">
        <v>7500</v>
      </c>
      <c r="IO226" s="212">
        <f t="shared" si="114"/>
        <v>6</v>
      </c>
      <c r="IP226" s="209">
        <f t="shared" si="115"/>
        <v>11534.25</v>
      </c>
      <c r="IQ226" s="209">
        <v>10000</v>
      </c>
      <c r="IR226" s="212">
        <f t="shared" si="116"/>
        <v>2</v>
      </c>
      <c r="IS226" s="213" t="s">
        <v>5641</v>
      </c>
      <c r="IT226" s="293" t="s">
        <v>5919</v>
      </c>
      <c r="IV226" s="66" t="s">
        <v>5920</v>
      </c>
      <c r="IW226" s="66" t="s">
        <v>5921</v>
      </c>
    </row>
    <row r="227" spans="1:257" x14ac:dyDescent="0.4">
      <c r="A227" s="158">
        <f t="shared" si="118"/>
        <v>71</v>
      </c>
      <c r="B227" s="156" t="s">
        <v>35</v>
      </c>
      <c r="C227" s="156">
        <v>69</v>
      </c>
      <c r="D227" s="251">
        <v>88630</v>
      </c>
      <c r="E227" s="374">
        <v>25462</v>
      </c>
      <c r="F227" s="203" t="s">
        <v>5922</v>
      </c>
      <c r="G227" s="251">
        <v>2</v>
      </c>
      <c r="H227" s="156"/>
      <c r="I227" s="156" t="s">
        <v>582</v>
      </c>
      <c r="J227" s="158" t="s">
        <v>673</v>
      </c>
      <c r="K227" s="158"/>
      <c r="L227" s="158" t="s">
        <v>675</v>
      </c>
      <c r="M227" s="158">
        <v>20143580408</v>
      </c>
      <c r="N227" s="205">
        <v>34</v>
      </c>
      <c r="O227" s="158">
        <v>54</v>
      </c>
      <c r="P227" s="203" t="s">
        <v>5399</v>
      </c>
      <c r="Q227" s="158">
        <v>56</v>
      </c>
      <c r="R227" s="158"/>
      <c r="S227" s="158"/>
      <c r="T227" s="158"/>
      <c r="U227" s="158"/>
      <c r="V227" s="367"/>
      <c r="W227" s="366"/>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t="s">
        <v>5615</v>
      </c>
      <c r="AU227" s="205">
        <v>34</v>
      </c>
      <c r="AV227" s="205">
        <v>20</v>
      </c>
      <c r="AW227" s="205">
        <f t="shared" si="99"/>
        <v>54</v>
      </c>
      <c r="AX227" s="205" t="s">
        <v>5399</v>
      </c>
      <c r="AY227" s="226">
        <v>32</v>
      </c>
      <c r="AZ227" s="205">
        <v>24</v>
      </c>
      <c r="BA227" s="205">
        <f t="shared" si="100"/>
        <v>56</v>
      </c>
      <c r="BB227" s="205"/>
      <c r="BC227" s="207">
        <v>1.0000000000000001E-17</v>
      </c>
      <c r="BD227" s="207">
        <v>9.9999999999999997E-29</v>
      </c>
      <c r="BE227" s="207">
        <v>1.0000000000000001E-30</v>
      </c>
      <c r="BF227" s="207">
        <v>6</v>
      </c>
      <c r="BG227" s="207">
        <v>1.0000000000000001E-17</v>
      </c>
      <c r="BH227" s="207">
        <v>1</v>
      </c>
      <c r="BI227" s="207"/>
      <c r="BJ227" s="207"/>
      <c r="BK227" s="207" t="s">
        <v>5769</v>
      </c>
      <c r="BL227" s="208">
        <f>AW227</f>
        <v>54</v>
      </c>
      <c r="BM227" s="209">
        <v>249.45</v>
      </c>
      <c r="BN227" s="209">
        <f t="shared" si="101"/>
        <v>13470.3</v>
      </c>
      <c r="BO227" s="207"/>
      <c r="BP227" s="207"/>
      <c r="BQ227" s="207"/>
      <c r="BR227" s="207"/>
      <c r="BS227" s="207"/>
      <c r="BT227" s="207"/>
      <c r="BU227" s="207"/>
      <c r="BV227" s="207"/>
      <c r="BW227" s="207"/>
      <c r="BX227" s="207"/>
      <c r="BY227" s="207"/>
      <c r="BZ227" s="207"/>
      <c r="CA227" s="207"/>
      <c r="CB227" s="207">
        <f>+BL227</f>
        <v>54</v>
      </c>
      <c r="CC227" s="207"/>
      <c r="CD227" s="207"/>
      <c r="CE227" s="207"/>
      <c r="CF227" s="207">
        <v>1.0000000000000001E-17</v>
      </c>
      <c r="CG227" s="207"/>
      <c r="CH227" s="207"/>
      <c r="CI227" s="207"/>
      <c r="CJ227" s="207"/>
      <c r="CK227" s="207">
        <v>0</v>
      </c>
      <c r="CL227" s="209">
        <v>477.3</v>
      </c>
      <c r="CM227" s="209">
        <f t="shared" si="102"/>
        <v>0</v>
      </c>
      <c r="CN227" s="207"/>
      <c r="CO227" s="207"/>
      <c r="CP227" s="207"/>
      <c r="CQ227" s="207"/>
      <c r="CR227" s="207"/>
      <c r="CS227" s="207"/>
      <c r="CT227" s="207"/>
      <c r="CU227" s="207"/>
      <c r="CV227" s="207"/>
      <c r="CW227" s="207"/>
      <c r="CX227" s="207"/>
      <c r="CY227" s="207"/>
      <c r="CZ227" s="207"/>
      <c r="DA227" s="207"/>
      <c r="DB227" s="207"/>
      <c r="DC227" s="207"/>
      <c r="DD227" s="207"/>
      <c r="DE227" s="207">
        <v>1</v>
      </c>
      <c r="DF227" s="207">
        <v>1</v>
      </c>
      <c r="DG227" s="207"/>
      <c r="DH227" s="207"/>
      <c r="DI227" s="207" t="s">
        <v>5923</v>
      </c>
      <c r="DJ227" s="207">
        <f>AW227</f>
        <v>54</v>
      </c>
      <c r="DK227" s="209">
        <v>120.88</v>
      </c>
      <c r="DL227" s="209">
        <f t="shared" si="103"/>
        <v>6527.5199999999995</v>
      </c>
      <c r="DM227" s="207"/>
      <c r="DN227" s="207"/>
      <c r="DO227" s="207"/>
      <c r="DP227" s="207"/>
      <c r="DQ227" s="207"/>
      <c r="DR227" s="207"/>
      <c r="DS227" s="207"/>
      <c r="DT227" s="207"/>
      <c r="DU227" s="207"/>
      <c r="DV227" s="207"/>
      <c r="DW227" s="207"/>
      <c r="DX227" s="207"/>
      <c r="DY227" s="207"/>
      <c r="DZ227" s="207">
        <f t="shared" si="119"/>
        <v>54</v>
      </c>
      <c r="EA227" s="207"/>
      <c r="EB227" s="207"/>
      <c r="EC227" s="207"/>
      <c r="ED227" s="207">
        <v>1</v>
      </c>
      <c r="EE227" s="207"/>
      <c r="EF227" s="207"/>
      <c r="EG227" s="207"/>
      <c r="EH227" s="207" t="s">
        <v>5821</v>
      </c>
      <c r="EI227" s="207">
        <f>AW227</f>
        <v>54</v>
      </c>
      <c r="EJ227" s="209">
        <v>191.55</v>
      </c>
      <c r="EK227" s="209">
        <f t="shared" si="104"/>
        <v>10343.700000000001</v>
      </c>
      <c r="EL227" s="207"/>
      <c r="EM227" s="207"/>
      <c r="EN227" s="207"/>
      <c r="EO227" s="207"/>
      <c r="EP227" s="207"/>
      <c r="EQ227" s="207"/>
      <c r="ER227" s="207"/>
      <c r="ES227" s="207"/>
      <c r="ET227" s="207"/>
      <c r="EU227" s="207"/>
      <c r="EV227" s="207"/>
      <c r="EW227" s="207"/>
      <c r="EX227" s="207" t="s">
        <v>4980</v>
      </c>
      <c r="EY227" s="207">
        <v>54</v>
      </c>
      <c r="EZ227" s="207"/>
      <c r="FA227" s="207"/>
      <c r="FB227" s="207"/>
      <c r="FC227" s="207">
        <v>1.0000000000000001E-17</v>
      </c>
      <c r="FD227" s="207"/>
      <c r="FE227" s="207"/>
      <c r="FF227" s="207"/>
      <c r="FG227" s="207"/>
      <c r="FH227" s="207">
        <v>0</v>
      </c>
      <c r="FI227" s="209">
        <v>32.1</v>
      </c>
      <c r="FJ227" s="209">
        <f t="shared" si="105"/>
        <v>0</v>
      </c>
      <c r="FK227" s="207"/>
      <c r="FL227" s="207"/>
      <c r="FM227" s="207"/>
      <c r="FN227" s="229">
        <v>0</v>
      </c>
      <c r="FO227" s="207"/>
      <c r="FP227" s="207"/>
      <c r="FQ227" s="207"/>
      <c r="FR227" s="207" t="s">
        <v>5924</v>
      </c>
      <c r="FS227" s="207">
        <v>0</v>
      </c>
      <c r="FT227" s="209">
        <v>25.68</v>
      </c>
      <c r="FU227" s="209">
        <f t="shared" si="106"/>
        <v>0</v>
      </c>
      <c r="FV227" s="207"/>
      <c r="FW227" s="207"/>
      <c r="FX227" s="207"/>
      <c r="FY227" s="207">
        <v>1.0000000000000001E-17</v>
      </c>
      <c r="FZ227" s="207"/>
      <c r="GA227" s="207"/>
      <c r="GB227" s="207"/>
      <c r="GC227" s="207"/>
      <c r="GD227" s="207">
        <v>0</v>
      </c>
      <c r="GE227" s="209">
        <v>56.12</v>
      </c>
      <c r="GF227" s="209">
        <f t="shared" si="107"/>
        <v>0</v>
      </c>
      <c r="GG227" s="207"/>
      <c r="GH227" s="207"/>
      <c r="GI227" s="207"/>
      <c r="GJ227" s="207"/>
      <c r="GK227" s="207"/>
      <c r="GL227" s="207"/>
      <c r="GM227" s="207"/>
      <c r="GN227" s="207"/>
      <c r="GO227" s="207"/>
      <c r="GP227" s="207"/>
      <c r="GQ227" s="207"/>
      <c r="GR227" s="207"/>
      <c r="GS227" s="207"/>
      <c r="GT227" s="207"/>
      <c r="GU227" s="207"/>
      <c r="GV227" s="207"/>
      <c r="GW227" s="207"/>
      <c r="GX227" s="207" t="s">
        <v>918</v>
      </c>
      <c r="GY227" s="207">
        <v>0</v>
      </c>
      <c r="GZ227" s="207" t="s">
        <v>918</v>
      </c>
      <c r="HA227" s="207">
        <v>0</v>
      </c>
      <c r="HB227" s="207">
        <v>0</v>
      </c>
      <c r="HC227" s="207">
        <v>1</v>
      </c>
      <c r="HD227" s="207">
        <f t="shared" si="117"/>
        <v>400</v>
      </c>
      <c r="HE227" s="207">
        <v>1</v>
      </c>
      <c r="HF227" s="207" t="s">
        <v>5925</v>
      </c>
      <c r="HG227" s="207"/>
      <c r="HH227" s="207">
        <f t="shared" si="120"/>
        <v>400</v>
      </c>
      <c r="HI227" s="209">
        <v>2.73</v>
      </c>
      <c r="HJ227" s="209">
        <f t="shared" si="108"/>
        <v>1092</v>
      </c>
      <c r="HK227" s="207">
        <v>0</v>
      </c>
      <c r="HL227" s="207"/>
      <c r="HM227" s="207">
        <f t="shared" si="121"/>
        <v>0</v>
      </c>
      <c r="HN227" s="209">
        <v>2.73</v>
      </c>
      <c r="HO227" s="209">
        <f t="shared" si="109"/>
        <v>0</v>
      </c>
      <c r="HP227" s="207">
        <v>0</v>
      </c>
      <c r="HQ227" s="207"/>
      <c r="HR227" s="207">
        <f t="shared" si="122"/>
        <v>0</v>
      </c>
      <c r="HS227" s="209">
        <v>2.73</v>
      </c>
      <c r="HT227" s="209">
        <f t="shared" si="110"/>
        <v>0</v>
      </c>
      <c r="HU227" s="207">
        <v>0</v>
      </c>
      <c r="HV227" s="207"/>
      <c r="HW227" s="207">
        <f t="shared" si="123"/>
        <v>0</v>
      </c>
      <c r="HX227" s="209">
        <v>2.73</v>
      </c>
      <c r="HY227" s="209">
        <f t="shared" si="111"/>
        <v>0</v>
      </c>
      <c r="HZ227" s="207">
        <v>1</v>
      </c>
      <c r="IA227" s="209">
        <v>3890.25</v>
      </c>
      <c r="IB227" s="209">
        <f t="shared" si="112"/>
        <v>3890.25</v>
      </c>
      <c r="IC227" s="169"/>
      <c r="ID227" s="169"/>
      <c r="IE227" s="169"/>
      <c r="IF227" s="169"/>
      <c r="IG227" s="165"/>
      <c r="IH227" s="165">
        <v>40</v>
      </c>
      <c r="II227" s="235">
        <f t="shared" si="124"/>
        <v>2</v>
      </c>
      <c r="IJ227" s="235">
        <f t="shared" si="125"/>
        <v>1</v>
      </c>
      <c r="IK227" s="235">
        <f t="shared" si="126"/>
        <v>3</v>
      </c>
      <c r="IL227" s="210"/>
      <c r="IM227" s="211">
        <f t="shared" si="113"/>
        <v>30341.52</v>
      </c>
      <c r="IN227" s="209">
        <v>7500</v>
      </c>
      <c r="IO227" s="212">
        <f t="shared" si="114"/>
        <v>5</v>
      </c>
      <c r="IP227" s="209">
        <f t="shared" si="115"/>
        <v>4982.25</v>
      </c>
      <c r="IQ227" s="209">
        <v>10000</v>
      </c>
      <c r="IR227" s="212">
        <f t="shared" si="116"/>
        <v>1</v>
      </c>
      <c r="IS227" s="213" t="s">
        <v>5926</v>
      </c>
      <c r="IT227" s="291"/>
      <c r="IV227" s="66">
        <v>56830</v>
      </c>
      <c r="IW227" s="66">
        <v>7262</v>
      </c>
    </row>
    <row r="228" spans="1:257" x14ac:dyDescent="0.4">
      <c r="A228" s="158">
        <f t="shared" si="118"/>
        <v>72</v>
      </c>
      <c r="B228" s="156" t="s">
        <v>35</v>
      </c>
      <c r="C228" s="156">
        <v>70</v>
      </c>
      <c r="D228" s="369">
        <v>68965</v>
      </c>
      <c r="E228" s="251">
        <v>25489</v>
      </c>
      <c r="F228" s="203">
        <v>42101500100472</v>
      </c>
      <c r="G228" s="251">
        <v>2</v>
      </c>
      <c r="H228" s="156"/>
      <c r="I228" s="156" t="s">
        <v>582</v>
      </c>
      <c r="J228" s="158" t="s">
        <v>700</v>
      </c>
      <c r="K228" s="158"/>
      <c r="L228" s="158" t="s">
        <v>702</v>
      </c>
      <c r="M228" s="158"/>
      <c r="N228" s="205">
        <v>33</v>
      </c>
      <c r="O228" s="158">
        <v>53</v>
      </c>
      <c r="P228" s="203" t="s">
        <v>5474</v>
      </c>
      <c r="Q228" s="158">
        <v>56</v>
      </c>
      <c r="R228" s="158"/>
      <c r="S228" s="158"/>
      <c r="T228" s="158"/>
      <c r="U228" s="158"/>
      <c r="V228" s="367"/>
      <c r="W228" s="366"/>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t="s">
        <v>5437</v>
      </c>
      <c r="AU228" s="205">
        <v>33</v>
      </c>
      <c r="AV228" s="205">
        <v>20</v>
      </c>
      <c r="AW228" s="205">
        <f t="shared" si="99"/>
        <v>53</v>
      </c>
      <c r="AX228" s="205" t="s">
        <v>5474</v>
      </c>
      <c r="AY228" s="226">
        <v>32</v>
      </c>
      <c r="AZ228" s="205">
        <v>24</v>
      </c>
      <c r="BA228" s="205">
        <f t="shared" si="100"/>
        <v>56</v>
      </c>
      <c r="BB228" s="205"/>
      <c r="BC228" s="207">
        <v>1.0000000000000001E-17</v>
      </c>
      <c r="BD228" s="207">
        <v>9.9999999999999997E-29</v>
      </c>
      <c r="BE228" s="207">
        <v>1.0000000000000001E-30</v>
      </c>
      <c r="BF228" s="207">
        <v>2</v>
      </c>
      <c r="BG228" s="207">
        <v>1.0000000000000001E-17</v>
      </c>
      <c r="BH228" s="207"/>
      <c r="BI228" s="207"/>
      <c r="BJ228" s="207"/>
      <c r="BK228" s="207"/>
      <c r="BL228" s="208">
        <v>0</v>
      </c>
      <c r="BM228" s="209">
        <v>249.45</v>
      </c>
      <c r="BN228" s="209">
        <f t="shared" si="101"/>
        <v>0</v>
      </c>
      <c r="BO228" s="207"/>
      <c r="BP228" s="207"/>
      <c r="BQ228" s="207"/>
      <c r="BR228" s="207"/>
      <c r="BS228" s="207"/>
      <c r="BT228" s="207"/>
      <c r="BU228" s="207"/>
      <c r="BV228" s="207"/>
      <c r="BW228" s="207"/>
      <c r="BX228" s="207"/>
      <c r="BY228" s="207"/>
      <c r="BZ228" s="207"/>
      <c r="CA228" s="207"/>
      <c r="CB228" s="207"/>
      <c r="CC228" s="207"/>
      <c r="CD228" s="207"/>
      <c r="CE228" s="207"/>
      <c r="CF228" s="207">
        <v>1.0000000000000001E-17</v>
      </c>
      <c r="CG228" s="207"/>
      <c r="CH228" s="207"/>
      <c r="CI228" s="207"/>
      <c r="CJ228" s="207"/>
      <c r="CK228" s="207">
        <v>0</v>
      </c>
      <c r="CL228" s="209">
        <v>477.3</v>
      </c>
      <c r="CM228" s="209">
        <f t="shared" si="102"/>
        <v>0</v>
      </c>
      <c r="CN228" s="207"/>
      <c r="CO228" s="207"/>
      <c r="CP228" s="207"/>
      <c r="CQ228" s="207"/>
      <c r="CR228" s="207"/>
      <c r="CS228" s="207"/>
      <c r="CT228" s="207"/>
      <c r="CU228" s="207"/>
      <c r="CV228" s="207"/>
      <c r="CW228" s="207"/>
      <c r="CX228" s="207"/>
      <c r="CY228" s="207"/>
      <c r="CZ228" s="207"/>
      <c r="DA228" s="207"/>
      <c r="DB228" s="207"/>
      <c r="DC228" s="207"/>
      <c r="DD228" s="207"/>
      <c r="DE228" s="207">
        <v>1</v>
      </c>
      <c r="DF228" s="207">
        <v>1</v>
      </c>
      <c r="DG228" s="207"/>
      <c r="DH228" s="207"/>
      <c r="DI228" s="207" t="s">
        <v>5927</v>
      </c>
      <c r="DJ228" s="207">
        <f>BA228</f>
        <v>56</v>
      </c>
      <c r="DK228" s="209">
        <v>120.88</v>
      </c>
      <c r="DL228" s="209">
        <f t="shared" si="103"/>
        <v>6769.28</v>
      </c>
      <c r="DM228" s="207"/>
      <c r="DN228" s="207"/>
      <c r="DO228" s="207"/>
      <c r="DP228" s="207"/>
      <c r="DQ228" s="207"/>
      <c r="DR228" s="207"/>
      <c r="DS228" s="207"/>
      <c r="DT228" s="207"/>
      <c r="DU228" s="207"/>
      <c r="DV228" s="207"/>
      <c r="DW228" s="207"/>
      <c r="DX228" s="207"/>
      <c r="DY228" s="207"/>
      <c r="DZ228" s="207">
        <f t="shared" si="119"/>
        <v>56</v>
      </c>
      <c r="EA228" s="207"/>
      <c r="EB228" s="207"/>
      <c r="EC228" s="207"/>
      <c r="ED228" s="207">
        <v>1.0000000000000001E-17</v>
      </c>
      <c r="EE228" s="207"/>
      <c r="EF228" s="207"/>
      <c r="EG228" s="207"/>
      <c r="EH228" s="207"/>
      <c r="EI228" s="207">
        <v>0</v>
      </c>
      <c r="EJ228" s="209">
        <v>191.55</v>
      </c>
      <c r="EK228" s="209">
        <f t="shared" si="104"/>
        <v>0</v>
      </c>
      <c r="EL228" s="207"/>
      <c r="EM228" s="207"/>
      <c r="EN228" s="207"/>
      <c r="EO228" s="207"/>
      <c r="EP228" s="207"/>
      <c r="EQ228" s="207"/>
      <c r="ER228" s="207"/>
      <c r="ES228" s="207"/>
      <c r="ET228" s="207"/>
      <c r="EU228" s="207"/>
      <c r="EV228" s="207"/>
      <c r="EW228" s="207"/>
      <c r="EX228" s="207"/>
      <c r="EY228" s="207"/>
      <c r="EZ228" s="207"/>
      <c r="FA228" s="207"/>
      <c r="FB228" s="207"/>
      <c r="FC228" s="207">
        <v>1.0000000000000001E-17</v>
      </c>
      <c r="FD228" s="207"/>
      <c r="FE228" s="207"/>
      <c r="FF228" s="207"/>
      <c r="FG228" s="207"/>
      <c r="FH228" s="207">
        <v>0</v>
      </c>
      <c r="FI228" s="209">
        <v>32.1</v>
      </c>
      <c r="FJ228" s="209">
        <f t="shared" si="105"/>
        <v>0</v>
      </c>
      <c r="FK228" s="207"/>
      <c r="FL228" s="207"/>
      <c r="FM228" s="207"/>
      <c r="FN228" s="207">
        <v>1.0000000000000001E-17</v>
      </c>
      <c r="FO228" s="207"/>
      <c r="FP228" s="207"/>
      <c r="FQ228" s="207"/>
      <c r="FR228" s="207"/>
      <c r="FS228" s="207">
        <v>0</v>
      </c>
      <c r="FT228" s="209">
        <v>25.68</v>
      </c>
      <c r="FU228" s="209">
        <f t="shared" si="106"/>
        <v>0</v>
      </c>
      <c r="FV228" s="207"/>
      <c r="FW228" s="207"/>
      <c r="FX228" s="207"/>
      <c r="FY228" s="207">
        <v>1.0000000000000001E-17</v>
      </c>
      <c r="FZ228" s="207"/>
      <c r="GA228" s="207"/>
      <c r="GB228" s="207"/>
      <c r="GC228" s="207"/>
      <c r="GD228" s="207">
        <v>0</v>
      </c>
      <c r="GE228" s="209">
        <v>56.12</v>
      </c>
      <c r="GF228" s="209">
        <f t="shared" si="107"/>
        <v>0</v>
      </c>
      <c r="GG228" s="207"/>
      <c r="GH228" s="207"/>
      <c r="GI228" s="207"/>
      <c r="GJ228" s="207"/>
      <c r="GK228" s="207"/>
      <c r="GL228" s="207"/>
      <c r="GM228" s="207"/>
      <c r="GN228" s="207"/>
      <c r="GO228" s="207"/>
      <c r="GP228" s="207"/>
      <c r="GQ228" s="207"/>
      <c r="GR228" s="207"/>
      <c r="GS228" s="207"/>
      <c r="GT228" s="207"/>
      <c r="GU228" s="207"/>
      <c r="GV228" s="207"/>
      <c r="GW228" s="207"/>
      <c r="GX228" s="207" t="s">
        <v>918</v>
      </c>
      <c r="GY228" s="207">
        <v>0</v>
      </c>
      <c r="GZ228" s="207" t="s">
        <v>918</v>
      </c>
      <c r="HA228" s="207">
        <v>0</v>
      </c>
      <c r="HB228" s="207">
        <v>0</v>
      </c>
      <c r="HC228" s="207">
        <v>1.0000000000000001E-17</v>
      </c>
      <c r="HD228" s="207">
        <f t="shared" si="117"/>
        <v>0</v>
      </c>
      <c r="HE228" s="207">
        <v>0</v>
      </c>
      <c r="HF228" s="207"/>
      <c r="HG228" s="207"/>
      <c r="HH228" s="207">
        <f t="shared" si="120"/>
        <v>0</v>
      </c>
      <c r="HI228" s="209">
        <v>2.73</v>
      </c>
      <c r="HJ228" s="209">
        <f t="shared" si="108"/>
        <v>0</v>
      </c>
      <c r="HK228" s="207">
        <v>0</v>
      </c>
      <c r="HL228" s="207"/>
      <c r="HM228" s="207">
        <f t="shared" si="121"/>
        <v>0</v>
      </c>
      <c r="HN228" s="209">
        <v>2.73</v>
      </c>
      <c r="HO228" s="209">
        <f t="shared" si="109"/>
        <v>0</v>
      </c>
      <c r="HP228" s="207">
        <v>0</v>
      </c>
      <c r="HQ228" s="207"/>
      <c r="HR228" s="207">
        <f t="shared" si="122"/>
        <v>0</v>
      </c>
      <c r="HS228" s="209">
        <v>2.73</v>
      </c>
      <c r="HT228" s="209">
        <f t="shared" si="110"/>
        <v>0</v>
      </c>
      <c r="HU228" s="207">
        <v>0</v>
      </c>
      <c r="HV228" s="207"/>
      <c r="HW228" s="207">
        <f t="shared" si="123"/>
        <v>0</v>
      </c>
      <c r="HX228" s="209">
        <v>2.73</v>
      </c>
      <c r="HY228" s="209">
        <f t="shared" si="111"/>
        <v>0</v>
      </c>
      <c r="HZ228" s="207">
        <v>0</v>
      </c>
      <c r="IA228" s="209">
        <v>3890.25</v>
      </c>
      <c r="IB228" s="209">
        <f t="shared" si="112"/>
        <v>0</v>
      </c>
      <c r="IC228" s="169"/>
      <c r="ID228" s="169"/>
      <c r="IE228" s="169"/>
      <c r="IF228" s="169"/>
      <c r="IG228" s="165"/>
      <c r="IH228" s="165">
        <v>40</v>
      </c>
      <c r="II228" s="235">
        <f t="shared" si="124"/>
        <v>1</v>
      </c>
      <c r="IJ228" s="235">
        <f t="shared" si="125"/>
        <v>0</v>
      </c>
      <c r="IK228" s="235">
        <f t="shared" si="126"/>
        <v>1</v>
      </c>
      <c r="IL228" s="210"/>
      <c r="IM228" s="211">
        <f t="shared" si="113"/>
        <v>6769.28</v>
      </c>
      <c r="IN228" s="209">
        <v>7500</v>
      </c>
      <c r="IO228" s="212">
        <f t="shared" si="114"/>
        <v>1</v>
      </c>
      <c r="IP228" s="209">
        <f t="shared" si="115"/>
        <v>0</v>
      </c>
      <c r="IQ228" s="209">
        <v>10000</v>
      </c>
      <c r="IR228" s="212">
        <f t="shared" si="116"/>
        <v>0</v>
      </c>
      <c r="IS228" s="213" t="s">
        <v>5641</v>
      </c>
      <c r="IT228" s="291"/>
      <c r="IV228" s="66">
        <v>81284</v>
      </c>
      <c r="IW228" s="66">
        <v>10497</v>
      </c>
    </row>
    <row r="229" spans="1:257" x14ac:dyDescent="0.4">
      <c r="A229" s="158">
        <f t="shared" si="118"/>
        <v>73</v>
      </c>
      <c r="B229" s="156" t="s">
        <v>35</v>
      </c>
      <c r="C229" s="156">
        <v>71</v>
      </c>
      <c r="D229" s="251">
        <v>4486</v>
      </c>
      <c r="E229" s="374">
        <v>25495</v>
      </c>
      <c r="F229" s="203" t="s">
        <v>5928</v>
      </c>
      <c r="G229" s="251">
        <v>2</v>
      </c>
      <c r="H229" s="156"/>
      <c r="I229" s="156" t="s">
        <v>582</v>
      </c>
      <c r="J229" s="158" t="s">
        <v>711</v>
      </c>
      <c r="K229" s="158"/>
      <c r="L229" s="158" t="s">
        <v>713</v>
      </c>
      <c r="M229" s="158">
        <v>20143580345</v>
      </c>
      <c r="N229" s="205">
        <v>33</v>
      </c>
      <c r="O229" s="158">
        <v>53</v>
      </c>
      <c r="P229" s="203" t="s">
        <v>5403</v>
      </c>
      <c r="Q229" s="158">
        <v>50</v>
      </c>
      <c r="R229" s="158"/>
      <c r="S229" s="158"/>
      <c r="T229" s="158"/>
      <c r="U229" s="158"/>
      <c r="V229" s="367"/>
      <c r="W229" s="366"/>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t="s">
        <v>5364</v>
      </c>
      <c r="AU229" s="205">
        <v>33</v>
      </c>
      <c r="AV229" s="205">
        <v>20</v>
      </c>
      <c r="AW229" s="205">
        <f t="shared" si="99"/>
        <v>53</v>
      </c>
      <c r="AX229" s="205" t="s">
        <v>5403</v>
      </c>
      <c r="AY229" s="226">
        <v>26</v>
      </c>
      <c r="AZ229" s="205">
        <v>24</v>
      </c>
      <c r="BA229" s="205">
        <f t="shared" si="100"/>
        <v>50</v>
      </c>
      <c r="BB229" s="205"/>
      <c r="BC229" s="207">
        <v>1.0000000000000001E-17</v>
      </c>
      <c r="BD229" s="207">
        <v>9.9999999999999997E-29</v>
      </c>
      <c r="BE229" s="207">
        <v>1.0000000000000001E-30</v>
      </c>
      <c r="BF229" s="207">
        <v>4</v>
      </c>
      <c r="BG229" s="207">
        <v>1.0000000000000001E-17</v>
      </c>
      <c r="BH229" s="207"/>
      <c r="BI229" s="207"/>
      <c r="BJ229" s="207"/>
      <c r="BK229" s="207"/>
      <c r="BL229" s="208">
        <v>0</v>
      </c>
      <c r="BM229" s="209">
        <v>249.45</v>
      </c>
      <c r="BN229" s="209">
        <f t="shared" si="101"/>
        <v>0</v>
      </c>
      <c r="BO229" s="207"/>
      <c r="BP229" s="207"/>
      <c r="BQ229" s="207"/>
      <c r="BR229" s="207"/>
      <c r="BS229" s="207"/>
      <c r="BT229" s="207"/>
      <c r="BU229" s="207"/>
      <c r="BV229" s="207"/>
      <c r="BW229" s="207"/>
      <c r="BX229" s="207"/>
      <c r="BY229" s="207"/>
      <c r="BZ229" s="207"/>
      <c r="CA229" s="207"/>
      <c r="CB229" s="207"/>
      <c r="CC229" s="207"/>
      <c r="CD229" s="207"/>
      <c r="CE229" s="207"/>
      <c r="CF229" s="207">
        <v>1.0000000000000001E-17</v>
      </c>
      <c r="CG229" s="207"/>
      <c r="CH229" s="207"/>
      <c r="CI229" s="207"/>
      <c r="CJ229" s="207"/>
      <c r="CK229" s="207">
        <v>0</v>
      </c>
      <c r="CL229" s="209">
        <v>477.3</v>
      </c>
      <c r="CM229" s="209">
        <f t="shared" si="102"/>
        <v>0</v>
      </c>
      <c r="CN229" s="207"/>
      <c r="CO229" s="207"/>
      <c r="CP229" s="207"/>
      <c r="CQ229" s="207"/>
      <c r="CR229" s="207"/>
      <c r="CS229" s="207"/>
      <c r="CT229" s="207"/>
      <c r="CU229" s="207"/>
      <c r="CV229" s="207"/>
      <c r="CW229" s="207"/>
      <c r="CX229" s="207"/>
      <c r="CY229" s="207"/>
      <c r="CZ229" s="207"/>
      <c r="DA229" s="207"/>
      <c r="DB229" s="207"/>
      <c r="DC229" s="207"/>
      <c r="DD229" s="207"/>
      <c r="DE229" s="207">
        <v>0.25</v>
      </c>
      <c r="DF229" s="207">
        <v>1</v>
      </c>
      <c r="DG229" s="207"/>
      <c r="DH229" s="207"/>
      <c r="DI229" s="207" t="s">
        <v>5929</v>
      </c>
      <c r="DJ229" s="207">
        <f>BA229</f>
        <v>50</v>
      </c>
      <c r="DK229" s="209">
        <v>120.88</v>
      </c>
      <c r="DL229" s="209">
        <f t="shared" si="103"/>
        <v>6044</v>
      </c>
      <c r="DM229" s="207"/>
      <c r="DN229" s="207"/>
      <c r="DO229" s="207"/>
      <c r="DP229" s="207"/>
      <c r="DQ229" s="207"/>
      <c r="DR229" s="207"/>
      <c r="DS229" s="207"/>
      <c r="DT229" s="207"/>
      <c r="DU229" s="207"/>
      <c r="DV229" s="207"/>
      <c r="DW229" s="207"/>
      <c r="DX229" s="207"/>
      <c r="DY229" s="207"/>
      <c r="DZ229" s="207">
        <f t="shared" si="119"/>
        <v>50</v>
      </c>
      <c r="EA229" s="207"/>
      <c r="EB229" s="207"/>
      <c r="EC229" s="207"/>
      <c r="ED229" s="207">
        <v>1.0000000000000001E-17</v>
      </c>
      <c r="EE229" s="207"/>
      <c r="EF229" s="207"/>
      <c r="EG229" s="207"/>
      <c r="EH229" s="207"/>
      <c r="EI229" s="207">
        <v>0</v>
      </c>
      <c r="EJ229" s="209">
        <v>191.55</v>
      </c>
      <c r="EK229" s="209">
        <f t="shared" si="104"/>
        <v>0</v>
      </c>
      <c r="EL229" s="207"/>
      <c r="EM229" s="207"/>
      <c r="EN229" s="207"/>
      <c r="EO229" s="207"/>
      <c r="EP229" s="207"/>
      <c r="EQ229" s="207"/>
      <c r="ER229" s="207"/>
      <c r="ES229" s="207"/>
      <c r="ET229" s="207"/>
      <c r="EU229" s="207"/>
      <c r="EV229" s="207"/>
      <c r="EW229" s="207"/>
      <c r="EX229" s="207"/>
      <c r="EY229" s="207"/>
      <c r="EZ229" s="207"/>
      <c r="FA229" s="207"/>
      <c r="FB229" s="207"/>
      <c r="FC229" s="207">
        <v>1.0000000000000001E-17</v>
      </c>
      <c r="FD229" s="207">
        <v>1</v>
      </c>
      <c r="FE229" s="207"/>
      <c r="FF229" s="207"/>
      <c r="FG229" s="207" t="s">
        <v>5929</v>
      </c>
      <c r="FH229" s="207">
        <f>BA229</f>
        <v>50</v>
      </c>
      <c r="FI229" s="209">
        <v>32.1</v>
      </c>
      <c r="FJ229" s="209">
        <f t="shared" si="105"/>
        <v>1605</v>
      </c>
      <c r="FK229" s="207"/>
      <c r="FL229" s="207"/>
      <c r="FM229" s="207"/>
      <c r="FN229" s="207">
        <v>1.0000000000000001E-17</v>
      </c>
      <c r="FO229" s="207"/>
      <c r="FP229" s="207"/>
      <c r="FQ229" s="207"/>
      <c r="FR229" s="207"/>
      <c r="FS229" s="207">
        <v>0</v>
      </c>
      <c r="FT229" s="209">
        <v>25.68</v>
      </c>
      <c r="FU229" s="209">
        <f t="shared" si="106"/>
        <v>0</v>
      </c>
      <c r="FV229" s="207"/>
      <c r="FW229" s="207"/>
      <c r="FX229" s="207"/>
      <c r="FY229" s="207">
        <v>0</v>
      </c>
      <c r="FZ229" s="207"/>
      <c r="GA229" s="207"/>
      <c r="GB229" s="207"/>
      <c r="GC229" s="207"/>
      <c r="GD229" s="207">
        <v>0</v>
      </c>
      <c r="GE229" s="209">
        <v>56.12</v>
      </c>
      <c r="GF229" s="209">
        <f t="shared" si="107"/>
        <v>0</v>
      </c>
      <c r="GG229" s="207"/>
      <c r="GH229" s="207"/>
      <c r="GI229" s="207"/>
      <c r="GJ229" s="207"/>
      <c r="GK229" s="207"/>
      <c r="GL229" s="207"/>
      <c r="GM229" s="207"/>
      <c r="GN229" s="207"/>
      <c r="GO229" s="207"/>
      <c r="GP229" s="207"/>
      <c r="GQ229" s="207"/>
      <c r="GR229" s="207"/>
      <c r="GS229" s="207"/>
      <c r="GT229" s="207"/>
      <c r="GU229" s="207"/>
      <c r="GV229" s="207"/>
      <c r="GW229" s="207"/>
      <c r="GX229" s="207" t="s">
        <v>918</v>
      </c>
      <c r="GY229" s="207">
        <v>0</v>
      </c>
      <c r="GZ229" s="207" t="s">
        <v>918</v>
      </c>
      <c r="HA229" s="207">
        <v>0</v>
      </c>
      <c r="HB229" s="207">
        <v>0</v>
      </c>
      <c r="HC229" s="207">
        <v>1.0000000000000001E-17</v>
      </c>
      <c r="HD229" s="207">
        <f t="shared" si="117"/>
        <v>0</v>
      </c>
      <c r="HE229" s="207">
        <v>0</v>
      </c>
      <c r="HF229" s="207"/>
      <c r="HG229" s="207"/>
      <c r="HH229" s="207">
        <f t="shared" si="120"/>
        <v>0</v>
      </c>
      <c r="HI229" s="209">
        <v>2.73</v>
      </c>
      <c r="HJ229" s="209">
        <f t="shared" si="108"/>
        <v>0</v>
      </c>
      <c r="HK229" s="207">
        <v>0</v>
      </c>
      <c r="HL229" s="207"/>
      <c r="HM229" s="207">
        <f t="shared" si="121"/>
        <v>0</v>
      </c>
      <c r="HN229" s="209">
        <v>2.73</v>
      </c>
      <c r="HO229" s="209">
        <f t="shared" si="109"/>
        <v>0</v>
      </c>
      <c r="HP229" s="207">
        <v>0</v>
      </c>
      <c r="HQ229" s="207"/>
      <c r="HR229" s="207">
        <f t="shared" si="122"/>
        <v>0</v>
      </c>
      <c r="HS229" s="209">
        <v>2.73</v>
      </c>
      <c r="HT229" s="209">
        <f t="shared" si="110"/>
        <v>0</v>
      </c>
      <c r="HU229" s="207">
        <v>0</v>
      </c>
      <c r="HV229" s="207"/>
      <c r="HW229" s="207">
        <f t="shared" si="123"/>
        <v>0</v>
      </c>
      <c r="HX229" s="209">
        <v>2.73</v>
      </c>
      <c r="HY229" s="209">
        <f t="shared" si="111"/>
        <v>0</v>
      </c>
      <c r="HZ229" s="207">
        <v>1.0000000000000001E-17</v>
      </c>
      <c r="IA229" s="209">
        <v>3890.25</v>
      </c>
      <c r="IB229" s="209">
        <f t="shared" si="112"/>
        <v>3.8902500000000001E-14</v>
      </c>
      <c r="IC229" s="169"/>
      <c r="ID229" s="169"/>
      <c r="IE229" s="169"/>
      <c r="IF229" s="169"/>
      <c r="IG229" s="165"/>
      <c r="IH229" s="165"/>
      <c r="II229" s="235">
        <f t="shared" si="124"/>
        <v>2</v>
      </c>
      <c r="IJ229" s="235">
        <f t="shared" si="125"/>
        <v>1.0000000000000001E-17</v>
      </c>
      <c r="IK229" s="235">
        <f t="shared" si="126"/>
        <v>2</v>
      </c>
      <c r="IL229" s="210"/>
      <c r="IM229" s="211">
        <f t="shared" si="113"/>
        <v>7649</v>
      </c>
      <c r="IN229" s="209">
        <v>7500</v>
      </c>
      <c r="IO229" s="212">
        <f t="shared" si="114"/>
        <v>2</v>
      </c>
      <c r="IP229" s="209">
        <f t="shared" si="115"/>
        <v>3.8902500000000001E-14</v>
      </c>
      <c r="IQ229" s="209">
        <v>10000</v>
      </c>
      <c r="IR229" s="212">
        <f t="shared" si="116"/>
        <v>1</v>
      </c>
      <c r="IS229" s="213" t="s">
        <v>5452</v>
      </c>
      <c r="IT229" s="291"/>
      <c r="IV229" s="66">
        <v>86306</v>
      </c>
      <c r="IW229" s="66">
        <v>10599</v>
      </c>
    </row>
    <row r="230" spans="1:257" x14ac:dyDescent="0.4">
      <c r="A230" s="158">
        <f t="shared" si="118"/>
        <v>74</v>
      </c>
      <c r="B230" s="156" t="s">
        <v>35</v>
      </c>
      <c r="C230" s="156">
        <v>340</v>
      </c>
      <c r="D230" s="156">
        <v>23058</v>
      </c>
      <c r="E230" s="156">
        <v>18773</v>
      </c>
      <c r="F230" s="222" t="s">
        <v>5930</v>
      </c>
      <c r="G230" s="251">
        <v>9</v>
      </c>
      <c r="H230" s="156"/>
      <c r="I230" s="156" t="s">
        <v>2978</v>
      </c>
      <c r="J230" s="158" t="s">
        <v>3027</v>
      </c>
      <c r="K230" s="158"/>
      <c r="L230" s="158" t="s">
        <v>3029</v>
      </c>
      <c r="M230" s="158"/>
      <c r="N230" s="205">
        <v>69</v>
      </c>
      <c r="O230" s="158">
        <v>89</v>
      </c>
      <c r="P230" s="203" t="s">
        <v>5931</v>
      </c>
      <c r="Q230" s="158">
        <v>48</v>
      </c>
      <c r="R230" s="158"/>
      <c r="S230" s="158"/>
      <c r="T230" s="158"/>
      <c r="U230" s="158"/>
      <c r="V230" s="367"/>
      <c r="W230" s="366"/>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t="s">
        <v>5437</v>
      </c>
      <c r="AU230" s="205">
        <v>69</v>
      </c>
      <c r="AV230" s="205">
        <v>20</v>
      </c>
      <c r="AW230" s="205">
        <f t="shared" si="99"/>
        <v>89</v>
      </c>
      <c r="AX230" s="205" t="s">
        <v>5931</v>
      </c>
      <c r="AY230" s="226">
        <v>24</v>
      </c>
      <c r="AZ230" s="205">
        <v>24</v>
      </c>
      <c r="BA230" s="205">
        <f t="shared" si="100"/>
        <v>48</v>
      </c>
      <c r="BB230" s="205"/>
      <c r="BC230" s="207">
        <v>1.0000000000000001E-17</v>
      </c>
      <c r="BD230" s="207">
        <v>9.9999999999999997E-29</v>
      </c>
      <c r="BE230" s="207">
        <v>1.0000000000000001E-30</v>
      </c>
      <c r="BF230" s="207">
        <v>0</v>
      </c>
      <c r="BG230" s="207">
        <v>0</v>
      </c>
      <c r="BH230" s="207"/>
      <c r="BI230" s="207"/>
      <c r="BJ230" s="207"/>
      <c r="BK230" s="207"/>
      <c r="BL230" s="208">
        <v>0</v>
      </c>
      <c r="BM230" s="209">
        <v>249.45</v>
      </c>
      <c r="BN230" s="209">
        <f t="shared" si="101"/>
        <v>0</v>
      </c>
      <c r="BO230" s="207"/>
      <c r="BP230" s="207"/>
      <c r="BQ230" s="207"/>
      <c r="BR230" s="207"/>
      <c r="BS230" s="207"/>
      <c r="BT230" s="207"/>
      <c r="BU230" s="207"/>
      <c r="BV230" s="207"/>
      <c r="BW230" s="207"/>
      <c r="BX230" s="207"/>
      <c r="BY230" s="207"/>
      <c r="BZ230" s="207"/>
      <c r="CA230" s="207"/>
      <c r="CB230" s="207"/>
      <c r="CC230" s="207"/>
      <c r="CD230" s="207"/>
      <c r="CE230" s="207"/>
      <c r="CF230" s="207">
        <v>0</v>
      </c>
      <c r="CG230" s="207"/>
      <c r="CH230" s="207"/>
      <c r="CI230" s="207"/>
      <c r="CJ230" s="207"/>
      <c r="CK230" s="207">
        <v>0</v>
      </c>
      <c r="CL230" s="209">
        <v>477.3</v>
      </c>
      <c r="CM230" s="209">
        <f t="shared" si="102"/>
        <v>0</v>
      </c>
      <c r="CN230" s="207"/>
      <c r="CO230" s="207"/>
      <c r="CP230" s="207"/>
      <c r="CQ230" s="207"/>
      <c r="CR230" s="207"/>
      <c r="CS230" s="207"/>
      <c r="CT230" s="207"/>
      <c r="CU230" s="207"/>
      <c r="CV230" s="207"/>
      <c r="CW230" s="207"/>
      <c r="CX230" s="207"/>
      <c r="CY230" s="207"/>
      <c r="CZ230" s="207"/>
      <c r="DA230" s="207"/>
      <c r="DB230" s="207"/>
      <c r="DC230" s="207"/>
      <c r="DD230" s="207"/>
      <c r="DE230" s="207">
        <v>0</v>
      </c>
      <c r="DF230" s="207"/>
      <c r="DG230" s="207"/>
      <c r="DH230" s="207"/>
      <c r="DI230" s="207"/>
      <c r="DJ230" s="207">
        <v>0</v>
      </c>
      <c r="DK230" s="209">
        <v>120.88</v>
      </c>
      <c r="DL230" s="209">
        <f t="shared" si="103"/>
        <v>0</v>
      </c>
      <c r="DM230" s="207"/>
      <c r="DN230" s="207"/>
      <c r="DO230" s="207"/>
      <c r="DP230" s="207"/>
      <c r="DQ230" s="207"/>
      <c r="DR230" s="207"/>
      <c r="DS230" s="207"/>
      <c r="DT230" s="207"/>
      <c r="DU230" s="207"/>
      <c r="DV230" s="207"/>
      <c r="DW230" s="207"/>
      <c r="DX230" s="207"/>
      <c r="DY230" s="207"/>
      <c r="DZ230" s="207"/>
      <c r="EA230" s="207"/>
      <c r="EB230" s="207"/>
      <c r="EC230" s="207"/>
      <c r="ED230" s="207">
        <v>0</v>
      </c>
      <c r="EE230" s="207"/>
      <c r="EF230" s="207"/>
      <c r="EG230" s="207"/>
      <c r="EH230" s="207"/>
      <c r="EI230" s="207">
        <v>0</v>
      </c>
      <c r="EJ230" s="209">
        <v>191.55</v>
      </c>
      <c r="EK230" s="209">
        <f t="shared" si="104"/>
        <v>0</v>
      </c>
      <c r="EL230" s="207"/>
      <c r="EM230" s="207"/>
      <c r="EN230" s="207"/>
      <c r="EO230" s="207"/>
      <c r="EP230" s="207"/>
      <c r="EQ230" s="207"/>
      <c r="ER230" s="207"/>
      <c r="ES230" s="207"/>
      <c r="ET230" s="207"/>
      <c r="EU230" s="207"/>
      <c r="EV230" s="207"/>
      <c r="EW230" s="207"/>
      <c r="EX230" s="207"/>
      <c r="EY230" s="207"/>
      <c r="EZ230" s="207"/>
      <c r="FA230" s="207"/>
      <c r="FB230" s="207"/>
      <c r="FC230" s="207">
        <v>0</v>
      </c>
      <c r="FD230" s="207"/>
      <c r="FE230" s="207"/>
      <c r="FF230" s="207"/>
      <c r="FG230" s="207"/>
      <c r="FH230" s="207">
        <v>0</v>
      </c>
      <c r="FI230" s="209">
        <v>32.1</v>
      </c>
      <c r="FJ230" s="209">
        <f t="shared" si="105"/>
        <v>0</v>
      </c>
      <c r="FK230" s="207"/>
      <c r="FL230" s="207"/>
      <c r="FM230" s="207"/>
      <c r="FN230" s="207">
        <v>0</v>
      </c>
      <c r="FO230" s="207"/>
      <c r="FP230" s="207"/>
      <c r="FQ230" s="207"/>
      <c r="FR230" s="207"/>
      <c r="FS230" s="207">
        <v>0</v>
      </c>
      <c r="FT230" s="209">
        <v>25.68</v>
      </c>
      <c r="FU230" s="209">
        <f t="shared" si="106"/>
        <v>0</v>
      </c>
      <c r="FV230" s="207"/>
      <c r="FW230" s="207"/>
      <c r="FX230" s="207"/>
      <c r="FY230" s="207">
        <v>0</v>
      </c>
      <c r="FZ230" s="207"/>
      <c r="GA230" s="207"/>
      <c r="GB230" s="207"/>
      <c r="GC230" s="207"/>
      <c r="GD230" s="207">
        <v>0</v>
      </c>
      <c r="GE230" s="209">
        <v>56.12</v>
      </c>
      <c r="GF230" s="209">
        <f t="shared" si="107"/>
        <v>0</v>
      </c>
      <c r="GG230" s="207"/>
      <c r="GH230" s="207"/>
      <c r="GI230" s="207"/>
      <c r="GJ230" s="207"/>
      <c r="GK230" s="207"/>
      <c r="GL230" s="207"/>
      <c r="GM230" s="207"/>
      <c r="GN230" s="207"/>
      <c r="GO230" s="207"/>
      <c r="GP230" s="207"/>
      <c r="GQ230" s="207"/>
      <c r="GR230" s="207"/>
      <c r="GS230" s="207"/>
      <c r="GT230" s="207"/>
      <c r="GU230" s="207"/>
      <c r="GV230" s="207"/>
      <c r="GW230" s="207"/>
      <c r="GX230" s="207" t="s">
        <v>918</v>
      </c>
      <c r="GY230" s="207">
        <v>0</v>
      </c>
      <c r="GZ230" s="207" t="s">
        <v>918</v>
      </c>
      <c r="HA230" s="207">
        <v>0</v>
      </c>
      <c r="HB230" s="207">
        <v>0</v>
      </c>
      <c r="HC230" s="207">
        <v>0</v>
      </c>
      <c r="HD230" s="207">
        <f t="shared" si="117"/>
        <v>0</v>
      </c>
      <c r="HE230" s="207">
        <v>0</v>
      </c>
      <c r="HF230" s="207"/>
      <c r="HG230" s="207"/>
      <c r="HH230" s="207">
        <f>HE230*((HZ230+1)*200)</f>
        <v>0</v>
      </c>
      <c r="HI230" s="209">
        <v>2.73</v>
      </c>
      <c r="HJ230" s="209">
        <f t="shared" si="108"/>
        <v>0</v>
      </c>
      <c r="HK230" s="207">
        <v>0</v>
      </c>
      <c r="HL230" s="207"/>
      <c r="HM230" s="207">
        <f>HK230*((HZ230+1)*200)</f>
        <v>0</v>
      </c>
      <c r="HN230" s="209">
        <v>2.73</v>
      </c>
      <c r="HO230" s="209">
        <f t="shared" si="109"/>
        <v>0</v>
      </c>
      <c r="HP230" s="207">
        <v>0</v>
      </c>
      <c r="HQ230" s="207"/>
      <c r="HR230" s="207">
        <f>HP230*((HZ230+1)*200)</f>
        <v>0</v>
      </c>
      <c r="HS230" s="209">
        <v>2.73</v>
      </c>
      <c r="HT230" s="209">
        <f t="shared" si="110"/>
        <v>0</v>
      </c>
      <c r="HU230" s="207">
        <v>0</v>
      </c>
      <c r="HV230" s="207"/>
      <c r="HW230" s="207">
        <f>HU230*((HZ230+1)*200)</f>
        <v>0</v>
      </c>
      <c r="HX230" s="209">
        <v>2.73</v>
      </c>
      <c r="HY230" s="209">
        <f t="shared" si="111"/>
        <v>0</v>
      </c>
      <c r="HZ230" s="207">
        <v>0</v>
      </c>
      <c r="IA230" s="209">
        <v>3890.25</v>
      </c>
      <c r="IB230" s="209">
        <f t="shared" si="112"/>
        <v>0</v>
      </c>
      <c r="IC230" s="169">
        <v>30</v>
      </c>
      <c r="ID230" s="169"/>
      <c r="IE230" s="169"/>
      <c r="IF230" s="169"/>
      <c r="IG230" s="165"/>
      <c r="IH230" s="165"/>
      <c r="II230" s="234">
        <f t="shared" si="124"/>
        <v>0</v>
      </c>
      <c r="IJ230" s="234">
        <f t="shared" si="125"/>
        <v>0</v>
      </c>
      <c r="IK230" s="234">
        <f t="shared" si="126"/>
        <v>0</v>
      </c>
      <c r="IL230" s="210"/>
      <c r="IM230" s="211">
        <f t="shared" si="113"/>
        <v>0</v>
      </c>
      <c r="IN230" s="209">
        <v>7500</v>
      </c>
      <c r="IO230" s="212">
        <f t="shared" si="114"/>
        <v>0</v>
      </c>
      <c r="IP230" s="209">
        <f t="shared" si="115"/>
        <v>0</v>
      </c>
      <c r="IQ230" s="209">
        <v>10000</v>
      </c>
      <c r="IR230" s="212">
        <f t="shared" si="116"/>
        <v>0</v>
      </c>
      <c r="IS230" s="213" t="s">
        <v>5932</v>
      </c>
      <c r="IT230" s="291"/>
      <c r="IV230" s="66">
        <v>15232</v>
      </c>
      <c r="IW230" s="66">
        <v>15002</v>
      </c>
    </row>
    <row r="231" spans="1:257" x14ac:dyDescent="0.4">
      <c r="A231" s="158">
        <f t="shared" si="118"/>
        <v>75</v>
      </c>
      <c r="B231" s="156" t="s">
        <v>35</v>
      </c>
      <c r="C231" s="156">
        <v>73</v>
      </c>
      <c r="D231" s="369">
        <v>93322</v>
      </c>
      <c r="E231" s="251">
        <v>25535</v>
      </c>
      <c r="F231" s="203">
        <v>42401100102339</v>
      </c>
      <c r="G231" s="251">
        <v>2</v>
      </c>
      <c r="H231" s="156"/>
      <c r="I231" s="156" t="s">
        <v>582</v>
      </c>
      <c r="J231" s="158" t="s">
        <v>729</v>
      </c>
      <c r="K231" s="158"/>
      <c r="L231" s="158" t="s">
        <v>731</v>
      </c>
      <c r="M231" s="158"/>
      <c r="N231" s="205">
        <v>23</v>
      </c>
      <c r="O231" s="158">
        <v>43</v>
      </c>
      <c r="P231" s="203" t="s">
        <v>5516</v>
      </c>
      <c r="Q231" s="158">
        <v>48</v>
      </c>
      <c r="R231" s="158"/>
      <c r="S231" s="158"/>
      <c r="T231" s="158"/>
      <c r="U231" s="158"/>
      <c r="V231" s="367"/>
      <c r="W231" s="366"/>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t="s">
        <v>5615</v>
      </c>
      <c r="AU231" s="205">
        <v>23</v>
      </c>
      <c r="AV231" s="205">
        <v>20</v>
      </c>
      <c r="AW231" s="205">
        <f t="shared" si="99"/>
        <v>43</v>
      </c>
      <c r="AX231" s="205" t="s">
        <v>5516</v>
      </c>
      <c r="AY231" s="226">
        <v>24</v>
      </c>
      <c r="AZ231" s="205">
        <v>24</v>
      </c>
      <c r="BA231" s="205">
        <f t="shared" si="100"/>
        <v>48</v>
      </c>
      <c r="BB231" s="205"/>
      <c r="BC231" s="207">
        <v>1.0000000000000001E-17</v>
      </c>
      <c r="BD231" s="207">
        <v>9.9999999999999997E-29</v>
      </c>
      <c r="BE231" s="207">
        <v>1.0000000000000001E-30</v>
      </c>
      <c r="BF231" s="207">
        <v>2</v>
      </c>
      <c r="BG231" s="207">
        <v>1.0000000000000001E-17</v>
      </c>
      <c r="BH231" s="207"/>
      <c r="BI231" s="207"/>
      <c r="BJ231" s="207"/>
      <c r="BK231" s="207"/>
      <c r="BL231" s="208">
        <v>0</v>
      </c>
      <c r="BM231" s="209">
        <v>249.45</v>
      </c>
      <c r="BN231" s="209">
        <f t="shared" si="101"/>
        <v>0</v>
      </c>
      <c r="BO231" s="207"/>
      <c r="BP231" s="207"/>
      <c r="BQ231" s="207"/>
      <c r="BR231" s="207"/>
      <c r="BS231" s="207"/>
      <c r="BT231" s="207"/>
      <c r="BU231" s="207"/>
      <c r="BV231" s="207"/>
      <c r="BW231" s="207"/>
      <c r="BX231" s="207"/>
      <c r="BY231" s="207"/>
      <c r="BZ231" s="207"/>
      <c r="CA231" s="207"/>
      <c r="CB231" s="207"/>
      <c r="CC231" s="207"/>
      <c r="CD231" s="207"/>
      <c r="CE231" s="207"/>
      <c r="CF231" s="207">
        <v>1.0000000000000001E-17</v>
      </c>
      <c r="CG231" s="207"/>
      <c r="CH231" s="207"/>
      <c r="CI231" s="207"/>
      <c r="CJ231" s="207"/>
      <c r="CK231" s="207">
        <v>0</v>
      </c>
      <c r="CL231" s="209">
        <v>477.3</v>
      </c>
      <c r="CM231" s="209">
        <f t="shared" si="102"/>
        <v>0</v>
      </c>
      <c r="CN231" s="207"/>
      <c r="CO231" s="207"/>
      <c r="CP231" s="207"/>
      <c r="CQ231" s="207"/>
      <c r="CR231" s="207"/>
      <c r="CS231" s="207"/>
      <c r="CT231" s="207"/>
      <c r="CU231" s="207"/>
      <c r="CV231" s="207"/>
      <c r="CW231" s="207"/>
      <c r="CX231" s="207"/>
      <c r="CY231" s="207"/>
      <c r="CZ231" s="207"/>
      <c r="DA231" s="207"/>
      <c r="DB231" s="207"/>
      <c r="DC231" s="207"/>
      <c r="DD231" s="207"/>
      <c r="DE231" s="207">
        <v>1</v>
      </c>
      <c r="DF231" s="207">
        <v>1</v>
      </c>
      <c r="DG231" s="207"/>
      <c r="DH231" s="207"/>
      <c r="DI231" s="207" t="s">
        <v>5933</v>
      </c>
      <c r="DJ231" s="207">
        <f>AW231</f>
        <v>43</v>
      </c>
      <c r="DK231" s="209">
        <v>120.88</v>
      </c>
      <c r="DL231" s="209">
        <f t="shared" si="103"/>
        <v>5197.84</v>
      </c>
      <c r="DM231" s="207"/>
      <c r="DN231" s="207"/>
      <c r="DO231" s="207"/>
      <c r="DP231" s="207"/>
      <c r="DQ231" s="207"/>
      <c r="DR231" s="207"/>
      <c r="DS231" s="207"/>
      <c r="DT231" s="207"/>
      <c r="DU231" s="207"/>
      <c r="DV231" s="207"/>
      <c r="DW231" s="207"/>
      <c r="DX231" s="207"/>
      <c r="DY231" s="207"/>
      <c r="DZ231" s="207">
        <f>+DJ231</f>
        <v>43</v>
      </c>
      <c r="EA231" s="207"/>
      <c r="EB231" s="207"/>
      <c r="EC231" s="207"/>
      <c r="ED231" s="207">
        <v>1.0000000000000001E-17</v>
      </c>
      <c r="EE231" s="207"/>
      <c r="EF231" s="207"/>
      <c r="EG231" s="207"/>
      <c r="EH231" s="207"/>
      <c r="EI231" s="207">
        <v>0</v>
      </c>
      <c r="EJ231" s="209">
        <v>191.55</v>
      </c>
      <c r="EK231" s="209">
        <f t="shared" si="104"/>
        <v>0</v>
      </c>
      <c r="EL231" s="207"/>
      <c r="EM231" s="207"/>
      <c r="EN231" s="207"/>
      <c r="EO231" s="207"/>
      <c r="EP231" s="207"/>
      <c r="EQ231" s="207"/>
      <c r="ER231" s="207"/>
      <c r="ES231" s="207"/>
      <c r="ET231" s="207"/>
      <c r="EU231" s="207"/>
      <c r="EV231" s="207"/>
      <c r="EW231" s="207"/>
      <c r="EX231" s="207"/>
      <c r="EY231" s="207"/>
      <c r="EZ231" s="207"/>
      <c r="FA231" s="207"/>
      <c r="FB231" s="207"/>
      <c r="FC231" s="207">
        <v>1.0000000000000001E-17</v>
      </c>
      <c r="FD231" s="207"/>
      <c r="FE231" s="207"/>
      <c r="FF231" s="207"/>
      <c r="FG231" s="207"/>
      <c r="FH231" s="207">
        <v>0</v>
      </c>
      <c r="FI231" s="209">
        <v>32.1</v>
      </c>
      <c r="FJ231" s="209">
        <f t="shared" si="105"/>
        <v>0</v>
      </c>
      <c r="FK231" s="207"/>
      <c r="FL231" s="207"/>
      <c r="FM231" s="207"/>
      <c r="FN231" s="207">
        <v>1.0000000000000001E-17</v>
      </c>
      <c r="FO231" s="207"/>
      <c r="FP231" s="207"/>
      <c r="FQ231" s="207"/>
      <c r="FR231" s="207"/>
      <c r="FS231" s="207">
        <v>0</v>
      </c>
      <c r="FT231" s="209">
        <v>25.68</v>
      </c>
      <c r="FU231" s="209">
        <f t="shared" si="106"/>
        <v>0</v>
      </c>
      <c r="FV231" s="207"/>
      <c r="FW231" s="207"/>
      <c r="FX231" s="207"/>
      <c r="FY231" s="207">
        <v>1.0000000000000001E-17</v>
      </c>
      <c r="FZ231" s="207"/>
      <c r="GA231" s="207"/>
      <c r="GB231" s="207"/>
      <c r="GC231" s="207"/>
      <c r="GD231" s="207">
        <v>0</v>
      </c>
      <c r="GE231" s="209">
        <v>56.12</v>
      </c>
      <c r="GF231" s="209">
        <f t="shared" si="107"/>
        <v>0</v>
      </c>
      <c r="GG231" s="207"/>
      <c r="GH231" s="207"/>
      <c r="GI231" s="207"/>
      <c r="GJ231" s="207"/>
      <c r="GK231" s="207"/>
      <c r="GL231" s="207"/>
      <c r="GM231" s="207"/>
      <c r="GN231" s="207"/>
      <c r="GO231" s="207"/>
      <c r="GP231" s="207"/>
      <c r="GQ231" s="207"/>
      <c r="GR231" s="207"/>
      <c r="GS231" s="207"/>
      <c r="GT231" s="207"/>
      <c r="GU231" s="207"/>
      <c r="GV231" s="207"/>
      <c r="GW231" s="207"/>
      <c r="GX231" s="207" t="s">
        <v>918</v>
      </c>
      <c r="GY231" s="207">
        <v>0</v>
      </c>
      <c r="GZ231" s="207" t="s">
        <v>918</v>
      </c>
      <c r="HA231" s="207">
        <v>0</v>
      </c>
      <c r="HB231" s="207">
        <v>0</v>
      </c>
      <c r="HC231" s="207">
        <v>1</v>
      </c>
      <c r="HD231" s="207">
        <f t="shared" si="117"/>
        <v>4400</v>
      </c>
      <c r="HE231" s="207">
        <v>8</v>
      </c>
      <c r="HF231" s="207"/>
      <c r="HG231" s="207"/>
      <c r="HH231" s="207">
        <f>(HZ231+1)*200*HE231</f>
        <v>3200</v>
      </c>
      <c r="HI231" s="209">
        <v>2.73</v>
      </c>
      <c r="HJ231" s="209">
        <f t="shared" si="108"/>
        <v>8736</v>
      </c>
      <c r="HK231" s="207">
        <v>2</v>
      </c>
      <c r="HL231" s="207"/>
      <c r="HM231" s="207">
        <f>(HZ231+1)*200*HK231</f>
        <v>800</v>
      </c>
      <c r="HN231" s="209">
        <v>2.73</v>
      </c>
      <c r="HO231" s="209">
        <f t="shared" si="109"/>
        <v>2184</v>
      </c>
      <c r="HP231" s="207">
        <v>1</v>
      </c>
      <c r="HQ231" s="207"/>
      <c r="HR231" s="207">
        <f>(HZ231+1)*200*HP231</f>
        <v>400</v>
      </c>
      <c r="HS231" s="209">
        <v>2.73</v>
      </c>
      <c r="HT231" s="209">
        <f t="shared" si="110"/>
        <v>1092</v>
      </c>
      <c r="HU231" s="207">
        <v>0</v>
      </c>
      <c r="HV231" s="207"/>
      <c r="HW231" s="207">
        <f>(HZ231+1)*200*HU231</f>
        <v>0</v>
      </c>
      <c r="HX231" s="209">
        <v>2.73</v>
      </c>
      <c r="HY231" s="209">
        <f t="shared" si="111"/>
        <v>0</v>
      </c>
      <c r="HZ231" s="207">
        <v>1</v>
      </c>
      <c r="IA231" s="209">
        <v>3890.25</v>
      </c>
      <c r="IB231" s="209">
        <f t="shared" si="112"/>
        <v>3890.25</v>
      </c>
      <c r="IC231" s="169"/>
      <c r="ID231" s="169"/>
      <c r="IE231" s="169"/>
      <c r="IF231" s="169"/>
      <c r="IG231" s="165"/>
      <c r="IH231" s="165">
        <v>6</v>
      </c>
      <c r="II231" s="235">
        <f t="shared" si="124"/>
        <v>1</v>
      </c>
      <c r="IJ231" s="235">
        <f t="shared" si="125"/>
        <v>1</v>
      </c>
      <c r="IK231" s="235">
        <f t="shared" si="126"/>
        <v>2</v>
      </c>
      <c r="IL231" s="210"/>
      <c r="IM231" s="211">
        <f t="shared" si="113"/>
        <v>5197.84</v>
      </c>
      <c r="IN231" s="209">
        <v>7500</v>
      </c>
      <c r="IO231" s="212">
        <f t="shared" si="114"/>
        <v>1</v>
      </c>
      <c r="IP231" s="209">
        <f t="shared" si="115"/>
        <v>15902.25</v>
      </c>
      <c r="IQ231" s="209">
        <v>10000</v>
      </c>
      <c r="IR231" s="212">
        <f t="shared" si="116"/>
        <v>2</v>
      </c>
      <c r="IS231" s="213" t="s">
        <v>5641</v>
      </c>
      <c r="IT231" s="291"/>
      <c r="IV231" s="66">
        <v>102315</v>
      </c>
      <c r="IW231" s="66">
        <v>27513</v>
      </c>
    </row>
    <row r="232" spans="1:257" x14ac:dyDescent="0.4">
      <c r="A232" s="158">
        <f t="shared" si="118"/>
        <v>76</v>
      </c>
      <c r="B232" s="156" t="s">
        <v>35</v>
      </c>
      <c r="C232" s="156">
        <v>342</v>
      </c>
      <c r="D232" s="156">
        <v>74449</v>
      </c>
      <c r="E232" s="156">
        <v>18785</v>
      </c>
      <c r="F232" s="222" t="s">
        <v>5934</v>
      </c>
      <c r="G232" s="251">
        <v>9</v>
      </c>
      <c r="H232" s="156"/>
      <c r="I232" s="156" t="s">
        <v>2978</v>
      </c>
      <c r="J232" s="158" t="s">
        <v>3037</v>
      </c>
      <c r="K232" s="158"/>
      <c r="L232" s="158" t="s">
        <v>3038</v>
      </c>
      <c r="M232" s="158"/>
      <c r="N232" s="205">
        <v>57</v>
      </c>
      <c r="O232" s="158">
        <v>77</v>
      </c>
      <c r="P232" s="203" t="s">
        <v>5935</v>
      </c>
      <c r="Q232" s="158">
        <v>48</v>
      </c>
      <c r="R232" s="158"/>
      <c r="S232" s="158"/>
      <c r="T232" s="158"/>
      <c r="U232" s="158"/>
      <c r="V232" s="367"/>
      <c r="W232" s="366"/>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t="s">
        <v>5437</v>
      </c>
      <c r="AU232" s="205">
        <v>57</v>
      </c>
      <c r="AV232" s="205">
        <v>20</v>
      </c>
      <c r="AW232" s="205">
        <f t="shared" si="99"/>
        <v>77</v>
      </c>
      <c r="AX232" s="205" t="s">
        <v>5935</v>
      </c>
      <c r="AY232" s="226">
        <v>24</v>
      </c>
      <c r="AZ232" s="205">
        <v>24</v>
      </c>
      <c r="BA232" s="205">
        <f t="shared" si="100"/>
        <v>48</v>
      </c>
      <c r="BB232" s="205"/>
      <c r="BC232" s="207">
        <v>1.0000000000000001E-17</v>
      </c>
      <c r="BD232" s="207">
        <v>9.9999999999999997E-29</v>
      </c>
      <c r="BE232" s="207">
        <v>1.0000000000000001E-30</v>
      </c>
      <c r="BF232" s="207">
        <v>0</v>
      </c>
      <c r="BG232" s="207">
        <v>0</v>
      </c>
      <c r="BH232" s="207"/>
      <c r="BI232" s="207"/>
      <c r="BJ232" s="207"/>
      <c r="BK232" s="207"/>
      <c r="BL232" s="208">
        <v>0</v>
      </c>
      <c r="BM232" s="209">
        <v>249.45</v>
      </c>
      <c r="BN232" s="209">
        <f t="shared" si="101"/>
        <v>0</v>
      </c>
      <c r="BO232" s="207"/>
      <c r="BP232" s="207"/>
      <c r="BQ232" s="207"/>
      <c r="BR232" s="207"/>
      <c r="BS232" s="207"/>
      <c r="BT232" s="207"/>
      <c r="BU232" s="207"/>
      <c r="BV232" s="207"/>
      <c r="BW232" s="207"/>
      <c r="BX232" s="207"/>
      <c r="BY232" s="207"/>
      <c r="BZ232" s="207"/>
      <c r="CA232" s="207"/>
      <c r="CB232" s="207"/>
      <c r="CC232" s="207"/>
      <c r="CD232" s="207"/>
      <c r="CE232" s="207"/>
      <c r="CF232" s="207">
        <v>0</v>
      </c>
      <c r="CG232" s="207"/>
      <c r="CH232" s="207"/>
      <c r="CI232" s="207"/>
      <c r="CJ232" s="207"/>
      <c r="CK232" s="207">
        <v>0</v>
      </c>
      <c r="CL232" s="209">
        <v>477.3</v>
      </c>
      <c r="CM232" s="209">
        <f t="shared" si="102"/>
        <v>0</v>
      </c>
      <c r="CN232" s="207"/>
      <c r="CO232" s="207"/>
      <c r="CP232" s="207"/>
      <c r="CQ232" s="207"/>
      <c r="CR232" s="207"/>
      <c r="CS232" s="207"/>
      <c r="CT232" s="207"/>
      <c r="CU232" s="207"/>
      <c r="CV232" s="207"/>
      <c r="CW232" s="207"/>
      <c r="CX232" s="207"/>
      <c r="CY232" s="207"/>
      <c r="CZ232" s="207"/>
      <c r="DA232" s="207"/>
      <c r="DB232" s="207"/>
      <c r="DC232" s="207"/>
      <c r="DD232" s="207"/>
      <c r="DE232" s="207">
        <v>0</v>
      </c>
      <c r="DF232" s="207"/>
      <c r="DG232" s="207"/>
      <c r="DH232" s="207"/>
      <c r="DI232" s="207"/>
      <c r="DJ232" s="207">
        <v>0</v>
      </c>
      <c r="DK232" s="209">
        <v>120.88</v>
      </c>
      <c r="DL232" s="209">
        <f t="shared" si="103"/>
        <v>0</v>
      </c>
      <c r="DM232" s="207"/>
      <c r="DN232" s="207"/>
      <c r="DO232" s="207"/>
      <c r="DP232" s="207"/>
      <c r="DQ232" s="207"/>
      <c r="DR232" s="207"/>
      <c r="DS232" s="207"/>
      <c r="DT232" s="207"/>
      <c r="DU232" s="207"/>
      <c r="DV232" s="207"/>
      <c r="DW232" s="207"/>
      <c r="DX232" s="207"/>
      <c r="DY232" s="207"/>
      <c r="DZ232" s="207"/>
      <c r="EA232" s="207"/>
      <c r="EB232" s="207"/>
      <c r="EC232" s="207"/>
      <c r="ED232" s="207">
        <v>0</v>
      </c>
      <c r="EE232" s="207"/>
      <c r="EF232" s="207"/>
      <c r="EG232" s="207"/>
      <c r="EH232" s="207"/>
      <c r="EI232" s="207">
        <v>0</v>
      </c>
      <c r="EJ232" s="209">
        <v>191.55</v>
      </c>
      <c r="EK232" s="209">
        <f t="shared" si="104"/>
        <v>0</v>
      </c>
      <c r="EL232" s="207"/>
      <c r="EM232" s="207"/>
      <c r="EN232" s="207"/>
      <c r="EO232" s="207"/>
      <c r="EP232" s="207"/>
      <c r="EQ232" s="207"/>
      <c r="ER232" s="207"/>
      <c r="ES232" s="207"/>
      <c r="ET232" s="207"/>
      <c r="EU232" s="207"/>
      <c r="EV232" s="207"/>
      <c r="EW232" s="207"/>
      <c r="EX232" s="207"/>
      <c r="EY232" s="207"/>
      <c r="EZ232" s="207"/>
      <c r="FA232" s="207"/>
      <c r="FB232" s="207"/>
      <c r="FC232" s="207">
        <v>0</v>
      </c>
      <c r="FD232" s="207"/>
      <c r="FE232" s="207"/>
      <c r="FF232" s="207"/>
      <c r="FG232" s="207"/>
      <c r="FH232" s="207">
        <v>0</v>
      </c>
      <c r="FI232" s="209">
        <v>32.1</v>
      </c>
      <c r="FJ232" s="209">
        <f t="shared" si="105"/>
        <v>0</v>
      </c>
      <c r="FK232" s="207"/>
      <c r="FL232" s="207"/>
      <c r="FM232" s="207"/>
      <c r="FN232" s="207">
        <v>0</v>
      </c>
      <c r="FO232" s="207"/>
      <c r="FP232" s="207"/>
      <c r="FQ232" s="207"/>
      <c r="FR232" s="207"/>
      <c r="FS232" s="207">
        <v>0</v>
      </c>
      <c r="FT232" s="209">
        <v>25.68</v>
      </c>
      <c r="FU232" s="209">
        <f t="shared" si="106"/>
        <v>0</v>
      </c>
      <c r="FV232" s="207"/>
      <c r="FW232" s="207"/>
      <c r="FX232" s="207"/>
      <c r="FY232" s="207">
        <v>0</v>
      </c>
      <c r="FZ232" s="207"/>
      <c r="GA232" s="207"/>
      <c r="GB232" s="207"/>
      <c r="GC232" s="207"/>
      <c r="GD232" s="207">
        <v>0</v>
      </c>
      <c r="GE232" s="209">
        <v>56.12</v>
      </c>
      <c r="GF232" s="209">
        <f t="shared" si="107"/>
        <v>0</v>
      </c>
      <c r="GG232" s="207"/>
      <c r="GH232" s="207"/>
      <c r="GI232" s="207"/>
      <c r="GJ232" s="207"/>
      <c r="GK232" s="207"/>
      <c r="GL232" s="207"/>
      <c r="GM232" s="207"/>
      <c r="GN232" s="207"/>
      <c r="GO232" s="207"/>
      <c r="GP232" s="207"/>
      <c r="GQ232" s="207"/>
      <c r="GR232" s="207"/>
      <c r="GS232" s="207"/>
      <c r="GT232" s="207"/>
      <c r="GU232" s="207"/>
      <c r="GV232" s="207"/>
      <c r="GW232" s="207"/>
      <c r="GX232" s="207" t="s">
        <v>918</v>
      </c>
      <c r="GY232" s="207">
        <v>0</v>
      </c>
      <c r="GZ232" s="207" t="s">
        <v>918</v>
      </c>
      <c r="HA232" s="207">
        <v>0</v>
      </c>
      <c r="HB232" s="207">
        <v>0</v>
      </c>
      <c r="HC232" s="207">
        <v>0</v>
      </c>
      <c r="HD232" s="207">
        <f t="shared" si="117"/>
        <v>0</v>
      </c>
      <c r="HE232" s="207">
        <v>0</v>
      </c>
      <c r="HF232" s="207"/>
      <c r="HG232" s="207"/>
      <c r="HH232" s="207">
        <f>HE232*((HZ232+1)*200)</f>
        <v>0</v>
      </c>
      <c r="HI232" s="209">
        <v>2.73</v>
      </c>
      <c r="HJ232" s="209">
        <f t="shared" si="108"/>
        <v>0</v>
      </c>
      <c r="HK232" s="207">
        <v>0</v>
      </c>
      <c r="HL232" s="207"/>
      <c r="HM232" s="207">
        <f>HK232*((HZ232+1)*200)</f>
        <v>0</v>
      </c>
      <c r="HN232" s="209">
        <v>2.73</v>
      </c>
      <c r="HO232" s="209">
        <f t="shared" si="109"/>
        <v>0</v>
      </c>
      <c r="HP232" s="207">
        <v>0</v>
      </c>
      <c r="HQ232" s="207"/>
      <c r="HR232" s="207">
        <f>HP232*((HZ232+1)*200)</f>
        <v>0</v>
      </c>
      <c r="HS232" s="209">
        <v>2.73</v>
      </c>
      <c r="HT232" s="209">
        <f t="shared" si="110"/>
        <v>0</v>
      </c>
      <c r="HU232" s="207">
        <v>0</v>
      </c>
      <c r="HV232" s="207"/>
      <c r="HW232" s="207">
        <f>HU232*((HZ232+1)*200)</f>
        <v>0</v>
      </c>
      <c r="HX232" s="209">
        <v>2.73</v>
      </c>
      <c r="HY232" s="209">
        <f t="shared" si="111"/>
        <v>0</v>
      </c>
      <c r="HZ232" s="207">
        <v>0</v>
      </c>
      <c r="IA232" s="209">
        <v>3890.25</v>
      </c>
      <c r="IB232" s="209">
        <f t="shared" si="112"/>
        <v>0</v>
      </c>
      <c r="IC232" s="169">
        <v>30</v>
      </c>
      <c r="ID232" s="169"/>
      <c r="IE232" s="169"/>
      <c r="IF232" s="169"/>
      <c r="IG232" s="165"/>
      <c r="IH232" s="165"/>
      <c r="II232" s="234">
        <f t="shared" si="124"/>
        <v>0</v>
      </c>
      <c r="IJ232" s="234">
        <f t="shared" si="125"/>
        <v>0</v>
      </c>
      <c r="IK232" s="234">
        <f t="shared" si="126"/>
        <v>0</v>
      </c>
      <c r="IL232" s="210"/>
      <c r="IM232" s="211">
        <f t="shared" si="113"/>
        <v>0</v>
      </c>
      <c r="IN232" s="209">
        <v>7500</v>
      </c>
      <c r="IO232" s="212">
        <f t="shared" si="114"/>
        <v>0</v>
      </c>
      <c r="IP232" s="209">
        <f t="shared" si="115"/>
        <v>0</v>
      </c>
      <c r="IQ232" s="209">
        <v>10000</v>
      </c>
      <c r="IR232" s="212">
        <f t="shared" si="116"/>
        <v>0</v>
      </c>
      <c r="IS232" s="213" t="s">
        <v>5936</v>
      </c>
      <c r="IT232" s="291"/>
      <c r="IV232" s="66">
        <v>102218</v>
      </c>
      <c r="IW232" s="66">
        <v>27605</v>
      </c>
    </row>
    <row r="233" spans="1:257" x14ac:dyDescent="0.4">
      <c r="A233" s="158">
        <f t="shared" si="118"/>
        <v>77</v>
      </c>
      <c r="B233" s="156" t="s">
        <v>35</v>
      </c>
      <c r="C233" s="156">
        <v>351</v>
      </c>
      <c r="D233" s="156">
        <v>23571</v>
      </c>
      <c r="E233" s="156">
        <v>31528</v>
      </c>
      <c r="F233" s="222" t="s">
        <v>5937</v>
      </c>
      <c r="G233" s="251">
        <v>9</v>
      </c>
      <c r="H233" s="156"/>
      <c r="I233" s="156" t="s">
        <v>3044</v>
      </c>
      <c r="J233" s="158" t="s">
        <v>3093</v>
      </c>
      <c r="K233" s="158"/>
      <c r="L233" s="158" t="s">
        <v>3094</v>
      </c>
      <c r="M233" s="158"/>
      <c r="N233" s="205">
        <v>47</v>
      </c>
      <c r="O233" s="158">
        <v>67</v>
      </c>
      <c r="P233" s="203" t="s">
        <v>5938</v>
      </c>
      <c r="Q233" s="158">
        <v>52</v>
      </c>
      <c r="R233" s="158"/>
      <c r="S233" s="158"/>
      <c r="T233" s="158"/>
      <c r="U233" s="158"/>
      <c r="V233" s="367"/>
      <c r="W233" s="366"/>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t="s">
        <v>5437</v>
      </c>
      <c r="AU233" s="205">
        <v>47</v>
      </c>
      <c r="AV233" s="205">
        <v>20</v>
      </c>
      <c r="AW233" s="205">
        <f t="shared" si="99"/>
        <v>67</v>
      </c>
      <c r="AX233" s="205" t="s">
        <v>5938</v>
      </c>
      <c r="AY233" s="226">
        <v>28</v>
      </c>
      <c r="AZ233" s="205">
        <v>24</v>
      </c>
      <c r="BA233" s="205">
        <f t="shared" si="100"/>
        <v>52</v>
      </c>
      <c r="BB233" s="205"/>
      <c r="BC233" s="207">
        <v>1.0000000000000001E-17</v>
      </c>
      <c r="BD233" s="207">
        <v>9.9999999999999997E-29</v>
      </c>
      <c r="BE233" s="207">
        <v>1.0000000000000001E-30</v>
      </c>
      <c r="BF233" s="207">
        <v>0</v>
      </c>
      <c r="BG233" s="207">
        <v>0</v>
      </c>
      <c r="BH233" s="207"/>
      <c r="BI233" s="207"/>
      <c r="BJ233" s="207"/>
      <c r="BK233" s="207"/>
      <c r="BL233" s="208">
        <v>0</v>
      </c>
      <c r="BM233" s="209">
        <v>249.45</v>
      </c>
      <c r="BN233" s="209">
        <f t="shared" si="101"/>
        <v>0</v>
      </c>
      <c r="BO233" s="207"/>
      <c r="BP233" s="207"/>
      <c r="BQ233" s="207"/>
      <c r="BR233" s="207"/>
      <c r="BS233" s="207"/>
      <c r="BT233" s="207"/>
      <c r="BU233" s="207"/>
      <c r="BV233" s="207"/>
      <c r="BW233" s="207"/>
      <c r="BX233" s="207"/>
      <c r="BY233" s="207"/>
      <c r="BZ233" s="207"/>
      <c r="CA233" s="207"/>
      <c r="CB233" s="207"/>
      <c r="CC233" s="207"/>
      <c r="CD233" s="207"/>
      <c r="CE233" s="207"/>
      <c r="CF233" s="207">
        <v>0</v>
      </c>
      <c r="CG233" s="207"/>
      <c r="CH233" s="207"/>
      <c r="CI233" s="207"/>
      <c r="CJ233" s="207"/>
      <c r="CK233" s="207">
        <v>0</v>
      </c>
      <c r="CL233" s="209">
        <v>477.3</v>
      </c>
      <c r="CM233" s="209">
        <f t="shared" si="102"/>
        <v>0</v>
      </c>
      <c r="CN233" s="207"/>
      <c r="CO233" s="207"/>
      <c r="CP233" s="207"/>
      <c r="CQ233" s="207"/>
      <c r="CR233" s="207"/>
      <c r="CS233" s="207"/>
      <c r="CT233" s="207"/>
      <c r="CU233" s="207"/>
      <c r="CV233" s="207"/>
      <c r="CW233" s="207"/>
      <c r="CX233" s="207"/>
      <c r="CY233" s="207"/>
      <c r="CZ233" s="207"/>
      <c r="DA233" s="207"/>
      <c r="DB233" s="207"/>
      <c r="DC233" s="207"/>
      <c r="DD233" s="207"/>
      <c r="DE233" s="207">
        <v>0</v>
      </c>
      <c r="DF233" s="207"/>
      <c r="DG233" s="207"/>
      <c r="DH233" s="207"/>
      <c r="DI233" s="207"/>
      <c r="DJ233" s="207">
        <v>0</v>
      </c>
      <c r="DK233" s="209">
        <v>120.88</v>
      </c>
      <c r="DL233" s="209">
        <f t="shared" si="103"/>
        <v>0</v>
      </c>
      <c r="DM233" s="207"/>
      <c r="DN233" s="207"/>
      <c r="DO233" s="207"/>
      <c r="DP233" s="207"/>
      <c r="DQ233" s="207"/>
      <c r="DR233" s="207"/>
      <c r="DS233" s="207"/>
      <c r="DT233" s="207"/>
      <c r="DU233" s="207"/>
      <c r="DV233" s="207"/>
      <c r="DW233" s="207"/>
      <c r="DX233" s="207"/>
      <c r="DY233" s="207"/>
      <c r="DZ233" s="207"/>
      <c r="EA233" s="207"/>
      <c r="EB233" s="207"/>
      <c r="EC233" s="207"/>
      <c r="ED233" s="207">
        <v>0</v>
      </c>
      <c r="EE233" s="207"/>
      <c r="EF233" s="207"/>
      <c r="EG233" s="207"/>
      <c r="EH233" s="207"/>
      <c r="EI233" s="207">
        <v>0</v>
      </c>
      <c r="EJ233" s="209">
        <v>191.55</v>
      </c>
      <c r="EK233" s="209">
        <f t="shared" si="104"/>
        <v>0</v>
      </c>
      <c r="EL233" s="207"/>
      <c r="EM233" s="207"/>
      <c r="EN233" s="207"/>
      <c r="EO233" s="207"/>
      <c r="EP233" s="207"/>
      <c r="EQ233" s="207"/>
      <c r="ER233" s="207"/>
      <c r="ES233" s="207"/>
      <c r="ET233" s="207"/>
      <c r="EU233" s="207"/>
      <c r="EV233" s="207"/>
      <c r="EW233" s="207"/>
      <c r="EX233" s="207"/>
      <c r="EY233" s="207"/>
      <c r="EZ233" s="207"/>
      <c r="FA233" s="207"/>
      <c r="FB233" s="207"/>
      <c r="FC233" s="207">
        <v>0</v>
      </c>
      <c r="FD233" s="207"/>
      <c r="FE233" s="207"/>
      <c r="FF233" s="207"/>
      <c r="FG233" s="207"/>
      <c r="FH233" s="207">
        <v>0</v>
      </c>
      <c r="FI233" s="209">
        <v>32.1</v>
      </c>
      <c r="FJ233" s="209">
        <f t="shared" si="105"/>
        <v>0</v>
      </c>
      <c r="FK233" s="207"/>
      <c r="FL233" s="207"/>
      <c r="FM233" s="207"/>
      <c r="FN233" s="207">
        <v>0</v>
      </c>
      <c r="FO233" s="207"/>
      <c r="FP233" s="207"/>
      <c r="FQ233" s="207"/>
      <c r="FR233" s="207"/>
      <c r="FS233" s="207">
        <v>0</v>
      </c>
      <c r="FT233" s="209">
        <v>25.68</v>
      </c>
      <c r="FU233" s="209">
        <f t="shared" si="106"/>
        <v>0</v>
      </c>
      <c r="FV233" s="207"/>
      <c r="FW233" s="207"/>
      <c r="FX233" s="207"/>
      <c r="FY233" s="207">
        <v>0</v>
      </c>
      <c r="FZ233" s="207"/>
      <c r="GA233" s="207"/>
      <c r="GB233" s="207"/>
      <c r="GC233" s="207"/>
      <c r="GD233" s="207">
        <v>0</v>
      </c>
      <c r="GE233" s="209">
        <v>56.12</v>
      </c>
      <c r="GF233" s="209">
        <f t="shared" si="107"/>
        <v>0</v>
      </c>
      <c r="GG233" s="207"/>
      <c r="GH233" s="207"/>
      <c r="GI233" s="207"/>
      <c r="GJ233" s="207"/>
      <c r="GK233" s="207"/>
      <c r="GL233" s="207"/>
      <c r="GM233" s="207"/>
      <c r="GN233" s="207"/>
      <c r="GO233" s="207"/>
      <c r="GP233" s="207"/>
      <c r="GQ233" s="207"/>
      <c r="GR233" s="207"/>
      <c r="GS233" s="207"/>
      <c r="GT233" s="207"/>
      <c r="GU233" s="207"/>
      <c r="GV233" s="207"/>
      <c r="GW233" s="207"/>
      <c r="GX233" s="207" t="s">
        <v>918</v>
      </c>
      <c r="GY233" s="207">
        <v>0</v>
      </c>
      <c r="GZ233" s="207" t="s">
        <v>918</v>
      </c>
      <c r="HA233" s="207">
        <v>0</v>
      </c>
      <c r="HB233" s="207">
        <v>0</v>
      </c>
      <c r="HC233" s="207">
        <v>0</v>
      </c>
      <c r="HD233" s="207">
        <f t="shared" si="117"/>
        <v>0</v>
      </c>
      <c r="HE233" s="207">
        <v>0</v>
      </c>
      <c r="HF233" s="207"/>
      <c r="HG233" s="207"/>
      <c r="HH233" s="207">
        <f>HE233*((HZ233+1)*200)</f>
        <v>0</v>
      </c>
      <c r="HI233" s="209">
        <v>2.73</v>
      </c>
      <c r="HJ233" s="209">
        <f t="shared" si="108"/>
        <v>0</v>
      </c>
      <c r="HK233" s="207">
        <v>0</v>
      </c>
      <c r="HL233" s="207"/>
      <c r="HM233" s="207">
        <f>HK233*((HZ233+1)*200)</f>
        <v>0</v>
      </c>
      <c r="HN233" s="209">
        <v>2.73</v>
      </c>
      <c r="HO233" s="209">
        <f t="shared" si="109"/>
        <v>0</v>
      </c>
      <c r="HP233" s="207">
        <v>0</v>
      </c>
      <c r="HQ233" s="207"/>
      <c r="HR233" s="207">
        <f>HP233*((HZ233+1)*200)</f>
        <v>0</v>
      </c>
      <c r="HS233" s="209">
        <v>2.73</v>
      </c>
      <c r="HT233" s="209">
        <f t="shared" si="110"/>
        <v>0</v>
      </c>
      <c r="HU233" s="207">
        <v>0</v>
      </c>
      <c r="HV233" s="207"/>
      <c r="HW233" s="207">
        <f>HU233*((HZ233+1)*200)</f>
        <v>0</v>
      </c>
      <c r="HX233" s="209">
        <v>2.73</v>
      </c>
      <c r="HY233" s="209">
        <f t="shared" si="111"/>
        <v>0</v>
      </c>
      <c r="HZ233" s="207">
        <v>0</v>
      </c>
      <c r="IA233" s="209">
        <v>3890.25</v>
      </c>
      <c r="IB233" s="209">
        <f t="shared" si="112"/>
        <v>0</v>
      </c>
      <c r="IC233" s="169">
        <v>30</v>
      </c>
      <c r="ID233" s="169"/>
      <c r="IE233" s="169"/>
      <c r="IF233" s="169"/>
      <c r="IG233" s="165"/>
      <c r="IH233" s="165"/>
      <c r="II233" s="234">
        <f t="shared" si="124"/>
        <v>0</v>
      </c>
      <c r="IJ233" s="234">
        <f t="shared" si="125"/>
        <v>0</v>
      </c>
      <c r="IK233" s="234">
        <f t="shared" si="126"/>
        <v>0</v>
      </c>
      <c r="IL233" s="210"/>
      <c r="IM233" s="211">
        <f t="shared" si="113"/>
        <v>0</v>
      </c>
      <c r="IN233" s="209">
        <v>7500</v>
      </c>
      <c r="IO233" s="212">
        <f t="shared" si="114"/>
        <v>0</v>
      </c>
      <c r="IP233" s="209">
        <f t="shared" si="115"/>
        <v>0</v>
      </c>
      <c r="IQ233" s="209">
        <v>10000</v>
      </c>
      <c r="IR233" s="212">
        <f t="shared" si="116"/>
        <v>0</v>
      </c>
      <c r="IS233" s="213" t="s">
        <v>5939</v>
      </c>
      <c r="IT233" s="291"/>
      <c r="IV233" s="66">
        <v>86343</v>
      </c>
      <c r="IW233" s="66">
        <v>27643</v>
      </c>
    </row>
    <row r="234" spans="1:257" x14ac:dyDescent="0.4">
      <c r="A234" s="158">
        <f t="shared" si="118"/>
        <v>78</v>
      </c>
      <c r="B234" s="156" t="s">
        <v>35</v>
      </c>
      <c r="C234" s="156">
        <v>76</v>
      </c>
      <c r="D234" s="369">
        <v>4676</v>
      </c>
      <c r="E234" s="370">
        <v>26472</v>
      </c>
      <c r="F234" s="203">
        <v>44100200800896</v>
      </c>
      <c r="G234" s="251">
        <v>2</v>
      </c>
      <c r="H234" s="156"/>
      <c r="I234" s="156" t="s">
        <v>736</v>
      </c>
      <c r="J234" s="158" t="s">
        <v>752</v>
      </c>
      <c r="K234" s="158"/>
      <c r="L234" s="158" t="s">
        <v>753</v>
      </c>
      <c r="M234" s="158"/>
      <c r="N234" s="205">
        <v>97</v>
      </c>
      <c r="O234" s="158">
        <v>117</v>
      </c>
      <c r="P234" s="203" t="s">
        <v>5535</v>
      </c>
      <c r="Q234" s="158">
        <v>52</v>
      </c>
      <c r="R234" s="158"/>
      <c r="S234" s="158"/>
      <c r="T234" s="158"/>
      <c r="U234" s="158"/>
      <c r="V234" s="367"/>
      <c r="W234" s="366"/>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t="s">
        <v>5369</v>
      </c>
      <c r="AU234" s="205">
        <v>97</v>
      </c>
      <c r="AV234" s="205">
        <v>20</v>
      </c>
      <c r="AW234" s="205">
        <f t="shared" si="99"/>
        <v>117</v>
      </c>
      <c r="AX234" s="205" t="s">
        <v>5535</v>
      </c>
      <c r="AY234" s="226">
        <v>28</v>
      </c>
      <c r="AZ234" s="205">
        <v>24</v>
      </c>
      <c r="BA234" s="205">
        <f t="shared" si="100"/>
        <v>52</v>
      </c>
      <c r="BB234" s="205"/>
      <c r="BC234" s="207">
        <v>1.0000000000000001E-17</v>
      </c>
      <c r="BD234" s="207">
        <v>9.9999999999999997E-29</v>
      </c>
      <c r="BE234" s="207">
        <v>1.0000000000000001E-30</v>
      </c>
      <c r="BF234" s="207">
        <v>6</v>
      </c>
      <c r="BG234" s="207">
        <v>1</v>
      </c>
      <c r="BH234" s="207">
        <v>1</v>
      </c>
      <c r="BI234" s="207"/>
      <c r="BJ234" s="207"/>
      <c r="BK234" s="207" t="s">
        <v>5551</v>
      </c>
      <c r="BL234" s="208">
        <f>AW234</f>
        <v>117</v>
      </c>
      <c r="BM234" s="209">
        <v>249.45</v>
      </c>
      <c r="BN234" s="209">
        <f t="shared" si="101"/>
        <v>29185.649999999998</v>
      </c>
      <c r="BO234" s="207"/>
      <c r="BP234" s="207"/>
      <c r="BQ234" s="207"/>
      <c r="BR234" s="207"/>
      <c r="BS234" s="207"/>
      <c r="BT234" s="207"/>
      <c r="BU234" s="207"/>
      <c r="BV234" s="207"/>
      <c r="BW234" s="207"/>
      <c r="BX234" s="207"/>
      <c r="BY234" s="207"/>
      <c r="BZ234" s="207"/>
      <c r="CA234" s="207"/>
      <c r="CB234" s="207">
        <f>+BL234</f>
        <v>117</v>
      </c>
      <c r="CC234" s="207"/>
      <c r="CD234" s="207"/>
      <c r="CE234" s="207"/>
      <c r="CF234" s="207">
        <v>1</v>
      </c>
      <c r="CG234" s="207">
        <v>1</v>
      </c>
      <c r="CH234" s="207"/>
      <c r="CI234" s="207"/>
      <c r="CJ234" s="207" t="s">
        <v>5551</v>
      </c>
      <c r="CK234" s="207">
        <f>AW234</f>
        <v>117</v>
      </c>
      <c r="CL234" s="209">
        <v>477.3</v>
      </c>
      <c r="CM234" s="209">
        <f t="shared" si="102"/>
        <v>55844.1</v>
      </c>
      <c r="CN234" s="207"/>
      <c r="CO234" s="207"/>
      <c r="CP234" s="207"/>
      <c r="CQ234" s="207"/>
      <c r="CR234" s="207"/>
      <c r="CS234" s="207"/>
      <c r="CT234" s="207"/>
      <c r="CU234" s="207"/>
      <c r="CV234" s="207"/>
      <c r="CW234" s="207"/>
      <c r="CX234" s="207"/>
      <c r="CY234" s="207"/>
      <c r="CZ234" s="207"/>
      <c r="DA234" s="207">
        <f>+CK234</f>
        <v>117</v>
      </c>
      <c r="DB234" s="207"/>
      <c r="DC234" s="207"/>
      <c r="DD234" s="207"/>
      <c r="DE234" s="207">
        <v>1.0000000000000001E-17</v>
      </c>
      <c r="DF234" s="207">
        <v>1</v>
      </c>
      <c r="DG234" s="207"/>
      <c r="DH234" s="207"/>
      <c r="DI234" s="207" t="s">
        <v>5769</v>
      </c>
      <c r="DJ234" s="207">
        <f>AW234</f>
        <v>117</v>
      </c>
      <c r="DK234" s="209">
        <v>120.88</v>
      </c>
      <c r="DL234" s="209">
        <f t="shared" si="103"/>
        <v>14142.96</v>
      </c>
      <c r="DM234" s="207"/>
      <c r="DN234" s="207"/>
      <c r="DO234" s="207"/>
      <c r="DP234" s="207"/>
      <c r="DQ234" s="207"/>
      <c r="DR234" s="207"/>
      <c r="DS234" s="207"/>
      <c r="DT234" s="207"/>
      <c r="DU234" s="207"/>
      <c r="DV234" s="207"/>
      <c r="DW234" s="207"/>
      <c r="DX234" s="207"/>
      <c r="DY234" s="207"/>
      <c r="DZ234" s="207">
        <f>+DJ234</f>
        <v>117</v>
      </c>
      <c r="EA234" s="207"/>
      <c r="EB234" s="207"/>
      <c r="EC234" s="207"/>
      <c r="ED234" s="207">
        <v>1.0000000000000001E-17</v>
      </c>
      <c r="EE234" s="207"/>
      <c r="EF234" s="207"/>
      <c r="EG234" s="207"/>
      <c r="EH234" s="207"/>
      <c r="EI234" s="207">
        <v>0</v>
      </c>
      <c r="EJ234" s="209">
        <v>191.55</v>
      </c>
      <c r="EK234" s="209">
        <f t="shared" si="104"/>
        <v>0</v>
      </c>
      <c r="EL234" s="207"/>
      <c r="EM234" s="207"/>
      <c r="EN234" s="207"/>
      <c r="EO234" s="207"/>
      <c r="EP234" s="207"/>
      <c r="EQ234" s="207"/>
      <c r="ER234" s="207"/>
      <c r="ES234" s="207"/>
      <c r="ET234" s="207"/>
      <c r="EU234" s="207"/>
      <c r="EV234" s="207"/>
      <c r="EW234" s="207"/>
      <c r="EX234" s="207"/>
      <c r="EY234" s="207"/>
      <c r="EZ234" s="207"/>
      <c r="FA234" s="207"/>
      <c r="FB234" s="207"/>
      <c r="FC234" s="207">
        <v>1.0000000000000001E-17</v>
      </c>
      <c r="FD234" s="207"/>
      <c r="FE234" s="207"/>
      <c r="FF234" s="207"/>
      <c r="FG234" s="207"/>
      <c r="FH234" s="207">
        <v>0</v>
      </c>
      <c r="FI234" s="209">
        <v>32.1</v>
      </c>
      <c r="FJ234" s="209">
        <f t="shared" si="105"/>
        <v>0</v>
      </c>
      <c r="FK234" s="207"/>
      <c r="FL234" s="207"/>
      <c r="FM234" s="207"/>
      <c r="FN234" s="207">
        <v>1.0000000000000001E-17</v>
      </c>
      <c r="FO234" s="207"/>
      <c r="FP234" s="207"/>
      <c r="FQ234" s="207"/>
      <c r="FR234" s="207"/>
      <c r="FS234" s="207">
        <v>0</v>
      </c>
      <c r="FT234" s="209">
        <v>25.68</v>
      </c>
      <c r="FU234" s="209">
        <f t="shared" si="106"/>
        <v>0</v>
      </c>
      <c r="FV234" s="207"/>
      <c r="FW234" s="207"/>
      <c r="FX234" s="207"/>
      <c r="FY234" s="207">
        <v>0</v>
      </c>
      <c r="FZ234" s="207"/>
      <c r="GA234" s="207"/>
      <c r="GB234" s="207"/>
      <c r="GC234" s="207"/>
      <c r="GD234" s="207">
        <v>0</v>
      </c>
      <c r="GE234" s="209">
        <v>56.12</v>
      </c>
      <c r="GF234" s="209">
        <f t="shared" si="107"/>
        <v>0</v>
      </c>
      <c r="GG234" s="207"/>
      <c r="GH234" s="207"/>
      <c r="GI234" s="207"/>
      <c r="GJ234" s="207"/>
      <c r="GK234" s="207"/>
      <c r="GL234" s="207"/>
      <c r="GM234" s="207"/>
      <c r="GN234" s="207"/>
      <c r="GO234" s="207"/>
      <c r="GP234" s="207"/>
      <c r="GQ234" s="207"/>
      <c r="GR234" s="207"/>
      <c r="GS234" s="207"/>
      <c r="GT234" s="207"/>
      <c r="GU234" s="207"/>
      <c r="GV234" s="207"/>
      <c r="GW234" s="207"/>
      <c r="GX234" s="207" t="s">
        <v>918</v>
      </c>
      <c r="GY234" s="207">
        <v>0</v>
      </c>
      <c r="GZ234" s="207" t="s">
        <v>918</v>
      </c>
      <c r="HA234" s="207">
        <v>0</v>
      </c>
      <c r="HB234" s="207">
        <v>0</v>
      </c>
      <c r="HC234" s="207">
        <v>1</v>
      </c>
      <c r="HD234" s="207">
        <f t="shared" si="117"/>
        <v>3200</v>
      </c>
      <c r="HE234" s="207">
        <v>1</v>
      </c>
      <c r="HF234" s="207"/>
      <c r="HG234" s="207"/>
      <c r="HH234" s="207">
        <f>(HZ234+1)*200*HE234</f>
        <v>800</v>
      </c>
      <c r="HI234" s="209">
        <v>2.73</v>
      </c>
      <c r="HJ234" s="209">
        <f t="shared" si="108"/>
        <v>2184</v>
      </c>
      <c r="HK234" s="207">
        <v>2</v>
      </c>
      <c r="HL234" s="207"/>
      <c r="HM234" s="207">
        <f>(HZ234+1)*200*HK234</f>
        <v>1600</v>
      </c>
      <c r="HN234" s="209">
        <v>2.73</v>
      </c>
      <c r="HO234" s="209">
        <f t="shared" si="109"/>
        <v>4368</v>
      </c>
      <c r="HP234" s="207">
        <v>1</v>
      </c>
      <c r="HQ234" s="207"/>
      <c r="HR234" s="207">
        <f>(HZ234+1)*200*HP234</f>
        <v>800</v>
      </c>
      <c r="HS234" s="209">
        <v>2.73</v>
      </c>
      <c r="HT234" s="209">
        <f t="shared" si="110"/>
        <v>2184</v>
      </c>
      <c r="HU234" s="207">
        <v>0</v>
      </c>
      <c r="HV234" s="207"/>
      <c r="HW234" s="207">
        <f>(HZ234+1)*200*HU234</f>
        <v>0</v>
      </c>
      <c r="HX234" s="209">
        <v>2.73</v>
      </c>
      <c r="HY234" s="209">
        <f t="shared" si="111"/>
        <v>0</v>
      </c>
      <c r="HZ234" s="207">
        <v>3</v>
      </c>
      <c r="IA234" s="209">
        <v>3890.25</v>
      </c>
      <c r="IB234" s="209">
        <f t="shared" si="112"/>
        <v>11670.75</v>
      </c>
      <c r="IC234" s="169"/>
      <c r="ID234" s="169"/>
      <c r="IE234" s="169"/>
      <c r="IF234" s="169"/>
      <c r="IG234" s="165"/>
      <c r="IH234" s="165"/>
      <c r="II234" s="235">
        <f t="shared" si="124"/>
        <v>3</v>
      </c>
      <c r="IJ234" s="235">
        <f t="shared" si="125"/>
        <v>3</v>
      </c>
      <c r="IK234" s="235">
        <f t="shared" si="126"/>
        <v>6</v>
      </c>
      <c r="IL234" s="210"/>
      <c r="IM234" s="211">
        <f t="shared" si="113"/>
        <v>99172.709999999992</v>
      </c>
      <c r="IN234" s="209">
        <v>7500</v>
      </c>
      <c r="IO234" s="212">
        <f t="shared" si="114"/>
        <v>14</v>
      </c>
      <c r="IP234" s="209">
        <f t="shared" si="115"/>
        <v>20406.75</v>
      </c>
      <c r="IQ234" s="209">
        <v>10000</v>
      </c>
      <c r="IR234" s="212">
        <f t="shared" si="116"/>
        <v>3</v>
      </c>
      <c r="IS234" s="213" t="s">
        <v>5906</v>
      </c>
      <c r="IT234" s="291"/>
      <c r="IV234" s="66">
        <v>67373</v>
      </c>
      <c r="IW234" s="66">
        <v>27757</v>
      </c>
    </row>
    <row r="235" spans="1:257" x14ac:dyDescent="0.4">
      <c r="A235" s="158">
        <f t="shared" si="118"/>
        <v>79</v>
      </c>
      <c r="B235" s="156" t="s">
        <v>35</v>
      </c>
      <c r="C235" s="156">
        <v>77</v>
      </c>
      <c r="D235" s="369">
        <v>4677</v>
      </c>
      <c r="E235" s="370">
        <v>26477</v>
      </c>
      <c r="F235" s="203">
        <v>44100201200618</v>
      </c>
      <c r="G235" s="251">
        <v>2</v>
      </c>
      <c r="H235" s="156"/>
      <c r="I235" s="156" t="s">
        <v>736</v>
      </c>
      <c r="J235" s="158" t="s">
        <v>759</v>
      </c>
      <c r="K235" s="158"/>
      <c r="L235" s="158" t="s">
        <v>753</v>
      </c>
      <c r="M235" s="158"/>
      <c r="N235" s="205">
        <v>66</v>
      </c>
      <c r="O235" s="158">
        <v>86</v>
      </c>
      <c r="P235" s="203" t="s">
        <v>5535</v>
      </c>
      <c r="Q235" s="158">
        <v>52</v>
      </c>
      <c r="R235" s="158"/>
      <c r="S235" s="158"/>
      <c r="T235" s="158"/>
      <c r="U235" s="158"/>
      <c r="V235" s="367"/>
      <c r="W235" s="366"/>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t="s">
        <v>5369</v>
      </c>
      <c r="AU235" s="205">
        <v>66</v>
      </c>
      <c r="AV235" s="205">
        <v>20</v>
      </c>
      <c r="AW235" s="205">
        <f t="shared" si="99"/>
        <v>86</v>
      </c>
      <c r="AX235" s="205" t="s">
        <v>5535</v>
      </c>
      <c r="AY235" s="226">
        <v>28</v>
      </c>
      <c r="AZ235" s="205">
        <v>24</v>
      </c>
      <c r="BA235" s="205">
        <f t="shared" si="100"/>
        <v>52</v>
      </c>
      <c r="BB235" s="205"/>
      <c r="BC235" s="207">
        <v>1.0000000000000001E-17</v>
      </c>
      <c r="BD235" s="207">
        <v>9.9999999999999997E-29</v>
      </c>
      <c r="BE235" s="207">
        <v>1.0000000000000001E-30</v>
      </c>
      <c r="BF235" s="207">
        <v>2</v>
      </c>
      <c r="BG235" s="207">
        <v>0</v>
      </c>
      <c r="BH235" s="207"/>
      <c r="BI235" s="207"/>
      <c r="BJ235" s="207"/>
      <c r="BK235" s="207"/>
      <c r="BL235" s="208">
        <v>0</v>
      </c>
      <c r="BM235" s="209">
        <v>249.45</v>
      </c>
      <c r="BN235" s="209">
        <f t="shared" si="101"/>
        <v>0</v>
      </c>
      <c r="BO235" s="207"/>
      <c r="BP235" s="207"/>
      <c r="BQ235" s="207"/>
      <c r="BR235" s="207"/>
      <c r="BS235" s="207"/>
      <c r="BT235" s="207"/>
      <c r="BU235" s="207"/>
      <c r="BV235" s="207"/>
      <c r="BW235" s="207"/>
      <c r="BX235" s="207"/>
      <c r="BY235" s="207"/>
      <c r="BZ235" s="207"/>
      <c r="CA235" s="207"/>
      <c r="CB235" s="207"/>
      <c r="CC235" s="207"/>
      <c r="CD235" s="207"/>
      <c r="CE235" s="207"/>
      <c r="CF235" s="207">
        <v>1.0000000000000001E-17</v>
      </c>
      <c r="CG235" s="207"/>
      <c r="CH235" s="207"/>
      <c r="CI235" s="207"/>
      <c r="CJ235" s="207"/>
      <c r="CK235" s="207">
        <v>0</v>
      </c>
      <c r="CL235" s="209">
        <v>477.3</v>
      </c>
      <c r="CM235" s="209">
        <f t="shared" si="102"/>
        <v>0</v>
      </c>
      <c r="CN235" s="207"/>
      <c r="CO235" s="207"/>
      <c r="CP235" s="207"/>
      <c r="CQ235" s="207"/>
      <c r="CR235" s="207"/>
      <c r="CS235" s="207"/>
      <c r="CT235" s="207"/>
      <c r="CU235" s="207"/>
      <c r="CV235" s="207"/>
      <c r="CW235" s="207"/>
      <c r="CX235" s="207"/>
      <c r="CY235" s="207"/>
      <c r="CZ235" s="207"/>
      <c r="DA235" s="207" t="s">
        <v>4980</v>
      </c>
      <c r="DB235" s="207"/>
      <c r="DC235" s="207"/>
      <c r="DD235" s="207"/>
      <c r="DE235" s="207">
        <v>1.0000000000000001E-17</v>
      </c>
      <c r="DF235" s="207"/>
      <c r="DG235" s="207"/>
      <c r="DH235" s="207"/>
      <c r="DI235" s="207"/>
      <c r="DJ235" s="207">
        <v>0</v>
      </c>
      <c r="DK235" s="209">
        <v>120.88</v>
      </c>
      <c r="DL235" s="209">
        <f t="shared" si="103"/>
        <v>0</v>
      </c>
      <c r="DM235" s="207"/>
      <c r="DN235" s="207"/>
      <c r="DO235" s="207"/>
      <c r="DP235" s="207"/>
      <c r="DQ235" s="207"/>
      <c r="DR235" s="207"/>
      <c r="DS235" s="207"/>
      <c r="DT235" s="207"/>
      <c r="DU235" s="207"/>
      <c r="DV235" s="207"/>
      <c r="DW235" s="207"/>
      <c r="DX235" s="207"/>
      <c r="DY235" s="207"/>
      <c r="DZ235" s="207" t="s">
        <v>4980</v>
      </c>
      <c r="EA235" s="207"/>
      <c r="EB235" s="207"/>
      <c r="EC235" s="207"/>
      <c r="ED235" s="207">
        <v>1.0000000000000001E-17</v>
      </c>
      <c r="EE235" s="207"/>
      <c r="EF235" s="207"/>
      <c r="EG235" s="207"/>
      <c r="EH235" s="207"/>
      <c r="EI235" s="207">
        <v>0</v>
      </c>
      <c r="EJ235" s="209">
        <v>191.55</v>
      </c>
      <c r="EK235" s="209">
        <f t="shared" si="104"/>
        <v>0</v>
      </c>
      <c r="EL235" s="207"/>
      <c r="EM235" s="207"/>
      <c r="EN235" s="207"/>
      <c r="EO235" s="207"/>
      <c r="EP235" s="207"/>
      <c r="EQ235" s="207"/>
      <c r="ER235" s="207"/>
      <c r="ES235" s="207"/>
      <c r="ET235" s="207"/>
      <c r="EU235" s="207"/>
      <c r="EV235" s="207"/>
      <c r="EW235" s="207"/>
      <c r="EX235" s="207"/>
      <c r="EY235" s="207"/>
      <c r="EZ235" s="207"/>
      <c r="FA235" s="207"/>
      <c r="FB235" s="207"/>
      <c r="FC235" s="207">
        <v>1.0000000000000001E-17</v>
      </c>
      <c r="FD235" s="207"/>
      <c r="FE235" s="207"/>
      <c r="FF235" s="207"/>
      <c r="FG235" s="207"/>
      <c r="FH235" s="207">
        <v>0</v>
      </c>
      <c r="FI235" s="209">
        <v>32.1</v>
      </c>
      <c r="FJ235" s="209">
        <f t="shared" si="105"/>
        <v>0</v>
      </c>
      <c r="FK235" s="207"/>
      <c r="FL235" s="207"/>
      <c r="FM235" s="207"/>
      <c r="FN235" s="207">
        <v>1.0000000000000001E-17</v>
      </c>
      <c r="FO235" s="207"/>
      <c r="FP235" s="207"/>
      <c r="FQ235" s="207"/>
      <c r="FR235" s="207"/>
      <c r="FS235" s="207">
        <v>0</v>
      </c>
      <c r="FT235" s="209">
        <v>25.68</v>
      </c>
      <c r="FU235" s="209">
        <f t="shared" si="106"/>
        <v>0</v>
      </c>
      <c r="FV235" s="207"/>
      <c r="FW235" s="207"/>
      <c r="FX235" s="207"/>
      <c r="FY235" s="207">
        <v>1</v>
      </c>
      <c r="FZ235" s="207">
        <v>1</v>
      </c>
      <c r="GA235" s="207"/>
      <c r="GB235" s="207"/>
      <c r="GC235" s="207" t="s">
        <v>5940</v>
      </c>
      <c r="GD235" s="207">
        <f>AW235</f>
        <v>86</v>
      </c>
      <c r="GE235" s="209">
        <v>56.12</v>
      </c>
      <c r="GF235" s="209">
        <f t="shared" si="107"/>
        <v>4826.32</v>
      </c>
      <c r="GG235" s="207"/>
      <c r="GH235" s="207"/>
      <c r="GI235" s="207"/>
      <c r="GJ235" s="207"/>
      <c r="GK235" s="207"/>
      <c r="GL235" s="207"/>
      <c r="GM235" s="207"/>
      <c r="GN235" s="207"/>
      <c r="GO235" s="207"/>
      <c r="GP235" s="207"/>
      <c r="GQ235" s="207"/>
      <c r="GR235" s="207"/>
      <c r="GS235" s="207"/>
      <c r="GT235" s="207">
        <f>+GD235</f>
        <v>86</v>
      </c>
      <c r="GU235" s="207"/>
      <c r="GV235" s="207"/>
      <c r="GW235" s="207"/>
      <c r="GX235" s="207" t="s">
        <v>918</v>
      </c>
      <c r="GY235" s="207">
        <v>0</v>
      </c>
      <c r="GZ235" s="207" t="s">
        <v>918</v>
      </c>
      <c r="HA235" s="207">
        <v>0</v>
      </c>
      <c r="HB235" s="207">
        <v>0</v>
      </c>
      <c r="HC235" s="207">
        <v>1</v>
      </c>
      <c r="HD235" s="207">
        <f t="shared" si="117"/>
        <v>4800</v>
      </c>
      <c r="HE235" s="207">
        <v>0</v>
      </c>
      <c r="HF235" s="207"/>
      <c r="HG235" s="207"/>
      <c r="HH235" s="207">
        <f>(HZ235+1)*200*HE235</f>
        <v>0</v>
      </c>
      <c r="HI235" s="209">
        <v>2.73</v>
      </c>
      <c r="HJ235" s="209">
        <f t="shared" si="108"/>
        <v>0</v>
      </c>
      <c r="HK235" s="207">
        <v>3</v>
      </c>
      <c r="HL235" s="207"/>
      <c r="HM235" s="207">
        <f>(HZ235+1)*200*HK235</f>
        <v>2400</v>
      </c>
      <c r="HN235" s="209">
        <v>2.73</v>
      </c>
      <c r="HO235" s="209">
        <f t="shared" si="109"/>
        <v>6552</v>
      </c>
      <c r="HP235" s="207">
        <v>3</v>
      </c>
      <c r="HQ235" s="207"/>
      <c r="HR235" s="207">
        <f>(HZ235+1)*200*HP235</f>
        <v>2400</v>
      </c>
      <c r="HS235" s="209">
        <v>2.73</v>
      </c>
      <c r="HT235" s="209">
        <f t="shared" si="110"/>
        <v>6552</v>
      </c>
      <c r="HU235" s="207">
        <v>0</v>
      </c>
      <c r="HV235" s="207"/>
      <c r="HW235" s="207">
        <f>(HZ235+1)*200*HU235</f>
        <v>0</v>
      </c>
      <c r="HX235" s="209">
        <v>2.73</v>
      </c>
      <c r="HY235" s="209">
        <f t="shared" si="111"/>
        <v>0</v>
      </c>
      <c r="HZ235" s="207">
        <v>3</v>
      </c>
      <c r="IA235" s="209">
        <v>3890.25</v>
      </c>
      <c r="IB235" s="209">
        <f t="shared" si="112"/>
        <v>11670.75</v>
      </c>
      <c r="IC235" s="169"/>
      <c r="ID235" s="169"/>
      <c r="IE235" s="169"/>
      <c r="IF235" s="169"/>
      <c r="IG235" s="165"/>
      <c r="IH235" s="165"/>
      <c r="II235" s="235">
        <f t="shared" si="124"/>
        <v>1</v>
      </c>
      <c r="IJ235" s="235">
        <f t="shared" si="125"/>
        <v>3</v>
      </c>
      <c r="IK235" s="235">
        <f t="shared" si="126"/>
        <v>4</v>
      </c>
      <c r="IL235" s="210"/>
      <c r="IM235" s="211">
        <f t="shared" si="113"/>
        <v>4826.32</v>
      </c>
      <c r="IN235" s="209">
        <v>7500</v>
      </c>
      <c r="IO235" s="212">
        <f t="shared" si="114"/>
        <v>1</v>
      </c>
      <c r="IP235" s="209">
        <f t="shared" si="115"/>
        <v>24774.75</v>
      </c>
      <c r="IQ235" s="209">
        <v>10000</v>
      </c>
      <c r="IR235" s="212">
        <f t="shared" si="116"/>
        <v>3</v>
      </c>
      <c r="IS235" s="213" t="s">
        <v>5906</v>
      </c>
      <c r="IT235" s="291"/>
      <c r="IV235" s="66">
        <v>81290</v>
      </c>
      <c r="IW235" s="66">
        <v>27868</v>
      </c>
    </row>
    <row r="236" spans="1:257" x14ac:dyDescent="0.4">
      <c r="A236" s="158">
        <f t="shared" si="118"/>
        <v>80</v>
      </c>
      <c r="B236" s="156" t="s">
        <v>35</v>
      </c>
      <c r="C236" s="156">
        <v>356</v>
      </c>
      <c r="D236" s="156">
        <v>23454</v>
      </c>
      <c r="E236" s="156">
        <v>31651</v>
      </c>
      <c r="F236" s="222" t="s">
        <v>5941</v>
      </c>
      <c r="G236" s="251">
        <v>9</v>
      </c>
      <c r="H236" s="156"/>
      <c r="I236" s="156" t="s">
        <v>3044</v>
      </c>
      <c r="J236" s="158" t="s">
        <v>3119</v>
      </c>
      <c r="K236" s="158"/>
      <c r="L236" s="158" t="s">
        <v>3121</v>
      </c>
      <c r="M236" s="158"/>
      <c r="N236" s="205">
        <v>28</v>
      </c>
      <c r="O236" s="158">
        <v>48</v>
      </c>
      <c r="P236" s="203" t="s">
        <v>5942</v>
      </c>
      <c r="Q236" s="158">
        <v>48</v>
      </c>
      <c r="R236" s="158"/>
      <c r="S236" s="158"/>
      <c r="T236" s="158"/>
      <c r="U236" s="158"/>
      <c r="V236" s="367"/>
      <c r="W236" s="366"/>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t="s">
        <v>5437</v>
      </c>
      <c r="AU236" s="205">
        <v>28</v>
      </c>
      <c r="AV236" s="205">
        <v>20</v>
      </c>
      <c r="AW236" s="205">
        <f t="shared" si="99"/>
        <v>48</v>
      </c>
      <c r="AX236" s="205" t="s">
        <v>5942</v>
      </c>
      <c r="AY236" s="226">
        <v>24</v>
      </c>
      <c r="AZ236" s="205">
        <v>24</v>
      </c>
      <c r="BA236" s="205">
        <f t="shared" si="100"/>
        <v>48</v>
      </c>
      <c r="BB236" s="205"/>
      <c r="BC236" s="207">
        <v>1.0000000000000001E-17</v>
      </c>
      <c r="BD236" s="207">
        <v>9.9999999999999997E-29</v>
      </c>
      <c r="BE236" s="207">
        <v>1.0000000000000001E-30</v>
      </c>
      <c r="BF236" s="207">
        <v>0</v>
      </c>
      <c r="BG236" s="207">
        <v>0</v>
      </c>
      <c r="BH236" s="207"/>
      <c r="BI236" s="207"/>
      <c r="BJ236" s="207"/>
      <c r="BK236" s="207"/>
      <c r="BL236" s="208">
        <v>0</v>
      </c>
      <c r="BM236" s="209">
        <v>249.45</v>
      </c>
      <c r="BN236" s="209">
        <f t="shared" si="101"/>
        <v>0</v>
      </c>
      <c r="BO236" s="207"/>
      <c r="BP236" s="207"/>
      <c r="BQ236" s="207"/>
      <c r="BR236" s="207"/>
      <c r="BS236" s="207"/>
      <c r="BT236" s="207"/>
      <c r="BU236" s="207"/>
      <c r="BV236" s="207"/>
      <c r="BW236" s="207"/>
      <c r="BX236" s="207"/>
      <c r="BY236" s="207"/>
      <c r="BZ236" s="207"/>
      <c r="CA236" s="207"/>
      <c r="CB236" s="207"/>
      <c r="CC236" s="207"/>
      <c r="CD236" s="207"/>
      <c r="CE236" s="207"/>
      <c r="CF236" s="207">
        <v>0</v>
      </c>
      <c r="CG236" s="207"/>
      <c r="CH236" s="207"/>
      <c r="CI236" s="207"/>
      <c r="CJ236" s="207"/>
      <c r="CK236" s="207">
        <v>0</v>
      </c>
      <c r="CL236" s="209">
        <v>477.3</v>
      </c>
      <c r="CM236" s="209">
        <f t="shared" si="102"/>
        <v>0</v>
      </c>
      <c r="CN236" s="207"/>
      <c r="CO236" s="207"/>
      <c r="CP236" s="207"/>
      <c r="CQ236" s="207"/>
      <c r="CR236" s="207"/>
      <c r="CS236" s="207"/>
      <c r="CT236" s="207"/>
      <c r="CU236" s="207"/>
      <c r="CV236" s="207"/>
      <c r="CW236" s="207"/>
      <c r="CX236" s="207"/>
      <c r="CY236" s="207"/>
      <c r="CZ236" s="207"/>
      <c r="DA236" s="207"/>
      <c r="DB236" s="207"/>
      <c r="DC236" s="207"/>
      <c r="DD236" s="207"/>
      <c r="DE236" s="207">
        <v>0</v>
      </c>
      <c r="DF236" s="207"/>
      <c r="DG236" s="207"/>
      <c r="DH236" s="207"/>
      <c r="DI236" s="207"/>
      <c r="DJ236" s="207">
        <v>0</v>
      </c>
      <c r="DK236" s="209">
        <v>120.88</v>
      </c>
      <c r="DL236" s="209">
        <f t="shared" si="103"/>
        <v>0</v>
      </c>
      <c r="DM236" s="207"/>
      <c r="DN236" s="207"/>
      <c r="DO236" s="207"/>
      <c r="DP236" s="207"/>
      <c r="DQ236" s="207"/>
      <c r="DR236" s="207"/>
      <c r="DS236" s="207"/>
      <c r="DT236" s="207"/>
      <c r="DU236" s="207"/>
      <c r="DV236" s="207"/>
      <c r="DW236" s="207"/>
      <c r="DX236" s="207"/>
      <c r="DY236" s="207"/>
      <c r="DZ236" s="207"/>
      <c r="EA236" s="207"/>
      <c r="EB236" s="207"/>
      <c r="EC236" s="207"/>
      <c r="ED236" s="207">
        <v>0</v>
      </c>
      <c r="EE236" s="207"/>
      <c r="EF236" s="207"/>
      <c r="EG236" s="207"/>
      <c r="EH236" s="207"/>
      <c r="EI236" s="207">
        <v>0</v>
      </c>
      <c r="EJ236" s="209">
        <v>191.55</v>
      </c>
      <c r="EK236" s="209">
        <f t="shared" si="104"/>
        <v>0</v>
      </c>
      <c r="EL236" s="207"/>
      <c r="EM236" s="207"/>
      <c r="EN236" s="207"/>
      <c r="EO236" s="207"/>
      <c r="EP236" s="207"/>
      <c r="EQ236" s="207"/>
      <c r="ER236" s="207"/>
      <c r="ES236" s="207"/>
      <c r="ET236" s="207"/>
      <c r="EU236" s="207"/>
      <c r="EV236" s="207"/>
      <c r="EW236" s="207"/>
      <c r="EX236" s="207"/>
      <c r="EY236" s="207"/>
      <c r="EZ236" s="207"/>
      <c r="FA236" s="207"/>
      <c r="FB236" s="207"/>
      <c r="FC236" s="207">
        <v>0</v>
      </c>
      <c r="FD236" s="207"/>
      <c r="FE236" s="207"/>
      <c r="FF236" s="207"/>
      <c r="FG236" s="207"/>
      <c r="FH236" s="207">
        <v>0</v>
      </c>
      <c r="FI236" s="209">
        <v>32.1</v>
      </c>
      <c r="FJ236" s="209">
        <f t="shared" si="105"/>
        <v>0</v>
      </c>
      <c r="FK236" s="207"/>
      <c r="FL236" s="207"/>
      <c r="FM236" s="207"/>
      <c r="FN236" s="207">
        <v>0</v>
      </c>
      <c r="FO236" s="207"/>
      <c r="FP236" s="207"/>
      <c r="FQ236" s="207"/>
      <c r="FR236" s="207"/>
      <c r="FS236" s="207">
        <v>0</v>
      </c>
      <c r="FT236" s="209">
        <v>25.68</v>
      </c>
      <c r="FU236" s="209">
        <f t="shared" si="106"/>
        <v>0</v>
      </c>
      <c r="FV236" s="207"/>
      <c r="FW236" s="207"/>
      <c r="FX236" s="207"/>
      <c r="FY236" s="207">
        <v>0</v>
      </c>
      <c r="FZ236" s="207"/>
      <c r="GA236" s="207"/>
      <c r="GB236" s="207"/>
      <c r="GC236" s="207"/>
      <c r="GD236" s="207">
        <v>0</v>
      </c>
      <c r="GE236" s="209">
        <v>56.12</v>
      </c>
      <c r="GF236" s="209">
        <f t="shared" si="107"/>
        <v>0</v>
      </c>
      <c r="GG236" s="207"/>
      <c r="GH236" s="207"/>
      <c r="GI236" s="207"/>
      <c r="GJ236" s="207"/>
      <c r="GK236" s="207"/>
      <c r="GL236" s="207"/>
      <c r="GM236" s="207"/>
      <c r="GN236" s="207"/>
      <c r="GO236" s="207"/>
      <c r="GP236" s="207"/>
      <c r="GQ236" s="207"/>
      <c r="GR236" s="207"/>
      <c r="GS236" s="207"/>
      <c r="GT236" s="207"/>
      <c r="GU236" s="207"/>
      <c r="GV236" s="207"/>
      <c r="GW236" s="207"/>
      <c r="GX236" s="207" t="s">
        <v>918</v>
      </c>
      <c r="GY236" s="207">
        <v>0</v>
      </c>
      <c r="GZ236" s="207" t="s">
        <v>918</v>
      </c>
      <c r="HA236" s="207">
        <v>0</v>
      </c>
      <c r="HB236" s="207">
        <v>0</v>
      </c>
      <c r="HC236" s="207">
        <v>0</v>
      </c>
      <c r="HD236" s="207">
        <f t="shared" si="117"/>
        <v>0</v>
      </c>
      <c r="HE236" s="207">
        <v>0</v>
      </c>
      <c r="HF236" s="207"/>
      <c r="HG236" s="207"/>
      <c r="HH236" s="207">
        <f>HE236*((HZ236+1)*200)</f>
        <v>0</v>
      </c>
      <c r="HI236" s="209">
        <v>2.73</v>
      </c>
      <c r="HJ236" s="209">
        <f t="shared" si="108"/>
        <v>0</v>
      </c>
      <c r="HK236" s="207">
        <v>0</v>
      </c>
      <c r="HL236" s="207"/>
      <c r="HM236" s="207">
        <f>HK236*((HZ236+1)*200)</f>
        <v>0</v>
      </c>
      <c r="HN236" s="209">
        <v>2.73</v>
      </c>
      <c r="HO236" s="209">
        <f t="shared" si="109"/>
        <v>0</v>
      </c>
      <c r="HP236" s="207">
        <v>0</v>
      </c>
      <c r="HQ236" s="207"/>
      <c r="HR236" s="207">
        <f>HP236*((HZ236+1)*200)</f>
        <v>0</v>
      </c>
      <c r="HS236" s="209">
        <v>2.73</v>
      </c>
      <c r="HT236" s="209">
        <f t="shared" si="110"/>
        <v>0</v>
      </c>
      <c r="HU236" s="207">
        <v>0</v>
      </c>
      <c r="HV236" s="207"/>
      <c r="HW236" s="207">
        <f>HU236*((HZ236+1)*200)</f>
        <v>0</v>
      </c>
      <c r="HX236" s="209">
        <v>2.73</v>
      </c>
      <c r="HY236" s="209">
        <f t="shared" si="111"/>
        <v>0</v>
      </c>
      <c r="HZ236" s="207">
        <v>0</v>
      </c>
      <c r="IA236" s="209">
        <v>3890.25</v>
      </c>
      <c r="IB236" s="209">
        <f t="shared" si="112"/>
        <v>0</v>
      </c>
      <c r="IC236" s="169">
        <v>30</v>
      </c>
      <c r="ID236" s="169"/>
      <c r="IE236" s="169"/>
      <c r="IF236" s="169"/>
      <c r="IG236" s="165"/>
      <c r="IH236" s="165"/>
      <c r="II236" s="234">
        <f t="shared" si="124"/>
        <v>0</v>
      </c>
      <c r="IJ236" s="234">
        <f t="shared" si="125"/>
        <v>0</v>
      </c>
      <c r="IK236" s="234">
        <f t="shared" si="126"/>
        <v>0</v>
      </c>
      <c r="IL236" s="210"/>
      <c r="IM236" s="211">
        <f t="shared" si="113"/>
        <v>0</v>
      </c>
      <c r="IN236" s="209">
        <v>7500</v>
      </c>
      <c r="IO236" s="212">
        <f t="shared" si="114"/>
        <v>0</v>
      </c>
      <c r="IP236" s="209">
        <f t="shared" si="115"/>
        <v>0</v>
      </c>
      <c r="IQ236" s="209">
        <v>10000</v>
      </c>
      <c r="IR236" s="212">
        <f t="shared" si="116"/>
        <v>0</v>
      </c>
      <c r="IS236" s="213" t="s">
        <v>5943</v>
      </c>
      <c r="IT236" s="291"/>
      <c r="IV236" s="66" t="s">
        <v>5944</v>
      </c>
      <c r="IW236" s="66" t="s">
        <v>5945</v>
      </c>
    </row>
    <row r="237" spans="1:257" x14ac:dyDescent="0.4">
      <c r="A237" s="158">
        <f t="shared" si="118"/>
        <v>81</v>
      </c>
      <c r="B237" s="156" t="s">
        <v>35</v>
      </c>
      <c r="C237" s="156">
        <v>79</v>
      </c>
      <c r="D237" s="251">
        <v>88640</v>
      </c>
      <c r="E237" s="374">
        <v>30090</v>
      </c>
      <c r="F237" s="225" t="s">
        <v>5946</v>
      </c>
      <c r="G237" s="251">
        <v>2</v>
      </c>
      <c r="H237" s="156"/>
      <c r="I237" s="156" t="s">
        <v>772</v>
      </c>
      <c r="J237" s="158" t="s">
        <v>773</v>
      </c>
      <c r="K237" s="158"/>
      <c r="L237" s="158" t="s">
        <v>774</v>
      </c>
      <c r="M237" s="158"/>
      <c r="N237" s="205">
        <v>28</v>
      </c>
      <c r="O237" s="158">
        <v>48</v>
      </c>
      <c r="P237" s="203" t="s">
        <v>5947</v>
      </c>
      <c r="Q237" s="158">
        <v>68</v>
      </c>
      <c r="R237" s="158"/>
      <c r="S237" s="158"/>
      <c r="T237" s="158"/>
      <c r="U237" s="158"/>
      <c r="V237" s="367"/>
      <c r="W237" s="366"/>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t="s">
        <v>5311</v>
      </c>
      <c r="AU237" s="205">
        <v>28</v>
      </c>
      <c r="AV237" s="205">
        <v>20</v>
      </c>
      <c r="AW237" s="205">
        <f t="shared" si="99"/>
        <v>48</v>
      </c>
      <c r="AX237" s="205" t="s">
        <v>5947</v>
      </c>
      <c r="AY237" s="226">
        <v>44</v>
      </c>
      <c r="AZ237" s="205">
        <v>24</v>
      </c>
      <c r="BA237" s="205">
        <f t="shared" si="100"/>
        <v>68</v>
      </c>
      <c r="BB237" s="205"/>
      <c r="BC237" s="207">
        <v>1.0000000000000001E-17</v>
      </c>
      <c r="BD237" s="207">
        <v>9.9999999999999997E-29</v>
      </c>
      <c r="BE237" s="207">
        <v>1.0000000000000001E-30</v>
      </c>
      <c r="BF237" s="207">
        <v>6</v>
      </c>
      <c r="BG237" s="207">
        <v>1</v>
      </c>
      <c r="BH237" s="207">
        <v>1</v>
      </c>
      <c r="BI237" s="207"/>
      <c r="BJ237" s="207" t="s">
        <v>5948</v>
      </c>
      <c r="BK237" s="207" t="s">
        <v>5551</v>
      </c>
      <c r="BL237" s="208">
        <f>AW237</f>
        <v>48</v>
      </c>
      <c r="BM237" s="209">
        <v>249.45</v>
      </c>
      <c r="BN237" s="209">
        <f t="shared" si="101"/>
        <v>11973.599999999999</v>
      </c>
      <c r="BO237" s="207"/>
      <c r="BP237" s="207"/>
      <c r="BQ237" s="207"/>
      <c r="BR237" s="207"/>
      <c r="BS237" s="207"/>
      <c r="BT237" s="207"/>
      <c r="BU237" s="207"/>
      <c r="BV237" s="207"/>
      <c r="BW237" s="207"/>
      <c r="BX237" s="207"/>
      <c r="BY237" s="207"/>
      <c r="BZ237" s="207"/>
      <c r="CA237" s="207"/>
      <c r="CB237" s="207">
        <f>+BL237</f>
        <v>48</v>
      </c>
      <c r="CC237" s="207"/>
      <c r="CD237" s="207"/>
      <c r="CE237" s="207"/>
      <c r="CF237" s="207">
        <v>1.0000000000000001E-17</v>
      </c>
      <c r="CG237" s="207">
        <v>1</v>
      </c>
      <c r="CH237" s="207"/>
      <c r="CI237" s="207" t="s">
        <v>5948</v>
      </c>
      <c r="CJ237" s="207" t="s">
        <v>5551</v>
      </c>
      <c r="CK237" s="207">
        <f>AW237</f>
        <v>48</v>
      </c>
      <c r="CL237" s="209">
        <v>477.3</v>
      </c>
      <c r="CM237" s="209">
        <f t="shared" si="102"/>
        <v>22910.400000000001</v>
      </c>
      <c r="CN237" s="207"/>
      <c r="CO237" s="207"/>
      <c r="CP237" s="207"/>
      <c r="CQ237" s="207"/>
      <c r="CR237" s="207"/>
      <c r="CS237" s="207"/>
      <c r="CT237" s="207"/>
      <c r="CU237" s="207"/>
      <c r="CV237" s="207"/>
      <c r="CW237" s="207"/>
      <c r="CX237" s="207"/>
      <c r="CY237" s="207"/>
      <c r="CZ237" s="207"/>
      <c r="DA237" s="207">
        <f>+CK237</f>
        <v>48</v>
      </c>
      <c r="DB237" s="207"/>
      <c r="DC237" s="207"/>
      <c r="DD237" s="207"/>
      <c r="DE237" s="207">
        <v>1</v>
      </c>
      <c r="DF237" s="207">
        <v>1</v>
      </c>
      <c r="DG237" s="207"/>
      <c r="DH237" s="207" t="s">
        <v>5949</v>
      </c>
      <c r="DI237" s="207" t="s">
        <v>5769</v>
      </c>
      <c r="DJ237" s="207">
        <f>AW237</f>
        <v>48</v>
      </c>
      <c r="DK237" s="209">
        <v>120.88</v>
      </c>
      <c r="DL237" s="209">
        <f t="shared" si="103"/>
        <v>5802.24</v>
      </c>
      <c r="DM237" s="207"/>
      <c r="DN237" s="207"/>
      <c r="DO237" s="207"/>
      <c r="DP237" s="207"/>
      <c r="DQ237" s="207"/>
      <c r="DR237" s="207"/>
      <c r="DS237" s="207"/>
      <c r="DT237" s="207"/>
      <c r="DU237" s="207"/>
      <c r="DV237" s="207"/>
      <c r="DW237" s="207"/>
      <c r="DX237" s="207"/>
      <c r="DY237" s="207"/>
      <c r="DZ237" s="207">
        <f>+DJ237</f>
        <v>48</v>
      </c>
      <c r="EA237" s="207"/>
      <c r="EB237" s="207"/>
      <c r="EC237" s="207"/>
      <c r="ED237" s="207">
        <v>1.0000000000000001E-17</v>
      </c>
      <c r="EE237" s="207"/>
      <c r="EF237" s="207"/>
      <c r="EG237" s="207"/>
      <c r="EH237" s="207"/>
      <c r="EI237" s="207">
        <v>0</v>
      </c>
      <c r="EJ237" s="209">
        <v>191.55</v>
      </c>
      <c r="EK237" s="209">
        <f t="shared" si="104"/>
        <v>0</v>
      </c>
      <c r="EL237" s="207"/>
      <c r="EM237" s="207"/>
      <c r="EN237" s="207"/>
      <c r="EO237" s="207"/>
      <c r="EP237" s="207"/>
      <c r="EQ237" s="207"/>
      <c r="ER237" s="207"/>
      <c r="ES237" s="207"/>
      <c r="ET237" s="207"/>
      <c r="EU237" s="207"/>
      <c r="EV237" s="207"/>
      <c r="EW237" s="207"/>
      <c r="EX237" s="207"/>
      <c r="EY237" s="207"/>
      <c r="EZ237" s="207"/>
      <c r="FA237" s="207"/>
      <c r="FB237" s="207"/>
      <c r="FC237" s="207">
        <v>1.0000000000000001E-17</v>
      </c>
      <c r="FD237" s="207"/>
      <c r="FE237" s="207"/>
      <c r="FF237" s="207"/>
      <c r="FG237" s="207"/>
      <c r="FH237" s="207">
        <v>0</v>
      </c>
      <c r="FI237" s="209">
        <v>32.1</v>
      </c>
      <c r="FJ237" s="209">
        <f t="shared" si="105"/>
        <v>0</v>
      </c>
      <c r="FK237" s="207"/>
      <c r="FL237" s="207"/>
      <c r="FM237" s="207"/>
      <c r="FN237" s="207">
        <v>1.0000000000000001E-17</v>
      </c>
      <c r="FO237" s="207"/>
      <c r="FP237" s="207"/>
      <c r="FQ237" s="207"/>
      <c r="FR237" s="207"/>
      <c r="FS237" s="207">
        <v>0</v>
      </c>
      <c r="FT237" s="209">
        <v>25.68</v>
      </c>
      <c r="FU237" s="209">
        <f t="shared" si="106"/>
        <v>0</v>
      </c>
      <c r="FV237" s="207"/>
      <c r="FW237" s="207"/>
      <c r="FX237" s="207"/>
      <c r="FY237" s="207">
        <v>1.0000000000000001E-17</v>
      </c>
      <c r="FZ237" s="207"/>
      <c r="GA237" s="207"/>
      <c r="GB237" s="207"/>
      <c r="GC237" s="207"/>
      <c r="GD237" s="207">
        <v>0</v>
      </c>
      <c r="GE237" s="209">
        <v>56.12</v>
      </c>
      <c r="GF237" s="209">
        <f t="shared" si="107"/>
        <v>0</v>
      </c>
      <c r="GG237" s="207"/>
      <c r="GH237" s="207"/>
      <c r="GI237" s="207"/>
      <c r="GJ237" s="207"/>
      <c r="GK237" s="207"/>
      <c r="GL237" s="207"/>
      <c r="GM237" s="207"/>
      <c r="GN237" s="207"/>
      <c r="GO237" s="207"/>
      <c r="GP237" s="207"/>
      <c r="GQ237" s="207"/>
      <c r="GR237" s="207"/>
      <c r="GS237" s="207"/>
      <c r="GT237" s="207"/>
      <c r="GU237" s="207"/>
      <c r="GV237" s="207"/>
      <c r="GW237" s="207"/>
      <c r="GX237" s="207" t="s">
        <v>918</v>
      </c>
      <c r="GY237" s="207">
        <v>0</v>
      </c>
      <c r="GZ237" s="207" t="s">
        <v>918</v>
      </c>
      <c r="HA237" s="207">
        <v>0</v>
      </c>
      <c r="HB237" s="207">
        <v>0</v>
      </c>
      <c r="HC237" s="207">
        <v>1</v>
      </c>
      <c r="HD237" s="207">
        <f t="shared" si="117"/>
        <v>3600</v>
      </c>
      <c r="HE237" s="207">
        <v>5</v>
      </c>
      <c r="HF237" s="207"/>
      <c r="HG237" s="207"/>
      <c r="HH237" s="207">
        <f>(HZ237+1)*200*HE237</f>
        <v>2000</v>
      </c>
      <c r="HI237" s="209">
        <v>2.73</v>
      </c>
      <c r="HJ237" s="209">
        <f t="shared" si="108"/>
        <v>5460</v>
      </c>
      <c r="HK237" s="207">
        <v>3</v>
      </c>
      <c r="HL237" s="207"/>
      <c r="HM237" s="207">
        <f>(HZ237+1)*200*HK237</f>
        <v>1200</v>
      </c>
      <c r="HN237" s="209">
        <v>2.73</v>
      </c>
      <c r="HO237" s="209">
        <f t="shared" si="109"/>
        <v>3276</v>
      </c>
      <c r="HP237" s="207">
        <v>1</v>
      </c>
      <c r="HQ237" s="207"/>
      <c r="HR237" s="207">
        <f>(HZ237+1)*200*HP237</f>
        <v>400</v>
      </c>
      <c r="HS237" s="209">
        <v>2.73</v>
      </c>
      <c r="HT237" s="209">
        <f t="shared" si="110"/>
        <v>1092</v>
      </c>
      <c r="HU237" s="207">
        <v>0</v>
      </c>
      <c r="HV237" s="207"/>
      <c r="HW237" s="207">
        <f>(HZ237+1)*200*HU237</f>
        <v>0</v>
      </c>
      <c r="HX237" s="209">
        <v>2.73</v>
      </c>
      <c r="HY237" s="209">
        <f t="shared" si="111"/>
        <v>0</v>
      </c>
      <c r="HZ237" s="207">
        <v>1</v>
      </c>
      <c r="IA237" s="209">
        <v>3890.25</v>
      </c>
      <c r="IB237" s="209">
        <f t="shared" si="112"/>
        <v>3890.25</v>
      </c>
      <c r="IC237" s="169"/>
      <c r="ID237" s="169"/>
      <c r="IE237" s="169"/>
      <c r="IF237" s="169"/>
      <c r="IG237" s="165"/>
      <c r="IH237" s="165"/>
      <c r="II237" s="235">
        <f t="shared" si="124"/>
        <v>3</v>
      </c>
      <c r="IJ237" s="235">
        <f t="shared" si="125"/>
        <v>1</v>
      </c>
      <c r="IK237" s="235">
        <f t="shared" si="126"/>
        <v>4</v>
      </c>
      <c r="IL237" s="210"/>
      <c r="IM237" s="211">
        <f t="shared" si="113"/>
        <v>40686.239999999998</v>
      </c>
      <c r="IN237" s="209">
        <v>7500</v>
      </c>
      <c r="IO237" s="212">
        <f t="shared" si="114"/>
        <v>6</v>
      </c>
      <c r="IP237" s="209">
        <f t="shared" si="115"/>
        <v>13718.25</v>
      </c>
      <c r="IQ237" s="209">
        <v>10000</v>
      </c>
      <c r="IR237" s="212">
        <f t="shared" si="116"/>
        <v>2</v>
      </c>
      <c r="IS237" s="213" t="s">
        <v>5906</v>
      </c>
      <c r="IT237" s="291"/>
      <c r="IV237" s="66" t="s">
        <v>5950</v>
      </c>
      <c r="IW237" s="66" t="s">
        <v>5951</v>
      </c>
    </row>
    <row r="238" spans="1:257" x14ac:dyDescent="0.4">
      <c r="A238" s="158">
        <f t="shared" si="118"/>
        <v>82</v>
      </c>
      <c r="B238" s="156" t="s">
        <v>35</v>
      </c>
      <c r="C238" s="156">
        <v>80</v>
      </c>
      <c r="D238" s="251">
        <v>69501</v>
      </c>
      <c r="E238" s="374">
        <v>30144</v>
      </c>
      <c r="F238" s="225" t="s">
        <v>5952</v>
      </c>
      <c r="G238" s="251">
        <v>2</v>
      </c>
      <c r="H238" s="156"/>
      <c r="I238" s="156" t="s">
        <v>772</v>
      </c>
      <c r="J238" s="158" t="s">
        <v>784</v>
      </c>
      <c r="K238" s="158"/>
      <c r="L238" s="158" t="s">
        <v>786</v>
      </c>
      <c r="M238" s="158"/>
      <c r="N238" s="205">
        <v>36</v>
      </c>
      <c r="O238" s="158">
        <v>56</v>
      </c>
      <c r="P238" s="203" t="s">
        <v>5399</v>
      </c>
      <c r="Q238" s="158">
        <v>54</v>
      </c>
      <c r="R238" s="158"/>
      <c r="S238" s="158"/>
      <c r="T238" s="158"/>
      <c r="U238" s="158"/>
      <c r="V238" s="367"/>
      <c r="W238" s="366"/>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t="s">
        <v>5311</v>
      </c>
      <c r="AU238" s="205">
        <v>36</v>
      </c>
      <c r="AV238" s="205">
        <v>20</v>
      </c>
      <c r="AW238" s="205">
        <f t="shared" si="99"/>
        <v>56</v>
      </c>
      <c r="AX238" s="205" t="s">
        <v>5399</v>
      </c>
      <c r="AY238" s="226">
        <v>30</v>
      </c>
      <c r="AZ238" s="205">
        <v>24</v>
      </c>
      <c r="BA238" s="205">
        <f t="shared" si="100"/>
        <v>54</v>
      </c>
      <c r="BB238" s="205"/>
      <c r="BC238" s="207">
        <v>1.0000000000000001E-17</v>
      </c>
      <c r="BD238" s="207">
        <v>9.9999999999999997E-29</v>
      </c>
      <c r="BE238" s="207">
        <v>1.0000000000000001E-30</v>
      </c>
      <c r="BF238" s="207">
        <v>6</v>
      </c>
      <c r="BG238" s="207">
        <v>1.0000000000000001E-17</v>
      </c>
      <c r="BH238" s="207">
        <v>1</v>
      </c>
      <c r="BI238" s="207"/>
      <c r="BJ238" s="207"/>
      <c r="BK238" s="207" t="s">
        <v>5551</v>
      </c>
      <c r="BL238" s="208">
        <f>AW238</f>
        <v>56</v>
      </c>
      <c r="BM238" s="209">
        <v>249.45</v>
      </c>
      <c r="BN238" s="209">
        <f t="shared" si="101"/>
        <v>13969.199999999999</v>
      </c>
      <c r="BO238" s="207"/>
      <c r="BP238" s="207"/>
      <c r="BQ238" s="207"/>
      <c r="BR238" s="207"/>
      <c r="BS238" s="207"/>
      <c r="BT238" s="207"/>
      <c r="BU238" s="207"/>
      <c r="BV238" s="207"/>
      <c r="BW238" s="207"/>
      <c r="BX238" s="207"/>
      <c r="BY238" s="207"/>
      <c r="BZ238" s="207"/>
      <c r="CA238" s="207"/>
      <c r="CB238" s="207">
        <f>+BL238</f>
        <v>56</v>
      </c>
      <c r="CC238" s="207"/>
      <c r="CD238" s="207"/>
      <c r="CE238" s="207"/>
      <c r="CF238" s="207">
        <v>1.0000000000000001E-17</v>
      </c>
      <c r="CG238" s="207"/>
      <c r="CH238" s="207"/>
      <c r="CI238" s="207"/>
      <c r="CJ238" s="207"/>
      <c r="CK238" s="207">
        <v>0</v>
      </c>
      <c r="CL238" s="209">
        <v>477.3</v>
      </c>
      <c r="CM238" s="209">
        <f t="shared" si="102"/>
        <v>0</v>
      </c>
      <c r="CN238" s="207"/>
      <c r="CO238" s="207"/>
      <c r="CP238" s="207"/>
      <c r="CQ238" s="207"/>
      <c r="CR238" s="207"/>
      <c r="CS238" s="207"/>
      <c r="CT238" s="207"/>
      <c r="CU238" s="207"/>
      <c r="CV238" s="207"/>
      <c r="CW238" s="207"/>
      <c r="CX238" s="207"/>
      <c r="CY238" s="207"/>
      <c r="CZ238" s="207"/>
      <c r="DA238" s="207" t="s">
        <v>4980</v>
      </c>
      <c r="DB238" s="207"/>
      <c r="DC238" s="207"/>
      <c r="DD238" s="207"/>
      <c r="DE238" s="207">
        <v>1</v>
      </c>
      <c r="DF238" s="207">
        <v>1</v>
      </c>
      <c r="DG238" s="207"/>
      <c r="DH238" s="207"/>
      <c r="DI238" s="207" t="s">
        <v>5769</v>
      </c>
      <c r="DJ238" s="207">
        <f>AW238</f>
        <v>56</v>
      </c>
      <c r="DK238" s="209">
        <v>120.88</v>
      </c>
      <c r="DL238" s="209">
        <f t="shared" si="103"/>
        <v>6769.28</v>
      </c>
      <c r="DM238" s="207"/>
      <c r="DN238" s="207"/>
      <c r="DO238" s="207"/>
      <c r="DP238" s="207"/>
      <c r="DQ238" s="207"/>
      <c r="DR238" s="207"/>
      <c r="DS238" s="207"/>
      <c r="DT238" s="207"/>
      <c r="DU238" s="207"/>
      <c r="DV238" s="207"/>
      <c r="DW238" s="207"/>
      <c r="DX238" s="207"/>
      <c r="DY238" s="207"/>
      <c r="DZ238" s="207">
        <f>+DJ238</f>
        <v>56</v>
      </c>
      <c r="EA238" s="207"/>
      <c r="EB238" s="207"/>
      <c r="EC238" s="207"/>
      <c r="ED238" s="207">
        <v>1</v>
      </c>
      <c r="EE238" s="207">
        <v>1</v>
      </c>
      <c r="EF238" s="207"/>
      <c r="EG238" s="207"/>
      <c r="EH238" s="207" t="s">
        <v>5551</v>
      </c>
      <c r="EI238" s="207">
        <f>AW238</f>
        <v>56</v>
      </c>
      <c r="EJ238" s="209">
        <v>191.55</v>
      </c>
      <c r="EK238" s="209">
        <f t="shared" si="104"/>
        <v>10726.800000000001</v>
      </c>
      <c r="EL238" s="207"/>
      <c r="EM238" s="207"/>
      <c r="EN238" s="207"/>
      <c r="EO238" s="207"/>
      <c r="EP238" s="207"/>
      <c r="EQ238" s="207"/>
      <c r="ER238" s="207"/>
      <c r="ES238" s="207"/>
      <c r="ET238" s="207"/>
      <c r="EU238" s="207"/>
      <c r="EV238" s="207"/>
      <c r="EW238" s="207"/>
      <c r="EX238" s="207" t="s">
        <v>4980</v>
      </c>
      <c r="EY238" s="207">
        <v>56</v>
      </c>
      <c r="EZ238" s="207" t="s">
        <v>4980</v>
      </c>
      <c r="FA238" s="207"/>
      <c r="FB238" s="207"/>
      <c r="FC238" s="207">
        <v>1.0000000000000001E-17</v>
      </c>
      <c r="FD238" s="207"/>
      <c r="FE238" s="207"/>
      <c r="FF238" s="207"/>
      <c r="FG238" s="207"/>
      <c r="FH238" s="207">
        <v>0</v>
      </c>
      <c r="FI238" s="209">
        <v>32.1</v>
      </c>
      <c r="FJ238" s="209">
        <f t="shared" si="105"/>
        <v>0</v>
      </c>
      <c r="FK238" s="207"/>
      <c r="FL238" s="207"/>
      <c r="FM238" s="207"/>
      <c r="FN238" s="207">
        <v>1.0000000000000001E-17</v>
      </c>
      <c r="FO238" s="207"/>
      <c r="FP238" s="207"/>
      <c r="FQ238" s="207"/>
      <c r="FR238" s="207"/>
      <c r="FS238" s="207">
        <v>0</v>
      </c>
      <c r="FT238" s="209">
        <v>25.68</v>
      </c>
      <c r="FU238" s="209">
        <f t="shared" si="106"/>
        <v>0</v>
      </c>
      <c r="FV238" s="207"/>
      <c r="FW238" s="207"/>
      <c r="FX238" s="207"/>
      <c r="FY238" s="207">
        <v>1.0000000000000001E-17</v>
      </c>
      <c r="FZ238" s="207"/>
      <c r="GA238" s="207"/>
      <c r="GB238" s="207"/>
      <c r="GC238" s="207"/>
      <c r="GD238" s="207">
        <v>0</v>
      </c>
      <c r="GE238" s="209">
        <v>56.12</v>
      </c>
      <c r="GF238" s="209">
        <f t="shared" si="107"/>
        <v>0</v>
      </c>
      <c r="GG238" s="207"/>
      <c r="GH238" s="207"/>
      <c r="GI238" s="207"/>
      <c r="GJ238" s="207"/>
      <c r="GK238" s="207"/>
      <c r="GL238" s="207"/>
      <c r="GM238" s="207"/>
      <c r="GN238" s="207"/>
      <c r="GO238" s="207"/>
      <c r="GP238" s="207"/>
      <c r="GQ238" s="207"/>
      <c r="GR238" s="207"/>
      <c r="GS238" s="207"/>
      <c r="GT238" s="207"/>
      <c r="GU238" s="207"/>
      <c r="GV238" s="207"/>
      <c r="GW238" s="207"/>
      <c r="GX238" s="207" t="s">
        <v>918</v>
      </c>
      <c r="GY238" s="207">
        <v>0</v>
      </c>
      <c r="GZ238" s="207" t="s">
        <v>918</v>
      </c>
      <c r="HA238" s="207">
        <v>0</v>
      </c>
      <c r="HB238" s="207">
        <v>0</v>
      </c>
      <c r="HC238" s="207">
        <v>1</v>
      </c>
      <c r="HD238" s="207">
        <f t="shared" si="117"/>
        <v>2000</v>
      </c>
      <c r="HE238" s="207">
        <v>4</v>
      </c>
      <c r="HF238" s="207"/>
      <c r="HG238" s="207"/>
      <c r="HH238" s="207">
        <f>(HZ238+1)*200*HE238</f>
        <v>1600</v>
      </c>
      <c r="HI238" s="209">
        <v>2.73</v>
      </c>
      <c r="HJ238" s="209">
        <f t="shared" si="108"/>
        <v>4368</v>
      </c>
      <c r="HK238" s="207">
        <v>1</v>
      </c>
      <c r="HL238" s="207"/>
      <c r="HM238" s="207">
        <f>(HZ238+1)*200*HK238</f>
        <v>400</v>
      </c>
      <c r="HN238" s="209">
        <v>2.73</v>
      </c>
      <c r="HO238" s="209">
        <f t="shared" si="109"/>
        <v>1092</v>
      </c>
      <c r="HP238" s="207">
        <v>0</v>
      </c>
      <c r="HQ238" s="207"/>
      <c r="HR238" s="207">
        <f>(HZ238+1)*200*HP238</f>
        <v>0</v>
      </c>
      <c r="HS238" s="209">
        <v>2.73</v>
      </c>
      <c r="HT238" s="209">
        <f t="shared" si="110"/>
        <v>0</v>
      </c>
      <c r="HU238" s="207">
        <v>0</v>
      </c>
      <c r="HV238" s="207"/>
      <c r="HW238" s="207">
        <f>(HZ238+1)*200*HU238</f>
        <v>0</v>
      </c>
      <c r="HX238" s="209">
        <v>2.73</v>
      </c>
      <c r="HY238" s="209">
        <f t="shared" si="111"/>
        <v>0</v>
      </c>
      <c r="HZ238" s="207">
        <v>1</v>
      </c>
      <c r="IA238" s="209">
        <v>3890.25</v>
      </c>
      <c r="IB238" s="209">
        <f t="shared" si="112"/>
        <v>3890.25</v>
      </c>
      <c r="IC238" s="169"/>
      <c r="ID238" s="169"/>
      <c r="IE238" s="169"/>
      <c r="IF238" s="169"/>
      <c r="IG238" s="165"/>
      <c r="IH238" s="165"/>
      <c r="II238" s="235">
        <f t="shared" si="124"/>
        <v>3</v>
      </c>
      <c r="IJ238" s="235">
        <f t="shared" si="125"/>
        <v>1</v>
      </c>
      <c r="IK238" s="235">
        <f t="shared" si="126"/>
        <v>4</v>
      </c>
      <c r="IL238" s="210"/>
      <c r="IM238" s="211">
        <f t="shared" si="113"/>
        <v>31465.279999999999</v>
      </c>
      <c r="IN238" s="209">
        <v>7500</v>
      </c>
      <c r="IO238" s="212">
        <f t="shared" si="114"/>
        <v>5</v>
      </c>
      <c r="IP238" s="209">
        <f t="shared" si="115"/>
        <v>9350.25</v>
      </c>
      <c r="IQ238" s="209">
        <v>10000</v>
      </c>
      <c r="IR238" s="212">
        <f t="shared" si="116"/>
        <v>1</v>
      </c>
      <c r="IS238" s="213" t="s">
        <v>5906</v>
      </c>
      <c r="IT238" s="291"/>
      <c r="IV238" s="66" t="s">
        <v>5953</v>
      </c>
      <c r="IW238" s="66" t="s">
        <v>5954</v>
      </c>
    </row>
    <row r="239" spans="1:257" x14ac:dyDescent="0.4">
      <c r="A239" s="158">
        <f t="shared" si="118"/>
        <v>83</v>
      </c>
      <c r="B239" s="156" t="s">
        <v>35</v>
      </c>
      <c r="C239" s="156">
        <v>81</v>
      </c>
      <c r="D239" s="251">
        <v>93375</v>
      </c>
      <c r="E239" s="374">
        <v>30156</v>
      </c>
      <c r="F239" s="225" t="s">
        <v>5955</v>
      </c>
      <c r="G239" s="251">
        <v>2</v>
      </c>
      <c r="H239" s="156"/>
      <c r="I239" s="156" t="s">
        <v>772</v>
      </c>
      <c r="J239" s="158" t="s">
        <v>791</v>
      </c>
      <c r="K239" s="158"/>
      <c r="L239" s="158" t="s">
        <v>792</v>
      </c>
      <c r="M239" s="158"/>
      <c r="N239" s="205">
        <v>22</v>
      </c>
      <c r="O239" s="158">
        <v>42</v>
      </c>
      <c r="P239" s="203" t="s">
        <v>5956</v>
      </c>
      <c r="Q239" s="158">
        <v>58</v>
      </c>
      <c r="R239" s="158"/>
      <c r="S239" s="158"/>
      <c r="T239" s="158"/>
      <c r="U239" s="158"/>
      <c r="V239" s="367"/>
      <c r="W239" s="366"/>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t="s">
        <v>5311</v>
      </c>
      <c r="AU239" s="205">
        <v>22</v>
      </c>
      <c r="AV239" s="205">
        <v>20</v>
      </c>
      <c r="AW239" s="205">
        <f t="shared" si="99"/>
        <v>42</v>
      </c>
      <c r="AX239" s="205" t="s">
        <v>5956</v>
      </c>
      <c r="AY239" s="226">
        <v>34</v>
      </c>
      <c r="AZ239" s="205">
        <v>24</v>
      </c>
      <c r="BA239" s="205">
        <f t="shared" si="100"/>
        <v>58</v>
      </c>
      <c r="BB239" s="205"/>
      <c r="BC239" s="207">
        <v>1.0000000000000001E-17</v>
      </c>
      <c r="BD239" s="207">
        <v>9.9999999999999997E-29</v>
      </c>
      <c r="BE239" s="207">
        <v>1.0000000000000001E-30</v>
      </c>
      <c r="BF239" s="207">
        <v>2</v>
      </c>
      <c r="BG239" s="207">
        <v>1.0000000000000001E-17</v>
      </c>
      <c r="BH239" s="207"/>
      <c r="BI239" s="207"/>
      <c r="BJ239" s="207"/>
      <c r="BK239" s="207"/>
      <c r="BL239" s="208">
        <v>0</v>
      </c>
      <c r="BM239" s="209">
        <v>249.45</v>
      </c>
      <c r="BN239" s="209">
        <f t="shared" si="101"/>
        <v>0</v>
      </c>
      <c r="BO239" s="207"/>
      <c r="BP239" s="207"/>
      <c r="BQ239" s="207"/>
      <c r="BR239" s="207"/>
      <c r="BS239" s="207"/>
      <c r="BT239" s="207"/>
      <c r="BU239" s="207"/>
      <c r="BV239" s="207"/>
      <c r="BW239" s="207"/>
      <c r="BX239" s="207"/>
      <c r="BY239" s="207"/>
      <c r="BZ239" s="207"/>
      <c r="CA239" s="207"/>
      <c r="CB239" s="207"/>
      <c r="CC239" s="207"/>
      <c r="CD239" s="207"/>
      <c r="CE239" s="207"/>
      <c r="CF239" s="207">
        <v>1.0000000000000001E-17</v>
      </c>
      <c r="CG239" s="207"/>
      <c r="CH239" s="207"/>
      <c r="CI239" s="207"/>
      <c r="CJ239" s="207"/>
      <c r="CK239" s="207">
        <v>0</v>
      </c>
      <c r="CL239" s="209">
        <v>477.3</v>
      </c>
      <c r="CM239" s="209">
        <f t="shared" si="102"/>
        <v>0</v>
      </c>
      <c r="CN239" s="207"/>
      <c r="CO239" s="207"/>
      <c r="CP239" s="207"/>
      <c r="CQ239" s="207"/>
      <c r="CR239" s="207"/>
      <c r="CS239" s="207"/>
      <c r="CT239" s="207"/>
      <c r="CU239" s="207"/>
      <c r="CV239" s="207"/>
      <c r="CW239" s="207"/>
      <c r="CX239" s="207"/>
      <c r="CY239" s="207"/>
      <c r="CZ239" s="207"/>
      <c r="DA239" s="207" t="s">
        <v>4980</v>
      </c>
      <c r="DB239" s="207"/>
      <c r="DC239" s="207"/>
      <c r="DD239" s="207"/>
      <c r="DE239" s="207">
        <v>1</v>
      </c>
      <c r="DF239" s="207">
        <v>1</v>
      </c>
      <c r="DG239" s="207"/>
      <c r="DH239" s="207"/>
      <c r="DI239" s="207" t="s">
        <v>5551</v>
      </c>
      <c r="DJ239" s="207">
        <f>AW239</f>
        <v>42</v>
      </c>
      <c r="DK239" s="209">
        <v>120.88</v>
      </c>
      <c r="DL239" s="209">
        <f t="shared" si="103"/>
        <v>5076.96</v>
      </c>
      <c r="DM239" s="207"/>
      <c r="DN239" s="207"/>
      <c r="DO239" s="207"/>
      <c r="DP239" s="207"/>
      <c r="DQ239" s="207"/>
      <c r="DR239" s="207"/>
      <c r="DS239" s="207"/>
      <c r="DT239" s="207"/>
      <c r="DU239" s="207"/>
      <c r="DV239" s="207"/>
      <c r="DW239" s="207"/>
      <c r="DX239" s="207"/>
      <c r="DY239" s="207"/>
      <c r="DZ239" s="207">
        <f>+DJ239</f>
        <v>42</v>
      </c>
      <c r="EA239" s="207"/>
      <c r="EB239" s="207"/>
      <c r="EC239" s="207"/>
      <c r="ED239" s="207">
        <v>1.0000000000000001E-17</v>
      </c>
      <c r="EE239" s="207">
        <v>1</v>
      </c>
      <c r="EF239" s="207"/>
      <c r="EG239" s="207"/>
      <c r="EH239" s="207" t="s">
        <v>5551</v>
      </c>
      <c r="EI239" s="207">
        <f>AW239</f>
        <v>42</v>
      </c>
      <c r="EJ239" s="209">
        <v>191.55</v>
      </c>
      <c r="EK239" s="209">
        <f t="shared" si="104"/>
        <v>8045.1</v>
      </c>
      <c r="EL239" s="207"/>
      <c r="EM239" s="207"/>
      <c r="EN239" s="207"/>
      <c r="EO239" s="207"/>
      <c r="EP239" s="207"/>
      <c r="EQ239" s="207"/>
      <c r="ER239" s="207"/>
      <c r="ES239" s="207"/>
      <c r="ET239" s="207"/>
      <c r="EU239" s="207"/>
      <c r="EV239" s="207"/>
      <c r="EW239" s="207"/>
      <c r="EX239" s="207" t="s">
        <v>4980</v>
      </c>
      <c r="EY239" s="207">
        <v>42</v>
      </c>
      <c r="EZ239" s="207" t="s">
        <v>4980</v>
      </c>
      <c r="FA239" s="207"/>
      <c r="FB239" s="207"/>
      <c r="FC239" s="207">
        <v>1.0000000000000001E-17</v>
      </c>
      <c r="FD239" s="207"/>
      <c r="FE239" s="207"/>
      <c r="FF239" s="207"/>
      <c r="FG239" s="207"/>
      <c r="FH239" s="207">
        <v>0</v>
      </c>
      <c r="FI239" s="209">
        <v>32.1</v>
      </c>
      <c r="FJ239" s="209">
        <f t="shared" si="105"/>
        <v>0</v>
      </c>
      <c r="FK239" s="207"/>
      <c r="FL239" s="207"/>
      <c r="FM239" s="207"/>
      <c r="FN239" s="207">
        <v>1.0000000000000001E-17</v>
      </c>
      <c r="FO239" s="207"/>
      <c r="FP239" s="207"/>
      <c r="FQ239" s="207"/>
      <c r="FR239" s="207"/>
      <c r="FS239" s="207">
        <v>0</v>
      </c>
      <c r="FT239" s="209">
        <v>25.68</v>
      </c>
      <c r="FU239" s="209">
        <f t="shared" si="106"/>
        <v>0</v>
      </c>
      <c r="FV239" s="207"/>
      <c r="FW239" s="207"/>
      <c r="FX239" s="207"/>
      <c r="FY239" s="207">
        <v>1.0000000000000001E-17</v>
      </c>
      <c r="FZ239" s="207"/>
      <c r="GA239" s="207"/>
      <c r="GB239" s="207"/>
      <c r="GC239" s="207"/>
      <c r="GD239" s="207">
        <v>0</v>
      </c>
      <c r="GE239" s="209">
        <v>56.12</v>
      </c>
      <c r="GF239" s="209">
        <f t="shared" si="107"/>
        <v>0</v>
      </c>
      <c r="GG239" s="207"/>
      <c r="GH239" s="207"/>
      <c r="GI239" s="207"/>
      <c r="GJ239" s="207"/>
      <c r="GK239" s="207"/>
      <c r="GL239" s="207"/>
      <c r="GM239" s="207"/>
      <c r="GN239" s="207"/>
      <c r="GO239" s="207"/>
      <c r="GP239" s="207"/>
      <c r="GQ239" s="207"/>
      <c r="GR239" s="207"/>
      <c r="GS239" s="207"/>
      <c r="GT239" s="207"/>
      <c r="GU239" s="207"/>
      <c r="GV239" s="207"/>
      <c r="GW239" s="207"/>
      <c r="GX239" s="207" t="s">
        <v>918</v>
      </c>
      <c r="GY239" s="207">
        <v>0</v>
      </c>
      <c r="GZ239" s="207" t="s">
        <v>918</v>
      </c>
      <c r="HA239" s="207">
        <v>0</v>
      </c>
      <c r="HB239" s="207">
        <v>0</v>
      </c>
      <c r="HC239" s="207">
        <v>1</v>
      </c>
      <c r="HD239" s="207">
        <f t="shared" si="117"/>
        <v>1200</v>
      </c>
      <c r="HE239" s="207">
        <v>1</v>
      </c>
      <c r="HF239" s="207"/>
      <c r="HG239" s="207"/>
      <c r="HH239" s="207">
        <f>(HZ239+1)*200*HE239</f>
        <v>400</v>
      </c>
      <c r="HI239" s="209">
        <v>2.73</v>
      </c>
      <c r="HJ239" s="209">
        <f t="shared" si="108"/>
        <v>1092</v>
      </c>
      <c r="HK239" s="207">
        <v>1</v>
      </c>
      <c r="HL239" s="207"/>
      <c r="HM239" s="207">
        <f>(HZ239+1)*200*HK239</f>
        <v>400</v>
      </c>
      <c r="HN239" s="209">
        <v>2.73</v>
      </c>
      <c r="HO239" s="209">
        <f t="shared" si="109"/>
        <v>1092</v>
      </c>
      <c r="HP239" s="207">
        <v>1</v>
      </c>
      <c r="HQ239" s="207"/>
      <c r="HR239" s="207">
        <f>(HZ239+1)*200*HP239</f>
        <v>400</v>
      </c>
      <c r="HS239" s="209">
        <v>2.73</v>
      </c>
      <c r="HT239" s="209">
        <f t="shared" si="110"/>
        <v>1092</v>
      </c>
      <c r="HU239" s="207">
        <v>0</v>
      </c>
      <c r="HV239" s="207"/>
      <c r="HW239" s="207">
        <f>(HZ239+1)*200*HU239</f>
        <v>0</v>
      </c>
      <c r="HX239" s="209">
        <v>2.73</v>
      </c>
      <c r="HY239" s="209">
        <f t="shared" si="111"/>
        <v>0</v>
      </c>
      <c r="HZ239" s="207">
        <v>1</v>
      </c>
      <c r="IA239" s="209">
        <v>3890.25</v>
      </c>
      <c r="IB239" s="209">
        <f t="shared" si="112"/>
        <v>3890.25</v>
      </c>
      <c r="IC239" s="169"/>
      <c r="ID239" s="169"/>
      <c r="IE239" s="169"/>
      <c r="IF239" s="169"/>
      <c r="IG239" s="165"/>
      <c r="IH239" s="165"/>
      <c r="II239" s="235">
        <f t="shared" si="124"/>
        <v>2</v>
      </c>
      <c r="IJ239" s="235">
        <f t="shared" si="125"/>
        <v>1</v>
      </c>
      <c r="IK239" s="235">
        <f t="shared" si="126"/>
        <v>3</v>
      </c>
      <c r="IL239" s="210"/>
      <c r="IM239" s="211">
        <f t="shared" si="113"/>
        <v>13122.060000000001</v>
      </c>
      <c r="IN239" s="209">
        <v>7500</v>
      </c>
      <c r="IO239" s="212">
        <f t="shared" si="114"/>
        <v>2</v>
      </c>
      <c r="IP239" s="209">
        <f t="shared" si="115"/>
        <v>7166.25</v>
      </c>
      <c r="IQ239" s="209">
        <v>10000</v>
      </c>
      <c r="IR239" s="212">
        <f t="shared" si="116"/>
        <v>1</v>
      </c>
      <c r="IS239" s="213" t="s">
        <v>5906</v>
      </c>
      <c r="IT239" s="291"/>
      <c r="IV239" s="66" t="s">
        <v>5957</v>
      </c>
      <c r="IW239" s="66" t="s">
        <v>5958</v>
      </c>
    </row>
    <row r="240" spans="1:257" x14ac:dyDescent="0.4">
      <c r="A240" s="158">
        <f t="shared" si="118"/>
        <v>84</v>
      </c>
      <c r="B240" s="156" t="s">
        <v>35</v>
      </c>
      <c r="C240" s="156">
        <v>368</v>
      </c>
      <c r="D240" s="156">
        <v>98070</v>
      </c>
      <c r="E240" s="374">
        <v>3294</v>
      </c>
      <c r="F240" s="222" t="s">
        <v>5959</v>
      </c>
      <c r="G240" s="251">
        <v>10</v>
      </c>
      <c r="H240" s="156"/>
      <c r="I240" s="156" t="s">
        <v>77</v>
      </c>
      <c r="J240" s="158" t="s">
        <v>3278</v>
      </c>
      <c r="K240" s="158"/>
      <c r="L240" s="237" t="s">
        <v>3279</v>
      </c>
      <c r="M240" s="158"/>
      <c r="N240" s="205">
        <v>369</v>
      </c>
      <c r="O240" s="237">
        <v>389</v>
      </c>
      <c r="P240" s="203" t="s">
        <v>5960</v>
      </c>
      <c r="Q240" s="237">
        <v>54</v>
      </c>
      <c r="R240" s="237"/>
      <c r="S240" s="237"/>
      <c r="T240" s="237"/>
      <c r="U240" s="237"/>
      <c r="V240" s="367"/>
      <c r="W240" s="366"/>
      <c r="X240" s="237"/>
      <c r="Y240" s="237"/>
      <c r="Z240" s="237"/>
      <c r="AA240" s="237"/>
      <c r="AB240" s="237"/>
      <c r="AC240" s="237"/>
      <c r="AD240" s="237"/>
      <c r="AE240" s="237"/>
      <c r="AF240" s="237"/>
      <c r="AG240" s="237"/>
      <c r="AH240" s="237"/>
      <c r="AI240" s="237"/>
      <c r="AJ240" s="237"/>
      <c r="AK240" s="237"/>
      <c r="AL240" s="237"/>
      <c r="AM240" s="237"/>
      <c r="AN240" s="237"/>
      <c r="AO240" s="237"/>
      <c r="AP240" s="237"/>
      <c r="AQ240" s="237"/>
      <c r="AR240" s="237"/>
      <c r="AS240" s="237"/>
      <c r="AT240" s="158" t="s">
        <v>5369</v>
      </c>
      <c r="AU240" s="205">
        <v>369</v>
      </c>
      <c r="AV240" s="205">
        <v>20</v>
      </c>
      <c r="AW240" s="205">
        <f t="shared" si="99"/>
        <v>389</v>
      </c>
      <c r="AX240" s="205" t="s">
        <v>5960</v>
      </c>
      <c r="AY240" s="223">
        <v>30</v>
      </c>
      <c r="AZ240" s="205">
        <v>24</v>
      </c>
      <c r="BA240" s="205">
        <f t="shared" si="100"/>
        <v>54</v>
      </c>
      <c r="BB240" s="205"/>
      <c r="BC240" s="207">
        <v>1.0000000000000001E-17</v>
      </c>
      <c r="BD240" s="207">
        <v>9.9999999999999997E-29</v>
      </c>
      <c r="BE240" s="207">
        <v>1.0000000000000001E-30</v>
      </c>
      <c r="BF240" s="207">
        <v>0</v>
      </c>
      <c r="BG240" s="207">
        <v>0</v>
      </c>
      <c r="BH240" s="207">
        <v>0</v>
      </c>
      <c r="BI240" s="207"/>
      <c r="BJ240" s="207"/>
      <c r="BK240" s="207"/>
      <c r="BL240" s="208">
        <v>0</v>
      </c>
      <c r="BM240" s="209">
        <v>249.45</v>
      </c>
      <c r="BN240" s="209">
        <f t="shared" si="101"/>
        <v>0</v>
      </c>
      <c r="BO240" s="207"/>
      <c r="BP240" s="207"/>
      <c r="BQ240" s="207"/>
      <c r="BR240" s="207"/>
      <c r="BS240" s="207"/>
      <c r="BT240" s="207"/>
      <c r="BU240" s="207"/>
      <c r="BV240" s="207"/>
      <c r="BW240" s="207"/>
      <c r="BX240" s="207"/>
      <c r="BY240" s="207"/>
      <c r="BZ240" s="207"/>
      <c r="CA240" s="207"/>
      <c r="CB240" s="207"/>
      <c r="CC240" s="207"/>
      <c r="CD240" s="207"/>
      <c r="CE240" s="207"/>
      <c r="CF240" s="207">
        <v>0</v>
      </c>
      <c r="CG240" s="207">
        <v>0</v>
      </c>
      <c r="CH240" s="207"/>
      <c r="CI240" s="207"/>
      <c r="CJ240" s="207"/>
      <c r="CK240" s="207">
        <v>0</v>
      </c>
      <c r="CL240" s="209">
        <v>477.3</v>
      </c>
      <c r="CM240" s="209">
        <f t="shared" si="102"/>
        <v>0</v>
      </c>
      <c r="CN240" s="207"/>
      <c r="CO240" s="207"/>
      <c r="CP240" s="207"/>
      <c r="CQ240" s="207"/>
      <c r="CR240" s="207"/>
      <c r="CS240" s="207"/>
      <c r="CT240" s="207"/>
      <c r="CU240" s="207"/>
      <c r="CV240" s="207"/>
      <c r="CW240" s="207"/>
      <c r="CX240" s="207"/>
      <c r="CY240" s="207"/>
      <c r="CZ240" s="207"/>
      <c r="DA240" s="207"/>
      <c r="DB240" s="207"/>
      <c r="DC240" s="207"/>
      <c r="DD240" s="207"/>
      <c r="DE240" s="207">
        <v>0</v>
      </c>
      <c r="DF240" s="207">
        <v>0</v>
      </c>
      <c r="DG240" s="207"/>
      <c r="DH240" s="207"/>
      <c r="DI240" s="207"/>
      <c r="DJ240" s="207">
        <v>0</v>
      </c>
      <c r="DK240" s="209">
        <v>120.88</v>
      </c>
      <c r="DL240" s="209">
        <f t="shared" si="103"/>
        <v>0</v>
      </c>
      <c r="DM240" s="207"/>
      <c r="DN240" s="207"/>
      <c r="DO240" s="207"/>
      <c r="DP240" s="207"/>
      <c r="DQ240" s="207"/>
      <c r="DR240" s="207"/>
      <c r="DS240" s="207"/>
      <c r="DT240" s="207"/>
      <c r="DU240" s="207"/>
      <c r="DV240" s="207"/>
      <c r="DW240" s="207"/>
      <c r="DX240" s="207"/>
      <c r="DY240" s="207"/>
      <c r="DZ240" s="207"/>
      <c r="EA240" s="207"/>
      <c r="EB240" s="207"/>
      <c r="EC240" s="207"/>
      <c r="ED240" s="207">
        <v>0</v>
      </c>
      <c r="EE240" s="207">
        <v>0</v>
      </c>
      <c r="EF240" s="207"/>
      <c r="EG240" s="207"/>
      <c r="EH240" s="207"/>
      <c r="EI240" s="207">
        <v>0</v>
      </c>
      <c r="EJ240" s="209">
        <v>191.55</v>
      </c>
      <c r="EK240" s="209">
        <f t="shared" si="104"/>
        <v>0</v>
      </c>
      <c r="EL240" s="207"/>
      <c r="EM240" s="207"/>
      <c r="EN240" s="207"/>
      <c r="EO240" s="207"/>
      <c r="EP240" s="207"/>
      <c r="EQ240" s="207"/>
      <c r="ER240" s="207"/>
      <c r="ES240" s="207"/>
      <c r="ET240" s="207"/>
      <c r="EU240" s="207"/>
      <c r="EV240" s="207"/>
      <c r="EW240" s="207"/>
      <c r="EX240" s="207"/>
      <c r="EY240" s="207"/>
      <c r="EZ240" s="207"/>
      <c r="FA240" s="207"/>
      <c r="FB240" s="207"/>
      <c r="FC240" s="207">
        <v>0</v>
      </c>
      <c r="FD240" s="207">
        <v>0</v>
      </c>
      <c r="FE240" s="207"/>
      <c r="FF240" s="207"/>
      <c r="FG240" s="207"/>
      <c r="FH240" s="207">
        <v>0</v>
      </c>
      <c r="FI240" s="209">
        <v>32.1</v>
      </c>
      <c r="FJ240" s="209">
        <f t="shared" si="105"/>
        <v>0</v>
      </c>
      <c r="FK240" s="207"/>
      <c r="FL240" s="207"/>
      <c r="FM240" s="207"/>
      <c r="FN240" s="207">
        <v>0</v>
      </c>
      <c r="FO240" s="207">
        <v>0</v>
      </c>
      <c r="FP240" s="207"/>
      <c r="FQ240" s="207"/>
      <c r="FR240" s="207"/>
      <c r="FS240" s="207">
        <v>0</v>
      </c>
      <c r="FT240" s="209">
        <v>25.68</v>
      </c>
      <c r="FU240" s="209">
        <f t="shared" si="106"/>
        <v>0</v>
      </c>
      <c r="FV240" s="207"/>
      <c r="FW240" s="207"/>
      <c r="FX240" s="207"/>
      <c r="FY240" s="207">
        <v>0</v>
      </c>
      <c r="FZ240" s="207">
        <v>0</v>
      </c>
      <c r="GA240" s="207"/>
      <c r="GB240" s="207"/>
      <c r="GC240" s="207"/>
      <c r="GD240" s="207">
        <v>0</v>
      </c>
      <c r="GE240" s="209">
        <v>56.12</v>
      </c>
      <c r="GF240" s="209">
        <f t="shared" si="107"/>
        <v>0</v>
      </c>
      <c r="GG240" s="207"/>
      <c r="GH240" s="207"/>
      <c r="GI240" s="207"/>
      <c r="GJ240" s="207"/>
      <c r="GK240" s="207"/>
      <c r="GL240" s="207"/>
      <c r="GM240" s="207"/>
      <c r="GN240" s="207"/>
      <c r="GO240" s="207"/>
      <c r="GP240" s="207"/>
      <c r="GQ240" s="207"/>
      <c r="GR240" s="207"/>
      <c r="GS240" s="207"/>
      <c r="GT240" s="207"/>
      <c r="GU240" s="207"/>
      <c r="GV240" s="207"/>
      <c r="GW240" s="207"/>
      <c r="GX240" s="207" t="s">
        <v>918</v>
      </c>
      <c r="GY240" s="207">
        <v>0</v>
      </c>
      <c r="GZ240" s="207" t="s">
        <v>918</v>
      </c>
      <c r="HA240" s="207">
        <v>0</v>
      </c>
      <c r="HB240" s="207">
        <v>0</v>
      </c>
      <c r="HC240" s="207">
        <v>0</v>
      </c>
      <c r="HD240" s="207">
        <f t="shared" si="117"/>
        <v>0</v>
      </c>
      <c r="HE240" s="207">
        <v>0</v>
      </c>
      <c r="HF240" s="207">
        <v>0</v>
      </c>
      <c r="HG240" s="207" t="s">
        <v>4980</v>
      </c>
      <c r="HH240" s="207">
        <f>HE240*((HZ240+1)*200)</f>
        <v>0</v>
      </c>
      <c r="HI240" s="209">
        <v>2.73</v>
      </c>
      <c r="HJ240" s="209">
        <f t="shared" si="108"/>
        <v>0</v>
      </c>
      <c r="HK240" s="207">
        <v>0</v>
      </c>
      <c r="HL240" s="207" t="s">
        <v>4980</v>
      </c>
      <c r="HM240" s="207">
        <f>HK240*((HZ240+1)*200)</f>
        <v>0</v>
      </c>
      <c r="HN240" s="209">
        <v>2.73</v>
      </c>
      <c r="HO240" s="209">
        <f t="shared" si="109"/>
        <v>0</v>
      </c>
      <c r="HP240" s="207">
        <v>0</v>
      </c>
      <c r="HQ240" s="207"/>
      <c r="HR240" s="207">
        <f>HP240*((HZ240+1)*200)</f>
        <v>0</v>
      </c>
      <c r="HS240" s="209">
        <v>2.73</v>
      </c>
      <c r="HT240" s="209">
        <f t="shared" si="110"/>
        <v>0</v>
      </c>
      <c r="HU240" s="207">
        <v>0</v>
      </c>
      <c r="HV240" s="207"/>
      <c r="HW240" s="207">
        <f>HU240*((HZ240+1)*200)</f>
        <v>0</v>
      </c>
      <c r="HX240" s="209">
        <v>2.73</v>
      </c>
      <c r="HY240" s="209">
        <f t="shared" si="111"/>
        <v>0</v>
      </c>
      <c r="HZ240" s="207">
        <v>0</v>
      </c>
      <c r="IA240" s="209">
        <v>3890.25</v>
      </c>
      <c r="IB240" s="209">
        <f t="shared" si="112"/>
        <v>0</v>
      </c>
      <c r="IC240" s="169"/>
      <c r="ID240" s="169"/>
      <c r="IE240" s="169"/>
      <c r="IF240" s="169"/>
      <c r="IG240" s="165">
        <v>0</v>
      </c>
      <c r="IH240" s="165"/>
      <c r="II240" s="234">
        <f t="shared" si="124"/>
        <v>0</v>
      </c>
      <c r="IJ240" s="234">
        <f t="shared" si="125"/>
        <v>0</v>
      </c>
      <c r="IK240" s="234">
        <f t="shared" si="126"/>
        <v>0</v>
      </c>
      <c r="IL240" s="210"/>
      <c r="IM240" s="211">
        <f t="shared" si="113"/>
        <v>0</v>
      </c>
      <c r="IN240" s="209">
        <v>7500</v>
      </c>
      <c r="IO240" s="212">
        <f t="shared" si="114"/>
        <v>0</v>
      </c>
      <c r="IP240" s="209">
        <f t="shared" si="115"/>
        <v>0</v>
      </c>
      <c r="IQ240" s="209">
        <v>10000</v>
      </c>
      <c r="IR240" s="212">
        <f t="shared" si="116"/>
        <v>0</v>
      </c>
      <c r="IS240" s="213" t="s">
        <v>5961</v>
      </c>
      <c r="IT240" s="291"/>
      <c r="IV240" s="66" t="s">
        <v>5962</v>
      </c>
      <c r="IW240" s="66" t="s">
        <v>5963</v>
      </c>
    </row>
    <row r="241" spans="1:257" x14ac:dyDescent="0.4">
      <c r="A241" s="158">
        <f t="shared" si="118"/>
        <v>85</v>
      </c>
      <c r="B241" s="156" t="s">
        <v>35</v>
      </c>
      <c r="C241" s="156">
        <v>83</v>
      </c>
      <c r="D241" s="251">
        <v>4805</v>
      </c>
      <c r="E241" s="374">
        <v>30166</v>
      </c>
      <c r="F241" s="225" t="s">
        <v>5964</v>
      </c>
      <c r="G241" s="251">
        <v>2</v>
      </c>
      <c r="H241" s="156"/>
      <c r="I241" s="156" t="s">
        <v>772</v>
      </c>
      <c r="J241" s="158" t="s">
        <v>815</v>
      </c>
      <c r="K241" s="158"/>
      <c r="L241" s="158" t="s">
        <v>816</v>
      </c>
      <c r="M241" s="158"/>
      <c r="N241" s="205">
        <v>22</v>
      </c>
      <c r="O241" s="158">
        <v>42</v>
      </c>
      <c r="P241" s="203" t="s">
        <v>5411</v>
      </c>
      <c r="Q241" s="158">
        <v>58</v>
      </c>
      <c r="R241" s="158"/>
      <c r="S241" s="158"/>
      <c r="T241" s="158"/>
      <c r="U241" s="158"/>
      <c r="V241" s="367"/>
      <c r="W241" s="366"/>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t="s">
        <v>5311</v>
      </c>
      <c r="AU241" s="205">
        <v>22</v>
      </c>
      <c r="AV241" s="205">
        <v>20</v>
      </c>
      <c r="AW241" s="205">
        <f t="shared" si="99"/>
        <v>42</v>
      </c>
      <c r="AX241" s="205" t="s">
        <v>5411</v>
      </c>
      <c r="AY241" s="226">
        <v>34</v>
      </c>
      <c r="AZ241" s="205">
        <v>24</v>
      </c>
      <c r="BA241" s="205">
        <f t="shared" si="100"/>
        <v>58</v>
      </c>
      <c r="BB241" s="205"/>
      <c r="BC241" s="207">
        <v>1.0000000000000001E-17</v>
      </c>
      <c r="BD241" s="207">
        <v>9.9999999999999997E-29</v>
      </c>
      <c r="BE241" s="207">
        <v>1.0000000000000001E-30</v>
      </c>
      <c r="BF241" s="207">
        <v>2</v>
      </c>
      <c r="BG241" s="207">
        <v>1.0000000000000001E-17</v>
      </c>
      <c r="BH241" s="207"/>
      <c r="BI241" s="207"/>
      <c r="BJ241" s="207"/>
      <c r="BK241" s="207"/>
      <c r="BL241" s="208">
        <v>0</v>
      </c>
      <c r="BM241" s="209">
        <v>249.45</v>
      </c>
      <c r="BN241" s="209">
        <f t="shared" si="101"/>
        <v>0</v>
      </c>
      <c r="BO241" s="207"/>
      <c r="BP241" s="207"/>
      <c r="BQ241" s="207"/>
      <c r="BR241" s="207"/>
      <c r="BS241" s="207"/>
      <c r="BT241" s="207"/>
      <c r="BU241" s="207"/>
      <c r="BV241" s="207"/>
      <c r="BW241" s="207"/>
      <c r="BX241" s="207"/>
      <c r="BY241" s="207"/>
      <c r="BZ241" s="207"/>
      <c r="CA241" s="207"/>
      <c r="CB241" s="207"/>
      <c r="CC241" s="207"/>
      <c r="CD241" s="207"/>
      <c r="CE241" s="207"/>
      <c r="CF241" s="207">
        <v>1.0000000000000001E-17</v>
      </c>
      <c r="CG241" s="207"/>
      <c r="CH241" s="207"/>
      <c r="CI241" s="207"/>
      <c r="CJ241" s="207"/>
      <c r="CK241" s="207">
        <v>0</v>
      </c>
      <c r="CL241" s="209">
        <v>477.3</v>
      </c>
      <c r="CM241" s="209">
        <f t="shared" si="102"/>
        <v>0</v>
      </c>
      <c r="CN241" s="207"/>
      <c r="CO241" s="207"/>
      <c r="CP241" s="207"/>
      <c r="CQ241" s="207"/>
      <c r="CR241" s="207"/>
      <c r="CS241" s="207"/>
      <c r="CT241" s="207"/>
      <c r="CU241" s="207"/>
      <c r="CV241" s="207"/>
      <c r="CW241" s="207"/>
      <c r="CX241" s="207"/>
      <c r="CY241" s="207"/>
      <c r="CZ241" s="207"/>
      <c r="DA241" s="207" t="s">
        <v>4980</v>
      </c>
      <c r="DB241" s="207"/>
      <c r="DC241" s="207"/>
      <c r="DD241" s="207"/>
      <c r="DE241" s="207">
        <v>1.0000000000000001E-17</v>
      </c>
      <c r="DF241" s="207">
        <v>1</v>
      </c>
      <c r="DG241" s="207"/>
      <c r="DH241" s="207" t="s">
        <v>5949</v>
      </c>
      <c r="DI241" s="207" t="s">
        <v>5769</v>
      </c>
      <c r="DJ241" s="207">
        <f>AW241</f>
        <v>42</v>
      </c>
      <c r="DK241" s="209">
        <v>120.88</v>
      </c>
      <c r="DL241" s="209">
        <f t="shared" si="103"/>
        <v>5076.96</v>
      </c>
      <c r="DM241" s="207"/>
      <c r="DN241" s="207"/>
      <c r="DO241" s="207"/>
      <c r="DP241" s="207"/>
      <c r="DQ241" s="207"/>
      <c r="DR241" s="207"/>
      <c r="DS241" s="207"/>
      <c r="DT241" s="207"/>
      <c r="DU241" s="207"/>
      <c r="DV241" s="207"/>
      <c r="DW241" s="207"/>
      <c r="DX241" s="207"/>
      <c r="DY241" s="207"/>
      <c r="DZ241" s="207">
        <f>+DJ241</f>
        <v>42</v>
      </c>
      <c r="EA241" s="207"/>
      <c r="EB241" s="207"/>
      <c r="EC241" s="207"/>
      <c r="ED241" s="207">
        <v>1.0000000000000001E-17</v>
      </c>
      <c r="EE241" s="207"/>
      <c r="EF241" s="207"/>
      <c r="EG241" s="207"/>
      <c r="EH241" s="207"/>
      <c r="EI241" s="207">
        <v>0</v>
      </c>
      <c r="EJ241" s="209">
        <v>191.55</v>
      </c>
      <c r="EK241" s="209">
        <f t="shared" si="104"/>
        <v>0</v>
      </c>
      <c r="EL241" s="207"/>
      <c r="EM241" s="207"/>
      <c r="EN241" s="207"/>
      <c r="EO241" s="207"/>
      <c r="EP241" s="207"/>
      <c r="EQ241" s="207"/>
      <c r="ER241" s="207"/>
      <c r="ES241" s="207"/>
      <c r="ET241" s="207"/>
      <c r="EU241" s="207"/>
      <c r="EV241" s="207"/>
      <c r="EW241" s="207"/>
      <c r="EX241" s="207"/>
      <c r="EY241" s="207"/>
      <c r="EZ241" s="207"/>
      <c r="FA241" s="207"/>
      <c r="FB241" s="207"/>
      <c r="FC241" s="207">
        <v>1.0000000000000001E-17</v>
      </c>
      <c r="FD241" s="207"/>
      <c r="FE241" s="207"/>
      <c r="FF241" s="207"/>
      <c r="FG241" s="207"/>
      <c r="FH241" s="207">
        <v>0</v>
      </c>
      <c r="FI241" s="209">
        <v>32.1</v>
      </c>
      <c r="FJ241" s="209">
        <f t="shared" si="105"/>
        <v>0</v>
      </c>
      <c r="FK241" s="207"/>
      <c r="FL241" s="207"/>
      <c r="FM241" s="207"/>
      <c r="FN241" s="207">
        <v>1.0000000000000001E-17</v>
      </c>
      <c r="FO241" s="207"/>
      <c r="FP241" s="207"/>
      <c r="FQ241" s="207"/>
      <c r="FR241" s="207"/>
      <c r="FS241" s="207">
        <v>0</v>
      </c>
      <c r="FT241" s="209">
        <v>25.68</v>
      </c>
      <c r="FU241" s="209">
        <f t="shared" si="106"/>
        <v>0</v>
      </c>
      <c r="FV241" s="207"/>
      <c r="FW241" s="207"/>
      <c r="FX241" s="207"/>
      <c r="FY241" s="207">
        <v>1.0000000000000001E-17</v>
      </c>
      <c r="FZ241" s="207"/>
      <c r="GA241" s="207"/>
      <c r="GB241" s="207"/>
      <c r="GC241" s="207"/>
      <c r="GD241" s="207">
        <v>0</v>
      </c>
      <c r="GE241" s="209">
        <v>56.12</v>
      </c>
      <c r="GF241" s="209">
        <f t="shared" si="107"/>
        <v>0</v>
      </c>
      <c r="GG241" s="207"/>
      <c r="GH241" s="207"/>
      <c r="GI241" s="207"/>
      <c r="GJ241" s="207"/>
      <c r="GK241" s="207"/>
      <c r="GL241" s="207"/>
      <c r="GM241" s="207"/>
      <c r="GN241" s="207"/>
      <c r="GO241" s="207"/>
      <c r="GP241" s="207"/>
      <c r="GQ241" s="207"/>
      <c r="GR241" s="207"/>
      <c r="GS241" s="207"/>
      <c r="GT241" s="207"/>
      <c r="GU241" s="207"/>
      <c r="GV241" s="207"/>
      <c r="GW241" s="207"/>
      <c r="GX241" s="207" t="s">
        <v>918</v>
      </c>
      <c r="GY241" s="207">
        <v>0</v>
      </c>
      <c r="GZ241" s="207" t="s">
        <v>918</v>
      </c>
      <c r="HA241" s="207">
        <v>0</v>
      </c>
      <c r="HB241" s="207">
        <v>0</v>
      </c>
      <c r="HC241" s="207">
        <v>1</v>
      </c>
      <c r="HD241" s="207">
        <f t="shared" si="117"/>
        <v>4200</v>
      </c>
      <c r="HE241" s="207">
        <v>4</v>
      </c>
      <c r="HF241" s="207"/>
      <c r="HG241" s="207"/>
      <c r="HH241" s="207">
        <f>(HZ241+1)*200*HE241</f>
        <v>2400</v>
      </c>
      <c r="HI241" s="209">
        <v>2.73</v>
      </c>
      <c r="HJ241" s="209">
        <f t="shared" si="108"/>
        <v>6552</v>
      </c>
      <c r="HK241" s="207">
        <v>2</v>
      </c>
      <c r="HL241" s="207"/>
      <c r="HM241" s="207">
        <f>(HZ241+1)*200*HK241</f>
        <v>1200</v>
      </c>
      <c r="HN241" s="209">
        <v>2.73</v>
      </c>
      <c r="HO241" s="209">
        <f t="shared" si="109"/>
        <v>3276</v>
      </c>
      <c r="HP241" s="207">
        <v>1</v>
      </c>
      <c r="HQ241" s="207"/>
      <c r="HR241" s="207">
        <f>(HZ241+1)*200*HP241</f>
        <v>600</v>
      </c>
      <c r="HS241" s="209">
        <v>2.73</v>
      </c>
      <c r="HT241" s="209">
        <f t="shared" si="110"/>
        <v>1638</v>
      </c>
      <c r="HU241" s="207">
        <v>0</v>
      </c>
      <c r="HV241" s="207"/>
      <c r="HW241" s="207">
        <f>(HZ241+1)*200*HU241</f>
        <v>0</v>
      </c>
      <c r="HX241" s="209">
        <v>2.73</v>
      </c>
      <c r="HY241" s="209">
        <f t="shared" si="111"/>
        <v>0</v>
      </c>
      <c r="HZ241" s="207">
        <v>2</v>
      </c>
      <c r="IA241" s="209">
        <v>3890.25</v>
      </c>
      <c r="IB241" s="209">
        <f t="shared" si="112"/>
        <v>7780.5</v>
      </c>
      <c r="IC241" s="169"/>
      <c r="ID241" s="169"/>
      <c r="IE241" s="169"/>
      <c r="IF241" s="169"/>
      <c r="IG241" s="165"/>
      <c r="IH241" s="165">
        <v>6</v>
      </c>
      <c r="II241" s="235">
        <f t="shared" si="124"/>
        <v>1</v>
      </c>
      <c r="IJ241" s="235">
        <f t="shared" si="125"/>
        <v>2</v>
      </c>
      <c r="IK241" s="235">
        <f t="shared" si="126"/>
        <v>3</v>
      </c>
      <c r="IL241" s="210"/>
      <c r="IM241" s="211">
        <f t="shared" si="113"/>
        <v>5076.96</v>
      </c>
      <c r="IN241" s="209">
        <v>7500</v>
      </c>
      <c r="IO241" s="212">
        <f t="shared" si="114"/>
        <v>1</v>
      </c>
      <c r="IP241" s="209">
        <f t="shared" si="115"/>
        <v>19246.5</v>
      </c>
      <c r="IQ241" s="209">
        <v>10000</v>
      </c>
      <c r="IR241" s="212">
        <f t="shared" si="116"/>
        <v>2</v>
      </c>
      <c r="IS241" s="213" t="s">
        <v>5641</v>
      </c>
      <c r="IT241" s="291"/>
      <c r="IV241" s="66">
        <v>99774</v>
      </c>
      <c r="IW241" s="66" t="s">
        <v>5965</v>
      </c>
    </row>
    <row r="242" spans="1:257" x14ac:dyDescent="0.4">
      <c r="A242" s="158">
        <f t="shared" si="118"/>
        <v>86</v>
      </c>
      <c r="B242" s="156" t="s">
        <v>35</v>
      </c>
      <c r="C242" s="156">
        <v>84</v>
      </c>
      <c r="D242" s="251">
        <v>4897</v>
      </c>
      <c r="E242" s="374">
        <v>30190</v>
      </c>
      <c r="F242" s="225" t="s">
        <v>5966</v>
      </c>
      <c r="G242" s="251">
        <v>2</v>
      </c>
      <c r="H242" s="156"/>
      <c r="I242" s="156" t="s">
        <v>772</v>
      </c>
      <c r="J242" s="158" t="s">
        <v>832</v>
      </c>
      <c r="K242" s="158"/>
      <c r="L242" s="158" t="s">
        <v>834</v>
      </c>
      <c r="M242" s="158">
        <v>20143580428</v>
      </c>
      <c r="N242" s="205">
        <v>26</v>
      </c>
      <c r="O242" s="158">
        <v>46</v>
      </c>
      <c r="P242" s="203" t="s">
        <v>5487</v>
      </c>
      <c r="Q242" s="158">
        <v>58</v>
      </c>
      <c r="R242" s="158"/>
      <c r="S242" s="158"/>
      <c r="T242" s="158"/>
      <c r="U242" s="158"/>
      <c r="V242" s="367"/>
      <c r="W242" s="366"/>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t="s">
        <v>5311</v>
      </c>
      <c r="AU242" s="205">
        <v>26</v>
      </c>
      <c r="AV242" s="205">
        <v>20</v>
      </c>
      <c r="AW242" s="205">
        <f t="shared" si="99"/>
        <v>46</v>
      </c>
      <c r="AX242" s="205" t="s">
        <v>5487</v>
      </c>
      <c r="AY242" s="226">
        <v>34</v>
      </c>
      <c r="AZ242" s="205">
        <v>24</v>
      </c>
      <c r="BA242" s="205">
        <f t="shared" si="100"/>
        <v>58</v>
      </c>
      <c r="BB242" s="205"/>
      <c r="BC242" s="207">
        <v>1.0000000000000001E-17</v>
      </c>
      <c r="BD242" s="207">
        <v>9.9999999999999997E-29</v>
      </c>
      <c r="BE242" s="207">
        <v>1.0000000000000001E-30</v>
      </c>
      <c r="BF242" s="207">
        <v>4</v>
      </c>
      <c r="BG242" s="207">
        <v>1.0000000000000001E-17</v>
      </c>
      <c r="BH242" s="207"/>
      <c r="BI242" s="207"/>
      <c r="BJ242" s="207"/>
      <c r="BK242" s="207"/>
      <c r="BL242" s="208">
        <v>0</v>
      </c>
      <c r="BM242" s="209">
        <v>249.45</v>
      </c>
      <c r="BN242" s="209">
        <f t="shared" si="101"/>
        <v>0</v>
      </c>
      <c r="BO242" s="207"/>
      <c r="BP242" s="207"/>
      <c r="BQ242" s="207"/>
      <c r="BR242" s="207"/>
      <c r="BS242" s="207"/>
      <c r="BT242" s="207"/>
      <c r="BU242" s="207"/>
      <c r="BV242" s="207"/>
      <c r="BW242" s="207"/>
      <c r="BX242" s="207"/>
      <c r="BY242" s="207"/>
      <c r="BZ242" s="207"/>
      <c r="CA242" s="207"/>
      <c r="CB242" s="207"/>
      <c r="CC242" s="207"/>
      <c r="CD242" s="207"/>
      <c r="CE242" s="207"/>
      <c r="CF242" s="207">
        <v>1.0000000000000001E-17</v>
      </c>
      <c r="CG242" s="207">
        <v>1</v>
      </c>
      <c r="CH242" s="207"/>
      <c r="CI242" s="207"/>
      <c r="CJ242" s="207" t="s">
        <v>5769</v>
      </c>
      <c r="CK242" s="207">
        <f>AW242</f>
        <v>46</v>
      </c>
      <c r="CL242" s="209">
        <v>477.3</v>
      </c>
      <c r="CM242" s="209">
        <f t="shared" si="102"/>
        <v>21955.8</v>
      </c>
      <c r="CN242" s="207"/>
      <c r="CO242" s="207"/>
      <c r="CP242" s="207"/>
      <c r="CQ242" s="207"/>
      <c r="CR242" s="207"/>
      <c r="CS242" s="207"/>
      <c r="CT242" s="207"/>
      <c r="CU242" s="207"/>
      <c r="CV242" s="207"/>
      <c r="CW242" s="207"/>
      <c r="CX242" s="207"/>
      <c r="CY242" s="207"/>
      <c r="CZ242" s="207"/>
      <c r="DA242" s="207">
        <f>+CK242</f>
        <v>46</v>
      </c>
      <c r="DB242" s="207"/>
      <c r="DC242" s="207"/>
      <c r="DD242" s="207"/>
      <c r="DE242" s="207">
        <v>1.0000000000000001E-17</v>
      </c>
      <c r="DF242" s="207">
        <v>1</v>
      </c>
      <c r="DG242" s="207"/>
      <c r="DH242" s="207" t="s">
        <v>5949</v>
      </c>
      <c r="DI242" s="207" t="s">
        <v>5769</v>
      </c>
      <c r="DJ242" s="207">
        <f>AW242</f>
        <v>46</v>
      </c>
      <c r="DK242" s="209">
        <v>120.88</v>
      </c>
      <c r="DL242" s="209">
        <f t="shared" si="103"/>
        <v>5560.48</v>
      </c>
      <c r="DM242" s="207"/>
      <c r="DN242" s="207"/>
      <c r="DO242" s="207"/>
      <c r="DP242" s="207"/>
      <c r="DQ242" s="207"/>
      <c r="DR242" s="207"/>
      <c r="DS242" s="207"/>
      <c r="DT242" s="207"/>
      <c r="DU242" s="207"/>
      <c r="DV242" s="207"/>
      <c r="DW242" s="207"/>
      <c r="DX242" s="207"/>
      <c r="DY242" s="207"/>
      <c r="DZ242" s="207">
        <f>+DJ242</f>
        <v>46</v>
      </c>
      <c r="EA242" s="207"/>
      <c r="EB242" s="207"/>
      <c r="EC242" s="207"/>
      <c r="ED242" s="207">
        <v>1.0000000000000001E-17</v>
      </c>
      <c r="EE242" s="207"/>
      <c r="EF242" s="207"/>
      <c r="EG242" s="207"/>
      <c r="EH242" s="207"/>
      <c r="EI242" s="207">
        <v>0</v>
      </c>
      <c r="EJ242" s="209">
        <v>191.55</v>
      </c>
      <c r="EK242" s="209">
        <f t="shared" si="104"/>
        <v>0</v>
      </c>
      <c r="EL242" s="207"/>
      <c r="EM242" s="207"/>
      <c r="EN242" s="207"/>
      <c r="EO242" s="207"/>
      <c r="EP242" s="207"/>
      <c r="EQ242" s="207"/>
      <c r="ER242" s="207"/>
      <c r="ES242" s="207"/>
      <c r="ET242" s="207"/>
      <c r="EU242" s="207"/>
      <c r="EV242" s="207"/>
      <c r="EW242" s="207"/>
      <c r="EX242" s="207"/>
      <c r="EY242" s="207"/>
      <c r="EZ242" s="207"/>
      <c r="FA242" s="207"/>
      <c r="FB242" s="207"/>
      <c r="FC242" s="207">
        <v>1.0000000000000001E-17</v>
      </c>
      <c r="FD242" s="207"/>
      <c r="FE242" s="207"/>
      <c r="FF242" s="207"/>
      <c r="FG242" s="207"/>
      <c r="FH242" s="207">
        <v>0</v>
      </c>
      <c r="FI242" s="209">
        <v>32.1</v>
      </c>
      <c r="FJ242" s="209">
        <f t="shared" si="105"/>
        <v>0</v>
      </c>
      <c r="FK242" s="207"/>
      <c r="FL242" s="207"/>
      <c r="FM242" s="207"/>
      <c r="FN242" s="207">
        <v>1.0000000000000001E-17</v>
      </c>
      <c r="FO242" s="207"/>
      <c r="FP242" s="207"/>
      <c r="FQ242" s="207"/>
      <c r="FR242" s="207"/>
      <c r="FS242" s="207">
        <v>0</v>
      </c>
      <c r="FT242" s="209">
        <v>25.68</v>
      </c>
      <c r="FU242" s="209">
        <f t="shared" si="106"/>
        <v>0</v>
      </c>
      <c r="FV242" s="207"/>
      <c r="FW242" s="207"/>
      <c r="FX242" s="207"/>
      <c r="FY242" s="207">
        <v>1.0000000000000001E-17</v>
      </c>
      <c r="FZ242" s="207"/>
      <c r="GA242" s="207"/>
      <c r="GB242" s="207"/>
      <c r="GC242" s="207"/>
      <c r="GD242" s="207">
        <v>0</v>
      </c>
      <c r="GE242" s="209">
        <v>56.12</v>
      </c>
      <c r="GF242" s="209">
        <f t="shared" si="107"/>
        <v>0</v>
      </c>
      <c r="GG242" s="207"/>
      <c r="GH242" s="207"/>
      <c r="GI242" s="207"/>
      <c r="GJ242" s="207"/>
      <c r="GK242" s="207"/>
      <c r="GL242" s="207"/>
      <c r="GM242" s="207"/>
      <c r="GN242" s="207"/>
      <c r="GO242" s="207"/>
      <c r="GP242" s="207"/>
      <c r="GQ242" s="207"/>
      <c r="GR242" s="207"/>
      <c r="GS242" s="207"/>
      <c r="GT242" s="207"/>
      <c r="GU242" s="207"/>
      <c r="GV242" s="207"/>
      <c r="GW242" s="207"/>
      <c r="GX242" s="207" t="s">
        <v>918</v>
      </c>
      <c r="GY242" s="207">
        <v>0</v>
      </c>
      <c r="GZ242" s="207" t="s">
        <v>918</v>
      </c>
      <c r="HA242" s="207">
        <v>0</v>
      </c>
      <c r="HB242" s="207">
        <v>0</v>
      </c>
      <c r="HC242" s="207">
        <v>1</v>
      </c>
      <c r="HD242" s="207">
        <f t="shared" si="117"/>
        <v>4800</v>
      </c>
      <c r="HE242" s="207">
        <v>4</v>
      </c>
      <c r="HF242" s="207"/>
      <c r="HG242" s="207"/>
      <c r="HH242" s="207">
        <f>(HZ242+1)*200*HE242</f>
        <v>2400</v>
      </c>
      <c r="HI242" s="209">
        <v>2.73</v>
      </c>
      <c r="HJ242" s="209">
        <f t="shared" si="108"/>
        <v>6552</v>
      </c>
      <c r="HK242" s="207">
        <v>3</v>
      </c>
      <c r="HL242" s="207"/>
      <c r="HM242" s="207">
        <f>(HZ242+1)*200*HK242</f>
        <v>1800</v>
      </c>
      <c r="HN242" s="209">
        <v>2.73</v>
      </c>
      <c r="HO242" s="209">
        <f t="shared" si="109"/>
        <v>4914</v>
      </c>
      <c r="HP242" s="207">
        <v>1</v>
      </c>
      <c r="HQ242" s="207"/>
      <c r="HR242" s="207">
        <f>(HZ242+1)*200*HP242</f>
        <v>600</v>
      </c>
      <c r="HS242" s="209">
        <v>2.73</v>
      </c>
      <c r="HT242" s="209">
        <f t="shared" si="110"/>
        <v>1638</v>
      </c>
      <c r="HU242" s="207">
        <v>0</v>
      </c>
      <c r="HV242" s="207"/>
      <c r="HW242" s="207">
        <f>(HZ242+1)*200*HU242</f>
        <v>0</v>
      </c>
      <c r="HX242" s="209">
        <v>2.73</v>
      </c>
      <c r="HY242" s="209">
        <f t="shared" si="111"/>
        <v>0</v>
      </c>
      <c r="HZ242" s="207">
        <v>2</v>
      </c>
      <c r="IA242" s="209">
        <v>3890.25</v>
      </c>
      <c r="IB242" s="209">
        <f t="shared" si="112"/>
        <v>7780.5</v>
      </c>
      <c r="IC242" s="169"/>
      <c r="ID242" s="169"/>
      <c r="IE242" s="169"/>
      <c r="IF242" s="169"/>
      <c r="IG242" s="165"/>
      <c r="IH242" s="165">
        <v>8</v>
      </c>
      <c r="II242" s="235">
        <f t="shared" si="124"/>
        <v>2</v>
      </c>
      <c r="IJ242" s="235">
        <f t="shared" si="125"/>
        <v>2</v>
      </c>
      <c r="IK242" s="235">
        <f t="shared" si="126"/>
        <v>4</v>
      </c>
      <c r="IL242" s="210"/>
      <c r="IM242" s="211">
        <f t="shared" si="113"/>
        <v>27516.28</v>
      </c>
      <c r="IN242" s="209">
        <v>7500</v>
      </c>
      <c r="IO242" s="212">
        <f t="shared" si="114"/>
        <v>4</v>
      </c>
      <c r="IP242" s="209">
        <f t="shared" si="115"/>
        <v>20884.5</v>
      </c>
      <c r="IQ242" s="209">
        <v>10000</v>
      </c>
      <c r="IR242" s="212">
        <f t="shared" si="116"/>
        <v>3</v>
      </c>
      <c r="IS242" s="213" t="s">
        <v>5641</v>
      </c>
      <c r="IT242" s="291"/>
      <c r="IV242" s="66" t="s">
        <v>5967</v>
      </c>
      <c r="IW242" s="66" t="s">
        <v>5968</v>
      </c>
    </row>
    <row r="243" spans="1:257" x14ac:dyDescent="0.4">
      <c r="A243" s="158">
        <f t="shared" si="118"/>
        <v>87</v>
      </c>
      <c r="B243" s="156" t="s">
        <v>35</v>
      </c>
      <c r="C243" s="156">
        <v>372</v>
      </c>
      <c r="D243" s="156">
        <v>24779</v>
      </c>
      <c r="E243" s="374">
        <v>8016</v>
      </c>
      <c r="F243" s="222" t="s">
        <v>5969</v>
      </c>
      <c r="G243" s="251">
        <v>10</v>
      </c>
      <c r="H243" s="156"/>
      <c r="I243" s="156" t="s">
        <v>3287</v>
      </c>
      <c r="J243" s="158" t="s">
        <v>3329</v>
      </c>
      <c r="K243" s="158"/>
      <c r="L243" s="158" t="s">
        <v>3331</v>
      </c>
      <c r="M243" s="158"/>
      <c r="N243" s="205">
        <v>65</v>
      </c>
      <c r="O243" s="158">
        <v>85</v>
      </c>
      <c r="P243" s="203" t="s">
        <v>5209</v>
      </c>
      <c r="Q243" s="158">
        <v>52</v>
      </c>
      <c r="R243" s="158"/>
      <c r="S243" s="158"/>
      <c r="T243" s="158"/>
      <c r="U243" s="158"/>
      <c r="V243" s="367"/>
      <c r="W243" s="366"/>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t="s">
        <v>5364</v>
      </c>
      <c r="AU243" s="205">
        <v>65</v>
      </c>
      <c r="AV243" s="205">
        <v>20</v>
      </c>
      <c r="AW243" s="205">
        <f t="shared" si="99"/>
        <v>85</v>
      </c>
      <c r="AX243" s="205" t="s">
        <v>5209</v>
      </c>
      <c r="AY243" s="223">
        <v>28</v>
      </c>
      <c r="AZ243" s="205">
        <v>24</v>
      </c>
      <c r="BA243" s="205">
        <f t="shared" si="100"/>
        <v>52</v>
      </c>
      <c r="BB243" s="205"/>
      <c r="BC243" s="207">
        <v>1.0000000000000001E-17</v>
      </c>
      <c r="BD243" s="207">
        <v>9.9999999999999997E-29</v>
      </c>
      <c r="BE243" s="207">
        <v>1.0000000000000001E-30</v>
      </c>
      <c r="BF243" s="207"/>
      <c r="BG243" s="207"/>
      <c r="BH243" s="207"/>
      <c r="BI243" s="207"/>
      <c r="BJ243" s="207"/>
      <c r="BK243" s="207"/>
      <c r="BL243" s="208">
        <v>0</v>
      </c>
      <c r="BM243" s="209">
        <v>249.45</v>
      </c>
      <c r="BN243" s="209">
        <f t="shared" si="101"/>
        <v>0</v>
      </c>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v>0</v>
      </c>
      <c r="CL243" s="209">
        <v>477.3</v>
      </c>
      <c r="CM243" s="209">
        <f t="shared" si="102"/>
        <v>0</v>
      </c>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v>0</v>
      </c>
      <c r="DK243" s="209">
        <v>120.88</v>
      </c>
      <c r="DL243" s="209">
        <f t="shared" si="103"/>
        <v>0</v>
      </c>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v>0</v>
      </c>
      <c r="EJ243" s="209">
        <v>191.55</v>
      </c>
      <c r="EK243" s="209">
        <f t="shared" si="104"/>
        <v>0</v>
      </c>
      <c r="EL243" s="207"/>
      <c r="EM243" s="207"/>
      <c r="EN243" s="207"/>
      <c r="EO243" s="207"/>
      <c r="EP243" s="207"/>
      <c r="EQ243" s="207"/>
      <c r="ER243" s="207"/>
      <c r="ES243" s="207"/>
      <c r="ET243" s="207"/>
      <c r="EU243" s="207"/>
      <c r="EV243" s="207"/>
      <c r="EW243" s="207"/>
      <c r="EX243" s="207"/>
      <c r="EY243" s="207"/>
      <c r="EZ243" s="207"/>
      <c r="FA243" s="207"/>
      <c r="FB243" s="207"/>
      <c r="FC243" s="207"/>
      <c r="FD243" s="207"/>
      <c r="FE243" s="207"/>
      <c r="FF243" s="207"/>
      <c r="FG243" s="207"/>
      <c r="FH243" s="207">
        <v>0</v>
      </c>
      <c r="FI243" s="209">
        <v>32.1</v>
      </c>
      <c r="FJ243" s="209">
        <f t="shared" si="105"/>
        <v>0</v>
      </c>
      <c r="FK243" s="207"/>
      <c r="FL243" s="207"/>
      <c r="FM243" s="207"/>
      <c r="FN243" s="207"/>
      <c r="FO243" s="207"/>
      <c r="FP243" s="207"/>
      <c r="FQ243" s="207"/>
      <c r="FR243" s="207"/>
      <c r="FS243" s="207">
        <v>0</v>
      </c>
      <c r="FT243" s="209">
        <v>25.68</v>
      </c>
      <c r="FU243" s="209">
        <f t="shared" si="106"/>
        <v>0</v>
      </c>
      <c r="FV243" s="207"/>
      <c r="FW243" s="207"/>
      <c r="FX243" s="207"/>
      <c r="FY243" s="207"/>
      <c r="FZ243" s="207"/>
      <c r="GA243" s="207"/>
      <c r="GB243" s="207"/>
      <c r="GC243" s="207"/>
      <c r="GD243" s="207">
        <v>0</v>
      </c>
      <c r="GE243" s="209">
        <v>56.12</v>
      </c>
      <c r="GF243" s="209">
        <f t="shared" si="107"/>
        <v>0</v>
      </c>
      <c r="GG243" s="207"/>
      <c r="GH243" s="207"/>
      <c r="GI243" s="207"/>
      <c r="GJ243" s="207"/>
      <c r="GK243" s="207"/>
      <c r="GL243" s="207"/>
      <c r="GM243" s="207"/>
      <c r="GN243" s="207"/>
      <c r="GO243" s="207"/>
      <c r="GP243" s="207"/>
      <c r="GQ243" s="207"/>
      <c r="GR243" s="207"/>
      <c r="GS243" s="207"/>
      <c r="GT243" s="207"/>
      <c r="GU243" s="207"/>
      <c r="GV243" s="207"/>
      <c r="GW243" s="207"/>
      <c r="GX243" s="207" t="s">
        <v>918</v>
      </c>
      <c r="GY243" s="207">
        <v>0</v>
      </c>
      <c r="GZ243" s="207" t="s">
        <v>918</v>
      </c>
      <c r="HA243" s="207">
        <v>0</v>
      </c>
      <c r="HB243" s="207"/>
      <c r="HC243" s="207"/>
      <c r="HD243" s="207">
        <f t="shared" si="117"/>
        <v>0</v>
      </c>
      <c r="HE243" s="207">
        <v>0</v>
      </c>
      <c r="HF243" s="207"/>
      <c r="HG243" s="207"/>
      <c r="HH243" s="207">
        <f>HE243*((HZ243+1)*200)</f>
        <v>0</v>
      </c>
      <c r="HI243" s="209">
        <v>2.73</v>
      </c>
      <c r="HJ243" s="209">
        <f t="shared" si="108"/>
        <v>0</v>
      </c>
      <c r="HK243" s="207">
        <v>0</v>
      </c>
      <c r="HL243" s="207"/>
      <c r="HM243" s="207">
        <f>HK243*((HZ243+1)*200)</f>
        <v>0</v>
      </c>
      <c r="HN243" s="209">
        <v>2.73</v>
      </c>
      <c r="HO243" s="209">
        <f t="shared" si="109"/>
        <v>0</v>
      </c>
      <c r="HP243" s="207">
        <v>0</v>
      </c>
      <c r="HQ243" s="207"/>
      <c r="HR243" s="207">
        <f>HP243*((HZ243+1)*200)</f>
        <v>0</v>
      </c>
      <c r="HS243" s="209">
        <v>2.73</v>
      </c>
      <c r="HT243" s="209">
        <f t="shared" si="110"/>
        <v>0</v>
      </c>
      <c r="HU243" s="207">
        <v>0</v>
      </c>
      <c r="HV243" s="207"/>
      <c r="HW243" s="207">
        <f>HU243*((HZ243+1)*200)</f>
        <v>0</v>
      </c>
      <c r="HX243" s="209">
        <v>2.73</v>
      </c>
      <c r="HY243" s="209">
        <f t="shared" si="111"/>
        <v>0</v>
      </c>
      <c r="HZ243" s="207">
        <v>0</v>
      </c>
      <c r="IA243" s="209">
        <v>3890.25</v>
      </c>
      <c r="IB243" s="209">
        <f t="shared" si="112"/>
        <v>0</v>
      </c>
      <c r="IC243" s="169"/>
      <c r="ID243" s="169"/>
      <c r="IE243" s="169"/>
      <c r="IF243" s="169"/>
      <c r="IG243" s="165"/>
      <c r="IH243" s="165"/>
      <c r="II243" s="234">
        <f t="shared" si="124"/>
        <v>0</v>
      </c>
      <c r="IJ243" s="234">
        <f t="shared" si="125"/>
        <v>0</v>
      </c>
      <c r="IK243" s="234">
        <f t="shared" si="126"/>
        <v>0</v>
      </c>
      <c r="IL243" s="210"/>
      <c r="IM243" s="211">
        <f t="shared" si="113"/>
        <v>0</v>
      </c>
      <c r="IN243" s="209">
        <v>7500</v>
      </c>
      <c r="IO243" s="212">
        <f t="shared" si="114"/>
        <v>0</v>
      </c>
      <c r="IP243" s="209">
        <f t="shared" si="115"/>
        <v>0</v>
      </c>
      <c r="IQ243" s="209">
        <v>10000</v>
      </c>
      <c r="IR243" s="212">
        <f t="shared" si="116"/>
        <v>0</v>
      </c>
      <c r="IS243" s="213" t="s">
        <v>5970</v>
      </c>
      <c r="IT243" s="291"/>
      <c r="IV243" s="66" t="s">
        <v>5971</v>
      </c>
      <c r="IW243" s="66" t="s">
        <v>5972</v>
      </c>
    </row>
    <row r="244" spans="1:257" x14ac:dyDescent="0.4">
      <c r="A244" s="158">
        <f t="shared" si="118"/>
        <v>88</v>
      </c>
      <c r="B244" s="156" t="s">
        <v>35</v>
      </c>
      <c r="C244" s="156">
        <v>374</v>
      </c>
      <c r="D244" s="156">
        <v>83332</v>
      </c>
      <c r="E244" s="251">
        <v>8061</v>
      </c>
      <c r="F244" s="222" t="s">
        <v>5973</v>
      </c>
      <c r="G244" s="251">
        <v>10</v>
      </c>
      <c r="H244" s="156"/>
      <c r="I244" s="156" t="s">
        <v>3287</v>
      </c>
      <c r="J244" s="158" t="s">
        <v>3349</v>
      </c>
      <c r="K244" s="158"/>
      <c r="L244" s="158" t="s">
        <v>3351</v>
      </c>
      <c r="M244" s="158"/>
      <c r="N244" s="205">
        <v>83</v>
      </c>
      <c r="O244" s="158">
        <v>103</v>
      </c>
      <c r="P244" s="203" t="s">
        <v>5768</v>
      </c>
      <c r="Q244" s="158">
        <v>52</v>
      </c>
      <c r="R244" s="158"/>
      <c r="S244" s="158"/>
      <c r="T244" s="158"/>
      <c r="U244" s="158"/>
      <c r="V244" s="367"/>
      <c r="W244" s="366"/>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t="s">
        <v>5369</v>
      </c>
      <c r="AU244" s="205">
        <v>83</v>
      </c>
      <c r="AV244" s="205">
        <v>20</v>
      </c>
      <c r="AW244" s="205">
        <f t="shared" si="99"/>
        <v>103</v>
      </c>
      <c r="AX244" s="205" t="s">
        <v>5768</v>
      </c>
      <c r="AY244" s="223">
        <v>28</v>
      </c>
      <c r="AZ244" s="205">
        <v>24</v>
      </c>
      <c r="BA244" s="205">
        <f t="shared" si="100"/>
        <v>52</v>
      </c>
      <c r="BB244" s="205"/>
      <c r="BC244" s="207">
        <v>1.0000000000000001E-17</v>
      </c>
      <c r="BD244" s="207">
        <v>9.9999999999999997E-29</v>
      </c>
      <c r="BE244" s="207">
        <v>1.0000000000000001E-30</v>
      </c>
      <c r="BF244" s="207">
        <v>0</v>
      </c>
      <c r="BG244" s="207">
        <v>0</v>
      </c>
      <c r="BH244" s="207">
        <v>0</v>
      </c>
      <c r="BI244" s="207"/>
      <c r="BJ244" s="207"/>
      <c r="BK244" s="207"/>
      <c r="BL244" s="208">
        <v>0</v>
      </c>
      <c r="BM244" s="209">
        <v>249.45</v>
      </c>
      <c r="BN244" s="209">
        <f t="shared" si="101"/>
        <v>0</v>
      </c>
      <c r="BO244" s="207"/>
      <c r="BP244" s="207"/>
      <c r="BQ244" s="207"/>
      <c r="BR244" s="207"/>
      <c r="BS244" s="207"/>
      <c r="BT244" s="207"/>
      <c r="BU244" s="207"/>
      <c r="BV244" s="207"/>
      <c r="BW244" s="207"/>
      <c r="BX244" s="207"/>
      <c r="BY244" s="207"/>
      <c r="BZ244" s="207"/>
      <c r="CA244" s="207"/>
      <c r="CB244" s="207"/>
      <c r="CC244" s="207"/>
      <c r="CD244" s="207"/>
      <c r="CE244" s="207"/>
      <c r="CF244" s="207">
        <v>0</v>
      </c>
      <c r="CG244" s="207">
        <v>0</v>
      </c>
      <c r="CH244" s="207"/>
      <c r="CI244" s="207"/>
      <c r="CJ244" s="207"/>
      <c r="CK244" s="207">
        <v>0</v>
      </c>
      <c r="CL244" s="209">
        <v>477.3</v>
      </c>
      <c r="CM244" s="209">
        <f t="shared" si="102"/>
        <v>0</v>
      </c>
      <c r="CN244" s="207"/>
      <c r="CO244" s="207"/>
      <c r="CP244" s="207"/>
      <c r="CQ244" s="207"/>
      <c r="CR244" s="207"/>
      <c r="CS244" s="207"/>
      <c r="CT244" s="207"/>
      <c r="CU244" s="207"/>
      <c r="CV244" s="207"/>
      <c r="CW244" s="207"/>
      <c r="CX244" s="207"/>
      <c r="CY244" s="207"/>
      <c r="CZ244" s="207"/>
      <c r="DA244" s="207"/>
      <c r="DB244" s="207"/>
      <c r="DC244" s="207"/>
      <c r="DD244" s="207"/>
      <c r="DE244" s="207">
        <v>0</v>
      </c>
      <c r="DF244" s="207">
        <v>0</v>
      </c>
      <c r="DG244" s="207"/>
      <c r="DH244" s="207"/>
      <c r="DI244" s="207"/>
      <c r="DJ244" s="207">
        <v>0</v>
      </c>
      <c r="DK244" s="209">
        <v>120.88</v>
      </c>
      <c r="DL244" s="209">
        <f t="shared" si="103"/>
        <v>0</v>
      </c>
      <c r="DM244" s="207"/>
      <c r="DN244" s="207"/>
      <c r="DO244" s="207"/>
      <c r="DP244" s="207"/>
      <c r="DQ244" s="207"/>
      <c r="DR244" s="207"/>
      <c r="DS244" s="207"/>
      <c r="DT244" s="207"/>
      <c r="DU244" s="207"/>
      <c r="DV244" s="207"/>
      <c r="DW244" s="207"/>
      <c r="DX244" s="207"/>
      <c r="DY244" s="207"/>
      <c r="DZ244" s="207"/>
      <c r="EA244" s="207"/>
      <c r="EB244" s="207"/>
      <c r="EC244" s="207"/>
      <c r="ED244" s="207">
        <v>0</v>
      </c>
      <c r="EE244" s="207">
        <v>0</v>
      </c>
      <c r="EF244" s="207"/>
      <c r="EG244" s="207"/>
      <c r="EH244" s="207"/>
      <c r="EI244" s="207">
        <v>0</v>
      </c>
      <c r="EJ244" s="209">
        <v>191.55</v>
      </c>
      <c r="EK244" s="209">
        <f t="shared" si="104"/>
        <v>0</v>
      </c>
      <c r="EL244" s="207"/>
      <c r="EM244" s="207"/>
      <c r="EN244" s="207"/>
      <c r="EO244" s="207"/>
      <c r="EP244" s="207"/>
      <c r="EQ244" s="207"/>
      <c r="ER244" s="207"/>
      <c r="ES244" s="207"/>
      <c r="ET244" s="207"/>
      <c r="EU244" s="207"/>
      <c r="EV244" s="207"/>
      <c r="EW244" s="207"/>
      <c r="EX244" s="207"/>
      <c r="EY244" s="207"/>
      <c r="EZ244" s="207"/>
      <c r="FA244" s="207"/>
      <c r="FB244" s="207"/>
      <c r="FC244" s="207">
        <v>0</v>
      </c>
      <c r="FD244" s="207">
        <v>0</v>
      </c>
      <c r="FE244" s="207"/>
      <c r="FF244" s="207"/>
      <c r="FG244" s="207"/>
      <c r="FH244" s="207">
        <v>0</v>
      </c>
      <c r="FI244" s="209">
        <v>32.1</v>
      </c>
      <c r="FJ244" s="209">
        <f t="shared" si="105"/>
        <v>0</v>
      </c>
      <c r="FK244" s="207"/>
      <c r="FL244" s="207"/>
      <c r="FM244" s="207"/>
      <c r="FN244" s="207">
        <v>0</v>
      </c>
      <c r="FO244" s="207">
        <v>0</v>
      </c>
      <c r="FP244" s="207"/>
      <c r="FQ244" s="207"/>
      <c r="FR244" s="207"/>
      <c r="FS244" s="207">
        <v>0</v>
      </c>
      <c r="FT244" s="209">
        <v>25.68</v>
      </c>
      <c r="FU244" s="209">
        <f t="shared" si="106"/>
        <v>0</v>
      </c>
      <c r="FV244" s="207"/>
      <c r="FW244" s="207"/>
      <c r="FX244" s="207"/>
      <c r="FY244" s="207">
        <v>0</v>
      </c>
      <c r="FZ244" s="207">
        <v>0</v>
      </c>
      <c r="GA244" s="207"/>
      <c r="GB244" s="207"/>
      <c r="GC244" s="207"/>
      <c r="GD244" s="207">
        <v>0</v>
      </c>
      <c r="GE244" s="209">
        <v>56.12</v>
      </c>
      <c r="GF244" s="209">
        <f t="shared" si="107"/>
        <v>0</v>
      </c>
      <c r="GG244" s="207"/>
      <c r="GH244" s="207"/>
      <c r="GI244" s="207"/>
      <c r="GJ244" s="207"/>
      <c r="GK244" s="207"/>
      <c r="GL244" s="207"/>
      <c r="GM244" s="207"/>
      <c r="GN244" s="207"/>
      <c r="GO244" s="207"/>
      <c r="GP244" s="207"/>
      <c r="GQ244" s="207"/>
      <c r="GR244" s="207"/>
      <c r="GS244" s="207"/>
      <c r="GT244" s="207"/>
      <c r="GU244" s="207"/>
      <c r="GV244" s="207"/>
      <c r="GW244" s="207"/>
      <c r="GX244" s="207" t="s">
        <v>918</v>
      </c>
      <c r="GY244" s="207">
        <v>0</v>
      </c>
      <c r="GZ244" s="207" t="s">
        <v>918</v>
      </c>
      <c r="HA244" s="207">
        <v>0</v>
      </c>
      <c r="HB244" s="207">
        <v>0</v>
      </c>
      <c r="HC244" s="207">
        <v>0</v>
      </c>
      <c r="HD244" s="207">
        <f t="shared" si="117"/>
        <v>0</v>
      </c>
      <c r="HE244" s="207">
        <v>0</v>
      </c>
      <c r="HF244" s="207">
        <v>0</v>
      </c>
      <c r="HG244" s="207" t="s">
        <v>4980</v>
      </c>
      <c r="HH244" s="207">
        <f>HE244*((HZ244+1)*200)</f>
        <v>0</v>
      </c>
      <c r="HI244" s="209">
        <v>2.73</v>
      </c>
      <c r="HJ244" s="209">
        <f t="shared" si="108"/>
        <v>0</v>
      </c>
      <c r="HK244" s="207">
        <v>0</v>
      </c>
      <c r="HL244" s="207" t="s">
        <v>4980</v>
      </c>
      <c r="HM244" s="207">
        <f>HK244*((HZ244+1)*200)</f>
        <v>0</v>
      </c>
      <c r="HN244" s="209">
        <v>2.73</v>
      </c>
      <c r="HO244" s="209">
        <f t="shared" si="109"/>
        <v>0</v>
      </c>
      <c r="HP244" s="207">
        <v>0</v>
      </c>
      <c r="HQ244" s="207"/>
      <c r="HR244" s="207">
        <f>HP244*((HZ244+1)*200)</f>
        <v>0</v>
      </c>
      <c r="HS244" s="209">
        <v>2.73</v>
      </c>
      <c r="HT244" s="209">
        <f t="shared" si="110"/>
        <v>0</v>
      </c>
      <c r="HU244" s="207">
        <v>0</v>
      </c>
      <c r="HV244" s="207"/>
      <c r="HW244" s="207">
        <f>HU244*((HZ244+1)*200)</f>
        <v>0</v>
      </c>
      <c r="HX244" s="209">
        <v>2.73</v>
      </c>
      <c r="HY244" s="209">
        <f t="shared" si="111"/>
        <v>0</v>
      </c>
      <c r="HZ244" s="207">
        <v>0</v>
      </c>
      <c r="IA244" s="209">
        <v>3890.25</v>
      </c>
      <c r="IB244" s="209">
        <f t="shared" si="112"/>
        <v>0</v>
      </c>
      <c r="IC244" s="169"/>
      <c r="ID244" s="169"/>
      <c r="IE244" s="169"/>
      <c r="IF244" s="169"/>
      <c r="IG244" s="165">
        <v>0</v>
      </c>
      <c r="IH244" s="165"/>
      <c r="II244" s="234">
        <f t="shared" si="124"/>
        <v>0</v>
      </c>
      <c r="IJ244" s="234">
        <f t="shared" si="125"/>
        <v>0</v>
      </c>
      <c r="IK244" s="234">
        <f t="shared" si="126"/>
        <v>0</v>
      </c>
      <c r="IL244" s="210"/>
      <c r="IM244" s="211">
        <f t="shared" si="113"/>
        <v>0</v>
      </c>
      <c r="IN244" s="209">
        <v>7500</v>
      </c>
      <c r="IO244" s="212">
        <f t="shared" si="114"/>
        <v>0</v>
      </c>
      <c r="IP244" s="209">
        <f t="shared" si="115"/>
        <v>0</v>
      </c>
      <c r="IQ244" s="209">
        <v>10000</v>
      </c>
      <c r="IR244" s="212">
        <f t="shared" si="116"/>
        <v>0</v>
      </c>
      <c r="IS244" s="213" t="s">
        <v>5970</v>
      </c>
      <c r="IT244" s="291"/>
      <c r="IV244" s="66" t="s">
        <v>5974</v>
      </c>
      <c r="IW244" s="66" t="s">
        <v>5975</v>
      </c>
    </row>
    <row r="245" spans="1:257" x14ac:dyDescent="0.4">
      <c r="A245" s="158">
        <f t="shared" si="118"/>
        <v>89</v>
      </c>
      <c r="B245" s="156" t="s">
        <v>35</v>
      </c>
      <c r="C245" s="156">
        <v>377</v>
      </c>
      <c r="D245" s="156">
        <v>77989</v>
      </c>
      <c r="E245" s="374">
        <v>8104</v>
      </c>
      <c r="F245" s="222" t="s">
        <v>5976</v>
      </c>
      <c r="G245" s="251">
        <v>10</v>
      </c>
      <c r="H245" s="156"/>
      <c r="I245" s="156" t="s">
        <v>3287</v>
      </c>
      <c r="J245" s="158" t="s">
        <v>3368</v>
      </c>
      <c r="K245" s="158"/>
      <c r="L245" s="158" t="s">
        <v>3370</v>
      </c>
      <c r="M245" s="158"/>
      <c r="N245" s="205">
        <v>72</v>
      </c>
      <c r="O245" s="158">
        <v>92</v>
      </c>
      <c r="P245" s="203" t="s">
        <v>5977</v>
      </c>
      <c r="Q245" s="158">
        <v>68</v>
      </c>
      <c r="R245" s="158"/>
      <c r="S245" s="158"/>
      <c r="T245" s="158"/>
      <c r="U245" s="158"/>
      <c r="V245" s="367"/>
      <c r="W245" s="366"/>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t="s">
        <v>5364</v>
      </c>
      <c r="AU245" s="205">
        <v>72</v>
      </c>
      <c r="AV245" s="205">
        <v>20</v>
      </c>
      <c r="AW245" s="205">
        <f t="shared" si="99"/>
        <v>92</v>
      </c>
      <c r="AX245" s="205" t="s">
        <v>5977</v>
      </c>
      <c r="AY245" s="223">
        <v>44</v>
      </c>
      <c r="AZ245" s="205">
        <v>24</v>
      </c>
      <c r="BA245" s="205">
        <f t="shared" si="100"/>
        <v>68</v>
      </c>
      <c r="BB245" s="205"/>
      <c r="BC245" s="207">
        <v>1.0000000000000001E-17</v>
      </c>
      <c r="BD245" s="207">
        <v>9.9999999999999997E-29</v>
      </c>
      <c r="BE245" s="207">
        <v>1.0000000000000001E-30</v>
      </c>
      <c r="BF245" s="207">
        <v>0</v>
      </c>
      <c r="BG245" s="207">
        <v>0</v>
      </c>
      <c r="BH245" s="207">
        <v>0</v>
      </c>
      <c r="BI245" s="207"/>
      <c r="BJ245" s="207"/>
      <c r="BK245" s="207"/>
      <c r="BL245" s="208">
        <v>0</v>
      </c>
      <c r="BM245" s="209">
        <v>249.45</v>
      </c>
      <c r="BN245" s="209">
        <f t="shared" si="101"/>
        <v>0</v>
      </c>
      <c r="BO245" s="207"/>
      <c r="BP245" s="207"/>
      <c r="BQ245" s="207"/>
      <c r="BR245" s="207"/>
      <c r="BS245" s="207"/>
      <c r="BT245" s="207"/>
      <c r="BU245" s="207"/>
      <c r="BV245" s="207"/>
      <c r="BW245" s="207"/>
      <c r="BX245" s="207"/>
      <c r="BY245" s="207"/>
      <c r="BZ245" s="207"/>
      <c r="CA245" s="207"/>
      <c r="CB245" s="207"/>
      <c r="CC245" s="207"/>
      <c r="CD245" s="207"/>
      <c r="CE245" s="207"/>
      <c r="CF245" s="207">
        <v>0</v>
      </c>
      <c r="CG245" s="207">
        <v>0</v>
      </c>
      <c r="CH245" s="207"/>
      <c r="CI245" s="207"/>
      <c r="CJ245" s="207"/>
      <c r="CK245" s="207">
        <v>0</v>
      </c>
      <c r="CL245" s="209">
        <v>477.3</v>
      </c>
      <c r="CM245" s="209">
        <f t="shared" si="102"/>
        <v>0</v>
      </c>
      <c r="CN245" s="207"/>
      <c r="CO245" s="207"/>
      <c r="CP245" s="207"/>
      <c r="CQ245" s="207"/>
      <c r="CR245" s="207"/>
      <c r="CS245" s="207"/>
      <c r="CT245" s="207"/>
      <c r="CU245" s="207"/>
      <c r="CV245" s="207"/>
      <c r="CW245" s="207"/>
      <c r="CX245" s="207"/>
      <c r="CY245" s="207"/>
      <c r="CZ245" s="207"/>
      <c r="DA245" s="207"/>
      <c r="DB245" s="207"/>
      <c r="DC245" s="207"/>
      <c r="DD245" s="207"/>
      <c r="DE245" s="207">
        <v>0</v>
      </c>
      <c r="DF245" s="207">
        <v>0</v>
      </c>
      <c r="DG245" s="207"/>
      <c r="DH245" s="207"/>
      <c r="DI245" s="207"/>
      <c r="DJ245" s="207">
        <v>0</v>
      </c>
      <c r="DK245" s="209">
        <v>120.88</v>
      </c>
      <c r="DL245" s="209">
        <f t="shared" si="103"/>
        <v>0</v>
      </c>
      <c r="DM245" s="207"/>
      <c r="DN245" s="207"/>
      <c r="DO245" s="207"/>
      <c r="DP245" s="207"/>
      <c r="DQ245" s="207"/>
      <c r="DR245" s="207"/>
      <c r="DS245" s="207"/>
      <c r="DT245" s="207"/>
      <c r="DU245" s="207"/>
      <c r="DV245" s="207"/>
      <c r="DW245" s="207"/>
      <c r="DX245" s="207"/>
      <c r="DY245" s="207"/>
      <c r="DZ245" s="207"/>
      <c r="EA245" s="207"/>
      <c r="EB245" s="207"/>
      <c r="EC245" s="207"/>
      <c r="ED245" s="207">
        <v>0</v>
      </c>
      <c r="EE245" s="207">
        <v>0</v>
      </c>
      <c r="EF245" s="207"/>
      <c r="EG245" s="207"/>
      <c r="EH245" s="207"/>
      <c r="EI245" s="207">
        <v>0</v>
      </c>
      <c r="EJ245" s="209">
        <v>191.55</v>
      </c>
      <c r="EK245" s="209">
        <f t="shared" si="104"/>
        <v>0</v>
      </c>
      <c r="EL245" s="207"/>
      <c r="EM245" s="207"/>
      <c r="EN245" s="207"/>
      <c r="EO245" s="207"/>
      <c r="EP245" s="207"/>
      <c r="EQ245" s="207"/>
      <c r="ER245" s="207"/>
      <c r="ES245" s="207"/>
      <c r="ET245" s="207"/>
      <c r="EU245" s="207"/>
      <c r="EV245" s="207"/>
      <c r="EW245" s="207"/>
      <c r="EX245" s="207"/>
      <c r="EY245" s="207"/>
      <c r="EZ245" s="207"/>
      <c r="FA245" s="207"/>
      <c r="FB245" s="207"/>
      <c r="FC245" s="207">
        <v>0</v>
      </c>
      <c r="FD245" s="207">
        <v>0</v>
      </c>
      <c r="FE245" s="207"/>
      <c r="FF245" s="207"/>
      <c r="FG245" s="207"/>
      <c r="FH245" s="207">
        <v>0</v>
      </c>
      <c r="FI245" s="209">
        <v>32.1</v>
      </c>
      <c r="FJ245" s="209">
        <f t="shared" si="105"/>
        <v>0</v>
      </c>
      <c r="FK245" s="207"/>
      <c r="FL245" s="207"/>
      <c r="FM245" s="207"/>
      <c r="FN245" s="207">
        <v>0</v>
      </c>
      <c r="FO245" s="207">
        <v>0</v>
      </c>
      <c r="FP245" s="207"/>
      <c r="FQ245" s="207"/>
      <c r="FR245" s="207"/>
      <c r="FS245" s="207">
        <v>0</v>
      </c>
      <c r="FT245" s="209">
        <v>25.68</v>
      </c>
      <c r="FU245" s="209">
        <f t="shared" si="106"/>
        <v>0</v>
      </c>
      <c r="FV245" s="207"/>
      <c r="FW245" s="207"/>
      <c r="FX245" s="207"/>
      <c r="FY245" s="207">
        <v>0</v>
      </c>
      <c r="FZ245" s="207">
        <v>0</v>
      </c>
      <c r="GA245" s="207"/>
      <c r="GB245" s="207"/>
      <c r="GC245" s="207"/>
      <c r="GD245" s="207">
        <v>0</v>
      </c>
      <c r="GE245" s="209">
        <v>56.12</v>
      </c>
      <c r="GF245" s="209">
        <f t="shared" si="107"/>
        <v>0</v>
      </c>
      <c r="GG245" s="207"/>
      <c r="GH245" s="207"/>
      <c r="GI245" s="207"/>
      <c r="GJ245" s="207"/>
      <c r="GK245" s="207"/>
      <c r="GL245" s="207"/>
      <c r="GM245" s="207"/>
      <c r="GN245" s="207"/>
      <c r="GO245" s="207"/>
      <c r="GP245" s="207"/>
      <c r="GQ245" s="207"/>
      <c r="GR245" s="207"/>
      <c r="GS245" s="207"/>
      <c r="GT245" s="207"/>
      <c r="GU245" s="207"/>
      <c r="GV245" s="207"/>
      <c r="GW245" s="207"/>
      <c r="GX245" s="207" t="s">
        <v>918</v>
      </c>
      <c r="GY245" s="207">
        <v>0</v>
      </c>
      <c r="GZ245" s="207" t="s">
        <v>918</v>
      </c>
      <c r="HA245" s="207">
        <v>0</v>
      </c>
      <c r="HB245" s="207">
        <v>0</v>
      </c>
      <c r="HC245" s="207">
        <v>0</v>
      </c>
      <c r="HD245" s="207">
        <f t="shared" si="117"/>
        <v>0</v>
      </c>
      <c r="HE245" s="207">
        <v>0</v>
      </c>
      <c r="HF245" s="207">
        <v>0</v>
      </c>
      <c r="HG245" s="207" t="s">
        <v>4980</v>
      </c>
      <c r="HH245" s="207">
        <f>HE245*((HZ245+1)*200)</f>
        <v>0</v>
      </c>
      <c r="HI245" s="209">
        <v>2.73</v>
      </c>
      <c r="HJ245" s="209">
        <f t="shared" si="108"/>
        <v>0</v>
      </c>
      <c r="HK245" s="207">
        <v>0</v>
      </c>
      <c r="HL245" s="207" t="s">
        <v>4980</v>
      </c>
      <c r="HM245" s="207">
        <f>HK245*((HZ245+1)*200)</f>
        <v>0</v>
      </c>
      <c r="HN245" s="209">
        <v>2.73</v>
      </c>
      <c r="HO245" s="209">
        <f t="shared" si="109"/>
        <v>0</v>
      </c>
      <c r="HP245" s="207">
        <v>0</v>
      </c>
      <c r="HQ245" s="207"/>
      <c r="HR245" s="207">
        <f>HP245*((HZ245+1)*200)</f>
        <v>0</v>
      </c>
      <c r="HS245" s="209">
        <v>2.73</v>
      </c>
      <c r="HT245" s="209">
        <f t="shared" si="110"/>
        <v>0</v>
      </c>
      <c r="HU245" s="207">
        <v>0</v>
      </c>
      <c r="HV245" s="207"/>
      <c r="HW245" s="207">
        <f>HU245*((HZ245+1)*200)</f>
        <v>0</v>
      </c>
      <c r="HX245" s="209">
        <v>2.73</v>
      </c>
      <c r="HY245" s="209">
        <f t="shared" si="111"/>
        <v>0</v>
      </c>
      <c r="HZ245" s="207">
        <v>0</v>
      </c>
      <c r="IA245" s="209">
        <v>3890.25</v>
      </c>
      <c r="IB245" s="209">
        <f t="shared" si="112"/>
        <v>0</v>
      </c>
      <c r="IC245" s="169"/>
      <c r="ID245" s="169"/>
      <c r="IE245" s="169"/>
      <c r="IF245" s="169"/>
      <c r="IG245" s="165">
        <v>0</v>
      </c>
      <c r="IH245" s="165"/>
      <c r="II245" s="234">
        <f t="shared" si="124"/>
        <v>0</v>
      </c>
      <c r="IJ245" s="234">
        <f t="shared" si="125"/>
        <v>0</v>
      </c>
      <c r="IK245" s="234">
        <f t="shared" si="126"/>
        <v>0</v>
      </c>
      <c r="IL245" s="210"/>
      <c r="IM245" s="211">
        <f t="shared" si="113"/>
        <v>0</v>
      </c>
      <c r="IN245" s="209">
        <v>7500</v>
      </c>
      <c r="IO245" s="212">
        <f t="shared" si="114"/>
        <v>0</v>
      </c>
      <c r="IP245" s="209">
        <f t="shared" si="115"/>
        <v>0</v>
      </c>
      <c r="IQ245" s="209">
        <v>10000</v>
      </c>
      <c r="IR245" s="212">
        <f t="shared" si="116"/>
        <v>0</v>
      </c>
      <c r="IS245" s="213" t="s">
        <v>5978</v>
      </c>
      <c r="IT245" s="291"/>
      <c r="IV245" s="66" t="s">
        <v>5979</v>
      </c>
      <c r="IW245" s="66" t="s">
        <v>5980</v>
      </c>
    </row>
    <row r="246" spans="1:257" x14ac:dyDescent="0.4">
      <c r="A246" s="158">
        <f t="shared" si="118"/>
        <v>90</v>
      </c>
      <c r="B246" s="156" t="s">
        <v>35</v>
      </c>
      <c r="C246" s="156">
        <v>378</v>
      </c>
      <c r="D246" s="156">
        <v>89967</v>
      </c>
      <c r="E246" s="251">
        <v>8113</v>
      </c>
      <c r="F246" s="222" t="s">
        <v>5981</v>
      </c>
      <c r="G246" s="251">
        <v>10</v>
      </c>
      <c r="H246" s="156"/>
      <c r="I246" s="156" t="s">
        <v>3287</v>
      </c>
      <c r="J246" s="158" t="s">
        <v>3374</v>
      </c>
      <c r="K246" s="158"/>
      <c r="L246" s="241" t="s">
        <v>3376</v>
      </c>
      <c r="M246" s="158">
        <v>20143580231</v>
      </c>
      <c r="N246" s="205">
        <v>140</v>
      </c>
      <c r="O246" s="241">
        <v>160</v>
      </c>
      <c r="P246" s="203" t="s">
        <v>5474</v>
      </c>
      <c r="Q246" s="241">
        <v>54</v>
      </c>
      <c r="R246" s="241"/>
      <c r="S246" s="241"/>
      <c r="T246" s="241"/>
      <c r="U246" s="241"/>
      <c r="V246" s="367"/>
      <c r="W246" s="366"/>
      <c r="X246" s="241"/>
      <c r="Y246" s="241"/>
      <c r="Z246" s="241"/>
      <c r="AA246" s="241"/>
      <c r="AB246" s="241"/>
      <c r="AC246" s="241"/>
      <c r="AD246" s="241"/>
      <c r="AE246" s="241"/>
      <c r="AF246" s="241"/>
      <c r="AG246" s="241"/>
      <c r="AH246" s="241"/>
      <c r="AI246" s="241"/>
      <c r="AJ246" s="241"/>
      <c r="AK246" s="241"/>
      <c r="AL246" s="241"/>
      <c r="AM246" s="241"/>
      <c r="AN246" s="241"/>
      <c r="AO246" s="241"/>
      <c r="AP246" s="241"/>
      <c r="AQ246" s="241"/>
      <c r="AR246" s="241"/>
      <c r="AS246" s="241"/>
      <c r="AT246" s="158" t="s">
        <v>5364</v>
      </c>
      <c r="AU246" s="205">
        <v>140</v>
      </c>
      <c r="AV246" s="205">
        <v>20</v>
      </c>
      <c r="AW246" s="205">
        <f t="shared" si="99"/>
        <v>160</v>
      </c>
      <c r="AX246" s="205" t="s">
        <v>5474</v>
      </c>
      <c r="AY246" s="223">
        <v>30</v>
      </c>
      <c r="AZ246" s="205">
        <v>24</v>
      </c>
      <c r="BA246" s="205">
        <f t="shared" si="100"/>
        <v>54</v>
      </c>
      <c r="BB246" s="205"/>
      <c r="BC246" s="207">
        <v>1</v>
      </c>
      <c r="BD246" s="207">
        <v>60</v>
      </c>
      <c r="BE246" s="207">
        <f>+BC246*BD246*10</f>
        <v>600</v>
      </c>
      <c r="BF246" s="207"/>
      <c r="BG246" s="207"/>
      <c r="BH246" s="207"/>
      <c r="BI246" s="207"/>
      <c r="BJ246" s="207"/>
      <c r="BK246" s="207"/>
      <c r="BL246" s="208">
        <v>0</v>
      </c>
      <c r="BM246" s="209">
        <v>249.45</v>
      </c>
      <c r="BN246" s="209">
        <f t="shared" si="101"/>
        <v>0</v>
      </c>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v>0</v>
      </c>
      <c r="CL246" s="209">
        <v>477.3</v>
      </c>
      <c r="CM246" s="209">
        <f t="shared" si="102"/>
        <v>0</v>
      </c>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v>0</v>
      </c>
      <c r="DK246" s="209">
        <v>120.88</v>
      </c>
      <c r="DL246" s="209">
        <f t="shared" si="103"/>
        <v>0</v>
      </c>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v>0</v>
      </c>
      <c r="EJ246" s="209">
        <v>191.55</v>
      </c>
      <c r="EK246" s="209">
        <f t="shared" si="104"/>
        <v>0</v>
      </c>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v>0</v>
      </c>
      <c r="FI246" s="209">
        <v>32.1</v>
      </c>
      <c r="FJ246" s="209">
        <f t="shared" si="105"/>
        <v>0</v>
      </c>
      <c r="FK246" s="207"/>
      <c r="FL246" s="207"/>
      <c r="FM246" s="207"/>
      <c r="FN246" s="207"/>
      <c r="FO246" s="207"/>
      <c r="FP246" s="207"/>
      <c r="FQ246" s="207"/>
      <c r="FR246" s="207"/>
      <c r="FS246" s="207">
        <v>0</v>
      </c>
      <c r="FT246" s="209">
        <v>25.68</v>
      </c>
      <c r="FU246" s="209">
        <f t="shared" si="106"/>
        <v>0</v>
      </c>
      <c r="FV246" s="207"/>
      <c r="FW246" s="207"/>
      <c r="FX246" s="207"/>
      <c r="FY246" s="207"/>
      <c r="FZ246" s="207"/>
      <c r="GA246" s="207"/>
      <c r="GB246" s="207"/>
      <c r="GC246" s="207"/>
      <c r="GD246" s="207">
        <v>0</v>
      </c>
      <c r="GE246" s="209">
        <v>56.12</v>
      </c>
      <c r="GF246" s="209">
        <f t="shared" si="107"/>
        <v>0</v>
      </c>
      <c r="GG246" s="207"/>
      <c r="GH246" s="207"/>
      <c r="GI246" s="207"/>
      <c r="GJ246" s="207"/>
      <c r="GK246" s="207"/>
      <c r="GL246" s="207"/>
      <c r="GM246" s="207"/>
      <c r="GN246" s="207"/>
      <c r="GO246" s="207"/>
      <c r="GP246" s="207"/>
      <c r="GQ246" s="207"/>
      <c r="GR246" s="207"/>
      <c r="GS246" s="207"/>
      <c r="GT246" s="207"/>
      <c r="GU246" s="207"/>
      <c r="GV246" s="207"/>
      <c r="GW246" s="207"/>
      <c r="GX246" s="207" t="s">
        <v>918</v>
      </c>
      <c r="GY246" s="207">
        <v>0</v>
      </c>
      <c r="GZ246" s="207" t="s">
        <v>918</v>
      </c>
      <c r="HA246" s="207">
        <v>0</v>
      </c>
      <c r="HB246" s="207"/>
      <c r="HC246" s="207"/>
      <c r="HD246" s="207">
        <f t="shared" si="117"/>
        <v>0</v>
      </c>
      <c r="HE246" s="207">
        <v>0</v>
      </c>
      <c r="HF246" s="207"/>
      <c r="HG246" s="207"/>
      <c r="HH246" s="207">
        <f>HE246*((HZ246+1)*200)</f>
        <v>0</v>
      </c>
      <c r="HI246" s="209">
        <v>2.73</v>
      </c>
      <c r="HJ246" s="209">
        <f t="shared" si="108"/>
        <v>0</v>
      </c>
      <c r="HK246" s="207">
        <v>0</v>
      </c>
      <c r="HL246" s="207"/>
      <c r="HM246" s="207">
        <f>HK246*((HZ246+1)*200)</f>
        <v>0</v>
      </c>
      <c r="HN246" s="209">
        <v>2.73</v>
      </c>
      <c r="HO246" s="209">
        <f t="shared" si="109"/>
        <v>0</v>
      </c>
      <c r="HP246" s="207">
        <v>0</v>
      </c>
      <c r="HQ246" s="207"/>
      <c r="HR246" s="207">
        <f>HP246*((HZ246+1)*200)</f>
        <v>0</v>
      </c>
      <c r="HS246" s="209">
        <v>2.73</v>
      </c>
      <c r="HT246" s="209">
        <f t="shared" si="110"/>
        <v>0</v>
      </c>
      <c r="HU246" s="207">
        <v>0</v>
      </c>
      <c r="HV246" s="207"/>
      <c r="HW246" s="207">
        <f>HU246*((HZ246+1)*200)</f>
        <v>0</v>
      </c>
      <c r="HX246" s="209">
        <v>2.73</v>
      </c>
      <c r="HY246" s="209">
        <f t="shared" si="111"/>
        <v>0</v>
      </c>
      <c r="HZ246" s="207">
        <v>0</v>
      </c>
      <c r="IA246" s="209">
        <v>3890.25</v>
      </c>
      <c r="IB246" s="209">
        <f t="shared" si="112"/>
        <v>0</v>
      </c>
      <c r="IC246" s="169"/>
      <c r="ID246" s="169"/>
      <c r="IE246" s="169"/>
      <c r="IF246" s="169"/>
      <c r="IG246" s="165"/>
      <c r="IH246" s="165"/>
      <c r="II246" s="234">
        <f t="shared" si="124"/>
        <v>0</v>
      </c>
      <c r="IJ246" s="234">
        <f t="shared" si="125"/>
        <v>0</v>
      </c>
      <c r="IK246" s="234">
        <f t="shared" si="126"/>
        <v>0</v>
      </c>
      <c r="IL246" s="210"/>
      <c r="IM246" s="211">
        <f t="shared" si="113"/>
        <v>0</v>
      </c>
      <c r="IN246" s="209">
        <v>7500</v>
      </c>
      <c r="IO246" s="212">
        <f t="shared" si="114"/>
        <v>0</v>
      </c>
      <c r="IP246" s="209">
        <f t="shared" si="115"/>
        <v>0</v>
      </c>
      <c r="IQ246" s="209">
        <v>10000</v>
      </c>
      <c r="IR246" s="212">
        <f t="shared" si="116"/>
        <v>0</v>
      </c>
      <c r="IS246" s="213" t="s">
        <v>5982</v>
      </c>
      <c r="IT246" s="291"/>
      <c r="IV246" s="66" t="s">
        <v>5983</v>
      </c>
      <c r="IW246" s="66" t="s">
        <v>5984</v>
      </c>
    </row>
    <row r="247" spans="1:257" x14ac:dyDescent="0.4">
      <c r="A247" s="158">
        <f t="shared" si="118"/>
        <v>91</v>
      </c>
      <c r="B247" s="156" t="s">
        <v>35</v>
      </c>
      <c r="C247" s="156">
        <v>89</v>
      </c>
      <c r="D247" s="251">
        <v>83457</v>
      </c>
      <c r="E247" s="374">
        <v>6074</v>
      </c>
      <c r="F247" s="225" t="s">
        <v>5985</v>
      </c>
      <c r="G247" s="251">
        <v>3</v>
      </c>
      <c r="H247" s="156"/>
      <c r="I247" s="156" t="s">
        <v>870</v>
      </c>
      <c r="J247" s="158" t="s">
        <v>871</v>
      </c>
      <c r="K247" s="158"/>
      <c r="L247" s="158" t="s">
        <v>873</v>
      </c>
      <c r="M247" s="158"/>
      <c r="N247" s="205">
        <v>32</v>
      </c>
      <c r="O247" s="158">
        <v>52</v>
      </c>
      <c r="P247" s="203" t="s">
        <v>5501</v>
      </c>
      <c r="Q247" s="158">
        <v>58</v>
      </c>
      <c r="R247" s="158"/>
      <c r="S247" s="158"/>
      <c r="T247" s="158"/>
      <c r="U247" s="158"/>
      <c r="V247" s="367"/>
      <c r="W247" s="366"/>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t="s">
        <v>5311</v>
      </c>
      <c r="AU247" s="205">
        <v>32</v>
      </c>
      <c r="AV247" s="205">
        <v>20</v>
      </c>
      <c r="AW247" s="205">
        <f t="shared" si="99"/>
        <v>52</v>
      </c>
      <c r="AX247" s="205" t="s">
        <v>5501</v>
      </c>
      <c r="AY247" s="226">
        <v>34</v>
      </c>
      <c r="AZ247" s="205">
        <v>24</v>
      </c>
      <c r="BA247" s="205">
        <f t="shared" si="100"/>
        <v>58</v>
      </c>
      <c r="BB247" s="205"/>
      <c r="BC247" s="207">
        <v>1.0000000000000001E-17</v>
      </c>
      <c r="BD247" s="207">
        <v>9.9999999999999997E-29</v>
      </c>
      <c r="BE247" s="207">
        <v>1.0000000000000001E-30</v>
      </c>
      <c r="BF247" s="207">
        <v>6</v>
      </c>
      <c r="BG247" s="207">
        <v>0</v>
      </c>
      <c r="BH247" s="207">
        <v>1</v>
      </c>
      <c r="BI247" s="207"/>
      <c r="BJ247" s="207"/>
      <c r="BK247" s="207" t="s">
        <v>5551</v>
      </c>
      <c r="BL247" s="208">
        <f>AW247</f>
        <v>52</v>
      </c>
      <c r="BM247" s="209">
        <v>249.45</v>
      </c>
      <c r="BN247" s="209">
        <f t="shared" si="101"/>
        <v>12971.4</v>
      </c>
      <c r="BO247" s="207"/>
      <c r="BP247" s="207"/>
      <c r="BQ247" s="207"/>
      <c r="BR247" s="207"/>
      <c r="BS247" s="207"/>
      <c r="BT247" s="207"/>
      <c r="BU247" s="207"/>
      <c r="BV247" s="207"/>
      <c r="BW247" s="207"/>
      <c r="BX247" s="207"/>
      <c r="BY247" s="207"/>
      <c r="BZ247" s="207"/>
      <c r="CA247" s="207"/>
      <c r="CB247" s="207">
        <f>+BL247</f>
        <v>52</v>
      </c>
      <c r="CC247" s="207"/>
      <c r="CD247" s="207"/>
      <c r="CE247" s="207"/>
      <c r="CF247" s="207">
        <v>1</v>
      </c>
      <c r="CG247" s="207">
        <v>1</v>
      </c>
      <c r="CH247" s="207"/>
      <c r="CI247" s="207"/>
      <c r="CJ247" s="207" t="s">
        <v>5769</v>
      </c>
      <c r="CK247" s="207">
        <f>AW247</f>
        <v>52</v>
      </c>
      <c r="CL247" s="209">
        <v>477.3</v>
      </c>
      <c r="CM247" s="209">
        <f t="shared" si="102"/>
        <v>24819.600000000002</v>
      </c>
      <c r="CN247" s="207"/>
      <c r="CO247" s="207"/>
      <c r="CP247" s="207"/>
      <c r="CQ247" s="207"/>
      <c r="CR247" s="207"/>
      <c r="CS247" s="207"/>
      <c r="CT247" s="207"/>
      <c r="CU247" s="207"/>
      <c r="CV247" s="207"/>
      <c r="CW247" s="207"/>
      <c r="CX247" s="207"/>
      <c r="CY247" s="207"/>
      <c r="CZ247" s="207"/>
      <c r="DA247" s="207">
        <f>+CK247</f>
        <v>52</v>
      </c>
      <c r="DB247" s="207"/>
      <c r="DC247" s="207"/>
      <c r="DD247" s="207"/>
      <c r="DE247" s="207">
        <v>1</v>
      </c>
      <c r="DF247" s="207">
        <v>1</v>
      </c>
      <c r="DG247" s="207"/>
      <c r="DH247" s="207"/>
      <c r="DI247" s="207" t="s">
        <v>5769</v>
      </c>
      <c r="DJ247" s="207">
        <f>AW247</f>
        <v>52</v>
      </c>
      <c r="DK247" s="209">
        <v>120.88</v>
      </c>
      <c r="DL247" s="209">
        <f t="shared" si="103"/>
        <v>6285.76</v>
      </c>
      <c r="DM247" s="207"/>
      <c r="DN247" s="207"/>
      <c r="DO247" s="207"/>
      <c r="DP247" s="207"/>
      <c r="DQ247" s="207"/>
      <c r="DR247" s="207"/>
      <c r="DS247" s="207"/>
      <c r="DT247" s="207"/>
      <c r="DU247" s="207"/>
      <c r="DV247" s="207"/>
      <c r="DW247" s="207"/>
      <c r="DX247" s="207"/>
      <c r="DY247" s="207"/>
      <c r="DZ247" s="207">
        <f>+DJ247</f>
        <v>52</v>
      </c>
      <c r="EA247" s="207"/>
      <c r="EB247" s="207"/>
      <c r="EC247" s="207"/>
      <c r="ED247" s="207">
        <v>0</v>
      </c>
      <c r="EE247" s="207"/>
      <c r="EF247" s="207"/>
      <c r="EG247" s="207"/>
      <c r="EH247" s="207"/>
      <c r="EI247" s="207">
        <v>0</v>
      </c>
      <c r="EJ247" s="209">
        <v>191.55</v>
      </c>
      <c r="EK247" s="209">
        <f t="shared" si="104"/>
        <v>0</v>
      </c>
      <c r="EL247" s="207"/>
      <c r="EM247" s="207"/>
      <c r="EN247" s="207"/>
      <c r="EO247" s="207"/>
      <c r="EP247" s="207"/>
      <c r="EQ247" s="207"/>
      <c r="ER247" s="207"/>
      <c r="ES247" s="207"/>
      <c r="ET247" s="207"/>
      <c r="EU247" s="207"/>
      <c r="EV247" s="207"/>
      <c r="EW247" s="207"/>
      <c r="EX247" s="207"/>
      <c r="EY247" s="207"/>
      <c r="EZ247" s="207"/>
      <c r="FA247" s="207"/>
      <c r="FB247" s="207"/>
      <c r="FC247" s="207">
        <v>0</v>
      </c>
      <c r="FD247" s="207"/>
      <c r="FE247" s="207"/>
      <c r="FF247" s="207"/>
      <c r="FG247" s="207"/>
      <c r="FH247" s="207">
        <v>0</v>
      </c>
      <c r="FI247" s="209">
        <v>32.1</v>
      </c>
      <c r="FJ247" s="209">
        <f t="shared" si="105"/>
        <v>0</v>
      </c>
      <c r="FK247" s="207"/>
      <c r="FL247" s="207"/>
      <c r="FM247" s="207"/>
      <c r="FN247" s="207">
        <v>0</v>
      </c>
      <c r="FO247" s="207"/>
      <c r="FP247" s="207"/>
      <c r="FQ247" s="207"/>
      <c r="FR247" s="207"/>
      <c r="FS247" s="207">
        <v>0</v>
      </c>
      <c r="FT247" s="209">
        <v>25.68</v>
      </c>
      <c r="FU247" s="209">
        <f t="shared" si="106"/>
        <v>0</v>
      </c>
      <c r="FV247" s="207"/>
      <c r="FW247" s="207"/>
      <c r="FX247" s="207"/>
      <c r="FY247" s="207">
        <v>0</v>
      </c>
      <c r="FZ247" s="207"/>
      <c r="GA247" s="207"/>
      <c r="GB247" s="207"/>
      <c r="GC247" s="207"/>
      <c r="GD247" s="207">
        <v>0</v>
      </c>
      <c r="GE247" s="209">
        <v>56.12</v>
      </c>
      <c r="GF247" s="209">
        <f t="shared" si="107"/>
        <v>0</v>
      </c>
      <c r="GG247" s="207"/>
      <c r="GH247" s="207"/>
      <c r="GI247" s="207"/>
      <c r="GJ247" s="207"/>
      <c r="GK247" s="207"/>
      <c r="GL247" s="207"/>
      <c r="GM247" s="207"/>
      <c r="GN247" s="207"/>
      <c r="GO247" s="207"/>
      <c r="GP247" s="207"/>
      <c r="GQ247" s="207"/>
      <c r="GR247" s="207"/>
      <c r="GS247" s="207"/>
      <c r="GT247" s="207"/>
      <c r="GU247" s="207"/>
      <c r="GV247" s="207"/>
      <c r="GW247" s="207"/>
      <c r="GX247" s="207" t="s">
        <v>918</v>
      </c>
      <c r="GY247" s="207">
        <v>0</v>
      </c>
      <c r="GZ247" s="207" t="s">
        <v>918</v>
      </c>
      <c r="HA247" s="207">
        <v>0</v>
      </c>
      <c r="HB247" s="207">
        <v>0</v>
      </c>
      <c r="HC247" s="207">
        <v>1</v>
      </c>
      <c r="HD247" s="207">
        <f t="shared" si="117"/>
        <v>11400</v>
      </c>
      <c r="HE247" s="207">
        <v>13</v>
      </c>
      <c r="HF247" s="207"/>
      <c r="HG247" s="207"/>
      <c r="HH247" s="207">
        <f>(HZ247+1)*200*HE247</f>
        <v>7800</v>
      </c>
      <c r="HI247" s="209">
        <v>2.73</v>
      </c>
      <c r="HJ247" s="209">
        <f t="shared" si="108"/>
        <v>21294</v>
      </c>
      <c r="HK247" s="207">
        <v>4</v>
      </c>
      <c r="HL247" s="207"/>
      <c r="HM247" s="207">
        <f>(HZ247+1)*200*HK247</f>
        <v>2400</v>
      </c>
      <c r="HN247" s="209">
        <v>2.73</v>
      </c>
      <c r="HO247" s="209">
        <f t="shared" si="109"/>
        <v>6552</v>
      </c>
      <c r="HP247" s="207">
        <v>2</v>
      </c>
      <c r="HQ247" s="207"/>
      <c r="HR247" s="207">
        <f>(HZ247+1)*200*HP247</f>
        <v>1200</v>
      </c>
      <c r="HS247" s="209">
        <v>2.73</v>
      </c>
      <c r="HT247" s="209">
        <f t="shared" si="110"/>
        <v>3276</v>
      </c>
      <c r="HU247" s="207">
        <v>0</v>
      </c>
      <c r="HV247" s="207"/>
      <c r="HW247" s="207">
        <f>(HZ247+1)*200*HU247</f>
        <v>0</v>
      </c>
      <c r="HX247" s="209">
        <v>2.73</v>
      </c>
      <c r="HY247" s="209">
        <f t="shared" si="111"/>
        <v>0</v>
      </c>
      <c r="HZ247" s="207">
        <v>2</v>
      </c>
      <c r="IA247" s="209">
        <v>3890.25</v>
      </c>
      <c r="IB247" s="209">
        <f t="shared" si="112"/>
        <v>7780.5</v>
      </c>
      <c r="IC247" s="169">
        <v>25</v>
      </c>
      <c r="ID247" s="169"/>
      <c r="IE247" s="169"/>
      <c r="IF247" s="169"/>
      <c r="IG247" s="165"/>
      <c r="IH247" s="165">
        <v>1</v>
      </c>
      <c r="II247" s="235">
        <f t="shared" si="124"/>
        <v>3</v>
      </c>
      <c r="IJ247" s="235">
        <f t="shared" si="125"/>
        <v>2</v>
      </c>
      <c r="IK247" s="235">
        <f t="shared" si="126"/>
        <v>5</v>
      </c>
      <c r="IL247" s="210"/>
      <c r="IM247" s="211">
        <f t="shared" si="113"/>
        <v>44076.76</v>
      </c>
      <c r="IN247" s="209">
        <v>7500</v>
      </c>
      <c r="IO247" s="212">
        <f t="shared" si="114"/>
        <v>6</v>
      </c>
      <c r="IP247" s="209">
        <f t="shared" si="115"/>
        <v>38902.5</v>
      </c>
      <c r="IQ247" s="209">
        <v>10000</v>
      </c>
      <c r="IR247" s="212">
        <f t="shared" si="116"/>
        <v>4</v>
      </c>
      <c r="IS247" s="213" t="s">
        <v>5641</v>
      </c>
      <c r="IT247" s="291"/>
      <c r="IV247" s="66">
        <v>74951</v>
      </c>
      <c r="IW247" s="66" t="s">
        <v>5986</v>
      </c>
    </row>
    <row r="248" spans="1:257" x14ac:dyDescent="0.4">
      <c r="A248" s="158">
        <f t="shared" si="118"/>
        <v>92</v>
      </c>
      <c r="B248" s="156" t="s">
        <v>35</v>
      </c>
      <c r="C248" s="156">
        <v>379</v>
      </c>
      <c r="D248" s="156">
        <v>24710</v>
      </c>
      <c r="E248" s="251">
        <v>8334</v>
      </c>
      <c r="F248" s="222" t="s">
        <v>5987</v>
      </c>
      <c r="G248" s="251">
        <v>10</v>
      </c>
      <c r="H248" s="156"/>
      <c r="I248" s="156" t="s">
        <v>3287</v>
      </c>
      <c r="J248" s="158" t="s">
        <v>3380</v>
      </c>
      <c r="K248" s="158"/>
      <c r="L248" s="237" t="s">
        <v>3382</v>
      </c>
      <c r="M248" s="158"/>
      <c r="N248" s="205">
        <v>145</v>
      </c>
      <c r="O248" s="237">
        <v>165</v>
      </c>
      <c r="P248" s="203" t="s">
        <v>5988</v>
      </c>
      <c r="Q248" s="237">
        <v>56</v>
      </c>
      <c r="R248" s="237"/>
      <c r="S248" s="237"/>
      <c r="T248" s="237"/>
      <c r="U248" s="237"/>
      <c r="V248" s="367"/>
      <c r="W248" s="366"/>
      <c r="X248" s="237"/>
      <c r="Y248" s="237"/>
      <c r="Z248" s="237"/>
      <c r="AA248" s="237"/>
      <c r="AB248" s="237"/>
      <c r="AC248" s="237"/>
      <c r="AD248" s="237"/>
      <c r="AE248" s="237"/>
      <c r="AF248" s="237"/>
      <c r="AG248" s="237"/>
      <c r="AH248" s="237"/>
      <c r="AI248" s="237"/>
      <c r="AJ248" s="237"/>
      <c r="AK248" s="237"/>
      <c r="AL248" s="237"/>
      <c r="AM248" s="237"/>
      <c r="AN248" s="237"/>
      <c r="AO248" s="237"/>
      <c r="AP248" s="237"/>
      <c r="AQ248" s="237"/>
      <c r="AR248" s="237"/>
      <c r="AS248" s="237"/>
      <c r="AT248" s="158" t="s">
        <v>5691</v>
      </c>
      <c r="AU248" s="205">
        <v>145</v>
      </c>
      <c r="AV248" s="205">
        <v>20</v>
      </c>
      <c r="AW248" s="205">
        <f t="shared" si="99"/>
        <v>165</v>
      </c>
      <c r="AX248" s="205" t="s">
        <v>5988</v>
      </c>
      <c r="AY248" s="223">
        <v>32</v>
      </c>
      <c r="AZ248" s="205">
        <v>24</v>
      </c>
      <c r="BA248" s="205">
        <f t="shared" si="100"/>
        <v>56</v>
      </c>
      <c r="BB248" s="205"/>
      <c r="BC248" s="207">
        <v>1.0000000000000001E-17</v>
      </c>
      <c r="BD248" s="207">
        <v>9.9999999999999997E-29</v>
      </c>
      <c r="BE248" s="207">
        <v>1.0000000000000001E-30</v>
      </c>
      <c r="BF248" s="207">
        <v>0</v>
      </c>
      <c r="BG248" s="207">
        <v>0</v>
      </c>
      <c r="BH248" s="207">
        <v>0</v>
      </c>
      <c r="BI248" s="207"/>
      <c r="BJ248" s="207"/>
      <c r="BK248" s="207"/>
      <c r="BL248" s="208">
        <v>0</v>
      </c>
      <c r="BM248" s="209">
        <v>249.45</v>
      </c>
      <c r="BN248" s="209">
        <f t="shared" si="101"/>
        <v>0</v>
      </c>
      <c r="BO248" s="207"/>
      <c r="BP248" s="207"/>
      <c r="BQ248" s="207"/>
      <c r="BR248" s="207"/>
      <c r="BS248" s="207"/>
      <c r="BT248" s="207"/>
      <c r="BU248" s="207"/>
      <c r="BV248" s="207"/>
      <c r="BW248" s="207"/>
      <c r="BX248" s="207"/>
      <c r="BY248" s="207"/>
      <c r="BZ248" s="207"/>
      <c r="CA248" s="207"/>
      <c r="CB248" s="207"/>
      <c r="CC248" s="207"/>
      <c r="CD248" s="207"/>
      <c r="CE248" s="207"/>
      <c r="CF248" s="207">
        <v>0</v>
      </c>
      <c r="CG248" s="207">
        <v>0</v>
      </c>
      <c r="CH248" s="207"/>
      <c r="CI248" s="207"/>
      <c r="CJ248" s="207"/>
      <c r="CK248" s="207">
        <v>0</v>
      </c>
      <c r="CL248" s="209">
        <v>477.3</v>
      </c>
      <c r="CM248" s="209">
        <f t="shared" si="102"/>
        <v>0</v>
      </c>
      <c r="CN248" s="207"/>
      <c r="CO248" s="207"/>
      <c r="CP248" s="207"/>
      <c r="CQ248" s="207"/>
      <c r="CR248" s="207"/>
      <c r="CS248" s="207"/>
      <c r="CT248" s="207"/>
      <c r="CU248" s="207"/>
      <c r="CV248" s="207"/>
      <c r="CW248" s="207"/>
      <c r="CX248" s="207"/>
      <c r="CY248" s="207"/>
      <c r="CZ248" s="207"/>
      <c r="DA248" s="207"/>
      <c r="DB248" s="207"/>
      <c r="DC248" s="207"/>
      <c r="DD248" s="207"/>
      <c r="DE248" s="207">
        <v>0</v>
      </c>
      <c r="DF248" s="207">
        <v>0</v>
      </c>
      <c r="DG248" s="207"/>
      <c r="DH248" s="207"/>
      <c r="DI248" s="207"/>
      <c r="DJ248" s="207">
        <v>0</v>
      </c>
      <c r="DK248" s="209">
        <v>120.88</v>
      </c>
      <c r="DL248" s="209">
        <f t="shared" si="103"/>
        <v>0</v>
      </c>
      <c r="DM248" s="207"/>
      <c r="DN248" s="207"/>
      <c r="DO248" s="207"/>
      <c r="DP248" s="207"/>
      <c r="DQ248" s="207"/>
      <c r="DR248" s="207"/>
      <c r="DS248" s="207"/>
      <c r="DT248" s="207"/>
      <c r="DU248" s="207"/>
      <c r="DV248" s="207"/>
      <c r="DW248" s="207"/>
      <c r="DX248" s="207"/>
      <c r="DY248" s="207"/>
      <c r="DZ248" s="207"/>
      <c r="EA248" s="207"/>
      <c r="EB248" s="207"/>
      <c r="EC248" s="207"/>
      <c r="ED248" s="207">
        <v>0</v>
      </c>
      <c r="EE248" s="207">
        <v>0</v>
      </c>
      <c r="EF248" s="207"/>
      <c r="EG248" s="207"/>
      <c r="EH248" s="207"/>
      <c r="EI248" s="207">
        <v>0</v>
      </c>
      <c r="EJ248" s="209">
        <v>191.55</v>
      </c>
      <c r="EK248" s="209">
        <f t="shared" si="104"/>
        <v>0</v>
      </c>
      <c r="EL248" s="207"/>
      <c r="EM248" s="207"/>
      <c r="EN248" s="207"/>
      <c r="EO248" s="207"/>
      <c r="EP248" s="207"/>
      <c r="EQ248" s="207"/>
      <c r="ER248" s="207"/>
      <c r="ES248" s="207"/>
      <c r="ET248" s="207"/>
      <c r="EU248" s="207"/>
      <c r="EV248" s="207"/>
      <c r="EW248" s="207"/>
      <c r="EX248" s="207"/>
      <c r="EY248" s="207"/>
      <c r="EZ248" s="207"/>
      <c r="FA248" s="207"/>
      <c r="FB248" s="207"/>
      <c r="FC248" s="207">
        <v>0</v>
      </c>
      <c r="FD248" s="207">
        <v>0</v>
      </c>
      <c r="FE248" s="207"/>
      <c r="FF248" s="207"/>
      <c r="FG248" s="207"/>
      <c r="FH248" s="207">
        <v>0</v>
      </c>
      <c r="FI248" s="209">
        <v>32.1</v>
      </c>
      <c r="FJ248" s="209">
        <f t="shared" si="105"/>
        <v>0</v>
      </c>
      <c r="FK248" s="207"/>
      <c r="FL248" s="207"/>
      <c r="FM248" s="207"/>
      <c r="FN248" s="207">
        <v>0</v>
      </c>
      <c r="FO248" s="207">
        <v>0</v>
      </c>
      <c r="FP248" s="207"/>
      <c r="FQ248" s="207"/>
      <c r="FR248" s="207"/>
      <c r="FS248" s="207">
        <v>0</v>
      </c>
      <c r="FT248" s="209">
        <v>25.68</v>
      </c>
      <c r="FU248" s="209">
        <f t="shared" si="106"/>
        <v>0</v>
      </c>
      <c r="FV248" s="207"/>
      <c r="FW248" s="207"/>
      <c r="FX248" s="207"/>
      <c r="FY248" s="207">
        <v>0</v>
      </c>
      <c r="FZ248" s="207">
        <v>0</v>
      </c>
      <c r="GA248" s="207"/>
      <c r="GB248" s="207"/>
      <c r="GC248" s="207"/>
      <c r="GD248" s="207">
        <v>0</v>
      </c>
      <c r="GE248" s="209">
        <v>56.12</v>
      </c>
      <c r="GF248" s="209">
        <f t="shared" si="107"/>
        <v>0</v>
      </c>
      <c r="GG248" s="207"/>
      <c r="GH248" s="207"/>
      <c r="GI248" s="207"/>
      <c r="GJ248" s="207"/>
      <c r="GK248" s="207"/>
      <c r="GL248" s="207"/>
      <c r="GM248" s="207"/>
      <c r="GN248" s="207"/>
      <c r="GO248" s="207"/>
      <c r="GP248" s="207"/>
      <c r="GQ248" s="207"/>
      <c r="GR248" s="207"/>
      <c r="GS248" s="207"/>
      <c r="GT248" s="207"/>
      <c r="GU248" s="207"/>
      <c r="GV248" s="207"/>
      <c r="GW248" s="207"/>
      <c r="GX248" s="207" t="s">
        <v>918</v>
      </c>
      <c r="GY248" s="207">
        <v>0</v>
      </c>
      <c r="GZ248" s="207" t="s">
        <v>918</v>
      </c>
      <c r="HA248" s="207">
        <v>0</v>
      </c>
      <c r="HB248" s="207">
        <v>0</v>
      </c>
      <c r="HC248" s="207">
        <v>0</v>
      </c>
      <c r="HD248" s="207">
        <f t="shared" si="117"/>
        <v>0</v>
      </c>
      <c r="HE248" s="207">
        <v>0</v>
      </c>
      <c r="HF248" s="207">
        <v>0</v>
      </c>
      <c r="HG248" s="207" t="s">
        <v>4980</v>
      </c>
      <c r="HH248" s="207">
        <f t="shared" ref="HH248:HH253" si="127">HE248*((HZ248+1)*200)</f>
        <v>0</v>
      </c>
      <c r="HI248" s="209">
        <v>2.73</v>
      </c>
      <c r="HJ248" s="209">
        <f t="shared" si="108"/>
        <v>0</v>
      </c>
      <c r="HK248" s="207">
        <v>0</v>
      </c>
      <c r="HL248" s="207" t="s">
        <v>4980</v>
      </c>
      <c r="HM248" s="207">
        <f t="shared" ref="HM248:HM253" si="128">HK248*((HZ248+1)*200)</f>
        <v>0</v>
      </c>
      <c r="HN248" s="209">
        <v>2.73</v>
      </c>
      <c r="HO248" s="209">
        <f t="shared" si="109"/>
        <v>0</v>
      </c>
      <c r="HP248" s="207">
        <v>0</v>
      </c>
      <c r="HQ248" s="207"/>
      <c r="HR248" s="207">
        <f t="shared" ref="HR248:HR253" si="129">HP248*((HZ248+1)*200)</f>
        <v>0</v>
      </c>
      <c r="HS248" s="209">
        <v>2.73</v>
      </c>
      <c r="HT248" s="209">
        <f t="shared" si="110"/>
        <v>0</v>
      </c>
      <c r="HU248" s="207">
        <v>0</v>
      </c>
      <c r="HV248" s="207"/>
      <c r="HW248" s="207">
        <f t="shared" ref="HW248:HW253" si="130">HU248*((HZ248+1)*200)</f>
        <v>0</v>
      </c>
      <c r="HX248" s="209">
        <v>2.73</v>
      </c>
      <c r="HY248" s="209">
        <f t="shared" si="111"/>
        <v>0</v>
      </c>
      <c r="HZ248" s="207">
        <v>0</v>
      </c>
      <c r="IA248" s="209">
        <v>3890.25</v>
      </c>
      <c r="IB248" s="209">
        <f t="shared" si="112"/>
        <v>0</v>
      </c>
      <c r="IC248" s="169"/>
      <c r="ID248" s="169"/>
      <c r="IE248" s="169"/>
      <c r="IF248" s="169"/>
      <c r="IG248" s="165">
        <v>0</v>
      </c>
      <c r="IH248" s="165"/>
      <c r="II248" s="234">
        <f t="shared" si="124"/>
        <v>0</v>
      </c>
      <c r="IJ248" s="234">
        <f t="shared" si="125"/>
        <v>0</v>
      </c>
      <c r="IK248" s="234">
        <f t="shared" si="126"/>
        <v>0</v>
      </c>
      <c r="IL248" s="210"/>
      <c r="IM248" s="211">
        <f t="shared" si="113"/>
        <v>0</v>
      </c>
      <c r="IN248" s="209">
        <v>7500</v>
      </c>
      <c r="IO248" s="212">
        <f t="shared" si="114"/>
        <v>0</v>
      </c>
      <c r="IP248" s="209">
        <f t="shared" si="115"/>
        <v>0</v>
      </c>
      <c r="IQ248" s="209">
        <v>10000</v>
      </c>
      <c r="IR248" s="212">
        <f t="shared" si="116"/>
        <v>0</v>
      </c>
      <c r="IS248" s="213" t="s">
        <v>5970</v>
      </c>
      <c r="IT248" s="291"/>
      <c r="IV248" s="66" t="s">
        <v>5989</v>
      </c>
      <c r="IW248" s="66" t="s">
        <v>5990</v>
      </c>
    </row>
    <row r="249" spans="1:257" x14ac:dyDescent="0.4">
      <c r="A249" s="158">
        <f t="shared" si="118"/>
        <v>93</v>
      </c>
      <c r="B249" s="156" t="s">
        <v>35</v>
      </c>
      <c r="C249" s="156">
        <v>383</v>
      </c>
      <c r="D249" s="156">
        <v>25221</v>
      </c>
      <c r="E249" s="374">
        <v>11042</v>
      </c>
      <c r="F249" s="222" t="s">
        <v>5991</v>
      </c>
      <c r="G249" s="251">
        <v>10</v>
      </c>
      <c r="H249" s="156"/>
      <c r="I249" s="156" t="s">
        <v>3389</v>
      </c>
      <c r="J249" s="158" t="s">
        <v>3417</v>
      </c>
      <c r="K249" s="158"/>
      <c r="L249" s="158" t="s">
        <v>3419</v>
      </c>
      <c r="M249" s="158"/>
      <c r="N249" s="205">
        <v>202</v>
      </c>
      <c r="O249" s="158">
        <v>222</v>
      </c>
      <c r="P249" s="203" t="s">
        <v>5441</v>
      </c>
      <c r="Q249" s="158">
        <v>50</v>
      </c>
      <c r="R249" s="158"/>
      <c r="S249" s="158"/>
      <c r="T249" s="158"/>
      <c r="U249" s="158"/>
      <c r="V249" s="367"/>
      <c r="W249" s="366"/>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t="s">
        <v>5364</v>
      </c>
      <c r="AU249" s="205">
        <v>202</v>
      </c>
      <c r="AV249" s="205">
        <v>20</v>
      </c>
      <c r="AW249" s="205">
        <f t="shared" si="99"/>
        <v>222</v>
      </c>
      <c r="AX249" s="205" t="s">
        <v>5441</v>
      </c>
      <c r="AY249" s="223">
        <v>26</v>
      </c>
      <c r="AZ249" s="205">
        <v>24</v>
      </c>
      <c r="BA249" s="205">
        <f t="shared" si="100"/>
        <v>50</v>
      </c>
      <c r="BB249" s="205"/>
      <c r="BC249" s="207">
        <v>1.0000000000000001E-17</v>
      </c>
      <c r="BD249" s="207">
        <v>9.9999999999999997E-29</v>
      </c>
      <c r="BE249" s="207">
        <v>1.0000000000000001E-30</v>
      </c>
      <c r="BF249" s="207">
        <v>2</v>
      </c>
      <c r="BG249" s="207"/>
      <c r="BH249" s="207"/>
      <c r="BI249" s="207"/>
      <c r="BJ249" s="207"/>
      <c r="BK249" s="207"/>
      <c r="BL249" s="208">
        <v>0</v>
      </c>
      <c r="BM249" s="209">
        <v>249.45</v>
      </c>
      <c r="BN249" s="209">
        <f t="shared" si="101"/>
        <v>0</v>
      </c>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v>0</v>
      </c>
      <c r="CL249" s="209">
        <v>477.3</v>
      </c>
      <c r="CM249" s="209">
        <f t="shared" si="102"/>
        <v>0</v>
      </c>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v>0</v>
      </c>
      <c r="DK249" s="209">
        <v>120.88</v>
      </c>
      <c r="DL249" s="209">
        <f t="shared" si="103"/>
        <v>0</v>
      </c>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v>0</v>
      </c>
      <c r="EJ249" s="209">
        <v>191.55</v>
      </c>
      <c r="EK249" s="209">
        <f t="shared" si="104"/>
        <v>0</v>
      </c>
      <c r="EL249" s="207"/>
      <c r="EM249" s="207"/>
      <c r="EN249" s="207"/>
      <c r="EO249" s="207"/>
      <c r="EP249" s="207"/>
      <c r="EQ249" s="207"/>
      <c r="ER249" s="207"/>
      <c r="ES249" s="207"/>
      <c r="ET249" s="207"/>
      <c r="EU249" s="207"/>
      <c r="EV249" s="207"/>
      <c r="EW249" s="207"/>
      <c r="EX249" s="207"/>
      <c r="EY249" s="207"/>
      <c r="EZ249" s="207"/>
      <c r="FA249" s="207"/>
      <c r="FB249" s="207"/>
      <c r="FC249" s="207"/>
      <c r="FD249" s="207"/>
      <c r="FE249" s="207"/>
      <c r="FF249" s="207"/>
      <c r="FG249" s="207"/>
      <c r="FH249" s="207">
        <v>0</v>
      </c>
      <c r="FI249" s="209">
        <v>32.1</v>
      </c>
      <c r="FJ249" s="209">
        <f t="shared" si="105"/>
        <v>0</v>
      </c>
      <c r="FK249" s="207"/>
      <c r="FL249" s="207"/>
      <c r="FM249" s="207"/>
      <c r="FN249" s="207"/>
      <c r="FO249" s="207"/>
      <c r="FP249" s="207"/>
      <c r="FQ249" s="207"/>
      <c r="FR249" s="207"/>
      <c r="FS249" s="207">
        <v>0</v>
      </c>
      <c r="FT249" s="209">
        <v>25.68</v>
      </c>
      <c r="FU249" s="209">
        <f t="shared" si="106"/>
        <v>0</v>
      </c>
      <c r="FV249" s="207"/>
      <c r="FW249" s="207"/>
      <c r="FX249" s="207"/>
      <c r="FY249" s="207"/>
      <c r="FZ249" s="207"/>
      <c r="GA249" s="207"/>
      <c r="GB249" s="207"/>
      <c r="GC249" s="207"/>
      <c r="GD249" s="207">
        <v>0</v>
      </c>
      <c r="GE249" s="209">
        <v>56.12</v>
      </c>
      <c r="GF249" s="209">
        <f t="shared" si="107"/>
        <v>0</v>
      </c>
      <c r="GG249" s="207"/>
      <c r="GH249" s="207"/>
      <c r="GI249" s="207"/>
      <c r="GJ249" s="207"/>
      <c r="GK249" s="207"/>
      <c r="GL249" s="207"/>
      <c r="GM249" s="207"/>
      <c r="GN249" s="207"/>
      <c r="GO249" s="207"/>
      <c r="GP249" s="207"/>
      <c r="GQ249" s="207"/>
      <c r="GR249" s="207"/>
      <c r="GS249" s="207"/>
      <c r="GT249" s="207"/>
      <c r="GU249" s="207"/>
      <c r="GV249" s="207"/>
      <c r="GW249" s="207"/>
      <c r="GX249" s="207" t="s">
        <v>918</v>
      </c>
      <c r="GY249" s="207">
        <v>0</v>
      </c>
      <c r="GZ249" s="207" t="s">
        <v>918</v>
      </c>
      <c r="HA249" s="207">
        <v>0</v>
      </c>
      <c r="HB249" s="207"/>
      <c r="HC249" s="207">
        <v>0</v>
      </c>
      <c r="HD249" s="207">
        <f t="shared" si="117"/>
        <v>0</v>
      </c>
      <c r="HE249" s="207">
        <v>0</v>
      </c>
      <c r="HF249" s="207">
        <v>0</v>
      </c>
      <c r="HG249" s="207"/>
      <c r="HH249" s="207">
        <f t="shared" si="127"/>
        <v>0</v>
      </c>
      <c r="HI249" s="209">
        <v>2.73</v>
      </c>
      <c r="HJ249" s="209">
        <f t="shared" si="108"/>
        <v>0</v>
      </c>
      <c r="HK249" s="207">
        <v>0</v>
      </c>
      <c r="HL249" s="207"/>
      <c r="HM249" s="207">
        <f t="shared" si="128"/>
        <v>0</v>
      </c>
      <c r="HN249" s="209">
        <v>2.73</v>
      </c>
      <c r="HO249" s="209">
        <f t="shared" si="109"/>
        <v>0</v>
      </c>
      <c r="HP249" s="207">
        <v>0</v>
      </c>
      <c r="HQ249" s="207"/>
      <c r="HR249" s="207">
        <f t="shared" si="129"/>
        <v>0</v>
      </c>
      <c r="HS249" s="209">
        <v>2.73</v>
      </c>
      <c r="HT249" s="209">
        <f t="shared" si="110"/>
        <v>0</v>
      </c>
      <c r="HU249" s="207">
        <v>0</v>
      </c>
      <c r="HV249" s="207"/>
      <c r="HW249" s="207">
        <f t="shared" si="130"/>
        <v>0</v>
      </c>
      <c r="HX249" s="209">
        <v>2.73</v>
      </c>
      <c r="HY249" s="209">
        <f t="shared" si="111"/>
        <v>0</v>
      </c>
      <c r="HZ249" s="207">
        <v>0</v>
      </c>
      <c r="IA249" s="209">
        <v>3890.25</v>
      </c>
      <c r="IB249" s="209">
        <f t="shared" si="112"/>
        <v>0</v>
      </c>
      <c r="IC249" s="169"/>
      <c r="ID249" s="169"/>
      <c r="IE249" s="169"/>
      <c r="IF249" s="169"/>
      <c r="IG249" s="165"/>
      <c r="IH249" s="165"/>
      <c r="II249" s="234">
        <f t="shared" si="124"/>
        <v>0</v>
      </c>
      <c r="IJ249" s="234">
        <f t="shared" si="125"/>
        <v>0</v>
      </c>
      <c r="IK249" s="234">
        <f t="shared" si="126"/>
        <v>0</v>
      </c>
      <c r="IL249" s="210"/>
      <c r="IM249" s="211">
        <f t="shared" si="113"/>
        <v>0</v>
      </c>
      <c r="IN249" s="209">
        <v>7500</v>
      </c>
      <c r="IO249" s="212">
        <f t="shared" si="114"/>
        <v>0</v>
      </c>
      <c r="IP249" s="209">
        <f t="shared" si="115"/>
        <v>0</v>
      </c>
      <c r="IQ249" s="209">
        <v>10000</v>
      </c>
      <c r="IR249" s="212">
        <f t="shared" si="116"/>
        <v>0</v>
      </c>
      <c r="IS249" s="213" t="s">
        <v>5992</v>
      </c>
      <c r="IT249" s="291"/>
      <c r="IV249" s="66" t="s">
        <v>5993</v>
      </c>
      <c r="IW249" s="66" t="s">
        <v>5994</v>
      </c>
    </row>
    <row r="250" spans="1:257" x14ac:dyDescent="0.4">
      <c r="A250" s="158">
        <f t="shared" si="118"/>
        <v>94</v>
      </c>
      <c r="B250" s="156" t="s">
        <v>35</v>
      </c>
      <c r="C250" s="156">
        <v>385</v>
      </c>
      <c r="D250" s="156">
        <v>83256</v>
      </c>
      <c r="E250" s="251">
        <v>11088</v>
      </c>
      <c r="F250" s="222" t="s">
        <v>5995</v>
      </c>
      <c r="G250" s="251">
        <v>10</v>
      </c>
      <c r="H250" s="156"/>
      <c r="I250" s="156" t="s">
        <v>3389</v>
      </c>
      <c r="J250" s="158" t="s">
        <v>3433</v>
      </c>
      <c r="K250" s="158"/>
      <c r="L250" s="158" t="s">
        <v>3435</v>
      </c>
      <c r="M250" s="158"/>
      <c r="N250" s="205">
        <v>45</v>
      </c>
      <c r="O250" s="158">
        <v>65</v>
      </c>
      <c r="P250" s="203" t="s">
        <v>5996</v>
      </c>
      <c r="Q250" s="158">
        <v>54</v>
      </c>
      <c r="R250" s="158"/>
      <c r="S250" s="158"/>
      <c r="T250" s="158"/>
      <c r="U250" s="158"/>
      <c r="V250" s="367"/>
      <c r="W250" s="366"/>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t="s">
        <v>5369</v>
      </c>
      <c r="AU250" s="205">
        <v>45</v>
      </c>
      <c r="AV250" s="205">
        <v>20</v>
      </c>
      <c r="AW250" s="205">
        <f t="shared" si="99"/>
        <v>65</v>
      </c>
      <c r="AX250" s="205" t="s">
        <v>5996</v>
      </c>
      <c r="AY250" s="223">
        <v>30</v>
      </c>
      <c r="AZ250" s="205">
        <v>24</v>
      </c>
      <c r="BA250" s="205">
        <f t="shared" si="100"/>
        <v>54</v>
      </c>
      <c r="BB250" s="205"/>
      <c r="BC250" s="207">
        <v>1.0000000000000001E-17</v>
      </c>
      <c r="BD250" s="207">
        <v>9.9999999999999997E-29</v>
      </c>
      <c r="BE250" s="207">
        <v>1.0000000000000001E-30</v>
      </c>
      <c r="BF250" s="207">
        <v>2</v>
      </c>
      <c r="BG250" s="207"/>
      <c r="BH250" s="207"/>
      <c r="BI250" s="207"/>
      <c r="BJ250" s="207"/>
      <c r="BK250" s="207"/>
      <c r="BL250" s="208">
        <v>0</v>
      </c>
      <c r="BM250" s="209">
        <v>249.45</v>
      </c>
      <c r="BN250" s="209">
        <f t="shared" si="101"/>
        <v>0</v>
      </c>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v>0</v>
      </c>
      <c r="CL250" s="209">
        <v>477.3</v>
      </c>
      <c r="CM250" s="209">
        <f t="shared" si="102"/>
        <v>0</v>
      </c>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v>0</v>
      </c>
      <c r="DK250" s="209">
        <v>120.88</v>
      </c>
      <c r="DL250" s="209">
        <f t="shared" si="103"/>
        <v>0</v>
      </c>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v>0</v>
      </c>
      <c r="EJ250" s="209">
        <v>191.55</v>
      </c>
      <c r="EK250" s="209">
        <f t="shared" si="104"/>
        <v>0</v>
      </c>
      <c r="EL250" s="207"/>
      <c r="EM250" s="207"/>
      <c r="EN250" s="207"/>
      <c r="EO250" s="207"/>
      <c r="EP250" s="207"/>
      <c r="EQ250" s="207"/>
      <c r="ER250" s="207"/>
      <c r="ES250" s="207"/>
      <c r="ET250" s="207"/>
      <c r="EU250" s="207"/>
      <c r="EV250" s="207"/>
      <c r="EW250" s="207"/>
      <c r="EX250" s="207"/>
      <c r="EY250" s="207"/>
      <c r="EZ250" s="207"/>
      <c r="FA250" s="207"/>
      <c r="FB250" s="207"/>
      <c r="FC250" s="207"/>
      <c r="FD250" s="207"/>
      <c r="FE250" s="207"/>
      <c r="FF250" s="207"/>
      <c r="FG250" s="207"/>
      <c r="FH250" s="207">
        <v>0</v>
      </c>
      <c r="FI250" s="209">
        <v>32.1</v>
      </c>
      <c r="FJ250" s="209">
        <f t="shared" si="105"/>
        <v>0</v>
      </c>
      <c r="FK250" s="207"/>
      <c r="FL250" s="207"/>
      <c r="FM250" s="207"/>
      <c r="FN250" s="207"/>
      <c r="FO250" s="207"/>
      <c r="FP250" s="207"/>
      <c r="FQ250" s="207"/>
      <c r="FR250" s="207"/>
      <c r="FS250" s="207">
        <v>0</v>
      </c>
      <c r="FT250" s="209">
        <v>25.68</v>
      </c>
      <c r="FU250" s="209">
        <f t="shared" si="106"/>
        <v>0</v>
      </c>
      <c r="FV250" s="207"/>
      <c r="FW250" s="207"/>
      <c r="FX250" s="207"/>
      <c r="FY250" s="207"/>
      <c r="FZ250" s="207"/>
      <c r="GA250" s="207"/>
      <c r="GB250" s="207"/>
      <c r="GC250" s="207"/>
      <c r="GD250" s="207">
        <v>0</v>
      </c>
      <c r="GE250" s="209">
        <v>56.12</v>
      </c>
      <c r="GF250" s="209">
        <f t="shared" si="107"/>
        <v>0</v>
      </c>
      <c r="GG250" s="207"/>
      <c r="GH250" s="207"/>
      <c r="GI250" s="207"/>
      <c r="GJ250" s="207"/>
      <c r="GK250" s="207"/>
      <c r="GL250" s="207"/>
      <c r="GM250" s="207"/>
      <c r="GN250" s="207"/>
      <c r="GO250" s="207"/>
      <c r="GP250" s="207"/>
      <c r="GQ250" s="207"/>
      <c r="GR250" s="207"/>
      <c r="GS250" s="207"/>
      <c r="GT250" s="207"/>
      <c r="GU250" s="207"/>
      <c r="GV250" s="207"/>
      <c r="GW250" s="207"/>
      <c r="GX250" s="207" t="s">
        <v>918</v>
      </c>
      <c r="GY250" s="207">
        <v>0</v>
      </c>
      <c r="GZ250" s="207" t="s">
        <v>918</v>
      </c>
      <c r="HA250" s="207">
        <v>0</v>
      </c>
      <c r="HB250" s="207"/>
      <c r="HC250" s="207">
        <v>0</v>
      </c>
      <c r="HD250" s="207">
        <f t="shared" si="117"/>
        <v>0</v>
      </c>
      <c r="HE250" s="207">
        <v>0</v>
      </c>
      <c r="HF250" s="207">
        <v>0</v>
      </c>
      <c r="HG250" s="207"/>
      <c r="HH250" s="207">
        <f t="shared" si="127"/>
        <v>0</v>
      </c>
      <c r="HI250" s="209">
        <v>2.73</v>
      </c>
      <c r="HJ250" s="209">
        <f t="shared" si="108"/>
        <v>0</v>
      </c>
      <c r="HK250" s="207">
        <v>0</v>
      </c>
      <c r="HL250" s="207"/>
      <c r="HM250" s="207">
        <f t="shared" si="128"/>
        <v>0</v>
      </c>
      <c r="HN250" s="209">
        <v>2.73</v>
      </c>
      <c r="HO250" s="209">
        <f t="shared" si="109"/>
        <v>0</v>
      </c>
      <c r="HP250" s="207">
        <v>0</v>
      </c>
      <c r="HQ250" s="207"/>
      <c r="HR250" s="207">
        <f t="shared" si="129"/>
        <v>0</v>
      </c>
      <c r="HS250" s="209">
        <v>2.73</v>
      </c>
      <c r="HT250" s="209">
        <f t="shared" si="110"/>
        <v>0</v>
      </c>
      <c r="HU250" s="207">
        <v>0</v>
      </c>
      <c r="HV250" s="207"/>
      <c r="HW250" s="207">
        <f t="shared" si="130"/>
        <v>0</v>
      </c>
      <c r="HX250" s="209">
        <v>2.73</v>
      </c>
      <c r="HY250" s="209">
        <f t="shared" si="111"/>
        <v>0</v>
      </c>
      <c r="HZ250" s="207">
        <v>0</v>
      </c>
      <c r="IA250" s="209">
        <v>3890.25</v>
      </c>
      <c r="IB250" s="209">
        <f t="shared" si="112"/>
        <v>0</v>
      </c>
      <c r="IC250" s="169"/>
      <c r="ID250" s="169"/>
      <c r="IE250" s="169"/>
      <c r="IF250" s="169"/>
      <c r="IG250" s="165"/>
      <c r="IH250" s="165"/>
      <c r="II250" s="234">
        <f t="shared" si="124"/>
        <v>0</v>
      </c>
      <c r="IJ250" s="234">
        <f t="shared" si="125"/>
        <v>0</v>
      </c>
      <c r="IK250" s="234">
        <f t="shared" si="126"/>
        <v>0</v>
      </c>
      <c r="IL250" s="210"/>
      <c r="IM250" s="211">
        <f t="shared" si="113"/>
        <v>0</v>
      </c>
      <c r="IN250" s="209">
        <v>7500</v>
      </c>
      <c r="IO250" s="212">
        <f t="shared" si="114"/>
        <v>0</v>
      </c>
      <c r="IP250" s="209">
        <f t="shared" si="115"/>
        <v>0</v>
      </c>
      <c r="IQ250" s="209">
        <v>10000</v>
      </c>
      <c r="IR250" s="212">
        <f t="shared" si="116"/>
        <v>0</v>
      </c>
      <c r="IS250" s="213" t="s">
        <v>5997</v>
      </c>
      <c r="IT250" s="291"/>
      <c r="IV250" s="66" t="s">
        <v>5998</v>
      </c>
      <c r="IW250" s="66" t="s">
        <v>5999</v>
      </c>
    </row>
    <row r="251" spans="1:257" x14ac:dyDescent="0.4">
      <c r="A251" s="158">
        <f t="shared" si="118"/>
        <v>95</v>
      </c>
      <c r="B251" s="156" t="s">
        <v>35</v>
      </c>
      <c r="C251" s="156">
        <v>387</v>
      </c>
      <c r="D251" s="156">
        <v>95851</v>
      </c>
      <c r="E251" s="374">
        <v>19183</v>
      </c>
      <c r="F251" s="222" t="s">
        <v>6000</v>
      </c>
      <c r="G251" s="251">
        <v>10</v>
      </c>
      <c r="H251" s="156"/>
      <c r="I251" s="156" t="s">
        <v>3444</v>
      </c>
      <c r="J251" s="158" t="s">
        <v>3453</v>
      </c>
      <c r="K251" s="158"/>
      <c r="L251" s="158" t="s">
        <v>3455</v>
      </c>
      <c r="M251" s="158"/>
      <c r="N251" s="205">
        <v>40</v>
      </c>
      <c r="O251" s="158">
        <v>60</v>
      </c>
      <c r="P251" s="203" t="s">
        <v>5390</v>
      </c>
      <c r="Q251" s="158">
        <v>54</v>
      </c>
      <c r="R251" s="158"/>
      <c r="S251" s="158"/>
      <c r="T251" s="158"/>
      <c r="U251" s="158"/>
      <c r="V251" s="367"/>
      <c r="W251" s="366"/>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t="s">
        <v>5364</v>
      </c>
      <c r="AU251" s="205">
        <v>40</v>
      </c>
      <c r="AV251" s="205">
        <v>20</v>
      </c>
      <c r="AW251" s="205">
        <f t="shared" si="99"/>
        <v>60</v>
      </c>
      <c r="AX251" s="205" t="s">
        <v>5390</v>
      </c>
      <c r="AY251" s="223">
        <v>30</v>
      </c>
      <c r="AZ251" s="205">
        <v>24</v>
      </c>
      <c r="BA251" s="205">
        <f t="shared" si="100"/>
        <v>54</v>
      </c>
      <c r="BB251" s="205"/>
      <c r="BC251" s="207">
        <v>1.0000000000000001E-17</v>
      </c>
      <c r="BD251" s="207">
        <v>9.9999999999999997E-29</v>
      </c>
      <c r="BE251" s="207">
        <v>1.0000000000000001E-30</v>
      </c>
      <c r="BF251" s="207">
        <v>0</v>
      </c>
      <c r="BG251" s="207">
        <v>0</v>
      </c>
      <c r="BH251" s="207">
        <v>0</v>
      </c>
      <c r="BI251" s="207"/>
      <c r="BJ251" s="207"/>
      <c r="BK251" s="207"/>
      <c r="BL251" s="208">
        <v>0</v>
      </c>
      <c r="BM251" s="209">
        <v>249.45</v>
      </c>
      <c r="BN251" s="209">
        <f t="shared" si="101"/>
        <v>0</v>
      </c>
      <c r="BO251" s="207"/>
      <c r="BP251" s="207"/>
      <c r="BQ251" s="207"/>
      <c r="BR251" s="207"/>
      <c r="BS251" s="207"/>
      <c r="BT251" s="207"/>
      <c r="BU251" s="207"/>
      <c r="BV251" s="207"/>
      <c r="BW251" s="207"/>
      <c r="BX251" s="207"/>
      <c r="BY251" s="207"/>
      <c r="BZ251" s="207"/>
      <c r="CA251" s="207"/>
      <c r="CB251" s="207"/>
      <c r="CC251" s="207"/>
      <c r="CD251" s="207"/>
      <c r="CE251" s="207"/>
      <c r="CF251" s="207">
        <v>0</v>
      </c>
      <c r="CG251" s="207">
        <v>0</v>
      </c>
      <c r="CH251" s="207"/>
      <c r="CI251" s="207"/>
      <c r="CJ251" s="207"/>
      <c r="CK251" s="207">
        <v>0</v>
      </c>
      <c r="CL251" s="209">
        <v>477.3</v>
      </c>
      <c r="CM251" s="209">
        <f t="shared" si="102"/>
        <v>0</v>
      </c>
      <c r="CN251" s="207"/>
      <c r="CO251" s="207"/>
      <c r="CP251" s="207"/>
      <c r="CQ251" s="207"/>
      <c r="CR251" s="207"/>
      <c r="CS251" s="207"/>
      <c r="CT251" s="207"/>
      <c r="CU251" s="207"/>
      <c r="CV251" s="207"/>
      <c r="CW251" s="207"/>
      <c r="CX251" s="207"/>
      <c r="CY251" s="207"/>
      <c r="CZ251" s="207"/>
      <c r="DA251" s="207"/>
      <c r="DB251" s="207"/>
      <c r="DC251" s="207"/>
      <c r="DD251" s="207"/>
      <c r="DE251" s="207">
        <v>0</v>
      </c>
      <c r="DF251" s="207">
        <v>0</v>
      </c>
      <c r="DG251" s="207"/>
      <c r="DH251" s="207"/>
      <c r="DI251" s="207"/>
      <c r="DJ251" s="207">
        <v>0</v>
      </c>
      <c r="DK251" s="209">
        <v>120.88</v>
      </c>
      <c r="DL251" s="209">
        <f t="shared" si="103"/>
        <v>0</v>
      </c>
      <c r="DM251" s="207"/>
      <c r="DN251" s="207"/>
      <c r="DO251" s="207"/>
      <c r="DP251" s="207"/>
      <c r="DQ251" s="207"/>
      <c r="DR251" s="207"/>
      <c r="DS251" s="207"/>
      <c r="DT251" s="207"/>
      <c r="DU251" s="207"/>
      <c r="DV251" s="207"/>
      <c r="DW251" s="207"/>
      <c r="DX251" s="207"/>
      <c r="DY251" s="207"/>
      <c r="DZ251" s="207"/>
      <c r="EA251" s="207"/>
      <c r="EB251" s="207"/>
      <c r="EC251" s="207"/>
      <c r="ED251" s="207">
        <v>0</v>
      </c>
      <c r="EE251" s="207">
        <v>0</v>
      </c>
      <c r="EF251" s="207"/>
      <c r="EG251" s="207"/>
      <c r="EH251" s="207"/>
      <c r="EI251" s="207">
        <v>0</v>
      </c>
      <c r="EJ251" s="209">
        <v>191.55</v>
      </c>
      <c r="EK251" s="209">
        <f t="shared" si="104"/>
        <v>0</v>
      </c>
      <c r="EL251" s="207"/>
      <c r="EM251" s="207"/>
      <c r="EN251" s="207"/>
      <c r="EO251" s="207"/>
      <c r="EP251" s="207"/>
      <c r="EQ251" s="207"/>
      <c r="ER251" s="207"/>
      <c r="ES251" s="207"/>
      <c r="ET251" s="207"/>
      <c r="EU251" s="207"/>
      <c r="EV251" s="207"/>
      <c r="EW251" s="207"/>
      <c r="EX251" s="207"/>
      <c r="EY251" s="207"/>
      <c r="EZ251" s="207"/>
      <c r="FA251" s="207"/>
      <c r="FB251" s="207"/>
      <c r="FC251" s="207">
        <v>0</v>
      </c>
      <c r="FD251" s="207">
        <v>0</v>
      </c>
      <c r="FE251" s="207"/>
      <c r="FF251" s="207"/>
      <c r="FG251" s="207"/>
      <c r="FH251" s="207">
        <v>0</v>
      </c>
      <c r="FI251" s="209">
        <v>32.1</v>
      </c>
      <c r="FJ251" s="209">
        <f t="shared" si="105"/>
        <v>0</v>
      </c>
      <c r="FK251" s="207"/>
      <c r="FL251" s="207"/>
      <c r="FM251" s="207"/>
      <c r="FN251" s="207">
        <v>0</v>
      </c>
      <c r="FO251" s="207">
        <v>0</v>
      </c>
      <c r="FP251" s="207"/>
      <c r="FQ251" s="207"/>
      <c r="FR251" s="207"/>
      <c r="FS251" s="207">
        <v>0</v>
      </c>
      <c r="FT251" s="209">
        <v>25.68</v>
      </c>
      <c r="FU251" s="209">
        <f t="shared" si="106"/>
        <v>0</v>
      </c>
      <c r="FV251" s="207"/>
      <c r="FW251" s="207"/>
      <c r="FX251" s="207"/>
      <c r="FY251" s="207">
        <v>0</v>
      </c>
      <c r="FZ251" s="207">
        <v>0</v>
      </c>
      <c r="GA251" s="207"/>
      <c r="GB251" s="207"/>
      <c r="GC251" s="207"/>
      <c r="GD251" s="207">
        <v>0</v>
      </c>
      <c r="GE251" s="209">
        <v>56.12</v>
      </c>
      <c r="GF251" s="209">
        <f t="shared" si="107"/>
        <v>0</v>
      </c>
      <c r="GG251" s="207"/>
      <c r="GH251" s="207"/>
      <c r="GI251" s="207"/>
      <c r="GJ251" s="207"/>
      <c r="GK251" s="207"/>
      <c r="GL251" s="207"/>
      <c r="GM251" s="207"/>
      <c r="GN251" s="207"/>
      <c r="GO251" s="207"/>
      <c r="GP251" s="207"/>
      <c r="GQ251" s="207"/>
      <c r="GR251" s="207"/>
      <c r="GS251" s="207"/>
      <c r="GT251" s="207"/>
      <c r="GU251" s="207"/>
      <c r="GV251" s="207"/>
      <c r="GW251" s="207"/>
      <c r="GX251" s="207" t="s">
        <v>918</v>
      </c>
      <c r="GY251" s="207">
        <v>0</v>
      </c>
      <c r="GZ251" s="207" t="s">
        <v>918</v>
      </c>
      <c r="HA251" s="207">
        <v>0</v>
      </c>
      <c r="HB251" s="207">
        <v>0</v>
      </c>
      <c r="HC251" s="207">
        <v>0</v>
      </c>
      <c r="HD251" s="207">
        <f t="shared" si="117"/>
        <v>0</v>
      </c>
      <c r="HE251" s="207">
        <v>0</v>
      </c>
      <c r="HF251" s="207">
        <v>0</v>
      </c>
      <c r="HG251" s="207" t="s">
        <v>4980</v>
      </c>
      <c r="HH251" s="207">
        <f t="shared" si="127"/>
        <v>0</v>
      </c>
      <c r="HI251" s="209">
        <v>2.73</v>
      </c>
      <c r="HJ251" s="209">
        <f t="shared" si="108"/>
        <v>0</v>
      </c>
      <c r="HK251" s="207">
        <v>0</v>
      </c>
      <c r="HL251" s="207" t="s">
        <v>4980</v>
      </c>
      <c r="HM251" s="207">
        <f t="shared" si="128"/>
        <v>0</v>
      </c>
      <c r="HN251" s="209">
        <v>2.73</v>
      </c>
      <c r="HO251" s="209">
        <f t="shared" si="109"/>
        <v>0</v>
      </c>
      <c r="HP251" s="207">
        <v>0</v>
      </c>
      <c r="HQ251" s="207"/>
      <c r="HR251" s="207">
        <f t="shared" si="129"/>
        <v>0</v>
      </c>
      <c r="HS251" s="209">
        <v>2.73</v>
      </c>
      <c r="HT251" s="209">
        <f t="shared" si="110"/>
        <v>0</v>
      </c>
      <c r="HU251" s="207">
        <v>0</v>
      </c>
      <c r="HV251" s="207"/>
      <c r="HW251" s="207">
        <f t="shared" si="130"/>
        <v>0</v>
      </c>
      <c r="HX251" s="209">
        <v>2.73</v>
      </c>
      <c r="HY251" s="209">
        <f t="shared" si="111"/>
        <v>0</v>
      </c>
      <c r="HZ251" s="207">
        <v>0</v>
      </c>
      <c r="IA251" s="209">
        <v>3890.25</v>
      </c>
      <c r="IB251" s="209">
        <f t="shared" si="112"/>
        <v>0</v>
      </c>
      <c r="IC251" s="169"/>
      <c r="ID251" s="169"/>
      <c r="IE251" s="169"/>
      <c r="IF251" s="169"/>
      <c r="IG251" s="165">
        <v>0</v>
      </c>
      <c r="IH251" s="165"/>
      <c r="II251" s="234">
        <f t="shared" si="124"/>
        <v>0</v>
      </c>
      <c r="IJ251" s="234">
        <f t="shared" si="125"/>
        <v>0</v>
      </c>
      <c r="IK251" s="234">
        <f t="shared" si="126"/>
        <v>0</v>
      </c>
      <c r="IL251" s="210"/>
      <c r="IM251" s="211">
        <f t="shared" si="113"/>
        <v>0</v>
      </c>
      <c r="IN251" s="209">
        <v>7500</v>
      </c>
      <c r="IO251" s="212">
        <f t="shared" si="114"/>
        <v>0</v>
      </c>
      <c r="IP251" s="209">
        <f t="shared" si="115"/>
        <v>0</v>
      </c>
      <c r="IQ251" s="209">
        <v>10000</v>
      </c>
      <c r="IR251" s="212">
        <f t="shared" si="116"/>
        <v>0</v>
      </c>
      <c r="IS251" s="213" t="s">
        <v>5970</v>
      </c>
      <c r="IT251" s="291"/>
      <c r="IV251" s="66" t="s">
        <v>6001</v>
      </c>
      <c r="IW251" s="66" t="s">
        <v>6002</v>
      </c>
    </row>
    <row r="252" spans="1:257" x14ac:dyDescent="0.4">
      <c r="A252" s="158">
        <f t="shared" si="118"/>
        <v>96</v>
      </c>
      <c r="B252" s="156" t="s">
        <v>35</v>
      </c>
      <c r="C252" s="156">
        <v>388</v>
      </c>
      <c r="D252" s="156">
        <v>25780</v>
      </c>
      <c r="E252" s="251">
        <v>19200</v>
      </c>
      <c r="F252" s="222" t="s">
        <v>6003</v>
      </c>
      <c r="G252" s="251">
        <v>10</v>
      </c>
      <c r="H252" s="156"/>
      <c r="I252" s="156" t="s">
        <v>3444</v>
      </c>
      <c r="J252" s="158" t="s">
        <v>3458</v>
      </c>
      <c r="K252" s="158"/>
      <c r="L252" s="158" t="s">
        <v>3460</v>
      </c>
      <c r="M252" s="158">
        <v>20143580238</v>
      </c>
      <c r="N252" s="205">
        <v>42</v>
      </c>
      <c r="O252" s="158">
        <v>62</v>
      </c>
      <c r="P252" s="203" t="s">
        <v>5373</v>
      </c>
      <c r="Q252" s="158">
        <v>48</v>
      </c>
      <c r="R252" s="158"/>
      <c r="S252" s="158"/>
      <c r="T252" s="158"/>
      <c r="U252" s="158"/>
      <c r="V252" s="367"/>
      <c r="W252" s="366"/>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t="s">
        <v>5364</v>
      </c>
      <c r="AU252" s="205">
        <v>42</v>
      </c>
      <c r="AV252" s="205">
        <v>20</v>
      </c>
      <c r="AW252" s="205">
        <f t="shared" si="99"/>
        <v>62</v>
      </c>
      <c r="AX252" s="205" t="s">
        <v>5373</v>
      </c>
      <c r="AY252" s="223">
        <v>24</v>
      </c>
      <c r="AZ252" s="205">
        <v>24</v>
      </c>
      <c r="BA252" s="205">
        <f t="shared" si="100"/>
        <v>48</v>
      </c>
      <c r="BB252" s="205"/>
      <c r="BC252" s="207">
        <v>1.0000000000000001E-17</v>
      </c>
      <c r="BD252" s="207">
        <v>9.9999999999999997E-29</v>
      </c>
      <c r="BE252" s="207">
        <v>1.0000000000000001E-30</v>
      </c>
      <c r="BF252" s="207">
        <v>2</v>
      </c>
      <c r="BG252" s="207"/>
      <c r="BH252" s="207"/>
      <c r="BI252" s="207"/>
      <c r="BJ252" s="207"/>
      <c r="BK252" s="207"/>
      <c r="BL252" s="208">
        <v>0</v>
      </c>
      <c r="BM252" s="209">
        <v>249.45</v>
      </c>
      <c r="BN252" s="209">
        <f t="shared" si="101"/>
        <v>0</v>
      </c>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v>0</v>
      </c>
      <c r="CL252" s="209">
        <v>477.3</v>
      </c>
      <c r="CM252" s="209">
        <f t="shared" si="102"/>
        <v>0</v>
      </c>
      <c r="CN252" s="207"/>
      <c r="CO252" s="207"/>
      <c r="CP252" s="207"/>
      <c r="CQ252" s="207"/>
      <c r="CR252" s="207"/>
      <c r="CS252" s="207"/>
      <c r="CT252" s="207"/>
      <c r="CU252" s="207"/>
      <c r="CV252" s="207"/>
      <c r="CW252" s="207"/>
      <c r="CX252" s="207"/>
      <c r="CY252" s="207"/>
      <c r="CZ252" s="207"/>
      <c r="DA252" s="207"/>
      <c r="DB252" s="207"/>
      <c r="DC252" s="207"/>
      <c r="DD252" s="207"/>
      <c r="DE252" s="207">
        <v>1</v>
      </c>
      <c r="DF252" s="207">
        <v>0</v>
      </c>
      <c r="DG252" s="207"/>
      <c r="DH252" s="207"/>
      <c r="DI252" s="207" t="s">
        <v>6004</v>
      </c>
      <c r="DJ252" s="207">
        <v>0</v>
      </c>
      <c r="DK252" s="209">
        <v>120.88</v>
      </c>
      <c r="DL252" s="209">
        <f t="shared" si="103"/>
        <v>0</v>
      </c>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v>0</v>
      </c>
      <c r="EJ252" s="209">
        <v>191.55</v>
      </c>
      <c r="EK252" s="209">
        <f t="shared" si="104"/>
        <v>0</v>
      </c>
      <c r="EL252" s="207"/>
      <c r="EM252" s="207"/>
      <c r="EN252" s="207"/>
      <c r="EO252" s="207"/>
      <c r="EP252" s="207"/>
      <c r="EQ252" s="207"/>
      <c r="ER252" s="207"/>
      <c r="ES252" s="207"/>
      <c r="ET252" s="207"/>
      <c r="EU252" s="207"/>
      <c r="EV252" s="207"/>
      <c r="EW252" s="207"/>
      <c r="EX252" s="207"/>
      <c r="EY252" s="207"/>
      <c r="EZ252" s="207"/>
      <c r="FA252" s="207"/>
      <c r="FB252" s="207"/>
      <c r="FC252" s="207"/>
      <c r="FD252" s="207"/>
      <c r="FE252" s="207"/>
      <c r="FF252" s="207"/>
      <c r="FG252" s="207"/>
      <c r="FH252" s="207">
        <v>0</v>
      </c>
      <c r="FI252" s="209">
        <v>32.1</v>
      </c>
      <c r="FJ252" s="209">
        <f t="shared" si="105"/>
        <v>0</v>
      </c>
      <c r="FK252" s="207"/>
      <c r="FL252" s="207"/>
      <c r="FM252" s="207"/>
      <c r="FN252" s="207"/>
      <c r="FO252" s="207"/>
      <c r="FP252" s="207"/>
      <c r="FQ252" s="207"/>
      <c r="FR252" s="207"/>
      <c r="FS252" s="207">
        <v>0</v>
      </c>
      <c r="FT252" s="209">
        <v>25.68</v>
      </c>
      <c r="FU252" s="209">
        <f t="shared" si="106"/>
        <v>0</v>
      </c>
      <c r="FV252" s="207"/>
      <c r="FW252" s="207"/>
      <c r="FX252" s="207"/>
      <c r="FY252" s="207"/>
      <c r="FZ252" s="207"/>
      <c r="GA252" s="207"/>
      <c r="GB252" s="207"/>
      <c r="GC252" s="207"/>
      <c r="GD252" s="207">
        <v>0</v>
      </c>
      <c r="GE252" s="209">
        <v>56.12</v>
      </c>
      <c r="GF252" s="209">
        <f t="shared" si="107"/>
        <v>0</v>
      </c>
      <c r="GG252" s="207"/>
      <c r="GH252" s="207"/>
      <c r="GI252" s="207"/>
      <c r="GJ252" s="207"/>
      <c r="GK252" s="207"/>
      <c r="GL252" s="207"/>
      <c r="GM252" s="207"/>
      <c r="GN252" s="207"/>
      <c r="GO252" s="207"/>
      <c r="GP252" s="207"/>
      <c r="GQ252" s="207"/>
      <c r="GR252" s="207"/>
      <c r="GS252" s="207"/>
      <c r="GT252" s="207"/>
      <c r="GU252" s="207"/>
      <c r="GV252" s="207"/>
      <c r="GW252" s="207"/>
      <c r="GX252" s="207" t="s">
        <v>918</v>
      </c>
      <c r="GY252" s="207">
        <v>0</v>
      </c>
      <c r="GZ252" s="207" t="s">
        <v>918</v>
      </c>
      <c r="HA252" s="207">
        <v>0</v>
      </c>
      <c r="HB252" s="207"/>
      <c r="HC252" s="207">
        <v>0</v>
      </c>
      <c r="HD252" s="207">
        <f t="shared" si="117"/>
        <v>0</v>
      </c>
      <c r="HE252" s="207">
        <v>0</v>
      </c>
      <c r="HF252" s="207">
        <v>0</v>
      </c>
      <c r="HG252" s="207"/>
      <c r="HH252" s="207">
        <f t="shared" si="127"/>
        <v>0</v>
      </c>
      <c r="HI252" s="209">
        <v>2.73</v>
      </c>
      <c r="HJ252" s="209">
        <f t="shared" si="108"/>
        <v>0</v>
      </c>
      <c r="HK252" s="207">
        <v>0</v>
      </c>
      <c r="HL252" s="207"/>
      <c r="HM252" s="207">
        <f t="shared" si="128"/>
        <v>0</v>
      </c>
      <c r="HN252" s="209">
        <v>2.73</v>
      </c>
      <c r="HO252" s="209">
        <f t="shared" si="109"/>
        <v>0</v>
      </c>
      <c r="HP252" s="207">
        <v>0</v>
      </c>
      <c r="HQ252" s="207"/>
      <c r="HR252" s="207">
        <f t="shared" si="129"/>
        <v>0</v>
      </c>
      <c r="HS252" s="209">
        <v>2.73</v>
      </c>
      <c r="HT252" s="209">
        <f t="shared" si="110"/>
        <v>0</v>
      </c>
      <c r="HU252" s="207">
        <v>0</v>
      </c>
      <c r="HV252" s="207"/>
      <c r="HW252" s="207">
        <f t="shared" si="130"/>
        <v>0</v>
      </c>
      <c r="HX252" s="209">
        <v>2.73</v>
      </c>
      <c r="HY252" s="209">
        <f t="shared" si="111"/>
        <v>0</v>
      </c>
      <c r="HZ252" s="207">
        <v>0</v>
      </c>
      <c r="IA252" s="209">
        <v>3890.25</v>
      </c>
      <c r="IB252" s="209">
        <f t="shared" si="112"/>
        <v>0</v>
      </c>
      <c r="IC252" s="169"/>
      <c r="ID252" s="169"/>
      <c r="IE252" s="169"/>
      <c r="IF252" s="169"/>
      <c r="IG252" s="165"/>
      <c r="IH252" s="165"/>
      <c r="II252" s="234">
        <f t="shared" si="124"/>
        <v>0</v>
      </c>
      <c r="IJ252" s="234">
        <f t="shared" si="125"/>
        <v>0</v>
      </c>
      <c r="IK252" s="234">
        <f t="shared" si="126"/>
        <v>0</v>
      </c>
      <c r="IL252" s="210"/>
      <c r="IM252" s="211">
        <f t="shared" si="113"/>
        <v>0</v>
      </c>
      <c r="IN252" s="209">
        <v>7500</v>
      </c>
      <c r="IO252" s="212">
        <f t="shared" si="114"/>
        <v>0</v>
      </c>
      <c r="IP252" s="209">
        <f t="shared" si="115"/>
        <v>0</v>
      </c>
      <c r="IQ252" s="209">
        <v>10000</v>
      </c>
      <c r="IR252" s="212">
        <f t="shared" si="116"/>
        <v>0</v>
      </c>
      <c r="IS252" s="213" t="s">
        <v>6005</v>
      </c>
      <c r="IT252" s="291"/>
      <c r="IV252" s="66">
        <v>90694</v>
      </c>
      <c r="IW252" s="66" t="s">
        <v>6006</v>
      </c>
    </row>
    <row r="253" spans="1:257" x14ac:dyDescent="0.4">
      <c r="A253" s="158">
        <f t="shared" si="118"/>
        <v>97</v>
      </c>
      <c r="B253" s="156" t="s">
        <v>35</v>
      </c>
      <c r="C253" s="156">
        <v>390</v>
      </c>
      <c r="D253" s="156">
        <v>78120</v>
      </c>
      <c r="E253" s="251">
        <v>19392</v>
      </c>
      <c r="F253" s="222" t="s">
        <v>6007</v>
      </c>
      <c r="G253" s="251">
        <v>10</v>
      </c>
      <c r="H253" s="156"/>
      <c r="I253" s="156" t="s">
        <v>3444</v>
      </c>
      <c r="J253" s="158" t="s">
        <v>3476</v>
      </c>
      <c r="K253" s="158"/>
      <c r="L253" s="158" t="s">
        <v>3478</v>
      </c>
      <c r="M253" s="158"/>
      <c r="N253" s="205">
        <v>119</v>
      </c>
      <c r="O253" s="158">
        <v>139</v>
      </c>
      <c r="P253" s="203" t="s">
        <v>5390</v>
      </c>
      <c r="Q253" s="158">
        <v>52</v>
      </c>
      <c r="R253" s="158"/>
      <c r="S253" s="158"/>
      <c r="T253" s="158"/>
      <c r="U253" s="158"/>
      <c r="V253" s="367"/>
      <c r="W253" s="366"/>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t="s">
        <v>5437</v>
      </c>
      <c r="AU253" s="205">
        <v>119</v>
      </c>
      <c r="AV253" s="205">
        <v>20</v>
      </c>
      <c r="AW253" s="205">
        <f t="shared" si="99"/>
        <v>139</v>
      </c>
      <c r="AX253" s="205" t="s">
        <v>5390</v>
      </c>
      <c r="AY253" s="223">
        <v>28</v>
      </c>
      <c r="AZ253" s="205">
        <v>24</v>
      </c>
      <c r="BA253" s="205">
        <f t="shared" si="100"/>
        <v>52</v>
      </c>
      <c r="BB253" s="205"/>
      <c r="BC253" s="207">
        <v>1.0000000000000001E-17</v>
      </c>
      <c r="BD253" s="207">
        <v>9.9999999999999997E-29</v>
      </c>
      <c r="BE253" s="207">
        <v>1.0000000000000001E-30</v>
      </c>
      <c r="BF253" s="207">
        <v>2</v>
      </c>
      <c r="BG253" s="207"/>
      <c r="BH253" s="207"/>
      <c r="BI253" s="207"/>
      <c r="BJ253" s="207"/>
      <c r="BK253" s="207"/>
      <c r="BL253" s="208">
        <v>0</v>
      </c>
      <c r="BM253" s="209">
        <v>249.45</v>
      </c>
      <c r="BN253" s="209">
        <f t="shared" si="101"/>
        <v>0</v>
      </c>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v>0</v>
      </c>
      <c r="CL253" s="209">
        <v>477.3</v>
      </c>
      <c r="CM253" s="209">
        <f t="shared" si="102"/>
        <v>0</v>
      </c>
      <c r="CN253" s="207"/>
      <c r="CO253" s="207"/>
      <c r="CP253" s="207"/>
      <c r="CQ253" s="207"/>
      <c r="CR253" s="207"/>
      <c r="CS253" s="207"/>
      <c r="CT253" s="207"/>
      <c r="CU253" s="207"/>
      <c r="CV253" s="207"/>
      <c r="CW253" s="207"/>
      <c r="CX253" s="207"/>
      <c r="CY253" s="207"/>
      <c r="CZ253" s="207"/>
      <c r="DA253" s="207"/>
      <c r="DB253" s="207"/>
      <c r="DC253" s="207"/>
      <c r="DD253" s="207"/>
      <c r="DE253" s="207" t="s">
        <v>4980</v>
      </c>
      <c r="DF253" s="207"/>
      <c r="DG253" s="207"/>
      <c r="DH253" s="207"/>
      <c r="DI253" s="207"/>
      <c r="DJ253" s="207">
        <v>0</v>
      </c>
      <c r="DK253" s="209">
        <v>120.88</v>
      </c>
      <c r="DL253" s="209">
        <f t="shared" si="103"/>
        <v>0</v>
      </c>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v>0</v>
      </c>
      <c r="EJ253" s="209">
        <v>191.55</v>
      </c>
      <c r="EK253" s="209">
        <f t="shared" si="104"/>
        <v>0</v>
      </c>
      <c r="EL253" s="207"/>
      <c r="EM253" s="207"/>
      <c r="EN253" s="207"/>
      <c r="EO253" s="207"/>
      <c r="EP253" s="207"/>
      <c r="EQ253" s="207"/>
      <c r="ER253" s="207"/>
      <c r="ES253" s="207"/>
      <c r="ET253" s="207"/>
      <c r="EU253" s="207"/>
      <c r="EV253" s="207"/>
      <c r="EW253" s="207"/>
      <c r="EX253" s="207"/>
      <c r="EY253" s="207"/>
      <c r="EZ253" s="207"/>
      <c r="FA253" s="207"/>
      <c r="FB253" s="207"/>
      <c r="FC253" s="207"/>
      <c r="FD253" s="207"/>
      <c r="FE253" s="207"/>
      <c r="FF253" s="207"/>
      <c r="FG253" s="207"/>
      <c r="FH253" s="207">
        <v>0</v>
      </c>
      <c r="FI253" s="209">
        <v>32.1</v>
      </c>
      <c r="FJ253" s="209">
        <f t="shared" si="105"/>
        <v>0</v>
      </c>
      <c r="FK253" s="207"/>
      <c r="FL253" s="207"/>
      <c r="FM253" s="207"/>
      <c r="FN253" s="207"/>
      <c r="FO253" s="207"/>
      <c r="FP253" s="207"/>
      <c r="FQ253" s="207"/>
      <c r="FR253" s="207"/>
      <c r="FS253" s="207">
        <v>0</v>
      </c>
      <c r="FT253" s="209">
        <v>25.68</v>
      </c>
      <c r="FU253" s="209">
        <f t="shared" si="106"/>
        <v>0</v>
      </c>
      <c r="FV253" s="207"/>
      <c r="FW253" s="207"/>
      <c r="FX253" s="207"/>
      <c r="FY253" s="207">
        <v>1</v>
      </c>
      <c r="FZ253" s="207"/>
      <c r="GA253" s="207"/>
      <c r="GB253" s="207"/>
      <c r="GC253" s="207"/>
      <c r="GD253" s="207">
        <v>0</v>
      </c>
      <c r="GE253" s="209">
        <v>56.12</v>
      </c>
      <c r="GF253" s="209">
        <f t="shared" si="107"/>
        <v>0</v>
      </c>
      <c r="GG253" s="207"/>
      <c r="GH253" s="207"/>
      <c r="GI253" s="207"/>
      <c r="GJ253" s="207"/>
      <c r="GK253" s="207"/>
      <c r="GL253" s="207"/>
      <c r="GM253" s="207"/>
      <c r="GN253" s="207"/>
      <c r="GO253" s="207"/>
      <c r="GP253" s="207"/>
      <c r="GQ253" s="207"/>
      <c r="GR253" s="207"/>
      <c r="GS253" s="207"/>
      <c r="GT253" s="207"/>
      <c r="GU253" s="207"/>
      <c r="GV253" s="207"/>
      <c r="GW253" s="207"/>
      <c r="GX253" s="207" t="s">
        <v>918</v>
      </c>
      <c r="GY253" s="207">
        <v>0</v>
      </c>
      <c r="GZ253" s="207" t="s">
        <v>918</v>
      </c>
      <c r="HA253" s="207">
        <v>0</v>
      </c>
      <c r="HB253" s="207"/>
      <c r="HC253" s="207">
        <v>0</v>
      </c>
      <c r="HD253" s="207">
        <f t="shared" si="117"/>
        <v>0</v>
      </c>
      <c r="HE253" s="207">
        <v>0</v>
      </c>
      <c r="HF253" s="207">
        <v>0</v>
      </c>
      <c r="HG253" s="207"/>
      <c r="HH253" s="207">
        <f t="shared" si="127"/>
        <v>0</v>
      </c>
      <c r="HI253" s="209">
        <v>2.73</v>
      </c>
      <c r="HJ253" s="209">
        <f t="shared" si="108"/>
        <v>0</v>
      </c>
      <c r="HK253" s="207">
        <v>0</v>
      </c>
      <c r="HL253" s="207"/>
      <c r="HM253" s="207">
        <f t="shared" si="128"/>
        <v>0</v>
      </c>
      <c r="HN253" s="209">
        <v>2.73</v>
      </c>
      <c r="HO253" s="209">
        <f t="shared" si="109"/>
        <v>0</v>
      </c>
      <c r="HP253" s="207">
        <v>0</v>
      </c>
      <c r="HQ253" s="207"/>
      <c r="HR253" s="207">
        <f t="shared" si="129"/>
        <v>0</v>
      </c>
      <c r="HS253" s="209">
        <v>2.73</v>
      </c>
      <c r="HT253" s="209">
        <f t="shared" si="110"/>
        <v>0</v>
      </c>
      <c r="HU253" s="207">
        <v>0</v>
      </c>
      <c r="HV253" s="207"/>
      <c r="HW253" s="207">
        <f t="shared" si="130"/>
        <v>0</v>
      </c>
      <c r="HX253" s="209">
        <v>2.73</v>
      </c>
      <c r="HY253" s="209">
        <f t="shared" si="111"/>
        <v>0</v>
      </c>
      <c r="HZ253" s="207">
        <v>0</v>
      </c>
      <c r="IA253" s="209">
        <v>3890.25</v>
      </c>
      <c r="IB253" s="209">
        <f t="shared" si="112"/>
        <v>0</v>
      </c>
      <c r="IC253" s="169"/>
      <c r="ID253" s="169"/>
      <c r="IE253" s="169"/>
      <c r="IF253" s="169"/>
      <c r="IG253" s="165"/>
      <c r="IH253" s="165"/>
      <c r="II253" s="234">
        <f t="shared" si="124"/>
        <v>0</v>
      </c>
      <c r="IJ253" s="234">
        <f t="shared" si="125"/>
        <v>0</v>
      </c>
      <c r="IK253" s="234">
        <f t="shared" si="126"/>
        <v>0</v>
      </c>
      <c r="IL253" s="210"/>
      <c r="IM253" s="211">
        <f t="shared" si="113"/>
        <v>0</v>
      </c>
      <c r="IN253" s="209">
        <v>7500</v>
      </c>
      <c r="IO253" s="212">
        <f t="shared" si="114"/>
        <v>0</v>
      </c>
      <c r="IP253" s="209">
        <f t="shared" si="115"/>
        <v>0</v>
      </c>
      <c r="IQ253" s="209">
        <v>10000</v>
      </c>
      <c r="IR253" s="212">
        <f t="shared" si="116"/>
        <v>0</v>
      </c>
      <c r="IS253" s="213" t="s">
        <v>6008</v>
      </c>
      <c r="IT253" s="291"/>
      <c r="IV253" s="66" t="s">
        <v>6009</v>
      </c>
      <c r="IW253" s="66" t="s">
        <v>6010</v>
      </c>
    </row>
    <row r="254" spans="1:257" x14ac:dyDescent="0.4">
      <c r="A254" s="158">
        <f t="shared" si="118"/>
        <v>98</v>
      </c>
      <c r="B254" s="156" t="s">
        <v>35</v>
      </c>
      <c r="C254" s="349">
        <v>409</v>
      </c>
      <c r="D254" s="251">
        <v>28128</v>
      </c>
      <c r="E254" s="374">
        <v>1373</v>
      </c>
      <c r="F254" s="215" t="s">
        <v>6011</v>
      </c>
      <c r="G254" s="251">
        <v>11</v>
      </c>
      <c r="H254" s="156"/>
      <c r="I254" s="156" t="s">
        <v>3528</v>
      </c>
      <c r="J254" s="158" t="s">
        <v>3681</v>
      </c>
      <c r="K254" s="158"/>
      <c r="L254" s="218" t="s">
        <v>3682</v>
      </c>
      <c r="M254" s="158"/>
      <c r="N254" s="205">
        <v>44</v>
      </c>
      <c r="O254" s="218">
        <v>64</v>
      </c>
      <c r="P254" s="203" t="s">
        <v>5750</v>
      </c>
      <c r="Q254" s="218">
        <v>64</v>
      </c>
      <c r="R254" s="218"/>
      <c r="S254" s="218"/>
      <c r="T254" s="218"/>
      <c r="U254" s="218"/>
      <c r="V254" s="367"/>
      <c r="W254" s="366"/>
      <c r="X254" s="218"/>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158" t="s">
        <v>5208</v>
      </c>
      <c r="AU254" s="205">
        <v>44</v>
      </c>
      <c r="AV254" s="205">
        <v>20</v>
      </c>
      <c r="AW254" s="205">
        <f t="shared" si="99"/>
        <v>64</v>
      </c>
      <c r="AX254" s="205" t="s">
        <v>5750</v>
      </c>
      <c r="AY254" s="214">
        <v>40</v>
      </c>
      <c r="AZ254" s="205">
        <v>24</v>
      </c>
      <c r="BA254" s="205">
        <f t="shared" si="100"/>
        <v>64</v>
      </c>
      <c r="BB254" s="205"/>
      <c r="BC254" s="207">
        <v>1.0000000000000001E-17</v>
      </c>
      <c r="BD254" s="207">
        <v>9.9999999999999997E-29</v>
      </c>
      <c r="BE254" s="207">
        <v>1.0000000000000001E-30</v>
      </c>
      <c r="BF254" s="207">
        <v>4</v>
      </c>
      <c r="BG254" s="207">
        <v>1</v>
      </c>
      <c r="BH254" s="207">
        <v>1</v>
      </c>
      <c r="BI254" s="207"/>
      <c r="BJ254" s="207"/>
      <c r="BK254" s="207"/>
      <c r="BL254" s="208">
        <v>60</v>
      </c>
      <c r="BM254" s="209">
        <v>249.45</v>
      </c>
      <c r="BN254" s="209">
        <f t="shared" si="101"/>
        <v>14967</v>
      </c>
      <c r="BO254" s="207"/>
      <c r="BP254" s="207"/>
      <c r="BQ254" s="207"/>
      <c r="BR254" s="207"/>
      <c r="BS254" s="207"/>
      <c r="BT254" s="207"/>
      <c r="BU254" s="207"/>
      <c r="BV254" s="207">
        <v>60</v>
      </c>
      <c r="BW254" s="207"/>
      <c r="BX254" s="207"/>
      <c r="BY254" s="207"/>
      <c r="BZ254" s="207"/>
      <c r="CA254" s="207"/>
      <c r="CB254" s="207"/>
      <c r="CC254" s="207"/>
      <c r="CD254" s="207"/>
      <c r="CE254" s="207"/>
      <c r="CF254" s="207">
        <v>1</v>
      </c>
      <c r="CG254" s="207">
        <v>0</v>
      </c>
      <c r="CH254" s="207"/>
      <c r="CI254" s="207"/>
      <c r="CJ254" s="207"/>
      <c r="CK254" s="207">
        <v>0</v>
      </c>
      <c r="CL254" s="209">
        <v>477.3</v>
      </c>
      <c r="CM254" s="209">
        <f t="shared" si="102"/>
        <v>0</v>
      </c>
      <c r="CN254" s="207"/>
      <c r="CO254" s="207"/>
      <c r="CP254" s="207"/>
      <c r="CQ254" s="207"/>
      <c r="CR254" s="207"/>
      <c r="CS254" s="207"/>
      <c r="CT254" s="207"/>
      <c r="CU254" s="207"/>
      <c r="CV254" s="207"/>
      <c r="CW254" s="207"/>
      <c r="CX254" s="207"/>
      <c r="CY254" s="207"/>
      <c r="CZ254" s="207"/>
      <c r="DA254" s="207"/>
      <c r="DB254" s="207"/>
      <c r="DC254" s="207"/>
      <c r="DD254" s="207"/>
      <c r="DE254" s="207">
        <v>0</v>
      </c>
      <c r="DF254" s="207">
        <v>1</v>
      </c>
      <c r="DG254" s="207"/>
      <c r="DH254" s="207"/>
      <c r="DI254" s="207"/>
      <c r="DJ254" s="207">
        <v>60</v>
      </c>
      <c r="DK254" s="209">
        <v>120.88</v>
      </c>
      <c r="DL254" s="209">
        <f t="shared" si="103"/>
        <v>7252.7999999999993</v>
      </c>
      <c r="DM254" s="207"/>
      <c r="DN254" s="207"/>
      <c r="DO254" s="207"/>
      <c r="DP254" s="207"/>
      <c r="DQ254" s="207"/>
      <c r="DR254" s="207"/>
      <c r="DS254" s="207"/>
      <c r="DT254" s="207">
        <v>60</v>
      </c>
      <c r="DU254" s="207"/>
      <c r="DV254" s="207"/>
      <c r="DW254" s="207"/>
      <c r="DX254" s="207"/>
      <c r="DY254" s="207"/>
      <c r="DZ254" s="207"/>
      <c r="EA254" s="207"/>
      <c r="EB254" s="207"/>
      <c r="EC254" s="207"/>
      <c r="ED254" s="207">
        <v>0</v>
      </c>
      <c r="EE254" s="207">
        <v>0</v>
      </c>
      <c r="EF254" s="207"/>
      <c r="EG254" s="207"/>
      <c r="EH254" s="207"/>
      <c r="EI254" s="207">
        <v>0</v>
      </c>
      <c r="EJ254" s="209">
        <v>191.55</v>
      </c>
      <c r="EK254" s="209">
        <f t="shared" si="104"/>
        <v>0</v>
      </c>
      <c r="EL254" s="207"/>
      <c r="EM254" s="207"/>
      <c r="EN254" s="207"/>
      <c r="EO254" s="207"/>
      <c r="EP254" s="207"/>
      <c r="EQ254" s="207"/>
      <c r="ER254" s="207"/>
      <c r="ES254" s="207"/>
      <c r="ET254" s="207"/>
      <c r="EU254" s="207"/>
      <c r="EV254" s="207"/>
      <c r="EW254" s="207"/>
      <c r="EX254" s="207"/>
      <c r="EY254" s="207"/>
      <c r="EZ254" s="207"/>
      <c r="FA254" s="207"/>
      <c r="FB254" s="207"/>
      <c r="FC254" s="207">
        <v>0</v>
      </c>
      <c r="FD254" s="207">
        <v>0</v>
      </c>
      <c r="FE254" s="207"/>
      <c r="FF254" s="207"/>
      <c r="FG254" s="207"/>
      <c r="FH254" s="207">
        <v>1.0000000000000001E-30</v>
      </c>
      <c r="FI254" s="209">
        <v>32.1</v>
      </c>
      <c r="FJ254" s="209">
        <f t="shared" si="105"/>
        <v>3.2100000000000005E-29</v>
      </c>
      <c r="FK254" s="207"/>
      <c r="FL254" s="207"/>
      <c r="FM254" s="207"/>
      <c r="FN254" s="207">
        <v>0</v>
      </c>
      <c r="FO254" s="207">
        <v>0</v>
      </c>
      <c r="FP254" s="207"/>
      <c r="FQ254" s="207"/>
      <c r="FR254" s="207"/>
      <c r="FS254" s="207">
        <v>1.0000000000000001E-30</v>
      </c>
      <c r="FT254" s="209">
        <v>25.68</v>
      </c>
      <c r="FU254" s="209">
        <f t="shared" si="106"/>
        <v>2.5680000000000004E-29</v>
      </c>
      <c r="FV254" s="207"/>
      <c r="FW254" s="207"/>
      <c r="FX254" s="207"/>
      <c r="FY254" s="207">
        <v>0</v>
      </c>
      <c r="FZ254" s="207">
        <v>0</v>
      </c>
      <c r="GA254" s="207"/>
      <c r="GB254" s="207"/>
      <c r="GC254" s="207"/>
      <c r="GD254" s="207">
        <v>0</v>
      </c>
      <c r="GE254" s="209">
        <v>56.12</v>
      </c>
      <c r="GF254" s="209">
        <f t="shared" si="107"/>
        <v>0</v>
      </c>
      <c r="GG254" s="207"/>
      <c r="GH254" s="207"/>
      <c r="GI254" s="207"/>
      <c r="GJ254" s="207"/>
      <c r="GK254" s="207"/>
      <c r="GL254" s="207"/>
      <c r="GM254" s="207"/>
      <c r="GN254" s="207"/>
      <c r="GO254" s="207"/>
      <c r="GP254" s="207"/>
      <c r="GQ254" s="207"/>
      <c r="GR254" s="207"/>
      <c r="GS254" s="207"/>
      <c r="GT254" s="207"/>
      <c r="GU254" s="207"/>
      <c r="GV254" s="207"/>
      <c r="GW254" s="207"/>
      <c r="GX254" s="207" t="s">
        <v>6012</v>
      </c>
      <c r="GY254" s="207">
        <v>1</v>
      </c>
      <c r="GZ254" s="207" t="s">
        <v>5210</v>
      </c>
      <c r="HA254" s="207">
        <f>+AW254*2</f>
        <v>128</v>
      </c>
      <c r="HB254" s="207"/>
      <c r="HC254" s="207">
        <v>1</v>
      </c>
      <c r="HD254" s="207">
        <f t="shared" si="117"/>
        <v>8400</v>
      </c>
      <c r="HE254" s="207">
        <v>6</v>
      </c>
      <c r="HF254" s="207"/>
      <c r="HG254" s="207"/>
      <c r="HH254" s="207">
        <v>3600</v>
      </c>
      <c r="HI254" s="209">
        <v>2.73</v>
      </c>
      <c r="HJ254" s="209">
        <f t="shared" si="108"/>
        <v>9828</v>
      </c>
      <c r="HK254" s="207">
        <v>4</v>
      </c>
      <c r="HL254" s="207"/>
      <c r="HM254" s="207">
        <v>2400</v>
      </c>
      <c r="HN254" s="209">
        <v>2.73</v>
      </c>
      <c r="HO254" s="209">
        <f t="shared" si="109"/>
        <v>6552</v>
      </c>
      <c r="HP254" s="207">
        <v>4</v>
      </c>
      <c r="HQ254" s="207"/>
      <c r="HR254" s="207">
        <v>2400</v>
      </c>
      <c r="HS254" s="209">
        <v>2.73</v>
      </c>
      <c r="HT254" s="209">
        <f t="shared" si="110"/>
        <v>6552</v>
      </c>
      <c r="HU254" s="207">
        <v>0</v>
      </c>
      <c r="HV254" s="207"/>
      <c r="HW254" s="207"/>
      <c r="HX254" s="209">
        <v>2.73</v>
      </c>
      <c r="HY254" s="209">
        <f t="shared" si="111"/>
        <v>0</v>
      </c>
      <c r="HZ254" s="207">
        <v>4</v>
      </c>
      <c r="IA254" s="209">
        <v>3890.25</v>
      </c>
      <c r="IB254" s="209">
        <f t="shared" si="112"/>
        <v>15561</v>
      </c>
      <c r="IC254" s="169">
        <v>23.5</v>
      </c>
      <c r="ID254" s="169"/>
      <c r="IE254" s="169"/>
      <c r="IF254" s="169"/>
      <c r="IG254" s="165"/>
      <c r="IH254" s="165"/>
      <c r="II254" s="235">
        <f t="shared" si="124"/>
        <v>3</v>
      </c>
      <c r="IJ254" s="235">
        <f t="shared" si="125"/>
        <v>4</v>
      </c>
      <c r="IK254" s="235">
        <f t="shared" si="126"/>
        <v>7</v>
      </c>
      <c r="IL254" s="210"/>
      <c r="IM254" s="211">
        <f t="shared" si="113"/>
        <v>22219.8</v>
      </c>
      <c r="IN254" s="209">
        <v>7500</v>
      </c>
      <c r="IO254" s="212">
        <f t="shared" si="114"/>
        <v>3</v>
      </c>
      <c r="IP254" s="209">
        <f t="shared" si="115"/>
        <v>38493</v>
      </c>
      <c r="IQ254" s="209">
        <v>10000</v>
      </c>
      <c r="IR254" s="212">
        <f t="shared" si="116"/>
        <v>4</v>
      </c>
      <c r="IS254" s="213"/>
      <c r="IT254" s="291"/>
      <c r="IV254" s="352" t="s">
        <v>6013</v>
      </c>
      <c r="IW254" s="352" t="s">
        <v>6014</v>
      </c>
    </row>
    <row r="255" spans="1:257" x14ac:dyDescent="0.4">
      <c r="A255" s="158">
        <f t="shared" si="118"/>
        <v>99</v>
      </c>
      <c r="B255" s="156" t="s">
        <v>35</v>
      </c>
      <c r="C255" s="156">
        <v>423</v>
      </c>
      <c r="D255" s="156">
        <v>26417</v>
      </c>
      <c r="E255" s="378">
        <v>1496</v>
      </c>
      <c r="F255" s="204" t="s">
        <v>6015</v>
      </c>
      <c r="G255" s="251">
        <v>11</v>
      </c>
      <c r="H255" s="156"/>
      <c r="I255" s="156" t="s">
        <v>3528</v>
      </c>
      <c r="J255" s="158" t="s">
        <v>3854</v>
      </c>
      <c r="K255" s="158"/>
      <c r="L255" s="158" t="s">
        <v>3856</v>
      </c>
      <c r="M255" s="158"/>
      <c r="N255" s="205">
        <v>28</v>
      </c>
      <c r="O255" s="158">
        <v>48</v>
      </c>
      <c r="P255" s="203" t="s">
        <v>6016</v>
      </c>
      <c r="Q255" s="158">
        <v>52</v>
      </c>
      <c r="R255" s="158"/>
      <c r="S255" s="158"/>
      <c r="T255" s="158"/>
      <c r="U255" s="158"/>
      <c r="V255" s="367"/>
      <c r="W255" s="366"/>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t="s">
        <v>5298</v>
      </c>
      <c r="AU255" s="205">
        <v>28</v>
      </c>
      <c r="AV255" s="205">
        <v>20</v>
      </c>
      <c r="AW255" s="205">
        <f t="shared" si="99"/>
        <v>48</v>
      </c>
      <c r="AX255" s="205" t="s">
        <v>6016</v>
      </c>
      <c r="AY255" s="214">
        <v>28</v>
      </c>
      <c r="AZ255" s="205">
        <v>24</v>
      </c>
      <c r="BA255" s="205">
        <f t="shared" si="100"/>
        <v>52</v>
      </c>
      <c r="BB255" s="205"/>
      <c r="BC255" s="207">
        <v>1.0000000000000001E-17</v>
      </c>
      <c r="BD255" s="207">
        <v>9.9999999999999997E-29</v>
      </c>
      <c r="BE255" s="207">
        <v>1.0000000000000001E-30</v>
      </c>
      <c r="BF255" s="207">
        <v>0</v>
      </c>
      <c r="BG255" s="207"/>
      <c r="BH255" s="207"/>
      <c r="BI255" s="207"/>
      <c r="BJ255" s="207"/>
      <c r="BK255" s="207"/>
      <c r="BL255" s="208">
        <v>0</v>
      </c>
      <c r="BM255" s="209">
        <v>249.45</v>
      </c>
      <c r="BN255" s="209">
        <f t="shared" si="101"/>
        <v>0</v>
      </c>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v>0</v>
      </c>
      <c r="CL255" s="209">
        <v>477.3</v>
      </c>
      <c r="CM255" s="209">
        <f t="shared" si="102"/>
        <v>0</v>
      </c>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v>0</v>
      </c>
      <c r="DK255" s="209">
        <v>120.88</v>
      </c>
      <c r="DL255" s="209">
        <f t="shared" si="103"/>
        <v>0</v>
      </c>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v>0</v>
      </c>
      <c r="EJ255" s="209">
        <v>191.55</v>
      </c>
      <c r="EK255" s="209">
        <f t="shared" si="104"/>
        <v>0</v>
      </c>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v>0</v>
      </c>
      <c r="FI255" s="209">
        <v>32.1</v>
      </c>
      <c r="FJ255" s="209">
        <f t="shared" si="105"/>
        <v>0</v>
      </c>
      <c r="FK255" s="207"/>
      <c r="FL255" s="207"/>
      <c r="FM255" s="207"/>
      <c r="FN255" s="207"/>
      <c r="FO255" s="207"/>
      <c r="FP255" s="207"/>
      <c r="FQ255" s="207"/>
      <c r="FR255" s="207"/>
      <c r="FS255" s="207">
        <v>0</v>
      </c>
      <c r="FT255" s="209">
        <v>25.68</v>
      </c>
      <c r="FU255" s="209">
        <f t="shared" si="106"/>
        <v>0</v>
      </c>
      <c r="FV255" s="207"/>
      <c r="FW255" s="207"/>
      <c r="FX255" s="207"/>
      <c r="FY255" s="207"/>
      <c r="FZ255" s="207"/>
      <c r="GA255" s="207"/>
      <c r="GB255" s="207"/>
      <c r="GC255" s="207"/>
      <c r="GD255" s="207">
        <v>0</v>
      </c>
      <c r="GE255" s="209">
        <v>56.12</v>
      </c>
      <c r="GF255" s="209">
        <f t="shared" si="107"/>
        <v>0</v>
      </c>
      <c r="GG255" s="207"/>
      <c r="GH255" s="207"/>
      <c r="GI255" s="207"/>
      <c r="GJ255" s="207"/>
      <c r="GK255" s="207"/>
      <c r="GL255" s="207"/>
      <c r="GM255" s="207"/>
      <c r="GN255" s="207"/>
      <c r="GO255" s="207"/>
      <c r="GP255" s="207"/>
      <c r="GQ255" s="207"/>
      <c r="GR255" s="207"/>
      <c r="GS255" s="207"/>
      <c r="GT255" s="207"/>
      <c r="GU255" s="207"/>
      <c r="GV255" s="207"/>
      <c r="GW255" s="207"/>
      <c r="GX255" s="207" t="s">
        <v>918</v>
      </c>
      <c r="GY255" s="207">
        <v>0</v>
      </c>
      <c r="GZ255" s="207" t="s">
        <v>918</v>
      </c>
      <c r="HA255" s="207">
        <v>0</v>
      </c>
      <c r="HB255" s="207"/>
      <c r="HC255" s="207">
        <v>0</v>
      </c>
      <c r="HD255" s="207">
        <f t="shared" si="117"/>
        <v>0</v>
      </c>
      <c r="HE255" s="207">
        <v>0</v>
      </c>
      <c r="HF255" s="207"/>
      <c r="HG255" s="207"/>
      <c r="HH255" s="207">
        <f>HE255*((HZ255+1)*200)</f>
        <v>0</v>
      </c>
      <c r="HI255" s="209">
        <v>2.73</v>
      </c>
      <c r="HJ255" s="209">
        <f t="shared" si="108"/>
        <v>0</v>
      </c>
      <c r="HK255" s="207">
        <v>0</v>
      </c>
      <c r="HL255" s="207"/>
      <c r="HM255" s="207">
        <f>HK255*((HZ255+1)*200)</f>
        <v>0</v>
      </c>
      <c r="HN255" s="209">
        <v>2.73</v>
      </c>
      <c r="HO255" s="209">
        <f t="shared" si="109"/>
        <v>0</v>
      </c>
      <c r="HP255" s="207">
        <v>0</v>
      </c>
      <c r="HQ255" s="207"/>
      <c r="HR255" s="207">
        <f>HP255*((HZ255+1)*200)</f>
        <v>0</v>
      </c>
      <c r="HS255" s="209">
        <v>2.73</v>
      </c>
      <c r="HT255" s="209">
        <f t="shared" si="110"/>
        <v>0</v>
      </c>
      <c r="HU255" s="207">
        <v>0</v>
      </c>
      <c r="HV255" s="207"/>
      <c r="HW255" s="207">
        <f>HU255*((HZ255+1)*200)</f>
        <v>0</v>
      </c>
      <c r="HX255" s="209">
        <v>2.73</v>
      </c>
      <c r="HY255" s="209">
        <f t="shared" si="111"/>
        <v>0</v>
      </c>
      <c r="HZ255" s="207">
        <v>0</v>
      </c>
      <c r="IA255" s="209">
        <v>3890.25</v>
      </c>
      <c r="IB255" s="209">
        <f t="shared" si="112"/>
        <v>0</v>
      </c>
      <c r="IC255" s="169"/>
      <c r="ID255" s="169"/>
      <c r="IE255" s="169"/>
      <c r="IF255" s="169"/>
      <c r="IG255" s="165"/>
      <c r="IH255" s="165"/>
      <c r="II255" s="234">
        <f t="shared" si="124"/>
        <v>0</v>
      </c>
      <c r="IJ255" s="234">
        <f t="shared" si="125"/>
        <v>0</v>
      </c>
      <c r="IK255" s="234">
        <f t="shared" si="126"/>
        <v>0</v>
      </c>
      <c r="IL255" s="210"/>
      <c r="IM255" s="211">
        <f t="shared" si="113"/>
        <v>0</v>
      </c>
      <c r="IN255" s="209">
        <v>7500</v>
      </c>
      <c r="IO255" s="212">
        <f t="shared" si="114"/>
        <v>0</v>
      </c>
      <c r="IP255" s="209">
        <f t="shared" si="115"/>
        <v>0</v>
      </c>
      <c r="IQ255" s="209">
        <v>10000</v>
      </c>
      <c r="IR255" s="212">
        <f t="shared" si="116"/>
        <v>0</v>
      </c>
      <c r="IS255" s="213" t="s">
        <v>6017</v>
      </c>
      <c r="IT255" s="291"/>
      <c r="IV255" s="66" t="s">
        <v>6018</v>
      </c>
      <c r="IW255" s="66" t="s">
        <v>6019</v>
      </c>
    </row>
    <row r="256" spans="1:257" x14ac:dyDescent="0.4">
      <c r="A256" s="158">
        <f t="shared" si="118"/>
        <v>100</v>
      </c>
      <c r="B256" s="156" t="s">
        <v>35</v>
      </c>
      <c r="C256" s="349">
        <v>429</v>
      </c>
      <c r="D256" s="251">
        <v>63529</v>
      </c>
      <c r="E256" s="374">
        <v>1559</v>
      </c>
      <c r="F256" s="215" t="s">
        <v>6020</v>
      </c>
      <c r="G256" s="251">
        <v>11</v>
      </c>
      <c r="H256" s="156"/>
      <c r="I256" s="156" t="s">
        <v>3528</v>
      </c>
      <c r="J256" s="158" t="s">
        <v>3908</v>
      </c>
      <c r="K256" s="158"/>
      <c r="L256" s="241" t="s">
        <v>3910</v>
      </c>
      <c r="M256" s="158">
        <v>20143571433</v>
      </c>
      <c r="N256" s="205">
        <v>123</v>
      </c>
      <c r="O256" s="241">
        <v>143</v>
      </c>
      <c r="P256" s="203" t="s">
        <v>6021</v>
      </c>
      <c r="Q256" s="241">
        <v>76</v>
      </c>
      <c r="R256" s="241"/>
      <c r="S256" s="241"/>
      <c r="T256" s="241"/>
      <c r="U256" s="241"/>
      <c r="V256" s="367"/>
      <c r="W256" s="366"/>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158" t="s">
        <v>5424</v>
      </c>
      <c r="AU256" s="205">
        <v>123</v>
      </c>
      <c r="AV256" s="205">
        <v>20</v>
      </c>
      <c r="AW256" s="205">
        <f t="shared" si="99"/>
        <v>143</v>
      </c>
      <c r="AX256" s="205" t="s">
        <v>6021</v>
      </c>
      <c r="AY256" s="214">
        <v>52</v>
      </c>
      <c r="AZ256" s="205">
        <v>24</v>
      </c>
      <c r="BA256" s="205">
        <f t="shared" si="100"/>
        <v>76</v>
      </c>
      <c r="BB256" s="205"/>
      <c r="BC256" s="207">
        <v>1</v>
      </c>
      <c r="BD256" s="207">
        <v>120</v>
      </c>
      <c r="BE256" s="207">
        <f>+BC256*BD256*10</f>
        <v>1200</v>
      </c>
      <c r="BF256" s="207">
        <v>2</v>
      </c>
      <c r="BG256" s="207"/>
      <c r="BH256" s="207">
        <v>1</v>
      </c>
      <c r="BI256" s="207"/>
      <c r="BJ256" s="207" t="s">
        <v>6022</v>
      </c>
      <c r="BK256" s="207"/>
      <c r="BL256" s="208">
        <v>50</v>
      </c>
      <c r="BM256" s="209">
        <v>249.45</v>
      </c>
      <c r="BN256" s="209">
        <f t="shared" si="101"/>
        <v>12472.5</v>
      </c>
      <c r="BO256" s="207"/>
      <c r="BP256" s="207"/>
      <c r="BQ256" s="207"/>
      <c r="BR256" s="207"/>
      <c r="BS256" s="207"/>
      <c r="BT256" s="207">
        <v>50</v>
      </c>
      <c r="BU256" s="207"/>
      <c r="BV256" s="207"/>
      <c r="BW256" s="207"/>
      <c r="BX256" s="207"/>
      <c r="BY256" s="207"/>
      <c r="BZ256" s="207"/>
      <c r="CA256" s="207"/>
      <c r="CB256" s="207"/>
      <c r="CC256" s="207"/>
      <c r="CD256" s="207"/>
      <c r="CE256" s="207"/>
      <c r="CF256" s="207"/>
      <c r="CG256" s="207">
        <v>0</v>
      </c>
      <c r="CH256" s="207"/>
      <c r="CI256" s="207"/>
      <c r="CJ256" s="207"/>
      <c r="CK256" s="207">
        <v>0</v>
      </c>
      <c r="CL256" s="209">
        <v>477.3</v>
      </c>
      <c r="CM256" s="209">
        <f t="shared" si="102"/>
        <v>0</v>
      </c>
      <c r="CN256" s="207"/>
      <c r="CO256" s="207"/>
      <c r="CP256" s="207"/>
      <c r="CQ256" s="207"/>
      <c r="CR256" s="207"/>
      <c r="CS256" s="207"/>
      <c r="CT256" s="207"/>
      <c r="CU256" s="207"/>
      <c r="CV256" s="207"/>
      <c r="CW256" s="207"/>
      <c r="CX256" s="207"/>
      <c r="CY256" s="207"/>
      <c r="CZ256" s="207"/>
      <c r="DA256" s="207"/>
      <c r="DB256" s="207"/>
      <c r="DC256" s="207"/>
      <c r="DD256" s="207"/>
      <c r="DE256" s="207"/>
      <c r="DF256" s="207">
        <v>0</v>
      </c>
      <c r="DG256" s="207"/>
      <c r="DH256" s="207"/>
      <c r="DI256" s="207"/>
      <c r="DJ256" s="207">
        <v>0</v>
      </c>
      <c r="DK256" s="209">
        <v>120.88</v>
      </c>
      <c r="DL256" s="209">
        <f t="shared" si="103"/>
        <v>0</v>
      </c>
      <c r="DM256" s="207"/>
      <c r="DN256" s="207"/>
      <c r="DO256" s="207"/>
      <c r="DP256" s="207"/>
      <c r="DQ256" s="207"/>
      <c r="DR256" s="207"/>
      <c r="DS256" s="207"/>
      <c r="DT256" s="207"/>
      <c r="DU256" s="207"/>
      <c r="DV256" s="207"/>
      <c r="DW256" s="207"/>
      <c r="DX256" s="207"/>
      <c r="DY256" s="207"/>
      <c r="DZ256" s="207"/>
      <c r="EA256" s="207"/>
      <c r="EB256" s="207"/>
      <c r="EC256" s="207"/>
      <c r="ED256" s="207"/>
      <c r="EE256" s="207">
        <v>0</v>
      </c>
      <c r="EF256" s="207"/>
      <c r="EG256" s="207"/>
      <c r="EH256" s="207"/>
      <c r="EI256" s="207">
        <v>0</v>
      </c>
      <c r="EJ256" s="209">
        <v>191.55</v>
      </c>
      <c r="EK256" s="209">
        <f t="shared" si="104"/>
        <v>0</v>
      </c>
      <c r="EL256" s="207"/>
      <c r="EM256" s="207"/>
      <c r="EN256" s="207"/>
      <c r="EO256" s="207"/>
      <c r="EP256" s="207"/>
      <c r="EQ256" s="207"/>
      <c r="ER256" s="207"/>
      <c r="ES256" s="207"/>
      <c r="ET256" s="207"/>
      <c r="EU256" s="207"/>
      <c r="EV256" s="207"/>
      <c r="EW256" s="207"/>
      <c r="EX256" s="207"/>
      <c r="EY256" s="207"/>
      <c r="EZ256" s="207"/>
      <c r="FA256" s="207"/>
      <c r="FB256" s="207"/>
      <c r="FC256" s="207" t="s">
        <v>4980</v>
      </c>
      <c r="FD256" s="207">
        <v>0</v>
      </c>
      <c r="FE256" s="207"/>
      <c r="FF256" s="207"/>
      <c r="FG256" s="207"/>
      <c r="FH256" s="207">
        <v>0</v>
      </c>
      <c r="FI256" s="209">
        <v>32.1</v>
      </c>
      <c r="FJ256" s="209">
        <f t="shared" si="105"/>
        <v>0</v>
      </c>
      <c r="FK256" s="207"/>
      <c r="FL256" s="207"/>
      <c r="FM256" s="207"/>
      <c r="FN256" s="207"/>
      <c r="FO256" s="207">
        <v>0</v>
      </c>
      <c r="FP256" s="207"/>
      <c r="FQ256" s="207"/>
      <c r="FR256" s="207"/>
      <c r="FS256" s="207">
        <v>0</v>
      </c>
      <c r="FT256" s="209">
        <v>25.68</v>
      </c>
      <c r="FU256" s="209">
        <f t="shared" si="106"/>
        <v>0</v>
      </c>
      <c r="FV256" s="207"/>
      <c r="FW256" s="207"/>
      <c r="FX256" s="207"/>
      <c r="FY256" s="207"/>
      <c r="FZ256" s="207">
        <v>0</v>
      </c>
      <c r="GA256" s="207"/>
      <c r="GB256" s="207"/>
      <c r="GC256" s="207"/>
      <c r="GD256" s="207">
        <v>0</v>
      </c>
      <c r="GE256" s="209">
        <v>56.12</v>
      </c>
      <c r="GF256" s="209">
        <f t="shared" si="107"/>
        <v>0</v>
      </c>
      <c r="GG256" s="207"/>
      <c r="GH256" s="207"/>
      <c r="GI256" s="207"/>
      <c r="GJ256" s="207"/>
      <c r="GK256" s="207"/>
      <c r="GL256" s="207"/>
      <c r="GM256" s="207"/>
      <c r="GN256" s="207"/>
      <c r="GO256" s="207"/>
      <c r="GP256" s="207"/>
      <c r="GQ256" s="207"/>
      <c r="GR256" s="207"/>
      <c r="GS256" s="207"/>
      <c r="GT256" s="207"/>
      <c r="GU256" s="207"/>
      <c r="GV256" s="207"/>
      <c r="GW256" s="207"/>
      <c r="GX256" s="207" t="s">
        <v>6023</v>
      </c>
      <c r="GY256" s="207">
        <v>1</v>
      </c>
      <c r="GZ256" s="207" t="s">
        <v>5210</v>
      </c>
      <c r="HA256" s="207">
        <f>+AW256</f>
        <v>143</v>
      </c>
      <c r="HB256" s="207"/>
      <c r="HC256" s="207">
        <v>1</v>
      </c>
      <c r="HD256" s="207">
        <f t="shared" si="117"/>
        <v>1600</v>
      </c>
      <c r="HE256" s="207">
        <v>1</v>
      </c>
      <c r="HF256" s="207"/>
      <c r="HG256" s="207"/>
      <c r="HH256" s="207">
        <v>400</v>
      </c>
      <c r="HI256" s="209">
        <v>2.73</v>
      </c>
      <c r="HJ256" s="209">
        <f t="shared" si="108"/>
        <v>1092</v>
      </c>
      <c r="HK256" s="207">
        <v>2</v>
      </c>
      <c r="HL256" s="207"/>
      <c r="HM256" s="207">
        <v>800</v>
      </c>
      <c r="HN256" s="209">
        <v>2.73</v>
      </c>
      <c r="HO256" s="209">
        <f t="shared" si="109"/>
        <v>2184</v>
      </c>
      <c r="HP256" s="207">
        <v>1</v>
      </c>
      <c r="HQ256" s="207"/>
      <c r="HR256" s="207">
        <v>400</v>
      </c>
      <c r="HS256" s="209">
        <v>2.73</v>
      </c>
      <c r="HT256" s="209">
        <f t="shared" si="110"/>
        <v>1092</v>
      </c>
      <c r="HU256" s="207">
        <v>0</v>
      </c>
      <c r="HV256" s="207"/>
      <c r="HW256" s="207"/>
      <c r="HX256" s="209">
        <v>2.73</v>
      </c>
      <c r="HY256" s="209">
        <f t="shared" si="111"/>
        <v>0</v>
      </c>
      <c r="HZ256" s="207">
        <v>2</v>
      </c>
      <c r="IA256" s="209">
        <v>3890.25</v>
      </c>
      <c r="IB256" s="209">
        <f t="shared" si="112"/>
        <v>7780.5</v>
      </c>
      <c r="IC256" s="169"/>
      <c r="ID256" s="169"/>
      <c r="IE256" s="169"/>
      <c r="IF256" s="169"/>
      <c r="IG256" s="165"/>
      <c r="IH256" s="165"/>
      <c r="II256" s="235">
        <f t="shared" si="124"/>
        <v>2</v>
      </c>
      <c r="IJ256" s="235">
        <f t="shared" si="125"/>
        <v>2</v>
      </c>
      <c r="IK256" s="235">
        <f t="shared" si="126"/>
        <v>4</v>
      </c>
      <c r="IL256" s="210"/>
      <c r="IM256" s="211">
        <f t="shared" si="113"/>
        <v>12472.5</v>
      </c>
      <c r="IN256" s="209">
        <v>7500</v>
      </c>
      <c r="IO256" s="212">
        <f t="shared" si="114"/>
        <v>2</v>
      </c>
      <c r="IP256" s="209">
        <f t="shared" si="115"/>
        <v>12148.5</v>
      </c>
      <c r="IQ256" s="209">
        <v>10000</v>
      </c>
      <c r="IR256" s="212">
        <f t="shared" si="116"/>
        <v>2</v>
      </c>
      <c r="IS256" s="213"/>
      <c r="IT256" s="291"/>
      <c r="IV256" s="352" t="s">
        <v>6024</v>
      </c>
      <c r="IW256" s="352" t="s">
        <v>6025</v>
      </c>
    </row>
    <row r="257" spans="1:257" x14ac:dyDescent="0.4">
      <c r="A257" s="158">
        <f t="shared" si="118"/>
        <v>101</v>
      </c>
      <c r="B257" s="156" t="s">
        <v>35</v>
      </c>
      <c r="C257" s="349">
        <v>435</v>
      </c>
      <c r="D257" s="156">
        <v>27275</v>
      </c>
      <c r="E257" s="378">
        <v>1626</v>
      </c>
      <c r="F257" s="220" t="s">
        <v>6026</v>
      </c>
      <c r="G257" s="251">
        <v>11</v>
      </c>
      <c r="H257" s="156"/>
      <c r="I257" s="156" t="s">
        <v>3528</v>
      </c>
      <c r="J257" s="158" t="s">
        <v>4009</v>
      </c>
      <c r="K257" s="158"/>
      <c r="L257" s="158" t="s">
        <v>4011</v>
      </c>
      <c r="M257" s="158"/>
      <c r="N257" s="205">
        <v>32</v>
      </c>
      <c r="O257" s="158">
        <v>52</v>
      </c>
      <c r="P257" s="203" t="s">
        <v>5399</v>
      </c>
      <c r="Q257" s="158">
        <v>58</v>
      </c>
      <c r="R257" s="158"/>
      <c r="S257" s="158"/>
      <c r="T257" s="158"/>
      <c r="U257" s="158"/>
      <c r="V257" s="367"/>
      <c r="W257" s="366"/>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t="s">
        <v>5243</v>
      </c>
      <c r="AU257" s="205">
        <v>32</v>
      </c>
      <c r="AV257" s="205">
        <v>20</v>
      </c>
      <c r="AW257" s="205">
        <f t="shared" si="99"/>
        <v>52</v>
      </c>
      <c r="AX257" s="205" t="s">
        <v>5399</v>
      </c>
      <c r="AY257" s="214">
        <v>34</v>
      </c>
      <c r="AZ257" s="205">
        <v>24</v>
      </c>
      <c r="BA257" s="205">
        <f t="shared" si="100"/>
        <v>58</v>
      </c>
      <c r="BB257" s="205"/>
      <c r="BC257" s="207">
        <v>1.0000000000000001E-17</v>
      </c>
      <c r="BD257" s="207">
        <v>9.9999999999999997E-29</v>
      </c>
      <c r="BE257" s="207">
        <v>1.0000000000000001E-30</v>
      </c>
      <c r="BF257" s="207">
        <v>2</v>
      </c>
      <c r="BG257" s="207"/>
      <c r="BH257" s="207"/>
      <c r="BI257" s="207"/>
      <c r="BJ257" s="207"/>
      <c r="BK257" s="207"/>
      <c r="BL257" s="208">
        <v>0</v>
      </c>
      <c r="BM257" s="209">
        <v>249.45</v>
      </c>
      <c r="BN257" s="209">
        <f t="shared" si="101"/>
        <v>0</v>
      </c>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v>0</v>
      </c>
      <c r="CL257" s="209">
        <v>477.3</v>
      </c>
      <c r="CM257" s="209">
        <f t="shared" si="102"/>
        <v>0</v>
      </c>
      <c r="CN257" s="207"/>
      <c r="CO257" s="207"/>
      <c r="CP257" s="207"/>
      <c r="CQ257" s="207"/>
      <c r="CR257" s="207"/>
      <c r="CS257" s="207"/>
      <c r="CT257" s="207"/>
      <c r="CU257" s="207"/>
      <c r="CV257" s="207"/>
      <c r="CW257" s="207"/>
      <c r="CX257" s="207"/>
      <c r="CY257" s="207"/>
      <c r="CZ257" s="207"/>
      <c r="DA257" s="207" t="s">
        <v>4980</v>
      </c>
      <c r="DB257" s="207"/>
      <c r="DC257" s="207"/>
      <c r="DD257" s="207"/>
      <c r="DE257" s="207">
        <v>1</v>
      </c>
      <c r="DF257" s="207"/>
      <c r="DG257" s="207"/>
      <c r="DH257" s="207" t="s">
        <v>4540</v>
      </c>
      <c r="DI257" s="207"/>
      <c r="DJ257" s="207">
        <v>0</v>
      </c>
      <c r="DK257" s="209">
        <v>120.88</v>
      </c>
      <c r="DL257" s="209">
        <f t="shared" si="103"/>
        <v>0</v>
      </c>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v>0</v>
      </c>
      <c r="EJ257" s="209">
        <v>191.55</v>
      </c>
      <c r="EK257" s="209">
        <f t="shared" si="104"/>
        <v>0</v>
      </c>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v>0</v>
      </c>
      <c r="FI257" s="209">
        <v>32.1</v>
      </c>
      <c r="FJ257" s="209">
        <f t="shared" si="105"/>
        <v>0</v>
      </c>
      <c r="FK257" s="207"/>
      <c r="FL257" s="207"/>
      <c r="FM257" s="207"/>
      <c r="FN257" s="207"/>
      <c r="FO257" s="207"/>
      <c r="FP257" s="207"/>
      <c r="FQ257" s="207"/>
      <c r="FR257" s="207"/>
      <c r="FS257" s="207">
        <v>0</v>
      </c>
      <c r="FT257" s="209">
        <v>25.68</v>
      </c>
      <c r="FU257" s="209">
        <f t="shared" si="106"/>
        <v>0</v>
      </c>
      <c r="FV257" s="207"/>
      <c r="FW257" s="207"/>
      <c r="FX257" s="207"/>
      <c r="FY257" s="207"/>
      <c r="FZ257" s="207"/>
      <c r="GA257" s="207"/>
      <c r="GB257" s="207"/>
      <c r="GC257" s="207"/>
      <c r="GD257" s="207">
        <v>0</v>
      </c>
      <c r="GE257" s="209">
        <v>56.12</v>
      </c>
      <c r="GF257" s="209">
        <f t="shared" si="107"/>
        <v>0</v>
      </c>
      <c r="GG257" s="207"/>
      <c r="GH257" s="207"/>
      <c r="GI257" s="207"/>
      <c r="GJ257" s="207"/>
      <c r="GK257" s="207"/>
      <c r="GL257" s="207"/>
      <c r="GM257" s="207"/>
      <c r="GN257" s="207"/>
      <c r="GO257" s="207"/>
      <c r="GP257" s="207"/>
      <c r="GQ257" s="207"/>
      <c r="GR257" s="207"/>
      <c r="GS257" s="207"/>
      <c r="GT257" s="207"/>
      <c r="GU257" s="207"/>
      <c r="GV257" s="207"/>
      <c r="GW257" s="207"/>
      <c r="GX257" s="207" t="s">
        <v>5425</v>
      </c>
      <c r="GY257" s="207">
        <v>1</v>
      </c>
      <c r="GZ257" s="207" t="s">
        <v>5210</v>
      </c>
      <c r="HA257" s="207">
        <f>+AW257</f>
        <v>52</v>
      </c>
      <c r="HB257" s="207"/>
      <c r="HC257" s="207"/>
      <c r="HD257" s="207">
        <f t="shared" si="117"/>
        <v>0</v>
      </c>
      <c r="HE257" s="207">
        <v>0</v>
      </c>
      <c r="HF257" s="207"/>
      <c r="HG257" s="207"/>
      <c r="HH257" s="207">
        <f t="shared" ref="HH257:HH263" si="131">HE257*((HZ257+1)*200)</f>
        <v>0</v>
      </c>
      <c r="HI257" s="209">
        <v>2.73</v>
      </c>
      <c r="HJ257" s="209">
        <f t="shared" si="108"/>
        <v>0</v>
      </c>
      <c r="HK257" s="207">
        <v>0</v>
      </c>
      <c r="HL257" s="207"/>
      <c r="HM257" s="207">
        <f t="shared" ref="HM257:HM263" si="132">HK257*((HZ257+1)*200)</f>
        <v>0</v>
      </c>
      <c r="HN257" s="209">
        <v>2.73</v>
      </c>
      <c r="HO257" s="209">
        <f t="shared" si="109"/>
        <v>0</v>
      </c>
      <c r="HP257" s="207">
        <v>0</v>
      </c>
      <c r="HQ257" s="207"/>
      <c r="HR257" s="207">
        <f t="shared" ref="HR257:HR263" si="133">HP257*((HZ257+1)*200)</f>
        <v>0</v>
      </c>
      <c r="HS257" s="209">
        <v>2.73</v>
      </c>
      <c r="HT257" s="209">
        <f t="shared" si="110"/>
        <v>0</v>
      </c>
      <c r="HU257" s="207">
        <v>0</v>
      </c>
      <c r="HV257" s="207"/>
      <c r="HW257" s="207">
        <f t="shared" ref="HW257:HW263" si="134">HU257*((HZ257+1)*200)</f>
        <v>0</v>
      </c>
      <c r="HX257" s="209">
        <v>2.73</v>
      </c>
      <c r="HY257" s="209">
        <f t="shared" si="111"/>
        <v>0</v>
      </c>
      <c r="HZ257" s="207">
        <v>0</v>
      </c>
      <c r="IA257" s="209">
        <v>3890.25</v>
      </c>
      <c r="IB257" s="209">
        <f t="shared" si="112"/>
        <v>0</v>
      </c>
      <c r="IC257" s="169"/>
      <c r="ID257" s="169"/>
      <c r="IE257" s="169"/>
      <c r="IF257" s="169"/>
      <c r="IG257" s="165"/>
      <c r="IH257" s="165"/>
      <c r="II257" s="235">
        <f t="shared" si="124"/>
        <v>1</v>
      </c>
      <c r="IJ257" s="235">
        <f t="shared" si="125"/>
        <v>0</v>
      </c>
      <c r="IK257" s="235">
        <f t="shared" si="126"/>
        <v>1</v>
      </c>
      <c r="IL257" s="210"/>
      <c r="IM257" s="211">
        <f t="shared" si="113"/>
        <v>0</v>
      </c>
      <c r="IN257" s="209">
        <v>7500</v>
      </c>
      <c r="IO257" s="212">
        <f t="shared" si="114"/>
        <v>0</v>
      </c>
      <c r="IP257" s="209">
        <f t="shared" si="115"/>
        <v>0</v>
      </c>
      <c r="IQ257" s="209">
        <v>10000</v>
      </c>
      <c r="IR257" s="212">
        <f t="shared" si="116"/>
        <v>0</v>
      </c>
      <c r="IS257" s="213" t="s">
        <v>6027</v>
      </c>
      <c r="IT257" s="291"/>
      <c r="IV257" s="352" t="s">
        <v>6028</v>
      </c>
      <c r="IW257" s="352" t="s">
        <v>6029</v>
      </c>
    </row>
    <row r="258" spans="1:257" x14ac:dyDescent="0.4">
      <c r="A258" s="158">
        <f t="shared" si="118"/>
        <v>102</v>
      </c>
      <c r="B258" s="156" t="s">
        <v>35</v>
      </c>
      <c r="C258" s="156">
        <v>447</v>
      </c>
      <c r="D258" s="251">
        <v>78413</v>
      </c>
      <c r="E258" s="374">
        <v>1974</v>
      </c>
      <c r="F258" s="221" t="s">
        <v>6030</v>
      </c>
      <c r="G258" s="251">
        <v>11</v>
      </c>
      <c r="H258" s="156"/>
      <c r="I258" s="156" t="s">
        <v>3528</v>
      </c>
      <c r="J258" s="158" t="s">
        <v>4142</v>
      </c>
      <c r="K258" s="158"/>
      <c r="L258" s="158" t="s">
        <v>4144</v>
      </c>
      <c r="M258" s="158"/>
      <c r="N258" s="205">
        <v>13</v>
      </c>
      <c r="O258" s="158">
        <v>33</v>
      </c>
      <c r="P258" s="203" t="s">
        <v>5240</v>
      </c>
      <c r="Q258" s="158">
        <v>52</v>
      </c>
      <c r="R258" s="158"/>
      <c r="S258" s="158"/>
      <c r="T258" s="158"/>
      <c r="U258" s="158"/>
      <c r="V258" s="367"/>
      <c r="W258" s="366"/>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t="s">
        <v>5225</v>
      </c>
      <c r="AU258" s="205">
        <v>13</v>
      </c>
      <c r="AV258" s="205">
        <v>20</v>
      </c>
      <c r="AW258" s="205">
        <f t="shared" si="99"/>
        <v>33</v>
      </c>
      <c r="AX258" s="205" t="s">
        <v>5240</v>
      </c>
      <c r="AY258" s="214">
        <v>28</v>
      </c>
      <c r="AZ258" s="205">
        <v>24</v>
      </c>
      <c r="BA258" s="205">
        <f t="shared" si="100"/>
        <v>52</v>
      </c>
      <c r="BB258" s="205"/>
      <c r="BC258" s="207">
        <v>1.0000000000000001E-17</v>
      </c>
      <c r="BD258" s="207">
        <v>9.9999999999999997E-29</v>
      </c>
      <c r="BE258" s="207">
        <v>1.0000000000000001E-30</v>
      </c>
      <c r="BF258" s="207">
        <v>0</v>
      </c>
      <c r="BG258" s="207"/>
      <c r="BH258" s="207"/>
      <c r="BI258" s="207"/>
      <c r="BJ258" s="207"/>
      <c r="BK258" s="207"/>
      <c r="BL258" s="208">
        <v>0</v>
      </c>
      <c r="BM258" s="209">
        <v>249.45</v>
      </c>
      <c r="BN258" s="209">
        <f t="shared" si="101"/>
        <v>0</v>
      </c>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v>0</v>
      </c>
      <c r="CL258" s="209">
        <v>477.3</v>
      </c>
      <c r="CM258" s="209">
        <f t="shared" si="102"/>
        <v>0</v>
      </c>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v>0</v>
      </c>
      <c r="DK258" s="209">
        <v>120.88</v>
      </c>
      <c r="DL258" s="209">
        <f t="shared" si="103"/>
        <v>0</v>
      </c>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v>0</v>
      </c>
      <c r="EJ258" s="209">
        <v>191.55</v>
      </c>
      <c r="EK258" s="209">
        <f t="shared" si="104"/>
        <v>0</v>
      </c>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v>0</v>
      </c>
      <c r="FI258" s="209">
        <v>32.1</v>
      </c>
      <c r="FJ258" s="209">
        <f t="shared" si="105"/>
        <v>0</v>
      </c>
      <c r="FK258" s="207"/>
      <c r="FL258" s="207"/>
      <c r="FM258" s="207"/>
      <c r="FN258" s="207"/>
      <c r="FO258" s="207"/>
      <c r="FP258" s="207"/>
      <c r="FQ258" s="207"/>
      <c r="FR258" s="207"/>
      <c r="FS258" s="207">
        <v>0</v>
      </c>
      <c r="FT258" s="209">
        <v>25.68</v>
      </c>
      <c r="FU258" s="209">
        <f t="shared" si="106"/>
        <v>0</v>
      </c>
      <c r="FV258" s="207"/>
      <c r="FW258" s="207"/>
      <c r="FX258" s="207"/>
      <c r="FY258" s="207"/>
      <c r="FZ258" s="207"/>
      <c r="GA258" s="207"/>
      <c r="GB258" s="207"/>
      <c r="GC258" s="207"/>
      <c r="GD258" s="207">
        <v>0</v>
      </c>
      <c r="GE258" s="209">
        <v>56.12</v>
      </c>
      <c r="GF258" s="209">
        <f t="shared" si="107"/>
        <v>0</v>
      </c>
      <c r="GG258" s="207"/>
      <c r="GH258" s="207"/>
      <c r="GI258" s="207"/>
      <c r="GJ258" s="207"/>
      <c r="GK258" s="207"/>
      <c r="GL258" s="207"/>
      <c r="GM258" s="207"/>
      <c r="GN258" s="207"/>
      <c r="GO258" s="207"/>
      <c r="GP258" s="207"/>
      <c r="GQ258" s="207"/>
      <c r="GR258" s="207"/>
      <c r="GS258" s="207"/>
      <c r="GT258" s="207"/>
      <c r="GU258" s="207"/>
      <c r="GV258" s="207"/>
      <c r="GW258" s="207"/>
      <c r="GX258" s="207" t="s">
        <v>918</v>
      </c>
      <c r="GY258" s="207">
        <v>0</v>
      </c>
      <c r="GZ258" s="207" t="s">
        <v>918</v>
      </c>
      <c r="HA258" s="207">
        <v>0</v>
      </c>
      <c r="HB258" s="207"/>
      <c r="HC258" s="207"/>
      <c r="HD258" s="207">
        <f t="shared" si="117"/>
        <v>0</v>
      </c>
      <c r="HE258" s="207">
        <v>0</v>
      </c>
      <c r="HF258" s="207"/>
      <c r="HG258" s="207"/>
      <c r="HH258" s="207">
        <f t="shared" si="131"/>
        <v>0</v>
      </c>
      <c r="HI258" s="209">
        <v>2.73</v>
      </c>
      <c r="HJ258" s="209">
        <f t="shared" si="108"/>
        <v>0</v>
      </c>
      <c r="HK258" s="207">
        <v>0</v>
      </c>
      <c r="HL258" s="207"/>
      <c r="HM258" s="207">
        <f t="shared" si="132"/>
        <v>0</v>
      </c>
      <c r="HN258" s="209">
        <v>2.73</v>
      </c>
      <c r="HO258" s="209">
        <f t="shared" si="109"/>
        <v>0</v>
      </c>
      <c r="HP258" s="207">
        <v>0</v>
      </c>
      <c r="HQ258" s="207"/>
      <c r="HR258" s="207">
        <f t="shared" si="133"/>
        <v>0</v>
      </c>
      <c r="HS258" s="209">
        <v>2.73</v>
      </c>
      <c r="HT258" s="209">
        <f t="shared" si="110"/>
        <v>0</v>
      </c>
      <c r="HU258" s="207">
        <v>0</v>
      </c>
      <c r="HV258" s="207"/>
      <c r="HW258" s="207">
        <f t="shared" si="134"/>
        <v>0</v>
      </c>
      <c r="HX258" s="209">
        <v>2.73</v>
      </c>
      <c r="HY258" s="209">
        <f t="shared" si="111"/>
        <v>0</v>
      </c>
      <c r="HZ258" s="207">
        <v>0</v>
      </c>
      <c r="IA258" s="209">
        <v>3890.25</v>
      </c>
      <c r="IB258" s="209">
        <f t="shared" si="112"/>
        <v>0</v>
      </c>
      <c r="IC258" s="169"/>
      <c r="ID258" s="169"/>
      <c r="IE258" s="169"/>
      <c r="IF258" s="169"/>
      <c r="IG258" s="165"/>
      <c r="IH258" s="165"/>
      <c r="II258" s="234">
        <f t="shared" si="124"/>
        <v>0</v>
      </c>
      <c r="IJ258" s="234">
        <f t="shared" si="125"/>
        <v>0</v>
      </c>
      <c r="IK258" s="234">
        <f t="shared" si="126"/>
        <v>0</v>
      </c>
      <c r="IL258" s="210"/>
      <c r="IM258" s="211">
        <f t="shared" si="113"/>
        <v>0</v>
      </c>
      <c r="IN258" s="209">
        <v>7500</v>
      </c>
      <c r="IO258" s="212">
        <f t="shared" si="114"/>
        <v>0</v>
      </c>
      <c r="IP258" s="209">
        <f t="shared" si="115"/>
        <v>0</v>
      </c>
      <c r="IQ258" s="209">
        <v>10000</v>
      </c>
      <c r="IR258" s="212">
        <f t="shared" si="116"/>
        <v>0</v>
      </c>
      <c r="IS258" s="213" t="s">
        <v>6027</v>
      </c>
      <c r="IT258" s="291"/>
      <c r="IV258" s="66">
        <v>102789</v>
      </c>
      <c r="IW258" s="66" t="s">
        <v>6031</v>
      </c>
    </row>
    <row r="259" spans="1:257" x14ac:dyDescent="0.4">
      <c r="A259" s="158">
        <f t="shared" si="118"/>
        <v>103</v>
      </c>
      <c r="B259" s="156" t="s">
        <v>35</v>
      </c>
      <c r="C259" s="156">
        <v>448</v>
      </c>
      <c r="D259" s="251">
        <v>78414</v>
      </c>
      <c r="E259" s="374">
        <v>1976</v>
      </c>
      <c r="F259" s="221" t="s">
        <v>6032</v>
      </c>
      <c r="G259" s="251">
        <v>11</v>
      </c>
      <c r="H259" s="156"/>
      <c r="I259" s="156" t="s">
        <v>3528</v>
      </c>
      <c r="J259" s="158" t="s">
        <v>4146</v>
      </c>
      <c r="K259" s="158"/>
      <c r="L259" s="158" t="s">
        <v>4148</v>
      </c>
      <c r="M259" s="158"/>
      <c r="N259" s="205">
        <v>19</v>
      </c>
      <c r="O259" s="158">
        <v>39</v>
      </c>
      <c r="P259" s="203" t="s">
        <v>6033</v>
      </c>
      <c r="Q259" s="158">
        <v>56</v>
      </c>
      <c r="R259" s="158"/>
      <c r="S259" s="158"/>
      <c r="T259" s="158"/>
      <c r="U259" s="158"/>
      <c r="V259" s="367"/>
      <c r="W259" s="366"/>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t="s">
        <v>5243</v>
      </c>
      <c r="AU259" s="205">
        <v>19</v>
      </c>
      <c r="AV259" s="205">
        <v>20</v>
      </c>
      <c r="AW259" s="205">
        <f t="shared" si="99"/>
        <v>39</v>
      </c>
      <c r="AX259" s="205" t="s">
        <v>6033</v>
      </c>
      <c r="AY259" s="214">
        <v>32</v>
      </c>
      <c r="AZ259" s="205">
        <v>24</v>
      </c>
      <c r="BA259" s="205">
        <f t="shared" si="100"/>
        <v>56</v>
      </c>
      <c r="BB259" s="205"/>
      <c r="BC259" s="207">
        <v>1.0000000000000001E-17</v>
      </c>
      <c r="BD259" s="207">
        <v>9.9999999999999997E-29</v>
      </c>
      <c r="BE259" s="207">
        <v>1.0000000000000001E-30</v>
      </c>
      <c r="BF259" s="207">
        <v>0</v>
      </c>
      <c r="BG259" s="207"/>
      <c r="BH259" s="207"/>
      <c r="BI259" s="207"/>
      <c r="BJ259" s="207"/>
      <c r="BK259" s="207"/>
      <c r="BL259" s="208">
        <v>0</v>
      </c>
      <c r="BM259" s="209">
        <v>249.45</v>
      </c>
      <c r="BN259" s="209">
        <f t="shared" si="101"/>
        <v>0</v>
      </c>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v>0</v>
      </c>
      <c r="CL259" s="209">
        <v>477.3</v>
      </c>
      <c r="CM259" s="209">
        <f t="shared" si="102"/>
        <v>0</v>
      </c>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v>0</v>
      </c>
      <c r="DK259" s="209">
        <v>120.88</v>
      </c>
      <c r="DL259" s="209">
        <f t="shared" si="103"/>
        <v>0</v>
      </c>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v>0</v>
      </c>
      <c r="EJ259" s="209">
        <v>191.55</v>
      </c>
      <c r="EK259" s="209">
        <f t="shared" si="104"/>
        <v>0</v>
      </c>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v>0</v>
      </c>
      <c r="FI259" s="209">
        <v>32.1</v>
      </c>
      <c r="FJ259" s="209">
        <f t="shared" si="105"/>
        <v>0</v>
      </c>
      <c r="FK259" s="207"/>
      <c r="FL259" s="207"/>
      <c r="FM259" s="207"/>
      <c r="FN259" s="207"/>
      <c r="FO259" s="207"/>
      <c r="FP259" s="207"/>
      <c r="FQ259" s="207"/>
      <c r="FR259" s="207"/>
      <c r="FS259" s="207">
        <v>0</v>
      </c>
      <c r="FT259" s="209">
        <v>25.68</v>
      </c>
      <c r="FU259" s="209">
        <f t="shared" si="106"/>
        <v>0</v>
      </c>
      <c r="FV259" s="207"/>
      <c r="FW259" s="207"/>
      <c r="FX259" s="207"/>
      <c r="FY259" s="207"/>
      <c r="FZ259" s="207"/>
      <c r="GA259" s="207"/>
      <c r="GB259" s="207"/>
      <c r="GC259" s="207"/>
      <c r="GD259" s="207">
        <v>0</v>
      </c>
      <c r="GE259" s="209">
        <v>56.12</v>
      </c>
      <c r="GF259" s="209">
        <f t="shared" si="107"/>
        <v>0</v>
      </c>
      <c r="GG259" s="207"/>
      <c r="GH259" s="207"/>
      <c r="GI259" s="207"/>
      <c r="GJ259" s="207"/>
      <c r="GK259" s="207"/>
      <c r="GL259" s="207"/>
      <c r="GM259" s="207"/>
      <c r="GN259" s="207"/>
      <c r="GO259" s="207"/>
      <c r="GP259" s="207"/>
      <c r="GQ259" s="207"/>
      <c r="GR259" s="207"/>
      <c r="GS259" s="207"/>
      <c r="GT259" s="207"/>
      <c r="GU259" s="207"/>
      <c r="GV259" s="207"/>
      <c r="GW259" s="207"/>
      <c r="GX259" s="207" t="s">
        <v>918</v>
      </c>
      <c r="GY259" s="207">
        <v>0</v>
      </c>
      <c r="GZ259" s="207" t="s">
        <v>918</v>
      </c>
      <c r="HA259" s="207">
        <v>0</v>
      </c>
      <c r="HB259" s="207"/>
      <c r="HC259" s="207"/>
      <c r="HD259" s="207">
        <f t="shared" si="117"/>
        <v>0</v>
      </c>
      <c r="HE259" s="207">
        <v>0</v>
      </c>
      <c r="HF259" s="207"/>
      <c r="HG259" s="207"/>
      <c r="HH259" s="207">
        <f t="shared" si="131"/>
        <v>0</v>
      </c>
      <c r="HI259" s="209">
        <v>2.73</v>
      </c>
      <c r="HJ259" s="209">
        <f t="shared" si="108"/>
        <v>0</v>
      </c>
      <c r="HK259" s="207">
        <v>0</v>
      </c>
      <c r="HL259" s="207"/>
      <c r="HM259" s="207">
        <f t="shared" si="132"/>
        <v>0</v>
      </c>
      <c r="HN259" s="209">
        <v>2.73</v>
      </c>
      <c r="HO259" s="209">
        <f t="shared" si="109"/>
        <v>0</v>
      </c>
      <c r="HP259" s="207">
        <v>0</v>
      </c>
      <c r="HQ259" s="207"/>
      <c r="HR259" s="207">
        <f t="shared" si="133"/>
        <v>0</v>
      </c>
      <c r="HS259" s="209">
        <v>2.73</v>
      </c>
      <c r="HT259" s="209">
        <f t="shared" si="110"/>
        <v>0</v>
      </c>
      <c r="HU259" s="207">
        <v>0</v>
      </c>
      <c r="HV259" s="207"/>
      <c r="HW259" s="207">
        <f t="shared" si="134"/>
        <v>0</v>
      </c>
      <c r="HX259" s="209">
        <v>2.73</v>
      </c>
      <c r="HY259" s="209">
        <f t="shared" si="111"/>
        <v>0</v>
      </c>
      <c r="HZ259" s="207">
        <v>0</v>
      </c>
      <c r="IA259" s="209">
        <v>3890.25</v>
      </c>
      <c r="IB259" s="209">
        <f t="shared" si="112"/>
        <v>0</v>
      </c>
      <c r="IC259" s="169"/>
      <c r="ID259" s="169"/>
      <c r="IE259" s="169"/>
      <c r="IF259" s="169"/>
      <c r="IG259" s="165"/>
      <c r="IH259" s="165"/>
      <c r="II259" s="234">
        <f t="shared" si="124"/>
        <v>0</v>
      </c>
      <c r="IJ259" s="234">
        <f t="shared" si="125"/>
        <v>0</v>
      </c>
      <c r="IK259" s="234">
        <f t="shared" si="126"/>
        <v>0</v>
      </c>
      <c r="IL259" s="210"/>
      <c r="IM259" s="211">
        <f t="shared" si="113"/>
        <v>0</v>
      </c>
      <c r="IN259" s="209">
        <v>7500</v>
      </c>
      <c r="IO259" s="212">
        <f t="shared" si="114"/>
        <v>0</v>
      </c>
      <c r="IP259" s="209">
        <f t="shared" si="115"/>
        <v>0</v>
      </c>
      <c r="IQ259" s="209">
        <v>10000</v>
      </c>
      <c r="IR259" s="212">
        <f t="shared" si="116"/>
        <v>0</v>
      </c>
      <c r="IS259" s="213" t="s">
        <v>6027</v>
      </c>
      <c r="IT259" s="291"/>
      <c r="IV259" s="66" t="s">
        <v>6034</v>
      </c>
      <c r="IW259" s="66" t="s">
        <v>6035</v>
      </c>
    </row>
    <row r="260" spans="1:257" x14ac:dyDescent="0.4">
      <c r="A260" s="158">
        <f t="shared" si="118"/>
        <v>104</v>
      </c>
      <c r="B260" s="156" t="s">
        <v>35</v>
      </c>
      <c r="C260" s="156">
        <v>449</v>
      </c>
      <c r="D260" s="251">
        <v>78416</v>
      </c>
      <c r="E260" s="378">
        <v>1980</v>
      </c>
      <c r="F260" s="221" t="s">
        <v>6036</v>
      </c>
      <c r="G260" s="251">
        <v>11</v>
      </c>
      <c r="H260" s="156"/>
      <c r="I260" s="156" t="s">
        <v>3528</v>
      </c>
      <c r="J260" s="158" t="s">
        <v>4153</v>
      </c>
      <c r="K260" s="158"/>
      <c r="L260" s="158" t="s">
        <v>4148</v>
      </c>
      <c r="M260" s="158"/>
      <c r="N260" s="205">
        <v>17</v>
      </c>
      <c r="O260" s="158">
        <v>37</v>
      </c>
      <c r="P260" s="203" t="s">
        <v>5310</v>
      </c>
      <c r="Q260" s="158">
        <v>56</v>
      </c>
      <c r="R260" s="158"/>
      <c r="S260" s="158"/>
      <c r="T260" s="158"/>
      <c r="U260" s="158"/>
      <c r="V260" s="367"/>
      <c r="W260" s="366"/>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t="s">
        <v>5243</v>
      </c>
      <c r="AU260" s="205">
        <v>17</v>
      </c>
      <c r="AV260" s="205">
        <v>20</v>
      </c>
      <c r="AW260" s="205">
        <f t="shared" si="99"/>
        <v>37</v>
      </c>
      <c r="AX260" s="205" t="s">
        <v>5310</v>
      </c>
      <c r="AY260" s="214">
        <v>32</v>
      </c>
      <c r="AZ260" s="205">
        <v>24</v>
      </c>
      <c r="BA260" s="205">
        <f t="shared" si="100"/>
        <v>56</v>
      </c>
      <c r="BB260" s="205"/>
      <c r="BC260" s="207">
        <v>1.0000000000000001E-17</v>
      </c>
      <c r="BD260" s="207">
        <v>9.9999999999999997E-29</v>
      </c>
      <c r="BE260" s="207">
        <v>1.0000000000000001E-30</v>
      </c>
      <c r="BF260" s="207">
        <v>2</v>
      </c>
      <c r="BG260" s="207"/>
      <c r="BH260" s="207"/>
      <c r="BI260" s="207"/>
      <c r="BJ260" s="207"/>
      <c r="BK260" s="207"/>
      <c r="BL260" s="208">
        <v>0</v>
      </c>
      <c r="BM260" s="209">
        <v>249.45</v>
      </c>
      <c r="BN260" s="209">
        <f t="shared" si="101"/>
        <v>0</v>
      </c>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v>0</v>
      </c>
      <c r="CL260" s="209">
        <v>477.3</v>
      </c>
      <c r="CM260" s="209">
        <f t="shared" si="102"/>
        <v>0</v>
      </c>
      <c r="CN260" s="207"/>
      <c r="CO260" s="207"/>
      <c r="CP260" s="207"/>
      <c r="CQ260" s="207"/>
      <c r="CR260" s="207"/>
      <c r="CS260" s="207"/>
      <c r="CT260" s="207"/>
      <c r="CU260" s="207"/>
      <c r="CV260" s="207"/>
      <c r="CW260" s="207"/>
      <c r="CX260" s="207"/>
      <c r="CY260" s="207"/>
      <c r="CZ260" s="207"/>
      <c r="DA260" s="207"/>
      <c r="DB260" s="207"/>
      <c r="DC260" s="207"/>
      <c r="DD260" s="207"/>
      <c r="DE260" s="207">
        <v>1</v>
      </c>
      <c r="DF260" s="207"/>
      <c r="DG260" s="207"/>
      <c r="DH260" s="207" t="s">
        <v>6037</v>
      </c>
      <c r="DI260" s="207"/>
      <c r="DJ260" s="207">
        <v>0</v>
      </c>
      <c r="DK260" s="209">
        <v>120.88</v>
      </c>
      <c r="DL260" s="209">
        <f t="shared" si="103"/>
        <v>0</v>
      </c>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v>0</v>
      </c>
      <c r="EJ260" s="209">
        <v>191.55</v>
      </c>
      <c r="EK260" s="209">
        <f t="shared" si="104"/>
        <v>0</v>
      </c>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v>0</v>
      </c>
      <c r="FI260" s="209">
        <v>32.1</v>
      </c>
      <c r="FJ260" s="209">
        <f t="shared" si="105"/>
        <v>0</v>
      </c>
      <c r="FK260" s="207"/>
      <c r="FL260" s="207"/>
      <c r="FM260" s="207"/>
      <c r="FN260" s="207"/>
      <c r="FO260" s="207"/>
      <c r="FP260" s="207"/>
      <c r="FQ260" s="207"/>
      <c r="FR260" s="207"/>
      <c r="FS260" s="207">
        <v>0</v>
      </c>
      <c r="FT260" s="209">
        <v>25.68</v>
      </c>
      <c r="FU260" s="209">
        <f t="shared" si="106"/>
        <v>0</v>
      </c>
      <c r="FV260" s="207"/>
      <c r="FW260" s="207"/>
      <c r="FX260" s="207"/>
      <c r="FY260" s="207"/>
      <c r="FZ260" s="207"/>
      <c r="GA260" s="207"/>
      <c r="GB260" s="207"/>
      <c r="GC260" s="207"/>
      <c r="GD260" s="207">
        <v>0</v>
      </c>
      <c r="GE260" s="209">
        <v>56.12</v>
      </c>
      <c r="GF260" s="209">
        <f t="shared" si="107"/>
        <v>0</v>
      </c>
      <c r="GG260" s="207"/>
      <c r="GH260" s="207"/>
      <c r="GI260" s="207"/>
      <c r="GJ260" s="207"/>
      <c r="GK260" s="207"/>
      <c r="GL260" s="207"/>
      <c r="GM260" s="207"/>
      <c r="GN260" s="207"/>
      <c r="GO260" s="207"/>
      <c r="GP260" s="207"/>
      <c r="GQ260" s="207"/>
      <c r="GR260" s="207"/>
      <c r="GS260" s="207"/>
      <c r="GT260" s="207"/>
      <c r="GU260" s="207"/>
      <c r="GV260" s="207"/>
      <c r="GW260" s="207"/>
      <c r="GX260" s="207" t="s">
        <v>918</v>
      </c>
      <c r="GY260" s="207">
        <v>0</v>
      </c>
      <c r="GZ260" s="207" t="s">
        <v>918</v>
      </c>
      <c r="HA260" s="207">
        <v>0</v>
      </c>
      <c r="HB260" s="207"/>
      <c r="HC260" s="207"/>
      <c r="HD260" s="207">
        <f t="shared" si="117"/>
        <v>0</v>
      </c>
      <c r="HE260" s="207">
        <v>0</v>
      </c>
      <c r="HF260" s="207"/>
      <c r="HG260" s="207"/>
      <c r="HH260" s="207">
        <f t="shared" si="131"/>
        <v>0</v>
      </c>
      <c r="HI260" s="209">
        <v>2.73</v>
      </c>
      <c r="HJ260" s="209">
        <f t="shared" si="108"/>
        <v>0</v>
      </c>
      <c r="HK260" s="207">
        <v>0</v>
      </c>
      <c r="HL260" s="207"/>
      <c r="HM260" s="207">
        <f t="shared" si="132"/>
        <v>0</v>
      </c>
      <c r="HN260" s="209">
        <v>2.73</v>
      </c>
      <c r="HO260" s="209">
        <f t="shared" si="109"/>
        <v>0</v>
      </c>
      <c r="HP260" s="207">
        <v>0</v>
      </c>
      <c r="HQ260" s="207"/>
      <c r="HR260" s="207">
        <f t="shared" si="133"/>
        <v>0</v>
      </c>
      <c r="HS260" s="209">
        <v>2.73</v>
      </c>
      <c r="HT260" s="209">
        <f t="shared" si="110"/>
        <v>0</v>
      </c>
      <c r="HU260" s="207">
        <v>0</v>
      </c>
      <c r="HV260" s="207"/>
      <c r="HW260" s="207">
        <f t="shared" si="134"/>
        <v>0</v>
      </c>
      <c r="HX260" s="209">
        <v>2.73</v>
      </c>
      <c r="HY260" s="209">
        <f t="shared" si="111"/>
        <v>0</v>
      </c>
      <c r="HZ260" s="207">
        <v>0</v>
      </c>
      <c r="IA260" s="209">
        <v>3890.25</v>
      </c>
      <c r="IB260" s="209">
        <f t="shared" si="112"/>
        <v>0</v>
      </c>
      <c r="IC260" s="169"/>
      <c r="ID260" s="169"/>
      <c r="IE260" s="169"/>
      <c r="IF260" s="169"/>
      <c r="IG260" s="165"/>
      <c r="IH260" s="165"/>
      <c r="II260" s="234">
        <f t="shared" si="124"/>
        <v>0</v>
      </c>
      <c r="IJ260" s="234">
        <f t="shared" si="125"/>
        <v>0</v>
      </c>
      <c r="IK260" s="234">
        <f t="shared" si="126"/>
        <v>0</v>
      </c>
      <c r="IL260" s="210"/>
      <c r="IM260" s="211">
        <f t="shared" si="113"/>
        <v>0</v>
      </c>
      <c r="IN260" s="209">
        <v>7500</v>
      </c>
      <c r="IO260" s="212">
        <f t="shared" si="114"/>
        <v>0</v>
      </c>
      <c r="IP260" s="209">
        <f t="shared" si="115"/>
        <v>0</v>
      </c>
      <c r="IQ260" s="209">
        <v>10000</v>
      </c>
      <c r="IR260" s="212">
        <f t="shared" si="116"/>
        <v>0</v>
      </c>
      <c r="IS260" s="213" t="s">
        <v>6027</v>
      </c>
      <c r="IT260" s="291"/>
      <c r="IV260" s="66" t="s">
        <v>6038</v>
      </c>
      <c r="IW260" s="66" t="s">
        <v>6039</v>
      </c>
    </row>
    <row r="261" spans="1:257" x14ac:dyDescent="0.4">
      <c r="A261" s="158">
        <f t="shared" si="118"/>
        <v>105</v>
      </c>
      <c r="B261" s="156" t="s">
        <v>35</v>
      </c>
      <c r="C261" s="156">
        <v>450</v>
      </c>
      <c r="D261" s="251">
        <v>78417</v>
      </c>
      <c r="E261" s="378">
        <v>1982</v>
      </c>
      <c r="F261" s="221" t="s">
        <v>6040</v>
      </c>
      <c r="G261" s="251">
        <v>11</v>
      </c>
      <c r="H261" s="156"/>
      <c r="I261" s="156" t="s">
        <v>3528</v>
      </c>
      <c r="J261" s="158" t="s">
        <v>4160</v>
      </c>
      <c r="K261" s="158"/>
      <c r="L261" s="158" t="s">
        <v>4148</v>
      </c>
      <c r="M261" s="158"/>
      <c r="N261" s="205">
        <v>18</v>
      </c>
      <c r="O261" s="158">
        <v>38</v>
      </c>
      <c r="P261" s="203" t="s">
        <v>5349</v>
      </c>
      <c r="Q261" s="158">
        <v>56</v>
      </c>
      <c r="R261" s="158"/>
      <c r="S261" s="158"/>
      <c r="T261" s="158"/>
      <c r="U261" s="158"/>
      <c r="V261" s="367"/>
      <c r="W261" s="366"/>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t="s">
        <v>5243</v>
      </c>
      <c r="AU261" s="205">
        <v>18</v>
      </c>
      <c r="AV261" s="205">
        <v>20</v>
      </c>
      <c r="AW261" s="205">
        <f t="shared" si="99"/>
        <v>38</v>
      </c>
      <c r="AX261" s="205" t="s">
        <v>5349</v>
      </c>
      <c r="AY261" s="214">
        <v>32</v>
      </c>
      <c r="AZ261" s="205">
        <v>24</v>
      </c>
      <c r="BA261" s="205">
        <f t="shared" si="100"/>
        <v>56</v>
      </c>
      <c r="BB261" s="205"/>
      <c r="BC261" s="207">
        <v>1.0000000000000001E-17</v>
      </c>
      <c r="BD261" s="207">
        <v>9.9999999999999997E-29</v>
      </c>
      <c r="BE261" s="207">
        <v>1.0000000000000001E-30</v>
      </c>
      <c r="BF261" s="207">
        <v>0</v>
      </c>
      <c r="BG261" s="207"/>
      <c r="BH261" s="207"/>
      <c r="BI261" s="207"/>
      <c r="BJ261" s="207"/>
      <c r="BK261" s="207"/>
      <c r="BL261" s="208">
        <v>0</v>
      </c>
      <c r="BM261" s="209">
        <v>249.45</v>
      </c>
      <c r="BN261" s="209">
        <f t="shared" si="101"/>
        <v>0</v>
      </c>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v>0</v>
      </c>
      <c r="CL261" s="209">
        <v>477.3</v>
      </c>
      <c r="CM261" s="209">
        <f t="shared" si="102"/>
        <v>0</v>
      </c>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v>0</v>
      </c>
      <c r="DK261" s="209">
        <v>120.88</v>
      </c>
      <c r="DL261" s="209">
        <f t="shared" si="103"/>
        <v>0</v>
      </c>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v>0</v>
      </c>
      <c r="EJ261" s="209">
        <v>191.55</v>
      </c>
      <c r="EK261" s="209">
        <f t="shared" si="104"/>
        <v>0</v>
      </c>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v>0</v>
      </c>
      <c r="FI261" s="209">
        <v>32.1</v>
      </c>
      <c r="FJ261" s="209">
        <f t="shared" si="105"/>
        <v>0</v>
      </c>
      <c r="FK261" s="207"/>
      <c r="FL261" s="207"/>
      <c r="FM261" s="207"/>
      <c r="FN261" s="207"/>
      <c r="FO261" s="207"/>
      <c r="FP261" s="207"/>
      <c r="FQ261" s="207"/>
      <c r="FR261" s="207"/>
      <c r="FS261" s="207">
        <v>0</v>
      </c>
      <c r="FT261" s="209">
        <v>25.68</v>
      </c>
      <c r="FU261" s="209">
        <f t="shared" si="106"/>
        <v>0</v>
      </c>
      <c r="FV261" s="207"/>
      <c r="FW261" s="207"/>
      <c r="FX261" s="207"/>
      <c r="FY261" s="207"/>
      <c r="FZ261" s="207"/>
      <c r="GA261" s="207"/>
      <c r="GB261" s="207"/>
      <c r="GC261" s="207"/>
      <c r="GD261" s="207">
        <v>0</v>
      </c>
      <c r="GE261" s="209">
        <v>56.12</v>
      </c>
      <c r="GF261" s="209">
        <f t="shared" si="107"/>
        <v>0</v>
      </c>
      <c r="GG261" s="207"/>
      <c r="GH261" s="207"/>
      <c r="GI261" s="207"/>
      <c r="GJ261" s="207"/>
      <c r="GK261" s="207"/>
      <c r="GL261" s="207"/>
      <c r="GM261" s="207"/>
      <c r="GN261" s="207"/>
      <c r="GO261" s="207"/>
      <c r="GP261" s="207"/>
      <c r="GQ261" s="207"/>
      <c r="GR261" s="207"/>
      <c r="GS261" s="207"/>
      <c r="GT261" s="207"/>
      <c r="GU261" s="207"/>
      <c r="GV261" s="207"/>
      <c r="GW261" s="207"/>
      <c r="GX261" s="207" t="s">
        <v>918</v>
      </c>
      <c r="GY261" s="207">
        <v>0</v>
      </c>
      <c r="GZ261" s="207" t="s">
        <v>918</v>
      </c>
      <c r="HA261" s="207">
        <v>0</v>
      </c>
      <c r="HB261" s="207"/>
      <c r="HC261" s="207"/>
      <c r="HD261" s="207">
        <f t="shared" si="117"/>
        <v>0</v>
      </c>
      <c r="HE261" s="207">
        <v>0</v>
      </c>
      <c r="HF261" s="207"/>
      <c r="HG261" s="207"/>
      <c r="HH261" s="207">
        <f t="shared" si="131"/>
        <v>0</v>
      </c>
      <c r="HI261" s="209">
        <v>2.73</v>
      </c>
      <c r="HJ261" s="209">
        <f t="shared" si="108"/>
        <v>0</v>
      </c>
      <c r="HK261" s="207">
        <v>0</v>
      </c>
      <c r="HL261" s="207"/>
      <c r="HM261" s="207">
        <f t="shared" si="132"/>
        <v>0</v>
      </c>
      <c r="HN261" s="209">
        <v>2.73</v>
      </c>
      <c r="HO261" s="209">
        <f t="shared" si="109"/>
        <v>0</v>
      </c>
      <c r="HP261" s="207">
        <v>0</v>
      </c>
      <c r="HQ261" s="207"/>
      <c r="HR261" s="207">
        <f t="shared" si="133"/>
        <v>0</v>
      </c>
      <c r="HS261" s="209">
        <v>2.73</v>
      </c>
      <c r="HT261" s="209">
        <f t="shared" si="110"/>
        <v>0</v>
      </c>
      <c r="HU261" s="207">
        <v>0</v>
      </c>
      <c r="HV261" s="207"/>
      <c r="HW261" s="207">
        <f t="shared" si="134"/>
        <v>0</v>
      </c>
      <c r="HX261" s="209">
        <v>2.73</v>
      </c>
      <c r="HY261" s="209">
        <f t="shared" si="111"/>
        <v>0</v>
      </c>
      <c r="HZ261" s="207">
        <v>0</v>
      </c>
      <c r="IA261" s="209">
        <v>3890.25</v>
      </c>
      <c r="IB261" s="209">
        <f t="shared" si="112"/>
        <v>0</v>
      </c>
      <c r="IC261" s="169"/>
      <c r="ID261" s="169"/>
      <c r="IE261" s="169"/>
      <c r="IF261" s="169"/>
      <c r="IG261" s="165"/>
      <c r="IH261" s="165"/>
      <c r="II261" s="234">
        <f t="shared" si="124"/>
        <v>0</v>
      </c>
      <c r="IJ261" s="234">
        <f t="shared" si="125"/>
        <v>0</v>
      </c>
      <c r="IK261" s="234">
        <f t="shared" si="126"/>
        <v>0</v>
      </c>
      <c r="IL261" s="210"/>
      <c r="IM261" s="211">
        <f t="shared" si="113"/>
        <v>0</v>
      </c>
      <c r="IN261" s="209">
        <v>7500</v>
      </c>
      <c r="IO261" s="212">
        <f t="shared" si="114"/>
        <v>0</v>
      </c>
      <c r="IP261" s="209">
        <f t="shared" si="115"/>
        <v>0</v>
      </c>
      <c r="IQ261" s="209">
        <v>10000</v>
      </c>
      <c r="IR261" s="212">
        <f t="shared" si="116"/>
        <v>0</v>
      </c>
      <c r="IS261" s="213" t="s">
        <v>6027</v>
      </c>
      <c r="IT261" s="291"/>
      <c r="IV261" s="66" t="s">
        <v>6041</v>
      </c>
      <c r="IW261" s="66" t="s">
        <v>6042</v>
      </c>
    </row>
    <row r="262" spans="1:257" x14ac:dyDescent="0.4">
      <c r="A262" s="158">
        <f t="shared" si="118"/>
        <v>106</v>
      </c>
      <c r="B262" s="156" t="s">
        <v>35</v>
      </c>
      <c r="C262" s="219">
        <v>452</v>
      </c>
      <c r="D262" s="370">
        <v>28944</v>
      </c>
      <c r="E262" s="378">
        <v>3602</v>
      </c>
      <c r="F262" s="221" t="s">
        <v>6043</v>
      </c>
      <c r="G262" s="251">
        <v>11</v>
      </c>
      <c r="H262" s="156"/>
      <c r="I262" s="156" t="s">
        <v>4168</v>
      </c>
      <c r="J262" s="158" t="s">
        <v>4177</v>
      </c>
      <c r="K262" s="158"/>
      <c r="L262" s="158" t="s">
        <v>4179</v>
      </c>
      <c r="M262" s="158"/>
      <c r="N262" s="205">
        <v>23</v>
      </c>
      <c r="O262" s="158">
        <v>43</v>
      </c>
      <c r="P262" s="203" t="s">
        <v>5354</v>
      </c>
      <c r="Q262" s="158">
        <v>54</v>
      </c>
      <c r="R262" s="158"/>
      <c r="S262" s="158"/>
      <c r="T262" s="158"/>
      <c r="U262" s="158"/>
      <c r="V262" s="367"/>
      <c r="W262" s="366"/>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t="s">
        <v>5364</v>
      </c>
      <c r="AU262" s="205">
        <v>23</v>
      </c>
      <c r="AV262" s="205">
        <v>20</v>
      </c>
      <c r="AW262" s="205">
        <f t="shared" ref="AW262:AW325" si="135">+AU262+AV262</f>
        <v>43</v>
      </c>
      <c r="AX262" s="205" t="s">
        <v>5354</v>
      </c>
      <c r="AY262" s="214">
        <v>30</v>
      </c>
      <c r="AZ262" s="205">
        <v>24</v>
      </c>
      <c r="BA262" s="205">
        <f t="shared" ref="BA262:BA286" si="136">AY262+AZ262</f>
        <v>54</v>
      </c>
      <c r="BB262" s="205"/>
      <c r="BC262" s="207">
        <v>1.0000000000000001E-17</v>
      </c>
      <c r="BD262" s="207">
        <v>9.9999999999999997E-29</v>
      </c>
      <c r="BE262" s="207">
        <v>1.0000000000000001E-30</v>
      </c>
      <c r="BF262" s="207">
        <v>0</v>
      </c>
      <c r="BG262" s="207"/>
      <c r="BH262" s="207"/>
      <c r="BI262" s="207"/>
      <c r="BJ262" s="207"/>
      <c r="BK262" s="207"/>
      <c r="BL262" s="208">
        <v>0</v>
      </c>
      <c r="BM262" s="209">
        <v>249.45</v>
      </c>
      <c r="BN262" s="209">
        <f t="shared" ref="BN262:BN325" si="137">BL262*BM262</f>
        <v>0</v>
      </c>
      <c r="BO262" s="207"/>
      <c r="BP262" s="207"/>
      <c r="BQ262" s="207"/>
      <c r="BR262" s="207"/>
      <c r="BS262" s="207"/>
      <c r="BT262" s="207"/>
      <c r="BU262" s="207"/>
      <c r="BV262" s="207"/>
      <c r="BW262" s="207"/>
      <c r="BX262" s="207"/>
      <c r="BY262" s="207"/>
      <c r="BZ262" s="207"/>
      <c r="CA262" s="207"/>
      <c r="CB262" s="207" t="s">
        <v>4980</v>
      </c>
      <c r="CC262" s="207"/>
      <c r="CD262" s="207"/>
      <c r="CE262" s="207"/>
      <c r="CF262" s="207"/>
      <c r="CG262" s="207"/>
      <c r="CH262" s="207"/>
      <c r="CI262" s="207"/>
      <c r="CJ262" s="207"/>
      <c r="CK262" s="207">
        <v>0</v>
      </c>
      <c r="CL262" s="209">
        <v>477.3</v>
      </c>
      <c r="CM262" s="209">
        <f t="shared" ref="CM262:CM325" si="138">CL262*CK262</f>
        <v>0</v>
      </c>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v>0</v>
      </c>
      <c r="DK262" s="209">
        <v>120.88</v>
      </c>
      <c r="DL262" s="209">
        <f t="shared" ref="DL262:DL325" si="139">DK262*DJ262</f>
        <v>0</v>
      </c>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v>0</v>
      </c>
      <c r="EJ262" s="209">
        <v>191.55</v>
      </c>
      <c r="EK262" s="209">
        <f t="shared" ref="EK262:EK325" si="140">EJ262*EI262</f>
        <v>0</v>
      </c>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v>0</v>
      </c>
      <c r="FI262" s="209">
        <v>32.1</v>
      </c>
      <c r="FJ262" s="209">
        <f t="shared" ref="FJ262:FJ325" si="141">FH262*FI262</f>
        <v>0</v>
      </c>
      <c r="FK262" s="207"/>
      <c r="FL262" s="207"/>
      <c r="FM262" s="207"/>
      <c r="FN262" s="207"/>
      <c r="FO262" s="207"/>
      <c r="FP262" s="207"/>
      <c r="FQ262" s="207"/>
      <c r="FR262" s="207"/>
      <c r="FS262" s="207">
        <v>0</v>
      </c>
      <c r="FT262" s="209">
        <v>25.68</v>
      </c>
      <c r="FU262" s="209">
        <f t="shared" ref="FU262:FU325" si="142">FT262*FS262</f>
        <v>0</v>
      </c>
      <c r="FV262" s="207"/>
      <c r="FW262" s="207"/>
      <c r="FX262" s="207"/>
      <c r="FY262" s="207"/>
      <c r="FZ262" s="207"/>
      <c r="GA262" s="207"/>
      <c r="GB262" s="207"/>
      <c r="GC262" s="207"/>
      <c r="GD262" s="207">
        <v>0</v>
      </c>
      <c r="GE262" s="209">
        <v>56.12</v>
      </c>
      <c r="GF262" s="209">
        <f t="shared" ref="GF262:GF325" si="143">GE262*GD262</f>
        <v>0</v>
      </c>
      <c r="GG262" s="207"/>
      <c r="GH262" s="207"/>
      <c r="GI262" s="207"/>
      <c r="GJ262" s="207"/>
      <c r="GK262" s="207"/>
      <c r="GL262" s="207"/>
      <c r="GM262" s="207"/>
      <c r="GN262" s="207"/>
      <c r="GO262" s="207"/>
      <c r="GP262" s="207"/>
      <c r="GQ262" s="207"/>
      <c r="GR262" s="207"/>
      <c r="GS262" s="207"/>
      <c r="GT262" s="207"/>
      <c r="GU262" s="207"/>
      <c r="GV262" s="207"/>
      <c r="GW262" s="207"/>
      <c r="GX262" s="207" t="s">
        <v>918</v>
      </c>
      <c r="GY262" s="207">
        <v>0</v>
      </c>
      <c r="GZ262" s="207" t="s">
        <v>918</v>
      </c>
      <c r="HA262" s="207">
        <v>0</v>
      </c>
      <c r="HB262" s="207"/>
      <c r="HC262" s="207"/>
      <c r="HD262" s="207">
        <f t="shared" si="117"/>
        <v>0</v>
      </c>
      <c r="HE262" s="207">
        <v>0</v>
      </c>
      <c r="HF262" s="207"/>
      <c r="HG262" s="207"/>
      <c r="HH262" s="207">
        <f t="shared" si="131"/>
        <v>0</v>
      </c>
      <c r="HI262" s="209">
        <v>2.73</v>
      </c>
      <c r="HJ262" s="209">
        <f t="shared" ref="HJ262:HJ325" si="144">HI262*HH262</f>
        <v>0</v>
      </c>
      <c r="HK262" s="207">
        <v>0</v>
      </c>
      <c r="HL262" s="207"/>
      <c r="HM262" s="207">
        <f t="shared" si="132"/>
        <v>0</v>
      </c>
      <c r="HN262" s="209">
        <v>2.73</v>
      </c>
      <c r="HO262" s="209">
        <f t="shared" ref="HO262:HO325" si="145">PRODUCT(HM262:HN262)</f>
        <v>0</v>
      </c>
      <c r="HP262" s="207">
        <v>0</v>
      </c>
      <c r="HQ262" s="207"/>
      <c r="HR262" s="207">
        <f t="shared" si="133"/>
        <v>0</v>
      </c>
      <c r="HS262" s="209">
        <v>2.73</v>
      </c>
      <c r="HT262" s="209">
        <f t="shared" ref="HT262:HT325" si="146">HS262*HR262</f>
        <v>0</v>
      </c>
      <c r="HU262" s="207">
        <v>0</v>
      </c>
      <c r="HV262" s="207"/>
      <c r="HW262" s="207">
        <f t="shared" si="134"/>
        <v>0</v>
      </c>
      <c r="HX262" s="209">
        <v>2.73</v>
      </c>
      <c r="HY262" s="209">
        <f t="shared" ref="HY262:HY325" si="147">HX262*HW262</f>
        <v>0</v>
      </c>
      <c r="HZ262" s="207">
        <v>0</v>
      </c>
      <c r="IA262" s="209">
        <v>3890.25</v>
      </c>
      <c r="IB262" s="209">
        <f t="shared" ref="IB262:IB325" si="148">IA262*HZ262</f>
        <v>0</v>
      </c>
      <c r="IC262" s="169"/>
      <c r="ID262" s="169"/>
      <c r="IE262" s="169"/>
      <c r="IF262" s="169"/>
      <c r="IG262" s="165"/>
      <c r="IH262" s="165"/>
      <c r="II262" s="234">
        <f t="shared" si="124"/>
        <v>0</v>
      </c>
      <c r="IJ262" s="234">
        <f t="shared" si="125"/>
        <v>0</v>
      </c>
      <c r="IK262" s="234">
        <f t="shared" si="126"/>
        <v>0</v>
      </c>
      <c r="IL262" s="210"/>
      <c r="IM262" s="211">
        <f t="shared" ref="IM262:IM325" si="149">SUM(BN262,CM262,DL262,EK262,FJ262,FU262,GF262)</f>
        <v>0</v>
      </c>
      <c r="IN262" s="209">
        <v>7500</v>
      </c>
      <c r="IO262" s="212">
        <f t="shared" ref="IO262:IO325" si="150">ROUNDUP(IM262/IN262,0)</f>
        <v>0</v>
      </c>
      <c r="IP262" s="209">
        <f t="shared" ref="IP262:IP325" si="151">SUM(IB262,HT262,HY262,HO262,HJ262)</f>
        <v>0</v>
      </c>
      <c r="IQ262" s="209">
        <v>10000</v>
      </c>
      <c r="IR262" s="212">
        <f t="shared" ref="IR262:IR325" si="152">ROUNDUP(IP262/IQ262,0)</f>
        <v>0</v>
      </c>
      <c r="IS262" s="213" t="s">
        <v>6044</v>
      </c>
      <c r="IT262" s="291"/>
      <c r="IV262" s="66">
        <v>100078</v>
      </c>
      <c r="IW262" s="66" t="s">
        <v>6045</v>
      </c>
    </row>
    <row r="263" spans="1:257" x14ac:dyDescent="0.4">
      <c r="A263" s="158">
        <f t="shared" si="118"/>
        <v>107</v>
      </c>
      <c r="B263" s="156" t="s">
        <v>35</v>
      </c>
      <c r="C263" s="219">
        <v>455</v>
      </c>
      <c r="D263" s="370">
        <v>69069</v>
      </c>
      <c r="E263" s="378">
        <v>3693</v>
      </c>
      <c r="F263" s="221" t="s">
        <v>6046</v>
      </c>
      <c r="G263" s="251">
        <v>11</v>
      </c>
      <c r="H263" s="156"/>
      <c r="I263" s="156" t="s">
        <v>4168</v>
      </c>
      <c r="J263" s="158" t="s">
        <v>4205</v>
      </c>
      <c r="K263" s="158"/>
      <c r="L263" s="158" t="s">
        <v>4207</v>
      </c>
      <c r="M263" s="158"/>
      <c r="N263" s="205">
        <v>19</v>
      </c>
      <c r="O263" s="158">
        <v>39</v>
      </c>
      <c r="P263" s="203" t="s">
        <v>5240</v>
      </c>
      <c r="Q263" s="158">
        <v>62</v>
      </c>
      <c r="R263" s="158"/>
      <c r="S263" s="158"/>
      <c r="T263" s="158"/>
      <c r="U263" s="158"/>
      <c r="V263" s="367"/>
      <c r="W263" s="366"/>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t="s">
        <v>5225</v>
      </c>
      <c r="AU263" s="205">
        <v>19</v>
      </c>
      <c r="AV263" s="205">
        <v>20</v>
      </c>
      <c r="AW263" s="205">
        <f t="shared" si="135"/>
        <v>39</v>
      </c>
      <c r="AX263" s="205" t="s">
        <v>5240</v>
      </c>
      <c r="AY263" s="214">
        <v>38</v>
      </c>
      <c r="AZ263" s="205">
        <v>24</v>
      </c>
      <c r="BA263" s="205">
        <f t="shared" si="136"/>
        <v>62</v>
      </c>
      <c r="BB263" s="205"/>
      <c r="BC263" s="207">
        <v>1.0000000000000001E-17</v>
      </c>
      <c r="BD263" s="207">
        <v>9.9999999999999997E-29</v>
      </c>
      <c r="BE263" s="207">
        <v>1.0000000000000001E-30</v>
      </c>
      <c r="BF263" s="207"/>
      <c r="BG263" s="207"/>
      <c r="BH263" s="207">
        <v>0</v>
      </c>
      <c r="BI263" s="207"/>
      <c r="BJ263" s="207"/>
      <c r="BK263" s="207" t="s">
        <v>6047</v>
      </c>
      <c r="BL263" s="208">
        <v>0</v>
      </c>
      <c r="BM263" s="209">
        <v>249.45</v>
      </c>
      <c r="BN263" s="209">
        <f t="shared" si="137"/>
        <v>0</v>
      </c>
      <c r="BO263" s="207"/>
      <c r="BP263" s="207"/>
      <c r="BQ263" s="207"/>
      <c r="BR263" s="207"/>
      <c r="BS263" s="207"/>
      <c r="BT263" s="207"/>
      <c r="BU263" s="207"/>
      <c r="BV263" s="207"/>
      <c r="BW263" s="207"/>
      <c r="BX263" s="207"/>
      <c r="BY263" s="207"/>
      <c r="BZ263" s="207"/>
      <c r="CA263" s="207"/>
      <c r="CB263" s="207" t="s">
        <v>4980</v>
      </c>
      <c r="CC263" s="207"/>
      <c r="CD263" s="207"/>
      <c r="CE263" s="207"/>
      <c r="CF263" s="207"/>
      <c r="CG263" s="207"/>
      <c r="CH263" s="207"/>
      <c r="CI263" s="207"/>
      <c r="CJ263" s="207"/>
      <c r="CK263" s="207">
        <v>0</v>
      </c>
      <c r="CL263" s="209">
        <v>477.3</v>
      </c>
      <c r="CM263" s="209">
        <f t="shared" si="138"/>
        <v>0</v>
      </c>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v>0</v>
      </c>
      <c r="DK263" s="209">
        <v>120.88</v>
      </c>
      <c r="DL263" s="209">
        <f t="shared" si="139"/>
        <v>0</v>
      </c>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v>0</v>
      </c>
      <c r="EJ263" s="209">
        <v>191.55</v>
      </c>
      <c r="EK263" s="209">
        <f t="shared" si="140"/>
        <v>0</v>
      </c>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v>0</v>
      </c>
      <c r="FI263" s="209">
        <v>32.1</v>
      </c>
      <c r="FJ263" s="209">
        <f t="shared" si="141"/>
        <v>0</v>
      </c>
      <c r="FK263" s="207"/>
      <c r="FL263" s="207"/>
      <c r="FM263" s="207"/>
      <c r="FN263" s="207"/>
      <c r="FO263" s="207"/>
      <c r="FP263" s="207"/>
      <c r="FQ263" s="207"/>
      <c r="FR263" s="207"/>
      <c r="FS263" s="207">
        <v>0</v>
      </c>
      <c r="FT263" s="209">
        <v>25.68</v>
      </c>
      <c r="FU263" s="209">
        <f t="shared" si="142"/>
        <v>0</v>
      </c>
      <c r="FV263" s="207"/>
      <c r="FW263" s="207"/>
      <c r="FX263" s="207"/>
      <c r="FY263" s="207"/>
      <c r="FZ263" s="207"/>
      <c r="GA263" s="207"/>
      <c r="GB263" s="207"/>
      <c r="GC263" s="207"/>
      <c r="GD263" s="207">
        <v>0</v>
      </c>
      <c r="GE263" s="209">
        <v>56.12</v>
      </c>
      <c r="GF263" s="209">
        <f t="shared" si="143"/>
        <v>0</v>
      </c>
      <c r="GG263" s="207"/>
      <c r="GH263" s="207"/>
      <c r="GI263" s="207"/>
      <c r="GJ263" s="207"/>
      <c r="GK263" s="207"/>
      <c r="GL263" s="207"/>
      <c r="GM263" s="207"/>
      <c r="GN263" s="207"/>
      <c r="GO263" s="207"/>
      <c r="GP263" s="207"/>
      <c r="GQ263" s="207"/>
      <c r="GR263" s="207"/>
      <c r="GS263" s="207"/>
      <c r="GT263" s="207"/>
      <c r="GU263" s="207"/>
      <c r="GV263" s="207"/>
      <c r="GW263" s="207"/>
      <c r="GX263" s="207" t="s">
        <v>918</v>
      </c>
      <c r="GY263" s="207">
        <v>0</v>
      </c>
      <c r="GZ263" s="207" t="s">
        <v>918</v>
      </c>
      <c r="HA263" s="207">
        <v>0</v>
      </c>
      <c r="HB263" s="207"/>
      <c r="HC263" s="207">
        <v>0</v>
      </c>
      <c r="HD263" s="207">
        <f t="shared" si="117"/>
        <v>0</v>
      </c>
      <c r="HE263" s="207">
        <v>0</v>
      </c>
      <c r="HF263" s="207"/>
      <c r="HG263" s="207"/>
      <c r="HH263" s="207">
        <f t="shared" si="131"/>
        <v>0</v>
      </c>
      <c r="HI263" s="209">
        <v>2.73</v>
      </c>
      <c r="HJ263" s="209">
        <f t="shared" si="144"/>
        <v>0</v>
      </c>
      <c r="HK263" s="207">
        <v>0</v>
      </c>
      <c r="HL263" s="207"/>
      <c r="HM263" s="207">
        <f t="shared" si="132"/>
        <v>0</v>
      </c>
      <c r="HN263" s="209">
        <v>2.73</v>
      </c>
      <c r="HO263" s="209">
        <f t="shared" si="145"/>
        <v>0</v>
      </c>
      <c r="HP263" s="207">
        <v>0</v>
      </c>
      <c r="HQ263" s="207"/>
      <c r="HR263" s="207">
        <f t="shared" si="133"/>
        <v>0</v>
      </c>
      <c r="HS263" s="209">
        <v>2.73</v>
      </c>
      <c r="HT263" s="209">
        <f t="shared" si="146"/>
        <v>0</v>
      </c>
      <c r="HU263" s="207">
        <v>0</v>
      </c>
      <c r="HV263" s="207"/>
      <c r="HW263" s="207">
        <f t="shared" si="134"/>
        <v>0</v>
      </c>
      <c r="HX263" s="209">
        <v>2.73</v>
      </c>
      <c r="HY263" s="209">
        <f t="shared" si="147"/>
        <v>0</v>
      </c>
      <c r="HZ263" s="207">
        <v>0</v>
      </c>
      <c r="IA263" s="209">
        <v>3890.25</v>
      </c>
      <c r="IB263" s="209">
        <f t="shared" si="148"/>
        <v>0</v>
      </c>
      <c r="IC263" s="169"/>
      <c r="ID263" s="169"/>
      <c r="IE263" s="169"/>
      <c r="IF263" s="169"/>
      <c r="IG263" s="165"/>
      <c r="IH263" s="165"/>
      <c r="II263" s="234">
        <f t="shared" si="124"/>
        <v>0</v>
      </c>
      <c r="IJ263" s="234">
        <f t="shared" si="125"/>
        <v>0</v>
      </c>
      <c r="IK263" s="234">
        <f t="shared" si="126"/>
        <v>0</v>
      </c>
      <c r="IL263" s="210"/>
      <c r="IM263" s="211">
        <f t="shared" si="149"/>
        <v>0</v>
      </c>
      <c r="IN263" s="209">
        <v>7500</v>
      </c>
      <c r="IO263" s="212">
        <f t="shared" si="150"/>
        <v>0</v>
      </c>
      <c r="IP263" s="209">
        <f t="shared" si="151"/>
        <v>0</v>
      </c>
      <c r="IQ263" s="209">
        <v>10000</v>
      </c>
      <c r="IR263" s="212">
        <f t="shared" si="152"/>
        <v>0</v>
      </c>
      <c r="IS263" s="213" t="s">
        <v>6048</v>
      </c>
      <c r="IT263" s="291"/>
      <c r="IV263" s="66" t="s">
        <v>6049</v>
      </c>
      <c r="IW263" s="66" t="s">
        <v>6050</v>
      </c>
    </row>
    <row r="264" spans="1:257" x14ac:dyDescent="0.4">
      <c r="A264" s="158">
        <f t="shared" si="118"/>
        <v>108</v>
      </c>
      <c r="B264" s="156" t="s">
        <v>35</v>
      </c>
      <c r="C264" s="156">
        <v>119</v>
      </c>
      <c r="D264" s="156">
        <v>97586</v>
      </c>
      <c r="E264" s="251">
        <v>29174</v>
      </c>
      <c r="F264" s="225" t="s">
        <v>6051</v>
      </c>
      <c r="G264" s="251">
        <v>3</v>
      </c>
      <c r="H264" s="156"/>
      <c r="I264" s="156" t="s">
        <v>1121</v>
      </c>
      <c r="J264" s="158" t="s">
        <v>1122</v>
      </c>
      <c r="K264" s="158"/>
      <c r="L264" s="158" t="s">
        <v>1124</v>
      </c>
      <c r="M264" s="158"/>
      <c r="N264" s="205">
        <v>27</v>
      </c>
      <c r="O264" s="158">
        <v>47</v>
      </c>
      <c r="P264" s="203" t="s">
        <v>5956</v>
      </c>
      <c r="Q264" s="158">
        <v>48</v>
      </c>
      <c r="R264" s="158"/>
      <c r="S264" s="158"/>
      <c r="T264" s="158"/>
      <c r="U264" s="158"/>
      <c r="V264" s="367"/>
      <c r="W264" s="366"/>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t="s">
        <v>5369</v>
      </c>
      <c r="AU264" s="205">
        <v>27</v>
      </c>
      <c r="AV264" s="205">
        <v>20</v>
      </c>
      <c r="AW264" s="205">
        <f t="shared" si="135"/>
        <v>47</v>
      </c>
      <c r="AX264" s="205" t="s">
        <v>5956</v>
      </c>
      <c r="AY264" s="226">
        <v>24</v>
      </c>
      <c r="AZ264" s="205">
        <v>24</v>
      </c>
      <c r="BA264" s="205">
        <f t="shared" si="136"/>
        <v>48</v>
      </c>
      <c r="BB264" s="205"/>
      <c r="BC264" s="207">
        <v>1.0000000000000001E-17</v>
      </c>
      <c r="BD264" s="207">
        <v>9.9999999999999997E-29</v>
      </c>
      <c r="BE264" s="207">
        <v>1.0000000000000001E-30</v>
      </c>
      <c r="BF264" s="207">
        <v>2</v>
      </c>
      <c r="BG264" s="207">
        <v>0</v>
      </c>
      <c r="BH264" s="207"/>
      <c r="BI264" s="207"/>
      <c r="BJ264" s="207"/>
      <c r="BK264" s="207"/>
      <c r="BL264" s="208">
        <v>0</v>
      </c>
      <c r="BM264" s="209">
        <v>249.45</v>
      </c>
      <c r="BN264" s="209">
        <f t="shared" si="137"/>
        <v>0</v>
      </c>
      <c r="BO264" s="207"/>
      <c r="BP264" s="207"/>
      <c r="BQ264" s="207"/>
      <c r="BR264" s="207"/>
      <c r="BS264" s="207"/>
      <c r="BT264" s="207"/>
      <c r="BU264" s="207"/>
      <c r="BV264" s="207"/>
      <c r="BW264" s="207"/>
      <c r="BX264" s="207"/>
      <c r="BY264" s="207"/>
      <c r="BZ264" s="207"/>
      <c r="CA264" s="207"/>
      <c r="CB264" s="207"/>
      <c r="CC264" s="207"/>
      <c r="CD264" s="207"/>
      <c r="CE264" s="207"/>
      <c r="CF264" s="207">
        <v>0</v>
      </c>
      <c r="CG264" s="207">
        <v>1</v>
      </c>
      <c r="CH264" s="207"/>
      <c r="CI264" s="207"/>
      <c r="CJ264" s="207" t="s">
        <v>5769</v>
      </c>
      <c r="CK264" s="207">
        <f>AW264</f>
        <v>47</v>
      </c>
      <c r="CL264" s="209">
        <v>477.3</v>
      </c>
      <c r="CM264" s="209">
        <f t="shared" si="138"/>
        <v>22433.100000000002</v>
      </c>
      <c r="CN264" s="207"/>
      <c r="CO264" s="207"/>
      <c r="CP264" s="207"/>
      <c r="CQ264" s="207"/>
      <c r="CR264" s="207"/>
      <c r="CS264" s="207"/>
      <c r="CT264" s="207"/>
      <c r="CU264" s="207"/>
      <c r="CV264" s="207"/>
      <c r="CW264" s="207"/>
      <c r="CX264" s="207"/>
      <c r="CY264" s="207"/>
      <c r="CZ264" s="207"/>
      <c r="DA264" s="207">
        <f>+CK264</f>
        <v>47</v>
      </c>
      <c r="DB264" s="207"/>
      <c r="DC264" s="207"/>
      <c r="DD264" s="207"/>
      <c r="DE264" s="207">
        <v>0</v>
      </c>
      <c r="DF264" s="207"/>
      <c r="DG264" s="207"/>
      <c r="DH264" s="207"/>
      <c r="DI264" s="207"/>
      <c r="DJ264" s="207">
        <v>0</v>
      </c>
      <c r="DK264" s="209">
        <v>120.88</v>
      </c>
      <c r="DL264" s="209">
        <f t="shared" si="139"/>
        <v>0</v>
      </c>
      <c r="DM264" s="207"/>
      <c r="DN264" s="207"/>
      <c r="DO264" s="207"/>
      <c r="DP264" s="207"/>
      <c r="DQ264" s="207"/>
      <c r="DR264" s="207"/>
      <c r="DS264" s="207"/>
      <c r="DT264" s="207"/>
      <c r="DU264" s="207"/>
      <c r="DV264" s="207"/>
      <c r="DW264" s="207"/>
      <c r="DX264" s="207"/>
      <c r="DY264" s="207"/>
      <c r="DZ264" s="207"/>
      <c r="EA264" s="207"/>
      <c r="EB264" s="207"/>
      <c r="EC264" s="207"/>
      <c r="ED264" s="207">
        <v>0</v>
      </c>
      <c r="EE264" s="207"/>
      <c r="EF264" s="207"/>
      <c r="EG264" s="207"/>
      <c r="EH264" s="207"/>
      <c r="EI264" s="207">
        <v>0</v>
      </c>
      <c r="EJ264" s="209">
        <v>191.55</v>
      </c>
      <c r="EK264" s="209">
        <f t="shared" si="140"/>
        <v>0</v>
      </c>
      <c r="EL264" s="207"/>
      <c r="EM264" s="207"/>
      <c r="EN264" s="207"/>
      <c r="EO264" s="207"/>
      <c r="EP264" s="207"/>
      <c r="EQ264" s="207"/>
      <c r="ER264" s="207"/>
      <c r="ES264" s="207"/>
      <c r="ET264" s="207"/>
      <c r="EU264" s="207"/>
      <c r="EV264" s="207"/>
      <c r="EW264" s="207"/>
      <c r="EX264" s="207"/>
      <c r="EY264" s="207"/>
      <c r="EZ264" s="207"/>
      <c r="FA264" s="207"/>
      <c r="FB264" s="207"/>
      <c r="FC264" s="207">
        <v>0</v>
      </c>
      <c r="FD264" s="207"/>
      <c r="FE264" s="207"/>
      <c r="FF264" s="207"/>
      <c r="FG264" s="207"/>
      <c r="FH264" s="207">
        <v>0</v>
      </c>
      <c r="FI264" s="209">
        <v>32.1</v>
      </c>
      <c r="FJ264" s="209">
        <f t="shared" si="141"/>
        <v>0</v>
      </c>
      <c r="FK264" s="207"/>
      <c r="FL264" s="207"/>
      <c r="FM264" s="207"/>
      <c r="FN264" s="207">
        <v>0</v>
      </c>
      <c r="FO264" s="207"/>
      <c r="FP264" s="207"/>
      <c r="FQ264" s="207"/>
      <c r="FR264" s="207"/>
      <c r="FS264" s="207">
        <v>0</v>
      </c>
      <c r="FT264" s="209">
        <v>25.68</v>
      </c>
      <c r="FU264" s="209">
        <f t="shared" si="142"/>
        <v>0</v>
      </c>
      <c r="FV264" s="207"/>
      <c r="FW264" s="207"/>
      <c r="FX264" s="207"/>
      <c r="FY264" s="207">
        <v>0</v>
      </c>
      <c r="FZ264" s="207"/>
      <c r="GA264" s="207"/>
      <c r="GB264" s="207"/>
      <c r="GC264" s="207"/>
      <c r="GD264" s="207">
        <v>0</v>
      </c>
      <c r="GE264" s="209">
        <v>56.12</v>
      </c>
      <c r="GF264" s="209">
        <f t="shared" si="143"/>
        <v>0</v>
      </c>
      <c r="GG264" s="207"/>
      <c r="GH264" s="207"/>
      <c r="GI264" s="207"/>
      <c r="GJ264" s="207"/>
      <c r="GK264" s="207"/>
      <c r="GL264" s="207"/>
      <c r="GM264" s="207"/>
      <c r="GN264" s="207"/>
      <c r="GO264" s="207"/>
      <c r="GP264" s="207"/>
      <c r="GQ264" s="207"/>
      <c r="GR264" s="207"/>
      <c r="GS264" s="207"/>
      <c r="GT264" s="207"/>
      <c r="GU264" s="207"/>
      <c r="GV264" s="207"/>
      <c r="GW264" s="207"/>
      <c r="GX264" s="207" t="s">
        <v>918</v>
      </c>
      <c r="GY264" s="207">
        <v>0</v>
      </c>
      <c r="GZ264" s="207" t="s">
        <v>918</v>
      </c>
      <c r="HA264" s="207">
        <v>0</v>
      </c>
      <c r="HB264" s="207">
        <v>0</v>
      </c>
      <c r="HC264" s="207">
        <v>1</v>
      </c>
      <c r="HD264" s="207">
        <f t="shared" si="117"/>
        <v>3000</v>
      </c>
      <c r="HE264" s="207">
        <v>2</v>
      </c>
      <c r="HF264" s="207"/>
      <c r="HG264" s="207" t="s">
        <v>5429</v>
      </c>
      <c r="HH264" s="207">
        <f>(HZ264+1)*200*HE264</f>
        <v>1200</v>
      </c>
      <c r="HI264" s="209">
        <v>2.73</v>
      </c>
      <c r="HJ264" s="209">
        <f t="shared" si="144"/>
        <v>3276</v>
      </c>
      <c r="HK264" s="207">
        <v>1</v>
      </c>
      <c r="HL264" s="207"/>
      <c r="HM264" s="207">
        <f>(HZ264+1)*200*HK264</f>
        <v>600</v>
      </c>
      <c r="HN264" s="209">
        <v>2.73</v>
      </c>
      <c r="HO264" s="209">
        <f t="shared" si="145"/>
        <v>1638</v>
      </c>
      <c r="HP264" s="207">
        <v>2</v>
      </c>
      <c r="HQ264" s="207"/>
      <c r="HR264" s="207">
        <f>(HZ264+1)*200*HP264</f>
        <v>1200</v>
      </c>
      <c r="HS264" s="209">
        <v>2.73</v>
      </c>
      <c r="HT264" s="209">
        <f t="shared" si="146"/>
        <v>3276</v>
      </c>
      <c r="HU264" s="207">
        <v>0</v>
      </c>
      <c r="HV264" s="207"/>
      <c r="HW264" s="207">
        <f>(HZ264+1)*200*HU264</f>
        <v>0</v>
      </c>
      <c r="HX264" s="209">
        <v>2.73</v>
      </c>
      <c r="HY264" s="209">
        <f t="shared" si="147"/>
        <v>0</v>
      </c>
      <c r="HZ264" s="207">
        <v>2</v>
      </c>
      <c r="IA264" s="209">
        <v>3890.25</v>
      </c>
      <c r="IB264" s="209">
        <f t="shared" si="148"/>
        <v>7780.5</v>
      </c>
      <c r="IC264" s="169">
        <v>16.5</v>
      </c>
      <c r="ID264" s="169"/>
      <c r="IE264" s="169"/>
      <c r="IF264" s="169"/>
      <c r="IG264" s="165"/>
      <c r="IH264" s="165">
        <v>8</v>
      </c>
      <c r="II264" s="235">
        <f t="shared" si="124"/>
        <v>1</v>
      </c>
      <c r="IJ264" s="235">
        <f t="shared" si="125"/>
        <v>2</v>
      </c>
      <c r="IK264" s="235">
        <f t="shared" si="126"/>
        <v>3</v>
      </c>
      <c r="IL264" s="210"/>
      <c r="IM264" s="211">
        <f t="shared" si="149"/>
        <v>22433.100000000002</v>
      </c>
      <c r="IN264" s="209">
        <v>7500</v>
      </c>
      <c r="IO264" s="212">
        <f t="shared" si="150"/>
        <v>3</v>
      </c>
      <c r="IP264" s="209">
        <f t="shared" si="151"/>
        <v>15970.5</v>
      </c>
      <c r="IQ264" s="209">
        <v>10000</v>
      </c>
      <c r="IR264" s="212">
        <f t="shared" si="152"/>
        <v>2</v>
      </c>
      <c r="IS264" s="213" t="s">
        <v>5641</v>
      </c>
      <c r="IT264" s="291"/>
      <c r="IV264" s="66" t="s">
        <v>6052</v>
      </c>
      <c r="IW264" s="66" t="s">
        <v>6053</v>
      </c>
    </row>
    <row r="265" spans="1:257" x14ac:dyDescent="0.4">
      <c r="A265" s="158">
        <f t="shared" si="118"/>
        <v>109</v>
      </c>
      <c r="B265" s="156" t="s">
        <v>35</v>
      </c>
      <c r="C265" s="156">
        <v>457</v>
      </c>
      <c r="D265" s="251">
        <v>70805</v>
      </c>
      <c r="E265" s="378">
        <v>3717</v>
      </c>
      <c r="F265" s="221" t="s">
        <v>6054</v>
      </c>
      <c r="G265" s="251">
        <v>11</v>
      </c>
      <c r="H265" s="156"/>
      <c r="I265" s="156" t="s">
        <v>4168</v>
      </c>
      <c r="J265" s="158" t="s">
        <v>4222</v>
      </c>
      <c r="K265" s="158"/>
      <c r="L265" s="158" t="s">
        <v>4224</v>
      </c>
      <c r="M265" s="158">
        <v>20143580299</v>
      </c>
      <c r="N265" s="205">
        <v>44</v>
      </c>
      <c r="O265" s="158">
        <v>64</v>
      </c>
      <c r="P265" s="203" t="s">
        <v>5296</v>
      </c>
      <c r="Q265" s="158">
        <v>54</v>
      </c>
      <c r="R265" s="158"/>
      <c r="S265" s="158"/>
      <c r="T265" s="158"/>
      <c r="U265" s="158"/>
      <c r="V265" s="367"/>
      <c r="W265" s="366"/>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t="s">
        <v>5369</v>
      </c>
      <c r="AU265" s="205">
        <v>44</v>
      </c>
      <c r="AV265" s="205">
        <v>20</v>
      </c>
      <c r="AW265" s="205">
        <f t="shared" si="135"/>
        <v>64</v>
      </c>
      <c r="AX265" s="205" t="s">
        <v>5296</v>
      </c>
      <c r="AY265" s="214">
        <v>30</v>
      </c>
      <c r="AZ265" s="205">
        <v>24</v>
      </c>
      <c r="BA265" s="205">
        <f t="shared" si="136"/>
        <v>54</v>
      </c>
      <c r="BB265" s="205"/>
      <c r="BC265" s="207">
        <v>1.0000000000000001E-17</v>
      </c>
      <c r="BD265" s="207">
        <v>9.9999999999999997E-29</v>
      </c>
      <c r="BE265" s="207">
        <v>1.0000000000000001E-30</v>
      </c>
      <c r="BF265" s="207"/>
      <c r="BG265" s="207"/>
      <c r="BH265" s="207"/>
      <c r="BI265" s="207"/>
      <c r="BJ265" s="207"/>
      <c r="BK265" s="207"/>
      <c r="BL265" s="208">
        <v>0</v>
      </c>
      <c r="BM265" s="209">
        <v>249.45</v>
      </c>
      <c r="BN265" s="209">
        <f t="shared" si="137"/>
        <v>0</v>
      </c>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v>0</v>
      </c>
      <c r="CL265" s="209">
        <v>477.3</v>
      </c>
      <c r="CM265" s="209">
        <f t="shared" si="138"/>
        <v>0</v>
      </c>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v>0</v>
      </c>
      <c r="DK265" s="209">
        <v>120.88</v>
      </c>
      <c r="DL265" s="209">
        <f t="shared" si="139"/>
        <v>0</v>
      </c>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v>0</v>
      </c>
      <c r="EJ265" s="209">
        <v>191.55</v>
      </c>
      <c r="EK265" s="209">
        <f t="shared" si="140"/>
        <v>0</v>
      </c>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v>0</v>
      </c>
      <c r="FI265" s="209">
        <v>32.1</v>
      </c>
      <c r="FJ265" s="209">
        <f t="shared" si="141"/>
        <v>0</v>
      </c>
      <c r="FK265" s="207"/>
      <c r="FL265" s="207"/>
      <c r="FM265" s="207"/>
      <c r="FN265" s="207"/>
      <c r="FO265" s="207"/>
      <c r="FP265" s="207"/>
      <c r="FQ265" s="207"/>
      <c r="FR265" s="207"/>
      <c r="FS265" s="207">
        <v>0</v>
      </c>
      <c r="FT265" s="209">
        <v>25.68</v>
      </c>
      <c r="FU265" s="209">
        <f t="shared" si="142"/>
        <v>0</v>
      </c>
      <c r="FV265" s="207"/>
      <c r="FW265" s="207"/>
      <c r="FX265" s="207"/>
      <c r="FY265" s="207"/>
      <c r="FZ265" s="207"/>
      <c r="GA265" s="207"/>
      <c r="GB265" s="207"/>
      <c r="GC265" s="207"/>
      <c r="GD265" s="207">
        <v>0</v>
      </c>
      <c r="GE265" s="209">
        <v>56.12</v>
      </c>
      <c r="GF265" s="209">
        <f t="shared" si="143"/>
        <v>0</v>
      </c>
      <c r="GG265" s="207"/>
      <c r="GH265" s="207"/>
      <c r="GI265" s="207"/>
      <c r="GJ265" s="207"/>
      <c r="GK265" s="207"/>
      <c r="GL265" s="207"/>
      <c r="GM265" s="207"/>
      <c r="GN265" s="207"/>
      <c r="GO265" s="207"/>
      <c r="GP265" s="207"/>
      <c r="GQ265" s="207"/>
      <c r="GR265" s="207"/>
      <c r="GS265" s="207"/>
      <c r="GT265" s="207"/>
      <c r="GU265" s="207"/>
      <c r="GV265" s="207"/>
      <c r="GW265" s="207"/>
      <c r="GX265" s="207" t="s">
        <v>918</v>
      </c>
      <c r="GY265" s="207">
        <v>0</v>
      </c>
      <c r="GZ265" s="207" t="s">
        <v>918</v>
      </c>
      <c r="HA265" s="207">
        <v>0</v>
      </c>
      <c r="HB265" s="207"/>
      <c r="HC265" s="207"/>
      <c r="HD265" s="207">
        <f t="shared" si="117"/>
        <v>0</v>
      </c>
      <c r="HE265" s="207">
        <v>0</v>
      </c>
      <c r="HF265" s="207"/>
      <c r="HG265" s="207"/>
      <c r="HH265" s="207">
        <f>HE265*((HZ265+1)*200)</f>
        <v>0</v>
      </c>
      <c r="HI265" s="209">
        <v>2.73</v>
      </c>
      <c r="HJ265" s="209">
        <f t="shared" si="144"/>
        <v>0</v>
      </c>
      <c r="HK265" s="207">
        <v>0</v>
      </c>
      <c r="HL265" s="207"/>
      <c r="HM265" s="207">
        <f>HK265*((HZ265+1)*200)</f>
        <v>0</v>
      </c>
      <c r="HN265" s="209">
        <v>2.73</v>
      </c>
      <c r="HO265" s="209">
        <f t="shared" si="145"/>
        <v>0</v>
      </c>
      <c r="HP265" s="207">
        <v>0</v>
      </c>
      <c r="HQ265" s="207"/>
      <c r="HR265" s="207">
        <f>HP265*((HZ265+1)*200)</f>
        <v>0</v>
      </c>
      <c r="HS265" s="209">
        <v>2.73</v>
      </c>
      <c r="HT265" s="209">
        <f t="shared" si="146"/>
        <v>0</v>
      </c>
      <c r="HU265" s="207">
        <v>0</v>
      </c>
      <c r="HV265" s="207"/>
      <c r="HW265" s="207">
        <f>HU265*((HZ265+1)*200)</f>
        <v>0</v>
      </c>
      <c r="HX265" s="209">
        <v>2.73</v>
      </c>
      <c r="HY265" s="209">
        <f t="shared" si="147"/>
        <v>0</v>
      </c>
      <c r="HZ265" s="207">
        <v>0</v>
      </c>
      <c r="IA265" s="209">
        <v>3890.25</v>
      </c>
      <c r="IB265" s="209">
        <f t="shared" si="148"/>
        <v>0</v>
      </c>
      <c r="IC265" s="169"/>
      <c r="ID265" s="169"/>
      <c r="IE265" s="169"/>
      <c r="IF265" s="169"/>
      <c r="IG265" s="165"/>
      <c r="IH265" s="165"/>
      <c r="II265" s="234">
        <f t="shared" si="124"/>
        <v>0</v>
      </c>
      <c r="IJ265" s="234">
        <f t="shared" si="125"/>
        <v>0</v>
      </c>
      <c r="IK265" s="234">
        <f t="shared" si="126"/>
        <v>0</v>
      </c>
      <c r="IL265" s="210"/>
      <c r="IM265" s="211">
        <f t="shared" si="149"/>
        <v>0</v>
      </c>
      <c r="IN265" s="209">
        <v>7500</v>
      </c>
      <c r="IO265" s="212">
        <f t="shared" si="150"/>
        <v>0</v>
      </c>
      <c r="IP265" s="209">
        <f t="shared" si="151"/>
        <v>0</v>
      </c>
      <c r="IQ265" s="209">
        <v>10000</v>
      </c>
      <c r="IR265" s="212">
        <f t="shared" si="152"/>
        <v>0</v>
      </c>
      <c r="IS265" s="213" t="s">
        <v>6027</v>
      </c>
      <c r="IT265" s="291"/>
      <c r="IV265" s="66" t="s">
        <v>6055</v>
      </c>
      <c r="IW265" s="66" t="s">
        <v>6056</v>
      </c>
    </row>
    <row r="266" spans="1:257" x14ac:dyDescent="0.4">
      <c r="A266" s="158">
        <f t="shared" si="118"/>
        <v>110</v>
      </c>
      <c r="B266" s="156" t="s">
        <v>35</v>
      </c>
      <c r="C266" s="156">
        <v>460</v>
      </c>
      <c r="D266" s="156">
        <v>99793</v>
      </c>
      <c r="E266" s="378">
        <v>3747</v>
      </c>
      <c r="F266" s="221" t="s">
        <v>6057</v>
      </c>
      <c r="G266" s="251">
        <v>11</v>
      </c>
      <c r="H266" s="156"/>
      <c r="I266" s="156" t="s">
        <v>4168</v>
      </c>
      <c r="J266" s="158" t="s">
        <v>4234</v>
      </c>
      <c r="K266" s="158"/>
      <c r="L266" s="158" t="s">
        <v>4236</v>
      </c>
      <c r="M266" s="158"/>
      <c r="N266" s="205">
        <v>52</v>
      </c>
      <c r="O266" s="158">
        <v>72</v>
      </c>
      <c r="P266" s="203" t="s">
        <v>5399</v>
      </c>
      <c r="Q266" s="158">
        <v>54</v>
      </c>
      <c r="R266" s="158"/>
      <c r="S266" s="158"/>
      <c r="T266" s="158"/>
      <c r="U266" s="158"/>
      <c r="V266" s="367"/>
      <c r="W266" s="366"/>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t="s">
        <v>5298</v>
      </c>
      <c r="AU266" s="205">
        <v>52</v>
      </c>
      <c r="AV266" s="205">
        <v>20</v>
      </c>
      <c r="AW266" s="205">
        <f t="shared" si="135"/>
        <v>72</v>
      </c>
      <c r="AX266" s="205" t="s">
        <v>5399</v>
      </c>
      <c r="AY266" s="214">
        <v>30</v>
      </c>
      <c r="AZ266" s="205">
        <v>24</v>
      </c>
      <c r="BA266" s="205">
        <f t="shared" si="136"/>
        <v>54</v>
      </c>
      <c r="BB266" s="205"/>
      <c r="BC266" s="207">
        <v>1.0000000000000001E-17</v>
      </c>
      <c r="BD266" s="207">
        <v>9.9999999999999997E-29</v>
      </c>
      <c r="BE266" s="207">
        <v>1.0000000000000001E-30</v>
      </c>
      <c r="BF266" s="207">
        <v>0</v>
      </c>
      <c r="BG266" s="207"/>
      <c r="BH266" s="207"/>
      <c r="BI266" s="207"/>
      <c r="BJ266" s="207"/>
      <c r="BK266" s="207"/>
      <c r="BL266" s="208">
        <v>0</v>
      </c>
      <c r="BM266" s="209">
        <v>249.45</v>
      </c>
      <c r="BN266" s="209">
        <f t="shared" si="137"/>
        <v>0</v>
      </c>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v>0</v>
      </c>
      <c r="CL266" s="209">
        <v>477.3</v>
      </c>
      <c r="CM266" s="209">
        <f t="shared" si="138"/>
        <v>0</v>
      </c>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v>0</v>
      </c>
      <c r="DK266" s="209">
        <v>120.88</v>
      </c>
      <c r="DL266" s="209">
        <f t="shared" si="139"/>
        <v>0</v>
      </c>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v>0</v>
      </c>
      <c r="EJ266" s="209">
        <v>191.55</v>
      </c>
      <c r="EK266" s="209">
        <f t="shared" si="140"/>
        <v>0</v>
      </c>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v>0</v>
      </c>
      <c r="FI266" s="209">
        <v>32.1</v>
      </c>
      <c r="FJ266" s="209">
        <f t="shared" si="141"/>
        <v>0</v>
      </c>
      <c r="FK266" s="207"/>
      <c r="FL266" s="207"/>
      <c r="FM266" s="207"/>
      <c r="FN266" s="207"/>
      <c r="FO266" s="207"/>
      <c r="FP266" s="207"/>
      <c r="FQ266" s="207"/>
      <c r="FR266" s="207"/>
      <c r="FS266" s="207">
        <v>0</v>
      </c>
      <c r="FT266" s="209">
        <v>25.68</v>
      </c>
      <c r="FU266" s="209">
        <f t="shared" si="142"/>
        <v>0</v>
      </c>
      <c r="FV266" s="207"/>
      <c r="FW266" s="207"/>
      <c r="FX266" s="207"/>
      <c r="FY266" s="207"/>
      <c r="FZ266" s="207"/>
      <c r="GA266" s="207"/>
      <c r="GB266" s="207"/>
      <c r="GC266" s="207"/>
      <c r="GD266" s="207">
        <v>0</v>
      </c>
      <c r="GE266" s="209">
        <v>56.12</v>
      </c>
      <c r="GF266" s="209">
        <f t="shared" si="143"/>
        <v>0</v>
      </c>
      <c r="GG266" s="207"/>
      <c r="GH266" s="207"/>
      <c r="GI266" s="207"/>
      <c r="GJ266" s="207"/>
      <c r="GK266" s="207"/>
      <c r="GL266" s="207"/>
      <c r="GM266" s="207"/>
      <c r="GN266" s="207"/>
      <c r="GO266" s="207"/>
      <c r="GP266" s="207"/>
      <c r="GQ266" s="207"/>
      <c r="GR266" s="207"/>
      <c r="GS266" s="207"/>
      <c r="GT266" s="207"/>
      <c r="GU266" s="207"/>
      <c r="GV266" s="207"/>
      <c r="GW266" s="207"/>
      <c r="GX266" s="207" t="s">
        <v>918</v>
      </c>
      <c r="GY266" s="207">
        <v>0</v>
      </c>
      <c r="GZ266" s="207" t="s">
        <v>918</v>
      </c>
      <c r="HA266" s="207">
        <v>0</v>
      </c>
      <c r="HB266" s="207"/>
      <c r="HC266" s="207">
        <v>0</v>
      </c>
      <c r="HD266" s="207">
        <f t="shared" si="117"/>
        <v>0</v>
      </c>
      <c r="HE266" s="207">
        <v>0</v>
      </c>
      <c r="HF266" s="207"/>
      <c r="HG266" s="207"/>
      <c r="HH266" s="207">
        <f>HE266*((HZ266+1)*200)</f>
        <v>0</v>
      </c>
      <c r="HI266" s="209">
        <v>2.73</v>
      </c>
      <c r="HJ266" s="209">
        <f t="shared" si="144"/>
        <v>0</v>
      </c>
      <c r="HK266" s="207">
        <v>0</v>
      </c>
      <c r="HL266" s="207"/>
      <c r="HM266" s="207">
        <f>HK266*((HZ266+1)*200)</f>
        <v>0</v>
      </c>
      <c r="HN266" s="209">
        <v>2.73</v>
      </c>
      <c r="HO266" s="209">
        <f t="shared" si="145"/>
        <v>0</v>
      </c>
      <c r="HP266" s="207">
        <v>0</v>
      </c>
      <c r="HQ266" s="207"/>
      <c r="HR266" s="207">
        <f>HP266*((HZ266+1)*200)</f>
        <v>0</v>
      </c>
      <c r="HS266" s="209">
        <v>2.73</v>
      </c>
      <c r="HT266" s="209">
        <f t="shared" si="146"/>
        <v>0</v>
      </c>
      <c r="HU266" s="207">
        <v>0</v>
      </c>
      <c r="HV266" s="207"/>
      <c r="HW266" s="207">
        <f>HU266*((HZ266+1)*200)</f>
        <v>0</v>
      </c>
      <c r="HX266" s="209">
        <v>2.73</v>
      </c>
      <c r="HY266" s="209">
        <f t="shared" si="147"/>
        <v>0</v>
      </c>
      <c r="HZ266" s="207">
        <v>0</v>
      </c>
      <c r="IA266" s="209">
        <v>3890.25</v>
      </c>
      <c r="IB266" s="209">
        <f t="shared" si="148"/>
        <v>0</v>
      </c>
      <c r="IC266" s="169"/>
      <c r="ID266" s="169"/>
      <c r="IE266" s="169"/>
      <c r="IF266" s="169"/>
      <c r="IG266" s="165"/>
      <c r="IH266" s="165"/>
      <c r="II266" s="234">
        <f t="shared" si="124"/>
        <v>0</v>
      </c>
      <c r="IJ266" s="234">
        <f t="shared" si="125"/>
        <v>0</v>
      </c>
      <c r="IK266" s="234">
        <f t="shared" si="126"/>
        <v>0</v>
      </c>
      <c r="IL266" s="210"/>
      <c r="IM266" s="211">
        <f t="shared" si="149"/>
        <v>0</v>
      </c>
      <c r="IN266" s="209">
        <v>7500</v>
      </c>
      <c r="IO266" s="212">
        <f t="shared" si="150"/>
        <v>0</v>
      </c>
      <c r="IP266" s="209">
        <f t="shared" si="151"/>
        <v>0</v>
      </c>
      <c r="IQ266" s="209">
        <v>10000</v>
      </c>
      <c r="IR266" s="212">
        <f t="shared" si="152"/>
        <v>0</v>
      </c>
      <c r="IS266" s="213" t="s">
        <v>6058</v>
      </c>
      <c r="IT266" s="291"/>
      <c r="IV266" s="66" t="s">
        <v>6059</v>
      </c>
      <c r="IW266" s="66" t="s">
        <v>6060</v>
      </c>
    </row>
    <row r="267" spans="1:257" x14ac:dyDescent="0.4">
      <c r="A267" s="158">
        <f t="shared" si="118"/>
        <v>111</v>
      </c>
      <c r="B267" s="156" t="s">
        <v>35</v>
      </c>
      <c r="C267" s="156">
        <v>462</v>
      </c>
      <c r="D267" s="156">
        <v>78310</v>
      </c>
      <c r="E267" s="378">
        <v>3750</v>
      </c>
      <c r="F267" s="221" t="s">
        <v>6061</v>
      </c>
      <c r="G267" s="251">
        <v>11</v>
      </c>
      <c r="H267" s="156"/>
      <c r="I267" s="156" t="s">
        <v>4168</v>
      </c>
      <c r="J267" s="158" t="s">
        <v>4241</v>
      </c>
      <c r="K267" s="158"/>
      <c r="L267" s="155" t="s">
        <v>4242</v>
      </c>
      <c r="M267" s="158"/>
      <c r="N267" s="205">
        <v>60</v>
      </c>
      <c r="O267" s="155">
        <v>80</v>
      </c>
      <c r="P267" s="203" t="s">
        <v>6062</v>
      </c>
      <c r="Q267" s="155">
        <v>56</v>
      </c>
      <c r="R267" s="155"/>
      <c r="S267" s="155"/>
      <c r="T267" s="155"/>
      <c r="U267" s="155"/>
      <c r="V267" s="367"/>
      <c r="W267" s="366"/>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8" t="s">
        <v>5225</v>
      </c>
      <c r="AU267" s="205">
        <v>60</v>
      </c>
      <c r="AV267" s="205">
        <v>20</v>
      </c>
      <c r="AW267" s="205">
        <f t="shared" si="135"/>
        <v>80</v>
      </c>
      <c r="AX267" s="205" t="s">
        <v>6062</v>
      </c>
      <c r="AY267" s="214">
        <v>32</v>
      </c>
      <c r="AZ267" s="205">
        <v>24</v>
      </c>
      <c r="BA267" s="205">
        <f t="shared" si="136"/>
        <v>56</v>
      </c>
      <c r="BB267" s="205"/>
      <c r="BC267" s="207">
        <v>1.0000000000000001E-17</v>
      </c>
      <c r="BD267" s="207">
        <v>9.9999999999999997E-29</v>
      </c>
      <c r="BE267" s="207">
        <v>1.0000000000000001E-30</v>
      </c>
      <c r="BF267" s="207">
        <v>0</v>
      </c>
      <c r="BG267" s="207"/>
      <c r="BH267" s="207"/>
      <c r="BI267" s="207"/>
      <c r="BJ267" s="207"/>
      <c r="BK267" s="207"/>
      <c r="BL267" s="208">
        <v>0</v>
      </c>
      <c r="BM267" s="209">
        <v>249.45</v>
      </c>
      <c r="BN267" s="209">
        <f t="shared" si="137"/>
        <v>0</v>
      </c>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v>0</v>
      </c>
      <c r="CL267" s="209">
        <v>477.3</v>
      </c>
      <c r="CM267" s="209">
        <f t="shared" si="138"/>
        <v>0</v>
      </c>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v>0</v>
      </c>
      <c r="DK267" s="209">
        <v>120.88</v>
      </c>
      <c r="DL267" s="209">
        <f t="shared" si="139"/>
        <v>0</v>
      </c>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v>0</v>
      </c>
      <c r="EJ267" s="209">
        <v>191.55</v>
      </c>
      <c r="EK267" s="209">
        <f t="shared" si="140"/>
        <v>0</v>
      </c>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v>0</v>
      </c>
      <c r="FI267" s="209">
        <v>32.1</v>
      </c>
      <c r="FJ267" s="209">
        <f t="shared" si="141"/>
        <v>0</v>
      </c>
      <c r="FK267" s="207"/>
      <c r="FL267" s="207"/>
      <c r="FM267" s="207"/>
      <c r="FN267" s="207"/>
      <c r="FO267" s="207"/>
      <c r="FP267" s="207"/>
      <c r="FQ267" s="207"/>
      <c r="FR267" s="207"/>
      <c r="FS267" s="207">
        <v>0</v>
      </c>
      <c r="FT267" s="209">
        <v>25.68</v>
      </c>
      <c r="FU267" s="209">
        <f t="shared" si="142"/>
        <v>0</v>
      </c>
      <c r="FV267" s="207"/>
      <c r="FW267" s="207"/>
      <c r="FX267" s="207"/>
      <c r="FY267" s="207"/>
      <c r="FZ267" s="207"/>
      <c r="GA267" s="207"/>
      <c r="GB267" s="207"/>
      <c r="GC267" s="207"/>
      <c r="GD267" s="207">
        <v>0</v>
      </c>
      <c r="GE267" s="209">
        <v>56.12</v>
      </c>
      <c r="GF267" s="209">
        <f t="shared" si="143"/>
        <v>0</v>
      </c>
      <c r="GG267" s="207"/>
      <c r="GH267" s="207"/>
      <c r="GI267" s="207"/>
      <c r="GJ267" s="207"/>
      <c r="GK267" s="207"/>
      <c r="GL267" s="207"/>
      <c r="GM267" s="207"/>
      <c r="GN267" s="207"/>
      <c r="GO267" s="207"/>
      <c r="GP267" s="207"/>
      <c r="GQ267" s="207"/>
      <c r="GR267" s="207"/>
      <c r="GS267" s="207"/>
      <c r="GT267" s="207"/>
      <c r="GU267" s="207"/>
      <c r="GV267" s="207"/>
      <c r="GW267" s="207"/>
      <c r="GX267" s="207" t="s">
        <v>918</v>
      </c>
      <c r="GY267" s="207">
        <v>0</v>
      </c>
      <c r="GZ267" s="207" t="s">
        <v>918</v>
      </c>
      <c r="HA267" s="207">
        <v>0</v>
      </c>
      <c r="HB267" s="207"/>
      <c r="HC267" s="207">
        <v>0</v>
      </c>
      <c r="HD267" s="207">
        <f t="shared" si="117"/>
        <v>0</v>
      </c>
      <c r="HE267" s="207">
        <v>0</v>
      </c>
      <c r="HF267" s="207"/>
      <c r="HG267" s="207"/>
      <c r="HH267" s="207">
        <f>HE267*((HZ267+1)*200)</f>
        <v>0</v>
      </c>
      <c r="HI267" s="209">
        <v>2.73</v>
      </c>
      <c r="HJ267" s="209">
        <f t="shared" si="144"/>
        <v>0</v>
      </c>
      <c r="HK267" s="207">
        <v>0</v>
      </c>
      <c r="HL267" s="207"/>
      <c r="HM267" s="207">
        <f>HK267*((HZ267+1)*200)</f>
        <v>0</v>
      </c>
      <c r="HN267" s="209">
        <v>2.73</v>
      </c>
      <c r="HO267" s="209">
        <f t="shared" si="145"/>
        <v>0</v>
      </c>
      <c r="HP267" s="207">
        <v>0</v>
      </c>
      <c r="HQ267" s="207"/>
      <c r="HR267" s="207">
        <f>HP267*((HZ267+1)*200)</f>
        <v>0</v>
      </c>
      <c r="HS267" s="209">
        <v>2.73</v>
      </c>
      <c r="HT267" s="209">
        <f t="shared" si="146"/>
        <v>0</v>
      </c>
      <c r="HU267" s="207">
        <v>0</v>
      </c>
      <c r="HV267" s="207"/>
      <c r="HW267" s="207">
        <f>HU267*((HZ267+1)*200)</f>
        <v>0</v>
      </c>
      <c r="HX267" s="209">
        <v>2.73</v>
      </c>
      <c r="HY267" s="209">
        <f t="shared" si="147"/>
        <v>0</v>
      </c>
      <c r="HZ267" s="207">
        <v>0</v>
      </c>
      <c r="IA267" s="209">
        <v>3890.25</v>
      </c>
      <c r="IB267" s="209">
        <f t="shared" si="148"/>
        <v>0</v>
      </c>
      <c r="IC267" s="169"/>
      <c r="ID267" s="169"/>
      <c r="IE267" s="169"/>
      <c r="IF267" s="169"/>
      <c r="IG267" s="165"/>
      <c r="IH267" s="165"/>
      <c r="II267" s="234">
        <f t="shared" si="124"/>
        <v>0</v>
      </c>
      <c r="IJ267" s="234">
        <f t="shared" si="125"/>
        <v>0</v>
      </c>
      <c r="IK267" s="234">
        <f t="shared" si="126"/>
        <v>0</v>
      </c>
      <c r="IL267" s="210"/>
      <c r="IM267" s="211">
        <f t="shared" si="149"/>
        <v>0</v>
      </c>
      <c r="IN267" s="209">
        <v>7500</v>
      </c>
      <c r="IO267" s="212">
        <f t="shared" si="150"/>
        <v>0</v>
      </c>
      <c r="IP267" s="209">
        <f t="shared" si="151"/>
        <v>0</v>
      </c>
      <c r="IQ267" s="209">
        <v>10000</v>
      </c>
      <c r="IR267" s="212">
        <f t="shared" si="152"/>
        <v>0</v>
      </c>
      <c r="IS267" s="213" t="s">
        <v>6063</v>
      </c>
      <c r="IT267" s="291"/>
      <c r="IV267" s="66" t="s">
        <v>6064</v>
      </c>
      <c r="IW267" s="66" t="s">
        <v>6065</v>
      </c>
    </row>
    <row r="268" spans="1:257" x14ac:dyDescent="0.4">
      <c r="A268" s="158">
        <f t="shared" si="118"/>
        <v>112</v>
      </c>
      <c r="B268" s="156" t="s">
        <v>35</v>
      </c>
      <c r="C268" s="219">
        <v>466</v>
      </c>
      <c r="D268" s="219">
        <v>78362</v>
      </c>
      <c r="E268" s="251">
        <v>22265</v>
      </c>
      <c r="F268" s="221" t="s">
        <v>6066</v>
      </c>
      <c r="G268" s="251">
        <v>11</v>
      </c>
      <c r="H268" s="156"/>
      <c r="I268" s="156" t="s">
        <v>4260</v>
      </c>
      <c r="J268" s="158" t="s">
        <v>4271</v>
      </c>
      <c r="K268" s="158"/>
      <c r="L268" s="158" t="s">
        <v>4272</v>
      </c>
      <c r="M268" s="158"/>
      <c r="N268" s="205">
        <v>12</v>
      </c>
      <c r="O268" s="158">
        <v>32</v>
      </c>
      <c r="P268" s="203" t="s">
        <v>5474</v>
      </c>
      <c r="Q268" s="158">
        <v>52</v>
      </c>
      <c r="R268" s="158"/>
      <c r="S268" s="158"/>
      <c r="T268" s="158"/>
      <c r="U268" s="158"/>
      <c r="V268" s="367"/>
      <c r="W268" s="366"/>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t="s">
        <v>5311</v>
      </c>
      <c r="AU268" s="205">
        <v>12</v>
      </c>
      <c r="AV268" s="205">
        <v>20</v>
      </c>
      <c r="AW268" s="205">
        <f t="shared" si="135"/>
        <v>32</v>
      </c>
      <c r="AX268" s="205" t="s">
        <v>5474</v>
      </c>
      <c r="AY268" s="214">
        <v>28</v>
      </c>
      <c r="AZ268" s="205">
        <v>24</v>
      </c>
      <c r="BA268" s="205">
        <f t="shared" si="136"/>
        <v>52</v>
      </c>
      <c r="BB268" s="205"/>
      <c r="BC268" s="207">
        <v>1.0000000000000001E-17</v>
      </c>
      <c r="BD268" s="207">
        <v>9.9999999999999997E-29</v>
      </c>
      <c r="BE268" s="207">
        <v>1.0000000000000001E-30</v>
      </c>
      <c r="BF268" s="207">
        <v>0</v>
      </c>
      <c r="BG268" s="207"/>
      <c r="BH268" s="207"/>
      <c r="BI268" s="207"/>
      <c r="BJ268" s="207"/>
      <c r="BK268" s="207"/>
      <c r="BL268" s="208">
        <v>0</v>
      </c>
      <c r="BM268" s="209">
        <v>249.45</v>
      </c>
      <c r="BN268" s="209">
        <f t="shared" si="137"/>
        <v>0</v>
      </c>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v>0</v>
      </c>
      <c r="CL268" s="209">
        <v>477.3</v>
      </c>
      <c r="CM268" s="209">
        <f t="shared" si="138"/>
        <v>0</v>
      </c>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v>0</v>
      </c>
      <c r="DK268" s="209">
        <v>120.88</v>
      </c>
      <c r="DL268" s="209">
        <f t="shared" si="139"/>
        <v>0</v>
      </c>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v>0</v>
      </c>
      <c r="EJ268" s="209">
        <v>191.55</v>
      </c>
      <c r="EK268" s="209">
        <f t="shared" si="140"/>
        <v>0</v>
      </c>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v>0</v>
      </c>
      <c r="FI268" s="209">
        <v>32.1</v>
      </c>
      <c r="FJ268" s="209">
        <f t="shared" si="141"/>
        <v>0</v>
      </c>
      <c r="FK268" s="207"/>
      <c r="FL268" s="207"/>
      <c r="FM268" s="207"/>
      <c r="FN268" s="207"/>
      <c r="FO268" s="207"/>
      <c r="FP268" s="207"/>
      <c r="FQ268" s="207"/>
      <c r="FR268" s="207"/>
      <c r="FS268" s="207">
        <v>0</v>
      </c>
      <c r="FT268" s="209">
        <v>25.68</v>
      </c>
      <c r="FU268" s="209">
        <f t="shared" si="142"/>
        <v>0</v>
      </c>
      <c r="FV268" s="207"/>
      <c r="FW268" s="207"/>
      <c r="FX268" s="207"/>
      <c r="FY268" s="207"/>
      <c r="FZ268" s="207"/>
      <c r="GA268" s="207"/>
      <c r="GB268" s="207"/>
      <c r="GC268" s="207"/>
      <c r="GD268" s="207">
        <v>0</v>
      </c>
      <c r="GE268" s="209">
        <v>56.12</v>
      </c>
      <c r="GF268" s="209">
        <f t="shared" si="143"/>
        <v>0</v>
      </c>
      <c r="GG268" s="207"/>
      <c r="GH268" s="207"/>
      <c r="GI268" s="207"/>
      <c r="GJ268" s="207"/>
      <c r="GK268" s="207"/>
      <c r="GL268" s="207"/>
      <c r="GM268" s="207"/>
      <c r="GN268" s="207"/>
      <c r="GO268" s="207"/>
      <c r="GP268" s="207"/>
      <c r="GQ268" s="207"/>
      <c r="GR268" s="207"/>
      <c r="GS268" s="207"/>
      <c r="GT268" s="207"/>
      <c r="GU268" s="207"/>
      <c r="GV268" s="207"/>
      <c r="GW268" s="207"/>
      <c r="GX268" s="207" t="s">
        <v>918</v>
      </c>
      <c r="GY268" s="207">
        <v>0</v>
      </c>
      <c r="GZ268" s="207" t="s">
        <v>918</v>
      </c>
      <c r="HA268" s="207">
        <v>0</v>
      </c>
      <c r="HB268" s="207"/>
      <c r="HC268" s="207">
        <v>0</v>
      </c>
      <c r="HD268" s="207">
        <f t="shared" si="117"/>
        <v>0</v>
      </c>
      <c r="HE268" s="207">
        <v>0</v>
      </c>
      <c r="HF268" s="207"/>
      <c r="HG268" s="207" t="s">
        <v>6067</v>
      </c>
      <c r="HH268" s="207">
        <f>HE268*((HZ268+1)*200)</f>
        <v>0</v>
      </c>
      <c r="HI268" s="209">
        <v>2.73</v>
      </c>
      <c r="HJ268" s="209">
        <f t="shared" si="144"/>
        <v>0</v>
      </c>
      <c r="HK268" s="207">
        <v>0</v>
      </c>
      <c r="HL268" s="207"/>
      <c r="HM268" s="207">
        <f>HK268*((HZ268+1)*200)</f>
        <v>0</v>
      </c>
      <c r="HN268" s="209">
        <v>2.73</v>
      </c>
      <c r="HO268" s="209">
        <f t="shared" si="145"/>
        <v>0</v>
      </c>
      <c r="HP268" s="207">
        <v>0</v>
      </c>
      <c r="HQ268" s="207"/>
      <c r="HR268" s="207">
        <f>HP268*((HZ268+1)*200)</f>
        <v>0</v>
      </c>
      <c r="HS268" s="209">
        <v>2.73</v>
      </c>
      <c r="HT268" s="209">
        <f t="shared" si="146"/>
        <v>0</v>
      </c>
      <c r="HU268" s="207">
        <v>0</v>
      </c>
      <c r="HV268" s="207"/>
      <c r="HW268" s="207">
        <f>HU268*((HZ268+1)*200)</f>
        <v>0</v>
      </c>
      <c r="HX268" s="209">
        <v>2.73</v>
      </c>
      <c r="HY268" s="209">
        <f t="shared" si="147"/>
        <v>0</v>
      </c>
      <c r="HZ268" s="207">
        <v>0</v>
      </c>
      <c r="IA268" s="209">
        <v>3890.25</v>
      </c>
      <c r="IB268" s="209">
        <f t="shared" si="148"/>
        <v>0</v>
      </c>
      <c r="IC268" s="169"/>
      <c r="ID268" s="169"/>
      <c r="IE268" s="169"/>
      <c r="IF268" s="169"/>
      <c r="IG268" s="165"/>
      <c r="IH268" s="165"/>
      <c r="II268" s="234">
        <f t="shared" si="124"/>
        <v>0</v>
      </c>
      <c r="IJ268" s="234">
        <f t="shared" si="125"/>
        <v>0</v>
      </c>
      <c r="IK268" s="234">
        <f t="shared" si="126"/>
        <v>0</v>
      </c>
      <c r="IL268" s="210"/>
      <c r="IM268" s="211">
        <f t="shared" si="149"/>
        <v>0</v>
      </c>
      <c r="IN268" s="209">
        <v>7500</v>
      </c>
      <c r="IO268" s="212">
        <f t="shared" si="150"/>
        <v>0</v>
      </c>
      <c r="IP268" s="209">
        <f t="shared" si="151"/>
        <v>0</v>
      </c>
      <c r="IQ268" s="209">
        <v>10000</v>
      </c>
      <c r="IR268" s="212">
        <f t="shared" si="152"/>
        <v>0</v>
      </c>
      <c r="IS268" s="213" t="s">
        <v>6068</v>
      </c>
      <c r="IT268" s="291"/>
      <c r="IV268" s="66" t="s">
        <v>6069</v>
      </c>
      <c r="IW268" s="66" t="s">
        <v>6070</v>
      </c>
    </row>
    <row r="269" spans="1:257" x14ac:dyDescent="0.4">
      <c r="A269" s="158">
        <f t="shared" si="118"/>
        <v>113</v>
      </c>
      <c r="B269" s="156" t="s">
        <v>35</v>
      </c>
      <c r="C269" s="349">
        <v>124</v>
      </c>
      <c r="D269" s="251">
        <v>88799</v>
      </c>
      <c r="E269" s="251">
        <v>31169</v>
      </c>
      <c r="F269" s="228" t="s">
        <v>6071</v>
      </c>
      <c r="G269" s="251">
        <v>3</v>
      </c>
      <c r="H269" s="156"/>
      <c r="I269" s="156" t="s">
        <v>1158</v>
      </c>
      <c r="J269" s="158" t="s">
        <v>1159</v>
      </c>
      <c r="K269" s="158"/>
      <c r="L269" s="158" t="s">
        <v>1161</v>
      </c>
      <c r="M269" s="158"/>
      <c r="N269" s="205">
        <v>24</v>
      </c>
      <c r="O269" s="158">
        <v>44</v>
      </c>
      <c r="P269" s="203" t="s">
        <v>6072</v>
      </c>
      <c r="Q269" s="158">
        <v>62</v>
      </c>
      <c r="R269" s="158"/>
      <c r="S269" s="158"/>
      <c r="T269" s="158"/>
      <c r="U269" s="158"/>
      <c r="V269" s="367"/>
      <c r="W269" s="366"/>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t="s">
        <v>5492</v>
      </c>
      <c r="AU269" s="205">
        <v>24</v>
      </c>
      <c r="AV269" s="205">
        <v>20</v>
      </c>
      <c r="AW269" s="205">
        <f t="shared" si="135"/>
        <v>44</v>
      </c>
      <c r="AX269" s="205" t="s">
        <v>6072</v>
      </c>
      <c r="AY269" s="226">
        <v>38</v>
      </c>
      <c r="AZ269" s="205">
        <v>24</v>
      </c>
      <c r="BA269" s="205">
        <f t="shared" si="136"/>
        <v>62</v>
      </c>
      <c r="BB269" s="205"/>
      <c r="BC269" s="207">
        <v>1.0000000000000001E-17</v>
      </c>
      <c r="BD269" s="207">
        <v>9.9999999999999997E-29</v>
      </c>
      <c r="BE269" s="207">
        <v>1.0000000000000001E-30</v>
      </c>
      <c r="BF269" s="207">
        <v>12</v>
      </c>
      <c r="BG269" s="207">
        <v>0</v>
      </c>
      <c r="BH269" s="207">
        <v>1</v>
      </c>
      <c r="BI269" s="207"/>
      <c r="BJ269" s="207"/>
      <c r="BK269" s="207" t="s">
        <v>6073</v>
      </c>
      <c r="BL269" s="208">
        <f>AW269</f>
        <v>44</v>
      </c>
      <c r="BM269" s="209">
        <v>249.45</v>
      </c>
      <c r="BN269" s="209">
        <f t="shared" si="137"/>
        <v>10975.8</v>
      </c>
      <c r="BO269" s="207"/>
      <c r="BP269" s="207"/>
      <c r="BQ269" s="207"/>
      <c r="BR269" s="207"/>
      <c r="BS269" s="207"/>
      <c r="BT269" s="207"/>
      <c r="BU269" s="207"/>
      <c r="BV269" s="207"/>
      <c r="BW269" s="207"/>
      <c r="BX269" s="207"/>
      <c r="BY269" s="207"/>
      <c r="BZ269" s="207"/>
      <c r="CA269" s="207"/>
      <c r="CB269" s="207">
        <f>+BL269</f>
        <v>44</v>
      </c>
      <c r="CC269" s="207"/>
      <c r="CD269" s="207"/>
      <c r="CE269" s="207"/>
      <c r="CF269" s="229">
        <v>0</v>
      </c>
      <c r="CG269" s="207"/>
      <c r="CH269" s="207"/>
      <c r="CI269" s="207"/>
      <c r="CJ269" s="207" t="s">
        <v>5724</v>
      </c>
      <c r="CK269" s="207">
        <v>0</v>
      </c>
      <c r="CL269" s="209">
        <v>477.3</v>
      </c>
      <c r="CM269" s="209">
        <f t="shared" si="138"/>
        <v>0</v>
      </c>
      <c r="CN269" s="207"/>
      <c r="CO269" s="207"/>
      <c r="CP269" s="207"/>
      <c r="CQ269" s="207"/>
      <c r="CR269" s="207"/>
      <c r="CS269" s="207"/>
      <c r="CT269" s="207"/>
      <c r="CU269" s="207"/>
      <c r="CV269" s="207"/>
      <c r="CW269" s="207"/>
      <c r="CX269" s="207"/>
      <c r="CY269" s="207"/>
      <c r="CZ269" s="207"/>
      <c r="DA269" s="207"/>
      <c r="DB269" s="207"/>
      <c r="DC269" s="207"/>
      <c r="DD269" s="207"/>
      <c r="DE269" s="207">
        <v>1</v>
      </c>
      <c r="DF269" s="207"/>
      <c r="DG269" s="207"/>
      <c r="DH269" s="207"/>
      <c r="DI269" s="207" t="s">
        <v>5821</v>
      </c>
      <c r="DJ269" s="207">
        <f>AW269</f>
        <v>44</v>
      </c>
      <c r="DK269" s="209">
        <v>120.88</v>
      </c>
      <c r="DL269" s="209">
        <f t="shared" si="139"/>
        <v>5318.7199999999993</v>
      </c>
      <c r="DM269" s="207"/>
      <c r="DN269" s="207"/>
      <c r="DO269" s="207"/>
      <c r="DP269" s="207"/>
      <c r="DQ269" s="207"/>
      <c r="DR269" s="207"/>
      <c r="DS269" s="207"/>
      <c r="DT269" s="207"/>
      <c r="DU269" s="207"/>
      <c r="DV269" s="207"/>
      <c r="DW269" s="207"/>
      <c r="DX269" s="207"/>
      <c r="DY269" s="207"/>
      <c r="DZ269" s="207">
        <f>+DJ269</f>
        <v>44</v>
      </c>
      <c r="EA269" s="207"/>
      <c r="EB269" s="207"/>
      <c r="EC269" s="207"/>
      <c r="ED269" s="207">
        <v>0</v>
      </c>
      <c r="EE269" s="207"/>
      <c r="EF269" s="207"/>
      <c r="EG269" s="207"/>
      <c r="EH269" s="207"/>
      <c r="EI269" s="207">
        <v>0</v>
      </c>
      <c r="EJ269" s="209">
        <v>191.55</v>
      </c>
      <c r="EK269" s="209">
        <f t="shared" si="140"/>
        <v>0</v>
      </c>
      <c r="EL269" s="207"/>
      <c r="EM269" s="207"/>
      <c r="EN269" s="207"/>
      <c r="EO269" s="207"/>
      <c r="EP269" s="207"/>
      <c r="EQ269" s="207"/>
      <c r="ER269" s="207"/>
      <c r="ES269" s="207"/>
      <c r="ET269" s="207"/>
      <c r="EU269" s="207"/>
      <c r="EV269" s="207"/>
      <c r="EW269" s="207"/>
      <c r="EX269" s="207"/>
      <c r="EY269" s="207"/>
      <c r="EZ269" s="207"/>
      <c r="FA269" s="207"/>
      <c r="FB269" s="207"/>
      <c r="FC269" s="207">
        <v>0</v>
      </c>
      <c r="FD269" s="207">
        <v>1</v>
      </c>
      <c r="FE269" s="207"/>
      <c r="FF269" s="207"/>
      <c r="FG269" s="207" t="s">
        <v>6074</v>
      </c>
      <c r="FH269" s="207">
        <f>BA269</f>
        <v>62</v>
      </c>
      <c r="FI269" s="209">
        <v>32.1</v>
      </c>
      <c r="FJ269" s="209">
        <f t="shared" si="141"/>
        <v>1990.2</v>
      </c>
      <c r="FK269" s="207"/>
      <c r="FL269" s="207"/>
      <c r="FM269" s="207"/>
      <c r="FN269" s="207">
        <v>0</v>
      </c>
      <c r="FO269" s="207">
        <v>1</v>
      </c>
      <c r="FP269" s="207"/>
      <c r="FQ269" s="207"/>
      <c r="FR269" s="207" t="s">
        <v>6074</v>
      </c>
      <c r="FS269" s="207">
        <f>BA269</f>
        <v>62</v>
      </c>
      <c r="FT269" s="209">
        <v>25.68</v>
      </c>
      <c r="FU269" s="209">
        <f t="shared" si="142"/>
        <v>1592.16</v>
      </c>
      <c r="FV269" s="207"/>
      <c r="FW269" s="207"/>
      <c r="FX269" s="207"/>
      <c r="FY269" s="207">
        <v>0</v>
      </c>
      <c r="FZ269" s="207"/>
      <c r="GA269" s="207"/>
      <c r="GB269" s="207"/>
      <c r="GC269" s="207"/>
      <c r="GD269" s="207">
        <v>0</v>
      </c>
      <c r="GE269" s="209">
        <v>56.12</v>
      </c>
      <c r="GF269" s="209">
        <f t="shared" si="143"/>
        <v>0</v>
      </c>
      <c r="GG269" s="207"/>
      <c r="GH269" s="207"/>
      <c r="GI269" s="207"/>
      <c r="GJ269" s="207"/>
      <c r="GK269" s="207"/>
      <c r="GL269" s="207"/>
      <c r="GM269" s="207"/>
      <c r="GN269" s="207"/>
      <c r="GO269" s="207"/>
      <c r="GP269" s="207"/>
      <c r="GQ269" s="207"/>
      <c r="GR269" s="207"/>
      <c r="GS269" s="207"/>
      <c r="GT269" s="207"/>
      <c r="GU269" s="207"/>
      <c r="GV269" s="207"/>
      <c r="GW269" s="207"/>
      <c r="GX269" s="207" t="s">
        <v>6075</v>
      </c>
      <c r="GY269" s="207">
        <v>1</v>
      </c>
      <c r="GZ269" s="207" t="s">
        <v>5210</v>
      </c>
      <c r="HA269" s="207">
        <f>2*AW269</f>
        <v>88</v>
      </c>
      <c r="HB269" s="207">
        <v>0</v>
      </c>
      <c r="HC269" s="207">
        <v>1</v>
      </c>
      <c r="HD269" s="207">
        <f t="shared" si="117"/>
        <v>8000</v>
      </c>
      <c r="HE269" s="207">
        <v>6</v>
      </c>
      <c r="HF269" s="207"/>
      <c r="HG269" s="207"/>
      <c r="HH269" s="207">
        <f>(HZ269+1)*200*HE269</f>
        <v>4800</v>
      </c>
      <c r="HI269" s="209">
        <v>2.73</v>
      </c>
      <c r="HJ269" s="209">
        <f t="shared" si="144"/>
        <v>13104</v>
      </c>
      <c r="HK269" s="207">
        <v>3</v>
      </c>
      <c r="HL269" s="207"/>
      <c r="HM269" s="207">
        <f>(HZ269+1)*200*HK269</f>
        <v>2400</v>
      </c>
      <c r="HN269" s="209">
        <v>2.73</v>
      </c>
      <c r="HO269" s="209">
        <f t="shared" si="145"/>
        <v>6552</v>
      </c>
      <c r="HP269" s="207">
        <v>1</v>
      </c>
      <c r="HQ269" s="207"/>
      <c r="HR269" s="207">
        <f>(HZ269+1)*200*HP269</f>
        <v>800</v>
      </c>
      <c r="HS269" s="209">
        <v>2.73</v>
      </c>
      <c r="HT269" s="209">
        <f t="shared" si="146"/>
        <v>2184</v>
      </c>
      <c r="HU269" s="207">
        <v>0</v>
      </c>
      <c r="HV269" s="207"/>
      <c r="HW269" s="207">
        <f>(HZ269+1)*200*HU269</f>
        <v>0</v>
      </c>
      <c r="HX269" s="209">
        <v>2.73</v>
      </c>
      <c r="HY269" s="209">
        <f t="shared" si="147"/>
        <v>0</v>
      </c>
      <c r="HZ269" s="207">
        <v>3</v>
      </c>
      <c r="IA269" s="209">
        <v>3890.25</v>
      </c>
      <c r="IB269" s="209">
        <f t="shared" si="148"/>
        <v>11670.75</v>
      </c>
      <c r="IC269" s="169">
        <v>25</v>
      </c>
      <c r="ID269" s="169"/>
      <c r="IE269" s="169"/>
      <c r="IF269" s="169"/>
      <c r="IG269" s="165"/>
      <c r="IH269" s="165">
        <v>0</v>
      </c>
      <c r="II269" s="235">
        <f t="shared" si="124"/>
        <v>4</v>
      </c>
      <c r="IJ269" s="235">
        <f t="shared" si="125"/>
        <v>3</v>
      </c>
      <c r="IK269" s="235">
        <f t="shared" si="126"/>
        <v>7</v>
      </c>
      <c r="IL269" s="210"/>
      <c r="IM269" s="211">
        <f t="shared" si="149"/>
        <v>19876.879999999997</v>
      </c>
      <c r="IN269" s="209">
        <v>7500</v>
      </c>
      <c r="IO269" s="212">
        <f t="shared" si="150"/>
        <v>3</v>
      </c>
      <c r="IP269" s="209">
        <f t="shared" si="151"/>
        <v>33510.75</v>
      </c>
      <c r="IQ269" s="209">
        <v>10000</v>
      </c>
      <c r="IR269" s="212">
        <f t="shared" si="152"/>
        <v>4</v>
      </c>
      <c r="IS269" s="213" t="s">
        <v>6076</v>
      </c>
      <c r="IT269" s="291"/>
      <c r="IV269" s="352" t="s">
        <v>6077</v>
      </c>
      <c r="IW269" s="352" t="s">
        <v>6078</v>
      </c>
    </row>
    <row r="270" spans="1:257" x14ac:dyDescent="0.4">
      <c r="A270" s="158">
        <f t="shared" si="118"/>
        <v>114</v>
      </c>
      <c r="B270" s="156" t="s">
        <v>35</v>
      </c>
      <c r="C270" s="156">
        <v>470</v>
      </c>
      <c r="D270" s="156">
        <v>78370</v>
      </c>
      <c r="E270" s="251">
        <v>22358</v>
      </c>
      <c r="F270" s="221" t="s">
        <v>6079</v>
      </c>
      <c r="G270" s="251">
        <v>11</v>
      </c>
      <c r="H270" s="156"/>
      <c r="I270" s="156" t="s">
        <v>4260</v>
      </c>
      <c r="J270" s="158" t="s">
        <v>4291</v>
      </c>
      <c r="K270" s="158"/>
      <c r="L270" s="158" t="s">
        <v>4293</v>
      </c>
      <c r="M270" s="158"/>
      <c r="N270" s="205">
        <v>130</v>
      </c>
      <c r="O270" s="158">
        <v>150</v>
      </c>
      <c r="P270" s="203" t="s">
        <v>6080</v>
      </c>
      <c r="Q270" s="158">
        <v>52</v>
      </c>
      <c r="R270" s="158"/>
      <c r="S270" s="158"/>
      <c r="T270" s="158"/>
      <c r="U270" s="158"/>
      <c r="V270" s="367"/>
      <c r="W270" s="366"/>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t="s">
        <v>5369</v>
      </c>
      <c r="AU270" s="205">
        <v>130</v>
      </c>
      <c r="AV270" s="205">
        <v>20</v>
      </c>
      <c r="AW270" s="205">
        <f t="shared" si="135"/>
        <v>150</v>
      </c>
      <c r="AX270" s="205" t="s">
        <v>6080</v>
      </c>
      <c r="AY270" s="214">
        <v>28</v>
      </c>
      <c r="AZ270" s="205">
        <v>24</v>
      </c>
      <c r="BA270" s="205">
        <f t="shared" si="136"/>
        <v>52</v>
      </c>
      <c r="BB270" s="205"/>
      <c r="BC270" s="207">
        <v>1.0000000000000001E-17</v>
      </c>
      <c r="BD270" s="207">
        <v>9.9999999999999997E-29</v>
      </c>
      <c r="BE270" s="207">
        <v>1.0000000000000001E-30</v>
      </c>
      <c r="BF270" s="207">
        <v>0</v>
      </c>
      <c r="BG270" s="207"/>
      <c r="BH270" s="207"/>
      <c r="BI270" s="207"/>
      <c r="BJ270" s="207"/>
      <c r="BK270" s="207"/>
      <c r="BL270" s="208">
        <v>0</v>
      </c>
      <c r="BM270" s="209">
        <v>249.45</v>
      </c>
      <c r="BN270" s="209">
        <f t="shared" si="137"/>
        <v>0</v>
      </c>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v>0</v>
      </c>
      <c r="CL270" s="209">
        <v>477.3</v>
      </c>
      <c r="CM270" s="209">
        <f t="shared" si="138"/>
        <v>0</v>
      </c>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v>0</v>
      </c>
      <c r="DK270" s="209">
        <v>120.88</v>
      </c>
      <c r="DL270" s="209">
        <f t="shared" si="139"/>
        <v>0</v>
      </c>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v>0</v>
      </c>
      <c r="EJ270" s="209">
        <v>191.55</v>
      </c>
      <c r="EK270" s="209">
        <f t="shared" si="140"/>
        <v>0</v>
      </c>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v>0</v>
      </c>
      <c r="FI270" s="209">
        <v>32.1</v>
      </c>
      <c r="FJ270" s="209">
        <f t="shared" si="141"/>
        <v>0</v>
      </c>
      <c r="FK270" s="207"/>
      <c r="FL270" s="207"/>
      <c r="FM270" s="207"/>
      <c r="FN270" s="207"/>
      <c r="FO270" s="207"/>
      <c r="FP270" s="207"/>
      <c r="FQ270" s="207"/>
      <c r="FR270" s="207"/>
      <c r="FS270" s="207">
        <v>0</v>
      </c>
      <c r="FT270" s="209">
        <v>25.68</v>
      </c>
      <c r="FU270" s="209">
        <f t="shared" si="142"/>
        <v>0</v>
      </c>
      <c r="FV270" s="207"/>
      <c r="FW270" s="207"/>
      <c r="FX270" s="207"/>
      <c r="FY270" s="207"/>
      <c r="FZ270" s="207"/>
      <c r="GA270" s="207"/>
      <c r="GB270" s="207"/>
      <c r="GC270" s="207"/>
      <c r="GD270" s="207">
        <v>0</v>
      </c>
      <c r="GE270" s="209">
        <v>56.12</v>
      </c>
      <c r="GF270" s="209">
        <f t="shared" si="143"/>
        <v>0</v>
      </c>
      <c r="GG270" s="207"/>
      <c r="GH270" s="207"/>
      <c r="GI270" s="207"/>
      <c r="GJ270" s="207"/>
      <c r="GK270" s="207"/>
      <c r="GL270" s="207"/>
      <c r="GM270" s="207"/>
      <c r="GN270" s="207"/>
      <c r="GO270" s="207"/>
      <c r="GP270" s="207"/>
      <c r="GQ270" s="207"/>
      <c r="GR270" s="207"/>
      <c r="GS270" s="207"/>
      <c r="GT270" s="207"/>
      <c r="GU270" s="207"/>
      <c r="GV270" s="207"/>
      <c r="GW270" s="207"/>
      <c r="GX270" s="207" t="s">
        <v>918</v>
      </c>
      <c r="GY270" s="207">
        <v>0</v>
      </c>
      <c r="GZ270" s="207" t="s">
        <v>918</v>
      </c>
      <c r="HA270" s="207">
        <v>0</v>
      </c>
      <c r="HB270" s="207"/>
      <c r="HC270" s="207">
        <v>0</v>
      </c>
      <c r="HD270" s="207">
        <f t="shared" si="117"/>
        <v>0</v>
      </c>
      <c r="HE270" s="207">
        <v>0</v>
      </c>
      <c r="HF270" s="207"/>
      <c r="HG270" s="207"/>
      <c r="HH270" s="207">
        <f t="shared" ref="HH270:HH291" si="153">HE270*((HZ270+1)*200)</f>
        <v>0</v>
      </c>
      <c r="HI270" s="209">
        <v>2.73</v>
      </c>
      <c r="HJ270" s="209">
        <f t="shared" si="144"/>
        <v>0</v>
      </c>
      <c r="HK270" s="207">
        <v>0</v>
      </c>
      <c r="HL270" s="207"/>
      <c r="HM270" s="207">
        <f t="shared" ref="HM270:HM291" si="154">HK270*((HZ270+1)*200)</f>
        <v>0</v>
      </c>
      <c r="HN270" s="209">
        <v>2.73</v>
      </c>
      <c r="HO270" s="209">
        <f t="shared" si="145"/>
        <v>0</v>
      </c>
      <c r="HP270" s="207">
        <v>0</v>
      </c>
      <c r="HQ270" s="207"/>
      <c r="HR270" s="207">
        <f t="shared" ref="HR270:HR291" si="155">HP270*((HZ270+1)*200)</f>
        <v>0</v>
      </c>
      <c r="HS270" s="209">
        <v>2.73</v>
      </c>
      <c r="HT270" s="209">
        <f t="shared" si="146"/>
        <v>0</v>
      </c>
      <c r="HU270" s="207">
        <v>0</v>
      </c>
      <c r="HV270" s="207"/>
      <c r="HW270" s="207">
        <f t="shared" ref="HW270:HW291" si="156">HU270*((HZ270+1)*200)</f>
        <v>0</v>
      </c>
      <c r="HX270" s="209">
        <v>2.73</v>
      </c>
      <c r="HY270" s="209">
        <f t="shared" si="147"/>
        <v>0</v>
      </c>
      <c r="HZ270" s="207">
        <v>0</v>
      </c>
      <c r="IA270" s="209">
        <v>3890.25</v>
      </c>
      <c r="IB270" s="209">
        <f t="shared" si="148"/>
        <v>0</v>
      </c>
      <c r="IC270" s="169"/>
      <c r="ID270" s="169"/>
      <c r="IE270" s="169"/>
      <c r="IF270" s="169"/>
      <c r="IG270" s="165"/>
      <c r="IH270" s="165"/>
      <c r="II270" s="234">
        <f t="shared" si="124"/>
        <v>0</v>
      </c>
      <c r="IJ270" s="234">
        <f t="shared" si="125"/>
        <v>0</v>
      </c>
      <c r="IK270" s="234">
        <f t="shared" si="126"/>
        <v>0</v>
      </c>
      <c r="IL270" s="210"/>
      <c r="IM270" s="211">
        <f t="shared" si="149"/>
        <v>0</v>
      </c>
      <c r="IN270" s="209">
        <v>7500</v>
      </c>
      <c r="IO270" s="212">
        <f t="shared" si="150"/>
        <v>0</v>
      </c>
      <c r="IP270" s="209">
        <f t="shared" si="151"/>
        <v>0</v>
      </c>
      <c r="IQ270" s="209">
        <v>10000</v>
      </c>
      <c r="IR270" s="212">
        <f t="shared" si="152"/>
        <v>0</v>
      </c>
      <c r="IS270" s="213" t="s">
        <v>6081</v>
      </c>
      <c r="IT270" s="291"/>
      <c r="IV270" s="66" t="s">
        <v>6082</v>
      </c>
      <c r="IW270" s="66" t="s">
        <v>6083</v>
      </c>
    </row>
    <row r="271" spans="1:257" x14ac:dyDescent="0.4">
      <c r="A271" s="158">
        <f t="shared" si="118"/>
        <v>115</v>
      </c>
      <c r="B271" s="156" t="s">
        <v>35</v>
      </c>
      <c r="C271" s="156">
        <v>474</v>
      </c>
      <c r="D271" s="156">
        <v>78378</v>
      </c>
      <c r="E271" s="251">
        <v>22374</v>
      </c>
      <c r="F271" s="221" t="s">
        <v>6084</v>
      </c>
      <c r="G271" s="251">
        <v>11</v>
      </c>
      <c r="H271" s="156"/>
      <c r="I271" s="156" t="s">
        <v>4260</v>
      </c>
      <c r="J271" s="158" t="s">
        <v>4318</v>
      </c>
      <c r="K271" s="158"/>
      <c r="L271" s="158" t="s">
        <v>4319</v>
      </c>
      <c r="M271" s="158"/>
      <c r="N271" s="205">
        <v>65</v>
      </c>
      <c r="O271" s="158">
        <v>85</v>
      </c>
      <c r="P271" s="203" t="s">
        <v>5535</v>
      </c>
      <c r="Q271" s="158">
        <v>46</v>
      </c>
      <c r="R271" s="158"/>
      <c r="S271" s="158"/>
      <c r="T271" s="158"/>
      <c r="U271" s="158"/>
      <c r="V271" s="367"/>
      <c r="W271" s="366"/>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t="s">
        <v>5437</v>
      </c>
      <c r="AU271" s="205">
        <v>65</v>
      </c>
      <c r="AV271" s="205">
        <v>20</v>
      </c>
      <c r="AW271" s="205">
        <f t="shared" si="135"/>
        <v>85</v>
      </c>
      <c r="AX271" s="205" t="s">
        <v>5535</v>
      </c>
      <c r="AY271" s="214">
        <v>22</v>
      </c>
      <c r="AZ271" s="205">
        <v>24</v>
      </c>
      <c r="BA271" s="205">
        <f t="shared" si="136"/>
        <v>46</v>
      </c>
      <c r="BB271" s="205"/>
      <c r="BC271" s="207">
        <v>1.0000000000000001E-17</v>
      </c>
      <c r="BD271" s="207">
        <v>9.9999999999999997E-29</v>
      </c>
      <c r="BE271" s="207">
        <v>1.0000000000000001E-30</v>
      </c>
      <c r="BF271" s="207">
        <v>0</v>
      </c>
      <c r="BG271" s="207"/>
      <c r="BH271" s="207"/>
      <c r="BI271" s="207"/>
      <c r="BJ271" s="207"/>
      <c r="BK271" s="207"/>
      <c r="BL271" s="208">
        <v>0</v>
      </c>
      <c r="BM271" s="209">
        <v>249.45</v>
      </c>
      <c r="BN271" s="209">
        <f t="shared" si="137"/>
        <v>0</v>
      </c>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v>0</v>
      </c>
      <c r="CL271" s="209">
        <v>477.3</v>
      </c>
      <c r="CM271" s="209">
        <f t="shared" si="138"/>
        <v>0</v>
      </c>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v>0</v>
      </c>
      <c r="DK271" s="209">
        <v>120.88</v>
      </c>
      <c r="DL271" s="209">
        <f t="shared" si="139"/>
        <v>0</v>
      </c>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v>0</v>
      </c>
      <c r="EJ271" s="209">
        <v>191.55</v>
      </c>
      <c r="EK271" s="209">
        <f t="shared" si="140"/>
        <v>0</v>
      </c>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v>0</v>
      </c>
      <c r="FI271" s="209">
        <v>32.1</v>
      </c>
      <c r="FJ271" s="209">
        <f t="shared" si="141"/>
        <v>0</v>
      </c>
      <c r="FK271" s="207"/>
      <c r="FL271" s="207"/>
      <c r="FM271" s="207"/>
      <c r="FN271" s="207"/>
      <c r="FO271" s="207"/>
      <c r="FP271" s="207"/>
      <c r="FQ271" s="207"/>
      <c r="FR271" s="207"/>
      <c r="FS271" s="207">
        <v>0</v>
      </c>
      <c r="FT271" s="209">
        <v>25.68</v>
      </c>
      <c r="FU271" s="209">
        <f t="shared" si="142"/>
        <v>0</v>
      </c>
      <c r="FV271" s="207"/>
      <c r="FW271" s="207"/>
      <c r="FX271" s="207"/>
      <c r="FY271" s="207"/>
      <c r="FZ271" s="207"/>
      <c r="GA271" s="207"/>
      <c r="GB271" s="207"/>
      <c r="GC271" s="207"/>
      <c r="GD271" s="207">
        <v>0</v>
      </c>
      <c r="GE271" s="209">
        <v>56.12</v>
      </c>
      <c r="GF271" s="209">
        <f t="shared" si="143"/>
        <v>0</v>
      </c>
      <c r="GG271" s="207"/>
      <c r="GH271" s="207"/>
      <c r="GI271" s="207"/>
      <c r="GJ271" s="207"/>
      <c r="GK271" s="207"/>
      <c r="GL271" s="207"/>
      <c r="GM271" s="207"/>
      <c r="GN271" s="207"/>
      <c r="GO271" s="207"/>
      <c r="GP271" s="207"/>
      <c r="GQ271" s="207"/>
      <c r="GR271" s="207"/>
      <c r="GS271" s="207"/>
      <c r="GT271" s="207"/>
      <c r="GU271" s="207"/>
      <c r="GV271" s="207"/>
      <c r="GW271" s="207"/>
      <c r="GX271" s="207" t="s">
        <v>918</v>
      </c>
      <c r="GY271" s="207">
        <v>0</v>
      </c>
      <c r="GZ271" s="207" t="s">
        <v>918</v>
      </c>
      <c r="HA271" s="207">
        <v>0</v>
      </c>
      <c r="HB271" s="207"/>
      <c r="HC271" s="207">
        <v>0</v>
      </c>
      <c r="HD271" s="207">
        <f t="shared" si="117"/>
        <v>0</v>
      </c>
      <c r="HE271" s="207">
        <v>0</v>
      </c>
      <c r="HF271" s="207"/>
      <c r="HG271" s="207"/>
      <c r="HH271" s="207">
        <f t="shared" si="153"/>
        <v>0</v>
      </c>
      <c r="HI271" s="209">
        <v>2.73</v>
      </c>
      <c r="HJ271" s="209">
        <f t="shared" si="144"/>
        <v>0</v>
      </c>
      <c r="HK271" s="207">
        <v>0</v>
      </c>
      <c r="HL271" s="207"/>
      <c r="HM271" s="207">
        <f t="shared" si="154"/>
        <v>0</v>
      </c>
      <c r="HN271" s="209">
        <v>2.73</v>
      </c>
      <c r="HO271" s="209">
        <f t="shared" si="145"/>
        <v>0</v>
      </c>
      <c r="HP271" s="207">
        <v>0</v>
      </c>
      <c r="HQ271" s="207"/>
      <c r="HR271" s="207">
        <f t="shared" si="155"/>
        <v>0</v>
      </c>
      <c r="HS271" s="209">
        <v>2.73</v>
      </c>
      <c r="HT271" s="209">
        <f t="shared" si="146"/>
        <v>0</v>
      </c>
      <c r="HU271" s="207">
        <v>0</v>
      </c>
      <c r="HV271" s="207"/>
      <c r="HW271" s="207">
        <f t="shared" si="156"/>
        <v>0</v>
      </c>
      <c r="HX271" s="209">
        <v>2.73</v>
      </c>
      <c r="HY271" s="209">
        <f t="shared" si="147"/>
        <v>0</v>
      </c>
      <c r="HZ271" s="207">
        <v>0</v>
      </c>
      <c r="IA271" s="209">
        <v>3890.25</v>
      </c>
      <c r="IB271" s="209">
        <f t="shared" si="148"/>
        <v>0</v>
      </c>
      <c r="IC271" s="169"/>
      <c r="ID271" s="169"/>
      <c r="IE271" s="169"/>
      <c r="IF271" s="169"/>
      <c r="IG271" s="165"/>
      <c r="IH271" s="165"/>
      <c r="II271" s="234">
        <f t="shared" si="124"/>
        <v>0</v>
      </c>
      <c r="IJ271" s="234">
        <f t="shared" si="125"/>
        <v>0</v>
      </c>
      <c r="IK271" s="234">
        <f t="shared" si="126"/>
        <v>0</v>
      </c>
      <c r="IL271" s="210"/>
      <c r="IM271" s="211">
        <f t="shared" si="149"/>
        <v>0</v>
      </c>
      <c r="IN271" s="209">
        <v>7500</v>
      </c>
      <c r="IO271" s="212">
        <f t="shared" si="150"/>
        <v>0</v>
      </c>
      <c r="IP271" s="209">
        <f t="shared" si="151"/>
        <v>0</v>
      </c>
      <c r="IQ271" s="209">
        <v>10000</v>
      </c>
      <c r="IR271" s="212">
        <f t="shared" si="152"/>
        <v>0</v>
      </c>
      <c r="IS271" s="213" t="s">
        <v>6085</v>
      </c>
      <c r="IT271" s="291"/>
      <c r="IV271" s="66" t="s">
        <v>6086</v>
      </c>
      <c r="IW271" s="66" t="s">
        <v>6087</v>
      </c>
    </row>
    <row r="272" spans="1:257" x14ac:dyDescent="0.4">
      <c r="A272" s="158">
        <f t="shared" si="118"/>
        <v>116</v>
      </c>
      <c r="B272" s="156" t="s">
        <v>35</v>
      </c>
      <c r="C272" s="156">
        <v>475</v>
      </c>
      <c r="D272" s="156">
        <v>99796</v>
      </c>
      <c r="E272" s="251">
        <v>22378</v>
      </c>
      <c r="F272" s="221" t="s">
        <v>6088</v>
      </c>
      <c r="G272" s="251">
        <v>11</v>
      </c>
      <c r="H272" s="156"/>
      <c r="I272" s="156" t="s">
        <v>4260</v>
      </c>
      <c r="J272" s="158" t="s">
        <v>4321</v>
      </c>
      <c r="K272" s="158"/>
      <c r="L272" s="158" t="s">
        <v>253</v>
      </c>
      <c r="M272" s="158"/>
      <c r="N272" s="205">
        <v>67</v>
      </c>
      <c r="O272" s="158">
        <v>87</v>
      </c>
      <c r="P272" s="203" t="s">
        <v>5687</v>
      </c>
      <c r="Q272" s="158">
        <v>48</v>
      </c>
      <c r="R272" s="158"/>
      <c r="S272" s="158"/>
      <c r="T272" s="158"/>
      <c r="U272" s="158"/>
      <c r="V272" s="367"/>
      <c r="W272" s="366"/>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t="s">
        <v>5437</v>
      </c>
      <c r="AU272" s="205">
        <v>67</v>
      </c>
      <c r="AV272" s="205">
        <v>20</v>
      </c>
      <c r="AW272" s="205">
        <f t="shared" si="135"/>
        <v>87</v>
      </c>
      <c r="AX272" s="205" t="s">
        <v>5687</v>
      </c>
      <c r="AY272" s="214">
        <v>24</v>
      </c>
      <c r="AZ272" s="205">
        <v>24</v>
      </c>
      <c r="BA272" s="205">
        <f t="shared" si="136"/>
        <v>48</v>
      </c>
      <c r="BB272" s="205"/>
      <c r="BC272" s="207">
        <v>1.0000000000000001E-17</v>
      </c>
      <c r="BD272" s="207">
        <v>9.9999999999999997E-29</v>
      </c>
      <c r="BE272" s="207">
        <v>1.0000000000000001E-30</v>
      </c>
      <c r="BF272" s="207">
        <v>0</v>
      </c>
      <c r="BG272" s="207"/>
      <c r="BH272" s="207"/>
      <c r="BI272" s="207"/>
      <c r="BJ272" s="207"/>
      <c r="BK272" s="207"/>
      <c r="BL272" s="208">
        <v>0</v>
      </c>
      <c r="BM272" s="209">
        <v>249.45</v>
      </c>
      <c r="BN272" s="209">
        <f t="shared" si="137"/>
        <v>0</v>
      </c>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v>0</v>
      </c>
      <c r="CL272" s="209">
        <v>477.3</v>
      </c>
      <c r="CM272" s="209">
        <f t="shared" si="138"/>
        <v>0</v>
      </c>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v>0</v>
      </c>
      <c r="DK272" s="209">
        <v>120.88</v>
      </c>
      <c r="DL272" s="209">
        <f t="shared" si="139"/>
        <v>0</v>
      </c>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v>0</v>
      </c>
      <c r="EJ272" s="209">
        <v>191.55</v>
      </c>
      <c r="EK272" s="209">
        <f t="shared" si="140"/>
        <v>0</v>
      </c>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v>0</v>
      </c>
      <c r="FI272" s="209">
        <v>32.1</v>
      </c>
      <c r="FJ272" s="209">
        <f t="shared" si="141"/>
        <v>0</v>
      </c>
      <c r="FK272" s="207"/>
      <c r="FL272" s="207"/>
      <c r="FM272" s="207"/>
      <c r="FN272" s="207"/>
      <c r="FO272" s="207"/>
      <c r="FP272" s="207"/>
      <c r="FQ272" s="207"/>
      <c r="FR272" s="207"/>
      <c r="FS272" s="207">
        <v>0</v>
      </c>
      <c r="FT272" s="209">
        <v>25.68</v>
      </c>
      <c r="FU272" s="209">
        <f t="shared" si="142"/>
        <v>0</v>
      </c>
      <c r="FV272" s="207"/>
      <c r="FW272" s="207"/>
      <c r="FX272" s="207"/>
      <c r="FY272" s="207"/>
      <c r="FZ272" s="207"/>
      <c r="GA272" s="207"/>
      <c r="GB272" s="207"/>
      <c r="GC272" s="207"/>
      <c r="GD272" s="207">
        <v>0</v>
      </c>
      <c r="GE272" s="209">
        <v>56.12</v>
      </c>
      <c r="GF272" s="209">
        <f t="shared" si="143"/>
        <v>0</v>
      </c>
      <c r="GG272" s="207"/>
      <c r="GH272" s="207"/>
      <c r="GI272" s="207"/>
      <c r="GJ272" s="207"/>
      <c r="GK272" s="207"/>
      <c r="GL272" s="207"/>
      <c r="GM272" s="207"/>
      <c r="GN272" s="207"/>
      <c r="GO272" s="207"/>
      <c r="GP272" s="207"/>
      <c r="GQ272" s="207"/>
      <c r="GR272" s="207"/>
      <c r="GS272" s="207"/>
      <c r="GT272" s="207"/>
      <c r="GU272" s="207"/>
      <c r="GV272" s="207"/>
      <c r="GW272" s="207"/>
      <c r="GX272" s="207" t="s">
        <v>918</v>
      </c>
      <c r="GY272" s="207">
        <v>0</v>
      </c>
      <c r="GZ272" s="207" t="s">
        <v>918</v>
      </c>
      <c r="HA272" s="207">
        <v>0</v>
      </c>
      <c r="HB272" s="207"/>
      <c r="HC272" s="207">
        <v>0</v>
      </c>
      <c r="HD272" s="207">
        <f t="shared" si="117"/>
        <v>0</v>
      </c>
      <c r="HE272" s="207">
        <v>0</v>
      </c>
      <c r="HF272" s="207"/>
      <c r="HG272" s="207"/>
      <c r="HH272" s="207">
        <f t="shared" si="153"/>
        <v>0</v>
      </c>
      <c r="HI272" s="209">
        <v>2.73</v>
      </c>
      <c r="HJ272" s="209">
        <f t="shared" si="144"/>
        <v>0</v>
      </c>
      <c r="HK272" s="207">
        <v>0</v>
      </c>
      <c r="HL272" s="207"/>
      <c r="HM272" s="207">
        <f t="shared" si="154"/>
        <v>0</v>
      </c>
      <c r="HN272" s="209">
        <v>2.73</v>
      </c>
      <c r="HO272" s="209">
        <f t="shared" si="145"/>
        <v>0</v>
      </c>
      <c r="HP272" s="207">
        <v>0</v>
      </c>
      <c r="HQ272" s="207"/>
      <c r="HR272" s="207">
        <f t="shared" si="155"/>
        <v>0</v>
      </c>
      <c r="HS272" s="209">
        <v>2.73</v>
      </c>
      <c r="HT272" s="209">
        <f t="shared" si="146"/>
        <v>0</v>
      </c>
      <c r="HU272" s="207">
        <v>0</v>
      </c>
      <c r="HV272" s="207"/>
      <c r="HW272" s="207">
        <f t="shared" si="156"/>
        <v>0</v>
      </c>
      <c r="HX272" s="209">
        <v>2.73</v>
      </c>
      <c r="HY272" s="209">
        <f t="shared" si="147"/>
        <v>0</v>
      </c>
      <c r="HZ272" s="207">
        <v>0</v>
      </c>
      <c r="IA272" s="209">
        <v>3890.25</v>
      </c>
      <c r="IB272" s="209">
        <f t="shared" si="148"/>
        <v>0</v>
      </c>
      <c r="IC272" s="169"/>
      <c r="ID272" s="169"/>
      <c r="IE272" s="169"/>
      <c r="IF272" s="169"/>
      <c r="IG272" s="165"/>
      <c r="IH272" s="165"/>
      <c r="II272" s="234">
        <f t="shared" si="124"/>
        <v>0</v>
      </c>
      <c r="IJ272" s="234">
        <f t="shared" si="125"/>
        <v>0</v>
      </c>
      <c r="IK272" s="234">
        <f t="shared" si="126"/>
        <v>0</v>
      </c>
      <c r="IL272" s="210"/>
      <c r="IM272" s="211">
        <f t="shared" si="149"/>
        <v>0</v>
      </c>
      <c r="IN272" s="209">
        <v>7500</v>
      </c>
      <c r="IO272" s="212">
        <f t="shared" si="150"/>
        <v>0</v>
      </c>
      <c r="IP272" s="209">
        <f t="shared" si="151"/>
        <v>0</v>
      </c>
      <c r="IQ272" s="209">
        <v>10000</v>
      </c>
      <c r="IR272" s="212">
        <f t="shared" si="152"/>
        <v>0</v>
      </c>
      <c r="IS272" s="213" t="s">
        <v>5961</v>
      </c>
      <c r="IT272" s="291"/>
      <c r="IV272" s="66" t="s">
        <v>6089</v>
      </c>
      <c r="IW272" s="66" t="s">
        <v>6090</v>
      </c>
    </row>
    <row r="273" spans="1:257" x14ac:dyDescent="0.4">
      <c r="A273" s="158">
        <f t="shared" si="118"/>
        <v>117</v>
      </c>
      <c r="B273" s="156" t="s">
        <v>35</v>
      </c>
      <c r="C273" s="156">
        <v>478</v>
      </c>
      <c r="D273" s="156">
        <v>99798</v>
      </c>
      <c r="E273" s="251">
        <v>22416</v>
      </c>
      <c r="F273" s="221" t="s">
        <v>6091</v>
      </c>
      <c r="G273" s="251">
        <v>11</v>
      </c>
      <c r="H273" s="156"/>
      <c r="I273" s="156" t="s">
        <v>4260</v>
      </c>
      <c r="J273" s="158" t="s">
        <v>4338</v>
      </c>
      <c r="K273" s="158"/>
      <c r="L273" s="158" t="s">
        <v>4340</v>
      </c>
      <c r="M273" s="158"/>
      <c r="N273" s="205">
        <v>10</v>
      </c>
      <c r="O273" s="158">
        <v>30</v>
      </c>
      <c r="P273" s="203" t="s">
        <v>5516</v>
      </c>
      <c r="Q273" s="158">
        <v>52</v>
      </c>
      <c r="R273" s="158"/>
      <c r="S273" s="158"/>
      <c r="T273" s="158"/>
      <c r="U273" s="158"/>
      <c r="V273" s="367"/>
      <c r="W273" s="366"/>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t="s">
        <v>5364</v>
      </c>
      <c r="AU273" s="205">
        <v>10</v>
      </c>
      <c r="AV273" s="205">
        <v>20</v>
      </c>
      <c r="AW273" s="205">
        <f t="shared" si="135"/>
        <v>30</v>
      </c>
      <c r="AX273" s="205" t="s">
        <v>5516</v>
      </c>
      <c r="AY273" s="214">
        <v>28</v>
      </c>
      <c r="AZ273" s="205">
        <v>24</v>
      </c>
      <c r="BA273" s="205">
        <f t="shared" si="136"/>
        <v>52</v>
      </c>
      <c r="BB273" s="205"/>
      <c r="BC273" s="207">
        <v>1.0000000000000001E-17</v>
      </c>
      <c r="BD273" s="207">
        <v>9.9999999999999997E-29</v>
      </c>
      <c r="BE273" s="207">
        <v>1.0000000000000001E-30</v>
      </c>
      <c r="BF273" s="207">
        <v>0</v>
      </c>
      <c r="BG273" s="207"/>
      <c r="BH273" s="207"/>
      <c r="BI273" s="207"/>
      <c r="BJ273" s="207"/>
      <c r="BK273" s="207" t="s">
        <v>6092</v>
      </c>
      <c r="BL273" s="208">
        <v>0</v>
      </c>
      <c r="BM273" s="209">
        <v>249.45</v>
      </c>
      <c r="BN273" s="209">
        <f t="shared" si="137"/>
        <v>0</v>
      </c>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v>0</v>
      </c>
      <c r="CL273" s="209">
        <v>477.3</v>
      </c>
      <c r="CM273" s="209">
        <f t="shared" si="138"/>
        <v>0</v>
      </c>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v>0</v>
      </c>
      <c r="DK273" s="209">
        <v>120.88</v>
      </c>
      <c r="DL273" s="209">
        <f t="shared" si="139"/>
        <v>0</v>
      </c>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v>0</v>
      </c>
      <c r="EJ273" s="209">
        <v>191.55</v>
      </c>
      <c r="EK273" s="209">
        <f t="shared" si="140"/>
        <v>0</v>
      </c>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v>0</v>
      </c>
      <c r="FI273" s="209">
        <v>32.1</v>
      </c>
      <c r="FJ273" s="209">
        <f t="shared" si="141"/>
        <v>0</v>
      </c>
      <c r="FK273" s="207"/>
      <c r="FL273" s="207"/>
      <c r="FM273" s="207"/>
      <c r="FN273" s="207"/>
      <c r="FO273" s="207"/>
      <c r="FP273" s="207"/>
      <c r="FQ273" s="207"/>
      <c r="FR273" s="207"/>
      <c r="FS273" s="207">
        <v>0</v>
      </c>
      <c r="FT273" s="209">
        <v>25.68</v>
      </c>
      <c r="FU273" s="209">
        <f t="shared" si="142"/>
        <v>0</v>
      </c>
      <c r="FV273" s="207"/>
      <c r="FW273" s="207"/>
      <c r="FX273" s="207"/>
      <c r="FY273" s="207"/>
      <c r="FZ273" s="207"/>
      <c r="GA273" s="207"/>
      <c r="GB273" s="207"/>
      <c r="GC273" s="207"/>
      <c r="GD273" s="207">
        <v>0</v>
      </c>
      <c r="GE273" s="209">
        <v>56.12</v>
      </c>
      <c r="GF273" s="209">
        <f t="shared" si="143"/>
        <v>0</v>
      </c>
      <c r="GG273" s="207"/>
      <c r="GH273" s="207"/>
      <c r="GI273" s="207"/>
      <c r="GJ273" s="207"/>
      <c r="GK273" s="207"/>
      <c r="GL273" s="207"/>
      <c r="GM273" s="207"/>
      <c r="GN273" s="207"/>
      <c r="GO273" s="207"/>
      <c r="GP273" s="207"/>
      <c r="GQ273" s="207"/>
      <c r="GR273" s="207"/>
      <c r="GS273" s="207"/>
      <c r="GT273" s="207"/>
      <c r="GU273" s="207"/>
      <c r="GV273" s="207"/>
      <c r="GW273" s="207"/>
      <c r="GX273" s="207" t="s">
        <v>918</v>
      </c>
      <c r="GY273" s="207">
        <v>0</v>
      </c>
      <c r="GZ273" s="207" t="s">
        <v>918</v>
      </c>
      <c r="HA273" s="207">
        <v>0</v>
      </c>
      <c r="HB273" s="207"/>
      <c r="HC273" s="207">
        <v>0</v>
      </c>
      <c r="HD273" s="207">
        <f t="shared" si="117"/>
        <v>0</v>
      </c>
      <c r="HE273" s="207">
        <v>0</v>
      </c>
      <c r="HF273" s="207"/>
      <c r="HG273" s="207"/>
      <c r="HH273" s="207">
        <f t="shared" si="153"/>
        <v>0</v>
      </c>
      <c r="HI273" s="209">
        <v>2.73</v>
      </c>
      <c r="HJ273" s="209">
        <f t="shared" si="144"/>
        <v>0</v>
      </c>
      <c r="HK273" s="207">
        <v>0</v>
      </c>
      <c r="HL273" s="207"/>
      <c r="HM273" s="207">
        <f t="shared" si="154"/>
        <v>0</v>
      </c>
      <c r="HN273" s="209">
        <v>2.73</v>
      </c>
      <c r="HO273" s="209">
        <f t="shared" si="145"/>
        <v>0</v>
      </c>
      <c r="HP273" s="207">
        <v>0</v>
      </c>
      <c r="HQ273" s="207"/>
      <c r="HR273" s="207">
        <f t="shared" si="155"/>
        <v>0</v>
      </c>
      <c r="HS273" s="209">
        <v>2.73</v>
      </c>
      <c r="HT273" s="209">
        <f t="shared" si="146"/>
        <v>0</v>
      </c>
      <c r="HU273" s="207">
        <v>0</v>
      </c>
      <c r="HV273" s="207"/>
      <c r="HW273" s="207">
        <f t="shared" si="156"/>
        <v>0</v>
      </c>
      <c r="HX273" s="209">
        <v>2.73</v>
      </c>
      <c r="HY273" s="209">
        <f t="shared" si="147"/>
        <v>0</v>
      </c>
      <c r="HZ273" s="207">
        <v>0</v>
      </c>
      <c r="IA273" s="209">
        <v>3890.25</v>
      </c>
      <c r="IB273" s="209">
        <f t="shared" si="148"/>
        <v>0</v>
      </c>
      <c r="IC273" s="169"/>
      <c r="ID273" s="169"/>
      <c r="IE273" s="169"/>
      <c r="IF273" s="169"/>
      <c r="IG273" s="165"/>
      <c r="IH273" s="165"/>
      <c r="II273" s="234">
        <f t="shared" si="124"/>
        <v>0</v>
      </c>
      <c r="IJ273" s="234">
        <f t="shared" si="125"/>
        <v>0</v>
      </c>
      <c r="IK273" s="234">
        <f t="shared" si="126"/>
        <v>0</v>
      </c>
      <c r="IL273" s="210"/>
      <c r="IM273" s="211">
        <f t="shared" si="149"/>
        <v>0</v>
      </c>
      <c r="IN273" s="209">
        <v>7500</v>
      </c>
      <c r="IO273" s="212">
        <f t="shared" si="150"/>
        <v>0</v>
      </c>
      <c r="IP273" s="209">
        <f t="shared" si="151"/>
        <v>0</v>
      </c>
      <c r="IQ273" s="209">
        <v>10000</v>
      </c>
      <c r="IR273" s="212">
        <f t="shared" si="152"/>
        <v>0</v>
      </c>
      <c r="IS273" s="213" t="s">
        <v>6093</v>
      </c>
      <c r="IT273" s="291"/>
      <c r="IV273" s="66" t="s">
        <v>6094</v>
      </c>
      <c r="IW273" s="66" t="s">
        <v>6095</v>
      </c>
    </row>
    <row r="274" spans="1:257" x14ac:dyDescent="0.4">
      <c r="A274" s="158">
        <f t="shared" si="118"/>
        <v>118</v>
      </c>
      <c r="B274" s="156" t="s">
        <v>35</v>
      </c>
      <c r="C274" s="156">
        <v>480</v>
      </c>
      <c r="D274" s="156">
        <v>99797</v>
      </c>
      <c r="E274" s="251">
        <v>22439</v>
      </c>
      <c r="F274" s="221" t="s">
        <v>6096</v>
      </c>
      <c r="G274" s="251">
        <v>11</v>
      </c>
      <c r="H274" s="156"/>
      <c r="I274" s="156" t="s">
        <v>4260</v>
      </c>
      <c r="J274" s="158" t="s">
        <v>4344</v>
      </c>
      <c r="K274" s="158"/>
      <c r="L274" s="158" t="s">
        <v>4356</v>
      </c>
      <c r="M274" s="158"/>
      <c r="N274" s="205">
        <v>25</v>
      </c>
      <c r="O274" s="158">
        <v>45</v>
      </c>
      <c r="P274" s="203" t="s">
        <v>5368</v>
      </c>
      <c r="Q274" s="158">
        <v>46</v>
      </c>
      <c r="R274" s="158"/>
      <c r="S274" s="158"/>
      <c r="T274" s="158"/>
      <c r="U274" s="158"/>
      <c r="V274" s="367"/>
      <c r="W274" s="366"/>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t="s">
        <v>5437</v>
      </c>
      <c r="AU274" s="205">
        <v>25</v>
      </c>
      <c r="AV274" s="205">
        <v>20</v>
      </c>
      <c r="AW274" s="205">
        <f t="shared" si="135"/>
        <v>45</v>
      </c>
      <c r="AX274" s="205" t="s">
        <v>5368</v>
      </c>
      <c r="AY274" s="214">
        <v>22</v>
      </c>
      <c r="AZ274" s="205">
        <v>24</v>
      </c>
      <c r="BA274" s="205">
        <f t="shared" si="136"/>
        <v>46</v>
      </c>
      <c r="BB274" s="205"/>
      <c r="BC274" s="207">
        <v>1.0000000000000001E-17</v>
      </c>
      <c r="BD274" s="207">
        <v>9.9999999999999997E-29</v>
      </c>
      <c r="BE274" s="207">
        <v>1.0000000000000001E-30</v>
      </c>
      <c r="BF274" s="207">
        <v>0</v>
      </c>
      <c r="BG274" s="207"/>
      <c r="BH274" s="207"/>
      <c r="BI274" s="207"/>
      <c r="BJ274" s="207"/>
      <c r="BK274" s="207"/>
      <c r="BL274" s="208">
        <v>0</v>
      </c>
      <c r="BM274" s="209">
        <v>249.45</v>
      </c>
      <c r="BN274" s="209">
        <f t="shared" si="137"/>
        <v>0</v>
      </c>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v>0</v>
      </c>
      <c r="CL274" s="209">
        <v>477.3</v>
      </c>
      <c r="CM274" s="209">
        <f t="shared" si="138"/>
        <v>0</v>
      </c>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v>0</v>
      </c>
      <c r="DK274" s="209">
        <v>120.88</v>
      </c>
      <c r="DL274" s="209">
        <f t="shared" si="139"/>
        <v>0</v>
      </c>
      <c r="DM274" s="207"/>
      <c r="DN274" s="207"/>
      <c r="DO274" s="207"/>
      <c r="DP274" s="207"/>
      <c r="DQ274" s="207"/>
      <c r="DR274" s="207"/>
      <c r="DS274" s="207"/>
      <c r="DT274" s="207"/>
      <c r="DU274" s="207"/>
      <c r="DV274" s="207"/>
      <c r="DW274" s="207"/>
      <c r="DX274" s="207"/>
      <c r="DY274" s="207"/>
      <c r="DZ274" s="207" t="s">
        <v>4980</v>
      </c>
      <c r="EA274" s="207"/>
      <c r="EB274" s="207"/>
      <c r="EC274" s="207"/>
      <c r="ED274" s="207"/>
      <c r="EE274" s="207"/>
      <c r="EF274" s="207"/>
      <c r="EG274" s="207"/>
      <c r="EH274" s="207"/>
      <c r="EI274" s="207">
        <v>0</v>
      </c>
      <c r="EJ274" s="209">
        <v>191.55</v>
      </c>
      <c r="EK274" s="209">
        <f t="shared" si="140"/>
        <v>0</v>
      </c>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v>0</v>
      </c>
      <c r="FI274" s="209">
        <v>32.1</v>
      </c>
      <c r="FJ274" s="209">
        <f t="shared" si="141"/>
        <v>0</v>
      </c>
      <c r="FK274" s="207"/>
      <c r="FL274" s="207"/>
      <c r="FM274" s="207"/>
      <c r="FN274" s="207"/>
      <c r="FO274" s="207"/>
      <c r="FP274" s="207"/>
      <c r="FQ274" s="207"/>
      <c r="FR274" s="207"/>
      <c r="FS274" s="207">
        <v>0</v>
      </c>
      <c r="FT274" s="209">
        <v>25.68</v>
      </c>
      <c r="FU274" s="209">
        <f t="shared" si="142"/>
        <v>0</v>
      </c>
      <c r="FV274" s="207"/>
      <c r="FW274" s="207"/>
      <c r="FX274" s="207"/>
      <c r="FY274" s="207"/>
      <c r="FZ274" s="207"/>
      <c r="GA274" s="207"/>
      <c r="GB274" s="207"/>
      <c r="GC274" s="207"/>
      <c r="GD274" s="207">
        <v>0</v>
      </c>
      <c r="GE274" s="209">
        <v>56.12</v>
      </c>
      <c r="GF274" s="209">
        <f t="shared" si="143"/>
        <v>0</v>
      </c>
      <c r="GG274" s="207"/>
      <c r="GH274" s="207"/>
      <c r="GI274" s="207"/>
      <c r="GJ274" s="207"/>
      <c r="GK274" s="207"/>
      <c r="GL274" s="207"/>
      <c r="GM274" s="207"/>
      <c r="GN274" s="207"/>
      <c r="GO274" s="207"/>
      <c r="GP274" s="207"/>
      <c r="GQ274" s="207"/>
      <c r="GR274" s="207"/>
      <c r="GS274" s="207"/>
      <c r="GT274" s="207"/>
      <c r="GU274" s="207"/>
      <c r="GV274" s="207"/>
      <c r="GW274" s="207"/>
      <c r="GX274" s="207" t="s">
        <v>918</v>
      </c>
      <c r="GY274" s="207">
        <v>0</v>
      </c>
      <c r="GZ274" s="207" t="s">
        <v>918</v>
      </c>
      <c r="HA274" s="207">
        <v>0</v>
      </c>
      <c r="HB274" s="207"/>
      <c r="HC274" s="207"/>
      <c r="HD274" s="207">
        <f t="shared" si="117"/>
        <v>0</v>
      </c>
      <c r="HE274" s="207">
        <v>0</v>
      </c>
      <c r="HF274" s="207"/>
      <c r="HG274" s="207"/>
      <c r="HH274" s="207">
        <f t="shared" si="153"/>
        <v>0</v>
      </c>
      <c r="HI274" s="209">
        <v>2.73</v>
      </c>
      <c r="HJ274" s="209">
        <f t="shared" si="144"/>
        <v>0</v>
      </c>
      <c r="HK274" s="207">
        <v>0</v>
      </c>
      <c r="HL274" s="207"/>
      <c r="HM274" s="207">
        <f t="shared" si="154"/>
        <v>0</v>
      </c>
      <c r="HN274" s="209">
        <v>2.73</v>
      </c>
      <c r="HO274" s="209">
        <f t="shared" si="145"/>
        <v>0</v>
      </c>
      <c r="HP274" s="207">
        <v>0</v>
      </c>
      <c r="HQ274" s="207"/>
      <c r="HR274" s="207">
        <f t="shared" si="155"/>
        <v>0</v>
      </c>
      <c r="HS274" s="209">
        <v>2.73</v>
      </c>
      <c r="HT274" s="209">
        <f t="shared" si="146"/>
        <v>0</v>
      </c>
      <c r="HU274" s="207">
        <v>0</v>
      </c>
      <c r="HV274" s="207"/>
      <c r="HW274" s="207">
        <f t="shared" si="156"/>
        <v>0</v>
      </c>
      <c r="HX274" s="209">
        <v>2.73</v>
      </c>
      <c r="HY274" s="209">
        <f t="shared" si="147"/>
        <v>0</v>
      </c>
      <c r="HZ274" s="207">
        <v>0</v>
      </c>
      <c r="IA274" s="209">
        <v>3890.25</v>
      </c>
      <c r="IB274" s="209">
        <f t="shared" si="148"/>
        <v>0</v>
      </c>
      <c r="IC274" s="169"/>
      <c r="ID274" s="169"/>
      <c r="IE274" s="169"/>
      <c r="IF274" s="169"/>
      <c r="IG274" s="165"/>
      <c r="IH274" s="165"/>
      <c r="II274" s="234">
        <f t="shared" si="124"/>
        <v>0</v>
      </c>
      <c r="IJ274" s="234">
        <f t="shared" si="125"/>
        <v>0</v>
      </c>
      <c r="IK274" s="234">
        <f t="shared" si="126"/>
        <v>0</v>
      </c>
      <c r="IL274" s="210"/>
      <c r="IM274" s="211">
        <f t="shared" si="149"/>
        <v>0</v>
      </c>
      <c r="IN274" s="209">
        <v>7500</v>
      </c>
      <c r="IO274" s="212">
        <f t="shared" si="150"/>
        <v>0</v>
      </c>
      <c r="IP274" s="209">
        <f t="shared" si="151"/>
        <v>0</v>
      </c>
      <c r="IQ274" s="209">
        <v>10000</v>
      </c>
      <c r="IR274" s="212">
        <f t="shared" si="152"/>
        <v>0</v>
      </c>
      <c r="IS274" s="213" t="s">
        <v>6097</v>
      </c>
      <c r="IT274" s="291"/>
      <c r="IV274" s="66" t="s">
        <v>6098</v>
      </c>
      <c r="IW274" s="66" t="s">
        <v>6099</v>
      </c>
    </row>
    <row r="275" spans="1:257" x14ac:dyDescent="0.4">
      <c r="A275" s="158">
        <f t="shared" si="118"/>
        <v>119</v>
      </c>
      <c r="B275" s="156" t="s">
        <v>35</v>
      </c>
      <c r="C275" s="156">
        <v>482</v>
      </c>
      <c r="D275" s="251">
        <v>80677</v>
      </c>
      <c r="E275" s="251">
        <v>22455</v>
      </c>
      <c r="F275" s="221" t="s">
        <v>6100</v>
      </c>
      <c r="G275" s="251">
        <v>11</v>
      </c>
      <c r="H275" s="156"/>
      <c r="I275" s="156" t="s">
        <v>4260</v>
      </c>
      <c r="J275" s="158" t="s">
        <v>4371</v>
      </c>
      <c r="K275" s="158"/>
      <c r="L275" s="158" t="s">
        <v>4335</v>
      </c>
      <c r="M275" s="158">
        <v>20143571138</v>
      </c>
      <c r="N275" s="205">
        <v>28</v>
      </c>
      <c r="O275" s="158">
        <v>48</v>
      </c>
      <c r="P275" s="203" t="s">
        <v>5935</v>
      </c>
      <c r="Q275" s="158">
        <v>54</v>
      </c>
      <c r="R275" s="158"/>
      <c r="S275" s="158"/>
      <c r="T275" s="158"/>
      <c r="U275" s="158"/>
      <c r="V275" s="367"/>
      <c r="W275" s="366"/>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t="s">
        <v>5225</v>
      </c>
      <c r="AU275" s="205">
        <v>28</v>
      </c>
      <c r="AV275" s="205">
        <v>20</v>
      </c>
      <c r="AW275" s="205">
        <f t="shared" si="135"/>
        <v>48</v>
      </c>
      <c r="AX275" s="205" t="s">
        <v>5935</v>
      </c>
      <c r="AY275" s="214">
        <v>30</v>
      </c>
      <c r="AZ275" s="205">
        <v>24</v>
      </c>
      <c r="BA275" s="205">
        <f t="shared" si="136"/>
        <v>54</v>
      </c>
      <c r="BB275" s="205"/>
      <c r="BC275" s="207">
        <v>1.0000000000000001E-17</v>
      </c>
      <c r="BD275" s="207">
        <v>9.9999999999999997E-29</v>
      </c>
      <c r="BE275" s="207">
        <v>1.0000000000000001E-30</v>
      </c>
      <c r="BF275" s="207"/>
      <c r="BG275" s="207"/>
      <c r="BH275" s="207"/>
      <c r="BI275" s="207"/>
      <c r="BJ275" s="207"/>
      <c r="BK275" s="207"/>
      <c r="BL275" s="208">
        <v>0</v>
      </c>
      <c r="BM275" s="209">
        <v>249.45</v>
      </c>
      <c r="BN275" s="209">
        <f t="shared" si="137"/>
        <v>0</v>
      </c>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v>0</v>
      </c>
      <c r="CL275" s="209">
        <v>477.3</v>
      </c>
      <c r="CM275" s="209">
        <f t="shared" si="138"/>
        <v>0</v>
      </c>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v>0</v>
      </c>
      <c r="DK275" s="209">
        <v>120.88</v>
      </c>
      <c r="DL275" s="209">
        <f t="shared" si="139"/>
        <v>0</v>
      </c>
      <c r="DM275" s="207"/>
      <c r="DN275" s="207"/>
      <c r="DO275" s="207"/>
      <c r="DP275" s="207"/>
      <c r="DQ275" s="207"/>
      <c r="DR275" s="207"/>
      <c r="DS275" s="207"/>
      <c r="DT275" s="207"/>
      <c r="DU275" s="207"/>
      <c r="DV275" s="207"/>
      <c r="DW275" s="207"/>
      <c r="DX275" s="207"/>
      <c r="DY275" s="207"/>
      <c r="DZ275" s="207" t="s">
        <v>4980</v>
      </c>
      <c r="EA275" s="207"/>
      <c r="EB275" s="207"/>
      <c r="EC275" s="207"/>
      <c r="ED275" s="207"/>
      <c r="EE275" s="207"/>
      <c r="EF275" s="207"/>
      <c r="EG275" s="207"/>
      <c r="EH275" s="207"/>
      <c r="EI275" s="207">
        <v>0</v>
      </c>
      <c r="EJ275" s="209">
        <v>191.55</v>
      </c>
      <c r="EK275" s="209">
        <f t="shared" si="140"/>
        <v>0</v>
      </c>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v>0</v>
      </c>
      <c r="FI275" s="209">
        <v>32.1</v>
      </c>
      <c r="FJ275" s="209">
        <f t="shared" si="141"/>
        <v>0</v>
      </c>
      <c r="FK275" s="207"/>
      <c r="FL275" s="207"/>
      <c r="FM275" s="207"/>
      <c r="FN275" s="207"/>
      <c r="FO275" s="207"/>
      <c r="FP275" s="207"/>
      <c r="FQ275" s="207"/>
      <c r="FR275" s="207"/>
      <c r="FS275" s="207">
        <v>0</v>
      </c>
      <c r="FT275" s="209">
        <v>25.68</v>
      </c>
      <c r="FU275" s="209">
        <f t="shared" si="142"/>
        <v>0</v>
      </c>
      <c r="FV275" s="207"/>
      <c r="FW275" s="207"/>
      <c r="FX275" s="207"/>
      <c r="FY275" s="207"/>
      <c r="FZ275" s="207"/>
      <c r="GA275" s="207"/>
      <c r="GB275" s="207"/>
      <c r="GC275" s="207"/>
      <c r="GD275" s="207">
        <v>0</v>
      </c>
      <c r="GE275" s="209">
        <v>56.12</v>
      </c>
      <c r="GF275" s="209">
        <f t="shared" si="143"/>
        <v>0</v>
      </c>
      <c r="GG275" s="207"/>
      <c r="GH275" s="207"/>
      <c r="GI275" s="207"/>
      <c r="GJ275" s="207"/>
      <c r="GK275" s="207"/>
      <c r="GL275" s="207"/>
      <c r="GM275" s="207"/>
      <c r="GN275" s="207"/>
      <c r="GO275" s="207"/>
      <c r="GP275" s="207"/>
      <c r="GQ275" s="207"/>
      <c r="GR275" s="207"/>
      <c r="GS275" s="207"/>
      <c r="GT275" s="207"/>
      <c r="GU275" s="207"/>
      <c r="GV275" s="207"/>
      <c r="GW275" s="207"/>
      <c r="GX275" s="207" t="s">
        <v>918</v>
      </c>
      <c r="GY275" s="207">
        <v>0</v>
      </c>
      <c r="GZ275" s="207" t="s">
        <v>918</v>
      </c>
      <c r="HA275" s="207">
        <v>0</v>
      </c>
      <c r="HB275" s="207"/>
      <c r="HC275" s="207">
        <v>0</v>
      </c>
      <c r="HD275" s="207">
        <f t="shared" si="117"/>
        <v>0</v>
      </c>
      <c r="HE275" s="207">
        <v>0</v>
      </c>
      <c r="HF275" s="207"/>
      <c r="HG275" s="207"/>
      <c r="HH275" s="207">
        <f t="shared" si="153"/>
        <v>0</v>
      </c>
      <c r="HI275" s="209">
        <v>2.73</v>
      </c>
      <c r="HJ275" s="209">
        <f t="shared" si="144"/>
        <v>0</v>
      </c>
      <c r="HK275" s="207">
        <v>0</v>
      </c>
      <c r="HL275" s="207"/>
      <c r="HM275" s="207">
        <f t="shared" si="154"/>
        <v>0</v>
      </c>
      <c r="HN275" s="209">
        <v>2.73</v>
      </c>
      <c r="HO275" s="209">
        <f t="shared" si="145"/>
        <v>0</v>
      </c>
      <c r="HP275" s="207">
        <v>0</v>
      </c>
      <c r="HQ275" s="207"/>
      <c r="HR275" s="207">
        <f t="shared" si="155"/>
        <v>0</v>
      </c>
      <c r="HS275" s="209">
        <v>2.73</v>
      </c>
      <c r="HT275" s="209">
        <f t="shared" si="146"/>
        <v>0</v>
      </c>
      <c r="HU275" s="207">
        <v>0</v>
      </c>
      <c r="HV275" s="207"/>
      <c r="HW275" s="207">
        <f t="shared" si="156"/>
        <v>0</v>
      </c>
      <c r="HX275" s="209">
        <v>2.73</v>
      </c>
      <c r="HY275" s="209">
        <f t="shared" si="147"/>
        <v>0</v>
      </c>
      <c r="HZ275" s="207">
        <v>0</v>
      </c>
      <c r="IA275" s="209">
        <v>3890.25</v>
      </c>
      <c r="IB275" s="209">
        <f t="shared" si="148"/>
        <v>0</v>
      </c>
      <c r="IC275" s="169"/>
      <c r="ID275" s="169"/>
      <c r="IE275" s="169"/>
      <c r="IF275" s="169"/>
      <c r="IG275" s="165"/>
      <c r="IH275" s="165"/>
      <c r="II275" s="234">
        <f t="shared" si="124"/>
        <v>0</v>
      </c>
      <c r="IJ275" s="234">
        <f t="shared" si="125"/>
        <v>0</v>
      </c>
      <c r="IK275" s="234">
        <f t="shared" si="126"/>
        <v>0</v>
      </c>
      <c r="IL275" s="210"/>
      <c r="IM275" s="211">
        <f t="shared" si="149"/>
        <v>0</v>
      </c>
      <c r="IN275" s="209">
        <v>7500</v>
      </c>
      <c r="IO275" s="212">
        <f t="shared" si="150"/>
        <v>0</v>
      </c>
      <c r="IP275" s="209">
        <f t="shared" si="151"/>
        <v>0</v>
      </c>
      <c r="IQ275" s="209">
        <v>10000</v>
      </c>
      <c r="IR275" s="212">
        <f t="shared" si="152"/>
        <v>0</v>
      </c>
      <c r="IS275" s="213" t="s">
        <v>6097</v>
      </c>
      <c r="IT275" s="291"/>
      <c r="IV275" s="66" t="s">
        <v>6101</v>
      </c>
      <c r="IW275" s="66" t="s">
        <v>6102</v>
      </c>
    </row>
    <row r="276" spans="1:257" x14ac:dyDescent="0.4">
      <c r="A276" s="158">
        <f t="shared" si="118"/>
        <v>120</v>
      </c>
      <c r="B276" s="156" t="s">
        <v>35</v>
      </c>
      <c r="C276" s="156">
        <v>485</v>
      </c>
      <c r="D276" s="251">
        <v>74174</v>
      </c>
      <c r="E276" s="251">
        <v>16713</v>
      </c>
      <c r="F276" s="230" t="s">
        <v>6103</v>
      </c>
      <c r="G276" s="251">
        <v>12</v>
      </c>
      <c r="H276" s="156"/>
      <c r="I276" s="156" t="s">
        <v>4375</v>
      </c>
      <c r="J276" s="158" t="s">
        <v>4398</v>
      </c>
      <c r="K276" s="158"/>
      <c r="L276" s="158" t="s">
        <v>4399</v>
      </c>
      <c r="M276" s="158"/>
      <c r="N276" s="205">
        <v>39</v>
      </c>
      <c r="O276" s="158">
        <v>59</v>
      </c>
      <c r="P276" s="203" t="s">
        <v>6104</v>
      </c>
      <c r="Q276" s="158">
        <v>46</v>
      </c>
      <c r="R276" s="158"/>
      <c r="S276" s="158"/>
      <c r="T276" s="158"/>
      <c r="U276" s="158"/>
      <c r="V276" s="367"/>
      <c r="W276" s="366"/>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t="s">
        <v>5437</v>
      </c>
      <c r="AU276" s="205">
        <v>39</v>
      </c>
      <c r="AV276" s="205">
        <v>20</v>
      </c>
      <c r="AW276" s="205">
        <f t="shared" si="135"/>
        <v>59</v>
      </c>
      <c r="AX276" s="205" t="s">
        <v>6104</v>
      </c>
      <c r="AY276" s="214">
        <v>22</v>
      </c>
      <c r="AZ276" s="205">
        <v>24</v>
      </c>
      <c r="BA276" s="205">
        <f t="shared" si="136"/>
        <v>46</v>
      </c>
      <c r="BB276" s="205"/>
      <c r="BC276" s="207">
        <v>1.0000000000000001E-17</v>
      </c>
      <c r="BD276" s="207">
        <v>9.9999999999999997E-29</v>
      </c>
      <c r="BE276" s="207">
        <v>1.0000000000000001E-30</v>
      </c>
      <c r="BF276" s="207"/>
      <c r="BG276" s="207"/>
      <c r="BH276" s="207"/>
      <c r="BI276" s="207"/>
      <c r="BJ276" s="207"/>
      <c r="BK276" s="207"/>
      <c r="BL276" s="208">
        <v>0</v>
      </c>
      <c r="BM276" s="209">
        <v>249.45</v>
      </c>
      <c r="BN276" s="209">
        <f t="shared" si="137"/>
        <v>0</v>
      </c>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v>0</v>
      </c>
      <c r="CL276" s="209">
        <v>477.3</v>
      </c>
      <c r="CM276" s="209">
        <f t="shared" si="138"/>
        <v>0</v>
      </c>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v>0</v>
      </c>
      <c r="DK276" s="209">
        <v>120.88</v>
      </c>
      <c r="DL276" s="209">
        <f t="shared" si="139"/>
        <v>0</v>
      </c>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v>0</v>
      </c>
      <c r="EJ276" s="209">
        <v>191.55</v>
      </c>
      <c r="EK276" s="209">
        <f t="shared" si="140"/>
        <v>0</v>
      </c>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v>0</v>
      </c>
      <c r="FI276" s="209">
        <v>32.1</v>
      </c>
      <c r="FJ276" s="209">
        <f t="shared" si="141"/>
        <v>0</v>
      </c>
      <c r="FK276" s="207"/>
      <c r="FL276" s="207"/>
      <c r="FM276" s="207"/>
      <c r="FN276" s="207"/>
      <c r="FO276" s="207"/>
      <c r="FP276" s="207"/>
      <c r="FQ276" s="207"/>
      <c r="FR276" s="207"/>
      <c r="FS276" s="207">
        <v>0</v>
      </c>
      <c r="FT276" s="209">
        <v>25.68</v>
      </c>
      <c r="FU276" s="209">
        <f t="shared" si="142"/>
        <v>0</v>
      </c>
      <c r="FV276" s="207"/>
      <c r="FW276" s="207"/>
      <c r="FX276" s="207"/>
      <c r="FY276" s="207"/>
      <c r="FZ276" s="207"/>
      <c r="GA276" s="207"/>
      <c r="GB276" s="207"/>
      <c r="GC276" s="207"/>
      <c r="GD276" s="207">
        <v>0</v>
      </c>
      <c r="GE276" s="209">
        <v>56.12</v>
      </c>
      <c r="GF276" s="209">
        <f t="shared" si="143"/>
        <v>0</v>
      </c>
      <c r="GG276" s="207"/>
      <c r="GH276" s="207"/>
      <c r="GI276" s="207"/>
      <c r="GJ276" s="207"/>
      <c r="GK276" s="207"/>
      <c r="GL276" s="207"/>
      <c r="GM276" s="207"/>
      <c r="GN276" s="207"/>
      <c r="GO276" s="207"/>
      <c r="GP276" s="207"/>
      <c r="GQ276" s="207"/>
      <c r="GR276" s="207"/>
      <c r="GS276" s="207"/>
      <c r="GT276" s="207"/>
      <c r="GU276" s="207"/>
      <c r="GV276" s="207"/>
      <c r="GW276" s="207"/>
      <c r="GX276" s="207" t="s">
        <v>918</v>
      </c>
      <c r="GY276" s="207">
        <v>0</v>
      </c>
      <c r="GZ276" s="207" t="s">
        <v>918</v>
      </c>
      <c r="HA276" s="207">
        <v>0</v>
      </c>
      <c r="HB276" s="207"/>
      <c r="HC276" s="207">
        <v>0</v>
      </c>
      <c r="HD276" s="207">
        <f t="shared" si="117"/>
        <v>0</v>
      </c>
      <c r="HE276" s="207">
        <v>0</v>
      </c>
      <c r="HF276" s="207"/>
      <c r="HG276" s="207"/>
      <c r="HH276" s="207">
        <f t="shared" si="153"/>
        <v>0</v>
      </c>
      <c r="HI276" s="209">
        <v>2.73</v>
      </c>
      <c r="HJ276" s="209">
        <f t="shared" si="144"/>
        <v>0</v>
      </c>
      <c r="HK276" s="207">
        <v>0</v>
      </c>
      <c r="HL276" s="207"/>
      <c r="HM276" s="207">
        <f t="shared" si="154"/>
        <v>0</v>
      </c>
      <c r="HN276" s="209">
        <v>2.73</v>
      </c>
      <c r="HO276" s="209">
        <f t="shared" si="145"/>
        <v>0</v>
      </c>
      <c r="HP276" s="207">
        <v>0</v>
      </c>
      <c r="HQ276" s="207"/>
      <c r="HR276" s="207">
        <f t="shared" si="155"/>
        <v>0</v>
      </c>
      <c r="HS276" s="209">
        <v>2.73</v>
      </c>
      <c r="HT276" s="209">
        <f t="shared" si="146"/>
        <v>0</v>
      </c>
      <c r="HU276" s="207">
        <v>0</v>
      </c>
      <c r="HV276" s="207"/>
      <c r="HW276" s="207">
        <f t="shared" si="156"/>
        <v>0</v>
      </c>
      <c r="HX276" s="209">
        <v>2.73</v>
      </c>
      <c r="HY276" s="209">
        <f t="shared" si="147"/>
        <v>0</v>
      </c>
      <c r="HZ276" s="207">
        <v>0</v>
      </c>
      <c r="IA276" s="209">
        <v>3890.25</v>
      </c>
      <c r="IB276" s="209">
        <f t="shared" si="148"/>
        <v>0</v>
      </c>
      <c r="IC276" s="169"/>
      <c r="ID276" s="169"/>
      <c r="IE276" s="169"/>
      <c r="IF276" s="169"/>
      <c r="IG276" s="165"/>
      <c r="IH276" s="165"/>
      <c r="II276" s="234">
        <f t="shared" si="124"/>
        <v>0</v>
      </c>
      <c r="IJ276" s="234">
        <f t="shared" si="125"/>
        <v>0</v>
      </c>
      <c r="IK276" s="234">
        <f t="shared" si="126"/>
        <v>0</v>
      </c>
      <c r="IL276" s="210"/>
      <c r="IM276" s="211">
        <f t="shared" si="149"/>
        <v>0</v>
      </c>
      <c r="IN276" s="209">
        <v>7500</v>
      </c>
      <c r="IO276" s="212">
        <f t="shared" si="150"/>
        <v>0</v>
      </c>
      <c r="IP276" s="209">
        <f t="shared" si="151"/>
        <v>0</v>
      </c>
      <c r="IQ276" s="209">
        <v>10000</v>
      </c>
      <c r="IR276" s="212">
        <f t="shared" si="152"/>
        <v>0</v>
      </c>
      <c r="IS276" s="213" t="s">
        <v>6105</v>
      </c>
      <c r="IT276" s="291"/>
      <c r="IV276" s="66" t="s">
        <v>6106</v>
      </c>
      <c r="IW276" s="66" t="s">
        <v>6107</v>
      </c>
    </row>
    <row r="277" spans="1:257" x14ac:dyDescent="0.4">
      <c r="A277" s="158">
        <f t="shared" si="118"/>
        <v>121</v>
      </c>
      <c r="B277" s="156" t="s">
        <v>35</v>
      </c>
      <c r="C277" s="156">
        <v>490</v>
      </c>
      <c r="D277" s="251">
        <v>74345</v>
      </c>
      <c r="E277" s="251">
        <v>16757</v>
      </c>
      <c r="F277" s="230" t="s">
        <v>6108</v>
      </c>
      <c r="G277" s="251">
        <v>12</v>
      </c>
      <c r="H277" s="156"/>
      <c r="I277" s="156" t="s">
        <v>4375</v>
      </c>
      <c r="J277" s="158" t="s">
        <v>4431</v>
      </c>
      <c r="K277" s="158"/>
      <c r="L277" s="218" t="s">
        <v>4432</v>
      </c>
      <c r="M277" s="158"/>
      <c r="N277" s="205">
        <v>38</v>
      </c>
      <c r="O277" s="218">
        <v>58</v>
      </c>
      <c r="P277" s="203" t="s">
        <v>5386</v>
      </c>
      <c r="Q277" s="218">
        <v>48</v>
      </c>
      <c r="R277" s="218"/>
      <c r="S277" s="218"/>
      <c r="T277" s="218"/>
      <c r="U277" s="218"/>
      <c r="V277" s="367"/>
      <c r="W277" s="366"/>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158" t="s">
        <v>5364</v>
      </c>
      <c r="AU277" s="205">
        <v>38</v>
      </c>
      <c r="AV277" s="205">
        <v>20</v>
      </c>
      <c r="AW277" s="205">
        <f t="shared" si="135"/>
        <v>58</v>
      </c>
      <c r="AX277" s="205" t="s">
        <v>5386</v>
      </c>
      <c r="AY277" s="206">
        <v>24</v>
      </c>
      <c r="AZ277" s="205">
        <v>24</v>
      </c>
      <c r="BA277" s="205">
        <f t="shared" si="136"/>
        <v>48</v>
      </c>
      <c r="BB277" s="205"/>
      <c r="BC277" s="207">
        <v>1.0000000000000001E-17</v>
      </c>
      <c r="BD277" s="207">
        <v>9.9999999999999997E-29</v>
      </c>
      <c r="BE277" s="207">
        <v>1.0000000000000001E-30</v>
      </c>
      <c r="BF277" s="207"/>
      <c r="BG277" s="207"/>
      <c r="BH277" s="207"/>
      <c r="BI277" s="207"/>
      <c r="BJ277" s="207"/>
      <c r="BK277" s="207"/>
      <c r="BL277" s="208">
        <v>0</v>
      </c>
      <c r="BM277" s="209">
        <v>249.45</v>
      </c>
      <c r="BN277" s="209">
        <f t="shared" si="137"/>
        <v>0</v>
      </c>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v>0</v>
      </c>
      <c r="CL277" s="209">
        <v>477.3</v>
      </c>
      <c r="CM277" s="209">
        <f t="shared" si="138"/>
        <v>0</v>
      </c>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v>0</v>
      </c>
      <c r="DK277" s="209">
        <v>120.88</v>
      </c>
      <c r="DL277" s="209">
        <f t="shared" si="139"/>
        <v>0</v>
      </c>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v>0</v>
      </c>
      <c r="EJ277" s="209">
        <v>191.55</v>
      </c>
      <c r="EK277" s="209">
        <f t="shared" si="140"/>
        <v>0</v>
      </c>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v>0</v>
      </c>
      <c r="FI277" s="209">
        <v>32.1</v>
      </c>
      <c r="FJ277" s="209">
        <f t="shared" si="141"/>
        <v>0</v>
      </c>
      <c r="FK277" s="207"/>
      <c r="FL277" s="207"/>
      <c r="FM277" s="207"/>
      <c r="FN277" s="207"/>
      <c r="FO277" s="207"/>
      <c r="FP277" s="207"/>
      <c r="FQ277" s="207"/>
      <c r="FR277" s="207"/>
      <c r="FS277" s="207">
        <v>0</v>
      </c>
      <c r="FT277" s="209">
        <v>25.68</v>
      </c>
      <c r="FU277" s="209">
        <f t="shared" si="142"/>
        <v>0</v>
      </c>
      <c r="FV277" s="207"/>
      <c r="FW277" s="207"/>
      <c r="FX277" s="207"/>
      <c r="FY277" s="207"/>
      <c r="FZ277" s="207"/>
      <c r="GA277" s="207"/>
      <c r="GB277" s="207"/>
      <c r="GC277" s="207"/>
      <c r="GD277" s="207">
        <v>0</v>
      </c>
      <c r="GE277" s="209">
        <v>56.12</v>
      </c>
      <c r="GF277" s="209">
        <f t="shared" si="143"/>
        <v>0</v>
      </c>
      <c r="GG277" s="207"/>
      <c r="GH277" s="207"/>
      <c r="GI277" s="207"/>
      <c r="GJ277" s="207"/>
      <c r="GK277" s="207"/>
      <c r="GL277" s="207"/>
      <c r="GM277" s="207"/>
      <c r="GN277" s="207"/>
      <c r="GO277" s="207"/>
      <c r="GP277" s="207"/>
      <c r="GQ277" s="207"/>
      <c r="GR277" s="207"/>
      <c r="GS277" s="207"/>
      <c r="GT277" s="207"/>
      <c r="GU277" s="207"/>
      <c r="GV277" s="207"/>
      <c r="GW277" s="207"/>
      <c r="GX277" s="207" t="s">
        <v>918</v>
      </c>
      <c r="GY277" s="207">
        <v>0</v>
      </c>
      <c r="GZ277" s="207" t="s">
        <v>918</v>
      </c>
      <c r="HA277" s="207">
        <v>0</v>
      </c>
      <c r="HB277" s="207"/>
      <c r="HC277" s="207">
        <v>0</v>
      </c>
      <c r="HD277" s="207">
        <f t="shared" si="117"/>
        <v>0</v>
      </c>
      <c r="HE277" s="207">
        <v>0</v>
      </c>
      <c r="HF277" s="207"/>
      <c r="HG277" s="207"/>
      <c r="HH277" s="207">
        <f t="shared" si="153"/>
        <v>0</v>
      </c>
      <c r="HI277" s="209">
        <v>2.73</v>
      </c>
      <c r="HJ277" s="209">
        <f t="shared" si="144"/>
        <v>0</v>
      </c>
      <c r="HK277" s="207">
        <v>0</v>
      </c>
      <c r="HL277" s="207"/>
      <c r="HM277" s="207">
        <f t="shared" si="154"/>
        <v>0</v>
      </c>
      <c r="HN277" s="209">
        <v>2.73</v>
      </c>
      <c r="HO277" s="209">
        <f t="shared" si="145"/>
        <v>0</v>
      </c>
      <c r="HP277" s="207">
        <v>0</v>
      </c>
      <c r="HQ277" s="207"/>
      <c r="HR277" s="207">
        <f t="shared" si="155"/>
        <v>0</v>
      </c>
      <c r="HS277" s="209">
        <v>2.73</v>
      </c>
      <c r="HT277" s="209">
        <f t="shared" si="146"/>
        <v>0</v>
      </c>
      <c r="HU277" s="207">
        <v>0</v>
      </c>
      <c r="HV277" s="207"/>
      <c r="HW277" s="207">
        <f t="shared" si="156"/>
        <v>0</v>
      </c>
      <c r="HX277" s="209">
        <v>2.73</v>
      </c>
      <c r="HY277" s="209">
        <f t="shared" si="147"/>
        <v>0</v>
      </c>
      <c r="HZ277" s="207">
        <v>0</v>
      </c>
      <c r="IA277" s="209">
        <v>3890.25</v>
      </c>
      <c r="IB277" s="209">
        <f t="shared" si="148"/>
        <v>0</v>
      </c>
      <c r="IC277" s="169"/>
      <c r="ID277" s="169"/>
      <c r="IE277" s="169"/>
      <c r="IF277" s="169"/>
      <c r="IG277" s="165"/>
      <c r="IH277" s="165"/>
      <c r="II277" s="234">
        <f t="shared" si="124"/>
        <v>0</v>
      </c>
      <c r="IJ277" s="234">
        <f t="shared" si="125"/>
        <v>0</v>
      </c>
      <c r="IK277" s="234">
        <f t="shared" si="126"/>
        <v>0</v>
      </c>
      <c r="IL277" s="210"/>
      <c r="IM277" s="211">
        <f t="shared" si="149"/>
        <v>0</v>
      </c>
      <c r="IN277" s="209">
        <v>7500</v>
      </c>
      <c r="IO277" s="212">
        <f t="shared" si="150"/>
        <v>0</v>
      </c>
      <c r="IP277" s="209">
        <f t="shared" si="151"/>
        <v>0</v>
      </c>
      <c r="IQ277" s="209">
        <v>10000</v>
      </c>
      <c r="IR277" s="212">
        <f t="shared" si="152"/>
        <v>0</v>
      </c>
      <c r="IS277" s="213" t="s">
        <v>6109</v>
      </c>
      <c r="IT277" s="291"/>
      <c r="IV277" s="66" t="s">
        <v>6110</v>
      </c>
      <c r="IW277" s="66" t="s">
        <v>6111</v>
      </c>
    </row>
    <row r="278" spans="1:257" x14ac:dyDescent="0.4">
      <c r="A278" s="158">
        <f t="shared" si="118"/>
        <v>122</v>
      </c>
      <c r="B278" s="156" t="s">
        <v>35</v>
      </c>
      <c r="C278" s="156">
        <v>491</v>
      </c>
      <c r="D278" s="251">
        <v>76009</v>
      </c>
      <c r="E278" s="251">
        <v>16758</v>
      </c>
      <c r="F278" s="230" t="s">
        <v>6112</v>
      </c>
      <c r="G278" s="251">
        <v>12</v>
      </c>
      <c r="H278" s="156"/>
      <c r="I278" s="156" t="s">
        <v>4375</v>
      </c>
      <c r="J278" s="158" t="s">
        <v>4437</v>
      </c>
      <c r="K278" s="158"/>
      <c r="L278" s="216" t="s">
        <v>4438</v>
      </c>
      <c r="M278" s="158"/>
      <c r="N278" s="205">
        <v>35</v>
      </c>
      <c r="O278" s="216">
        <v>55</v>
      </c>
      <c r="P278" s="203" t="s">
        <v>6113</v>
      </c>
      <c r="Q278" s="216">
        <v>48</v>
      </c>
      <c r="R278" s="216"/>
      <c r="S278" s="216"/>
      <c r="T278" s="216"/>
      <c r="U278" s="216"/>
      <c r="V278" s="367"/>
      <c r="W278" s="36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158" t="s">
        <v>5364</v>
      </c>
      <c r="AU278" s="205">
        <v>35</v>
      </c>
      <c r="AV278" s="205">
        <v>20</v>
      </c>
      <c r="AW278" s="205">
        <f t="shared" si="135"/>
        <v>55</v>
      </c>
      <c r="AX278" s="205" t="s">
        <v>6113</v>
      </c>
      <c r="AY278" s="206">
        <v>24</v>
      </c>
      <c r="AZ278" s="205">
        <v>24</v>
      </c>
      <c r="BA278" s="205">
        <f t="shared" si="136"/>
        <v>48</v>
      </c>
      <c r="BB278" s="205"/>
      <c r="BC278" s="207">
        <v>1</v>
      </c>
      <c r="BD278" s="207">
        <v>45</v>
      </c>
      <c r="BE278" s="207">
        <f>+BC278*BD278*10</f>
        <v>450</v>
      </c>
      <c r="BF278" s="207"/>
      <c r="BG278" s="207"/>
      <c r="BH278" s="207"/>
      <c r="BI278" s="207"/>
      <c r="BJ278" s="207"/>
      <c r="BK278" s="207"/>
      <c r="BL278" s="208">
        <v>0</v>
      </c>
      <c r="BM278" s="209">
        <v>249.45</v>
      </c>
      <c r="BN278" s="209">
        <f t="shared" si="137"/>
        <v>0</v>
      </c>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v>0</v>
      </c>
      <c r="CL278" s="209">
        <v>477.3</v>
      </c>
      <c r="CM278" s="209">
        <f t="shared" si="138"/>
        <v>0</v>
      </c>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v>0</v>
      </c>
      <c r="DK278" s="209">
        <v>120.88</v>
      </c>
      <c r="DL278" s="209">
        <f t="shared" si="139"/>
        <v>0</v>
      </c>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v>0</v>
      </c>
      <c r="EJ278" s="209">
        <v>191.55</v>
      </c>
      <c r="EK278" s="209">
        <f t="shared" si="140"/>
        <v>0</v>
      </c>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v>0</v>
      </c>
      <c r="FI278" s="209">
        <v>32.1</v>
      </c>
      <c r="FJ278" s="209">
        <f t="shared" si="141"/>
        <v>0</v>
      </c>
      <c r="FK278" s="207"/>
      <c r="FL278" s="207"/>
      <c r="FM278" s="207"/>
      <c r="FN278" s="207"/>
      <c r="FO278" s="207"/>
      <c r="FP278" s="207"/>
      <c r="FQ278" s="207"/>
      <c r="FR278" s="207"/>
      <c r="FS278" s="207">
        <v>0</v>
      </c>
      <c r="FT278" s="209">
        <v>25.68</v>
      </c>
      <c r="FU278" s="209">
        <f t="shared" si="142"/>
        <v>0</v>
      </c>
      <c r="FV278" s="207"/>
      <c r="FW278" s="207"/>
      <c r="FX278" s="207"/>
      <c r="FY278" s="207"/>
      <c r="FZ278" s="207"/>
      <c r="GA278" s="207"/>
      <c r="GB278" s="207"/>
      <c r="GC278" s="207"/>
      <c r="GD278" s="207">
        <v>0</v>
      </c>
      <c r="GE278" s="209">
        <v>56.12</v>
      </c>
      <c r="GF278" s="209">
        <f t="shared" si="143"/>
        <v>0</v>
      </c>
      <c r="GG278" s="207"/>
      <c r="GH278" s="207"/>
      <c r="GI278" s="207"/>
      <c r="GJ278" s="207"/>
      <c r="GK278" s="207"/>
      <c r="GL278" s="207"/>
      <c r="GM278" s="207"/>
      <c r="GN278" s="207"/>
      <c r="GO278" s="207"/>
      <c r="GP278" s="207"/>
      <c r="GQ278" s="207"/>
      <c r="GR278" s="207"/>
      <c r="GS278" s="207"/>
      <c r="GT278" s="207"/>
      <c r="GU278" s="207"/>
      <c r="GV278" s="207"/>
      <c r="GW278" s="207"/>
      <c r="GX278" s="207" t="s">
        <v>918</v>
      </c>
      <c r="GY278" s="207">
        <v>0</v>
      </c>
      <c r="GZ278" s="207" t="s">
        <v>918</v>
      </c>
      <c r="HA278" s="207">
        <v>0</v>
      </c>
      <c r="HB278" s="207"/>
      <c r="HC278" s="207">
        <v>0</v>
      </c>
      <c r="HD278" s="207">
        <f t="shared" ref="HD278:HD341" si="157">+HH278+HM278+HR278+HW278</f>
        <v>0</v>
      </c>
      <c r="HE278" s="207">
        <v>0</v>
      </c>
      <c r="HF278" s="207"/>
      <c r="HG278" s="207"/>
      <c r="HH278" s="207">
        <f t="shared" si="153"/>
        <v>0</v>
      </c>
      <c r="HI278" s="209">
        <v>2.73</v>
      </c>
      <c r="HJ278" s="209">
        <f t="shared" si="144"/>
        <v>0</v>
      </c>
      <c r="HK278" s="207">
        <v>0</v>
      </c>
      <c r="HL278" s="207"/>
      <c r="HM278" s="207">
        <f t="shared" si="154"/>
        <v>0</v>
      </c>
      <c r="HN278" s="209">
        <v>2.73</v>
      </c>
      <c r="HO278" s="209">
        <f t="shared" si="145"/>
        <v>0</v>
      </c>
      <c r="HP278" s="207">
        <v>0</v>
      </c>
      <c r="HQ278" s="207"/>
      <c r="HR278" s="207">
        <f t="shared" si="155"/>
        <v>0</v>
      </c>
      <c r="HS278" s="209">
        <v>2.73</v>
      </c>
      <c r="HT278" s="209">
        <f t="shared" si="146"/>
        <v>0</v>
      </c>
      <c r="HU278" s="207">
        <v>0</v>
      </c>
      <c r="HV278" s="207"/>
      <c r="HW278" s="207">
        <f t="shared" si="156"/>
        <v>0</v>
      </c>
      <c r="HX278" s="209">
        <v>2.73</v>
      </c>
      <c r="HY278" s="209">
        <f t="shared" si="147"/>
        <v>0</v>
      </c>
      <c r="HZ278" s="207">
        <v>0</v>
      </c>
      <c r="IA278" s="209">
        <v>3890.25</v>
      </c>
      <c r="IB278" s="209">
        <f t="shared" si="148"/>
        <v>0</v>
      </c>
      <c r="IC278" s="169"/>
      <c r="ID278" s="169"/>
      <c r="IE278" s="169"/>
      <c r="IF278" s="169"/>
      <c r="IG278" s="165"/>
      <c r="IH278" s="165"/>
      <c r="II278" s="234">
        <f t="shared" si="124"/>
        <v>0</v>
      </c>
      <c r="IJ278" s="234">
        <f t="shared" si="125"/>
        <v>0</v>
      </c>
      <c r="IK278" s="234">
        <f t="shared" si="126"/>
        <v>0</v>
      </c>
      <c r="IL278" s="210"/>
      <c r="IM278" s="211">
        <f t="shared" si="149"/>
        <v>0</v>
      </c>
      <c r="IN278" s="209">
        <v>7500</v>
      </c>
      <c r="IO278" s="212">
        <f t="shared" si="150"/>
        <v>0</v>
      </c>
      <c r="IP278" s="209">
        <f t="shared" si="151"/>
        <v>0</v>
      </c>
      <c r="IQ278" s="209">
        <v>10000</v>
      </c>
      <c r="IR278" s="212">
        <f t="shared" si="152"/>
        <v>0</v>
      </c>
      <c r="IS278" s="213" t="s">
        <v>6109</v>
      </c>
      <c r="IT278" s="291"/>
      <c r="IV278" s="66" t="s">
        <v>6114</v>
      </c>
      <c r="IW278" s="66" t="s">
        <v>6115</v>
      </c>
    </row>
    <row r="279" spans="1:257" x14ac:dyDescent="0.4">
      <c r="A279" s="158">
        <f t="shared" si="118"/>
        <v>123</v>
      </c>
      <c r="B279" s="156" t="s">
        <v>35</v>
      </c>
      <c r="C279" s="156">
        <v>503</v>
      </c>
      <c r="D279" s="251">
        <v>79337</v>
      </c>
      <c r="E279" s="374">
        <v>17052</v>
      </c>
      <c r="F279" s="230" t="s">
        <v>6116</v>
      </c>
      <c r="G279" s="251">
        <v>12</v>
      </c>
      <c r="H279" s="156"/>
      <c r="I279" s="156" t="s">
        <v>4375</v>
      </c>
      <c r="J279" s="158" t="s">
        <v>4505</v>
      </c>
      <c r="K279" s="158"/>
      <c r="L279" s="158" t="s">
        <v>4507</v>
      </c>
      <c r="M279" s="158"/>
      <c r="N279" s="205">
        <v>46</v>
      </c>
      <c r="O279" s="158">
        <v>66</v>
      </c>
      <c r="P279" s="203" t="s">
        <v>5504</v>
      </c>
      <c r="Q279" s="158">
        <v>50</v>
      </c>
      <c r="R279" s="158"/>
      <c r="S279" s="158"/>
      <c r="T279" s="158"/>
      <c r="U279" s="158"/>
      <c r="V279" s="367"/>
      <c r="W279" s="366"/>
      <c r="X279" s="158"/>
      <c r="Y279" s="158"/>
      <c r="Z279" s="158"/>
      <c r="AA279" s="158"/>
      <c r="AB279" s="158"/>
      <c r="AC279" s="158"/>
      <c r="AD279" s="158"/>
      <c r="AE279" s="158"/>
      <c r="AF279" s="158"/>
      <c r="AG279" s="158"/>
      <c r="AH279" s="158"/>
      <c r="AI279" s="158"/>
      <c r="AJ279" s="158"/>
      <c r="AK279" s="158"/>
      <c r="AL279" s="158"/>
      <c r="AM279" s="158"/>
      <c r="AN279" s="158"/>
      <c r="AO279" s="158"/>
      <c r="AP279" s="158"/>
      <c r="AQ279" s="158"/>
      <c r="AR279" s="158"/>
      <c r="AS279" s="158"/>
      <c r="AT279" s="158" t="s">
        <v>5298</v>
      </c>
      <c r="AU279" s="205">
        <v>46</v>
      </c>
      <c r="AV279" s="205">
        <v>20</v>
      </c>
      <c r="AW279" s="205">
        <f t="shared" si="135"/>
        <v>66</v>
      </c>
      <c r="AX279" s="205" t="s">
        <v>5504</v>
      </c>
      <c r="AY279" s="214">
        <v>26</v>
      </c>
      <c r="AZ279" s="205">
        <v>24</v>
      </c>
      <c r="BA279" s="205">
        <f t="shared" si="136"/>
        <v>50</v>
      </c>
      <c r="BB279" s="205"/>
      <c r="BC279" s="207">
        <v>1.0000000000000001E-17</v>
      </c>
      <c r="BD279" s="207">
        <v>9.9999999999999997E-29</v>
      </c>
      <c r="BE279" s="207">
        <v>1.0000000000000001E-30</v>
      </c>
      <c r="BF279" s="207"/>
      <c r="BG279" s="207"/>
      <c r="BH279" s="207"/>
      <c r="BI279" s="207"/>
      <c r="BJ279" s="207"/>
      <c r="BK279" s="207"/>
      <c r="BL279" s="208">
        <v>0</v>
      </c>
      <c r="BM279" s="209">
        <v>249.45</v>
      </c>
      <c r="BN279" s="209">
        <f t="shared" si="137"/>
        <v>0</v>
      </c>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v>0</v>
      </c>
      <c r="CL279" s="209">
        <v>477.3</v>
      </c>
      <c r="CM279" s="209">
        <f t="shared" si="138"/>
        <v>0</v>
      </c>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v>0</v>
      </c>
      <c r="DK279" s="209">
        <v>120.88</v>
      </c>
      <c r="DL279" s="209">
        <f t="shared" si="139"/>
        <v>0</v>
      </c>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v>0</v>
      </c>
      <c r="EJ279" s="209">
        <v>191.55</v>
      </c>
      <c r="EK279" s="209">
        <f t="shared" si="140"/>
        <v>0</v>
      </c>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v>0</v>
      </c>
      <c r="FI279" s="209">
        <v>32.1</v>
      </c>
      <c r="FJ279" s="209">
        <f t="shared" si="141"/>
        <v>0</v>
      </c>
      <c r="FK279" s="207"/>
      <c r="FL279" s="207"/>
      <c r="FM279" s="207"/>
      <c r="FN279" s="207"/>
      <c r="FO279" s="207"/>
      <c r="FP279" s="207"/>
      <c r="FQ279" s="207"/>
      <c r="FR279" s="207"/>
      <c r="FS279" s="207">
        <v>0</v>
      </c>
      <c r="FT279" s="209">
        <v>25.68</v>
      </c>
      <c r="FU279" s="209">
        <f t="shared" si="142"/>
        <v>0</v>
      </c>
      <c r="FV279" s="207"/>
      <c r="FW279" s="207"/>
      <c r="FX279" s="207"/>
      <c r="FY279" s="207"/>
      <c r="FZ279" s="207"/>
      <c r="GA279" s="207"/>
      <c r="GB279" s="207"/>
      <c r="GC279" s="207"/>
      <c r="GD279" s="207">
        <v>0</v>
      </c>
      <c r="GE279" s="209">
        <v>56.12</v>
      </c>
      <c r="GF279" s="209">
        <f t="shared" si="143"/>
        <v>0</v>
      </c>
      <c r="GG279" s="207"/>
      <c r="GH279" s="207"/>
      <c r="GI279" s="207"/>
      <c r="GJ279" s="207"/>
      <c r="GK279" s="207"/>
      <c r="GL279" s="207"/>
      <c r="GM279" s="207"/>
      <c r="GN279" s="207"/>
      <c r="GO279" s="207"/>
      <c r="GP279" s="207"/>
      <c r="GQ279" s="207"/>
      <c r="GR279" s="207"/>
      <c r="GS279" s="207"/>
      <c r="GT279" s="207"/>
      <c r="GU279" s="207"/>
      <c r="GV279" s="207"/>
      <c r="GW279" s="207"/>
      <c r="GX279" s="207" t="s">
        <v>918</v>
      </c>
      <c r="GY279" s="207">
        <v>0</v>
      </c>
      <c r="GZ279" s="207" t="s">
        <v>918</v>
      </c>
      <c r="HA279" s="207">
        <v>0</v>
      </c>
      <c r="HB279" s="207"/>
      <c r="HC279" s="207">
        <v>0</v>
      </c>
      <c r="HD279" s="207">
        <f t="shared" si="157"/>
        <v>0</v>
      </c>
      <c r="HE279" s="207">
        <v>0</v>
      </c>
      <c r="HF279" s="207"/>
      <c r="HG279" s="207"/>
      <c r="HH279" s="207">
        <f t="shared" si="153"/>
        <v>0</v>
      </c>
      <c r="HI279" s="209">
        <v>2.73</v>
      </c>
      <c r="HJ279" s="209">
        <f t="shared" si="144"/>
        <v>0</v>
      </c>
      <c r="HK279" s="207">
        <v>0</v>
      </c>
      <c r="HL279" s="207"/>
      <c r="HM279" s="207">
        <f t="shared" si="154"/>
        <v>0</v>
      </c>
      <c r="HN279" s="209">
        <v>2.73</v>
      </c>
      <c r="HO279" s="209">
        <f t="shared" si="145"/>
        <v>0</v>
      </c>
      <c r="HP279" s="207">
        <v>0</v>
      </c>
      <c r="HQ279" s="207"/>
      <c r="HR279" s="207">
        <f t="shared" si="155"/>
        <v>0</v>
      </c>
      <c r="HS279" s="209">
        <v>2.73</v>
      </c>
      <c r="HT279" s="209">
        <f t="shared" si="146"/>
        <v>0</v>
      </c>
      <c r="HU279" s="207">
        <v>0</v>
      </c>
      <c r="HV279" s="207"/>
      <c r="HW279" s="207">
        <f t="shared" si="156"/>
        <v>0</v>
      </c>
      <c r="HX279" s="209">
        <v>2.73</v>
      </c>
      <c r="HY279" s="209">
        <f t="shared" si="147"/>
        <v>0</v>
      </c>
      <c r="HZ279" s="207">
        <v>0</v>
      </c>
      <c r="IA279" s="209">
        <v>3890.25</v>
      </c>
      <c r="IB279" s="209">
        <f t="shared" si="148"/>
        <v>0</v>
      </c>
      <c r="IC279" s="169"/>
      <c r="ID279" s="169"/>
      <c r="IE279" s="169"/>
      <c r="IF279" s="169"/>
      <c r="IG279" s="165"/>
      <c r="IH279" s="165"/>
      <c r="II279" s="234">
        <f t="shared" si="124"/>
        <v>0</v>
      </c>
      <c r="IJ279" s="234">
        <f t="shared" si="125"/>
        <v>0</v>
      </c>
      <c r="IK279" s="234">
        <f t="shared" si="126"/>
        <v>0</v>
      </c>
      <c r="IL279" s="210"/>
      <c r="IM279" s="211">
        <f t="shared" si="149"/>
        <v>0</v>
      </c>
      <c r="IN279" s="209">
        <v>7500</v>
      </c>
      <c r="IO279" s="212">
        <f t="shared" si="150"/>
        <v>0</v>
      </c>
      <c r="IP279" s="209">
        <f t="shared" si="151"/>
        <v>0</v>
      </c>
      <c r="IQ279" s="209">
        <v>10000</v>
      </c>
      <c r="IR279" s="212">
        <f t="shared" si="152"/>
        <v>0</v>
      </c>
      <c r="IS279" s="213" t="s">
        <v>6117</v>
      </c>
      <c r="IT279" s="291"/>
      <c r="IV279" s="66" t="s">
        <v>6118</v>
      </c>
      <c r="IW279" s="66" t="s">
        <v>6119</v>
      </c>
    </row>
    <row r="280" spans="1:257" x14ac:dyDescent="0.4">
      <c r="A280" s="158">
        <f t="shared" si="118"/>
        <v>124</v>
      </c>
      <c r="B280" s="156" t="s">
        <v>35</v>
      </c>
      <c r="C280" s="156">
        <v>515</v>
      </c>
      <c r="D280" s="251">
        <v>88079</v>
      </c>
      <c r="E280" s="374">
        <v>18351</v>
      </c>
      <c r="F280" s="230" t="s">
        <v>6120</v>
      </c>
      <c r="G280" s="251">
        <v>12</v>
      </c>
      <c r="H280" s="156"/>
      <c r="I280" s="156" t="s">
        <v>4513</v>
      </c>
      <c r="J280" s="158" t="s">
        <v>4623</v>
      </c>
      <c r="K280" s="158"/>
      <c r="L280" s="158" t="s">
        <v>4624</v>
      </c>
      <c r="M280" s="158">
        <v>20143571385</v>
      </c>
      <c r="N280" s="205">
        <v>45</v>
      </c>
      <c r="O280" s="158">
        <v>65</v>
      </c>
      <c r="P280" s="203" t="s">
        <v>6121</v>
      </c>
      <c r="Q280" s="158">
        <v>46</v>
      </c>
      <c r="R280" s="158"/>
      <c r="S280" s="158"/>
      <c r="T280" s="158"/>
      <c r="U280" s="158"/>
      <c r="V280" s="367"/>
      <c r="W280" s="366"/>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t="s">
        <v>5369</v>
      </c>
      <c r="AU280" s="205">
        <v>45</v>
      </c>
      <c r="AV280" s="205">
        <v>20</v>
      </c>
      <c r="AW280" s="205">
        <f t="shared" si="135"/>
        <v>65</v>
      </c>
      <c r="AX280" s="205" t="s">
        <v>6121</v>
      </c>
      <c r="AY280" s="214">
        <v>22</v>
      </c>
      <c r="AZ280" s="205">
        <v>24</v>
      </c>
      <c r="BA280" s="205">
        <f t="shared" si="136"/>
        <v>46</v>
      </c>
      <c r="BB280" s="205"/>
      <c r="BC280" s="207">
        <v>1.0000000000000001E-17</v>
      </c>
      <c r="BD280" s="207">
        <v>9.9999999999999997E-29</v>
      </c>
      <c r="BE280" s="207">
        <v>1.0000000000000001E-30</v>
      </c>
      <c r="BF280" s="207"/>
      <c r="BG280" s="207"/>
      <c r="BH280" s="207"/>
      <c r="BI280" s="207"/>
      <c r="BJ280" s="207"/>
      <c r="BK280" s="207"/>
      <c r="BL280" s="208">
        <v>0</v>
      </c>
      <c r="BM280" s="209">
        <v>249.45</v>
      </c>
      <c r="BN280" s="209">
        <f t="shared" si="137"/>
        <v>0</v>
      </c>
      <c r="BO280" s="207"/>
      <c r="BP280" s="207"/>
      <c r="BQ280" s="207"/>
      <c r="BR280" s="207"/>
      <c r="BS280" s="207"/>
      <c r="BT280" s="207"/>
      <c r="BU280" s="207"/>
      <c r="BV280" s="207"/>
      <c r="BW280" s="207"/>
      <c r="BX280" s="207"/>
      <c r="BY280" s="207"/>
      <c r="BZ280" s="207"/>
      <c r="CA280" s="207"/>
      <c r="CB280" s="207" t="s">
        <v>4980</v>
      </c>
      <c r="CC280" s="207"/>
      <c r="CD280" s="207"/>
      <c r="CE280" s="207"/>
      <c r="CF280" s="207"/>
      <c r="CG280" s="207"/>
      <c r="CH280" s="207"/>
      <c r="CI280" s="207"/>
      <c r="CJ280" s="207"/>
      <c r="CK280" s="207">
        <v>0</v>
      </c>
      <c r="CL280" s="209">
        <v>477.3</v>
      </c>
      <c r="CM280" s="209">
        <f t="shared" si="138"/>
        <v>0</v>
      </c>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v>0</v>
      </c>
      <c r="DK280" s="209">
        <v>120.88</v>
      </c>
      <c r="DL280" s="209">
        <f t="shared" si="139"/>
        <v>0</v>
      </c>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v>0</v>
      </c>
      <c r="EJ280" s="209">
        <v>191.55</v>
      </c>
      <c r="EK280" s="209">
        <f t="shared" si="140"/>
        <v>0</v>
      </c>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v>0</v>
      </c>
      <c r="FI280" s="209">
        <v>32.1</v>
      </c>
      <c r="FJ280" s="209">
        <f t="shared" si="141"/>
        <v>0</v>
      </c>
      <c r="FK280" s="207"/>
      <c r="FL280" s="207"/>
      <c r="FM280" s="207"/>
      <c r="FN280" s="207"/>
      <c r="FO280" s="207"/>
      <c r="FP280" s="207"/>
      <c r="FQ280" s="207"/>
      <c r="FR280" s="207"/>
      <c r="FS280" s="207">
        <v>0</v>
      </c>
      <c r="FT280" s="209">
        <v>25.68</v>
      </c>
      <c r="FU280" s="209">
        <f t="shared" si="142"/>
        <v>0</v>
      </c>
      <c r="FV280" s="207"/>
      <c r="FW280" s="207"/>
      <c r="FX280" s="207"/>
      <c r="FY280" s="207"/>
      <c r="FZ280" s="207"/>
      <c r="GA280" s="207"/>
      <c r="GB280" s="207"/>
      <c r="GC280" s="207"/>
      <c r="GD280" s="207">
        <v>0</v>
      </c>
      <c r="GE280" s="209">
        <v>56.12</v>
      </c>
      <c r="GF280" s="209">
        <f t="shared" si="143"/>
        <v>0</v>
      </c>
      <c r="GG280" s="207"/>
      <c r="GH280" s="207"/>
      <c r="GI280" s="207"/>
      <c r="GJ280" s="207"/>
      <c r="GK280" s="207"/>
      <c r="GL280" s="207"/>
      <c r="GM280" s="207"/>
      <c r="GN280" s="207"/>
      <c r="GO280" s="207"/>
      <c r="GP280" s="207"/>
      <c r="GQ280" s="207"/>
      <c r="GR280" s="207"/>
      <c r="GS280" s="207"/>
      <c r="GT280" s="207"/>
      <c r="GU280" s="207"/>
      <c r="GV280" s="207"/>
      <c r="GW280" s="207"/>
      <c r="GX280" s="207" t="s">
        <v>918</v>
      </c>
      <c r="GY280" s="207">
        <v>0</v>
      </c>
      <c r="GZ280" s="207" t="s">
        <v>918</v>
      </c>
      <c r="HA280" s="207">
        <v>0</v>
      </c>
      <c r="HB280" s="207"/>
      <c r="HC280" s="207">
        <v>0</v>
      </c>
      <c r="HD280" s="207">
        <f t="shared" si="157"/>
        <v>0</v>
      </c>
      <c r="HE280" s="207">
        <v>0</v>
      </c>
      <c r="HF280" s="207"/>
      <c r="HG280" s="207"/>
      <c r="HH280" s="207">
        <f t="shared" si="153"/>
        <v>0</v>
      </c>
      <c r="HI280" s="209">
        <v>2.73</v>
      </c>
      <c r="HJ280" s="209">
        <f t="shared" si="144"/>
        <v>0</v>
      </c>
      <c r="HK280" s="207">
        <v>0</v>
      </c>
      <c r="HL280" s="207"/>
      <c r="HM280" s="207">
        <f t="shared" si="154"/>
        <v>0</v>
      </c>
      <c r="HN280" s="209">
        <v>2.73</v>
      </c>
      <c r="HO280" s="209">
        <f t="shared" si="145"/>
        <v>0</v>
      </c>
      <c r="HP280" s="207">
        <v>0</v>
      </c>
      <c r="HQ280" s="207"/>
      <c r="HR280" s="207">
        <f t="shared" si="155"/>
        <v>0</v>
      </c>
      <c r="HS280" s="209">
        <v>2.73</v>
      </c>
      <c r="HT280" s="209">
        <f t="shared" si="146"/>
        <v>0</v>
      </c>
      <c r="HU280" s="207">
        <v>0</v>
      </c>
      <c r="HV280" s="207"/>
      <c r="HW280" s="207">
        <f t="shared" si="156"/>
        <v>0</v>
      </c>
      <c r="HX280" s="209">
        <v>2.73</v>
      </c>
      <c r="HY280" s="209">
        <f t="shared" si="147"/>
        <v>0</v>
      </c>
      <c r="HZ280" s="207">
        <v>0</v>
      </c>
      <c r="IA280" s="209">
        <v>3890.25</v>
      </c>
      <c r="IB280" s="209">
        <f t="shared" si="148"/>
        <v>0</v>
      </c>
      <c r="IC280" s="169"/>
      <c r="ID280" s="169"/>
      <c r="IE280" s="169"/>
      <c r="IF280" s="169"/>
      <c r="IG280" s="165"/>
      <c r="IH280" s="165"/>
      <c r="II280" s="234">
        <f t="shared" si="124"/>
        <v>0</v>
      </c>
      <c r="IJ280" s="234">
        <f t="shared" si="125"/>
        <v>0</v>
      </c>
      <c r="IK280" s="234">
        <f t="shared" si="126"/>
        <v>0</v>
      </c>
      <c r="IL280" s="210"/>
      <c r="IM280" s="211">
        <f t="shared" si="149"/>
        <v>0</v>
      </c>
      <c r="IN280" s="209">
        <v>7500</v>
      </c>
      <c r="IO280" s="212">
        <f t="shared" si="150"/>
        <v>0</v>
      </c>
      <c r="IP280" s="209">
        <f t="shared" si="151"/>
        <v>0</v>
      </c>
      <c r="IQ280" s="209">
        <v>10000</v>
      </c>
      <c r="IR280" s="212">
        <f t="shared" si="152"/>
        <v>0</v>
      </c>
      <c r="IS280" s="213" t="s">
        <v>6122</v>
      </c>
      <c r="IT280" s="291"/>
      <c r="IV280" s="66">
        <v>87521</v>
      </c>
      <c r="IW280" s="66" t="s">
        <v>6123</v>
      </c>
    </row>
    <row r="281" spans="1:257" x14ac:dyDescent="0.4">
      <c r="A281" s="158">
        <f t="shared" si="118"/>
        <v>125</v>
      </c>
      <c r="B281" s="156" t="s">
        <v>35</v>
      </c>
      <c r="C281" s="156">
        <v>526</v>
      </c>
      <c r="D281" s="156">
        <v>98374</v>
      </c>
      <c r="E281" s="251">
        <v>34879</v>
      </c>
      <c r="F281" s="230" t="s">
        <v>6124</v>
      </c>
      <c r="G281" s="251">
        <v>12</v>
      </c>
      <c r="H281" s="156"/>
      <c r="I281" s="156" t="s">
        <v>4642</v>
      </c>
      <c r="J281" s="158" t="s">
        <v>4643</v>
      </c>
      <c r="K281" s="158"/>
      <c r="L281" s="158" t="s">
        <v>4731</v>
      </c>
      <c r="M281" s="158"/>
      <c r="N281" s="205">
        <v>26</v>
      </c>
      <c r="O281" s="158">
        <v>46</v>
      </c>
      <c r="P281" s="203" t="s">
        <v>5516</v>
      </c>
      <c r="Q281" s="158">
        <v>48</v>
      </c>
      <c r="R281" s="158"/>
      <c r="S281" s="158"/>
      <c r="T281" s="158"/>
      <c r="U281" s="158"/>
      <c r="V281" s="367"/>
      <c r="W281" s="366"/>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t="s">
        <v>5369</v>
      </c>
      <c r="AU281" s="205">
        <v>26</v>
      </c>
      <c r="AV281" s="205">
        <v>20</v>
      </c>
      <c r="AW281" s="205">
        <f t="shared" si="135"/>
        <v>46</v>
      </c>
      <c r="AX281" s="205" t="s">
        <v>5516</v>
      </c>
      <c r="AY281" s="206">
        <v>24</v>
      </c>
      <c r="AZ281" s="205">
        <v>24</v>
      </c>
      <c r="BA281" s="205">
        <f t="shared" si="136"/>
        <v>48</v>
      </c>
      <c r="BB281" s="205"/>
      <c r="BC281" s="207">
        <v>1.0000000000000001E-17</v>
      </c>
      <c r="BD281" s="207">
        <v>9.9999999999999997E-29</v>
      </c>
      <c r="BE281" s="207">
        <v>1.0000000000000001E-30</v>
      </c>
      <c r="BF281" s="207"/>
      <c r="BG281" s="207"/>
      <c r="BH281" s="207"/>
      <c r="BI281" s="207"/>
      <c r="BJ281" s="207"/>
      <c r="BK281" s="207"/>
      <c r="BL281" s="208">
        <v>0</v>
      </c>
      <c r="BM281" s="209">
        <v>249.45</v>
      </c>
      <c r="BN281" s="209">
        <f t="shared" si="137"/>
        <v>0</v>
      </c>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v>0</v>
      </c>
      <c r="CL281" s="209">
        <v>477.3</v>
      </c>
      <c r="CM281" s="209">
        <f t="shared" si="138"/>
        <v>0</v>
      </c>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v>0</v>
      </c>
      <c r="DK281" s="209">
        <v>120.88</v>
      </c>
      <c r="DL281" s="209">
        <f t="shared" si="139"/>
        <v>0</v>
      </c>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v>0</v>
      </c>
      <c r="EJ281" s="209">
        <v>191.55</v>
      </c>
      <c r="EK281" s="209">
        <f t="shared" si="140"/>
        <v>0</v>
      </c>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v>0</v>
      </c>
      <c r="FI281" s="209">
        <v>32.1</v>
      </c>
      <c r="FJ281" s="209">
        <f t="shared" si="141"/>
        <v>0</v>
      </c>
      <c r="FK281" s="207"/>
      <c r="FL281" s="207"/>
      <c r="FM281" s="207"/>
      <c r="FN281" s="207"/>
      <c r="FO281" s="207"/>
      <c r="FP281" s="207"/>
      <c r="FQ281" s="207"/>
      <c r="FR281" s="207"/>
      <c r="FS281" s="207">
        <v>0</v>
      </c>
      <c r="FT281" s="209">
        <v>25.68</v>
      </c>
      <c r="FU281" s="209">
        <f t="shared" si="142"/>
        <v>0</v>
      </c>
      <c r="FV281" s="207"/>
      <c r="FW281" s="207"/>
      <c r="FX281" s="207"/>
      <c r="FY281" s="207"/>
      <c r="FZ281" s="207"/>
      <c r="GA281" s="207"/>
      <c r="GB281" s="207"/>
      <c r="GC281" s="207"/>
      <c r="GD281" s="207">
        <v>0</v>
      </c>
      <c r="GE281" s="209">
        <v>56.12</v>
      </c>
      <c r="GF281" s="209">
        <f t="shared" si="143"/>
        <v>0</v>
      </c>
      <c r="GG281" s="207"/>
      <c r="GH281" s="207"/>
      <c r="GI281" s="207"/>
      <c r="GJ281" s="207"/>
      <c r="GK281" s="207"/>
      <c r="GL281" s="207"/>
      <c r="GM281" s="207"/>
      <c r="GN281" s="207"/>
      <c r="GO281" s="207"/>
      <c r="GP281" s="207"/>
      <c r="GQ281" s="207"/>
      <c r="GR281" s="207"/>
      <c r="GS281" s="207"/>
      <c r="GT281" s="207"/>
      <c r="GU281" s="207"/>
      <c r="GV281" s="207"/>
      <c r="GW281" s="207"/>
      <c r="GX281" s="207" t="s">
        <v>918</v>
      </c>
      <c r="GY281" s="207">
        <v>0</v>
      </c>
      <c r="GZ281" s="207" t="s">
        <v>918</v>
      </c>
      <c r="HA281" s="207">
        <v>0</v>
      </c>
      <c r="HB281" s="207"/>
      <c r="HC281" s="207">
        <v>0</v>
      </c>
      <c r="HD281" s="207">
        <f t="shared" si="157"/>
        <v>0</v>
      </c>
      <c r="HE281" s="207">
        <v>0</v>
      </c>
      <c r="HF281" s="207"/>
      <c r="HG281" s="207"/>
      <c r="HH281" s="207">
        <f t="shared" si="153"/>
        <v>0</v>
      </c>
      <c r="HI281" s="209">
        <v>2.73</v>
      </c>
      <c r="HJ281" s="209">
        <f t="shared" si="144"/>
        <v>0</v>
      </c>
      <c r="HK281" s="207">
        <v>0</v>
      </c>
      <c r="HL281" s="207"/>
      <c r="HM281" s="207">
        <f t="shared" si="154"/>
        <v>0</v>
      </c>
      <c r="HN281" s="209">
        <v>2.73</v>
      </c>
      <c r="HO281" s="209">
        <f t="shared" si="145"/>
        <v>0</v>
      </c>
      <c r="HP281" s="207">
        <v>0</v>
      </c>
      <c r="HQ281" s="207"/>
      <c r="HR281" s="207">
        <f t="shared" si="155"/>
        <v>0</v>
      </c>
      <c r="HS281" s="209">
        <v>2.73</v>
      </c>
      <c r="HT281" s="209">
        <f t="shared" si="146"/>
        <v>0</v>
      </c>
      <c r="HU281" s="207">
        <v>0</v>
      </c>
      <c r="HV281" s="207"/>
      <c r="HW281" s="207">
        <f t="shared" si="156"/>
        <v>0</v>
      </c>
      <c r="HX281" s="209">
        <v>2.73</v>
      </c>
      <c r="HY281" s="209">
        <f t="shared" si="147"/>
        <v>0</v>
      </c>
      <c r="HZ281" s="207">
        <v>0</v>
      </c>
      <c r="IA281" s="209">
        <v>3890.25</v>
      </c>
      <c r="IB281" s="209">
        <f t="shared" si="148"/>
        <v>0</v>
      </c>
      <c r="IC281" s="169"/>
      <c r="ID281" s="169"/>
      <c r="IE281" s="169"/>
      <c r="IF281" s="169"/>
      <c r="IG281" s="165"/>
      <c r="IH281" s="165"/>
      <c r="II281" s="234">
        <f t="shared" si="124"/>
        <v>0</v>
      </c>
      <c r="IJ281" s="234">
        <f t="shared" si="125"/>
        <v>0</v>
      </c>
      <c r="IK281" s="234">
        <f t="shared" si="126"/>
        <v>0</v>
      </c>
      <c r="IL281" s="210"/>
      <c r="IM281" s="211">
        <f t="shared" si="149"/>
        <v>0</v>
      </c>
      <c r="IN281" s="209">
        <v>7500</v>
      </c>
      <c r="IO281" s="212">
        <f t="shared" si="150"/>
        <v>0</v>
      </c>
      <c r="IP281" s="209">
        <f t="shared" si="151"/>
        <v>0</v>
      </c>
      <c r="IQ281" s="209">
        <v>10000</v>
      </c>
      <c r="IR281" s="212">
        <f t="shared" si="152"/>
        <v>0</v>
      </c>
      <c r="IS281" s="213" t="s">
        <v>6125</v>
      </c>
      <c r="IT281" s="291"/>
      <c r="IV281" s="66" t="s">
        <v>6126</v>
      </c>
      <c r="IW281" s="66" t="s">
        <v>6127</v>
      </c>
    </row>
    <row r="282" spans="1:257" x14ac:dyDescent="0.4">
      <c r="A282" s="158">
        <f t="shared" si="118"/>
        <v>126</v>
      </c>
      <c r="B282" s="156" t="s">
        <v>35</v>
      </c>
      <c r="C282" s="219">
        <v>531</v>
      </c>
      <c r="D282" s="370">
        <v>51507</v>
      </c>
      <c r="E282" s="374">
        <v>34977</v>
      </c>
      <c r="F282" s="230" t="s">
        <v>6128</v>
      </c>
      <c r="G282" s="251">
        <v>12</v>
      </c>
      <c r="H282" s="156"/>
      <c r="I282" s="156" t="s">
        <v>4642</v>
      </c>
      <c r="J282" s="158" t="s">
        <v>4700</v>
      </c>
      <c r="K282" s="158"/>
      <c r="L282" s="158" t="s">
        <v>4761</v>
      </c>
      <c r="M282" s="158"/>
      <c r="N282" s="205">
        <v>25</v>
      </c>
      <c r="O282" s="158">
        <v>45</v>
      </c>
      <c r="P282" s="203" t="s">
        <v>6113</v>
      </c>
      <c r="Q282" s="158">
        <v>46</v>
      </c>
      <c r="R282" s="158"/>
      <c r="S282" s="158"/>
      <c r="T282" s="158"/>
      <c r="U282" s="158"/>
      <c r="V282" s="367"/>
      <c r="W282" s="366"/>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t="s">
        <v>5369</v>
      </c>
      <c r="AU282" s="205">
        <v>25</v>
      </c>
      <c r="AV282" s="205">
        <v>20</v>
      </c>
      <c r="AW282" s="205">
        <f t="shared" si="135"/>
        <v>45</v>
      </c>
      <c r="AX282" s="205" t="s">
        <v>6113</v>
      </c>
      <c r="AY282" s="206">
        <v>22</v>
      </c>
      <c r="AZ282" s="205">
        <v>24</v>
      </c>
      <c r="BA282" s="205">
        <f t="shared" si="136"/>
        <v>46</v>
      </c>
      <c r="BB282" s="205"/>
      <c r="BC282" s="207">
        <v>1.0000000000000001E-17</v>
      </c>
      <c r="BD282" s="207">
        <v>9.9999999999999997E-29</v>
      </c>
      <c r="BE282" s="207">
        <v>1.0000000000000001E-30</v>
      </c>
      <c r="BF282" s="207"/>
      <c r="BG282" s="207"/>
      <c r="BH282" s="207"/>
      <c r="BI282" s="207"/>
      <c r="BJ282" s="207"/>
      <c r="BK282" s="207"/>
      <c r="BL282" s="208">
        <v>0</v>
      </c>
      <c r="BM282" s="209">
        <v>249.45</v>
      </c>
      <c r="BN282" s="209">
        <f t="shared" si="137"/>
        <v>0</v>
      </c>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v>0</v>
      </c>
      <c r="CL282" s="209">
        <v>477.3</v>
      </c>
      <c r="CM282" s="209">
        <f t="shared" si="138"/>
        <v>0</v>
      </c>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v>0</v>
      </c>
      <c r="DK282" s="209">
        <v>120.88</v>
      </c>
      <c r="DL282" s="209">
        <f t="shared" si="139"/>
        <v>0</v>
      </c>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v>0</v>
      </c>
      <c r="EJ282" s="209">
        <v>191.55</v>
      </c>
      <c r="EK282" s="209">
        <f t="shared" si="140"/>
        <v>0</v>
      </c>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v>0</v>
      </c>
      <c r="FI282" s="209">
        <v>32.1</v>
      </c>
      <c r="FJ282" s="209">
        <f t="shared" si="141"/>
        <v>0</v>
      </c>
      <c r="FK282" s="207"/>
      <c r="FL282" s="207"/>
      <c r="FM282" s="207"/>
      <c r="FN282" s="207"/>
      <c r="FO282" s="207"/>
      <c r="FP282" s="207"/>
      <c r="FQ282" s="207"/>
      <c r="FR282" s="207"/>
      <c r="FS282" s="207">
        <v>0</v>
      </c>
      <c r="FT282" s="209">
        <v>25.68</v>
      </c>
      <c r="FU282" s="209">
        <f t="shared" si="142"/>
        <v>0</v>
      </c>
      <c r="FV282" s="207"/>
      <c r="FW282" s="207"/>
      <c r="FX282" s="207"/>
      <c r="FY282" s="207"/>
      <c r="FZ282" s="207"/>
      <c r="GA282" s="207"/>
      <c r="GB282" s="207"/>
      <c r="GC282" s="207"/>
      <c r="GD282" s="207">
        <v>0</v>
      </c>
      <c r="GE282" s="209">
        <v>56.12</v>
      </c>
      <c r="GF282" s="209">
        <f t="shared" si="143"/>
        <v>0</v>
      </c>
      <c r="GG282" s="207"/>
      <c r="GH282" s="207"/>
      <c r="GI282" s="207"/>
      <c r="GJ282" s="207"/>
      <c r="GK282" s="207"/>
      <c r="GL282" s="207"/>
      <c r="GM282" s="207"/>
      <c r="GN282" s="207"/>
      <c r="GO282" s="207"/>
      <c r="GP282" s="207"/>
      <c r="GQ282" s="207"/>
      <c r="GR282" s="207"/>
      <c r="GS282" s="207"/>
      <c r="GT282" s="207"/>
      <c r="GU282" s="207"/>
      <c r="GV282" s="207"/>
      <c r="GW282" s="207"/>
      <c r="GX282" s="207" t="s">
        <v>918</v>
      </c>
      <c r="GY282" s="207">
        <v>0</v>
      </c>
      <c r="GZ282" s="207" t="s">
        <v>918</v>
      </c>
      <c r="HA282" s="207">
        <v>0</v>
      </c>
      <c r="HB282" s="207"/>
      <c r="HC282" s="207">
        <v>0</v>
      </c>
      <c r="HD282" s="207">
        <f t="shared" si="157"/>
        <v>0</v>
      </c>
      <c r="HE282" s="207">
        <v>0</v>
      </c>
      <c r="HF282" s="207"/>
      <c r="HG282" s="207"/>
      <c r="HH282" s="207">
        <f t="shared" si="153"/>
        <v>0</v>
      </c>
      <c r="HI282" s="209">
        <v>2.73</v>
      </c>
      <c r="HJ282" s="209">
        <f t="shared" si="144"/>
        <v>0</v>
      </c>
      <c r="HK282" s="207">
        <v>0</v>
      </c>
      <c r="HL282" s="207"/>
      <c r="HM282" s="207">
        <f t="shared" si="154"/>
        <v>0</v>
      </c>
      <c r="HN282" s="209">
        <v>2.73</v>
      </c>
      <c r="HO282" s="209">
        <f t="shared" si="145"/>
        <v>0</v>
      </c>
      <c r="HP282" s="207">
        <v>0</v>
      </c>
      <c r="HQ282" s="207"/>
      <c r="HR282" s="207">
        <f t="shared" si="155"/>
        <v>0</v>
      </c>
      <c r="HS282" s="209">
        <v>2.73</v>
      </c>
      <c r="HT282" s="209">
        <f t="shared" si="146"/>
        <v>0</v>
      </c>
      <c r="HU282" s="207">
        <v>0</v>
      </c>
      <c r="HV282" s="207"/>
      <c r="HW282" s="207">
        <f t="shared" si="156"/>
        <v>0</v>
      </c>
      <c r="HX282" s="209">
        <v>2.73</v>
      </c>
      <c r="HY282" s="209">
        <f t="shared" si="147"/>
        <v>0</v>
      </c>
      <c r="HZ282" s="207">
        <v>0</v>
      </c>
      <c r="IA282" s="209">
        <v>3890.25</v>
      </c>
      <c r="IB282" s="209">
        <f t="shared" si="148"/>
        <v>0</v>
      </c>
      <c r="IC282" s="169"/>
      <c r="ID282" s="169"/>
      <c r="IE282" s="169"/>
      <c r="IF282" s="169"/>
      <c r="IG282" s="165"/>
      <c r="IH282" s="165"/>
      <c r="II282" s="234">
        <f t="shared" si="124"/>
        <v>0</v>
      </c>
      <c r="IJ282" s="234">
        <f t="shared" si="125"/>
        <v>0</v>
      </c>
      <c r="IK282" s="234">
        <f t="shared" si="126"/>
        <v>0</v>
      </c>
      <c r="IL282" s="210"/>
      <c r="IM282" s="211">
        <f t="shared" si="149"/>
        <v>0</v>
      </c>
      <c r="IN282" s="209">
        <v>7500</v>
      </c>
      <c r="IO282" s="212">
        <f t="shared" si="150"/>
        <v>0</v>
      </c>
      <c r="IP282" s="209">
        <f t="shared" si="151"/>
        <v>0</v>
      </c>
      <c r="IQ282" s="209">
        <v>10000</v>
      </c>
      <c r="IR282" s="212">
        <f t="shared" si="152"/>
        <v>0</v>
      </c>
      <c r="IS282" s="213" t="s">
        <v>6129</v>
      </c>
      <c r="IT282" s="291"/>
      <c r="IV282" s="66" t="s">
        <v>6130</v>
      </c>
      <c r="IW282" s="66" t="s">
        <v>6131</v>
      </c>
    </row>
    <row r="283" spans="1:257" x14ac:dyDescent="0.4">
      <c r="A283" s="158">
        <f t="shared" si="118"/>
        <v>127</v>
      </c>
      <c r="B283" s="156" t="s">
        <v>35</v>
      </c>
      <c r="C283" s="219">
        <v>534</v>
      </c>
      <c r="D283" s="370">
        <v>30715</v>
      </c>
      <c r="E283" s="251">
        <v>34996</v>
      </c>
      <c r="F283" s="230" t="s">
        <v>6132</v>
      </c>
      <c r="G283" s="251">
        <v>12</v>
      </c>
      <c r="H283" s="156"/>
      <c r="I283" s="156" t="s">
        <v>4642</v>
      </c>
      <c r="J283" s="158" t="s">
        <v>4751</v>
      </c>
      <c r="K283" s="158"/>
      <c r="L283" s="158" t="s">
        <v>4661</v>
      </c>
      <c r="M283" s="158"/>
      <c r="N283" s="205">
        <v>22</v>
      </c>
      <c r="O283" s="158">
        <v>42</v>
      </c>
      <c r="P283" s="203" t="s">
        <v>5368</v>
      </c>
      <c r="Q283" s="158">
        <v>48</v>
      </c>
      <c r="R283" s="158"/>
      <c r="S283" s="158"/>
      <c r="T283" s="158"/>
      <c r="U283" s="158"/>
      <c r="V283" s="367"/>
      <c r="W283" s="366"/>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t="s">
        <v>5615</v>
      </c>
      <c r="AU283" s="205">
        <v>22</v>
      </c>
      <c r="AV283" s="205">
        <v>20</v>
      </c>
      <c r="AW283" s="205">
        <f t="shared" si="135"/>
        <v>42</v>
      </c>
      <c r="AX283" s="205" t="s">
        <v>5368</v>
      </c>
      <c r="AY283" s="214">
        <v>24</v>
      </c>
      <c r="AZ283" s="205">
        <v>24</v>
      </c>
      <c r="BA283" s="205">
        <f t="shared" si="136"/>
        <v>48</v>
      </c>
      <c r="BB283" s="205"/>
      <c r="BC283" s="207">
        <v>1.0000000000000001E-17</v>
      </c>
      <c r="BD283" s="207">
        <v>9.9999999999999997E-29</v>
      </c>
      <c r="BE283" s="207">
        <v>1.0000000000000001E-30</v>
      </c>
      <c r="BF283" s="207"/>
      <c r="BG283" s="207"/>
      <c r="BH283" s="207"/>
      <c r="BI283" s="207"/>
      <c r="BJ283" s="207"/>
      <c r="BK283" s="207"/>
      <c r="BL283" s="208">
        <v>0</v>
      </c>
      <c r="BM283" s="209">
        <v>249.45</v>
      </c>
      <c r="BN283" s="209">
        <f t="shared" si="137"/>
        <v>0</v>
      </c>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v>0</v>
      </c>
      <c r="CL283" s="209">
        <v>477.3</v>
      </c>
      <c r="CM283" s="209">
        <f t="shared" si="138"/>
        <v>0</v>
      </c>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v>0</v>
      </c>
      <c r="DK283" s="209">
        <v>120.88</v>
      </c>
      <c r="DL283" s="209">
        <f t="shared" si="139"/>
        <v>0</v>
      </c>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v>0</v>
      </c>
      <c r="EJ283" s="209">
        <v>191.55</v>
      </c>
      <c r="EK283" s="209">
        <f t="shared" si="140"/>
        <v>0</v>
      </c>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v>0</v>
      </c>
      <c r="FI283" s="209">
        <v>32.1</v>
      </c>
      <c r="FJ283" s="209">
        <f t="shared" si="141"/>
        <v>0</v>
      </c>
      <c r="FK283" s="207"/>
      <c r="FL283" s="207"/>
      <c r="FM283" s="207"/>
      <c r="FN283" s="207"/>
      <c r="FO283" s="207"/>
      <c r="FP283" s="207"/>
      <c r="FQ283" s="207"/>
      <c r="FR283" s="207"/>
      <c r="FS283" s="207">
        <v>0</v>
      </c>
      <c r="FT283" s="209">
        <v>25.68</v>
      </c>
      <c r="FU283" s="209">
        <f t="shared" si="142"/>
        <v>0</v>
      </c>
      <c r="FV283" s="207"/>
      <c r="FW283" s="207"/>
      <c r="FX283" s="207"/>
      <c r="FY283" s="207"/>
      <c r="FZ283" s="207"/>
      <c r="GA283" s="207"/>
      <c r="GB283" s="207"/>
      <c r="GC283" s="207"/>
      <c r="GD283" s="207">
        <v>0</v>
      </c>
      <c r="GE283" s="209">
        <v>56.12</v>
      </c>
      <c r="GF283" s="209">
        <f t="shared" si="143"/>
        <v>0</v>
      </c>
      <c r="GG283" s="207"/>
      <c r="GH283" s="207"/>
      <c r="GI283" s="207"/>
      <c r="GJ283" s="207"/>
      <c r="GK283" s="207"/>
      <c r="GL283" s="207"/>
      <c r="GM283" s="207"/>
      <c r="GN283" s="207"/>
      <c r="GO283" s="207"/>
      <c r="GP283" s="207"/>
      <c r="GQ283" s="207"/>
      <c r="GR283" s="207"/>
      <c r="GS283" s="207"/>
      <c r="GT283" s="207"/>
      <c r="GU283" s="207"/>
      <c r="GV283" s="207"/>
      <c r="GW283" s="207"/>
      <c r="GX283" s="207" t="s">
        <v>918</v>
      </c>
      <c r="GY283" s="207">
        <v>0</v>
      </c>
      <c r="GZ283" s="207" t="s">
        <v>918</v>
      </c>
      <c r="HA283" s="207">
        <v>0</v>
      </c>
      <c r="HB283" s="207"/>
      <c r="HC283" s="207">
        <v>0</v>
      </c>
      <c r="HD283" s="207">
        <f t="shared" si="157"/>
        <v>0</v>
      </c>
      <c r="HE283" s="207">
        <v>0</v>
      </c>
      <c r="HF283" s="207"/>
      <c r="HG283" s="207"/>
      <c r="HH283" s="207">
        <f t="shared" si="153"/>
        <v>0</v>
      </c>
      <c r="HI283" s="209">
        <v>2.73</v>
      </c>
      <c r="HJ283" s="209">
        <f t="shared" si="144"/>
        <v>0</v>
      </c>
      <c r="HK283" s="207">
        <v>0</v>
      </c>
      <c r="HL283" s="207"/>
      <c r="HM283" s="207">
        <f t="shared" si="154"/>
        <v>0</v>
      </c>
      <c r="HN283" s="209">
        <v>2.73</v>
      </c>
      <c r="HO283" s="209">
        <f t="shared" si="145"/>
        <v>0</v>
      </c>
      <c r="HP283" s="207">
        <v>0</v>
      </c>
      <c r="HQ283" s="207"/>
      <c r="HR283" s="207">
        <f t="shared" si="155"/>
        <v>0</v>
      </c>
      <c r="HS283" s="209">
        <v>2.73</v>
      </c>
      <c r="HT283" s="209">
        <f t="shared" si="146"/>
        <v>0</v>
      </c>
      <c r="HU283" s="207">
        <v>0</v>
      </c>
      <c r="HV283" s="207"/>
      <c r="HW283" s="207">
        <f t="shared" si="156"/>
        <v>0</v>
      </c>
      <c r="HX283" s="209">
        <v>2.73</v>
      </c>
      <c r="HY283" s="209">
        <f t="shared" si="147"/>
        <v>0</v>
      </c>
      <c r="HZ283" s="207">
        <v>0</v>
      </c>
      <c r="IA283" s="209">
        <v>3890.25</v>
      </c>
      <c r="IB283" s="209">
        <f t="shared" si="148"/>
        <v>0</v>
      </c>
      <c r="IC283" s="169"/>
      <c r="ID283" s="169"/>
      <c r="IE283" s="169"/>
      <c r="IF283" s="169"/>
      <c r="IG283" s="165"/>
      <c r="IH283" s="165"/>
      <c r="II283" s="234">
        <f t="shared" si="124"/>
        <v>0</v>
      </c>
      <c r="IJ283" s="234">
        <f t="shared" si="125"/>
        <v>0</v>
      </c>
      <c r="IK283" s="234">
        <f t="shared" si="126"/>
        <v>0</v>
      </c>
      <c r="IL283" s="210"/>
      <c r="IM283" s="211">
        <f t="shared" si="149"/>
        <v>0</v>
      </c>
      <c r="IN283" s="209">
        <v>7500</v>
      </c>
      <c r="IO283" s="212">
        <f t="shared" si="150"/>
        <v>0</v>
      </c>
      <c r="IP283" s="209">
        <f t="shared" si="151"/>
        <v>0</v>
      </c>
      <c r="IQ283" s="209">
        <v>10000</v>
      </c>
      <c r="IR283" s="212">
        <f t="shared" si="152"/>
        <v>0</v>
      </c>
      <c r="IS283" s="213" t="s">
        <v>6133</v>
      </c>
      <c r="IT283" s="291"/>
      <c r="IV283" s="66">
        <v>100523</v>
      </c>
      <c r="IW283" s="66" t="s">
        <v>6134</v>
      </c>
    </row>
    <row r="284" spans="1:257" x14ac:dyDescent="0.4">
      <c r="A284" s="158">
        <f t="shared" si="118"/>
        <v>128</v>
      </c>
      <c r="B284" s="156" t="s">
        <v>35</v>
      </c>
      <c r="C284" s="219">
        <v>540</v>
      </c>
      <c r="D284" s="370">
        <v>30635</v>
      </c>
      <c r="E284" s="251">
        <v>35227</v>
      </c>
      <c r="F284" s="230" t="s">
        <v>6135</v>
      </c>
      <c r="G284" s="251">
        <v>12</v>
      </c>
      <c r="H284" s="156"/>
      <c r="I284" s="156" t="s">
        <v>4642</v>
      </c>
      <c r="J284" s="158" t="s">
        <v>4804</v>
      </c>
      <c r="K284" s="158"/>
      <c r="L284" s="158" t="s">
        <v>4692</v>
      </c>
      <c r="M284" s="158"/>
      <c r="N284" s="205">
        <v>40</v>
      </c>
      <c r="O284" s="158">
        <v>60</v>
      </c>
      <c r="P284" s="203" t="s">
        <v>6136</v>
      </c>
      <c r="Q284" s="158">
        <v>46</v>
      </c>
      <c r="R284" s="158"/>
      <c r="S284" s="158"/>
      <c r="T284" s="158"/>
      <c r="U284" s="158"/>
      <c r="V284" s="367"/>
      <c r="W284" s="366"/>
      <c r="X284" s="158"/>
      <c r="Y284" s="158"/>
      <c r="Z284" s="158"/>
      <c r="AA284" s="158"/>
      <c r="AB284" s="158"/>
      <c r="AC284" s="158"/>
      <c r="AD284" s="158"/>
      <c r="AE284" s="158"/>
      <c r="AF284" s="158"/>
      <c r="AG284" s="158"/>
      <c r="AH284" s="158"/>
      <c r="AI284" s="158"/>
      <c r="AJ284" s="158"/>
      <c r="AK284" s="158"/>
      <c r="AL284" s="158"/>
      <c r="AM284" s="158"/>
      <c r="AN284" s="158"/>
      <c r="AO284" s="158"/>
      <c r="AP284" s="158"/>
      <c r="AQ284" s="158"/>
      <c r="AR284" s="158"/>
      <c r="AS284" s="158"/>
      <c r="AT284" s="158" t="s">
        <v>5437</v>
      </c>
      <c r="AU284" s="205">
        <v>40</v>
      </c>
      <c r="AV284" s="205">
        <v>20</v>
      </c>
      <c r="AW284" s="205">
        <f t="shared" si="135"/>
        <v>60</v>
      </c>
      <c r="AX284" s="205" t="s">
        <v>6136</v>
      </c>
      <c r="AY284" s="214">
        <v>22</v>
      </c>
      <c r="AZ284" s="205">
        <v>24</v>
      </c>
      <c r="BA284" s="205">
        <f t="shared" si="136"/>
        <v>46</v>
      </c>
      <c r="BB284" s="205"/>
      <c r="BC284" s="207">
        <v>1.0000000000000001E-17</v>
      </c>
      <c r="BD284" s="207">
        <v>9.9999999999999997E-29</v>
      </c>
      <c r="BE284" s="207">
        <v>1.0000000000000001E-30</v>
      </c>
      <c r="BF284" s="207"/>
      <c r="BG284" s="207"/>
      <c r="BH284" s="207"/>
      <c r="BI284" s="207"/>
      <c r="BJ284" s="207"/>
      <c r="BK284" s="207"/>
      <c r="BL284" s="208">
        <v>0</v>
      </c>
      <c r="BM284" s="209">
        <v>249.45</v>
      </c>
      <c r="BN284" s="209">
        <f t="shared" si="137"/>
        <v>0</v>
      </c>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v>0</v>
      </c>
      <c r="CL284" s="209">
        <v>477.3</v>
      </c>
      <c r="CM284" s="209">
        <f t="shared" si="138"/>
        <v>0</v>
      </c>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v>0</v>
      </c>
      <c r="DK284" s="209">
        <v>120.88</v>
      </c>
      <c r="DL284" s="209">
        <f t="shared" si="139"/>
        <v>0</v>
      </c>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v>0</v>
      </c>
      <c r="EJ284" s="209">
        <v>191.55</v>
      </c>
      <c r="EK284" s="209">
        <f t="shared" si="140"/>
        <v>0</v>
      </c>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v>0</v>
      </c>
      <c r="FI284" s="209">
        <v>32.1</v>
      </c>
      <c r="FJ284" s="209">
        <f t="shared" si="141"/>
        <v>0</v>
      </c>
      <c r="FK284" s="207"/>
      <c r="FL284" s="207"/>
      <c r="FM284" s="207"/>
      <c r="FN284" s="207"/>
      <c r="FO284" s="207"/>
      <c r="FP284" s="207"/>
      <c r="FQ284" s="207"/>
      <c r="FR284" s="207"/>
      <c r="FS284" s="207">
        <v>0</v>
      </c>
      <c r="FT284" s="209">
        <v>25.68</v>
      </c>
      <c r="FU284" s="209">
        <f t="shared" si="142"/>
        <v>0</v>
      </c>
      <c r="FV284" s="207"/>
      <c r="FW284" s="207"/>
      <c r="FX284" s="207"/>
      <c r="FY284" s="207"/>
      <c r="FZ284" s="207"/>
      <c r="GA284" s="207"/>
      <c r="GB284" s="207"/>
      <c r="GC284" s="207"/>
      <c r="GD284" s="207">
        <v>0</v>
      </c>
      <c r="GE284" s="209">
        <v>56.12</v>
      </c>
      <c r="GF284" s="209">
        <f t="shared" si="143"/>
        <v>0</v>
      </c>
      <c r="GG284" s="207"/>
      <c r="GH284" s="207"/>
      <c r="GI284" s="207"/>
      <c r="GJ284" s="207"/>
      <c r="GK284" s="207"/>
      <c r="GL284" s="207"/>
      <c r="GM284" s="207"/>
      <c r="GN284" s="207"/>
      <c r="GO284" s="207"/>
      <c r="GP284" s="207"/>
      <c r="GQ284" s="207"/>
      <c r="GR284" s="207"/>
      <c r="GS284" s="207"/>
      <c r="GT284" s="207"/>
      <c r="GU284" s="207"/>
      <c r="GV284" s="207"/>
      <c r="GW284" s="207"/>
      <c r="GX284" s="207" t="s">
        <v>918</v>
      </c>
      <c r="GY284" s="207">
        <v>0</v>
      </c>
      <c r="GZ284" s="207" t="s">
        <v>918</v>
      </c>
      <c r="HA284" s="207">
        <v>0</v>
      </c>
      <c r="HB284" s="207"/>
      <c r="HC284" s="207">
        <v>0</v>
      </c>
      <c r="HD284" s="207">
        <f t="shared" si="157"/>
        <v>0</v>
      </c>
      <c r="HE284" s="207">
        <v>0</v>
      </c>
      <c r="HF284" s="207"/>
      <c r="HG284" s="207"/>
      <c r="HH284" s="207">
        <f t="shared" si="153"/>
        <v>0</v>
      </c>
      <c r="HI284" s="209">
        <v>2.73</v>
      </c>
      <c r="HJ284" s="209">
        <f t="shared" si="144"/>
        <v>0</v>
      </c>
      <c r="HK284" s="207">
        <v>0</v>
      </c>
      <c r="HL284" s="207"/>
      <c r="HM284" s="207">
        <f t="shared" si="154"/>
        <v>0</v>
      </c>
      <c r="HN284" s="209">
        <v>2.73</v>
      </c>
      <c r="HO284" s="209">
        <f t="shared" si="145"/>
        <v>0</v>
      </c>
      <c r="HP284" s="207">
        <v>0</v>
      </c>
      <c r="HQ284" s="207"/>
      <c r="HR284" s="207">
        <f t="shared" si="155"/>
        <v>0</v>
      </c>
      <c r="HS284" s="209">
        <v>2.73</v>
      </c>
      <c r="HT284" s="209">
        <f t="shared" si="146"/>
        <v>0</v>
      </c>
      <c r="HU284" s="207">
        <v>0</v>
      </c>
      <c r="HV284" s="207"/>
      <c r="HW284" s="207">
        <f t="shared" si="156"/>
        <v>0</v>
      </c>
      <c r="HX284" s="209">
        <v>2.73</v>
      </c>
      <c r="HY284" s="209">
        <f t="shared" si="147"/>
        <v>0</v>
      </c>
      <c r="HZ284" s="207">
        <v>0</v>
      </c>
      <c r="IA284" s="209">
        <v>3890.25</v>
      </c>
      <c r="IB284" s="209">
        <f t="shared" si="148"/>
        <v>0</v>
      </c>
      <c r="IC284" s="169"/>
      <c r="ID284" s="169"/>
      <c r="IE284" s="169"/>
      <c r="IF284" s="169"/>
      <c r="IG284" s="165"/>
      <c r="IH284" s="165"/>
      <c r="II284" s="234">
        <f t="shared" si="124"/>
        <v>0</v>
      </c>
      <c r="IJ284" s="234">
        <f t="shared" si="125"/>
        <v>0</v>
      </c>
      <c r="IK284" s="234">
        <f t="shared" si="126"/>
        <v>0</v>
      </c>
      <c r="IL284" s="210"/>
      <c r="IM284" s="211">
        <f t="shared" si="149"/>
        <v>0</v>
      </c>
      <c r="IN284" s="209">
        <v>7500</v>
      </c>
      <c r="IO284" s="212">
        <f t="shared" si="150"/>
        <v>0</v>
      </c>
      <c r="IP284" s="209">
        <f t="shared" si="151"/>
        <v>0</v>
      </c>
      <c r="IQ284" s="209">
        <v>10000</v>
      </c>
      <c r="IR284" s="212">
        <f t="shared" si="152"/>
        <v>0</v>
      </c>
      <c r="IS284" s="213" t="s">
        <v>6137</v>
      </c>
      <c r="IT284" s="291"/>
      <c r="IV284" s="66" t="s">
        <v>6138</v>
      </c>
      <c r="IW284" s="66" t="s">
        <v>6139</v>
      </c>
    </row>
    <row r="285" spans="1:257" x14ac:dyDescent="0.4">
      <c r="A285" s="158">
        <f t="shared" si="118"/>
        <v>129</v>
      </c>
      <c r="B285" s="156" t="s">
        <v>35</v>
      </c>
      <c r="C285" s="350">
        <v>548</v>
      </c>
      <c r="D285" s="251">
        <v>76121</v>
      </c>
      <c r="E285" s="251">
        <v>36248</v>
      </c>
      <c r="F285" s="233" t="s">
        <v>6140</v>
      </c>
      <c r="G285" s="251">
        <v>12</v>
      </c>
      <c r="H285" s="156"/>
      <c r="I285" s="156" t="s">
        <v>4809</v>
      </c>
      <c r="J285" s="158" t="s">
        <v>4837</v>
      </c>
      <c r="K285" s="158"/>
      <c r="L285" s="158" t="s">
        <v>1762</v>
      </c>
      <c r="M285" s="158"/>
      <c r="N285" s="205">
        <v>88</v>
      </c>
      <c r="O285" s="158">
        <v>108</v>
      </c>
      <c r="P285" s="203" t="s">
        <v>5798</v>
      </c>
      <c r="Q285" s="158">
        <v>58</v>
      </c>
      <c r="R285" s="158"/>
      <c r="S285" s="158"/>
      <c r="T285" s="158"/>
      <c r="U285" s="158"/>
      <c r="V285" s="367"/>
      <c r="W285" s="366"/>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t="s">
        <v>5311</v>
      </c>
      <c r="AU285" s="205">
        <v>88</v>
      </c>
      <c r="AV285" s="205">
        <v>20</v>
      </c>
      <c r="AW285" s="205">
        <f t="shared" si="135"/>
        <v>108</v>
      </c>
      <c r="AX285" s="205" t="s">
        <v>5798</v>
      </c>
      <c r="AY285" s="214">
        <v>34</v>
      </c>
      <c r="AZ285" s="205">
        <v>24</v>
      </c>
      <c r="BA285" s="205">
        <f t="shared" si="136"/>
        <v>58</v>
      </c>
      <c r="BB285" s="205"/>
      <c r="BC285" s="207">
        <v>1.0000000000000001E-17</v>
      </c>
      <c r="BD285" s="207">
        <v>9.9999999999999997E-29</v>
      </c>
      <c r="BE285" s="207">
        <v>1.0000000000000001E-30</v>
      </c>
      <c r="BF285" s="207">
        <v>2</v>
      </c>
      <c r="BG285" s="207"/>
      <c r="BH285" s="207"/>
      <c r="BI285" s="207"/>
      <c r="BJ285" s="207"/>
      <c r="BK285" s="207"/>
      <c r="BL285" s="208">
        <v>0</v>
      </c>
      <c r="BM285" s="209">
        <v>249.45</v>
      </c>
      <c r="BN285" s="209">
        <f t="shared" si="137"/>
        <v>0</v>
      </c>
      <c r="BO285" s="207"/>
      <c r="BP285" s="207"/>
      <c r="BQ285" s="207"/>
      <c r="BR285" s="207"/>
      <c r="BS285" s="207"/>
      <c r="BT285" s="207"/>
      <c r="BU285" s="207"/>
      <c r="BV285" s="207"/>
      <c r="BW285" s="207"/>
      <c r="BX285" s="207"/>
      <c r="BY285" s="207"/>
      <c r="BZ285" s="207"/>
      <c r="CA285" s="207"/>
      <c r="CB285" s="207" t="s">
        <v>4980</v>
      </c>
      <c r="CC285" s="207"/>
      <c r="CD285" s="207"/>
      <c r="CE285" s="207"/>
      <c r="CF285" s="207"/>
      <c r="CG285" s="207"/>
      <c r="CH285" s="207"/>
      <c r="CI285" s="207"/>
      <c r="CJ285" s="207"/>
      <c r="CK285" s="207">
        <v>0</v>
      </c>
      <c r="CL285" s="209">
        <v>477.3</v>
      </c>
      <c r="CM285" s="209">
        <f t="shared" si="138"/>
        <v>0</v>
      </c>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v>0</v>
      </c>
      <c r="DK285" s="209">
        <v>120.88</v>
      </c>
      <c r="DL285" s="209">
        <f t="shared" si="139"/>
        <v>0</v>
      </c>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v>0</v>
      </c>
      <c r="EJ285" s="209">
        <v>191.55</v>
      </c>
      <c r="EK285" s="209">
        <f t="shared" si="140"/>
        <v>0</v>
      </c>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v>0</v>
      </c>
      <c r="FI285" s="209">
        <v>32.1</v>
      </c>
      <c r="FJ285" s="209">
        <f t="shared" si="141"/>
        <v>0</v>
      </c>
      <c r="FK285" s="207"/>
      <c r="FL285" s="207"/>
      <c r="FM285" s="207"/>
      <c r="FN285" s="207"/>
      <c r="FO285" s="207"/>
      <c r="FP285" s="207"/>
      <c r="FQ285" s="207"/>
      <c r="FR285" s="207"/>
      <c r="FS285" s="207">
        <v>0</v>
      </c>
      <c r="FT285" s="209">
        <v>25.68</v>
      </c>
      <c r="FU285" s="209">
        <f t="shared" si="142"/>
        <v>0</v>
      </c>
      <c r="FV285" s="207"/>
      <c r="FW285" s="207"/>
      <c r="FX285" s="207"/>
      <c r="FY285" s="207"/>
      <c r="FZ285" s="207"/>
      <c r="GA285" s="207"/>
      <c r="GB285" s="207"/>
      <c r="GC285" s="207"/>
      <c r="GD285" s="207">
        <v>0</v>
      </c>
      <c r="GE285" s="209">
        <v>56.12</v>
      </c>
      <c r="GF285" s="209">
        <f t="shared" si="143"/>
        <v>0</v>
      </c>
      <c r="GG285" s="207"/>
      <c r="GH285" s="207"/>
      <c r="GI285" s="207"/>
      <c r="GJ285" s="207"/>
      <c r="GK285" s="207"/>
      <c r="GL285" s="207"/>
      <c r="GM285" s="207"/>
      <c r="GN285" s="207"/>
      <c r="GO285" s="207"/>
      <c r="GP285" s="207"/>
      <c r="GQ285" s="207"/>
      <c r="GR285" s="207"/>
      <c r="GS285" s="207"/>
      <c r="GT285" s="207"/>
      <c r="GU285" s="207"/>
      <c r="GV285" s="207"/>
      <c r="GW285" s="207"/>
      <c r="GX285" s="207" t="s">
        <v>6141</v>
      </c>
      <c r="GY285" s="207">
        <v>1</v>
      </c>
      <c r="GZ285" s="207" t="s">
        <v>5210</v>
      </c>
      <c r="HA285" s="207">
        <f>+AW285</f>
        <v>108</v>
      </c>
      <c r="HB285" s="207"/>
      <c r="HC285" s="207">
        <v>0</v>
      </c>
      <c r="HD285" s="207">
        <f t="shared" si="157"/>
        <v>0</v>
      </c>
      <c r="HE285" s="207">
        <v>0</v>
      </c>
      <c r="HF285" s="207"/>
      <c r="HG285" s="207"/>
      <c r="HH285" s="207">
        <f t="shared" si="153"/>
        <v>0</v>
      </c>
      <c r="HI285" s="209">
        <v>2.73</v>
      </c>
      <c r="HJ285" s="209">
        <f t="shared" si="144"/>
        <v>0</v>
      </c>
      <c r="HK285" s="207">
        <v>0</v>
      </c>
      <c r="HL285" s="207"/>
      <c r="HM285" s="207">
        <f t="shared" si="154"/>
        <v>0</v>
      </c>
      <c r="HN285" s="209">
        <v>2.73</v>
      </c>
      <c r="HO285" s="209">
        <f t="shared" si="145"/>
        <v>0</v>
      </c>
      <c r="HP285" s="207">
        <v>0</v>
      </c>
      <c r="HQ285" s="207"/>
      <c r="HR285" s="207">
        <f t="shared" si="155"/>
        <v>0</v>
      </c>
      <c r="HS285" s="209">
        <v>2.73</v>
      </c>
      <c r="HT285" s="209">
        <f t="shared" si="146"/>
        <v>0</v>
      </c>
      <c r="HU285" s="207">
        <v>0</v>
      </c>
      <c r="HV285" s="207"/>
      <c r="HW285" s="207">
        <f t="shared" si="156"/>
        <v>0</v>
      </c>
      <c r="HX285" s="209">
        <v>2.73</v>
      </c>
      <c r="HY285" s="209">
        <f t="shared" si="147"/>
        <v>0</v>
      </c>
      <c r="HZ285" s="207">
        <v>0</v>
      </c>
      <c r="IA285" s="209">
        <v>3890.25</v>
      </c>
      <c r="IB285" s="209">
        <f t="shared" si="148"/>
        <v>0</v>
      </c>
      <c r="IC285" s="169">
        <v>30</v>
      </c>
      <c r="ID285" s="158"/>
      <c r="IE285" s="169">
        <f>IC285-(0.5*AX285)-ID285</f>
        <v>12</v>
      </c>
      <c r="IF285" s="169" t="str">
        <f>IF(IE285&gt;0,"IN ROW","OUT OF ROW")</f>
        <v>IN ROW</v>
      </c>
      <c r="IG285" s="165"/>
      <c r="IH285" s="165"/>
      <c r="II285" s="235">
        <f t="shared" si="124"/>
        <v>1</v>
      </c>
      <c r="IJ285" s="235">
        <f t="shared" si="125"/>
        <v>0</v>
      </c>
      <c r="IK285" s="235">
        <f t="shared" si="126"/>
        <v>1</v>
      </c>
      <c r="IL285" s="210"/>
      <c r="IM285" s="211">
        <f t="shared" si="149"/>
        <v>0</v>
      </c>
      <c r="IN285" s="209">
        <v>7500</v>
      </c>
      <c r="IO285" s="212">
        <f t="shared" si="150"/>
        <v>0</v>
      </c>
      <c r="IP285" s="209">
        <f t="shared" si="151"/>
        <v>0</v>
      </c>
      <c r="IQ285" s="209">
        <v>10000</v>
      </c>
      <c r="IR285" s="212">
        <f t="shared" si="152"/>
        <v>0</v>
      </c>
      <c r="IS285" s="213" t="s">
        <v>6142</v>
      </c>
      <c r="IT285" s="291"/>
      <c r="IV285" s="352" t="s">
        <v>6143</v>
      </c>
      <c r="IW285" s="352" t="s">
        <v>6144</v>
      </c>
    </row>
    <row r="286" spans="1:257" x14ac:dyDescent="0.4">
      <c r="A286" s="158">
        <f t="shared" si="118"/>
        <v>130</v>
      </c>
      <c r="B286" s="156" t="s">
        <v>35</v>
      </c>
      <c r="C286" s="156">
        <v>551</v>
      </c>
      <c r="D286" s="251">
        <v>31972</v>
      </c>
      <c r="E286" s="374">
        <v>36365</v>
      </c>
      <c r="F286" s="230" t="s">
        <v>6145</v>
      </c>
      <c r="G286" s="251">
        <v>12</v>
      </c>
      <c r="H286" s="156"/>
      <c r="I286" s="156" t="s">
        <v>4809</v>
      </c>
      <c r="J286" s="158" t="s">
        <v>4891</v>
      </c>
      <c r="K286" s="158"/>
      <c r="L286" s="158" t="s">
        <v>4892</v>
      </c>
      <c r="M286" s="158"/>
      <c r="N286" s="205">
        <v>31</v>
      </c>
      <c r="O286" s="158">
        <v>51</v>
      </c>
      <c r="P286" s="203" t="s">
        <v>6146</v>
      </c>
      <c r="Q286" s="158">
        <v>46</v>
      </c>
      <c r="R286" s="158"/>
      <c r="S286" s="158"/>
      <c r="T286" s="158"/>
      <c r="U286" s="158"/>
      <c r="V286" s="367"/>
      <c r="W286" s="366"/>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t="s">
        <v>5437</v>
      </c>
      <c r="AU286" s="205">
        <v>31</v>
      </c>
      <c r="AV286" s="205">
        <v>20</v>
      </c>
      <c r="AW286" s="205">
        <f t="shared" si="135"/>
        <v>51</v>
      </c>
      <c r="AX286" s="205" t="s">
        <v>6146</v>
      </c>
      <c r="AY286" s="214">
        <v>22</v>
      </c>
      <c r="AZ286" s="205">
        <v>24</v>
      </c>
      <c r="BA286" s="205">
        <f t="shared" si="136"/>
        <v>46</v>
      </c>
      <c r="BB286" s="205"/>
      <c r="BC286" s="207">
        <v>1.0000000000000001E-17</v>
      </c>
      <c r="BD286" s="207">
        <v>9.9999999999999997E-29</v>
      </c>
      <c r="BE286" s="207">
        <v>1.0000000000000001E-30</v>
      </c>
      <c r="BF286" s="207"/>
      <c r="BG286" s="207"/>
      <c r="BH286" s="207"/>
      <c r="BI286" s="207"/>
      <c r="BJ286" s="207"/>
      <c r="BK286" s="207"/>
      <c r="BL286" s="208">
        <v>0</v>
      </c>
      <c r="BM286" s="209">
        <v>249.45</v>
      </c>
      <c r="BN286" s="209">
        <f t="shared" si="137"/>
        <v>0</v>
      </c>
      <c r="BO286" s="207"/>
      <c r="BP286" s="207"/>
      <c r="BQ286" s="207"/>
      <c r="BR286" s="207"/>
      <c r="BS286" s="207"/>
      <c r="BT286" s="207"/>
      <c r="BU286" s="207"/>
      <c r="BV286" s="207"/>
      <c r="BW286" s="207"/>
      <c r="BX286" s="207"/>
      <c r="BY286" s="207"/>
      <c r="BZ286" s="207"/>
      <c r="CA286" s="207"/>
      <c r="CB286" s="207" t="s">
        <v>4980</v>
      </c>
      <c r="CC286" s="207"/>
      <c r="CD286" s="207"/>
      <c r="CE286" s="207"/>
      <c r="CF286" s="207"/>
      <c r="CG286" s="207"/>
      <c r="CH286" s="207"/>
      <c r="CI286" s="207"/>
      <c r="CJ286" s="207"/>
      <c r="CK286" s="207">
        <v>0</v>
      </c>
      <c r="CL286" s="209">
        <v>477.3</v>
      </c>
      <c r="CM286" s="209">
        <f t="shared" si="138"/>
        <v>0</v>
      </c>
      <c r="CN286" s="207"/>
      <c r="CO286" s="207"/>
      <c r="CP286" s="207"/>
      <c r="CQ286" s="207"/>
      <c r="CR286" s="207"/>
      <c r="CS286" s="207"/>
      <c r="CT286" s="207"/>
      <c r="CU286" s="207"/>
      <c r="CV286" s="207"/>
      <c r="CW286" s="207"/>
      <c r="CX286" s="207"/>
      <c r="CY286" s="207"/>
      <c r="CZ286" s="207"/>
      <c r="DA286" s="207" t="s">
        <v>4980</v>
      </c>
      <c r="DB286" s="207"/>
      <c r="DC286" s="207"/>
      <c r="DD286" s="207"/>
      <c r="DE286" s="207"/>
      <c r="DF286" s="207"/>
      <c r="DG286" s="207"/>
      <c r="DH286" s="207"/>
      <c r="DI286" s="207"/>
      <c r="DJ286" s="207">
        <v>0</v>
      </c>
      <c r="DK286" s="209">
        <v>120.88</v>
      </c>
      <c r="DL286" s="209">
        <f t="shared" si="139"/>
        <v>0</v>
      </c>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v>0</v>
      </c>
      <c r="EJ286" s="209">
        <v>191.55</v>
      </c>
      <c r="EK286" s="209">
        <f t="shared" si="140"/>
        <v>0</v>
      </c>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v>0</v>
      </c>
      <c r="FI286" s="209">
        <v>32.1</v>
      </c>
      <c r="FJ286" s="209">
        <f t="shared" si="141"/>
        <v>0</v>
      </c>
      <c r="FK286" s="207"/>
      <c r="FL286" s="207"/>
      <c r="FM286" s="207"/>
      <c r="FN286" s="207"/>
      <c r="FO286" s="207"/>
      <c r="FP286" s="207"/>
      <c r="FQ286" s="207"/>
      <c r="FR286" s="207"/>
      <c r="FS286" s="207">
        <v>0</v>
      </c>
      <c r="FT286" s="209">
        <v>25.68</v>
      </c>
      <c r="FU286" s="209">
        <f t="shared" si="142"/>
        <v>0</v>
      </c>
      <c r="FV286" s="207"/>
      <c r="FW286" s="207"/>
      <c r="FX286" s="207"/>
      <c r="FY286" s="207"/>
      <c r="FZ286" s="207"/>
      <c r="GA286" s="207"/>
      <c r="GB286" s="207"/>
      <c r="GC286" s="207"/>
      <c r="GD286" s="207">
        <v>0</v>
      </c>
      <c r="GE286" s="209">
        <v>56.12</v>
      </c>
      <c r="GF286" s="209">
        <f t="shared" si="143"/>
        <v>0</v>
      </c>
      <c r="GG286" s="207"/>
      <c r="GH286" s="207"/>
      <c r="GI286" s="207"/>
      <c r="GJ286" s="207"/>
      <c r="GK286" s="207"/>
      <c r="GL286" s="207"/>
      <c r="GM286" s="207"/>
      <c r="GN286" s="207"/>
      <c r="GO286" s="207"/>
      <c r="GP286" s="207"/>
      <c r="GQ286" s="207"/>
      <c r="GR286" s="207"/>
      <c r="GS286" s="207"/>
      <c r="GT286" s="207"/>
      <c r="GU286" s="207"/>
      <c r="GV286" s="207"/>
      <c r="GW286" s="207"/>
      <c r="GX286" s="207" t="s">
        <v>918</v>
      </c>
      <c r="GY286" s="207">
        <v>0</v>
      </c>
      <c r="GZ286" s="207" t="s">
        <v>918</v>
      </c>
      <c r="HA286" s="207">
        <v>0</v>
      </c>
      <c r="HB286" s="207"/>
      <c r="HC286" s="207">
        <v>0</v>
      </c>
      <c r="HD286" s="207">
        <f t="shared" si="157"/>
        <v>0</v>
      </c>
      <c r="HE286" s="207">
        <v>0</v>
      </c>
      <c r="HF286" s="207"/>
      <c r="HG286" s="207"/>
      <c r="HH286" s="207">
        <f t="shared" si="153"/>
        <v>0</v>
      </c>
      <c r="HI286" s="209">
        <v>2.73</v>
      </c>
      <c r="HJ286" s="209">
        <f t="shared" si="144"/>
        <v>0</v>
      </c>
      <c r="HK286" s="207">
        <v>0</v>
      </c>
      <c r="HL286" s="207"/>
      <c r="HM286" s="207">
        <f t="shared" si="154"/>
        <v>0</v>
      </c>
      <c r="HN286" s="209">
        <v>2.73</v>
      </c>
      <c r="HO286" s="209">
        <f t="shared" si="145"/>
        <v>0</v>
      </c>
      <c r="HP286" s="207">
        <v>0</v>
      </c>
      <c r="HQ286" s="207"/>
      <c r="HR286" s="207">
        <f t="shared" si="155"/>
        <v>0</v>
      </c>
      <c r="HS286" s="209">
        <v>2.73</v>
      </c>
      <c r="HT286" s="209">
        <f t="shared" si="146"/>
        <v>0</v>
      </c>
      <c r="HU286" s="207">
        <v>0</v>
      </c>
      <c r="HV286" s="207"/>
      <c r="HW286" s="207">
        <f t="shared" si="156"/>
        <v>0</v>
      </c>
      <c r="HX286" s="209">
        <v>2.73</v>
      </c>
      <c r="HY286" s="209">
        <f t="shared" si="147"/>
        <v>0</v>
      </c>
      <c r="HZ286" s="207">
        <v>0</v>
      </c>
      <c r="IA286" s="209">
        <v>3890.25</v>
      </c>
      <c r="IB286" s="209">
        <f t="shared" si="148"/>
        <v>0</v>
      </c>
      <c r="IC286" s="169"/>
      <c r="ID286" s="169"/>
      <c r="IE286" s="169"/>
      <c r="IF286" s="169"/>
      <c r="IG286" s="165"/>
      <c r="IH286" s="165"/>
      <c r="II286" s="234">
        <f t="shared" si="124"/>
        <v>0</v>
      </c>
      <c r="IJ286" s="234">
        <f t="shared" si="125"/>
        <v>0</v>
      </c>
      <c r="IK286" s="234">
        <f t="shared" si="126"/>
        <v>0</v>
      </c>
      <c r="IL286" s="210"/>
      <c r="IM286" s="211">
        <f t="shared" si="149"/>
        <v>0</v>
      </c>
      <c r="IN286" s="209">
        <v>7500</v>
      </c>
      <c r="IO286" s="212">
        <f t="shared" si="150"/>
        <v>0</v>
      </c>
      <c r="IP286" s="209">
        <f t="shared" si="151"/>
        <v>0</v>
      </c>
      <c r="IQ286" s="209">
        <v>10000</v>
      </c>
      <c r="IR286" s="212">
        <f t="shared" si="152"/>
        <v>0</v>
      </c>
      <c r="IS286" s="213" t="s">
        <v>6147</v>
      </c>
      <c r="IT286" s="291"/>
      <c r="IV286" s="66" t="s">
        <v>6148</v>
      </c>
      <c r="IW286" s="66" t="s">
        <v>6149</v>
      </c>
    </row>
    <row r="287" spans="1:257" x14ac:dyDescent="0.4">
      <c r="A287" s="158">
        <f t="shared" ref="A287:A350" si="158">+A286+1</f>
        <v>131</v>
      </c>
      <c r="B287" s="156" t="s">
        <v>35</v>
      </c>
      <c r="C287" s="156">
        <v>561</v>
      </c>
      <c r="D287" s="77">
        <v>81636</v>
      </c>
      <c r="E287" s="244">
        <v>16920</v>
      </c>
      <c r="F287" s="245" t="s">
        <v>6150</v>
      </c>
      <c r="G287" s="251">
        <v>12</v>
      </c>
      <c r="H287" s="156"/>
      <c r="I287" s="156" t="s">
        <v>4375</v>
      </c>
      <c r="J287" s="158" t="s">
        <v>4499</v>
      </c>
      <c r="K287" s="158"/>
      <c r="L287" s="158" t="s">
        <v>4500</v>
      </c>
      <c r="M287" s="158"/>
      <c r="N287" s="205">
        <v>31</v>
      </c>
      <c r="O287" s="158">
        <v>51</v>
      </c>
      <c r="P287" s="203" t="s">
        <v>5516</v>
      </c>
      <c r="Q287" s="158"/>
      <c r="R287" s="158"/>
      <c r="S287" s="158"/>
      <c r="T287" s="158"/>
      <c r="U287" s="158"/>
      <c r="V287" s="367"/>
      <c r="W287" s="366"/>
      <c r="X287" s="158"/>
      <c r="Y287" s="158"/>
      <c r="Z287" s="158"/>
      <c r="AA287" s="158"/>
      <c r="AB287" s="158"/>
      <c r="AC287" s="158"/>
      <c r="AD287" s="158"/>
      <c r="AE287" s="158"/>
      <c r="AF287" s="158"/>
      <c r="AG287" s="158"/>
      <c r="AH287" s="158"/>
      <c r="AI287" s="158"/>
      <c r="AJ287" s="158"/>
      <c r="AK287" s="158"/>
      <c r="AL287" s="158"/>
      <c r="AM287" s="158"/>
      <c r="AN287" s="158"/>
      <c r="AO287" s="158"/>
      <c r="AP287" s="158"/>
      <c r="AQ287" s="158"/>
      <c r="AR287" s="158"/>
      <c r="AS287" s="158"/>
      <c r="AT287" s="158"/>
      <c r="AU287" s="205">
        <v>31</v>
      </c>
      <c r="AV287" s="205">
        <v>20</v>
      </c>
      <c r="AW287" s="205">
        <f t="shared" si="135"/>
        <v>51</v>
      </c>
      <c r="AX287" s="205" t="s">
        <v>5516</v>
      </c>
      <c r="AY287" s="214"/>
      <c r="AZ287" s="205"/>
      <c r="BA287" s="205"/>
      <c r="BB287" s="205"/>
      <c r="BC287" s="207">
        <v>1.0000000000000001E-17</v>
      </c>
      <c r="BD287" s="207">
        <v>9.9999999999999997E-29</v>
      </c>
      <c r="BE287" s="207">
        <v>1.0000000000000001E-30</v>
      </c>
      <c r="BF287" s="207"/>
      <c r="BG287" s="207"/>
      <c r="BH287" s="207"/>
      <c r="BI287" s="207"/>
      <c r="BJ287" s="207"/>
      <c r="BK287" s="207"/>
      <c r="BL287" s="208">
        <v>0</v>
      </c>
      <c r="BM287" s="209">
        <v>249.45</v>
      </c>
      <c r="BN287" s="209">
        <f t="shared" si="137"/>
        <v>0</v>
      </c>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v>0</v>
      </c>
      <c r="CL287" s="209">
        <v>477.3</v>
      </c>
      <c r="CM287" s="209">
        <f t="shared" si="138"/>
        <v>0</v>
      </c>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v>0</v>
      </c>
      <c r="DK287" s="209">
        <v>120.88</v>
      </c>
      <c r="DL287" s="209">
        <f t="shared" si="139"/>
        <v>0</v>
      </c>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v>0</v>
      </c>
      <c r="EJ287" s="209">
        <v>191.55</v>
      </c>
      <c r="EK287" s="209">
        <f t="shared" si="140"/>
        <v>0</v>
      </c>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v>0</v>
      </c>
      <c r="FI287" s="209">
        <v>32.1</v>
      </c>
      <c r="FJ287" s="209">
        <f t="shared" si="141"/>
        <v>0</v>
      </c>
      <c r="FK287" s="207"/>
      <c r="FL287" s="207"/>
      <c r="FM287" s="207"/>
      <c r="FN287" s="207"/>
      <c r="FO287" s="207"/>
      <c r="FP287" s="207"/>
      <c r="FQ287" s="207"/>
      <c r="FR287" s="207"/>
      <c r="FS287" s="207">
        <v>0</v>
      </c>
      <c r="FT287" s="209">
        <v>25.68</v>
      </c>
      <c r="FU287" s="209">
        <f t="shared" si="142"/>
        <v>0</v>
      </c>
      <c r="FV287" s="207"/>
      <c r="FW287" s="207"/>
      <c r="FX287" s="207"/>
      <c r="FY287" s="207"/>
      <c r="FZ287" s="207"/>
      <c r="GA287" s="207"/>
      <c r="GB287" s="207"/>
      <c r="GC287" s="207"/>
      <c r="GD287" s="207">
        <v>0</v>
      </c>
      <c r="GE287" s="209">
        <v>56.12</v>
      </c>
      <c r="GF287" s="209">
        <f t="shared" si="143"/>
        <v>0</v>
      </c>
      <c r="GG287" s="207"/>
      <c r="GH287" s="207"/>
      <c r="GI287" s="207"/>
      <c r="GJ287" s="207"/>
      <c r="GK287" s="207"/>
      <c r="GL287" s="207"/>
      <c r="GM287" s="207"/>
      <c r="GN287" s="207"/>
      <c r="GO287" s="207"/>
      <c r="GP287" s="207"/>
      <c r="GQ287" s="207"/>
      <c r="GR287" s="207"/>
      <c r="GS287" s="207"/>
      <c r="GT287" s="207"/>
      <c r="GU287" s="207"/>
      <c r="GV287" s="207"/>
      <c r="GW287" s="207"/>
      <c r="GX287" s="207" t="s">
        <v>918</v>
      </c>
      <c r="GY287" s="207">
        <v>0</v>
      </c>
      <c r="GZ287" s="207" t="s">
        <v>918</v>
      </c>
      <c r="HA287" s="207">
        <v>0</v>
      </c>
      <c r="HB287" s="207"/>
      <c r="HC287" s="207">
        <v>0</v>
      </c>
      <c r="HD287" s="207">
        <f t="shared" si="157"/>
        <v>0</v>
      </c>
      <c r="HE287" s="207">
        <v>0</v>
      </c>
      <c r="HF287" s="207"/>
      <c r="HG287" s="207"/>
      <c r="HH287" s="207">
        <f t="shared" si="153"/>
        <v>0</v>
      </c>
      <c r="HI287" s="209">
        <v>2.73</v>
      </c>
      <c r="HJ287" s="209">
        <f t="shared" si="144"/>
        <v>0</v>
      </c>
      <c r="HK287" s="207">
        <v>0</v>
      </c>
      <c r="HL287" s="207"/>
      <c r="HM287" s="207">
        <f t="shared" si="154"/>
        <v>0</v>
      </c>
      <c r="HN287" s="209">
        <v>2.73</v>
      </c>
      <c r="HO287" s="209">
        <f t="shared" si="145"/>
        <v>0</v>
      </c>
      <c r="HP287" s="207">
        <v>0</v>
      </c>
      <c r="HQ287" s="207"/>
      <c r="HR287" s="207">
        <f t="shared" si="155"/>
        <v>0</v>
      </c>
      <c r="HS287" s="209">
        <v>2.73</v>
      </c>
      <c r="HT287" s="209">
        <f t="shared" si="146"/>
        <v>0</v>
      </c>
      <c r="HU287" s="207">
        <v>0</v>
      </c>
      <c r="HV287" s="207"/>
      <c r="HW287" s="207">
        <f t="shared" si="156"/>
        <v>0</v>
      </c>
      <c r="HX287" s="209">
        <v>2.73</v>
      </c>
      <c r="HY287" s="209">
        <f t="shared" si="147"/>
        <v>0</v>
      </c>
      <c r="HZ287" s="207">
        <v>0</v>
      </c>
      <c r="IA287" s="209">
        <v>3890.25</v>
      </c>
      <c r="IB287" s="209">
        <f t="shared" si="148"/>
        <v>0</v>
      </c>
      <c r="IC287" s="169"/>
      <c r="ID287" s="169"/>
      <c r="IE287" s="169"/>
      <c r="IF287" s="169"/>
      <c r="IG287" s="165"/>
      <c r="IH287" s="165"/>
      <c r="II287" s="234">
        <f t="shared" ref="II287:II350" si="159">SUM(FZ287,FO287,FD287,EE287,DF287,CG287,BH287,GY287)</f>
        <v>0</v>
      </c>
      <c r="IJ287" s="234">
        <f t="shared" ref="IJ287:IJ350" si="160">HZ287</f>
        <v>0</v>
      </c>
      <c r="IK287" s="234">
        <f t="shared" ref="IK287:IK350" si="161">SUM(II287:IJ287)</f>
        <v>0</v>
      </c>
      <c r="IL287" s="210"/>
      <c r="IM287" s="211">
        <f t="shared" si="149"/>
        <v>0</v>
      </c>
      <c r="IN287" s="209">
        <v>7500</v>
      </c>
      <c r="IO287" s="212">
        <f t="shared" si="150"/>
        <v>0</v>
      </c>
      <c r="IP287" s="209">
        <f t="shared" si="151"/>
        <v>0</v>
      </c>
      <c r="IQ287" s="209">
        <v>10000</v>
      </c>
      <c r="IR287" s="212">
        <f t="shared" si="152"/>
        <v>0</v>
      </c>
      <c r="IS287" s="213" t="s">
        <v>6027</v>
      </c>
      <c r="IT287" s="291"/>
      <c r="IV287" s="66" t="s">
        <v>6151</v>
      </c>
      <c r="IW287" s="66" t="s">
        <v>6152</v>
      </c>
    </row>
    <row r="288" spans="1:257" x14ac:dyDescent="0.4">
      <c r="A288" s="158">
        <f t="shared" si="158"/>
        <v>132</v>
      </c>
      <c r="B288" s="156" t="s">
        <v>35</v>
      </c>
      <c r="C288" s="349">
        <v>562</v>
      </c>
      <c r="D288" s="77">
        <v>79326</v>
      </c>
      <c r="E288" s="244">
        <v>16923</v>
      </c>
      <c r="F288" s="246" t="s">
        <v>6153</v>
      </c>
      <c r="G288" s="251">
        <v>12</v>
      </c>
      <c r="H288" s="156"/>
      <c r="I288" s="156" t="s">
        <v>4375</v>
      </c>
      <c r="J288" s="158" t="s">
        <v>4499</v>
      </c>
      <c r="K288" s="158"/>
      <c r="L288" s="158" t="s">
        <v>4500</v>
      </c>
      <c r="M288" s="158"/>
      <c r="N288" s="205">
        <v>45</v>
      </c>
      <c r="O288" s="158">
        <v>65</v>
      </c>
      <c r="P288" s="203" t="s">
        <v>5377</v>
      </c>
      <c r="Q288" s="158"/>
      <c r="R288" s="158"/>
      <c r="S288" s="158"/>
      <c r="T288" s="158"/>
      <c r="U288" s="158"/>
      <c r="V288" s="367"/>
      <c r="W288" s="366"/>
      <c r="X288" s="158"/>
      <c r="Y288" s="158"/>
      <c r="Z288" s="158"/>
      <c r="AA288" s="158"/>
      <c r="AB288" s="158"/>
      <c r="AC288" s="158"/>
      <c r="AD288" s="158"/>
      <c r="AE288" s="158"/>
      <c r="AF288" s="158"/>
      <c r="AG288" s="158"/>
      <c r="AH288" s="158"/>
      <c r="AI288" s="158"/>
      <c r="AJ288" s="158"/>
      <c r="AK288" s="158"/>
      <c r="AL288" s="158"/>
      <c r="AM288" s="158"/>
      <c r="AN288" s="158"/>
      <c r="AO288" s="158"/>
      <c r="AP288" s="158"/>
      <c r="AQ288" s="158"/>
      <c r="AR288" s="158"/>
      <c r="AS288" s="158"/>
      <c r="AT288" s="158"/>
      <c r="AU288" s="205">
        <v>45</v>
      </c>
      <c r="AV288" s="205">
        <v>20</v>
      </c>
      <c r="AW288" s="205">
        <f t="shared" si="135"/>
        <v>65</v>
      </c>
      <c r="AX288" s="205" t="s">
        <v>5377</v>
      </c>
      <c r="AY288" s="214"/>
      <c r="AZ288" s="205"/>
      <c r="BA288" s="205"/>
      <c r="BB288" s="205"/>
      <c r="BC288" s="207">
        <v>1.0000000000000001E-17</v>
      </c>
      <c r="BD288" s="207">
        <v>9.9999999999999997E-29</v>
      </c>
      <c r="BE288" s="207">
        <v>1.0000000000000001E-30</v>
      </c>
      <c r="BF288" s="207">
        <v>2</v>
      </c>
      <c r="BG288" s="207"/>
      <c r="BH288" s="207"/>
      <c r="BI288" s="207"/>
      <c r="BJ288" s="207"/>
      <c r="BK288" s="207"/>
      <c r="BL288" s="208">
        <v>0</v>
      </c>
      <c r="BM288" s="209">
        <v>249.45</v>
      </c>
      <c r="BN288" s="209">
        <f t="shared" si="137"/>
        <v>0</v>
      </c>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v>0</v>
      </c>
      <c r="CL288" s="209">
        <v>477.3</v>
      </c>
      <c r="CM288" s="209">
        <f t="shared" si="138"/>
        <v>0</v>
      </c>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v>0</v>
      </c>
      <c r="DK288" s="209">
        <v>120.88</v>
      </c>
      <c r="DL288" s="209">
        <f t="shared" si="139"/>
        <v>0</v>
      </c>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v>0</v>
      </c>
      <c r="EJ288" s="209">
        <v>191.55</v>
      </c>
      <c r="EK288" s="209">
        <f t="shared" si="140"/>
        <v>0</v>
      </c>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v>0</v>
      </c>
      <c r="FI288" s="209">
        <v>32.1</v>
      </c>
      <c r="FJ288" s="209">
        <f t="shared" si="141"/>
        <v>0</v>
      </c>
      <c r="FK288" s="207"/>
      <c r="FL288" s="207"/>
      <c r="FM288" s="207"/>
      <c r="FN288" s="207"/>
      <c r="FO288" s="207"/>
      <c r="FP288" s="207"/>
      <c r="FQ288" s="207"/>
      <c r="FR288" s="207"/>
      <c r="FS288" s="207">
        <v>0</v>
      </c>
      <c r="FT288" s="209">
        <v>25.68</v>
      </c>
      <c r="FU288" s="209">
        <f t="shared" si="142"/>
        <v>0</v>
      </c>
      <c r="FV288" s="207"/>
      <c r="FW288" s="207"/>
      <c r="FX288" s="207"/>
      <c r="FY288" s="207"/>
      <c r="FZ288" s="207"/>
      <c r="GA288" s="207"/>
      <c r="GB288" s="207"/>
      <c r="GC288" s="207"/>
      <c r="GD288" s="207">
        <v>0</v>
      </c>
      <c r="GE288" s="209">
        <v>56.12</v>
      </c>
      <c r="GF288" s="209">
        <f t="shared" si="143"/>
        <v>0</v>
      </c>
      <c r="GG288" s="207"/>
      <c r="GH288" s="207"/>
      <c r="GI288" s="207"/>
      <c r="GJ288" s="207"/>
      <c r="GK288" s="207"/>
      <c r="GL288" s="207"/>
      <c r="GM288" s="207"/>
      <c r="GN288" s="207"/>
      <c r="GO288" s="207"/>
      <c r="GP288" s="207"/>
      <c r="GQ288" s="207"/>
      <c r="GR288" s="207"/>
      <c r="GS288" s="207"/>
      <c r="GT288" s="207"/>
      <c r="GU288" s="207"/>
      <c r="GV288" s="207"/>
      <c r="GW288" s="207"/>
      <c r="GX288" s="207" t="s">
        <v>6154</v>
      </c>
      <c r="GY288" s="207">
        <v>1</v>
      </c>
      <c r="GZ288" s="207" t="s">
        <v>5210</v>
      </c>
      <c r="HA288" s="207">
        <f>+AW288</f>
        <v>65</v>
      </c>
      <c r="HB288" s="207"/>
      <c r="HC288" s="207">
        <v>0</v>
      </c>
      <c r="HD288" s="207">
        <f t="shared" si="157"/>
        <v>0</v>
      </c>
      <c r="HE288" s="207">
        <v>0</v>
      </c>
      <c r="HF288" s="207"/>
      <c r="HG288" s="207"/>
      <c r="HH288" s="207">
        <f t="shared" si="153"/>
        <v>0</v>
      </c>
      <c r="HI288" s="209">
        <v>2.73</v>
      </c>
      <c r="HJ288" s="209">
        <f t="shared" si="144"/>
        <v>0</v>
      </c>
      <c r="HK288" s="207">
        <v>0</v>
      </c>
      <c r="HL288" s="207"/>
      <c r="HM288" s="207">
        <f t="shared" si="154"/>
        <v>0</v>
      </c>
      <c r="HN288" s="209">
        <v>2.73</v>
      </c>
      <c r="HO288" s="209">
        <f t="shared" si="145"/>
        <v>0</v>
      </c>
      <c r="HP288" s="207">
        <v>0</v>
      </c>
      <c r="HQ288" s="207"/>
      <c r="HR288" s="207">
        <f t="shared" si="155"/>
        <v>0</v>
      </c>
      <c r="HS288" s="209">
        <v>2.73</v>
      </c>
      <c r="HT288" s="209">
        <f t="shared" si="146"/>
        <v>0</v>
      </c>
      <c r="HU288" s="207">
        <v>0</v>
      </c>
      <c r="HV288" s="207"/>
      <c r="HW288" s="207">
        <f t="shared" si="156"/>
        <v>0</v>
      </c>
      <c r="HX288" s="209">
        <v>2.73</v>
      </c>
      <c r="HY288" s="209">
        <f t="shared" si="147"/>
        <v>0</v>
      </c>
      <c r="HZ288" s="207">
        <v>0</v>
      </c>
      <c r="IA288" s="209">
        <v>3890.25</v>
      </c>
      <c r="IB288" s="209">
        <f t="shared" si="148"/>
        <v>0</v>
      </c>
      <c r="IC288" s="169"/>
      <c r="ID288" s="169"/>
      <c r="IE288" s="169"/>
      <c r="IF288" s="169"/>
      <c r="IG288" s="165"/>
      <c r="IH288" s="165"/>
      <c r="II288" s="235">
        <f t="shared" si="159"/>
        <v>1</v>
      </c>
      <c r="IJ288" s="235">
        <f t="shared" si="160"/>
        <v>0</v>
      </c>
      <c r="IK288" s="235">
        <f t="shared" si="161"/>
        <v>1</v>
      </c>
      <c r="IL288" s="210"/>
      <c r="IM288" s="211">
        <f t="shared" si="149"/>
        <v>0</v>
      </c>
      <c r="IN288" s="209">
        <v>7500</v>
      </c>
      <c r="IO288" s="212">
        <f t="shared" si="150"/>
        <v>0</v>
      </c>
      <c r="IP288" s="209">
        <f t="shared" si="151"/>
        <v>0</v>
      </c>
      <c r="IQ288" s="209">
        <v>10000</v>
      </c>
      <c r="IR288" s="212">
        <f t="shared" si="152"/>
        <v>0</v>
      </c>
      <c r="IS288" s="213" t="s">
        <v>6027</v>
      </c>
      <c r="IT288" s="291"/>
      <c r="IV288" s="352" t="s">
        <v>6155</v>
      </c>
      <c r="IW288" s="352" t="s">
        <v>6156</v>
      </c>
    </row>
    <row r="289" spans="1:257" x14ac:dyDescent="0.4">
      <c r="A289" s="158">
        <f t="shared" si="158"/>
        <v>133</v>
      </c>
      <c r="B289" s="156" t="s">
        <v>35</v>
      </c>
      <c r="C289" s="156">
        <v>563</v>
      </c>
      <c r="D289" s="77">
        <v>74190</v>
      </c>
      <c r="E289" s="244">
        <v>16930</v>
      </c>
      <c r="F289" s="245" t="s">
        <v>6157</v>
      </c>
      <c r="G289" s="251">
        <v>12</v>
      </c>
      <c r="H289" s="156"/>
      <c r="I289" s="156" t="s">
        <v>4375</v>
      </c>
      <c r="J289" s="158" t="s">
        <v>4499</v>
      </c>
      <c r="K289" s="158"/>
      <c r="L289" s="158" t="s">
        <v>4500</v>
      </c>
      <c r="M289" s="158"/>
      <c r="N289" s="205">
        <v>52</v>
      </c>
      <c r="O289" s="158">
        <v>72</v>
      </c>
      <c r="P289" s="203" t="s">
        <v>6158</v>
      </c>
      <c r="Q289" s="158"/>
      <c r="R289" s="158"/>
      <c r="S289" s="158"/>
      <c r="T289" s="158"/>
      <c r="U289" s="158"/>
      <c r="V289" s="367"/>
      <c r="W289" s="366"/>
      <c r="X289" s="158"/>
      <c r="Y289" s="158"/>
      <c r="Z289" s="158"/>
      <c r="AA289" s="158"/>
      <c r="AB289" s="158"/>
      <c r="AC289" s="158"/>
      <c r="AD289" s="158"/>
      <c r="AE289" s="158"/>
      <c r="AF289" s="158"/>
      <c r="AG289" s="158"/>
      <c r="AH289" s="158"/>
      <c r="AI289" s="158"/>
      <c r="AJ289" s="158"/>
      <c r="AK289" s="158"/>
      <c r="AL289" s="158"/>
      <c r="AM289" s="158"/>
      <c r="AN289" s="158"/>
      <c r="AO289" s="158"/>
      <c r="AP289" s="158"/>
      <c r="AQ289" s="158"/>
      <c r="AR289" s="158"/>
      <c r="AS289" s="158"/>
      <c r="AT289" s="158"/>
      <c r="AU289" s="205">
        <v>52</v>
      </c>
      <c r="AV289" s="205">
        <v>20</v>
      </c>
      <c r="AW289" s="205">
        <f t="shared" si="135"/>
        <v>72</v>
      </c>
      <c r="AX289" s="205" t="s">
        <v>6158</v>
      </c>
      <c r="AY289" s="214"/>
      <c r="AZ289" s="205"/>
      <c r="BA289" s="205"/>
      <c r="BB289" s="205"/>
      <c r="BC289" s="207">
        <v>1.0000000000000001E-17</v>
      </c>
      <c r="BD289" s="207">
        <v>9.9999999999999997E-29</v>
      </c>
      <c r="BE289" s="207">
        <v>1.0000000000000001E-30</v>
      </c>
      <c r="BF289" s="207"/>
      <c r="BG289" s="207"/>
      <c r="BH289" s="207"/>
      <c r="BI289" s="207"/>
      <c r="BJ289" s="207"/>
      <c r="BK289" s="207"/>
      <c r="BL289" s="208">
        <v>0</v>
      </c>
      <c r="BM289" s="209">
        <v>249.45</v>
      </c>
      <c r="BN289" s="209">
        <f t="shared" si="137"/>
        <v>0</v>
      </c>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v>0</v>
      </c>
      <c r="CL289" s="209">
        <v>477.3</v>
      </c>
      <c r="CM289" s="209">
        <f t="shared" si="138"/>
        <v>0</v>
      </c>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v>0</v>
      </c>
      <c r="DK289" s="209">
        <v>120.88</v>
      </c>
      <c r="DL289" s="209">
        <f t="shared" si="139"/>
        <v>0</v>
      </c>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v>0</v>
      </c>
      <c r="EJ289" s="209">
        <v>191.55</v>
      </c>
      <c r="EK289" s="209">
        <f t="shared" si="140"/>
        <v>0</v>
      </c>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v>0</v>
      </c>
      <c r="FI289" s="209">
        <v>32.1</v>
      </c>
      <c r="FJ289" s="209">
        <f t="shared" si="141"/>
        <v>0</v>
      </c>
      <c r="FK289" s="207"/>
      <c r="FL289" s="207"/>
      <c r="FM289" s="207"/>
      <c r="FN289" s="207"/>
      <c r="FO289" s="207"/>
      <c r="FP289" s="207"/>
      <c r="FQ289" s="207"/>
      <c r="FR289" s="207"/>
      <c r="FS289" s="207">
        <v>0</v>
      </c>
      <c r="FT289" s="209">
        <v>25.68</v>
      </c>
      <c r="FU289" s="209">
        <f t="shared" si="142"/>
        <v>0</v>
      </c>
      <c r="FV289" s="207"/>
      <c r="FW289" s="207"/>
      <c r="FX289" s="207"/>
      <c r="FY289" s="207"/>
      <c r="FZ289" s="207"/>
      <c r="GA289" s="207"/>
      <c r="GB289" s="207"/>
      <c r="GC289" s="207"/>
      <c r="GD289" s="207">
        <v>0</v>
      </c>
      <c r="GE289" s="209">
        <v>56.12</v>
      </c>
      <c r="GF289" s="209">
        <f t="shared" si="143"/>
        <v>0</v>
      </c>
      <c r="GG289" s="207"/>
      <c r="GH289" s="207"/>
      <c r="GI289" s="207"/>
      <c r="GJ289" s="207"/>
      <c r="GK289" s="207"/>
      <c r="GL289" s="207"/>
      <c r="GM289" s="207"/>
      <c r="GN289" s="207"/>
      <c r="GO289" s="207"/>
      <c r="GP289" s="207"/>
      <c r="GQ289" s="207"/>
      <c r="GR289" s="207"/>
      <c r="GS289" s="207"/>
      <c r="GT289" s="207"/>
      <c r="GU289" s="207"/>
      <c r="GV289" s="207"/>
      <c r="GW289" s="207"/>
      <c r="GX289" s="207" t="s">
        <v>918</v>
      </c>
      <c r="GY289" s="207">
        <v>0</v>
      </c>
      <c r="GZ289" s="207" t="s">
        <v>918</v>
      </c>
      <c r="HA289" s="207">
        <v>0</v>
      </c>
      <c r="HB289" s="207"/>
      <c r="HC289" s="207">
        <v>0</v>
      </c>
      <c r="HD289" s="207">
        <f t="shared" si="157"/>
        <v>0</v>
      </c>
      <c r="HE289" s="207">
        <v>0</v>
      </c>
      <c r="HF289" s="207"/>
      <c r="HG289" s="207"/>
      <c r="HH289" s="207">
        <f t="shared" si="153"/>
        <v>0</v>
      </c>
      <c r="HI289" s="209">
        <v>2.73</v>
      </c>
      <c r="HJ289" s="209">
        <f t="shared" si="144"/>
        <v>0</v>
      </c>
      <c r="HK289" s="207">
        <v>0</v>
      </c>
      <c r="HL289" s="207"/>
      <c r="HM289" s="207">
        <f t="shared" si="154"/>
        <v>0</v>
      </c>
      <c r="HN289" s="209">
        <v>2.73</v>
      </c>
      <c r="HO289" s="209">
        <f t="shared" si="145"/>
        <v>0</v>
      </c>
      <c r="HP289" s="207">
        <v>0</v>
      </c>
      <c r="HQ289" s="207"/>
      <c r="HR289" s="207">
        <f t="shared" si="155"/>
        <v>0</v>
      </c>
      <c r="HS289" s="209">
        <v>2.73</v>
      </c>
      <c r="HT289" s="209">
        <f t="shared" si="146"/>
        <v>0</v>
      </c>
      <c r="HU289" s="207">
        <v>0</v>
      </c>
      <c r="HV289" s="207"/>
      <c r="HW289" s="207">
        <f t="shared" si="156"/>
        <v>0</v>
      </c>
      <c r="HX289" s="209">
        <v>2.73</v>
      </c>
      <c r="HY289" s="209">
        <f t="shared" si="147"/>
        <v>0</v>
      </c>
      <c r="HZ289" s="207">
        <v>0</v>
      </c>
      <c r="IA289" s="209">
        <v>3890.25</v>
      </c>
      <c r="IB289" s="209">
        <f t="shared" si="148"/>
        <v>0</v>
      </c>
      <c r="IC289" s="169"/>
      <c r="ID289" s="169"/>
      <c r="IE289" s="169"/>
      <c r="IF289" s="169"/>
      <c r="IG289" s="165"/>
      <c r="IH289" s="165"/>
      <c r="II289" s="234">
        <f t="shared" si="159"/>
        <v>0</v>
      </c>
      <c r="IJ289" s="234">
        <f t="shared" si="160"/>
        <v>0</v>
      </c>
      <c r="IK289" s="234">
        <f t="shared" si="161"/>
        <v>0</v>
      </c>
      <c r="IL289" s="210"/>
      <c r="IM289" s="211">
        <f t="shared" si="149"/>
        <v>0</v>
      </c>
      <c r="IN289" s="209">
        <v>7500</v>
      </c>
      <c r="IO289" s="212">
        <f t="shared" si="150"/>
        <v>0</v>
      </c>
      <c r="IP289" s="209">
        <f t="shared" si="151"/>
        <v>0</v>
      </c>
      <c r="IQ289" s="209">
        <v>10000</v>
      </c>
      <c r="IR289" s="212">
        <f t="shared" si="152"/>
        <v>0</v>
      </c>
      <c r="IS289" s="213" t="s">
        <v>6027</v>
      </c>
      <c r="IT289" s="291"/>
      <c r="IV289" s="66" t="s">
        <v>6159</v>
      </c>
      <c r="IW289" s="66" t="s">
        <v>6160</v>
      </c>
    </row>
    <row r="290" spans="1:257" x14ac:dyDescent="0.4">
      <c r="A290" s="158">
        <f t="shared" si="158"/>
        <v>134</v>
      </c>
      <c r="B290" s="156" t="s">
        <v>35</v>
      </c>
      <c r="C290" s="156">
        <v>311</v>
      </c>
      <c r="D290" s="156">
        <v>21558</v>
      </c>
      <c r="E290" s="219">
        <v>3955</v>
      </c>
      <c r="F290" s="243" t="s">
        <v>6161</v>
      </c>
      <c r="G290" s="251">
        <v>9</v>
      </c>
      <c r="H290" s="156"/>
      <c r="I290" s="156" t="s">
        <v>2770</v>
      </c>
      <c r="J290" s="158" t="s">
        <v>2778</v>
      </c>
      <c r="K290" s="158"/>
      <c r="L290" s="158" t="s">
        <v>2779</v>
      </c>
      <c r="M290" s="158"/>
      <c r="N290" s="205">
        <v>50</v>
      </c>
      <c r="O290" s="158">
        <v>70</v>
      </c>
      <c r="P290" s="203" t="s">
        <v>6162</v>
      </c>
      <c r="Q290" s="158">
        <v>64</v>
      </c>
      <c r="R290" s="158"/>
      <c r="S290" s="158"/>
      <c r="T290" s="158"/>
      <c r="U290" s="158"/>
      <c r="V290" s="367"/>
      <c r="W290" s="366"/>
      <c r="X290" s="158"/>
      <c r="Y290" s="158"/>
      <c r="Z290" s="158"/>
      <c r="AA290" s="158"/>
      <c r="AB290" s="158"/>
      <c r="AC290" s="158"/>
      <c r="AD290" s="158"/>
      <c r="AE290" s="158"/>
      <c r="AF290" s="158"/>
      <c r="AG290" s="158"/>
      <c r="AH290" s="158"/>
      <c r="AI290" s="158"/>
      <c r="AJ290" s="158"/>
      <c r="AK290" s="158"/>
      <c r="AL290" s="158"/>
      <c r="AM290" s="158"/>
      <c r="AN290" s="158"/>
      <c r="AO290" s="158"/>
      <c r="AP290" s="158"/>
      <c r="AQ290" s="158"/>
      <c r="AR290" s="158"/>
      <c r="AS290" s="158"/>
      <c r="AT290" s="158" t="s">
        <v>5527</v>
      </c>
      <c r="AU290" s="205">
        <v>50</v>
      </c>
      <c r="AV290" s="205">
        <v>20</v>
      </c>
      <c r="AW290" s="205">
        <f t="shared" si="135"/>
        <v>70</v>
      </c>
      <c r="AX290" s="205" t="s">
        <v>6162</v>
      </c>
      <c r="AY290" s="226">
        <v>40</v>
      </c>
      <c r="AZ290" s="205">
        <v>24</v>
      </c>
      <c r="BA290" s="205">
        <f t="shared" ref="BA290:BA353" si="162">AY290+AZ290</f>
        <v>64</v>
      </c>
      <c r="BB290" s="205"/>
      <c r="BC290" s="207">
        <v>1.0000000000000001E-17</v>
      </c>
      <c r="BD290" s="207">
        <v>9.9999999999999997E-29</v>
      </c>
      <c r="BE290" s="207">
        <v>1.0000000000000001E-30</v>
      </c>
      <c r="BF290" s="207">
        <v>0</v>
      </c>
      <c r="BG290" s="207">
        <v>1.0000000000000001E-17</v>
      </c>
      <c r="BH290" s="207"/>
      <c r="BI290" s="207"/>
      <c r="BJ290" s="207"/>
      <c r="BK290" s="207"/>
      <c r="BL290" s="208">
        <v>0</v>
      </c>
      <c r="BM290" s="209">
        <v>249.45</v>
      </c>
      <c r="BN290" s="209">
        <f t="shared" si="137"/>
        <v>0</v>
      </c>
      <c r="BO290" s="207"/>
      <c r="BP290" s="207"/>
      <c r="BQ290" s="207"/>
      <c r="BR290" s="207"/>
      <c r="BS290" s="207"/>
      <c r="BT290" s="207"/>
      <c r="BU290" s="207"/>
      <c r="BV290" s="207"/>
      <c r="BW290" s="207"/>
      <c r="BX290" s="207"/>
      <c r="BY290" s="207"/>
      <c r="BZ290" s="207"/>
      <c r="CA290" s="207"/>
      <c r="CB290" s="207"/>
      <c r="CC290" s="207"/>
      <c r="CD290" s="207"/>
      <c r="CE290" s="207"/>
      <c r="CF290" s="207">
        <v>1.0000000000000001E-17</v>
      </c>
      <c r="CG290" s="207"/>
      <c r="CH290" s="207"/>
      <c r="CI290" s="207"/>
      <c r="CJ290" s="207"/>
      <c r="CK290" s="207">
        <v>0</v>
      </c>
      <c r="CL290" s="209">
        <v>477.3</v>
      </c>
      <c r="CM290" s="209">
        <f t="shared" si="138"/>
        <v>0</v>
      </c>
      <c r="CN290" s="207"/>
      <c r="CO290" s="207"/>
      <c r="CP290" s="207"/>
      <c r="CQ290" s="207"/>
      <c r="CR290" s="207"/>
      <c r="CS290" s="207"/>
      <c r="CT290" s="207"/>
      <c r="CU290" s="207"/>
      <c r="CV290" s="207"/>
      <c r="CW290" s="207"/>
      <c r="CX290" s="207"/>
      <c r="CY290" s="207"/>
      <c r="CZ290" s="207"/>
      <c r="DA290" s="207"/>
      <c r="DB290" s="207"/>
      <c r="DC290" s="207"/>
      <c r="DD290" s="207"/>
      <c r="DE290" s="207">
        <v>1.0000000000000001E-17</v>
      </c>
      <c r="DF290" s="207"/>
      <c r="DG290" s="207"/>
      <c r="DH290" s="207"/>
      <c r="DI290" s="207"/>
      <c r="DJ290" s="207">
        <v>0</v>
      </c>
      <c r="DK290" s="209">
        <v>120.88</v>
      </c>
      <c r="DL290" s="209">
        <f t="shared" si="139"/>
        <v>0</v>
      </c>
      <c r="DM290" s="207"/>
      <c r="DN290" s="207"/>
      <c r="DO290" s="207"/>
      <c r="DP290" s="207"/>
      <c r="DQ290" s="207"/>
      <c r="DR290" s="207"/>
      <c r="DS290" s="207"/>
      <c r="DT290" s="207"/>
      <c r="DU290" s="207"/>
      <c r="DV290" s="207"/>
      <c r="DW290" s="207"/>
      <c r="DX290" s="207"/>
      <c r="DY290" s="207"/>
      <c r="DZ290" s="207"/>
      <c r="EA290" s="207"/>
      <c r="EB290" s="207"/>
      <c r="EC290" s="207"/>
      <c r="ED290" s="207">
        <v>1.0000000000000001E-17</v>
      </c>
      <c r="EE290" s="207"/>
      <c r="EF290" s="207"/>
      <c r="EG290" s="207"/>
      <c r="EH290" s="207"/>
      <c r="EI290" s="207">
        <v>0</v>
      </c>
      <c r="EJ290" s="209">
        <v>191.55</v>
      </c>
      <c r="EK290" s="209">
        <f t="shared" si="140"/>
        <v>0</v>
      </c>
      <c r="EL290" s="207"/>
      <c r="EM290" s="207"/>
      <c r="EN290" s="207"/>
      <c r="EO290" s="207"/>
      <c r="EP290" s="207"/>
      <c r="EQ290" s="207"/>
      <c r="ER290" s="207"/>
      <c r="ES290" s="207"/>
      <c r="ET290" s="207"/>
      <c r="EU290" s="207"/>
      <c r="EV290" s="207"/>
      <c r="EW290" s="207"/>
      <c r="EX290" s="207"/>
      <c r="EY290" s="207"/>
      <c r="EZ290" s="207"/>
      <c r="FA290" s="207"/>
      <c r="FB290" s="207"/>
      <c r="FC290" s="207">
        <v>1.0000000000000001E-17</v>
      </c>
      <c r="FD290" s="207"/>
      <c r="FE290" s="207"/>
      <c r="FF290" s="207"/>
      <c r="FG290" s="207"/>
      <c r="FH290" s="207">
        <v>0</v>
      </c>
      <c r="FI290" s="209">
        <v>32.1</v>
      </c>
      <c r="FJ290" s="209">
        <f t="shared" si="141"/>
        <v>0</v>
      </c>
      <c r="FK290" s="207"/>
      <c r="FL290" s="207"/>
      <c r="FM290" s="207"/>
      <c r="FN290" s="207">
        <v>1.0000000000000001E-17</v>
      </c>
      <c r="FO290" s="207"/>
      <c r="FP290" s="207"/>
      <c r="FQ290" s="207"/>
      <c r="FR290" s="207"/>
      <c r="FS290" s="207">
        <v>0</v>
      </c>
      <c r="FT290" s="209">
        <v>25.68</v>
      </c>
      <c r="FU290" s="209">
        <f t="shared" si="142"/>
        <v>0</v>
      </c>
      <c r="FV290" s="207"/>
      <c r="FW290" s="207"/>
      <c r="FX290" s="207"/>
      <c r="FY290" s="207">
        <v>1.0000000000000001E-17</v>
      </c>
      <c r="FZ290" s="207"/>
      <c r="GA290" s="207"/>
      <c r="GB290" s="207"/>
      <c r="GC290" s="207"/>
      <c r="GD290" s="207">
        <v>0</v>
      </c>
      <c r="GE290" s="209">
        <v>56.12</v>
      </c>
      <c r="GF290" s="209">
        <f t="shared" si="143"/>
        <v>0</v>
      </c>
      <c r="GG290" s="207"/>
      <c r="GH290" s="207"/>
      <c r="GI290" s="207"/>
      <c r="GJ290" s="207"/>
      <c r="GK290" s="207"/>
      <c r="GL290" s="207"/>
      <c r="GM290" s="207"/>
      <c r="GN290" s="207"/>
      <c r="GO290" s="207"/>
      <c r="GP290" s="207"/>
      <c r="GQ290" s="207"/>
      <c r="GR290" s="207"/>
      <c r="GS290" s="207"/>
      <c r="GT290" s="207"/>
      <c r="GU290" s="207"/>
      <c r="GV290" s="207"/>
      <c r="GW290" s="207"/>
      <c r="GX290" s="207" t="s">
        <v>918</v>
      </c>
      <c r="GY290" s="207">
        <v>0</v>
      </c>
      <c r="GZ290" s="207" t="s">
        <v>918</v>
      </c>
      <c r="HA290" s="207">
        <v>0</v>
      </c>
      <c r="HB290" s="207"/>
      <c r="HC290" s="207">
        <v>0</v>
      </c>
      <c r="HD290" s="207">
        <f t="shared" si="157"/>
        <v>0</v>
      </c>
      <c r="HE290" s="207">
        <v>0</v>
      </c>
      <c r="HF290" s="207"/>
      <c r="HG290" s="207"/>
      <c r="HH290" s="207">
        <f t="shared" si="153"/>
        <v>0</v>
      </c>
      <c r="HI290" s="209">
        <v>2.73</v>
      </c>
      <c r="HJ290" s="209">
        <f t="shared" si="144"/>
        <v>0</v>
      </c>
      <c r="HK290" s="207">
        <v>0</v>
      </c>
      <c r="HL290" s="207"/>
      <c r="HM290" s="207">
        <f t="shared" si="154"/>
        <v>0</v>
      </c>
      <c r="HN290" s="209">
        <v>2.73</v>
      </c>
      <c r="HO290" s="209">
        <f t="shared" si="145"/>
        <v>0</v>
      </c>
      <c r="HP290" s="207">
        <v>0</v>
      </c>
      <c r="HQ290" s="207"/>
      <c r="HR290" s="207">
        <f t="shared" si="155"/>
        <v>0</v>
      </c>
      <c r="HS290" s="209">
        <v>2.73</v>
      </c>
      <c r="HT290" s="209">
        <f t="shared" si="146"/>
        <v>0</v>
      </c>
      <c r="HU290" s="207">
        <v>0</v>
      </c>
      <c r="HV290" s="207"/>
      <c r="HW290" s="207">
        <f t="shared" si="156"/>
        <v>0</v>
      </c>
      <c r="HX290" s="209">
        <v>2.73</v>
      </c>
      <c r="HY290" s="209">
        <f t="shared" si="147"/>
        <v>0</v>
      </c>
      <c r="HZ290" s="207">
        <v>0</v>
      </c>
      <c r="IA290" s="209">
        <v>3890.25</v>
      </c>
      <c r="IB290" s="209">
        <f t="shared" si="148"/>
        <v>0</v>
      </c>
      <c r="IC290" s="169" t="s">
        <v>6163</v>
      </c>
      <c r="ID290" s="169"/>
      <c r="IE290" s="169"/>
      <c r="IF290" s="169"/>
      <c r="IG290" s="165"/>
      <c r="IH290" s="165"/>
      <c r="II290" s="234">
        <f t="shared" si="159"/>
        <v>0</v>
      </c>
      <c r="IJ290" s="234">
        <f t="shared" si="160"/>
        <v>0</v>
      </c>
      <c r="IK290" s="234">
        <f t="shared" si="161"/>
        <v>0</v>
      </c>
      <c r="IL290" s="210"/>
      <c r="IM290" s="211">
        <f t="shared" si="149"/>
        <v>0</v>
      </c>
      <c r="IN290" s="209">
        <v>7500</v>
      </c>
      <c r="IO290" s="212">
        <f t="shared" si="150"/>
        <v>0</v>
      </c>
      <c r="IP290" s="209">
        <f t="shared" si="151"/>
        <v>0</v>
      </c>
      <c r="IQ290" s="209">
        <v>10000</v>
      </c>
      <c r="IR290" s="212">
        <f t="shared" si="152"/>
        <v>0</v>
      </c>
      <c r="IS290" s="213" t="s">
        <v>6164</v>
      </c>
      <c r="IT290" s="291"/>
      <c r="IV290" s="66">
        <v>91324</v>
      </c>
      <c r="IW290" s="66" t="s">
        <v>6165</v>
      </c>
    </row>
    <row r="291" spans="1:257" x14ac:dyDescent="0.4">
      <c r="A291" s="158">
        <f t="shared" si="158"/>
        <v>135</v>
      </c>
      <c r="B291" s="156" t="s">
        <v>35</v>
      </c>
      <c r="C291" s="156">
        <v>407</v>
      </c>
      <c r="D291" s="251">
        <v>27185</v>
      </c>
      <c r="E291" s="374">
        <v>1365</v>
      </c>
      <c r="F291" s="204" t="s">
        <v>6166</v>
      </c>
      <c r="G291" s="251">
        <v>11</v>
      </c>
      <c r="H291" s="156"/>
      <c r="I291" s="156" t="s">
        <v>3528</v>
      </c>
      <c r="J291" s="158" t="s">
        <v>3655</v>
      </c>
      <c r="K291" s="158"/>
      <c r="L291" s="247" t="s">
        <v>3657</v>
      </c>
      <c r="M291" s="158">
        <v>20143580503</v>
      </c>
      <c r="N291" s="205">
        <v>40</v>
      </c>
      <c r="O291" s="247">
        <v>60</v>
      </c>
      <c r="P291" s="203" t="s">
        <v>5960</v>
      </c>
      <c r="Q291" s="247">
        <v>60</v>
      </c>
      <c r="R291" s="247"/>
      <c r="S291" s="247"/>
      <c r="T291" s="247"/>
      <c r="U291" s="247"/>
      <c r="V291" s="367"/>
      <c r="W291" s="366"/>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158" t="s">
        <v>5424</v>
      </c>
      <c r="AU291" s="205">
        <v>40</v>
      </c>
      <c r="AV291" s="205">
        <v>20</v>
      </c>
      <c r="AW291" s="205">
        <f t="shared" si="135"/>
        <v>60</v>
      </c>
      <c r="AX291" s="205" t="s">
        <v>5960</v>
      </c>
      <c r="AY291" s="214">
        <v>36</v>
      </c>
      <c r="AZ291" s="205">
        <v>24</v>
      </c>
      <c r="BA291" s="205">
        <f t="shared" si="162"/>
        <v>60</v>
      </c>
      <c r="BB291" s="205"/>
      <c r="BC291" s="207">
        <v>1.0000000000000001E-17</v>
      </c>
      <c r="BD291" s="207">
        <v>9.9999999999999997E-29</v>
      </c>
      <c r="BE291" s="207">
        <v>1.0000000000000001E-30</v>
      </c>
      <c r="BF291" s="207"/>
      <c r="BG291" s="207"/>
      <c r="BH291" s="207"/>
      <c r="BI291" s="207"/>
      <c r="BJ291" s="207"/>
      <c r="BK291" s="207"/>
      <c r="BL291" s="208">
        <v>0</v>
      </c>
      <c r="BM291" s="209">
        <v>249.45</v>
      </c>
      <c r="BN291" s="209">
        <f t="shared" si="137"/>
        <v>0</v>
      </c>
      <c r="BO291" s="207"/>
      <c r="BP291" s="207"/>
      <c r="BQ291" s="207"/>
      <c r="BR291" s="207"/>
      <c r="BS291" s="207"/>
      <c r="BT291" s="207"/>
      <c r="BU291" s="207"/>
      <c r="BV291" s="207"/>
      <c r="BW291" s="207"/>
      <c r="BX291" s="207"/>
      <c r="BY291" s="207"/>
      <c r="BZ291" s="207"/>
      <c r="CA291" s="207"/>
      <c r="CB291" s="207">
        <f>+BL291</f>
        <v>0</v>
      </c>
      <c r="CC291" s="207"/>
      <c r="CD291" s="207"/>
      <c r="CE291" s="207"/>
      <c r="CF291" s="207"/>
      <c r="CG291" s="207"/>
      <c r="CH291" s="207"/>
      <c r="CI291" s="207"/>
      <c r="CJ291" s="207"/>
      <c r="CK291" s="207">
        <v>0</v>
      </c>
      <c r="CL291" s="209">
        <v>477.3</v>
      </c>
      <c r="CM291" s="209">
        <f t="shared" si="138"/>
        <v>0</v>
      </c>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v>0</v>
      </c>
      <c r="DK291" s="209">
        <v>120.88</v>
      </c>
      <c r="DL291" s="209">
        <f t="shared" si="139"/>
        <v>0</v>
      </c>
      <c r="DM291" s="207"/>
      <c r="DN291" s="207"/>
      <c r="DO291" s="207"/>
      <c r="DP291" s="207"/>
      <c r="DQ291" s="207"/>
      <c r="DR291" s="207"/>
      <c r="DS291" s="207"/>
      <c r="DT291" s="207"/>
      <c r="DU291" s="207"/>
      <c r="DV291" s="207"/>
      <c r="DW291" s="207"/>
      <c r="DX291" s="207"/>
      <c r="DY291" s="207"/>
      <c r="DZ291" s="207" t="s">
        <v>4980</v>
      </c>
      <c r="EA291" s="207"/>
      <c r="EB291" s="207"/>
      <c r="EC291" s="207"/>
      <c r="ED291" s="207"/>
      <c r="EE291" s="207"/>
      <c r="EF291" s="207"/>
      <c r="EG291" s="207"/>
      <c r="EH291" s="207"/>
      <c r="EI291" s="207">
        <v>0</v>
      </c>
      <c r="EJ291" s="209">
        <v>191.55</v>
      </c>
      <c r="EK291" s="209">
        <f t="shared" si="140"/>
        <v>0</v>
      </c>
      <c r="EL291" s="207"/>
      <c r="EM291" s="207"/>
      <c r="EN291" s="207"/>
      <c r="EO291" s="207"/>
      <c r="EP291" s="207"/>
      <c r="EQ291" s="207"/>
      <c r="ER291" s="207"/>
      <c r="ES291" s="207"/>
      <c r="ET291" s="207"/>
      <c r="EU291" s="207"/>
      <c r="EV291" s="207"/>
      <c r="EW291" s="207"/>
      <c r="EX291" s="207"/>
      <c r="EY291" s="207"/>
      <c r="EZ291" s="207"/>
      <c r="FA291" s="207"/>
      <c r="FB291" s="207"/>
      <c r="FC291" s="207"/>
      <c r="FD291" s="207"/>
      <c r="FE291" s="207"/>
      <c r="FF291" s="207"/>
      <c r="FG291" s="207"/>
      <c r="FH291" s="207">
        <v>0</v>
      </c>
      <c r="FI291" s="209">
        <v>32.1</v>
      </c>
      <c r="FJ291" s="209">
        <f t="shared" si="141"/>
        <v>0</v>
      </c>
      <c r="FK291" s="207"/>
      <c r="FL291" s="207"/>
      <c r="FM291" s="207"/>
      <c r="FN291" s="207"/>
      <c r="FO291" s="207"/>
      <c r="FP291" s="207"/>
      <c r="FQ291" s="207"/>
      <c r="FR291" s="207"/>
      <c r="FS291" s="207">
        <v>0</v>
      </c>
      <c r="FT291" s="209">
        <v>25.68</v>
      </c>
      <c r="FU291" s="209">
        <f t="shared" si="142"/>
        <v>0</v>
      </c>
      <c r="FV291" s="207"/>
      <c r="FW291" s="207"/>
      <c r="FX291" s="207"/>
      <c r="FY291" s="207"/>
      <c r="FZ291" s="207"/>
      <c r="GA291" s="207"/>
      <c r="GB291" s="207"/>
      <c r="GC291" s="207"/>
      <c r="GD291" s="207">
        <v>0</v>
      </c>
      <c r="GE291" s="209">
        <v>56.12</v>
      </c>
      <c r="GF291" s="209">
        <f t="shared" si="143"/>
        <v>0</v>
      </c>
      <c r="GG291" s="207"/>
      <c r="GH291" s="207"/>
      <c r="GI291" s="207"/>
      <c r="GJ291" s="207"/>
      <c r="GK291" s="207"/>
      <c r="GL291" s="207"/>
      <c r="GM291" s="207"/>
      <c r="GN291" s="207"/>
      <c r="GO291" s="207"/>
      <c r="GP291" s="207"/>
      <c r="GQ291" s="207"/>
      <c r="GR291" s="207"/>
      <c r="GS291" s="207"/>
      <c r="GT291" s="207"/>
      <c r="GU291" s="207"/>
      <c r="GV291" s="207"/>
      <c r="GW291" s="207"/>
      <c r="GX291" s="207" t="s">
        <v>918</v>
      </c>
      <c r="GY291" s="207">
        <v>0</v>
      </c>
      <c r="GZ291" s="207" t="s">
        <v>918</v>
      </c>
      <c r="HA291" s="207">
        <v>0</v>
      </c>
      <c r="HB291" s="207"/>
      <c r="HC291" s="207">
        <v>1</v>
      </c>
      <c r="HD291" s="207">
        <f t="shared" si="157"/>
        <v>400</v>
      </c>
      <c r="HE291" s="207">
        <v>1</v>
      </c>
      <c r="HF291" s="207"/>
      <c r="HG291" s="207" t="s">
        <v>257</v>
      </c>
      <c r="HH291" s="207">
        <f t="shared" si="153"/>
        <v>400</v>
      </c>
      <c r="HI291" s="209">
        <v>2.73</v>
      </c>
      <c r="HJ291" s="209">
        <f t="shared" si="144"/>
        <v>1092</v>
      </c>
      <c r="HK291" s="207">
        <v>0</v>
      </c>
      <c r="HL291" s="207"/>
      <c r="HM291" s="207">
        <f t="shared" si="154"/>
        <v>0</v>
      </c>
      <c r="HN291" s="209">
        <v>2.73</v>
      </c>
      <c r="HO291" s="209">
        <f t="shared" si="145"/>
        <v>0</v>
      </c>
      <c r="HP291" s="207">
        <v>0</v>
      </c>
      <c r="HQ291" s="207"/>
      <c r="HR291" s="207">
        <f t="shared" si="155"/>
        <v>0</v>
      </c>
      <c r="HS291" s="209">
        <v>2.73</v>
      </c>
      <c r="HT291" s="209">
        <f t="shared" si="146"/>
        <v>0</v>
      </c>
      <c r="HU291" s="207">
        <v>0</v>
      </c>
      <c r="HV291" s="207"/>
      <c r="HW291" s="207">
        <f t="shared" si="156"/>
        <v>0</v>
      </c>
      <c r="HX291" s="209">
        <v>2.73</v>
      </c>
      <c r="HY291" s="209">
        <f t="shared" si="147"/>
        <v>0</v>
      </c>
      <c r="HZ291" s="207">
        <v>1</v>
      </c>
      <c r="IA291" s="209">
        <v>3890.25</v>
      </c>
      <c r="IB291" s="209">
        <f t="shared" si="148"/>
        <v>3890.25</v>
      </c>
      <c r="IC291" s="169"/>
      <c r="ID291" s="169"/>
      <c r="IE291" s="169"/>
      <c r="IF291" s="169"/>
      <c r="IG291" s="165"/>
      <c r="IH291" s="165"/>
      <c r="II291" s="235">
        <f t="shared" si="159"/>
        <v>0</v>
      </c>
      <c r="IJ291" s="235">
        <f t="shared" si="160"/>
        <v>1</v>
      </c>
      <c r="IK291" s="235">
        <f t="shared" si="161"/>
        <v>1</v>
      </c>
      <c r="IL291" s="210"/>
      <c r="IM291" s="211">
        <f t="shared" si="149"/>
        <v>0</v>
      </c>
      <c r="IN291" s="209">
        <v>7500</v>
      </c>
      <c r="IO291" s="212">
        <f t="shared" si="150"/>
        <v>0</v>
      </c>
      <c r="IP291" s="209">
        <f t="shared" si="151"/>
        <v>4982.25</v>
      </c>
      <c r="IQ291" s="209">
        <v>10000</v>
      </c>
      <c r="IR291" s="212">
        <f t="shared" si="152"/>
        <v>1</v>
      </c>
      <c r="IS291" s="213" t="s">
        <v>6027</v>
      </c>
      <c r="IT291" s="291"/>
      <c r="IV291" s="66" t="s">
        <v>6167</v>
      </c>
      <c r="IW291" s="66" t="s">
        <v>6168</v>
      </c>
    </row>
    <row r="292" spans="1:257" x14ac:dyDescent="0.4">
      <c r="A292" s="158">
        <f t="shared" si="158"/>
        <v>136</v>
      </c>
      <c r="B292" s="156" t="s">
        <v>35</v>
      </c>
      <c r="C292" s="156">
        <v>8</v>
      </c>
      <c r="D292" s="156">
        <v>1140</v>
      </c>
      <c r="E292" s="251">
        <v>16373</v>
      </c>
      <c r="F292" s="203">
        <v>25401100800860</v>
      </c>
      <c r="G292" s="251">
        <v>1</v>
      </c>
      <c r="H292" s="156"/>
      <c r="I292" s="156" t="s">
        <v>110</v>
      </c>
      <c r="J292" s="158" t="s">
        <v>111</v>
      </c>
      <c r="K292" s="158"/>
      <c r="L292" s="158" t="s">
        <v>113</v>
      </c>
      <c r="M292" s="158"/>
      <c r="N292" s="205">
        <v>63</v>
      </c>
      <c r="O292" s="158">
        <v>83</v>
      </c>
      <c r="P292" s="203" t="s">
        <v>5209</v>
      </c>
      <c r="Q292" s="158">
        <v>58</v>
      </c>
      <c r="R292" s="158"/>
      <c r="S292" s="158"/>
      <c r="T292" s="158"/>
      <c r="U292" s="158"/>
      <c r="V292" s="367"/>
      <c r="W292" s="366"/>
      <c r="X292" s="158"/>
      <c r="Y292" s="158"/>
      <c r="Z292" s="158"/>
      <c r="AA292" s="158"/>
      <c r="AB292" s="158"/>
      <c r="AC292" s="158"/>
      <c r="AD292" s="158"/>
      <c r="AE292" s="158"/>
      <c r="AF292" s="158"/>
      <c r="AG292" s="158"/>
      <c r="AH292" s="158"/>
      <c r="AI292" s="158"/>
      <c r="AJ292" s="158"/>
      <c r="AK292" s="158"/>
      <c r="AL292" s="158"/>
      <c r="AM292" s="158"/>
      <c r="AN292" s="158"/>
      <c r="AO292" s="158"/>
      <c r="AP292" s="158"/>
      <c r="AQ292" s="158"/>
      <c r="AR292" s="158"/>
      <c r="AS292" s="158"/>
      <c r="AT292" s="158" t="s">
        <v>5364</v>
      </c>
      <c r="AU292" s="205">
        <v>63</v>
      </c>
      <c r="AV292" s="205">
        <v>20</v>
      </c>
      <c r="AW292" s="205">
        <f t="shared" si="135"/>
        <v>83</v>
      </c>
      <c r="AX292" s="205" t="s">
        <v>5209</v>
      </c>
      <c r="AY292" s="226">
        <v>34</v>
      </c>
      <c r="AZ292" s="205">
        <v>24</v>
      </c>
      <c r="BA292" s="205">
        <f t="shared" si="162"/>
        <v>58</v>
      </c>
      <c r="BB292" s="205"/>
      <c r="BC292" s="207">
        <v>1.0000000000000001E-17</v>
      </c>
      <c r="BD292" s="207">
        <v>9.9999999999999997E-29</v>
      </c>
      <c r="BE292" s="207">
        <v>1.0000000000000001E-30</v>
      </c>
      <c r="BF292" s="207">
        <v>0</v>
      </c>
      <c r="BG292" s="207">
        <v>1.0000000000000001E-17</v>
      </c>
      <c r="BH292" s="207"/>
      <c r="BI292" s="207"/>
      <c r="BJ292" s="207"/>
      <c r="BK292" s="207"/>
      <c r="BL292" s="208">
        <v>0</v>
      </c>
      <c r="BM292" s="209">
        <v>249.45</v>
      </c>
      <c r="BN292" s="209">
        <f t="shared" si="137"/>
        <v>0</v>
      </c>
      <c r="BO292" s="207"/>
      <c r="BP292" s="207"/>
      <c r="BQ292" s="207"/>
      <c r="BR292" s="207"/>
      <c r="BS292" s="207"/>
      <c r="BT292" s="207"/>
      <c r="BU292" s="207"/>
      <c r="BV292" s="207"/>
      <c r="BW292" s="207"/>
      <c r="BX292" s="207"/>
      <c r="BY292" s="207"/>
      <c r="BZ292" s="207"/>
      <c r="CA292" s="207"/>
      <c r="CB292" s="207"/>
      <c r="CC292" s="207"/>
      <c r="CD292" s="207"/>
      <c r="CE292" s="207"/>
      <c r="CF292" s="229">
        <v>1.0000000000000001E-17</v>
      </c>
      <c r="CG292" s="207"/>
      <c r="CH292" s="207"/>
      <c r="CI292" s="207"/>
      <c r="CJ292" s="207"/>
      <c r="CK292" s="207">
        <v>0</v>
      </c>
      <c r="CL292" s="209">
        <v>477.3</v>
      </c>
      <c r="CM292" s="209">
        <f t="shared" si="138"/>
        <v>0</v>
      </c>
      <c r="CN292" s="207"/>
      <c r="CO292" s="207"/>
      <c r="CP292" s="207"/>
      <c r="CQ292" s="207"/>
      <c r="CR292" s="207"/>
      <c r="CS292" s="207"/>
      <c r="CT292" s="207"/>
      <c r="CU292" s="207"/>
      <c r="CV292" s="207"/>
      <c r="CW292" s="207"/>
      <c r="CX292" s="207"/>
      <c r="CY292" s="207"/>
      <c r="CZ292" s="207"/>
      <c r="DA292" s="207"/>
      <c r="DB292" s="207"/>
      <c r="DC292" s="207"/>
      <c r="DD292" s="207"/>
      <c r="DE292" s="207">
        <v>1.0000000000000001E-17</v>
      </c>
      <c r="DF292" s="207"/>
      <c r="DG292" s="207"/>
      <c r="DH292" s="207"/>
      <c r="DI292" s="207" t="s">
        <v>6169</v>
      </c>
      <c r="DJ292" s="207">
        <v>0</v>
      </c>
      <c r="DK292" s="209">
        <v>120.88</v>
      </c>
      <c r="DL292" s="209">
        <f t="shared" si="139"/>
        <v>0</v>
      </c>
      <c r="DM292" s="207"/>
      <c r="DN292" s="207"/>
      <c r="DO292" s="207"/>
      <c r="DP292" s="207"/>
      <c r="DQ292" s="207"/>
      <c r="DR292" s="207"/>
      <c r="DS292" s="207"/>
      <c r="DT292" s="207"/>
      <c r="DU292" s="207"/>
      <c r="DV292" s="207"/>
      <c r="DW292" s="207"/>
      <c r="DX292" s="207"/>
      <c r="DY292" s="207"/>
      <c r="DZ292" s="207"/>
      <c r="EA292" s="207"/>
      <c r="EB292" s="207"/>
      <c r="EC292" s="207"/>
      <c r="ED292" s="207">
        <v>1.0000000000000001E-17</v>
      </c>
      <c r="EE292" s="207"/>
      <c r="EF292" s="207"/>
      <c r="EG292" s="207"/>
      <c r="EH292" s="207"/>
      <c r="EI292" s="207">
        <v>0</v>
      </c>
      <c r="EJ292" s="209">
        <v>191.55</v>
      </c>
      <c r="EK292" s="209">
        <f t="shared" si="140"/>
        <v>0</v>
      </c>
      <c r="EL292" s="207"/>
      <c r="EM292" s="207"/>
      <c r="EN292" s="207"/>
      <c r="EO292" s="207"/>
      <c r="EP292" s="207"/>
      <c r="EQ292" s="207"/>
      <c r="ER292" s="207"/>
      <c r="ES292" s="207"/>
      <c r="ET292" s="207"/>
      <c r="EU292" s="207"/>
      <c r="EV292" s="207"/>
      <c r="EW292" s="207"/>
      <c r="EX292" s="207"/>
      <c r="EY292" s="207"/>
      <c r="EZ292" s="207"/>
      <c r="FA292" s="207"/>
      <c r="FB292" s="207"/>
      <c r="FC292" s="207">
        <v>1.0000000000000001E-17</v>
      </c>
      <c r="FD292" s="207"/>
      <c r="FE292" s="207"/>
      <c r="FF292" s="207"/>
      <c r="FG292" s="207"/>
      <c r="FH292" s="207">
        <v>0</v>
      </c>
      <c r="FI292" s="209">
        <v>32.1</v>
      </c>
      <c r="FJ292" s="209">
        <f t="shared" si="141"/>
        <v>0</v>
      </c>
      <c r="FK292" s="207"/>
      <c r="FL292" s="207"/>
      <c r="FM292" s="207"/>
      <c r="FN292" s="207">
        <v>1.0000000000000001E-17</v>
      </c>
      <c r="FO292" s="207"/>
      <c r="FP292" s="207"/>
      <c r="FQ292" s="207"/>
      <c r="FR292" s="207"/>
      <c r="FS292" s="207">
        <v>0</v>
      </c>
      <c r="FT292" s="209">
        <v>25.68</v>
      </c>
      <c r="FU292" s="209">
        <f t="shared" si="142"/>
        <v>0</v>
      </c>
      <c r="FV292" s="207"/>
      <c r="FW292" s="207"/>
      <c r="FX292" s="207"/>
      <c r="FY292" s="207">
        <v>1.0000000000000001E-17</v>
      </c>
      <c r="FZ292" s="207"/>
      <c r="GA292" s="207"/>
      <c r="GB292" s="207"/>
      <c r="GC292" s="207"/>
      <c r="GD292" s="207">
        <v>0</v>
      </c>
      <c r="GE292" s="209">
        <v>56.12</v>
      </c>
      <c r="GF292" s="209">
        <f t="shared" si="143"/>
        <v>0</v>
      </c>
      <c r="GG292" s="207"/>
      <c r="GH292" s="207"/>
      <c r="GI292" s="207"/>
      <c r="GJ292" s="207"/>
      <c r="GK292" s="207"/>
      <c r="GL292" s="207"/>
      <c r="GM292" s="207"/>
      <c r="GN292" s="207"/>
      <c r="GO292" s="207"/>
      <c r="GP292" s="207"/>
      <c r="GQ292" s="207"/>
      <c r="GR292" s="207"/>
      <c r="GS292" s="207"/>
      <c r="GT292" s="207"/>
      <c r="GU292" s="207"/>
      <c r="GV292" s="207"/>
      <c r="GW292" s="207"/>
      <c r="GX292" s="207" t="s">
        <v>918</v>
      </c>
      <c r="GY292" s="207">
        <v>0</v>
      </c>
      <c r="GZ292" s="207" t="s">
        <v>918</v>
      </c>
      <c r="HA292" s="207">
        <v>0</v>
      </c>
      <c r="HB292" s="207">
        <v>0</v>
      </c>
      <c r="HC292" s="229">
        <v>0</v>
      </c>
      <c r="HD292" s="207">
        <f t="shared" si="157"/>
        <v>0</v>
      </c>
      <c r="HE292" s="207">
        <v>0</v>
      </c>
      <c r="HF292" s="207"/>
      <c r="HG292" s="207"/>
      <c r="HH292" s="207">
        <f t="shared" ref="HH292:HH323" si="163">(HZ292+1)*200*HE292</f>
        <v>0</v>
      </c>
      <c r="HI292" s="209">
        <v>2.73</v>
      </c>
      <c r="HJ292" s="209">
        <f t="shared" si="144"/>
        <v>0</v>
      </c>
      <c r="HK292" s="207">
        <v>0</v>
      </c>
      <c r="HL292" s="207"/>
      <c r="HM292" s="207">
        <f t="shared" ref="HM292:HM323" si="164">(HZ292+1)*200*HK292</f>
        <v>0</v>
      </c>
      <c r="HN292" s="209">
        <v>2.73</v>
      </c>
      <c r="HO292" s="209">
        <f t="shared" si="145"/>
        <v>0</v>
      </c>
      <c r="HP292" s="207">
        <v>0</v>
      </c>
      <c r="HQ292" s="207"/>
      <c r="HR292" s="207">
        <f t="shared" ref="HR292:HR323" si="165">(HZ292+1)*200*HP292</f>
        <v>0</v>
      </c>
      <c r="HS292" s="209">
        <v>2.73</v>
      </c>
      <c r="HT292" s="209">
        <f t="shared" si="146"/>
        <v>0</v>
      </c>
      <c r="HU292" s="207">
        <v>0</v>
      </c>
      <c r="HV292" s="207"/>
      <c r="HW292" s="207">
        <f t="shared" ref="HW292:HW323" si="166">(HZ292+1)*200*HU292</f>
        <v>0</v>
      </c>
      <c r="HX292" s="209">
        <v>2.73</v>
      </c>
      <c r="HY292" s="209">
        <f t="shared" si="147"/>
        <v>0</v>
      </c>
      <c r="HZ292" s="207">
        <v>0</v>
      </c>
      <c r="IA292" s="209">
        <v>3890.25</v>
      </c>
      <c r="IB292" s="209">
        <f t="shared" si="148"/>
        <v>0</v>
      </c>
      <c r="IC292" s="169"/>
      <c r="ID292" s="169"/>
      <c r="IE292" s="169"/>
      <c r="IF292" s="169"/>
      <c r="IG292" s="165"/>
      <c r="IH292" s="165"/>
      <c r="II292" s="234">
        <f t="shared" si="159"/>
        <v>0</v>
      </c>
      <c r="IJ292" s="234">
        <f t="shared" si="160"/>
        <v>0</v>
      </c>
      <c r="IK292" s="234">
        <f t="shared" si="161"/>
        <v>0</v>
      </c>
      <c r="IL292" s="210"/>
      <c r="IM292" s="211">
        <f t="shared" si="149"/>
        <v>0</v>
      </c>
      <c r="IN292" s="209">
        <v>7500</v>
      </c>
      <c r="IO292" s="212">
        <f t="shared" si="150"/>
        <v>0</v>
      </c>
      <c r="IP292" s="209">
        <f t="shared" si="151"/>
        <v>0</v>
      </c>
      <c r="IQ292" s="209">
        <v>10000</v>
      </c>
      <c r="IR292" s="212">
        <f t="shared" si="152"/>
        <v>0</v>
      </c>
      <c r="IS292" s="213" t="s">
        <v>5452</v>
      </c>
      <c r="IT292" s="291"/>
      <c r="IV292" s="66" t="s">
        <v>6170</v>
      </c>
      <c r="IW292" s="66" t="s">
        <v>6171</v>
      </c>
    </row>
    <row r="293" spans="1:257" x14ac:dyDescent="0.4">
      <c r="A293" s="158">
        <f t="shared" si="158"/>
        <v>137</v>
      </c>
      <c r="B293" s="156" t="s">
        <v>35</v>
      </c>
      <c r="C293" s="231">
        <v>10</v>
      </c>
      <c r="D293" s="231">
        <v>1370</v>
      </c>
      <c r="E293" s="251">
        <v>17207</v>
      </c>
      <c r="F293" s="203">
        <v>27066600700000</v>
      </c>
      <c r="G293" s="251">
        <v>1</v>
      </c>
      <c r="H293" s="156"/>
      <c r="I293" s="156" t="s">
        <v>116</v>
      </c>
      <c r="J293" s="158" t="s">
        <v>122</v>
      </c>
      <c r="K293" s="158"/>
      <c r="L293" s="158" t="s">
        <v>124</v>
      </c>
      <c r="M293" s="158"/>
      <c r="N293" s="205">
        <v>65</v>
      </c>
      <c r="O293" s="158">
        <v>85</v>
      </c>
      <c r="P293" s="203" t="s">
        <v>5935</v>
      </c>
      <c r="Q293" s="158">
        <v>48</v>
      </c>
      <c r="R293" s="158"/>
      <c r="S293" s="158"/>
      <c r="T293" s="158"/>
      <c r="U293" s="158"/>
      <c r="V293" s="367"/>
      <c r="W293" s="366"/>
      <c r="X293" s="158"/>
      <c r="Y293" s="158"/>
      <c r="Z293" s="158"/>
      <c r="AA293" s="158"/>
      <c r="AB293" s="158"/>
      <c r="AC293" s="158"/>
      <c r="AD293" s="158"/>
      <c r="AE293" s="158"/>
      <c r="AF293" s="158"/>
      <c r="AG293" s="158"/>
      <c r="AH293" s="158"/>
      <c r="AI293" s="158"/>
      <c r="AJ293" s="158"/>
      <c r="AK293" s="158"/>
      <c r="AL293" s="158"/>
      <c r="AM293" s="158"/>
      <c r="AN293" s="158"/>
      <c r="AO293" s="158"/>
      <c r="AP293" s="158"/>
      <c r="AQ293" s="158"/>
      <c r="AR293" s="158"/>
      <c r="AS293" s="158"/>
      <c r="AT293" s="158" t="s">
        <v>5364</v>
      </c>
      <c r="AU293" s="205">
        <v>65</v>
      </c>
      <c r="AV293" s="205">
        <v>20</v>
      </c>
      <c r="AW293" s="205">
        <f t="shared" si="135"/>
        <v>85</v>
      </c>
      <c r="AX293" s="205" t="s">
        <v>5935</v>
      </c>
      <c r="AY293" s="226">
        <v>24</v>
      </c>
      <c r="AZ293" s="205">
        <v>24</v>
      </c>
      <c r="BA293" s="205">
        <f t="shared" si="162"/>
        <v>48</v>
      </c>
      <c r="BB293" s="205"/>
      <c r="BC293" s="207">
        <v>1.0000000000000001E-17</v>
      </c>
      <c r="BD293" s="207">
        <v>9.9999999999999997E-29</v>
      </c>
      <c r="BE293" s="207">
        <v>1.0000000000000001E-30</v>
      </c>
      <c r="BF293" s="207">
        <v>0</v>
      </c>
      <c r="BG293" s="207">
        <v>1.0000000000000001E-17</v>
      </c>
      <c r="BH293" s="207"/>
      <c r="BI293" s="207"/>
      <c r="BJ293" s="207"/>
      <c r="BK293" s="207"/>
      <c r="BL293" s="208">
        <v>0</v>
      </c>
      <c r="BM293" s="209">
        <v>249.45</v>
      </c>
      <c r="BN293" s="209">
        <f t="shared" si="137"/>
        <v>0</v>
      </c>
      <c r="BO293" s="207"/>
      <c r="BP293" s="207"/>
      <c r="BQ293" s="207"/>
      <c r="BR293" s="207"/>
      <c r="BS293" s="207"/>
      <c r="BT293" s="207"/>
      <c r="BU293" s="207"/>
      <c r="BV293" s="207"/>
      <c r="BW293" s="207"/>
      <c r="BX293" s="207"/>
      <c r="BY293" s="207"/>
      <c r="BZ293" s="207"/>
      <c r="CA293" s="207"/>
      <c r="CB293" s="207"/>
      <c r="CC293" s="207"/>
      <c r="CD293" s="207"/>
      <c r="CE293" s="207"/>
      <c r="CF293" s="207">
        <v>1.0000000000000001E-17</v>
      </c>
      <c r="CG293" s="207"/>
      <c r="CH293" s="207"/>
      <c r="CI293" s="207"/>
      <c r="CJ293" s="207"/>
      <c r="CK293" s="207">
        <v>0</v>
      </c>
      <c r="CL293" s="209">
        <v>477.3</v>
      </c>
      <c r="CM293" s="209">
        <f t="shared" si="138"/>
        <v>0</v>
      </c>
      <c r="CN293" s="207"/>
      <c r="CO293" s="207"/>
      <c r="CP293" s="207"/>
      <c r="CQ293" s="207"/>
      <c r="CR293" s="207"/>
      <c r="CS293" s="207"/>
      <c r="CT293" s="207"/>
      <c r="CU293" s="207"/>
      <c r="CV293" s="207"/>
      <c r="CW293" s="207"/>
      <c r="CX293" s="207"/>
      <c r="CY293" s="207"/>
      <c r="CZ293" s="207"/>
      <c r="DA293" s="207"/>
      <c r="DB293" s="207"/>
      <c r="DC293" s="207"/>
      <c r="DD293" s="207"/>
      <c r="DE293" s="207">
        <v>1.0000000000000001E-17</v>
      </c>
      <c r="DF293" s="207"/>
      <c r="DG293" s="207"/>
      <c r="DH293" s="207"/>
      <c r="DI293" s="207"/>
      <c r="DJ293" s="207">
        <v>0</v>
      </c>
      <c r="DK293" s="209">
        <v>120.88</v>
      </c>
      <c r="DL293" s="209">
        <f t="shared" si="139"/>
        <v>0</v>
      </c>
      <c r="DM293" s="207"/>
      <c r="DN293" s="207"/>
      <c r="DO293" s="207"/>
      <c r="DP293" s="207"/>
      <c r="DQ293" s="207"/>
      <c r="DR293" s="207"/>
      <c r="DS293" s="207"/>
      <c r="DT293" s="207"/>
      <c r="DU293" s="207"/>
      <c r="DV293" s="207"/>
      <c r="DW293" s="207"/>
      <c r="DX293" s="207"/>
      <c r="DY293" s="207"/>
      <c r="DZ293" s="207"/>
      <c r="EA293" s="207"/>
      <c r="EB293" s="207"/>
      <c r="EC293" s="207"/>
      <c r="ED293" s="207">
        <v>1.0000000000000001E-17</v>
      </c>
      <c r="EE293" s="207"/>
      <c r="EF293" s="207"/>
      <c r="EG293" s="207"/>
      <c r="EH293" s="207"/>
      <c r="EI293" s="207">
        <v>0</v>
      </c>
      <c r="EJ293" s="209">
        <v>191.55</v>
      </c>
      <c r="EK293" s="209">
        <f t="shared" si="140"/>
        <v>0</v>
      </c>
      <c r="EL293" s="207"/>
      <c r="EM293" s="207"/>
      <c r="EN293" s="207"/>
      <c r="EO293" s="207"/>
      <c r="EP293" s="207"/>
      <c r="EQ293" s="207"/>
      <c r="ER293" s="207"/>
      <c r="ES293" s="207"/>
      <c r="ET293" s="207"/>
      <c r="EU293" s="207"/>
      <c r="EV293" s="207"/>
      <c r="EW293" s="207"/>
      <c r="EX293" s="207"/>
      <c r="EY293" s="207"/>
      <c r="EZ293" s="207"/>
      <c r="FA293" s="207"/>
      <c r="FB293" s="207"/>
      <c r="FC293" s="207">
        <v>1.0000000000000001E-17</v>
      </c>
      <c r="FD293" s="207"/>
      <c r="FE293" s="207"/>
      <c r="FF293" s="207"/>
      <c r="FG293" s="207"/>
      <c r="FH293" s="207">
        <v>0</v>
      </c>
      <c r="FI293" s="209">
        <v>32.1</v>
      </c>
      <c r="FJ293" s="209">
        <f t="shared" si="141"/>
        <v>0</v>
      </c>
      <c r="FK293" s="207"/>
      <c r="FL293" s="207"/>
      <c r="FM293" s="207"/>
      <c r="FN293" s="207">
        <v>1.0000000000000001E-17</v>
      </c>
      <c r="FO293" s="207"/>
      <c r="FP293" s="207"/>
      <c r="FQ293" s="207"/>
      <c r="FR293" s="207"/>
      <c r="FS293" s="207">
        <v>0</v>
      </c>
      <c r="FT293" s="209">
        <v>25.68</v>
      </c>
      <c r="FU293" s="209">
        <f t="shared" si="142"/>
        <v>0</v>
      </c>
      <c r="FV293" s="207"/>
      <c r="FW293" s="207"/>
      <c r="FX293" s="207"/>
      <c r="FY293" s="207">
        <v>1.0000000000000001E-17</v>
      </c>
      <c r="FZ293" s="207"/>
      <c r="GA293" s="207"/>
      <c r="GB293" s="207"/>
      <c r="GC293" s="207"/>
      <c r="GD293" s="207">
        <v>0</v>
      </c>
      <c r="GE293" s="209">
        <v>56.12</v>
      </c>
      <c r="GF293" s="209">
        <f t="shared" si="143"/>
        <v>0</v>
      </c>
      <c r="GG293" s="207"/>
      <c r="GH293" s="207"/>
      <c r="GI293" s="207"/>
      <c r="GJ293" s="207"/>
      <c r="GK293" s="207"/>
      <c r="GL293" s="207"/>
      <c r="GM293" s="207"/>
      <c r="GN293" s="207"/>
      <c r="GO293" s="207"/>
      <c r="GP293" s="207"/>
      <c r="GQ293" s="207"/>
      <c r="GR293" s="207"/>
      <c r="GS293" s="207"/>
      <c r="GT293" s="207"/>
      <c r="GU293" s="207"/>
      <c r="GV293" s="207"/>
      <c r="GW293" s="207"/>
      <c r="GX293" s="207" t="s">
        <v>918</v>
      </c>
      <c r="GY293" s="207">
        <v>0</v>
      </c>
      <c r="GZ293" s="207" t="s">
        <v>918</v>
      </c>
      <c r="HA293" s="207">
        <v>0</v>
      </c>
      <c r="HB293" s="207">
        <v>0</v>
      </c>
      <c r="HC293" s="229">
        <v>1.0000000000000001E-17</v>
      </c>
      <c r="HD293" s="207">
        <f t="shared" si="157"/>
        <v>0</v>
      </c>
      <c r="HE293" s="207">
        <v>0</v>
      </c>
      <c r="HF293" s="207"/>
      <c r="HG293" s="207"/>
      <c r="HH293" s="207">
        <f t="shared" si="163"/>
        <v>0</v>
      </c>
      <c r="HI293" s="209">
        <v>2.73</v>
      </c>
      <c r="HJ293" s="209">
        <f t="shared" si="144"/>
        <v>0</v>
      </c>
      <c r="HK293" s="207">
        <v>0</v>
      </c>
      <c r="HL293" s="207"/>
      <c r="HM293" s="207">
        <f t="shared" si="164"/>
        <v>0</v>
      </c>
      <c r="HN293" s="209">
        <v>2.73</v>
      </c>
      <c r="HO293" s="209">
        <f t="shared" si="145"/>
        <v>0</v>
      </c>
      <c r="HP293" s="207">
        <v>0</v>
      </c>
      <c r="HQ293" s="207"/>
      <c r="HR293" s="207">
        <f t="shared" si="165"/>
        <v>0</v>
      </c>
      <c r="HS293" s="209">
        <v>2.73</v>
      </c>
      <c r="HT293" s="209">
        <f t="shared" si="146"/>
        <v>0</v>
      </c>
      <c r="HU293" s="207">
        <v>0</v>
      </c>
      <c r="HV293" s="207"/>
      <c r="HW293" s="207">
        <f t="shared" si="166"/>
        <v>0</v>
      </c>
      <c r="HX293" s="209">
        <v>2.73</v>
      </c>
      <c r="HY293" s="209">
        <f t="shared" si="147"/>
        <v>0</v>
      </c>
      <c r="HZ293" s="207">
        <v>0</v>
      </c>
      <c r="IA293" s="209">
        <v>3890.25</v>
      </c>
      <c r="IB293" s="209">
        <f t="shared" si="148"/>
        <v>0</v>
      </c>
      <c r="IC293" s="169"/>
      <c r="ID293" s="169"/>
      <c r="IE293" s="169"/>
      <c r="IF293" s="169"/>
      <c r="IG293" s="165"/>
      <c r="IH293" s="165"/>
      <c r="II293" s="234">
        <f t="shared" si="159"/>
        <v>0</v>
      </c>
      <c r="IJ293" s="234">
        <f t="shared" si="160"/>
        <v>0</v>
      </c>
      <c r="IK293" s="234">
        <f t="shared" si="161"/>
        <v>0</v>
      </c>
      <c r="IL293" s="210"/>
      <c r="IM293" s="211">
        <f t="shared" si="149"/>
        <v>0</v>
      </c>
      <c r="IN293" s="209">
        <v>7500</v>
      </c>
      <c r="IO293" s="212">
        <f t="shared" si="150"/>
        <v>0</v>
      </c>
      <c r="IP293" s="209">
        <f t="shared" si="151"/>
        <v>0</v>
      </c>
      <c r="IQ293" s="209">
        <v>10000</v>
      </c>
      <c r="IR293" s="212">
        <f t="shared" si="152"/>
        <v>0</v>
      </c>
      <c r="IS293" s="213" t="s">
        <v>5452</v>
      </c>
      <c r="IT293" s="291"/>
      <c r="IV293" s="66" t="s">
        <v>6172</v>
      </c>
      <c r="IW293" s="66" t="s">
        <v>6173</v>
      </c>
    </row>
    <row r="294" spans="1:257" x14ac:dyDescent="0.4">
      <c r="A294" s="158">
        <f t="shared" si="158"/>
        <v>138</v>
      </c>
      <c r="B294" s="156" t="s">
        <v>35</v>
      </c>
      <c r="C294" s="156">
        <v>164</v>
      </c>
      <c r="D294" s="156">
        <v>10230</v>
      </c>
      <c r="E294" s="251">
        <v>37163</v>
      </c>
      <c r="F294" s="225" t="s">
        <v>6174</v>
      </c>
      <c r="G294" s="251">
        <v>4</v>
      </c>
      <c r="H294" s="156"/>
      <c r="I294" s="156" t="s">
        <v>1538</v>
      </c>
      <c r="J294" s="158" t="s">
        <v>1539</v>
      </c>
      <c r="K294" s="158"/>
      <c r="L294" s="158" t="s">
        <v>1540</v>
      </c>
      <c r="M294" s="158"/>
      <c r="N294" s="205">
        <v>23</v>
      </c>
      <c r="O294" s="158">
        <v>43</v>
      </c>
      <c r="P294" s="203" t="s">
        <v>5474</v>
      </c>
      <c r="Q294" s="158">
        <v>50</v>
      </c>
      <c r="R294" s="158"/>
      <c r="S294" s="158"/>
      <c r="T294" s="158"/>
      <c r="U294" s="158"/>
      <c r="V294" s="367"/>
      <c r="W294" s="366"/>
      <c r="X294" s="158"/>
      <c r="Y294" s="158"/>
      <c r="Z294" s="158"/>
      <c r="AA294" s="158"/>
      <c r="AB294" s="158"/>
      <c r="AC294" s="158"/>
      <c r="AD294" s="158"/>
      <c r="AE294" s="158"/>
      <c r="AF294" s="158"/>
      <c r="AG294" s="158"/>
      <c r="AH294" s="158"/>
      <c r="AI294" s="158"/>
      <c r="AJ294" s="158"/>
      <c r="AK294" s="158"/>
      <c r="AL294" s="158"/>
      <c r="AM294" s="158"/>
      <c r="AN294" s="158"/>
      <c r="AO294" s="158"/>
      <c r="AP294" s="158"/>
      <c r="AQ294" s="158"/>
      <c r="AR294" s="158"/>
      <c r="AS294" s="158"/>
      <c r="AT294" s="158" t="s">
        <v>5364</v>
      </c>
      <c r="AU294" s="205">
        <v>23</v>
      </c>
      <c r="AV294" s="205">
        <v>20</v>
      </c>
      <c r="AW294" s="205">
        <f t="shared" si="135"/>
        <v>43</v>
      </c>
      <c r="AX294" s="205" t="s">
        <v>5474</v>
      </c>
      <c r="AY294" s="226">
        <v>26</v>
      </c>
      <c r="AZ294" s="205">
        <v>24</v>
      </c>
      <c r="BA294" s="205">
        <f t="shared" si="162"/>
        <v>50</v>
      </c>
      <c r="BB294" s="205"/>
      <c r="BC294" s="207">
        <v>1.0000000000000001E-17</v>
      </c>
      <c r="BD294" s="207">
        <v>9.9999999999999997E-29</v>
      </c>
      <c r="BE294" s="207">
        <v>1.0000000000000001E-30</v>
      </c>
      <c r="BF294" s="207">
        <v>2</v>
      </c>
      <c r="BG294" s="207">
        <v>0</v>
      </c>
      <c r="BH294" s="207">
        <v>1</v>
      </c>
      <c r="BI294" s="207"/>
      <c r="BJ294" s="207"/>
      <c r="BK294" s="207" t="s">
        <v>6175</v>
      </c>
      <c r="BL294" s="208">
        <f>AW294</f>
        <v>43</v>
      </c>
      <c r="BM294" s="209">
        <v>249.45</v>
      </c>
      <c r="BN294" s="209">
        <f t="shared" si="137"/>
        <v>10726.35</v>
      </c>
      <c r="BO294" s="207"/>
      <c r="BP294" s="207"/>
      <c r="BQ294" s="207"/>
      <c r="BR294" s="207"/>
      <c r="BS294" s="207"/>
      <c r="BT294" s="207"/>
      <c r="BU294" s="207"/>
      <c r="BV294" s="207"/>
      <c r="BW294" s="207"/>
      <c r="BX294" s="207"/>
      <c r="BY294" s="207"/>
      <c r="BZ294" s="207"/>
      <c r="CA294" s="207"/>
      <c r="CB294" s="207">
        <f>+BL294</f>
        <v>43</v>
      </c>
      <c r="CC294" s="207"/>
      <c r="CD294" s="207"/>
      <c r="CE294" s="207"/>
      <c r="CF294" s="207">
        <v>0</v>
      </c>
      <c r="CG294" s="207">
        <v>1</v>
      </c>
      <c r="CH294" s="207"/>
      <c r="CI294" s="207"/>
      <c r="CJ294" s="207" t="s">
        <v>6176</v>
      </c>
      <c r="CK294" s="207">
        <f>AW294</f>
        <v>43</v>
      </c>
      <c r="CL294" s="209">
        <v>477.3</v>
      </c>
      <c r="CM294" s="209">
        <f t="shared" si="138"/>
        <v>20523.900000000001</v>
      </c>
      <c r="CN294" s="207"/>
      <c r="CO294" s="207"/>
      <c r="CP294" s="207"/>
      <c r="CQ294" s="207"/>
      <c r="CR294" s="207"/>
      <c r="CS294" s="207"/>
      <c r="CT294" s="207"/>
      <c r="CU294" s="207"/>
      <c r="CV294" s="207"/>
      <c r="CW294" s="207"/>
      <c r="CX294" s="207"/>
      <c r="CY294" s="207"/>
      <c r="CZ294" s="207"/>
      <c r="DA294" s="207">
        <f>+CK294</f>
        <v>43</v>
      </c>
      <c r="DB294" s="207"/>
      <c r="DC294" s="207"/>
      <c r="DD294" s="207"/>
      <c r="DE294" s="207">
        <v>0</v>
      </c>
      <c r="DF294" s="207"/>
      <c r="DG294" s="207"/>
      <c r="DH294" s="207"/>
      <c r="DI294" s="207"/>
      <c r="DJ294" s="207">
        <v>0</v>
      </c>
      <c r="DK294" s="209">
        <v>120.88</v>
      </c>
      <c r="DL294" s="209">
        <f t="shared" si="139"/>
        <v>0</v>
      </c>
      <c r="DM294" s="207"/>
      <c r="DN294" s="207"/>
      <c r="DO294" s="207"/>
      <c r="DP294" s="207"/>
      <c r="DQ294" s="207"/>
      <c r="DR294" s="207"/>
      <c r="DS294" s="207"/>
      <c r="DT294" s="207"/>
      <c r="DU294" s="207"/>
      <c r="DV294" s="207"/>
      <c r="DW294" s="207"/>
      <c r="DX294" s="207"/>
      <c r="DY294" s="207"/>
      <c r="DZ294" s="207"/>
      <c r="EA294" s="207"/>
      <c r="EB294" s="207"/>
      <c r="EC294" s="207"/>
      <c r="ED294" s="207">
        <v>0</v>
      </c>
      <c r="EE294" s="207"/>
      <c r="EF294" s="207"/>
      <c r="EG294" s="207"/>
      <c r="EH294" s="207"/>
      <c r="EI294" s="207">
        <v>0</v>
      </c>
      <c r="EJ294" s="209">
        <v>191.55</v>
      </c>
      <c r="EK294" s="209">
        <f t="shared" si="140"/>
        <v>0</v>
      </c>
      <c r="EL294" s="207"/>
      <c r="EM294" s="207"/>
      <c r="EN294" s="207"/>
      <c r="EO294" s="207"/>
      <c r="EP294" s="207"/>
      <c r="EQ294" s="207"/>
      <c r="ER294" s="207"/>
      <c r="ES294" s="207"/>
      <c r="ET294" s="207"/>
      <c r="EU294" s="207"/>
      <c r="EV294" s="207"/>
      <c r="EW294" s="207"/>
      <c r="EX294" s="207"/>
      <c r="EY294" s="207"/>
      <c r="EZ294" s="207"/>
      <c r="FA294" s="207"/>
      <c r="FB294" s="207"/>
      <c r="FC294" s="207">
        <v>0</v>
      </c>
      <c r="FD294" s="207"/>
      <c r="FE294" s="207"/>
      <c r="FF294" s="207"/>
      <c r="FG294" s="207"/>
      <c r="FH294" s="207">
        <v>0</v>
      </c>
      <c r="FI294" s="209">
        <v>32.1</v>
      </c>
      <c r="FJ294" s="209">
        <f t="shared" si="141"/>
        <v>0</v>
      </c>
      <c r="FK294" s="207"/>
      <c r="FL294" s="207"/>
      <c r="FM294" s="207"/>
      <c r="FN294" s="207">
        <v>0</v>
      </c>
      <c r="FO294" s="207"/>
      <c r="FP294" s="207"/>
      <c r="FQ294" s="207"/>
      <c r="FR294" s="207"/>
      <c r="FS294" s="207">
        <v>0</v>
      </c>
      <c r="FT294" s="209">
        <v>25.68</v>
      </c>
      <c r="FU294" s="209">
        <f t="shared" si="142"/>
        <v>0</v>
      </c>
      <c r="FV294" s="207"/>
      <c r="FW294" s="207"/>
      <c r="FX294" s="207"/>
      <c r="FY294" s="207">
        <v>0</v>
      </c>
      <c r="FZ294" s="207"/>
      <c r="GA294" s="207"/>
      <c r="GB294" s="207"/>
      <c r="GC294" s="207"/>
      <c r="GD294" s="207">
        <v>0</v>
      </c>
      <c r="GE294" s="209">
        <v>56.12</v>
      </c>
      <c r="GF294" s="209">
        <f t="shared" si="143"/>
        <v>0</v>
      </c>
      <c r="GG294" s="207"/>
      <c r="GH294" s="207"/>
      <c r="GI294" s="207"/>
      <c r="GJ294" s="207"/>
      <c r="GK294" s="207"/>
      <c r="GL294" s="207"/>
      <c r="GM294" s="207"/>
      <c r="GN294" s="207"/>
      <c r="GO294" s="207"/>
      <c r="GP294" s="207"/>
      <c r="GQ294" s="207"/>
      <c r="GR294" s="207"/>
      <c r="GS294" s="207"/>
      <c r="GT294" s="207"/>
      <c r="GU294" s="207"/>
      <c r="GV294" s="207"/>
      <c r="GW294" s="207"/>
      <c r="GX294" s="207" t="s">
        <v>918</v>
      </c>
      <c r="GY294" s="207">
        <v>0</v>
      </c>
      <c r="GZ294" s="207" t="s">
        <v>918</v>
      </c>
      <c r="HA294" s="207">
        <v>0</v>
      </c>
      <c r="HB294" s="207">
        <v>0</v>
      </c>
      <c r="HC294" s="207">
        <v>1</v>
      </c>
      <c r="HD294" s="207">
        <f t="shared" si="157"/>
        <v>4800</v>
      </c>
      <c r="HE294" s="207">
        <v>4</v>
      </c>
      <c r="HF294" s="207"/>
      <c r="HG294" s="207"/>
      <c r="HH294" s="207">
        <f t="shared" si="163"/>
        <v>2400</v>
      </c>
      <c r="HI294" s="209">
        <v>2.73</v>
      </c>
      <c r="HJ294" s="209">
        <f t="shared" si="144"/>
        <v>6552</v>
      </c>
      <c r="HK294" s="207">
        <v>2</v>
      </c>
      <c r="HL294" s="207"/>
      <c r="HM294" s="207">
        <f t="shared" si="164"/>
        <v>1200</v>
      </c>
      <c r="HN294" s="209">
        <v>2.73</v>
      </c>
      <c r="HO294" s="209">
        <f t="shared" si="145"/>
        <v>3276</v>
      </c>
      <c r="HP294" s="207">
        <v>1</v>
      </c>
      <c r="HQ294" s="207"/>
      <c r="HR294" s="207">
        <f t="shared" si="165"/>
        <v>600</v>
      </c>
      <c r="HS294" s="209">
        <v>2.73</v>
      </c>
      <c r="HT294" s="209">
        <f t="shared" si="146"/>
        <v>1638</v>
      </c>
      <c r="HU294" s="207">
        <v>1</v>
      </c>
      <c r="HV294" s="207"/>
      <c r="HW294" s="207">
        <f t="shared" si="166"/>
        <v>600</v>
      </c>
      <c r="HX294" s="209">
        <v>2.73</v>
      </c>
      <c r="HY294" s="209">
        <f t="shared" si="147"/>
        <v>1638</v>
      </c>
      <c r="HZ294" s="207">
        <v>2</v>
      </c>
      <c r="IA294" s="209">
        <v>3890.25</v>
      </c>
      <c r="IB294" s="209">
        <f t="shared" si="148"/>
        <v>7780.5</v>
      </c>
      <c r="IC294" s="169">
        <v>25</v>
      </c>
      <c r="ID294" s="169"/>
      <c r="IE294" s="169"/>
      <c r="IF294" s="169"/>
      <c r="IG294" s="165"/>
      <c r="IH294" s="165">
        <v>6</v>
      </c>
      <c r="II294" s="235">
        <f t="shared" si="159"/>
        <v>2</v>
      </c>
      <c r="IJ294" s="235">
        <f t="shared" si="160"/>
        <v>2</v>
      </c>
      <c r="IK294" s="235">
        <f t="shared" si="161"/>
        <v>4</v>
      </c>
      <c r="IL294" s="210"/>
      <c r="IM294" s="211">
        <f t="shared" si="149"/>
        <v>31250.25</v>
      </c>
      <c r="IN294" s="209">
        <v>7500</v>
      </c>
      <c r="IO294" s="212">
        <f t="shared" si="150"/>
        <v>5</v>
      </c>
      <c r="IP294" s="209">
        <f t="shared" si="151"/>
        <v>20884.5</v>
      </c>
      <c r="IQ294" s="209">
        <v>10000</v>
      </c>
      <c r="IR294" s="212">
        <f t="shared" si="152"/>
        <v>3</v>
      </c>
      <c r="IS294" s="213" t="s">
        <v>5681</v>
      </c>
      <c r="IT294" s="291"/>
      <c r="IV294" s="66" t="s">
        <v>6177</v>
      </c>
      <c r="IW294" s="66" t="s">
        <v>6178</v>
      </c>
    </row>
    <row r="295" spans="1:257" x14ac:dyDescent="0.4">
      <c r="A295" s="158">
        <f t="shared" si="158"/>
        <v>139</v>
      </c>
      <c r="B295" s="156" t="s">
        <v>35</v>
      </c>
      <c r="C295" s="156">
        <v>15</v>
      </c>
      <c r="D295" s="156">
        <v>58092</v>
      </c>
      <c r="E295" s="251">
        <v>26008</v>
      </c>
      <c r="F295" s="203">
        <v>43302001700000</v>
      </c>
      <c r="G295" s="251">
        <v>1</v>
      </c>
      <c r="H295" s="156"/>
      <c r="I295" s="156" t="s">
        <v>142</v>
      </c>
      <c r="J295" s="158" t="s">
        <v>164</v>
      </c>
      <c r="K295" s="158"/>
      <c r="L295" s="158" t="s">
        <v>166</v>
      </c>
      <c r="M295" s="158"/>
      <c r="N295" s="205">
        <v>23</v>
      </c>
      <c r="O295" s="158">
        <v>43</v>
      </c>
      <c r="P295" s="203" t="s">
        <v>6179</v>
      </c>
      <c r="Q295" s="158">
        <v>48</v>
      </c>
      <c r="R295" s="158"/>
      <c r="S295" s="158"/>
      <c r="T295" s="158"/>
      <c r="U295" s="158"/>
      <c r="V295" s="367"/>
      <c r="W295" s="366"/>
      <c r="X295" s="158"/>
      <c r="Y295" s="158"/>
      <c r="Z295" s="158"/>
      <c r="AA295" s="158"/>
      <c r="AB295" s="158"/>
      <c r="AC295" s="158"/>
      <c r="AD295" s="158"/>
      <c r="AE295" s="158"/>
      <c r="AF295" s="158"/>
      <c r="AG295" s="158"/>
      <c r="AH295" s="158"/>
      <c r="AI295" s="158"/>
      <c r="AJ295" s="158"/>
      <c r="AK295" s="158"/>
      <c r="AL295" s="158"/>
      <c r="AM295" s="158"/>
      <c r="AN295" s="158"/>
      <c r="AO295" s="158"/>
      <c r="AP295" s="158"/>
      <c r="AQ295" s="158"/>
      <c r="AR295" s="158"/>
      <c r="AS295" s="158"/>
      <c r="AT295" s="158" t="s">
        <v>5437</v>
      </c>
      <c r="AU295" s="205">
        <v>23</v>
      </c>
      <c r="AV295" s="205">
        <v>20</v>
      </c>
      <c r="AW295" s="205">
        <f t="shared" si="135"/>
        <v>43</v>
      </c>
      <c r="AX295" s="205" t="s">
        <v>6179</v>
      </c>
      <c r="AY295" s="226">
        <v>24</v>
      </c>
      <c r="AZ295" s="205">
        <v>24</v>
      </c>
      <c r="BA295" s="205">
        <f t="shared" si="162"/>
        <v>48</v>
      </c>
      <c r="BB295" s="205"/>
      <c r="BC295" s="207">
        <v>1.0000000000000001E-17</v>
      </c>
      <c r="BD295" s="207">
        <v>9.9999999999999997E-29</v>
      </c>
      <c r="BE295" s="207">
        <v>1.0000000000000001E-30</v>
      </c>
      <c r="BF295" s="207">
        <v>0</v>
      </c>
      <c r="BG295" s="207">
        <v>1.0000000000000001E-17</v>
      </c>
      <c r="BH295" s="207"/>
      <c r="BI295" s="207"/>
      <c r="BJ295" s="207"/>
      <c r="BK295" s="207"/>
      <c r="BL295" s="208">
        <v>0</v>
      </c>
      <c r="BM295" s="209">
        <v>249.45</v>
      </c>
      <c r="BN295" s="209">
        <f t="shared" si="137"/>
        <v>0</v>
      </c>
      <c r="BO295" s="207"/>
      <c r="BP295" s="207"/>
      <c r="BQ295" s="207"/>
      <c r="BR295" s="207"/>
      <c r="BS295" s="207"/>
      <c r="BT295" s="207"/>
      <c r="BU295" s="207"/>
      <c r="BV295" s="207"/>
      <c r="BW295" s="207"/>
      <c r="BX295" s="207"/>
      <c r="BY295" s="207"/>
      <c r="BZ295" s="207"/>
      <c r="CA295" s="207"/>
      <c r="CB295" s="207"/>
      <c r="CC295" s="207"/>
      <c r="CD295" s="207"/>
      <c r="CE295" s="207"/>
      <c r="CF295" s="207">
        <v>1.0000000000000001E-17</v>
      </c>
      <c r="CG295" s="207"/>
      <c r="CH295" s="207"/>
      <c r="CI295" s="207"/>
      <c r="CJ295" s="207"/>
      <c r="CK295" s="207">
        <v>0</v>
      </c>
      <c r="CL295" s="209">
        <v>477.3</v>
      </c>
      <c r="CM295" s="209">
        <f t="shared" si="138"/>
        <v>0</v>
      </c>
      <c r="CN295" s="207"/>
      <c r="CO295" s="207"/>
      <c r="CP295" s="207"/>
      <c r="CQ295" s="207"/>
      <c r="CR295" s="207"/>
      <c r="CS295" s="207"/>
      <c r="CT295" s="207"/>
      <c r="CU295" s="207"/>
      <c r="CV295" s="207"/>
      <c r="CW295" s="207"/>
      <c r="CX295" s="207"/>
      <c r="CY295" s="207"/>
      <c r="CZ295" s="207"/>
      <c r="DA295" s="207"/>
      <c r="DB295" s="207"/>
      <c r="DC295" s="207"/>
      <c r="DD295" s="207"/>
      <c r="DE295" s="207">
        <v>1.0000000000000001E-17</v>
      </c>
      <c r="DF295" s="207"/>
      <c r="DG295" s="207"/>
      <c r="DH295" s="207"/>
      <c r="DI295" s="207"/>
      <c r="DJ295" s="207">
        <v>0</v>
      </c>
      <c r="DK295" s="209">
        <v>120.88</v>
      </c>
      <c r="DL295" s="209">
        <f t="shared" si="139"/>
        <v>0</v>
      </c>
      <c r="DM295" s="207"/>
      <c r="DN295" s="207"/>
      <c r="DO295" s="207"/>
      <c r="DP295" s="207"/>
      <c r="DQ295" s="207"/>
      <c r="DR295" s="207"/>
      <c r="DS295" s="207"/>
      <c r="DT295" s="207"/>
      <c r="DU295" s="207"/>
      <c r="DV295" s="207"/>
      <c r="DW295" s="207"/>
      <c r="DX295" s="207"/>
      <c r="DY295" s="207"/>
      <c r="DZ295" s="207"/>
      <c r="EA295" s="207"/>
      <c r="EB295" s="207"/>
      <c r="EC295" s="207"/>
      <c r="ED295" s="207">
        <v>1.0000000000000001E-17</v>
      </c>
      <c r="EE295" s="207"/>
      <c r="EF295" s="207"/>
      <c r="EG295" s="207"/>
      <c r="EH295" s="207"/>
      <c r="EI295" s="207">
        <v>0</v>
      </c>
      <c r="EJ295" s="209">
        <v>191.55</v>
      </c>
      <c r="EK295" s="209">
        <f t="shared" si="140"/>
        <v>0</v>
      </c>
      <c r="EL295" s="207"/>
      <c r="EM295" s="207"/>
      <c r="EN295" s="207"/>
      <c r="EO295" s="207"/>
      <c r="EP295" s="207"/>
      <c r="EQ295" s="207"/>
      <c r="ER295" s="207"/>
      <c r="ES295" s="207"/>
      <c r="ET295" s="207"/>
      <c r="EU295" s="207"/>
      <c r="EV295" s="207"/>
      <c r="EW295" s="207"/>
      <c r="EX295" s="207"/>
      <c r="EY295" s="207"/>
      <c r="EZ295" s="207"/>
      <c r="FA295" s="207"/>
      <c r="FB295" s="207"/>
      <c r="FC295" s="207">
        <v>1.0000000000000001E-17</v>
      </c>
      <c r="FD295" s="207"/>
      <c r="FE295" s="207"/>
      <c r="FF295" s="207"/>
      <c r="FG295" s="207"/>
      <c r="FH295" s="207">
        <v>0</v>
      </c>
      <c r="FI295" s="209">
        <v>32.1</v>
      </c>
      <c r="FJ295" s="209">
        <f t="shared" si="141"/>
        <v>0</v>
      </c>
      <c r="FK295" s="207"/>
      <c r="FL295" s="207"/>
      <c r="FM295" s="207"/>
      <c r="FN295" s="207">
        <v>1.0000000000000001E-17</v>
      </c>
      <c r="FO295" s="207"/>
      <c r="FP295" s="207"/>
      <c r="FQ295" s="207"/>
      <c r="FR295" s="207"/>
      <c r="FS295" s="207">
        <v>0</v>
      </c>
      <c r="FT295" s="209">
        <v>25.68</v>
      </c>
      <c r="FU295" s="209">
        <f t="shared" si="142"/>
        <v>0</v>
      </c>
      <c r="FV295" s="207"/>
      <c r="FW295" s="207"/>
      <c r="FX295" s="207"/>
      <c r="FY295" s="207">
        <v>1.0000000000000001E-17</v>
      </c>
      <c r="FZ295" s="207"/>
      <c r="GA295" s="207"/>
      <c r="GB295" s="207"/>
      <c r="GC295" s="207"/>
      <c r="GD295" s="207">
        <v>0</v>
      </c>
      <c r="GE295" s="209">
        <v>56.12</v>
      </c>
      <c r="GF295" s="209">
        <f t="shared" si="143"/>
        <v>0</v>
      </c>
      <c r="GG295" s="207"/>
      <c r="GH295" s="207"/>
      <c r="GI295" s="207"/>
      <c r="GJ295" s="207"/>
      <c r="GK295" s="207"/>
      <c r="GL295" s="207"/>
      <c r="GM295" s="207"/>
      <c r="GN295" s="207"/>
      <c r="GO295" s="207"/>
      <c r="GP295" s="207"/>
      <c r="GQ295" s="207"/>
      <c r="GR295" s="207"/>
      <c r="GS295" s="207"/>
      <c r="GT295" s="207"/>
      <c r="GU295" s="207"/>
      <c r="GV295" s="207"/>
      <c r="GW295" s="207"/>
      <c r="GX295" s="207" t="s">
        <v>918</v>
      </c>
      <c r="GY295" s="207">
        <v>0</v>
      </c>
      <c r="GZ295" s="207" t="s">
        <v>918</v>
      </c>
      <c r="HA295" s="207">
        <v>0</v>
      </c>
      <c r="HB295" s="207">
        <v>0</v>
      </c>
      <c r="HC295" s="229">
        <v>1.0000000000000001E-17</v>
      </c>
      <c r="HD295" s="207">
        <f t="shared" si="157"/>
        <v>0</v>
      </c>
      <c r="HE295" s="207">
        <v>0</v>
      </c>
      <c r="HF295" s="207"/>
      <c r="HG295" s="207"/>
      <c r="HH295" s="207">
        <f t="shared" si="163"/>
        <v>0</v>
      </c>
      <c r="HI295" s="209">
        <v>2.73</v>
      </c>
      <c r="HJ295" s="209">
        <f t="shared" si="144"/>
        <v>0</v>
      </c>
      <c r="HK295" s="207">
        <v>0</v>
      </c>
      <c r="HL295" s="207"/>
      <c r="HM295" s="207">
        <f t="shared" si="164"/>
        <v>0</v>
      </c>
      <c r="HN295" s="209">
        <v>2.73</v>
      </c>
      <c r="HO295" s="209">
        <f t="shared" si="145"/>
        <v>0</v>
      </c>
      <c r="HP295" s="207">
        <v>0</v>
      </c>
      <c r="HQ295" s="207"/>
      <c r="HR295" s="207">
        <f t="shared" si="165"/>
        <v>0</v>
      </c>
      <c r="HS295" s="209">
        <v>2.73</v>
      </c>
      <c r="HT295" s="209">
        <f t="shared" si="146"/>
        <v>0</v>
      </c>
      <c r="HU295" s="207">
        <v>0</v>
      </c>
      <c r="HV295" s="207"/>
      <c r="HW295" s="207">
        <f t="shared" si="166"/>
        <v>0</v>
      </c>
      <c r="HX295" s="209">
        <v>2.73</v>
      </c>
      <c r="HY295" s="209">
        <f t="shared" si="147"/>
        <v>0</v>
      </c>
      <c r="HZ295" s="207">
        <v>0</v>
      </c>
      <c r="IA295" s="209">
        <v>3890.25</v>
      </c>
      <c r="IB295" s="209">
        <f t="shared" si="148"/>
        <v>0</v>
      </c>
      <c r="IC295" s="169"/>
      <c r="ID295" s="169"/>
      <c r="IE295" s="169"/>
      <c r="IF295" s="169"/>
      <c r="IG295" s="165"/>
      <c r="IH295" s="165">
        <v>25</v>
      </c>
      <c r="II295" s="234">
        <f t="shared" si="159"/>
        <v>0</v>
      </c>
      <c r="IJ295" s="234">
        <f t="shared" si="160"/>
        <v>0</v>
      </c>
      <c r="IK295" s="234">
        <f t="shared" si="161"/>
        <v>0</v>
      </c>
      <c r="IL295" s="210"/>
      <c r="IM295" s="211">
        <f t="shared" si="149"/>
        <v>0</v>
      </c>
      <c r="IN295" s="209">
        <v>7500</v>
      </c>
      <c r="IO295" s="212">
        <f t="shared" si="150"/>
        <v>0</v>
      </c>
      <c r="IP295" s="209">
        <f t="shared" si="151"/>
        <v>0</v>
      </c>
      <c r="IQ295" s="209">
        <v>10000</v>
      </c>
      <c r="IR295" s="212">
        <f t="shared" si="152"/>
        <v>0</v>
      </c>
      <c r="IS295" s="213" t="s">
        <v>5641</v>
      </c>
      <c r="IT295" s="291"/>
      <c r="IV295" s="66" t="s">
        <v>6180</v>
      </c>
      <c r="IW295" s="66" t="s">
        <v>6181</v>
      </c>
    </row>
    <row r="296" spans="1:257" x14ac:dyDescent="0.4">
      <c r="A296" s="158">
        <f t="shared" si="158"/>
        <v>140</v>
      </c>
      <c r="B296" s="156" t="s">
        <v>35</v>
      </c>
      <c r="C296" s="156">
        <v>168</v>
      </c>
      <c r="D296" s="251">
        <v>79078</v>
      </c>
      <c r="E296" s="370">
        <v>4900</v>
      </c>
      <c r="F296" s="225" t="s">
        <v>6182</v>
      </c>
      <c r="G296" s="251">
        <v>5</v>
      </c>
      <c r="H296" s="156"/>
      <c r="I296" s="156" t="s">
        <v>1577</v>
      </c>
      <c r="J296" s="158" t="s">
        <v>1578</v>
      </c>
      <c r="K296" s="158"/>
      <c r="L296" s="158" t="s">
        <v>1580</v>
      </c>
      <c r="M296" s="158"/>
      <c r="N296" s="205">
        <v>38</v>
      </c>
      <c r="O296" s="158">
        <v>58</v>
      </c>
      <c r="P296" s="203" t="s">
        <v>5368</v>
      </c>
      <c r="Q296" s="158">
        <v>54</v>
      </c>
      <c r="R296" s="158"/>
      <c r="S296" s="158"/>
      <c r="T296" s="158"/>
      <c r="U296" s="158"/>
      <c r="V296" s="367"/>
      <c r="W296" s="366"/>
      <c r="X296" s="158"/>
      <c r="Y296" s="158"/>
      <c r="Z296" s="158"/>
      <c r="AA296" s="158"/>
      <c r="AB296" s="158"/>
      <c r="AC296" s="158"/>
      <c r="AD296" s="158"/>
      <c r="AE296" s="158"/>
      <c r="AF296" s="158"/>
      <c r="AG296" s="158"/>
      <c r="AH296" s="158"/>
      <c r="AI296" s="158"/>
      <c r="AJ296" s="158"/>
      <c r="AK296" s="158"/>
      <c r="AL296" s="158"/>
      <c r="AM296" s="158"/>
      <c r="AN296" s="158"/>
      <c r="AO296" s="158"/>
      <c r="AP296" s="158"/>
      <c r="AQ296" s="158"/>
      <c r="AR296" s="158"/>
      <c r="AS296" s="158"/>
      <c r="AT296" s="158" t="s">
        <v>5243</v>
      </c>
      <c r="AU296" s="205">
        <v>38</v>
      </c>
      <c r="AV296" s="205">
        <v>20</v>
      </c>
      <c r="AW296" s="205">
        <f t="shared" si="135"/>
        <v>58</v>
      </c>
      <c r="AX296" s="205" t="s">
        <v>5368</v>
      </c>
      <c r="AY296" s="226">
        <v>30</v>
      </c>
      <c r="AZ296" s="205">
        <v>24</v>
      </c>
      <c r="BA296" s="205">
        <f t="shared" si="162"/>
        <v>54</v>
      </c>
      <c r="BB296" s="205"/>
      <c r="BC296" s="207">
        <v>1.0000000000000001E-17</v>
      </c>
      <c r="BD296" s="207">
        <v>9.9999999999999997E-29</v>
      </c>
      <c r="BE296" s="207">
        <v>1.0000000000000001E-30</v>
      </c>
      <c r="BF296" s="207">
        <v>0</v>
      </c>
      <c r="BG296" s="207">
        <v>0</v>
      </c>
      <c r="BH296" s="207"/>
      <c r="BI296" s="207"/>
      <c r="BJ296" s="207"/>
      <c r="BK296" s="207"/>
      <c r="BL296" s="208">
        <v>0</v>
      </c>
      <c r="BM296" s="209">
        <v>249.45</v>
      </c>
      <c r="BN296" s="209">
        <f t="shared" si="137"/>
        <v>0</v>
      </c>
      <c r="BO296" s="207"/>
      <c r="BP296" s="207"/>
      <c r="BQ296" s="207"/>
      <c r="BR296" s="207"/>
      <c r="BS296" s="207"/>
      <c r="BT296" s="207"/>
      <c r="BU296" s="207"/>
      <c r="BV296" s="207"/>
      <c r="BW296" s="207"/>
      <c r="BX296" s="207"/>
      <c r="BY296" s="207"/>
      <c r="BZ296" s="207"/>
      <c r="CA296" s="207"/>
      <c r="CB296" s="207"/>
      <c r="CC296" s="207"/>
      <c r="CD296" s="207"/>
      <c r="CE296" s="207"/>
      <c r="CF296" s="207">
        <v>0</v>
      </c>
      <c r="CG296" s="207">
        <v>1</v>
      </c>
      <c r="CH296" s="207"/>
      <c r="CI296" s="207"/>
      <c r="CJ296" s="207" t="s">
        <v>6183</v>
      </c>
      <c r="CK296" s="207">
        <f>AW296</f>
        <v>58</v>
      </c>
      <c r="CL296" s="209">
        <v>477.3</v>
      </c>
      <c r="CM296" s="209">
        <f t="shared" si="138"/>
        <v>27683.4</v>
      </c>
      <c r="CN296" s="207"/>
      <c r="CO296" s="207"/>
      <c r="CP296" s="207"/>
      <c r="CQ296" s="207"/>
      <c r="CR296" s="207"/>
      <c r="CS296" s="207"/>
      <c r="CT296" s="207"/>
      <c r="CU296" s="207"/>
      <c r="CV296" s="207"/>
      <c r="CW296" s="207"/>
      <c r="CX296" s="207"/>
      <c r="CY296" s="207"/>
      <c r="CZ296" s="207"/>
      <c r="DA296" s="207">
        <f>+CK296</f>
        <v>58</v>
      </c>
      <c r="DB296" s="207"/>
      <c r="DC296" s="207"/>
      <c r="DD296" s="207"/>
      <c r="DE296" s="207">
        <v>0</v>
      </c>
      <c r="DF296" s="207"/>
      <c r="DG296" s="207"/>
      <c r="DH296" s="207"/>
      <c r="DI296" s="207"/>
      <c r="DJ296" s="207">
        <v>0</v>
      </c>
      <c r="DK296" s="209">
        <v>120.88</v>
      </c>
      <c r="DL296" s="209">
        <f t="shared" si="139"/>
        <v>0</v>
      </c>
      <c r="DM296" s="207"/>
      <c r="DN296" s="207"/>
      <c r="DO296" s="207"/>
      <c r="DP296" s="207"/>
      <c r="DQ296" s="207"/>
      <c r="DR296" s="207"/>
      <c r="DS296" s="207"/>
      <c r="DT296" s="207"/>
      <c r="DU296" s="207"/>
      <c r="DV296" s="207"/>
      <c r="DW296" s="207"/>
      <c r="DX296" s="207"/>
      <c r="DY296" s="207"/>
      <c r="DZ296" s="207"/>
      <c r="EA296" s="207"/>
      <c r="EB296" s="207"/>
      <c r="EC296" s="207"/>
      <c r="ED296" s="207">
        <v>0</v>
      </c>
      <c r="EE296" s="207"/>
      <c r="EF296" s="207"/>
      <c r="EG296" s="207"/>
      <c r="EH296" s="207"/>
      <c r="EI296" s="207">
        <v>0</v>
      </c>
      <c r="EJ296" s="209">
        <v>191.55</v>
      </c>
      <c r="EK296" s="209">
        <f t="shared" si="140"/>
        <v>0</v>
      </c>
      <c r="EL296" s="207"/>
      <c r="EM296" s="207"/>
      <c r="EN296" s="207"/>
      <c r="EO296" s="207"/>
      <c r="EP296" s="207"/>
      <c r="EQ296" s="207"/>
      <c r="ER296" s="207"/>
      <c r="ES296" s="207"/>
      <c r="ET296" s="207"/>
      <c r="EU296" s="207"/>
      <c r="EV296" s="207"/>
      <c r="EW296" s="207"/>
      <c r="EX296" s="207"/>
      <c r="EY296" s="207"/>
      <c r="EZ296" s="207"/>
      <c r="FA296" s="207"/>
      <c r="FB296" s="207"/>
      <c r="FC296" s="207">
        <v>0</v>
      </c>
      <c r="FD296" s="207"/>
      <c r="FE296" s="207"/>
      <c r="FF296" s="207"/>
      <c r="FG296" s="207"/>
      <c r="FH296" s="207">
        <v>0</v>
      </c>
      <c r="FI296" s="209">
        <v>32.1</v>
      </c>
      <c r="FJ296" s="209">
        <f t="shared" si="141"/>
        <v>0</v>
      </c>
      <c r="FK296" s="207"/>
      <c r="FL296" s="207"/>
      <c r="FM296" s="207"/>
      <c r="FN296" s="207">
        <v>0</v>
      </c>
      <c r="FO296" s="207"/>
      <c r="FP296" s="207"/>
      <c r="FQ296" s="207"/>
      <c r="FR296" s="207"/>
      <c r="FS296" s="207">
        <v>0</v>
      </c>
      <c r="FT296" s="209">
        <v>25.68</v>
      </c>
      <c r="FU296" s="209">
        <f t="shared" si="142"/>
        <v>0</v>
      </c>
      <c r="FV296" s="207"/>
      <c r="FW296" s="207"/>
      <c r="FX296" s="207"/>
      <c r="FY296" s="207">
        <v>0</v>
      </c>
      <c r="FZ296" s="207"/>
      <c r="GA296" s="207"/>
      <c r="GB296" s="207"/>
      <c r="GC296" s="207"/>
      <c r="GD296" s="207">
        <v>0</v>
      </c>
      <c r="GE296" s="209">
        <v>56.12</v>
      </c>
      <c r="GF296" s="209">
        <f t="shared" si="143"/>
        <v>0</v>
      </c>
      <c r="GG296" s="207"/>
      <c r="GH296" s="207"/>
      <c r="GI296" s="207"/>
      <c r="GJ296" s="207"/>
      <c r="GK296" s="207"/>
      <c r="GL296" s="207"/>
      <c r="GM296" s="207"/>
      <c r="GN296" s="207"/>
      <c r="GO296" s="207"/>
      <c r="GP296" s="207"/>
      <c r="GQ296" s="207"/>
      <c r="GR296" s="207"/>
      <c r="GS296" s="207"/>
      <c r="GT296" s="207"/>
      <c r="GU296" s="207"/>
      <c r="GV296" s="207"/>
      <c r="GW296" s="207"/>
      <c r="GX296" s="207" t="s">
        <v>918</v>
      </c>
      <c r="GY296" s="207">
        <v>0</v>
      </c>
      <c r="GZ296" s="207" t="s">
        <v>918</v>
      </c>
      <c r="HA296" s="207">
        <v>0</v>
      </c>
      <c r="HB296" s="207">
        <v>0</v>
      </c>
      <c r="HC296" s="207">
        <v>1</v>
      </c>
      <c r="HD296" s="207">
        <f t="shared" si="157"/>
        <v>1200</v>
      </c>
      <c r="HE296" s="207">
        <v>0</v>
      </c>
      <c r="HF296" s="207"/>
      <c r="HG296" s="207"/>
      <c r="HH296" s="207">
        <f t="shared" si="163"/>
        <v>0</v>
      </c>
      <c r="HI296" s="209">
        <v>2.73</v>
      </c>
      <c r="HJ296" s="209">
        <f t="shared" si="144"/>
        <v>0</v>
      </c>
      <c r="HK296" s="207">
        <v>1</v>
      </c>
      <c r="HL296" s="207"/>
      <c r="HM296" s="207">
        <f t="shared" si="164"/>
        <v>400</v>
      </c>
      <c r="HN296" s="209">
        <v>2.73</v>
      </c>
      <c r="HO296" s="209">
        <f t="shared" si="145"/>
        <v>1092</v>
      </c>
      <c r="HP296" s="207">
        <v>2</v>
      </c>
      <c r="HQ296" s="207"/>
      <c r="HR296" s="207">
        <f t="shared" si="165"/>
        <v>800</v>
      </c>
      <c r="HS296" s="209">
        <v>2.73</v>
      </c>
      <c r="HT296" s="209">
        <f t="shared" si="146"/>
        <v>2184</v>
      </c>
      <c r="HU296" s="207">
        <v>0</v>
      </c>
      <c r="HV296" s="207"/>
      <c r="HW296" s="207">
        <f t="shared" si="166"/>
        <v>0</v>
      </c>
      <c r="HX296" s="209">
        <v>2.73</v>
      </c>
      <c r="HY296" s="209">
        <f t="shared" si="147"/>
        <v>0</v>
      </c>
      <c r="HZ296" s="207">
        <v>1</v>
      </c>
      <c r="IA296" s="209">
        <v>3890.25</v>
      </c>
      <c r="IB296" s="209">
        <f t="shared" si="148"/>
        <v>3890.25</v>
      </c>
      <c r="IC296" s="169"/>
      <c r="ID296" s="169"/>
      <c r="IE296" s="169"/>
      <c r="IF296" s="169"/>
      <c r="IG296" s="165"/>
      <c r="IH296" s="165">
        <v>6</v>
      </c>
      <c r="II296" s="235">
        <f t="shared" si="159"/>
        <v>1</v>
      </c>
      <c r="IJ296" s="235">
        <f t="shared" si="160"/>
        <v>1</v>
      </c>
      <c r="IK296" s="235">
        <f t="shared" si="161"/>
        <v>2</v>
      </c>
      <c r="IL296" s="210"/>
      <c r="IM296" s="211">
        <f t="shared" si="149"/>
        <v>27683.4</v>
      </c>
      <c r="IN296" s="209">
        <v>7500</v>
      </c>
      <c r="IO296" s="212">
        <f t="shared" si="150"/>
        <v>4</v>
      </c>
      <c r="IP296" s="209">
        <f t="shared" si="151"/>
        <v>7166.25</v>
      </c>
      <c r="IQ296" s="209">
        <v>10000</v>
      </c>
      <c r="IR296" s="212">
        <f t="shared" si="152"/>
        <v>1</v>
      </c>
      <c r="IS296" s="213" t="s">
        <v>5681</v>
      </c>
      <c r="IT296" s="291"/>
      <c r="IV296" s="66" t="s">
        <v>6184</v>
      </c>
      <c r="IW296" s="66" t="s">
        <v>6185</v>
      </c>
    </row>
    <row r="297" spans="1:257" x14ac:dyDescent="0.4">
      <c r="A297" s="158">
        <f t="shared" si="158"/>
        <v>141</v>
      </c>
      <c r="B297" s="156" t="s">
        <v>35</v>
      </c>
      <c r="C297" s="156">
        <v>19</v>
      </c>
      <c r="D297" s="156">
        <v>2438</v>
      </c>
      <c r="E297" s="251">
        <v>33957</v>
      </c>
      <c r="F297" s="248">
        <v>61000603900000</v>
      </c>
      <c r="G297" s="251">
        <v>1</v>
      </c>
      <c r="H297" s="156"/>
      <c r="I297" s="156" t="s">
        <v>193</v>
      </c>
      <c r="J297" s="158" t="s">
        <v>194</v>
      </c>
      <c r="K297" s="158"/>
      <c r="L297" s="158" t="s">
        <v>201</v>
      </c>
      <c r="M297" s="158"/>
      <c r="N297" s="205">
        <v>32</v>
      </c>
      <c r="O297" s="158">
        <v>52</v>
      </c>
      <c r="P297" s="203" t="s">
        <v>6072</v>
      </c>
      <c r="Q297" s="158">
        <v>64</v>
      </c>
      <c r="R297" s="158"/>
      <c r="S297" s="158"/>
      <c r="T297" s="158"/>
      <c r="U297" s="158"/>
      <c r="V297" s="367"/>
      <c r="W297" s="366"/>
      <c r="X297" s="158"/>
      <c r="Y297" s="158"/>
      <c r="Z297" s="158"/>
      <c r="AA297" s="158"/>
      <c r="AB297" s="158"/>
      <c r="AC297" s="158"/>
      <c r="AD297" s="158"/>
      <c r="AE297" s="158"/>
      <c r="AF297" s="158"/>
      <c r="AG297" s="158"/>
      <c r="AH297" s="158"/>
      <c r="AI297" s="158"/>
      <c r="AJ297" s="158"/>
      <c r="AK297" s="158"/>
      <c r="AL297" s="158"/>
      <c r="AM297" s="158"/>
      <c r="AN297" s="158"/>
      <c r="AO297" s="158"/>
      <c r="AP297" s="158"/>
      <c r="AQ297" s="158"/>
      <c r="AR297" s="158"/>
      <c r="AS297" s="158"/>
      <c r="AT297" s="158" t="s">
        <v>5527</v>
      </c>
      <c r="AU297" s="205">
        <v>32</v>
      </c>
      <c r="AV297" s="205">
        <v>20</v>
      </c>
      <c r="AW297" s="205">
        <f t="shared" si="135"/>
        <v>52</v>
      </c>
      <c r="AX297" s="205" t="s">
        <v>6072</v>
      </c>
      <c r="AY297" s="226">
        <v>40</v>
      </c>
      <c r="AZ297" s="205">
        <v>24</v>
      </c>
      <c r="BA297" s="205">
        <f t="shared" si="162"/>
        <v>64</v>
      </c>
      <c r="BB297" s="205"/>
      <c r="BC297" s="207">
        <v>1.0000000000000001E-17</v>
      </c>
      <c r="BD297" s="207">
        <v>9.9999999999999997E-29</v>
      </c>
      <c r="BE297" s="207">
        <v>1.0000000000000001E-30</v>
      </c>
      <c r="BF297" s="207">
        <v>0</v>
      </c>
      <c r="BG297" s="207">
        <v>1.0000000000000001E-17</v>
      </c>
      <c r="BH297" s="207"/>
      <c r="BI297" s="207"/>
      <c r="BJ297" s="207"/>
      <c r="BK297" s="207"/>
      <c r="BL297" s="208">
        <v>0</v>
      </c>
      <c r="BM297" s="209">
        <v>249.45</v>
      </c>
      <c r="BN297" s="209">
        <f t="shared" si="137"/>
        <v>0</v>
      </c>
      <c r="BO297" s="207"/>
      <c r="BP297" s="207"/>
      <c r="BQ297" s="207"/>
      <c r="BR297" s="207"/>
      <c r="BS297" s="207"/>
      <c r="BT297" s="207"/>
      <c r="BU297" s="207"/>
      <c r="BV297" s="207"/>
      <c r="BW297" s="207"/>
      <c r="BX297" s="207"/>
      <c r="BY297" s="207"/>
      <c r="BZ297" s="207"/>
      <c r="CA297" s="207"/>
      <c r="CB297" s="207"/>
      <c r="CC297" s="207"/>
      <c r="CD297" s="207"/>
      <c r="CE297" s="207"/>
      <c r="CF297" s="207">
        <v>1.0000000000000001E-17</v>
      </c>
      <c r="CG297" s="207"/>
      <c r="CH297" s="207"/>
      <c r="CI297" s="207"/>
      <c r="CJ297" s="207"/>
      <c r="CK297" s="207">
        <v>0</v>
      </c>
      <c r="CL297" s="209">
        <v>477.3</v>
      </c>
      <c r="CM297" s="209">
        <f t="shared" si="138"/>
        <v>0</v>
      </c>
      <c r="CN297" s="207"/>
      <c r="CO297" s="207"/>
      <c r="CP297" s="207"/>
      <c r="CQ297" s="207"/>
      <c r="CR297" s="207"/>
      <c r="CS297" s="207"/>
      <c r="CT297" s="207"/>
      <c r="CU297" s="207"/>
      <c r="CV297" s="207"/>
      <c r="CW297" s="207"/>
      <c r="CX297" s="207"/>
      <c r="CY297" s="207"/>
      <c r="CZ297" s="207"/>
      <c r="DA297" s="207"/>
      <c r="DB297" s="207"/>
      <c r="DC297" s="207"/>
      <c r="DD297" s="207"/>
      <c r="DE297" s="207">
        <v>1.0000000000000001E-17</v>
      </c>
      <c r="DF297" s="207"/>
      <c r="DG297" s="207"/>
      <c r="DH297" s="207"/>
      <c r="DI297" s="207"/>
      <c r="DJ297" s="207">
        <v>0</v>
      </c>
      <c r="DK297" s="209">
        <v>120.88</v>
      </c>
      <c r="DL297" s="209">
        <f t="shared" si="139"/>
        <v>0</v>
      </c>
      <c r="DM297" s="207"/>
      <c r="DN297" s="207"/>
      <c r="DO297" s="207"/>
      <c r="DP297" s="207"/>
      <c r="DQ297" s="207"/>
      <c r="DR297" s="207"/>
      <c r="DS297" s="207"/>
      <c r="DT297" s="207"/>
      <c r="DU297" s="207"/>
      <c r="DV297" s="207"/>
      <c r="DW297" s="207"/>
      <c r="DX297" s="207"/>
      <c r="DY297" s="207"/>
      <c r="DZ297" s="207"/>
      <c r="EA297" s="207"/>
      <c r="EB297" s="207"/>
      <c r="EC297" s="207"/>
      <c r="ED297" s="207">
        <v>1.0000000000000001E-17</v>
      </c>
      <c r="EE297" s="207"/>
      <c r="EF297" s="207"/>
      <c r="EG297" s="207"/>
      <c r="EH297" s="207"/>
      <c r="EI297" s="207">
        <v>0</v>
      </c>
      <c r="EJ297" s="209">
        <v>191.55</v>
      </c>
      <c r="EK297" s="209">
        <f t="shared" si="140"/>
        <v>0</v>
      </c>
      <c r="EL297" s="207"/>
      <c r="EM297" s="207"/>
      <c r="EN297" s="207"/>
      <c r="EO297" s="207"/>
      <c r="EP297" s="207"/>
      <c r="EQ297" s="207"/>
      <c r="ER297" s="207"/>
      <c r="ES297" s="207"/>
      <c r="ET297" s="207"/>
      <c r="EU297" s="207"/>
      <c r="EV297" s="207"/>
      <c r="EW297" s="207"/>
      <c r="EX297" s="207"/>
      <c r="EY297" s="207"/>
      <c r="EZ297" s="207"/>
      <c r="FA297" s="207"/>
      <c r="FB297" s="207"/>
      <c r="FC297" s="207">
        <v>1.0000000000000001E-17</v>
      </c>
      <c r="FD297" s="207"/>
      <c r="FE297" s="207"/>
      <c r="FF297" s="207"/>
      <c r="FG297" s="207"/>
      <c r="FH297" s="207">
        <v>0</v>
      </c>
      <c r="FI297" s="209">
        <v>32.1</v>
      </c>
      <c r="FJ297" s="209">
        <f t="shared" si="141"/>
        <v>0</v>
      </c>
      <c r="FK297" s="207"/>
      <c r="FL297" s="207"/>
      <c r="FM297" s="207"/>
      <c r="FN297" s="207">
        <v>1.0000000000000001E-17</v>
      </c>
      <c r="FO297" s="207"/>
      <c r="FP297" s="207"/>
      <c r="FQ297" s="207"/>
      <c r="FR297" s="207"/>
      <c r="FS297" s="207">
        <v>0</v>
      </c>
      <c r="FT297" s="209">
        <v>25.68</v>
      </c>
      <c r="FU297" s="209">
        <f t="shared" si="142"/>
        <v>0</v>
      </c>
      <c r="FV297" s="207"/>
      <c r="FW297" s="207"/>
      <c r="FX297" s="207"/>
      <c r="FY297" s="207">
        <v>1.0000000000000001E-17</v>
      </c>
      <c r="FZ297" s="207"/>
      <c r="GA297" s="207"/>
      <c r="GB297" s="207"/>
      <c r="GC297" s="207"/>
      <c r="GD297" s="207">
        <v>0</v>
      </c>
      <c r="GE297" s="209">
        <v>56.12</v>
      </c>
      <c r="GF297" s="209">
        <f t="shared" si="143"/>
        <v>0</v>
      </c>
      <c r="GG297" s="207"/>
      <c r="GH297" s="207"/>
      <c r="GI297" s="207"/>
      <c r="GJ297" s="207"/>
      <c r="GK297" s="207"/>
      <c r="GL297" s="207"/>
      <c r="GM297" s="207"/>
      <c r="GN297" s="207"/>
      <c r="GO297" s="207"/>
      <c r="GP297" s="207"/>
      <c r="GQ297" s="207"/>
      <c r="GR297" s="207"/>
      <c r="GS297" s="207"/>
      <c r="GT297" s="207"/>
      <c r="GU297" s="207"/>
      <c r="GV297" s="207"/>
      <c r="GW297" s="207"/>
      <c r="GX297" s="207" t="s">
        <v>918</v>
      </c>
      <c r="GY297" s="207">
        <v>0</v>
      </c>
      <c r="GZ297" s="207" t="s">
        <v>918</v>
      </c>
      <c r="HA297" s="207">
        <v>0</v>
      </c>
      <c r="HB297" s="207">
        <v>0</v>
      </c>
      <c r="HC297" s="229">
        <v>1.0000000000000001E-17</v>
      </c>
      <c r="HD297" s="207">
        <f t="shared" si="157"/>
        <v>0</v>
      </c>
      <c r="HE297" s="207">
        <v>0</v>
      </c>
      <c r="HF297" s="207"/>
      <c r="HG297" s="207"/>
      <c r="HH297" s="207">
        <f t="shared" si="163"/>
        <v>0</v>
      </c>
      <c r="HI297" s="209">
        <v>2.73</v>
      </c>
      <c r="HJ297" s="209">
        <f t="shared" si="144"/>
        <v>0</v>
      </c>
      <c r="HK297" s="207">
        <v>0</v>
      </c>
      <c r="HL297" s="207"/>
      <c r="HM297" s="207">
        <f t="shared" si="164"/>
        <v>0</v>
      </c>
      <c r="HN297" s="209">
        <v>2.73</v>
      </c>
      <c r="HO297" s="209">
        <f t="shared" si="145"/>
        <v>0</v>
      </c>
      <c r="HP297" s="207">
        <v>0</v>
      </c>
      <c r="HQ297" s="207"/>
      <c r="HR297" s="207">
        <f t="shared" si="165"/>
        <v>0</v>
      </c>
      <c r="HS297" s="209">
        <v>2.73</v>
      </c>
      <c r="HT297" s="209">
        <f t="shared" si="146"/>
        <v>0</v>
      </c>
      <c r="HU297" s="207">
        <v>0</v>
      </c>
      <c r="HV297" s="207"/>
      <c r="HW297" s="207">
        <f t="shared" si="166"/>
        <v>0</v>
      </c>
      <c r="HX297" s="209">
        <v>2.73</v>
      </c>
      <c r="HY297" s="209">
        <f t="shared" si="147"/>
        <v>0</v>
      </c>
      <c r="HZ297" s="207">
        <v>0</v>
      </c>
      <c r="IA297" s="209">
        <v>3890.25</v>
      </c>
      <c r="IB297" s="209">
        <f t="shared" si="148"/>
        <v>0</v>
      </c>
      <c r="IC297" s="169"/>
      <c r="ID297" s="169"/>
      <c r="IE297" s="169"/>
      <c r="IF297" s="169"/>
      <c r="IG297" s="165"/>
      <c r="IH297" s="165"/>
      <c r="II297" s="234">
        <f t="shared" si="159"/>
        <v>0</v>
      </c>
      <c r="IJ297" s="234">
        <f t="shared" si="160"/>
        <v>0</v>
      </c>
      <c r="IK297" s="234">
        <f t="shared" si="161"/>
        <v>0</v>
      </c>
      <c r="IL297" s="210"/>
      <c r="IM297" s="211">
        <f t="shared" si="149"/>
        <v>0</v>
      </c>
      <c r="IN297" s="209">
        <v>7500</v>
      </c>
      <c r="IO297" s="212">
        <f t="shared" si="150"/>
        <v>0</v>
      </c>
      <c r="IP297" s="209">
        <f t="shared" si="151"/>
        <v>0</v>
      </c>
      <c r="IQ297" s="209">
        <v>10000</v>
      </c>
      <c r="IR297" s="212">
        <f t="shared" si="152"/>
        <v>0</v>
      </c>
      <c r="IS297" s="213" t="s">
        <v>5452</v>
      </c>
      <c r="IT297" s="291"/>
      <c r="IV297" s="66" t="s">
        <v>6186</v>
      </c>
      <c r="IW297" s="66" t="s">
        <v>6187</v>
      </c>
    </row>
    <row r="298" spans="1:257" x14ac:dyDescent="0.4">
      <c r="A298" s="158">
        <f t="shared" si="158"/>
        <v>142</v>
      </c>
      <c r="B298" s="156" t="s">
        <v>35</v>
      </c>
      <c r="C298" s="156">
        <v>30</v>
      </c>
      <c r="D298" s="369">
        <v>2893</v>
      </c>
      <c r="E298" s="251">
        <v>9679</v>
      </c>
      <c r="F298" s="203">
        <v>14201300100000</v>
      </c>
      <c r="G298" s="251">
        <v>2</v>
      </c>
      <c r="H298" s="156"/>
      <c r="I298" s="156" t="s">
        <v>260</v>
      </c>
      <c r="J298" s="158" t="s">
        <v>295</v>
      </c>
      <c r="K298" s="158"/>
      <c r="L298" s="158" t="s">
        <v>263</v>
      </c>
      <c r="M298" s="158">
        <v>20143580136</v>
      </c>
      <c r="N298" s="205">
        <v>59</v>
      </c>
      <c r="O298" s="158">
        <v>79</v>
      </c>
      <c r="P298" s="203" t="s">
        <v>6188</v>
      </c>
      <c r="Q298" s="158">
        <v>52</v>
      </c>
      <c r="R298" s="158"/>
      <c r="S298" s="158"/>
      <c r="T298" s="158"/>
      <c r="U298" s="158"/>
      <c r="V298" s="367"/>
      <c r="W298" s="366"/>
      <c r="X298" s="158"/>
      <c r="Y298" s="158"/>
      <c r="Z298" s="158"/>
      <c r="AA298" s="158"/>
      <c r="AB298" s="158"/>
      <c r="AC298" s="158"/>
      <c r="AD298" s="158"/>
      <c r="AE298" s="158"/>
      <c r="AF298" s="158"/>
      <c r="AG298" s="158"/>
      <c r="AH298" s="158"/>
      <c r="AI298" s="158"/>
      <c r="AJ298" s="158"/>
      <c r="AK298" s="158"/>
      <c r="AL298" s="158"/>
      <c r="AM298" s="158"/>
      <c r="AN298" s="158"/>
      <c r="AO298" s="158"/>
      <c r="AP298" s="158"/>
      <c r="AQ298" s="158"/>
      <c r="AR298" s="158"/>
      <c r="AS298" s="158"/>
      <c r="AT298" s="158" t="s">
        <v>5437</v>
      </c>
      <c r="AU298" s="205">
        <v>59</v>
      </c>
      <c r="AV298" s="205">
        <v>20</v>
      </c>
      <c r="AW298" s="205">
        <f t="shared" si="135"/>
        <v>79</v>
      </c>
      <c r="AX298" s="205" t="s">
        <v>6188</v>
      </c>
      <c r="AY298" s="226">
        <v>28</v>
      </c>
      <c r="AZ298" s="205">
        <v>24</v>
      </c>
      <c r="BA298" s="205">
        <f t="shared" si="162"/>
        <v>52</v>
      </c>
      <c r="BB298" s="205"/>
      <c r="BC298" s="207">
        <v>1.0000000000000001E-17</v>
      </c>
      <c r="BD298" s="207">
        <v>9.9999999999999997E-29</v>
      </c>
      <c r="BE298" s="207">
        <v>1.0000000000000001E-30</v>
      </c>
      <c r="BF298" s="207">
        <v>0</v>
      </c>
      <c r="BG298" s="207">
        <v>1.0000000000000001E-17</v>
      </c>
      <c r="BH298" s="207"/>
      <c r="BI298" s="207"/>
      <c r="BJ298" s="207"/>
      <c r="BK298" s="207"/>
      <c r="BL298" s="208">
        <v>0</v>
      </c>
      <c r="BM298" s="209">
        <v>249.45</v>
      </c>
      <c r="BN298" s="209">
        <f t="shared" si="137"/>
        <v>0</v>
      </c>
      <c r="BO298" s="207"/>
      <c r="BP298" s="207"/>
      <c r="BQ298" s="207"/>
      <c r="BR298" s="207"/>
      <c r="BS298" s="207"/>
      <c r="BT298" s="207"/>
      <c r="BU298" s="207"/>
      <c r="BV298" s="207"/>
      <c r="BW298" s="207"/>
      <c r="BX298" s="207"/>
      <c r="BY298" s="207"/>
      <c r="BZ298" s="207"/>
      <c r="CA298" s="207"/>
      <c r="CB298" s="207"/>
      <c r="CC298" s="207"/>
      <c r="CD298" s="207"/>
      <c r="CE298" s="207"/>
      <c r="CF298" s="207">
        <v>1.0000000000000001E-17</v>
      </c>
      <c r="CG298" s="207"/>
      <c r="CH298" s="207"/>
      <c r="CI298" s="207"/>
      <c r="CJ298" s="207"/>
      <c r="CK298" s="207">
        <v>0</v>
      </c>
      <c r="CL298" s="209">
        <v>477.3</v>
      </c>
      <c r="CM298" s="209">
        <f t="shared" si="138"/>
        <v>0</v>
      </c>
      <c r="CN298" s="207"/>
      <c r="CO298" s="207"/>
      <c r="CP298" s="207"/>
      <c r="CQ298" s="207"/>
      <c r="CR298" s="207"/>
      <c r="CS298" s="207"/>
      <c r="CT298" s="207"/>
      <c r="CU298" s="207"/>
      <c r="CV298" s="207"/>
      <c r="CW298" s="207"/>
      <c r="CX298" s="207"/>
      <c r="CY298" s="207"/>
      <c r="CZ298" s="207"/>
      <c r="DA298" s="207"/>
      <c r="DB298" s="207"/>
      <c r="DC298" s="207"/>
      <c r="DD298" s="207"/>
      <c r="DE298" s="207">
        <v>1.0000000000000001E-17</v>
      </c>
      <c r="DF298" s="207"/>
      <c r="DG298" s="207"/>
      <c r="DH298" s="207"/>
      <c r="DI298" s="207"/>
      <c r="DJ298" s="207">
        <v>0</v>
      </c>
      <c r="DK298" s="209">
        <v>120.88</v>
      </c>
      <c r="DL298" s="209">
        <f t="shared" si="139"/>
        <v>0</v>
      </c>
      <c r="DM298" s="207"/>
      <c r="DN298" s="207"/>
      <c r="DO298" s="207"/>
      <c r="DP298" s="207"/>
      <c r="DQ298" s="207"/>
      <c r="DR298" s="207"/>
      <c r="DS298" s="207"/>
      <c r="DT298" s="207"/>
      <c r="DU298" s="207"/>
      <c r="DV298" s="207"/>
      <c r="DW298" s="207"/>
      <c r="DX298" s="207"/>
      <c r="DY298" s="207" t="s">
        <v>4980</v>
      </c>
      <c r="DZ298" s="207"/>
      <c r="EA298" s="207"/>
      <c r="EB298" s="207"/>
      <c r="EC298" s="207"/>
      <c r="ED298" s="207">
        <v>1.0000000000000001E-17</v>
      </c>
      <c r="EE298" s="207"/>
      <c r="EF298" s="207"/>
      <c r="EG298" s="207"/>
      <c r="EH298" s="207"/>
      <c r="EI298" s="207">
        <v>0</v>
      </c>
      <c r="EJ298" s="209">
        <v>191.55</v>
      </c>
      <c r="EK298" s="209">
        <f t="shared" si="140"/>
        <v>0</v>
      </c>
      <c r="EL298" s="207"/>
      <c r="EM298" s="207"/>
      <c r="EN298" s="207"/>
      <c r="EO298" s="207"/>
      <c r="EP298" s="207"/>
      <c r="EQ298" s="207"/>
      <c r="ER298" s="207"/>
      <c r="ES298" s="207"/>
      <c r="ET298" s="207"/>
      <c r="EU298" s="207"/>
      <c r="EV298" s="207"/>
      <c r="EW298" s="207"/>
      <c r="EX298" s="207"/>
      <c r="EY298" s="207"/>
      <c r="EZ298" s="207"/>
      <c r="FA298" s="207"/>
      <c r="FB298" s="207"/>
      <c r="FC298" s="207">
        <v>1.0000000000000001E-17</v>
      </c>
      <c r="FD298" s="207"/>
      <c r="FE298" s="207"/>
      <c r="FF298" s="207"/>
      <c r="FG298" s="207"/>
      <c r="FH298" s="207">
        <v>0</v>
      </c>
      <c r="FI298" s="209">
        <v>32.1</v>
      </c>
      <c r="FJ298" s="209">
        <f t="shared" si="141"/>
        <v>0</v>
      </c>
      <c r="FK298" s="207"/>
      <c r="FL298" s="207"/>
      <c r="FM298" s="207"/>
      <c r="FN298" s="207">
        <v>1.0000000000000001E-17</v>
      </c>
      <c r="FO298" s="207"/>
      <c r="FP298" s="207"/>
      <c r="FQ298" s="207"/>
      <c r="FR298" s="207"/>
      <c r="FS298" s="207">
        <v>0</v>
      </c>
      <c r="FT298" s="209">
        <v>25.68</v>
      </c>
      <c r="FU298" s="209">
        <f t="shared" si="142"/>
        <v>0</v>
      </c>
      <c r="FV298" s="207"/>
      <c r="FW298" s="207"/>
      <c r="FX298" s="207"/>
      <c r="FY298" s="207">
        <v>1.0000000000000001E-17</v>
      </c>
      <c r="FZ298" s="207"/>
      <c r="GA298" s="207"/>
      <c r="GB298" s="207"/>
      <c r="GC298" s="207"/>
      <c r="GD298" s="207">
        <v>0</v>
      </c>
      <c r="GE298" s="209">
        <v>56.12</v>
      </c>
      <c r="GF298" s="209">
        <f t="shared" si="143"/>
        <v>0</v>
      </c>
      <c r="GG298" s="207"/>
      <c r="GH298" s="207"/>
      <c r="GI298" s="207"/>
      <c r="GJ298" s="207"/>
      <c r="GK298" s="207"/>
      <c r="GL298" s="207"/>
      <c r="GM298" s="207"/>
      <c r="GN298" s="207"/>
      <c r="GO298" s="207"/>
      <c r="GP298" s="207"/>
      <c r="GQ298" s="207"/>
      <c r="GR298" s="207"/>
      <c r="GS298" s="207"/>
      <c r="GT298" s="207"/>
      <c r="GU298" s="207"/>
      <c r="GV298" s="207"/>
      <c r="GW298" s="207"/>
      <c r="GX298" s="207" t="s">
        <v>918</v>
      </c>
      <c r="GY298" s="207">
        <v>0</v>
      </c>
      <c r="GZ298" s="207" t="s">
        <v>918</v>
      </c>
      <c r="HA298" s="207">
        <v>0</v>
      </c>
      <c r="HB298" s="207">
        <v>0</v>
      </c>
      <c r="HC298" s="229">
        <v>1.0000000000000001E-17</v>
      </c>
      <c r="HD298" s="207">
        <f t="shared" si="157"/>
        <v>0</v>
      </c>
      <c r="HE298" s="207">
        <v>0</v>
      </c>
      <c r="HF298" s="207"/>
      <c r="HG298" s="207"/>
      <c r="HH298" s="207">
        <f t="shared" si="163"/>
        <v>0</v>
      </c>
      <c r="HI298" s="209">
        <v>2.73</v>
      </c>
      <c r="HJ298" s="209">
        <f t="shared" si="144"/>
        <v>0</v>
      </c>
      <c r="HK298" s="207">
        <v>0</v>
      </c>
      <c r="HL298" s="207"/>
      <c r="HM298" s="207">
        <f t="shared" si="164"/>
        <v>0</v>
      </c>
      <c r="HN298" s="209">
        <v>2.73</v>
      </c>
      <c r="HO298" s="209">
        <f t="shared" si="145"/>
        <v>0</v>
      </c>
      <c r="HP298" s="207">
        <v>0</v>
      </c>
      <c r="HQ298" s="207"/>
      <c r="HR298" s="207">
        <f t="shared" si="165"/>
        <v>0</v>
      </c>
      <c r="HS298" s="209">
        <v>2.73</v>
      </c>
      <c r="HT298" s="209">
        <f t="shared" si="146"/>
        <v>0</v>
      </c>
      <c r="HU298" s="207">
        <v>0</v>
      </c>
      <c r="HV298" s="207"/>
      <c r="HW298" s="207">
        <f t="shared" si="166"/>
        <v>0</v>
      </c>
      <c r="HX298" s="209">
        <v>2.73</v>
      </c>
      <c r="HY298" s="209">
        <f t="shared" si="147"/>
        <v>0</v>
      </c>
      <c r="HZ298" s="207">
        <v>0</v>
      </c>
      <c r="IA298" s="209">
        <v>3890.25</v>
      </c>
      <c r="IB298" s="209">
        <f t="shared" si="148"/>
        <v>0</v>
      </c>
      <c r="IC298" s="169"/>
      <c r="ID298" s="169"/>
      <c r="IE298" s="169"/>
      <c r="IF298" s="169"/>
      <c r="IG298" s="165"/>
      <c r="IH298" s="165"/>
      <c r="II298" s="234">
        <f t="shared" si="159"/>
        <v>0</v>
      </c>
      <c r="IJ298" s="234">
        <f t="shared" si="160"/>
        <v>0</v>
      </c>
      <c r="IK298" s="234">
        <f t="shared" si="161"/>
        <v>0</v>
      </c>
      <c r="IL298" s="210"/>
      <c r="IM298" s="211">
        <f t="shared" si="149"/>
        <v>0</v>
      </c>
      <c r="IN298" s="209">
        <v>7500</v>
      </c>
      <c r="IO298" s="212">
        <f t="shared" si="150"/>
        <v>0</v>
      </c>
      <c r="IP298" s="209">
        <f t="shared" si="151"/>
        <v>0</v>
      </c>
      <c r="IQ298" s="209">
        <v>10000</v>
      </c>
      <c r="IR298" s="212">
        <f t="shared" si="152"/>
        <v>0</v>
      </c>
      <c r="IS298" s="213" t="s">
        <v>6189</v>
      </c>
      <c r="IT298" s="291"/>
      <c r="IV298" s="66" t="s">
        <v>6190</v>
      </c>
      <c r="IW298" s="66" t="s">
        <v>6191</v>
      </c>
    </row>
    <row r="299" spans="1:257" x14ac:dyDescent="0.4">
      <c r="A299" s="158">
        <f t="shared" si="158"/>
        <v>143</v>
      </c>
      <c r="B299" s="156" t="s">
        <v>35</v>
      </c>
      <c r="C299" s="350">
        <v>35</v>
      </c>
      <c r="D299" s="369">
        <v>3195</v>
      </c>
      <c r="E299" s="377">
        <v>9790</v>
      </c>
      <c r="F299" s="240">
        <v>14400600100000</v>
      </c>
      <c r="G299" s="251">
        <v>2</v>
      </c>
      <c r="H299" s="156"/>
      <c r="I299" s="156" t="s">
        <v>260</v>
      </c>
      <c r="J299" s="158" t="s">
        <v>360</v>
      </c>
      <c r="K299" s="158"/>
      <c r="L299" s="158" t="s">
        <v>362</v>
      </c>
      <c r="M299" s="158"/>
      <c r="N299" s="205">
        <v>160</v>
      </c>
      <c r="O299" s="158">
        <v>180</v>
      </c>
      <c r="P299" s="203" t="s">
        <v>5240</v>
      </c>
      <c r="Q299" s="158">
        <v>52</v>
      </c>
      <c r="R299" s="158"/>
      <c r="S299" s="158"/>
      <c r="T299" s="158"/>
      <c r="U299" s="158"/>
      <c r="V299" s="367"/>
      <c r="W299" s="366"/>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t="s">
        <v>5369</v>
      </c>
      <c r="AU299" s="205">
        <v>160</v>
      </c>
      <c r="AV299" s="205">
        <v>20</v>
      </c>
      <c r="AW299" s="205">
        <f t="shared" si="135"/>
        <v>180</v>
      </c>
      <c r="AX299" s="205" t="s">
        <v>5240</v>
      </c>
      <c r="AY299" s="226">
        <v>28</v>
      </c>
      <c r="AZ299" s="205">
        <v>24</v>
      </c>
      <c r="BA299" s="205">
        <f t="shared" si="162"/>
        <v>52</v>
      </c>
      <c r="BB299" s="205"/>
      <c r="BC299" s="207">
        <v>1.0000000000000001E-17</v>
      </c>
      <c r="BD299" s="207">
        <v>9.9999999999999997E-29</v>
      </c>
      <c r="BE299" s="207">
        <v>1.0000000000000001E-30</v>
      </c>
      <c r="BF299" s="207">
        <v>2</v>
      </c>
      <c r="BG299" s="229">
        <v>0</v>
      </c>
      <c r="BH299" s="207"/>
      <c r="BI299" s="207"/>
      <c r="BJ299" s="207"/>
      <c r="BK299" s="207" t="s">
        <v>5839</v>
      </c>
      <c r="BL299" s="208">
        <v>0</v>
      </c>
      <c r="BM299" s="209">
        <v>249.45</v>
      </c>
      <c r="BN299" s="209">
        <f t="shared" si="137"/>
        <v>0</v>
      </c>
      <c r="BO299" s="207"/>
      <c r="BP299" s="207"/>
      <c r="BQ299" s="207"/>
      <c r="BR299" s="207"/>
      <c r="BS299" s="207"/>
      <c r="BT299" s="207"/>
      <c r="BU299" s="207"/>
      <c r="BV299" s="207"/>
      <c r="BW299" s="207"/>
      <c r="BX299" s="207"/>
      <c r="BY299" s="207"/>
      <c r="BZ299" s="207"/>
      <c r="CA299" s="207"/>
      <c r="CB299" s="207"/>
      <c r="CC299" s="207"/>
      <c r="CD299" s="207"/>
      <c r="CE299" s="207"/>
      <c r="CF299" s="207">
        <v>1.0000000000000001E-17</v>
      </c>
      <c r="CG299" s="207"/>
      <c r="CH299" s="207"/>
      <c r="CI299" s="207"/>
      <c r="CJ299" s="207"/>
      <c r="CK299" s="207">
        <v>0</v>
      </c>
      <c r="CL299" s="209">
        <v>477.3</v>
      </c>
      <c r="CM299" s="209">
        <f t="shared" si="138"/>
        <v>0</v>
      </c>
      <c r="CN299" s="207"/>
      <c r="CO299" s="207"/>
      <c r="CP299" s="207"/>
      <c r="CQ299" s="207"/>
      <c r="CR299" s="207"/>
      <c r="CS299" s="207"/>
      <c r="CT299" s="207"/>
      <c r="CU299" s="207"/>
      <c r="CV299" s="207"/>
      <c r="CW299" s="207"/>
      <c r="CX299" s="207"/>
      <c r="CY299" s="207"/>
      <c r="CZ299" s="207"/>
      <c r="DA299" s="207"/>
      <c r="DB299" s="207"/>
      <c r="DC299" s="207"/>
      <c r="DD299" s="207"/>
      <c r="DE299" s="207">
        <v>1.0000000000000001E-17</v>
      </c>
      <c r="DF299" s="207"/>
      <c r="DG299" s="207"/>
      <c r="DH299" s="207"/>
      <c r="DI299" s="207"/>
      <c r="DJ299" s="207">
        <v>0</v>
      </c>
      <c r="DK299" s="209">
        <v>120.88</v>
      </c>
      <c r="DL299" s="209">
        <f t="shared" si="139"/>
        <v>0</v>
      </c>
      <c r="DM299" s="207"/>
      <c r="DN299" s="207"/>
      <c r="DO299" s="207"/>
      <c r="DP299" s="207"/>
      <c r="DQ299" s="207"/>
      <c r="DR299" s="207"/>
      <c r="DS299" s="207"/>
      <c r="DT299" s="207"/>
      <c r="DU299" s="207"/>
      <c r="DV299" s="207"/>
      <c r="DW299" s="207"/>
      <c r="DX299" s="207"/>
      <c r="DY299" s="207" t="s">
        <v>4980</v>
      </c>
      <c r="DZ299" s="207" t="s">
        <v>4980</v>
      </c>
      <c r="EA299" s="207"/>
      <c r="EB299" s="207"/>
      <c r="EC299" s="207"/>
      <c r="ED299" s="207">
        <v>1.0000000000000001E-17</v>
      </c>
      <c r="EE299" s="207"/>
      <c r="EF299" s="207"/>
      <c r="EG299" s="207"/>
      <c r="EH299" s="207"/>
      <c r="EI299" s="207">
        <v>0</v>
      </c>
      <c r="EJ299" s="209">
        <v>191.55</v>
      </c>
      <c r="EK299" s="209">
        <f t="shared" si="140"/>
        <v>0</v>
      </c>
      <c r="EL299" s="207"/>
      <c r="EM299" s="207"/>
      <c r="EN299" s="207"/>
      <c r="EO299" s="207"/>
      <c r="EP299" s="207"/>
      <c r="EQ299" s="207"/>
      <c r="ER299" s="207"/>
      <c r="ES299" s="207"/>
      <c r="ET299" s="207"/>
      <c r="EU299" s="207"/>
      <c r="EV299" s="207"/>
      <c r="EW299" s="207"/>
      <c r="EX299" s="207"/>
      <c r="EY299" s="207"/>
      <c r="EZ299" s="207"/>
      <c r="FA299" s="207"/>
      <c r="FB299" s="207"/>
      <c r="FC299" s="207">
        <v>1.0000000000000001E-17</v>
      </c>
      <c r="FD299" s="207"/>
      <c r="FE299" s="207"/>
      <c r="FF299" s="207"/>
      <c r="FG299" s="207"/>
      <c r="FH299" s="207">
        <v>0</v>
      </c>
      <c r="FI299" s="209">
        <v>32.1</v>
      </c>
      <c r="FJ299" s="209">
        <f t="shared" si="141"/>
        <v>0</v>
      </c>
      <c r="FK299" s="207"/>
      <c r="FL299" s="207"/>
      <c r="FM299" s="207"/>
      <c r="FN299" s="207">
        <v>1.0000000000000001E-17</v>
      </c>
      <c r="FO299" s="207"/>
      <c r="FP299" s="207"/>
      <c r="FQ299" s="207"/>
      <c r="FR299" s="207"/>
      <c r="FS299" s="207">
        <v>0</v>
      </c>
      <c r="FT299" s="209">
        <v>25.68</v>
      </c>
      <c r="FU299" s="209">
        <f t="shared" si="142"/>
        <v>0</v>
      </c>
      <c r="FV299" s="207"/>
      <c r="FW299" s="207"/>
      <c r="FX299" s="207"/>
      <c r="FY299" s="207">
        <v>1.0000000000000001E-17</v>
      </c>
      <c r="FZ299" s="207"/>
      <c r="GA299" s="207"/>
      <c r="GB299" s="207"/>
      <c r="GC299" s="207"/>
      <c r="GD299" s="207">
        <v>0</v>
      </c>
      <c r="GE299" s="209">
        <v>56.12</v>
      </c>
      <c r="GF299" s="209">
        <f t="shared" si="143"/>
        <v>0</v>
      </c>
      <c r="GG299" s="207"/>
      <c r="GH299" s="207"/>
      <c r="GI299" s="207"/>
      <c r="GJ299" s="207"/>
      <c r="GK299" s="207"/>
      <c r="GL299" s="207"/>
      <c r="GM299" s="207"/>
      <c r="GN299" s="207"/>
      <c r="GO299" s="207"/>
      <c r="GP299" s="207"/>
      <c r="GQ299" s="207"/>
      <c r="GR299" s="207"/>
      <c r="GS299" s="207"/>
      <c r="GT299" s="207"/>
      <c r="GU299" s="207"/>
      <c r="GV299" s="207"/>
      <c r="GW299" s="207"/>
      <c r="GX299" s="207" t="s">
        <v>6192</v>
      </c>
      <c r="GY299" s="207">
        <v>1</v>
      </c>
      <c r="GZ299" s="207" t="s">
        <v>5210</v>
      </c>
      <c r="HA299" s="207">
        <f>+AW299</f>
        <v>180</v>
      </c>
      <c r="HB299" s="207">
        <v>0</v>
      </c>
      <c r="HC299" s="229">
        <v>1.0000000000000001E-17</v>
      </c>
      <c r="HD299" s="207">
        <f t="shared" si="157"/>
        <v>0</v>
      </c>
      <c r="HE299" s="207">
        <v>0</v>
      </c>
      <c r="HF299" s="207"/>
      <c r="HG299" s="207"/>
      <c r="HH299" s="207">
        <f t="shared" si="163"/>
        <v>0</v>
      </c>
      <c r="HI299" s="209">
        <v>2.73</v>
      </c>
      <c r="HJ299" s="209">
        <f t="shared" si="144"/>
        <v>0</v>
      </c>
      <c r="HK299" s="207">
        <v>0</v>
      </c>
      <c r="HL299" s="207"/>
      <c r="HM299" s="207">
        <f t="shared" si="164"/>
        <v>0</v>
      </c>
      <c r="HN299" s="209">
        <v>2.73</v>
      </c>
      <c r="HO299" s="209">
        <f t="shared" si="145"/>
        <v>0</v>
      </c>
      <c r="HP299" s="207">
        <v>0</v>
      </c>
      <c r="HQ299" s="207"/>
      <c r="HR299" s="207">
        <f t="shared" si="165"/>
        <v>0</v>
      </c>
      <c r="HS299" s="209">
        <v>2.73</v>
      </c>
      <c r="HT299" s="209">
        <f t="shared" si="146"/>
        <v>0</v>
      </c>
      <c r="HU299" s="207">
        <v>0</v>
      </c>
      <c r="HV299" s="207"/>
      <c r="HW299" s="207">
        <f t="shared" si="166"/>
        <v>0</v>
      </c>
      <c r="HX299" s="209">
        <v>2.73</v>
      </c>
      <c r="HY299" s="209">
        <f t="shared" si="147"/>
        <v>0</v>
      </c>
      <c r="HZ299" s="207">
        <v>1.0000000000000001E-17</v>
      </c>
      <c r="IA299" s="209">
        <v>3890.25</v>
      </c>
      <c r="IB299" s="209">
        <f t="shared" si="148"/>
        <v>3.8902500000000001E-14</v>
      </c>
      <c r="IC299" s="169">
        <v>25</v>
      </c>
      <c r="ID299" s="169"/>
      <c r="IE299" s="169"/>
      <c r="IF299" s="169"/>
      <c r="IG299" s="165"/>
      <c r="IH299" s="165">
        <v>15</v>
      </c>
      <c r="II299" s="235">
        <f t="shared" si="159"/>
        <v>1</v>
      </c>
      <c r="IJ299" s="235">
        <f t="shared" si="160"/>
        <v>1.0000000000000001E-17</v>
      </c>
      <c r="IK299" s="235">
        <f t="shared" si="161"/>
        <v>1</v>
      </c>
      <c r="IL299" s="210"/>
      <c r="IM299" s="211">
        <f t="shared" si="149"/>
        <v>0</v>
      </c>
      <c r="IN299" s="209">
        <v>7500</v>
      </c>
      <c r="IO299" s="212">
        <f t="shared" si="150"/>
        <v>0</v>
      </c>
      <c r="IP299" s="209">
        <f t="shared" si="151"/>
        <v>3.8902500000000001E-14</v>
      </c>
      <c r="IQ299" s="209">
        <v>10000</v>
      </c>
      <c r="IR299" s="212">
        <f t="shared" si="152"/>
        <v>1</v>
      </c>
      <c r="IS299" s="213" t="s">
        <v>6193</v>
      </c>
      <c r="IT299" s="291"/>
      <c r="IV299" s="352" t="s">
        <v>6194</v>
      </c>
      <c r="IW299" s="352" t="s">
        <v>6195</v>
      </c>
    </row>
    <row r="300" spans="1:257" x14ac:dyDescent="0.4">
      <c r="A300" s="158">
        <f t="shared" si="158"/>
        <v>144</v>
      </c>
      <c r="B300" s="156" t="s">
        <v>35</v>
      </c>
      <c r="C300" s="156">
        <v>172</v>
      </c>
      <c r="D300" s="251">
        <v>79081</v>
      </c>
      <c r="E300" s="370">
        <v>5147</v>
      </c>
      <c r="F300" s="225" t="s">
        <v>6196</v>
      </c>
      <c r="G300" s="251">
        <v>5</v>
      </c>
      <c r="H300" s="156"/>
      <c r="I300" s="156" t="s">
        <v>1577</v>
      </c>
      <c r="J300" s="158" t="s">
        <v>1630</v>
      </c>
      <c r="K300" s="158"/>
      <c r="L300" s="158" t="s">
        <v>1632</v>
      </c>
      <c r="M300" s="158"/>
      <c r="N300" s="205">
        <v>37</v>
      </c>
      <c r="O300" s="158">
        <v>57</v>
      </c>
      <c r="P300" s="203" t="s">
        <v>5399</v>
      </c>
      <c r="Q300" s="158">
        <v>54</v>
      </c>
      <c r="R300" s="158"/>
      <c r="S300" s="158"/>
      <c r="T300" s="158"/>
      <c r="U300" s="158"/>
      <c r="V300" s="367"/>
      <c r="W300" s="366"/>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t="s">
        <v>5243</v>
      </c>
      <c r="AU300" s="205">
        <v>37</v>
      </c>
      <c r="AV300" s="205">
        <v>20</v>
      </c>
      <c r="AW300" s="205">
        <f t="shared" si="135"/>
        <v>57</v>
      </c>
      <c r="AX300" s="205" t="s">
        <v>5399</v>
      </c>
      <c r="AY300" s="226">
        <v>30</v>
      </c>
      <c r="AZ300" s="205">
        <v>24</v>
      </c>
      <c r="BA300" s="205">
        <f t="shared" si="162"/>
        <v>54</v>
      </c>
      <c r="BB300" s="205"/>
      <c r="BC300" s="207">
        <v>1.0000000000000001E-17</v>
      </c>
      <c r="BD300" s="207">
        <v>9.9999999999999997E-29</v>
      </c>
      <c r="BE300" s="207">
        <v>1.0000000000000001E-30</v>
      </c>
      <c r="BF300" s="207">
        <v>2</v>
      </c>
      <c r="BG300" s="207">
        <v>0</v>
      </c>
      <c r="BH300" s="207">
        <v>1</v>
      </c>
      <c r="BI300" s="207"/>
      <c r="BJ300" s="207"/>
      <c r="BK300" s="207" t="s">
        <v>6197</v>
      </c>
      <c r="BL300" s="208">
        <f>AW300</f>
        <v>57</v>
      </c>
      <c r="BM300" s="209">
        <v>249.45</v>
      </c>
      <c r="BN300" s="209">
        <f t="shared" si="137"/>
        <v>14218.65</v>
      </c>
      <c r="BO300" s="207"/>
      <c r="BP300" s="207"/>
      <c r="BQ300" s="207"/>
      <c r="BR300" s="207"/>
      <c r="BS300" s="207"/>
      <c r="BT300" s="207"/>
      <c r="BU300" s="207"/>
      <c r="BV300" s="207"/>
      <c r="BW300" s="207"/>
      <c r="BX300" s="207"/>
      <c r="BY300" s="207"/>
      <c r="BZ300" s="207"/>
      <c r="CA300" s="207"/>
      <c r="CB300" s="207">
        <f>+BL300</f>
        <v>57</v>
      </c>
      <c r="CC300" s="207"/>
      <c r="CD300" s="207"/>
      <c r="CE300" s="207"/>
      <c r="CF300" s="207">
        <v>0</v>
      </c>
      <c r="CG300" s="207">
        <v>1</v>
      </c>
      <c r="CH300" s="207"/>
      <c r="CI300" s="207"/>
      <c r="CJ300" s="207" t="s">
        <v>6198</v>
      </c>
      <c r="CK300" s="207">
        <f>AW300</f>
        <v>57</v>
      </c>
      <c r="CL300" s="209">
        <v>477.3</v>
      </c>
      <c r="CM300" s="209">
        <f t="shared" si="138"/>
        <v>27206.100000000002</v>
      </c>
      <c r="CN300" s="207"/>
      <c r="CO300" s="207"/>
      <c r="CP300" s="207"/>
      <c r="CQ300" s="207"/>
      <c r="CR300" s="207"/>
      <c r="CS300" s="207"/>
      <c r="CT300" s="207"/>
      <c r="CU300" s="207"/>
      <c r="CV300" s="207"/>
      <c r="CW300" s="207"/>
      <c r="CX300" s="207"/>
      <c r="CY300" s="207"/>
      <c r="CZ300" s="207"/>
      <c r="DA300" s="207">
        <f>+CK300</f>
        <v>57</v>
      </c>
      <c r="DB300" s="207"/>
      <c r="DC300" s="207"/>
      <c r="DD300" s="207"/>
      <c r="DE300" s="207">
        <v>0</v>
      </c>
      <c r="DF300" s="207">
        <v>1</v>
      </c>
      <c r="DG300" s="207"/>
      <c r="DH300" s="207"/>
      <c r="DI300" s="207" t="s">
        <v>6199</v>
      </c>
      <c r="DJ300" s="207">
        <f>AW300</f>
        <v>57</v>
      </c>
      <c r="DK300" s="209">
        <v>120.88</v>
      </c>
      <c r="DL300" s="209">
        <f t="shared" si="139"/>
        <v>6890.16</v>
      </c>
      <c r="DM300" s="207"/>
      <c r="DN300" s="207"/>
      <c r="DO300" s="207"/>
      <c r="DP300" s="207"/>
      <c r="DQ300" s="207"/>
      <c r="DR300" s="207"/>
      <c r="DS300" s="207"/>
      <c r="DT300" s="207"/>
      <c r="DU300" s="207"/>
      <c r="DV300" s="207"/>
      <c r="DW300" s="207"/>
      <c r="DX300" s="207"/>
      <c r="DY300" s="207"/>
      <c r="DZ300" s="207">
        <f>+DJ300</f>
        <v>57</v>
      </c>
      <c r="EA300" s="207"/>
      <c r="EB300" s="207"/>
      <c r="EC300" s="207"/>
      <c r="ED300" s="207">
        <v>0</v>
      </c>
      <c r="EE300" s="207">
        <v>1</v>
      </c>
      <c r="EF300" s="207"/>
      <c r="EG300" s="207"/>
      <c r="EH300" s="207" t="s">
        <v>6200</v>
      </c>
      <c r="EI300" s="207">
        <f>AW300</f>
        <v>57</v>
      </c>
      <c r="EJ300" s="209">
        <v>191.55</v>
      </c>
      <c r="EK300" s="209">
        <f t="shared" si="140"/>
        <v>10918.35</v>
      </c>
      <c r="EL300" s="207"/>
      <c r="EM300" s="207"/>
      <c r="EN300" s="207"/>
      <c r="EO300" s="207"/>
      <c r="EP300" s="207"/>
      <c r="EQ300" s="207"/>
      <c r="ER300" s="207"/>
      <c r="ES300" s="207"/>
      <c r="ET300" s="207"/>
      <c r="EU300" s="207"/>
      <c r="EV300" s="207"/>
      <c r="EW300" s="207"/>
      <c r="EX300" s="207" t="s">
        <v>4980</v>
      </c>
      <c r="EY300" s="207">
        <v>57</v>
      </c>
      <c r="EZ300" s="207"/>
      <c r="FA300" s="207"/>
      <c r="FB300" s="207"/>
      <c r="FC300" s="207">
        <v>0</v>
      </c>
      <c r="FD300" s="207"/>
      <c r="FE300" s="207"/>
      <c r="FF300" s="207"/>
      <c r="FG300" s="207"/>
      <c r="FH300" s="207">
        <v>0</v>
      </c>
      <c r="FI300" s="209">
        <v>32.1</v>
      </c>
      <c r="FJ300" s="209">
        <f t="shared" si="141"/>
        <v>0</v>
      </c>
      <c r="FK300" s="207"/>
      <c r="FL300" s="207"/>
      <c r="FM300" s="207"/>
      <c r="FN300" s="207">
        <v>0</v>
      </c>
      <c r="FO300" s="207"/>
      <c r="FP300" s="207"/>
      <c r="FQ300" s="207"/>
      <c r="FR300" s="207"/>
      <c r="FS300" s="207">
        <v>0</v>
      </c>
      <c r="FT300" s="209">
        <v>25.68</v>
      </c>
      <c r="FU300" s="209">
        <f t="shared" si="142"/>
        <v>0</v>
      </c>
      <c r="FV300" s="207"/>
      <c r="FW300" s="207"/>
      <c r="FX300" s="207"/>
      <c r="FY300" s="207">
        <v>0</v>
      </c>
      <c r="FZ300" s="207"/>
      <c r="GA300" s="207"/>
      <c r="GB300" s="207"/>
      <c r="GC300" s="207"/>
      <c r="GD300" s="207">
        <v>0</v>
      </c>
      <c r="GE300" s="209">
        <v>56.12</v>
      </c>
      <c r="GF300" s="209">
        <f t="shared" si="143"/>
        <v>0</v>
      </c>
      <c r="GG300" s="207"/>
      <c r="GH300" s="207"/>
      <c r="GI300" s="207"/>
      <c r="GJ300" s="207"/>
      <c r="GK300" s="207"/>
      <c r="GL300" s="207"/>
      <c r="GM300" s="207"/>
      <c r="GN300" s="207"/>
      <c r="GO300" s="207"/>
      <c r="GP300" s="207"/>
      <c r="GQ300" s="207"/>
      <c r="GR300" s="207"/>
      <c r="GS300" s="207"/>
      <c r="GT300" s="207"/>
      <c r="GU300" s="207"/>
      <c r="GV300" s="207"/>
      <c r="GW300" s="207"/>
      <c r="GX300" s="207" t="s">
        <v>918</v>
      </c>
      <c r="GY300" s="207">
        <v>0</v>
      </c>
      <c r="GZ300" s="207" t="s">
        <v>918</v>
      </c>
      <c r="HA300" s="207">
        <v>0</v>
      </c>
      <c r="HB300" s="207">
        <v>0</v>
      </c>
      <c r="HC300" s="207">
        <v>1</v>
      </c>
      <c r="HD300" s="207">
        <f t="shared" si="157"/>
        <v>400</v>
      </c>
      <c r="HE300" s="207">
        <v>0</v>
      </c>
      <c r="HF300" s="207"/>
      <c r="HG300" s="207"/>
      <c r="HH300" s="207">
        <f t="shared" si="163"/>
        <v>0</v>
      </c>
      <c r="HI300" s="209">
        <v>2.73</v>
      </c>
      <c r="HJ300" s="209">
        <f t="shared" si="144"/>
        <v>0</v>
      </c>
      <c r="HK300" s="207">
        <v>1</v>
      </c>
      <c r="HL300" s="207"/>
      <c r="HM300" s="207">
        <f t="shared" si="164"/>
        <v>400</v>
      </c>
      <c r="HN300" s="209">
        <v>2.73</v>
      </c>
      <c r="HO300" s="209">
        <f t="shared" si="145"/>
        <v>1092</v>
      </c>
      <c r="HP300" s="207">
        <v>0</v>
      </c>
      <c r="HQ300" s="207"/>
      <c r="HR300" s="207">
        <f t="shared" si="165"/>
        <v>0</v>
      </c>
      <c r="HS300" s="209">
        <v>2.73</v>
      </c>
      <c r="HT300" s="209">
        <f t="shared" si="146"/>
        <v>0</v>
      </c>
      <c r="HU300" s="207">
        <v>0</v>
      </c>
      <c r="HV300" s="207"/>
      <c r="HW300" s="207">
        <f t="shared" si="166"/>
        <v>0</v>
      </c>
      <c r="HX300" s="209">
        <v>2.73</v>
      </c>
      <c r="HY300" s="209">
        <f t="shared" si="147"/>
        <v>0</v>
      </c>
      <c r="HZ300" s="207">
        <v>1</v>
      </c>
      <c r="IA300" s="209">
        <v>3890.25</v>
      </c>
      <c r="IB300" s="209">
        <f t="shared" si="148"/>
        <v>3890.25</v>
      </c>
      <c r="IC300" s="169"/>
      <c r="ID300" s="169"/>
      <c r="IE300" s="169"/>
      <c r="IF300" s="169"/>
      <c r="IG300" s="165"/>
      <c r="IH300" s="165">
        <v>6</v>
      </c>
      <c r="II300" s="235">
        <f t="shared" si="159"/>
        <v>4</v>
      </c>
      <c r="IJ300" s="235">
        <f t="shared" si="160"/>
        <v>1</v>
      </c>
      <c r="IK300" s="235">
        <f t="shared" si="161"/>
        <v>5</v>
      </c>
      <c r="IL300" s="210"/>
      <c r="IM300" s="211">
        <f t="shared" si="149"/>
        <v>59233.26</v>
      </c>
      <c r="IN300" s="209">
        <v>7500</v>
      </c>
      <c r="IO300" s="212">
        <f t="shared" si="150"/>
        <v>8</v>
      </c>
      <c r="IP300" s="209">
        <f t="shared" si="151"/>
        <v>4982.25</v>
      </c>
      <c r="IQ300" s="209">
        <v>10000</v>
      </c>
      <c r="IR300" s="212">
        <f t="shared" si="152"/>
        <v>1</v>
      </c>
      <c r="IS300" s="213" t="s">
        <v>6201</v>
      </c>
      <c r="IT300" s="291"/>
      <c r="IV300" s="66" t="s">
        <v>6202</v>
      </c>
      <c r="IW300" s="66" t="s">
        <v>6203</v>
      </c>
    </row>
    <row r="301" spans="1:257" x14ac:dyDescent="0.4">
      <c r="A301" s="158">
        <f t="shared" si="158"/>
        <v>145</v>
      </c>
      <c r="B301" s="156" t="s">
        <v>35</v>
      </c>
      <c r="C301" s="242">
        <v>36</v>
      </c>
      <c r="D301" s="372">
        <v>69443</v>
      </c>
      <c r="E301" s="376">
        <v>11245</v>
      </c>
      <c r="F301" s="225" t="s">
        <v>6204</v>
      </c>
      <c r="G301" s="251">
        <v>2</v>
      </c>
      <c r="H301" s="156"/>
      <c r="I301" s="156" t="s">
        <v>377</v>
      </c>
      <c r="J301" s="158" t="s">
        <v>378</v>
      </c>
      <c r="K301" s="158"/>
      <c r="L301" s="158" t="s">
        <v>380</v>
      </c>
      <c r="M301" s="158">
        <v>20143580396</v>
      </c>
      <c r="N301" s="205">
        <v>24</v>
      </c>
      <c r="O301" s="158">
        <v>44</v>
      </c>
      <c r="P301" s="203" t="s">
        <v>6205</v>
      </c>
      <c r="Q301" s="158">
        <v>68</v>
      </c>
      <c r="R301" s="158"/>
      <c r="S301" s="158"/>
      <c r="T301" s="158"/>
      <c r="U301" s="158"/>
      <c r="V301" s="367"/>
      <c r="W301" s="366"/>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t="s">
        <v>5311</v>
      </c>
      <c r="AU301" s="205">
        <v>24</v>
      </c>
      <c r="AV301" s="205">
        <v>20</v>
      </c>
      <c r="AW301" s="205">
        <f t="shared" si="135"/>
        <v>44</v>
      </c>
      <c r="AX301" s="205" t="s">
        <v>6205</v>
      </c>
      <c r="AY301" s="226">
        <v>44</v>
      </c>
      <c r="AZ301" s="205">
        <v>24</v>
      </c>
      <c r="BA301" s="205">
        <f t="shared" si="162"/>
        <v>68</v>
      </c>
      <c r="BB301" s="205"/>
      <c r="BC301" s="207">
        <v>1.0000000000000001E-17</v>
      </c>
      <c r="BD301" s="207">
        <v>9.9999999999999997E-29</v>
      </c>
      <c r="BE301" s="207">
        <v>1.0000000000000001E-30</v>
      </c>
      <c r="BF301" s="207">
        <v>0</v>
      </c>
      <c r="BG301" s="207">
        <v>1.0000000000000001E-17</v>
      </c>
      <c r="BH301" s="207"/>
      <c r="BI301" s="207"/>
      <c r="BJ301" s="207"/>
      <c r="BK301" s="207"/>
      <c r="BL301" s="208">
        <v>0</v>
      </c>
      <c r="BM301" s="209">
        <v>249.45</v>
      </c>
      <c r="BN301" s="209">
        <f t="shared" si="137"/>
        <v>0</v>
      </c>
      <c r="BO301" s="207"/>
      <c r="BP301" s="207"/>
      <c r="BQ301" s="207"/>
      <c r="BR301" s="207"/>
      <c r="BS301" s="207"/>
      <c r="BT301" s="207"/>
      <c r="BU301" s="207"/>
      <c r="BV301" s="207"/>
      <c r="BW301" s="207"/>
      <c r="BX301" s="207"/>
      <c r="BY301" s="207"/>
      <c r="BZ301" s="207"/>
      <c r="CA301" s="207"/>
      <c r="CB301" s="207"/>
      <c r="CC301" s="207"/>
      <c r="CD301" s="207"/>
      <c r="CE301" s="207"/>
      <c r="CF301" s="236">
        <v>0</v>
      </c>
      <c r="CG301" s="207"/>
      <c r="CH301" s="207"/>
      <c r="CI301" s="207"/>
      <c r="CJ301" s="207" t="s">
        <v>5707</v>
      </c>
      <c r="CK301" s="236">
        <v>0</v>
      </c>
      <c r="CL301" s="209">
        <v>477.3</v>
      </c>
      <c r="CM301" s="209">
        <f t="shared" si="138"/>
        <v>0</v>
      </c>
      <c r="CN301" s="236"/>
      <c r="CO301" s="236"/>
      <c r="CP301" s="236"/>
      <c r="CQ301" s="236"/>
      <c r="CR301" s="236"/>
      <c r="CS301" s="236"/>
      <c r="CT301" s="236"/>
      <c r="CU301" s="236"/>
      <c r="CV301" s="236"/>
      <c r="CW301" s="236"/>
      <c r="CX301" s="236"/>
      <c r="CY301" s="236"/>
      <c r="CZ301" s="236"/>
      <c r="DA301" s="236"/>
      <c r="DB301" s="207"/>
      <c r="DC301" s="207"/>
      <c r="DD301" s="207"/>
      <c r="DE301" s="207">
        <v>1.0000000000000001E-17</v>
      </c>
      <c r="DF301" s="207"/>
      <c r="DG301" s="207"/>
      <c r="DH301" s="207"/>
      <c r="DI301" s="207"/>
      <c r="DJ301" s="207">
        <v>0</v>
      </c>
      <c r="DK301" s="209">
        <v>120.88</v>
      </c>
      <c r="DL301" s="209">
        <f t="shared" si="139"/>
        <v>0</v>
      </c>
      <c r="DM301" s="207"/>
      <c r="DN301" s="207"/>
      <c r="DO301" s="207"/>
      <c r="DP301" s="207"/>
      <c r="DQ301" s="207"/>
      <c r="DR301" s="207"/>
      <c r="DS301" s="207"/>
      <c r="DT301" s="207"/>
      <c r="DU301" s="207"/>
      <c r="DV301" s="207"/>
      <c r="DW301" s="207"/>
      <c r="DX301" s="207"/>
      <c r="DY301" s="207" t="s">
        <v>4980</v>
      </c>
      <c r="DZ301" s="207" t="s">
        <v>4980</v>
      </c>
      <c r="EA301" s="207"/>
      <c r="EB301" s="207"/>
      <c r="EC301" s="207"/>
      <c r="ED301" s="207">
        <v>1.0000000000000001E-17</v>
      </c>
      <c r="EE301" s="207"/>
      <c r="EF301" s="207"/>
      <c r="EG301" s="207"/>
      <c r="EH301" s="207"/>
      <c r="EI301" s="207">
        <v>0</v>
      </c>
      <c r="EJ301" s="209">
        <v>191.55</v>
      </c>
      <c r="EK301" s="209">
        <f t="shared" si="140"/>
        <v>0</v>
      </c>
      <c r="EL301" s="207"/>
      <c r="EM301" s="207"/>
      <c r="EN301" s="207"/>
      <c r="EO301" s="207"/>
      <c r="EP301" s="207"/>
      <c r="EQ301" s="207"/>
      <c r="ER301" s="207"/>
      <c r="ES301" s="207"/>
      <c r="ET301" s="207"/>
      <c r="EU301" s="207"/>
      <c r="EV301" s="207"/>
      <c r="EW301" s="207"/>
      <c r="EX301" s="207"/>
      <c r="EY301" s="207"/>
      <c r="EZ301" s="207"/>
      <c r="FA301" s="207"/>
      <c r="FB301" s="207"/>
      <c r="FC301" s="207">
        <v>1.0000000000000001E-17</v>
      </c>
      <c r="FD301" s="207"/>
      <c r="FE301" s="207"/>
      <c r="FF301" s="207"/>
      <c r="FG301" s="207"/>
      <c r="FH301" s="207">
        <v>0</v>
      </c>
      <c r="FI301" s="209">
        <v>32.1</v>
      </c>
      <c r="FJ301" s="209">
        <f t="shared" si="141"/>
        <v>0</v>
      </c>
      <c r="FK301" s="207"/>
      <c r="FL301" s="207"/>
      <c r="FM301" s="207"/>
      <c r="FN301" s="207">
        <v>1.0000000000000001E-17</v>
      </c>
      <c r="FO301" s="207"/>
      <c r="FP301" s="207"/>
      <c r="FQ301" s="207"/>
      <c r="FR301" s="207"/>
      <c r="FS301" s="207">
        <v>0</v>
      </c>
      <c r="FT301" s="209">
        <v>25.68</v>
      </c>
      <c r="FU301" s="209">
        <f t="shared" si="142"/>
        <v>0</v>
      </c>
      <c r="FV301" s="207"/>
      <c r="FW301" s="207"/>
      <c r="FX301" s="207"/>
      <c r="FY301" s="207">
        <v>1.0000000000000001E-17</v>
      </c>
      <c r="FZ301" s="207"/>
      <c r="GA301" s="207"/>
      <c r="GB301" s="207"/>
      <c r="GC301" s="207"/>
      <c r="GD301" s="207">
        <v>0</v>
      </c>
      <c r="GE301" s="209">
        <v>56.12</v>
      </c>
      <c r="GF301" s="209">
        <f t="shared" si="143"/>
        <v>0</v>
      </c>
      <c r="GG301" s="207"/>
      <c r="GH301" s="207"/>
      <c r="GI301" s="207"/>
      <c r="GJ301" s="207"/>
      <c r="GK301" s="207"/>
      <c r="GL301" s="207"/>
      <c r="GM301" s="207"/>
      <c r="GN301" s="207"/>
      <c r="GO301" s="207"/>
      <c r="GP301" s="207"/>
      <c r="GQ301" s="207"/>
      <c r="GR301" s="207"/>
      <c r="GS301" s="207"/>
      <c r="GT301" s="207"/>
      <c r="GU301" s="207"/>
      <c r="GV301" s="207"/>
      <c r="GW301" s="207"/>
      <c r="GX301" s="207" t="s">
        <v>918</v>
      </c>
      <c r="GY301" s="207">
        <v>0</v>
      </c>
      <c r="GZ301" s="207" t="s">
        <v>918</v>
      </c>
      <c r="HA301" s="207">
        <v>0</v>
      </c>
      <c r="HB301" s="207">
        <v>0</v>
      </c>
      <c r="HC301" s="229">
        <v>1.0000000000000001E-17</v>
      </c>
      <c r="HD301" s="207">
        <f t="shared" si="157"/>
        <v>0</v>
      </c>
      <c r="HE301" s="207">
        <v>0</v>
      </c>
      <c r="HF301" s="207"/>
      <c r="HG301" s="207"/>
      <c r="HH301" s="207">
        <f t="shared" si="163"/>
        <v>0</v>
      </c>
      <c r="HI301" s="209">
        <v>2.73</v>
      </c>
      <c r="HJ301" s="209">
        <f t="shared" si="144"/>
        <v>0</v>
      </c>
      <c r="HK301" s="207">
        <v>0</v>
      </c>
      <c r="HL301" s="207"/>
      <c r="HM301" s="207">
        <f t="shared" si="164"/>
        <v>0</v>
      </c>
      <c r="HN301" s="209">
        <v>2.73</v>
      </c>
      <c r="HO301" s="209">
        <f t="shared" si="145"/>
        <v>0</v>
      </c>
      <c r="HP301" s="207">
        <v>0</v>
      </c>
      <c r="HQ301" s="207"/>
      <c r="HR301" s="207">
        <f t="shared" si="165"/>
        <v>0</v>
      </c>
      <c r="HS301" s="209">
        <v>2.73</v>
      </c>
      <c r="HT301" s="209">
        <f t="shared" si="146"/>
        <v>0</v>
      </c>
      <c r="HU301" s="207">
        <v>0</v>
      </c>
      <c r="HV301" s="207"/>
      <c r="HW301" s="207">
        <f t="shared" si="166"/>
        <v>0</v>
      </c>
      <c r="HX301" s="209">
        <v>2.73</v>
      </c>
      <c r="HY301" s="209">
        <f t="shared" si="147"/>
        <v>0</v>
      </c>
      <c r="HZ301" s="207">
        <v>0</v>
      </c>
      <c r="IA301" s="209">
        <v>3890.25</v>
      </c>
      <c r="IB301" s="209">
        <f t="shared" si="148"/>
        <v>0</v>
      </c>
      <c r="IC301" s="169">
        <v>40</v>
      </c>
      <c r="ID301" s="169"/>
      <c r="IE301" s="169"/>
      <c r="IF301" s="169"/>
      <c r="IG301" s="165"/>
      <c r="IH301" s="165">
        <v>100</v>
      </c>
      <c r="II301" s="234">
        <f t="shared" si="159"/>
        <v>0</v>
      </c>
      <c r="IJ301" s="234">
        <f t="shared" si="160"/>
        <v>0</v>
      </c>
      <c r="IK301" s="234">
        <f t="shared" si="161"/>
        <v>0</v>
      </c>
      <c r="IL301" s="210"/>
      <c r="IM301" s="211">
        <f t="shared" si="149"/>
        <v>0</v>
      </c>
      <c r="IN301" s="209">
        <v>7500</v>
      </c>
      <c r="IO301" s="212">
        <f t="shared" si="150"/>
        <v>0</v>
      </c>
      <c r="IP301" s="209">
        <f t="shared" si="151"/>
        <v>0</v>
      </c>
      <c r="IQ301" s="209">
        <v>10000</v>
      </c>
      <c r="IR301" s="212">
        <f t="shared" si="152"/>
        <v>0</v>
      </c>
      <c r="IS301" s="213" t="s">
        <v>5641</v>
      </c>
      <c r="IT301" s="293" t="s">
        <v>6206</v>
      </c>
      <c r="IV301" s="66" t="s">
        <v>6207</v>
      </c>
      <c r="IW301" s="66" t="s">
        <v>6208</v>
      </c>
    </row>
    <row r="302" spans="1:257" x14ac:dyDescent="0.4">
      <c r="A302" s="158">
        <f t="shared" si="158"/>
        <v>146</v>
      </c>
      <c r="B302" s="156" t="s">
        <v>35</v>
      </c>
      <c r="C302" s="156">
        <v>175</v>
      </c>
      <c r="D302" s="251">
        <v>85693</v>
      </c>
      <c r="E302" s="374">
        <v>23144</v>
      </c>
      <c r="F302" s="225" t="s">
        <v>6209</v>
      </c>
      <c r="G302" s="251">
        <v>5</v>
      </c>
      <c r="H302" s="156"/>
      <c r="I302" s="156" t="s">
        <v>1671</v>
      </c>
      <c r="J302" s="158" t="s">
        <v>1672</v>
      </c>
      <c r="K302" s="158"/>
      <c r="L302" s="158" t="s">
        <v>1674</v>
      </c>
      <c r="M302" s="158"/>
      <c r="N302" s="205">
        <v>85</v>
      </c>
      <c r="O302" s="158">
        <v>105</v>
      </c>
      <c r="P302" s="203" t="s">
        <v>6210</v>
      </c>
      <c r="Q302" s="158">
        <v>78</v>
      </c>
      <c r="R302" s="158"/>
      <c r="S302" s="158"/>
      <c r="T302" s="158"/>
      <c r="U302" s="158"/>
      <c r="V302" s="367"/>
      <c r="W302" s="366"/>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t="s">
        <v>5424</v>
      </c>
      <c r="AU302" s="205">
        <v>85</v>
      </c>
      <c r="AV302" s="205">
        <v>20</v>
      </c>
      <c r="AW302" s="205">
        <f t="shared" si="135"/>
        <v>105</v>
      </c>
      <c r="AX302" s="205" t="s">
        <v>6210</v>
      </c>
      <c r="AY302" s="226">
        <v>54</v>
      </c>
      <c r="AZ302" s="205">
        <v>24</v>
      </c>
      <c r="BA302" s="205">
        <f t="shared" si="162"/>
        <v>78</v>
      </c>
      <c r="BB302" s="205"/>
      <c r="BC302" s="207">
        <v>1.0000000000000001E-17</v>
      </c>
      <c r="BD302" s="207">
        <v>9.9999999999999997E-29</v>
      </c>
      <c r="BE302" s="207">
        <v>1.0000000000000001E-30</v>
      </c>
      <c r="BF302" s="207">
        <v>0</v>
      </c>
      <c r="BG302" s="207">
        <v>0</v>
      </c>
      <c r="BH302" s="207">
        <v>1</v>
      </c>
      <c r="BI302" s="207"/>
      <c r="BJ302" s="207"/>
      <c r="BK302" s="207" t="s">
        <v>6211</v>
      </c>
      <c r="BL302" s="208">
        <f>AW302+BA302</f>
        <v>183</v>
      </c>
      <c r="BM302" s="209">
        <v>249.45</v>
      </c>
      <c r="BN302" s="209">
        <f t="shared" si="137"/>
        <v>45649.35</v>
      </c>
      <c r="BO302" s="207"/>
      <c r="BP302" s="207"/>
      <c r="BQ302" s="207"/>
      <c r="BR302" s="207"/>
      <c r="BS302" s="207"/>
      <c r="BT302" s="207"/>
      <c r="BU302" s="207"/>
      <c r="BV302" s="207"/>
      <c r="BW302" s="207"/>
      <c r="BX302" s="207"/>
      <c r="BY302" s="207"/>
      <c r="BZ302" s="207"/>
      <c r="CA302" s="207"/>
      <c r="CB302" s="207">
        <f>+BL302</f>
        <v>183</v>
      </c>
      <c r="CC302" s="207"/>
      <c r="CD302" s="207"/>
      <c r="CE302" s="207"/>
      <c r="CF302" s="207">
        <v>0</v>
      </c>
      <c r="CG302" s="207">
        <v>0</v>
      </c>
      <c r="CH302" s="207"/>
      <c r="CI302" s="207"/>
      <c r="CJ302" s="207" t="s">
        <v>6212</v>
      </c>
      <c r="CK302" s="207">
        <v>0</v>
      </c>
      <c r="CL302" s="209">
        <v>477.3</v>
      </c>
      <c r="CM302" s="209">
        <f t="shared" si="138"/>
        <v>0</v>
      </c>
      <c r="CN302" s="207"/>
      <c r="CO302" s="207"/>
      <c r="CP302" s="207"/>
      <c r="CQ302" s="207"/>
      <c r="CR302" s="207"/>
      <c r="CS302" s="207"/>
      <c r="CT302" s="207"/>
      <c r="CU302" s="207"/>
      <c r="CV302" s="207"/>
      <c r="CW302" s="207"/>
      <c r="CX302" s="207"/>
      <c r="CY302" s="207"/>
      <c r="CZ302" s="207"/>
      <c r="DA302" s="207" t="s">
        <v>4980</v>
      </c>
      <c r="DB302" s="207"/>
      <c r="DC302" s="207"/>
      <c r="DD302" s="207"/>
      <c r="DE302" s="207">
        <v>0</v>
      </c>
      <c r="DF302" s="207"/>
      <c r="DG302" s="207"/>
      <c r="DH302" s="207"/>
      <c r="DI302" s="207"/>
      <c r="DJ302" s="207">
        <v>0</v>
      </c>
      <c r="DK302" s="209">
        <v>120.88</v>
      </c>
      <c r="DL302" s="209">
        <f t="shared" si="139"/>
        <v>0</v>
      </c>
      <c r="DM302" s="207"/>
      <c r="DN302" s="207"/>
      <c r="DO302" s="207"/>
      <c r="DP302" s="207"/>
      <c r="DQ302" s="207"/>
      <c r="DR302" s="207"/>
      <c r="DS302" s="207"/>
      <c r="DT302" s="207"/>
      <c r="DU302" s="207"/>
      <c r="DV302" s="207"/>
      <c r="DW302" s="207"/>
      <c r="DX302" s="207"/>
      <c r="DY302" s="207"/>
      <c r="DZ302" s="207"/>
      <c r="EA302" s="207"/>
      <c r="EB302" s="207"/>
      <c r="EC302" s="207"/>
      <c r="ED302" s="207">
        <v>0</v>
      </c>
      <c r="EE302" s="207"/>
      <c r="EF302" s="207"/>
      <c r="EG302" s="207"/>
      <c r="EH302" s="207"/>
      <c r="EI302" s="207">
        <v>0</v>
      </c>
      <c r="EJ302" s="209">
        <v>191.55</v>
      </c>
      <c r="EK302" s="209">
        <f t="shared" si="140"/>
        <v>0</v>
      </c>
      <c r="EL302" s="207"/>
      <c r="EM302" s="207"/>
      <c r="EN302" s="207"/>
      <c r="EO302" s="207"/>
      <c r="EP302" s="207"/>
      <c r="EQ302" s="207"/>
      <c r="ER302" s="207"/>
      <c r="ES302" s="207"/>
      <c r="ET302" s="207"/>
      <c r="EU302" s="207"/>
      <c r="EV302" s="207"/>
      <c r="EW302" s="207"/>
      <c r="EX302" s="207"/>
      <c r="EY302" s="207"/>
      <c r="EZ302" s="207"/>
      <c r="FA302" s="207"/>
      <c r="FB302" s="207"/>
      <c r="FC302" s="207">
        <v>0</v>
      </c>
      <c r="FD302" s="207"/>
      <c r="FE302" s="207"/>
      <c r="FF302" s="207"/>
      <c r="FG302" s="207"/>
      <c r="FH302" s="207">
        <v>0</v>
      </c>
      <c r="FI302" s="209">
        <v>32.1</v>
      </c>
      <c r="FJ302" s="209">
        <f t="shared" si="141"/>
        <v>0</v>
      </c>
      <c r="FK302" s="207"/>
      <c r="FL302" s="207"/>
      <c r="FM302" s="207"/>
      <c r="FN302" s="207">
        <v>0</v>
      </c>
      <c r="FO302" s="207"/>
      <c r="FP302" s="207"/>
      <c r="FQ302" s="207"/>
      <c r="FR302" s="207"/>
      <c r="FS302" s="207">
        <v>0</v>
      </c>
      <c r="FT302" s="209">
        <v>25.68</v>
      </c>
      <c r="FU302" s="209">
        <f t="shared" si="142"/>
        <v>0</v>
      </c>
      <c r="FV302" s="207"/>
      <c r="FW302" s="207"/>
      <c r="FX302" s="207"/>
      <c r="FY302" s="207">
        <v>0</v>
      </c>
      <c r="FZ302" s="207"/>
      <c r="GA302" s="207"/>
      <c r="GB302" s="207"/>
      <c r="GC302" s="207"/>
      <c r="GD302" s="207">
        <v>0</v>
      </c>
      <c r="GE302" s="209">
        <v>56.12</v>
      </c>
      <c r="GF302" s="209">
        <f t="shared" si="143"/>
        <v>0</v>
      </c>
      <c r="GG302" s="207"/>
      <c r="GH302" s="207"/>
      <c r="GI302" s="207"/>
      <c r="GJ302" s="207"/>
      <c r="GK302" s="207"/>
      <c r="GL302" s="207"/>
      <c r="GM302" s="207"/>
      <c r="GN302" s="207"/>
      <c r="GO302" s="207"/>
      <c r="GP302" s="207"/>
      <c r="GQ302" s="207"/>
      <c r="GR302" s="207"/>
      <c r="GS302" s="207"/>
      <c r="GT302" s="207"/>
      <c r="GU302" s="207"/>
      <c r="GV302" s="207"/>
      <c r="GW302" s="207"/>
      <c r="GX302" s="207" t="s">
        <v>918</v>
      </c>
      <c r="GY302" s="207">
        <v>0</v>
      </c>
      <c r="GZ302" s="207" t="s">
        <v>918</v>
      </c>
      <c r="HA302" s="207">
        <v>0</v>
      </c>
      <c r="HB302" s="207">
        <v>0</v>
      </c>
      <c r="HC302" s="207">
        <v>1</v>
      </c>
      <c r="HD302" s="207">
        <f t="shared" si="157"/>
        <v>400</v>
      </c>
      <c r="HE302" s="207">
        <v>1</v>
      </c>
      <c r="HF302" s="207"/>
      <c r="HG302" s="207"/>
      <c r="HH302" s="207">
        <f t="shared" si="163"/>
        <v>400</v>
      </c>
      <c r="HI302" s="209">
        <v>2.73</v>
      </c>
      <c r="HJ302" s="209">
        <f t="shared" si="144"/>
        <v>1092</v>
      </c>
      <c r="HK302" s="207">
        <v>0</v>
      </c>
      <c r="HL302" s="207"/>
      <c r="HM302" s="207">
        <f t="shared" si="164"/>
        <v>0</v>
      </c>
      <c r="HN302" s="209">
        <v>2.73</v>
      </c>
      <c r="HO302" s="209">
        <f t="shared" si="145"/>
        <v>0</v>
      </c>
      <c r="HP302" s="207">
        <v>0</v>
      </c>
      <c r="HQ302" s="207"/>
      <c r="HR302" s="207">
        <f t="shared" si="165"/>
        <v>0</v>
      </c>
      <c r="HS302" s="209">
        <v>2.73</v>
      </c>
      <c r="HT302" s="209">
        <f t="shared" si="146"/>
        <v>0</v>
      </c>
      <c r="HU302" s="207">
        <v>0</v>
      </c>
      <c r="HV302" s="207"/>
      <c r="HW302" s="207">
        <f t="shared" si="166"/>
        <v>0</v>
      </c>
      <c r="HX302" s="209">
        <v>2.73</v>
      </c>
      <c r="HY302" s="209">
        <f t="shared" si="147"/>
        <v>0</v>
      </c>
      <c r="HZ302" s="207">
        <v>1</v>
      </c>
      <c r="IA302" s="209">
        <v>3890.25</v>
      </c>
      <c r="IB302" s="209">
        <f t="shared" si="148"/>
        <v>3890.25</v>
      </c>
      <c r="IC302" s="169"/>
      <c r="ID302" s="169"/>
      <c r="IE302" s="169"/>
      <c r="IF302" s="169"/>
      <c r="IG302" s="165"/>
      <c r="IH302" s="165"/>
      <c r="II302" s="235">
        <f t="shared" si="159"/>
        <v>1</v>
      </c>
      <c r="IJ302" s="235">
        <f t="shared" si="160"/>
        <v>1</v>
      </c>
      <c r="IK302" s="235">
        <f t="shared" si="161"/>
        <v>2</v>
      </c>
      <c r="IL302" s="210"/>
      <c r="IM302" s="211">
        <f t="shared" si="149"/>
        <v>45649.35</v>
      </c>
      <c r="IN302" s="209">
        <v>7500</v>
      </c>
      <c r="IO302" s="212">
        <f t="shared" si="150"/>
        <v>7</v>
      </c>
      <c r="IP302" s="209">
        <f t="shared" si="151"/>
        <v>4982.25</v>
      </c>
      <c r="IQ302" s="209">
        <v>10000</v>
      </c>
      <c r="IR302" s="212">
        <f t="shared" si="152"/>
        <v>1</v>
      </c>
      <c r="IS302" s="213" t="s">
        <v>6213</v>
      </c>
      <c r="IT302" s="291"/>
      <c r="IV302" s="66" t="s">
        <v>6214</v>
      </c>
      <c r="IW302" s="66" t="s">
        <v>6215</v>
      </c>
    </row>
    <row r="303" spans="1:257" x14ac:dyDescent="0.4">
      <c r="A303" s="158">
        <f t="shared" si="158"/>
        <v>147</v>
      </c>
      <c r="B303" s="156" t="s">
        <v>35</v>
      </c>
      <c r="C303" s="349">
        <v>176</v>
      </c>
      <c r="D303" s="251">
        <v>89633</v>
      </c>
      <c r="E303" s="375">
        <v>23228</v>
      </c>
      <c r="F303" s="228" t="s">
        <v>6216</v>
      </c>
      <c r="G303" s="251">
        <v>5</v>
      </c>
      <c r="H303" s="156"/>
      <c r="I303" s="156" t="s">
        <v>1671</v>
      </c>
      <c r="J303" s="158" t="s">
        <v>1696</v>
      </c>
      <c r="K303" s="158"/>
      <c r="L303" s="158" t="s">
        <v>1698</v>
      </c>
      <c r="M303" s="158"/>
      <c r="N303" s="205">
        <v>44</v>
      </c>
      <c r="O303" s="158">
        <v>64</v>
      </c>
      <c r="P303" s="203" t="s">
        <v>6217</v>
      </c>
      <c r="Q303" s="158">
        <v>56</v>
      </c>
      <c r="R303" s="158"/>
      <c r="S303" s="158"/>
      <c r="T303" s="158"/>
      <c r="U303" s="158"/>
      <c r="V303" s="367"/>
      <c r="W303" s="366"/>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t="s">
        <v>5243</v>
      </c>
      <c r="AU303" s="205">
        <v>44</v>
      </c>
      <c r="AV303" s="205">
        <v>20</v>
      </c>
      <c r="AW303" s="205">
        <f t="shared" si="135"/>
        <v>64</v>
      </c>
      <c r="AX303" s="205" t="s">
        <v>6217</v>
      </c>
      <c r="AY303" s="226">
        <v>32</v>
      </c>
      <c r="AZ303" s="205">
        <v>24</v>
      </c>
      <c r="BA303" s="205">
        <f t="shared" si="162"/>
        <v>56</v>
      </c>
      <c r="BB303" s="205"/>
      <c r="BC303" s="207">
        <v>1.0000000000000001E-17</v>
      </c>
      <c r="BD303" s="207">
        <v>9.9999999999999997E-29</v>
      </c>
      <c r="BE303" s="207">
        <v>1.0000000000000001E-30</v>
      </c>
      <c r="BF303" s="207">
        <f>2+4</f>
        <v>6</v>
      </c>
      <c r="BG303" s="207">
        <v>0</v>
      </c>
      <c r="BH303" s="207">
        <v>0</v>
      </c>
      <c r="BI303" s="207"/>
      <c r="BJ303" s="207"/>
      <c r="BK303" s="207" t="s">
        <v>6218</v>
      </c>
      <c r="BL303" s="208">
        <v>0</v>
      </c>
      <c r="BM303" s="209">
        <v>249.45</v>
      </c>
      <c r="BN303" s="209">
        <f t="shared" si="137"/>
        <v>0</v>
      </c>
      <c r="BO303" s="207"/>
      <c r="BP303" s="207"/>
      <c r="BQ303" s="207"/>
      <c r="BR303" s="207"/>
      <c r="BS303" s="207"/>
      <c r="BT303" s="207"/>
      <c r="BU303" s="207"/>
      <c r="BV303" s="207"/>
      <c r="BW303" s="207"/>
      <c r="BX303" s="207"/>
      <c r="BY303" s="207"/>
      <c r="BZ303" s="207"/>
      <c r="CA303" s="207"/>
      <c r="CB303" s="207" t="s">
        <v>4980</v>
      </c>
      <c r="CC303" s="207"/>
      <c r="CD303" s="207"/>
      <c r="CE303" s="207"/>
      <c r="CF303" s="207">
        <v>0</v>
      </c>
      <c r="CG303" s="207">
        <v>1</v>
      </c>
      <c r="CH303" s="207"/>
      <c r="CI303" s="207"/>
      <c r="CJ303" s="207" t="s">
        <v>6219</v>
      </c>
      <c r="CK303" s="207">
        <f>BA303</f>
        <v>56</v>
      </c>
      <c r="CL303" s="209">
        <v>477.3</v>
      </c>
      <c r="CM303" s="209">
        <f t="shared" si="138"/>
        <v>26728.799999999999</v>
      </c>
      <c r="CN303" s="207"/>
      <c r="CO303" s="207"/>
      <c r="CP303" s="207"/>
      <c r="CQ303" s="207"/>
      <c r="CR303" s="207"/>
      <c r="CS303" s="207"/>
      <c r="CT303" s="207"/>
      <c r="CU303" s="207"/>
      <c r="CV303" s="207"/>
      <c r="CW303" s="207"/>
      <c r="CX303" s="207"/>
      <c r="CY303" s="207"/>
      <c r="CZ303" s="207"/>
      <c r="DA303" s="207">
        <f>+CK303</f>
        <v>56</v>
      </c>
      <c r="DB303" s="207"/>
      <c r="DC303" s="207"/>
      <c r="DD303" s="207"/>
      <c r="DE303" s="207">
        <v>0</v>
      </c>
      <c r="DF303" s="207">
        <v>0</v>
      </c>
      <c r="DG303" s="207"/>
      <c r="DH303" s="207"/>
      <c r="DI303" s="207" t="s">
        <v>6220</v>
      </c>
      <c r="DJ303" s="207">
        <v>0</v>
      </c>
      <c r="DK303" s="209">
        <v>120.88</v>
      </c>
      <c r="DL303" s="209">
        <f t="shared" si="139"/>
        <v>0</v>
      </c>
      <c r="DM303" s="207"/>
      <c r="DN303" s="207"/>
      <c r="DO303" s="207"/>
      <c r="DP303" s="207"/>
      <c r="DQ303" s="207"/>
      <c r="DR303" s="207"/>
      <c r="DS303" s="207"/>
      <c r="DT303" s="207"/>
      <c r="DU303" s="207"/>
      <c r="DV303" s="207"/>
      <c r="DW303" s="207"/>
      <c r="DX303" s="207"/>
      <c r="DY303" s="207"/>
      <c r="DZ303" s="207"/>
      <c r="EA303" s="207"/>
      <c r="EB303" s="207"/>
      <c r="EC303" s="207"/>
      <c r="ED303" s="207">
        <v>0</v>
      </c>
      <c r="EE303" s="207"/>
      <c r="EF303" s="207"/>
      <c r="EG303" s="207"/>
      <c r="EH303" s="207"/>
      <c r="EI303" s="207">
        <v>0</v>
      </c>
      <c r="EJ303" s="209">
        <v>191.55</v>
      </c>
      <c r="EK303" s="209">
        <f t="shared" si="140"/>
        <v>0</v>
      </c>
      <c r="EL303" s="207"/>
      <c r="EM303" s="207"/>
      <c r="EN303" s="207"/>
      <c r="EO303" s="207"/>
      <c r="EP303" s="207"/>
      <c r="EQ303" s="207"/>
      <c r="ER303" s="207"/>
      <c r="ES303" s="207"/>
      <c r="ET303" s="207"/>
      <c r="EU303" s="207"/>
      <c r="EV303" s="207"/>
      <c r="EW303" s="207"/>
      <c r="EX303" s="207"/>
      <c r="EY303" s="207"/>
      <c r="EZ303" s="207"/>
      <c r="FA303" s="207"/>
      <c r="FB303" s="207"/>
      <c r="FC303" s="207">
        <v>0</v>
      </c>
      <c r="FD303" s="207"/>
      <c r="FE303" s="207"/>
      <c r="FF303" s="207"/>
      <c r="FG303" s="207"/>
      <c r="FH303" s="207">
        <v>0</v>
      </c>
      <c r="FI303" s="209">
        <v>32.1</v>
      </c>
      <c r="FJ303" s="209">
        <f t="shared" si="141"/>
        <v>0</v>
      </c>
      <c r="FK303" s="207"/>
      <c r="FL303" s="207"/>
      <c r="FM303" s="207"/>
      <c r="FN303" s="207">
        <v>0</v>
      </c>
      <c r="FO303" s="207"/>
      <c r="FP303" s="207"/>
      <c r="FQ303" s="207"/>
      <c r="FR303" s="207"/>
      <c r="FS303" s="207">
        <v>0</v>
      </c>
      <c r="FT303" s="209">
        <v>25.68</v>
      </c>
      <c r="FU303" s="209">
        <f t="shared" si="142"/>
        <v>0</v>
      </c>
      <c r="FV303" s="207"/>
      <c r="FW303" s="207"/>
      <c r="FX303" s="207"/>
      <c r="FY303" s="207">
        <v>0</v>
      </c>
      <c r="FZ303" s="207"/>
      <c r="GA303" s="207"/>
      <c r="GB303" s="207"/>
      <c r="GC303" s="207"/>
      <c r="GD303" s="207">
        <v>0</v>
      </c>
      <c r="GE303" s="209">
        <v>56.12</v>
      </c>
      <c r="GF303" s="209">
        <f t="shared" si="143"/>
        <v>0</v>
      </c>
      <c r="GG303" s="207"/>
      <c r="GH303" s="207"/>
      <c r="GI303" s="207"/>
      <c r="GJ303" s="207"/>
      <c r="GK303" s="207"/>
      <c r="GL303" s="207"/>
      <c r="GM303" s="207"/>
      <c r="GN303" s="207"/>
      <c r="GO303" s="207"/>
      <c r="GP303" s="207"/>
      <c r="GQ303" s="207"/>
      <c r="GR303" s="207"/>
      <c r="GS303" s="207"/>
      <c r="GT303" s="207"/>
      <c r="GU303" s="207"/>
      <c r="GV303" s="207"/>
      <c r="GW303" s="207"/>
      <c r="GX303" s="207" t="s">
        <v>6221</v>
      </c>
      <c r="GY303" s="207">
        <v>1</v>
      </c>
      <c r="GZ303" s="207" t="s">
        <v>5210</v>
      </c>
      <c r="HA303" s="207">
        <f>+AW303*2</f>
        <v>128</v>
      </c>
      <c r="HB303" s="207">
        <v>0</v>
      </c>
      <c r="HC303" s="207">
        <v>1</v>
      </c>
      <c r="HD303" s="207">
        <f t="shared" si="157"/>
        <v>16000</v>
      </c>
      <c r="HE303" s="207">
        <v>8</v>
      </c>
      <c r="HF303" s="207"/>
      <c r="HG303" s="207"/>
      <c r="HH303" s="207">
        <f t="shared" si="163"/>
        <v>8000</v>
      </c>
      <c r="HI303" s="209">
        <v>2.73</v>
      </c>
      <c r="HJ303" s="209">
        <f t="shared" si="144"/>
        <v>21840</v>
      </c>
      <c r="HK303" s="207">
        <v>4</v>
      </c>
      <c r="HL303" s="207"/>
      <c r="HM303" s="207">
        <f t="shared" si="164"/>
        <v>4000</v>
      </c>
      <c r="HN303" s="209">
        <v>2.73</v>
      </c>
      <c r="HO303" s="209">
        <f t="shared" si="145"/>
        <v>10920</v>
      </c>
      <c r="HP303" s="207">
        <v>1</v>
      </c>
      <c r="HQ303" s="207"/>
      <c r="HR303" s="207">
        <f t="shared" si="165"/>
        <v>1000</v>
      </c>
      <c r="HS303" s="209">
        <v>2.73</v>
      </c>
      <c r="HT303" s="209">
        <f t="shared" si="146"/>
        <v>2730</v>
      </c>
      <c r="HU303" s="207">
        <v>3</v>
      </c>
      <c r="HV303" s="207"/>
      <c r="HW303" s="207">
        <f t="shared" si="166"/>
        <v>3000</v>
      </c>
      <c r="HX303" s="209">
        <v>2.73</v>
      </c>
      <c r="HY303" s="209">
        <f t="shared" si="147"/>
        <v>8190</v>
      </c>
      <c r="HZ303" s="207">
        <v>4</v>
      </c>
      <c r="IA303" s="209">
        <v>3890.25</v>
      </c>
      <c r="IB303" s="209">
        <f t="shared" si="148"/>
        <v>15561</v>
      </c>
      <c r="IC303" s="169"/>
      <c r="ID303" s="169"/>
      <c r="IE303" s="169"/>
      <c r="IF303" s="169"/>
      <c r="IG303" s="165"/>
      <c r="IH303" s="165">
        <v>3</v>
      </c>
      <c r="II303" s="235">
        <f t="shared" si="159"/>
        <v>2</v>
      </c>
      <c r="IJ303" s="235">
        <f t="shared" si="160"/>
        <v>4</v>
      </c>
      <c r="IK303" s="235">
        <f t="shared" si="161"/>
        <v>6</v>
      </c>
      <c r="IL303" s="210"/>
      <c r="IM303" s="211">
        <f t="shared" si="149"/>
        <v>26728.799999999999</v>
      </c>
      <c r="IN303" s="209">
        <v>7500</v>
      </c>
      <c r="IO303" s="212">
        <f t="shared" si="150"/>
        <v>4</v>
      </c>
      <c r="IP303" s="209">
        <f t="shared" si="151"/>
        <v>59241</v>
      </c>
      <c r="IQ303" s="209">
        <v>10000</v>
      </c>
      <c r="IR303" s="212">
        <f t="shared" si="152"/>
        <v>6</v>
      </c>
      <c r="IS303" s="213" t="s">
        <v>6222</v>
      </c>
      <c r="IT303" s="291"/>
      <c r="IV303" s="352">
        <v>93582</v>
      </c>
      <c r="IW303" s="352" t="s">
        <v>6223</v>
      </c>
    </row>
    <row r="304" spans="1:257" x14ac:dyDescent="0.4">
      <c r="A304" s="158">
        <f t="shared" si="158"/>
        <v>148</v>
      </c>
      <c r="B304" s="156" t="s">
        <v>35</v>
      </c>
      <c r="C304" s="349">
        <v>177</v>
      </c>
      <c r="D304" s="251">
        <v>85683</v>
      </c>
      <c r="E304" s="370">
        <v>23330</v>
      </c>
      <c r="F304" s="228" t="s">
        <v>6224</v>
      </c>
      <c r="G304" s="251">
        <v>5</v>
      </c>
      <c r="H304" s="156"/>
      <c r="I304" s="156" t="s">
        <v>1671</v>
      </c>
      <c r="J304" s="158" t="s">
        <v>1708</v>
      </c>
      <c r="K304" s="158"/>
      <c r="L304" s="158" t="s">
        <v>1710</v>
      </c>
      <c r="M304" s="158">
        <v>20143580203</v>
      </c>
      <c r="N304" s="205">
        <v>93</v>
      </c>
      <c r="O304" s="158">
        <v>113</v>
      </c>
      <c r="P304" s="203" t="s">
        <v>5223</v>
      </c>
      <c r="Q304" s="158">
        <v>56</v>
      </c>
      <c r="R304" s="158"/>
      <c r="S304" s="158"/>
      <c r="T304" s="158"/>
      <c r="U304" s="158"/>
      <c r="V304" s="367"/>
      <c r="W304" s="366"/>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t="s">
        <v>5298</v>
      </c>
      <c r="AU304" s="205">
        <v>93</v>
      </c>
      <c r="AV304" s="205">
        <v>20</v>
      </c>
      <c r="AW304" s="205">
        <f t="shared" si="135"/>
        <v>113</v>
      </c>
      <c r="AX304" s="205" t="s">
        <v>5223</v>
      </c>
      <c r="AY304" s="226">
        <v>32</v>
      </c>
      <c r="AZ304" s="205">
        <v>24</v>
      </c>
      <c r="BA304" s="205">
        <f t="shared" si="162"/>
        <v>56</v>
      </c>
      <c r="BB304" s="205"/>
      <c r="BC304" s="207">
        <v>1.0000000000000001E-17</v>
      </c>
      <c r="BD304" s="207">
        <v>9.9999999999999997E-29</v>
      </c>
      <c r="BE304" s="207">
        <v>1.0000000000000001E-30</v>
      </c>
      <c r="BF304" s="207">
        <f>2+2</f>
        <v>4</v>
      </c>
      <c r="BG304" s="207">
        <v>0</v>
      </c>
      <c r="BH304" s="207">
        <v>1</v>
      </c>
      <c r="BI304" s="207"/>
      <c r="BJ304" s="207"/>
      <c r="BK304" s="207" t="s">
        <v>6225</v>
      </c>
      <c r="BL304" s="208">
        <f>AW304*2</f>
        <v>226</v>
      </c>
      <c r="BM304" s="209">
        <v>249.45</v>
      </c>
      <c r="BN304" s="209">
        <f t="shared" si="137"/>
        <v>56375.7</v>
      </c>
      <c r="BO304" s="207"/>
      <c r="BP304" s="207"/>
      <c r="BQ304" s="207"/>
      <c r="BR304" s="207"/>
      <c r="BS304" s="207"/>
      <c r="BT304" s="207"/>
      <c r="BU304" s="207"/>
      <c r="BV304" s="207"/>
      <c r="BW304" s="207"/>
      <c r="BX304" s="207"/>
      <c r="BY304" s="207"/>
      <c r="BZ304" s="207"/>
      <c r="CA304" s="207"/>
      <c r="CB304" s="207">
        <f>+BL304</f>
        <v>226</v>
      </c>
      <c r="CC304" s="207"/>
      <c r="CD304" s="207"/>
      <c r="CE304" s="207"/>
      <c r="CF304" s="207">
        <v>0</v>
      </c>
      <c r="CG304" s="207">
        <v>1</v>
      </c>
      <c r="CH304" s="207"/>
      <c r="CI304" s="207"/>
      <c r="CJ304" s="207" t="s">
        <v>6226</v>
      </c>
      <c r="CK304" s="207">
        <f>BA304</f>
        <v>56</v>
      </c>
      <c r="CL304" s="209">
        <v>477.3</v>
      </c>
      <c r="CM304" s="209">
        <f t="shared" si="138"/>
        <v>26728.799999999999</v>
      </c>
      <c r="CN304" s="207"/>
      <c r="CO304" s="207"/>
      <c r="CP304" s="207"/>
      <c r="CQ304" s="207"/>
      <c r="CR304" s="207"/>
      <c r="CS304" s="207"/>
      <c r="CT304" s="207"/>
      <c r="CU304" s="207"/>
      <c r="CV304" s="207"/>
      <c r="CW304" s="207"/>
      <c r="CX304" s="207"/>
      <c r="CY304" s="207"/>
      <c r="CZ304" s="207"/>
      <c r="DA304" s="207">
        <f>+CK304</f>
        <v>56</v>
      </c>
      <c r="DB304" s="207"/>
      <c r="DC304" s="207"/>
      <c r="DD304" s="207"/>
      <c r="DE304" s="207">
        <v>0</v>
      </c>
      <c r="DF304" s="207">
        <v>0</v>
      </c>
      <c r="DG304" s="207"/>
      <c r="DH304" s="207"/>
      <c r="DI304" s="207" t="s">
        <v>6227</v>
      </c>
      <c r="DJ304" s="207">
        <v>0</v>
      </c>
      <c r="DK304" s="209">
        <v>120.88</v>
      </c>
      <c r="DL304" s="209">
        <f t="shared" si="139"/>
        <v>0</v>
      </c>
      <c r="DM304" s="207"/>
      <c r="DN304" s="207"/>
      <c r="DO304" s="207"/>
      <c r="DP304" s="207"/>
      <c r="DQ304" s="207"/>
      <c r="DR304" s="207"/>
      <c r="DS304" s="207"/>
      <c r="DT304" s="207"/>
      <c r="DU304" s="207"/>
      <c r="DV304" s="207"/>
      <c r="DW304" s="207"/>
      <c r="DX304" s="207"/>
      <c r="DY304" s="207"/>
      <c r="DZ304" s="207"/>
      <c r="EA304" s="207"/>
      <c r="EB304" s="207"/>
      <c r="EC304" s="207"/>
      <c r="ED304" s="207">
        <v>0</v>
      </c>
      <c r="EE304" s="207"/>
      <c r="EF304" s="207"/>
      <c r="EG304" s="207"/>
      <c r="EH304" s="207"/>
      <c r="EI304" s="207">
        <v>0</v>
      </c>
      <c r="EJ304" s="209">
        <v>191.55</v>
      </c>
      <c r="EK304" s="209">
        <f t="shared" si="140"/>
        <v>0</v>
      </c>
      <c r="EL304" s="207"/>
      <c r="EM304" s="207"/>
      <c r="EN304" s="207"/>
      <c r="EO304" s="207"/>
      <c r="EP304" s="207"/>
      <c r="EQ304" s="207"/>
      <c r="ER304" s="207"/>
      <c r="ES304" s="207"/>
      <c r="ET304" s="207"/>
      <c r="EU304" s="207"/>
      <c r="EV304" s="207"/>
      <c r="EW304" s="207"/>
      <c r="EX304" s="207"/>
      <c r="EY304" s="207"/>
      <c r="EZ304" s="207"/>
      <c r="FA304" s="207"/>
      <c r="FB304" s="207"/>
      <c r="FC304" s="207">
        <v>0</v>
      </c>
      <c r="FD304" s="207"/>
      <c r="FE304" s="207"/>
      <c r="FF304" s="207"/>
      <c r="FG304" s="207"/>
      <c r="FH304" s="207">
        <v>0</v>
      </c>
      <c r="FI304" s="209">
        <v>32.1</v>
      </c>
      <c r="FJ304" s="209">
        <f t="shared" si="141"/>
        <v>0</v>
      </c>
      <c r="FK304" s="207"/>
      <c r="FL304" s="207"/>
      <c r="FM304" s="207"/>
      <c r="FN304" s="207">
        <v>0</v>
      </c>
      <c r="FO304" s="207"/>
      <c r="FP304" s="207"/>
      <c r="FQ304" s="207"/>
      <c r="FR304" s="207"/>
      <c r="FS304" s="207">
        <v>0</v>
      </c>
      <c r="FT304" s="209">
        <v>25.68</v>
      </c>
      <c r="FU304" s="209">
        <f t="shared" si="142"/>
        <v>0</v>
      </c>
      <c r="FV304" s="207"/>
      <c r="FW304" s="207"/>
      <c r="FX304" s="207"/>
      <c r="FY304" s="207">
        <v>0</v>
      </c>
      <c r="FZ304" s="207"/>
      <c r="GA304" s="207"/>
      <c r="GB304" s="207"/>
      <c r="GC304" s="207"/>
      <c r="GD304" s="207">
        <v>0</v>
      </c>
      <c r="GE304" s="209">
        <v>56.12</v>
      </c>
      <c r="GF304" s="209">
        <f t="shared" si="143"/>
        <v>0</v>
      </c>
      <c r="GG304" s="207"/>
      <c r="GH304" s="207"/>
      <c r="GI304" s="207"/>
      <c r="GJ304" s="207"/>
      <c r="GK304" s="207"/>
      <c r="GL304" s="207"/>
      <c r="GM304" s="207"/>
      <c r="GN304" s="207"/>
      <c r="GO304" s="207"/>
      <c r="GP304" s="207"/>
      <c r="GQ304" s="207"/>
      <c r="GR304" s="207"/>
      <c r="GS304" s="207"/>
      <c r="GT304" s="207"/>
      <c r="GU304" s="207"/>
      <c r="GV304" s="207"/>
      <c r="GW304" s="207"/>
      <c r="GX304" s="207" t="s">
        <v>5601</v>
      </c>
      <c r="GY304" s="207">
        <v>1</v>
      </c>
      <c r="GZ304" s="207" t="s">
        <v>5210</v>
      </c>
      <c r="HA304" s="207">
        <f>+AW304</f>
        <v>113</v>
      </c>
      <c r="HB304" s="207">
        <v>0</v>
      </c>
      <c r="HC304" s="207">
        <v>0</v>
      </c>
      <c r="HD304" s="207">
        <f t="shared" si="157"/>
        <v>0</v>
      </c>
      <c r="HE304" s="207">
        <v>0</v>
      </c>
      <c r="HF304" s="207"/>
      <c r="HG304" s="207"/>
      <c r="HH304" s="207">
        <f t="shared" si="163"/>
        <v>0</v>
      </c>
      <c r="HI304" s="209">
        <v>2.73</v>
      </c>
      <c r="HJ304" s="209">
        <f t="shared" si="144"/>
        <v>0</v>
      </c>
      <c r="HK304" s="207">
        <v>0</v>
      </c>
      <c r="HL304" s="207"/>
      <c r="HM304" s="207">
        <f t="shared" si="164"/>
        <v>0</v>
      </c>
      <c r="HN304" s="209">
        <v>2.73</v>
      </c>
      <c r="HO304" s="209">
        <f t="shared" si="145"/>
        <v>0</v>
      </c>
      <c r="HP304" s="207">
        <v>0</v>
      </c>
      <c r="HQ304" s="207"/>
      <c r="HR304" s="207">
        <f t="shared" si="165"/>
        <v>0</v>
      </c>
      <c r="HS304" s="209">
        <v>2.73</v>
      </c>
      <c r="HT304" s="209">
        <f t="shared" si="146"/>
        <v>0</v>
      </c>
      <c r="HU304" s="207">
        <v>0</v>
      </c>
      <c r="HV304" s="207"/>
      <c r="HW304" s="207">
        <f t="shared" si="166"/>
        <v>0</v>
      </c>
      <c r="HX304" s="209">
        <v>2.73</v>
      </c>
      <c r="HY304" s="209">
        <f t="shared" si="147"/>
        <v>0</v>
      </c>
      <c r="HZ304" s="207">
        <v>0</v>
      </c>
      <c r="IA304" s="209">
        <v>3890.25</v>
      </c>
      <c r="IB304" s="209">
        <f t="shared" si="148"/>
        <v>0</v>
      </c>
      <c r="IC304" s="169"/>
      <c r="ID304" s="169"/>
      <c r="IE304" s="169"/>
      <c r="IF304" s="169"/>
      <c r="IG304" s="165"/>
      <c r="IH304" s="165">
        <v>15</v>
      </c>
      <c r="II304" s="235">
        <f t="shared" si="159"/>
        <v>3</v>
      </c>
      <c r="IJ304" s="235">
        <f t="shared" si="160"/>
        <v>0</v>
      </c>
      <c r="IK304" s="235">
        <f t="shared" si="161"/>
        <v>3</v>
      </c>
      <c r="IL304" s="210"/>
      <c r="IM304" s="211">
        <f t="shared" si="149"/>
        <v>83104.5</v>
      </c>
      <c r="IN304" s="209">
        <v>7500</v>
      </c>
      <c r="IO304" s="212">
        <f t="shared" si="150"/>
        <v>12</v>
      </c>
      <c r="IP304" s="209">
        <f t="shared" si="151"/>
        <v>0</v>
      </c>
      <c r="IQ304" s="209">
        <v>10000</v>
      </c>
      <c r="IR304" s="212">
        <f t="shared" si="152"/>
        <v>0</v>
      </c>
      <c r="IS304" s="213" t="s">
        <v>5681</v>
      </c>
      <c r="IT304" s="291"/>
      <c r="IV304" s="352" t="s">
        <v>6228</v>
      </c>
      <c r="IW304" s="352" t="s">
        <v>6229</v>
      </c>
    </row>
    <row r="305" spans="1:257" x14ac:dyDescent="0.4">
      <c r="A305" s="158">
        <f t="shared" si="158"/>
        <v>149</v>
      </c>
      <c r="B305" s="156" t="s">
        <v>35</v>
      </c>
      <c r="C305" s="349">
        <v>178</v>
      </c>
      <c r="D305" s="251">
        <v>89639</v>
      </c>
      <c r="E305" s="375">
        <v>23136</v>
      </c>
      <c r="F305" s="228" t="s">
        <v>6230</v>
      </c>
      <c r="G305" s="251">
        <v>5</v>
      </c>
      <c r="H305" s="156"/>
      <c r="I305" s="156" t="s">
        <v>1671</v>
      </c>
      <c r="J305" s="158" t="s">
        <v>1723</v>
      </c>
      <c r="K305" s="158"/>
      <c r="L305" s="158" t="s">
        <v>1724</v>
      </c>
      <c r="M305" s="158"/>
      <c r="N305" s="205">
        <v>71</v>
      </c>
      <c r="O305" s="158">
        <v>91</v>
      </c>
      <c r="P305" s="203" t="s">
        <v>5947</v>
      </c>
      <c r="Q305" s="158">
        <v>65</v>
      </c>
      <c r="R305" s="158"/>
      <c r="S305" s="158"/>
      <c r="T305" s="158"/>
      <c r="U305" s="158"/>
      <c r="V305" s="367"/>
      <c r="W305" s="366"/>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t="s">
        <v>5424</v>
      </c>
      <c r="AU305" s="205">
        <v>71</v>
      </c>
      <c r="AV305" s="205">
        <v>20</v>
      </c>
      <c r="AW305" s="205">
        <f t="shared" si="135"/>
        <v>91</v>
      </c>
      <c r="AX305" s="205" t="s">
        <v>5947</v>
      </c>
      <c r="AY305" s="226">
        <v>41</v>
      </c>
      <c r="AZ305" s="205">
        <v>24</v>
      </c>
      <c r="BA305" s="205">
        <f t="shared" si="162"/>
        <v>65</v>
      </c>
      <c r="BB305" s="205"/>
      <c r="BC305" s="207">
        <v>1.0000000000000001E-17</v>
      </c>
      <c r="BD305" s="207">
        <v>9.9999999999999997E-29</v>
      </c>
      <c r="BE305" s="207">
        <v>1.0000000000000001E-30</v>
      </c>
      <c r="BF305" s="207">
        <f>2+2</f>
        <v>4</v>
      </c>
      <c r="BG305" s="207">
        <v>0</v>
      </c>
      <c r="BH305" s="207"/>
      <c r="BI305" s="207"/>
      <c r="BJ305" s="207"/>
      <c r="BK305" s="207"/>
      <c r="BL305" s="208">
        <v>0</v>
      </c>
      <c r="BM305" s="209">
        <v>249.45</v>
      </c>
      <c r="BN305" s="209">
        <f t="shared" si="137"/>
        <v>0</v>
      </c>
      <c r="BO305" s="207"/>
      <c r="BP305" s="207"/>
      <c r="BQ305" s="207"/>
      <c r="BR305" s="207"/>
      <c r="BS305" s="207"/>
      <c r="BT305" s="207"/>
      <c r="BU305" s="207"/>
      <c r="BV305" s="207"/>
      <c r="BW305" s="207"/>
      <c r="BX305" s="207"/>
      <c r="BY305" s="207"/>
      <c r="BZ305" s="207"/>
      <c r="CA305" s="207"/>
      <c r="CB305" s="207"/>
      <c r="CC305" s="207"/>
      <c r="CD305" s="207"/>
      <c r="CE305" s="207"/>
      <c r="CF305" s="207">
        <v>0</v>
      </c>
      <c r="CG305" s="207">
        <v>1</v>
      </c>
      <c r="CH305" s="207"/>
      <c r="CI305" s="207"/>
      <c r="CJ305" s="207" t="s">
        <v>6231</v>
      </c>
      <c r="CK305" s="207">
        <f>BA305</f>
        <v>65</v>
      </c>
      <c r="CL305" s="209">
        <v>477.3</v>
      </c>
      <c r="CM305" s="209">
        <f t="shared" si="138"/>
        <v>31024.5</v>
      </c>
      <c r="CN305" s="207"/>
      <c r="CO305" s="207"/>
      <c r="CP305" s="207"/>
      <c r="CQ305" s="207"/>
      <c r="CR305" s="207"/>
      <c r="CS305" s="207"/>
      <c r="CT305" s="207"/>
      <c r="CU305" s="207"/>
      <c r="CV305" s="207"/>
      <c r="CW305" s="207"/>
      <c r="CX305" s="207"/>
      <c r="CY305" s="207"/>
      <c r="CZ305" s="207"/>
      <c r="DA305" s="207">
        <f>+CK305</f>
        <v>65</v>
      </c>
      <c r="DB305" s="207"/>
      <c r="DC305" s="207"/>
      <c r="DD305" s="207"/>
      <c r="DE305" s="207">
        <v>0</v>
      </c>
      <c r="DF305" s="207">
        <v>0</v>
      </c>
      <c r="DG305" s="207"/>
      <c r="DH305" s="207"/>
      <c r="DI305" s="207" t="s">
        <v>6232</v>
      </c>
      <c r="DJ305" s="207">
        <v>0</v>
      </c>
      <c r="DK305" s="209">
        <v>120.88</v>
      </c>
      <c r="DL305" s="209">
        <f t="shared" si="139"/>
        <v>0</v>
      </c>
      <c r="DM305" s="207"/>
      <c r="DN305" s="207"/>
      <c r="DO305" s="207"/>
      <c r="DP305" s="207"/>
      <c r="DQ305" s="207"/>
      <c r="DR305" s="207"/>
      <c r="DS305" s="207"/>
      <c r="DT305" s="207"/>
      <c r="DU305" s="207"/>
      <c r="DV305" s="207"/>
      <c r="DW305" s="207"/>
      <c r="DX305" s="207"/>
      <c r="DY305" s="207"/>
      <c r="DZ305" s="207"/>
      <c r="EA305" s="207"/>
      <c r="EB305" s="207"/>
      <c r="EC305" s="207"/>
      <c r="ED305" s="207">
        <v>0</v>
      </c>
      <c r="EE305" s="207"/>
      <c r="EF305" s="207"/>
      <c r="EG305" s="207"/>
      <c r="EH305" s="207"/>
      <c r="EI305" s="207">
        <v>0</v>
      </c>
      <c r="EJ305" s="209">
        <v>191.55</v>
      </c>
      <c r="EK305" s="209">
        <f t="shared" si="140"/>
        <v>0</v>
      </c>
      <c r="EL305" s="207"/>
      <c r="EM305" s="207"/>
      <c r="EN305" s="207"/>
      <c r="EO305" s="207"/>
      <c r="EP305" s="207"/>
      <c r="EQ305" s="207"/>
      <c r="ER305" s="207"/>
      <c r="ES305" s="207"/>
      <c r="ET305" s="207"/>
      <c r="EU305" s="207"/>
      <c r="EV305" s="207"/>
      <c r="EW305" s="207"/>
      <c r="EX305" s="207"/>
      <c r="EY305" s="207"/>
      <c r="EZ305" s="207"/>
      <c r="FA305" s="207"/>
      <c r="FB305" s="207"/>
      <c r="FC305" s="207">
        <v>0</v>
      </c>
      <c r="FD305" s="207"/>
      <c r="FE305" s="207"/>
      <c r="FF305" s="207"/>
      <c r="FG305" s="207"/>
      <c r="FH305" s="207">
        <v>0</v>
      </c>
      <c r="FI305" s="209">
        <v>32.1</v>
      </c>
      <c r="FJ305" s="209">
        <f t="shared" si="141"/>
        <v>0</v>
      </c>
      <c r="FK305" s="207"/>
      <c r="FL305" s="207"/>
      <c r="FM305" s="207"/>
      <c r="FN305" s="207">
        <v>0</v>
      </c>
      <c r="FO305" s="207"/>
      <c r="FP305" s="207"/>
      <c r="FQ305" s="207"/>
      <c r="FR305" s="207"/>
      <c r="FS305" s="207">
        <v>0</v>
      </c>
      <c r="FT305" s="209">
        <v>25.68</v>
      </c>
      <c r="FU305" s="209">
        <f t="shared" si="142"/>
        <v>0</v>
      </c>
      <c r="FV305" s="207"/>
      <c r="FW305" s="207"/>
      <c r="FX305" s="207"/>
      <c r="FY305" s="207">
        <v>0</v>
      </c>
      <c r="FZ305" s="207"/>
      <c r="GA305" s="207"/>
      <c r="GB305" s="207"/>
      <c r="GC305" s="207"/>
      <c r="GD305" s="207">
        <v>0</v>
      </c>
      <c r="GE305" s="209">
        <v>56.12</v>
      </c>
      <c r="GF305" s="209">
        <f t="shared" si="143"/>
        <v>0</v>
      </c>
      <c r="GG305" s="207"/>
      <c r="GH305" s="207"/>
      <c r="GI305" s="207"/>
      <c r="GJ305" s="207"/>
      <c r="GK305" s="207"/>
      <c r="GL305" s="207"/>
      <c r="GM305" s="207"/>
      <c r="GN305" s="207"/>
      <c r="GO305" s="207"/>
      <c r="GP305" s="207"/>
      <c r="GQ305" s="207"/>
      <c r="GR305" s="207"/>
      <c r="GS305" s="207"/>
      <c r="GT305" s="207"/>
      <c r="GU305" s="207"/>
      <c r="GV305" s="207"/>
      <c r="GW305" s="207"/>
      <c r="GX305" s="207" t="s">
        <v>6233</v>
      </c>
      <c r="GY305" s="207">
        <v>1</v>
      </c>
      <c r="GZ305" s="207" t="s">
        <v>5210</v>
      </c>
      <c r="HA305" s="207">
        <f>+AW305</f>
        <v>91</v>
      </c>
      <c r="HB305" s="207">
        <v>0</v>
      </c>
      <c r="HC305" s="207">
        <v>1</v>
      </c>
      <c r="HD305" s="207">
        <f t="shared" si="157"/>
        <v>5600</v>
      </c>
      <c r="HE305" s="207">
        <v>4</v>
      </c>
      <c r="HF305" s="207"/>
      <c r="HG305" s="207"/>
      <c r="HH305" s="207">
        <f t="shared" si="163"/>
        <v>3200</v>
      </c>
      <c r="HI305" s="209">
        <v>2.73</v>
      </c>
      <c r="HJ305" s="209">
        <f t="shared" si="144"/>
        <v>8736</v>
      </c>
      <c r="HK305" s="207">
        <v>2</v>
      </c>
      <c r="HL305" s="207"/>
      <c r="HM305" s="207">
        <f t="shared" si="164"/>
        <v>1600</v>
      </c>
      <c r="HN305" s="209">
        <v>2.73</v>
      </c>
      <c r="HO305" s="209">
        <f t="shared" si="145"/>
        <v>4368</v>
      </c>
      <c r="HP305" s="207">
        <v>0</v>
      </c>
      <c r="HQ305" s="207"/>
      <c r="HR305" s="207">
        <f t="shared" si="165"/>
        <v>0</v>
      </c>
      <c r="HS305" s="209">
        <v>2.73</v>
      </c>
      <c r="HT305" s="209">
        <f t="shared" si="146"/>
        <v>0</v>
      </c>
      <c r="HU305" s="207">
        <v>1</v>
      </c>
      <c r="HV305" s="207"/>
      <c r="HW305" s="207">
        <f t="shared" si="166"/>
        <v>800</v>
      </c>
      <c r="HX305" s="209">
        <v>2.73</v>
      </c>
      <c r="HY305" s="209">
        <f t="shared" si="147"/>
        <v>2184</v>
      </c>
      <c r="HZ305" s="207">
        <v>3</v>
      </c>
      <c r="IA305" s="209">
        <v>3890.25</v>
      </c>
      <c r="IB305" s="209">
        <f t="shared" si="148"/>
        <v>11670.75</v>
      </c>
      <c r="IC305" s="169"/>
      <c r="ID305" s="169"/>
      <c r="IE305" s="169"/>
      <c r="IF305" s="169"/>
      <c r="IG305" s="165"/>
      <c r="IH305" s="165">
        <v>10</v>
      </c>
      <c r="II305" s="235">
        <f t="shared" si="159"/>
        <v>2</v>
      </c>
      <c r="IJ305" s="235">
        <f t="shared" si="160"/>
        <v>3</v>
      </c>
      <c r="IK305" s="235">
        <f t="shared" si="161"/>
        <v>5</v>
      </c>
      <c r="IL305" s="210"/>
      <c r="IM305" s="211">
        <f t="shared" si="149"/>
        <v>31024.5</v>
      </c>
      <c r="IN305" s="209">
        <v>7500</v>
      </c>
      <c r="IO305" s="212">
        <f t="shared" si="150"/>
        <v>5</v>
      </c>
      <c r="IP305" s="209">
        <f t="shared" si="151"/>
        <v>26958.75</v>
      </c>
      <c r="IQ305" s="209">
        <v>10000</v>
      </c>
      <c r="IR305" s="212">
        <f t="shared" si="152"/>
        <v>3</v>
      </c>
      <c r="IS305" s="213" t="s">
        <v>6234</v>
      </c>
      <c r="IT305" s="291"/>
      <c r="IV305" s="352" t="s">
        <v>6235</v>
      </c>
      <c r="IW305" s="352" t="s">
        <v>6236</v>
      </c>
    </row>
    <row r="306" spans="1:257" x14ac:dyDescent="0.4">
      <c r="A306" s="158">
        <f t="shared" si="158"/>
        <v>150</v>
      </c>
      <c r="B306" s="156" t="s">
        <v>35</v>
      </c>
      <c r="C306" s="219">
        <v>39</v>
      </c>
      <c r="D306" s="370">
        <v>85079</v>
      </c>
      <c r="E306" s="376">
        <v>11403</v>
      </c>
      <c r="F306" s="225" t="s">
        <v>6237</v>
      </c>
      <c r="G306" s="251">
        <v>2</v>
      </c>
      <c r="H306" s="156"/>
      <c r="I306" s="156" t="s">
        <v>377</v>
      </c>
      <c r="J306" s="158" t="s">
        <v>402</v>
      </c>
      <c r="K306" s="158"/>
      <c r="L306" s="158" t="s">
        <v>403</v>
      </c>
      <c r="M306" s="158"/>
      <c r="N306" s="205">
        <v>32</v>
      </c>
      <c r="O306" s="158">
        <v>52</v>
      </c>
      <c r="P306" s="203" t="s">
        <v>5665</v>
      </c>
      <c r="Q306" s="158">
        <v>66</v>
      </c>
      <c r="R306" s="158"/>
      <c r="S306" s="158"/>
      <c r="T306" s="158"/>
      <c r="U306" s="158"/>
      <c r="V306" s="367"/>
      <c r="W306" s="366"/>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t="s">
        <v>5654</v>
      </c>
      <c r="AU306" s="205">
        <v>32</v>
      </c>
      <c r="AV306" s="205">
        <v>20</v>
      </c>
      <c r="AW306" s="205">
        <f t="shared" si="135"/>
        <v>52</v>
      </c>
      <c r="AX306" s="205" t="s">
        <v>5665</v>
      </c>
      <c r="AY306" s="226">
        <v>42</v>
      </c>
      <c r="AZ306" s="205">
        <v>24</v>
      </c>
      <c r="BA306" s="205">
        <f t="shared" si="162"/>
        <v>66</v>
      </c>
      <c r="BB306" s="205"/>
      <c r="BC306" s="207">
        <v>1.0000000000000001E-17</v>
      </c>
      <c r="BD306" s="207">
        <v>9.9999999999999997E-29</v>
      </c>
      <c r="BE306" s="207">
        <v>1.0000000000000001E-30</v>
      </c>
      <c r="BF306" s="207">
        <v>0</v>
      </c>
      <c r="BG306" s="207">
        <v>1.0000000000000001E-17</v>
      </c>
      <c r="BH306" s="207"/>
      <c r="BI306" s="207"/>
      <c r="BJ306" s="207"/>
      <c r="BK306" s="207"/>
      <c r="BL306" s="208">
        <v>0</v>
      </c>
      <c r="BM306" s="209">
        <v>249.45</v>
      </c>
      <c r="BN306" s="209">
        <f t="shared" si="137"/>
        <v>0</v>
      </c>
      <c r="BO306" s="207"/>
      <c r="BP306" s="207"/>
      <c r="BQ306" s="207"/>
      <c r="BR306" s="207"/>
      <c r="BS306" s="207"/>
      <c r="BT306" s="207"/>
      <c r="BU306" s="207"/>
      <c r="BV306" s="207"/>
      <c r="BW306" s="207"/>
      <c r="BX306" s="207"/>
      <c r="BY306" s="207"/>
      <c r="BZ306" s="207"/>
      <c r="CA306" s="207"/>
      <c r="CB306" s="207"/>
      <c r="CC306" s="207"/>
      <c r="CD306" s="207"/>
      <c r="CE306" s="207"/>
      <c r="CF306" s="207">
        <v>1.0000000000000001E-17</v>
      </c>
      <c r="CG306" s="207"/>
      <c r="CH306" s="207"/>
      <c r="CI306" s="207"/>
      <c r="CJ306" s="207"/>
      <c r="CK306" s="207">
        <v>0</v>
      </c>
      <c r="CL306" s="209">
        <v>477.3</v>
      </c>
      <c r="CM306" s="209">
        <f t="shared" si="138"/>
        <v>0</v>
      </c>
      <c r="CN306" s="207"/>
      <c r="CO306" s="207"/>
      <c r="CP306" s="207"/>
      <c r="CQ306" s="207"/>
      <c r="CR306" s="207"/>
      <c r="CS306" s="207"/>
      <c r="CT306" s="207"/>
      <c r="CU306" s="207"/>
      <c r="CV306" s="207"/>
      <c r="CW306" s="207"/>
      <c r="CX306" s="207"/>
      <c r="CY306" s="207"/>
      <c r="CZ306" s="207"/>
      <c r="DA306" s="207"/>
      <c r="DB306" s="207"/>
      <c r="DC306" s="207"/>
      <c r="DD306" s="207"/>
      <c r="DE306" s="207">
        <v>1.0000000000000001E-17</v>
      </c>
      <c r="DF306" s="207"/>
      <c r="DG306" s="207"/>
      <c r="DH306" s="207"/>
      <c r="DI306" s="207"/>
      <c r="DJ306" s="207">
        <v>0</v>
      </c>
      <c r="DK306" s="209">
        <v>120.88</v>
      </c>
      <c r="DL306" s="209">
        <f t="shared" si="139"/>
        <v>0</v>
      </c>
      <c r="DM306" s="207"/>
      <c r="DN306" s="207"/>
      <c r="DO306" s="207"/>
      <c r="DP306" s="207"/>
      <c r="DQ306" s="207"/>
      <c r="DR306" s="207"/>
      <c r="DS306" s="207"/>
      <c r="DT306" s="207"/>
      <c r="DU306" s="207"/>
      <c r="DV306" s="207"/>
      <c r="DW306" s="207"/>
      <c r="DX306" s="207"/>
      <c r="DY306" s="207"/>
      <c r="DZ306" s="207" t="s">
        <v>4980</v>
      </c>
      <c r="EA306" s="207"/>
      <c r="EB306" s="207"/>
      <c r="EC306" s="207"/>
      <c r="ED306" s="207">
        <v>1.0000000000000001E-17</v>
      </c>
      <c r="EE306" s="207"/>
      <c r="EF306" s="207"/>
      <c r="EG306" s="207"/>
      <c r="EH306" s="207"/>
      <c r="EI306" s="207">
        <v>0</v>
      </c>
      <c r="EJ306" s="209">
        <v>191.55</v>
      </c>
      <c r="EK306" s="209">
        <f t="shared" si="140"/>
        <v>0</v>
      </c>
      <c r="EL306" s="207"/>
      <c r="EM306" s="207"/>
      <c r="EN306" s="207"/>
      <c r="EO306" s="207"/>
      <c r="EP306" s="207"/>
      <c r="EQ306" s="207"/>
      <c r="ER306" s="207"/>
      <c r="ES306" s="207"/>
      <c r="ET306" s="207"/>
      <c r="EU306" s="207"/>
      <c r="EV306" s="207"/>
      <c r="EW306" s="207"/>
      <c r="EX306" s="207"/>
      <c r="EY306" s="207"/>
      <c r="EZ306" s="207"/>
      <c r="FA306" s="207"/>
      <c r="FB306" s="207"/>
      <c r="FC306" s="207">
        <v>1.0000000000000001E-17</v>
      </c>
      <c r="FD306" s="207"/>
      <c r="FE306" s="207"/>
      <c r="FF306" s="207"/>
      <c r="FG306" s="207"/>
      <c r="FH306" s="207">
        <v>0</v>
      </c>
      <c r="FI306" s="209">
        <v>32.1</v>
      </c>
      <c r="FJ306" s="209">
        <f t="shared" si="141"/>
        <v>0</v>
      </c>
      <c r="FK306" s="207"/>
      <c r="FL306" s="207"/>
      <c r="FM306" s="207"/>
      <c r="FN306" s="207">
        <v>1.0000000000000001E-17</v>
      </c>
      <c r="FO306" s="207"/>
      <c r="FP306" s="207"/>
      <c r="FQ306" s="207"/>
      <c r="FR306" s="207"/>
      <c r="FS306" s="207">
        <v>0</v>
      </c>
      <c r="FT306" s="209">
        <v>25.68</v>
      </c>
      <c r="FU306" s="209">
        <f t="shared" si="142"/>
        <v>0</v>
      </c>
      <c r="FV306" s="207"/>
      <c r="FW306" s="207"/>
      <c r="FX306" s="207"/>
      <c r="FY306" s="207">
        <v>1.0000000000000001E-17</v>
      </c>
      <c r="FZ306" s="207"/>
      <c r="GA306" s="207"/>
      <c r="GB306" s="207"/>
      <c r="GC306" s="207"/>
      <c r="GD306" s="207">
        <v>0</v>
      </c>
      <c r="GE306" s="209">
        <v>56.12</v>
      </c>
      <c r="GF306" s="209">
        <f t="shared" si="143"/>
        <v>0</v>
      </c>
      <c r="GG306" s="207"/>
      <c r="GH306" s="207"/>
      <c r="GI306" s="207"/>
      <c r="GJ306" s="207"/>
      <c r="GK306" s="207"/>
      <c r="GL306" s="207"/>
      <c r="GM306" s="207"/>
      <c r="GN306" s="207"/>
      <c r="GO306" s="207"/>
      <c r="GP306" s="207"/>
      <c r="GQ306" s="207"/>
      <c r="GR306" s="207"/>
      <c r="GS306" s="207"/>
      <c r="GT306" s="207"/>
      <c r="GU306" s="207"/>
      <c r="GV306" s="207"/>
      <c r="GW306" s="207"/>
      <c r="GX306" s="207" t="s">
        <v>918</v>
      </c>
      <c r="GY306" s="207">
        <v>0</v>
      </c>
      <c r="GZ306" s="207" t="s">
        <v>918</v>
      </c>
      <c r="HA306" s="207">
        <v>0</v>
      </c>
      <c r="HB306" s="207">
        <v>0</v>
      </c>
      <c r="HC306" s="229">
        <v>1.0000000000000001E-17</v>
      </c>
      <c r="HD306" s="207">
        <f t="shared" si="157"/>
        <v>0</v>
      </c>
      <c r="HE306" s="207">
        <v>0</v>
      </c>
      <c r="HF306" s="207"/>
      <c r="HG306" s="207"/>
      <c r="HH306" s="207">
        <f t="shared" si="163"/>
        <v>0</v>
      </c>
      <c r="HI306" s="209">
        <v>2.73</v>
      </c>
      <c r="HJ306" s="209">
        <f t="shared" si="144"/>
        <v>0</v>
      </c>
      <c r="HK306" s="207">
        <v>0</v>
      </c>
      <c r="HL306" s="207"/>
      <c r="HM306" s="207">
        <f t="shared" si="164"/>
        <v>0</v>
      </c>
      <c r="HN306" s="209">
        <v>2.73</v>
      </c>
      <c r="HO306" s="209">
        <f t="shared" si="145"/>
        <v>0</v>
      </c>
      <c r="HP306" s="207">
        <v>0</v>
      </c>
      <c r="HQ306" s="207"/>
      <c r="HR306" s="207">
        <f t="shared" si="165"/>
        <v>0</v>
      </c>
      <c r="HS306" s="209">
        <v>2.73</v>
      </c>
      <c r="HT306" s="209">
        <f t="shared" si="146"/>
        <v>0</v>
      </c>
      <c r="HU306" s="207">
        <v>0</v>
      </c>
      <c r="HV306" s="207"/>
      <c r="HW306" s="207">
        <f t="shared" si="166"/>
        <v>0</v>
      </c>
      <c r="HX306" s="209">
        <v>2.73</v>
      </c>
      <c r="HY306" s="209">
        <f t="shared" si="147"/>
        <v>0</v>
      </c>
      <c r="HZ306" s="207">
        <v>0</v>
      </c>
      <c r="IA306" s="209">
        <v>3890.25</v>
      </c>
      <c r="IB306" s="209">
        <f t="shared" si="148"/>
        <v>0</v>
      </c>
      <c r="IC306" s="169">
        <v>40</v>
      </c>
      <c r="ID306" s="169"/>
      <c r="IE306" s="169"/>
      <c r="IF306" s="169"/>
      <c r="IG306" s="165"/>
      <c r="IH306" s="165">
        <v>75</v>
      </c>
      <c r="II306" s="234">
        <f t="shared" si="159"/>
        <v>0</v>
      </c>
      <c r="IJ306" s="234">
        <f t="shared" si="160"/>
        <v>0</v>
      </c>
      <c r="IK306" s="234">
        <f t="shared" si="161"/>
        <v>0</v>
      </c>
      <c r="IL306" s="210"/>
      <c r="IM306" s="211">
        <f t="shared" si="149"/>
        <v>0</v>
      </c>
      <c r="IN306" s="209">
        <v>7500</v>
      </c>
      <c r="IO306" s="212">
        <f t="shared" si="150"/>
        <v>0</v>
      </c>
      <c r="IP306" s="209">
        <f t="shared" si="151"/>
        <v>0</v>
      </c>
      <c r="IQ306" s="209">
        <v>10000</v>
      </c>
      <c r="IR306" s="212">
        <f t="shared" si="152"/>
        <v>0</v>
      </c>
      <c r="IS306" s="213" t="s">
        <v>5641</v>
      </c>
      <c r="IT306" s="291"/>
      <c r="IV306" s="66" t="s">
        <v>6238</v>
      </c>
      <c r="IW306" s="66" t="s">
        <v>6239</v>
      </c>
    </row>
    <row r="307" spans="1:257" x14ac:dyDescent="0.4">
      <c r="A307" s="158">
        <f t="shared" si="158"/>
        <v>151</v>
      </c>
      <c r="B307" s="156" t="s">
        <v>35</v>
      </c>
      <c r="C307" s="156">
        <v>41</v>
      </c>
      <c r="D307" s="251">
        <v>93372</v>
      </c>
      <c r="E307" s="374">
        <v>11454</v>
      </c>
      <c r="F307" s="225" t="s">
        <v>6240</v>
      </c>
      <c r="G307" s="251">
        <v>2</v>
      </c>
      <c r="H307" s="156"/>
      <c r="I307" s="156" t="s">
        <v>377</v>
      </c>
      <c r="J307" s="158" t="s">
        <v>411</v>
      </c>
      <c r="K307" s="158"/>
      <c r="L307" s="158" t="s">
        <v>413</v>
      </c>
      <c r="M307" s="158"/>
      <c r="N307" s="205">
        <v>45</v>
      </c>
      <c r="O307" s="158">
        <v>65</v>
      </c>
      <c r="P307" s="203" t="s">
        <v>6241</v>
      </c>
      <c r="Q307" s="158">
        <v>56</v>
      </c>
      <c r="R307" s="158"/>
      <c r="S307" s="158"/>
      <c r="T307" s="158"/>
      <c r="U307" s="158"/>
      <c r="V307" s="367"/>
      <c r="W307" s="366"/>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t="s">
        <v>5311</v>
      </c>
      <c r="AU307" s="205">
        <v>45</v>
      </c>
      <c r="AV307" s="205">
        <v>20</v>
      </c>
      <c r="AW307" s="205">
        <f t="shared" si="135"/>
        <v>65</v>
      </c>
      <c r="AX307" s="205" t="s">
        <v>6241</v>
      </c>
      <c r="AY307" s="226">
        <v>32</v>
      </c>
      <c r="AZ307" s="205">
        <v>24</v>
      </c>
      <c r="BA307" s="205">
        <f t="shared" si="162"/>
        <v>56</v>
      </c>
      <c r="BB307" s="205"/>
      <c r="BC307" s="207">
        <v>1.0000000000000001E-17</v>
      </c>
      <c r="BD307" s="207">
        <v>9.9999999999999997E-29</v>
      </c>
      <c r="BE307" s="207">
        <v>1.0000000000000001E-30</v>
      </c>
      <c r="BF307" s="207">
        <v>0</v>
      </c>
      <c r="BG307" s="207">
        <v>1.0000000000000001E-17</v>
      </c>
      <c r="BH307" s="207"/>
      <c r="BI307" s="207"/>
      <c r="BJ307" s="207"/>
      <c r="BK307" s="207"/>
      <c r="BL307" s="208">
        <v>0</v>
      </c>
      <c r="BM307" s="209">
        <v>249.45</v>
      </c>
      <c r="BN307" s="209">
        <f t="shared" si="137"/>
        <v>0</v>
      </c>
      <c r="BO307" s="207"/>
      <c r="BP307" s="207"/>
      <c r="BQ307" s="207"/>
      <c r="BR307" s="207"/>
      <c r="BS307" s="207"/>
      <c r="BT307" s="207"/>
      <c r="BU307" s="207"/>
      <c r="BV307" s="207"/>
      <c r="BW307" s="207"/>
      <c r="BX307" s="207"/>
      <c r="BY307" s="207"/>
      <c r="BZ307" s="207"/>
      <c r="CA307" s="207"/>
      <c r="CB307" s="207"/>
      <c r="CC307" s="207"/>
      <c r="CD307" s="207"/>
      <c r="CE307" s="207"/>
      <c r="CF307" s="207">
        <v>1.0000000000000001E-17</v>
      </c>
      <c r="CG307" s="207"/>
      <c r="CH307" s="207"/>
      <c r="CI307" s="207"/>
      <c r="CJ307" s="207"/>
      <c r="CK307" s="207">
        <v>0</v>
      </c>
      <c r="CL307" s="209">
        <v>477.3</v>
      </c>
      <c r="CM307" s="209">
        <f t="shared" si="138"/>
        <v>0</v>
      </c>
      <c r="CN307" s="207"/>
      <c r="CO307" s="207"/>
      <c r="CP307" s="207"/>
      <c r="CQ307" s="207"/>
      <c r="CR307" s="207"/>
      <c r="CS307" s="207"/>
      <c r="CT307" s="207"/>
      <c r="CU307" s="207"/>
      <c r="CV307" s="207"/>
      <c r="CW307" s="207"/>
      <c r="CX307" s="207"/>
      <c r="CY307" s="207"/>
      <c r="CZ307" s="207"/>
      <c r="DA307" s="207"/>
      <c r="DB307" s="207"/>
      <c r="DC307" s="207"/>
      <c r="DD307" s="207"/>
      <c r="DE307" s="207">
        <v>1.0000000000000001E-17</v>
      </c>
      <c r="DF307" s="207"/>
      <c r="DG307" s="207"/>
      <c r="DH307" s="207"/>
      <c r="DI307" s="207"/>
      <c r="DJ307" s="207">
        <v>0</v>
      </c>
      <c r="DK307" s="209">
        <v>120.88</v>
      </c>
      <c r="DL307" s="209">
        <f t="shared" si="139"/>
        <v>0</v>
      </c>
      <c r="DM307" s="207"/>
      <c r="DN307" s="207"/>
      <c r="DO307" s="207"/>
      <c r="DP307" s="207"/>
      <c r="DQ307" s="207"/>
      <c r="DR307" s="207"/>
      <c r="DS307" s="207"/>
      <c r="DT307" s="207"/>
      <c r="DU307" s="207"/>
      <c r="DV307" s="207"/>
      <c r="DW307" s="207"/>
      <c r="DX307" s="207"/>
      <c r="DY307" s="207"/>
      <c r="DZ307" s="207" t="s">
        <v>4980</v>
      </c>
      <c r="EA307" s="207"/>
      <c r="EB307" s="207"/>
      <c r="EC307" s="207"/>
      <c r="ED307" s="207">
        <v>1.0000000000000001E-17</v>
      </c>
      <c r="EE307" s="207"/>
      <c r="EF307" s="207"/>
      <c r="EG307" s="207"/>
      <c r="EH307" s="207"/>
      <c r="EI307" s="207">
        <v>0</v>
      </c>
      <c r="EJ307" s="209">
        <v>191.55</v>
      </c>
      <c r="EK307" s="209">
        <f t="shared" si="140"/>
        <v>0</v>
      </c>
      <c r="EL307" s="207"/>
      <c r="EM307" s="207"/>
      <c r="EN307" s="207"/>
      <c r="EO307" s="207"/>
      <c r="EP307" s="207"/>
      <c r="EQ307" s="207"/>
      <c r="ER307" s="207"/>
      <c r="ES307" s="207"/>
      <c r="ET307" s="207"/>
      <c r="EU307" s="207"/>
      <c r="EV307" s="207"/>
      <c r="EW307" s="207"/>
      <c r="EX307" s="207"/>
      <c r="EY307" s="207"/>
      <c r="EZ307" s="207"/>
      <c r="FA307" s="207"/>
      <c r="FB307" s="207"/>
      <c r="FC307" s="207">
        <v>1.0000000000000001E-17</v>
      </c>
      <c r="FD307" s="207"/>
      <c r="FE307" s="207"/>
      <c r="FF307" s="207"/>
      <c r="FG307" s="207"/>
      <c r="FH307" s="207">
        <v>0</v>
      </c>
      <c r="FI307" s="209">
        <v>32.1</v>
      </c>
      <c r="FJ307" s="209">
        <f t="shared" si="141"/>
        <v>0</v>
      </c>
      <c r="FK307" s="207"/>
      <c r="FL307" s="207"/>
      <c r="FM307" s="207"/>
      <c r="FN307" s="207">
        <v>1.0000000000000001E-17</v>
      </c>
      <c r="FO307" s="207"/>
      <c r="FP307" s="207"/>
      <c r="FQ307" s="207"/>
      <c r="FR307" s="207"/>
      <c r="FS307" s="207">
        <v>0</v>
      </c>
      <c r="FT307" s="209">
        <v>25.68</v>
      </c>
      <c r="FU307" s="209">
        <f t="shared" si="142"/>
        <v>0</v>
      </c>
      <c r="FV307" s="207"/>
      <c r="FW307" s="207"/>
      <c r="FX307" s="207"/>
      <c r="FY307" s="207">
        <v>1.0000000000000001E-17</v>
      </c>
      <c r="FZ307" s="207"/>
      <c r="GA307" s="207"/>
      <c r="GB307" s="207"/>
      <c r="GC307" s="207"/>
      <c r="GD307" s="207">
        <v>0</v>
      </c>
      <c r="GE307" s="209">
        <v>56.12</v>
      </c>
      <c r="GF307" s="209">
        <f t="shared" si="143"/>
        <v>0</v>
      </c>
      <c r="GG307" s="207"/>
      <c r="GH307" s="207"/>
      <c r="GI307" s="207"/>
      <c r="GJ307" s="207"/>
      <c r="GK307" s="207"/>
      <c r="GL307" s="207"/>
      <c r="GM307" s="207"/>
      <c r="GN307" s="207"/>
      <c r="GO307" s="207"/>
      <c r="GP307" s="207"/>
      <c r="GQ307" s="207"/>
      <c r="GR307" s="207"/>
      <c r="GS307" s="207"/>
      <c r="GT307" s="207"/>
      <c r="GU307" s="207"/>
      <c r="GV307" s="207"/>
      <c r="GW307" s="207"/>
      <c r="GX307" s="207" t="s">
        <v>918</v>
      </c>
      <c r="GY307" s="207">
        <v>0</v>
      </c>
      <c r="GZ307" s="207" t="s">
        <v>918</v>
      </c>
      <c r="HA307" s="207">
        <v>0</v>
      </c>
      <c r="HB307" s="207">
        <v>0</v>
      </c>
      <c r="HC307" s="229">
        <v>1.0000000000000001E-17</v>
      </c>
      <c r="HD307" s="207">
        <f t="shared" si="157"/>
        <v>0</v>
      </c>
      <c r="HE307" s="207">
        <v>0</v>
      </c>
      <c r="HF307" s="207"/>
      <c r="HG307" s="207"/>
      <c r="HH307" s="207">
        <f t="shared" si="163"/>
        <v>0</v>
      </c>
      <c r="HI307" s="209">
        <v>2.73</v>
      </c>
      <c r="HJ307" s="209">
        <f t="shared" si="144"/>
        <v>0</v>
      </c>
      <c r="HK307" s="207">
        <v>0</v>
      </c>
      <c r="HL307" s="207"/>
      <c r="HM307" s="207">
        <f t="shared" si="164"/>
        <v>0</v>
      </c>
      <c r="HN307" s="209">
        <v>2.73</v>
      </c>
      <c r="HO307" s="209">
        <f t="shared" si="145"/>
        <v>0</v>
      </c>
      <c r="HP307" s="207">
        <v>0</v>
      </c>
      <c r="HQ307" s="207"/>
      <c r="HR307" s="207">
        <f t="shared" si="165"/>
        <v>0</v>
      </c>
      <c r="HS307" s="209">
        <v>2.73</v>
      </c>
      <c r="HT307" s="209">
        <f t="shared" si="146"/>
        <v>0</v>
      </c>
      <c r="HU307" s="207">
        <v>0</v>
      </c>
      <c r="HV307" s="207"/>
      <c r="HW307" s="207">
        <f t="shared" si="166"/>
        <v>0</v>
      </c>
      <c r="HX307" s="209">
        <v>2.73</v>
      </c>
      <c r="HY307" s="209">
        <f t="shared" si="147"/>
        <v>0</v>
      </c>
      <c r="HZ307" s="207">
        <v>0</v>
      </c>
      <c r="IA307" s="209">
        <v>3890.25</v>
      </c>
      <c r="IB307" s="209">
        <f t="shared" si="148"/>
        <v>0</v>
      </c>
      <c r="IC307" s="169"/>
      <c r="ID307" s="169"/>
      <c r="IE307" s="169"/>
      <c r="IF307" s="169"/>
      <c r="IG307" s="165"/>
      <c r="IH307" s="165"/>
      <c r="II307" s="234">
        <f t="shared" si="159"/>
        <v>0</v>
      </c>
      <c r="IJ307" s="234">
        <f t="shared" si="160"/>
        <v>0</v>
      </c>
      <c r="IK307" s="234">
        <f t="shared" si="161"/>
        <v>0</v>
      </c>
      <c r="IL307" s="210"/>
      <c r="IM307" s="211">
        <f t="shared" si="149"/>
        <v>0</v>
      </c>
      <c r="IN307" s="209">
        <v>7500</v>
      </c>
      <c r="IO307" s="212">
        <f t="shared" si="150"/>
        <v>0</v>
      </c>
      <c r="IP307" s="209">
        <f t="shared" si="151"/>
        <v>0</v>
      </c>
      <c r="IQ307" s="209">
        <v>10000</v>
      </c>
      <c r="IR307" s="212">
        <f t="shared" si="152"/>
        <v>0</v>
      </c>
      <c r="IS307" s="213" t="s">
        <v>5452</v>
      </c>
      <c r="IT307" s="291"/>
      <c r="IV307" s="66" t="s">
        <v>6242</v>
      </c>
      <c r="IW307" s="66" t="s">
        <v>6243</v>
      </c>
    </row>
    <row r="308" spans="1:257" x14ac:dyDescent="0.4">
      <c r="A308" s="158">
        <f t="shared" si="158"/>
        <v>152</v>
      </c>
      <c r="B308" s="156" t="s">
        <v>35</v>
      </c>
      <c r="C308" s="156">
        <v>60</v>
      </c>
      <c r="D308" s="251">
        <v>88664</v>
      </c>
      <c r="E308" s="374">
        <v>25281</v>
      </c>
      <c r="F308" s="225" t="s">
        <v>6244</v>
      </c>
      <c r="G308" s="251">
        <v>2</v>
      </c>
      <c r="H308" s="156"/>
      <c r="I308" s="156" t="s">
        <v>582</v>
      </c>
      <c r="J308" s="158" t="s">
        <v>606</v>
      </c>
      <c r="K308" s="158"/>
      <c r="L308" s="158" t="s">
        <v>608</v>
      </c>
      <c r="M308" s="158"/>
      <c r="N308" s="205">
        <v>22</v>
      </c>
      <c r="O308" s="158">
        <v>42</v>
      </c>
      <c r="P308" s="203" t="s">
        <v>5712</v>
      </c>
      <c r="Q308" s="158">
        <v>64</v>
      </c>
      <c r="R308" s="158"/>
      <c r="S308" s="158"/>
      <c r="T308" s="158"/>
      <c r="U308" s="158"/>
      <c r="V308" s="367"/>
      <c r="W308" s="366"/>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t="s">
        <v>5311</v>
      </c>
      <c r="AU308" s="205">
        <v>22</v>
      </c>
      <c r="AV308" s="205">
        <v>20</v>
      </c>
      <c r="AW308" s="205">
        <f t="shared" si="135"/>
        <v>42</v>
      </c>
      <c r="AX308" s="205" t="s">
        <v>5712</v>
      </c>
      <c r="AY308" s="226">
        <v>40</v>
      </c>
      <c r="AZ308" s="205">
        <v>24</v>
      </c>
      <c r="BA308" s="205">
        <f t="shared" si="162"/>
        <v>64</v>
      </c>
      <c r="BB308" s="205"/>
      <c r="BC308" s="207">
        <v>1.0000000000000001E-17</v>
      </c>
      <c r="BD308" s="207">
        <v>9.9999999999999997E-29</v>
      </c>
      <c r="BE308" s="207">
        <v>1.0000000000000001E-30</v>
      </c>
      <c r="BF308" s="207">
        <v>0</v>
      </c>
      <c r="BG308" s="207">
        <v>1.0000000000000001E-17</v>
      </c>
      <c r="BH308" s="207"/>
      <c r="BI308" s="207"/>
      <c r="BJ308" s="207"/>
      <c r="BK308" s="207"/>
      <c r="BL308" s="208">
        <v>0</v>
      </c>
      <c r="BM308" s="209">
        <v>249.45</v>
      </c>
      <c r="BN308" s="209">
        <f t="shared" si="137"/>
        <v>0</v>
      </c>
      <c r="BO308" s="207"/>
      <c r="BP308" s="207"/>
      <c r="BQ308" s="207"/>
      <c r="BR308" s="207"/>
      <c r="BS308" s="207"/>
      <c r="BT308" s="207"/>
      <c r="BU308" s="207"/>
      <c r="BV308" s="207"/>
      <c r="BW308" s="207"/>
      <c r="BX308" s="207"/>
      <c r="BY308" s="207"/>
      <c r="BZ308" s="207"/>
      <c r="CA308" s="207"/>
      <c r="CB308" s="207"/>
      <c r="CC308" s="207"/>
      <c r="CD308" s="207"/>
      <c r="CE308" s="207"/>
      <c r="CF308" s="207">
        <v>1.0000000000000001E-17</v>
      </c>
      <c r="CG308" s="207"/>
      <c r="CH308" s="207"/>
      <c r="CI308" s="207"/>
      <c r="CJ308" s="207"/>
      <c r="CK308" s="207">
        <v>0</v>
      </c>
      <c r="CL308" s="209">
        <v>477.3</v>
      </c>
      <c r="CM308" s="209">
        <f t="shared" si="138"/>
        <v>0</v>
      </c>
      <c r="CN308" s="207"/>
      <c r="CO308" s="207"/>
      <c r="CP308" s="207"/>
      <c r="CQ308" s="207"/>
      <c r="CR308" s="207"/>
      <c r="CS308" s="207"/>
      <c r="CT308" s="207"/>
      <c r="CU308" s="207"/>
      <c r="CV308" s="207"/>
      <c r="CW308" s="207"/>
      <c r="CX308" s="207"/>
      <c r="CY308" s="207"/>
      <c r="CZ308" s="207"/>
      <c r="DA308" s="207"/>
      <c r="DB308" s="207"/>
      <c r="DC308" s="207"/>
      <c r="DD308" s="207"/>
      <c r="DE308" s="207">
        <v>1.0000000000000001E-17</v>
      </c>
      <c r="DF308" s="207"/>
      <c r="DG308" s="207"/>
      <c r="DH308" s="207"/>
      <c r="DI308" s="207"/>
      <c r="DJ308" s="207">
        <v>0</v>
      </c>
      <c r="DK308" s="209">
        <v>120.88</v>
      </c>
      <c r="DL308" s="209">
        <f t="shared" si="139"/>
        <v>0</v>
      </c>
      <c r="DM308" s="207"/>
      <c r="DN308" s="207"/>
      <c r="DO308" s="207"/>
      <c r="DP308" s="207"/>
      <c r="DQ308" s="207"/>
      <c r="DR308" s="207"/>
      <c r="DS308" s="207"/>
      <c r="DT308" s="207"/>
      <c r="DU308" s="207"/>
      <c r="DV308" s="207"/>
      <c r="DW308" s="207"/>
      <c r="DX308" s="207"/>
      <c r="DY308" s="207"/>
      <c r="DZ308" s="207"/>
      <c r="EA308" s="207"/>
      <c r="EB308" s="207"/>
      <c r="EC308" s="207"/>
      <c r="ED308" s="207">
        <v>1.0000000000000001E-17</v>
      </c>
      <c r="EE308" s="207"/>
      <c r="EF308" s="207"/>
      <c r="EG308" s="207"/>
      <c r="EH308" s="207"/>
      <c r="EI308" s="207">
        <v>0</v>
      </c>
      <c r="EJ308" s="209">
        <v>191.55</v>
      </c>
      <c r="EK308" s="209">
        <f t="shared" si="140"/>
        <v>0</v>
      </c>
      <c r="EL308" s="207"/>
      <c r="EM308" s="207"/>
      <c r="EN308" s="207"/>
      <c r="EO308" s="207"/>
      <c r="EP308" s="207"/>
      <c r="EQ308" s="207"/>
      <c r="ER308" s="207"/>
      <c r="ES308" s="207"/>
      <c r="ET308" s="207"/>
      <c r="EU308" s="207"/>
      <c r="EV308" s="207"/>
      <c r="EW308" s="207"/>
      <c r="EX308" s="207"/>
      <c r="EY308" s="207"/>
      <c r="EZ308" s="207"/>
      <c r="FA308" s="207"/>
      <c r="FB308" s="207"/>
      <c r="FC308" s="207">
        <v>1.0000000000000001E-17</v>
      </c>
      <c r="FD308" s="207"/>
      <c r="FE308" s="207"/>
      <c r="FF308" s="207"/>
      <c r="FG308" s="207"/>
      <c r="FH308" s="207">
        <v>0</v>
      </c>
      <c r="FI308" s="209">
        <v>32.1</v>
      </c>
      <c r="FJ308" s="209">
        <f t="shared" si="141"/>
        <v>0</v>
      </c>
      <c r="FK308" s="207"/>
      <c r="FL308" s="207"/>
      <c r="FM308" s="207"/>
      <c r="FN308" s="207">
        <v>1.0000000000000001E-17</v>
      </c>
      <c r="FO308" s="207"/>
      <c r="FP308" s="207"/>
      <c r="FQ308" s="207"/>
      <c r="FR308" s="207"/>
      <c r="FS308" s="207">
        <v>0</v>
      </c>
      <c r="FT308" s="209">
        <v>25.68</v>
      </c>
      <c r="FU308" s="209">
        <f t="shared" si="142"/>
        <v>0</v>
      </c>
      <c r="FV308" s="207"/>
      <c r="FW308" s="207"/>
      <c r="FX308" s="207"/>
      <c r="FY308" s="207">
        <v>1.0000000000000001E-17</v>
      </c>
      <c r="FZ308" s="207"/>
      <c r="GA308" s="207"/>
      <c r="GB308" s="207"/>
      <c r="GC308" s="207"/>
      <c r="GD308" s="207">
        <v>0</v>
      </c>
      <c r="GE308" s="209">
        <v>56.12</v>
      </c>
      <c r="GF308" s="209">
        <f t="shared" si="143"/>
        <v>0</v>
      </c>
      <c r="GG308" s="207"/>
      <c r="GH308" s="207"/>
      <c r="GI308" s="207"/>
      <c r="GJ308" s="207"/>
      <c r="GK308" s="207"/>
      <c r="GL308" s="207"/>
      <c r="GM308" s="207"/>
      <c r="GN308" s="207"/>
      <c r="GO308" s="207"/>
      <c r="GP308" s="207"/>
      <c r="GQ308" s="207"/>
      <c r="GR308" s="207"/>
      <c r="GS308" s="207"/>
      <c r="GT308" s="207"/>
      <c r="GU308" s="207"/>
      <c r="GV308" s="207"/>
      <c r="GW308" s="207"/>
      <c r="GX308" s="207" t="s">
        <v>918</v>
      </c>
      <c r="GY308" s="207">
        <v>0</v>
      </c>
      <c r="GZ308" s="207" t="s">
        <v>918</v>
      </c>
      <c r="HA308" s="207">
        <v>0</v>
      </c>
      <c r="HB308" s="207">
        <v>0</v>
      </c>
      <c r="HC308" s="207">
        <v>1.0000000000000001E-17</v>
      </c>
      <c r="HD308" s="207">
        <f t="shared" si="157"/>
        <v>0</v>
      </c>
      <c r="HE308" s="207">
        <v>0</v>
      </c>
      <c r="HF308" s="207"/>
      <c r="HG308" s="207"/>
      <c r="HH308" s="207">
        <f t="shared" si="163"/>
        <v>0</v>
      </c>
      <c r="HI308" s="209">
        <v>2.73</v>
      </c>
      <c r="HJ308" s="209">
        <f t="shared" si="144"/>
        <v>0</v>
      </c>
      <c r="HK308" s="207">
        <v>0</v>
      </c>
      <c r="HL308" s="207"/>
      <c r="HM308" s="207">
        <f t="shared" si="164"/>
        <v>0</v>
      </c>
      <c r="HN308" s="209">
        <v>2.73</v>
      </c>
      <c r="HO308" s="209">
        <f t="shared" si="145"/>
        <v>0</v>
      </c>
      <c r="HP308" s="207">
        <v>0</v>
      </c>
      <c r="HQ308" s="207"/>
      <c r="HR308" s="207">
        <f t="shared" si="165"/>
        <v>0</v>
      </c>
      <c r="HS308" s="209">
        <v>2.73</v>
      </c>
      <c r="HT308" s="209">
        <f t="shared" si="146"/>
        <v>0</v>
      </c>
      <c r="HU308" s="207">
        <v>0</v>
      </c>
      <c r="HV308" s="207"/>
      <c r="HW308" s="207">
        <f t="shared" si="166"/>
        <v>0</v>
      </c>
      <c r="HX308" s="209">
        <v>2.73</v>
      </c>
      <c r="HY308" s="209">
        <f t="shared" si="147"/>
        <v>0</v>
      </c>
      <c r="HZ308" s="207">
        <v>0</v>
      </c>
      <c r="IA308" s="209">
        <v>3890.25</v>
      </c>
      <c r="IB308" s="209">
        <f t="shared" si="148"/>
        <v>0</v>
      </c>
      <c r="IC308" s="169"/>
      <c r="ID308" s="169"/>
      <c r="IE308" s="169"/>
      <c r="IF308" s="169"/>
      <c r="IG308" s="165"/>
      <c r="IH308" s="165"/>
      <c r="II308" s="234">
        <f t="shared" si="159"/>
        <v>0</v>
      </c>
      <c r="IJ308" s="234">
        <f t="shared" si="160"/>
        <v>0</v>
      </c>
      <c r="IK308" s="234">
        <f t="shared" si="161"/>
        <v>0</v>
      </c>
      <c r="IL308" s="210"/>
      <c r="IM308" s="211">
        <f t="shared" si="149"/>
        <v>0</v>
      </c>
      <c r="IN308" s="209">
        <v>7500</v>
      </c>
      <c r="IO308" s="212">
        <f t="shared" si="150"/>
        <v>0</v>
      </c>
      <c r="IP308" s="209">
        <f t="shared" si="151"/>
        <v>0</v>
      </c>
      <c r="IQ308" s="209">
        <v>10000</v>
      </c>
      <c r="IR308" s="212">
        <f t="shared" si="152"/>
        <v>0</v>
      </c>
      <c r="IS308" s="213" t="s">
        <v>5452</v>
      </c>
      <c r="IT308" s="291"/>
      <c r="IV308" s="66" t="s">
        <v>6245</v>
      </c>
      <c r="IW308" s="66" t="s">
        <v>6246</v>
      </c>
    </row>
    <row r="309" spans="1:257" x14ac:dyDescent="0.4">
      <c r="A309" s="158">
        <f t="shared" si="158"/>
        <v>153</v>
      </c>
      <c r="B309" s="156" t="s">
        <v>35</v>
      </c>
      <c r="C309" s="156">
        <v>64</v>
      </c>
      <c r="D309" s="251">
        <v>85259</v>
      </c>
      <c r="E309" s="374">
        <v>25314</v>
      </c>
      <c r="F309" s="203" t="s">
        <v>6247</v>
      </c>
      <c r="G309" s="251">
        <v>2</v>
      </c>
      <c r="H309" s="156"/>
      <c r="I309" s="156" t="s">
        <v>582</v>
      </c>
      <c r="J309" s="158" t="s">
        <v>641</v>
      </c>
      <c r="K309" s="158"/>
      <c r="L309" s="158" t="s">
        <v>642</v>
      </c>
      <c r="M309" s="158"/>
      <c r="N309" s="205">
        <v>50</v>
      </c>
      <c r="O309" s="158">
        <v>70</v>
      </c>
      <c r="P309" s="203" t="s">
        <v>6248</v>
      </c>
      <c r="Q309" s="158">
        <v>64</v>
      </c>
      <c r="R309" s="158"/>
      <c r="S309" s="158"/>
      <c r="T309" s="158"/>
      <c r="U309" s="158"/>
      <c r="V309" s="367"/>
      <c r="W309" s="366"/>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t="s">
        <v>5364</v>
      </c>
      <c r="AU309" s="205">
        <v>50</v>
      </c>
      <c r="AV309" s="205">
        <v>20</v>
      </c>
      <c r="AW309" s="205">
        <f t="shared" si="135"/>
        <v>70</v>
      </c>
      <c r="AX309" s="205" t="s">
        <v>6248</v>
      </c>
      <c r="AY309" s="226">
        <v>40</v>
      </c>
      <c r="AZ309" s="205">
        <v>24</v>
      </c>
      <c r="BA309" s="205">
        <f t="shared" si="162"/>
        <v>64</v>
      </c>
      <c r="BB309" s="205"/>
      <c r="BC309" s="207">
        <v>1.0000000000000001E-17</v>
      </c>
      <c r="BD309" s="207">
        <v>9.9999999999999997E-29</v>
      </c>
      <c r="BE309" s="207">
        <v>1.0000000000000001E-30</v>
      </c>
      <c r="BF309" s="207">
        <v>0</v>
      </c>
      <c r="BG309" s="207">
        <v>1.0000000000000001E-17</v>
      </c>
      <c r="BH309" s="207"/>
      <c r="BI309" s="207"/>
      <c r="BJ309" s="207"/>
      <c r="BK309" s="207"/>
      <c r="BL309" s="208">
        <v>0</v>
      </c>
      <c r="BM309" s="209">
        <v>249.45</v>
      </c>
      <c r="BN309" s="209">
        <f t="shared" si="137"/>
        <v>0</v>
      </c>
      <c r="BO309" s="207"/>
      <c r="BP309" s="207"/>
      <c r="BQ309" s="207"/>
      <c r="BR309" s="207"/>
      <c r="BS309" s="207"/>
      <c r="BT309" s="207"/>
      <c r="BU309" s="207"/>
      <c r="BV309" s="207"/>
      <c r="BW309" s="207"/>
      <c r="BX309" s="207"/>
      <c r="BY309" s="207"/>
      <c r="BZ309" s="207"/>
      <c r="CA309" s="207"/>
      <c r="CB309" s="207"/>
      <c r="CC309" s="207"/>
      <c r="CD309" s="207"/>
      <c r="CE309" s="207"/>
      <c r="CF309" s="207">
        <v>1.0000000000000001E-17</v>
      </c>
      <c r="CG309" s="207"/>
      <c r="CH309" s="207"/>
      <c r="CI309" s="207"/>
      <c r="CJ309" s="207"/>
      <c r="CK309" s="207">
        <v>0</v>
      </c>
      <c r="CL309" s="209">
        <v>477.3</v>
      </c>
      <c r="CM309" s="209">
        <f t="shared" si="138"/>
        <v>0</v>
      </c>
      <c r="CN309" s="207"/>
      <c r="CO309" s="207"/>
      <c r="CP309" s="207"/>
      <c r="CQ309" s="207"/>
      <c r="CR309" s="207"/>
      <c r="CS309" s="207"/>
      <c r="CT309" s="207"/>
      <c r="CU309" s="207"/>
      <c r="CV309" s="207"/>
      <c r="CW309" s="207"/>
      <c r="CX309" s="207"/>
      <c r="CY309" s="207"/>
      <c r="CZ309" s="207"/>
      <c r="DA309" s="207"/>
      <c r="DB309" s="207"/>
      <c r="DC309" s="207"/>
      <c r="DD309" s="207"/>
      <c r="DE309" s="207">
        <v>1.0000000000000001E-17</v>
      </c>
      <c r="DF309" s="207">
        <v>0</v>
      </c>
      <c r="DG309" s="207"/>
      <c r="DH309" s="207"/>
      <c r="DI309" s="207" t="s">
        <v>6249</v>
      </c>
      <c r="DJ309" s="207">
        <v>0</v>
      </c>
      <c r="DK309" s="209">
        <v>120.88</v>
      </c>
      <c r="DL309" s="209">
        <f t="shared" si="139"/>
        <v>0</v>
      </c>
      <c r="DM309" s="207"/>
      <c r="DN309" s="207"/>
      <c r="DO309" s="207"/>
      <c r="DP309" s="207"/>
      <c r="DQ309" s="207"/>
      <c r="DR309" s="207"/>
      <c r="DS309" s="207"/>
      <c r="DT309" s="207"/>
      <c r="DU309" s="207"/>
      <c r="DV309" s="207"/>
      <c r="DW309" s="207"/>
      <c r="DX309" s="207"/>
      <c r="DY309" s="207"/>
      <c r="DZ309" s="207" t="s">
        <v>4980</v>
      </c>
      <c r="EA309" s="207"/>
      <c r="EB309" s="207"/>
      <c r="EC309" s="207"/>
      <c r="ED309" s="207">
        <v>1.0000000000000001E-17</v>
      </c>
      <c r="EE309" s="207"/>
      <c r="EF309" s="207"/>
      <c r="EG309" s="207"/>
      <c r="EH309" s="207"/>
      <c r="EI309" s="207">
        <v>0</v>
      </c>
      <c r="EJ309" s="209">
        <v>191.55</v>
      </c>
      <c r="EK309" s="209">
        <f t="shared" si="140"/>
        <v>0</v>
      </c>
      <c r="EL309" s="207"/>
      <c r="EM309" s="207"/>
      <c r="EN309" s="207"/>
      <c r="EO309" s="207"/>
      <c r="EP309" s="207"/>
      <c r="EQ309" s="207"/>
      <c r="ER309" s="207"/>
      <c r="ES309" s="207"/>
      <c r="ET309" s="207"/>
      <c r="EU309" s="207"/>
      <c r="EV309" s="207"/>
      <c r="EW309" s="207"/>
      <c r="EX309" s="207"/>
      <c r="EY309" s="207"/>
      <c r="EZ309" s="207"/>
      <c r="FA309" s="207"/>
      <c r="FB309" s="207"/>
      <c r="FC309" s="207">
        <v>1.0000000000000001E-17</v>
      </c>
      <c r="FD309" s="207"/>
      <c r="FE309" s="207"/>
      <c r="FF309" s="207"/>
      <c r="FG309" s="207"/>
      <c r="FH309" s="207">
        <v>0</v>
      </c>
      <c r="FI309" s="209">
        <v>32.1</v>
      </c>
      <c r="FJ309" s="209">
        <f t="shared" si="141"/>
        <v>0</v>
      </c>
      <c r="FK309" s="207"/>
      <c r="FL309" s="207"/>
      <c r="FM309" s="207"/>
      <c r="FN309" s="207">
        <v>1.0000000000000001E-17</v>
      </c>
      <c r="FO309" s="207"/>
      <c r="FP309" s="207"/>
      <c r="FQ309" s="207"/>
      <c r="FR309" s="207"/>
      <c r="FS309" s="207">
        <v>0</v>
      </c>
      <c r="FT309" s="209">
        <v>25.68</v>
      </c>
      <c r="FU309" s="209">
        <f t="shared" si="142"/>
        <v>0</v>
      </c>
      <c r="FV309" s="207"/>
      <c r="FW309" s="207"/>
      <c r="FX309" s="207"/>
      <c r="FY309" s="207">
        <v>1.0000000000000001E-17</v>
      </c>
      <c r="FZ309" s="207"/>
      <c r="GA309" s="207"/>
      <c r="GB309" s="207"/>
      <c r="GC309" s="207"/>
      <c r="GD309" s="207">
        <v>0</v>
      </c>
      <c r="GE309" s="209">
        <v>56.12</v>
      </c>
      <c r="GF309" s="209">
        <f t="shared" si="143"/>
        <v>0</v>
      </c>
      <c r="GG309" s="207"/>
      <c r="GH309" s="207"/>
      <c r="GI309" s="207"/>
      <c r="GJ309" s="207"/>
      <c r="GK309" s="207"/>
      <c r="GL309" s="207"/>
      <c r="GM309" s="207"/>
      <c r="GN309" s="207"/>
      <c r="GO309" s="207"/>
      <c r="GP309" s="207"/>
      <c r="GQ309" s="207"/>
      <c r="GR309" s="207"/>
      <c r="GS309" s="207"/>
      <c r="GT309" s="207"/>
      <c r="GU309" s="207"/>
      <c r="GV309" s="207"/>
      <c r="GW309" s="207"/>
      <c r="GX309" s="207" t="s">
        <v>918</v>
      </c>
      <c r="GY309" s="207">
        <v>0</v>
      </c>
      <c r="GZ309" s="207" t="s">
        <v>918</v>
      </c>
      <c r="HA309" s="207">
        <v>0</v>
      </c>
      <c r="HB309" s="207">
        <v>0</v>
      </c>
      <c r="HC309" s="207">
        <v>1.0000000000000001E-17</v>
      </c>
      <c r="HD309" s="207">
        <f t="shared" si="157"/>
        <v>0</v>
      </c>
      <c r="HE309" s="207">
        <v>0</v>
      </c>
      <c r="HF309" s="207"/>
      <c r="HG309" s="207"/>
      <c r="HH309" s="207">
        <f t="shared" si="163"/>
        <v>0</v>
      </c>
      <c r="HI309" s="209">
        <v>2.73</v>
      </c>
      <c r="HJ309" s="209">
        <f t="shared" si="144"/>
        <v>0</v>
      </c>
      <c r="HK309" s="207">
        <v>0</v>
      </c>
      <c r="HL309" s="207"/>
      <c r="HM309" s="207">
        <f t="shared" si="164"/>
        <v>0</v>
      </c>
      <c r="HN309" s="209">
        <v>2.73</v>
      </c>
      <c r="HO309" s="209">
        <f t="shared" si="145"/>
        <v>0</v>
      </c>
      <c r="HP309" s="207">
        <v>0</v>
      </c>
      <c r="HQ309" s="207"/>
      <c r="HR309" s="207">
        <f t="shared" si="165"/>
        <v>0</v>
      </c>
      <c r="HS309" s="209">
        <v>2.73</v>
      </c>
      <c r="HT309" s="209">
        <f t="shared" si="146"/>
        <v>0</v>
      </c>
      <c r="HU309" s="207">
        <v>0</v>
      </c>
      <c r="HV309" s="207"/>
      <c r="HW309" s="207">
        <f t="shared" si="166"/>
        <v>0</v>
      </c>
      <c r="HX309" s="209">
        <v>2.73</v>
      </c>
      <c r="HY309" s="209">
        <f t="shared" si="147"/>
        <v>0</v>
      </c>
      <c r="HZ309" s="207">
        <v>0</v>
      </c>
      <c r="IA309" s="209">
        <v>3890.25</v>
      </c>
      <c r="IB309" s="209">
        <f t="shared" si="148"/>
        <v>0</v>
      </c>
      <c r="IC309" s="169"/>
      <c r="ID309" s="169"/>
      <c r="IE309" s="169"/>
      <c r="IF309" s="169"/>
      <c r="IG309" s="165"/>
      <c r="IH309" s="165">
        <v>50</v>
      </c>
      <c r="II309" s="234">
        <f t="shared" si="159"/>
        <v>0</v>
      </c>
      <c r="IJ309" s="234">
        <f t="shared" si="160"/>
        <v>0</v>
      </c>
      <c r="IK309" s="234">
        <f t="shared" si="161"/>
        <v>0</v>
      </c>
      <c r="IL309" s="210"/>
      <c r="IM309" s="211">
        <f t="shared" si="149"/>
        <v>0</v>
      </c>
      <c r="IN309" s="209">
        <v>7500</v>
      </c>
      <c r="IO309" s="212">
        <f t="shared" si="150"/>
        <v>0</v>
      </c>
      <c r="IP309" s="209">
        <f t="shared" si="151"/>
        <v>0</v>
      </c>
      <c r="IQ309" s="209">
        <v>10000</v>
      </c>
      <c r="IR309" s="212">
        <f t="shared" si="152"/>
        <v>0</v>
      </c>
      <c r="IS309" s="213" t="s">
        <v>5641</v>
      </c>
      <c r="IT309" s="291"/>
      <c r="IV309" s="66">
        <v>101098</v>
      </c>
      <c r="IW309" s="66" t="s">
        <v>6250</v>
      </c>
    </row>
    <row r="310" spans="1:257" x14ac:dyDescent="0.4">
      <c r="A310" s="158">
        <f t="shared" si="158"/>
        <v>154</v>
      </c>
      <c r="B310" s="156" t="s">
        <v>35</v>
      </c>
      <c r="C310" s="156">
        <v>72</v>
      </c>
      <c r="D310" s="251">
        <v>78611</v>
      </c>
      <c r="E310" s="374">
        <v>25500</v>
      </c>
      <c r="F310" s="203" t="s">
        <v>6251</v>
      </c>
      <c r="G310" s="251">
        <v>2</v>
      </c>
      <c r="H310" s="156"/>
      <c r="I310" s="156" t="s">
        <v>582</v>
      </c>
      <c r="J310" s="158" t="s">
        <v>724</v>
      </c>
      <c r="K310" s="158"/>
      <c r="L310" s="158" t="s">
        <v>726</v>
      </c>
      <c r="M310" s="158"/>
      <c r="N310" s="205">
        <v>51</v>
      </c>
      <c r="O310" s="158">
        <v>71</v>
      </c>
      <c r="P310" s="203" t="s">
        <v>6252</v>
      </c>
      <c r="Q310" s="158">
        <v>48</v>
      </c>
      <c r="R310" s="158"/>
      <c r="S310" s="158"/>
      <c r="T310" s="158"/>
      <c r="U310" s="158"/>
      <c r="V310" s="367"/>
      <c r="W310" s="366"/>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t="s">
        <v>5437</v>
      </c>
      <c r="AU310" s="205">
        <v>51</v>
      </c>
      <c r="AV310" s="205">
        <v>20</v>
      </c>
      <c r="AW310" s="205">
        <f t="shared" si="135"/>
        <v>71</v>
      </c>
      <c r="AX310" s="205" t="s">
        <v>6252</v>
      </c>
      <c r="AY310" s="226">
        <v>24</v>
      </c>
      <c r="AZ310" s="205">
        <v>24</v>
      </c>
      <c r="BA310" s="205">
        <f t="shared" si="162"/>
        <v>48</v>
      </c>
      <c r="BB310" s="205"/>
      <c r="BC310" s="207">
        <v>1.0000000000000001E-17</v>
      </c>
      <c r="BD310" s="207">
        <v>9.9999999999999997E-29</v>
      </c>
      <c r="BE310" s="207">
        <v>1.0000000000000001E-30</v>
      </c>
      <c r="BF310" s="207">
        <v>0</v>
      </c>
      <c r="BG310" s="207">
        <v>1.0000000000000001E-17</v>
      </c>
      <c r="BH310" s="207"/>
      <c r="BI310" s="207"/>
      <c r="BJ310" s="207"/>
      <c r="BK310" s="207"/>
      <c r="BL310" s="208">
        <v>0</v>
      </c>
      <c r="BM310" s="209">
        <v>249.45</v>
      </c>
      <c r="BN310" s="209">
        <f t="shared" si="137"/>
        <v>0</v>
      </c>
      <c r="BO310" s="207"/>
      <c r="BP310" s="207"/>
      <c r="BQ310" s="207"/>
      <c r="BR310" s="207"/>
      <c r="BS310" s="207"/>
      <c r="BT310" s="207"/>
      <c r="BU310" s="207"/>
      <c r="BV310" s="207"/>
      <c r="BW310" s="207"/>
      <c r="BX310" s="207"/>
      <c r="BY310" s="207"/>
      <c r="BZ310" s="207"/>
      <c r="CA310" s="207"/>
      <c r="CB310" s="207"/>
      <c r="CC310" s="207"/>
      <c r="CD310" s="207"/>
      <c r="CE310" s="207"/>
      <c r="CF310" s="207">
        <v>1.0000000000000001E-17</v>
      </c>
      <c r="CG310" s="207"/>
      <c r="CH310" s="207"/>
      <c r="CI310" s="207"/>
      <c r="CJ310" s="207"/>
      <c r="CK310" s="207">
        <v>0</v>
      </c>
      <c r="CL310" s="209">
        <v>477.3</v>
      </c>
      <c r="CM310" s="209">
        <f t="shared" si="138"/>
        <v>0</v>
      </c>
      <c r="CN310" s="207"/>
      <c r="CO310" s="207"/>
      <c r="CP310" s="207"/>
      <c r="CQ310" s="207"/>
      <c r="CR310" s="207"/>
      <c r="CS310" s="207"/>
      <c r="CT310" s="207"/>
      <c r="CU310" s="207"/>
      <c r="CV310" s="207"/>
      <c r="CW310" s="207"/>
      <c r="CX310" s="207"/>
      <c r="CY310" s="207"/>
      <c r="CZ310" s="207"/>
      <c r="DA310" s="207"/>
      <c r="DB310" s="207"/>
      <c r="DC310" s="207"/>
      <c r="DD310" s="207"/>
      <c r="DE310" s="207">
        <v>1.0000000000000001E-17</v>
      </c>
      <c r="DF310" s="207"/>
      <c r="DG310" s="207"/>
      <c r="DH310" s="207"/>
      <c r="DI310" s="207"/>
      <c r="DJ310" s="207">
        <v>0</v>
      </c>
      <c r="DK310" s="209">
        <v>120.88</v>
      </c>
      <c r="DL310" s="209">
        <f t="shared" si="139"/>
        <v>0</v>
      </c>
      <c r="DM310" s="207"/>
      <c r="DN310" s="207"/>
      <c r="DO310" s="207"/>
      <c r="DP310" s="207"/>
      <c r="DQ310" s="207"/>
      <c r="DR310" s="207"/>
      <c r="DS310" s="207"/>
      <c r="DT310" s="207"/>
      <c r="DU310" s="207"/>
      <c r="DV310" s="207"/>
      <c r="DW310" s="207"/>
      <c r="DX310" s="207"/>
      <c r="DY310" s="207"/>
      <c r="DZ310" s="207" t="s">
        <v>4980</v>
      </c>
      <c r="EA310" s="207"/>
      <c r="EB310" s="207"/>
      <c r="EC310" s="207"/>
      <c r="ED310" s="207">
        <v>1.0000000000000001E-17</v>
      </c>
      <c r="EE310" s="207"/>
      <c r="EF310" s="207"/>
      <c r="EG310" s="207"/>
      <c r="EH310" s="207"/>
      <c r="EI310" s="207">
        <v>0</v>
      </c>
      <c r="EJ310" s="209">
        <v>191.55</v>
      </c>
      <c r="EK310" s="209">
        <f t="shared" si="140"/>
        <v>0</v>
      </c>
      <c r="EL310" s="207"/>
      <c r="EM310" s="207"/>
      <c r="EN310" s="207"/>
      <c r="EO310" s="207"/>
      <c r="EP310" s="207"/>
      <c r="EQ310" s="207"/>
      <c r="ER310" s="207"/>
      <c r="ES310" s="207"/>
      <c r="ET310" s="207"/>
      <c r="EU310" s="207"/>
      <c r="EV310" s="207"/>
      <c r="EW310" s="207"/>
      <c r="EX310" s="207"/>
      <c r="EY310" s="207"/>
      <c r="EZ310" s="207"/>
      <c r="FA310" s="207"/>
      <c r="FB310" s="207"/>
      <c r="FC310" s="207">
        <v>1.0000000000000001E-17</v>
      </c>
      <c r="FD310" s="207">
        <v>0</v>
      </c>
      <c r="FE310" s="207"/>
      <c r="FF310" s="207"/>
      <c r="FG310" s="207" t="s">
        <v>6253</v>
      </c>
      <c r="FH310" s="207">
        <v>0</v>
      </c>
      <c r="FI310" s="209">
        <v>32.1</v>
      </c>
      <c r="FJ310" s="209">
        <f t="shared" si="141"/>
        <v>0</v>
      </c>
      <c r="FK310" s="207"/>
      <c r="FL310" s="207"/>
      <c r="FM310" s="207"/>
      <c r="FN310" s="207">
        <v>1.0000000000000001E-17</v>
      </c>
      <c r="FO310" s="207"/>
      <c r="FP310" s="207"/>
      <c r="FQ310" s="207"/>
      <c r="FR310" s="207"/>
      <c r="FS310" s="207">
        <v>0</v>
      </c>
      <c r="FT310" s="209">
        <v>25.68</v>
      </c>
      <c r="FU310" s="209">
        <f t="shared" si="142"/>
        <v>0</v>
      </c>
      <c r="FV310" s="207"/>
      <c r="FW310" s="207"/>
      <c r="FX310" s="207"/>
      <c r="FY310" s="207">
        <v>1.0000000000000001E-17</v>
      </c>
      <c r="FZ310" s="207"/>
      <c r="GA310" s="207"/>
      <c r="GB310" s="207"/>
      <c r="GC310" s="207"/>
      <c r="GD310" s="207">
        <v>0</v>
      </c>
      <c r="GE310" s="209">
        <v>56.12</v>
      </c>
      <c r="GF310" s="209">
        <f t="shared" si="143"/>
        <v>0</v>
      </c>
      <c r="GG310" s="207"/>
      <c r="GH310" s="207"/>
      <c r="GI310" s="207"/>
      <c r="GJ310" s="207"/>
      <c r="GK310" s="207"/>
      <c r="GL310" s="207"/>
      <c r="GM310" s="207"/>
      <c r="GN310" s="207"/>
      <c r="GO310" s="207"/>
      <c r="GP310" s="207"/>
      <c r="GQ310" s="207"/>
      <c r="GR310" s="207"/>
      <c r="GS310" s="207"/>
      <c r="GT310" s="207"/>
      <c r="GU310" s="207"/>
      <c r="GV310" s="207"/>
      <c r="GW310" s="207"/>
      <c r="GX310" s="207" t="s">
        <v>918</v>
      </c>
      <c r="GY310" s="207">
        <v>0</v>
      </c>
      <c r="GZ310" s="207" t="s">
        <v>918</v>
      </c>
      <c r="HA310" s="207">
        <v>0</v>
      </c>
      <c r="HB310" s="207">
        <v>0</v>
      </c>
      <c r="HC310" s="207">
        <v>1.0000000000000001E-17</v>
      </c>
      <c r="HD310" s="207">
        <f t="shared" si="157"/>
        <v>0</v>
      </c>
      <c r="HE310" s="207">
        <v>0</v>
      </c>
      <c r="HF310" s="207"/>
      <c r="HG310" s="207"/>
      <c r="HH310" s="207">
        <f t="shared" si="163"/>
        <v>0</v>
      </c>
      <c r="HI310" s="209">
        <v>2.73</v>
      </c>
      <c r="HJ310" s="209">
        <f t="shared" si="144"/>
        <v>0</v>
      </c>
      <c r="HK310" s="207">
        <v>0</v>
      </c>
      <c r="HL310" s="207"/>
      <c r="HM310" s="207">
        <f t="shared" si="164"/>
        <v>0</v>
      </c>
      <c r="HN310" s="209">
        <v>2.73</v>
      </c>
      <c r="HO310" s="209">
        <f t="shared" si="145"/>
        <v>0</v>
      </c>
      <c r="HP310" s="207">
        <v>0</v>
      </c>
      <c r="HQ310" s="207"/>
      <c r="HR310" s="207">
        <f t="shared" si="165"/>
        <v>0</v>
      </c>
      <c r="HS310" s="209">
        <v>2.73</v>
      </c>
      <c r="HT310" s="209">
        <f t="shared" si="146"/>
        <v>0</v>
      </c>
      <c r="HU310" s="207">
        <v>0</v>
      </c>
      <c r="HV310" s="207"/>
      <c r="HW310" s="207">
        <f t="shared" si="166"/>
        <v>0</v>
      </c>
      <c r="HX310" s="209">
        <v>2.73</v>
      </c>
      <c r="HY310" s="209">
        <f t="shared" si="147"/>
        <v>0</v>
      </c>
      <c r="HZ310" s="207">
        <v>0</v>
      </c>
      <c r="IA310" s="209">
        <v>3890.25</v>
      </c>
      <c r="IB310" s="209">
        <f t="shared" si="148"/>
        <v>0</v>
      </c>
      <c r="IC310" s="169"/>
      <c r="ID310" s="169"/>
      <c r="IE310" s="169"/>
      <c r="IF310" s="169"/>
      <c r="IG310" s="165"/>
      <c r="IH310" s="165"/>
      <c r="II310" s="234">
        <f t="shared" si="159"/>
        <v>0</v>
      </c>
      <c r="IJ310" s="234">
        <f t="shared" si="160"/>
        <v>0</v>
      </c>
      <c r="IK310" s="234">
        <f t="shared" si="161"/>
        <v>0</v>
      </c>
      <c r="IL310" s="210"/>
      <c r="IM310" s="211">
        <f t="shared" si="149"/>
        <v>0</v>
      </c>
      <c r="IN310" s="209">
        <v>7500</v>
      </c>
      <c r="IO310" s="212">
        <f t="shared" si="150"/>
        <v>0</v>
      </c>
      <c r="IP310" s="209">
        <f t="shared" si="151"/>
        <v>0</v>
      </c>
      <c r="IQ310" s="209">
        <v>10000</v>
      </c>
      <c r="IR310" s="212">
        <f t="shared" si="152"/>
        <v>0</v>
      </c>
      <c r="IS310" s="213" t="s">
        <v>5452</v>
      </c>
      <c r="IT310" s="291"/>
      <c r="IV310" s="66" t="s">
        <v>6254</v>
      </c>
      <c r="IW310" s="66" t="s">
        <v>6255</v>
      </c>
    </row>
    <row r="311" spans="1:257" x14ac:dyDescent="0.4">
      <c r="A311" s="158">
        <f t="shared" si="158"/>
        <v>155</v>
      </c>
      <c r="B311" s="156" t="s">
        <v>35</v>
      </c>
      <c r="C311" s="156">
        <v>116</v>
      </c>
      <c r="D311" s="156">
        <v>6387</v>
      </c>
      <c r="E311" s="375">
        <v>28361</v>
      </c>
      <c r="F311" s="230" t="s">
        <v>6256</v>
      </c>
      <c r="G311" s="251">
        <v>3</v>
      </c>
      <c r="H311" s="156"/>
      <c r="I311" s="156" t="s">
        <v>1102</v>
      </c>
      <c r="J311" s="158" t="s">
        <v>1103</v>
      </c>
      <c r="K311" s="158"/>
      <c r="L311" s="158" t="s">
        <v>1104</v>
      </c>
      <c r="M311" s="158">
        <v>20143571637</v>
      </c>
      <c r="N311" s="205">
        <v>66</v>
      </c>
      <c r="O311" s="158">
        <v>86</v>
      </c>
      <c r="P311" s="203" t="s">
        <v>5687</v>
      </c>
      <c r="Q311" s="158">
        <v>60</v>
      </c>
      <c r="R311" s="158"/>
      <c r="S311" s="158"/>
      <c r="T311" s="158"/>
      <c r="U311" s="158"/>
      <c r="V311" s="367"/>
      <c r="W311" s="366"/>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t="s">
        <v>5364</v>
      </c>
      <c r="AU311" s="205">
        <v>66</v>
      </c>
      <c r="AV311" s="205">
        <v>20</v>
      </c>
      <c r="AW311" s="205">
        <f t="shared" si="135"/>
        <v>86</v>
      </c>
      <c r="AX311" s="205" t="s">
        <v>5687</v>
      </c>
      <c r="AY311" s="206">
        <v>36</v>
      </c>
      <c r="AZ311" s="205">
        <v>24</v>
      </c>
      <c r="BA311" s="205">
        <f t="shared" si="162"/>
        <v>60</v>
      </c>
      <c r="BB311" s="205"/>
      <c r="BC311" s="207">
        <v>1.0000000000000001E-17</v>
      </c>
      <c r="BD311" s="207">
        <v>9.9999999999999997E-29</v>
      </c>
      <c r="BE311" s="207">
        <v>1.0000000000000001E-30</v>
      </c>
      <c r="BF311" s="207">
        <v>0</v>
      </c>
      <c r="BG311" s="207">
        <v>1.0000000000000001E-17</v>
      </c>
      <c r="BH311" s="207"/>
      <c r="BI311" s="207"/>
      <c r="BJ311" s="207"/>
      <c r="BK311" s="207"/>
      <c r="BL311" s="208">
        <v>0</v>
      </c>
      <c r="BM311" s="209">
        <v>249.45</v>
      </c>
      <c r="BN311" s="209">
        <f t="shared" si="137"/>
        <v>0</v>
      </c>
      <c r="BO311" s="207"/>
      <c r="BP311" s="207"/>
      <c r="BQ311" s="207"/>
      <c r="BR311" s="207"/>
      <c r="BS311" s="207"/>
      <c r="BT311" s="207"/>
      <c r="BU311" s="207"/>
      <c r="BV311" s="207"/>
      <c r="BW311" s="207"/>
      <c r="BX311" s="207"/>
      <c r="BY311" s="207"/>
      <c r="BZ311" s="207"/>
      <c r="CA311" s="207"/>
      <c r="CB311" s="207"/>
      <c r="CC311" s="207"/>
      <c r="CD311" s="207"/>
      <c r="CE311" s="207"/>
      <c r="CF311" s="207">
        <v>1.0000000000000001E-17</v>
      </c>
      <c r="CG311" s="207"/>
      <c r="CH311" s="207"/>
      <c r="CI311" s="207"/>
      <c r="CJ311" s="207"/>
      <c r="CK311" s="207">
        <v>0</v>
      </c>
      <c r="CL311" s="209">
        <v>477.3</v>
      </c>
      <c r="CM311" s="209">
        <f t="shared" si="138"/>
        <v>0</v>
      </c>
      <c r="CN311" s="207"/>
      <c r="CO311" s="207"/>
      <c r="CP311" s="207"/>
      <c r="CQ311" s="207"/>
      <c r="CR311" s="207"/>
      <c r="CS311" s="207"/>
      <c r="CT311" s="207"/>
      <c r="CU311" s="207"/>
      <c r="CV311" s="207"/>
      <c r="CW311" s="207"/>
      <c r="CX311" s="207"/>
      <c r="CY311" s="207"/>
      <c r="CZ311" s="207"/>
      <c r="DA311" s="207"/>
      <c r="DB311" s="207"/>
      <c r="DC311" s="207"/>
      <c r="DD311" s="207"/>
      <c r="DE311" s="207">
        <v>1.0000000000000001E-17</v>
      </c>
      <c r="DF311" s="207"/>
      <c r="DG311" s="207"/>
      <c r="DH311" s="207"/>
      <c r="DI311" s="207"/>
      <c r="DJ311" s="207">
        <v>0</v>
      </c>
      <c r="DK311" s="209">
        <v>120.88</v>
      </c>
      <c r="DL311" s="209">
        <f t="shared" si="139"/>
        <v>0</v>
      </c>
      <c r="DM311" s="207"/>
      <c r="DN311" s="207"/>
      <c r="DO311" s="207"/>
      <c r="DP311" s="207"/>
      <c r="DQ311" s="207"/>
      <c r="DR311" s="207"/>
      <c r="DS311" s="207"/>
      <c r="DT311" s="207"/>
      <c r="DU311" s="207"/>
      <c r="DV311" s="207"/>
      <c r="DW311" s="207"/>
      <c r="DX311" s="207"/>
      <c r="DY311" s="207"/>
      <c r="DZ311" s="207"/>
      <c r="EA311" s="207"/>
      <c r="EB311" s="207"/>
      <c r="EC311" s="207"/>
      <c r="ED311" s="207">
        <v>1.0000000000000001E-17</v>
      </c>
      <c r="EE311" s="207"/>
      <c r="EF311" s="207"/>
      <c r="EG311" s="207"/>
      <c r="EH311" s="207"/>
      <c r="EI311" s="207">
        <v>0</v>
      </c>
      <c r="EJ311" s="209">
        <v>191.55</v>
      </c>
      <c r="EK311" s="209">
        <f t="shared" si="140"/>
        <v>0</v>
      </c>
      <c r="EL311" s="207"/>
      <c r="EM311" s="207"/>
      <c r="EN311" s="207"/>
      <c r="EO311" s="207"/>
      <c r="EP311" s="207"/>
      <c r="EQ311" s="207"/>
      <c r="ER311" s="207"/>
      <c r="ES311" s="207"/>
      <c r="ET311" s="207"/>
      <c r="EU311" s="207"/>
      <c r="EV311" s="207"/>
      <c r="EW311" s="207"/>
      <c r="EX311" s="207"/>
      <c r="EY311" s="207"/>
      <c r="EZ311" s="207"/>
      <c r="FA311" s="207"/>
      <c r="FB311" s="207"/>
      <c r="FC311" s="207">
        <v>1.0000000000000001E-17</v>
      </c>
      <c r="FD311" s="207"/>
      <c r="FE311" s="207"/>
      <c r="FF311" s="207"/>
      <c r="FG311" s="207"/>
      <c r="FH311" s="207">
        <v>0</v>
      </c>
      <c r="FI311" s="209">
        <v>32.1</v>
      </c>
      <c r="FJ311" s="209">
        <f t="shared" si="141"/>
        <v>0</v>
      </c>
      <c r="FK311" s="207"/>
      <c r="FL311" s="207"/>
      <c r="FM311" s="207"/>
      <c r="FN311" s="207">
        <v>1.0000000000000001E-17</v>
      </c>
      <c r="FO311" s="207"/>
      <c r="FP311" s="207"/>
      <c r="FQ311" s="207"/>
      <c r="FR311" s="207"/>
      <c r="FS311" s="207">
        <v>0</v>
      </c>
      <c r="FT311" s="209">
        <v>25.68</v>
      </c>
      <c r="FU311" s="209">
        <f t="shared" si="142"/>
        <v>0</v>
      </c>
      <c r="FV311" s="207"/>
      <c r="FW311" s="207"/>
      <c r="FX311" s="207"/>
      <c r="FY311" s="207">
        <v>1.0000000000000001E-17</v>
      </c>
      <c r="FZ311" s="207"/>
      <c r="GA311" s="207"/>
      <c r="GB311" s="207"/>
      <c r="GC311" s="207"/>
      <c r="GD311" s="207">
        <v>0</v>
      </c>
      <c r="GE311" s="209">
        <v>56.12</v>
      </c>
      <c r="GF311" s="209">
        <f t="shared" si="143"/>
        <v>0</v>
      </c>
      <c r="GG311" s="207"/>
      <c r="GH311" s="207"/>
      <c r="GI311" s="207"/>
      <c r="GJ311" s="207"/>
      <c r="GK311" s="207"/>
      <c r="GL311" s="207"/>
      <c r="GM311" s="207"/>
      <c r="GN311" s="207"/>
      <c r="GO311" s="207"/>
      <c r="GP311" s="207"/>
      <c r="GQ311" s="207"/>
      <c r="GR311" s="207"/>
      <c r="GS311" s="207"/>
      <c r="GT311" s="207"/>
      <c r="GU311" s="207"/>
      <c r="GV311" s="207"/>
      <c r="GW311" s="207"/>
      <c r="GX311" s="207" t="s">
        <v>918</v>
      </c>
      <c r="GY311" s="207">
        <v>0</v>
      </c>
      <c r="GZ311" s="207" t="s">
        <v>918</v>
      </c>
      <c r="HA311" s="207">
        <v>0</v>
      </c>
      <c r="HB311" s="207">
        <v>0</v>
      </c>
      <c r="HC311" s="207">
        <v>1.0000000000000001E-17</v>
      </c>
      <c r="HD311" s="207">
        <f t="shared" si="157"/>
        <v>0</v>
      </c>
      <c r="HE311" s="207">
        <v>0</v>
      </c>
      <c r="HF311" s="207"/>
      <c r="HG311" s="207"/>
      <c r="HH311" s="207">
        <f t="shared" si="163"/>
        <v>0</v>
      </c>
      <c r="HI311" s="209">
        <v>2.73</v>
      </c>
      <c r="HJ311" s="209">
        <f t="shared" si="144"/>
        <v>0</v>
      </c>
      <c r="HK311" s="207">
        <v>0</v>
      </c>
      <c r="HL311" s="207"/>
      <c r="HM311" s="207">
        <f t="shared" si="164"/>
        <v>0</v>
      </c>
      <c r="HN311" s="209">
        <v>2.73</v>
      </c>
      <c r="HO311" s="209">
        <f t="shared" si="145"/>
        <v>0</v>
      </c>
      <c r="HP311" s="207">
        <v>0</v>
      </c>
      <c r="HQ311" s="207"/>
      <c r="HR311" s="207">
        <f t="shared" si="165"/>
        <v>0</v>
      </c>
      <c r="HS311" s="209">
        <v>2.73</v>
      </c>
      <c r="HT311" s="209">
        <f t="shared" si="146"/>
        <v>0</v>
      </c>
      <c r="HU311" s="207">
        <v>0</v>
      </c>
      <c r="HV311" s="207"/>
      <c r="HW311" s="207">
        <f t="shared" si="166"/>
        <v>0</v>
      </c>
      <c r="HX311" s="209">
        <v>2.73</v>
      </c>
      <c r="HY311" s="209">
        <f t="shared" si="147"/>
        <v>0</v>
      </c>
      <c r="HZ311" s="207">
        <v>0</v>
      </c>
      <c r="IA311" s="209">
        <v>3890.25</v>
      </c>
      <c r="IB311" s="209">
        <f t="shared" si="148"/>
        <v>0</v>
      </c>
      <c r="IC311" s="169">
        <v>40</v>
      </c>
      <c r="ID311" s="169"/>
      <c r="IE311" s="169"/>
      <c r="IF311" s="169"/>
      <c r="IG311" s="165"/>
      <c r="IH311" s="165">
        <v>140</v>
      </c>
      <c r="II311" s="234">
        <f t="shared" si="159"/>
        <v>0</v>
      </c>
      <c r="IJ311" s="234">
        <f t="shared" si="160"/>
        <v>0</v>
      </c>
      <c r="IK311" s="234">
        <f t="shared" si="161"/>
        <v>0</v>
      </c>
      <c r="IL311" s="210"/>
      <c r="IM311" s="211">
        <f t="shared" si="149"/>
        <v>0</v>
      </c>
      <c r="IN311" s="209">
        <v>7500</v>
      </c>
      <c r="IO311" s="212">
        <f t="shared" si="150"/>
        <v>0</v>
      </c>
      <c r="IP311" s="209">
        <f t="shared" si="151"/>
        <v>0</v>
      </c>
      <c r="IQ311" s="209">
        <v>10000</v>
      </c>
      <c r="IR311" s="212">
        <f t="shared" si="152"/>
        <v>0</v>
      </c>
      <c r="IS311" s="213" t="s">
        <v>5442</v>
      </c>
      <c r="IT311" s="291"/>
      <c r="IV311" s="66" t="s">
        <v>6257</v>
      </c>
      <c r="IW311" s="66" t="s">
        <v>6258</v>
      </c>
    </row>
    <row r="312" spans="1:257" x14ac:dyDescent="0.4">
      <c r="A312" s="158">
        <f t="shared" si="158"/>
        <v>156</v>
      </c>
      <c r="B312" s="156" t="s">
        <v>35</v>
      </c>
      <c r="C312" s="156">
        <v>123</v>
      </c>
      <c r="D312" s="251">
        <v>88047</v>
      </c>
      <c r="E312" s="251">
        <v>29311</v>
      </c>
      <c r="F312" s="225" t="s">
        <v>6259</v>
      </c>
      <c r="G312" s="251">
        <v>3</v>
      </c>
      <c r="H312" s="156"/>
      <c r="I312" s="156" t="s">
        <v>1121</v>
      </c>
      <c r="J312" s="158" t="s">
        <v>1150</v>
      </c>
      <c r="K312" s="158"/>
      <c r="L312" s="158" t="s">
        <v>1152</v>
      </c>
      <c r="M312" s="158"/>
      <c r="N312" s="205">
        <v>37</v>
      </c>
      <c r="O312" s="158">
        <v>57</v>
      </c>
      <c r="P312" s="203" t="s">
        <v>6260</v>
      </c>
      <c r="Q312" s="158">
        <v>52</v>
      </c>
      <c r="R312" s="158"/>
      <c r="S312" s="158"/>
      <c r="T312" s="158"/>
      <c r="U312" s="158"/>
      <c r="V312" s="367"/>
      <c r="W312" s="366"/>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t="s">
        <v>5369</v>
      </c>
      <c r="AU312" s="205">
        <v>37</v>
      </c>
      <c r="AV312" s="205">
        <v>20</v>
      </c>
      <c r="AW312" s="205">
        <f t="shared" si="135"/>
        <v>57</v>
      </c>
      <c r="AX312" s="205" t="s">
        <v>6260</v>
      </c>
      <c r="AY312" s="226">
        <v>28</v>
      </c>
      <c r="AZ312" s="205">
        <v>24</v>
      </c>
      <c r="BA312" s="205">
        <f t="shared" si="162"/>
        <v>52</v>
      </c>
      <c r="BB312" s="205"/>
      <c r="BC312" s="207">
        <v>1.0000000000000001E-17</v>
      </c>
      <c r="BD312" s="207">
        <v>9.9999999999999997E-29</v>
      </c>
      <c r="BE312" s="207">
        <v>1.0000000000000001E-30</v>
      </c>
      <c r="BF312" s="207">
        <v>0</v>
      </c>
      <c r="BG312" s="207">
        <v>1.0000000000000001E-17</v>
      </c>
      <c r="BH312" s="207"/>
      <c r="BI312" s="207"/>
      <c r="BJ312" s="207"/>
      <c r="BK312" s="207"/>
      <c r="BL312" s="208">
        <v>0</v>
      </c>
      <c r="BM312" s="209">
        <v>249.45</v>
      </c>
      <c r="BN312" s="209">
        <f t="shared" si="137"/>
        <v>0</v>
      </c>
      <c r="BO312" s="207"/>
      <c r="BP312" s="207"/>
      <c r="BQ312" s="207"/>
      <c r="BR312" s="207"/>
      <c r="BS312" s="207"/>
      <c r="BT312" s="207"/>
      <c r="BU312" s="207"/>
      <c r="BV312" s="207"/>
      <c r="BW312" s="207"/>
      <c r="BX312" s="207"/>
      <c r="BY312" s="207"/>
      <c r="BZ312" s="207"/>
      <c r="CA312" s="207"/>
      <c r="CB312" s="207"/>
      <c r="CC312" s="207"/>
      <c r="CD312" s="207"/>
      <c r="CE312" s="207"/>
      <c r="CF312" s="207">
        <v>1.0000000000000001E-17</v>
      </c>
      <c r="CG312" s="207"/>
      <c r="CH312" s="207"/>
      <c r="CI312" s="207"/>
      <c r="CJ312" s="207"/>
      <c r="CK312" s="207">
        <v>0</v>
      </c>
      <c r="CL312" s="209">
        <v>477.3</v>
      </c>
      <c r="CM312" s="209">
        <f t="shared" si="138"/>
        <v>0</v>
      </c>
      <c r="CN312" s="207"/>
      <c r="CO312" s="207"/>
      <c r="CP312" s="207"/>
      <c r="CQ312" s="207"/>
      <c r="CR312" s="207"/>
      <c r="CS312" s="207"/>
      <c r="CT312" s="207"/>
      <c r="CU312" s="207"/>
      <c r="CV312" s="207"/>
      <c r="CW312" s="207"/>
      <c r="CX312" s="207"/>
      <c r="CY312" s="207"/>
      <c r="CZ312" s="207"/>
      <c r="DA312" s="207"/>
      <c r="DB312" s="207"/>
      <c r="DC312" s="207"/>
      <c r="DD312" s="207"/>
      <c r="DE312" s="207">
        <v>1.0000000000000001E-17</v>
      </c>
      <c r="DF312" s="207"/>
      <c r="DG312" s="207"/>
      <c r="DH312" s="207"/>
      <c r="DI312" s="207"/>
      <c r="DJ312" s="207">
        <v>0</v>
      </c>
      <c r="DK312" s="209">
        <v>120.88</v>
      </c>
      <c r="DL312" s="209">
        <f t="shared" si="139"/>
        <v>0</v>
      </c>
      <c r="DM312" s="207"/>
      <c r="DN312" s="207"/>
      <c r="DO312" s="207"/>
      <c r="DP312" s="207"/>
      <c r="DQ312" s="207"/>
      <c r="DR312" s="207"/>
      <c r="DS312" s="207"/>
      <c r="DT312" s="207"/>
      <c r="DU312" s="207"/>
      <c r="DV312" s="207"/>
      <c r="DW312" s="207"/>
      <c r="DX312" s="207"/>
      <c r="DY312" s="207"/>
      <c r="DZ312" s="207"/>
      <c r="EA312" s="207"/>
      <c r="EB312" s="207"/>
      <c r="EC312" s="207"/>
      <c r="ED312" s="207">
        <v>1.0000000000000001E-17</v>
      </c>
      <c r="EE312" s="207"/>
      <c r="EF312" s="207"/>
      <c r="EG312" s="207"/>
      <c r="EH312" s="207"/>
      <c r="EI312" s="207">
        <v>0</v>
      </c>
      <c r="EJ312" s="209">
        <v>191.55</v>
      </c>
      <c r="EK312" s="209">
        <f t="shared" si="140"/>
        <v>0</v>
      </c>
      <c r="EL312" s="207"/>
      <c r="EM312" s="207"/>
      <c r="EN312" s="207"/>
      <c r="EO312" s="207"/>
      <c r="EP312" s="207"/>
      <c r="EQ312" s="207"/>
      <c r="ER312" s="207"/>
      <c r="ES312" s="207"/>
      <c r="ET312" s="207"/>
      <c r="EU312" s="207"/>
      <c r="EV312" s="207"/>
      <c r="EW312" s="207"/>
      <c r="EX312" s="207"/>
      <c r="EY312" s="207"/>
      <c r="EZ312" s="207"/>
      <c r="FA312" s="207"/>
      <c r="FB312" s="207"/>
      <c r="FC312" s="207">
        <v>1.0000000000000001E-17</v>
      </c>
      <c r="FD312" s="207"/>
      <c r="FE312" s="207"/>
      <c r="FF312" s="207"/>
      <c r="FG312" s="207"/>
      <c r="FH312" s="207">
        <v>0</v>
      </c>
      <c r="FI312" s="209">
        <v>32.1</v>
      </c>
      <c r="FJ312" s="209">
        <f t="shared" si="141"/>
        <v>0</v>
      </c>
      <c r="FK312" s="207"/>
      <c r="FL312" s="207"/>
      <c r="FM312" s="207"/>
      <c r="FN312" s="207">
        <v>1.0000000000000001E-17</v>
      </c>
      <c r="FO312" s="207"/>
      <c r="FP312" s="207"/>
      <c r="FQ312" s="207"/>
      <c r="FR312" s="207"/>
      <c r="FS312" s="207">
        <v>0</v>
      </c>
      <c r="FT312" s="209">
        <v>25.68</v>
      </c>
      <c r="FU312" s="209">
        <f t="shared" si="142"/>
        <v>0</v>
      </c>
      <c r="FV312" s="207"/>
      <c r="FW312" s="207"/>
      <c r="FX312" s="207"/>
      <c r="FY312" s="207">
        <v>1.0000000000000001E-17</v>
      </c>
      <c r="FZ312" s="207"/>
      <c r="GA312" s="207"/>
      <c r="GB312" s="207"/>
      <c r="GC312" s="207"/>
      <c r="GD312" s="207">
        <v>0</v>
      </c>
      <c r="GE312" s="209">
        <v>56.12</v>
      </c>
      <c r="GF312" s="209">
        <f t="shared" si="143"/>
        <v>0</v>
      </c>
      <c r="GG312" s="207"/>
      <c r="GH312" s="207"/>
      <c r="GI312" s="207"/>
      <c r="GJ312" s="207"/>
      <c r="GK312" s="207"/>
      <c r="GL312" s="207"/>
      <c r="GM312" s="207"/>
      <c r="GN312" s="207"/>
      <c r="GO312" s="207"/>
      <c r="GP312" s="207"/>
      <c r="GQ312" s="207"/>
      <c r="GR312" s="207"/>
      <c r="GS312" s="207"/>
      <c r="GT312" s="207"/>
      <c r="GU312" s="207"/>
      <c r="GV312" s="207"/>
      <c r="GW312" s="207"/>
      <c r="GX312" s="207" t="s">
        <v>918</v>
      </c>
      <c r="GY312" s="207">
        <v>0</v>
      </c>
      <c r="GZ312" s="207" t="s">
        <v>918</v>
      </c>
      <c r="HA312" s="207">
        <v>0</v>
      </c>
      <c r="HB312" s="207">
        <v>0</v>
      </c>
      <c r="HC312" s="207">
        <v>1.0000000000000001E-17</v>
      </c>
      <c r="HD312" s="207">
        <f t="shared" si="157"/>
        <v>0</v>
      </c>
      <c r="HE312" s="207">
        <v>0</v>
      </c>
      <c r="HF312" s="207"/>
      <c r="HG312" s="207"/>
      <c r="HH312" s="207">
        <f t="shared" si="163"/>
        <v>0</v>
      </c>
      <c r="HI312" s="209">
        <v>2.73</v>
      </c>
      <c r="HJ312" s="209">
        <f t="shared" si="144"/>
        <v>0</v>
      </c>
      <c r="HK312" s="207">
        <v>0</v>
      </c>
      <c r="HL312" s="207"/>
      <c r="HM312" s="207">
        <f t="shared" si="164"/>
        <v>0</v>
      </c>
      <c r="HN312" s="209">
        <v>2.73</v>
      </c>
      <c r="HO312" s="209">
        <f t="shared" si="145"/>
        <v>0</v>
      </c>
      <c r="HP312" s="207">
        <v>0</v>
      </c>
      <c r="HQ312" s="207"/>
      <c r="HR312" s="207">
        <f t="shared" si="165"/>
        <v>0</v>
      </c>
      <c r="HS312" s="209">
        <v>2.73</v>
      </c>
      <c r="HT312" s="209">
        <f t="shared" si="146"/>
        <v>0</v>
      </c>
      <c r="HU312" s="207">
        <v>0</v>
      </c>
      <c r="HV312" s="207"/>
      <c r="HW312" s="207">
        <f t="shared" si="166"/>
        <v>0</v>
      </c>
      <c r="HX312" s="209">
        <v>2.73</v>
      </c>
      <c r="HY312" s="209">
        <f t="shared" si="147"/>
        <v>0</v>
      </c>
      <c r="HZ312" s="207">
        <v>0</v>
      </c>
      <c r="IA312" s="209">
        <v>3890.25</v>
      </c>
      <c r="IB312" s="209">
        <f t="shared" si="148"/>
        <v>0</v>
      </c>
      <c r="IC312" s="169">
        <v>16.5</v>
      </c>
      <c r="ID312" s="169"/>
      <c r="IE312" s="169"/>
      <c r="IF312" s="169"/>
      <c r="IG312" s="165"/>
      <c r="IH312" s="165">
        <v>48</v>
      </c>
      <c r="II312" s="234">
        <f t="shared" si="159"/>
        <v>0</v>
      </c>
      <c r="IJ312" s="234">
        <f t="shared" si="160"/>
        <v>0</v>
      </c>
      <c r="IK312" s="234">
        <f t="shared" si="161"/>
        <v>0</v>
      </c>
      <c r="IL312" s="210"/>
      <c r="IM312" s="211">
        <f t="shared" si="149"/>
        <v>0</v>
      </c>
      <c r="IN312" s="209">
        <v>7500</v>
      </c>
      <c r="IO312" s="212">
        <f t="shared" si="150"/>
        <v>0</v>
      </c>
      <c r="IP312" s="209">
        <f t="shared" si="151"/>
        <v>0</v>
      </c>
      <c r="IQ312" s="209">
        <v>10000</v>
      </c>
      <c r="IR312" s="212">
        <f t="shared" si="152"/>
        <v>0</v>
      </c>
      <c r="IS312" s="213" t="s">
        <v>5442</v>
      </c>
      <c r="IT312" s="291"/>
      <c r="IV312" s="66" t="s">
        <v>6261</v>
      </c>
      <c r="IW312" s="66" t="s">
        <v>6262</v>
      </c>
    </row>
    <row r="313" spans="1:257" x14ac:dyDescent="0.4">
      <c r="A313" s="158">
        <f t="shared" si="158"/>
        <v>157</v>
      </c>
      <c r="B313" s="156" t="s">
        <v>35</v>
      </c>
      <c r="C313" s="219">
        <v>130</v>
      </c>
      <c r="D313" s="370">
        <v>87929</v>
      </c>
      <c r="E313" s="251">
        <v>32931</v>
      </c>
      <c r="F313" s="225" t="s">
        <v>6263</v>
      </c>
      <c r="G313" s="251">
        <v>3</v>
      </c>
      <c r="H313" s="156"/>
      <c r="I313" s="156" t="s">
        <v>1191</v>
      </c>
      <c r="J313" s="158" t="s">
        <v>1220</v>
      </c>
      <c r="K313" s="158"/>
      <c r="L313" s="158" t="s">
        <v>1222</v>
      </c>
      <c r="M313" s="158"/>
      <c r="N313" s="205">
        <v>25</v>
      </c>
      <c r="O313" s="158">
        <v>45</v>
      </c>
      <c r="P313" s="203" t="s">
        <v>5816</v>
      </c>
      <c r="Q313" s="158">
        <v>54</v>
      </c>
      <c r="R313" s="158"/>
      <c r="S313" s="158"/>
      <c r="T313" s="158"/>
      <c r="U313" s="158"/>
      <c r="V313" s="367"/>
      <c r="W313" s="366"/>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t="s">
        <v>5364</v>
      </c>
      <c r="AU313" s="205">
        <v>25</v>
      </c>
      <c r="AV313" s="205">
        <v>20</v>
      </c>
      <c r="AW313" s="205">
        <f t="shared" si="135"/>
        <v>45</v>
      </c>
      <c r="AX313" s="205" t="s">
        <v>5816</v>
      </c>
      <c r="AY313" s="226">
        <v>30</v>
      </c>
      <c r="AZ313" s="205">
        <v>24</v>
      </c>
      <c r="BA313" s="205">
        <f t="shared" si="162"/>
        <v>54</v>
      </c>
      <c r="BB313" s="205"/>
      <c r="BC313" s="207">
        <v>1.0000000000000001E-17</v>
      </c>
      <c r="BD313" s="207">
        <v>9.9999999999999997E-29</v>
      </c>
      <c r="BE313" s="207">
        <v>1.0000000000000001E-30</v>
      </c>
      <c r="BF313" s="207">
        <v>0</v>
      </c>
      <c r="BG313" s="207">
        <v>1.0000000000000001E-17</v>
      </c>
      <c r="BH313" s="207"/>
      <c r="BI313" s="207"/>
      <c r="BJ313" s="207"/>
      <c r="BK313" s="207"/>
      <c r="BL313" s="208">
        <v>0</v>
      </c>
      <c r="BM313" s="209">
        <v>249.45</v>
      </c>
      <c r="BN313" s="209">
        <f t="shared" si="137"/>
        <v>0</v>
      </c>
      <c r="BO313" s="207"/>
      <c r="BP313" s="207"/>
      <c r="BQ313" s="207"/>
      <c r="BR313" s="207"/>
      <c r="BS313" s="207"/>
      <c r="BT313" s="207"/>
      <c r="BU313" s="207"/>
      <c r="BV313" s="207"/>
      <c r="BW313" s="207"/>
      <c r="BX313" s="207"/>
      <c r="BY313" s="207"/>
      <c r="BZ313" s="207"/>
      <c r="CA313" s="207"/>
      <c r="CB313" s="207"/>
      <c r="CC313" s="207"/>
      <c r="CD313" s="207"/>
      <c r="CE313" s="207"/>
      <c r="CF313" s="207">
        <v>1.0000000000000001E-17</v>
      </c>
      <c r="CG313" s="207"/>
      <c r="CH313" s="207"/>
      <c r="CI313" s="207"/>
      <c r="CJ313" s="207"/>
      <c r="CK313" s="207">
        <v>0</v>
      </c>
      <c r="CL313" s="209">
        <v>477.3</v>
      </c>
      <c r="CM313" s="209">
        <f t="shared" si="138"/>
        <v>0</v>
      </c>
      <c r="CN313" s="207"/>
      <c r="CO313" s="207"/>
      <c r="CP313" s="207"/>
      <c r="CQ313" s="207"/>
      <c r="CR313" s="207"/>
      <c r="CS313" s="207"/>
      <c r="CT313" s="207"/>
      <c r="CU313" s="207"/>
      <c r="CV313" s="207"/>
      <c r="CW313" s="207"/>
      <c r="CX313" s="207"/>
      <c r="CY313" s="207"/>
      <c r="CZ313" s="207"/>
      <c r="DA313" s="207"/>
      <c r="DB313" s="207"/>
      <c r="DC313" s="207"/>
      <c r="DD313" s="207"/>
      <c r="DE313" s="207">
        <v>1.0000000000000001E-17</v>
      </c>
      <c r="DF313" s="207"/>
      <c r="DG313" s="207"/>
      <c r="DH313" s="207"/>
      <c r="DI313" s="207"/>
      <c r="DJ313" s="207">
        <v>0</v>
      </c>
      <c r="DK313" s="209">
        <v>120.88</v>
      </c>
      <c r="DL313" s="209">
        <f t="shared" si="139"/>
        <v>0</v>
      </c>
      <c r="DM313" s="207"/>
      <c r="DN313" s="207"/>
      <c r="DO313" s="207"/>
      <c r="DP313" s="207"/>
      <c r="DQ313" s="207"/>
      <c r="DR313" s="207"/>
      <c r="DS313" s="207"/>
      <c r="DT313" s="207"/>
      <c r="DU313" s="207"/>
      <c r="DV313" s="207"/>
      <c r="DW313" s="207"/>
      <c r="DX313" s="207"/>
      <c r="DY313" s="207"/>
      <c r="DZ313" s="207"/>
      <c r="EA313" s="207"/>
      <c r="EB313" s="207"/>
      <c r="EC313" s="207"/>
      <c r="ED313" s="207">
        <v>1.0000000000000001E-17</v>
      </c>
      <c r="EE313" s="207"/>
      <c r="EF313" s="207"/>
      <c r="EG313" s="207"/>
      <c r="EH313" s="207"/>
      <c r="EI313" s="207">
        <v>0</v>
      </c>
      <c r="EJ313" s="209">
        <v>191.55</v>
      </c>
      <c r="EK313" s="209">
        <f t="shared" si="140"/>
        <v>0</v>
      </c>
      <c r="EL313" s="207"/>
      <c r="EM313" s="207"/>
      <c r="EN313" s="207"/>
      <c r="EO313" s="207"/>
      <c r="EP313" s="207"/>
      <c r="EQ313" s="207"/>
      <c r="ER313" s="207"/>
      <c r="ES313" s="207"/>
      <c r="ET313" s="207"/>
      <c r="EU313" s="207"/>
      <c r="EV313" s="207"/>
      <c r="EW313" s="207"/>
      <c r="EX313" s="207"/>
      <c r="EY313" s="207"/>
      <c r="EZ313" s="207"/>
      <c r="FA313" s="207"/>
      <c r="FB313" s="207"/>
      <c r="FC313" s="207">
        <v>1.0000000000000001E-17</v>
      </c>
      <c r="FD313" s="207"/>
      <c r="FE313" s="207"/>
      <c r="FF313" s="207"/>
      <c r="FG313" s="207"/>
      <c r="FH313" s="207">
        <v>0</v>
      </c>
      <c r="FI313" s="209">
        <v>32.1</v>
      </c>
      <c r="FJ313" s="209">
        <f t="shared" si="141"/>
        <v>0</v>
      </c>
      <c r="FK313" s="207"/>
      <c r="FL313" s="207"/>
      <c r="FM313" s="207"/>
      <c r="FN313" s="207">
        <v>1.0000000000000001E-17</v>
      </c>
      <c r="FO313" s="207"/>
      <c r="FP313" s="207"/>
      <c r="FQ313" s="207"/>
      <c r="FR313" s="207"/>
      <c r="FS313" s="207">
        <v>0</v>
      </c>
      <c r="FT313" s="209">
        <v>25.68</v>
      </c>
      <c r="FU313" s="209">
        <f t="shared" si="142"/>
        <v>0</v>
      </c>
      <c r="FV313" s="207"/>
      <c r="FW313" s="207"/>
      <c r="FX313" s="207"/>
      <c r="FY313" s="207">
        <v>1.0000000000000001E-17</v>
      </c>
      <c r="FZ313" s="207"/>
      <c r="GA313" s="207"/>
      <c r="GB313" s="207"/>
      <c r="GC313" s="207"/>
      <c r="GD313" s="207">
        <v>0</v>
      </c>
      <c r="GE313" s="209">
        <v>56.12</v>
      </c>
      <c r="GF313" s="209">
        <f t="shared" si="143"/>
        <v>0</v>
      </c>
      <c r="GG313" s="207"/>
      <c r="GH313" s="207"/>
      <c r="GI313" s="207"/>
      <c r="GJ313" s="207"/>
      <c r="GK313" s="207"/>
      <c r="GL313" s="207"/>
      <c r="GM313" s="207"/>
      <c r="GN313" s="207"/>
      <c r="GO313" s="207"/>
      <c r="GP313" s="207"/>
      <c r="GQ313" s="207"/>
      <c r="GR313" s="207"/>
      <c r="GS313" s="207"/>
      <c r="GT313" s="207"/>
      <c r="GU313" s="207"/>
      <c r="GV313" s="207"/>
      <c r="GW313" s="207"/>
      <c r="GX313" s="207" t="s">
        <v>918</v>
      </c>
      <c r="GY313" s="207">
        <v>0</v>
      </c>
      <c r="GZ313" s="207" t="s">
        <v>918</v>
      </c>
      <c r="HA313" s="207">
        <v>0</v>
      </c>
      <c r="HB313" s="207">
        <v>0</v>
      </c>
      <c r="HC313" s="207">
        <v>1.0000000000000001E-17</v>
      </c>
      <c r="HD313" s="207">
        <f t="shared" si="157"/>
        <v>0</v>
      </c>
      <c r="HE313" s="207">
        <v>0</v>
      </c>
      <c r="HF313" s="207"/>
      <c r="HG313" s="207"/>
      <c r="HH313" s="207">
        <f t="shared" si="163"/>
        <v>0</v>
      </c>
      <c r="HI313" s="209">
        <v>2.73</v>
      </c>
      <c r="HJ313" s="209">
        <f t="shared" si="144"/>
        <v>0</v>
      </c>
      <c r="HK313" s="207">
        <v>0</v>
      </c>
      <c r="HL313" s="207"/>
      <c r="HM313" s="207">
        <f t="shared" si="164"/>
        <v>0</v>
      </c>
      <c r="HN313" s="209">
        <v>2.73</v>
      </c>
      <c r="HO313" s="209">
        <f t="shared" si="145"/>
        <v>0</v>
      </c>
      <c r="HP313" s="207">
        <v>0</v>
      </c>
      <c r="HQ313" s="207"/>
      <c r="HR313" s="207">
        <f t="shared" si="165"/>
        <v>0</v>
      </c>
      <c r="HS313" s="209">
        <v>2.73</v>
      </c>
      <c r="HT313" s="209">
        <f t="shared" si="146"/>
        <v>0</v>
      </c>
      <c r="HU313" s="207">
        <v>0</v>
      </c>
      <c r="HV313" s="207"/>
      <c r="HW313" s="207">
        <f t="shared" si="166"/>
        <v>0</v>
      </c>
      <c r="HX313" s="209">
        <v>2.73</v>
      </c>
      <c r="HY313" s="209">
        <f t="shared" si="147"/>
        <v>0</v>
      </c>
      <c r="HZ313" s="207">
        <v>0</v>
      </c>
      <c r="IA313" s="209">
        <v>3890.25</v>
      </c>
      <c r="IB313" s="209">
        <f t="shared" si="148"/>
        <v>0</v>
      </c>
      <c r="IC313" s="169">
        <v>25</v>
      </c>
      <c r="ID313" s="169"/>
      <c r="IE313" s="169"/>
      <c r="IF313" s="169"/>
      <c r="IG313" s="165"/>
      <c r="IH313" s="165"/>
      <c r="II313" s="234">
        <f t="shared" si="159"/>
        <v>0</v>
      </c>
      <c r="IJ313" s="234">
        <f t="shared" si="160"/>
        <v>0</v>
      </c>
      <c r="IK313" s="234">
        <f t="shared" si="161"/>
        <v>0</v>
      </c>
      <c r="IL313" s="210"/>
      <c r="IM313" s="211">
        <f t="shared" si="149"/>
        <v>0</v>
      </c>
      <c r="IN313" s="209">
        <v>7500</v>
      </c>
      <c r="IO313" s="212">
        <f t="shared" si="150"/>
        <v>0</v>
      </c>
      <c r="IP313" s="209">
        <f t="shared" si="151"/>
        <v>0</v>
      </c>
      <c r="IQ313" s="209">
        <v>10000</v>
      </c>
      <c r="IR313" s="212">
        <f t="shared" si="152"/>
        <v>0</v>
      </c>
      <c r="IS313" s="213" t="s">
        <v>5452</v>
      </c>
      <c r="IT313" s="291"/>
      <c r="IV313" s="66" t="s">
        <v>6264</v>
      </c>
      <c r="IW313" s="66" t="s">
        <v>6265</v>
      </c>
    </row>
    <row r="314" spans="1:257" x14ac:dyDescent="0.4">
      <c r="A314" s="158">
        <f t="shared" si="158"/>
        <v>158</v>
      </c>
      <c r="B314" s="156" t="s">
        <v>35</v>
      </c>
      <c r="C314" s="156">
        <v>99</v>
      </c>
      <c r="D314" s="77">
        <v>98535</v>
      </c>
      <c r="E314" s="251">
        <v>6348</v>
      </c>
      <c r="F314" s="203">
        <v>8105900700582</v>
      </c>
      <c r="G314" s="251">
        <v>3</v>
      </c>
      <c r="H314" s="156"/>
      <c r="I314" s="156" t="s">
        <v>870</v>
      </c>
      <c r="J314" s="158" t="s">
        <v>969</v>
      </c>
      <c r="K314" s="158"/>
      <c r="L314" s="158" t="s">
        <v>971</v>
      </c>
      <c r="M314" s="158"/>
      <c r="N314" s="205">
        <v>43</v>
      </c>
      <c r="O314" s="158">
        <v>63</v>
      </c>
      <c r="P314" s="203" t="s">
        <v>5451</v>
      </c>
      <c r="Q314" s="158">
        <v>48</v>
      </c>
      <c r="R314" s="158"/>
      <c r="S314" s="158"/>
      <c r="T314" s="158"/>
      <c r="U314" s="158"/>
      <c r="V314" s="367"/>
      <c r="W314" s="366"/>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t="s">
        <v>5437</v>
      </c>
      <c r="AU314" s="205">
        <v>43</v>
      </c>
      <c r="AV314" s="205">
        <v>20</v>
      </c>
      <c r="AW314" s="205">
        <f t="shared" si="135"/>
        <v>63</v>
      </c>
      <c r="AX314" s="205" t="s">
        <v>5451</v>
      </c>
      <c r="AY314" s="226">
        <v>24</v>
      </c>
      <c r="AZ314" s="205">
        <v>24</v>
      </c>
      <c r="BA314" s="205">
        <f t="shared" si="162"/>
        <v>48</v>
      </c>
      <c r="BB314" s="205"/>
      <c r="BC314" s="207">
        <v>1.0000000000000001E-17</v>
      </c>
      <c r="BD314" s="207">
        <v>9.9999999999999997E-29</v>
      </c>
      <c r="BE314" s="207">
        <v>1.0000000000000001E-30</v>
      </c>
      <c r="BF314" s="207">
        <v>0</v>
      </c>
      <c r="BG314" s="207">
        <v>1.0000000000000001E-17</v>
      </c>
      <c r="BH314" s="207"/>
      <c r="BI314" s="207"/>
      <c r="BJ314" s="207"/>
      <c r="BK314" s="207"/>
      <c r="BL314" s="208">
        <v>0</v>
      </c>
      <c r="BM314" s="209">
        <v>249.45</v>
      </c>
      <c r="BN314" s="209">
        <f t="shared" si="137"/>
        <v>0</v>
      </c>
      <c r="BO314" s="207"/>
      <c r="BP314" s="207"/>
      <c r="BQ314" s="207"/>
      <c r="BR314" s="207"/>
      <c r="BS314" s="207"/>
      <c r="BT314" s="207"/>
      <c r="BU314" s="207"/>
      <c r="BV314" s="207"/>
      <c r="BW314" s="207"/>
      <c r="BX314" s="207"/>
      <c r="BY314" s="207"/>
      <c r="BZ314" s="207"/>
      <c r="CA314" s="207"/>
      <c r="CB314" s="207"/>
      <c r="CC314" s="207"/>
      <c r="CD314" s="207"/>
      <c r="CE314" s="207"/>
      <c r="CF314" s="207">
        <v>1.0000000000000001E-17</v>
      </c>
      <c r="CG314" s="207"/>
      <c r="CH314" s="207"/>
      <c r="CI314" s="207"/>
      <c r="CJ314" s="207"/>
      <c r="CK314" s="207">
        <v>0</v>
      </c>
      <c r="CL314" s="209">
        <v>477.3</v>
      </c>
      <c r="CM314" s="209">
        <f t="shared" si="138"/>
        <v>0</v>
      </c>
      <c r="CN314" s="207"/>
      <c r="CO314" s="207"/>
      <c r="CP314" s="207"/>
      <c r="CQ314" s="207"/>
      <c r="CR314" s="207"/>
      <c r="CS314" s="207"/>
      <c r="CT314" s="207"/>
      <c r="CU314" s="207"/>
      <c r="CV314" s="207"/>
      <c r="CW314" s="207"/>
      <c r="CX314" s="207"/>
      <c r="CY314" s="207"/>
      <c r="CZ314" s="207"/>
      <c r="DA314" s="207"/>
      <c r="DB314" s="207"/>
      <c r="DC314" s="207"/>
      <c r="DD314" s="207"/>
      <c r="DE314" s="207">
        <v>1.0000000000000001E-17</v>
      </c>
      <c r="DF314" s="207"/>
      <c r="DG314" s="207"/>
      <c r="DH314" s="207"/>
      <c r="DI314" s="207"/>
      <c r="DJ314" s="207">
        <v>0</v>
      </c>
      <c r="DK314" s="209">
        <v>120.88</v>
      </c>
      <c r="DL314" s="209">
        <f t="shared" si="139"/>
        <v>0</v>
      </c>
      <c r="DM314" s="207"/>
      <c r="DN314" s="207"/>
      <c r="DO314" s="207"/>
      <c r="DP314" s="207"/>
      <c r="DQ314" s="207"/>
      <c r="DR314" s="207"/>
      <c r="DS314" s="207"/>
      <c r="DT314" s="207"/>
      <c r="DU314" s="207"/>
      <c r="DV314" s="207"/>
      <c r="DW314" s="207"/>
      <c r="DX314" s="207"/>
      <c r="DY314" s="207"/>
      <c r="DZ314" s="207"/>
      <c r="EA314" s="207"/>
      <c r="EB314" s="207"/>
      <c r="EC314" s="207"/>
      <c r="ED314" s="207">
        <v>1.0000000000000001E-17</v>
      </c>
      <c r="EE314" s="207"/>
      <c r="EF314" s="207"/>
      <c r="EG314" s="207"/>
      <c r="EH314" s="207"/>
      <c r="EI314" s="207">
        <v>0</v>
      </c>
      <c r="EJ314" s="209">
        <v>191.55</v>
      </c>
      <c r="EK314" s="209">
        <f t="shared" si="140"/>
        <v>0</v>
      </c>
      <c r="EL314" s="207"/>
      <c r="EM314" s="207"/>
      <c r="EN314" s="207"/>
      <c r="EO314" s="207"/>
      <c r="EP314" s="207"/>
      <c r="EQ314" s="207"/>
      <c r="ER314" s="207"/>
      <c r="ES314" s="207"/>
      <c r="ET314" s="207"/>
      <c r="EU314" s="207"/>
      <c r="EV314" s="207"/>
      <c r="EW314" s="207"/>
      <c r="EX314" s="207"/>
      <c r="EY314" s="207"/>
      <c r="EZ314" s="207"/>
      <c r="FA314" s="207"/>
      <c r="FB314" s="207"/>
      <c r="FC314" s="207">
        <v>1.0000000000000001E-17</v>
      </c>
      <c r="FD314" s="207"/>
      <c r="FE314" s="207"/>
      <c r="FF314" s="207"/>
      <c r="FG314" s="207"/>
      <c r="FH314" s="207">
        <v>0</v>
      </c>
      <c r="FI314" s="209">
        <v>32.1</v>
      </c>
      <c r="FJ314" s="209">
        <f t="shared" si="141"/>
        <v>0</v>
      </c>
      <c r="FK314" s="207"/>
      <c r="FL314" s="207"/>
      <c r="FM314" s="207"/>
      <c r="FN314" s="207">
        <v>1.0000000000000001E-17</v>
      </c>
      <c r="FO314" s="207"/>
      <c r="FP314" s="207"/>
      <c r="FQ314" s="207"/>
      <c r="FR314" s="207"/>
      <c r="FS314" s="207">
        <v>0</v>
      </c>
      <c r="FT314" s="209">
        <v>25.68</v>
      </c>
      <c r="FU314" s="209">
        <f t="shared" si="142"/>
        <v>0</v>
      </c>
      <c r="FV314" s="207"/>
      <c r="FW314" s="207"/>
      <c r="FX314" s="207"/>
      <c r="FY314" s="207">
        <v>1.0000000000000001E-17</v>
      </c>
      <c r="FZ314" s="207"/>
      <c r="GA314" s="207"/>
      <c r="GB314" s="207"/>
      <c r="GC314" s="207"/>
      <c r="GD314" s="207">
        <v>0</v>
      </c>
      <c r="GE314" s="209">
        <v>56.12</v>
      </c>
      <c r="GF314" s="209">
        <f t="shared" si="143"/>
        <v>0</v>
      </c>
      <c r="GG314" s="207"/>
      <c r="GH314" s="207"/>
      <c r="GI314" s="207"/>
      <c r="GJ314" s="207"/>
      <c r="GK314" s="207"/>
      <c r="GL314" s="207"/>
      <c r="GM314" s="207"/>
      <c r="GN314" s="207"/>
      <c r="GO314" s="207"/>
      <c r="GP314" s="207"/>
      <c r="GQ314" s="207"/>
      <c r="GR314" s="207"/>
      <c r="GS314" s="207"/>
      <c r="GT314" s="207"/>
      <c r="GU314" s="207"/>
      <c r="GV314" s="207"/>
      <c r="GW314" s="207"/>
      <c r="GX314" s="207" t="s">
        <v>918</v>
      </c>
      <c r="GY314" s="207">
        <v>0</v>
      </c>
      <c r="GZ314" s="207" t="s">
        <v>918</v>
      </c>
      <c r="HA314" s="207">
        <v>0</v>
      </c>
      <c r="HB314" s="207">
        <v>0</v>
      </c>
      <c r="HC314" s="207">
        <v>1</v>
      </c>
      <c r="HD314" s="207">
        <f t="shared" si="157"/>
        <v>400</v>
      </c>
      <c r="HE314" s="207">
        <v>0</v>
      </c>
      <c r="HF314" s="207"/>
      <c r="HG314" s="207"/>
      <c r="HH314" s="207">
        <f t="shared" si="163"/>
        <v>0</v>
      </c>
      <c r="HI314" s="209">
        <v>2.73</v>
      </c>
      <c r="HJ314" s="209">
        <f t="shared" si="144"/>
        <v>0</v>
      </c>
      <c r="HK314" s="207">
        <v>1</v>
      </c>
      <c r="HL314" s="207"/>
      <c r="HM314" s="207">
        <f t="shared" si="164"/>
        <v>400</v>
      </c>
      <c r="HN314" s="209">
        <v>2.73</v>
      </c>
      <c r="HO314" s="209">
        <f t="shared" si="145"/>
        <v>1092</v>
      </c>
      <c r="HP314" s="207">
        <v>0</v>
      </c>
      <c r="HQ314" s="207"/>
      <c r="HR314" s="207">
        <f t="shared" si="165"/>
        <v>0</v>
      </c>
      <c r="HS314" s="209">
        <v>2.73</v>
      </c>
      <c r="HT314" s="209">
        <f t="shared" si="146"/>
        <v>0</v>
      </c>
      <c r="HU314" s="207">
        <v>0</v>
      </c>
      <c r="HV314" s="207"/>
      <c r="HW314" s="207">
        <f t="shared" si="166"/>
        <v>0</v>
      </c>
      <c r="HX314" s="209">
        <v>2.73</v>
      </c>
      <c r="HY314" s="209">
        <f t="shared" si="147"/>
        <v>0</v>
      </c>
      <c r="HZ314" s="207">
        <v>1</v>
      </c>
      <c r="IA314" s="209">
        <v>3890.25</v>
      </c>
      <c r="IB314" s="209">
        <f t="shared" si="148"/>
        <v>3890.25</v>
      </c>
      <c r="IC314" s="169">
        <v>25</v>
      </c>
      <c r="ID314" s="169"/>
      <c r="IE314" s="169"/>
      <c r="IF314" s="169"/>
      <c r="IG314" s="165"/>
      <c r="IH314" s="165">
        <v>0</v>
      </c>
      <c r="II314" s="235">
        <f t="shared" si="159"/>
        <v>0</v>
      </c>
      <c r="IJ314" s="235">
        <f t="shared" si="160"/>
        <v>1</v>
      </c>
      <c r="IK314" s="235">
        <f t="shared" si="161"/>
        <v>1</v>
      </c>
      <c r="IL314" s="210"/>
      <c r="IM314" s="211">
        <f t="shared" si="149"/>
        <v>0</v>
      </c>
      <c r="IN314" s="209">
        <v>7500</v>
      </c>
      <c r="IO314" s="212">
        <f t="shared" si="150"/>
        <v>0</v>
      </c>
      <c r="IP314" s="209">
        <f t="shared" si="151"/>
        <v>4982.25</v>
      </c>
      <c r="IQ314" s="209">
        <v>10000</v>
      </c>
      <c r="IR314" s="212">
        <f t="shared" si="152"/>
        <v>1</v>
      </c>
      <c r="IS314" s="213" t="s">
        <v>6266</v>
      </c>
      <c r="IT314" s="291"/>
      <c r="IV314" s="66" t="s">
        <v>6267</v>
      </c>
      <c r="IW314" s="66" t="s">
        <v>6268</v>
      </c>
    </row>
    <row r="315" spans="1:257" x14ac:dyDescent="0.4">
      <c r="A315" s="158">
        <f t="shared" si="158"/>
        <v>159</v>
      </c>
      <c r="B315" s="156" t="s">
        <v>35</v>
      </c>
      <c r="C315" s="156">
        <v>125</v>
      </c>
      <c r="D315" s="251">
        <v>89977</v>
      </c>
      <c r="E315" s="375">
        <v>31948</v>
      </c>
      <c r="F315" s="225" t="s">
        <v>6269</v>
      </c>
      <c r="G315" s="251">
        <v>3</v>
      </c>
      <c r="H315" s="156"/>
      <c r="I315" s="156" t="s">
        <v>1177</v>
      </c>
      <c r="J315" s="158" t="s">
        <v>1178</v>
      </c>
      <c r="K315" s="158"/>
      <c r="L315" s="158" t="s">
        <v>145</v>
      </c>
      <c r="M315" s="158"/>
      <c r="N315" s="205">
        <v>59</v>
      </c>
      <c r="O315" s="158">
        <v>79</v>
      </c>
      <c r="P315" s="203" t="s">
        <v>5223</v>
      </c>
      <c r="Q315" s="158">
        <v>56</v>
      </c>
      <c r="R315" s="158"/>
      <c r="S315" s="158"/>
      <c r="T315" s="158"/>
      <c r="U315" s="158"/>
      <c r="V315" s="367"/>
      <c r="W315" s="366"/>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t="s">
        <v>5311</v>
      </c>
      <c r="AU315" s="205">
        <v>59</v>
      </c>
      <c r="AV315" s="205">
        <v>20</v>
      </c>
      <c r="AW315" s="205">
        <f t="shared" si="135"/>
        <v>79</v>
      </c>
      <c r="AX315" s="205" t="s">
        <v>5223</v>
      </c>
      <c r="AY315" s="226">
        <v>32</v>
      </c>
      <c r="AZ315" s="205">
        <v>24</v>
      </c>
      <c r="BA315" s="205">
        <f t="shared" si="162"/>
        <v>56</v>
      </c>
      <c r="BB315" s="205"/>
      <c r="BC315" s="207">
        <v>1.0000000000000001E-17</v>
      </c>
      <c r="BD315" s="207">
        <v>9.9999999999999997E-29</v>
      </c>
      <c r="BE315" s="207">
        <v>1.0000000000000001E-30</v>
      </c>
      <c r="BF315" s="207">
        <v>0</v>
      </c>
      <c r="BG315" s="207">
        <v>1.0000000000000001E-17</v>
      </c>
      <c r="BH315" s="207"/>
      <c r="BI315" s="207"/>
      <c r="BJ315" s="207"/>
      <c r="BK315" s="207"/>
      <c r="BL315" s="208">
        <v>0</v>
      </c>
      <c r="BM315" s="209">
        <v>249.45</v>
      </c>
      <c r="BN315" s="209">
        <f t="shared" si="137"/>
        <v>0</v>
      </c>
      <c r="BO315" s="207"/>
      <c r="BP315" s="207"/>
      <c r="BQ315" s="207"/>
      <c r="BR315" s="207"/>
      <c r="BS315" s="207"/>
      <c r="BT315" s="207"/>
      <c r="BU315" s="207"/>
      <c r="BV315" s="207"/>
      <c r="BW315" s="207"/>
      <c r="BX315" s="207"/>
      <c r="BY315" s="207"/>
      <c r="BZ315" s="207"/>
      <c r="CA315" s="207"/>
      <c r="CB315" s="207"/>
      <c r="CC315" s="207"/>
      <c r="CD315" s="207"/>
      <c r="CE315" s="207"/>
      <c r="CF315" s="207">
        <v>1.0000000000000001E-17</v>
      </c>
      <c r="CG315" s="207"/>
      <c r="CH315" s="207"/>
      <c r="CI315" s="207"/>
      <c r="CJ315" s="207"/>
      <c r="CK315" s="207">
        <v>0</v>
      </c>
      <c r="CL315" s="209">
        <v>477.3</v>
      </c>
      <c r="CM315" s="209">
        <f t="shared" si="138"/>
        <v>0</v>
      </c>
      <c r="CN315" s="207"/>
      <c r="CO315" s="207"/>
      <c r="CP315" s="207"/>
      <c r="CQ315" s="207"/>
      <c r="CR315" s="207"/>
      <c r="CS315" s="207"/>
      <c r="CT315" s="207"/>
      <c r="CU315" s="207"/>
      <c r="CV315" s="207"/>
      <c r="CW315" s="207"/>
      <c r="CX315" s="207"/>
      <c r="CY315" s="207"/>
      <c r="CZ315" s="207"/>
      <c r="DA315" s="207"/>
      <c r="DB315" s="207"/>
      <c r="DC315" s="207"/>
      <c r="DD315" s="207"/>
      <c r="DE315" s="207">
        <v>1.0000000000000001E-17</v>
      </c>
      <c r="DF315" s="207"/>
      <c r="DG315" s="207"/>
      <c r="DH315" s="207"/>
      <c r="DI315" s="207"/>
      <c r="DJ315" s="207">
        <v>0</v>
      </c>
      <c r="DK315" s="209">
        <v>120.88</v>
      </c>
      <c r="DL315" s="209">
        <f t="shared" si="139"/>
        <v>0</v>
      </c>
      <c r="DM315" s="207"/>
      <c r="DN315" s="207"/>
      <c r="DO315" s="207"/>
      <c r="DP315" s="207"/>
      <c r="DQ315" s="207"/>
      <c r="DR315" s="207"/>
      <c r="DS315" s="207"/>
      <c r="DT315" s="207"/>
      <c r="DU315" s="207"/>
      <c r="DV315" s="207"/>
      <c r="DW315" s="207"/>
      <c r="DX315" s="207"/>
      <c r="DY315" s="207"/>
      <c r="DZ315" s="207"/>
      <c r="EA315" s="207"/>
      <c r="EB315" s="207"/>
      <c r="EC315" s="207"/>
      <c r="ED315" s="207">
        <v>1.0000000000000001E-17</v>
      </c>
      <c r="EE315" s="207"/>
      <c r="EF315" s="207"/>
      <c r="EG315" s="207"/>
      <c r="EH315" s="207"/>
      <c r="EI315" s="207">
        <v>0</v>
      </c>
      <c r="EJ315" s="209">
        <v>191.55</v>
      </c>
      <c r="EK315" s="209">
        <f t="shared" si="140"/>
        <v>0</v>
      </c>
      <c r="EL315" s="207"/>
      <c r="EM315" s="207"/>
      <c r="EN315" s="207"/>
      <c r="EO315" s="207"/>
      <c r="EP315" s="207"/>
      <c r="EQ315" s="207"/>
      <c r="ER315" s="207"/>
      <c r="ES315" s="207"/>
      <c r="ET315" s="207"/>
      <c r="EU315" s="207"/>
      <c r="EV315" s="207"/>
      <c r="EW315" s="207"/>
      <c r="EX315" s="207"/>
      <c r="EY315" s="207"/>
      <c r="EZ315" s="207"/>
      <c r="FA315" s="207"/>
      <c r="FB315" s="207"/>
      <c r="FC315" s="207">
        <v>1.0000000000000001E-17</v>
      </c>
      <c r="FD315" s="207"/>
      <c r="FE315" s="207"/>
      <c r="FF315" s="207"/>
      <c r="FG315" s="207"/>
      <c r="FH315" s="207">
        <v>0</v>
      </c>
      <c r="FI315" s="209">
        <v>32.1</v>
      </c>
      <c r="FJ315" s="209">
        <f t="shared" si="141"/>
        <v>0</v>
      </c>
      <c r="FK315" s="207"/>
      <c r="FL315" s="207"/>
      <c r="FM315" s="207"/>
      <c r="FN315" s="207">
        <v>1.0000000000000001E-17</v>
      </c>
      <c r="FO315" s="207"/>
      <c r="FP315" s="207"/>
      <c r="FQ315" s="207"/>
      <c r="FR315" s="207"/>
      <c r="FS315" s="207">
        <v>0</v>
      </c>
      <c r="FT315" s="209">
        <v>25.68</v>
      </c>
      <c r="FU315" s="209">
        <f t="shared" si="142"/>
        <v>0</v>
      </c>
      <c r="FV315" s="207"/>
      <c r="FW315" s="207"/>
      <c r="FX315" s="207"/>
      <c r="FY315" s="207">
        <v>1.0000000000000001E-17</v>
      </c>
      <c r="FZ315" s="207"/>
      <c r="GA315" s="207"/>
      <c r="GB315" s="207"/>
      <c r="GC315" s="207"/>
      <c r="GD315" s="207">
        <v>0</v>
      </c>
      <c r="GE315" s="209">
        <v>56.12</v>
      </c>
      <c r="GF315" s="209">
        <f t="shared" si="143"/>
        <v>0</v>
      </c>
      <c r="GG315" s="207"/>
      <c r="GH315" s="207"/>
      <c r="GI315" s="207"/>
      <c r="GJ315" s="207"/>
      <c r="GK315" s="207"/>
      <c r="GL315" s="207"/>
      <c r="GM315" s="207"/>
      <c r="GN315" s="207"/>
      <c r="GO315" s="207"/>
      <c r="GP315" s="207"/>
      <c r="GQ315" s="207"/>
      <c r="GR315" s="207"/>
      <c r="GS315" s="207"/>
      <c r="GT315" s="207"/>
      <c r="GU315" s="207"/>
      <c r="GV315" s="207"/>
      <c r="GW315" s="207"/>
      <c r="GX315" s="207" t="s">
        <v>918</v>
      </c>
      <c r="GY315" s="207">
        <v>0</v>
      </c>
      <c r="GZ315" s="207" t="s">
        <v>918</v>
      </c>
      <c r="HA315" s="207">
        <v>0</v>
      </c>
      <c r="HB315" s="207">
        <v>0</v>
      </c>
      <c r="HC315" s="229">
        <v>1</v>
      </c>
      <c r="HD315" s="207">
        <f t="shared" si="157"/>
        <v>400</v>
      </c>
      <c r="HE315" s="207">
        <v>1</v>
      </c>
      <c r="HF315" s="207"/>
      <c r="HG315" s="207"/>
      <c r="HH315" s="207">
        <f t="shared" si="163"/>
        <v>400</v>
      </c>
      <c r="HI315" s="209">
        <v>2.73</v>
      </c>
      <c r="HJ315" s="209">
        <f t="shared" si="144"/>
        <v>1092</v>
      </c>
      <c r="HK315" s="207">
        <v>0</v>
      </c>
      <c r="HL315" s="207"/>
      <c r="HM315" s="207">
        <f t="shared" si="164"/>
        <v>0</v>
      </c>
      <c r="HN315" s="209">
        <v>2.73</v>
      </c>
      <c r="HO315" s="209">
        <f t="shared" si="145"/>
        <v>0</v>
      </c>
      <c r="HP315" s="207">
        <v>0</v>
      </c>
      <c r="HQ315" s="207"/>
      <c r="HR315" s="207">
        <f t="shared" si="165"/>
        <v>0</v>
      </c>
      <c r="HS315" s="209">
        <v>2.73</v>
      </c>
      <c r="HT315" s="209">
        <f t="shared" si="146"/>
        <v>0</v>
      </c>
      <c r="HU315" s="207">
        <v>0</v>
      </c>
      <c r="HV315" s="207"/>
      <c r="HW315" s="207">
        <f t="shared" si="166"/>
        <v>0</v>
      </c>
      <c r="HX315" s="209">
        <v>2.73</v>
      </c>
      <c r="HY315" s="209">
        <f t="shared" si="147"/>
        <v>0</v>
      </c>
      <c r="HZ315" s="207">
        <v>1</v>
      </c>
      <c r="IA315" s="209">
        <v>3890.25</v>
      </c>
      <c r="IB315" s="209">
        <f t="shared" si="148"/>
        <v>3890.25</v>
      </c>
      <c r="IC315" s="169">
        <v>40</v>
      </c>
      <c r="ID315" s="169"/>
      <c r="IE315" s="169"/>
      <c r="IF315" s="169"/>
      <c r="IG315" s="165"/>
      <c r="IH315" s="165">
        <v>0</v>
      </c>
      <c r="II315" s="235">
        <f t="shared" si="159"/>
        <v>0</v>
      </c>
      <c r="IJ315" s="235">
        <f t="shared" si="160"/>
        <v>1</v>
      </c>
      <c r="IK315" s="235">
        <f t="shared" si="161"/>
        <v>1</v>
      </c>
      <c r="IL315" s="210"/>
      <c r="IM315" s="211">
        <f t="shared" si="149"/>
        <v>0</v>
      </c>
      <c r="IN315" s="209">
        <v>7500</v>
      </c>
      <c r="IO315" s="212">
        <f t="shared" si="150"/>
        <v>0</v>
      </c>
      <c r="IP315" s="209">
        <f t="shared" si="151"/>
        <v>4982.25</v>
      </c>
      <c r="IQ315" s="209">
        <v>10000</v>
      </c>
      <c r="IR315" s="212">
        <f t="shared" si="152"/>
        <v>1</v>
      </c>
      <c r="IS315" s="213" t="s">
        <v>6270</v>
      </c>
      <c r="IT315" s="291"/>
      <c r="IV315" s="66" t="s">
        <v>6271</v>
      </c>
      <c r="IW315" s="66" t="s">
        <v>6272</v>
      </c>
    </row>
    <row r="316" spans="1:257" x14ac:dyDescent="0.4">
      <c r="A316" s="158">
        <f t="shared" si="158"/>
        <v>160</v>
      </c>
      <c r="B316" s="156" t="s">
        <v>35</v>
      </c>
      <c r="C316" s="156">
        <v>93</v>
      </c>
      <c r="D316" s="156">
        <v>79247</v>
      </c>
      <c r="E316" s="374">
        <v>6191</v>
      </c>
      <c r="F316" s="225" t="s">
        <v>6273</v>
      </c>
      <c r="G316" s="251">
        <v>3</v>
      </c>
      <c r="H316" s="156"/>
      <c r="I316" s="156" t="s">
        <v>870</v>
      </c>
      <c r="J316" s="158" t="s">
        <v>923</v>
      </c>
      <c r="K316" s="158"/>
      <c r="L316" s="158" t="s">
        <v>925</v>
      </c>
      <c r="M316" s="158"/>
      <c r="N316" s="205">
        <v>22</v>
      </c>
      <c r="O316" s="158">
        <v>42</v>
      </c>
      <c r="P316" s="203" t="s">
        <v>5657</v>
      </c>
      <c r="Q316" s="158">
        <v>56</v>
      </c>
      <c r="R316" s="158"/>
      <c r="S316" s="158"/>
      <c r="T316" s="158"/>
      <c r="U316" s="158"/>
      <c r="V316" s="367"/>
      <c r="W316" s="366"/>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t="s">
        <v>5311</v>
      </c>
      <c r="AU316" s="205">
        <v>22</v>
      </c>
      <c r="AV316" s="205">
        <v>20</v>
      </c>
      <c r="AW316" s="205">
        <f t="shared" si="135"/>
        <v>42</v>
      </c>
      <c r="AX316" s="205" t="s">
        <v>5657</v>
      </c>
      <c r="AY316" s="226">
        <v>32</v>
      </c>
      <c r="AZ316" s="205">
        <v>24</v>
      </c>
      <c r="BA316" s="205">
        <f t="shared" si="162"/>
        <v>56</v>
      </c>
      <c r="BB316" s="205"/>
      <c r="BC316" s="207">
        <v>1.0000000000000001E-17</v>
      </c>
      <c r="BD316" s="207">
        <v>9.9999999999999997E-29</v>
      </c>
      <c r="BE316" s="207">
        <v>1.0000000000000001E-30</v>
      </c>
      <c r="BF316" s="207">
        <v>0</v>
      </c>
      <c r="BG316" s="207">
        <v>0</v>
      </c>
      <c r="BH316" s="207"/>
      <c r="BI316" s="207"/>
      <c r="BJ316" s="207"/>
      <c r="BK316" s="207"/>
      <c r="BL316" s="208">
        <v>0</v>
      </c>
      <c r="BM316" s="209">
        <v>249.45</v>
      </c>
      <c r="BN316" s="209">
        <f t="shared" si="137"/>
        <v>0</v>
      </c>
      <c r="BO316" s="207"/>
      <c r="BP316" s="207"/>
      <c r="BQ316" s="207"/>
      <c r="BR316" s="207"/>
      <c r="BS316" s="207"/>
      <c r="BT316" s="207"/>
      <c r="BU316" s="207"/>
      <c r="BV316" s="207"/>
      <c r="BW316" s="207"/>
      <c r="BX316" s="207"/>
      <c r="BY316" s="207"/>
      <c r="BZ316" s="207"/>
      <c r="CA316" s="207"/>
      <c r="CB316" s="207"/>
      <c r="CC316" s="207"/>
      <c r="CD316" s="207"/>
      <c r="CE316" s="207"/>
      <c r="CF316" s="207">
        <v>0</v>
      </c>
      <c r="CG316" s="207"/>
      <c r="CH316" s="207"/>
      <c r="CI316" s="207"/>
      <c r="CJ316" s="207"/>
      <c r="CK316" s="207">
        <v>0</v>
      </c>
      <c r="CL316" s="209">
        <v>477.3</v>
      </c>
      <c r="CM316" s="209">
        <f t="shared" si="138"/>
        <v>0</v>
      </c>
      <c r="CN316" s="207"/>
      <c r="CO316" s="207"/>
      <c r="CP316" s="207"/>
      <c r="CQ316" s="207"/>
      <c r="CR316" s="207"/>
      <c r="CS316" s="207"/>
      <c r="CT316" s="207"/>
      <c r="CU316" s="207"/>
      <c r="CV316" s="207"/>
      <c r="CW316" s="207"/>
      <c r="CX316" s="207"/>
      <c r="CY316" s="207"/>
      <c r="CZ316" s="207"/>
      <c r="DA316" s="207"/>
      <c r="DB316" s="207"/>
      <c r="DC316" s="207"/>
      <c r="DD316" s="207"/>
      <c r="DE316" s="207">
        <v>0</v>
      </c>
      <c r="DF316" s="207"/>
      <c r="DG316" s="207"/>
      <c r="DH316" s="207"/>
      <c r="DI316" s="207"/>
      <c r="DJ316" s="207">
        <v>0</v>
      </c>
      <c r="DK316" s="209">
        <v>120.88</v>
      </c>
      <c r="DL316" s="209">
        <f t="shared" si="139"/>
        <v>0</v>
      </c>
      <c r="DM316" s="207"/>
      <c r="DN316" s="207"/>
      <c r="DO316" s="207"/>
      <c r="DP316" s="207"/>
      <c r="DQ316" s="207"/>
      <c r="DR316" s="207"/>
      <c r="DS316" s="207"/>
      <c r="DT316" s="207"/>
      <c r="DU316" s="207"/>
      <c r="DV316" s="207"/>
      <c r="DW316" s="207"/>
      <c r="DX316" s="207"/>
      <c r="DY316" s="207"/>
      <c r="DZ316" s="207"/>
      <c r="EA316" s="207"/>
      <c r="EB316" s="207"/>
      <c r="EC316" s="207"/>
      <c r="ED316" s="207">
        <v>0</v>
      </c>
      <c r="EE316" s="207"/>
      <c r="EF316" s="207"/>
      <c r="EG316" s="207"/>
      <c r="EH316" s="207"/>
      <c r="EI316" s="207">
        <v>0</v>
      </c>
      <c r="EJ316" s="209">
        <v>191.55</v>
      </c>
      <c r="EK316" s="209">
        <f t="shared" si="140"/>
        <v>0</v>
      </c>
      <c r="EL316" s="207"/>
      <c r="EM316" s="207"/>
      <c r="EN316" s="207"/>
      <c r="EO316" s="207"/>
      <c r="EP316" s="207"/>
      <c r="EQ316" s="207"/>
      <c r="ER316" s="207"/>
      <c r="ES316" s="207"/>
      <c r="ET316" s="207"/>
      <c r="EU316" s="207"/>
      <c r="EV316" s="207"/>
      <c r="EW316" s="207"/>
      <c r="EX316" s="207"/>
      <c r="EY316" s="207"/>
      <c r="EZ316" s="207"/>
      <c r="FA316" s="207"/>
      <c r="FB316" s="207"/>
      <c r="FC316" s="207">
        <v>0</v>
      </c>
      <c r="FD316" s="207"/>
      <c r="FE316" s="207"/>
      <c r="FF316" s="207"/>
      <c r="FG316" s="207"/>
      <c r="FH316" s="207">
        <v>0</v>
      </c>
      <c r="FI316" s="209">
        <v>32.1</v>
      </c>
      <c r="FJ316" s="209">
        <f t="shared" si="141"/>
        <v>0</v>
      </c>
      <c r="FK316" s="207"/>
      <c r="FL316" s="207"/>
      <c r="FM316" s="207"/>
      <c r="FN316" s="207">
        <v>0</v>
      </c>
      <c r="FO316" s="207"/>
      <c r="FP316" s="207"/>
      <c r="FQ316" s="207"/>
      <c r="FR316" s="207"/>
      <c r="FS316" s="207">
        <v>0</v>
      </c>
      <c r="FT316" s="209">
        <v>25.68</v>
      </c>
      <c r="FU316" s="209">
        <f t="shared" si="142"/>
        <v>0</v>
      </c>
      <c r="FV316" s="207"/>
      <c r="FW316" s="207"/>
      <c r="FX316" s="207"/>
      <c r="FY316" s="207">
        <v>0</v>
      </c>
      <c r="FZ316" s="207"/>
      <c r="GA316" s="207"/>
      <c r="GB316" s="207"/>
      <c r="GC316" s="207"/>
      <c r="GD316" s="207">
        <v>0</v>
      </c>
      <c r="GE316" s="209">
        <v>56.12</v>
      </c>
      <c r="GF316" s="209">
        <f t="shared" si="143"/>
        <v>0</v>
      </c>
      <c r="GG316" s="207"/>
      <c r="GH316" s="207"/>
      <c r="GI316" s="207"/>
      <c r="GJ316" s="207"/>
      <c r="GK316" s="207"/>
      <c r="GL316" s="207"/>
      <c r="GM316" s="207"/>
      <c r="GN316" s="207"/>
      <c r="GO316" s="207"/>
      <c r="GP316" s="207"/>
      <c r="GQ316" s="207"/>
      <c r="GR316" s="207"/>
      <c r="GS316" s="207"/>
      <c r="GT316" s="207"/>
      <c r="GU316" s="207"/>
      <c r="GV316" s="207"/>
      <c r="GW316" s="207"/>
      <c r="GX316" s="207" t="s">
        <v>918</v>
      </c>
      <c r="GY316" s="207">
        <v>0</v>
      </c>
      <c r="GZ316" s="207" t="s">
        <v>918</v>
      </c>
      <c r="HA316" s="207">
        <v>0</v>
      </c>
      <c r="HB316" s="207">
        <v>0</v>
      </c>
      <c r="HC316" s="229">
        <v>1</v>
      </c>
      <c r="HD316" s="207">
        <f t="shared" si="157"/>
        <v>0</v>
      </c>
      <c r="HE316" s="207">
        <v>0</v>
      </c>
      <c r="HF316" s="207"/>
      <c r="HG316" s="207"/>
      <c r="HH316" s="207">
        <f t="shared" si="163"/>
        <v>0</v>
      </c>
      <c r="HI316" s="209">
        <v>2.73</v>
      </c>
      <c r="HJ316" s="209">
        <f t="shared" si="144"/>
        <v>0</v>
      </c>
      <c r="HK316" s="207">
        <v>0</v>
      </c>
      <c r="HL316" s="207"/>
      <c r="HM316" s="207">
        <f t="shared" si="164"/>
        <v>0</v>
      </c>
      <c r="HN316" s="209">
        <v>2.73</v>
      </c>
      <c r="HO316" s="209">
        <f t="shared" si="145"/>
        <v>0</v>
      </c>
      <c r="HP316" s="207">
        <v>0</v>
      </c>
      <c r="HQ316" s="207"/>
      <c r="HR316" s="207">
        <f t="shared" si="165"/>
        <v>0</v>
      </c>
      <c r="HS316" s="209">
        <v>2.73</v>
      </c>
      <c r="HT316" s="209">
        <f t="shared" si="146"/>
        <v>0</v>
      </c>
      <c r="HU316" s="207">
        <v>0</v>
      </c>
      <c r="HV316" s="207"/>
      <c r="HW316" s="207">
        <f t="shared" si="166"/>
        <v>0</v>
      </c>
      <c r="HX316" s="209">
        <v>2.73</v>
      </c>
      <c r="HY316" s="209">
        <f t="shared" si="147"/>
        <v>0</v>
      </c>
      <c r="HZ316" s="207">
        <v>1</v>
      </c>
      <c r="IA316" s="209">
        <v>3890.25</v>
      </c>
      <c r="IB316" s="209">
        <f t="shared" si="148"/>
        <v>3890.25</v>
      </c>
      <c r="IC316" s="169">
        <v>30</v>
      </c>
      <c r="ID316" s="169"/>
      <c r="IE316" s="169"/>
      <c r="IF316" s="169"/>
      <c r="IG316" s="165"/>
      <c r="IH316" s="165"/>
      <c r="II316" s="235">
        <f t="shared" si="159"/>
        <v>0</v>
      </c>
      <c r="IJ316" s="235">
        <f t="shared" si="160"/>
        <v>1</v>
      </c>
      <c r="IK316" s="235">
        <f t="shared" si="161"/>
        <v>1</v>
      </c>
      <c r="IL316" s="210"/>
      <c r="IM316" s="211">
        <f t="shared" si="149"/>
        <v>0</v>
      </c>
      <c r="IN316" s="209">
        <v>7500</v>
      </c>
      <c r="IO316" s="212">
        <f t="shared" si="150"/>
        <v>0</v>
      </c>
      <c r="IP316" s="209">
        <f t="shared" si="151"/>
        <v>3890.25</v>
      </c>
      <c r="IQ316" s="209">
        <v>10000</v>
      </c>
      <c r="IR316" s="212">
        <f t="shared" si="152"/>
        <v>1</v>
      </c>
      <c r="IS316" s="213" t="s">
        <v>6274</v>
      </c>
      <c r="IT316" s="291"/>
      <c r="IV316" s="66" t="s">
        <v>6275</v>
      </c>
      <c r="IW316" s="66" t="s">
        <v>6276</v>
      </c>
    </row>
    <row r="317" spans="1:257" x14ac:dyDescent="0.4">
      <c r="A317" s="158">
        <f t="shared" si="158"/>
        <v>161</v>
      </c>
      <c r="B317" s="156" t="s">
        <v>35</v>
      </c>
      <c r="C317" s="156">
        <v>216</v>
      </c>
      <c r="D317" s="156">
        <v>102218</v>
      </c>
      <c r="E317" s="251">
        <v>27605</v>
      </c>
      <c r="F317" s="248" t="s">
        <v>6277</v>
      </c>
      <c r="G317" s="251">
        <v>6</v>
      </c>
      <c r="H317" s="156"/>
      <c r="I317" s="156" t="s">
        <v>2031</v>
      </c>
      <c r="J317" s="158" t="s">
        <v>2038</v>
      </c>
      <c r="K317" s="158"/>
      <c r="L317" s="158" t="s">
        <v>2040</v>
      </c>
      <c r="M317" s="158"/>
      <c r="N317" s="205">
        <v>38</v>
      </c>
      <c r="O317" s="158">
        <v>58</v>
      </c>
      <c r="P317" s="203" t="s">
        <v>6278</v>
      </c>
      <c r="Q317" s="158">
        <v>60</v>
      </c>
      <c r="R317" s="158"/>
      <c r="S317" s="158"/>
      <c r="T317" s="158"/>
      <c r="U317" s="158"/>
      <c r="V317" s="367"/>
      <c r="W317" s="366"/>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t="s">
        <v>5424</v>
      </c>
      <c r="AU317" s="205">
        <v>38</v>
      </c>
      <c r="AV317" s="205">
        <v>20</v>
      </c>
      <c r="AW317" s="205">
        <f t="shared" si="135"/>
        <v>58</v>
      </c>
      <c r="AX317" s="205" t="s">
        <v>6278</v>
      </c>
      <c r="AY317" s="226">
        <v>36</v>
      </c>
      <c r="AZ317" s="205">
        <v>24</v>
      </c>
      <c r="BA317" s="205">
        <f t="shared" si="162"/>
        <v>60</v>
      </c>
      <c r="BB317" s="205"/>
      <c r="BC317" s="207">
        <v>1.0000000000000001E-17</v>
      </c>
      <c r="BD317" s="207">
        <v>9.9999999999999997E-29</v>
      </c>
      <c r="BE317" s="207">
        <v>1.0000000000000001E-30</v>
      </c>
      <c r="BF317" s="207">
        <v>0</v>
      </c>
      <c r="BG317" s="207">
        <v>0</v>
      </c>
      <c r="BH317" s="207">
        <v>1</v>
      </c>
      <c r="BI317" s="207"/>
      <c r="BJ317" s="207"/>
      <c r="BK317" s="207" t="s">
        <v>6279</v>
      </c>
      <c r="BL317" s="208">
        <v>0</v>
      </c>
      <c r="BM317" s="209">
        <v>249.45</v>
      </c>
      <c r="BN317" s="209">
        <f t="shared" si="137"/>
        <v>0</v>
      </c>
      <c r="BO317" s="207"/>
      <c r="BP317" s="207"/>
      <c r="BQ317" s="207"/>
      <c r="BR317" s="207"/>
      <c r="BS317" s="207"/>
      <c r="BT317" s="207"/>
      <c r="BU317" s="207"/>
      <c r="BV317" s="207"/>
      <c r="BW317" s="207"/>
      <c r="BX317" s="207"/>
      <c r="BY317" s="207"/>
      <c r="BZ317" s="207"/>
      <c r="CA317" s="207"/>
      <c r="CB317" s="207">
        <f>+BL317</f>
        <v>0</v>
      </c>
      <c r="CC317" s="207"/>
      <c r="CD317" s="207"/>
      <c r="CE317" s="207"/>
      <c r="CF317" s="207">
        <v>0</v>
      </c>
      <c r="CG317" s="207">
        <v>0</v>
      </c>
      <c r="CH317" s="207"/>
      <c r="CI317" s="207"/>
      <c r="CJ317" s="207" t="s">
        <v>6280</v>
      </c>
      <c r="CK317" s="207">
        <v>0</v>
      </c>
      <c r="CL317" s="209">
        <v>477.3</v>
      </c>
      <c r="CM317" s="209">
        <f t="shared" si="138"/>
        <v>0</v>
      </c>
      <c r="CN317" s="207"/>
      <c r="CO317" s="207"/>
      <c r="CP317" s="207"/>
      <c r="CQ317" s="207"/>
      <c r="CR317" s="207"/>
      <c r="CS317" s="207"/>
      <c r="CT317" s="207"/>
      <c r="CU317" s="207"/>
      <c r="CV317" s="207"/>
      <c r="CW317" s="207"/>
      <c r="CX317" s="207"/>
      <c r="CY317" s="207"/>
      <c r="CZ317" s="207"/>
      <c r="DA317" s="207"/>
      <c r="DB317" s="207"/>
      <c r="DC317" s="207"/>
      <c r="DD317" s="207"/>
      <c r="DE317" s="207">
        <v>0</v>
      </c>
      <c r="DF317" s="207">
        <v>1</v>
      </c>
      <c r="DG317" s="207">
        <v>4</v>
      </c>
      <c r="DH317" s="207"/>
      <c r="DI317" s="207" t="s">
        <v>6281</v>
      </c>
      <c r="DJ317" s="207">
        <f>AW317</f>
        <v>58</v>
      </c>
      <c r="DK317" s="209">
        <v>120.88</v>
      </c>
      <c r="DL317" s="209">
        <f t="shared" si="139"/>
        <v>7011.04</v>
      </c>
      <c r="DM317" s="207"/>
      <c r="DN317" s="207"/>
      <c r="DO317" s="207">
        <f>+DJ317</f>
        <v>58</v>
      </c>
      <c r="DP317" s="207"/>
      <c r="DQ317" s="207"/>
      <c r="DR317" s="207"/>
      <c r="DS317" s="207"/>
      <c r="DT317" s="207"/>
      <c r="DU317" s="207"/>
      <c r="DV317" s="207"/>
      <c r="DW317" s="207"/>
      <c r="DX317" s="207"/>
      <c r="DY317" s="207"/>
      <c r="DZ317" s="207"/>
      <c r="EA317" s="207"/>
      <c r="EB317" s="207"/>
      <c r="EC317" s="207"/>
      <c r="ED317" s="207">
        <v>0</v>
      </c>
      <c r="EE317" s="207"/>
      <c r="EF317" s="207"/>
      <c r="EG317" s="207"/>
      <c r="EH317" s="207"/>
      <c r="EI317" s="207">
        <v>0</v>
      </c>
      <c r="EJ317" s="209">
        <v>191.55</v>
      </c>
      <c r="EK317" s="209">
        <f t="shared" si="140"/>
        <v>0</v>
      </c>
      <c r="EL317" s="207"/>
      <c r="EM317" s="207"/>
      <c r="EN317" s="207"/>
      <c r="EO317" s="207"/>
      <c r="EP317" s="207"/>
      <c r="EQ317" s="207"/>
      <c r="ER317" s="207"/>
      <c r="ES317" s="207"/>
      <c r="ET317" s="207"/>
      <c r="EU317" s="207"/>
      <c r="EV317" s="207"/>
      <c r="EW317" s="207"/>
      <c r="EX317" s="207"/>
      <c r="EY317" s="207"/>
      <c r="EZ317" s="207"/>
      <c r="FA317" s="207"/>
      <c r="FB317" s="207"/>
      <c r="FC317" s="207">
        <v>0</v>
      </c>
      <c r="FD317" s="207"/>
      <c r="FE317" s="207"/>
      <c r="FF317" s="207"/>
      <c r="FG317" s="207"/>
      <c r="FH317" s="207">
        <v>0</v>
      </c>
      <c r="FI317" s="209">
        <v>32.1</v>
      </c>
      <c r="FJ317" s="209">
        <f t="shared" si="141"/>
        <v>0</v>
      </c>
      <c r="FK317" s="207"/>
      <c r="FL317" s="207"/>
      <c r="FM317" s="207"/>
      <c r="FN317" s="207">
        <v>0</v>
      </c>
      <c r="FO317" s="207"/>
      <c r="FP317" s="207"/>
      <c r="FQ317" s="207"/>
      <c r="FR317" s="207"/>
      <c r="FS317" s="207">
        <v>0</v>
      </c>
      <c r="FT317" s="209">
        <v>25.68</v>
      </c>
      <c r="FU317" s="209">
        <f t="shared" si="142"/>
        <v>0</v>
      </c>
      <c r="FV317" s="207"/>
      <c r="FW317" s="207"/>
      <c r="FX317" s="207"/>
      <c r="FY317" s="207">
        <v>0</v>
      </c>
      <c r="FZ317" s="207"/>
      <c r="GA317" s="207"/>
      <c r="GB317" s="207"/>
      <c r="GC317" s="207"/>
      <c r="GD317" s="207">
        <v>0</v>
      </c>
      <c r="GE317" s="209">
        <v>56.12</v>
      </c>
      <c r="GF317" s="209">
        <f t="shared" si="143"/>
        <v>0</v>
      </c>
      <c r="GG317" s="207"/>
      <c r="GH317" s="207"/>
      <c r="GI317" s="207"/>
      <c r="GJ317" s="207"/>
      <c r="GK317" s="207"/>
      <c r="GL317" s="207"/>
      <c r="GM317" s="207"/>
      <c r="GN317" s="207"/>
      <c r="GO317" s="207"/>
      <c r="GP317" s="207"/>
      <c r="GQ317" s="207"/>
      <c r="GR317" s="207"/>
      <c r="GS317" s="207"/>
      <c r="GT317" s="207"/>
      <c r="GU317" s="207"/>
      <c r="GV317" s="207"/>
      <c r="GW317" s="207"/>
      <c r="GX317" s="207" t="s">
        <v>918</v>
      </c>
      <c r="GY317" s="207">
        <v>0</v>
      </c>
      <c r="GZ317" s="207" t="s">
        <v>918</v>
      </c>
      <c r="HA317" s="207">
        <v>0</v>
      </c>
      <c r="HB317" s="207">
        <v>0</v>
      </c>
      <c r="HC317" s="207">
        <v>1</v>
      </c>
      <c r="HD317" s="207">
        <f t="shared" si="157"/>
        <v>12800</v>
      </c>
      <c r="HE317" s="207">
        <v>8</v>
      </c>
      <c r="HF317" s="207"/>
      <c r="HG317" s="207"/>
      <c r="HH317" s="207">
        <f t="shared" si="163"/>
        <v>6400</v>
      </c>
      <c r="HI317" s="209">
        <v>2.73</v>
      </c>
      <c r="HJ317" s="209">
        <f t="shared" si="144"/>
        <v>17472</v>
      </c>
      <c r="HK317" s="207">
        <v>4</v>
      </c>
      <c r="HL317" s="207"/>
      <c r="HM317" s="207">
        <f t="shared" si="164"/>
        <v>3200</v>
      </c>
      <c r="HN317" s="209">
        <v>2.73</v>
      </c>
      <c r="HO317" s="209">
        <f t="shared" si="145"/>
        <v>8736</v>
      </c>
      <c r="HP317" s="207">
        <v>1</v>
      </c>
      <c r="HQ317" s="207"/>
      <c r="HR317" s="207">
        <f t="shared" si="165"/>
        <v>800</v>
      </c>
      <c r="HS317" s="209">
        <v>2.73</v>
      </c>
      <c r="HT317" s="209">
        <f t="shared" si="146"/>
        <v>2184</v>
      </c>
      <c r="HU317" s="207">
        <v>3</v>
      </c>
      <c r="HV317" s="207"/>
      <c r="HW317" s="207">
        <f t="shared" si="166"/>
        <v>2400</v>
      </c>
      <c r="HX317" s="209">
        <v>2.73</v>
      </c>
      <c r="HY317" s="209">
        <f t="shared" si="147"/>
        <v>6552</v>
      </c>
      <c r="HZ317" s="207">
        <v>3</v>
      </c>
      <c r="IA317" s="209">
        <v>3890.25</v>
      </c>
      <c r="IB317" s="209">
        <f t="shared" si="148"/>
        <v>11670.75</v>
      </c>
      <c r="IC317" s="169"/>
      <c r="ID317" s="169"/>
      <c r="IE317" s="169"/>
      <c r="IF317" s="169"/>
      <c r="IG317" s="165"/>
      <c r="IH317" s="165">
        <v>5</v>
      </c>
      <c r="II317" s="235">
        <f t="shared" si="159"/>
        <v>2</v>
      </c>
      <c r="IJ317" s="235">
        <f t="shared" si="160"/>
        <v>3</v>
      </c>
      <c r="IK317" s="235">
        <f t="shared" si="161"/>
        <v>5</v>
      </c>
      <c r="IL317" s="210"/>
      <c r="IM317" s="211">
        <f t="shared" si="149"/>
        <v>7011.04</v>
      </c>
      <c r="IN317" s="209">
        <v>7500</v>
      </c>
      <c r="IO317" s="212">
        <f t="shared" si="150"/>
        <v>1</v>
      </c>
      <c r="IP317" s="209">
        <f t="shared" si="151"/>
        <v>46614.75</v>
      </c>
      <c r="IQ317" s="209">
        <v>10000</v>
      </c>
      <c r="IR317" s="212">
        <f t="shared" si="152"/>
        <v>5</v>
      </c>
      <c r="IS317" s="213" t="s">
        <v>5641</v>
      </c>
      <c r="IT317" s="291"/>
      <c r="IV317" s="66" t="s">
        <v>6282</v>
      </c>
      <c r="IW317" s="66" t="s">
        <v>6283</v>
      </c>
    </row>
    <row r="318" spans="1:257" x14ac:dyDescent="0.4">
      <c r="A318" s="158">
        <f t="shared" si="158"/>
        <v>162</v>
      </c>
      <c r="B318" s="156" t="s">
        <v>35</v>
      </c>
      <c r="C318" s="156">
        <v>217</v>
      </c>
      <c r="D318" s="156">
        <v>86343</v>
      </c>
      <c r="E318" s="374">
        <v>27643</v>
      </c>
      <c r="F318" s="248" t="s">
        <v>6284</v>
      </c>
      <c r="G318" s="251">
        <v>6</v>
      </c>
      <c r="H318" s="156"/>
      <c r="I318" s="156" t="s">
        <v>2031</v>
      </c>
      <c r="J318" s="158" t="s">
        <v>2047</v>
      </c>
      <c r="K318" s="158"/>
      <c r="L318" s="158" t="s">
        <v>2049</v>
      </c>
      <c r="M318" s="158"/>
      <c r="N318" s="205">
        <v>46</v>
      </c>
      <c r="O318" s="158">
        <v>66</v>
      </c>
      <c r="P318" s="203" t="s">
        <v>5399</v>
      </c>
      <c r="Q318" s="158">
        <v>56</v>
      </c>
      <c r="R318" s="158"/>
      <c r="S318" s="158"/>
      <c r="T318" s="158"/>
      <c r="U318" s="158"/>
      <c r="V318" s="367"/>
      <c r="W318" s="366"/>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t="s">
        <v>5243</v>
      </c>
      <c r="AU318" s="205">
        <v>46</v>
      </c>
      <c r="AV318" s="205">
        <v>20</v>
      </c>
      <c r="AW318" s="205">
        <f t="shared" si="135"/>
        <v>66</v>
      </c>
      <c r="AX318" s="205" t="s">
        <v>5399</v>
      </c>
      <c r="AY318" s="226">
        <v>32</v>
      </c>
      <c r="AZ318" s="205">
        <v>24</v>
      </c>
      <c r="BA318" s="205">
        <f t="shared" si="162"/>
        <v>56</v>
      </c>
      <c r="BB318" s="205"/>
      <c r="BC318" s="207">
        <v>1.0000000000000001E-17</v>
      </c>
      <c r="BD318" s="207">
        <v>9.9999999999999997E-29</v>
      </c>
      <c r="BE318" s="207">
        <v>1.0000000000000001E-30</v>
      </c>
      <c r="BF318" s="207">
        <v>2</v>
      </c>
      <c r="BG318" s="207">
        <v>0</v>
      </c>
      <c r="BH318" s="207"/>
      <c r="BI318" s="207"/>
      <c r="BJ318" s="207"/>
      <c r="BK318" s="207"/>
      <c r="BL318" s="208">
        <v>0</v>
      </c>
      <c r="BM318" s="209">
        <v>249.45</v>
      </c>
      <c r="BN318" s="209">
        <f t="shared" si="137"/>
        <v>0</v>
      </c>
      <c r="BO318" s="207"/>
      <c r="BP318" s="207"/>
      <c r="BQ318" s="207"/>
      <c r="BR318" s="207"/>
      <c r="BS318" s="207"/>
      <c r="BT318" s="207"/>
      <c r="BU318" s="207"/>
      <c r="BV318" s="207"/>
      <c r="BW318" s="207"/>
      <c r="BX318" s="207"/>
      <c r="BY318" s="207"/>
      <c r="BZ318" s="207"/>
      <c r="CA318" s="207"/>
      <c r="CB318" s="207"/>
      <c r="CC318" s="207"/>
      <c r="CD318" s="207"/>
      <c r="CE318" s="207"/>
      <c r="CF318" s="207">
        <v>0</v>
      </c>
      <c r="CG318" s="207">
        <v>1</v>
      </c>
      <c r="CH318" s="207"/>
      <c r="CI318" s="207"/>
      <c r="CJ318" s="207" t="s">
        <v>6285</v>
      </c>
      <c r="CK318" s="207">
        <f>AW318</f>
        <v>66</v>
      </c>
      <c r="CL318" s="209">
        <v>477.3</v>
      </c>
      <c r="CM318" s="209">
        <f t="shared" si="138"/>
        <v>31501.8</v>
      </c>
      <c r="CN318" s="207"/>
      <c r="CO318" s="207"/>
      <c r="CP318" s="207"/>
      <c r="CQ318" s="207"/>
      <c r="CR318" s="207"/>
      <c r="CS318" s="207"/>
      <c r="CT318" s="207"/>
      <c r="CU318" s="207"/>
      <c r="CV318" s="207"/>
      <c r="CW318" s="207"/>
      <c r="CX318" s="207"/>
      <c r="CY318" s="207"/>
      <c r="CZ318" s="207"/>
      <c r="DA318" s="207">
        <f>+CK318</f>
        <v>66</v>
      </c>
      <c r="DB318" s="207"/>
      <c r="DC318" s="207"/>
      <c r="DD318" s="207"/>
      <c r="DE318" s="207">
        <v>0</v>
      </c>
      <c r="DF318" s="207"/>
      <c r="DG318" s="207"/>
      <c r="DH318" s="207"/>
      <c r="DI318" s="207"/>
      <c r="DJ318" s="207">
        <v>0</v>
      </c>
      <c r="DK318" s="209">
        <v>120.88</v>
      </c>
      <c r="DL318" s="209">
        <f t="shared" si="139"/>
        <v>0</v>
      </c>
      <c r="DM318" s="207"/>
      <c r="DN318" s="207"/>
      <c r="DO318" s="207"/>
      <c r="DP318" s="207"/>
      <c r="DQ318" s="207"/>
      <c r="DR318" s="207"/>
      <c r="DS318" s="207"/>
      <c r="DT318" s="207"/>
      <c r="DU318" s="207"/>
      <c r="DV318" s="207"/>
      <c r="DW318" s="207"/>
      <c r="DX318" s="207"/>
      <c r="DY318" s="207"/>
      <c r="DZ318" s="207"/>
      <c r="EA318" s="207"/>
      <c r="EB318" s="207"/>
      <c r="EC318" s="207"/>
      <c r="ED318" s="207">
        <v>0</v>
      </c>
      <c r="EE318" s="207"/>
      <c r="EF318" s="207"/>
      <c r="EG318" s="207"/>
      <c r="EH318" s="207"/>
      <c r="EI318" s="207">
        <v>0</v>
      </c>
      <c r="EJ318" s="209">
        <v>191.55</v>
      </c>
      <c r="EK318" s="209">
        <f t="shared" si="140"/>
        <v>0</v>
      </c>
      <c r="EL318" s="207"/>
      <c r="EM318" s="207"/>
      <c r="EN318" s="207"/>
      <c r="EO318" s="207"/>
      <c r="EP318" s="207"/>
      <c r="EQ318" s="207"/>
      <c r="ER318" s="207"/>
      <c r="ES318" s="207"/>
      <c r="ET318" s="207"/>
      <c r="EU318" s="207"/>
      <c r="EV318" s="207"/>
      <c r="EW318" s="207"/>
      <c r="EX318" s="207"/>
      <c r="EY318" s="207"/>
      <c r="EZ318" s="207"/>
      <c r="FA318" s="207"/>
      <c r="FB318" s="207"/>
      <c r="FC318" s="207">
        <v>0</v>
      </c>
      <c r="FD318" s="207"/>
      <c r="FE318" s="207"/>
      <c r="FF318" s="207"/>
      <c r="FG318" s="207"/>
      <c r="FH318" s="207">
        <v>0</v>
      </c>
      <c r="FI318" s="209">
        <v>32.1</v>
      </c>
      <c r="FJ318" s="209">
        <f t="shared" si="141"/>
        <v>0</v>
      </c>
      <c r="FK318" s="207"/>
      <c r="FL318" s="207"/>
      <c r="FM318" s="207"/>
      <c r="FN318" s="207">
        <v>0</v>
      </c>
      <c r="FO318" s="207"/>
      <c r="FP318" s="207"/>
      <c r="FQ318" s="207"/>
      <c r="FR318" s="207"/>
      <c r="FS318" s="207">
        <v>0</v>
      </c>
      <c r="FT318" s="209">
        <v>25.68</v>
      </c>
      <c r="FU318" s="209">
        <f t="shared" si="142"/>
        <v>0</v>
      </c>
      <c r="FV318" s="207"/>
      <c r="FW318" s="207"/>
      <c r="FX318" s="207"/>
      <c r="FY318" s="207">
        <v>0</v>
      </c>
      <c r="FZ318" s="207"/>
      <c r="GA318" s="207"/>
      <c r="GB318" s="207"/>
      <c r="GC318" s="207"/>
      <c r="GD318" s="207">
        <v>0</v>
      </c>
      <c r="GE318" s="209">
        <v>56.12</v>
      </c>
      <c r="GF318" s="209">
        <f t="shared" si="143"/>
        <v>0</v>
      </c>
      <c r="GG318" s="207"/>
      <c r="GH318" s="207"/>
      <c r="GI318" s="207"/>
      <c r="GJ318" s="207"/>
      <c r="GK318" s="207"/>
      <c r="GL318" s="207"/>
      <c r="GM318" s="207"/>
      <c r="GN318" s="207"/>
      <c r="GO318" s="207"/>
      <c r="GP318" s="207"/>
      <c r="GQ318" s="207"/>
      <c r="GR318" s="207"/>
      <c r="GS318" s="207"/>
      <c r="GT318" s="207"/>
      <c r="GU318" s="207"/>
      <c r="GV318" s="207"/>
      <c r="GW318" s="207"/>
      <c r="GX318" s="207" t="s">
        <v>918</v>
      </c>
      <c r="GY318" s="207">
        <v>0</v>
      </c>
      <c r="GZ318" s="207" t="s">
        <v>918</v>
      </c>
      <c r="HA318" s="207">
        <v>0</v>
      </c>
      <c r="HB318" s="207">
        <v>0</v>
      </c>
      <c r="HC318" s="207">
        <v>1</v>
      </c>
      <c r="HD318" s="207">
        <f t="shared" si="157"/>
        <v>6400</v>
      </c>
      <c r="HE318" s="207">
        <v>4</v>
      </c>
      <c r="HF318" s="207"/>
      <c r="HG318" s="207"/>
      <c r="HH318" s="207">
        <f t="shared" si="163"/>
        <v>3200</v>
      </c>
      <c r="HI318" s="209">
        <v>2.73</v>
      </c>
      <c r="HJ318" s="209">
        <f t="shared" si="144"/>
        <v>8736</v>
      </c>
      <c r="HK318" s="207">
        <v>2</v>
      </c>
      <c r="HL318" s="207"/>
      <c r="HM318" s="207">
        <f t="shared" si="164"/>
        <v>1600</v>
      </c>
      <c r="HN318" s="209">
        <v>2.73</v>
      </c>
      <c r="HO318" s="209">
        <f t="shared" si="145"/>
        <v>4368</v>
      </c>
      <c r="HP318" s="207">
        <v>1</v>
      </c>
      <c r="HQ318" s="207"/>
      <c r="HR318" s="207">
        <f t="shared" si="165"/>
        <v>800</v>
      </c>
      <c r="HS318" s="209">
        <v>2.73</v>
      </c>
      <c r="HT318" s="209">
        <f t="shared" si="146"/>
        <v>2184</v>
      </c>
      <c r="HU318" s="207">
        <v>1</v>
      </c>
      <c r="HV318" s="207"/>
      <c r="HW318" s="207">
        <f t="shared" si="166"/>
        <v>800</v>
      </c>
      <c r="HX318" s="209">
        <v>2.73</v>
      </c>
      <c r="HY318" s="209">
        <f t="shared" si="147"/>
        <v>2184</v>
      </c>
      <c r="HZ318" s="207">
        <v>3</v>
      </c>
      <c r="IA318" s="209">
        <v>3890.25</v>
      </c>
      <c r="IB318" s="209">
        <f t="shared" si="148"/>
        <v>11670.75</v>
      </c>
      <c r="IC318" s="169"/>
      <c r="ID318" s="169"/>
      <c r="IE318" s="169"/>
      <c r="IF318" s="169"/>
      <c r="IG318" s="165"/>
      <c r="IH318" s="165"/>
      <c r="II318" s="235">
        <f t="shared" si="159"/>
        <v>1</v>
      </c>
      <c r="IJ318" s="235">
        <f t="shared" si="160"/>
        <v>3</v>
      </c>
      <c r="IK318" s="235">
        <f t="shared" si="161"/>
        <v>4</v>
      </c>
      <c r="IL318" s="210"/>
      <c r="IM318" s="211">
        <f t="shared" si="149"/>
        <v>31501.8</v>
      </c>
      <c r="IN318" s="209">
        <v>7500</v>
      </c>
      <c r="IO318" s="212">
        <f t="shared" si="150"/>
        <v>5</v>
      </c>
      <c r="IP318" s="209">
        <f t="shared" si="151"/>
        <v>29142.75</v>
      </c>
      <c r="IQ318" s="209">
        <v>10000</v>
      </c>
      <c r="IR318" s="212">
        <f t="shared" si="152"/>
        <v>3</v>
      </c>
      <c r="IS318" s="213" t="s">
        <v>6286</v>
      </c>
      <c r="IT318" s="291"/>
      <c r="IV318" s="66" t="s">
        <v>6287</v>
      </c>
      <c r="IW318" s="66" t="s">
        <v>6288</v>
      </c>
    </row>
    <row r="319" spans="1:257" x14ac:dyDescent="0.4">
      <c r="A319" s="158">
        <f t="shared" si="158"/>
        <v>163</v>
      </c>
      <c r="B319" s="156" t="s">
        <v>35</v>
      </c>
      <c r="C319" s="156">
        <v>218</v>
      </c>
      <c r="D319" s="156">
        <v>67373</v>
      </c>
      <c r="E319" s="251">
        <v>27757</v>
      </c>
      <c r="F319" s="248" t="s">
        <v>6289</v>
      </c>
      <c r="G319" s="251">
        <v>6</v>
      </c>
      <c r="H319" s="156"/>
      <c r="I319" s="156" t="s">
        <v>2031</v>
      </c>
      <c r="J319" s="158" t="s">
        <v>2059</v>
      </c>
      <c r="K319" s="158"/>
      <c r="L319" s="158" t="s">
        <v>2061</v>
      </c>
      <c r="M319" s="158"/>
      <c r="N319" s="205">
        <v>20</v>
      </c>
      <c r="O319" s="158">
        <v>40</v>
      </c>
      <c r="P319" s="203" t="s">
        <v>6290</v>
      </c>
      <c r="Q319" s="158">
        <v>50</v>
      </c>
      <c r="R319" s="158"/>
      <c r="S319" s="158"/>
      <c r="T319" s="158"/>
      <c r="U319" s="158"/>
      <c r="V319" s="367"/>
      <c r="W319" s="366"/>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t="s">
        <v>5492</v>
      </c>
      <c r="AU319" s="205">
        <v>20</v>
      </c>
      <c r="AV319" s="205">
        <v>20</v>
      </c>
      <c r="AW319" s="205">
        <f t="shared" si="135"/>
        <v>40</v>
      </c>
      <c r="AX319" s="205" t="s">
        <v>6290</v>
      </c>
      <c r="AY319" s="226">
        <v>26</v>
      </c>
      <c r="AZ319" s="205">
        <v>24</v>
      </c>
      <c r="BA319" s="205">
        <f t="shared" si="162"/>
        <v>50</v>
      </c>
      <c r="BB319" s="205"/>
      <c r="BC319" s="207">
        <v>1.0000000000000001E-17</v>
      </c>
      <c r="BD319" s="207">
        <v>9.9999999999999997E-29</v>
      </c>
      <c r="BE319" s="207">
        <v>1.0000000000000001E-30</v>
      </c>
      <c r="BF319" s="207">
        <v>2</v>
      </c>
      <c r="BG319" s="207">
        <v>0</v>
      </c>
      <c r="BH319" s="207">
        <v>1</v>
      </c>
      <c r="BI319" s="207"/>
      <c r="BJ319" s="207"/>
      <c r="BK319" s="207" t="s">
        <v>6291</v>
      </c>
      <c r="BL319" s="208">
        <f>AW319</f>
        <v>40</v>
      </c>
      <c r="BM319" s="209">
        <v>249.45</v>
      </c>
      <c r="BN319" s="209">
        <f t="shared" si="137"/>
        <v>9978</v>
      </c>
      <c r="BO319" s="207"/>
      <c r="BP319" s="207"/>
      <c r="BQ319" s="207"/>
      <c r="BR319" s="207"/>
      <c r="BS319" s="207"/>
      <c r="BT319" s="207"/>
      <c r="BU319" s="207"/>
      <c r="BV319" s="207"/>
      <c r="BW319" s="207"/>
      <c r="BX319" s="207"/>
      <c r="BY319" s="207"/>
      <c r="BZ319" s="207"/>
      <c r="CA319" s="207"/>
      <c r="CB319" s="207">
        <f>+BL319</f>
        <v>40</v>
      </c>
      <c r="CC319" s="207"/>
      <c r="CD319" s="207"/>
      <c r="CE319" s="207"/>
      <c r="CF319" s="207">
        <v>0</v>
      </c>
      <c r="CG319" s="207"/>
      <c r="CH319" s="207"/>
      <c r="CI319" s="207"/>
      <c r="CJ319" s="207"/>
      <c r="CK319" s="207">
        <v>0</v>
      </c>
      <c r="CL319" s="209">
        <v>477.3</v>
      </c>
      <c r="CM319" s="209">
        <f t="shared" si="138"/>
        <v>0</v>
      </c>
      <c r="CN319" s="207"/>
      <c r="CO319" s="207"/>
      <c r="CP319" s="207"/>
      <c r="CQ319" s="207"/>
      <c r="CR319" s="207"/>
      <c r="CS319" s="207"/>
      <c r="CT319" s="207"/>
      <c r="CU319" s="207"/>
      <c r="CV319" s="207"/>
      <c r="CW319" s="207"/>
      <c r="CX319" s="207"/>
      <c r="CY319" s="207"/>
      <c r="CZ319" s="207"/>
      <c r="DA319" s="207" t="s">
        <v>4980</v>
      </c>
      <c r="DB319" s="207"/>
      <c r="DC319" s="207"/>
      <c r="DD319" s="207"/>
      <c r="DE319" s="207">
        <v>0</v>
      </c>
      <c r="DF319" s="207"/>
      <c r="DG319" s="207"/>
      <c r="DH319" s="207"/>
      <c r="DI319" s="207"/>
      <c r="DJ319" s="207">
        <v>0</v>
      </c>
      <c r="DK319" s="209">
        <v>120.88</v>
      </c>
      <c r="DL319" s="209">
        <f t="shared" si="139"/>
        <v>0</v>
      </c>
      <c r="DM319" s="207"/>
      <c r="DN319" s="207"/>
      <c r="DO319" s="207"/>
      <c r="DP319" s="207"/>
      <c r="DQ319" s="207"/>
      <c r="DR319" s="207"/>
      <c r="DS319" s="207"/>
      <c r="DT319" s="207"/>
      <c r="DU319" s="207"/>
      <c r="DV319" s="207"/>
      <c r="DW319" s="207"/>
      <c r="DX319" s="207"/>
      <c r="DY319" s="207"/>
      <c r="DZ319" s="207"/>
      <c r="EA319" s="207"/>
      <c r="EB319" s="207"/>
      <c r="EC319" s="207"/>
      <c r="ED319" s="207">
        <v>0</v>
      </c>
      <c r="EE319" s="207"/>
      <c r="EF319" s="207"/>
      <c r="EG319" s="207"/>
      <c r="EH319" s="207"/>
      <c r="EI319" s="207">
        <v>0</v>
      </c>
      <c r="EJ319" s="209">
        <v>191.55</v>
      </c>
      <c r="EK319" s="209">
        <f t="shared" si="140"/>
        <v>0</v>
      </c>
      <c r="EL319" s="207"/>
      <c r="EM319" s="207"/>
      <c r="EN319" s="207"/>
      <c r="EO319" s="207"/>
      <c r="EP319" s="207"/>
      <c r="EQ319" s="207"/>
      <c r="ER319" s="207"/>
      <c r="ES319" s="207"/>
      <c r="ET319" s="207"/>
      <c r="EU319" s="207"/>
      <c r="EV319" s="207"/>
      <c r="EW319" s="207"/>
      <c r="EX319" s="207"/>
      <c r="EY319" s="207"/>
      <c r="EZ319" s="207"/>
      <c r="FA319" s="207"/>
      <c r="FB319" s="207"/>
      <c r="FC319" s="207">
        <v>0</v>
      </c>
      <c r="FD319" s="207"/>
      <c r="FE319" s="207"/>
      <c r="FF319" s="207"/>
      <c r="FG319" s="207"/>
      <c r="FH319" s="207">
        <v>0</v>
      </c>
      <c r="FI319" s="209">
        <v>32.1</v>
      </c>
      <c r="FJ319" s="209">
        <f t="shared" si="141"/>
        <v>0</v>
      </c>
      <c r="FK319" s="207"/>
      <c r="FL319" s="207"/>
      <c r="FM319" s="207"/>
      <c r="FN319" s="207">
        <v>0</v>
      </c>
      <c r="FO319" s="207"/>
      <c r="FP319" s="207"/>
      <c r="FQ319" s="207"/>
      <c r="FR319" s="207"/>
      <c r="FS319" s="207">
        <v>0</v>
      </c>
      <c r="FT319" s="209">
        <v>25.68</v>
      </c>
      <c r="FU319" s="209">
        <f t="shared" si="142"/>
        <v>0</v>
      </c>
      <c r="FV319" s="207"/>
      <c r="FW319" s="207"/>
      <c r="FX319" s="207"/>
      <c r="FY319" s="207">
        <v>0</v>
      </c>
      <c r="FZ319" s="207"/>
      <c r="GA319" s="207"/>
      <c r="GB319" s="207"/>
      <c r="GC319" s="207"/>
      <c r="GD319" s="207">
        <v>0</v>
      </c>
      <c r="GE319" s="209">
        <v>56.12</v>
      </c>
      <c r="GF319" s="209">
        <f t="shared" si="143"/>
        <v>0</v>
      </c>
      <c r="GG319" s="207"/>
      <c r="GH319" s="207"/>
      <c r="GI319" s="207"/>
      <c r="GJ319" s="207"/>
      <c r="GK319" s="207"/>
      <c r="GL319" s="207"/>
      <c r="GM319" s="207"/>
      <c r="GN319" s="207"/>
      <c r="GO319" s="207"/>
      <c r="GP319" s="207"/>
      <c r="GQ319" s="207"/>
      <c r="GR319" s="207"/>
      <c r="GS319" s="207"/>
      <c r="GT319" s="207"/>
      <c r="GU319" s="207"/>
      <c r="GV319" s="207"/>
      <c r="GW319" s="207"/>
      <c r="GX319" s="207" t="s">
        <v>918</v>
      </c>
      <c r="GY319" s="207">
        <v>0</v>
      </c>
      <c r="GZ319" s="207" t="s">
        <v>918</v>
      </c>
      <c r="HA319" s="207">
        <v>0</v>
      </c>
      <c r="HB319" s="207">
        <v>0</v>
      </c>
      <c r="HC319" s="207">
        <v>1</v>
      </c>
      <c r="HD319" s="207">
        <f t="shared" si="157"/>
        <v>400</v>
      </c>
      <c r="HE319" s="207">
        <v>1</v>
      </c>
      <c r="HF319" s="207"/>
      <c r="HG319" s="207"/>
      <c r="HH319" s="207">
        <f t="shared" si="163"/>
        <v>400</v>
      </c>
      <c r="HI319" s="209">
        <v>2.73</v>
      </c>
      <c r="HJ319" s="209">
        <f t="shared" si="144"/>
        <v>1092</v>
      </c>
      <c r="HK319" s="207">
        <v>0</v>
      </c>
      <c r="HL319" s="207"/>
      <c r="HM319" s="207">
        <f t="shared" si="164"/>
        <v>0</v>
      </c>
      <c r="HN319" s="209">
        <v>2.73</v>
      </c>
      <c r="HO319" s="209">
        <f t="shared" si="145"/>
        <v>0</v>
      </c>
      <c r="HP319" s="207">
        <v>0</v>
      </c>
      <c r="HQ319" s="207"/>
      <c r="HR319" s="207">
        <f t="shared" si="165"/>
        <v>0</v>
      </c>
      <c r="HS319" s="209">
        <v>2.73</v>
      </c>
      <c r="HT319" s="209">
        <f t="shared" si="146"/>
        <v>0</v>
      </c>
      <c r="HU319" s="207">
        <v>0</v>
      </c>
      <c r="HV319" s="207"/>
      <c r="HW319" s="207">
        <f t="shared" si="166"/>
        <v>0</v>
      </c>
      <c r="HX319" s="209">
        <v>2.73</v>
      </c>
      <c r="HY319" s="209">
        <f t="shared" si="147"/>
        <v>0</v>
      </c>
      <c r="HZ319" s="207">
        <v>1</v>
      </c>
      <c r="IA319" s="209">
        <v>3890.25</v>
      </c>
      <c r="IB319" s="209">
        <f t="shared" si="148"/>
        <v>3890.25</v>
      </c>
      <c r="IC319" s="169"/>
      <c r="ID319" s="169"/>
      <c r="IE319" s="169"/>
      <c r="IF319" s="169"/>
      <c r="IG319" s="165"/>
      <c r="IH319" s="165"/>
      <c r="II319" s="235">
        <f t="shared" si="159"/>
        <v>1</v>
      </c>
      <c r="IJ319" s="235">
        <f t="shared" si="160"/>
        <v>1</v>
      </c>
      <c r="IK319" s="235">
        <f t="shared" si="161"/>
        <v>2</v>
      </c>
      <c r="IL319" s="210"/>
      <c r="IM319" s="211">
        <f t="shared" si="149"/>
        <v>9978</v>
      </c>
      <c r="IN319" s="209">
        <v>7500</v>
      </c>
      <c r="IO319" s="212">
        <f t="shared" si="150"/>
        <v>2</v>
      </c>
      <c r="IP319" s="209">
        <f t="shared" si="151"/>
        <v>4982.25</v>
      </c>
      <c r="IQ319" s="209">
        <v>10000</v>
      </c>
      <c r="IR319" s="212">
        <f t="shared" si="152"/>
        <v>1</v>
      </c>
      <c r="IS319" s="213" t="s">
        <v>6292</v>
      </c>
      <c r="IT319" s="291"/>
      <c r="IV319" s="66" t="s">
        <v>6293</v>
      </c>
      <c r="IW319" s="66" t="s">
        <v>6294</v>
      </c>
    </row>
    <row r="320" spans="1:257" x14ac:dyDescent="0.4">
      <c r="A320" s="158">
        <f t="shared" si="158"/>
        <v>164</v>
      </c>
      <c r="B320" s="156" t="s">
        <v>35</v>
      </c>
      <c r="C320" s="156">
        <v>17</v>
      </c>
      <c r="D320" s="156">
        <v>2251</v>
      </c>
      <c r="E320" s="251">
        <v>33788</v>
      </c>
      <c r="F320" s="203">
        <v>60201301000000</v>
      </c>
      <c r="G320" s="251">
        <v>1</v>
      </c>
      <c r="H320" s="156"/>
      <c r="I320" s="156" t="s">
        <v>169</v>
      </c>
      <c r="J320" s="158" t="s">
        <v>179</v>
      </c>
      <c r="K320" s="158"/>
      <c r="L320" s="158" t="s">
        <v>181</v>
      </c>
      <c r="M320" s="158"/>
      <c r="N320" s="205">
        <v>132</v>
      </c>
      <c r="O320" s="158">
        <v>152</v>
      </c>
      <c r="P320" s="203" t="s">
        <v>5614</v>
      </c>
      <c r="Q320" s="158">
        <v>54</v>
      </c>
      <c r="R320" s="158"/>
      <c r="S320" s="158"/>
      <c r="T320" s="158"/>
      <c r="U320" s="158"/>
      <c r="V320" s="367"/>
      <c r="W320" s="366"/>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t="s">
        <v>5364</v>
      </c>
      <c r="AU320" s="205">
        <v>132</v>
      </c>
      <c r="AV320" s="205">
        <v>20</v>
      </c>
      <c r="AW320" s="205">
        <f t="shared" si="135"/>
        <v>152</v>
      </c>
      <c r="AX320" s="205" t="s">
        <v>5614</v>
      </c>
      <c r="AY320" s="226">
        <v>30</v>
      </c>
      <c r="AZ320" s="205">
        <v>24</v>
      </c>
      <c r="BA320" s="205">
        <f t="shared" si="162"/>
        <v>54</v>
      </c>
      <c r="BB320" s="205"/>
      <c r="BC320" s="207">
        <v>1.0000000000000001E-17</v>
      </c>
      <c r="BD320" s="207">
        <v>9.9999999999999997E-29</v>
      </c>
      <c r="BE320" s="207">
        <v>1.0000000000000001E-30</v>
      </c>
      <c r="BF320" s="207">
        <v>0</v>
      </c>
      <c r="BG320" s="207">
        <v>1.0000000000000001E-17</v>
      </c>
      <c r="BH320" s="207"/>
      <c r="BI320" s="207"/>
      <c r="BJ320" s="207"/>
      <c r="BK320" s="207"/>
      <c r="BL320" s="208">
        <v>0</v>
      </c>
      <c r="BM320" s="209">
        <v>249.45</v>
      </c>
      <c r="BN320" s="209">
        <f t="shared" si="137"/>
        <v>0</v>
      </c>
      <c r="BO320" s="207"/>
      <c r="BP320" s="207"/>
      <c r="BQ320" s="207"/>
      <c r="BR320" s="207"/>
      <c r="BS320" s="207"/>
      <c r="BT320" s="207"/>
      <c r="BU320" s="207"/>
      <c r="BV320" s="207"/>
      <c r="BW320" s="207"/>
      <c r="BX320" s="207"/>
      <c r="BY320" s="207"/>
      <c r="BZ320" s="207"/>
      <c r="CA320" s="207"/>
      <c r="CB320" s="207"/>
      <c r="CC320" s="207"/>
      <c r="CD320" s="207"/>
      <c r="CE320" s="207"/>
      <c r="CF320" s="207">
        <v>1.0000000000000001E-17</v>
      </c>
      <c r="CG320" s="207"/>
      <c r="CH320" s="207"/>
      <c r="CI320" s="207"/>
      <c r="CJ320" s="207"/>
      <c r="CK320" s="207">
        <v>0</v>
      </c>
      <c r="CL320" s="209">
        <v>477.3</v>
      </c>
      <c r="CM320" s="209">
        <f t="shared" si="138"/>
        <v>0</v>
      </c>
      <c r="CN320" s="207"/>
      <c r="CO320" s="207"/>
      <c r="CP320" s="207"/>
      <c r="CQ320" s="207"/>
      <c r="CR320" s="207"/>
      <c r="CS320" s="207"/>
      <c r="CT320" s="207"/>
      <c r="CU320" s="207"/>
      <c r="CV320" s="207"/>
      <c r="CW320" s="207"/>
      <c r="CX320" s="207"/>
      <c r="CY320" s="207"/>
      <c r="CZ320" s="207"/>
      <c r="DA320" s="207"/>
      <c r="DB320" s="207"/>
      <c r="DC320" s="207"/>
      <c r="DD320" s="207"/>
      <c r="DE320" s="207">
        <v>1.0000000000000001E-17</v>
      </c>
      <c r="DF320" s="207"/>
      <c r="DG320" s="207"/>
      <c r="DH320" s="207"/>
      <c r="DI320" s="207"/>
      <c r="DJ320" s="207">
        <v>0</v>
      </c>
      <c r="DK320" s="209">
        <v>120.88</v>
      </c>
      <c r="DL320" s="209">
        <f t="shared" si="139"/>
        <v>0</v>
      </c>
      <c r="DM320" s="207"/>
      <c r="DN320" s="207"/>
      <c r="DO320" s="207"/>
      <c r="DP320" s="207"/>
      <c r="DQ320" s="207"/>
      <c r="DR320" s="207"/>
      <c r="DS320" s="207"/>
      <c r="DT320" s="207"/>
      <c r="DU320" s="207"/>
      <c r="DV320" s="207"/>
      <c r="DW320" s="207"/>
      <c r="DX320" s="207"/>
      <c r="DY320" s="207"/>
      <c r="DZ320" s="207"/>
      <c r="EA320" s="207"/>
      <c r="EB320" s="207"/>
      <c r="EC320" s="207"/>
      <c r="ED320" s="207">
        <v>1.0000000000000001E-17</v>
      </c>
      <c r="EE320" s="207"/>
      <c r="EF320" s="207"/>
      <c r="EG320" s="207"/>
      <c r="EH320" s="207"/>
      <c r="EI320" s="207">
        <v>0</v>
      </c>
      <c r="EJ320" s="209">
        <v>191.55</v>
      </c>
      <c r="EK320" s="209">
        <f t="shared" si="140"/>
        <v>0</v>
      </c>
      <c r="EL320" s="207"/>
      <c r="EM320" s="207"/>
      <c r="EN320" s="207"/>
      <c r="EO320" s="207"/>
      <c r="EP320" s="207"/>
      <c r="EQ320" s="207"/>
      <c r="ER320" s="207"/>
      <c r="ES320" s="207"/>
      <c r="ET320" s="207"/>
      <c r="EU320" s="207"/>
      <c r="EV320" s="207"/>
      <c r="EW320" s="207"/>
      <c r="EX320" s="207"/>
      <c r="EY320" s="207"/>
      <c r="EZ320" s="207"/>
      <c r="FA320" s="207"/>
      <c r="FB320" s="207"/>
      <c r="FC320" s="207">
        <v>1.0000000000000001E-17</v>
      </c>
      <c r="FD320" s="207"/>
      <c r="FE320" s="207"/>
      <c r="FF320" s="207"/>
      <c r="FG320" s="207"/>
      <c r="FH320" s="207">
        <v>0</v>
      </c>
      <c r="FI320" s="209">
        <v>32.1</v>
      </c>
      <c r="FJ320" s="209">
        <f t="shared" si="141"/>
        <v>0</v>
      </c>
      <c r="FK320" s="207"/>
      <c r="FL320" s="207"/>
      <c r="FM320" s="207"/>
      <c r="FN320" s="207">
        <v>1.0000000000000001E-17</v>
      </c>
      <c r="FO320" s="207"/>
      <c r="FP320" s="207"/>
      <c r="FQ320" s="207"/>
      <c r="FR320" s="207"/>
      <c r="FS320" s="207">
        <v>0</v>
      </c>
      <c r="FT320" s="209">
        <v>25.68</v>
      </c>
      <c r="FU320" s="209">
        <f t="shared" si="142"/>
        <v>0</v>
      </c>
      <c r="FV320" s="207"/>
      <c r="FW320" s="207"/>
      <c r="FX320" s="207"/>
      <c r="FY320" s="207">
        <v>1.0000000000000001E-17</v>
      </c>
      <c r="FZ320" s="207"/>
      <c r="GA320" s="207"/>
      <c r="GB320" s="207"/>
      <c r="GC320" s="207"/>
      <c r="GD320" s="207">
        <v>0</v>
      </c>
      <c r="GE320" s="209">
        <v>56.12</v>
      </c>
      <c r="GF320" s="209">
        <f t="shared" si="143"/>
        <v>0</v>
      </c>
      <c r="GG320" s="207"/>
      <c r="GH320" s="207"/>
      <c r="GI320" s="207"/>
      <c r="GJ320" s="207"/>
      <c r="GK320" s="207"/>
      <c r="GL320" s="207"/>
      <c r="GM320" s="207"/>
      <c r="GN320" s="207"/>
      <c r="GO320" s="207"/>
      <c r="GP320" s="207"/>
      <c r="GQ320" s="207"/>
      <c r="GR320" s="207"/>
      <c r="GS320" s="207"/>
      <c r="GT320" s="207"/>
      <c r="GU320" s="207"/>
      <c r="GV320" s="207"/>
      <c r="GW320" s="207"/>
      <c r="GX320" s="207" t="s">
        <v>918</v>
      </c>
      <c r="GY320" s="207">
        <v>0</v>
      </c>
      <c r="GZ320" s="207" t="s">
        <v>918</v>
      </c>
      <c r="HA320" s="207">
        <v>0</v>
      </c>
      <c r="HB320" s="207">
        <v>0</v>
      </c>
      <c r="HC320" s="229">
        <v>1</v>
      </c>
      <c r="HD320" s="207">
        <f t="shared" si="157"/>
        <v>1600</v>
      </c>
      <c r="HE320" s="207">
        <v>4</v>
      </c>
      <c r="HF320" s="207"/>
      <c r="HG320" s="207"/>
      <c r="HH320" s="207">
        <f t="shared" si="163"/>
        <v>1600</v>
      </c>
      <c r="HI320" s="209">
        <v>2.73</v>
      </c>
      <c r="HJ320" s="209">
        <f t="shared" si="144"/>
        <v>4368</v>
      </c>
      <c r="HK320" s="207">
        <v>0</v>
      </c>
      <c r="HL320" s="207"/>
      <c r="HM320" s="207">
        <f t="shared" si="164"/>
        <v>0</v>
      </c>
      <c r="HN320" s="209">
        <v>2.73</v>
      </c>
      <c r="HO320" s="209">
        <f t="shared" si="145"/>
        <v>0</v>
      </c>
      <c r="HP320" s="207">
        <v>0</v>
      </c>
      <c r="HQ320" s="207"/>
      <c r="HR320" s="207">
        <f t="shared" si="165"/>
        <v>0</v>
      </c>
      <c r="HS320" s="209">
        <v>2.73</v>
      </c>
      <c r="HT320" s="209">
        <f t="shared" si="146"/>
        <v>0</v>
      </c>
      <c r="HU320" s="207">
        <v>0</v>
      </c>
      <c r="HV320" s="207"/>
      <c r="HW320" s="207">
        <f t="shared" si="166"/>
        <v>0</v>
      </c>
      <c r="HX320" s="209">
        <v>2.73</v>
      </c>
      <c r="HY320" s="209">
        <f t="shared" si="147"/>
        <v>0</v>
      </c>
      <c r="HZ320" s="207">
        <v>1</v>
      </c>
      <c r="IA320" s="209">
        <v>3890.25</v>
      </c>
      <c r="IB320" s="209">
        <f t="shared" si="148"/>
        <v>3890.25</v>
      </c>
      <c r="IC320" s="169"/>
      <c r="ID320" s="169"/>
      <c r="IE320" s="169"/>
      <c r="IF320" s="169"/>
      <c r="IG320" s="165"/>
      <c r="IH320" s="165"/>
      <c r="II320" s="235">
        <f t="shared" si="159"/>
        <v>0</v>
      </c>
      <c r="IJ320" s="235">
        <f t="shared" si="160"/>
        <v>1</v>
      </c>
      <c r="IK320" s="235">
        <f t="shared" si="161"/>
        <v>1</v>
      </c>
      <c r="IL320" s="210"/>
      <c r="IM320" s="211">
        <f t="shared" si="149"/>
        <v>0</v>
      </c>
      <c r="IN320" s="209">
        <v>7500</v>
      </c>
      <c r="IO320" s="212">
        <f t="shared" si="150"/>
        <v>0</v>
      </c>
      <c r="IP320" s="209">
        <f t="shared" si="151"/>
        <v>8258.25</v>
      </c>
      <c r="IQ320" s="209">
        <v>10000</v>
      </c>
      <c r="IR320" s="212">
        <f t="shared" si="152"/>
        <v>1</v>
      </c>
      <c r="IS320" s="213" t="s">
        <v>5715</v>
      </c>
      <c r="IT320" s="291"/>
      <c r="IV320" s="66" t="s">
        <v>6295</v>
      </c>
      <c r="IW320" s="66" t="s">
        <v>6296</v>
      </c>
    </row>
    <row r="321" spans="1:257" x14ac:dyDescent="0.4">
      <c r="A321" s="158">
        <f t="shared" si="158"/>
        <v>165</v>
      </c>
      <c r="B321" s="156" t="s">
        <v>35</v>
      </c>
      <c r="C321" s="156">
        <v>220</v>
      </c>
      <c r="D321" s="369">
        <v>87428</v>
      </c>
      <c r="E321" s="374">
        <v>47</v>
      </c>
      <c r="F321" s="225" t="s">
        <v>6297</v>
      </c>
      <c r="G321" s="251">
        <v>8</v>
      </c>
      <c r="H321" s="156"/>
      <c r="I321" s="156" t="s">
        <v>2074</v>
      </c>
      <c r="J321" s="158" t="s">
        <v>2075</v>
      </c>
      <c r="K321" s="158"/>
      <c r="L321" s="158" t="s">
        <v>2077</v>
      </c>
      <c r="M321" s="158"/>
      <c r="N321" s="205">
        <v>98</v>
      </c>
      <c r="O321" s="158">
        <v>118</v>
      </c>
      <c r="P321" s="203" t="s">
        <v>6298</v>
      </c>
      <c r="Q321" s="158">
        <v>72</v>
      </c>
      <c r="R321" s="158"/>
      <c r="S321" s="158"/>
      <c r="T321" s="158"/>
      <c r="U321" s="158"/>
      <c r="V321" s="367"/>
      <c r="W321" s="366"/>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t="s">
        <v>5424</v>
      </c>
      <c r="AU321" s="205">
        <v>98</v>
      </c>
      <c r="AV321" s="205">
        <v>20</v>
      </c>
      <c r="AW321" s="205">
        <f t="shared" si="135"/>
        <v>118</v>
      </c>
      <c r="AX321" s="205" t="s">
        <v>6298</v>
      </c>
      <c r="AY321" s="226">
        <v>48</v>
      </c>
      <c r="AZ321" s="205">
        <v>24</v>
      </c>
      <c r="BA321" s="205">
        <f t="shared" si="162"/>
        <v>72</v>
      </c>
      <c r="BB321" s="205"/>
      <c r="BC321" s="207">
        <v>1.0000000000000001E-17</v>
      </c>
      <c r="BD321" s="207">
        <v>9.9999999999999997E-29</v>
      </c>
      <c r="BE321" s="207">
        <v>1.0000000000000001E-30</v>
      </c>
      <c r="BF321" s="207">
        <v>2</v>
      </c>
      <c r="BG321" s="207">
        <v>0</v>
      </c>
      <c r="BH321" s="207"/>
      <c r="BI321" s="207"/>
      <c r="BJ321" s="207"/>
      <c r="BK321" s="207"/>
      <c r="BL321" s="208">
        <v>0</v>
      </c>
      <c r="BM321" s="209">
        <v>249.45</v>
      </c>
      <c r="BN321" s="209">
        <f t="shared" si="137"/>
        <v>0</v>
      </c>
      <c r="BO321" s="207"/>
      <c r="BP321" s="207"/>
      <c r="BQ321" s="207"/>
      <c r="BR321" s="207"/>
      <c r="BS321" s="207"/>
      <c r="BT321" s="207"/>
      <c r="BU321" s="207"/>
      <c r="BV321" s="207"/>
      <c r="BW321" s="207"/>
      <c r="BX321" s="207"/>
      <c r="BY321" s="207"/>
      <c r="BZ321" s="207"/>
      <c r="CA321" s="207"/>
      <c r="CB321" s="207"/>
      <c r="CC321" s="207"/>
      <c r="CD321" s="207"/>
      <c r="CE321" s="207"/>
      <c r="CF321" s="207">
        <v>0</v>
      </c>
      <c r="CG321" s="207"/>
      <c r="CH321" s="207"/>
      <c r="CI321" s="207"/>
      <c r="CJ321" s="207"/>
      <c r="CK321" s="207">
        <v>0</v>
      </c>
      <c r="CL321" s="209">
        <v>477.3</v>
      </c>
      <c r="CM321" s="209">
        <f t="shared" si="138"/>
        <v>0</v>
      </c>
      <c r="CN321" s="207"/>
      <c r="CO321" s="207"/>
      <c r="CP321" s="207"/>
      <c r="CQ321" s="207"/>
      <c r="CR321" s="207"/>
      <c r="CS321" s="207"/>
      <c r="CT321" s="207"/>
      <c r="CU321" s="207"/>
      <c r="CV321" s="207"/>
      <c r="CW321" s="207"/>
      <c r="CX321" s="207"/>
      <c r="CY321" s="207"/>
      <c r="CZ321" s="207"/>
      <c r="DA321" s="207" t="s">
        <v>4980</v>
      </c>
      <c r="DB321" s="207"/>
      <c r="DC321" s="207"/>
      <c r="DD321" s="207"/>
      <c r="DE321" s="207">
        <v>0</v>
      </c>
      <c r="DF321" s="207">
        <v>1</v>
      </c>
      <c r="DG321" s="207"/>
      <c r="DH321" s="207"/>
      <c r="DI321" s="207" t="s">
        <v>6299</v>
      </c>
      <c r="DJ321" s="207">
        <f>AW321</f>
        <v>118</v>
      </c>
      <c r="DK321" s="209">
        <v>120.88</v>
      </c>
      <c r="DL321" s="209">
        <f t="shared" si="139"/>
        <v>14263.84</v>
      </c>
      <c r="DM321" s="207"/>
      <c r="DN321" s="207"/>
      <c r="DO321" s="207"/>
      <c r="DP321" s="207"/>
      <c r="DQ321" s="207"/>
      <c r="DR321" s="207"/>
      <c r="DS321" s="207"/>
      <c r="DT321" s="207"/>
      <c r="DU321" s="207"/>
      <c r="DV321" s="207"/>
      <c r="DW321" s="207"/>
      <c r="DX321" s="207"/>
      <c r="DY321" s="207"/>
      <c r="DZ321" s="207">
        <f>+DJ321</f>
        <v>118</v>
      </c>
      <c r="EA321" s="207"/>
      <c r="EB321" s="207"/>
      <c r="EC321" s="207"/>
      <c r="ED321" s="207">
        <v>0</v>
      </c>
      <c r="EE321" s="207"/>
      <c r="EF321" s="207"/>
      <c r="EG321" s="207"/>
      <c r="EH321" s="207"/>
      <c r="EI321" s="207">
        <v>0</v>
      </c>
      <c r="EJ321" s="209">
        <v>191.55</v>
      </c>
      <c r="EK321" s="209">
        <f t="shared" si="140"/>
        <v>0</v>
      </c>
      <c r="EL321" s="207"/>
      <c r="EM321" s="207"/>
      <c r="EN321" s="207"/>
      <c r="EO321" s="207"/>
      <c r="EP321" s="207"/>
      <c r="EQ321" s="207"/>
      <c r="ER321" s="207"/>
      <c r="ES321" s="207"/>
      <c r="ET321" s="207"/>
      <c r="EU321" s="207"/>
      <c r="EV321" s="207"/>
      <c r="EW321" s="207"/>
      <c r="EX321" s="207"/>
      <c r="EY321" s="207"/>
      <c r="EZ321" s="207"/>
      <c r="FA321" s="207"/>
      <c r="FB321" s="207"/>
      <c r="FC321" s="207">
        <v>0</v>
      </c>
      <c r="FD321" s="207"/>
      <c r="FE321" s="207"/>
      <c r="FF321" s="207"/>
      <c r="FG321" s="207"/>
      <c r="FH321" s="207">
        <v>0</v>
      </c>
      <c r="FI321" s="209">
        <v>32.1</v>
      </c>
      <c r="FJ321" s="209">
        <f t="shared" si="141"/>
        <v>0</v>
      </c>
      <c r="FK321" s="207"/>
      <c r="FL321" s="207"/>
      <c r="FM321" s="207"/>
      <c r="FN321" s="207">
        <v>0</v>
      </c>
      <c r="FO321" s="207"/>
      <c r="FP321" s="207"/>
      <c r="FQ321" s="207"/>
      <c r="FR321" s="207"/>
      <c r="FS321" s="207">
        <v>0</v>
      </c>
      <c r="FT321" s="209">
        <v>25.68</v>
      </c>
      <c r="FU321" s="209">
        <f t="shared" si="142"/>
        <v>0</v>
      </c>
      <c r="FV321" s="207"/>
      <c r="FW321" s="207"/>
      <c r="FX321" s="207"/>
      <c r="FY321" s="207">
        <v>0</v>
      </c>
      <c r="FZ321" s="207"/>
      <c r="GA321" s="207"/>
      <c r="GB321" s="207"/>
      <c r="GC321" s="207"/>
      <c r="GD321" s="207">
        <v>0</v>
      </c>
      <c r="GE321" s="209">
        <v>56.12</v>
      </c>
      <c r="GF321" s="209">
        <f t="shared" si="143"/>
        <v>0</v>
      </c>
      <c r="GG321" s="207"/>
      <c r="GH321" s="207"/>
      <c r="GI321" s="207"/>
      <c r="GJ321" s="207"/>
      <c r="GK321" s="207"/>
      <c r="GL321" s="207"/>
      <c r="GM321" s="207"/>
      <c r="GN321" s="207"/>
      <c r="GO321" s="207"/>
      <c r="GP321" s="207"/>
      <c r="GQ321" s="207"/>
      <c r="GR321" s="207"/>
      <c r="GS321" s="207"/>
      <c r="GT321" s="207"/>
      <c r="GU321" s="207"/>
      <c r="GV321" s="207"/>
      <c r="GW321" s="207"/>
      <c r="GX321" s="207" t="s">
        <v>918</v>
      </c>
      <c r="GY321" s="207">
        <v>0</v>
      </c>
      <c r="GZ321" s="207" t="s">
        <v>918</v>
      </c>
      <c r="HA321" s="207">
        <v>0</v>
      </c>
      <c r="HB321" s="207">
        <v>0</v>
      </c>
      <c r="HC321" s="207">
        <v>1</v>
      </c>
      <c r="HD321" s="207">
        <f t="shared" si="157"/>
        <v>9600</v>
      </c>
      <c r="HE321" s="207">
        <v>8</v>
      </c>
      <c r="HF321" s="207"/>
      <c r="HG321" s="207"/>
      <c r="HH321" s="207">
        <f t="shared" si="163"/>
        <v>6400</v>
      </c>
      <c r="HI321" s="209">
        <v>2.73</v>
      </c>
      <c r="HJ321" s="209">
        <f t="shared" si="144"/>
        <v>17472</v>
      </c>
      <c r="HK321" s="207">
        <v>2</v>
      </c>
      <c r="HL321" s="207"/>
      <c r="HM321" s="207">
        <f t="shared" si="164"/>
        <v>1600</v>
      </c>
      <c r="HN321" s="209">
        <v>2.73</v>
      </c>
      <c r="HO321" s="209">
        <f t="shared" si="145"/>
        <v>4368</v>
      </c>
      <c r="HP321" s="207">
        <v>1</v>
      </c>
      <c r="HQ321" s="207"/>
      <c r="HR321" s="207">
        <f t="shared" si="165"/>
        <v>800</v>
      </c>
      <c r="HS321" s="209">
        <v>2.73</v>
      </c>
      <c r="HT321" s="209">
        <f t="shared" si="146"/>
        <v>2184</v>
      </c>
      <c r="HU321" s="207">
        <v>1</v>
      </c>
      <c r="HV321" s="207"/>
      <c r="HW321" s="207">
        <f t="shared" si="166"/>
        <v>800</v>
      </c>
      <c r="HX321" s="209">
        <v>2.73</v>
      </c>
      <c r="HY321" s="209">
        <f t="shared" si="147"/>
        <v>2184</v>
      </c>
      <c r="HZ321" s="207">
        <v>3</v>
      </c>
      <c r="IA321" s="209">
        <v>3890.25</v>
      </c>
      <c r="IB321" s="209">
        <f t="shared" si="148"/>
        <v>11670.75</v>
      </c>
      <c r="IC321" s="169"/>
      <c r="ID321" s="169"/>
      <c r="IE321" s="169"/>
      <c r="IF321" s="169"/>
      <c r="IG321" s="165"/>
      <c r="IH321" s="165">
        <v>1</v>
      </c>
      <c r="II321" s="235">
        <f t="shared" si="159"/>
        <v>1</v>
      </c>
      <c r="IJ321" s="235">
        <f t="shared" si="160"/>
        <v>3</v>
      </c>
      <c r="IK321" s="235">
        <f t="shared" si="161"/>
        <v>4</v>
      </c>
      <c r="IL321" s="210"/>
      <c r="IM321" s="211">
        <f t="shared" si="149"/>
        <v>14263.84</v>
      </c>
      <c r="IN321" s="209">
        <v>7500</v>
      </c>
      <c r="IO321" s="212">
        <f t="shared" si="150"/>
        <v>2</v>
      </c>
      <c r="IP321" s="209">
        <f t="shared" si="151"/>
        <v>37878.75</v>
      </c>
      <c r="IQ321" s="209">
        <v>10000</v>
      </c>
      <c r="IR321" s="212">
        <f t="shared" si="152"/>
        <v>4</v>
      </c>
      <c r="IS321" s="213" t="s">
        <v>5641</v>
      </c>
      <c r="IT321" s="291"/>
      <c r="IV321" s="66" t="s">
        <v>6300</v>
      </c>
      <c r="IW321" s="66" t="s">
        <v>6301</v>
      </c>
    </row>
    <row r="322" spans="1:257" x14ac:dyDescent="0.4">
      <c r="A322" s="158">
        <f t="shared" si="158"/>
        <v>166</v>
      </c>
      <c r="B322" s="156" t="s">
        <v>35</v>
      </c>
      <c r="C322" s="156">
        <v>221</v>
      </c>
      <c r="D322" s="251">
        <v>87427</v>
      </c>
      <c r="E322" s="251">
        <v>71</v>
      </c>
      <c r="F322" s="225" t="s">
        <v>6302</v>
      </c>
      <c r="G322" s="251">
        <v>8</v>
      </c>
      <c r="H322" s="156"/>
      <c r="I322" s="156" t="s">
        <v>2074</v>
      </c>
      <c r="J322" s="158" t="s">
        <v>2094</v>
      </c>
      <c r="K322" s="158"/>
      <c r="L322" s="158" t="s">
        <v>2096</v>
      </c>
      <c r="M322" s="158"/>
      <c r="N322" s="205">
        <v>50</v>
      </c>
      <c r="O322" s="158">
        <v>70</v>
      </c>
      <c r="P322" s="203" t="s">
        <v>5399</v>
      </c>
      <c r="Q322" s="158">
        <v>64</v>
      </c>
      <c r="R322" s="158"/>
      <c r="S322" s="158"/>
      <c r="T322" s="158"/>
      <c r="U322" s="158"/>
      <c r="V322" s="367"/>
      <c r="W322" s="366"/>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t="s">
        <v>5311</v>
      </c>
      <c r="AU322" s="205">
        <v>50</v>
      </c>
      <c r="AV322" s="205">
        <v>20</v>
      </c>
      <c r="AW322" s="205">
        <f t="shared" si="135"/>
        <v>70</v>
      </c>
      <c r="AX322" s="205" t="s">
        <v>5399</v>
      </c>
      <c r="AY322" s="226">
        <v>40</v>
      </c>
      <c r="AZ322" s="205">
        <v>24</v>
      </c>
      <c r="BA322" s="205">
        <f t="shared" si="162"/>
        <v>64</v>
      </c>
      <c r="BB322" s="205"/>
      <c r="BC322" s="207">
        <v>1.0000000000000001E-17</v>
      </c>
      <c r="BD322" s="207">
        <v>9.9999999999999997E-29</v>
      </c>
      <c r="BE322" s="207">
        <v>1.0000000000000001E-30</v>
      </c>
      <c r="BF322" s="207">
        <v>4</v>
      </c>
      <c r="BG322" s="207">
        <v>0</v>
      </c>
      <c r="BH322" s="207"/>
      <c r="BI322" s="207"/>
      <c r="BJ322" s="207"/>
      <c r="BK322" s="207"/>
      <c r="BL322" s="208">
        <v>0</v>
      </c>
      <c r="BM322" s="209">
        <v>249.45</v>
      </c>
      <c r="BN322" s="209">
        <f t="shared" si="137"/>
        <v>0</v>
      </c>
      <c r="BO322" s="207"/>
      <c r="BP322" s="207"/>
      <c r="BQ322" s="207"/>
      <c r="BR322" s="207"/>
      <c r="BS322" s="207"/>
      <c r="BT322" s="207"/>
      <c r="BU322" s="207"/>
      <c r="BV322" s="207"/>
      <c r="BW322" s="207"/>
      <c r="BX322" s="207"/>
      <c r="BY322" s="207"/>
      <c r="BZ322" s="207"/>
      <c r="CA322" s="207"/>
      <c r="CB322" s="207"/>
      <c r="CC322" s="207"/>
      <c r="CD322" s="207"/>
      <c r="CE322" s="207"/>
      <c r="CF322" s="207">
        <v>0</v>
      </c>
      <c r="CG322" s="207">
        <v>1</v>
      </c>
      <c r="CH322" s="207"/>
      <c r="CI322" s="207"/>
      <c r="CJ322" s="207" t="s">
        <v>5551</v>
      </c>
      <c r="CK322" s="207">
        <f>AW322</f>
        <v>70</v>
      </c>
      <c r="CL322" s="209">
        <v>477.3</v>
      </c>
      <c r="CM322" s="209">
        <f t="shared" si="138"/>
        <v>33411</v>
      </c>
      <c r="CN322" s="207"/>
      <c r="CO322" s="207"/>
      <c r="CP322" s="207"/>
      <c r="CQ322" s="207"/>
      <c r="CR322" s="207"/>
      <c r="CS322" s="207"/>
      <c r="CT322" s="207"/>
      <c r="CU322" s="207"/>
      <c r="CV322" s="207"/>
      <c r="CW322" s="207"/>
      <c r="CX322" s="207"/>
      <c r="CY322" s="207"/>
      <c r="CZ322" s="207"/>
      <c r="DA322" s="207">
        <f>+CK322</f>
        <v>70</v>
      </c>
      <c r="DB322" s="207"/>
      <c r="DC322" s="207"/>
      <c r="DD322" s="207"/>
      <c r="DE322" s="207">
        <v>0</v>
      </c>
      <c r="DF322" s="207">
        <v>1</v>
      </c>
      <c r="DG322" s="207"/>
      <c r="DH322" s="207"/>
      <c r="DI322" s="207" t="s">
        <v>6303</v>
      </c>
      <c r="DJ322" s="207">
        <f>AW322</f>
        <v>70</v>
      </c>
      <c r="DK322" s="209">
        <v>120.88</v>
      </c>
      <c r="DL322" s="209">
        <f t="shared" si="139"/>
        <v>8461.6</v>
      </c>
      <c r="DM322" s="207"/>
      <c r="DN322" s="207"/>
      <c r="DO322" s="207"/>
      <c r="DP322" s="207"/>
      <c r="DQ322" s="207"/>
      <c r="DR322" s="207"/>
      <c r="DS322" s="207"/>
      <c r="DT322" s="207"/>
      <c r="DU322" s="207"/>
      <c r="DV322" s="207"/>
      <c r="DW322" s="207"/>
      <c r="DX322" s="207"/>
      <c r="DY322" s="207"/>
      <c r="DZ322" s="207">
        <f>+DJ322</f>
        <v>70</v>
      </c>
      <c r="EA322" s="207"/>
      <c r="EB322" s="207"/>
      <c r="EC322" s="207"/>
      <c r="ED322" s="207">
        <v>0</v>
      </c>
      <c r="EE322" s="207"/>
      <c r="EF322" s="207"/>
      <c r="EG322" s="207"/>
      <c r="EH322" s="207"/>
      <c r="EI322" s="207">
        <v>0</v>
      </c>
      <c r="EJ322" s="209">
        <v>191.55</v>
      </c>
      <c r="EK322" s="209">
        <f t="shared" si="140"/>
        <v>0</v>
      </c>
      <c r="EL322" s="207"/>
      <c r="EM322" s="207"/>
      <c r="EN322" s="207"/>
      <c r="EO322" s="207"/>
      <c r="EP322" s="207"/>
      <c r="EQ322" s="207"/>
      <c r="ER322" s="207"/>
      <c r="ES322" s="207"/>
      <c r="ET322" s="207"/>
      <c r="EU322" s="207"/>
      <c r="EV322" s="207"/>
      <c r="EW322" s="207"/>
      <c r="EX322" s="207"/>
      <c r="EY322" s="207"/>
      <c r="EZ322" s="207"/>
      <c r="FA322" s="207"/>
      <c r="FB322" s="207"/>
      <c r="FC322" s="207">
        <v>0</v>
      </c>
      <c r="FD322" s="207"/>
      <c r="FE322" s="207"/>
      <c r="FF322" s="207"/>
      <c r="FG322" s="207"/>
      <c r="FH322" s="207">
        <v>0</v>
      </c>
      <c r="FI322" s="209">
        <v>32.1</v>
      </c>
      <c r="FJ322" s="209">
        <f t="shared" si="141"/>
        <v>0</v>
      </c>
      <c r="FK322" s="207"/>
      <c r="FL322" s="207"/>
      <c r="FM322" s="207"/>
      <c r="FN322" s="207">
        <v>0</v>
      </c>
      <c r="FO322" s="207"/>
      <c r="FP322" s="207"/>
      <c r="FQ322" s="207"/>
      <c r="FR322" s="207"/>
      <c r="FS322" s="207">
        <v>0</v>
      </c>
      <c r="FT322" s="209">
        <v>25.68</v>
      </c>
      <c r="FU322" s="209">
        <f t="shared" si="142"/>
        <v>0</v>
      </c>
      <c r="FV322" s="207"/>
      <c r="FW322" s="207"/>
      <c r="FX322" s="207"/>
      <c r="FY322" s="207">
        <v>0</v>
      </c>
      <c r="FZ322" s="207"/>
      <c r="GA322" s="207"/>
      <c r="GB322" s="207"/>
      <c r="GC322" s="207"/>
      <c r="GD322" s="207">
        <v>0</v>
      </c>
      <c r="GE322" s="209">
        <v>56.12</v>
      </c>
      <c r="GF322" s="209">
        <f t="shared" si="143"/>
        <v>0</v>
      </c>
      <c r="GG322" s="207"/>
      <c r="GH322" s="207"/>
      <c r="GI322" s="207"/>
      <c r="GJ322" s="207"/>
      <c r="GK322" s="207"/>
      <c r="GL322" s="207"/>
      <c r="GM322" s="207"/>
      <c r="GN322" s="207"/>
      <c r="GO322" s="207"/>
      <c r="GP322" s="207"/>
      <c r="GQ322" s="207"/>
      <c r="GR322" s="207"/>
      <c r="GS322" s="207"/>
      <c r="GT322" s="207"/>
      <c r="GU322" s="207"/>
      <c r="GV322" s="207"/>
      <c r="GW322" s="207"/>
      <c r="GX322" s="207" t="s">
        <v>918</v>
      </c>
      <c r="GY322" s="207">
        <v>0</v>
      </c>
      <c r="GZ322" s="207" t="s">
        <v>918</v>
      </c>
      <c r="HA322" s="207">
        <v>0</v>
      </c>
      <c r="HB322" s="207">
        <v>0</v>
      </c>
      <c r="HC322" s="207">
        <v>1</v>
      </c>
      <c r="HD322" s="207">
        <f t="shared" si="157"/>
        <v>13600</v>
      </c>
      <c r="HE322" s="207">
        <v>12</v>
      </c>
      <c r="HF322" s="207"/>
      <c r="HG322" s="207"/>
      <c r="HH322" s="207">
        <f t="shared" si="163"/>
        <v>9600</v>
      </c>
      <c r="HI322" s="209">
        <v>2.73</v>
      </c>
      <c r="HJ322" s="209">
        <f t="shared" si="144"/>
        <v>26208</v>
      </c>
      <c r="HK322" s="207">
        <v>1</v>
      </c>
      <c r="HL322" s="207"/>
      <c r="HM322" s="207">
        <f t="shared" si="164"/>
        <v>800</v>
      </c>
      <c r="HN322" s="209">
        <v>2.73</v>
      </c>
      <c r="HO322" s="209">
        <f t="shared" si="145"/>
        <v>2184</v>
      </c>
      <c r="HP322" s="207">
        <v>2</v>
      </c>
      <c r="HQ322" s="207"/>
      <c r="HR322" s="207">
        <f t="shared" si="165"/>
        <v>1600</v>
      </c>
      <c r="HS322" s="209">
        <v>2.73</v>
      </c>
      <c r="HT322" s="209">
        <f t="shared" si="146"/>
        <v>4368</v>
      </c>
      <c r="HU322" s="207">
        <v>2</v>
      </c>
      <c r="HV322" s="207"/>
      <c r="HW322" s="207">
        <f t="shared" si="166"/>
        <v>1600</v>
      </c>
      <c r="HX322" s="209">
        <v>2.73</v>
      </c>
      <c r="HY322" s="209">
        <f t="shared" si="147"/>
        <v>4368</v>
      </c>
      <c r="HZ322" s="207">
        <v>3</v>
      </c>
      <c r="IA322" s="209">
        <v>3890.25</v>
      </c>
      <c r="IB322" s="209">
        <f t="shared" si="148"/>
        <v>11670.75</v>
      </c>
      <c r="IC322" s="169"/>
      <c r="ID322" s="169"/>
      <c r="IE322" s="169"/>
      <c r="IF322" s="169"/>
      <c r="IG322" s="165"/>
      <c r="IH322" s="165">
        <v>4</v>
      </c>
      <c r="II322" s="235">
        <f t="shared" si="159"/>
        <v>2</v>
      </c>
      <c r="IJ322" s="235">
        <f t="shared" si="160"/>
        <v>3</v>
      </c>
      <c r="IK322" s="235">
        <f t="shared" si="161"/>
        <v>5</v>
      </c>
      <c r="IL322" s="210"/>
      <c r="IM322" s="211">
        <f t="shared" si="149"/>
        <v>41872.6</v>
      </c>
      <c r="IN322" s="209">
        <v>7500</v>
      </c>
      <c r="IO322" s="212">
        <f t="shared" si="150"/>
        <v>6</v>
      </c>
      <c r="IP322" s="209">
        <f t="shared" si="151"/>
        <v>48798.75</v>
      </c>
      <c r="IQ322" s="209">
        <v>10000</v>
      </c>
      <c r="IR322" s="212">
        <f t="shared" si="152"/>
        <v>5</v>
      </c>
      <c r="IS322" s="213" t="s">
        <v>6304</v>
      </c>
      <c r="IT322" s="291"/>
      <c r="IV322" s="66" t="s">
        <v>6305</v>
      </c>
      <c r="IW322" s="66" t="s">
        <v>6306</v>
      </c>
    </row>
    <row r="323" spans="1:257" x14ac:dyDescent="0.4">
      <c r="A323" s="158">
        <f t="shared" si="158"/>
        <v>167</v>
      </c>
      <c r="B323" s="156" t="s">
        <v>35</v>
      </c>
      <c r="C323" s="156">
        <v>21</v>
      </c>
      <c r="D323" s="156">
        <v>2580</v>
      </c>
      <c r="E323" s="251">
        <v>34001</v>
      </c>
      <c r="F323" s="203">
        <v>61002705203359</v>
      </c>
      <c r="G323" s="251">
        <v>1</v>
      </c>
      <c r="H323" s="156"/>
      <c r="I323" s="156" t="s">
        <v>193</v>
      </c>
      <c r="J323" s="158" t="s">
        <v>194</v>
      </c>
      <c r="K323" s="158"/>
      <c r="L323" s="158" t="s">
        <v>6307</v>
      </c>
      <c r="M323" s="158"/>
      <c r="N323" s="205">
        <v>31</v>
      </c>
      <c r="O323" s="158">
        <v>51</v>
      </c>
      <c r="P323" s="203" t="s">
        <v>5399</v>
      </c>
      <c r="Q323" s="158">
        <v>56</v>
      </c>
      <c r="R323" s="158"/>
      <c r="S323" s="158"/>
      <c r="T323" s="158"/>
      <c r="U323" s="158"/>
      <c r="V323" s="367"/>
      <c r="W323" s="366"/>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t="s">
        <v>5311</v>
      </c>
      <c r="AU323" s="205">
        <v>31</v>
      </c>
      <c r="AV323" s="205">
        <v>20</v>
      </c>
      <c r="AW323" s="205">
        <f t="shared" si="135"/>
        <v>51</v>
      </c>
      <c r="AX323" s="205" t="s">
        <v>5399</v>
      </c>
      <c r="AY323" s="226">
        <v>32</v>
      </c>
      <c r="AZ323" s="205">
        <v>24</v>
      </c>
      <c r="BA323" s="205">
        <f t="shared" si="162"/>
        <v>56</v>
      </c>
      <c r="BB323" s="205"/>
      <c r="BC323" s="207">
        <v>1.0000000000000001E-17</v>
      </c>
      <c r="BD323" s="207">
        <v>9.9999999999999997E-29</v>
      </c>
      <c r="BE323" s="207">
        <v>1.0000000000000001E-30</v>
      </c>
      <c r="BF323" s="207">
        <v>0</v>
      </c>
      <c r="BG323" s="207">
        <v>1.0000000000000001E-17</v>
      </c>
      <c r="BH323" s="207"/>
      <c r="BI323" s="207"/>
      <c r="BJ323" s="207"/>
      <c r="BK323" s="207"/>
      <c r="BL323" s="208">
        <v>0</v>
      </c>
      <c r="BM323" s="209">
        <v>249.45</v>
      </c>
      <c r="BN323" s="209">
        <f t="shared" si="137"/>
        <v>0</v>
      </c>
      <c r="BO323" s="207"/>
      <c r="BP323" s="207"/>
      <c r="BQ323" s="207"/>
      <c r="BR323" s="207"/>
      <c r="BS323" s="207"/>
      <c r="BT323" s="207"/>
      <c r="BU323" s="207"/>
      <c r="BV323" s="207"/>
      <c r="BW323" s="207"/>
      <c r="BX323" s="207"/>
      <c r="BY323" s="207"/>
      <c r="BZ323" s="207"/>
      <c r="CA323" s="207"/>
      <c r="CB323" s="207"/>
      <c r="CC323" s="207"/>
      <c r="CD323" s="207"/>
      <c r="CE323" s="207"/>
      <c r="CF323" s="207">
        <v>1.0000000000000001E-17</v>
      </c>
      <c r="CG323" s="207"/>
      <c r="CH323" s="207"/>
      <c r="CI323" s="207"/>
      <c r="CJ323" s="207"/>
      <c r="CK323" s="207">
        <v>0</v>
      </c>
      <c r="CL323" s="209">
        <v>477.3</v>
      </c>
      <c r="CM323" s="209">
        <f t="shared" si="138"/>
        <v>0</v>
      </c>
      <c r="CN323" s="207"/>
      <c r="CO323" s="207"/>
      <c r="CP323" s="207"/>
      <c r="CQ323" s="207"/>
      <c r="CR323" s="207"/>
      <c r="CS323" s="207"/>
      <c r="CT323" s="207"/>
      <c r="CU323" s="207"/>
      <c r="CV323" s="207"/>
      <c r="CW323" s="207"/>
      <c r="CX323" s="207"/>
      <c r="CY323" s="207"/>
      <c r="CZ323" s="207"/>
      <c r="DA323" s="207"/>
      <c r="DB323" s="207"/>
      <c r="DC323" s="207"/>
      <c r="DD323" s="207"/>
      <c r="DE323" s="207">
        <v>1.0000000000000001E-17</v>
      </c>
      <c r="DF323" s="207">
        <v>0</v>
      </c>
      <c r="DG323" s="207"/>
      <c r="DH323" s="207"/>
      <c r="DI323" s="207" t="s">
        <v>6308</v>
      </c>
      <c r="DJ323" s="207">
        <v>0</v>
      </c>
      <c r="DK323" s="209">
        <v>120.88</v>
      </c>
      <c r="DL323" s="209">
        <f t="shared" si="139"/>
        <v>0</v>
      </c>
      <c r="DM323" s="207"/>
      <c r="DN323" s="207"/>
      <c r="DO323" s="207"/>
      <c r="DP323" s="207"/>
      <c r="DQ323" s="207"/>
      <c r="DR323" s="207"/>
      <c r="DS323" s="207"/>
      <c r="DT323" s="207"/>
      <c r="DU323" s="207"/>
      <c r="DV323" s="207"/>
      <c r="DW323" s="207"/>
      <c r="DX323" s="207"/>
      <c r="DY323" s="207"/>
      <c r="DZ323" s="207"/>
      <c r="EA323" s="207"/>
      <c r="EB323" s="207"/>
      <c r="EC323" s="207"/>
      <c r="ED323" s="207">
        <v>1.0000000000000001E-17</v>
      </c>
      <c r="EE323" s="207"/>
      <c r="EF323" s="207"/>
      <c r="EG323" s="207"/>
      <c r="EH323" s="207"/>
      <c r="EI323" s="207">
        <v>0</v>
      </c>
      <c r="EJ323" s="209">
        <v>191.55</v>
      </c>
      <c r="EK323" s="209">
        <f t="shared" si="140"/>
        <v>0</v>
      </c>
      <c r="EL323" s="207"/>
      <c r="EM323" s="207"/>
      <c r="EN323" s="207"/>
      <c r="EO323" s="207"/>
      <c r="EP323" s="207"/>
      <c r="EQ323" s="207"/>
      <c r="ER323" s="207"/>
      <c r="ES323" s="207"/>
      <c r="ET323" s="207"/>
      <c r="EU323" s="207"/>
      <c r="EV323" s="207"/>
      <c r="EW323" s="207"/>
      <c r="EX323" s="207"/>
      <c r="EY323" s="207"/>
      <c r="EZ323" s="207"/>
      <c r="FA323" s="207"/>
      <c r="FB323" s="207"/>
      <c r="FC323" s="207">
        <v>1.0000000000000001E-17</v>
      </c>
      <c r="FD323" s="207"/>
      <c r="FE323" s="207"/>
      <c r="FF323" s="207"/>
      <c r="FG323" s="207"/>
      <c r="FH323" s="207">
        <v>0</v>
      </c>
      <c r="FI323" s="209">
        <v>32.1</v>
      </c>
      <c r="FJ323" s="209">
        <f t="shared" si="141"/>
        <v>0</v>
      </c>
      <c r="FK323" s="207"/>
      <c r="FL323" s="207"/>
      <c r="FM323" s="207"/>
      <c r="FN323" s="207">
        <v>1.0000000000000001E-17</v>
      </c>
      <c r="FO323" s="207"/>
      <c r="FP323" s="207"/>
      <c r="FQ323" s="207"/>
      <c r="FR323" s="207"/>
      <c r="FS323" s="207">
        <v>0</v>
      </c>
      <c r="FT323" s="209">
        <v>25.68</v>
      </c>
      <c r="FU323" s="209">
        <f t="shared" si="142"/>
        <v>0</v>
      </c>
      <c r="FV323" s="207"/>
      <c r="FW323" s="207"/>
      <c r="FX323" s="207"/>
      <c r="FY323" s="207">
        <v>1.0000000000000001E-17</v>
      </c>
      <c r="FZ323" s="207"/>
      <c r="GA323" s="207"/>
      <c r="GB323" s="207"/>
      <c r="GC323" s="207"/>
      <c r="GD323" s="207">
        <v>0</v>
      </c>
      <c r="GE323" s="209">
        <v>56.12</v>
      </c>
      <c r="GF323" s="209">
        <f t="shared" si="143"/>
        <v>0</v>
      </c>
      <c r="GG323" s="207"/>
      <c r="GH323" s="207"/>
      <c r="GI323" s="207"/>
      <c r="GJ323" s="207"/>
      <c r="GK323" s="207"/>
      <c r="GL323" s="207"/>
      <c r="GM323" s="207"/>
      <c r="GN323" s="207"/>
      <c r="GO323" s="207"/>
      <c r="GP323" s="207"/>
      <c r="GQ323" s="207"/>
      <c r="GR323" s="207"/>
      <c r="GS323" s="207"/>
      <c r="GT323" s="207"/>
      <c r="GU323" s="207"/>
      <c r="GV323" s="207"/>
      <c r="GW323" s="207"/>
      <c r="GX323" s="207" t="s">
        <v>918</v>
      </c>
      <c r="GY323" s="207">
        <v>0</v>
      </c>
      <c r="GZ323" s="207" t="s">
        <v>918</v>
      </c>
      <c r="HA323" s="207">
        <v>0</v>
      </c>
      <c r="HB323" s="207">
        <v>1</v>
      </c>
      <c r="HC323" s="229">
        <v>1</v>
      </c>
      <c r="HD323" s="207">
        <f t="shared" si="157"/>
        <v>3200</v>
      </c>
      <c r="HE323" s="207">
        <v>8</v>
      </c>
      <c r="HF323" s="207"/>
      <c r="HG323" s="207"/>
      <c r="HH323" s="207">
        <f t="shared" si="163"/>
        <v>3200</v>
      </c>
      <c r="HI323" s="209">
        <v>2.73</v>
      </c>
      <c r="HJ323" s="209">
        <f t="shared" si="144"/>
        <v>8736</v>
      </c>
      <c r="HK323" s="207">
        <v>0</v>
      </c>
      <c r="HL323" s="207"/>
      <c r="HM323" s="207">
        <f t="shared" si="164"/>
        <v>0</v>
      </c>
      <c r="HN323" s="209">
        <v>2.73</v>
      </c>
      <c r="HO323" s="209">
        <f t="shared" si="145"/>
        <v>0</v>
      </c>
      <c r="HP323" s="207">
        <v>0</v>
      </c>
      <c r="HQ323" s="207"/>
      <c r="HR323" s="207">
        <f t="shared" si="165"/>
        <v>0</v>
      </c>
      <c r="HS323" s="209">
        <v>2.73</v>
      </c>
      <c r="HT323" s="209">
        <f t="shared" si="146"/>
        <v>0</v>
      </c>
      <c r="HU323" s="207">
        <v>0</v>
      </c>
      <c r="HV323" s="207"/>
      <c r="HW323" s="207">
        <f t="shared" si="166"/>
        <v>0</v>
      </c>
      <c r="HX323" s="209">
        <v>2.73</v>
      </c>
      <c r="HY323" s="209">
        <f t="shared" si="147"/>
        <v>0</v>
      </c>
      <c r="HZ323" s="207">
        <v>1</v>
      </c>
      <c r="IA323" s="209">
        <v>3890.25</v>
      </c>
      <c r="IB323" s="209">
        <f t="shared" si="148"/>
        <v>3890.25</v>
      </c>
      <c r="IC323" s="169"/>
      <c r="ID323" s="169"/>
      <c r="IE323" s="169"/>
      <c r="IF323" s="169"/>
      <c r="IG323" s="165"/>
      <c r="IH323" s="165">
        <v>6</v>
      </c>
      <c r="II323" s="235">
        <f t="shared" si="159"/>
        <v>0</v>
      </c>
      <c r="IJ323" s="235">
        <f t="shared" si="160"/>
        <v>1</v>
      </c>
      <c r="IK323" s="235">
        <f t="shared" si="161"/>
        <v>1</v>
      </c>
      <c r="IL323" s="210"/>
      <c r="IM323" s="211">
        <f t="shared" si="149"/>
        <v>0</v>
      </c>
      <c r="IN323" s="209">
        <v>7500</v>
      </c>
      <c r="IO323" s="212">
        <f t="shared" si="150"/>
        <v>0</v>
      </c>
      <c r="IP323" s="209">
        <f t="shared" si="151"/>
        <v>12626.25</v>
      </c>
      <c r="IQ323" s="209">
        <v>10000</v>
      </c>
      <c r="IR323" s="212">
        <f t="shared" si="152"/>
        <v>2</v>
      </c>
      <c r="IS323" s="213" t="s">
        <v>6309</v>
      </c>
      <c r="IT323" s="291"/>
      <c r="IV323" s="66" t="s">
        <v>6310</v>
      </c>
      <c r="IW323" s="66" t="s">
        <v>6311</v>
      </c>
    </row>
    <row r="324" spans="1:257" x14ac:dyDescent="0.4">
      <c r="A324" s="158">
        <f t="shared" si="158"/>
        <v>168</v>
      </c>
      <c r="B324" s="156" t="s">
        <v>35</v>
      </c>
      <c r="C324" s="156">
        <v>223</v>
      </c>
      <c r="D324" s="251">
        <v>87673</v>
      </c>
      <c r="E324" s="374">
        <v>87</v>
      </c>
      <c r="F324" s="225" t="s">
        <v>6312</v>
      </c>
      <c r="G324" s="251">
        <v>8</v>
      </c>
      <c r="H324" s="156"/>
      <c r="I324" s="156" t="s">
        <v>2074</v>
      </c>
      <c r="J324" s="158" t="s">
        <v>2117</v>
      </c>
      <c r="K324" s="158"/>
      <c r="L324" s="158" t="s">
        <v>2119</v>
      </c>
      <c r="M324" s="158"/>
      <c r="N324" s="205">
        <v>50</v>
      </c>
      <c r="O324" s="158">
        <v>70</v>
      </c>
      <c r="P324" s="203" t="s">
        <v>6313</v>
      </c>
      <c r="Q324" s="158">
        <v>64</v>
      </c>
      <c r="R324" s="158"/>
      <c r="S324" s="158"/>
      <c r="T324" s="158"/>
      <c r="U324" s="158"/>
      <c r="V324" s="367"/>
      <c r="W324" s="366"/>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t="s">
        <v>5311</v>
      </c>
      <c r="AU324" s="205">
        <v>50</v>
      </c>
      <c r="AV324" s="205">
        <v>20</v>
      </c>
      <c r="AW324" s="205">
        <f t="shared" si="135"/>
        <v>70</v>
      </c>
      <c r="AX324" s="205" t="s">
        <v>6313</v>
      </c>
      <c r="AY324" s="226">
        <v>40</v>
      </c>
      <c r="AZ324" s="205">
        <v>24</v>
      </c>
      <c r="BA324" s="205">
        <f t="shared" si="162"/>
        <v>64</v>
      </c>
      <c r="BB324" s="205"/>
      <c r="BC324" s="207">
        <v>1.0000000000000001E-17</v>
      </c>
      <c r="BD324" s="207">
        <v>9.9999999999999997E-29</v>
      </c>
      <c r="BE324" s="207">
        <v>1.0000000000000001E-30</v>
      </c>
      <c r="BF324" s="207">
        <v>2</v>
      </c>
      <c r="BG324" s="207">
        <v>0</v>
      </c>
      <c r="BH324" s="207"/>
      <c r="BI324" s="207"/>
      <c r="BJ324" s="207"/>
      <c r="BK324" s="207"/>
      <c r="BL324" s="208">
        <v>0</v>
      </c>
      <c r="BM324" s="209">
        <v>249.45</v>
      </c>
      <c r="BN324" s="209">
        <f t="shared" si="137"/>
        <v>0</v>
      </c>
      <c r="BO324" s="207"/>
      <c r="BP324" s="207"/>
      <c r="BQ324" s="207"/>
      <c r="BR324" s="207"/>
      <c r="BS324" s="207"/>
      <c r="BT324" s="207"/>
      <c r="BU324" s="207"/>
      <c r="BV324" s="207"/>
      <c r="BW324" s="207"/>
      <c r="BX324" s="207"/>
      <c r="BY324" s="207"/>
      <c r="BZ324" s="207"/>
      <c r="CA324" s="207"/>
      <c r="CB324" s="207"/>
      <c r="CC324" s="207"/>
      <c r="CD324" s="207"/>
      <c r="CE324" s="207"/>
      <c r="CF324" s="207">
        <v>0</v>
      </c>
      <c r="CG324" s="207"/>
      <c r="CH324" s="207"/>
      <c r="CI324" s="207"/>
      <c r="CJ324" s="207"/>
      <c r="CK324" s="207">
        <v>0</v>
      </c>
      <c r="CL324" s="209">
        <v>477.3</v>
      </c>
      <c r="CM324" s="209">
        <f t="shared" si="138"/>
        <v>0</v>
      </c>
      <c r="CN324" s="207"/>
      <c r="CO324" s="207"/>
      <c r="CP324" s="207"/>
      <c r="CQ324" s="207"/>
      <c r="CR324" s="207"/>
      <c r="CS324" s="207"/>
      <c r="CT324" s="207"/>
      <c r="CU324" s="207"/>
      <c r="CV324" s="207"/>
      <c r="CW324" s="207"/>
      <c r="CX324" s="207"/>
      <c r="CY324" s="207"/>
      <c r="CZ324" s="207"/>
      <c r="DA324" s="207"/>
      <c r="DB324" s="207"/>
      <c r="DC324" s="207"/>
      <c r="DD324" s="207"/>
      <c r="DE324" s="207">
        <v>0</v>
      </c>
      <c r="DF324" s="207">
        <v>1</v>
      </c>
      <c r="DG324" s="207"/>
      <c r="DH324" s="207"/>
      <c r="DI324" s="207" t="s">
        <v>6314</v>
      </c>
      <c r="DJ324" s="207">
        <f>AW324</f>
        <v>70</v>
      </c>
      <c r="DK324" s="209">
        <v>120.88</v>
      </c>
      <c r="DL324" s="209">
        <f t="shared" si="139"/>
        <v>8461.6</v>
      </c>
      <c r="DM324" s="207"/>
      <c r="DN324" s="207"/>
      <c r="DO324" s="207"/>
      <c r="DP324" s="207"/>
      <c r="DQ324" s="207"/>
      <c r="DR324" s="207"/>
      <c r="DS324" s="207"/>
      <c r="DT324" s="207"/>
      <c r="DU324" s="207"/>
      <c r="DV324" s="207"/>
      <c r="DW324" s="207"/>
      <c r="DX324" s="207"/>
      <c r="DY324" s="207"/>
      <c r="DZ324" s="207">
        <f>+DJ324</f>
        <v>70</v>
      </c>
      <c r="EA324" s="207"/>
      <c r="EB324" s="207"/>
      <c r="EC324" s="207"/>
      <c r="ED324" s="207">
        <v>0</v>
      </c>
      <c r="EE324" s="207"/>
      <c r="EF324" s="207"/>
      <c r="EG324" s="207"/>
      <c r="EH324" s="207"/>
      <c r="EI324" s="207">
        <v>0</v>
      </c>
      <c r="EJ324" s="209">
        <v>191.55</v>
      </c>
      <c r="EK324" s="209">
        <f t="shared" si="140"/>
        <v>0</v>
      </c>
      <c r="EL324" s="207"/>
      <c r="EM324" s="207"/>
      <c r="EN324" s="207"/>
      <c r="EO324" s="207"/>
      <c r="EP324" s="207"/>
      <c r="EQ324" s="207"/>
      <c r="ER324" s="207"/>
      <c r="ES324" s="207"/>
      <c r="ET324" s="207"/>
      <c r="EU324" s="207"/>
      <c r="EV324" s="207"/>
      <c r="EW324" s="207"/>
      <c r="EX324" s="207"/>
      <c r="EY324" s="207"/>
      <c r="EZ324" s="207"/>
      <c r="FA324" s="207"/>
      <c r="FB324" s="207"/>
      <c r="FC324" s="207">
        <v>0</v>
      </c>
      <c r="FD324" s="207"/>
      <c r="FE324" s="207"/>
      <c r="FF324" s="207"/>
      <c r="FG324" s="207"/>
      <c r="FH324" s="207">
        <v>0</v>
      </c>
      <c r="FI324" s="209">
        <v>32.1</v>
      </c>
      <c r="FJ324" s="209">
        <f t="shared" si="141"/>
        <v>0</v>
      </c>
      <c r="FK324" s="207"/>
      <c r="FL324" s="207"/>
      <c r="FM324" s="207"/>
      <c r="FN324" s="207">
        <v>0</v>
      </c>
      <c r="FO324" s="207"/>
      <c r="FP324" s="207"/>
      <c r="FQ324" s="207"/>
      <c r="FR324" s="207"/>
      <c r="FS324" s="207">
        <v>0</v>
      </c>
      <c r="FT324" s="209">
        <v>25.68</v>
      </c>
      <c r="FU324" s="209">
        <f t="shared" si="142"/>
        <v>0</v>
      </c>
      <c r="FV324" s="207"/>
      <c r="FW324" s="207"/>
      <c r="FX324" s="207"/>
      <c r="FY324" s="207">
        <v>0</v>
      </c>
      <c r="FZ324" s="207"/>
      <c r="GA324" s="207"/>
      <c r="GB324" s="207"/>
      <c r="GC324" s="207"/>
      <c r="GD324" s="207">
        <v>0</v>
      </c>
      <c r="GE324" s="209">
        <v>56.12</v>
      </c>
      <c r="GF324" s="209">
        <f t="shared" si="143"/>
        <v>0</v>
      </c>
      <c r="GG324" s="207"/>
      <c r="GH324" s="207"/>
      <c r="GI324" s="207"/>
      <c r="GJ324" s="207"/>
      <c r="GK324" s="207"/>
      <c r="GL324" s="207"/>
      <c r="GM324" s="207"/>
      <c r="GN324" s="207"/>
      <c r="GO324" s="207"/>
      <c r="GP324" s="207"/>
      <c r="GQ324" s="207"/>
      <c r="GR324" s="207"/>
      <c r="GS324" s="207"/>
      <c r="GT324" s="207"/>
      <c r="GU324" s="207"/>
      <c r="GV324" s="207"/>
      <c r="GW324" s="207"/>
      <c r="GX324" s="207" t="s">
        <v>918</v>
      </c>
      <c r="GY324" s="207">
        <v>0</v>
      </c>
      <c r="GZ324" s="207" t="s">
        <v>918</v>
      </c>
      <c r="HA324" s="207">
        <v>0</v>
      </c>
      <c r="HB324" s="207">
        <v>0</v>
      </c>
      <c r="HC324" s="207">
        <v>1</v>
      </c>
      <c r="HD324" s="207">
        <f t="shared" si="157"/>
        <v>7200</v>
      </c>
      <c r="HE324" s="207">
        <v>8</v>
      </c>
      <c r="HF324" s="207"/>
      <c r="HG324" s="207"/>
      <c r="HH324" s="207">
        <f t="shared" ref="HH324:HH341" si="167">(HZ324+1)*200*HE324</f>
        <v>4800</v>
      </c>
      <c r="HI324" s="209">
        <v>2.73</v>
      </c>
      <c r="HJ324" s="209">
        <f t="shared" si="144"/>
        <v>13104</v>
      </c>
      <c r="HK324" s="207">
        <v>2</v>
      </c>
      <c r="HL324" s="207"/>
      <c r="HM324" s="207">
        <f t="shared" ref="HM324:HM341" si="168">(HZ324+1)*200*HK324</f>
        <v>1200</v>
      </c>
      <c r="HN324" s="209">
        <v>2.73</v>
      </c>
      <c r="HO324" s="209">
        <f t="shared" si="145"/>
        <v>3276</v>
      </c>
      <c r="HP324" s="207">
        <v>1</v>
      </c>
      <c r="HQ324" s="207"/>
      <c r="HR324" s="207">
        <f t="shared" ref="HR324:HR341" si="169">(HZ324+1)*200*HP324</f>
        <v>600</v>
      </c>
      <c r="HS324" s="209">
        <v>2.73</v>
      </c>
      <c r="HT324" s="209">
        <f t="shared" si="146"/>
        <v>1638</v>
      </c>
      <c r="HU324" s="207">
        <v>1</v>
      </c>
      <c r="HV324" s="207"/>
      <c r="HW324" s="207">
        <f t="shared" ref="HW324:HW341" si="170">(HZ324+1)*200*HU324</f>
        <v>600</v>
      </c>
      <c r="HX324" s="209">
        <v>2.73</v>
      </c>
      <c r="HY324" s="209">
        <f t="shared" si="147"/>
        <v>1638</v>
      </c>
      <c r="HZ324" s="207">
        <v>2</v>
      </c>
      <c r="IA324" s="209">
        <v>3890.25</v>
      </c>
      <c r="IB324" s="209">
        <f t="shared" si="148"/>
        <v>7780.5</v>
      </c>
      <c r="IC324" s="169"/>
      <c r="ID324" s="169"/>
      <c r="IE324" s="169"/>
      <c r="IF324" s="169"/>
      <c r="IG324" s="165"/>
      <c r="IH324" s="165">
        <v>4</v>
      </c>
      <c r="II324" s="235">
        <f t="shared" si="159"/>
        <v>1</v>
      </c>
      <c r="IJ324" s="235">
        <f t="shared" si="160"/>
        <v>2</v>
      </c>
      <c r="IK324" s="235">
        <f t="shared" si="161"/>
        <v>3</v>
      </c>
      <c r="IL324" s="210"/>
      <c r="IM324" s="211">
        <f t="shared" si="149"/>
        <v>8461.6</v>
      </c>
      <c r="IN324" s="209">
        <v>7500</v>
      </c>
      <c r="IO324" s="212">
        <f t="shared" si="150"/>
        <v>2</v>
      </c>
      <c r="IP324" s="209">
        <f t="shared" si="151"/>
        <v>27436.5</v>
      </c>
      <c r="IQ324" s="209">
        <v>10000</v>
      </c>
      <c r="IR324" s="212">
        <f t="shared" si="152"/>
        <v>3</v>
      </c>
      <c r="IS324" s="213" t="s">
        <v>6315</v>
      </c>
      <c r="IT324" s="291"/>
      <c r="IV324" s="66" t="s">
        <v>6316</v>
      </c>
      <c r="IW324" s="66" t="s">
        <v>6317</v>
      </c>
    </row>
    <row r="325" spans="1:257" x14ac:dyDescent="0.4">
      <c r="A325" s="158">
        <f t="shared" si="158"/>
        <v>169</v>
      </c>
      <c r="B325" s="156" t="s">
        <v>35</v>
      </c>
      <c r="C325" s="156">
        <v>55</v>
      </c>
      <c r="D325" s="369">
        <v>81508</v>
      </c>
      <c r="E325" s="370">
        <v>20137</v>
      </c>
      <c r="F325" s="203">
        <v>34200601501696</v>
      </c>
      <c r="G325" s="251">
        <v>2</v>
      </c>
      <c r="H325" s="156"/>
      <c r="I325" s="156" t="s">
        <v>543</v>
      </c>
      <c r="J325" s="158" t="s">
        <v>571</v>
      </c>
      <c r="K325" s="158"/>
      <c r="L325" s="158" t="s">
        <v>573</v>
      </c>
      <c r="M325" s="158"/>
      <c r="N325" s="205">
        <v>26</v>
      </c>
      <c r="O325" s="158">
        <v>46</v>
      </c>
      <c r="P325" s="203" t="s">
        <v>5496</v>
      </c>
      <c r="Q325" s="158">
        <v>52</v>
      </c>
      <c r="R325" s="158"/>
      <c r="S325" s="158"/>
      <c r="T325" s="158"/>
      <c r="U325" s="158"/>
      <c r="V325" s="367"/>
      <c r="W325" s="366"/>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t="s">
        <v>5369</v>
      </c>
      <c r="AU325" s="205">
        <v>26</v>
      </c>
      <c r="AV325" s="205">
        <v>20</v>
      </c>
      <c r="AW325" s="205">
        <f t="shared" si="135"/>
        <v>46</v>
      </c>
      <c r="AX325" s="205" t="s">
        <v>5496</v>
      </c>
      <c r="AY325" s="226">
        <v>28</v>
      </c>
      <c r="AZ325" s="205">
        <v>24</v>
      </c>
      <c r="BA325" s="205">
        <f t="shared" si="162"/>
        <v>52</v>
      </c>
      <c r="BB325" s="205"/>
      <c r="BC325" s="207">
        <v>1.0000000000000001E-17</v>
      </c>
      <c r="BD325" s="207">
        <v>9.9999999999999997E-29</v>
      </c>
      <c r="BE325" s="207">
        <v>1.0000000000000001E-30</v>
      </c>
      <c r="BF325" s="207">
        <v>0</v>
      </c>
      <c r="BG325" s="207">
        <v>1.0000000000000001E-17</v>
      </c>
      <c r="BH325" s="207"/>
      <c r="BI325" s="207"/>
      <c r="BJ325" s="207"/>
      <c r="BK325" s="207"/>
      <c r="BL325" s="208">
        <v>0</v>
      </c>
      <c r="BM325" s="209">
        <v>249.45</v>
      </c>
      <c r="BN325" s="209">
        <f t="shared" si="137"/>
        <v>0</v>
      </c>
      <c r="BO325" s="207"/>
      <c r="BP325" s="207"/>
      <c r="BQ325" s="207"/>
      <c r="BR325" s="207"/>
      <c r="BS325" s="207"/>
      <c r="BT325" s="207"/>
      <c r="BU325" s="207"/>
      <c r="BV325" s="207"/>
      <c r="BW325" s="207"/>
      <c r="BX325" s="207"/>
      <c r="BY325" s="207"/>
      <c r="BZ325" s="207"/>
      <c r="CA325" s="207"/>
      <c r="CB325" s="207"/>
      <c r="CC325" s="207"/>
      <c r="CD325" s="207"/>
      <c r="CE325" s="207"/>
      <c r="CF325" s="207">
        <v>1.0000000000000001E-17</v>
      </c>
      <c r="CG325" s="207"/>
      <c r="CH325" s="207"/>
      <c r="CI325" s="207"/>
      <c r="CJ325" s="207"/>
      <c r="CK325" s="207">
        <v>0</v>
      </c>
      <c r="CL325" s="209">
        <v>477.3</v>
      </c>
      <c r="CM325" s="209">
        <f t="shared" si="138"/>
        <v>0</v>
      </c>
      <c r="CN325" s="207"/>
      <c r="CO325" s="207"/>
      <c r="CP325" s="207"/>
      <c r="CQ325" s="207"/>
      <c r="CR325" s="207"/>
      <c r="CS325" s="207"/>
      <c r="CT325" s="207"/>
      <c r="CU325" s="207"/>
      <c r="CV325" s="207"/>
      <c r="CW325" s="207"/>
      <c r="CX325" s="207"/>
      <c r="CY325" s="207"/>
      <c r="CZ325" s="207"/>
      <c r="DA325" s="207"/>
      <c r="DB325" s="207"/>
      <c r="DC325" s="207"/>
      <c r="DD325" s="207"/>
      <c r="DE325" s="207">
        <v>1.0000000000000001E-17</v>
      </c>
      <c r="DF325" s="207"/>
      <c r="DG325" s="207"/>
      <c r="DH325" s="207"/>
      <c r="DI325" s="207"/>
      <c r="DJ325" s="207">
        <v>0</v>
      </c>
      <c r="DK325" s="209">
        <v>120.88</v>
      </c>
      <c r="DL325" s="209">
        <f t="shared" si="139"/>
        <v>0</v>
      </c>
      <c r="DM325" s="207"/>
      <c r="DN325" s="207"/>
      <c r="DO325" s="207"/>
      <c r="DP325" s="207"/>
      <c r="DQ325" s="207"/>
      <c r="DR325" s="207"/>
      <c r="DS325" s="207"/>
      <c r="DT325" s="207"/>
      <c r="DU325" s="207"/>
      <c r="DV325" s="207"/>
      <c r="DW325" s="207"/>
      <c r="DX325" s="207"/>
      <c r="DY325" s="207"/>
      <c r="DZ325" s="207" t="s">
        <v>4980</v>
      </c>
      <c r="EA325" s="207"/>
      <c r="EB325" s="207"/>
      <c r="EC325" s="207"/>
      <c r="ED325" s="207">
        <v>1.0000000000000001E-17</v>
      </c>
      <c r="EE325" s="207"/>
      <c r="EF325" s="207"/>
      <c r="EG325" s="207"/>
      <c r="EH325" s="207"/>
      <c r="EI325" s="207">
        <v>0</v>
      </c>
      <c r="EJ325" s="209">
        <v>191.55</v>
      </c>
      <c r="EK325" s="209">
        <f t="shared" si="140"/>
        <v>0</v>
      </c>
      <c r="EL325" s="207"/>
      <c r="EM325" s="207"/>
      <c r="EN325" s="207"/>
      <c r="EO325" s="207"/>
      <c r="EP325" s="207"/>
      <c r="EQ325" s="207"/>
      <c r="ER325" s="207"/>
      <c r="ES325" s="207"/>
      <c r="ET325" s="207"/>
      <c r="EU325" s="207"/>
      <c r="EV325" s="207"/>
      <c r="EW325" s="207"/>
      <c r="EX325" s="207"/>
      <c r="EY325" s="207"/>
      <c r="EZ325" s="207"/>
      <c r="FA325" s="207"/>
      <c r="FB325" s="207"/>
      <c r="FC325" s="207">
        <v>1.0000000000000001E-17</v>
      </c>
      <c r="FD325" s="207"/>
      <c r="FE325" s="207"/>
      <c r="FF325" s="207"/>
      <c r="FG325" s="207"/>
      <c r="FH325" s="207">
        <v>0</v>
      </c>
      <c r="FI325" s="209">
        <v>32.1</v>
      </c>
      <c r="FJ325" s="209">
        <f t="shared" si="141"/>
        <v>0</v>
      </c>
      <c r="FK325" s="207"/>
      <c r="FL325" s="207"/>
      <c r="FM325" s="207"/>
      <c r="FN325" s="207">
        <v>1.0000000000000001E-17</v>
      </c>
      <c r="FO325" s="207"/>
      <c r="FP325" s="207"/>
      <c r="FQ325" s="207"/>
      <c r="FR325" s="207"/>
      <c r="FS325" s="207">
        <v>0</v>
      </c>
      <c r="FT325" s="209">
        <v>25.68</v>
      </c>
      <c r="FU325" s="209">
        <f t="shared" si="142"/>
        <v>0</v>
      </c>
      <c r="FV325" s="207"/>
      <c r="FW325" s="207"/>
      <c r="FX325" s="207"/>
      <c r="FY325" s="207">
        <v>1.0000000000000001E-17</v>
      </c>
      <c r="FZ325" s="207"/>
      <c r="GA325" s="207"/>
      <c r="GB325" s="207"/>
      <c r="GC325" s="207"/>
      <c r="GD325" s="207">
        <v>0</v>
      </c>
      <c r="GE325" s="209">
        <v>56.12</v>
      </c>
      <c r="GF325" s="209">
        <f t="shared" si="143"/>
        <v>0</v>
      </c>
      <c r="GG325" s="207"/>
      <c r="GH325" s="207"/>
      <c r="GI325" s="207"/>
      <c r="GJ325" s="207"/>
      <c r="GK325" s="207"/>
      <c r="GL325" s="207"/>
      <c r="GM325" s="207"/>
      <c r="GN325" s="207"/>
      <c r="GO325" s="207"/>
      <c r="GP325" s="207"/>
      <c r="GQ325" s="207"/>
      <c r="GR325" s="207"/>
      <c r="GS325" s="207"/>
      <c r="GT325" s="207"/>
      <c r="GU325" s="207"/>
      <c r="GV325" s="207"/>
      <c r="GW325" s="207"/>
      <c r="GX325" s="207" t="s">
        <v>918</v>
      </c>
      <c r="GY325" s="207">
        <v>0</v>
      </c>
      <c r="GZ325" s="207" t="s">
        <v>918</v>
      </c>
      <c r="HA325" s="207">
        <v>0</v>
      </c>
      <c r="HB325" s="207">
        <v>0</v>
      </c>
      <c r="HC325" s="207">
        <v>1</v>
      </c>
      <c r="HD325" s="207">
        <f t="shared" si="157"/>
        <v>400</v>
      </c>
      <c r="HE325" s="207">
        <v>0</v>
      </c>
      <c r="HF325" s="207"/>
      <c r="HG325" s="207"/>
      <c r="HH325" s="207">
        <f t="shared" si="167"/>
        <v>0</v>
      </c>
      <c r="HI325" s="209">
        <v>2.73</v>
      </c>
      <c r="HJ325" s="209">
        <f t="shared" si="144"/>
        <v>0</v>
      </c>
      <c r="HK325" s="207">
        <v>1</v>
      </c>
      <c r="HL325" s="207"/>
      <c r="HM325" s="207">
        <f t="shared" si="168"/>
        <v>400</v>
      </c>
      <c r="HN325" s="209">
        <v>2.73</v>
      </c>
      <c r="HO325" s="209">
        <f t="shared" si="145"/>
        <v>1092</v>
      </c>
      <c r="HP325" s="207">
        <v>0</v>
      </c>
      <c r="HQ325" s="207"/>
      <c r="HR325" s="207">
        <f t="shared" si="169"/>
        <v>0</v>
      </c>
      <c r="HS325" s="209">
        <v>2.73</v>
      </c>
      <c r="HT325" s="209">
        <f t="shared" si="146"/>
        <v>0</v>
      </c>
      <c r="HU325" s="207">
        <v>0</v>
      </c>
      <c r="HV325" s="207"/>
      <c r="HW325" s="207">
        <f t="shared" si="170"/>
        <v>0</v>
      </c>
      <c r="HX325" s="209">
        <v>2.73</v>
      </c>
      <c r="HY325" s="209">
        <f t="shared" si="147"/>
        <v>0</v>
      </c>
      <c r="HZ325" s="207">
        <v>1</v>
      </c>
      <c r="IA325" s="209">
        <v>3890.25</v>
      </c>
      <c r="IB325" s="209">
        <f t="shared" si="148"/>
        <v>3890.25</v>
      </c>
      <c r="IC325" s="169"/>
      <c r="ID325" s="169"/>
      <c r="IE325" s="169"/>
      <c r="IF325" s="169"/>
      <c r="IG325" s="165"/>
      <c r="IH325" s="165">
        <v>0</v>
      </c>
      <c r="II325" s="235">
        <f t="shared" si="159"/>
        <v>0</v>
      </c>
      <c r="IJ325" s="235">
        <f t="shared" si="160"/>
        <v>1</v>
      </c>
      <c r="IK325" s="235">
        <f t="shared" si="161"/>
        <v>1</v>
      </c>
      <c r="IL325" s="210"/>
      <c r="IM325" s="211">
        <f t="shared" si="149"/>
        <v>0</v>
      </c>
      <c r="IN325" s="209">
        <v>7500</v>
      </c>
      <c r="IO325" s="212">
        <f t="shared" si="150"/>
        <v>0</v>
      </c>
      <c r="IP325" s="209">
        <f t="shared" si="151"/>
        <v>4982.25</v>
      </c>
      <c r="IQ325" s="209">
        <v>10000</v>
      </c>
      <c r="IR325" s="212">
        <f t="shared" si="152"/>
        <v>1</v>
      </c>
      <c r="IS325" s="213" t="s">
        <v>5830</v>
      </c>
      <c r="IT325" s="291"/>
      <c r="IV325" s="66" t="s">
        <v>6318</v>
      </c>
      <c r="IW325" s="66" t="s">
        <v>6319</v>
      </c>
    </row>
    <row r="326" spans="1:257" x14ac:dyDescent="0.4">
      <c r="A326" s="158">
        <f t="shared" si="158"/>
        <v>170</v>
      </c>
      <c r="B326" s="156" t="s">
        <v>35</v>
      </c>
      <c r="C326" s="231">
        <v>225</v>
      </c>
      <c r="D326" s="231">
        <v>99774</v>
      </c>
      <c r="E326" s="251">
        <v>128</v>
      </c>
      <c r="F326" s="225" t="s">
        <v>6320</v>
      </c>
      <c r="G326" s="251">
        <v>8</v>
      </c>
      <c r="H326" s="156"/>
      <c r="I326" s="156" t="s">
        <v>2074</v>
      </c>
      <c r="J326" s="158" t="s">
        <v>2137</v>
      </c>
      <c r="K326" s="158"/>
      <c r="L326" s="158" t="s">
        <v>2139</v>
      </c>
      <c r="M326" s="158"/>
      <c r="N326" s="205">
        <v>29</v>
      </c>
      <c r="O326" s="158">
        <v>49</v>
      </c>
      <c r="P326" s="203" t="s">
        <v>6321</v>
      </c>
      <c r="Q326" s="158">
        <v>64</v>
      </c>
      <c r="R326" s="158"/>
      <c r="S326" s="158"/>
      <c r="T326" s="158"/>
      <c r="U326" s="158"/>
      <c r="V326" s="367"/>
      <c r="W326" s="366"/>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t="s">
        <v>5243</v>
      </c>
      <c r="AU326" s="205">
        <v>29</v>
      </c>
      <c r="AV326" s="205">
        <v>20</v>
      </c>
      <c r="AW326" s="205">
        <f t="shared" ref="AW326:AW389" si="171">+AU326+AV326</f>
        <v>49</v>
      </c>
      <c r="AX326" s="205" t="s">
        <v>6321</v>
      </c>
      <c r="AY326" s="226">
        <v>40</v>
      </c>
      <c r="AZ326" s="205">
        <v>24</v>
      </c>
      <c r="BA326" s="205">
        <f t="shared" si="162"/>
        <v>64</v>
      </c>
      <c r="BB326" s="205"/>
      <c r="BC326" s="207">
        <v>1.0000000000000001E-17</v>
      </c>
      <c r="BD326" s="207">
        <v>9.9999999999999997E-29</v>
      </c>
      <c r="BE326" s="207">
        <v>1.0000000000000001E-30</v>
      </c>
      <c r="BF326" s="207">
        <v>4</v>
      </c>
      <c r="BG326" s="207">
        <v>0</v>
      </c>
      <c r="BH326" s="207">
        <v>1</v>
      </c>
      <c r="BI326" s="207"/>
      <c r="BJ326" s="207"/>
      <c r="BK326" s="207" t="s">
        <v>6322</v>
      </c>
      <c r="BL326" s="208">
        <f>AW326</f>
        <v>49</v>
      </c>
      <c r="BM326" s="209">
        <v>249.45</v>
      </c>
      <c r="BN326" s="209">
        <f t="shared" ref="BN326:BN389" si="172">BL326*BM326</f>
        <v>12223.05</v>
      </c>
      <c r="BO326" s="207"/>
      <c r="BP326" s="207"/>
      <c r="BQ326" s="207"/>
      <c r="BR326" s="207"/>
      <c r="BS326" s="207"/>
      <c r="BT326" s="207"/>
      <c r="BU326" s="207"/>
      <c r="BV326" s="207"/>
      <c r="BW326" s="207"/>
      <c r="BX326" s="207"/>
      <c r="BY326" s="207"/>
      <c r="BZ326" s="207"/>
      <c r="CA326" s="207"/>
      <c r="CB326" s="207">
        <f>+BL326</f>
        <v>49</v>
      </c>
      <c r="CC326" s="207"/>
      <c r="CD326" s="207"/>
      <c r="CE326" s="207"/>
      <c r="CF326" s="207">
        <v>0</v>
      </c>
      <c r="CG326" s="207">
        <v>1</v>
      </c>
      <c r="CH326" s="207"/>
      <c r="CI326" s="207"/>
      <c r="CJ326" s="207" t="s">
        <v>6323</v>
      </c>
      <c r="CK326" s="207">
        <f>BA326</f>
        <v>64</v>
      </c>
      <c r="CL326" s="209">
        <v>477.3</v>
      </c>
      <c r="CM326" s="209">
        <f t="shared" ref="CM326:CM389" si="173">CL326*CK326</f>
        <v>30547.200000000001</v>
      </c>
      <c r="CN326" s="207"/>
      <c r="CO326" s="207"/>
      <c r="CP326" s="207"/>
      <c r="CQ326" s="207"/>
      <c r="CR326" s="207"/>
      <c r="CS326" s="207"/>
      <c r="CT326" s="207"/>
      <c r="CU326" s="207"/>
      <c r="CV326" s="207"/>
      <c r="CW326" s="207"/>
      <c r="CX326" s="207"/>
      <c r="CY326" s="207"/>
      <c r="CZ326" s="207"/>
      <c r="DA326" s="207">
        <f>+CK326</f>
        <v>64</v>
      </c>
      <c r="DB326" s="207"/>
      <c r="DC326" s="207"/>
      <c r="DD326" s="207"/>
      <c r="DE326" s="207">
        <v>0</v>
      </c>
      <c r="DF326" s="207">
        <v>0</v>
      </c>
      <c r="DG326" s="207"/>
      <c r="DH326" s="207"/>
      <c r="DI326" s="207" t="s">
        <v>6324</v>
      </c>
      <c r="DJ326" s="207">
        <v>0</v>
      </c>
      <c r="DK326" s="209">
        <v>120.88</v>
      </c>
      <c r="DL326" s="209">
        <f t="shared" ref="DL326:DL389" si="174">DK326*DJ326</f>
        <v>0</v>
      </c>
      <c r="DM326" s="207"/>
      <c r="DN326" s="207"/>
      <c r="DO326" s="207"/>
      <c r="DP326" s="207"/>
      <c r="DQ326" s="207"/>
      <c r="DR326" s="207"/>
      <c r="DS326" s="207"/>
      <c r="DT326" s="207"/>
      <c r="DU326" s="207"/>
      <c r="DV326" s="207"/>
      <c r="DW326" s="207"/>
      <c r="DX326" s="207"/>
      <c r="DY326" s="207"/>
      <c r="DZ326" s="207"/>
      <c r="EA326" s="207"/>
      <c r="EB326" s="207"/>
      <c r="EC326" s="207"/>
      <c r="ED326" s="207">
        <v>0</v>
      </c>
      <c r="EE326" s="207"/>
      <c r="EF326" s="207"/>
      <c r="EG326" s="207"/>
      <c r="EH326" s="207"/>
      <c r="EI326" s="207">
        <v>0</v>
      </c>
      <c r="EJ326" s="209">
        <v>191.55</v>
      </c>
      <c r="EK326" s="209">
        <f t="shared" ref="EK326:EK389" si="175">EJ326*EI326</f>
        <v>0</v>
      </c>
      <c r="EL326" s="207"/>
      <c r="EM326" s="207"/>
      <c r="EN326" s="207"/>
      <c r="EO326" s="207"/>
      <c r="EP326" s="207"/>
      <c r="EQ326" s="207"/>
      <c r="ER326" s="207"/>
      <c r="ES326" s="207"/>
      <c r="ET326" s="207"/>
      <c r="EU326" s="207"/>
      <c r="EV326" s="207"/>
      <c r="EW326" s="207"/>
      <c r="EX326" s="207"/>
      <c r="EY326" s="207"/>
      <c r="EZ326" s="207"/>
      <c r="FA326" s="207"/>
      <c r="FB326" s="207"/>
      <c r="FC326" s="207">
        <v>0</v>
      </c>
      <c r="FD326" s="207"/>
      <c r="FE326" s="207"/>
      <c r="FF326" s="207"/>
      <c r="FG326" s="207"/>
      <c r="FH326" s="207">
        <v>0</v>
      </c>
      <c r="FI326" s="209">
        <v>32.1</v>
      </c>
      <c r="FJ326" s="209">
        <f t="shared" ref="FJ326:FJ389" si="176">FH326*FI326</f>
        <v>0</v>
      </c>
      <c r="FK326" s="207"/>
      <c r="FL326" s="207"/>
      <c r="FM326" s="207"/>
      <c r="FN326" s="207">
        <v>0</v>
      </c>
      <c r="FO326" s="207"/>
      <c r="FP326" s="207"/>
      <c r="FQ326" s="207"/>
      <c r="FR326" s="207"/>
      <c r="FS326" s="207">
        <v>0</v>
      </c>
      <c r="FT326" s="209">
        <v>25.68</v>
      </c>
      <c r="FU326" s="209">
        <f t="shared" ref="FU326:FU389" si="177">FT326*FS326</f>
        <v>0</v>
      </c>
      <c r="FV326" s="207"/>
      <c r="FW326" s="207"/>
      <c r="FX326" s="207"/>
      <c r="FY326" s="207">
        <v>0</v>
      </c>
      <c r="FZ326" s="207"/>
      <c r="GA326" s="207"/>
      <c r="GB326" s="207"/>
      <c r="GC326" s="207"/>
      <c r="GD326" s="207">
        <v>0</v>
      </c>
      <c r="GE326" s="209">
        <v>56.12</v>
      </c>
      <c r="GF326" s="209">
        <f t="shared" ref="GF326:GF389" si="178">GE326*GD326</f>
        <v>0</v>
      </c>
      <c r="GG326" s="207"/>
      <c r="GH326" s="207"/>
      <c r="GI326" s="207"/>
      <c r="GJ326" s="207"/>
      <c r="GK326" s="207"/>
      <c r="GL326" s="207"/>
      <c r="GM326" s="207"/>
      <c r="GN326" s="207"/>
      <c r="GO326" s="207"/>
      <c r="GP326" s="207"/>
      <c r="GQ326" s="207"/>
      <c r="GR326" s="207"/>
      <c r="GS326" s="207"/>
      <c r="GT326" s="207"/>
      <c r="GU326" s="207"/>
      <c r="GV326" s="207"/>
      <c r="GW326" s="207"/>
      <c r="GX326" s="207" t="s">
        <v>918</v>
      </c>
      <c r="GY326" s="207">
        <v>0</v>
      </c>
      <c r="GZ326" s="207" t="s">
        <v>918</v>
      </c>
      <c r="HA326" s="207">
        <v>0</v>
      </c>
      <c r="HB326" s="207">
        <v>0</v>
      </c>
      <c r="HC326" s="207">
        <v>1</v>
      </c>
      <c r="HD326" s="207">
        <f t="shared" si="157"/>
        <v>4200</v>
      </c>
      <c r="HE326" s="207">
        <v>4</v>
      </c>
      <c r="HF326" s="207"/>
      <c r="HG326" s="207"/>
      <c r="HH326" s="207">
        <f t="shared" si="167"/>
        <v>2400</v>
      </c>
      <c r="HI326" s="209">
        <v>2.73</v>
      </c>
      <c r="HJ326" s="209">
        <f t="shared" ref="HJ326:HJ389" si="179">HI326*HH326</f>
        <v>6552</v>
      </c>
      <c r="HK326" s="207">
        <v>2</v>
      </c>
      <c r="HL326" s="207"/>
      <c r="HM326" s="207">
        <f t="shared" si="168"/>
        <v>1200</v>
      </c>
      <c r="HN326" s="209">
        <v>2.73</v>
      </c>
      <c r="HO326" s="209">
        <f t="shared" ref="HO326:HO389" si="180">PRODUCT(HM326:HN326)</f>
        <v>3276</v>
      </c>
      <c r="HP326" s="207">
        <v>1</v>
      </c>
      <c r="HQ326" s="207"/>
      <c r="HR326" s="207">
        <f t="shared" si="169"/>
        <v>600</v>
      </c>
      <c r="HS326" s="209">
        <v>2.73</v>
      </c>
      <c r="HT326" s="209">
        <f t="shared" ref="HT326:HT389" si="181">HS326*HR326</f>
        <v>1638</v>
      </c>
      <c r="HU326" s="207">
        <v>0</v>
      </c>
      <c r="HV326" s="207"/>
      <c r="HW326" s="207">
        <f t="shared" si="170"/>
        <v>0</v>
      </c>
      <c r="HX326" s="209">
        <v>2.73</v>
      </c>
      <c r="HY326" s="209">
        <f t="shared" ref="HY326:HY389" si="182">HX326*HW326</f>
        <v>0</v>
      </c>
      <c r="HZ326" s="207">
        <v>2</v>
      </c>
      <c r="IA326" s="209">
        <v>3890.25</v>
      </c>
      <c r="IB326" s="209">
        <f t="shared" ref="IB326:IB389" si="183">IA326*HZ326</f>
        <v>7780.5</v>
      </c>
      <c r="IC326" s="169"/>
      <c r="ID326" s="169"/>
      <c r="IE326" s="169"/>
      <c r="IF326" s="169"/>
      <c r="IG326" s="165"/>
      <c r="IH326" s="165">
        <v>8</v>
      </c>
      <c r="II326" s="235">
        <f t="shared" si="159"/>
        <v>2</v>
      </c>
      <c r="IJ326" s="235">
        <f t="shared" si="160"/>
        <v>2</v>
      </c>
      <c r="IK326" s="235">
        <f t="shared" si="161"/>
        <v>4</v>
      </c>
      <c r="IL326" s="210"/>
      <c r="IM326" s="211">
        <f t="shared" ref="IM326:IM389" si="184">SUM(BN326,CM326,DL326,EK326,FJ326,FU326,GF326)</f>
        <v>42770.25</v>
      </c>
      <c r="IN326" s="209">
        <v>7500</v>
      </c>
      <c r="IO326" s="212">
        <f t="shared" ref="IO326:IO389" si="185">ROUNDUP(IM326/IN326,0)</f>
        <v>6</v>
      </c>
      <c r="IP326" s="209">
        <f t="shared" ref="IP326:IP389" si="186">SUM(IB326,HT326,HY326,HO326,HJ326)</f>
        <v>19246.5</v>
      </c>
      <c r="IQ326" s="209">
        <v>10000</v>
      </c>
      <c r="IR326" s="212">
        <f t="shared" ref="IR326:IR389" si="187">ROUNDUP(IP326/IQ326,0)</f>
        <v>2</v>
      </c>
      <c r="IS326" s="213" t="s">
        <v>5641</v>
      </c>
      <c r="IT326" s="291"/>
      <c r="IV326" s="66" t="s">
        <v>6325</v>
      </c>
      <c r="IW326" s="66" t="s">
        <v>6326</v>
      </c>
    </row>
    <row r="327" spans="1:257" x14ac:dyDescent="0.4">
      <c r="A327" s="158">
        <f t="shared" si="158"/>
        <v>171</v>
      </c>
      <c r="B327" s="156" t="s">
        <v>35</v>
      </c>
      <c r="C327" s="156">
        <v>117</v>
      </c>
      <c r="D327" s="251">
        <v>6381</v>
      </c>
      <c r="E327" s="251">
        <v>28387</v>
      </c>
      <c r="F327" s="225" t="s">
        <v>6327</v>
      </c>
      <c r="G327" s="251">
        <v>3</v>
      </c>
      <c r="H327" s="156"/>
      <c r="I327" s="156" t="s">
        <v>1102</v>
      </c>
      <c r="J327" s="158" t="s">
        <v>1108</v>
      </c>
      <c r="K327" s="158"/>
      <c r="L327" s="158" t="s">
        <v>1110</v>
      </c>
      <c r="M327" s="158"/>
      <c r="N327" s="205">
        <v>40</v>
      </c>
      <c r="O327" s="158">
        <v>60</v>
      </c>
      <c r="P327" s="203" t="s">
        <v>6328</v>
      </c>
      <c r="Q327" s="158">
        <v>48</v>
      </c>
      <c r="R327" s="158"/>
      <c r="S327" s="158"/>
      <c r="T327" s="158"/>
      <c r="U327" s="158"/>
      <c r="V327" s="367"/>
      <c r="W327" s="366"/>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t="s">
        <v>5437</v>
      </c>
      <c r="AU327" s="205">
        <v>40</v>
      </c>
      <c r="AV327" s="205">
        <v>20</v>
      </c>
      <c r="AW327" s="205">
        <f t="shared" si="171"/>
        <v>60</v>
      </c>
      <c r="AX327" s="205" t="s">
        <v>6328</v>
      </c>
      <c r="AY327" s="226">
        <v>24</v>
      </c>
      <c r="AZ327" s="205">
        <v>24</v>
      </c>
      <c r="BA327" s="205">
        <f t="shared" si="162"/>
        <v>48</v>
      </c>
      <c r="BB327" s="205"/>
      <c r="BC327" s="207">
        <v>1.0000000000000001E-17</v>
      </c>
      <c r="BD327" s="207">
        <v>9.9999999999999997E-29</v>
      </c>
      <c r="BE327" s="207">
        <v>1.0000000000000001E-30</v>
      </c>
      <c r="BF327" s="207">
        <v>0</v>
      </c>
      <c r="BG327" s="207">
        <v>0</v>
      </c>
      <c r="BH327" s="207"/>
      <c r="BI327" s="207"/>
      <c r="BJ327" s="207"/>
      <c r="BK327" s="207"/>
      <c r="BL327" s="208">
        <v>0</v>
      </c>
      <c r="BM327" s="209">
        <v>249.45</v>
      </c>
      <c r="BN327" s="209">
        <f t="shared" si="172"/>
        <v>0</v>
      </c>
      <c r="BO327" s="207"/>
      <c r="BP327" s="207"/>
      <c r="BQ327" s="207"/>
      <c r="BR327" s="207"/>
      <c r="BS327" s="207"/>
      <c r="BT327" s="207"/>
      <c r="BU327" s="207"/>
      <c r="BV327" s="207"/>
      <c r="BW327" s="207"/>
      <c r="BX327" s="207"/>
      <c r="BY327" s="207"/>
      <c r="BZ327" s="207"/>
      <c r="CA327" s="207"/>
      <c r="CB327" s="207"/>
      <c r="CC327" s="207"/>
      <c r="CD327" s="207"/>
      <c r="CE327" s="207"/>
      <c r="CF327" s="207">
        <v>0</v>
      </c>
      <c r="CG327" s="207"/>
      <c r="CH327" s="207"/>
      <c r="CI327" s="207"/>
      <c r="CJ327" s="207"/>
      <c r="CK327" s="207">
        <v>0</v>
      </c>
      <c r="CL327" s="209">
        <v>477.3</v>
      </c>
      <c r="CM327" s="209">
        <f t="shared" si="173"/>
        <v>0</v>
      </c>
      <c r="CN327" s="207"/>
      <c r="CO327" s="207"/>
      <c r="CP327" s="207"/>
      <c r="CQ327" s="207"/>
      <c r="CR327" s="207"/>
      <c r="CS327" s="207"/>
      <c r="CT327" s="207"/>
      <c r="CU327" s="207"/>
      <c r="CV327" s="207"/>
      <c r="CW327" s="207"/>
      <c r="CX327" s="207"/>
      <c r="CY327" s="207"/>
      <c r="CZ327" s="207"/>
      <c r="DA327" s="207"/>
      <c r="DB327" s="207"/>
      <c r="DC327" s="207"/>
      <c r="DD327" s="207"/>
      <c r="DE327" s="207">
        <v>0</v>
      </c>
      <c r="DF327" s="207"/>
      <c r="DG327" s="207"/>
      <c r="DH327" s="207"/>
      <c r="DI327" s="207"/>
      <c r="DJ327" s="207">
        <v>0</v>
      </c>
      <c r="DK327" s="209">
        <v>120.88</v>
      </c>
      <c r="DL327" s="209">
        <f t="shared" si="174"/>
        <v>0</v>
      </c>
      <c r="DM327" s="207"/>
      <c r="DN327" s="207"/>
      <c r="DO327" s="207"/>
      <c r="DP327" s="207"/>
      <c r="DQ327" s="207"/>
      <c r="DR327" s="207"/>
      <c r="DS327" s="207"/>
      <c r="DT327" s="207"/>
      <c r="DU327" s="207"/>
      <c r="DV327" s="207"/>
      <c r="DW327" s="207"/>
      <c r="DX327" s="207"/>
      <c r="DY327" s="207"/>
      <c r="DZ327" s="207"/>
      <c r="EA327" s="207"/>
      <c r="EB327" s="207"/>
      <c r="EC327" s="207"/>
      <c r="ED327" s="207">
        <v>0</v>
      </c>
      <c r="EE327" s="207"/>
      <c r="EF327" s="207"/>
      <c r="EG327" s="207"/>
      <c r="EH327" s="207"/>
      <c r="EI327" s="207">
        <v>0</v>
      </c>
      <c r="EJ327" s="209">
        <v>191.55</v>
      </c>
      <c r="EK327" s="209">
        <f t="shared" si="175"/>
        <v>0</v>
      </c>
      <c r="EL327" s="207"/>
      <c r="EM327" s="207"/>
      <c r="EN327" s="207"/>
      <c r="EO327" s="207"/>
      <c r="EP327" s="207"/>
      <c r="EQ327" s="207"/>
      <c r="ER327" s="207"/>
      <c r="ES327" s="207"/>
      <c r="ET327" s="207"/>
      <c r="EU327" s="207"/>
      <c r="EV327" s="207"/>
      <c r="EW327" s="207"/>
      <c r="EX327" s="207"/>
      <c r="EY327" s="207"/>
      <c r="EZ327" s="207"/>
      <c r="FA327" s="207"/>
      <c r="FB327" s="207"/>
      <c r="FC327" s="207">
        <v>0</v>
      </c>
      <c r="FD327" s="207"/>
      <c r="FE327" s="207"/>
      <c r="FF327" s="207"/>
      <c r="FG327" s="207"/>
      <c r="FH327" s="207">
        <v>0</v>
      </c>
      <c r="FI327" s="209">
        <v>32.1</v>
      </c>
      <c r="FJ327" s="209">
        <f t="shared" si="176"/>
        <v>0</v>
      </c>
      <c r="FK327" s="207"/>
      <c r="FL327" s="207"/>
      <c r="FM327" s="207"/>
      <c r="FN327" s="207">
        <v>0</v>
      </c>
      <c r="FO327" s="207"/>
      <c r="FP327" s="207"/>
      <c r="FQ327" s="207"/>
      <c r="FR327" s="207"/>
      <c r="FS327" s="207">
        <v>0</v>
      </c>
      <c r="FT327" s="209">
        <v>25.68</v>
      </c>
      <c r="FU327" s="209">
        <f t="shared" si="177"/>
        <v>0</v>
      </c>
      <c r="FV327" s="207"/>
      <c r="FW327" s="207"/>
      <c r="FX327" s="207"/>
      <c r="FY327" s="207">
        <v>0</v>
      </c>
      <c r="FZ327" s="207"/>
      <c r="GA327" s="207"/>
      <c r="GB327" s="207"/>
      <c r="GC327" s="207"/>
      <c r="GD327" s="207">
        <v>0</v>
      </c>
      <c r="GE327" s="209">
        <v>56.12</v>
      </c>
      <c r="GF327" s="209">
        <f t="shared" si="178"/>
        <v>0</v>
      </c>
      <c r="GG327" s="207"/>
      <c r="GH327" s="207"/>
      <c r="GI327" s="207"/>
      <c r="GJ327" s="207"/>
      <c r="GK327" s="207"/>
      <c r="GL327" s="207"/>
      <c r="GM327" s="207"/>
      <c r="GN327" s="207"/>
      <c r="GO327" s="207"/>
      <c r="GP327" s="207"/>
      <c r="GQ327" s="207"/>
      <c r="GR327" s="207"/>
      <c r="GS327" s="207"/>
      <c r="GT327" s="207"/>
      <c r="GU327" s="207"/>
      <c r="GV327" s="207"/>
      <c r="GW327" s="207"/>
      <c r="GX327" s="207" t="s">
        <v>918</v>
      </c>
      <c r="GY327" s="207">
        <v>0</v>
      </c>
      <c r="GZ327" s="207" t="s">
        <v>918</v>
      </c>
      <c r="HA327" s="207">
        <v>0</v>
      </c>
      <c r="HB327" s="207">
        <v>0</v>
      </c>
      <c r="HC327" s="207">
        <v>1</v>
      </c>
      <c r="HD327" s="207">
        <f t="shared" si="157"/>
        <v>800</v>
      </c>
      <c r="HE327" s="207">
        <v>0</v>
      </c>
      <c r="HF327" s="207"/>
      <c r="HG327" s="207"/>
      <c r="HH327" s="207">
        <f t="shared" si="167"/>
        <v>0</v>
      </c>
      <c r="HI327" s="209">
        <v>2.73</v>
      </c>
      <c r="HJ327" s="209">
        <f t="shared" si="179"/>
        <v>0</v>
      </c>
      <c r="HK327" s="207">
        <v>2</v>
      </c>
      <c r="HL327" s="207"/>
      <c r="HM327" s="207">
        <f t="shared" si="168"/>
        <v>800</v>
      </c>
      <c r="HN327" s="209">
        <v>2.73</v>
      </c>
      <c r="HO327" s="209">
        <f t="shared" si="180"/>
        <v>2184</v>
      </c>
      <c r="HP327" s="207">
        <v>0</v>
      </c>
      <c r="HQ327" s="207"/>
      <c r="HR327" s="207">
        <f t="shared" si="169"/>
        <v>0</v>
      </c>
      <c r="HS327" s="209">
        <v>2.73</v>
      </c>
      <c r="HT327" s="209">
        <f t="shared" si="181"/>
        <v>0</v>
      </c>
      <c r="HU327" s="207">
        <v>0</v>
      </c>
      <c r="HV327" s="207"/>
      <c r="HW327" s="207">
        <f t="shared" si="170"/>
        <v>0</v>
      </c>
      <c r="HX327" s="209">
        <v>2.73</v>
      </c>
      <c r="HY327" s="209">
        <f t="shared" si="182"/>
        <v>0</v>
      </c>
      <c r="HZ327" s="207">
        <v>1</v>
      </c>
      <c r="IA327" s="209">
        <v>3890.25</v>
      </c>
      <c r="IB327" s="209">
        <f t="shared" si="183"/>
        <v>3890.25</v>
      </c>
      <c r="IC327" s="169">
        <v>25</v>
      </c>
      <c r="ID327" s="169"/>
      <c r="IE327" s="169"/>
      <c r="IF327" s="169"/>
      <c r="IG327" s="165"/>
      <c r="IH327" s="165">
        <v>15</v>
      </c>
      <c r="II327" s="235">
        <f t="shared" si="159"/>
        <v>0</v>
      </c>
      <c r="IJ327" s="235">
        <f t="shared" si="160"/>
        <v>1</v>
      </c>
      <c r="IK327" s="235">
        <f t="shared" si="161"/>
        <v>1</v>
      </c>
      <c r="IL327" s="210"/>
      <c r="IM327" s="211">
        <f t="shared" si="184"/>
        <v>0</v>
      </c>
      <c r="IN327" s="209">
        <v>7500</v>
      </c>
      <c r="IO327" s="212">
        <f t="shared" si="185"/>
        <v>0</v>
      </c>
      <c r="IP327" s="209">
        <f t="shared" si="186"/>
        <v>6074.25</v>
      </c>
      <c r="IQ327" s="209">
        <v>10000</v>
      </c>
      <c r="IR327" s="212">
        <f t="shared" si="187"/>
        <v>1</v>
      </c>
      <c r="IS327" s="213" t="s">
        <v>5442</v>
      </c>
      <c r="IT327" s="291"/>
      <c r="IV327" s="66">
        <v>88114</v>
      </c>
      <c r="IW327" s="66">
        <v>3954</v>
      </c>
    </row>
    <row r="328" spans="1:257" x14ac:dyDescent="0.4">
      <c r="A328" s="158">
        <f t="shared" si="158"/>
        <v>172</v>
      </c>
      <c r="B328" s="156" t="s">
        <v>35</v>
      </c>
      <c r="C328" s="156">
        <v>120</v>
      </c>
      <c r="D328" s="251">
        <v>6669</v>
      </c>
      <c r="E328" s="251">
        <v>29178</v>
      </c>
      <c r="F328" s="225" t="s">
        <v>6329</v>
      </c>
      <c r="G328" s="251">
        <v>3</v>
      </c>
      <c r="H328" s="156"/>
      <c r="I328" s="156" t="s">
        <v>1121</v>
      </c>
      <c r="J328" s="158" t="s">
        <v>1130</v>
      </c>
      <c r="K328" s="158"/>
      <c r="L328" s="158" t="s">
        <v>1131</v>
      </c>
      <c r="M328" s="158"/>
      <c r="N328" s="205">
        <v>23</v>
      </c>
      <c r="O328" s="158">
        <v>43</v>
      </c>
      <c r="P328" s="203" t="s">
        <v>5377</v>
      </c>
      <c r="Q328" s="158">
        <v>48</v>
      </c>
      <c r="R328" s="158"/>
      <c r="S328" s="158"/>
      <c r="T328" s="158"/>
      <c r="U328" s="158"/>
      <c r="V328" s="367"/>
      <c r="W328" s="366"/>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t="s">
        <v>5369</v>
      </c>
      <c r="AU328" s="205">
        <v>23</v>
      </c>
      <c r="AV328" s="205">
        <v>20</v>
      </c>
      <c r="AW328" s="205">
        <f t="shared" si="171"/>
        <v>43</v>
      </c>
      <c r="AX328" s="205" t="s">
        <v>5377</v>
      </c>
      <c r="AY328" s="226">
        <v>24</v>
      </c>
      <c r="AZ328" s="205">
        <v>24</v>
      </c>
      <c r="BA328" s="205">
        <f t="shared" si="162"/>
        <v>48</v>
      </c>
      <c r="BB328" s="205"/>
      <c r="BC328" s="207">
        <v>1.0000000000000001E-17</v>
      </c>
      <c r="BD328" s="207">
        <v>9.9999999999999997E-29</v>
      </c>
      <c r="BE328" s="207">
        <v>1.0000000000000001E-30</v>
      </c>
      <c r="BF328" s="207">
        <v>0</v>
      </c>
      <c r="BG328" s="207">
        <v>0</v>
      </c>
      <c r="BH328" s="207"/>
      <c r="BI328" s="207"/>
      <c r="BJ328" s="207"/>
      <c r="BK328" s="207"/>
      <c r="BL328" s="208">
        <v>0</v>
      </c>
      <c r="BM328" s="209">
        <v>249.45</v>
      </c>
      <c r="BN328" s="209">
        <f t="shared" si="172"/>
        <v>0</v>
      </c>
      <c r="BO328" s="207"/>
      <c r="BP328" s="207"/>
      <c r="BQ328" s="207"/>
      <c r="BR328" s="207"/>
      <c r="BS328" s="207"/>
      <c r="BT328" s="207"/>
      <c r="BU328" s="207"/>
      <c r="BV328" s="207"/>
      <c r="BW328" s="207"/>
      <c r="BX328" s="207"/>
      <c r="BY328" s="207"/>
      <c r="BZ328" s="207"/>
      <c r="CA328" s="207"/>
      <c r="CB328" s="207"/>
      <c r="CC328" s="207"/>
      <c r="CD328" s="207"/>
      <c r="CE328" s="207"/>
      <c r="CF328" s="207">
        <v>0</v>
      </c>
      <c r="CG328" s="207"/>
      <c r="CH328" s="207"/>
      <c r="CI328" s="207"/>
      <c r="CJ328" s="207"/>
      <c r="CK328" s="207">
        <v>0</v>
      </c>
      <c r="CL328" s="209">
        <v>477.3</v>
      </c>
      <c r="CM328" s="209">
        <f t="shared" si="173"/>
        <v>0</v>
      </c>
      <c r="CN328" s="207"/>
      <c r="CO328" s="207"/>
      <c r="CP328" s="207"/>
      <c r="CQ328" s="207"/>
      <c r="CR328" s="207"/>
      <c r="CS328" s="207"/>
      <c r="CT328" s="207"/>
      <c r="CU328" s="207"/>
      <c r="CV328" s="207"/>
      <c r="CW328" s="207"/>
      <c r="CX328" s="207"/>
      <c r="CY328" s="207"/>
      <c r="CZ328" s="207"/>
      <c r="DA328" s="207"/>
      <c r="DB328" s="207"/>
      <c r="DC328" s="207"/>
      <c r="DD328" s="207"/>
      <c r="DE328" s="207">
        <v>0</v>
      </c>
      <c r="DF328" s="207"/>
      <c r="DG328" s="207"/>
      <c r="DH328" s="207"/>
      <c r="DI328" s="207"/>
      <c r="DJ328" s="207">
        <v>0</v>
      </c>
      <c r="DK328" s="209">
        <v>120.88</v>
      </c>
      <c r="DL328" s="209">
        <f t="shared" si="174"/>
        <v>0</v>
      </c>
      <c r="DM328" s="207"/>
      <c r="DN328" s="207"/>
      <c r="DO328" s="207"/>
      <c r="DP328" s="207"/>
      <c r="DQ328" s="207"/>
      <c r="DR328" s="207"/>
      <c r="DS328" s="207"/>
      <c r="DT328" s="207"/>
      <c r="DU328" s="207"/>
      <c r="DV328" s="207"/>
      <c r="DW328" s="207"/>
      <c r="DX328" s="207"/>
      <c r="DY328" s="207"/>
      <c r="DZ328" s="207"/>
      <c r="EA328" s="207"/>
      <c r="EB328" s="207"/>
      <c r="EC328" s="207"/>
      <c r="ED328" s="207">
        <v>0</v>
      </c>
      <c r="EE328" s="207"/>
      <c r="EF328" s="207"/>
      <c r="EG328" s="207"/>
      <c r="EH328" s="207"/>
      <c r="EI328" s="207">
        <v>0</v>
      </c>
      <c r="EJ328" s="209">
        <v>191.55</v>
      </c>
      <c r="EK328" s="209">
        <f t="shared" si="175"/>
        <v>0</v>
      </c>
      <c r="EL328" s="207"/>
      <c r="EM328" s="207"/>
      <c r="EN328" s="207"/>
      <c r="EO328" s="207"/>
      <c r="EP328" s="207"/>
      <c r="EQ328" s="207"/>
      <c r="ER328" s="207"/>
      <c r="ES328" s="207"/>
      <c r="ET328" s="207"/>
      <c r="EU328" s="207"/>
      <c r="EV328" s="207"/>
      <c r="EW328" s="207"/>
      <c r="EX328" s="207"/>
      <c r="EY328" s="207"/>
      <c r="EZ328" s="207"/>
      <c r="FA328" s="207"/>
      <c r="FB328" s="207"/>
      <c r="FC328" s="207">
        <v>0</v>
      </c>
      <c r="FD328" s="207"/>
      <c r="FE328" s="207"/>
      <c r="FF328" s="207"/>
      <c r="FG328" s="207"/>
      <c r="FH328" s="207">
        <v>0</v>
      </c>
      <c r="FI328" s="209">
        <v>32.1</v>
      </c>
      <c r="FJ328" s="209">
        <f t="shared" si="176"/>
        <v>0</v>
      </c>
      <c r="FK328" s="207"/>
      <c r="FL328" s="207"/>
      <c r="FM328" s="207"/>
      <c r="FN328" s="207">
        <v>0</v>
      </c>
      <c r="FO328" s="207"/>
      <c r="FP328" s="207"/>
      <c r="FQ328" s="207" t="s">
        <v>4980</v>
      </c>
      <c r="FR328" s="207"/>
      <c r="FS328" s="207">
        <v>0</v>
      </c>
      <c r="FT328" s="209">
        <v>25.68</v>
      </c>
      <c r="FU328" s="209">
        <f t="shared" si="177"/>
        <v>0</v>
      </c>
      <c r="FV328" s="207"/>
      <c r="FW328" s="207"/>
      <c r="FX328" s="207"/>
      <c r="FY328" s="207">
        <v>0</v>
      </c>
      <c r="FZ328" s="207"/>
      <c r="GA328" s="207"/>
      <c r="GB328" s="207"/>
      <c r="GC328" s="207"/>
      <c r="GD328" s="207">
        <v>0</v>
      </c>
      <c r="GE328" s="209">
        <v>56.12</v>
      </c>
      <c r="GF328" s="209">
        <f t="shared" si="178"/>
        <v>0</v>
      </c>
      <c r="GG328" s="207"/>
      <c r="GH328" s="207"/>
      <c r="GI328" s="207"/>
      <c r="GJ328" s="207"/>
      <c r="GK328" s="207"/>
      <c r="GL328" s="207"/>
      <c r="GM328" s="207"/>
      <c r="GN328" s="207"/>
      <c r="GO328" s="207"/>
      <c r="GP328" s="207"/>
      <c r="GQ328" s="207"/>
      <c r="GR328" s="207"/>
      <c r="GS328" s="207"/>
      <c r="GT328" s="207"/>
      <c r="GU328" s="207"/>
      <c r="GV328" s="207"/>
      <c r="GW328" s="207"/>
      <c r="GX328" s="207" t="s">
        <v>918</v>
      </c>
      <c r="GY328" s="207">
        <v>0</v>
      </c>
      <c r="GZ328" s="207" t="s">
        <v>918</v>
      </c>
      <c r="HA328" s="207">
        <v>0</v>
      </c>
      <c r="HB328" s="207">
        <v>0</v>
      </c>
      <c r="HC328" s="207">
        <v>1</v>
      </c>
      <c r="HD328" s="207">
        <f t="shared" si="157"/>
        <v>400</v>
      </c>
      <c r="HE328" s="207">
        <v>0</v>
      </c>
      <c r="HF328" s="207"/>
      <c r="HG328" s="207"/>
      <c r="HH328" s="207">
        <f t="shared" si="167"/>
        <v>0</v>
      </c>
      <c r="HI328" s="209">
        <v>2.73</v>
      </c>
      <c r="HJ328" s="209">
        <f t="shared" si="179"/>
        <v>0</v>
      </c>
      <c r="HK328" s="207">
        <v>1</v>
      </c>
      <c r="HL328" s="207"/>
      <c r="HM328" s="207">
        <f t="shared" si="168"/>
        <v>400</v>
      </c>
      <c r="HN328" s="209">
        <v>2.73</v>
      </c>
      <c r="HO328" s="209">
        <f t="shared" si="180"/>
        <v>1092</v>
      </c>
      <c r="HP328" s="207">
        <v>0</v>
      </c>
      <c r="HQ328" s="207"/>
      <c r="HR328" s="207">
        <f t="shared" si="169"/>
        <v>0</v>
      </c>
      <c r="HS328" s="209">
        <v>2.73</v>
      </c>
      <c r="HT328" s="209">
        <f t="shared" si="181"/>
        <v>0</v>
      </c>
      <c r="HU328" s="207">
        <v>0</v>
      </c>
      <c r="HV328" s="207"/>
      <c r="HW328" s="207">
        <f t="shared" si="170"/>
        <v>0</v>
      </c>
      <c r="HX328" s="209">
        <v>2.73</v>
      </c>
      <c r="HY328" s="209">
        <f t="shared" si="182"/>
        <v>0</v>
      </c>
      <c r="HZ328" s="207">
        <v>1</v>
      </c>
      <c r="IA328" s="209">
        <v>3890.25</v>
      </c>
      <c r="IB328" s="209">
        <f t="shared" si="183"/>
        <v>3890.25</v>
      </c>
      <c r="IC328" s="169">
        <v>25</v>
      </c>
      <c r="ID328" s="169"/>
      <c r="IE328" s="169"/>
      <c r="IF328" s="169"/>
      <c r="IG328" s="165"/>
      <c r="IH328" s="165"/>
      <c r="II328" s="235">
        <f t="shared" si="159"/>
        <v>0</v>
      </c>
      <c r="IJ328" s="235">
        <f t="shared" si="160"/>
        <v>1</v>
      </c>
      <c r="IK328" s="235">
        <f t="shared" si="161"/>
        <v>1</v>
      </c>
      <c r="IL328" s="210"/>
      <c r="IM328" s="211">
        <f t="shared" si="184"/>
        <v>0</v>
      </c>
      <c r="IN328" s="209">
        <v>7500</v>
      </c>
      <c r="IO328" s="212">
        <f t="shared" si="185"/>
        <v>0</v>
      </c>
      <c r="IP328" s="209">
        <f t="shared" si="186"/>
        <v>4982.25</v>
      </c>
      <c r="IQ328" s="209">
        <v>10000</v>
      </c>
      <c r="IR328" s="212">
        <f t="shared" si="187"/>
        <v>1</v>
      </c>
      <c r="IS328" s="213" t="s">
        <v>6330</v>
      </c>
      <c r="IT328" s="291"/>
      <c r="IV328" s="66">
        <v>21558</v>
      </c>
      <c r="IW328" s="66">
        <v>3955</v>
      </c>
    </row>
    <row r="329" spans="1:257" x14ac:dyDescent="0.4">
      <c r="A329" s="158">
        <f t="shared" si="158"/>
        <v>173</v>
      </c>
      <c r="B329" s="156" t="s">
        <v>35</v>
      </c>
      <c r="C329" s="219">
        <v>128</v>
      </c>
      <c r="D329" s="370">
        <v>7326</v>
      </c>
      <c r="E329" s="374">
        <v>32822</v>
      </c>
      <c r="F329" s="225" t="s">
        <v>6331</v>
      </c>
      <c r="G329" s="251">
        <v>3</v>
      </c>
      <c r="H329" s="156"/>
      <c r="I329" s="156" t="s">
        <v>1191</v>
      </c>
      <c r="J329" s="158" t="s">
        <v>1197</v>
      </c>
      <c r="K329" s="158"/>
      <c r="L329" s="158" t="s">
        <v>1199</v>
      </c>
      <c r="M329" s="158"/>
      <c r="N329" s="205">
        <v>42</v>
      </c>
      <c r="O329" s="158">
        <v>62</v>
      </c>
      <c r="P329" s="203" t="s">
        <v>6332</v>
      </c>
      <c r="Q329" s="158">
        <v>62</v>
      </c>
      <c r="R329" s="158"/>
      <c r="S329" s="158"/>
      <c r="T329" s="158"/>
      <c r="U329" s="158"/>
      <c r="V329" s="367"/>
      <c r="W329" s="366"/>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t="s">
        <v>5311</v>
      </c>
      <c r="AU329" s="205">
        <v>42</v>
      </c>
      <c r="AV329" s="205">
        <v>20</v>
      </c>
      <c r="AW329" s="205">
        <f t="shared" si="171"/>
        <v>62</v>
      </c>
      <c r="AX329" s="205" t="s">
        <v>6332</v>
      </c>
      <c r="AY329" s="226">
        <v>38</v>
      </c>
      <c r="AZ329" s="205">
        <v>24</v>
      </c>
      <c r="BA329" s="205">
        <f t="shared" si="162"/>
        <v>62</v>
      </c>
      <c r="BB329" s="205"/>
      <c r="BC329" s="207">
        <v>1.0000000000000001E-17</v>
      </c>
      <c r="BD329" s="207">
        <v>9.9999999999999997E-29</v>
      </c>
      <c r="BE329" s="207">
        <v>1.0000000000000001E-30</v>
      </c>
      <c r="BF329" s="207">
        <v>1</v>
      </c>
      <c r="BG329" s="205">
        <v>0</v>
      </c>
      <c r="BH329" s="205"/>
      <c r="BI329" s="205"/>
      <c r="BJ329" s="205"/>
      <c r="BK329" s="205"/>
      <c r="BL329" s="208">
        <v>0</v>
      </c>
      <c r="BM329" s="209">
        <v>249.45</v>
      </c>
      <c r="BN329" s="209">
        <f t="shared" si="172"/>
        <v>0</v>
      </c>
      <c r="BO329" s="207"/>
      <c r="BP329" s="207"/>
      <c r="BQ329" s="207"/>
      <c r="BR329" s="207"/>
      <c r="BS329" s="207"/>
      <c r="BT329" s="207"/>
      <c r="BU329" s="207"/>
      <c r="BV329" s="207"/>
      <c r="BW329" s="207"/>
      <c r="BX329" s="207"/>
      <c r="BY329" s="207"/>
      <c r="BZ329" s="207"/>
      <c r="CA329" s="207"/>
      <c r="CB329" s="207"/>
      <c r="CC329" s="207"/>
      <c r="CD329" s="207"/>
      <c r="CE329" s="207"/>
      <c r="CF329" s="205">
        <v>0</v>
      </c>
      <c r="CG329" s="205"/>
      <c r="CH329" s="205"/>
      <c r="CI329" s="205"/>
      <c r="CJ329" s="205"/>
      <c r="CK329" s="207">
        <v>0</v>
      </c>
      <c r="CL329" s="209">
        <v>477.3</v>
      </c>
      <c r="CM329" s="209">
        <f t="shared" si="173"/>
        <v>0</v>
      </c>
      <c r="CN329" s="207"/>
      <c r="CO329" s="207"/>
      <c r="CP329" s="207"/>
      <c r="CQ329" s="207"/>
      <c r="CR329" s="207"/>
      <c r="CS329" s="207"/>
      <c r="CT329" s="207"/>
      <c r="CU329" s="207"/>
      <c r="CV329" s="207"/>
      <c r="CW329" s="207"/>
      <c r="CX329" s="207"/>
      <c r="CY329" s="207"/>
      <c r="CZ329" s="207"/>
      <c r="DA329" s="207"/>
      <c r="DB329" s="207"/>
      <c r="DC329" s="207"/>
      <c r="DD329" s="207"/>
      <c r="DE329" s="205">
        <v>1</v>
      </c>
      <c r="DF329" s="205"/>
      <c r="DG329" s="205"/>
      <c r="DH329" s="205"/>
      <c r="DI329" s="205" t="s">
        <v>5821</v>
      </c>
      <c r="DJ329" s="207">
        <f>AW329</f>
        <v>62</v>
      </c>
      <c r="DK329" s="209">
        <v>120.88</v>
      </c>
      <c r="DL329" s="209">
        <f t="shared" si="174"/>
        <v>7494.5599999999995</v>
      </c>
      <c r="DM329" s="207"/>
      <c r="DN329" s="207"/>
      <c r="DO329" s="207"/>
      <c r="DP329" s="207"/>
      <c r="DQ329" s="207"/>
      <c r="DR329" s="207"/>
      <c r="DS329" s="207"/>
      <c r="DT329" s="207"/>
      <c r="DU329" s="207"/>
      <c r="DV329" s="207"/>
      <c r="DW329" s="207"/>
      <c r="DX329" s="207"/>
      <c r="DY329" s="207"/>
      <c r="DZ329" s="207">
        <f>+DJ329</f>
        <v>62</v>
      </c>
      <c r="EA329" s="207"/>
      <c r="EB329" s="207"/>
      <c r="EC329" s="207"/>
      <c r="ED329" s="205">
        <v>0</v>
      </c>
      <c r="EE329" s="205"/>
      <c r="EF329" s="205"/>
      <c r="EG329" s="205"/>
      <c r="EH329" s="205"/>
      <c r="EI329" s="207">
        <v>0</v>
      </c>
      <c r="EJ329" s="209">
        <v>191.55</v>
      </c>
      <c r="EK329" s="209">
        <f t="shared" si="175"/>
        <v>0</v>
      </c>
      <c r="EL329" s="207"/>
      <c r="EM329" s="207"/>
      <c r="EN329" s="207"/>
      <c r="EO329" s="207"/>
      <c r="EP329" s="207"/>
      <c r="EQ329" s="207"/>
      <c r="ER329" s="207"/>
      <c r="ES329" s="207"/>
      <c r="ET329" s="207"/>
      <c r="EU329" s="207"/>
      <c r="EV329" s="207"/>
      <c r="EW329" s="207"/>
      <c r="EX329" s="207"/>
      <c r="EY329" s="207"/>
      <c r="EZ329" s="207"/>
      <c r="FA329" s="207"/>
      <c r="FB329" s="207"/>
      <c r="FC329" s="205">
        <v>0</v>
      </c>
      <c r="FD329" s="205"/>
      <c r="FE329" s="205"/>
      <c r="FF329" s="205"/>
      <c r="FG329" s="205"/>
      <c r="FH329" s="207">
        <v>0</v>
      </c>
      <c r="FI329" s="209">
        <v>32.1</v>
      </c>
      <c r="FJ329" s="209">
        <f t="shared" si="176"/>
        <v>0</v>
      </c>
      <c r="FK329" s="207"/>
      <c r="FL329" s="207"/>
      <c r="FM329" s="207"/>
      <c r="FN329" s="205">
        <v>0</v>
      </c>
      <c r="FO329" s="205"/>
      <c r="FP329" s="205"/>
      <c r="FQ329" s="205"/>
      <c r="FR329" s="205"/>
      <c r="FS329" s="207">
        <v>0</v>
      </c>
      <c r="FT329" s="209">
        <v>25.68</v>
      </c>
      <c r="FU329" s="209">
        <f t="shared" si="177"/>
        <v>0</v>
      </c>
      <c r="FV329" s="207"/>
      <c r="FW329" s="207"/>
      <c r="FX329" s="207"/>
      <c r="FY329" s="205">
        <v>0</v>
      </c>
      <c r="FZ329" s="205"/>
      <c r="GA329" s="205"/>
      <c r="GB329" s="205"/>
      <c r="GC329" s="205"/>
      <c r="GD329" s="207">
        <v>0</v>
      </c>
      <c r="GE329" s="209">
        <v>56.12</v>
      </c>
      <c r="GF329" s="209">
        <f t="shared" si="178"/>
        <v>0</v>
      </c>
      <c r="GG329" s="207"/>
      <c r="GH329" s="207"/>
      <c r="GI329" s="207"/>
      <c r="GJ329" s="207"/>
      <c r="GK329" s="207"/>
      <c r="GL329" s="207"/>
      <c r="GM329" s="207"/>
      <c r="GN329" s="207"/>
      <c r="GO329" s="207"/>
      <c r="GP329" s="207"/>
      <c r="GQ329" s="207"/>
      <c r="GR329" s="207"/>
      <c r="GS329" s="207"/>
      <c r="GT329" s="207"/>
      <c r="GU329" s="207"/>
      <c r="GV329" s="207"/>
      <c r="GW329" s="207"/>
      <c r="GX329" s="205" t="s">
        <v>918</v>
      </c>
      <c r="GY329" s="205">
        <v>0</v>
      </c>
      <c r="GZ329" s="205" t="s">
        <v>918</v>
      </c>
      <c r="HA329" s="205">
        <v>0</v>
      </c>
      <c r="HB329" s="205">
        <v>0</v>
      </c>
      <c r="HC329" s="205">
        <v>1</v>
      </c>
      <c r="HD329" s="207">
        <f t="shared" si="157"/>
        <v>400</v>
      </c>
      <c r="HE329" s="205">
        <v>0</v>
      </c>
      <c r="HF329" s="205"/>
      <c r="HG329" s="205"/>
      <c r="HH329" s="207">
        <f t="shared" si="167"/>
        <v>0</v>
      </c>
      <c r="HI329" s="209">
        <v>2.73</v>
      </c>
      <c r="HJ329" s="209">
        <f t="shared" si="179"/>
        <v>0</v>
      </c>
      <c r="HK329" s="249">
        <v>1</v>
      </c>
      <c r="HL329" s="205"/>
      <c r="HM329" s="207">
        <f t="shared" si="168"/>
        <v>400</v>
      </c>
      <c r="HN329" s="209">
        <v>2.73</v>
      </c>
      <c r="HO329" s="209">
        <f t="shared" si="180"/>
        <v>1092</v>
      </c>
      <c r="HP329" s="249">
        <v>0</v>
      </c>
      <c r="HQ329" s="205"/>
      <c r="HR329" s="207">
        <f t="shared" si="169"/>
        <v>0</v>
      </c>
      <c r="HS329" s="209">
        <v>2.73</v>
      </c>
      <c r="HT329" s="209">
        <f t="shared" si="181"/>
        <v>0</v>
      </c>
      <c r="HU329" s="205">
        <v>0</v>
      </c>
      <c r="HV329" s="205"/>
      <c r="HW329" s="207">
        <f t="shared" si="170"/>
        <v>0</v>
      </c>
      <c r="HX329" s="209">
        <v>2.73</v>
      </c>
      <c r="HY329" s="209">
        <f t="shared" si="182"/>
        <v>0</v>
      </c>
      <c r="HZ329" s="205">
        <v>1</v>
      </c>
      <c r="IA329" s="209">
        <v>3890.25</v>
      </c>
      <c r="IB329" s="209">
        <f t="shared" si="183"/>
        <v>3890.25</v>
      </c>
      <c r="IC329" s="169">
        <v>25</v>
      </c>
      <c r="ID329" s="169"/>
      <c r="IE329" s="169"/>
      <c r="IF329" s="169"/>
      <c r="IG329" s="165"/>
      <c r="IH329" s="165"/>
      <c r="II329" s="235">
        <f t="shared" si="159"/>
        <v>0</v>
      </c>
      <c r="IJ329" s="235">
        <f t="shared" si="160"/>
        <v>1</v>
      </c>
      <c r="IK329" s="235">
        <f t="shared" si="161"/>
        <v>1</v>
      </c>
      <c r="IL329" s="159"/>
      <c r="IM329" s="211">
        <f t="shared" si="184"/>
        <v>7494.5599999999995</v>
      </c>
      <c r="IN329" s="209">
        <v>7500</v>
      </c>
      <c r="IO329" s="212">
        <f t="shared" si="185"/>
        <v>1</v>
      </c>
      <c r="IP329" s="209">
        <f t="shared" si="186"/>
        <v>4982.25</v>
      </c>
      <c r="IQ329" s="209">
        <v>10000</v>
      </c>
      <c r="IR329" s="212">
        <f t="shared" si="187"/>
        <v>1</v>
      </c>
      <c r="IS329" s="213" t="s">
        <v>5552</v>
      </c>
      <c r="IT329" s="291"/>
      <c r="IV329" s="66">
        <v>21563</v>
      </c>
      <c r="IW329" s="66">
        <v>4010</v>
      </c>
    </row>
    <row r="330" spans="1:257" x14ac:dyDescent="0.4">
      <c r="A330" s="158">
        <f t="shared" si="158"/>
        <v>174</v>
      </c>
      <c r="B330" s="156" t="s">
        <v>35</v>
      </c>
      <c r="C330" s="156">
        <v>134</v>
      </c>
      <c r="D330" s="251">
        <v>83470</v>
      </c>
      <c r="E330" s="251">
        <v>33209</v>
      </c>
      <c r="F330" s="225" t="s">
        <v>6333</v>
      </c>
      <c r="G330" s="251">
        <v>3</v>
      </c>
      <c r="H330" s="156"/>
      <c r="I330" s="156" t="s">
        <v>1191</v>
      </c>
      <c r="J330" s="158" t="s">
        <v>1260</v>
      </c>
      <c r="K330" s="158"/>
      <c r="L330" s="158" t="s">
        <v>1262</v>
      </c>
      <c r="M330" s="158"/>
      <c r="N330" s="205">
        <v>64</v>
      </c>
      <c r="O330" s="158">
        <v>84</v>
      </c>
      <c r="P330" s="203" t="s">
        <v>6334</v>
      </c>
      <c r="Q330" s="158">
        <v>56</v>
      </c>
      <c r="R330" s="158"/>
      <c r="S330" s="158"/>
      <c r="T330" s="158"/>
      <c r="U330" s="158"/>
      <c r="V330" s="367"/>
      <c r="W330" s="366"/>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t="s">
        <v>5369</v>
      </c>
      <c r="AU330" s="205">
        <v>64</v>
      </c>
      <c r="AV330" s="205">
        <v>20</v>
      </c>
      <c r="AW330" s="205">
        <f t="shared" si="171"/>
        <v>84</v>
      </c>
      <c r="AX330" s="205" t="s">
        <v>6334</v>
      </c>
      <c r="AY330" s="226">
        <v>32</v>
      </c>
      <c r="AZ330" s="205">
        <v>24</v>
      </c>
      <c r="BA330" s="205">
        <f t="shared" si="162"/>
        <v>56</v>
      </c>
      <c r="BB330" s="205"/>
      <c r="BC330" s="207">
        <v>1.0000000000000001E-17</v>
      </c>
      <c r="BD330" s="207">
        <v>9.9999999999999997E-29</v>
      </c>
      <c r="BE330" s="207">
        <v>1.0000000000000001E-30</v>
      </c>
      <c r="BF330" s="207">
        <v>0</v>
      </c>
      <c r="BG330" s="207">
        <v>0</v>
      </c>
      <c r="BH330" s="207"/>
      <c r="BI330" s="207"/>
      <c r="BJ330" s="207"/>
      <c r="BK330" s="207"/>
      <c r="BL330" s="208">
        <v>0</v>
      </c>
      <c r="BM330" s="209">
        <v>249.45</v>
      </c>
      <c r="BN330" s="209">
        <f t="shared" si="172"/>
        <v>0</v>
      </c>
      <c r="BO330" s="207"/>
      <c r="BP330" s="207"/>
      <c r="BQ330" s="207"/>
      <c r="BR330" s="207"/>
      <c r="BS330" s="207"/>
      <c r="BT330" s="207"/>
      <c r="BU330" s="207"/>
      <c r="BV330" s="207"/>
      <c r="BW330" s="207"/>
      <c r="BX330" s="207"/>
      <c r="BY330" s="207"/>
      <c r="BZ330" s="207"/>
      <c r="CA330" s="207"/>
      <c r="CB330" s="207"/>
      <c r="CC330" s="207"/>
      <c r="CD330" s="207"/>
      <c r="CE330" s="207"/>
      <c r="CF330" s="207">
        <v>0</v>
      </c>
      <c r="CG330" s="207"/>
      <c r="CH330" s="207"/>
      <c r="CI330" s="207"/>
      <c r="CJ330" s="207"/>
      <c r="CK330" s="207">
        <v>0</v>
      </c>
      <c r="CL330" s="209">
        <v>477.3</v>
      </c>
      <c r="CM330" s="209">
        <f t="shared" si="173"/>
        <v>0</v>
      </c>
      <c r="CN330" s="207"/>
      <c r="CO330" s="207"/>
      <c r="CP330" s="207"/>
      <c r="CQ330" s="207"/>
      <c r="CR330" s="207"/>
      <c r="CS330" s="207"/>
      <c r="CT330" s="207"/>
      <c r="CU330" s="207"/>
      <c r="CV330" s="207"/>
      <c r="CW330" s="207"/>
      <c r="CX330" s="207"/>
      <c r="CY330" s="207"/>
      <c r="CZ330" s="207"/>
      <c r="DA330" s="207"/>
      <c r="DB330" s="207"/>
      <c r="DC330" s="207"/>
      <c r="DD330" s="207"/>
      <c r="DE330" s="207">
        <v>0</v>
      </c>
      <c r="DF330" s="207"/>
      <c r="DG330" s="207"/>
      <c r="DH330" s="207"/>
      <c r="DI330" s="207"/>
      <c r="DJ330" s="207">
        <v>0</v>
      </c>
      <c r="DK330" s="209">
        <v>120.88</v>
      </c>
      <c r="DL330" s="209">
        <f t="shared" si="174"/>
        <v>0</v>
      </c>
      <c r="DM330" s="207"/>
      <c r="DN330" s="207"/>
      <c r="DO330" s="207"/>
      <c r="DP330" s="207"/>
      <c r="DQ330" s="207"/>
      <c r="DR330" s="207"/>
      <c r="DS330" s="207"/>
      <c r="DT330" s="207"/>
      <c r="DU330" s="207"/>
      <c r="DV330" s="207"/>
      <c r="DW330" s="207"/>
      <c r="DX330" s="207"/>
      <c r="DY330" s="207"/>
      <c r="DZ330" s="207"/>
      <c r="EA330" s="207"/>
      <c r="EB330" s="207"/>
      <c r="EC330" s="207"/>
      <c r="ED330" s="207">
        <v>0</v>
      </c>
      <c r="EE330" s="207"/>
      <c r="EF330" s="207"/>
      <c r="EG330" s="207"/>
      <c r="EH330" s="207"/>
      <c r="EI330" s="207">
        <v>0</v>
      </c>
      <c r="EJ330" s="209">
        <v>191.55</v>
      </c>
      <c r="EK330" s="209">
        <f t="shared" si="175"/>
        <v>0</v>
      </c>
      <c r="EL330" s="207"/>
      <c r="EM330" s="207"/>
      <c r="EN330" s="207"/>
      <c r="EO330" s="207"/>
      <c r="EP330" s="207"/>
      <c r="EQ330" s="207"/>
      <c r="ER330" s="207"/>
      <c r="ES330" s="207"/>
      <c r="ET330" s="207"/>
      <c r="EU330" s="207"/>
      <c r="EV330" s="207"/>
      <c r="EW330" s="207"/>
      <c r="EX330" s="207"/>
      <c r="EY330" s="207"/>
      <c r="EZ330" s="207"/>
      <c r="FA330" s="207"/>
      <c r="FB330" s="207"/>
      <c r="FC330" s="207">
        <v>0</v>
      </c>
      <c r="FD330" s="207"/>
      <c r="FE330" s="207"/>
      <c r="FF330" s="207"/>
      <c r="FG330" s="207"/>
      <c r="FH330" s="207">
        <v>0</v>
      </c>
      <c r="FI330" s="209">
        <v>32.1</v>
      </c>
      <c r="FJ330" s="209">
        <f t="shared" si="176"/>
        <v>0</v>
      </c>
      <c r="FK330" s="207"/>
      <c r="FL330" s="207"/>
      <c r="FM330" s="207"/>
      <c r="FN330" s="207">
        <v>0</v>
      </c>
      <c r="FO330" s="207"/>
      <c r="FP330" s="207"/>
      <c r="FQ330" s="207"/>
      <c r="FR330" s="207"/>
      <c r="FS330" s="207">
        <v>0</v>
      </c>
      <c r="FT330" s="209">
        <v>25.68</v>
      </c>
      <c r="FU330" s="209">
        <f t="shared" si="177"/>
        <v>0</v>
      </c>
      <c r="FV330" s="207"/>
      <c r="FW330" s="207"/>
      <c r="FX330" s="207"/>
      <c r="FY330" s="207">
        <v>0</v>
      </c>
      <c r="FZ330" s="207"/>
      <c r="GA330" s="207"/>
      <c r="GB330" s="207"/>
      <c r="GC330" s="207"/>
      <c r="GD330" s="207">
        <v>0</v>
      </c>
      <c r="GE330" s="209">
        <v>56.12</v>
      </c>
      <c r="GF330" s="209">
        <f t="shared" si="178"/>
        <v>0</v>
      </c>
      <c r="GG330" s="207"/>
      <c r="GH330" s="207"/>
      <c r="GI330" s="207"/>
      <c r="GJ330" s="207"/>
      <c r="GK330" s="207"/>
      <c r="GL330" s="207"/>
      <c r="GM330" s="207"/>
      <c r="GN330" s="207"/>
      <c r="GO330" s="207"/>
      <c r="GP330" s="207"/>
      <c r="GQ330" s="207"/>
      <c r="GR330" s="207"/>
      <c r="GS330" s="207"/>
      <c r="GT330" s="207"/>
      <c r="GU330" s="207"/>
      <c r="GV330" s="207"/>
      <c r="GW330" s="207"/>
      <c r="GX330" s="207" t="s">
        <v>918</v>
      </c>
      <c r="GY330" s="207">
        <v>0</v>
      </c>
      <c r="GZ330" s="207" t="s">
        <v>918</v>
      </c>
      <c r="HA330" s="207">
        <v>0</v>
      </c>
      <c r="HB330" s="207">
        <v>0</v>
      </c>
      <c r="HC330" s="207">
        <v>1</v>
      </c>
      <c r="HD330" s="207">
        <f t="shared" si="157"/>
        <v>1600</v>
      </c>
      <c r="HE330" s="207">
        <v>0</v>
      </c>
      <c r="HF330" s="207"/>
      <c r="HG330" s="207"/>
      <c r="HH330" s="207">
        <f t="shared" si="167"/>
        <v>0</v>
      </c>
      <c r="HI330" s="209">
        <v>2.73</v>
      </c>
      <c r="HJ330" s="209">
        <f t="shared" si="179"/>
        <v>0</v>
      </c>
      <c r="HK330" s="207">
        <v>4</v>
      </c>
      <c r="HL330" s="207"/>
      <c r="HM330" s="207">
        <f t="shared" si="168"/>
        <v>1600</v>
      </c>
      <c r="HN330" s="209">
        <v>2.73</v>
      </c>
      <c r="HO330" s="209">
        <f t="shared" si="180"/>
        <v>4368</v>
      </c>
      <c r="HP330" s="207">
        <v>0</v>
      </c>
      <c r="HQ330" s="207"/>
      <c r="HR330" s="207">
        <f t="shared" si="169"/>
        <v>0</v>
      </c>
      <c r="HS330" s="209">
        <v>2.73</v>
      </c>
      <c r="HT330" s="209">
        <f t="shared" si="181"/>
        <v>0</v>
      </c>
      <c r="HU330" s="207">
        <v>0</v>
      </c>
      <c r="HV330" s="207"/>
      <c r="HW330" s="207">
        <f t="shared" si="170"/>
        <v>0</v>
      </c>
      <c r="HX330" s="209">
        <v>2.73</v>
      </c>
      <c r="HY330" s="209">
        <f t="shared" si="182"/>
        <v>0</v>
      </c>
      <c r="HZ330" s="207">
        <v>1</v>
      </c>
      <c r="IA330" s="209">
        <v>3890.25</v>
      </c>
      <c r="IB330" s="209">
        <f t="shared" si="183"/>
        <v>3890.25</v>
      </c>
      <c r="IC330" s="169">
        <v>30</v>
      </c>
      <c r="ID330" s="169"/>
      <c r="IE330" s="169"/>
      <c r="IF330" s="169"/>
      <c r="IG330" s="165"/>
      <c r="IH330" s="165">
        <v>15</v>
      </c>
      <c r="II330" s="235">
        <f t="shared" si="159"/>
        <v>0</v>
      </c>
      <c r="IJ330" s="235">
        <f t="shared" si="160"/>
        <v>1</v>
      </c>
      <c r="IK330" s="235">
        <f t="shared" si="161"/>
        <v>1</v>
      </c>
      <c r="IL330" s="210"/>
      <c r="IM330" s="211">
        <f t="shared" si="184"/>
        <v>0</v>
      </c>
      <c r="IN330" s="209">
        <v>7500</v>
      </c>
      <c r="IO330" s="212">
        <f t="shared" si="185"/>
        <v>0</v>
      </c>
      <c r="IP330" s="209">
        <f t="shared" si="186"/>
        <v>8258.25</v>
      </c>
      <c r="IQ330" s="209">
        <v>10000</v>
      </c>
      <c r="IR330" s="212">
        <f t="shared" si="187"/>
        <v>1</v>
      </c>
      <c r="IS330" s="213" t="s">
        <v>5555</v>
      </c>
      <c r="IT330" s="291"/>
      <c r="IV330" s="66">
        <v>21455</v>
      </c>
      <c r="IW330" s="66">
        <v>4044</v>
      </c>
    </row>
    <row r="331" spans="1:257" x14ac:dyDescent="0.4">
      <c r="A331" s="158">
        <f t="shared" si="158"/>
        <v>175</v>
      </c>
      <c r="B331" s="156" t="s">
        <v>35</v>
      </c>
      <c r="C331" s="156">
        <v>148</v>
      </c>
      <c r="D331" s="156">
        <v>9656</v>
      </c>
      <c r="E331" s="370">
        <v>32327</v>
      </c>
      <c r="F331" s="225" t="s">
        <v>6335</v>
      </c>
      <c r="G331" s="251">
        <v>4</v>
      </c>
      <c r="H331" s="156"/>
      <c r="I331" s="156" t="s">
        <v>1372</v>
      </c>
      <c r="J331" s="158" t="s">
        <v>1404</v>
      </c>
      <c r="K331" s="158"/>
      <c r="L331" s="158" t="s">
        <v>1406</v>
      </c>
      <c r="M331" s="158"/>
      <c r="N331" s="205">
        <v>110</v>
      </c>
      <c r="O331" s="158">
        <v>130</v>
      </c>
      <c r="P331" s="203" t="s">
        <v>5240</v>
      </c>
      <c r="Q331" s="158">
        <v>54</v>
      </c>
      <c r="R331" s="158"/>
      <c r="S331" s="158"/>
      <c r="T331" s="158"/>
      <c r="U331" s="158"/>
      <c r="V331" s="367"/>
      <c r="W331" s="366"/>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t="s">
        <v>5364</v>
      </c>
      <c r="AU331" s="205">
        <v>110</v>
      </c>
      <c r="AV331" s="205">
        <v>20</v>
      </c>
      <c r="AW331" s="205">
        <f t="shared" si="171"/>
        <v>130</v>
      </c>
      <c r="AX331" s="205" t="s">
        <v>5240</v>
      </c>
      <c r="AY331" s="226">
        <v>30</v>
      </c>
      <c r="AZ331" s="205">
        <v>24</v>
      </c>
      <c r="BA331" s="205">
        <f t="shared" si="162"/>
        <v>54</v>
      </c>
      <c r="BB331" s="205"/>
      <c r="BC331" s="207">
        <v>1.0000000000000001E-17</v>
      </c>
      <c r="BD331" s="207">
        <v>9.9999999999999997E-29</v>
      </c>
      <c r="BE331" s="207">
        <v>1.0000000000000001E-30</v>
      </c>
      <c r="BF331" s="207">
        <v>2</v>
      </c>
      <c r="BG331" s="207">
        <v>0</v>
      </c>
      <c r="BH331" s="207"/>
      <c r="BI331" s="207"/>
      <c r="BJ331" s="207"/>
      <c r="BK331" s="207"/>
      <c r="BL331" s="208">
        <v>0</v>
      </c>
      <c r="BM331" s="209">
        <v>249.45</v>
      </c>
      <c r="BN331" s="209">
        <f t="shared" si="172"/>
        <v>0</v>
      </c>
      <c r="BO331" s="207"/>
      <c r="BP331" s="207"/>
      <c r="BQ331" s="207"/>
      <c r="BR331" s="207"/>
      <c r="BS331" s="207"/>
      <c r="BT331" s="207"/>
      <c r="BU331" s="207"/>
      <c r="BV331" s="207"/>
      <c r="BW331" s="207"/>
      <c r="BX331" s="207"/>
      <c r="BY331" s="207"/>
      <c r="BZ331" s="207"/>
      <c r="CA331" s="207"/>
      <c r="CB331" s="207"/>
      <c r="CC331" s="207"/>
      <c r="CD331" s="207"/>
      <c r="CE331" s="207"/>
      <c r="CF331" s="207">
        <v>0</v>
      </c>
      <c r="CG331" s="207"/>
      <c r="CH331" s="207"/>
      <c r="CI331" s="207"/>
      <c r="CJ331" s="207"/>
      <c r="CK331" s="207">
        <v>0</v>
      </c>
      <c r="CL331" s="209">
        <v>477.3</v>
      </c>
      <c r="CM331" s="209">
        <f t="shared" si="173"/>
        <v>0</v>
      </c>
      <c r="CN331" s="207"/>
      <c r="CO331" s="207"/>
      <c r="CP331" s="207"/>
      <c r="CQ331" s="207"/>
      <c r="CR331" s="207"/>
      <c r="CS331" s="207"/>
      <c r="CT331" s="207"/>
      <c r="CU331" s="207"/>
      <c r="CV331" s="207"/>
      <c r="CW331" s="207"/>
      <c r="CX331" s="207"/>
      <c r="CY331" s="207"/>
      <c r="CZ331" s="207"/>
      <c r="DA331" s="207"/>
      <c r="DB331" s="207"/>
      <c r="DC331" s="207"/>
      <c r="DD331" s="207"/>
      <c r="DE331" s="207">
        <v>0</v>
      </c>
      <c r="DF331" s="207"/>
      <c r="DG331" s="207"/>
      <c r="DH331" s="207"/>
      <c r="DI331" s="207"/>
      <c r="DJ331" s="207">
        <v>0</v>
      </c>
      <c r="DK331" s="209">
        <v>120.88</v>
      </c>
      <c r="DL331" s="209">
        <f t="shared" si="174"/>
        <v>0</v>
      </c>
      <c r="DM331" s="207"/>
      <c r="DN331" s="207"/>
      <c r="DO331" s="207"/>
      <c r="DP331" s="207"/>
      <c r="DQ331" s="207"/>
      <c r="DR331" s="207"/>
      <c r="DS331" s="207"/>
      <c r="DT331" s="207"/>
      <c r="DU331" s="207"/>
      <c r="DV331" s="207"/>
      <c r="DW331" s="207"/>
      <c r="DX331" s="207"/>
      <c r="DY331" s="207"/>
      <c r="DZ331" s="207"/>
      <c r="EA331" s="207"/>
      <c r="EB331" s="207"/>
      <c r="EC331" s="207"/>
      <c r="ED331" s="207">
        <v>0</v>
      </c>
      <c r="EE331" s="207"/>
      <c r="EF331" s="207"/>
      <c r="EG331" s="207"/>
      <c r="EH331" s="207"/>
      <c r="EI331" s="207">
        <v>0</v>
      </c>
      <c r="EJ331" s="209">
        <v>191.55</v>
      </c>
      <c r="EK331" s="209">
        <f t="shared" si="175"/>
        <v>0</v>
      </c>
      <c r="EL331" s="207"/>
      <c r="EM331" s="207"/>
      <c r="EN331" s="207"/>
      <c r="EO331" s="207"/>
      <c r="EP331" s="207"/>
      <c r="EQ331" s="207"/>
      <c r="ER331" s="207"/>
      <c r="ES331" s="207"/>
      <c r="ET331" s="207"/>
      <c r="EU331" s="207"/>
      <c r="EV331" s="207"/>
      <c r="EW331" s="207"/>
      <c r="EX331" s="207"/>
      <c r="EY331" s="207"/>
      <c r="EZ331" s="207"/>
      <c r="FA331" s="207"/>
      <c r="FB331" s="207"/>
      <c r="FC331" s="207">
        <v>0</v>
      </c>
      <c r="FD331" s="207"/>
      <c r="FE331" s="207"/>
      <c r="FF331" s="207"/>
      <c r="FG331" s="207"/>
      <c r="FH331" s="207">
        <v>0</v>
      </c>
      <c r="FI331" s="209">
        <v>32.1</v>
      </c>
      <c r="FJ331" s="209">
        <f t="shared" si="176"/>
        <v>0</v>
      </c>
      <c r="FK331" s="207"/>
      <c r="FL331" s="207"/>
      <c r="FM331" s="207"/>
      <c r="FN331" s="207">
        <v>0</v>
      </c>
      <c r="FO331" s="207"/>
      <c r="FP331" s="207"/>
      <c r="FQ331" s="207"/>
      <c r="FR331" s="207"/>
      <c r="FS331" s="207">
        <v>0</v>
      </c>
      <c r="FT331" s="209">
        <v>25.68</v>
      </c>
      <c r="FU331" s="209">
        <f t="shared" si="177"/>
        <v>0</v>
      </c>
      <c r="FV331" s="207"/>
      <c r="FW331" s="207"/>
      <c r="FX331" s="207"/>
      <c r="FY331" s="207">
        <v>0</v>
      </c>
      <c r="FZ331" s="207"/>
      <c r="GA331" s="207"/>
      <c r="GB331" s="207"/>
      <c r="GC331" s="207"/>
      <c r="GD331" s="207">
        <v>0</v>
      </c>
      <c r="GE331" s="209">
        <v>56.12</v>
      </c>
      <c r="GF331" s="209">
        <f t="shared" si="178"/>
        <v>0</v>
      </c>
      <c r="GG331" s="207"/>
      <c r="GH331" s="207"/>
      <c r="GI331" s="207"/>
      <c r="GJ331" s="207"/>
      <c r="GK331" s="207"/>
      <c r="GL331" s="207"/>
      <c r="GM331" s="207"/>
      <c r="GN331" s="207"/>
      <c r="GO331" s="207"/>
      <c r="GP331" s="207"/>
      <c r="GQ331" s="207"/>
      <c r="GR331" s="207"/>
      <c r="GS331" s="207"/>
      <c r="GT331" s="207"/>
      <c r="GU331" s="207"/>
      <c r="GV331" s="207"/>
      <c r="GW331" s="207"/>
      <c r="GX331" s="207" t="s">
        <v>918</v>
      </c>
      <c r="GY331" s="207">
        <v>0</v>
      </c>
      <c r="GZ331" s="207" t="s">
        <v>918</v>
      </c>
      <c r="HA331" s="207">
        <v>0</v>
      </c>
      <c r="HB331" s="207">
        <v>0</v>
      </c>
      <c r="HC331" s="207">
        <v>1</v>
      </c>
      <c r="HD331" s="207">
        <f t="shared" si="157"/>
        <v>1200</v>
      </c>
      <c r="HE331" s="207">
        <v>0</v>
      </c>
      <c r="HF331" s="207"/>
      <c r="HG331" s="207"/>
      <c r="HH331" s="207">
        <f t="shared" si="167"/>
        <v>0</v>
      </c>
      <c r="HI331" s="209">
        <v>2.73</v>
      </c>
      <c r="HJ331" s="209">
        <f t="shared" si="179"/>
        <v>0</v>
      </c>
      <c r="HK331" s="207">
        <v>3</v>
      </c>
      <c r="HL331" s="207"/>
      <c r="HM331" s="207">
        <f t="shared" si="168"/>
        <v>1200</v>
      </c>
      <c r="HN331" s="209">
        <v>2.73</v>
      </c>
      <c r="HO331" s="209">
        <f t="shared" si="180"/>
        <v>3276</v>
      </c>
      <c r="HP331" s="207">
        <v>0</v>
      </c>
      <c r="HQ331" s="207"/>
      <c r="HR331" s="207">
        <f t="shared" si="169"/>
        <v>0</v>
      </c>
      <c r="HS331" s="209">
        <v>2.73</v>
      </c>
      <c r="HT331" s="209">
        <f t="shared" si="181"/>
        <v>0</v>
      </c>
      <c r="HU331" s="207">
        <v>0</v>
      </c>
      <c r="HV331" s="207"/>
      <c r="HW331" s="207">
        <f t="shared" si="170"/>
        <v>0</v>
      </c>
      <c r="HX331" s="209">
        <v>2.73</v>
      </c>
      <c r="HY331" s="209">
        <f t="shared" si="182"/>
        <v>0</v>
      </c>
      <c r="HZ331" s="207">
        <v>1</v>
      </c>
      <c r="IA331" s="209">
        <v>3890.25</v>
      </c>
      <c r="IB331" s="209">
        <f t="shared" si="183"/>
        <v>3890.25</v>
      </c>
      <c r="IC331" s="169"/>
      <c r="ID331" s="169"/>
      <c r="IE331" s="169"/>
      <c r="IF331" s="169"/>
      <c r="IG331" s="165"/>
      <c r="IH331" s="165"/>
      <c r="II331" s="235">
        <f t="shared" si="159"/>
        <v>0</v>
      </c>
      <c r="IJ331" s="235">
        <f t="shared" si="160"/>
        <v>1</v>
      </c>
      <c r="IK331" s="235">
        <f t="shared" si="161"/>
        <v>1</v>
      </c>
      <c r="IL331" s="210"/>
      <c r="IM331" s="211">
        <f t="shared" si="184"/>
        <v>0</v>
      </c>
      <c r="IN331" s="209">
        <v>7500</v>
      </c>
      <c r="IO331" s="212">
        <f t="shared" si="185"/>
        <v>0</v>
      </c>
      <c r="IP331" s="209">
        <f t="shared" si="186"/>
        <v>7166.25</v>
      </c>
      <c r="IQ331" s="209">
        <v>10000</v>
      </c>
      <c r="IR331" s="212">
        <f t="shared" si="187"/>
        <v>1</v>
      </c>
      <c r="IS331" s="213" t="s">
        <v>6336</v>
      </c>
      <c r="IT331" s="293" t="s">
        <v>6337</v>
      </c>
      <c r="IV331" s="66">
        <v>88121</v>
      </c>
      <c r="IW331" s="66">
        <v>4122</v>
      </c>
    </row>
    <row r="332" spans="1:257" x14ac:dyDescent="0.4">
      <c r="A332" s="158">
        <f t="shared" si="158"/>
        <v>176</v>
      </c>
      <c r="B332" s="156" t="s">
        <v>35</v>
      </c>
      <c r="C332" s="156">
        <v>150</v>
      </c>
      <c r="D332" s="156">
        <v>100550</v>
      </c>
      <c r="E332" s="370">
        <v>32378</v>
      </c>
      <c r="F332" s="225" t="s">
        <v>6338</v>
      </c>
      <c r="G332" s="251">
        <v>4</v>
      </c>
      <c r="H332" s="156"/>
      <c r="I332" s="156" t="s">
        <v>1372</v>
      </c>
      <c r="J332" s="158" t="s">
        <v>1415</v>
      </c>
      <c r="K332" s="158"/>
      <c r="L332" s="158" t="s">
        <v>1417</v>
      </c>
      <c r="M332" s="158"/>
      <c r="N332" s="205">
        <v>52</v>
      </c>
      <c r="O332" s="158">
        <v>72</v>
      </c>
      <c r="P332" s="203" t="s">
        <v>6339</v>
      </c>
      <c r="Q332" s="158">
        <v>56</v>
      </c>
      <c r="R332" s="158"/>
      <c r="S332" s="158"/>
      <c r="T332" s="158"/>
      <c r="U332" s="158"/>
      <c r="V332" s="367"/>
      <c r="W332" s="366"/>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t="s">
        <v>5369</v>
      </c>
      <c r="AU332" s="205">
        <v>52</v>
      </c>
      <c r="AV332" s="205">
        <v>20</v>
      </c>
      <c r="AW332" s="205">
        <f t="shared" si="171"/>
        <v>72</v>
      </c>
      <c r="AX332" s="205" t="s">
        <v>6339</v>
      </c>
      <c r="AY332" s="226">
        <v>32</v>
      </c>
      <c r="AZ332" s="205">
        <v>24</v>
      </c>
      <c r="BA332" s="205">
        <f t="shared" si="162"/>
        <v>56</v>
      </c>
      <c r="BB332" s="205"/>
      <c r="BC332" s="207">
        <v>1.0000000000000001E-17</v>
      </c>
      <c r="BD332" s="207">
        <v>9.9999999999999997E-29</v>
      </c>
      <c r="BE332" s="207">
        <v>1.0000000000000001E-30</v>
      </c>
      <c r="BF332" s="207">
        <v>2</v>
      </c>
      <c r="BG332" s="207">
        <v>0</v>
      </c>
      <c r="BH332" s="207"/>
      <c r="BI332" s="207"/>
      <c r="BJ332" s="207"/>
      <c r="BK332" s="207"/>
      <c r="BL332" s="208">
        <v>0</v>
      </c>
      <c r="BM332" s="209">
        <v>249.45</v>
      </c>
      <c r="BN332" s="209">
        <f t="shared" si="172"/>
        <v>0</v>
      </c>
      <c r="BO332" s="207"/>
      <c r="BP332" s="207"/>
      <c r="BQ332" s="207"/>
      <c r="BR332" s="207"/>
      <c r="BS332" s="207"/>
      <c r="BT332" s="207"/>
      <c r="BU332" s="207"/>
      <c r="BV332" s="207"/>
      <c r="BW332" s="207"/>
      <c r="BX332" s="207"/>
      <c r="BY332" s="207"/>
      <c r="BZ332" s="207"/>
      <c r="CA332" s="207"/>
      <c r="CB332" s="207"/>
      <c r="CC332" s="207"/>
      <c r="CD332" s="207"/>
      <c r="CE332" s="207"/>
      <c r="CF332" s="207">
        <v>0</v>
      </c>
      <c r="CG332" s="207"/>
      <c r="CH332" s="207"/>
      <c r="CI332" s="207"/>
      <c r="CJ332" s="207"/>
      <c r="CK332" s="207">
        <v>0</v>
      </c>
      <c r="CL332" s="209">
        <v>477.3</v>
      </c>
      <c r="CM332" s="209">
        <f t="shared" si="173"/>
        <v>0</v>
      </c>
      <c r="CN332" s="207"/>
      <c r="CO332" s="207"/>
      <c r="CP332" s="207"/>
      <c r="CQ332" s="207"/>
      <c r="CR332" s="207"/>
      <c r="CS332" s="207"/>
      <c r="CT332" s="207"/>
      <c r="CU332" s="207"/>
      <c r="CV332" s="207"/>
      <c r="CW332" s="207"/>
      <c r="CX332" s="207"/>
      <c r="CY332" s="207"/>
      <c r="CZ332" s="207"/>
      <c r="DA332" s="207"/>
      <c r="DB332" s="207"/>
      <c r="DC332" s="207"/>
      <c r="DD332" s="207"/>
      <c r="DE332" s="207">
        <v>0</v>
      </c>
      <c r="DF332" s="207"/>
      <c r="DG332" s="207"/>
      <c r="DH332" s="207"/>
      <c r="DI332" s="207"/>
      <c r="DJ332" s="207">
        <v>0</v>
      </c>
      <c r="DK332" s="209">
        <v>120.88</v>
      </c>
      <c r="DL332" s="209">
        <f t="shared" si="174"/>
        <v>0</v>
      </c>
      <c r="DM332" s="207"/>
      <c r="DN332" s="207"/>
      <c r="DO332" s="207"/>
      <c r="DP332" s="207"/>
      <c r="DQ332" s="207"/>
      <c r="DR332" s="207"/>
      <c r="DS332" s="207"/>
      <c r="DT332" s="207"/>
      <c r="DU332" s="207"/>
      <c r="DV332" s="207"/>
      <c r="DW332" s="207"/>
      <c r="DX332" s="207"/>
      <c r="DY332" s="207"/>
      <c r="DZ332" s="207"/>
      <c r="EA332" s="207"/>
      <c r="EB332" s="207"/>
      <c r="EC332" s="207"/>
      <c r="ED332" s="207">
        <v>0</v>
      </c>
      <c r="EE332" s="207"/>
      <c r="EF332" s="207"/>
      <c r="EG332" s="207"/>
      <c r="EH332" s="207"/>
      <c r="EI332" s="207">
        <v>0</v>
      </c>
      <c r="EJ332" s="209">
        <v>191.55</v>
      </c>
      <c r="EK332" s="209">
        <f t="shared" si="175"/>
        <v>0</v>
      </c>
      <c r="EL332" s="207"/>
      <c r="EM332" s="207"/>
      <c r="EN332" s="207"/>
      <c r="EO332" s="207"/>
      <c r="EP332" s="207"/>
      <c r="EQ332" s="207"/>
      <c r="ER332" s="207"/>
      <c r="ES332" s="207"/>
      <c r="ET332" s="207"/>
      <c r="EU332" s="207"/>
      <c r="EV332" s="207"/>
      <c r="EW332" s="207"/>
      <c r="EX332" s="207"/>
      <c r="EY332" s="207"/>
      <c r="EZ332" s="207"/>
      <c r="FA332" s="207"/>
      <c r="FB332" s="207"/>
      <c r="FC332" s="207">
        <v>0</v>
      </c>
      <c r="FD332" s="207"/>
      <c r="FE332" s="207"/>
      <c r="FF332" s="207"/>
      <c r="FG332" s="207"/>
      <c r="FH332" s="207">
        <v>0</v>
      </c>
      <c r="FI332" s="209">
        <v>32.1</v>
      </c>
      <c r="FJ332" s="209">
        <f t="shared" si="176"/>
        <v>0</v>
      </c>
      <c r="FK332" s="207"/>
      <c r="FL332" s="207"/>
      <c r="FM332" s="207"/>
      <c r="FN332" s="207">
        <v>0</v>
      </c>
      <c r="FO332" s="207"/>
      <c r="FP332" s="207"/>
      <c r="FQ332" s="207"/>
      <c r="FR332" s="207"/>
      <c r="FS332" s="207">
        <v>0</v>
      </c>
      <c r="FT332" s="209">
        <v>25.68</v>
      </c>
      <c r="FU332" s="209">
        <f t="shared" si="177"/>
        <v>0</v>
      </c>
      <c r="FV332" s="207"/>
      <c r="FW332" s="207"/>
      <c r="FX332" s="207"/>
      <c r="FY332" s="207">
        <v>0</v>
      </c>
      <c r="FZ332" s="207"/>
      <c r="GA332" s="207"/>
      <c r="GB332" s="207"/>
      <c r="GC332" s="207"/>
      <c r="GD332" s="207">
        <v>0</v>
      </c>
      <c r="GE332" s="209">
        <v>56.12</v>
      </c>
      <c r="GF332" s="209">
        <f t="shared" si="178"/>
        <v>0</v>
      </c>
      <c r="GG332" s="207"/>
      <c r="GH332" s="207"/>
      <c r="GI332" s="207"/>
      <c r="GJ332" s="207"/>
      <c r="GK332" s="207"/>
      <c r="GL332" s="207"/>
      <c r="GM332" s="207"/>
      <c r="GN332" s="207"/>
      <c r="GO332" s="207"/>
      <c r="GP332" s="207"/>
      <c r="GQ332" s="207"/>
      <c r="GR332" s="207"/>
      <c r="GS332" s="207"/>
      <c r="GT332" s="207"/>
      <c r="GU332" s="207"/>
      <c r="GV332" s="207"/>
      <c r="GW332" s="207"/>
      <c r="GX332" s="207" t="s">
        <v>918</v>
      </c>
      <c r="GY332" s="207">
        <v>0</v>
      </c>
      <c r="GZ332" s="207" t="s">
        <v>918</v>
      </c>
      <c r="HA332" s="207">
        <v>0</v>
      </c>
      <c r="HB332" s="207">
        <v>0</v>
      </c>
      <c r="HC332" s="207">
        <v>1</v>
      </c>
      <c r="HD332" s="207">
        <f t="shared" si="157"/>
        <v>400</v>
      </c>
      <c r="HE332" s="207">
        <v>0</v>
      </c>
      <c r="HF332" s="207"/>
      <c r="HG332" s="207"/>
      <c r="HH332" s="207">
        <f t="shared" si="167"/>
        <v>0</v>
      </c>
      <c r="HI332" s="209">
        <v>2.73</v>
      </c>
      <c r="HJ332" s="209">
        <f t="shared" si="179"/>
        <v>0</v>
      </c>
      <c r="HK332" s="207">
        <v>1</v>
      </c>
      <c r="HL332" s="207"/>
      <c r="HM332" s="207">
        <f t="shared" si="168"/>
        <v>400</v>
      </c>
      <c r="HN332" s="209">
        <v>2.73</v>
      </c>
      <c r="HO332" s="209">
        <f t="shared" si="180"/>
        <v>1092</v>
      </c>
      <c r="HP332" s="207">
        <v>0</v>
      </c>
      <c r="HQ332" s="207"/>
      <c r="HR332" s="207">
        <f t="shared" si="169"/>
        <v>0</v>
      </c>
      <c r="HS332" s="209">
        <v>2.73</v>
      </c>
      <c r="HT332" s="209">
        <f t="shared" si="181"/>
        <v>0</v>
      </c>
      <c r="HU332" s="207">
        <v>0</v>
      </c>
      <c r="HV332" s="207"/>
      <c r="HW332" s="207">
        <f t="shared" si="170"/>
        <v>0</v>
      </c>
      <c r="HX332" s="209">
        <v>2.73</v>
      </c>
      <c r="HY332" s="209">
        <f t="shared" si="182"/>
        <v>0</v>
      </c>
      <c r="HZ332" s="207">
        <v>1</v>
      </c>
      <c r="IA332" s="209">
        <v>3890.25</v>
      </c>
      <c r="IB332" s="209">
        <f t="shared" si="183"/>
        <v>3890.25</v>
      </c>
      <c r="IC332" s="169"/>
      <c r="ID332" s="169"/>
      <c r="IE332" s="169"/>
      <c r="IF332" s="169"/>
      <c r="IG332" s="165"/>
      <c r="IH332" s="165">
        <v>6</v>
      </c>
      <c r="II332" s="235">
        <f t="shared" si="159"/>
        <v>0</v>
      </c>
      <c r="IJ332" s="235">
        <f t="shared" si="160"/>
        <v>1</v>
      </c>
      <c r="IK332" s="235">
        <f t="shared" si="161"/>
        <v>1</v>
      </c>
      <c r="IL332" s="210"/>
      <c r="IM332" s="211">
        <f t="shared" si="184"/>
        <v>0</v>
      </c>
      <c r="IN332" s="209">
        <v>7500</v>
      </c>
      <c r="IO332" s="212">
        <f t="shared" si="185"/>
        <v>0</v>
      </c>
      <c r="IP332" s="209">
        <f t="shared" si="186"/>
        <v>4982.25</v>
      </c>
      <c r="IQ332" s="209">
        <v>10000</v>
      </c>
      <c r="IR332" s="212">
        <f t="shared" si="187"/>
        <v>1</v>
      </c>
      <c r="IS332" s="213" t="s">
        <v>5681</v>
      </c>
      <c r="IT332" s="291"/>
      <c r="IV332" s="66">
        <v>21596</v>
      </c>
      <c r="IW332" s="66">
        <v>4174</v>
      </c>
    </row>
    <row r="333" spans="1:257" x14ac:dyDescent="0.4">
      <c r="A333" s="158">
        <f t="shared" si="158"/>
        <v>177</v>
      </c>
      <c r="B333" s="156" t="s">
        <v>35</v>
      </c>
      <c r="C333" s="156">
        <v>155</v>
      </c>
      <c r="D333" s="156">
        <v>96736</v>
      </c>
      <c r="E333" s="251">
        <v>32647</v>
      </c>
      <c r="F333" s="225" t="s">
        <v>6340</v>
      </c>
      <c r="G333" s="251">
        <v>4</v>
      </c>
      <c r="H333" s="156"/>
      <c r="I333" s="156" t="s">
        <v>1372</v>
      </c>
      <c r="J333" s="158" t="s">
        <v>1461</v>
      </c>
      <c r="K333" s="158"/>
      <c r="L333" s="158" t="s">
        <v>1462</v>
      </c>
      <c r="M333" s="158"/>
      <c r="N333" s="205">
        <v>30</v>
      </c>
      <c r="O333" s="158">
        <v>50</v>
      </c>
      <c r="P333" s="203" t="s">
        <v>5507</v>
      </c>
      <c r="Q333" s="158">
        <v>52</v>
      </c>
      <c r="R333" s="158"/>
      <c r="S333" s="158"/>
      <c r="T333" s="158"/>
      <c r="U333" s="158"/>
      <c r="V333" s="367"/>
      <c r="W333" s="366"/>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t="s">
        <v>5364</v>
      </c>
      <c r="AU333" s="205">
        <v>30</v>
      </c>
      <c r="AV333" s="205">
        <v>20</v>
      </c>
      <c r="AW333" s="205">
        <f t="shared" si="171"/>
        <v>50</v>
      </c>
      <c r="AX333" s="205" t="s">
        <v>5507</v>
      </c>
      <c r="AY333" s="226">
        <v>28</v>
      </c>
      <c r="AZ333" s="205">
        <v>24</v>
      </c>
      <c r="BA333" s="205">
        <f t="shared" si="162"/>
        <v>52</v>
      </c>
      <c r="BB333" s="205"/>
      <c r="BC333" s="207">
        <v>1.0000000000000001E-17</v>
      </c>
      <c r="BD333" s="207">
        <v>9.9999999999999997E-29</v>
      </c>
      <c r="BE333" s="207">
        <v>1.0000000000000001E-30</v>
      </c>
      <c r="BF333" s="207">
        <v>2</v>
      </c>
      <c r="BG333" s="207">
        <v>0</v>
      </c>
      <c r="BH333" s="207"/>
      <c r="BI333" s="207"/>
      <c r="BJ333" s="207"/>
      <c r="BK333" s="207"/>
      <c r="BL333" s="208">
        <v>0</v>
      </c>
      <c r="BM333" s="209">
        <v>249.45</v>
      </c>
      <c r="BN333" s="209">
        <f t="shared" si="172"/>
        <v>0</v>
      </c>
      <c r="BO333" s="207"/>
      <c r="BP333" s="207"/>
      <c r="BQ333" s="207"/>
      <c r="BR333" s="207"/>
      <c r="BS333" s="207"/>
      <c r="BT333" s="207"/>
      <c r="BU333" s="207"/>
      <c r="BV333" s="207"/>
      <c r="BW333" s="207"/>
      <c r="BX333" s="207"/>
      <c r="BY333" s="207"/>
      <c r="BZ333" s="207"/>
      <c r="CA333" s="207"/>
      <c r="CB333" s="207"/>
      <c r="CC333" s="207"/>
      <c r="CD333" s="207"/>
      <c r="CE333" s="207"/>
      <c r="CF333" s="207">
        <v>0</v>
      </c>
      <c r="CG333" s="207"/>
      <c r="CH333" s="207"/>
      <c r="CI333" s="207"/>
      <c r="CJ333" s="207"/>
      <c r="CK333" s="207">
        <v>0</v>
      </c>
      <c r="CL333" s="209">
        <v>477.3</v>
      </c>
      <c r="CM333" s="209">
        <f t="shared" si="173"/>
        <v>0</v>
      </c>
      <c r="CN333" s="207"/>
      <c r="CO333" s="207"/>
      <c r="CP333" s="207"/>
      <c r="CQ333" s="207"/>
      <c r="CR333" s="207"/>
      <c r="CS333" s="207"/>
      <c r="CT333" s="207"/>
      <c r="CU333" s="207"/>
      <c r="CV333" s="207"/>
      <c r="CW333" s="207"/>
      <c r="CX333" s="207"/>
      <c r="CY333" s="207"/>
      <c r="CZ333" s="207"/>
      <c r="DA333" s="207"/>
      <c r="DB333" s="207"/>
      <c r="DC333" s="207"/>
      <c r="DD333" s="207"/>
      <c r="DE333" s="207">
        <v>0</v>
      </c>
      <c r="DF333" s="207"/>
      <c r="DG333" s="207"/>
      <c r="DH333" s="207"/>
      <c r="DI333" s="207"/>
      <c r="DJ333" s="207">
        <v>0</v>
      </c>
      <c r="DK333" s="209">
        <v>120.88</v>
      </c>
      <c r="DL333" s="209">
        <f t="shared" si="174"/>
        <v>0</v>
      </c>
      <c r="DM333" s="207"/>
      <c r="DN333" s="207"/>
      <c r="DO333" s="207"/>
      <c r="DP333" s="207"/>
      <c r="DQ333" s="207"/>
      <c r="DR333" s="207"/>
      <c r="DS333" s="207"/>
      <c r="DT333" s="207"/>
      <c r="DU333" s="207"/>
      <c r="DV333" s="207"/>
      <c r="DW333" s="207"/>
      <c r="DX333" s="207"/>
      <c r="DY333" s="207"/>
      <c r="DZ333" s="207"/>
      <c r="EA333" s="207"/>
      <c r="EB333" s="207"/>
      <c r="EC333" s="207"/>
      <c r="ED333" s="207">
        <v>0</v>
      </c>
      <c r="EE333" s="207"/>
      <c r="EF333" s="207"/>
      <c r="EG333" s="207"/>
      <c r="EH333" s="207"/>
      <c r="EI333" s="207">
        <v>0</v>
      </c>
      <c r="EJ333" s="209">
        <v>191.55</v>
      </c>
      <c r="EK333" s="209">
        <f t="shared" si="175"/>
        <v>0</v>
      </c>
      <c r="EL333" s="207"/>
      <c r="EM333" s="207"/>
      <c r="EN333" s="207"/>
      <c r="EO333" s="207"/>
      <c r="EP333" s="207"/>
      <c r="EQ333" s="207"/>
      <c r="ER333" s="207"/>
      <c r="ES333" s="207"/>
      <c r="ET333" s="207"/>
      <c r="EU333" s="207"/>
      <c r="EV333" s="207"/>
      <c r="EW333" s="207"/>
      <c r="EX333" s="207"/>
      <c r="EY333" s="207"/>
      <c r="EZ333" s="207"/>
      <c r="FA333" s="207"/>
      <c r="FB333" s="207"/>
      <c r="FC333" s="207">
        <v>0</v>
      </c>
      <c r="FD333" s="207"/>
      <c r="FE333" s="207"/>
      <c r="FF333" s="207"/>
      <c r="FG333" s="207"/>
      <c r="FH333" s="207">
        <v>0</v>
      </c>
      <c r="FI333" s="209">
        <v>32.1</v>
      </c>
      <c r="FJ333" s="209">
        <f t="shared" si="176"/>
        <v>0</v>
      </c>
      <c r="FK333" s="207"/>
      <c r="FL333" s="207"/>
      <c r="FM333" s="207"/>
      <c r="FN333" s="207">
        <v>0</v>
      </c>
      <c r="FO333" s="207"/>
      <c r="FP333" s="207"/>
      <c r="FQ333" s="207"/>
      <c r="FR333" s="207"/>
      <c r="FS333" s="207">
        <v>0</v>
      </c>
      <c r="FT333" s="209">
        <v>25.68</v>
      </c>
      <c r="FU333" s="209">
        <f t="shared" si="177"/>
        <v>0</v>
      </c>
      <c r="FV333" s="207"/>
      <c r="FW333" s="207"/>
      <c r="FX333" s="207"/>
      <c r="FY333" s="207">
        <v>0</v>
      </c>
      <c r="FZ333" s="207"/>
      <c r="GA333" s="207"/>
      <c r="GB333" s="207"/>
      <c r="GC333" s="207"/>
      <c r="GD333" s="207">
        <v>0</v>
      </c>
      <c r="GE333" s="209">
        <v>56.12</v>
      </c>
      <c r="GF333" s="209">
        <f t="shared" si="178"/>
        <v>0</v>
      </c>
      <c r="GG333" s="207"/>
      <c r="GH333" s="207"/>
      <c r="GI333" s="207"/>
      <c r="GJ333" s="207"/>
      <c r="GK333" s="207"/>
      <c r="GL333" s="207"/>
      <c r="GM333" s="207"/>
      <c r="GN333" s="207"/>
      <c r="GO333" s="207"/>
      <c r="GP333" s="207"/>
      <c r="GQ333" s="207"/>
      <c r="GR333" s="207"/>
      <c r="GS333" s="207"/>
      <c r="GT333" s="207"/>
      <c r="GU333" s="207"/>
      <c r="GV333" s="207"/>
      <c r="GW333" s="207"/>
      <c r="GX333" s="207" t="s">
        <v>918</v>
      </c>
      <c r="GY333" s="207">
        <v>0</v>
      </c>
      <c r="GZ333" s="207" t="s">
        <v>918</v>
      </c>
      <c r="HA333" s="207">
        <v>0</v>
      </c>
      <c r="HB333" s="207">
        <v>0</v>
      </c>
      <c r="HC333" s="207">
        <v>1</v>
      </c>
      <c r="HD333" s="207">
        <f t="shared" si="157"/>
        <v>800</v>
      </c>
      <c r="HE333" s="207">
        <v>0</v>
      </c>
      <c r="HF333" s="207"/>
      <c r="HG333" s="207"/>
      <c r="HH333" s="207">
        <f t="shared" si="167"/>
        <v>0</v>
      </c>
      <c r="HI333" s="209">
        <v>2.73</v>
      </c>
      <c r="HJ333" s="209">
        <f t="shared" si="179"/>
        <v>0</v>
      </c>
      <c r="HK333" s="207">
        <v>2</v>
      </c>
      <c r="HL333" s="207"/>
      <c r="HM333" s="207">
        <f t="shared" si="168"/>
        <v>800</v>
      </c>
      <c r="HN333" s="209">
        <v>2.73</v>
      </c>
      <c r="HO333" s="209">
        <f t="shared" si="180"/>
        <v>2184</v>
      </c>
      <c r="HP333" s="207">
        <v>0</v>
      </c>
      <c r="HQ333" s="207"/>
      <c r="HR333" s="207">
        <f t="shared" si="169"/>
        <v>0</v>
      </c>
      <c r="HS333" s="209">
        <v>2.73</v>
      </c>
      <c r="HT333" s="209">
        <f t="shared" si="181"/>
        <v>0</v>
      </c>
      <c r="HU333" s="207">
        <v>0</v>
      </c>
      <c r="HV333" s="207"/>
      <c r="HW333" s="207">
        <f t="shared" si="170"/>
        <v>0</v>
      </c>
      <c r="HX333" s="209">
        <v>2.73</v>
      </c>
      <c r="HY333" s="209">
        <f t="shared" si="182"/>
        <v>0</v>
      </c>
      <c r="HZ333" s="207">
        <v>1</v>
      </c>
      <c r="IA333" s="209">
        <v>3890.25</v>
      </c>
      <c r="IB333" s="209">
        <f t="shared" si="183"/>
        <v>3890.25</v>
      </c>
      <c r="IC333" s="169"/>
      <c r="ID333" s="169"/>
      <c r="IE333" s="169"/>
      <c r="IF333" s="169"/>
      <c r="IG333" s="165"/>
      <c r="IH333" s="165">
        <v>6</v>
      </c>
      <c r="II333" s="235">
        <f t="shared" si="159"/>
        <v>0</v>
      </c>
      <c r="IJ333" s="235">
        <f t="shared" si="160"/>
        <v>1</v>
      </c>
      <c r="IK333" s="235">
        <f t="shared" si="161"/>
        <v>1</v>
      </c>
      <c r="IL333" s="210"/>
      <c r="IM333" s="211">
        <f t="shared" si="184"/>
        <v>0</v>
      </c>
      <c r="IN333" s="209">
        <v>7500</v>
      </c>
      <c r="IO333" s="212">
        <f t="shared" si="185"/>
        <v>0</v>
      </c>
      <c r="IP333" s="209">
        <f t="shared" si="186"/>
        <v>6074.25</v>
      </c>
      <c r="IQ333" s="209">
        <v>10000</v>
      </c>
      <c r="IR333" s="212">
        <f t="shared" si="187"/>
        <v>1</v>
      </c>
      <c r="IS333" s="213" t="s">
        <v>6341</v>
      </c>
      <c r="IT333" s="291"/>
      <c r="IV333" s="66">
        <v>21552</v>
      </c>
      <c r="IW333" s="66">
        <v>4177</v>
      </c>
    </row>
    <row r="334" spans="1:257" x14ac:dyDescent="0.4">
      <c r="A334" s="158">
        <f t="shared" si="158"/>
        <v>178</v>
      </c>
      <c r="B334" s="156" t="s">
        <v>35</v>
      </c>
      <c r="C334" s="156">
        <v>202</v>
      </c>
      <c r="D334" s="251">
        <v>67256</v>
      </c>
      <c r="E334" s="251">
        <v>28660</v>
      </c>
      <c r="F334" s="225" t="s">
        <v>6342</v>
      </c>
      <c r="G334" s="251">
        <v>5</v>
      </c>
      <c r="H334" s="156"/>
      <c r="I334" s="156" t="s">
        <v>1892</v>
      </c>
      <c r="J334" s="158" t="s">
        <v>1914</v>
      </c>
      <c r="K334" s="158"/>
      <c r="L334" s="158" t="s">
        <v>1916</v>
      </c>
      <c r="M334" s="158"/>
      <c r="N334" s="205">
        <v>46</v>
      </c>
      <c r="O334" s="158">
        <v>66</v>
      </c>
      <c r="P334" s="203" t="s">
        <v>5399</v>
      </c>
      <c r="Q334" s="158">
        <v>52</v>
      </c>
      <c r="R334" s="158"/>
      <c r="S334" s="158"/>
      <c r="T334" s="158"/>
      <c r="U334" s="158"/>
      <c r="V334" s="367"/>
      <c r="W334" s="366"/>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t="s">
        <v>5364</v>
      </c>
      <c r="AU334" s="205">
        <v>46</v>
      </c>
      <c r="AV334" s="205">
        <v>20</v>
      </c>
      <c r="AW334" s="205">
        <f t="shared" si="171"/>
        <v>66</v>
      </c>
      <c r="AX334" s="205" t="s">
        <v>5399</v>
      </c>
      <c r="AY334" s="226">
        <v>28</v>
      </c>
      <c r="AZ334" s="205">
        <v>24</v>
      </c>
      <c r="BA334" s="205">
        <f t="shared" si="162"/>
        <v>52</v>
      </c>
      <c r="BB334" s="205"/>
      <c r="BC334" s="207">
        <v>1.0000000000000001E-17</v>
      </c>
      <c r="BD334" s="207">
        <v>9.9999999999999997E-29</v>
      </c>
      <c r="BE334" s="207">
        <v>1.0000000000000001E-30</v>
      </c>
      <c r="BF334" s="207">
        <v>0</v>
      </c>
      <c r="BG334" s="207">
        <v>0</v>
      </c>
      <c r="BH334" s="207"/>
      <c r="BI334" s="207"/>
      <c r="BJ334" s="207"/>
      <c r="BK334" s="207"/>
      <c r="BL334" s="208">
        <v>0</v>
      </c>
      <c r="BM334" s="209">
        <v>249.45</v>
      </c>
      <c r="BN334" s="209">
        <f t="shared" si="172"/>
        <v>0</v>
      </c>
      <c r="BO334" s="207"/>
      <c r="BP334" s="207"/>
      <c r="BQ334" s="207"/>
      <c r="BR334" s="207"/>
      <c r="BS334" s="207"/>
      <c r="BT334" s="207"/>
      <c r="BU334" s="207"/>
      <c r="BV334" s="207"/>
      <c r="BW334" s="207"/>
      <c r="BX334" s="207"/>
      <c r="BY334" s="207"/>
      <c r="BZ334" s="207"/>
      <c r="CA334" s="207"/>
      <c r="CB334" s="207"/>
      <c r="CC334" s="207"/>
      <c r="CD334" s="207"/>
      <c r="CE334" s="207"/>
      <c r="CF334" s="207">
        <v>0</v>
      </c>
      <c r="CG334" s="207"/>
      <c r="CH334" s="207"/>
      <c r="CI334" s="207"/>
      <c r="CJ334" s="207"/>
      <c r="CK334" s="207">
        <v>0</v>
      </c>
      <c r="CL334" s="209">
        <v>477.3</v>
      </c>
      <c r="CM334" s="209">
        <f t="shared" si="173"/>
        <v>0</v>
      </c>
      <c r="CN334" s="207"/>
      <c r="CO334" s="207"/>
      <c r="CP334" s="207"/>
      <c r="CQ334" s="207"/>
      <c r="CR334" s="207"/>
      <c r="CS334" s="207"/>
      <c r="CT334" s="207"/>
      <c r="CU334" s="207"/>
      <c r="CV334" s="207"/>
      <c r="CW334" s="207"/>
      <c r="CX334" s="207"/>
      <c r="CY334" s="207"/>
      <c r="CZ334" s="207"/>
      <c r="DA334" s="207"/>
      <c r="DB334" s="207"/>
      <c r="DC334" s="207"/>
      <c r="DD334" s="207"/>
      <c r="DE334" s="207">
        <v>0</v>
      </c>
      <c r="DF334" s="207"/>
      <c r="DG334" s="207"/>
      <c r="DH334" s="207"/>
      <c r="DI334" s="207"/>
      <c r="DJ334" s="207">
        <v>0</v>
      </c>
      <c r="DK334" s="209">
        <v>120.88</v>
      </c>
      <c r="DL334" s="209">
        <f t="shared" si="174"/>
        <v>0</v>
      </c>
      <c r="DM334" s="207"/>
      <c r="DN334" s="207"/>
      <c r="DO334" s="207"/>
      <c r="DP334" s="207"/>
      <c r="DQ334" s="207"/>
      <c r="DR334" s="207"/>
      <c r="DS334" s="207"/>
      <c r="DT334" s="207"/>
      <c r="DU334" s="207"/>
      <c r="DV334" s="207"/>
      <c r="DW334" s="207"/>
      <c r="DX334" s="207"/>
      <c r="DY334" s="207"/>
      <c r="DZ334" s="207"/>
      <c r="EA334" s="207"/>
      <c r="EB334" s="207"/>
      <c r="EC334" s="207"/>
      <c r="ED334" s="207">
        <v>0</v>
      </c>
      <c r="EE334" s="207"/>
      <c r="EF334" s="207"/>
      <c r="EG334" s="207"/>
      <c r="EH334" s="207"/>
      <c r="EI334" s="207">
        <v>0</v>
      </c>
      <c r="EJ334" s="209">
        <v>191.55</v>
      </c>
      <c r="EK334" s="209">
        <f t="shared" si="175"/>
        <v>0</v>
      </c>
      <c r="EL334" s="207"/>
      <c r="EM334" s="207"/>
      <c r="EN334" s="207"/>
      <c r="EO334" s="207"/>
      <c r="EP334" s="207"/>
      <c r="EQ334" s="207"/>
      <c r="ER334" s="207"/>
      <c r="ES334" s="207"/>
      <c r="ET334" s="207"/>
      <c r="EU334" s="207"/>
      <c r="EV334" s="207"/>
      <c r="EW334" s="207"/>
      <c r="EX334" s="207"/>
      <c r="EY334" s="207"/>
      <c r="EZ334" s="207"/>
      <c r="FA334" s="207"/>
      <c r="FB334" s="207"/>
      <c r="FC334" s="207">
        <v>0</v>
      </c>
      <c r="FD334" s="207"/>
      <c r="FE334" s="207"/>
      <c r="FF334" s="207"/>
      <c r="FG334" s="207"/>
      <c r="FH334" s="207">
        <v>0</v>
      </c>
      <c r="FI334" s="209">
        <v>32.1</v>
      </c>
      <c r="FJ334" s="209">
        <f t="shared" si="176"/>
        <v>0</v>
      </c>
      <c r="FK334" s="207"/>
      <c r="FL334" s="207"/>
      <c r="FM334" s="207"/>
      <c r="FN334" s="207">
        <v>0</v>
      </c>
      <c r="FO334" s="207"/>
      <c r="FP334" s="207"/>
      <c r="FQ334" s="207"/>
      <c r="FR334" s="207"/>
      <c r="FS334" s="207">
        <v>0</v>
      </c>
      <c r="FT334" s="209">
        <v>25.68</v>
      </c>
      <c r="FU334" s="209">
        <f t="shared" si="177"/>
        <v>0</v>
      </c>
      <c r="FV334" s="207"/>
      <c r="FW334" s="207"/>
      <c r="FX334" s="207"/>
      <c r="FY334" s="207">
        <v>0</v>
      </c>
      <c r="FZ334" s="207"/>
      <c r="GA334" s="207"/>
      <c r="GB334" s="207"/>
      <c r="GC334" s="207"/>
      <c r="GD334" s="207">
        <v>0</v>
      </c>
      <c r="GE334" s="209">
        <v>56.12</v>
      </c>
      <c r="GF334" s="209">
        <f t="shared" si="178"/>
        <v>0</v>
      </c>
      <c r="GG334" s="207"/>
      <c r="GH334" s="207"/>
      <c r="GI334" s="207"/>
      <c r="GJ334" s="207"/>
      <c r="GK334" s="207"/>
      <c r="GL334" s="207"/>
      <c r="GM334" s="207"/>
      <c r="GN334" s="207"/>
      <c r="GO334" s="207"/>
      <c r="GP334" s="207"/>
      <c r="GQ334" s="207"/>
      <c r="GR334" s="207"/>
      <c r="GS334" s="207"/>
      <c r="GT334" s="207"/>
      <c r="GU334" s="207"/>
      <c r="GV334" s="207"/>
      <c r="GW334" s="207"/>
      <c r="GX334" s="207" t="s">
        <v>918</v>
      </c>
      <c r="GY334" s="207">
        <v>0</v>
      </c>
      <c r="GZ334" s="207" t="s">
        <v>918</v>
      </c>
      <c r="HA334" s="207">
        <v>0</v>
      </c>
      <c r="HB334" s="207">
        <v>0</v>
      </c>
      <c r="HC334" s="207">
        <v>1</v>
      </c>
      <c r="HD334" s="207">
        <f t="shared" si="157"/>
        <v>1200</v>
      </c>
      <c r="HE334" s="207">
        <v>0</v>
      </c>
      <c r="HF334" s="207"/>
      <c r="HG334" s="207"/>
      <c r="HH334" s="207">
        <f t="shared" si="167"/>
        <v>0</v>
      </c>
      <c r="HI334" s="209">
        <v>2.73</v>
      </c>
      <c r="HJ334" s="209">
        <f t="shared" si="179"/>
        <v>0</v>
      </c>
      <c r="HK334" s="207">
        <v>3</v>
      </c>
      <c r="HL334" s="207"/>
      <c r="HM334" s="207">
        <f t="shared" si="168"/>
        <v>1200</v>
      </c>
      <c r="HN334" s="209">
        <v>2.73</v>
      </c>
      <c r="HO334" s="209">
        <f t="shared" si="180"/>
        <v>3276</v>
      </c>
      <c r="HP334" s="207">
        <v>0</v>
      </c>
      <c r="HQ334" s="207"/>
      <c r="HR334" s="207">
        <f t="shared" si="169"/>
        <v>0</v>
      </c>
      <c r="HS334" s="209">
        <v>2.73</v>
      </c>
      <c r="HT334" s="209">
        <f t="shared" si="181"/>
        <v>0</v>
      </c>
      <c r="HU334" s="207">
        <v>0</v>
      </c>
      <c r="HV334" s="207"/>
      <c r="HW334" s="207">
        <f t="shared" si="170"/>
        <v>0</v>
      </c>
      <c r="HX334" s="209">
        <v>2.73</v>
      </c>
      <c r="HY334" s="209">
        <f t="shared" si="182"/>
        <v>0</v>
      </c>
      <c r="HZ334" s="207">
        <v>1</v>
      </c>
      <c r="IA334" s="209">
        <v>3890.25</v>
      </c>
      <c r="IB334" s="209">
        <f t="shared" si="183"/>
        <v>3890.25</v>
      </c>
      <c r="IC334" s="169"/>
      <c r="ID334" s="169"/>
      <c r="IE334" s="169"/>
      <c r="IF334" s="169"/>
      <c r="IG334" s="165"/>
      <c r="IH334" s="165">
        <v>10</v>
      </c>
      <c r="II334" s="235">
        <f t="shared" si="159"/>
        <v>0</v>
      </c>
      <c r="IJ334" s="235">
        <f t="shared" si="160"/>
        <v>1</v>
      </c>
      <c r="IK334" s="235">
        <f t="shared" si="161"/>
        <v>1</v>
      </c>
      <c r="IL334" s="210"/>
      <c r="IM334" s="211">
        <f t="shared" si="184"/>
        <v>0</v>
      </c>
      <c r="IN334" s="209">
        <v>7500</v>
      </c>
      <c r="IO334" s="212">
        <f t="shared" si="185"/>
        <v>0</v>
      </c>
      <c r="IP334" s="209">
        <f t="shared" si="186"/>
        <v>7166.25</v>
      </c>
      <c r="IQ334" s="209">
        <v>10000</v>
      </c>
      <c r="IR334" s="212">
        <f t="shared" si="187"/>
        <v>1</v>
      </c>
      <c r="IS334" s="213" t="s">
        <v>5641</v>
      </c>
      <c r="IT334" s="291"/>
      <c r="IV334" s="66">
        <v>21600</v>
      </c>
      <c r="IW334" s="66">
        <v>4196</v>
      </c>
    </row>
    <row r="335" spans="1:257" x14ac:dyDescent="0.4">
      <c r="A335" s="158">
        <f t="shared" si="158"/>
        <v>179</v>
      </c>
      <c r="B335" s="156" t="s">
        <v>35</v>
      </c>
      <c r="C335" s="156">
        <v>234</v>
      </c>
      <c r="D335" s="251">
        <v>87438</v>
      </c>
      <c r="E335" s="251">
        <v>364</v>
      </c>
      <c r="F335" s="225" t="s">
        <v>6343</v>
      </c>
      <c r="G335" s="251">
        <v>8</v>
      </c>
      <c r="H335" s="156"/>
      <c r="I335" s="156" t="s">
        <v>2074</v>
      </c>
      <c r="J335" s="158" t="s">
        <v>2212</v>
      </c>
      <c r="K335" s="158"/>
      <c r="L335" s="158" t="s">
        <v>2096</v>
      </c>
      <c r="M335" s="158"/>
      <c r="N335" s="205">
        <v>66</v>
      </c>
      <c r="O335" s="158">
        <v>86</v>
      </c>
      <c r="P335" s="203" t="s">
        <v>5399</v>
      </c>
      <c r="Q335" s="158">
        <v>52</v>
      </c>
      <c r="R335" s="158"/>
      <c r="S335" s="158"/>
      <c r="T335" s="158"/>
      <c r="U335" s="158"/>
      <c r="V335" s="367"/>
      <c r="W335" s="366"/>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t="s">
        <v>5369</v>
      </c>
      <c r="AU335" s="205">
        <v>66</v>
      </c>
      <c r="AV335" s="205">
        <v>20</v>
      </c>
      <c r="AW335" s="205">
        <f t="shared" si="171"/>
        <v>86</v>
      </c>
      <c r="AX335" s="205" t="s">
        <v>5399</v>
      </c>
      <c r="AY335" s="226">
        <v>28</v>
      </c>
      <c r="AZ335" s="205">
        <v>24</v>
      </c>
      <c r="BA335" s="205">
        <f t="shared" si="162"/>
        <v>52</v>
      </c>
      <c r="BB335" s="205"/>
      <c r="BC335" s="207">
        <v>1.0000000000000001E-17</v>
      </c>
      <c r="BD335" s="207">
        <v>9.9999999999999997E-29</v>
      </c>
      <c r="BE335" s="207">
        <v>1.0000000000000001E-30</v>
      </c>
      <c r="BF335" s="207">
        <v>2</v>
      </c>
      <c r="BG335" s="207">
        <v>0</v>
      </c>
      <c r="BH335" s="207"/>
      <c r="BI335" s="207"/>
      <c r="BJ335" s="207"/>
      <c r="BK335" s="207"/>
      <c r="BL335" s="208">
        <v>0</v>
      </c>
      <c r="BM335" s="209">
        <v>249.45</v>
      </c>
      <c r="BN335" s="209">
        <f t="shared" si="172"/>
        <v>0</v>
      </c>
      <c r="BO335" s="207"/>
      <c r="BP335" s="207"/>
      <c r="BQ335" s="207"/>
      <c r="BR335" s="207"/>
      <c r="BS335" s="207"/>
      <c r="BT335" s="207"/>
      <c r="BU335" s="207"/>
      <c r="BV335" s="207"/>
      <c r="BW335" s="207"/>
      <c r="BX335" s="207"/>
      <c r="BY335" s="207"/>
      <c r="BZ335" s="207"/>
      <c r="CA335" s="207"/>
      <c r="CB335" s="207"/>
      <c r="CC335" s="207"/>
      <c r="CD335" s="207"/>
      <c r="CE335" s="207"/>
      <c r="CF335" s="207">
        <v>0</v>
      </c>
      <c r="CG335" s="207"/>
      <c r="CH335" s="207"/>
      <c r="CI335" s="207"/>
      <c r="CJ335" s="207"/>
      <c r="CK335" s="207">
        <v>0</v>
      </c>
      <c r="CL335" s="209">
        <v>477.3</v>
      </c>
      <c r="CM335" s="209">
        <f t="shared" si="173"/>
        <v>0</v>
      </c>
      <c r="CN335" s="207"/>
      <c r="CO335" s="207"/>
      <c r="CP335" s="207"/>
      <c r="CQ335" s="207"/>
      <c r="CR335" s="207"/>
      <c r="CS335" s="207"/>
      <c r="CT335" s="207"/>
      <c r="CU335" s="207"/>
      <c r="CV335" s="207"/>
      <c r="CW335" s="207"/>
      <c r="CX335" s="207"/>
      <c r="CY335" s="207"/>
      <c r="CZ335" s="207"/>
      <c r="DA335" s="207"/>
      <c r="DB335" s="207"/>
      <c r="DC335" s="207"/>
      <c r="DD335" s="207"/>
      <c r="DE335" s="207">
        <v>0</v>
      </c>
      <c r="DF335" s="207">
        <v>1</v>
      </c>
      <c r="DG335" s="207"/>
      <c r="DH335" s="207"/>
      <c r="DI335" s="207" t="s">
        <v>6344</v>
      </c>
      <c r="DJ335" s="207">
        <f>AW335</f>
        <v>86</v>
      </c>
      <c r="DK335" s="209">
        <v>120.88</v>
      </c>
      <c r="DL335" s="209">
        <f t="shared" si="174"/>
        <v>10395.68</v>
      </c>
      <c r="DM335" s="207"/>
      <c r="DN335" s="207"/>
      <c r="DO335" s="207"/>
      <c r="DP335" s="207"/>
      <c r="DQ335" s="207"/>
      <c r="DR335" s="207"/>
      <c r="DS335" s="207"/>
      <c r="DT335" s="207"/>
      <c r="DU335" s="207"/>
      <c r="DV335" s="207"/>
      <c r="DW335" s="207"/>
      <c r="DX335" s="207"/>
      <c r="DY335" s="207"/>
      <c r="DZ335" s="207">
        <f>+DJ335</f>
        <v>86</v>
      </c>
      <c r="EA335" s="207"/>
      <c r="EB335" s="207"/>
      <c r="EC335" s="207"/>
      <c r="ED335" s="207">
        <v>0</v>
      </c>
      <c r="EE335" s="207"/>
      <c r="EF335" s="207"/>
      <c r="EG335" s="207"/>
      <c r="EH335" s="207"/>
      <c r="EI335" s="207">
        <v>0</v>
      </c>
      <c r="EJ335" s="209">
        <v>191.55</v>
      </c>
      <c r="EK335" s="209">
        <f t="shared" si="175"/>
        <v>0</v>
      </c>
      <c r="EL335" s="207"/>
      <c r="EM335" s="207"/>
      <c r="EN335" s="207"/>
      <c r="EO335" s="207"/>
      <c r="EP335" s="207"/>
      <c r="EQ335" s="207"/>
      <c r="ER335" s="207"/>
      <c r="ES335" s="207"/>
      <c r="ET335" s="207"/>
      <c r="EU335" s="207"/>
      <c r="EV335" s="207"/>
      <c r="EW335" s="207"/>
      <c r="EX335" s="207"/>
      <c r="EY335" s="207"/>
      <c r="EZ335" s="207"/>
      <c r="FA335" s="207"/>
      <c r="FB335" s="207"/>
      <c r="FC335" s="207">
        <v>0</v>
      </c>
      <c r="FD335" s="207"/>
      <c r="FE335" s="207"/>
      <c r="FF335" s="207"/>
      <c r="FG335" s="207"/>
      <c r="FH335" s="207">
        <v>0</v>
      </c>
      <c r="FI335" s="209">
        <v>32.1</v>
      </c>
      <c r="FJ335" s="209">
        <f t="shared" si="176"/>
        <v>0</v>
      </c>
      <c r="FK335" s="207"/>
      <c r="FL335" s="207"/>
      <c r="FM335" s="207"/>
      <c r="FN335" s="207">
        <v>0</v>
      </c>
      <c r="FO335" s="207"/>
      <c r="FP335" s="207"/>
      <c r="FQ335" s="207"/>
      <c r="FR335" s="207"/>
      <c r="FS335" s="207">
        <v>0</v>
      </c>
      <c r="FT335" s="209">
        <v>25.68</v>
      </c>
      <c r="FU335" s="209">
        <f t="shared" si="177"/>
        <v>0</v>
      </c>
      <c r="FV335" s="207"/>
      <c r="FW335" s="207"/>
      <c r="FX335" s="207"/>
      <c r="FY335" s="207">
        <v>0</v>
      </c>
      <c r="FZ335" s="207"/>
      <c r="GA335" s="207"/>
      <c r="GB335" s="207"/>
      <c r="GC335" s="207"/>
      <c r="GD335" s="207">
        <v>0</v>
      </c>
      <c r="GE335" s="209">
        <v>56.12</v>
      </c>
      <c r="GF335" s="209">
        <f t="shared" si="178"/>
        <v>0</v>
      </c>
      <c r="GG335" s="207"/>
      <c r="GH335" s="207"/>
      <c r="GI335" s="207"/>
      <c r="GJ335" s="207"/>
      <c r="GK335" s="207"/>
      <c r="GL335" s="207"/>
      <c r="GM335" s="207"/>
      <c r="GN335" s="207"/>
      <c r="GO335" s="207"/>
      <c r="GP335" s="207"/>
      <c r="GQ335" s="207"/>
      <c r="GR335" s="207"/>
      <c r="GS335" s="207"/>
      <c r="GT335" s="207"/>
      <c r="GU335" s="207"/>
      <c r="GV335" s="207"/>
      <c r="GW335" s="207"/>
      <c r="GX335" s="207" t="s">
        <v>918</v>
      </c>
      <c r="GY335" s="207">
        <v>0</v>
      </c>
      <c r="GZ335" s="207" t="s">
        <v>918</v>
      </c>
      <c r="HA335" s="207">
        <v>0</v>
      </c>
      <c r="HB335" s="207">
        <v>0</v>
      </c>
      <c r="HC335" s="207">
        <v>1</v>
      </c>
      <c r="HD335" s="207">
        <f t="shared" si="157"/>
        <v>2400</v>
      </c>
      <c r="HE335" s="207">
        <v>3</v>
      </c>
      <c r="HF335" s="207"/>
      <c r="HG335" s="207"/>
      <c r="HH335" s="207">
        <f t="shared" si="167"/>
        <v>1800</v>
      </c>
      <c r="HI335" s="209">
        <v>2.73</v>
      </c>
      <c r="HJ335" s="209">
        <f t="shared" si="179"/>
        <v>4914</v>
      </c>
      <c r="HK335" s="207">
        <v>1</v>
      </c>
      <c r="HL335" s="207"/>
      <c r="HM335" s="207">
        <f t="shared" si="168"/>
        <v>600</v>
      </c>
      <c r="HN335" s="209">
        <v>2.73</v>
      </c>
      <c r="HO335" s="209">
        <f t="shared" si="180"/>
        <v>1638</v>
      </c>
      <c r="HP335" s="207">
        <v>0</v>
      </c>
      <c r="HQ335" s="207"/>
      <c r="HR335" s="207">
        <f t="shared" si="169"/>
        <v>0</v>
      </c>
      <c r="HS335" s="209">
        <v>2.73</v>
      </c>
      <c r="HT335" s="209">
        <f t="shared" si="181"/>
        <v>0</v>
      </c>
      <c r="HU335" s="207">
        <v>0</v>
      </c>
      <c r="HV335" s="207"/>
      <c r="HW335" s="207">
        <f t="shared" si="170"/>
        <v>0</v>
      </c>
      <c r="HX335" s="209">
        <v>2.73</v>
      </c>
      <c r="HY335" s="209">
        <f t="shared" si="182"/>
        <v>0</v>
      </c>
      <c r="HZ335" s="207">
        <v>2</v>
      </c>
      <c r="IA335" s="209">
        <v>3890.25</v>
      </c>
      <c r="IB335" s="209">
        <f t="shared" si="183"/>
        <v>7780.5</v>
      </c>
      <c r="IC335" s="169"/>
      <c r="ID335" s="169"/>
      <c r="IE335" s="169"/>
      <c r="IF335" s="169"/>
      <c r="IG335" s="165"/>
      <c r="IH335" s="165">
        <v>2</v>
      </c>
      <c r="II335" s="235">
        <f t="shared" si="159"/>
        <v>1</v>
      </c>
      <c r="IJ335" s="235">
        <f t="shared" si="160"/>
        <v>2</v>
      </c>
      <c r="IK335" s="235">
        <f t="shared" si="161"/>
        <v>3</v>
      </c>
      <c r="IL335" s="210"/>
      <c r="IM335" s="211">
        <f t="shared" si="184"/>
        <v>10395.68</v>
      </c>
      <c r="IN335" s="209">
        <v>7500</v>
      </c>
      <c r="IO335" s="212">
        <f t="shared" si="185"/>
        <v>2</v>
      </c>
      <c r="IP335" s="209">
        <f t="shared" si="186"/>
        <v>14332.5</v>
      </c>
      <c r="IQ335" s="209">
        <v>10000</v>
      </c>
      <c r="IR335" s="212">
        <f t="shared" si="187"/>
        <v>2</v>
      </c>
      <c r="IS335" s="213" t="s">
        <v>5641</v>
      </c>
      <c r="IT335" s="291"/>
      <c r="IV335" s="66">
        <v>74424</v>
      </c>
      <c r="IW335" s="66">
        <v>4386</v>
      </c>
    </row>
    <row r="336" spans="1:257" x14ac:dyDescent="0.4">
      <c r="A336" s="158">
        <f t="shared" si="158"/>
        <v>180</v>
      </c>
      <c r="B336" s="156" t="s">
        <v>35</v>
      </c>
      <c r="C336" s="156">
        <v>235</v>
      </c>
      <c r="D336" s="251">
        <v>90784</v>
      </c>
      <c r="E336" s="370">
        <v>381</v>
      </c>
      <c r="F336" s="225" t="s">
        <v>6345</v>
      </c>
      <c r="G336" s="251">
        <v>8</v>
      </c>
      <c r="H336" s="156"/>
      <c r="I336" s="156" t="s">
        <v>2074</v>
      </c>
      <c r="J336" s="158" t="s">
        <v>2215</v>
      </c>
      <c r="K336" s="158"/>
      <c r="L336" s="158" t="s">
        <v>2216</v>
      </c>
      <c r="M336" s="158"/>
      <c r="N336" s="205">
        <v>43</v>
      </c>
      <c r="O336" s="158">
        <v>63</v>
      </c>
      <c r="P336" s="203" t="s">
        <v>6346</v>
      </c>
      <c r="Q336" s="158">
        <v>52</v>
      </c>
      <c r="R336" s="158"/>
      <c r="S336" s="158"/>
      <c r="T336" s="158"/>
      <c r="U336" s="158"/>
      <c r="V336" s="367"/>
      <c r="W336" s="366"/>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t="s">
        <v>5437</v>
      </c>
      <c r="AU336" s="205">
        <v>43</v>
      </c>
      <c r="AV336" s="205">
        <v>20</v>
      </c>
      <c r="AW336" s="205">
        <f t="shared" si="171"/>
        <v>63</v>
      </c>
      <c r="AX336" s="205" t="s">
        <v>6346</v>
      </c>
      <c r="AY336" s="226">
        <v>28</v>
      </c>
      <c r="AZ336" s="205">
        <v>24</v>
      </c>
      <c r="BA336" s="205">
        <f t="shared" si="162"/>
        <v>52</v>
      </c>
      <c r="BB336" s="205"/>
      <c r="BC336" s="207">
        <v>1.0000000000000001E-17</v>
      </c>
      <c r="BD336" s="207">
        <v>9.9999999999999997E-29</v>
      </c>
      <c r="BE336" s="207">
        <v>1.0000000000000001E-30</v>
      </c>
      <c r="BF336" s="207">
        <v>2</v>
      </c>
      <c r="BG336" s="207">
        <v>0</v>
      </c>
      <c r="BH336" s="207"/>
      <c r="BI336" s="207"/>
      <c r="BJ336" s="207"/>
      <c r="BK336" s="207"/>
      <c r="BL336" s="208">
        <v>0</v>
      </c>
      <c r="BM336" s="209">
        <v>249.45</v>
      </c>
      <c r="BN336" s="209">
        <f t="shared" si="172"/>
        <v>0</v>
      </c>
      <c r="BO336" s="207"/>
      <c r="BP336" s="207"/>
      <c r="BQ336" s="207"/>
      <c r="BR336" s="207"/>
      <c r="BS336" s="207"/>
      <c r="BT336" s="207"/>
      <c r="BU336" s="207"/>
      <c r="BV336" s="207"/>
      <c r="BW336" s="207"/>
      <c r="BX336" s="207"/>
      <c r="BY336" s="207"/>
      <c r="BZ336" s="207"/>
      <c r="CA336" s="207"/>
      <c r="CB336" s="207"/>
      <c r="CC336" s="207"/>
      <c r="CD336" s="207"/>
      <c r="CE336" s="207"/>
      <c r="CF336" s="207">
        <v>0</v>
      </c>
      <c r="CG336" s="207"/>
      <c r="CH336" s="207"/>
      <c r="CI336" s="207"/>
      <c r="CJ336" s="207"/>
      <c r="CK336" s="207">
        <v>0</v>
      </c>
      <c r="CL336" s="209">
        <v>477.3</v>
      </c>
      <c r="CM336" s="209">
        <f t="shared" si="173"/>
        <v>0</v>
      </c>
      <c r="CN336" s="207"/>
      <c r="CO336" s="207"/>
      <c r="CP336" s="207"/>
      <c r="CQ336" s="207"/>
      <c r="CR336" s="207"/>
      <c r="CS336" s="207"/>
      <c r="CT336" s="207"/>
      <c r="CU336" s="207"/>
      <c r="CV336" s="207"/>
      <c r="CW336" s="207"/>
      <c r="CX336" s="207"/>
      <c r="CY336" s="207"/>
      <c r="CZ336" s="207"/>
      <c r="DA336" s="207"/>
      <c r="DB336" s="207"/>
      <c r="DC336" s="207"/>
      <c r="DD336" s="207"/>
      <c r="DE336" s="207">
        <v>0</v>
      </c>
      <c r="DF336" s="207">
        <v>1</v>
      </c>
      <c r="DG336" s="207"/>
      <c r="DH336" s="207"/>
      <c r="DI336" s="207" t="s">
        <v>6347</v>
      </c>
      <c r="DJ336" s="207">
        <f>AW336+BA336</f>
        <v>115</v>
      </c>
      <c r="DK336" s="209">
        <v>120.88</v>
      </c>
      <c r="DL336" s="209">
        <f t="shared" si="174"/>
        <v>13901.199999999999</v>
      </c>
      <c r="DM336" s="207"/>
      <c r="DN336" s="207"/>
      <c r="DO336" s="207"/>
      <c r="DP336" s="207"/>
      <c r="DQ336" s="207"/>
      <c r="DR336" s="207"/>
      <c r="DS336" s="207"/>
      <c r="DT336" s="207"/>
      <c r="DU336" s="207"/>
      <c r="DV336" s="207"/>
      <c r="DW336" s="207"/>
      <c r="DX336" s="207"/>
      <c r="DY336" s="207"/>
      <c r="DZ336" s="207">
        <f>+DJ336</f>
        <v>115</v>
      </c>
      <c r="EA336" s="207"/>
      <c r="EB336" s="207"/>
      <c r="EC336" s="207"/>
      <c r="ED336" s="207">
        <v>0</v>
      </c>
      <c r="EE336" s="207"/>
      <c r="EF336" s="207"/>
      <c r="EG336" s="207"/>
      <c r="EH336" s="207"/>
      <c r="EI336" s="207">
        <v>0</v>
      </c>
      <c r="EJ336" s="209">
        <v>191.55</v>
      </c>
      <c r="EK336" s="209">
        <f t="shared" si="175"/>
        <v>0</v>
      </c>
      <c r="EL336" s="207"/>
      <c r="EM336" s="207"/>
      <c r="EN336" s="207"/>
      <c r="EO336" s="207"/>
      <c r="EP336" s="207"/>
      <c r="EQ336" s="207"/>
      <c r="ER336" s="207"/>
      <c r="ES336" s="207"/>
      <c r="ET336" s="207"/>
      <c r="EU336" s="207"/>
      <c r="EV336" s="207"/>
      <c r="EW336" s="207"/>
      <c r="EX336" s="207"/>
      <c r="EY336" s="207"/>
      <c r="EZ336" s="207"/>
      <c r="FA336" s="207"/>
      <c r="FB336" s="207"/>
      <c r="FC336" s="207">
        <v>0</v>
      </c>
      <c r="FD336" s="207"/>
      <c r="FE336" s="207"/>
      <c r="FF336" s="207"/>
      <c r="FG336" s="207"/>
      <c r="FH336" s="207">
        <v>0</v>
      </c>
      <c r="FI336" s="209">
        <v>32.1</v>
      </c>
      <c r="FJ336" s="209">
        <f t="shared" si="176"/>
        <v>0</v>
      </c>
      <c r="FK336" s="207"/>
      <c r="FL336" s="207"/>
      <c r="FM336" s="207"/>
      <c r="FN336" s="207">
        <v>0</v>
      </c>
      <c r="FO336" s="207"/>
      <c r="FP336" s="207"/>
      <c r="FQ336" s="207"/>
      <c r="FR336" s="207"/>
      <c r="FS336" s="207">
        <v>0</v>
      </c>
      <c r="FT336" s="209">
        <v>25.68</v>
      </c>
      <c r="FU336" s="209">
        <f t="shared" si="177"/>
        <v>0</v>
      </c>
      <c r="FV336" s="207"/>
      <c r="FW336" s="207"/>
      <c r="FX336" s="207"/>
      <c r="FY336" s="207">
        <v>0</v>
      </c>
      <c r="FZ336" s="207"/>
      <c r="GA336" s="207"/>
      <c r="GB336" s="207"/>
      <c r="GC336" s="207"/>
      <c r="GD336" s="207">
        <v>0</v>
      </c>
      <c r="GE336" s="209">
        <v>56.12</v>
      </c>
      <c r="GF336" s="209">
        <f t="shared" si="178"/>
        <v>0</v>
      </c>
      <c r="GG336" s="207"/>
      <c r="GH336" s="207"/>
      <c r="GI336" s="207"/>
      <c r="GJ336" s="207"/>
      <c r="GK336" s="207"/>
      <c r="GL336" s="207"/>
      <c r="GM336" s="207"/>
      <c r="GN336" s="207"/>
      <c r="GO336" s="207"/>
      <c r="GP336" s="207"/>
      <c r="GQ336" s="207"/>
      <c r="GR336" s="207"/>
      <c r="GS336" s="207"/>
      <c r="GT336" s="207"/>
      <c r="GU336" s="207"/>
      <c r="GV336" s="207"/>
      <c r="GW336" s="207"/>
      <c r="GX336" s="207" t="s">
        <v>918</v>
      </c>
      <c r="GY336" s="207">
        <v>0</v>
      </c>
      <c r="GZ336" s="207" t="s">
        <v>918</v>
      </c>
      <c r="HA336" s="207">
        <v>0</v>
      </c>
      <c r="HB336" s="207">
        <v>0</v>
      </c>
      <c r="HC336" s="207">
        <v>1</v>
      </c>
      <c r="HD336" s="207">
        <f t="shared" si="157"/>
        <v>2400</v>
      </c>
      <c r="HE336" s="207">
        <v>2</v>
      </c>
      <c r="HF336" s="207"/>
      <c r="HG336" s="207"/>
      <c r="HH336" s="207">
        <f t="shared" si="167"/>
        <v>1200</v>
      </c>
      <c r="HI336" s="209">
        <v>2.73</v>
      </c>
      <c r="HJ336" s="209">
        <f t="shared" si="179"/>
        <v>3276</v>
      </c>
      <c r="HK336" s="207">
        <v>2</v>
      </c>
      <c r="HL336" s="207"/>
      <c r="HM336" s="207">
        <f t="shared" si="168"/>
        <v>1200</v>
      </c>
      <c r="HN336" s="209">
        <v>2.73</v>
      </c>
      <c r="HO336" s="209">
        <f t="shared" si="180"/>
        <v>3276</v>
      </c>
      <c r="HP336" s="207">
        <v>0</v>
      </c>
      <c r="HQ336" s="207"/>
      <c r="HR336" s="207">
        <f t="shared" si="169"/>
        <v>0</v>
      </c>
      <c r="HS336" s="209">
        <v>2.73</v>
      </c>
      <c r="HT336" s="209">
        <f t="shared" si="181"/>
        <v>0</v>
      </c>
      <c r="HU336" s="207">
        <v>0</v>
      </c>
      <c r="HV336" s="207"/>
      <c r="HW336" s="207">
        <f t="shared" si="170"/>
        <v>0</v>
      </c>
      <c r="HX336" s="209">
        <v>2.73</v>
      </c>
      <c r="HY336" s="209">
        <f t="shared" si="182"/>
        <v>0</v>
      </c>
      <c r="HZ336" s="207">
        <v>2</v>
      </c>
      <c r="IA336" s="209">
        <v>3890.25</v>
      </c>
      <c r="IB336" s="209">
        <f t="shared" si="183"/>
        <v>7780.5</v>
      </c>
      <c r="IC336" s="169"/>
      <c r="ID336" s="169"/>
      <c r="IE336" s="169"/>
      <c r="IF336" s="169"/>
      <c r="IG336" s="165"/>
      <c r="IH336" s="165">
        <v>10</v>
      </c>
      <c r="II336" s="235">
        <f t="shared" si="159"/>
        <v>1</v>
      </c>
      <c r="IJ336" s="235">
        <f t="shared" si="160"/>
        <v>2</v>
      </c>
      <c r="IK336" s="235">
        <f t="shared" si="161"/>
        <v>3</v>
      </c>
      <c r="IL336" s="210"/>
      <c r="IM336" s="211">
        <f t="shared" si="184"/>
        <v>13901.199999999999</v>
      </c>
      <c r="IN336" s="209">
        <v>7500</v>
      </c>
      <c r="IO336" s="212">
        <f t="shared" si="185"/>
        <v>2</v>
      </c>
      <c r="IP336" s="209">
        <f t="shared" si="186"/>
        <v>14332.5</v>
      </c>
      <c r="IQ336" s="209">
        <v>10000</v>
      </c>
      <c r="IR336" s="212">
        <f t="shared" si="187"/>
        <v>2</v>
      </c>
      <c r="IS336" s="213" t="s">
        <v>5641</v>
      </c>
      <c r="IT336" s="291"/>
      <c r="IV336" s="66">
        <v>22107</v>
      </c>
      <c r="IW336" s="66">
        <v>5699</v>
      </c>
    </row>
    <row r="337" spans="1:257" x14ac:dyDescent="0.4">
      <c r="A337" s="158">
        <f t="shared" si="158"/>
        <v>181</v>
      </c>
      <c r="B337" s="156" t="s">
        <v>35</v>
      </c>
      <c r="C337" s="349">
        <v>236</v>
      </c>
      <c r="D337" s="156">
        <v>90694</v>
      </c>
      <c r="E337" s="374">
        <v>13564</v>
      </c>
      <c r="F337" s="228" t="s">
        <v>6348</v>
      </c>
      <c r="G337" s="251">
        <v>8</v>
      </c>
      <c r="H337" s="156"/>
      <c r="I337" s="156" t="s">
        <v>2221</v>
      </c>
      <c r="J337" s="158" t="s">
        <v>2222</v>
      </c>
      <c r="K337" s="158"/>
      <c r="L337" s="158" t="s">
        <v>2224</v>
      </c>
      <c r="M337" s="158"/>
      <c r="N337" s="205">
        <v>46</v>
      </c>
      <c r="O337" s="158">
        <v>66</v>
      </c>
      <c r="P337" s="203" t="s">
        <v>6349</v>
      </c>
      <c r="Q337" s="158">
        <v>98</v>
      </c>
      <c r="R337" s="158"/>
      <c r="S337" s="158"/>
      <c r="T337" s="158"/>
      <c r="U337" s="158"/>
      <c r="V337" s="367"/>
      <c r="W337" s="366"/>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t="s">
        <v>5424</v>
      </c>
      <c r="AU337" s="205">
        <v>46</v>
      </c>
      <c r="AV337" s="205">
        <v>20</v>
      </c>
      <c r="AW337" s="205">
        <f t="shared" si="171"/>
        <v>66</v>
      </c>
      <c r="AX337" s="205" t="s">
        <v>6349</v>
      </c>
      <c r="AY337" s="226">
        <v>74</v>
      </c>
      <c r="AZ337" s="205">
        <v>24</v>
      </c>
      <c r="BA337" s="205">
        <f t="shared" si="162"/>
        <v>98</v>
      </c>
      <c r="BB337" s="205"/>
      <c r="BC337" s="207">
        <v>1.0000000000000001E-17</v>
      </c>
      <c r="BD337" s="207">
        <v>9.9999999999999997E-29</v>
      </c>
      <c r="BE337" s="207">
        <v>1.0000000000000001E-30</v>
      </c>
      <c r="BF337" s="207">
        <v>2</v>
      </c>
      <c r="BG337" s="207">
        <v>0</v>
      </c>
      <c r="BH337" s="207">
        <v>0</v>
      </c>
      <c r="BI337" s="207"/>
      <c r="BJ337" s="207"/>
      <c r="BK337" s="207" t="s">
        <v>6350</v>
      </c>
      <c r="BL337" s="208">
        <v>0</v>
      </c>
      <c r="BM337" s="209">
        <v>249.45</v>
      </c>
      <c r="BN337" s="209">
        <f t="shared" si="172"/>
        <v>0</v>
      </c>
      <c r="BO337" s="207"/>
      <c r="BP337" s="207"/>
      <c r="BQ337" s="207"/>
      <c r="BR337" s="207"/>
      <c r="BS337" s="207"/>
      <c r="BT337" s="207"/>
      <c r="BU337" s="207"/>
      <c r="BV337" s="207"/>
      <c r="BW337" s="207"/>
      <c r="BX337" s="207"/>
      <c r="BY337" s="207"/>
      <c r="BZ337" s="207"/>
      <c r="CA337" s="207"/>
      <c r="CB337" s="207"/>
      <c r="CC337" s="207"/>
      <c r="CD337" s="207"/>
      <c r="CE337" s="207"/>
      <c r="CF337" s="207">
        <v>0</v>
      </c>
      <c r="CG337" s="207">
        <v>0</v>
      </c>
      <c r="CH337" s="207"/>
      <c r="CI337" s="207"/>
      <c r="CJ337" s="207" t="s">
        <v>6351</v>
      </c>
      <c r="CK337" s="207">
        <v>0</v>
      </c>
      <c r="CL337" s="209">
        <v>477.3</v>
      </c>
      <c r="CM337" s="209">
        <f t="shared" si="173"/>
        <v>0</v>
      </c>
      <c r="CN337" s="207"/>
      <c r="CO337" s="207"/>
      <c r="CP337" s="207"/>
      <c r="CQ337" s="207"/>
      <c r="CR337" s="207"/>
      <c r="CS337" s="207"/>
      <c r="CT337" s="207"/>
      <c r="CU337" s="207"/>
      <c r="CV337" s="207"/>
      <c r="CW337" s="207"/>
      <c r="CX337" s="207"/>
      <c r="CY337" s="207"/>
      <c r="CZ337" s="207"/>
      <c r="DA337" s="207"/>
      <c r="DB337" s="207"/>
      <c r="DC337" s="207"/>
      <c r="DD337" s="207"/>
      <c r="DE337" s="207">
        <v>0</v>
      </c>
      <c r="DF337" s="207">
        <v>0</v>
      </c>
      <c r="DG337" s="207"/>
      <c r="DH337" s="207"/>
      <c r="DI337" s="207" t="s">
        <v>6352</v>
      </c>
      <c r="DJ337" s="207">
        <v>0</v>
      </c>
      <c r="DK337" s="209">
        <v>120.88</v>
      </c>
      <c r="DL337" s="209">
        <f t="shared" si="174"/>
        <v>0</v>
      </c>
      <c r="DM337" s="207"/>
      <c r="DN337" s="207"/>
      <c r="DO337" s="207"/>
      <c r="DP337" s="207"/>
      <c r="DQ337" s="207"/>
      <c r="DR337" s="207"/>
      <c r="DS337" s="207"/>
      <c r="DT337" s="207"/>
      <c r="DU337" s="207"/>
      <c r="DV337" s="207"/>
      <c r="DW337" s="207"/>
      <c r="DX337" s="207"/>
      <c r="DY337" s="207"/>
      <c r="DZ337" s="207"/>
      <c r="EA337" s="207"/>
      <c r="EB337" s="207"/>
      <c r="EC337" s="207"/>
      <c r="ED337" s="207">
        <v>0</v>
      </c>
      <c r="EE337" s="207"/>
      <c r="EF337" s="207"/>
      <c r="EG337" s="207"/>
      <c r="EH337" s="207"/>
      <c r="EI337" s="207">
        <v>0</v>
      </c>
      <c r="EJ337" s="209">
        <v>191.55</v>
      </c>
      <c r="EK337" s="209">
        <f t="shared" si="175"/>
        <v>0</v>
      </c>
      <c r="EL337" s="207"/>
      <c r="EM337" s="207"/>
      <c r="EN337" s="207"/>
      <c r="EO337" s="207"/>
      <c r="EP337" s="207"/>
      <c r="EQ337" s="207"/>
      <c r="ER337" s="207"/>
      <c r="ES337" s="207"/>
      <c r="ET337" s="207"/>
      <c r="EU337" s="207"/>
      <c r="EV337" s="207"/>
      <c r="EW337" s="207"/>
      <c r="EX337" s="207"/>
      <c r="EY337" s="207"/>
      <c r="EZ337" s="207"/>
      <c r="FA337" s="207"/>
      <c r="FB337" s="207"/>
      <c r="FC337" s="207">
        <v>0</v>
      </c>
      <c r="FD337" s="207"/>
      <c r="FE337" s="207"/>
      <c r="FF337" s="207"/>
      <c r="FG337" s="207"/>
      <c r="FH337" s="207">
        <v>0</v>
      </c>
      <c r="FI337" s="209">
        <v>32.1</v>
      </c>
      <c r="FJ337" s="209">
        <f t="shared" si="176"/>
        <v>0</v>
      </c>
      <c r="FK337" s="207"/>
      <c r="FL337" s="207"/>
      <c r="FM337" s="207"/>
      <c r="FN337" s="207">
        <v>0</v>
      </c>
      <c r="FO337" s="207">
        <v>1</v>
      </c>
      <c r="FP337" s="207"/>
      <c r="FQ337" s="207"/>
      <c r="FR337" s="207" t="s">
        <v>6353</v>
      </c>
      <c r="FS337" s="207">
        <f>AW337</f>
        <v>66</v>
      </c>
      <c r="FT337" s="209">
        <v>25.68</v>
      </c>
      <c r="FU337" s="209">
        <f t="shared" si="177"/>
        <v>1694.8799999999999</v>
      </c>
      <c r="FV337" s="207"/>
      <c r="FW337" s="207"/>
      <c r="FX337" s="207"/>
      <c r="FY337" s="207">
        <v>0</v>
      </c>
      <c r="FZ337" s="207"/>
      <c r="GA337" s="207"/>
      <c r="GB337" s="207"/>
      <c r="GC337" s="207"/>
      <c r="GD337" s="207">
        <v>0</v>
      </c>
      <c r="GE337" s="209">
        <v>56.12</v>
      </c>
      <c r="GF337" s="209">
        <f t="shared" si="178"/>
        <v>0</v>
      </c>
      <c r="GG337" s="207"/>
      <c r="GH337" s="207"/>
      <c r="GI337" s="207"/>
      <c r="GJ337" s="207"/>
      <c r="GK337" s="207"/>
      <c r="GL337" s="207"/>
      <c r="GM337" s="207"/>
      <c r="GN337" s="207"/>
      <c r="GO337" s="207"/>
      <c r="GP337" s="207"/>
      <c r="GQ337" s="207"/>
      <c r="GR337" s="207"/>
      <c r="GS337" s="207"/>
      <c r="GT337" s="207"/>
      <c r="GU337" s="207"/>
      <c r="GV337" s="207"/>
      <c r="GW337" s="207"/>
      <c r="GX337" s="207" t="s">
        <v>6354</v>
      </c>
      <c r="GY337" s="207">
        <v>1</v>
      </c>
      <c r="GZ337" s="207" t="s">
        <v>5210</v>
      </c>
      <c r="HA337" s="207">
        <f>+AW337</f>
        <v>66</v>
      </c>
      <c r="HB337" s="207">
        <v>0</v>
      </c>
      <c r="HC337" s="207">
        <v>1</v>
      </c>
      <c r="HD337" s="207">
        <f t="shared" si="157"/>
        <v>7200</v>
      </c>
      <c r="HE337" s="207">
        <v>6</v>
      </c>
      <c r="HF337" s="207"/>
      <c r="HG337" s="207"/>
      <c r="HH337" s="207">
        <f t="shared" si="167"/>
        <v>3600</v>
      </c>
      <c r="HI337" s="209">
        <v>2.73</v>
      </c>
      <c r="HJ337" s="209">
        <f t="shared" si="179"/>
        <v>9828</v>
      </c>
      <c r="HK337" s="207">
        <v>4</v>
      </c>
      <c r="HL337" s="207"/>
      <c r="HM337" s="207">
        <f t="shared" si="168"/>
        <v>2400</v>
      </c>
      <c r="HN337" s="209">
        <v>2.73</v>
      </c>
      <c r="HO337" s="209">
        <f t="shared" si="180"/>
        <v>6552</v>
      </c>
      <c r="HP337" s="207">
        <v>1</v>
      </c>
      <c r="HQ337" s="207"/>
      <c r="HR337" s="207">
        <f t="shared" si="169"/>
        <v>600</v>
      </c>
      <c r="HS337" s="209">
        <v>2.73</v>
      </c>
      <c r="HT337" s="209">
        <f t="shared" si="181"/>
        <v>1638</v>
      </c>
      <c r="HU337" s="207">
        <v>1</v>
      </c>
      <c r="HV337" s="207"/>
      <c r="HW337" s="207">
        <f t="shared" si="170"/>
        <v>600</v>
      </c>
      <c r="HX337" s="209">
        <v>2.73</v>
      </c>
      <c r="HY337" s="209">
        <f t="shared" si="182"/>
        <v>1638</v>
      </c>
      <c r="HZ337" s="207">
        <v>2</v>
      </c>
      <c r="IA337" s="209">
        <v>3890.25</v>
      </c>
      <c r="IB337" s="209">
        <f t="shared" si="183"/>
        <v>7780.5</v>
      </c>
      <c r="IC337" s="169"/>
      <c r="ID337" s="169"/>
      <c r="IE337" s="169"/>
      <c r="IF337" s="169"/>
      <c r="IG337" s="165"/>
      <c r="IH337" s="165">
        <v>3</v>
      </c>
      <c r="II337" s="235">
        <f t="shared" si="159"/>
        <v>2</v>
      </c>
      <c r="IJ337" s="235">
        <f t="shared" si="160"/>
        <v>2</v>
      </c>
      <c r="IK337" s="235">
        <f t="shared" si="161"/>
        <v>4</v>
      </c>
      <c r="IL337" s="210"/>
      <c r="IM337" s="211">
        <f t="shared" si="184"/>
        <v>1694.8799999999999</v>
      </c>
      <c r="IN337" s="209">
        <v>7500</v>
      </c>
      <c r="IO337" s="212">
        <f t="shared" si="185"/>
        <v>1</v>
      </c>
      <c r="IP337" s="209">
        <f t="shared" si="186"/>
        <v>27436.5</v>
      </c>
      <c r="IQ337" s="209">
        <v>10000</v>
      </c>
      <c r="IR337" s="212">
        <f t="shared" si="187"/>
        <v>3</v>
      </c>
      <c r="IS337" s="213" t="s">
        <v>6355</v>
      </c>
      <c r="IT337" s="291"/>
      <c r="IV337" s="352">
        <v>74376</v>
      </c>
      <c r="IW337" s="352">
        <v>5702</v>
      </c>
    </row>
    <row r="338" spans="1:257" x14ac:dyDescent="0.4">
      <c r="A338" s="158">
        <f t="shared" si="158"/>
        <v>182</v>
      </c>
      <c r="B338" s="156" t="s">
        <v>35</v>
      </c>
      <c r="C338" s="156">
        <v>230</v>
      </c>
      <c r="D338" s="251">
        <v>87671</v>
      </c>
      <c r="E338" s="251">
        <v>198</v>
      </c>
      <c r="F338" s="225" t="s">
        <v>6356</v>
      </c>
      <c r="G338" s="251">
        <v>8</v>
      </c>
      <c r="H338" s="156"/>
      <c r="I338" s="156" t="s">
        <v>2074</v>
      </c>
      <c r="J338" s="158" t="s">
        <v>2181</v>
      </c>
      <c r="K338" s="158"/>
      <c r="L338" s="158" t="s">
        <v>2183</v>
      </c>
      <c r="M338" s="158"/>
      <c r="N338" s="205">
        <v>79</v>
      </c>
      <c r="O338" s="158">
        <v>99</v>
      </c>
      <c r="P338" s="203" t="s">
        <v>5399</v>
      </c>
      <c r="Q338" s="158">
        <v>52</v>
      </c>
      <c r="R338" s="158"/>
      <c r="S338" s="158"/>
      <c r="T338" s="158"/>
      <c r="U338" s="158"/>
      <c r="V338" s="367"/>
      <c r="W338" s="366"/>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t="s">
        <v>5437</v>
      </c>
      <c r="AU338" s="205">
        <v>79</v>
      </c>
      <c r="AV338" s="205">
        <v>20</v>
      </c>
      <c r="AW338" s="205">
        <f t="shared" si="171"/>
        <v>99</v>
      </c>
      <c r="AX338" s="205" t="s">
        <v>5399</v>
      </c>
      <c r="AY338" s="226">
        <v>28</v>
      </c>
      <c r="AZ338" s="205">
        <v>24</v>
      </c>
      <c r="BA338" s="205">
        <f t="shared" si="162"/>
        <v>52</v>
      </c>
      <c r="BB338" s="205"/>
      <c r="BC338" s="207">
        <v>1.0000000000000001E-17</v>
      </c>
      <c r="BD338" s="207">
        <v>9.9999999999999997E-29</v>
      </c>
      <c r="BE338" s="207">
        <v>1.0000000000000001E-30</v>
      </c>
      <c r="BF338" s="207">
        <v>0</v>
      </c>
      <c r="BG338" s="207">
        <v>0</v>
      </c>
      <c r="BH338" s="207"/>
      <c r="BI338" s="207"/>
      <c r="BJ338" s="207"/>
      <c r="BK338" s="207"/>
      <c r="BL338" s="208">
        <v>0</v>
      </c>
      <c r="BM338" s="209">
        <v>249.45</v>
      </c>
      <c r="BN338" s="209">
        <f t="shared" si="172"/>
        <v>0</v>
      </c>
      <c r="BO338" s="207"/>
      <c r="BP338" s="207"/>
      <c r="BQ338" s="207"/>
      <c r="BR338" s="207"/>
      <c r="BS338" s="207"/>
      <c r="BT338" s="207"/>
      <c r="BU338" s="207"/>
      <c r="BV338" s="207"/>
      <c r="BW338" s="207"/>
      <c r="BX338" s="207"/>
      <c r="BY338" s="207"/>
      <c r="BZ338" s="207"/>
      <c r="CA338" s="207"/>
      <c r="CB338" s="207"/>
      <c r="CC338" s="207"/>
      <c r="CD338" s="207"/>
      <c r="CE338" s="207"/>
      <c r="CF338" s="207">
        <v>0</v>
      </c>
      <c r="CG338" s="207"/>
      <c r="CH338" s="207"/>
      <c r="CI338" s="207"/>
      <c r="CJ338" s="207"/>
      <c r="CK338" s="207">
        <v>0</v>
      </c>
      <c r="CL338" s="209">
        <v>477.3</v>
      </c>
      <c r="CM338" s="209">
        <f t="shared" si="173"/>
        <v>0</v>
      </c>
      <c r="CN338" s="207"/>
      <c r="CO338" s="207"/>
      <c r="CP338" s="207"/>
      <c r="CQ338" s="207"/>
      <c r="CR338" s="207"/>
      <c r="CS338" s="207"/>
      <c r="CT338" s="207"/>
      <c r="CU338" s="207"/>
      <c r="CV338" s="207"/>
      <c r="CW338" s="207"/>
      <c r="CX338" s="207"/>
      <c r="CY338" s="207"/>
      <c r="CZ338" s="207"/>
      <c r="DA338" s="207"/>
      <c r="DB338" s="207"/>
      <c r="DC338" s="207"/>
      <c r="DD338" s="207"/>
      <c r="DE338" s="207">
        <v>0</v>
      </c>
      <c r="DF338" s="207"/>
      <c r="DG338" s="207"/>
      <c r="DH338" s="207"/>
      <c r="DI338" s="207"/>
      <c r="DJ338" s="207">
        <v>0</v>
      </c>
      <c r="DK338" s="209">
        <v>120.88</v>
      </c>
      <c r="DL338" s="209">
        <f t="shared" si="174"/>
        <v>0</v>
      </c>
      <c r="DM338" s="207"/>
      <c r="DN338" s="207"/>
      <c r="DO338" s="207"/>
      <c r="DP338" s="207"/>
      <c r="DQ338" s="207"/>
      <c r="DR338" s="207"/>
      <c r="DS338" s="207"/>
      <c r="DT338" s="207"/>
      <c r="DU338" s="207"/>
      <c r="DV338" s="207"/>
      <c r="DW338" s="207"/>
      <c r="DX338" s="207"/>
      <c r="DY338" s="207"/>
      <c r="DZ338" s="207"/>
      <c r="EA338" s="207"/>
      <c r="EB338" s="207"/>
      <c r="EC338" s="207"/>
      <c r="ED338" s="207">
        <v>0</v>
      </c>
      <c r="EE338" s="207"/>
      <c r="EF338" s="207"/>
      <c r="EG338" s="207"/>
      <c r="EH338" s="207"/>
      <c r="EI338" s="207">
        <v>0</v>
      </c>
      <c r="EJ338" s="209">
        <v>191.55</v>
      </c>
      <c r="EK338" s="209">
        <f t="shared" si="175"/>
        <v>0</v>
      </c>
      <c r="EL338" s="207"/>
      <c r="EM338" s="207"/>
      <c r="EN338" s="207"/>
      <c r="EO338" s="207"/>
      <c r="EP338" s="207"/>
      <c r="EQ338" s="207"/>
      <c r="ER338" s="207"/>
      <c r="ES338" s="207"/>
      <c r="ET338" s="207"/>
      <c r="EU338" s="207"/>
      <c r="EV338" s="207"/>
      <c r="EW338" s="207"/>
      <c r="EX338" s="207"/>
      <c r="EY338" s="207"/>
      <c r="EZ338" s="207"/>
      <c r="FA338" s="207"/>
      <c r="FB338" s="207"/>
      <c r="FC338" s="207">
        <v>0</v>
      </c>
      <c r="FD338" s="207"/>
      <c r="FE338" s="207"/>
      <c r="FF338" s="207"/>
      <c r="FG338" s="207"/>
      <c r="FH338" s="207">
        <v>0</v>
      </c>
      <c r="FI338" s="209">
        <v>32.1</v>
      </c>
      <c r="FJ338" s="209">
        <f t="shared" si="176"/>
        <v>0</v>
      </c>
      <c r="FK338" s="207"/>
      <c r="FL338" s="207"/>
      <c r="FM338" s="207"/>
      <c r="FN338" s="207">
        <v>0</v>
      </c>
      <c r="FO338" s="207"/>
      <c r="FP338" s="207"/>
      <c r="FQ338" s="207"/>
      <c r="FR338" s="207"/>
      <c r="FS338" s="207">
        <v>0</v>
      </c>
      <c r="FT338" s="209">
        <v>25.68</v>
      </c>
      <c r="FU338" s="209">
        <f t="shared" si="177"/>
        <v>0</v>
      </c>
      <c r="FV338" s="207"/>
      <c r="FW338" s="207"/>
      <c r="FX338" s="207"/>
      <c r="FY338" s="207">
        <v>0</v>
      </c>
      <c r="FZ338" s="207"/>
      <c r="GA338" s="207"/>
      <c r="GB338" s="207"/>
      <c r="GC338" s="207"/>
      <c r="GD338" s="207">
        <v>0</v>
      </c>
      <c r="GE338" s="209">
        <v>56.12</v>
      </c>
      <c r="GF338" s="209">
        <f t="shared" si="178"/>
        <v>0</v>
      </c>
      <c r="GG338" s="207"/>
      <c r="GH338" s="207"/>
      <c r="GI338" s="207"/>
      <c r="GJ338" s="207"/>
      <c r="GK338" s="207"/>
      <c r="GL338" s="207"/>
      <c r="GM338" s="207"/>
      <c r="GN338" s="207"/>
      <c r="GO338" s="207"/>
      <c r="GP338" s="207"/>
      <c r="GQ338" s="207"/>
      <c r="GR338" s="207"/>
      <c r="GS338" s="207"/>
      <c r="GT338" s="207"/>
      <c r="GU338" s="207"/>
      <c r="GV338" s="207"/>
      <c r="GW338" s="207"/>
      <c r="GX338" s="207" t="s">
        <v>918</v>
      </c>
      <c r="GY338" s="207">
        <v>0</v>
      </c>
      <c r="GZ338" s="207" t="s">
        <v>918</v>
      </c>
      <c r="HA338" s="207">
        <v>0</v>
      </c>
      <c r="HB338" s="207">
        <v>0</v>
      </c>
      <c r="HC338" s="207">
        <v>1</v>
      </c>
      <c r="HD338" s="207">
        <f t="shared" si="157"/>
        <v>1600</v>
      </c>
      <c r="HE338" s="207">
        <v>4</v>
      </c>
      <c r="HF338" s="207"/>
      <c r="HG338" s="207"/>
      <c r="HH338" s="207">
        <f t="shared" si="167"/>
        <v>1600</v>
      </c>
      <c r="HI338" s="209">
        <v>2.73</v>
      </c>
      <c r="HJ338" s="209">
        <f t="shared" si="179"/>
        <v>4368</v>
      </c>
      <c r="HK338" s="207">
        <v>0</v>
      </c>
      <c r="HL338" s="207"/>
      <c r="HM338" s="207">
        <f t="shared" si="168"/>
        <v>0</v>
      </c>
      <c r="HN338" s="209">
        <v>2.73</v>
      </c>
      <c r="HO338" s="209">
        <f t="shared" si="180"/>
        <v>0</v>
      </c>
      <c r="HP338" s="207">
        <v>0</v>
      </c>
      <c r="HQ338" s="207"/>
      <c r="HR338" s="207">
        <f t="shared" si="169"/>
        <v>0</v>
      </c>
      <c r="HS338" s="209">
        <v>2.73</v>
      </c>
      <c r="HT338" s="209">
        <f t="shared" si="181"/>
        <v>0</v>
      </c>
      <c r="HU338" s="207">
        <v>0</v>
      </c>
      <c r="HV338" s="207"/>
      <c r="HW338" s="207">
        <f t="shared" si="170"/>
        <v>0</v>
      </c>
      <c r="HX338" s="209">
        <v>2.73</v>
      </c>
      <c r="HY338" s="209">
        <f t="shared" si="182"/>
        <v>0</v>
      </c>
      <c r="HZ338" s="207">
        <v>1</v>
      </c>
      <c r="IA338" s="209">
        <v>3890.25</v>
      </c>
      <c r="IB338" s="209">
        <f t="shared" si="183"/>
        <v>3890.25</v>
      </c>
      <c r="IC338" s="169"/>
      <c r="ID338" s="169"/>
      <c r="IE338" s="169"/>
      <c r="IF338" s="169"/>
      <c r="IG338" s="165"/>
      <c r="IH338" s="165">
        <v>10</v>
      </c>
      <c r="II338" s="235">
        <f t="shared" si="159"/>
        <v>0</v>
      </c>
      <c r="IJ338" s="235">
        <f t="shared" si="160"/>
        <v>1</v>
      </c>
      <c r="IK338" s="235">
        <f t="shared" si="161"/>
        <v>1</v>
      </c>
      <c r="IL338" s="210"/>
      <c r="IM338" s="211">
        <f t="shared" si="184"/>
        <v>0</v>
      </c>
      <c r="IN338" s="209">
        <v>7500</v>
      </c>
      <c r="IO338" s="212">
        <f t="shared" si="185"/>
        <v>0</v>
      </c>
      <c r="IP338" s="209">
        <f t="shared" si="186"/>
        <v>8258.25</v>
      </c>
      <c r="IQ338" s="209">
        <v>10000</v>
      </c>
      <c r="IR338" s="212">
        <f t="shared" si="187"/>
        <v>1</v>
      </c>
      <c r="IS338" s="213" t="s">
        <v>5641</v>
      </c>
      <c r="IT338" s="291"/>
      <c r="IV338" s="66">
        <v>21957</v>
      </c>
      <c r="IW338" s="66">
        <v>5709</v>
      </c>
    </row>
    <row r="339" spans="1:257" x14ac:dyDescent="0.4">
      <c r="A339" s="158">
        <f t="shared" si="158"/>
        <v>183</v>
      </c>
      <c r="B339" s="156" t="s">
        <v>35</v>
      </c>
      <c r="C339" s="156">
        <v>244</v>
      </c>
      <c r="D339" s="251">
        <v>90770</v>
      </c>
      <c r="E339" s="251">
        <v>13961</v>
      </c>
      <c r="F339" s="225" t="s">
        <v>6357</v>
      </c>
      <c r="G339" s="251">
        <v>8</v>
      </c>
      <c r="H339" s="156"/>
      <c r="I339" s="156" t="s">
        <v>2221</v>
      </c>
      <c r="J339" s="158" t="s">
        <v>2287</v>
      </c>
      <c r="K339" s="158"/>
      <c r="L339" s="158" t="s">
        <v>2289</v>
      </c>
      <c r="M339" s="158"/>
      <c r="N339" s="205">
        <v>27</v>
      </c>
      <c r="O339" s="158">
        <v>47</v>
      </c>
      <c r="P339" s="203" t="s">
        <v>6358</v>
      </c>
      <c r="Q339" s="158">
        <v>52</v>
      </c>
      <c r="R339" s="158"/>
      <c r="S339" s="158"/>
      <c r="T339" s="158"/>
      <c r="U339" s="158"/>
      <c r="V339" s="367"/>
      <c r="W339" s="366"/>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t="s">
        <v>5437</v>
      </c>
      <c r="AU339" s="205">
        <v>27</v>
      </c>
      <c r="AV339" s="205">
        <v>20</v>
      </c>
      <c r="AW339" s="205">
        <f t="shared" si="171"/>
        <v>47</v>
      </c>
      <c r="AX339" s="205" t="s">
        <v>6358</v>
      </c>
      <c r="AY339" s="226">
        <v>28</v>
      </c>
      <c r="AZ339" s="205">
        <v>24</v>
      </c>
      <c r="BA339" s="205">
        <f t="shared" si="162"/>
        <v>52</v>
      </c>
      <c r="BB339" s="205"/>
      <c r="BC339" s="207">
        <v>1.0000000000000001E-17</v>
      </c>
      <c r="BD339" s="207">
        <v>9.9999999999999997E-29</v>
      </c>
      <c r="BE339" s="207">
        <v>1.0000000000000001E-30</v>
      </c>
      <c r="BF339" s="207">
        <v>0</v>
      </c>
      <c r="BG339" s="207">
        <v>0</v>
      </c>
      <c r="BH339" s="207"/>
      <c r="BI339" s="207"/>
      <c r="BJ339" s="207"/>
      <c r="BK339" s="207"/>
      <c r="BL339" s="208">
        <v>0</v>
      </c>
      <c r="BM339" s="209">
        <v>249.45</v>
      </c>
      <c r="BN339" s="209">
        <f t="shared" si="172"/>
        <v>0</v>
      </c>
      <c r="BO339" s="207"/>
      <c r="BP339" s="207"/>
      <c r="BQ339" s="207"/>
      <c r="BR339" s="207"/>
      <c r="BS339" s="207"/>
      <c r="BT339" s="207"/>
      <c r="BU339" s="207"/>
      <c r="BV339" s="207"/>
      <c r="BW339" s="207"/>
      <c r="BX339" s="207"/>
      <c r="BY339" s="207"/>
      <c r="BZ339" s="207"/>
      <c r="CA339" s="207"/>
      <c r="CB339" s="207"/>
      <c r="CC339" s="207"/>
      <c r="CD339" s="207"/>
      <c r="CE339" s="207"/>
      <c r="CF339" s="207">
        <v>0</v>
      </c>
      <c r="CG339" s="207"/>
      <c r="CH339" s="207"/>
      <c r="CI339" s="207"/>
      <c r="CJ339" s="207"/>
      <c r="CK339" s="207">
        <v>0</v>
      </c>
      <c r="CL339" s="209">
        <v>477.3</v>
      </c>
      <c r="CM339" s="209">
        <f t="shared" si="173"/>
        <v>0</v>
      </c>
      <c r="CN339" s="207"/>
      <c r="CO339" s="207"/>
      <c r="CP339" s="207"/>
      <c r="CQ339" s="207"/>
      <c r="CR339" s="207"/>
      <c r="CS339" s="207"/>
      <c r="CT339" s="207"/>
      <c r="CU339" s="207"/>
      <c r="CV339" s="207"/>
      <c r="CW339" s="207"/>
      <c r="CX339" s="207"/>
      <c r="CY339" s="207"/>
      <c r="CZ339" s="207"/>
      <c r="DA339" s="207"/>
      <c r="DB339" s="207"/>
      <c r="DC339" s="207"/>
      <c r="DD339" s="207"/>
      <c r="DE339" s="207">
        <v>0</v>
      </c>
      <c r="DF339" s="207"/>
      <c r="DG339" s="207"/>
      <c r="DH339" s="207"/>
      <c r="DI339" s="207"/>
      <c r="DJ339" s="207">
        <v>0</v>
      </c>
      <c r="DK339" s="209">
        <v>120.88</v>
      </c>
      <c r="DL339" s="209">
        <f t="shared" si="174"/>
        <v>0</v>
      </c>
      <c r="DM339" s="207"/>
      <c r="DN339" s="207"/>
      <c r="DO339" s="207"/>
      <c r="DP339" s="207"/>
      <c r="DQ339" s="207"/>
      <c r="DR339" s="207"/>
      <c r="DS339" s="207"/>
      <c r="DT339" s="207"/>
      <c r="DU339" s="207"/>
      <c r="DV339" s="207"/>
      <c r="DW339" s="207"/>
      <c r="DX339" s="207"/>
      <c r="DY339" s="207"/>
      <c r="DZ339" s="207"/>
      <c r="EA339" s="207"/>
      <c r="EB339" s="207"/>
      <c r="EC339" s="207"/>
      <c r="ED339" s="207">
        <v>0</v>
      </c>
      <c r="EE339" s="207"/>
      <c r="EF339" s="207"/>
      <c r="EG339" s="207"/>
      <c r="EH339" s="207"/>
      <c r="EI339" s="207">
        <v>0</v>
      </c>
      <c r="EJ339" s="209">
        <v>191.55</v>
      </c>
      <c r="EK339" s="209">
        <f t="shared" si="175"/>
        <v>0</v>
      </c>
      <c r="EL339" s="207"/>
      <c r="EM339" s="207"/>
      <c r="EN339" s="207"/>
      <c r="EO339" s="207"/>
      <c r="EP339" s="207"/>
      <c r="EQ339" s="207"/>
      <c r="ER339" s="207"/>
      <c r="ES339" s="207"/>
      <c r="ET339" s="207"/>
      <c r="EU339" s="207"/>
      <c r="EV339" s="207"/>
      <c r="EW339" s="207"/>
      <c r="EX339" s="207"/>
      <c r="EY339" s="207"/>
      <c r="EZ339" s="207"/>
      <c r="FA339" s="207"/>
      <c r="FB339" s="207"/>
      <c r="FC339" s="207">
        <v>0</v>
      </c>
      <c r="FD339" s="207"/>
      <c r="FE339" s="207"/>
      <c r="FF339" s="207"/>
      <c r="FG339" s="207"/>
      <c r="FH339" s="207">
        <v>0</v>
      </c>
      <c r="FI339" s="209">
        <v>32.1</v>
      </c>
      <c r="FJ339" s="209">
        <f t="shared" si="176"/>
        <v>0</v>
      </c>
      <c r="FK339" s="207"/>
      <c r="FL339" s="207"/>
      <c r="FM339" s="207"/>
      <c r="FN339" s="207">
        <v>0</v>
      </c>
      <c r="FO339" s="207"/>
      <c r="FP339" s="207"/>
      <c r="FQ339" s="207"/>
      <c r="FR339" s="207"/>
      <c r="FS339" s="207">
        <v>0</v>
      </c>
      <c r="FT339" s="209">
        <v>25.68</v>
      </c>
      <c r="FU339" s="209">
        <f t="shared" si="177"/>
        <v>0</v>
      </c>
      <c r="FV339" s="207"/>
      <c r="FW339" s="207"/>
      <c r="FX339" s="207"/>
      <c r="FY339" s="207">
        <v>0</v>
      </c>
      <c r="FZ339" s="207"/>
      <c r="GA339" s="207"/>
      <c r="GB339" s="207"/>
      <c r="GC339" s="207"/>
      <c r="GD339" s="207">
        <v>0</v>
      </c>
      <c r="GE339" s="209">
        <v>56.12</v>
      </c>
      <c r="GF339" s="209">
        <f t="shared" si="178"/>
        <v>0</v>
      </c>
      <c r="GG339" s="207"/>
      <c r="GH339" s="207"/>
      <c r="GI339" s="207"/>
      <c r="GJ339" s="207"/>
      <c r="GK339" s="207"/>
      <c r="GL339" s="207"/>
      <c r="GM339" s="207"/>
      <c r="GN339" s="207"/>
      <c r="GO339" s="207"/>
      <c r="GP339" s="207"/>
      <c r="GQ339" s="207"/>
      <c r="GR339" s="207"/>
      <c r="GS339" s="207"/>
      <c r="GT339" s="207"/>
      <c r="GU339" s="207"/>
      <c r="GV339" s="207"/>
      <c r="GW339" s="207"/>
      <c r="GX339" s="207" t="s">
        <v>918</v>
      </c>
      <c r="GY339" s="207">
        <v>0</v>
      </c>
      <c r="GZ339" s="207" t="s">
        <v>918</v>
      </c>
      <c r="HA339" s="207">
        <v>0</v>
      </c>
      <c r="HB339" s="207">
        <v>0</v>
      </c>
      <c r="HC339" s="207">
        <v>1</v>
      </c>
      <c r="HD339" s="207">
        <f t="shared" si="157"/>
        <v>400</v>
      </c>
      <c r="HE339" s="207">
        <v>1</v>
      </c>
      <c r="HF339" s="207"/>
      <c r="HG339" s="207"/>
      <c r="HH339" s="207">
        <f t="shared" si="167"/>
        <v>400</v>
      </c>
      <c r="HI339" s="209">
        <v>2.73</v>
      </c>
      <c r="HJ339" s="209">
        <f t="shared" si="179"/>
        <v>1092</v>
      </c>
      <c r="HK339" s="207">
        <v>0</v>
      </c>
      <c r="HL339" s="207"/>
      <c r="HM339" s="207">
        <f t="shared" si="168"/>
        <v>0</v>
      </c>
      <c r="HN339" s="209">
        <v>2.73</v>
      </c>
      <c r="HO339" s="209">
        <f t="shared" si="180"/>
        <v>0</v>
      </c>
      <c r="HP339" s="207">
        <v>0</v>
      </c>
      <c r="HQ339" s="207"/>
      <c r="HR339" s="207">
        <f t="shared" si="169"/>
        <v>0</v>
      </c>
      <c r="HS339" s="209">
        <v>2.73</v>
      </c>
      <c r="HT339" s="209">
        <f t="shared" si="181"/>
        <v>0</v>
      </c>
      <c r="HU339" s="207">
        <v>0</v>
      </c>
      <c r="HV339" s="207"/>
      <c r="HW339" s="207">
        <f t="shared" si="170"/>
        <v>0</v>
      </c>
      <c r="HX339" s="209">
        <v>2.73</v>
      </c>
      <c r="HY339" s="209">
        <f t="shared" si="182"/>
        <v>0</v>
      </c>
      <c r="HZ339" s="207">
        <v>1</v>
      </c>
      <c r="IA339" s="209">
        <v>3890.25</v>
      </c>
      <c r="IB339" s="209">
        <f t="shared" si="183"/>
        <v>3890.25</v>
      </c>
      <c r="IC339" s="169"/>
      <c r="ID339" s="169"/>
      <c r="IE339" s="169"/>
      <c r="IF339" s="169"/>
      <c r="IG339" s="165"/>
      <c r="IH339" s="165">
        <v>8</v>
      </c>
      <c r="II339" s="235">
        <f t="shared" si="159"/>
        <v>0</v>
      </c>
      <c r="IJ339" s="235">
        <f t="shared" si="160"/>
        <v>1</v>
      </c>
      <c r="IK339" s="235">
        <f t="shared" si="161"/>
        <v>1</v>
      </c>
      <c r="IL339" s="210"/>
      <c r="IM339" s="211">
        <f t="shared" si="184"/>
        <v>0</v>
      </c>
      <c r="IN339" s="209">
        <v>7500</v>
      </c>
      <c r="IO339" s="212">
        <f t="shared" si="185"/>
        <v>0</v>
      </c>
      <c r="IP339" s="209">
        <f t="shared" si="186"/>
        <v>4982.25</v>
      </c>
      <c r="IQ339" s="209">
        <v>10000</v>
      </c>
      <c r="IR339" s="212">
        <f t="shared" si="187"/>
        <v>1</v>
      </c>
      <c r="IS339" s="213" t="s">
        <v>6359</v>
      </c>
      <c r="IT339" s="291"/>
      <c r="IV339" s="66">
        <v>21961</v>
      </c>
      <c r="IW339" s="66">
        <v>5763</v>
      </c>
    </row>
    <row r="340" spans="1:257" x14ac:dyDescent="0.4">
      <c r="A340" s="158">
        <f t="shared" si="158"/>
        <v>184</v>
      </c>
      <c r="B340" s="156" t="s">
        <v>35</v>
      </c>
      <c r="C340" s="156">
        <v>267</v>
      </c>
      <c r="D340" s="251">
        <v>63230</v>
      </c>
      <c r="E340" s="251">
        <v>21446</v>
      </c>
      <c r="F340" s="225" t="s">
        <v>6360</v>
      </c>
      <c r="G340" s="251">
        <v>8</v>
      </c>
      <c r="H340" s="156"/>
      <c r="I340" s="156" t="s">
        <v>2352</v>
      </c>
      <c r="J340" s="158" t="s">
        <v>2471</v>
      </c>
      <c r="K340" s="158"/>
      <c r="L340" s="158" t="s">
        <v>1737</v>
      </c>
      <c r="M340" s="158"/>
      <c r="N340" s="205">
        <v>27</v>
      </c>
      <c r="O340" s="158">
        <v>47</v>
      </c>
      <c r="P340" s="203" t="s">
        <v>6361</v>
      </c>
      <c r="Q340" s="158">
        <v>52</v>
      </c>
      <c r="R340" s="158"/>
      <c r="S340" s="158"/>
      <c r="T340" s="158"/>
      <c r="U340" s="158"/>
      <c r="V340" s="367"/>
      <c r="W340" s="366"/>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t="s">
        <v>5369</v>
      </c>
      <c r="AU340" s="205">
        <v>27</v>
      </c>
      <c r="AV340" s="205">
        <v>20</v>
      </c>
      <c r="AW340" s="205">
        <f t="shared" si="171"/>
        <v>47</v>
      </c>
      <c r="AX340" s="205" t="s">
        <v>6361</v>
      </c>
      <c r="AY340" s="226">
        <v>28</v>
      </c>
      <c r="AZ340" s="205">
        <v>24</v>
      </c>
      <c r="BA340" s="205">
        <f t="shared" si="162"/>
        <v>52</v>
      </c>
      <c r="BB340" s="205"/>
      <c r="BC340" s="207">
        <v>1.0000000000000001E-17</v>
      </c>
      <c r="BD340" s="207">
        <v>9.9999999999999997E-29</v>
      </c>
      <c r="BE340" s="207">
        <v>1.0000000000000001E-30</v>
      </c>
      <c r="BF340" s="207">
        <v>0</v>
      </c>
      <c r="BG340" s="207">
        <v>0</v>
      </c>
      <c r="BH340" s="207"/>
      <c r="BI340" s="207"/>
      <c r="BJ340" s="207"/>
      <c r="BK340" s="207"/>
      <c r="BL340" s="208">
        <v>0</v>
      </c>
      <c r="BM340" s="209">
        <v>249.45</v>
      </c>
      <c r="BN340" s="209">
        <f t="shared" si="172"/>
        <v>0</v>
      </c>
      <c r="BO340" s="207"/>
      <c r="BP340" s="207"/>
      <c r="BQ340" s="207"/>
      <c r="BR340" s="207"/>
      <c r="BS340" s="207"/>
      <c r="BT340" s="207"/>
      <c r="BU340" s="207"/>
      <c r="BV340" s="207"/>
      <c r="BW340" s="207"/>
      <c r="BX340" s="207"/>
      <c r="BY340" s="207"/>
      <c r="BZ340" s="207"/>
      <c r="CA340" s="207"/>
      <c r="CB340" s="207"/>
      <c r="CC340" s="207"/>
      <c r="CD340" s="207"/>
      <c r="CE340" s="207"/>
      <c r="CF340" s="207">
        <v>0</v>
      </c>
      <c r="CG340" s="207"/>
      <c r="CH340" s="207"/>
      <c r="CI340" s="207"/>
      <c r="CJ340" s="207"/>
      <c r="CK340" s="207">
        <v>0</v>
      </c>
      <c r="CL340" s="209">
        <v>477.3</v>
      </c>
      <c r="CM340" s="209">
        <f t="shared" si="173"/>
        <v>0</v>
      </c>
      <c r="CN340" s="207"/>
      <c r="CO340" s="207"/>
      <c r="CP340" s="207"/>
      <c r="CQ340" s="207"/>
      <c r="CR340" s="207"/>
      <c r="CS340" s="207"/>
      <c r="CT340" s="207"/>
      <c r="CU340" s="207"/>
      <c r="CV340" s="207"/>
      <c r="CW340" s="207"/>
      <c r="CX340" s="207"/>
      <c r="CY340" s="207"/>
      <c r="CZ340" s="207"/>
      <c r="DA340" s="207"/>
      <c r="DB340" s="207"/>
      <c r="DC340" s="207"/>
      <c r="DD340" s="207"/>
      <c r="DE340" s="207">
        <v>0</v>
      </c>
      <c r="DF340" s="207"/>
      <c r="DG340" s="207"/>
      <c r="DH340" s="207"/>
      <c r="DI340" s="207"/>
      <c r="DJ340" s="207">
        <v>0</v>
      </c>
      <c r="DK340" s="209">
        <v>120.88</v>
      </c>
      <c r="DL340" s="209">
        <f t="shared" si="174"/>
        <v>0</v>
      </c>
      <c r="DM340" s="207"/>
      <c r="DN340" s="207"/>
      <c r="DO340" s="207"/>
      <c r="DP340" s="207"/>
      <c r="DQ340" s="207"/>
      <c r="DR340" s="207"/>
      <c r="DS340" s="207"/>
      <c r="DT340" s="207"/>
      <c r="DU340" s="207"/>
      <c r="DV340" s="207"/>
      <c r="DW340" s="207"/>
      <c r="DX340" s="207"/>
      <c r="DY340" s="207"/>
      <c r="DZ340" s="207"/>
      <c r="EA340" s="207"/>
      <c r="EB340" s="207"/>
      <c r="EC340" s="207"/>
      <c r="ED340" s="207">
        <v>0</v>
      </c>
      <c r="EE340" s="207"/>
      <c r="EF340" s="207"/>
      <c r="EG340" s="207"/>
      <c r="EH340" s="207"/>
      <c r="EI340" s="207">
        <v>0</v>
      </c>
      <c r="EJ340" s="209">
        <v>191.55</v>
      </c>
      <c r="EK340" s="209">
        <f t="shared" si="175"/>
        <v>0</v>
      </c>
      <c r="EL340" s="207"/>
      <c r="EM340" s="207"/>
      <c r="EN340" s="207"/>
      <c r="EO340" s="207"/>
      <c r="EP340" s="207"/>
      <c r="EQ340" s="207"/>
      <c r="ER340" s="207"/>
      <c r="ES340" s="207"/>
      <c r="ET340" s="207"/>
      <c r="EU340" s="207"/>
      <c r="EV340" s="207"/>
      <c r="EW340" s="207"/>
      <c r="EX340" s="207"/>
      <c r="EY340" s="207"/>
      <c r="EZ340" s="207"/>
      <c r="FA340" s="207"/>
      <c r="FB340" s="207"/>
      <c r="FC340" s="207">
        <v>0</v>
      </c>
      <c r="FD340" s="207"/>
      <c r="FE340" s="207"/>
      <c r="FF340" s="207"/>
      <c r="FG340" s="207"/>
      <c r="FH340" s="207">
        <v>0</v>
      </c>
      <c r="FI340" s="209">
        <v>32.1</v>
      </c>
      <c r="FJ340" s="209">
        <f t="shared" si="176"/>
        <v>0</v>
      </c>
      <c r="FK340" s="207"/>
      <c r="FL340" s="207"/>
      <c r="FM340" s="207"/>
      <c r="FN340" s="207">
        <v>0</v>
      </c>
      <c r="FO340" s="207"/>
      <c r="FP340" s="207"/>
      <c r="FQ340" s="207"/>
      <c r="FR340" s="207"/>
      <c r="FS340" s="207">
        <v>0</v>
      </c>
      <c r="FT340" s="209">
        <v>25.68</v>
      </c>
      <c r="FU340" s="209">
        <f t="shared" si="177"/>
        <v>0</v>
      </c>
      <c r="FV340" s="207"/>
      <c r="FW340" s="207"/>
      <c r="FX340" s="207"/>
      <c r="FY340" s="207">
        <v>0</v>
      </c>
      <c r="FZ340" s="207"/>
      <c r="GA340" s="207"/>
      <c r="GB340" s="207"/>
      <c r="GC340" s="207"/>
      <c r="GD340" s="207">
        <v>0</v>
      </c>
      <c r="GE340" s="209">
        <v>56.12</v>
      </c>
      <c r="GF340" s="209">
        <f t="shared" si="178"/>
        <v>0</v>
      </c>
      <c r="GG340" s="207"/>
      <c r="GH340" s="207"/>
      <c r="GI340" s="207"/>
      <c r="GJ340" s="207"/>
      <c r="GK340" s="207"/>
      <c r="GL340" s="207"/>
      <c r="GM340" s="207"/>
      <c r="GN340" s="207"/>
      <c r="GO340" s="207"/>
      <c r="GP340" s="207"/>
      <c r="GQ340" s="207"/>
      <c r="GR340" s="207"/>
      <c r="GS340" s="207"/>
      <c r="GT340" s="207"/>
      <c r="GU340" s="207"/>
      <c r="GV340" s="207"/>
      <c r="GW340" s="207"/>
      <c r="GX340" s="207" t="s">
        <v>918</v>
      </c>
      <c r="GY340" s="207">
        <v>0</v>
      </c>
      <c r="GZ340" s="207" t="s">
        <v>918</v>
      </c>
      <c r="HA340" s="207">
        <v>0</v>
      </c>
      <c r="HB340" s="207">
        <v>0</v>
      </c>
      <c r="HC340" s="229">
        <v>1</v>
      </c>
      <c r="HD340" s="207">
        <f t="shared" si="157"/>
        <v>800</v>
      </c>
      <c r="HE340" s="207">
        <v>0</v>
      </c>
      <c r="HF340" s="207"/>
      <c r="HG340" s="207"/>
      <c r="HH340" s="207">
        <f t="shared" si="167"/>
        <v>0</v>
      </c>
      <c r="HI340" s="209">
        <v>2.73</v>
      </c>
      <c r="HJ340" s="209">
        <f t="shared" si="179"/>
        <v>0</v>
      </c>
      <c r="HK340" s="207">
        <v>2</v>
      </c>
      <c r="HL340" s="207"/>
      <c r="HM340" s="207">
        <f t="shared" si="168"/>
        <v>800</v>
      </c>
      <c r="HN340" s="209">
        <v>2.73</v>
      </c>
      <c r="HO340" s="209">
        <f t="shared" si="180"/>
        <v>2184</v>
      </c>
      <c r="HP340" s="207">
        <v>0</v>
      </c>
      <c r="HQ340" s="207"/>
      <c r="HR340" s="207">
        <f t="shared" si="169"/>
        <v>0</v>
      </c>
      <c r="HS340" s="209">
        <v>2.73</v>
      </c>
      <c r="HT340" s="209">
        <f t="shared" si="181"/>
        <v>0</v>
      </c>
      <c r="HU340" s="207">
        <v>0</v>
      </c>
      <c r="HV340" s="207"/>
      <c r="HW340" s="207">
        <f t="shared" si="170"/>
        <v>0</v>
      </c>
      <c r="HX340" s="209">
        <v>2.73</v>
      </c>
      <c r="HY340" s="209">
        <f t="shared" si="182"/>
        <v>0</v>
      </c>
      <c r="HZ340" s="207">
        <v>1</v>
      </c>
      <c r="IA340" s="209">
        <v>3890.25</v>
      </c>
      <c r="IB340" s="209">
        <f t="shared" si="183"/>
        <v>3890.25</v>
      </c>
      <c r="IC340" s="169" t="s">
        <v>5703</v>
      </c>
      <c r="ID340" s="169"/>
      <c r="IE340" s="169"/>
      <c r="IF340" s="169"/>
      <c r="IG340" s="165"/>
      <c r="IH340" s="165"/>
      <c r="II340" s="235">
        <f t="shared" si="159"/>
        <v>0</v>
      </c>
      <c r="IJ340" s="235">
        <f t="shared" si="160"/>
        <v>1</v>
      </c>
      <c r="IK340" s="235">
        <f t="shared" si="161"/>
        <v>1</v>
      </c>
      <c r="IL340" s="210"/>
      <c r="IM340" s="211">
        <f t="shared" si="184"/>
        <v>0</v>
      </c>
      <c r="IN340" s="209">
        <v>7500</v>
      </c>
      <c r="IO340" s="212">
        <f t="shared" si="185"/>
        <v>0</v>
      </c>
      <c r="IP340" s="209">
        <f t="shared" si="186"/>
        <v>6074.25</v>
      </c>
      <c r="IQ340" s="209">
        <v>10000</v>
      </c>
      <c r="IR340" s="212">
        <f t="shared" si="187"/>
        <v>1</v>
      </c>
      <c r="IS340" s="213" t="s">
        <v>6362</v>
      </c>
      <c r="IT340" s="291"/>
      <c r="IV340" s="66">
        <v>21967</v>
      </c>
      <c r="IW340" s="66">
        <v>5883</v>
      </c>
    </row>
    <row r="341" spans="1:257" x14ac:dyDescent="0.4">
      <c r="A341" s="158">
        <f t="shared" si="158"/>
        <v>185</v>
      </c>
      <c r="B341" s="156" t="s">
        <v>35</v>
      </c>
      <c r="C341" s="156">
        <v>273</v>
      </c>
      <c r="D341" s="156">
        <v>91324</v>
      </c>
      <c r="E341" s="251">
        <v>21514</v>
      </c>
      <c r="F341" s="225" t="s">
        <v>6363</v>
      </c>
      <c r="G341" s="251">
        <v>8</v>
      </c>
      <c r="H341" s="156"/>
      <c r="I341" s="156" t="s">
        <v>2352</v>
      </c>
      <c r="J341" s="158" t="s">
        <v>2506</v>
      </c>
      <c r="K341" s="158"/>
      <c r="L341" s="158" t="s">
        <v>2508</v>
      </c>
      <c r="M341" s="158"/>
      <c r="N341" s="205">
        <v>34</v>
      </c>
      <c r="O341" s="158">
        <v>54</v>
      </c>
      <c r="P341" s="203" t="s">
        <v>6334</v>
      </c>
      <c r="Q341" s="158">
        <v>52</v>
      </c>
      <c r="R341" s="158"/>
      <c r="S341" s="158"/>
      <c r="T341" s="158"/>
      <c r="U341" s="158"/>
      <c r="V341" s="367"/>
      <c r="W341" s="366"/>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t="s">
        <v>5437</v>
      </c>
      <c r="AU341" s="205">
        <v>34</v>
      </c>
      <c r="AV341" s="205">
        <v>20</v>
      </c>
      <c r="AW341" s="205">
        <f t="shared" si="171"/>
        <v>54</v>
      </c>
      <c r="AX341" s="205" t="s">
        <v>6334</v>
      </c>
      <c r="AY341" s="226">
        <v>28</v>
      </c>
      <c r="AZ341" s="205">
        <v>24</v>
      </c>
      <c r="BA341" s="205">
        <f t="shared" si="162"/>
        <v>52</v>
      </c>
      <c r="BB341" s="205"/>
      <c r="BC341" s="207">
        <v>1.0000000000000001E-17</v>
      </c>
      <c r="BD341" s="207">
        <v>9.9999999999999997E-29</v>
      </c>
      <c r="BE341" s="207">
        <v>1.0000000000000001E-30</v>
      </c>
      <c r="BF341" s="207">
        <v>0</v>
      </c>
      <c r="BG341" s="207">
        <v>0</v>
      </c>
      <c r="BH341" s="207"/>
      <c r="BI341" s="207"/>
      <c r="BJ341" s="207"/>
      <c r="BK341" s="207"/>
      <c r="BL341" s="208">
        <v>0</v>
      </c>
      <c r="BM341" s="209">
        <v>249.45</v>
      </c>
      <c r="BN341" s="209">
        <f t="shared" si="172"/>
        <v>0</v>
      </c>
      <c r="BO341" s="207"/>
      <c r="BP341" s="207"/>
      <c r="BQ341" s="207"/>
      <c r="BR341" s="207"/>
      <c r="BS341" s="207"/>
      <c r="BT341" s="207"/>
      <c r="BU341" s="207"/>
      <c r="BV341" s="207"/>
      <c r="BW341" s="207"/>
      <c r="BX341" s="207"/>
      <c r="BY341" s="207"/>
      <c r="BZ341" s="207"/>
      <c r="CA341" s="207"/>
      <c r="CB341" s="207"/>
      <c r="CC341" s="207"/>
      <c r="CD341" s="207"/>
      <c r="CE341" s="207"/>
      <c r="CF341" s="207">
        <v>0</v>
      </c>
      <c r="CG341" s="207"/>
      <c r="CH341" s="207"/>
      <c r="CI341" s="207"/>
      <c r="CJ341" s="207"/>
      <c r="CK341" s="207">
        <v>0</v>
      </c>
      <c r="CL341" s="209">
        <v>477.3</v>
      </c>
      <c r="CM341" s="209">
        <f t="shared" si="173"/>
        <v>0</v>
      </c>
      <c r="CN341" s="207"/>
      <c r="CO341" s="207"/>
      <c r="CP341" s="207"/>
      <c r="CQ341" s="207"/>
      <c r="CR341" s="207"/>
      <c r="CS341" s="207"/>
      <c r="CT341" s="207"/>
      <c r="CU341" s="207"/>
      <c r="CV341" s="207"/>
      <c r="CW341" s="207"/>
      <c r="CX341" s="207"/>
      <c r="CY341" s="207"/>
      <c r="CZ341" s="207"/>
      <c r="DA341" s="207"/>
      <c r="DB341" s="207"/>
      <c r="DC341" s="207"/>
      <c r="DD341" s="207"/>
      <c r="DE341" s="207">
        <v>0</v>
      </c>
      <c r="DF341" s="207"/>
      <c r="DG341" s="207"/>
      <c r="DH341" s="207"/>
      <c r="DI341" s="207"/>
      <c r="DJ341" s="207">
        <v>0</v>
      </c>
      <c r="DK341" s="209">
        <v>120.88</v>
      </c>
      <c r="DL341" s="209">
        <f t="shared" si="174"/>
        <v>0</v>
      </c>
      <c r="DM341" s="207"/>
      <c r="DN341" s="207"/>
      <c r="DO341" s="207"/>
      <c r="DP341" s="207"/>
      <c r="DQ341" s="207"/>
      <c r="DR341" s="207"/>
      <c r="DS341" s="207"/>
      <c r="DT341" s="207"/>
      <c r="DU341" s="207"/>
      <c r="DV341" s="207"/>
      <c r="DW341" s="207"/>
      <c r="DX341" s="207"/>
      <c r="DY341" s="207"/>
      <c r="DZ341" s="207"/>
      <c r="EA341" s="207"/>
      <c r="EB341" s="207"/>
      <c r="EC341" s="207"/>
      <c r="ED341" s="207">
        <v>0</v>
      </c>
      <c r="EE341" s="207"/>
      <c r="EF341" s="207"/>
      <c r="EG341" s="207"/>
      <c r="EH341" s="207"/>
      <c r="EI341" s="207">
        <v>0</v>
      </c>
      <c r="EJ341" s="209">
        <v>191.55</v>
      </c>
      <c r="EK341" s="209">
        <f t="shared" si="175"/>
        <v>0</v>
      </c>
      <c r="EL341" s="207"/>
      <c r="EM341" s="207"/>
      <c r="EN341" s="207"/>
      <c r="EO341" s="207"/>
      <c r="EP341" s="207"/>
      <c r="EQ341" s="207"/>
      <c r="ER341" s="207"/>
      <c r="ES341" s="207"/>
      <c r="ET341" s="207"/>
      <c r="EU341" s="207"/>
      <c r="EV341" s="207"/>
      <c r="EW341" s="207"/>
      <c r="EX341" s="207"/>
      <c r="EY341" s="207"/>
      <c r="EZ341" s="207"/>
      <c r="FA341" s="207"/>
      <c r="FB341" s="207"/>
      <c r="FC341" s="207">
        <v>0</v>
      </c>
      <c r="FD341" s="207"/>
      <c r="FE341" s="207"/>
      <c r="FF341" s="207"/>
      <c r="FG341" s="207"/>
      <c r="FH341" s="207">
        <v>0</v>
      </c>
      <c r="FI341" s="209">
        <v>32.1</v>
      </c>
      <c r="FJ341" s="209">
        <f t="shared" si="176"/>
        <v>0</v>
      </c>
      <c r="FK341" s="207"/>
      <c r="FL341" s="207"/>
      <c r="FM341" s="207"/>
      <c r="FN341" s="207">
        <v>0</v>
      </c>
      <c r="FO341" s="207"/>
      <c r="FP341" s="207"/>
      <c r="FQ341" s="207"/>
      <c r="FR341" s="207"/>
      <c r="FS341" s="207">
        <v>0</v>
      </c>
      <c r="FT341" s="209">
        <v>25.68</v>
      </c>
      <c r="FU341" s="209">
        <f t="shared" si="177"/>
        <v>0</v>
      </c>
      <c r="FV341" s="207"/>
      <c r="FW341" s="207"/>
      <c r="FX341" s="207"/>
      <c r="FY341" s="207">
        <v>0</v>
      </c>
      <c r="FZ341" s="207"/>
      <c r="GA341" s="207"/>
      <c r="GB341" s="207"/>
      <c r="GC341" s="207"/>
      <c r="GD341" s="207">
        <v>0</v>
      </c>
      <c r="GE341" s="209">
        <v>56.12</v>
      </c>
      <c r="GF341" s="209">
        <f t="shared" si="178"/>
        <v>0</v>
      </c>
      <c r="GG341" s="207"/>
      <c r="GH341" s="207"/>
      <c r="GI341" s="207"/>
      <c r="GJ341" s="207"/>
      <c r="GK341" s="207"/>
      <c r="GL341" s="207"/>
      <c r="GM341" s="207"/>
      <c r="GN341" s="207"/>
      <c r="GO341" s="207"/>
      <c r="GP341" s="207"/>
      <c r="GQ341" s="207"/>
      <c r="GR341" s="207"/>
      <c r="GS341" s="207"/>
      <c r="GT341" s="207"/>
      <c r="GU341" s="207"/>
      <c r="GV341" s="207"/>
      <c r="GW341" s="207"/>
      <c r="GX341" s="207" t="s">
        <v>918</v>
      </c>
      <c r="GY341" s="207">
        <v>0</v>
      </c>
      <c r="GZ341" s="207" t="s">
        <v>918</v>
      </c>
      <c r="HA341" s="207">
        <v>0</v>
      </c>
      <c r="HB341" s="207">
        <v>0</v>
      </c>
      <c r="HC341" s="207">
        <v>1</v>
      </c>
      <c r="HD341" s="207">
        <f t="shared" si="157"/>
        <v>1200</v>
      </c>
      <c r="HE341" s="207">
        <v>0</v>
      </c>
      <c r="HF341" s="207"/>
      <c r="HG341" s="207"/>
      <c r="HH341" s="207">
        <f t="shared" si="167"/>
        <v>0</v>
      </c>
      <c r="HI341" s="209">
        <v>2.73</v>
      </c>
      <c r="HJ341" s="209">
        <f t="shared" si="179"/>
        <v>0</v>
      </c>
      <c r="HK341" s="207">
        <v>3</v>
      </c>
      <c r="HL341" s="207"/>
      <c r="HM341" s="207">
        <f t="shared" si="168"/>
        <v>1200</v>
      </c>
      <c r="HN341" s="209">
        <v>2.73</v>
      </c>
      <c r="HO341" s="209">
        <f t="shared" si="180"/>
        <v>3276</v>
      </c>
      <c r="HP341" s="207">
        <v>0</v>
      </c>
      <c r="HQ341" s="207"/>
      <c r="HR341" s="207">
        <f t="shared" si="169"/>
        <v>0</v>
      </c>
      <c r="HS341" s="209">
        <v>2.73</v>
      </c>
      <c r="HT341" s="209">
        <f t="shared" si="181"/>
        <v>0</v>
      </c>
      <c r="HU341" s="207">
        <v>0</v>
      </c>
      <c r="HV341" s="207"/>
      <c r="HW341" s="207">
        <f t="shared" si="170"/>
        <v>0</v>
      </c>
      <c r="HX341" s="209">
        <v>2.73</v>
      </c>
      <c r="HY341" s="209">
        <f t="shared" si="182"/>
        <v>0</v>
      </c>
      <c r="HZ341" s="207">
        <v>1</v>
      </c>
      <c r="IA341" s="209">
        <v>3890.25</v>
      </c>
      <c r="IB341" s="209">
        <f t="shared" si="183"/>
        <v>3890.25</v>
      </c>
      <c r="IC341" s="169"/>
      <c r="ID341" s="169"/>
      <c r="IE341" s="169"/>
      <c r="IF341" s="169"/>
      <c r="IG341" s="165"/>
      <c r="IH341" s="165"/>
      <c r="II341" s="235">
        <f t="shared" si="159"/>
        <v>0</v>
      </c>
      <c r="IJ341" s="235">
        <f t="shared" si="160"/>
        <v>1</v>
      </c>
      <c r="IK341" s="235">
        <f t="shared" si="161"/>
        <v>1</v>
      </c>
      <c r="IL341" s="210"/>
      <c r="IM341" s="211">
        <f t="shared" si="184"/>
        <v>0</v>
      </c>
      <c r="IN341" s="209">
        <v>7500</v>
      </c>
      <c r="IO341" s="212">
        <f t="shared" si="185"/>
        <v>0</v>
      </c>
      <c r="IP341" s="209">
        <f t="shared" si="186"/>
        <v>7166.25</v>
      </c>
      <c r="IQ341" s="209">
        <v>10000</v>
      </c>
      <c r="IR341" s="212">
        <f t="shared" si="187"/>
        <v>1</v>
      </c>
      <c r="IS341" s="213" t="s">
        <v>6362</v>
      </c>
      <c r="IT341" s="291"/>
      <c r="IV341" s="66">
        <v>22626</v>
      </c>
      <c r="IW341" s="66">
        <v>8424</v>
      </c>
    </row>
    <row r="342" spans="1:257" x14ac:dyDescent="0.4">
      <c r="A342" s="158">
        <f t="shared" si="158"/>
        <v>186</v>
      </c>
      <c r="B342" s="156" t="s">
        <v>35</v>
      </c>
      <c r="C342" s="156">
        <v>346</v>
      </c>
      <c r="D342" s="156">
        <v>23517</v>
      </c>
      <c r="E342" s="219">
        <v>31343</v>
      </c>
      <c r="F342" s="222" t="s">
        <v>6364</v>
      </c>
      <c r="G342" s="251">
        <v>9</v>
      </c>
      <c r="H342" s="156"/>
      <c r="I342" s="156" t="s">
        <v>3044</v>
      </c>
      <c r="J342" s="158" t="s">
        <v>3063</v>
      </c>
      <c r="K342" s="158"/>
      <c r="L342" s="158" t="s">
        <v>3065</v>
      </c>
      <c r="M342" s="158"/>
      <c r="N342" s="205">
        <v>50</v>
      </c>
      <c r="O342" s="158">
        <v>70</v>
      </c>
      <c r="P342" s="203" t="s">
        <v>5363</v>
      </c>
      <c r="Q342" s="158">
        <v>64</v>
      </c>
      <c r="R342" s="158"/>
      <c r="S342" s="158"/>
      <c r="T342" s="158"/>
      <c r="U342" s="158"/>
      <c r="V342" s="367"/>
      <c r="W342" s="366"/>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t="s">
        <v>5311</v>
      </c>
      <c r="AU342" s="205">
        <v>50</v>
      </c>
      <c r="AV342" s="205">
        <v>20</v>
      </c>
      <c r="AW342" s="205">
        <f t="shared" si="171"/>
        <v>70</v>
      </c>
      <c r="AX342" s="205" t="s">
        <v>5363</v>
      </c>
      <c r="AY342" s="226">
        <v>40</v>
      </c>
      <c r="AZ342" s="205">
        <v>24</v>
      </c>
      <c r="BA342" s="205">
        <f t="shared" si="162"/>
        <v>64</v>
      </c>
      <c r="BB342" s="205"/>
      <c r="BC342" s="207">
        <v>1.0000000000000001E-17</v>
      </c>
      <c r="BD342" s="207">
        <v>9.9999999999999997E-29</v>
      </c>
      <c r="BE342" s="207">
        <v>1.0000000000000001E-30</v>
      </c>
      <c r="BF342" s="207"/>
      <c r="BG342" s="207"/>
      <c r="BH342" s="207"/>
      <c r="BI342" s="207"/>
      <c r="BJ342" s="207"/>
      <c r="BK342" s="207"/>
      <c r="BL342" s="208">
        <v>0</v>
      </c>
      <c r="BM342" s="209">
        <v>249.45</v>
      </c>
      <c r="BN342" s="209">
        <f t="shared" si="172"/>
        <v>0</v>
      </c>
      <c r="BO342" s="207"/>
      <c r="BP342" s="207"/>
      <c r="BQ342" s="207"/>
      <c r="BR342" s="207"/>
      <c r="BS342" s="207"/>
      <c r="BT342" s="207"/>
      <c r="BU342" s="207"/>
      <c r="BV342" s="207"/>
      <c r="BW342" s="207"/>
      <c r="BX342" s="207"/>
      <c r="BY342" s="207"/>
      <c r="BZ342" s="207"/>
      <c r="CA342" s="207"/>
      <c r="CB342" s="207"/>
      <c r="CC342" s="207"/>
      <c r="CD342" s="207"/>
      <c r="CE342" s="207"/>
      <c r="CF342" s="207"/>
      <c r="CG342" s="207"/>
      <c r="CH342" s="207"/>
      <c r="CI342" s="207"/>
      <c r="CJ342" s="207"/>
      <c r="CK342" s="207">
        <v>0</v>
      </c>
      <c r="CL342" s="209">
        <v>477.3</v>
      </c>
      <c r="CM342" s="209">
        <f t="shared" si="173"/>
        <v>0</v>
      </c>
      <c r="CN342" s="207"/>
      <c r="CO342" s="207"/>
      <c r="CP342" s="207"/>
      <c r="CQ342" s="207"/>
      <c r="CR342" s="207"/>
      <c r="CS342" s="207"/>
      <c r="CT342" s="207"/>
      <c r="CU342" s="207"/>
      <c r="CV342" s="207"/>
      <c r="CW342" s="207"/>
      <c r="CX342" s="207"/>
      <c r="CY342" s="207"/>
      <c r="CZ342" s="207"/>
      <c r="DA342" s="207"/>
      <c r="DB342" s="207"/>
      <c r="DC342" s="207"/>
      <c r="DD342" s="207"/>
      <c r="DE342" s="207"/>
      <c r="DF342" s="207"/>
      <c r="DG342" s="207"/>
      <c r="DH342" s="207"/>
      <c r="DI342" s="207"/>
      <c r="DJ342" s="207">
        <v>0</v>
      </c>
      <c r="DK342" s="209">
        <v>120.88</v>
      </c>
      <c r="DL342" s="209">
        <f t="shared" si="174"/>
        <v>0</v>
      </c>
      <c r="DM342" s="207"/>
      <c r="DN342" s="207"/>
      <c r="DO342" s="207"/>
      <c r="DP342" s="207"/>
      <c r="DQ342" s="207"/>
      <c r="DR342" s="207"/>
      <c r="DS342" s="207"/>
      <c r="DT342" s="207"/>
      <c r="DU342" s="207"/>
      <c r="DV342" s="207"/>
      <c r="DW342" s="207"/>
      <c r="DX342" s="207"/>
      <c r="DY342" s="207"/>
      <c r="DZ342" s="207"/>
      <c r="EA342" s="207"/>
      <c r="EB342" s="207"/>
      <c r="EC342" s="207"/>
      <c r="ED342" s="207"/>
      <c r="EE342" s="207"/>
      <c r="EF342" s="207"/>
      <c r="EG342" s="207"/>
      <c r="EH342" s="207"/>
      <c r="EI342" s="207">
        <v>0</v>
      </c>
      <c r="EJ342" s="209">
        <v>191.55</v>
      </c>
      <c r="EK342" s="209">
        <f t="shared" si="175"/>
        <v>0</v>
      </c>
      <c r="EL342" s="207"/>
      <c r="EM342" s="207"/>
      <c r="EN342" s="207"/>
      <c r="EO342" s="207"/>
      <c r="EP342" s="207"/>
      <c r="EQ342" s="207"/>
      <c r="ER342" s="207"/>
      <c r="ES342" s="207"/>
      <c r="ET342" s="207"/>
      <c r="EU342" s="207"/>
      <c r="EV342" s="207"/>
      <c r="EW342" s="207"/>
      <c r="EX342" s="207"/>
      <c r="EY342" s="207"/>
      <c r="EZ342" s="207"/>
      <c r="FA342" s="207"/>
      <c r="FB342" s="207"/>
      <c r="FC342" s="207"/>
      <c r="FD342" s="207"/>
      <c r="FE342" s="207"/>
      <c r="FF342" s="207"/>
      <c r="FG342" s="207"/>
      <c r="FH342" s="207">
        <v>0</v>
      </c>
      <c r="FI342" s="209">
        <v>32.1</v>
      </c>
      <c r="FJ342" s="209">
        <f t="shared" si="176"/>
        <v>0</v>
      </c>
      <c r="FK342" s="207"/>
      <c r="FL342" s="207"/>
      <c r="FM342" s="207"/>
      <c r="FN342" s="207"/>
      <c r="FO342" s="207"/>
      <c r="FP342" s="207"/>
      <c r="FQ342" s="207"/>
      <c r="FR342" s="207"/>
      <c r="FS342" s="207">
        <v>0</v>
      </c>
      <c r="FT342" s="209">
        <v>25.68</v>
      </c>
      <c r="FU342" s="209">
        <f t="shared" si="177"/>
        <v>0</v>
      </c>
      <c r="FV342" s="207"/>
      <c r="FW342" s="207"/>
      <c r="FX342" s="207"/>
      <c r="FY342" s="207"/>
      <c r="FZ342" s="207"/>
      <c r="GA342" s="207"/>
      <c r="GB342" s="207"/>
      <c r="GC342" s="207"/>
      <c r="GD342" s="207">
        <v>0</v>
      </c>
      <c r="GE342" s="209">
        <v>56.12</v>
      </c>
      <c r="GF342" s="209">
        <f t="shared" si="178"/>
        <v>0</v>
      </c>
      <c r="GG342" s="207"/>
      <c r="GH342" s="207"/>
      <c r="GI342" s="207"/>
      <c r="GJ342" s="207"/>
      <c r="GK342" s="207"/>
      <c r="GL342" s="207"/>
      <c r="GM342" s="207"/>
      <c r="GN342" s="207"/>
      <c r="GO342" s="207"/>
      <c r="GP342" s="207"/>
      <c r="GQ342" s="207"/>
      <c r="GR342" s="207"/>
      <c r="GS342" s="207"/>
      <c r="GT342" s="207"/>
      <c r="GU342" s="207"/>
      <c r="GV342" s="207"/>
      <c r="GW342" s="207"/>
      <c r="GX342" s="207" t="s">
        <v>918</v>
      </c>
      <c r="GY342" s="207">
        <v>0</v>
      </c>
      <c r="GZ342" s="207" t="s">
        <v>918</v>
      </c>
      <c r="HA342" s="207">
        <v>0</v>
      </c>
      <c r="HB342" s="207"/>
      <c r="HC342" s="207">
        <v>1</v>
      </c>
      <c r="HD342" s="207">
        <f t="shared" ref="HD342:HD405" si="188">+HH342+HM342+HR342+HW342</f>
        <v>1200</v>
      </c>
      <c r="HE342" s="207">
        <v>3</v>
      </c>
      <c r="HF342" s="207"/>
      <c r="HG342" s="207"/>
      <c r="HH342" s="207">
        <f t="shared" ref="HH342:HH349" si="189">HE342*((HZ342+1)*200)</f>
        <v>1200</v>
      </c>
      <c r="HI342" s="209">
        <v>2.73</v>
      </c>
      <c r="HJ342" s="209">
        <f t="shared" si="179"/>
        <v>3276</v>
      </c>
      <c r="HK342" s="207">
        <v>0</v>
      </c>
      <c r="HL342" s="207"/>
      <c r="HM342" s="207">
        <f t="shared" ref="HM342:HM349" si="190">HK342*((HZ342+1)*200)</f>
        <v>0</v>
      </c>
      <c r="HN342" s="209">
        <v>2.73</v>
      </c>
      <c r="HO342" s="209">
        <f t="shared" si="180"/>
        <v>0</v>
      </c>
      <c r="HP342" s="207">
        <v>0</v>
      </c>
      <c r="HQ342" s="207"/>
      <c r="HR342" s="207">
        <f t="shared" ref="HR342:HR349" si="191">HP342*((HZ342+1)*200)</f>
        <v>0</v>
      </c>
      <c r="HS342" s="209">
        <v>2.73</v>
      </c>
      <c r="HT342" s="209">
        <f t="shared" si="181"/>
        <v>0</v>
      </c>
      <c r="HU342" s="207">
        <v>0</v>
      </c>
      <c r="HV342" s="207"/>
      <c r="HW342" s="207">
        <f t="shared" ref="HW342:HW349" si="192">HU342*((HZ342+1)*200)</f>
        <v>0</v>
      </c>
      <c r="HX342" s="209">
        <v>2.73</v>
      </c>
      <c r="HY342" s="209">
        <f t="shared" si="182"/>
        <v>0</v>
      </c>
      <c r="HZ342" s="207">
        <v>1</v>
      </c>
      <c r="IA342" s="209">
        <v>3890.25</v>
      </c>
      <c r="IB342" s="209">
        <f t="shared" si="183"/>
        <v>3890.25</v>
      </c>
      <c r="IC342" s="169" t="s">
        <v>6365</v>
      </c>
      <c r="ID342" s="169"/>
      <c r="IE342" s="169"/>
      <c r="IF342" s="169"/>
      <c r="IG342" s="165"/>
      <c r="IH342" s="165"/>
      <c r="II342" s="235">
        <f t="shared" si="159"/>
        <v>0</v>
      </c>
      <c r="IJ342" s="235">
        <f t="shared" si="160"/>
        <v>1</v>
      </c>
      <c r="IK342" s="235">
        <f t="shared" si="161"/>
        <v>1</v>
      </c>
      <c r="IL342" s="210"/>
      <c r="IM342" s="211">
        <f t="shared" si="184"/>
        <v>0</v>
      </c>
      <c r="IN342" s="209">
        <v>7500</v>
      </c>
      <c r="IO342" s="212">
        <f t="shared" si="185"/>
        <v>0</v>
      </c>
      <c r="IP342" s="209">
        <f t="shared" si="186"/>
        <v>7166.25</v>
      </c>
      <c r="IQ342" s="209">
        <v>10000</v>
      </c>
      <c r="IR342" s="212">
        <f t="shared" si="187"/>
        <v>1</v>
      </c>
      <c r="IS342" s="213" t="s">
        <v>6366</v>
      </c>
      <c r="IT342" s="291"/>
      <c r="IV342" s="66">
        <v>22627</v>
      </c>
      <c r="IW342" s="66">
        <v>8425</v>
      </c>
    </row>
    <row r="343" spans="1:257" x14ac:dyDescent="0.4">
      <c r="A343" s="158">
        <f t="shared" si="158"/>
        <v>187</v>
      </c>
      <c r="B343" s="156" t="s">
        <v>35</v>
      </c>
      <c r="C343" s="219">
        <v>370</v>
      </c>
      <c r="D343" s="219">
        <v>24757</v>
      </c>
      <c r="E343" s="374">
        <v>7925</v>
      </c>
      <c r="F343" s="222" t="s">
        <v>6367</v>
      </c>
      <c r="G343" s="251">
        <v>10</v>
      </c>
      <c r="H343" s="156"/>
      <c r="I343" s="156" t="s">
        <v>3287</v>
      </c>
      <c r="J343" s="158" t="s">
        <v>3307</v>
      </c>
      <c r="K343" s="158"/>
      <c r="L343" s="158" t="s">
        <v>3309</v>
      </c>
      <c r="M343" s="158"/>
      <c r="N343" s="205">
        <v>34</v>
      </c>
      <c r="O343" s="158">
        <v>54</v>
      </c>
      <c r="P343" s="203" t="s">
        <v>6368</v>
      </c>
      <c r="Q343" s="158">
        <v>54</v>
      </c>
      <c r="R343" s="158"/>
      <c r="S343" s="158"/>
      <c r="T343" s="158"/>
      <c r="U343" s="158"/>
      <c r="V343" s="367"/>
      <c r="W343" s="366"/>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t="s">
        <v>5364</v>
      </c>
      <c r="AU343" s="205">
        <v>34</v>
      </c>
      <c r="AV343" s="205">
        <v>20</v>
      </c>
      <c r="AW343" s="205">
        <f t="shared" si="171"/>
        <v>54</v>
      </c>
      <c r="AX343" s="205" t="s">
        <v>6368</v>
      </c>
      <c r="AY343" s="223">
        <v>30</v>
      </c>
      <c r="AZ343" s="205">
        <v>24</v>
      </c>
      <c r="BA343" s="205">
        <f t="shared" si="162"/>
        <v>54</v>
      </c>
      <c r="BB343" s="205"/>
      <c r="BC343" s="207">
        <v>1.0000000000000001E-17</v>
      </c>
      <c r="BD343" s="207">
        <v>9.9999999999999997E-29</v>
      </c>
      <c r="BE343" s="207">
        <v>1.0000000000000001E-30</v>
      </c>
      <c r="BF343" s="207"/>
      <c r="BG343" s="207"/>
      <c r="BH343" s="207"/>
      <c r="BI343" s="207"/>
      <c r="BJ343" s="207"/>
      <c r="BK343" s="207"/>
      <c r="BL343" s="208">
        <v>0</v>
      </c>
      <c r="BM343" s="209">
        <v>249.45</v>
      </c>
      <c r="BN343" s="209">
        <f t="shared" si="172"/>
        <v>0</v>
      </c>
      <c r="BO343" s="207"/>
      <c r="BP343" s="207"/>
      <c r="BQ343" s="207"/>
      <c r="BR343" s="207"/>
      <c r="BS343" s="207"/>
      <c r="BT343" s="207"/>
      <c r="BU343" s="207"/>
      <c r="BV343" s="207"/>
      <c r="BW343" s="207"/>
      <c r="BX343" s="207"/>
      <c r="BY343" s="207"/>
      <c r="BZ343" s="207"/>
      <c r="CA343" s="207"/>
      <c r="CB343" s="207"/>
      <c r="CC343" s="207"/>
      <c r="CD343" s="207"/>
      <c r="CE343" s="207"/>
      <c r="CF343" s="207"/>
      <c r="CG343" s="207"/>
      <c r="CH343" s="207"/>
      <c r="CI343" s="207"/>
      <c r="CJ343" s="207"/>
      <c r="CK343" s="207">
        <v>0</v>
      </c>
      <c r="CL343" s="209">
        <v>477.3</v>
      </c>
      <c r="CM343" s="209">
        <f t="shared" si="173"/>
        <v>0</v>
      </c>
      <c r="CN343" s="207"/>
      <c r="CO343" s="207"/>
      <c r="CP343" s="207"/>
      <c r="CQ343" s="207"/>
      <c r="CR343" s="207"/>
      <c r="CS343" s="207"/>
      <c r="CT343" s="207"/>
      <c r="CU343" s="207"/>
      <c r="CV343" s="207"/>
      <c r="CW343" s="207"/>
      <c r="CX343" s="207"/>
      <c r="CY343" s="207"/>
      <c r="CZ343" s="207"/>
      <c r="DA343" s="207"/>
      <c r="DB343" s="207"/>
      <c r="DC343" s="207"/>
      <c r="DD343" s="207"/>
      <c r="DE343" s="207"/>
      <c r="DF343" s="207"/>
      <c r="DG343" s="207"/>
      <c r="DH343" s="207"/>
      <c r="DI343" s="207"/>
      <c r="DJ343" s="207">
        <v>0</v>
      </c>
      <c r="DK343" s="209">
        <v>120.88</v>
      </c>
      <c r="DL343" s="209">
        <f t="shared" si="174"/>
        <v>0</v>
      </c>
      <c r="DM343" s="207"/>
      <c r="DN343" s="207"/>
      <c r="DO343" s="207"/>
      <c r="DP343" s="207"/>
      <c r="DQ343" s="207"/>
      <c r="DR343" s="207"/>
      <c r="DS343" s="207"/>
      <c r="DT343" s="207"/>
      <c r="DU343" s="207"/>
      <c r="DV343" s="207"/>
      <c r="DW343" s="207"/>
      <c r="DX343" s="207"/>
      <c r="DY343" s="207"/>
      <c r="DZ343" s="207"/>
      <c r="EA343" s="207"/>
      <c r="EB343" s="207"/>
      <c r="EC343" s="207"/>
      <c r="ED343" s="207"/>
      <c r="EE343" s="207"/>
      <c r="EF343" s="207"/>
      <c r="EG343" s="207"/>
      <c r="EH343" s="207"/>
      <c r="EI343" s="207">
        <v>0</v>
      </c>
      <c r="EJ343" s="209">
        <v>191.55</v>
      </c>
      <c r="EK343" s="209">
        <f t="shared" si="175"/>
        <v>0</v>
      </c>
      <c r="EL343" s="207"/>
      <c r="EM343" s="207"/>
      <c r="EN343" s="207"/>
      <c r="EO343" s="207"/>
      <c r="EP343" s="207"/>
      <c r="EQ343" s="207"/>
      <c r="ER343" s="207"/>
      <c r="ES343" s="207"/>
      <c r="ET343" s="207"/>
      <c r="EU343" s="207"/>
      <c r="EV343" s="207"/>
      <c r="EW343" s="207"/>
      <c r="EX343" s="207"/>
      <c r="EY343" s="207"/>
      <c r="EZ343" s="207"/>
      <c r="FA343" s="207"/>
      <c r="FB343" s="207"/>
      <c r="FC343" s="207"/>
      <c r="FD343" s="207"/>
      <c r="FE343" s="207"/>
      <c r="FF343" s="207"/>
      <c r="FG343" s="207"/>
      <c r="FH343" s="207">
        <v>0</v>
      </c>
      <c r="FI343" s="209">
        <v>32.1</v>
      </c>
      <c r="FJ343" s="209">
        <f t="shared" si="176"/>
        <v>0</v>
      </c>
      <c r="FK343" s="207"/>
      <c r="FL343" s="207"/>
      <c r="FM343" s="207"/>
      <c r="FN343" s="207"/>
      <c r="FO343" s="207"/>
      <c r="FP343" s="207"/>
      <c r="FQ343" s="207"/>
      <c r="FR343" s="207"/>
      <c r="FS343" s="207">
        <v>0</v>
      </c>
      <c r="FT343" s="209">
        <v>25.68</v>
      </c>
      <c r="FU343" s="209">
        <f t="shared" si="177"/>
        <v>0</v>
      </c>
      <c r="FV343" s="207"/>
      <c r="FW343" s="207"/>
      <c r="FX343" s="207"/>
      <c r="FY343" s="207"/>
      <c r="FZ343" s="207"/>
      <c r="GA343" s="207"/>
      <c r="GB343" s="207"/>
      <c r="GC343" s="207"/>
      <c r="GD343" s="207">
        <v>0</v>
      </c>
      <c r="GE343" s="209">
        <v>56.12</v>
      </c>
      <c r="GF343" s="209">
        <f t="shared" si="178"/>
        <v>0</v>
      </c>
      <c r="GG343" s="207"/>
      <c r="GH343" s="207"/>
      <c r="GI343" s="207"/>
      <c r="GJ343" s="207"/>
      <c r="GK343" s="207"/>
      <c r="GL343" s="207"/>
      <c r="GM343" s="207"/>
      <c r="GN343" s="207"/>
      <c r="GO343" s="207"/>
      <c r="GP343" s="207"/>
      <c r="GQ343" s="207"/>
      <c r="GR343" s="207"/>
      <c r="GS343" s="207"/>
      <c r="GT343" s="207"/>
      <c r="GU343" s="207"/>
      <c r="GV343" s="207"/>
      <c r="GW343" s="207"/>
      <c r="GX343" s="207" t="s">
        <v>918</v>
      </c>
      <c r="GY343" s="207">
        <v>0</v>
      </c>
      <c r="GZ343" s="207" t="s">
        <v>918</v>
      </c>
      <c r="HA343" s="207">
        <v>0</v>
      </c>
      <c r="HB343" s="207"/>
      <c r="HC343" s="207">
        <v>1</v>
      </c>
      <c r="HD343" s="207">
        <f t="shared" si="188"/>
        <v>800</v>
      </c>
      <c r="HE343" s="207">
        <v>0</v>
      </c>
      <c r="HF343" s="207"/>
      <c r="HG343" s="207"/>
      <c r="HH343" s="207">
        <f t="shared" si="189"/>
        <v>0</v>
      </c>
      <c r="HI343" s="209">
        <v>2.73</v>
      </c>
      <c r="HJ343" s="209">
        <f t="shared" si="179"/>
        <v>0</v>
      </c>
      <c r="HK343" s="207">
        <v>2</v>
      </c>
      <c r="HL343" s="207"/>
      <c r="HM343" s="207">
        <f t="shared" si="190"/>
        <v>800</v>
      </c>
      <c r="HN343" s="209">
        <v>2.73</v>
      </c>
      <c r="HO343" s="209">
        <f t="shared" si="180"/>
        <v>2184</v>
      </c>
      <c r="HP343" s="207">
        <v>0</v>
      </c>
      <c r="HQ343" s="207"/>
      <c r="HR343" s="207">
        <f t="shared" si="191"/>
        <v>0</v>
      </c>
      <c r="HS343" s="209">
        <v>2.73</v>
      </c>
      <c r="HT343" s="209">
        <f t="shared" si="181"/>
        <v>0</v>
      </c>
      <c r="HU343" s="207">
        <v>0</v>
      </c>
      <c r="HV343" s="207"/>
      <c r="HW343" s="207">
        <f t="shared" si="192"/>
        <v>0</v>
      </c>
      <c r="HX343" s="209">
        <v>2.73</v>
      </c>
      <c r="HY343" s="209">
        <f t="shared" si="182"/>
        <v>0</v>
      </c>
      <c r="HZ343" s="207">
        <v>1</v>
      </c>
      <c r="IA343" s="209">
        <v>3890.25</v>
      </c>
      <c r="IB343" s="209">
        <f t="shared" si="183"/>
        <v>3890.25</v>
      </c>
      <c r="IC343" s="169"/>
      <c r="ID343" s="169"/>
      <c r="IE343" s="169"/>
      <c r="IF343" s="169"/>
      <c r="IG343" s="165"/>
      <c r="IH343" s="165"/>
      <c r="II343" s="235">
        <f t="shared" si="159"/>
        <v>0</v>
      </c>
      <c r="IJ343" s="235">
        <f t="shared" si="160"/>
        <v>1</v>
      </c>
      <c r="IK343" s="235">
        <f t="shared" si="161"/>
        <v>1</v>
      </c>
      <c r="IL343" s="210"/>
      <c r="IM343" s="211">
        <f t="shared" si="184"/>
        <v>0</v>
      </c>
      <c r="IN343" s="209">
        <v>7500</v>
      </c>
      <c r="IO343" s="212">
        <f t="shared" si="185"/>
        <v>0</v>
      </c>
      <c r="IP343" s="209">
        <f t="shared" si="186"/>
        <v>6074.25</v>
      </c>
      <c r="IQ343" s="209">
        <v>10000</v>
      </c>
      <c r="IR343" s="212">
        <f t="shared" si="187"/>
        <v>1</v>
      </c>
      <c r="IS343" s="213" t="s">
        <v>6369</v>
      </c>
      <c r="IT343" s="291"/>
      <c r="IV343" s="66">
        <v>22444</v>
      </c>
      <c r="IW343" s="66">
        <v>8580</v>
      </c>
    </row>
    <row r="344" spans="1:257" x14ac:dyDescent="0.4">
      <c r="A344" s="158">
        <f t="shared" si="158"/>
        <v>188</v>
      </c>
      <c r="B344" s="156" t="s">
        <v>35</v>
      </c>
      <c r="C344" s="219">
        <v>395</v>
      </c>
      <c r="D344" s="219">
        <v>83343</v>
      </c>
      <c r="E344" s="251">
        <v>19807</v>
      </c>
      <c r="F344" s="222" t="s">
        <v>6370</v>
      </c>
      <c r="G344" s="251">
        <v>10</v>
      </c>
      <c r="H344" s="156"/>
      <c r="I344" s="156" t="s">
        <v>3482</v>
      </c>
      <c r="J344" s="158" t="s">
        <v>3517</v>
      </c>
      <c r="K344" s="158"/>
      <c r="L344" s="158" t="s">
        <v>1762</v>
      </c>
      <c r="M344" s="158"/>
      <c r="N344" s="205">
        <v>64</v>
      </c>
      <c r="O344" s="158">
        <v>84</v>
      </c>
      <c r="P344" s="203" t="s">
        <v>6371</v>
      </c>
      <c r="Q344" s="158">
        <v>48</v>
      </c>
      <c r="R344" s="158"/>
      <c r="S344" s="158"/>
      <c r="T344" s="158"/>
      <c r="U344" s="158"/>
      <c r="V344" s="367"/>
      <c r="W344" s="366"/>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t="s">
        <v>5369</v>
      </c>
      <c r="AU344" s="205">
        <v>64</v>
      </c>
      <c r="AV344" s="205">
        <v>20</v>
      </c>
      <c r="AW344" s="205">
        <f t="shared" si="171"/>
        <v>84</v>
      </c>
      <c r="AX344" s="205" t="s">
        <v>6371</v>
      </c>
      <c r="AY344" s="223">
        <v>24</v>
      </c>
      <c r="AZ344" s="205">
        <v>24</v>
      </c>
      <c r="BA344" s="205">
        <f t="shared" si="162"/>
        <v>48</v>
      </c>
      <c r="BB344" s="205"/>
      <c r="BC344" s="207">
        <v>1.0000000000000001E-17</v>
      </c>
      <c r="BD344" s="207">
        <v>9.9999999999999997E-29</v>
      </c>
      <c r="BE344" s="207">
        <v>1.0000000000000001E-30</v>
      </c>
      <c r="BF344" s="207">
        <v>0</v>
      </c>
      <c r="BG344" s="207">
        <v>0</v>
      </c>
      <c r="BH344" s="207">
        <v>0</v>
      </c>
      <c r="BI344" s="207"/>
      <c r="BJ344" s="207"/>
      <c r="BK344" s="207"/>
      <c r="BL344" s="208">
        <v>0</v>
      </c>
      <c r="BM344" s="209">
        <v>249.45</v>
      </c>
      <c r="BN344" s="209">
        <f t="shared" si="172"/>
        <v>0</v>
      </c>
      <c r="BO344" s="207"/>
      <c r="BP344" s="207"/>
      <c r="BQ344" s="207"/>
      <c r="BR344" s="207"/>
      <c r="BS344" s="207"/>
      <c r="BT344" s="207"/>
      <c r="BU344" s="207"/>
      <c r="BV344" s="207"/>
      <c r="BW344" s="207"/>
      <c r="BX344" s="207"/>
      <c r="BY344" s="207"/>
      <c r="BZ344" s="207"/>
      <c r="CA344" s="207"/>
      <c r="CB344" s="207"/>
      <c r="CC344" s="207"/>
      <c r="CD344" s="207"/>
      <c r="CE344" s="207"/>
      <c r="CF344" s="207">
        <v>0</v>
      </c>
      <c r="CG344" s="207">
        <v>0</v>
      </c>
      <c r="CH344" s="207"/>
      <c r="CI344" s="207"/>
      <c r="CJ344" s="207"/>
      <c r="CK344" s="207">
        <v>0</v>
      </c>
      <c r="CL344" s="209">
        <v>477.3</v>
      </c>
      <c r="CM344" s="209">
        <f t="shared" si="173"/>
        <v>0</v>
      </c>
      <c r="CN344" s="207"/>
      <c r="CO344" s="207"/>
      <c r="CP344" s="207"/>
      <c r="CQ344" s="207"/>
      <c r="CR344" s="207"/>
      <c r="CS344" s="207"/>
      <c r="CT344" s="207"/>
      <c r="CU344" s="207"/>
      <c r="CV344" s="207"/>
      <c r="CW344" s="207"/>
      <c r="CX344" s="207"/>
      <c r="CY344" s="207"/>
      <c r="CZ344" s="207"/>
      <c r="DA344" s="207"/>
      <c r="DB344" s="207"/>
      <c r="DC344" s="207"/>
      <c r="DD344" s="207"/>
      <c r="DE344" s="207">
        <v>0</v>
      </c>
      <c r="DF344" s="207">
        <v>0</v>
      </c>
      <c r="DG344" s="207"/>
      <c r="DH344" s="207"/>
      <c r="DI344" s="207"/>
      <c r="DJ344" s="207">
        <v>0</v>
      </c>
      <c r="DK344" s="209">
        <v>120.88</v>
      </c>
      <c r="DL344" s="209">
        <f t="shared" si="174"/>
        <v>0</v>
      </c>
      <c r="DM344" s="207"/>
      <c r="DN344" s="207"/>
      <c r="DO344" s="207"/>
      <c r="DP344" s="207"/>
      <c r="DQ344" s="207"/>
      <c r="DR344" s="207"/>
      <c r="DS344" s="207"/>
      <c r="DT344" s="207"/>
      <c r="DU344" s="207"/>
      <c r="DV344" s="207"/>
      <c r="DW344" s="207"/>
      <c r="DX344" s="207"/>
      <c r="DY344" s="207"/>
      <c r="DZ344" s="207"/>
      <c r="EA344" s="207"/>
      <c r="EB344" s="207"/>
      <c r="EC344" s="207"/>
      <c r="ED344" s="207">
        <v>0</v>
      </c>
      <c r="EE344" s="207">
        <v>0</v>
      </c>
      <c r="EF344" s="207"/>
      <c r="EG344" s="207"/>
      <c r="EH344" s="207"/>
      <c r="EI344" s="207">
        <v>0</v>
      </c>
      <c r="EJ344" s="209">
        <v>191.55</v>
      </c>
      <c r="EK344" s="209">
        <f t="shared" si="175"/>
        <v>0</v>
      </c>
      <c r="EL344" s="207"/>
      <c r="EM344" s="207"/>
      <c r="EN344" s="207"/>
      <c r="EO344" s="207"/>
      <c r="EP344" s="207"/>
      <c r="EQ344" s="207"/>
      <c r="ER344" s="207"/>
      <c r="ES344" s="207"/>
      <c r="ET344" s="207"/>
      <c r="EU344" s="207"/>
      <c r="EV344" s="207"/>
      <c r="EW344" s="207"/>
      <c r="EX344" s="207"/>
      <c r="EY344" s="207"/>
      <c r="EZ344" s="207"/>
      <c r="FA344" s="207"/>
      <c r="FB344" s="207"/>
      <c r="FC344" s="207">
        <v>0</v>
      </c>
      <c r="FD344" s="207">
        <v>0</v>
      </c>
      <c r="FE344" s="207"/>
      <c r="FF344" s="207"/>
      <c r="FG344" s="207"/>
      <c r="FH344" s="207">
        <v>0</v>
      </c>
      <c r="FI344" s="209">
        <v>32.1</v>
      </c>
      <c r="FJ344" s="209">
        <f t="shared" si="176"/>
        <v>0</v>
      </c>
      <c r="FK344" s="207"/>
      <c r="FL344" s="207"/>
      <c r="FM344" s="207"/>
      <c r="FN344" s="207">
        <v>0</v>
      </c>
      <c r="FO344" s="207">
        <v>0</v>
      </c>
      <c r="FP344" s="207"/>
      <c r="FQ344" s="207"/>
      <c r="FR344" s="207"/>
      <c r="FS344" s="207">
        <v>0</v>
      </c>
      <c r="FT344" s="209">
        <v>25.68</v>
      </c>
      <c r="FU344" s="209">
        <f t="shared" si="177"/>
        <v>0</v>
      </c>
      <c r="FV344" s="207"/>
      <c r="FW344" s="207"/>
      <c r="FX344" s="207"/>
      <c r="FY344" s="207">
        <v>0</v>
      </c>
      <c r="FZ344" s="207">
        <v>0</v>
      </c>
      <c r="GA344" s="207"/>
      <c r="GB344" s="207"/>
      <c r="GC344" s="207"/>
      <c r="GD344" s="207">
        <v>0</v>
      </c>
      <c r="GE344" s="209">
        <v>56.12</v>
      </c>
      <c r="GF344" s="209">
        <f t="shared" si="178"/>
        <v>0</v>
      </c>
      <c r="GG344" s="207"/>
      <c r="GH344" s="207"/>
      <c r="GI344" s="207"/>
      <c r="GJ344" s="207"/>
      <c r="GK344" s="207"/>
      <c r="GL344" s="207"/>
      <c r="GM344" s="207"/>
      <c r="GN344" s="207"/>
      <c r="GO344" s="207"/>
      <c r="GP344" s="207"/>
      <c r="GQ344" s="207"/>
      <c r="GR344" s="207"/>
      <c r="GS344" s="207"/>
      <c r="GT344" s="207"/>
      <c r="GU344" s="207"/>
      <c r="GV344" s="207"/>
      <c r="GW344" s="207"/>
      <c r="GX344" s="207" t="s">
        <v>918</v>
      </c>
      <c r="GY344" s="207">
        <v>0</v>
      </c>
      <c r="GZ344" s="207" t="s">
        <v>918</v>
      </c>
      <c r="HA344" s="207">
        <v>0</v>
      </c>
      <c r="HB344" s="207"/>
      <c r="HC344" s="207">
        <v>1</v>
      </c>
      <c r="HD344" s="207">
        <f t="shared" si="188"/>
        <v>800</v>
      </c>
      <c r="HE344" s="207">
        <v>2</v>
      </c>
      <c r="HF344" s="207"/>
      <c r="HG344" s="207"/>
      <c r="HH344" s="207">
        <f t="shared" si="189"/>
        <v>800</v>
      </c>
      <c r="HI344" s="209">
        <v>2.73</v>
      </c>
      <c r="HJ344" s="209">
        <f t="shared" si="179"/>
        <v>2184</v>
      </c>
      <c r="HK344" s="207">
        <v>0</v>
      </c>
      <c r="HL344" s="207"/>
      <c r="HM344" s="207">
        <f t="shared" si="190"/>
        <v>0</v>
      </c>
      <c r="HN344" s="209">
        <v>2.73</v>
      </c>
      <c r="HO344" s="209">
        <f t="shared" si="180"/>
        <v>0</v>
      </c>
      <c r="HP344" s="207">
        <v>0</v>
      </c>
      <c r="HQ344" s="207"/>
      <c r="HR344" s="207">
        <f t="shared" si="191"/>
        <v>0</v>
      </c>
      <c r="HS344" s="209">
        <v>2.73</v>
      </c>
      <c r="HT344" s="209">
        <f t="shared" si="181"/>
        <v>0</v>
      </c>
      <c r="HU344" s="207">
        <v>0</v>
      </c>
      <c r="HV344" s="207"/>
      <c r="HW344" s="207">
        <f t="shared" si="192"/>
        <v>0</v>
      </c>
      <c r="HX344" s="209">
        <v>2.73</v>
      </c>
      <c r="HY344" s="209">
        <f t="shared" si="182"/>
        <v>0</v>
      </c>
      <c r="HZ344" s="207">
        <v>1</v>
      </c>
      <c r="IA344" s="209">
        <v>3890.25</v>
      </c>
      <c r="IB344" s="209">
        <f t="shared" si="183"/>
        <v>3890.25</v>
      </c>
      <c r="IC344" s="169"/>
      <c r="ID344" s="169"/>
      <c r="IE344" s="169"/>
      <c r="IF344" s="169"/>
      <c r="IG344" s="165"/>
      <c r="IH344" s="165"/>
      <c r="II344" s="235">
        <f t="shared" si="159"/>
        <v>0</v>
      </c>
      <c r="IJ344" s="235">
        <f t="shared" si="160"/>
        <v>1</v>
      </c>
      <c r="IK344" s="235">
        <f t="shared" si="161"/>
        <v>1</v>
      </c>
      <c r="IL344" s="210"/>
      <c r="IM344" s="211">
        <f t="shared" si="184"/>
        <v>0</v>
      </c>
      <c r="IN344" s="209">
        <v>7500</v>
      </c>
      <c r="IO344" s="212">
        <f t="shared" si="185"/>
        <v>0</v>
      </c>
      <c r="IP344" s="209">
        <f t="shared" si="186"/>
        <v>6074.25</v>
      </c>
      <c r="IQ344" s="209">
        <v>10000</v>
      </c>
      <c r="IR344" s="212">
        <f t="shared" si="187"/>
        <v>1</v>
      </c>
      <c r="IS344" s="213" t="s">
        <v>6372</v>
      </c>
      <c r="IT344" s="291"/>
      <c r="IV344" s="66">
        <v>22797</v>
      </c>
      <c r="IW344" s="66">
        <v>17813</v>
      </c>
    </row>
    <row r="345" spans="1:257" x14ac:dyDescent="0.4">
      <c r="A345" s="158">
        <f t="shared" si="158"/>
        <v>189</v>
      </c>
      <c r="B345" s="156" t="s">
        <v>35</v>
      </c>
      <c r="C345" s="156">
        <v>501</v>
      </c>
      <c r="D345" s="251">
        <v>79325</v>
      </c>
      <c r="E345" s="374">
        <v>16922</v>
      </c>
      <c r="F345" s="230" t="s">
        <v>6373</v>
      </c>
      <c r="G345" s="251">
        <v>12</v>
      </c>
      <c r="H345" s="156"/>
      <c r="I345" s="156" t="s">
        <v>4375</v>
      </c>
      <c r="J345" s="158" t="s">
        <v>4499</v>
      </c>
      <c r="K345" s="158"/>
      <c r="L345" s="158" t="s">
        <v>4500</v>
      </c>
      <c r="M345" s="158"/>
      <c r="N345" s="205">
        <v>43</v>
      </c>
      <c r="O345" s="158">
        <v>63</v>
      </c>
      <c r="P345" s="203" t="s">
        <v>5377</v>
      </c>
      <c r="Q345" s="158">
        <v>48</v>
      </c>
      <c r="R345" s="158"/>
      <c r="S345" s="158"/>
      <c r="T345" s="158"/>
      <c r="U345" s="158"/>
      <c r="V345" s="367"/>
      <c r="W345" s="366"/>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t="s">
        <v>5369</v>
      </c>
      <c r="AU345" s="205">
        <v>43</v>
      </c>
      <c r="AV345" s="205">
        <v>20</v>
      </c>
      <c r="AW345" s="205">
        <f t="shared" si="171"/>
        <v>63</v>
      </c>
      <c r="AX345" s="205" t="s">
        <v>5377</v>
      </c>
      <c r="AY345" s="214">
        <v>24</v>
      </c>
      <c r="AZ345" s="205">
        <v>24</v>
      </c>
      <c r="BA345" s="205">
        <f t="shared" si="162"/>
        <v>48</v>
      </c>
      <c r="BB345" s="205"/>
      <c r="BC345" s="207">
        <v>1.0000000000000001E-17</v>
      </c>
      <c r="BD345" s="207">
        <v>9.9999999999999997E-29</v>
      </c>
      <c r="BE345" s="207">
        <v>1.0000000000000001E-30</v>
      </c>
      <c r="BF345" s="207"/>
      <c r="BG345" s="207"/>
      <c r="BH345" s="207"/>
      <c r="BI345" s="207"/>
      <c r="BJ345" s="207"/>
      <c r="BK345" s="207"/>
      <c r="BL345" s="208">
        <v>0</v>
      </c>
      <c r="BM345" s="209">
        <v>249.45</v>
      </c>
      <c r="BN345" s="209">
        <f t="shared" si="172"/>
        <v>0</v>
      </c>
      <c r="BO345" s="207"/>
      <c r="BP345" s="207"/>
      <c r="BQ345" s="207"/>
      <c r="BR345" s="207"/>
      <c r="BS345" s="207"/>
      <c r="BT345" s="207"/>
      <c r="BU345" s="207"/>
      <c r="BV345" s="207"/>
      <c r="BW345" s="207"/>
      <c r="BX345" s="207"/>
      <c r="BY345" s="207"/>
      <c r="BZ345" s="207"/>
      <c r="CA345" s="207"/>
      <c r="CB345" s="207"/>
      <c r="CC345" s="207"/>
      <c r="CD345" s="207"/>
      <c r="CE345" s="207"/>
      <c r="CF345" s="207"/>
      <c r="CG345" s="207"/>
      <c r="CH345" s="207"/>
      <c r="CI345" s="207"/>
      <c r="CJ345" s="207"/>
      <c r="CK345" s="207">
        <v>0</v>
      </c>
      <c r="CL345" s="209">
        <v>477.3</v>
      </c>
      <c r="CM345" s="209">
        <f t="shared" si="173"/>
        <v>0</v>
      </c>
      <c r="CN345" s="207"/>
      <c r="CO345" s="207"/>
      <c r="CP345" s="207"/>
      <c r="CQ345" s="207"/>
      <c r="CR345" s="207"/>
      <c r="CS345" s="207"/>
      <c r="CT345" s="207"/>
      <c r="CU345" s="207"/>
      <c r="CV345" s="207"/>
      <c r="CW345" s="207"/>
      <c r="CX345" s="207"/>
      <c r="CY345" s="207"/>
      <c r="CZ345" s="207"/>
      <c r="DA345" s="207"/>
      <c r="DB345" s="207"/>
      <c r="DC345" s="207"/>
      <c r="DD345" s="207"/>
      <c r="DE345" s="207"/>
      <c r="DF345" s="207"/>
      <c r="DG345" s="207"/>
      <c r="DH345" s="207"/>
      <c r="DI345" s="207"/>
      <c r="DJ345" s="207">
        <v>0</v>
      </c>
      <c r="DK345" s="209">
        <v>120.88</v>
      </c>
      <c r="DL345" s="209">
        <f t="shared" si="174"/>
        <v>0</v>
      </c>
      <c r="DM345" s="207"/>
      <c r="DN345" s="207"/>
      <c r="DO345" s="207"/>
      <c r="DP345" s="207"/>
      <c r="DQ345" s="207"/>
      <c r="DR345" s="207"/>
      <c r="DS345" s="207"/>
      <c r="DT345" s="207"/>
      <c r="DU345" s="207"/>
      <c r="DV345" s="207"/>
      <c r="DW345" s="207"/>
      <c r="DX345" s="207"/>
      <c r="DY345" s="207"/>
      <c r="DZ345" s="207"/>
      <c r="EA345" s="207"/>
      <c r="EB345" s="207"/>
      <c r="EC345" s="207"/>
      <c r="ED345" s="207"/>
      <c r="EE345" s="207"/>
      <c r="EF345" s="207"/>
      <c r="EG345" s="207"/>
      <c r="EH345" s="207"/>
      <c r="EI345" s="207">
        <v>0</v>
      </c>
      <c r="EJ345" s="209">
        <v>191.55</v>
      </c>
      <c r="EK345" s="209">
        <f t="shared" si="175"/>
        <v>0</v>
      </c>
      <c r="EL345" s="207"/>
      <c r="EM345" s="207"/>
      <c r="EN345" s="207"/>
      <c r="EO345" s="207"/>
      <c r="EP345" s="207"/>
      <c r="EQ345" s="207"/>
      <c r="ER345" s="207"/>
      <c r="ES345" s="207"/>
      <c r="ET345" s="207"/>
      <c r="EU345" s="207"/>
      <c r="EV345" s="207"/>
      <c r="EW345" s="207"/>
      <c r="EX345" s="207"/>
      <c r="EY345" s="207"/>
      <c r="EZ345" s="207"/>
      <c r="FA345" s="207"/>
      <c r="FB345" s="207"/>
      <c r="FC345" s="207"/>
      <c r="FD345" s="207"/>
      <c r="FE345" s="207"/>
      <c r="FF345" s="207"/>
      <c r="FG345" s="207"/>
      <c r="FH345" s="207">
        <v>0</v>
      </c>
      <c r="FI345" s="209">
        <v>32.1</v>
      </c>
      <c r="FJ345" s="209">
        <f t="shared" si="176"/>
        <v>0</v>
      </c>
      <c r="FK345" s="207"/>
      <c r="FL345" s="207"/>
      <c r="FM345" s="207"/>
      <c r="FN345" s="207"/>
      <c r="FO345" s="207"/>
      <c r="FP345" s="207"/>
      <c r="FQ345" s="207"/>
      <c r="FR345" s="207"/>
      <c r="FS345" s="207">
        <v>0</v>
      </c>
      <c r="FT345" s="209">
        <v>25.68</v>
      </c>
      <c r="FU345" s="209">
        <f t="shared" si="177"/>
        <v>0</v>
      </c>
      <c r="FV345" s="207"/>
      <c r="FW345" s="207"/>
      <c r="FX345" s="207"/>
      <c r="FY345" s="207"/>
      <c r="FZ345" s="207"/>
      <c r="GA345" s="207"/>
      <c r="GB345" s="207"/>
      <c r="GC345" s="207"/>
      <c r="GD345" s="207">
        <v>0</v>
      </c>
      <c r="GE345" s="209">
        <v>56.12</v>
      </c>
      <c r="GF345" s="209">
        <f t="shared" si="178"/>
        <v>0</v>
      </c>
      <c r="GG345" s="207"/>
      <c r="GH345" s="207"/>
      <c r="GI345" s="207"/>
      <c r="GJ345" s="207"/>
      <c r="GK345" s="207"/>
      <c r="GL345" s="207"/>
      <c r="GM345" s="207"/>
      <c r="GN345" s="207"/>
      <c r="GO345" s="207"/>
      <c r="GP345" s="207"/>
      <c r="GQ345" s="207"/>
      <c r="GR345" s="207"/>
      <c r="GS345" s="207"/>
      <c r="GT345" s="207"/>
      <c r="GU345" s="207"/>
      <c r="GV345" s="207"/>
      <c r="GW345" s="207"/>
      <c r="GX345" s="207" t="s">
        <v>918</v>
      </c>
      <c r="GY345" s="207">
        <v>0</v>
      </c>
      <c r="GZ345" s="207" t="s">
        <v>918</v>
      </c>
      <c r="HA345" s="207">
        <v>0</v>
      </c>
      <c r="HB345" s="207"/>
      <c r="HC345" s="207">
        <v>1</v>
      </c>
      <c r="HD345" s="207">
        <f t="shared" si="188"/>
        <v>400</v>
      </c>
      <c r="HE345" s="207">
        <v>0</v>
      </c>
      <c r="HF345" s="207"/>
      <c r="HG345" s="207"/>
      <c r="HH345" s="207">
        <f t="shared" si="189"/>
        <v>0</v>
      </c>
      <c r="HI345" s="209">
        <v>2.73</v>
      </c>
      <c r="HJ345" s="209">
        <f t="shared" si="179"/>
        <v>0</v>
      </c>
      <c r="HK345" s="207">
        <v>1</v>
      </c>
      <c r="HL345" s="207"/>
      <c r="HM345" s="207">
        <f t="shared" si="190"/>
        <v>400</v>
      </c>
      <c r="HN345" s="209">
        <v>2.73</v>
      </c>
      <c r="HO345" s="209">
        <f t="shared" si="180"/>
        <v>1092</v>
      </c>
      <c r="HP345" s="207">
        <v>0</v>
      </c>
      <c r="HQ345" s="207"/>
      <c r="HR345" s="207">
        <f t="shared" si="191"/>
        <v>0</v>
      </c>
      <c r="HS345" s="209">
        <v>2.73</v>
      </c>
      <c r="HT345" s="209">
        <f t="shared" si="181"/>
        <v>0</v>
      </c>
      <c r="HU345" s="207">
        <v>0</v>
      </c>
      <c r="HV345" s="207"/>
      <c r="HW345" s="207">
        <f t="shared" si="192"/>
        <v>0</v>
      </c>
      <c r="HX345" s="209">
        <v>2.73</v>
      </c>
      <c r="HY345" s="209">
        <f t="shared" si="182"/>
        <v>0</v>
      </c>
      <c r="HZ345" s="207">
        <v>1</v>
      </c>
      <c r="IA345" s="209">
        <v>3890.25</v>
      </c>
      <c r="IB345" s="209">
        <f t="shared" si="183"/>
        <v>3890.25</v>
      </c>
      <c r="IC345" s="169"/>
      <c r="ID345" s="169"/>
      <c r="IE345" s="169"/>
      <c r="IF345" s="169"/>
      <c r="IG345" s="165"/>
      <c r="IH345" s="165"/>
      <c r="II345" s="235">
        <f t="shared" si="159"/>
        <v>0</v>
      </c>
      <c r="IJ345" s="235">
        <f t="shared" si="160"/>
        <v>1</v>
      </c>
      <c r="IK345" s="235">
        <f t="shared" si="161"/>
        <v>1</v>
      </c>
      <c r="IL345" s="210"/>
      <c r="IM345" s="211">
        <f t="shared" si="184"/>
        <v>0</v>
      </c>
      <c r="IN345" s="209">
        <v>7500</v>
      </c>
      <c r="IO345" s="212">
        <f t="shared" si="185"/>
        <v>0</v>
      </c>
      <c r="IP345" s="209">
        <f t="shared" si="186"/>
        <v>4982.25</v>
      </c>
      <c r="IQ345" s="209">
        <v>10000</v>
      </c>
      <c r="IR345" s="212">
        <f t="shared" si="187"/>
        <v>1</v>
      </c>
      <c r="IS345" s="213" t="s">
        <v>6374</v>
      </c>
      <c r="IT345" s="291"/>
      <c r="IV345" s="66">
        <v>22798</v>
      </c>
      <c r="IW345" s="66">
        <v>17826</v>
      </c>
    </row>
    <row r="346" spans="1:257" x14ac:dyDescent="0.4">
      <c r="A346" s="158">
        <f t="shared" si="158"/>
        <v>190</v>
      </c>
      <c r="B346" s="156" t="s">
        <v>35</v>
      </c>
      <c r="C346" s="156">
        <v>528</v>
      </c>
      <c r="D346" s="156">
        <v>98377</v>
      </c>
      <c r="E346" s="251">
        <v>34907</v>
      </c>
      <c r="F346" s="230" t="s">
        <v>6375</v>
      </c>
      <c r="G346" s="251">
        <v>12</v>
      </c>
      <c r="H346" s="156"/>
      <c r="I346" s="156" t="s">
        <v>4642</v>
      </c>
      <c r="J346" s="158" t="s">
        <v>4740</v>
      </c>
      <c r="K346" s="158"/>
      <c r="L346" s="158" t="s">
        <v>4741</v>
      </c>
      <c r="M346" s="158"/>
      <c r="N346" s="205">
        <v>52</v>
      </c>
      <c r="O346" s="158">
        <v>72</v>
      </c>
      <c r="P346" s="203" t="s">
        <v>5419</v>
      </c>
      <c r="Q346" s="158">
        <v>50</v>
      </c>
      <c r="R346" s="158"/>
      <c r="S346" s="158"/>
      <c r="T346" s="158"/>
      <c r="U346" s="158"/>
      <c r="V346" s="367"/>
      <c r="W346" s="366"/>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t="s">
        <v>5369</v>
      </c>
      <c r="AU346" s="205">
        <v>52</v>
      </c>
      <c r="AV346" s="205">
        <v>20</v>
      </c>
      <c r="AW346" s="205">
        <f t="shared" si="171"/>
        <v>72</v>
      </c>
      <c r="AX346" s="205" t="s">
        <v>5419</v>
      </c>
      <c r="AY346" s="206">
        <v>26</v>
      </c>
      <c r="AZ346" s="205">
        <v>24</v>
      </c>
      <c r="BA346" s="205">
        <f t="shared" si="162"/>
        <v>50</v>
      </c>
      <c r="BB346" s="205"/>
      <c r="BC346" s="207">
        <v>1</v>
      </c>
      <c r="BD346" s="207">
        <v>20</v>
      </c>
      <c r="BE346" s="207">
        <f>+BC346*BD346*10</f>
        <v>200</v>
      </c>
      <c r="BF346" s="207"/>
      <c r="BG346" s="207"/>
      <c r="BH346" s="207"/>
      <c r="BI346" s="207"/>
      <c r="BJ346" s="207"/>
      <c r="BK346" s="207"/>
      <c r="BL346" s="208">
        <v>0</v>
      </c>
      <c r="BM346" s="209">
        <v>249.45</v>
      </c>
      <c r="BN346" s="209">
        <f t="shared" si="172"/>
        <v>0</v>
      </c>
      <c r="BO346" s="207"/>
      <c r="BP346" s="207"/>
      <c r="BQ346" s="207"/>
      <c r="BR346" s="207"/>
      <c r="BS346" s="207"/>
      <c r="BT346" s="207"/>
      <c r="BU346" s="207"/>
      <c r="BV346" s="207"/>
      <c r="BW346" s="207"/>
      <c r="BX346" s="207"/>
      <c r="BY346" s="207"/>
      <c r="BZ346" s="207"/>
      <c r="CA346" s="207"/>
      <c r="CB346" s="207"/>
      <c r="CC346" s="207"/>
      <c r="CD346" s="207"/>
      <c r="CE346" s="207"/>
      <c r="CF346" s="207"/>
      <c r="CG346" s="207"/>
      <c r="CH346" s="207"/>
      <c r="CI346" s="207"/>
      <c r="CJ346" s="207"/>
      <c r="CK346" s="207">
        <v>0</v>
      </c>
      <c r="CL346" s="209">
        <v>477.3</v>
      </c>
      <c r="CM346" s="209">
        <f t="shared" si="173"/>
        <v>0</v>
      </c>
      <c r="CN346" s="207"/>
      <c r="CO346" s="207"/>
      <c r="CP346" s="207"/>
      <c r="CQ346" s="207"/>
      <c r="CR346" s="207"/>
      <c r="CS346" s="207"/>
      <c r="CT346" s="207"/>
      <c r="CU346" s="207"/>
      <c r="CV346" s="207"/>
      <c r="CW346" s="207"/>
      <c r="CX346" s="207"/>
      <c r="CY346" s="207"/>
      <c r="CZ346" s="207"/>
      <c r="DA346" s="207"/>
      <c r="DB346" s="207"/>
      <c r="DC346" s="207"/>
      <c r="DD346" s="207"/>
      <c r="DE346" s="207"/>
      <c r="DF346" s="207"/>
      <c r="DG346" s="207"/>
      <c r="DH346" s="207"/>
      <c r="DI346" s="207"/>
      <c r="DJ346" s="207">
        <v>0</v>
      </c>
      <c r="DK346" s="209">
        <v>120.88</v>
      </c>
      <c r="DL346" s="209">
        <f t="shared" si="174"/>
        <v>0</v>
      </c>
      <c r="DM346" s="207"/>
      <c r="DN346" s="207"/>
      <c r="DO346" s="207"/>
      <c r="DP346" s="207"/>
      <c r="DQ346" s="207"/>
      <c r="DR346" s="207"/>
      <c r="DS346" s="207"/>
      <c r="DT346" s="207"/>
      <c r="DU346" s="207"/>
      <c r="DV346" s="207"/>
      <c r="DW346" s="207"/>
      <c r="DX346" s="207"/>
      <c r="DY346" s="207"/>
      <c r="DZ346" s="207" t="s">
        <v>4980</v>
      </c>
      <c r="EA346" s="207"/>
      <c r="EB346" s="207"/>
      <c r="EC346" s="207"/>
      <c r="ED346" s="207"/>
      <c r="EE346" s="207"/>
      <c r="EF346" s="207"/>
      <c r="EG346" s="207"/>
      <c r="EH346" s="207"/>
      <c r="EI346" s="207">
        <v>0</v>
      </c>
      <c r="EJ346" s="209">
        <v>191.55</v>
      </c>
      <c r="EK346" s="209">
        <f t="shared" si="175"/>
        <v>0</v>
      </c>
      <c r="EL346" s="207"/>
      <c r="EM346" s="207"/>
      <c r="EN346" s="207"/>
      <c r="EO346" s="207"/>
      <c r="EP346" s="207"/>
      <c r="EQ346" s="207"/>
      <c r="ER346" s="207"/>
      <c r="ES346" s="207"/>
      <c r="ET346" s="207"/>
      <c r="EU346" s="207"/>
      <c r="EV346" s="207"/>
      <c r="EW346" s="207"/>
      <c r="EX346" s="207"/>
      <c r="EY346" s="207"/>
      <c r="EZ346" s="207"/>
      <c r="FA346" s="207"/>
      <c r="FB346" s="207"/>
      <c r="FC346" s="207"/>
      <c r="FD346" s="207"/>
      <c r="FE346" s="207"/>
      <c r="FF346" s="207"/>
      <c r="FG346" s="207"/>
      <c r="FH346" s="207">
        <v>0</v>
      </c>
      <c r="FI346" s="209">
        <v>32.1</v>
      </c>
      <c r="FJ346" s="209">
        <f t="shared" si="176"/>
        <v>0</v>
      </c>
      <c r="FK346" s="207"/>
      <c r="FL346" s="207"/>
      <c r="FM346" s="207"/>
      <c r="FN346" s="207"/>
      <c r="FO346" s="207"/>
      <c r="FP346" s="207"/>
      <c r="FQ346" s="207"/>
      <c r="FR346" s="207"/>
      <c r="FS346" s="207">
        <v>0</v>
      </c>
      <c r="FT346" s="209">
        <v>25.68</v>
      </c>
      <c r="FU346" s="209">
        <f t="shared" si="177"/>
        <v>0</v>
      </c>
      <c r="FV346" s="207"/>
      <c r="FW346" s="207"/>
      <c r="FX346" s="207"/>
      <c r="FY346" s="207"/>
      <c r="FZ346" s="207"/>
      <c r="GA346" s="207"/>
      <c r="GB346" s="207"/>
      <c r="GC346" s="207"/>
      <c r="GD346" s="207">
        <v>0</v>
      </c>
      <c r="GE346" s="209">
        <v>56.12</v>
      </c>
      <c r="GF346" s="209">
        <f t="shared" si="178"/>
        <v>0</v>
      </c>
      <c r="GG346" s="207"/>
      <c r="GH346" s="207"/>
      <c r="GI346" s="207"/>
      <c r="GJ346" s="207"/>
      <c r="GK346" s="207"/>
      <c r="GL346" s="207"/>
      <c r="GM346" s="207"/>
      <c r="GN346" s="207"/>
      <c r="GO346" s="207"/>
      <c r="GP346" s="207"/>
      <c r="GQ346" s="207"/>
      <c r="GR346" s="207"/>
      <c r="GS346" s="207"/>
      <c r="GT346" s="207"/>
      <c r="GU346" s="207"/>
      <c r="GV346" s="207"/>
      <c r="GW346" s="207"/>
      <c r="GX346" s="207" t="s">
        <v>918</v>
      </c>
      <c r="GY346" s="207">
        <v>0</v>
      </c>
      <c r="GZ346" s="207" t="s">
        <v>918</v>
      </c>
      <c r="HA346" s="207">
        <v>0</v>
      </c>
      <c r="HB346" s="207"/>
      <c r="HC346" s="207">
        <v>1</v>
      </c>
      <c r="HD346" s="207">
        <f t="shared" si="188"/>
        <v>400</v>
      </c>
      <c r="HE346" s="207">
        <v>0</v>
      </c>
      <c r="HF346" s="207"/>
      <c r="HG346" s="207"/>
      <c r="HH346" s="207">
        <f t="shared" si="189"/>
        <v>0</v>
      </c>
      <c r="HI346" s="209">
        <v>2.73</v>
      </c>
      <c r="HJ346" s="209">
        <f t="shared" si="179"/>
        <v>0</v>
      </c>
      <c r="HK346" s="207">
        <v>1</v>
      </c>
      <c r="HL346" s="207"/>
      <c r="HM346" s="207">
        <f t="shared" si="190"/>
        <v>400</v>
      </c>
      <c r="HN346" s="209">
        <v>2.73</v>
      </c>
      <c r="HO346" s="209">
        <f t="shared" si="180"/>
        <v>1092</v>
      </c>
      <c r="HP346" s="207">
        <v>0</v>
      </c>
      <c r="HQ346" s="207"/>
      <c r="HR346" s="207">
        <f t="shared" si="191"/>
        <v>0</v>
      </c>
      <c r="HS346" s="209">
        <v>2.73</v>
      </c>
      <c r="HT346" s="209">
        <f t="shared" si="181"/>
        <v>0</v>
      </c>
      <c r="HU346" s="207">
        <v>0</v>
      </c>
      <c r="HV346" s="207"/>
      <c r="HW346" s="207">
        <f t="shared" si="192"/>
        <v>0</v>
      </c>
      <c r="HX346" s="209">
        <v>2.73</v>
      </c>
      <c r="HY346" s="209">
        <f t="shared" si="182"/>
        <v>0</v>
      </c>
      <c r="HZ346" s="207">
        <v>1</v>
      </c>
      <c r="IA346" s="209">
        <v>3890.25</v>
      </c>
      <c r="IB346" s="209">
        <f t="shared" si="183"/>
        <v>3890.25</v>
      </c>
      <c r="IC346" s="169"/>
      <c r="ID346" s="169"/>
      <c r="IE346" s="169"/>
      <c r="IF346" s="169"/>
      <c r="IG346" s="165"/>
      <c r="IH346" s="165"/>
      <c r="II346" s="235">
        <f t="shared" si="159"/>
        <v>0</v>
      </c>
      <c r="IJ346" s="235">
        <f t="shared" si="160"/>
        <v>1</v>
      </c>
      <c r="IK346" s="235">
        <f t="shared" si="161"/>
        <v>1</v>
      </c>
      <c r="IL346" s="210"/>
      <c r="IM346" s="211">
        <f t="shared" si="184"/>
        <v>0</v>
      </c>
      <c r="IN346" s="209">
        <v>7500</v>
      </c>
      <c r="IO346" s="212">
        <f t="shared" si="185"/>
        <v>0</v>
      </c>
      <c r="IP346" s="209">
        <f t="shared" si="186"/>
        <v>4982.25</v>
      </c>
      <c r="IQ346" s="209">
        <v>10000</v>
      </c>
      <c r="IR346" s="212">
        <f t="shared" si="187"/>
        <v>1</v>
      </c>
      <c r="IS346" s="213" t="s">
        <v>6376</v>
      </c>
      <c r="IT346" s="291"/>
      <c r="IV346" s="66">
        <v>22825</v>
      </c>
      <c r="IW346" s="66">
        <v>17827</v>
      </c>
    </row>
    <row r="347" spans="1:257" x14ac:dyDescent="0.4">
      <c r="A347" s="158">
        <f t="shared" si="158"/>
        <v>191</v>
      </c>
      <c r="B347" s="156" t="s">
        <v>35</v>
      </c>
      <c r="C347" s="156">
        <v>536</v>
      </c>
      <c r="D347" s="251">
        <v>31146</v>
      </c>
      <c r="E347" s="251">
        <v>35103</v>
      </c>
      <c r="F347" s="230" t="s">
        <v>6377</v>
      </c>
      <c r="G347" s="251">
        <v>12</v>
      </c>
      <c r="H347" s="156"/>
      <c r="I347" s="156" t="s">
        <v>4642</v>
      </c>
      <c r="J347" s="158" t="s">
        <v>4785</v>
      </c>
      <c r="K347" s="158"/>
      <c r="L347" s="158" t="s">
        <v>4787</v>
      </c>
      <c r="M347" s="158"/>
      <c r="N347" s="205">
        <v>37</v>
      </c>
      <c r="O347" s="158">
        <v>57</v>
      </c>
      <c r="P347" s="203" t="s">
        <v>6378</v>
      </c>
      <c r="Q347" s="158">
        <v>46</v>
      </c>
      <c r="R347" s="158"/>
      <c r="S347" s="158"/>
      <c r="T347" s="158"/>
      <c r="U347" s="158"/>
      <c r="V347" s="367"/>
      <c r="W347" s="366"/>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t="s">
        <v>5437</v>
      </c>
      <c r="AU347" s="205">
        <v>37</v>
      </c>
      <c r="AV347" s="205">
        <v>20</v>
      </c>
      <c r="AW347" s="205">
        <f t="shared" si="171"/>
        <v>57</v>
      </c>
      <c r="AX347" s="205" t="s">
        <v>6378</v>
      </c>
      <c r="AY347" s="214">
        <v>22</v>
      </c>
      <c r="AZ347" s="205">
        <v>24</v>
      </c>
      <c r="BA347" s="205">
        <f t="shared" si="162"/>
        <v>46</v>
      </c>
      <c r="BB347" s="205"/>
      <c r="BC347" s="207">
        <v>1.0000000000000001E-17</v>
      </c>
      <c r="BD347" s="207">
        <v>9.9999999999999997E-29</v>
      </c>
      <c r="BE347" s="207">
        <v>1.0000000000000001E-30</v>
      </c>
      <c r="BF347" s="207"/>
      <c r="BG347" s="207"/>
      <c r="BH347" s="207"/>
      <c r="BI347" s="207"/>
      <c r="BJ347" s="207"/>
      <c r="BK347" s="207"/>
      <c r="BL347" s="208">
        <v>0</v>
      </c>
      <c r="BM347" s="209">
        <v>249.45</v>
      </c>
      <c r="BN347" s="209">
        <f t="shared" si="172"/>
        <v>0</v>
      </c>
      <c r="BO347" s="207"/>
      <c r="BP347" s="207"/>
      <c r="BQ347" s="207"/>
      <c r="BR347" s="207"/>
      <c r="BS347" s="207"/>
      <c r="BT347" s="207"/>
      <c r="BU347" s="207"/>
      <c r="BV347" s="207"/>
      <c r="BW347" s="207"/>
      <c r="BX347" s="207"/>
      <c r="BY347" s="207"/>
      <c r="BZ347" s="207"/>
      <c r="CA347" s="207"/>
      <c r="CB347" s="207"/>
      <c r="CC347" s="207"/>
      <c r="CD347" s="207"/>
      <c r="CE347" s="207"/>
      <c r="CF347" s="207"/>
      <c r="CG347" s="207"/>
      <c r="CH347" s="207"/>
      <c r="CI347" s="207"/>
      <c r="CJ347" s="207"/>
      <c r="CK347" s="207">
        <v>0</v>
      </c>
      <c r="CL347" s="209">
        <v>477.3</v>
      </c>
      <c r="CM347" s="209">
        <f t="shared" si="173"/>
        <v>0</v>
      </c>
      <c r="CN347" s="207"/>
      <c r="CO347" s="207"/>
      <c r="CP347" s="207"/>
      <c r="CQ347" s="207"/>
      <c r="CR347" s="207"/>
      <c r="CS347" s="207"/>
      <c r="CT347" s="207"/>
      <c r="CU347" s="207"/>
      <c r="CV347" s="207"/>
      <c r="CW347" s="207"/>
      <c r="CX347" s="207"/>
      <c r="CY347" s="207"/>
      <c r="CZ347" s="207"/>
      <c r="DA347" s="207"/>
      <c r="DB347" s="207"/>
      <c r="DC347" s="207"/>
      <c r="DD347" s="207"/>
      <c r="DE347" s="207"/>
      <c r="DF347" s="207"/>
      <c r="DG347" s="207"/>
      <c r="DH347" s="207"/>
      <c r="DI347" s="207"/>
      <c r="DJ347" s="207">
        <v>0</v>
      </c>
      <c r="DK347" s="209">
        <v>120.88</v>
      </c>
      <c r="DL347" s="209">
        <f t="shared" si="174"/>
        <v>0</v>
      </c>
      <c r="DM347" s="207"/>
      <c r="DN347" s="207"/>
      <c r="DO347" s="207"/>
      <c r="DP347" s="207"/>
      <c r="DQ347" s="207"/>
      <c r="DR347" s="207"/>
      <c r="DS347" s="207"/>
      <c r="DT347" s="207"/>
      <c r="DU347" s="207"/>
      <c r="DV347" s="207"/>
      <c r="DW347" s="207"/>
      <c r="DX347" s="207"/>
      <c r="DY347" s="207"/>
      <c r="DZ347" s="207"/>
      <c r="EA347" s="207"/>
      <c r="EB347" s="207"/>
      <c r="EC347" s="207"/>
      <c r="ED347" s="207"/>
      <c r="EE347" s="207"/>
      <c r="EF347" s="207"/>
      <c r="EG347" s="207"/>
      <c r="EH347" s="207"/>
      <c r="EI347" s="207">
        <v>0</v>
      </c>
      <c r="EJ347" s="209">
        <v>191.55</v>
      </c>
      <c r="EK347" s="209">
        <f t="shared" si="175"/>
        <v>0</v>
      </c>
      <c r="EL347" s="207"/>
      <c r="EM347" s="207"/>
      <c r="EN347" s="207"/>
      <c r="EO347" s="207"/>
      <c r="EP347" s="207"/>
      <c r="EQ347" s="207"/>
      <c r="ER347" s="207"/>
      <c r="ES347" s="207"/>
      <c r="ET347" s="207"/>
      <c r="EU347" s="207"/>
      <c r="EV347" s="207"/>
      <c r="EW347" s="207"/>
      <c r="EX347" s="207"/>
      <c r="EY347" s="207"/>
      <c r="EZ347" s="207"/>
      <c r="FA347" s="207"/>
      <c r="FB347" s="207"/>
      <c r="FC347" s="207"/>
      <c r="FD347" s="207"/>
      <c r="FE347" s="207"/>
      <c r="FF347" s="207"/>
      <c r="FG347" s="207"/>
      <c r="FH347" s="207">
        <v>0</v>
      </c>
      <c r="FI347" s="209">
        <v>32.1</v>
      </c>
      <c r="FJ347" s="209">
        <f t="shared" si="176"/>
        <v>0</v>
      </c>
      <c r="FK347" s="207"/>
      <c r="FL347" s="207"/>
      <c r="FM347" s="207"/>
      <c r="FN347" s="207"/>
      <c r="FO347" s="207"/>
      <c r="FP347" s="207"/>
      <c r="FQ347" s="207"/>
      <c r="FR347" s="207"/>
      <c r="FS347" s="207">
        <v>0</v>
      </c>
      <c r="FT347" s="209">
        <v>25.68</v>
      </c>
      <c r="FU347" s="209">
        <f t="shared" si="177"/>
        <v>0</v>
      </c>
      <c r="FV347" s="207"/>
      <c r="FW347" s="207"/>
      <c r="FX347" s="207"/>
      <c r="FY347" s="207"/>
      <c r="FZ347" s="207"/>
      <c r="GA347" s="207"/>
      <c r="GB347" s="207"/>
      <c r="GC347" s="207"/>
      <c r="GD347" s="207">
        <v>0</v>
      </c>
      <c r="GE347" s="209">
        <v>56.12</v>
      </c>
      <c r="GF347" s="209">
        <f t="shared" si="178"/>
        <v>0</v>
      </c>
      <c r="GG347" s="207"/>
      <c r="GH347" s="207"/>
      <c r="GI347" s="207"/>
      <c r="GJ347" s="207"/>
      <c r="GK347" s="207"/>
      <c r="GL347" s="207"/>
      <c r="GM347" s="207"/>
      <c r="GN347" s="207"/>
      <c r="GO347" s="207"/>
      <c r="GP347" s="207"/>
      <c r="GQ347" s="207"/>
      <c r="GR347" s="207"/>
      <c r="GS347" s="207"/>
      <c r="GT347" s="207"/>
      <c r="GU347" s="207"/>
      <c r="GV347" s="207"/>
      <c r="GW347" s="207"/>
      <c r="GX347" s="207" t="s">
        <v>918</v>
      </c>
      <c r="GY347" s="207">
        <v>0</v>
      </c>
      <c r="GZ347" s="207" t="s">
        <v>918</v>
      </c>
      <c r="HA347" s="207">
        <v>0</v>
      </c>
      <c r="HB347" s="207"/>
      <c r="HC347" s="207">
        <v>1</v>
      </c>
      <c r="HD347" s="207">
        <f t="shared" si="188"/>
        <v>800</v>
      </c>
      <c r="HE347" s="207">
        <v>0</v>
      </c>
      <c r="HF347" s="207"/>
      <c r="HG347" s="207"/>
      <c r="HH347" s="207">
        <f t="shared" si="189"/>
        <v>0</v>
      </c>
      <c r="HI347" s="209">
        <v>2.73</v>
      </c>
      <c r="HJ347" s="209">
        <f t="shared" si="179"/>
        <v>0</v>
      </c>
      <c r="HK347" s="207">
        <v>2</v>
      </c>
      <c r="HL347" s="207"/>
      <c r="HM347" s="207">
        <f t="shared" si="190"/>
        <v>800</v>
      </c>
      <c r="HN347" s="209">
        <v>2.73</v>
      </c>
      <c r="HO347" s="209">
        <f t="shared" si="180"/>
        <v>2184</v>
      </c>
      <c r="HP347" s="207">
        <v>0</v>
      </c>
      <c r="HQ347" s="207"/>
      <c r="HR347" s="207">
        <f t="shared" si="191"/>
        <v>0</v>
      </c>
      <c r="HS347" s="209">
        <v>2.73</v>
      </c>
      <c r="HT347" s="209">
        <f t="shared" si="181"/>
        <v>0</v>
      </c>
      <c r="HU347" s="207">
        <v>0</v>
      </c>
      <c r="HV347" s="207"/>
      <c r="HW347" s="207">
        <f t="shared" si="192"/>
        <v>0</v>
      </c>
      <c r="HX347" s="209">
        <v>2.73</v>
      </c>
      <c r="HY347" s="209">
        <f t="shared" si="182"/>
        <v>0</v>
      </c>
      <c r="HZ347" s="207">
        <v>1</v>
      </c>
      <c r="IA347" s="209">
        <v>3890.25</v>
      </c>
      <c r="IB347" s="209">
        <f t="shared" si="183"/>
        <v>3890.25</v>
      </c>
      <c r="IC347" s="169"/>
      <c r="ID347" s="169"/>
      <c r="IE347" s="169"/>
      <c r="IF347" s="169"/>
      <c r="IG347" s="165"/>
      <c r="IH347" s="165"/>
      <c r="II347" s="235">
        <f t="shared" si="159"/>
        <v>0</v>
      </c>
      <c r="IJ347" s="235">
        <f t="shared" si="160"/>
        <v>1</v>
      </c>
      <c r="IK347" s="235">
        <f t="shared" si="161"/>
        <v>1</v>
      </c>
      <c r="IL347" s="210"/>
      <c r="IM347" s="211">
        <f t="shared" si="184"/>
        <v>0</v>
      </c>
      <c r="IN347" s="209">
        <v>7500</v>
      </c>
      <c r="IO347" s="212">
        <f t="shared" si="185"/>
        <v>0</v>
      </c>
      <c r="IP347" s="209">
        <f t="shared" si="186"/>
        <v>6074.25</v>
      </c>
      <c r="IQ347" s="209">
        <v>10000</v>
      </c>
      <c r="IR347" s="212">
        <f t="shared" si="187"/>
        <v>1</v>
      </c>
      <c r="IS347" s="213" t="s">
        <v>6379</v>
      </c>
      <c r="IT347" s="291"/>
      <c r="IV347" s="66">
        <v>22826</v>
      </c>
      <c r="IW347" s="66">
        <v>17828</v>
      </c>
    </row>
    <row r="348" spans="1:257" x14ac:dyDescent="0.4">
      <c r="A348" s="158">
        <f t="shared" si="158"/>
        <v>192</v>
      </c>
      <c r="B348" s="156" t="s">
        <v>35</v>
      </c>
      <c r="C348" s="219">
        <v>537</v>
      </c>
      <c r="D348" s="370">
        <v>30552</v>
      </c>
      <c r="E348" s="251">
        <v>35171</v>
      </c>
      <c r="F348" s="230" t="s">
        <v>6380</v>
      </c>
      <c r="G348" s="251">
        <v>12</v>
      </c>
      <c r="H348" s="156"/>
      <c r="I348" s="156" t="s">
        <v>4642</v>
      </c>
      <c r="J348" s="158" t="s">
        <v>4789</v>
      </c>
      <c r="K348" s="158"/>
      <c r="L348" s="158" t="s">
        <v>4791</v>
      </c>
      <c r="M348" s="158"/>
      <c r="N348" s="205">
        <v>28</v>
      </c>
      <c r="O348" s="158">
        <v>48</v>
      </c>
      <c r="P348" s="203" t="s">
        <v>6381</v>
      </c>
      <c r="Q348" s="158">
        <v>48</v>
      </c>
      <c r="R348" s="158"/>
      <c r="S348" s="158"/>
      <c r="T348" s="158"/>
      <c r="U348" s="158"/>
      <c r="V348" s="367"/>
      <c r="W348" s="366"/>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t="s">
        <v>5437</v>
      </c>
      <c r="AU348" s="205">
        <v>28</v>
      </c>
      <c r="AV348" s="205">
        <v>20</v>
      </c>
      <c r="AW348" s="205">
        <f t="shared" si="171"/>
        <v>48</v>
      </c>
      <c r="AX348" s="205" t="s">
        <v>6381</v>
      </c>
      <c r="AY348" s="214">
        <v>24</v>
      </c>
      <c r="AZ348" s="205">
        <v>24</v>
      </c>
      <c r="BA348" s="205">
        <f t="shared" si="162"/>
        <v>48</v>
      </c>
      <c r="BB348" s="205"/>
      <c r="BC348" s="207">
        <v>1.0000000000000001E-17</v>
      </c>
      <c r="BD348" s="207">
        <v>9.9999999999999997E-29</v>
      </c>
      <c r="BE348" s="207">
        <v>1.0000000000000001E-30</v>
      </c>
      <c r="BF348" s="207"/>
      <c r="BG348" s="207"/>
      <c r="BH348" s="207"/>
      <c r="BI348" s="207"/>
      <c r="BJ348" s="207"/>
      <c r="BK348" s="207"/>
      <c r="BL348" s="208">
        <v>0</v>
      </c>
      <c r="BM348" s="209">
        <v>249.45</v>
      </c>
      <c r="BN348" s="209">
        <f t="shared" si="172"/>
        <v>0</v>
      </c>
      <c r="BO348" s="207"/>
      <c r="BP348" s="207"/>
      <c r="BQ348" s="207"/>
      <c r="BR348" s="207"/>
      <c r="BS348" s="207"/>
      <c r="BT348" s="207"/>
      <c r="BU348" s="207"/>
      <c r="BV348" s="207"/>
      <c r="BW348" s="207"/>
      <c r="BX348" s="207"/>
      <c r="BY348" s="207"/>
      <c r="BZ348" s="207"/>
      <c r="CA348" s="207"/>
      <c r="CB348" s="207"/>
      <c r="CC348" s="207"/>
      <c r="CD348" s="207"/>
      <c r="CE348" s="207"/>
      <c r="CF348" s="207"/>
      <c r="CG348" s="207"/>
      <c r="CH348" s="207"/>
      <c r="CI348" s="207"/>
      <c r="CJ348" s="207"/>
      <c r="CK348" s="207">
        <v>0</v>
      </c>
      <c r="CL348" s="209">
        <v>477.3</v>
      </c>
      <c r="CM348" s="209">
        <f t="shared" si="173"/>
        <v>0</v>
      </c>
      <c r="CN348" s="207"/>
      <c r="CO348" s="207"/>
      <c r="CP348" s="207"/>
      <c r="CQ348" s="207"/>
      <c r="CR348" s="207"/>
      <c r="CS348" s="207"/>
      <c r="CT348" s="207"/>
      <c r="CU348" s="207"/>
      <c r="CV348" s="207"/>
      <c r="CW348" s="207"/>
      <c r="CX348" s="207"/>
      <c r="CY348" s="207"/>
      <c r="CZ348" s="207"/>
      <c r="DA348" s="207"/>
      <c r="DB348" s="207"/>
      <c r="DC348" s="207"/>
      <c r="DD348" s="207"/>
      <c r="DE348" s="207"/>
      <c r="DF348" s="207"/>
      <c r="DG348" s="207"/>
      <c r="DH348" s="207"/>
      <c r="DI348" s="207"/>
      <c r="DJ348" s="207">
        <v>0</v>
      </c>
      <c r="DK348" s="209">
        <v>120.88</v>
      </c>
      <c r="DL348" s="209">
        <f t="shared" si="174"/>
        <v>0</v>
      </c>
      <c r="DM348" s="207"/>
      <c r="DN348" s="207"/>
      <c r="DO348" s="207"/>
      <c r="DP348" s="207"/>
      <c r="DQ348" s="207"/>
      <c r="DR348" s="207"/>
      <c r="DS348" s="207"/>
      <c r="DT348" s="207"/>
      <c r="DU348" s="207"/>
      <c r="DV348" s="207"/>
      <c r="DW348" s="207"/>
      <c r="DX348" s="207"/>
      <c r="DY348" s="207"/>
      <c r="DZ348" s="207"/>
      <c r="EA348" s="207"/>
      <c r="EB348" s="207"/>
      <c r="EC348" s="207"/>
      <c r="ED348" s="207"/>
      <c r="EE348" s="207"/>
      <c r="EF348" s="207"/>
      <c r="EG348" s="207"/>
      <c r="EH348" s="207"/>
      <c r="EI348" s="207">
        <v>0</v>
      </c>
      <c r="EJ348" s="209">
        <v>191.55</v>
      </c>
      <c r="EK348" s="209">
        <f t="shared" si="175"/>
        <v>0</v>
      </c>
      <c r="EL348" s="207"/>
      <c r="EM348" s="207"/>
      <c r="EN348" s="207"/>
      <c r="EO348" s="207"/>
      <c r="EP348" s="207"/>
      <c r="EQ348" s="207"/>
      <c r="ER348" s="207"/>
      <c r="ES348" s="207"/>
      <c r="ET348" s="207"/>
      <c r="EU348" s="207"/>
      <c r="EV348" s="207"/>
      <c r="EW348" s="207"/>
      <c r="EX348" s="207"/>
      <c r="EY348" s="207"/>
      <c r="EZ348" s="207"/>
      <c r="FA348" s="207"/>
      <c r="FB348" s="207"/>
      <c r="FC348" s="207"/>
      <c r="FD348" s="207"/>
      <c r="FE348" s="207"/>
      <c r="FF348" s="207"/>
      <c r="FG348" s="207"/>
      <c r="FH348" s="207">
        <v>0</v>
      </c>
      <c r="FI348" s="209">
        <v>32.1</v>
      </c>
      <c r="FJ348" s="209">
        <f t="shared" si="176"/>
        <v>0</v>
      </c>
      <c r="FK348" s="207"/>
      <c r="FL348" s="207"/>
      <c r="FM348" s="207"/>
      <c r="FN348" s="207"/>
      <c r="FO348" s="207"/>
      <c r="FP348" s="207"/>
      <c r="FQ348" s="207"/>
      <c r="FR348" s="207"/>
      <c r="FS348" s="207">
        <v>0</v>
      </c>
      <c r="FT348" s="209">
        <v>25.68</v>
      </c>
      <c r="FU348" s="209">
        <f t="shared" si="177"/>
        <v>0</v>
      </c>
      <c r="FV348" s="207"/>
      <c r="FW348" s="207"/>
      <c r="FX348" s="207"/>
      <c r="FY348" s="207"/>
      <c r="FZ348" s="207"/>
      <c r="GA348" s="207"/>
      <c r="GB348" s="207"/>
      <c r="GC348" s="207"/>
      <c r="GD348" s="207">
        <v>0</v>
      </c>
      <c r="GE348" s="209">
        <v>56.12</v>
      </c>
      <c r="GF348" s="209">
        <f t="shared" si="178"/>
        <v>0</v>
      </c>
      <c r="GG348" s="207"/>
      <c r="GH348" s="207"/>
      <c r="GI348" s="207"/>
      <c r="GJ348" s="207"/>
      <c r="GK348" s="207"/>
      <c r="GL348" s="207"/>
      <c r="GM348" s="207"/>
      <c r="GN348" s="207"/>
      <c r="GO348" s="207"/>
      <c r="GP348" s="207"/>
      <c r="GQ348" s="207"/>
      <c r="GR348" s="207"/>
      <c r="GS348" s="207"/>
      <c r="GT348" s="207"/>
      <c r="GU348" s="207"/>
      <c r="GV348" s="207"/>
      <c r="GW348" s="207"/>
      <c r="GX348" s="207" t="s">
        <v>918</v>
      </c>
      <c r="GY348" s="207">
        <v>0</v>
      </c>
      <c r="GZ348" s="207" t="s">
        <v>918</v>
      </c>
      <c r="HA348" s="207">
        <v>0</v>
      </c>
      <c r="HB348" s="207"/>
      <c r="HC348" s="207">
        <v>1</v>
      </c>
      <c r="HD348" s="207">
        <f t="shared" si="188"/>
        <v>400</v>
      </c>
      <c r="HE348" s="207">
        <v>0</v>
      </c>
      <c r="HF348" s="207"/>
      <c r="HG348" s="207"/>
      <c r="HH348" s="207">
        <f t="shared" si="189"/>
        <v>0</v>
      </c>
      <c r="HI348" s="209">
        <v>2.73</v>
      </c>
      <c r="HJ348" s="209">
        <f t="shared" si="179"/>
        <v>0</v>
      </c>
      <c r="HK348" s="207">
        <v>1</v>
      </c>
      <c r="HL348" s="207"/>
      <c r="HM348" s="207">
        <f t="shared" si="190"/>
        <v>400</v>
      </c>
      <c r="HN348" s="209">
        <v>2.73</v>
      </c>
      <c r="HO348" s="209">
        <f t="shared" si="180"/>
        <v>1092</v>
      </c>
      <c r="HP348" s="207">
        <v>0</v>
      </c>
      <c r="HQ348" s="207"/>
      <c r="HR348" s="207">
        <f t="shared" si="191"/>
        <v>0</v>
      </c>
      <c r="HS348" s="209">
        <v>2.73</v>
      </c>
      <c r="HT348" s="209">
        <f t="shared" si="181"/>
        <v>0</v>
      </c>
      <c r="HU348" s="207">
        <v>0</v>
      </c>
      <c r="HV348" s="207"/>
      <c r="HW348" s="207">
        <f t="shared" si="192"/>
        <v>0</v>
      </c>
      <c r="HX348" s="209">
        <v>2.73</v>
      </c>
      <c r="HY348" s="209">
        <f t="shared" si="182"/>
        <v>0</v>
      </c>
      <c r="HZ348" s="207">
        <v>1</v>
      </c>
      <c r="IA348" s="209">
        <v>3890.25</v>
      </c>
      <c r="IB348" s="209">
        <f t="shared" si="183"/>
        <v>3890.25</v>
      </c>
      <c r="IC348" s="169"/>
      <c r="ID348" s="169"/>
      <c r="IE348" s="169"/>
      <c r="IF348" s="169"/>
      <c r="IG348" s="165"/>
      <c r="IH348" s="165"/>
      <c r="II348" s="235">
        <f t="shared" si="159"/>
        <v>0</v>
      </c>
      <c r="IJ348" s="235">
        <f t="shared" si="160"/>
        <v>1</v>
      </c>
      <c r="IK348" s="235">
        <f t="shared" si="161"/>
        <v>1</v>
      </c>
      <c r="IL348" s="210"/>
      <c r="IM348" s="211">
        <f t="shared" si="184"/>
        <v>0</v>
      </c>
      <c r="IN348" s="209">
        <v>7500</v>
      </c>
      <c r="IO348" s="212">
        <f t="shared" si="185"/>
        <v>0</v>
      </c>
      <c r="IP348" s="209">
        <f t="shared" si="186"/>
        <v>4982.25</v>
      </c>
      <c r="IQ348" s="209">
        <v>10000</v>
      </c>
      <c r="IR348" s="212">
        <f t="shared" si="187"/>
        <v>1</v>
      </c>
      <c r="IS348" s="213" t="s">
        <v>6382</v>
      </c>
      <c r="IT348" s="291"/>
      <c r="IV348" s="66">
        <v>22827</v>
      </c>
      <c r="IW348" s="66">
        <v>17832</v>
      </c>
    </row>
    <row r="349" spans="1:257" x14ac:dyDescent="0.4">
      <c r="A349" s="158">
        <f t="shared" si="158"/>
        <v>193</v>
      </c>
      <c r="B349" s="156" t="s">
        <v>35</v>
      </c>
      <c r="C349" s="219">
        <v>539</v>
      </c>
      <c r="D349" s="370">
        <v>81846</v>
      </c>
      <c r="E349" s="251">
        <v>35201</v>
      </c>
      <c r="F349" s="230" t="s">
        <v>6383</v>
      </c>
      <c r="G349" s="251">
        <v>12</v>
      </c>
      <c r="H349" s="156"/>
      <c r="I349" s="156" t="s">
        <v>4642</v>
      </c>
      <c r="J349" s="158" t="s">
        <v>4800</v>
      </c>
      <c r="K349" s="158"/>
      <c r="L349" s="158" t="s">
        <v>4802</v>
      </c>
      <c r="M349" s="158"/>
      <c r="N349" s="205">
        <v>34</v>
      </c>
      <c r="O349" s="158">
        <v>54</v>
      </c>
      <c r="P349" s="203" t="s">
        <v>5942</v>
      </c>
      <c r="Q349" s="158">
        <v>48</v>
      </c>
      <c r="R349" s="158"/>
      <c r="S349" s="158"/>
      <c r="T349" s="158"/>
      <c r="U349" s="158"/>
      <c r="V349" s="367"/>
      <c r="W349" s="366"/>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t="s">
        <v>5369</v>
      </c>
      <c r="AU349" s="205">
        <v>34</v>
      </c>
      <c r="AV349" s="205">
        <v>20</v>
      </c>
      <c r="AW349" s="205">
        <f t="shared" si="171"/>
        <v>54</v>
      </c>
      <c r="AX349" s="205" t="s">
        <v>5942</v>
      </c>
      <c r="AY349" s="214">
        <v>24</v>
      </c>
      <c r="AZ349" s="205">
        <v>24</v>
      </c>
      <c r="BA349" s="205">
        <f t="shared" si="162"/>
        <v>48</v>
      </c>
      <c r="BB349" s="205"/>
      <c r="BC349" s="207">
        <v>1.0000000000000001E-17</v>
      </c>
      <c r="BD349" s="207">
        <v>9.9999999999999997E-29</v>
      </c>
      <c r="BE349" s="207">
        <v>1.0000000000000001E-30</v>
      </c>
      <c r="BF349" s="207"/>
      <c r="BG349" s="207"/>
      <c r="BH349" s="207"/>
      <c r="BI349" s="207"/>
      <c r="BJ349" s="207"/>
      <c r="BK349" s="207"/>
      <c r="BL349" s="208">
        <v>0</v>
      </c>
      <c r="BM349" s="209">
        <v>249.45</v>
      </c>
      <c r="BN349" s="209">
        <f t="shared" si="172"/>
        <v>0</v>
      </c>
      <c r="BO349" s="207"/>
      <c r="BP349" s="207"/>
      <c r="BQ349" s="207"/>
      <c r="BR349" s="207"/>
      <c r="BS349" s="207"/>
      <c r="BT349" s="207"/>
      <c r="BU349" s="207"/>
      <c r="BV349" s="207"/>
      <c r="BW349" s="207"/>
      <c r="BX349" s="207"/>
      <c r="BY349" s="207"/>
      <c r="BZ349" s="207"/>
      <c r="CA349" s="207"/>
      <c r="CB349" s="207"/>
      <c r="CC349" s="207"/>
      <c r="CD349" s="207"/>
      <c r="CE349" s="207"/>
      <c r="CF349" s="207"/>
      <c r="CG349" s="207"/>
      <c r="CH349" s="207"/>
      <c r="CI349" s="207"/>
      <c r="CJ349" s="207"/>
      <c r="CK349" s="207">
        <v>0</v>
      </c>
      <c r="CL349" s="209">
        <v>477.3</v>
      </c>
      <c r="CM349" s="209">
        <f t="shared" si="173"/>
        <v>0</v>
      </c>
      <c r="CN349" s="207"/>
      <c r="CO349" s="207"/>
      <c r="CP349" s="207"/>
      <c r="CQ349" s="207"/>
      <c r="CR349" s="207"/>
      <c r="CS349" s="207"/>
      <c r="CT349" s="207"/>
      <c r="CU349" s="207"/>
      <c r="CV349" s="207"/>
      <c r="CW349" s="207"/>
      <c r="CX349" s="207"/>
      <c r="CY349" s="207"/>
      <c r="CZ349" s="207"/>
      <c r="DA349" s="207"/>
      <c r="DB349" s="207"/>
      <c r="DC349" s="207"/>
      <c r="DD349" s="207"/>
      <c r="DE349" s="207"/>
      <c r="DF349" s="207"/>
      <c r="DG349" s="207"/>
      <c r="DH349" s="207"/>
      <c r="DI349" s="207"/>
      <c r="DJ349" s="207">
        <v>0</v>
      </c>
      <c r="DK349" s="209">
        <v>120.88</v>
      </c>
      <c r="DL349" s="209">
        <f t="shared" si="174"/>
        <v>0</v>
      </c>
      <c r="DM349" s="207"/>
      <c r="DN349" s="207"/>
      <c r="DO349" s="207"/>
      <c r="DP349" s="207"/>
      <c r="DQ349" s="207"/>
      <c r="DR349" s="207"/>
      <c r="DS349" s="207"/>
      <c r="DT349" s="207"/>
      <c r="DU349" s="207"/>
      <c r="DV349" s="207"/>
      <c r="DW349" s="207"/>
      <c r="DX349" s="207"/>
      <c r="DY349" s="207"/>
      <c r="DZ349" s="207"/>
      <c r="EA349" s="207"/>
      <c r="EB349" s="207"/>
      <c r="EC349" s="207"/>
      <c r="ED349" s="207"/>
      <c r="EE349" s="207"/>
      <c r="EF349" s="207"/>
      <c r="EG349" s="207"/>
      <c r="EH349" s="207"/>
      <c r="EI349" s="207">
        <v>0</v>
      </c>
      <c r="EJ349" s="209">
        <v>191.55</v>
      </c>
      <c r="EK349" s="209">
        <f t="shared" si="175"/>
        <v>0</v>
      </c>
      <c r="EL349" s="207"/>
      <c r="EM349" s="207"/>
      <c r="EN349" s="207"/>
      <c r="EO349" s="207"/>
      <c r="EP349" s="207"/>
      <c r="EQ349" s="207"/>
      <c r="ER349" s="207"/>
      <c r="ES349" s="207"/>
      <c r="ET349" s="207"/>
      <c r="EU349" s="207"/>
      <c r="EV349" s="207"/>
      <c r="EW349" s="207"/>
      <c r="EX349" s="207"/>
      <c r="EY349" s="207"/>
      <c r="EZ349" s="207"/>
      <c r="FA349" s="207"/>
      <c r="FB349" s="207"/>
      <c r="FC349" s="207"/>
      <c r="FD349" s="207"/>
      <c r="FE349" s="207"/>
      <c r="FF349" s="207"/>
      <c r="FG349" s="207"/>
      <c r="FH349" s="207">
        <v>0</v>
      </c>
      <c r="FI349" s="209">
        <v>32.1</v>
      </c>
      <c r="FJ349" s="209">
        <f t="shared" si="176"/>
        <v>0</v>
      </c>
      <c r="FK349" s="207"/>
      <c r="FL349" s="207"/>
      <c r="FM349" s="207"/>
      <c r="FN349" s="207"/>
      <c r="FO349" s="207"/>
      <c r="FP349" s="207"/>
      <c r="FQ349" s="207"/>
      <c r="FR349" s="207"/>
      <c r="FS349" s="207">
        <v>0</v>
      </c>
      <c r="FT349" s="209">
        <v>25.68</v>
      </c>
      <c r="FU349" s="209">
        <f t="shared" si="177"/>
        <v>0</v>
      </c>
      <c r="FV349" s="207"/>
      <c r="FW349" s="207"/>
      <c r="FX349" s="207"/>
      <c r="FY349" s="207"/>
      <c r="FZ349" s="207"/>
      <c r="GA349" s="207"/>
      <c r="GB349" s="207"/>
      <c r="GC349" s="207"/>
      <c r="GD349" s="207">
        <v>0</v>
      </c>
      <c r="GE349" s="209">
        <v>56.12</v>
      </c>
      <c r="GF349" s="209">
        <f t="shared" si="178"/>
        <v>0</v>
      </c>
      <c r="GG349" s="207"/>
      <c r="GH349" s="207"/>
      <c r="GI349" s="207"/>
      <c r="GJ349" s="207"/>
      <c r="GK349" s="207"/>
      <c r="GL349" s="207"/>
      <c r="GM349" s="207"/>
      <c r="GN349" s="207"/>
      <c r="GO349" s="207"/>
      <c r="GP349" s="207"/>
      <c r="GQ349" s="207"/>
      <c r="GR349" s="207"/>
      <c r="GS349" s="207"/>
      <c r="GT349" s="207"/>
      <c r="GU349" s="207"/>
      <c r="GV349" s="207"/>
      <c r="GW349" s="207"/>
      <c r="GX349" s="207" t="s">
        <v>918</v>
      </c>
      <c r="GY349" s="207">
        <v>0</v>
      </c>
      <c r="GZ349" s="207" t="s">
        <v>918</v>
      </c>
      <c r="HA349" s="207">
        <v>0</v>
      </c>
      <c r="HB349" s="207"/>
      <c r="HC349" s="207">
        <v>1</v>
      </c>
      <c r="HD349" s="207">
        <f t="shared" si="188"/>
        <v>400</v>
      </c>
      <c r="HE349" s="207">
        <v>0</v>
      </c>
      <c r="HF349" s="207"/>
      <c r="HG349" s="207"/>
      <c r="HH349" s="207">
        <f t="shared" si="189"/>
        <v>0</v>
      </c>
      <c r="HI349" s="209">
        <v>2.73</v>
      </c>
      <c r="HJ349" s="209">
        <f t="shared" si="179"/>
        <v>0</v>
      </c>
      <c r="HK349" s="207">
        <v>1</v>
      </c>
      <c r="HL349" s="207"/>
      <c r="HM349" s="207">
        <f t="shared" si="190"/>
        <v>400</v>
      </c>
      <c r="HN349" s="209">
        <v>2.73</v>
      </c>
      <c r="HO349" s="209">
        <f t="shared" si="180"/>
        <v>1092</v>
      </c>
      <c r="HP349" s="207">
        <v>0</v>
      </c>
      <c r="HQ349" s="207"/>
      <c r="HR349" s="207">
        <f t="shared" si="191"/>
        <v>0</v>
      </c>
      <c r="HS349" s="209">
        <v>2.73</v>
      </c>
      <c r="HT349" s="209">
        <f t="shared" si="181"/>
        <v>0</v>
      </c>
      <c r="HU349" s="207">
        <v>0</v>
      </c>
      <c r="HV349" s="207"/>
      <c r="HW349" s="207">
        <f t="shared" si="192"/>
        <v>0</v>
      </c>
      <c r="HX349" s="209">
        <v>2.73</v>
      </c>
      <c r="HY349" s="209">
        <f t="shared" si="182"/>
        <v>0</v>
      </c>
      <c r="HZ349" s="207">
        <v>1</v>
      </c>
      <c r="IA349" s="209">
        <v>3890.25</v>
      </c>
      <c r="IB349" s="209">
        <f t="shared" si="183"/>
        <v>3890.25</v>
      </c>
      <c r="IC349" s="169"/>
      <c r="ID349" s="169"/>
      <c r="IE349" s="169"/>
      <c r="IF349" s="169"/>
      <c r="IG349" s="165"/>
      <c r="IH349" s="165"/>
      <c r="II349" s="235">
        <f t="shared" si="159"/>
        <v>0</v>
      </c>
      <c r="IJ349" s="235">
        <f t="shared" si="160"/>
        <v>1</v>
      </c>
      <c r="IK349" s="235">
        <f t="shared" si="161"/>
        <v>1</v>
      </c>
      <c r="IL349" s="210"/>
      <c r="IM349" s="211">
        <f t="shared" si="184"/>
        <v>0</v>
      </c>
      <c r="IN349" s="209">
        <v>7500</v>
      </c>
      <c r="IO349" s="212">
        <f t="shared" si="185"/>
        <v>0</v>
      </c>
      <c r="IP349" s="209">
        <f t="shared" si="186"/>
        <v>4982.25</v>
      </c>
      <c r="IQ349" s="209">
        <v>10000</v>
      </c>
      <c r="IR349" s="212">
        <f t="shared" si="187"/>
        <v>1</v>
      </c>
      <c r="IS349" s="213" t="s">
        <v>6384</v>
      </c>
      <c r="IT349" s="291"/>
      <c r="IV349" s="66">
        <v>22832</v>
      </c>
      <c r="IW349" s="66">
        <v>17850</v>
      </c>
    </row>
    <row r="350" spans="1:257" x14ac:dyDescent="0.4">
      <c r="A350" s="158">
        <f t="shared" si="158"/>
        <v>194</v>
      </c>
      <c r="B350" s="156" t="s">
        <v>35</v>
      </c>
      <c r="C350" s="156">
        <v>14</v>
      </c>
      <c r="D350" s="156">
        <v>1686</v>
      </c>
      <c r="E350" s="251">
        <v>25858</v>
      </c>
      <c r="F350" s="203">
        <v>43031801500622</v>
      </c>
      <c r="G350" s="251">
        <v>1</v>
      </c>
      <c r="H350" s="156"/>
      <c r="I350" s="156" t="s">
        <v>142</v>
      </c>
      <c r="J350" s="158" t="s">
        <v>158</v>
      </c>
      <c r="K350" s="158"/>
      <c r="L350" s="158" t="s">
        <v>160</v>
      </c>
      <c r="M350" s="158"/>
      <c r="N350" s="205">
        <v>59</v>
      </c>
      <c r="O350" s="158">
        <v>79</v>
      </c>
      <c r="P350" s="203" t="s">
        <v>5310</v>
      </c>
      <c r="Q350" s="158">
        <v>56</v>
      </c>
      <c r="R350" s="158"/>
      <c r="S350" s="158"/>
      <c r="T350" s="158"/>
      <c r="U350" s="158"/>
      <c r="V350" s="367"/>
      <c r="W350" s="366"/>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t="s">
        <v>5369</v>
      </c>
      <c r="AU350" s="205">
        <v>59</v>
      </c>
      <c r="AV350" s="205">
        <v>20</v>
      </c>
      <c r="AW350" s="205">
        <f t="shared" si="171"/>
        <v>79</v>
      </c>
      <c r="AX350" s="205" t="s">
        <v>5310</v>
      </c>
      <c r="AY350" s="226">
        <v>32</v>
      </c>
      <c r="AZ350" s="205">
        <v>24</v>
      </c>
      <c r="BA350" s="205">
        <f t="shared" si="162"/>
        <v>56</v>
      </c>
      <c r="BB350" s="205"/>
      <c r="BC350" s="207">
        <v>1.0000000000000001E-17</v>
      </c>
      <c r="BD350" s="207">
        <v>9.9999999999999997E-29</v>
      </c>
      <c r="BE350" s="207">
        <v>1.0000000000000001E-30</v>
      </c>
      <c r="BF350" s="207">
        <v>0</v>
      </c>
      <c r="BG350" s="207">
        <v>1.0000000000000001E-17</v>
      </c>
      <c r="BH350" s="207"/>
      <c r="BI350" s="207"/>
      <c r="BJ350" s="207"/>
      <c r="BK350" s="207"/>
      <c r="BL350" s="208">
        <v>0</v>
      </c>
      <c r="BM350" s="209">
        <v>249.45</v>
      </c>
      <c r="BN350" s="209">
        <f t="shared" si="172"/>
        <v>0</v>
      </c>
      <c r="BO350" s="207"/>
      <c r="BP350" s="207"/>
      <c r="BQ350" s="207"/>
      <c r="BR350" s="207"/>
      <c r="BS350" s="207"/>
      <c r="BT350" s="207"/>
      <c r="BU350" s="207"/>
      <c r="BV350" s="207"/>
      <c r="BW350" s="207"/>
      <c r="BX350" s="207"/>
      <c r="BY350" s="207"/>
      <c r="BZ350" s="207"/>
      <c r="CA350" s="207"/>
      <c r="CB350" s="207"/>
      <c r="CC350" s="207"/>
      <c r="CD350" s="207"/>
      <c r="CE350" s="207"/>
      <c r="CF350" s="207">
        <v>1.0000000000000001E-17</v>
      </c>
      <c r="CG350" s="207"/>
      <c r="CH350" s="207"/>
      <c r="CI350" s="207"/>
      <c r="CJ350" s="207"/>
      <c r="CK350" s="207">
        <v>0</v>
      </c>
      <c r="CL350" s="209">
        <v>477.3</v>
      </c>
      <c r="CM350" s="209">
        <f t="shared" si="173"/>
        <v>0</v>
      </c>
      <c r="CN350" s="207"/>
      <c r="CO350" s="207"/>
      <c r="CP350" s="207"/>
      <c r="CQ350" s="207"/>
      <c r="CR350" s="207"/>
      <c r="CS350" s="207"/>
      <c r="CT350" s="207"/>
      <c r="CU350" s="207"/>
      <c r="CV350" s="207"/>
      <c r="CW350" s="207"/>
      <c r="CX350" s="207"/>
      <c r="CY350" s="207"/>
      <c r="CZ350" s="207"/>
      <c r="DA350" s="207"/>
      <c r="DB350" s="207"/>
      <c r="DC350" s="207"/>
      <c r="DD350" s="207"/>
      <c r="DE350" s="207">
        <v>1.0000000000000001E-17</v>
      </c>
      <c r="DF350" s="207"/>
      <c r="DG350" s="207"/>
      <c r="DH350" s="207"/>
      <c r="DI350" s="207"/>
      <c r="DJ350" s="207">
        <v>0</v>
      </c>
      <c r="DK350" s="209">
        <v>120.88</v>
      </c>
      <c r="DL350" s="209">
        <f t="shared" si="174"/>
        <v>0</v>
      </c>
      <c r="DM350" s="207"/>
      <c r="DN350" s="207"/>
      <c r="DO350" s="207"/>
      <c r="DP350" s="207"/>
      <c r="DQ350" s="207"/>
      <c r="DR350" s="207"/>
      <c r="DS350" s="207"/>
      <c r="DT350" s="207"/>
      <c r="DU350" s="207"/>
      <c r="DV350" s="207"/>
      <c r="DW350" s="207"/>
      <c r="DX350" s="207"/>
      <c r="DY350" s="207"/>
      <c r="DZ350" s="207"/>
      <c r="EA350" s="207"/>
      <c r="EB350" s="207"/>
      <c r="EC350" s="207"/>
      <c r="ED350" s="207">
        <v>1.0000000000000001E-17</v>
      </c>
      <c r="EE350" s="207"/>
      <c r="EF350" s="207"/>
      <c r="EG350" s="207"/>
      <c r="EH350" s="207"/>
      <c r="EI350" s="207">
        <v>0</v>
      </c>
      <c r="EJ350" s="209">
        <v>191.55</v>
      </c>
      <c r="EK350" s="209">
        <f t="shared" si="175"/>
        <v>0</v>
      </c>
      <c r="EL350" s="207"/>
      <c r="EM350" s="207"/>
      <c r="EN350" s="207"/>
      <c r="EO350" s="207"/>
      <c r="EP350" s="207"/>
      <c r="EQ350" s="207"/>
      <c r="ER350" s="207"/>
      <c r="ES350" s="207"/>
      <c r="ET350" s="207"/>
      <c r="EU350" s="207"/>
      <c r="EV350" s="207"/>
      <c r="EW350" s="207"/>
      <c r="EX350" s="207"/>
      <c r="EY350" s="207"/>
      <c r="EZ350" s="207"/>
      <c r="FA350" s="207"/>
      <c r="FB350" s="207"/>
      <c r="FC350" s="207">
        <v>1.0000000000000001E-17</v>
      </c>
      <c r="FD350" s="207"/>
      <c r="FE350" s="207"/>
      <c r="FF350" s="207"/>
      <c r="FG350" s="207"/>
      <c r="FH350" s="207">
        <v>0</v>
      </c>
      <c r="FI350" s="209">
        <v>32.1</v>
      </c>
      <c r="FJ350" s="209">
        <f t="shared" si="176"/>
        <v>0</v>
      </c>
      <c r="FK350" s="207"/>
      <c r="FL350" s="207"/>
      <c r="FM350" s="207"/>
      <c r="FN350" s="207">
        <v>1.0000000000000001E-17</v>
      </c>
      <c r="FO350" s="207"/>
      <c r="FP350" s="207"/>
      <c r="FQ350" s="207"/>
      <c r="FR350" s="207"/>
      <c r="FS350" s="207">
        <v>0</v>
      </c>
      <c r="FT350" s="209">
        <v>25.68</v>
      </c>
      <c r="FU350" s="209">
        <f t="shared" si="177"/>
        <v>0</v>
      </c>
      <c r="FV350" s="207"/>
      <c r="FW350" s="207"/>
      <c r="FX350" s="207"/>
      <c r="FY350" s="207">
        <v>1.0000000000000001E-17</v>
      </c>
      <c r="FZ350" s="207"/>
      <c r="GA350" s="207"/>
      <c r="GB350" s="207"/>
      <c r="GC350" s="207"/>
      <c r="GD350" s="207">
        <v>0</v>
      </c>
      <c r="GE350" s="209">
        <v>56.12</v>
      </c>
      <c r="GF350" s="209">
        <f t="shared" si="178"/>
        <v>0</v>
      </c>
      <c r="GG350" s="207"/>
      <c r="GH350" s="207"/>
      <c r="GI350" s="207"/>
      <c r="GJ350" s="207"/>
      <c r="GK350" s="207"/>
      <c r="GL350" s="207"/>
      <c r="GM350" s="207"/>
      <c r="GN350" s="207"/>
      <c r="GO350" s="207"/>
      <c r="GP350" s="207"/>
      <c r="GQ350" s="207"/>
      <c r="GR350" s="207"/>
      <c r="GS350" s="207"/>
      <c r="GT350" s="207"/>
      <c r="GU350" s="207"/>
      <c r="GV350" s="207"/>
      <c r="GW350" s="207"/>
      <c r="GX350" s="207" t="s">
        <v>918</v>
      </c>
      <c r="GY350" s="207">
        <v>0</v>
      </c>
      <c r="GZ350" s="207" t="s">
        <v>918</v>
      </c>
      <c r="HA350" s="207">
        <v>0</v>
      </c>
      <c r="HB350" s="207">
        <v>0</v>
      </c>
      <c r="HC350" s="229">
        <v>1</v>
      </c>
      <c r="HD350" s="207">
        <f t="shared" si="188"/>
        <v>1600</v>
      </c>
      <c r="HE350" s="207">
        <v>0</v>
      </c>
      <c r="HF350" s="207"/>
      <c r="HG350" s="207"/>
      <c r="HH350" s="207">
        <f t="shared" ref="HH350:HH373" si="193">(HZ350+1)*200*HE350</f>
        <v>0</v>
      </c>
      <c r="HI350" s="209">
        <v>2.73</v>
      </c>
      <c r="HJ350" s="209">
        <f t="shared" si="179"/>
        <v>0</v>
      </c>
      <c r="HK350" s="207">
        <v>2</v>
      </c>
      <c r="HL350" s="207"/>
      <c r="HM350" s="207">
        <f t="shared" ref="HM350:HM373" si="194">(HZ350+1)*200*HK350</f>
        <v>800</v>
      </c>
      <c r="HN350" s="209">
        <v>2.73</v>
      </c>
      <c r="HO350" s="209">
        <f t="shared" si="180"/>
        <v>2184</v>
      </c>
      <c r="HP350" s="207">
        <v>2</v>
      </c>
      <c r="HQ350" s="207"/>
      <c r="HR350" s="207">
        <f t="shared" ref="HR350:HR373" si="195">(HZ350+1)*200*HP350</f>
        <v>800</v>
      </c>
      <c r="HS350" s="209">
        <v>2.73</v>
      </c>
      <c r="HT350" s="209">
        <f t="shared" si="181"/>
        <v>2184</v>
      </c>
      <c r="HU350" s="207">
        <v>0</v>
      </c>
      <c r="HV350" s="207"/>
      <c r="HW350" s="207">
        <f t="shared" ref="HW350:HW373" si="196">(HZ350+1)*200*HU350</f>
        <v>0</v>
      </c>
      <c r="HX350" s="209">
        <v>2.73</v>
      </c>
      <c r="HY350" s="209">
        <f t="shared" si="182"/>
        <v>0</v>
      </c>
      <c r="HZ350" s="207">
        <v>1</v>
      </c>
      <c r="IA350" s="209">
        <v>3890.25</v>
      </c>
      <c r="IB350" s="209">
        <f t="shared" si="183"/>
        <v>3890.25</v>
      </c>
      <c r="IC350" s="169"/>
      <c r="ID350" s="169"/>
      <c r="IE350" s="169"/>
      <c r="IF350" s="169"/>
      <c r="IG350" s="165"/>
      <c r="IH350" s="165">
        <v>13</v>
      </c>
      <c r="II350" s="235">
        <f t="shared" si="159"/>
        <v>0</v>
      </c>
      <c r="IJ350" s="235">
        <f t="shared" si="160"/>
        <v>1</v>
      </c>
      <c r="IK350" s="235">
        <f t="shared" si="161"/>
        <v>1</v>
      </c>
      <c r="IL350" s="210"/>
      <c r="IM350" s="211">
        <f t="shared" si="184"/>
        <v>0</v>
      </c>
      <c r="IN350" s="209">
        <v>7500</v>
      </c>
      <c r="IO350" s="212">
        <f t="shared" si="185"/>
        <v>0</v>
      </c>
      <c r="IP350" s="209">
        <f t="shared" si="186"/>
        <v>8258.25</v>
      </c>
      <c r="IQ350" s="209">
        <v>10000</v>
      </c>
      <c r="IR350" s="212">
        <f t="shared" si="187"/>
        <v>1</v>
      </c>
      <c r="IS350" s="213" t="s">
        <v>5641</v>
      </c>
      <c r="IT350" s="291"/>
      <c r="IV350" s="66">
        <v>88142</v>
      </c>
      <c r="IW350" s="66">
        <v>17853</v>
      </c>
    </row>
    <row r="351" spans="1:257" x14ac:dyDescent="0.4">
      <c r="A351" s="158">
        <f t="shared" ref="A351:A414" si="197">+A350+1</f>
        <v>195</v>
      </c>
      <c r="B351" s="156" t="s">
        <v>35</v>
      </c>
      <c r="C351" s="156">
        <v>91</v>
      </c>
      <c r="D351" s="156">
        <v>5038</v>
      </c>
      <c r="E351" s="374">
        <v>6136</v>
      </c>
      <c r="F351" s="230" t="s">
        <v>6385</v>
      </c>
      <c r="G351" s="251">
        <v>3</v>
      </c>
      <c r="H351" s="156"/>
      <c r="I351" s="156" t="s">
        <v>870</v>
      </c>
      <c r="J351" s="158" t="s">
        <v>901</v>
      </c>
      <c r="K351" s="158"/>
      <c r="L351" s="158" t="s">
        <v>903</v>
      </c>
      <c r="M351" s="158">
        <v>20143580167</v>
      </c>
      <c r="N351" s="205">
        <v>72</v>
      </c>
      <c r="O351" s="158">
        <v>92</v>
      </c>
      <c r="P351" s="203" t="s">
        <v>5399</v>
      </c>
      <c r="Q351" s="158">
        <v>64</v>
      </c>
      <c r="R351" s="158"/>
      <c r="S351" s="158"/>
      <c r="T351" s="158"/>
      <c r="U351" s="158"/>
      <c r="V351" s="367"/>
      <c r="W351" s="366"/>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t="s">
        <v>5311</v>
      </c>
      <c r="AU351" s="205">
        <v>72</v>
      </c>
      <c r="AV351" s="205">
        <v>20</v>
      </c>
      <c r="AW351" s="205">
        <f t="shared" si="171"/>
        <v>92</v>
      </c>
      <c r="AX351" s="205" t="s">
        <v>5399</v>
      </c>
      <c r="AY351" s="226">
        <v>40</v>
      </c>
      <c r="AZ351" s="205">
        <v>24</v>
      </c>
      <c r="BA351" s="205">
        <f t="shared" si="162"/>
        <v>64</v>
      </c>
      <c r="BB351" s="205"/>
      <c r="BC351" s="207">
        <v>1.0000000000000001E-17</v>
      </c>
      <c r="BD351" s="207">
        <v>9.9999999999999997E-29</v>
      </c>
      <c r="BE351" s="207">
        <v>1.0000000000000001E-30</v>
      </c>
      <c r="BF351" s="207">
        <v>0</v>
      </c>
      <c r="BG351" s="207">
        <v>0</v>
      </c>
      <c r="BH351" s="207"/>
      <c r="BI351" s="207"/>
      <c r="BJ351" s="207"/>
      <c r="BK351" s="207"/>
      <c r="BL351" s="208">
        <v>0</v>
      </c>
      <c r="BM351" s="209">
        <v>249.45</v>
      </c>
      <c r="BN351" s="209">
        <f t="shared" si="172"/>
        <v>0</v>
      </c>
      <c r="BO351" s="207"/>
      <c r="BP351" s="207"/>
      <c r="BQ351" s="207"/>
      <c r="BR351" s="207"/>
      <c r="BS351" s="207"/>
      <c r="BT351" s="207"/>
      <c r="BU351" s="207"/>
      <c r="BV351" s="207"/>
      <c r="BW351" s="207"/>
      <c r="BX351" s="207"/>
      <c r="BY351" s="207"/>
      <c r="BZ351" s="207"/>
      <c r="CA351" s="207"/>
      <c r="CB351" s="207"/>
      <c r="CC351" s="207"/>
      <c r="CD351" s="207"/>
      <c r="CE351" s="207"/>
      <c r="CF351" s="207">
        <v>0</v>
      </c>
      <c r="CG351" s="207"/>
      <c r="CH351" s="207"/>
      <c r="CI351" s="207"/>
      <c r="CJ351" s="207"/>
      <c r="CK351" s="207">
        <v>0</v>
      </c>
      <c r="CL351" s="209">
        <v>477.3</v>
      </c>
      <c r="CM351" s="209">
        <f t="shared" si="173"/>
        <v>0</v>
      </c>
      <c r="CN351" s="207"/>
      <c r="CO351" s="207"/>
      <c r="CP351" s="207"/>
      <c r="CQ351" s="207"/>
      <c r="CR351" s="207"/>
      <c r="CS351" s="207"/>
      <c r="CT351" s="207"/>
      <c r="CU351" s="207"/>
      <c r="CV351" s="207"/>
      <c r="CW351" s="207"/>
      <c r="CX351" s="207"/>
      <c r="CY351" s="207"/>
      <c r="CZ351" s="207"/>
      <c r="DA351" s="207"/>
      <c r="DB351" s="207"/>
      <c r="DC351" s="207"/>
      <c r="DD351" s="207"/>
      <c r="DE351" s="207">
        <v>0</v>
      </c>
      <c r="DF351" s="207"/>
      <c r="DG351" s="207"/>
      <c r="DH351" s="207"/>
      <c r="DI351" s="207"/>
      <c r="DJ351" s="207">
        <v>0</v>
      </c>
      <c r="DK351" s="209">
        <v>120.88</v>
      </c>
      <c r="DL351" s="209">
        <f t="shared" si="174"/>
        <v>0</v>
      </c>
      <c r="DM351" s="207"/>
      <c r="DN351" s="207"/>
      <c r="DO351" s="207"/>
      <c r="DP351" s="207"/>
      <c r="DQ351" s="207"/>
      <c r="DR351" s="207"/>
      <c r="DS351" s="207"/>
      <c r="DT351" s="207"/>
      <c r="DU351" s="207"/>
      <c r="DV351" s="207"/>
      <c r="DW351" s="207"/>
      <c r="DX351" s="207"/>
      <c r="DY351" s="207"/>
      <c r="DZ351" s="207"/>
      <c r="EA351" s="207"/>
      <c r="EB351" s="207"/>
      <c r="EC351" s="207"/>
      <c r="ED351" s="207">
        <v>0</v>
      </c>
      <c r="EE351" s="207"/>
      <c r="EF351" s="207"/>
      <c r="EG351" s="207"/>
      <c r="EH351" s="207"/>
      <c r="EI351" s="207">
        <v>0</v>
      </c>
      <c r="EJ351" s="209">
        <v>191.55</v>
      </c>
      <c r="EK351" s="209">
        <f t="shared" si="175"/>
        <v>0</v>
      </c>
      <c r="EL351" s="207"/>
      <c r="EM351" s="207"/>
      <c r="EN351" s="207"/>
      <c r="EO351" s="207"/>
      <c r="EP351" s="207"/>
      <c r="EQ351" s="207"/>
      <c r="ER351" s="207"/>
      <c r="ES351" s="207"/>
      <c r="ET351" s="207"/>
      <c r="EU351" s="207"/>
      <c r="EV351" s="207"/>
      <c r="EW351" s="207"/>
      <c r="EX351" s="207"/>
      <c r="EY351" s="207"/>
      <c r="EZ351" s="207"/>
      <c r="FA351" s="207"/>
      <c r="FB351" s="207"/>
      <c r="FC351" s="207">
        <v>0</v>
      </c>
      <c r="FD351" s="207"/>
      <c r="FE351" s="207"/>
      <c r="FF351" s="207"/>
      <c r="FG351" s="207"/>
      <c r="FH351" s="207">
        <v>0</v>
      </c>
      <c r="FI351" s="209">
        <v>32.1</v>
      </c>
      <c r="FJ351" s="209">
        <f t="shared" si="176"/>
        <v>0</v>
      </c>
      <c r="FK351" s="207"/>
      <c r="FL351" s="207"/>
      <c r="FM351" s="207"/>
      <c r="FN351" s="207">
        <v>0</v>
      </c>
      <c r="FO351" s="207"/>
      <c r="FP351" s="207"/>
      <c r="FQ351" s="207"/>
      <c r="FR351" s="207"/>
      <c r="FS351" s="207">
        <v>0</v>
      </c>
      <c r="FT351" s="209">
        <v>25.68</v>
      </c>
      <c r="FU351" s="209">
        <f t="shared" si="177"/>
        <v>0</v>
      </c>
      <c r="FV351" s="207"/>
      <c r="FW351" s="207"/>
      <c r="FX351" s="207"/>
      <c r="FY351" s="207">
        <v>0</v>
      </c>
      <c r="FZ351" s="207"/>
      <c r="GA351" s="207"/>
      <c r="GB351" s="207"/>
      <c r="GC351" s="207"/>
      <c r="GD351" s="207">
        <v>0</v>
      </c>
      <c r="GE351" s="209">
        <v>56.12</v>
      </c>
      <c r="GF351" s="209">
        <f t="shared" si="178"/>
        <v>0</v>
      </c>
      <c r="GG351" s="207"/>
      <c r="GH351" s="207"/>
      <c r="GI351" s="207"/>
      <c r="GJ351" s="207"/>
      <c r="GK351" s="207"/>
      <c r="GL351" s="207"/>
      <c r="GM351" s="207"/>
      <c r="GN351" s="207"/>
      <c r="GO351" s="207"/>
      <c r="GP351" s="207"/>
      <c r="GQ351" s="207"/>
      <c r="GR351" s="207"/>
      <c r="GS351" s="207"/>
      <c r="GT351" s="207"/>
      <c r="GU351" s="207"/>
      <c r="GV351" s="207"/>
      <c r="GW351" s="207"/>
      <c r="GX351" s="207" t="s">
        <v>918</v>
      </c>
      <c r="GY351" s="207">
        <v>0</v>
      </c>
      <c r="GZ351" s="207" t="s">
        <v>918</v>
      </c>
      <c r="HA351" s="207">
        <v>0</v>
      </c>
      <c r="HB351" s="207">
        <v>0</v>
      </c>
      <c r="HC351" s="207">
        <v>1</v>
      </c>
      <c r="HD351" s="207">
        <f t="shared" si="188"/>
        <v>1200</v>
      </c>
      <c r="HE351" s="207">
        <v>0</v>
      </c>
      <c r="HF351" s="207"/>
      <c r="HG351" s="207"/>
      <c r="HH351" s="207">
        <f t="shared" si="193"/>
        <v>0</v>
      </c>
      <c r="HI351" s="209">
        <v>2.73</v>
      </c>
      <c r="HJ351" s="209">
        <f t="shared" si="179"/>
        <v>0</v>
      </c>
      <c r="HK351" s="207">
        <v>2</v>
      </c>
      <c r="HL351" s="207"/>
      <c r="HM351" s="207">
        <f t="shared" si="194"/>
        <v>800</v>
      </c>
      <c r="HN351" s="209">
        <v>2.73</v>
      </c>
      <c r="HO351" s="209">
        <f t="shared" si="180"/>
        <v>2184</v>
      </c>
      <c r="HP351" s="207">
        <v>1</v>
      </c>
      <c r="HQ351" s="207"/>
      <c r="HR351" s="207">
        <f t="shared" si="195"/>
        <v>400</v>
      </c>
      <c r="HS351" s="209">
        <v>2.73</v>
      </c>
      <c r="HT351" s="209">
        <f t="shared" si="181"/>
        <v>1092</v>
      </c>
      <c r="HU351" s="207">
        <v>0</v>
      </c>
      <c r="HV351" s="207"/>
      <c r="HW351" s="207">
        <f t="shared" si="196"/>
        <v>0</v>
      </c>
      <c r="HX351" s="209">
        <v>2.73</v>
      </c>
      <c r="HY351" s="209">
        <f t="shared" si="182"/>
        <v>0</v>
      </c>
      <c r="HZ351" s="207">
        <v>1</v>
      </c>
      <c r="IA351" s="209">
        <v>3890.25</v>
      </c>
      <c r="IB351" s="209">
        <f t="shared" si="183"/>
        <v>3890.25</v>
      </c>
      <c r="IC351" s="169">
        <v>25</v>
      </c>
      <c r="ID351" s="169"/>
      <c r="IE351" s="169"/>
      <c r="IF351" s="169"/>
      <c r="IG351" s="165"/>
      <c r="IH351" s="165"/>
      <c r="II351" s="235">
        <f t="shared" ref="II351:II414" si="198">SUM(FZ351,FO351,FD351,EE351,DF351,CG351,BH351,GY351)</f>
        <v>0</v>
      </c>
      <c r="IJ351" s="235">
        <f t="shared" ref="IJ351:IJ414" si="199">HZ351</f>
        <v>1</v>
      </c>
      <c r="IK351" s="235">
        <f t="shared" ref="IK351:IK414" si="200">SUM(II351:IJ351)</f>
        <v>1</v>
      </c>
      <c r="IL351" s="210"/>
      <c r="IM351" s="211">
        <f t="shared" si="184"/>
        <v>0</v>
      </c>
      <c r="IN351" s="209">
        <v>7500</v>
      </c>
      <c r="IO351" s="212">
        <f t="shared" si="185"/>
        <v>0</v>
      </c>
      <c r="IP351" s="209">
        <f t="shared" si="186"/>
        <v>7166.25</v>
      </c>
      <c r="IQ351" s="209">
        <v>10000</v>
      </c>
      <c r="IR351" s="212">
        <f t="shared" si="187"/>
        <v>1</v>
      </c>
      <c r="IS351" s="213" t="s">
        <v>6362</v>
      </c>
      <c r="IT351" s="291"/>
      <c r="IV351" s="66">
        <v>22837</v>
      </c>
      <c r="IW351" s="66">
        <v>17873</v>
      </c>
    </row>
    <row r="352" spans="1:257" x14ac:dyDescent="0.4">
      <c r="A352" s="158">
        <f t="shared" si="197"/>
        <v>196</v>
      </c>
      <c r="B352" s="156" t="s">
        <v>35</v>
      </c>
      <c r="C352" s="156">
        <v>110</v>
      </c>
      <c r="D352" s="156">
        <v>6045</v>
      </c>
      <c r="E352" s="375">
        <v>24748</v>
      </c>
      <c r="F352" s="225" t="s">
        <v>6386</v>
      </c>
      <c r="G352" s="251">
        <v>3</v>
      </c>
      <c r="H352" s="156"/>
      <c r="I352" s="156" t="s">
        <v>1026</v>
      </c>
      <c r="J352" s="158" t="s">
        <v>1060</v>
      </c>
      <c r="K352" s="158"/>
      <c r="L352" s="158" t="s">
        <v>1061</v>
      </c>
      <c r="M352" s="158"/>
      <c r="N352" s="205">
        <v>36</v>
      </c>
      <c r="O352" s="158">
        <v>56</v>
      </c>
      <c r="P352" s="203" t="s">
        <v>5403</v>
      </c>
      <c r="Q352" s="158">
        <v>52</v>
      </c>
      <c r="R352" s="158"/>
      <c r="S352" s="158"/>
      <c r="T352" s="158"/>
      <c r="U352" s="158"/>
      <c r="V352" s="367"/>
      <c r="W352" s="366"/>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t="s">
        <v>5364</v>
      </c>
      <c r="AU352" s="205">
        <v>36</v>
      </c>
      <c r="AV352" s="205">
        <v>20</v>
      </c>
      <c r="AW352" s="205">
        <f t="shared" si="171"/>
        <v>56</v>
      </c>
      <c r="AX352" s="205" t="s">
        <v>5403</v>
      </c>
      <c r="AY352" s="206">
        <v>28</v>
      </c>
      <c r="AZ352" s="205">
        <v>24</v>
      </c>
      <c r="BA352" s="205">
        <f t="shared" si="162"/>
        <v>52</v>
      </c>
      <c r="BB352" s="205"/>
      <c r="BC352" s="207">
        <v>1.0000000000000001E-17</v>
      </c>
      <c r="BD352" s="207">
        <v>9.9999999999999997E-29</v>
      </c>
      <c r="BE352" s="207">
        <v>1.0000000000000001E-30</v>
      </c>
      <c r="BF352" s="207">
        <v>0</v>
      </c>
      <c r="BG352" s="207">
        <v>0</v>
      </c>
      <c r="BH352" s="207"/>
      <c r="BI352" s="207"/>
      <c r="BJ352" s="207"/>
      <c r="BK352" s="207"/>
      <c r="BL352" s="208">
        <v>0</v>
      </c>
      <c r="BM352" s="209">
        <v>249.45</v>
      </c>
      <c r="BN352" s="209">
        <f t="shared" si="172"/>
        <v>0</v>
      </c>
      <c r="BO352" s="207"/>
      <c r="BP352" s="207"/>
      <c r="BQ352" s="207"/>
      <c r="BR352" s="207"/>
      <c r="BS352" s="207"/>
      <c r="BT352" s="207"/>
      <c r="BU352" s="207"/>
      <c r="BV352" s="207"/>
      <c r="BW352" s="207"/>
      <c r="BX352" s="207"/>
      <c r="BY352" s="207"/>
      <c r="BZ352" s="207"/>
      <c r="CA352" s="207"/>
      <c r="CB352" s="207"/>
      <c r="CC352" s="207"/>
      <c r="CD352" s="207"/>
      <c r="CE352" s="207"/>
      <c r="CF352" s="207">
        <v>0</v>
      </c>
      <c r="CG352" s="207"/>
      <c r="CH352" s="207"/>
      <c r="CI352" s="207"/>
      <c r="CJ352" s="207"/>
      <c r="CK352" s="207">
        <v>0</v>
      </c>
      <c r="CL352" s="209">
        <v>477.3</v>
      </c>
      <c r="CM352" s="209">
        <f t="shared" si="173"/>
        <v>0</v>
      </c>
      <c r="CN352" s="207"/>
      <c r="CO352" s="207"/>
      <c r="CP352" s="207"/>
      <c r="CQ352" s="207"/>
      <c r="CR352" s="207"/>
      <c r="CS352" s="207"/>
      <c r="CT352" s="207"/>
      <c r="CU352" s="207"/>
      <c r="CV352" s="207"/>
      <c r="CW352" s="207"/>
      <c r="CX352" s="207"/>
      <c r="CY352" s="207"/>
      <c r="CZ352" s="207"/>
      <c r="DA352" s="207"/>
      <c r="DB352" s="207"/>
      <c r="DC352" s="207"/>
      <c r="DD352" s="207"/>
      <c r="DE352" s="207">
        <v>0</v>
      </c>
      <c r="DF352" s="207"/>
      <c r="DG352" s="207"/>
      <c r="DH352" s="207"/>
      <c r="DI352" s="207"/>
      <c r="DJ352" s="207">
        <v>0</v>
      </c>
      <c r="DK352" s="209">
        <v>120.88</v>
      </c>
      <c r="DL352" s="209">
        <f t="shared" si="174"/>
        <v>0</v>
      </c>
      <c r="DM352" s="207"/>
      <c r="DN352" s="207"/>
      <c r="DO352" s="207"/>
      <c r="DP352" s="207"/>
      <c r="DQ352" s="207"/>
      <c r="DR352" s="207"/>
      <c r="DS352" s="207"/>
      <c r="DT352" s="207"/>
      <c r="DU352" s="207"/>
      <c r="DV352" s="207"/>
      <c r="DW352" s="207"/>
      <c r="DX352" s="207"/>
      <c r="DY352" s="207"/>
      <c r="DZ352" s="207"/>
      <c r="EA352" s="207"/>
      <c r="EB352" s="207"/>
      <c r="EC352" s="207"/>
      <c r="ED352" s="207">
        <v>0</v>
      </c>
      <c r="EE352" s="207"/>
      <c r="EF352" s="207"/>
      <c r="EG352" s="207"/>
      <c r="EH352" s="207"/>
      <c r="EI352" s="207">
        <v>0</v>
      </c>
      <c r="EJ352" s="209">
        <v>191.55</v>
      </c>
      <c r="EK352" s="209">
        <f t="shared" si="175"/>
        <v>0</v>
      </c>
      <c r="EL352" s="207"/>
      <c r="EM352" s="207"/>
      <c r="EN352" s="207"/>
      <c r="EO352" s="207"/>
      <c r="EP352" s="207"/>
      <c r="EQ352" s="207"/>
      <c r="ER352" s="207"/>
      <c r="ES352" s="207"/>
      <c r="ET352" s="207"/>
      <c r="EU352" s="207"/>
      <c r="EV352" s="207"/>
      <c r="EW352" s="207"/>
      <c r="EX352" s="207"/>
      <c r="EY352" s="207"/>
      <c r="EZ352" s="207"/>
      <c r="FA352" s="207"/>
      <c r="FB352" s="207"/>
      <c r="FC352" s="207">
        <v>0</v>
      </c>
      <c r="FD352" s="207"/>
      <c r="FE352" s="207"/>
      <c r="FF352" s="207"/>
      <c r="FG352" s="207"/>
      <c r="FH352" s="207">
        <v>0</v>
      </c>
      <c r="FI352" s="209">
        <v>32.1</v>
      </c>
      <c r="FJ352" s="209">
        <f t="shared" si="176"/>
        <v>0</v>
      </c>
      <c r="FK352" s="207"/>
      <c r="FL352" s="207"/>
      <c r="FM352" s="207"/>
      <c r="FN352" s="207">
        <v>0</v>
      </c>
      <c r="FO352" s="207"/>
      <c r="FP352" s="207"/>
      <c r="FQ352" s="207"/>
      <c r="FR352" s="207"/>
      <c r="FS352" s="207">
        <v>0</v>
      </c>
      <c r="FT352" s="209">
        <v>25.68</v>
      </c>
      <c r="FU352" s="209">
        <f t="shared" si="177"/>
        <v>0</v>
      </c>
      <c r="FV352" s="207"/>
      <c r="FW352" s="207"/>
      <c r="FX352" s="207"/>
      <c r="FY352" s="207">
        <v>0</v>
      </c>
      <c r="FZ352" s="207"/>
      <c r="GA352" s="207"/>
      <c r="GB352" s="207"/>
      <c r="GC352" s="207"/>
      <c r="GD352" s="207">
        <v>0</v>
      </c>
      <c r="GE352" s="209">
        <v>56.12</v>
      </c>
      <c r="GF352" s="209">
        <f t="shared" si="178"/>
        <v>0</v>
      </c>
      <c r="GG352" s="207"/>
      <c r="GH352" s="207"/>
      <c r="GI352" s="207"/>
      <c r="GJ352" s="207"/>
      <c r="GK352" s="207"/>
      <c r="GL352" s="207"/>
      <c r="GM352" s="207"/>
      <c r="GN352" s="207"/>
      <c r="GO352" s="207"/>
      <c r="GP352" s="207"/>
      <c r="GQ352" s="207"/>
      <c r="GR352" s="207"/>
      <c r="GS352" s="207"/>
      <c r="GT352" s="207"/>
      <c r="GU352" s="207"/>
      <c r="GV352" s="207"/>
      <c r="GW352" s="207"/>
      <c r="GX352" s="207" t="s">
        <v>918</v>
      </c>
      <c r="GY352" s="207">
        <v>0</v>
      </c>
      <c r="GZ352" s="207" t="s">
        <v>918</v>
      </c>
      <c r="HA352" s="207">
        <v>0</v>
      </c>
      <c r="HB352" s="207">
        <v>0</v>
      </c>
      <c r="HC352" s="207">
        <v>1</v>
      </c>
      <c r="HD352" s="207">
        <f t="shared" si="188"/>
        <v>800</v>
      </c>
      <c r="HE352" s="207">
        <v>1</v>
      </c>
      <c r="HF352" s="207"/>
      <c r="HG352" s="207"/>
      <c r="HH352" s="207">
        <f t="shared" si="193"/>
        <v>400</v>
      </c>
      <c r="HI352" s="209">
        <v>2.73</v>
      </c>
      <c r="HJ352" s="209">
        <f t="shared" si="179"/>
        <v>1092</v>
      </c>
      <c r="HK352" s="207">
        <v>1</v>
      </c>
      <c r="HL352" s="207"/>
      <c r="HM352" s="207">
        <f t="shared" si="194"/>
        <v>400</v>
      </c>
      <c r="HN352" s="209">
        <v>2.73</v>
      </c>
      <c r="HO352" s="209">
        <f t="shared" si="180"/>
        <v>1092</v>
      </c>
      <c r="HP352" s="207">
        <v>0</v>
      </c>
      <c r="HQ352" s="207"/>
      <c r="HR352" s="207">
        <f t="shared" si="195"/>
        <v>0</v>
      </c>
      <c r="HS352" s="209">
        <v>2.73</v>
      </c>
      <c r="HT352" s="209">
        <f t="shared" si="181"/>
        <v>0</v>
      </c>
      <c r="HU352" s="207">
        <v>0</v>
      </c>
      <c r="HV352" s="207"/>
      <c r="HW352" s="207">
        <f t="shared" si="196"/>
        <v>0</v>
      </c>
      <c r="HX352" s="209">
        <v>2.73</v>
      </c>
      <c r="HY352" s="209">
        <f t="shared" si="182"/>
        <v>0</v>
      </c>
      <c r="HZ352" s="207">
        <v>1</v>
      </c>
      <c r="IA352" s="209">
        <v>3890.25</v>
      </c>
      <c r="IB352" s="209">
        <f t="shared" si="183"/>
        <v>3890.25</v>
      </c>
      <c r="IC352" s="169">
        <v>25</v>
      </c>
      <c r="ID352" s="169"/>
      <c r="IE352" s="169"/>
      <c r="IF352" s="169"/>
      <c r="IG352" s="165"/>
      <c r="IH352" s="165">
        <v>12</v>
      </c>
      <c r="II352" s="235">
        <f t="shared" si="198"/>
        <v>0</v>
      </c>
      <c r="IJ352" s="235">
        <f t="shared" si="199"/>
        <v>1</v>
      </c>
      <c r="IK352" s="235">
        <f t="shared" si="200"/>
        <v>1</v>
      </c>
      <c r="IL352" s="210"/>
      <c r="IM352" s="211">
        <f t="shared" si="184"/>
        <v>0</v>
      </c>
      <c r="IN352" s="209">
        <v>7500</v>
      </c>
      <c r="IO352" s="212">
        <f t="shared" si="185"/>
        <v>0</v>
      </c>
      <c r="IP352" s="209">
        <f t="shared" si="186"/>
        <v>6074.25</v>
      </c>
      <c r="IQ352" s="209">
        <v>10000</v>
      </c>
      <c r="IR352" s="212">
        <f t="shared" si="187"/>
        <v>1</v>
      </c>
      <c r="IS352" s="213" t="s">
        <v>5442</v>
      </c>
      <c r="IT352" s="291"/>
      <c r="IV352" s="66">
        <v>74433</v>
      </c>
      <c r="IW352" s="66">
        <v>18576</v>
      </c>
    </row>
    <row r="353" spans="1:257" x14ac:dyDescent="0.4">
      <c r="A353" s="158">
        <f t="shared" si="197"/>
        <v>197</v>
      </c>
      <c r="B353" s="156" t="s">
        <v>35</v>
      </c>
      <c r="C353" s="156">
        <v>251</v>
      </c>
      <c r="D353" s="251">
        <v>78710</v>
      </c>
      <c r="E353" s="251">
        <v>17592</v>
      </c>
      <c r="F353" s="225" t="s">
        <v>6387</v>
      </c>
      <c r="G353" s="251">
        <v>8</v>
      </c>
      <c r="H353" s="156"/>
      <c r="I353" s="156" t="s">
        <v>2320</v>
      </c>
      <c r="J353" s="158" t="s">
        <v>2343</v>
      </c>
      <c r="K353" s="158"/>
      <c r="L353" s="158" t="s">
        <v>2344</v>
      </c>
      <c r="M353" s="158"/>
      <c r="N353" s="205">
        <v>64</v>
      </c>
      <c r="O353" s="158">
        <v>84</v>
      </c>
      <c r="P353" s="203" t="s">
        <v>5859</v>
      </c>
      <c r="Q353" s="158">
        <v>52</v>
      </c>
      <c r="R353" s="158"/>
      <c r="S353" s="158"/>
      <c r="T353" s="158"/>
      <c r="U353" s="158"/>
      <c r="V353" s="367"/>
      <c r="W353" s="366"/>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t="s">
        <v>5437</v>
      </c>
      <c r="AU353" s="205">
        <v>64</v>
      </c>
      <c r="AV353" s="205">
        <v>20</v>
      </c>
      <c r="AW353" s="205">
        <f t="shared" si="171"/>
        <v>84</v>
      </c>
      <c r="AX353" s="205" t="s">
        <v>5859</v>
      </c>
      <c r="AY353" s="226">
        <v>28</v>
      </c>
      <c r="AZ353" s="205">
        <v>24</v>
      </c>
      <c r="BA353" s="205">
        <f t="shared" si="162"/>
        <v>52</v>
      </c>
      <c r="BB353" s="205"/>
      <c r="BC353" s="207">
        <v>1.0000000000000001E-17</v>
      </c>
      <c r="BD353" s="207">
        <v>9.9999999999999997E-29</v>
      </c>
      <c r="BE353" s="207">
        <v>1.0000000000000001E-30</v>
      </c>
      <c r="BF353" s="207">
        <v>2</v>
      </c>
      <c r="BG353" s="207">
        <v>0</v>
      </c>
      <c r="BH353" s="207"/>
      <c r="BI353" s="207"/>
      <c r="BJ353" s="207"/>
      <c r="BK353" s="207"/>
      <c r="BL353" s="208">
        <v>0</v>
      </c>
      <c r="BM353" s="209">
        <v>249.45</v>
      </c>
      <c r="BN353" s="209">
        <f t="shared" si="172"/>
        <v>0</v>
      </c>
      <c r="BO353" s="207"/>
      <c r="BP353" s="207"/>
      <c r="BQ353" s="207"/>
      <c r="BR353" s="207"/>
      <c r="BS353" s="207"/>
      <c r="BT353" s="207"/>
      <c r="BU353" s="207"/>
      <c r="BV353" s="207"/>
      <c r="BW353" s="207"/>
      <c r="BX353" s="207"/>
      <c r="BY353" s="207"/>
      <c r="BZ353" s="207"/>
      <c r="CA353" s="207"/>
      <c r="CB353" s="207"/>
      <c r="CC353" s="207"/>
      <c r="CD353" s="207"/>
      <c r="CE353" s="207"/>
      <c r="CF353" s="207">
        <v>0</v>
      </c>
      <c r="CG353" s="207"/>
      <c r="CH353" s="207"/>
      <c r="CI353" s="207"/>
      <c r="CJ353" s="207"/>
      <c r="CK353" s="207">
        <v>0</v>
      </c>
      <c r="CL353" s="209">
        <v>477.3</v>
      </c>
      <c r="CM353" s="209">
        <f t="shared" si="173"/>
        <v>0</v>
      </c>
      <c r="CN353" s="207"/>
      <c r="CO353" s="207"/>
      <c r="CP353" s="207"/>
      <c r="CQ353" s="207"/>
      <c r="CR353" s="207"/>
      <c r="CS353" s="207"/>
      <c r="CT353" s="207"/>
      <c r="CU353" s="207"/>
      <c r="CV353" s="207"/>
      <c r="CW353" s="207"/>
      <c r="CX353" s="207"/>
      <c r="CY353" s="207"/>
      <c r="CZ353" s="207"/>
      <c r="DA353" s="207"/>
      <c r="DB353" s="207"/>
      <c r="DC353" s="207"/>
      <c r="DD353" s="207"/>
      <c r="DE353" s="207">
        <v>0</v>
      </c>
      <c r="DF353" s="207"/>
      <c r="DG353" s="207"/>
      <c r="DH353" s="207"/>
      <c r="DI353" s="207"/>
      <c r="DJ353" s="207">
        <v>0</v>
      </c>
      <c r="DK353" s="209">
        <v>120.88</v>
      </c>
      <c r="DL353" s="209">
        <f t="shared" si="174"/>
        <v>0</v>
      </c>
      <c r="DM353" s="207"/>
      <c r="DN353" s="207"/>
      <c r="DO353" s="207"/>
      <c r="DP353" s="207"/>
      <c r="DQ353" s="207"/>
      <c r="DR353" s="207"/>
      <c r="DS353" s="207"/>
      <c r="DT353" s="207"/>
      <c r="DU353" s="207"/>
      <c r="DV353" s="207"/>
      <c r="DW353" s="207"/>
      <c r="DX353" s="207"/>
      <c r="DY353" s="207"/>
      <c r="DZ353" s="207"/>
      <c r="EA353" s="207"/>
      <c r="EB353" s="207"/>
      <c r="EC353" s="207"/>
      <c r="ED353" s="207">
        <v>0</v>
      </c>
      <c r="EE353" s="207"/>
      <c r="EF353" s="207"/>
      <c r="EG353" s="207"/>
      <c r="EH353" s="207"/>
      <c r="EI353" s="207">
        <v>0</v>
      </c>
      <c r="EJ353" s="209">
        <v>191.55</v>
      </c>
      <c r="EK353" s="209">
        <f t="shared" si="175"/>
        <v>0</v>
      </c>
      <c r="EL353" s="207"/>
      <c r="EM353" s="207"/>
      <c r="EN353" s="207"/>
      <c r="EO353" s="207"/>
      <c r="EP353" s="207"/>
      <c r="EQ353" s="207"/>
      <c r="ER353" s="207"/>
      <c r="ES353" s="207"/>
      <c r="ET353" s="207"/>
      <c r="EU353" s="207"/>
      <c r="EV353" s="207"/>
      <c r="EW353" s="207"/>
      <c r="EX353" s="207"/>
      <c r="EY353" s="207"/>
      <c r="EZ353" s="207"/>
      <c r="FA353" s="207"/>
      <c r="FB353" s="207"/>
      <c r="FC353" s="207">
        <v>0</v>
      </c>
      <c r="FD353" s="207">
        <v>1</v>
      </c>
      <c r="FE353" s="207"/>
      <c r="FF353" s="207"/>
      <c r="FG353" s="207" t="s">
        <v>5551</v>
      </c>
      <c r="FH353" s="207">
        <f>AW353</f>
        <v>84</v>
      </c>
      <c r="FI353" s="209">
        <v>32.1</v>
      </c>
      <c r="FJ353" s="209">
        <f t="shared" si="176"/>
        <v>2696.4</v>
      </c>
      <c r="FK353" s="207"/>
      <c r="FL353" s="207"/>
      <c r="FM353" s="207"/>
      <c r="FN353" s="207">
        <v>0</v>
      </c>
      <c r="FO353" s="207"/>
      <c r="FP353" s="207"/>
      <c r="FQ353" s="207"/>
      <c r="FR353" s="207"/>
      <c r="FS353" s="207">
        <v>0</v>
      </c>
      <c r="FT353" s="209">
        <v>25.68</v>
      </c>
      <c r="FU353" s="209">
        <f t="shared" si="177"/>
        <v>0</v>
      </c>
      <c r="FV353" s="207"/>
      <c r="FW353" s="207"/>
      <c r="FX353" s="207"/>
      <c r="FY353" s="207">
        <v>0</v>
      </c>
      <c r="FZ353" s="207"/>
      <c r="GA353" s="207"/>
      <c r="GB353" s="207"/>
      <c r="GC353" s="207"/>
      <c r="GD353" s="207">
        <v>0</v>
      </c>
      <c r="GE353" s="209">
        <v>56.12</v>
      </c>
      <c r="GF353" s="209">
        <f t="shared" si="178"/>
        <v>0</v>
      </c>
      <c r="GG353" s="207"/>
      <c r="GH353" s="207"/>
      <c r="GI353" s="207"/>
      <c r="GJ353" s="207"/>
      <c r="GK353" s="207"/>
      <c r="GL353" s="207"/>
      <c r="GM353" s="207"/>
      <c r="GN353" s="207"/>
      <c r="GO353" s="207"/>
      <c r="GP353" s="207"/>
      <c r="GQ353" s="207"/>
      <c r="GR353" s="207"/>
      <c r="GS353" s="207"/>
      <c r="GT353" s="207"/>
      <c r="GU353" s="207"/>
      <c r="GV353" s="207"/>
      <c r="GW353" s="207"/>
      <c r="GX353" s="207" t="s">
        <v>918</v>
      </c>
      <c r="GY353" s="207">
        <v>0</v>
      </c>
      <c r="GZ353" s="207" t="s">
        <v>918</v>
      </c>
      <c r="HA353" s="207">
        <v>0</v>
      </c>
      <c r="HB353" s="207">
        <v>0</v>
      </c>
      <c r="HC353" s="207">
        <v>1</v>
      </c>
      <c r="HD353" s="207">
        <f t="shared" si="188"/>
        <v>600</v>
      </c>
      <c r="HE353" s="207">
        <v>0</v>
      </c>
      <c r="HF353" s="207"/>
      <c r="HG353" s="207"/>
      <c r="HH353" s="207">
        <f t="shared" si="193"/>
        <v>0</v>
      </c>
      <c r="HI353" s="209">
        <v>2.73</v>
      </c>
      <c r="HJ353" s="209">
        <f t="shared" si="179"/>
        <v>0</v>
      </c>
      <c r="HK353" s="207">
        <v>1</v>
      </c>
      <c r="HL353" s="207"/>
      <c r="HM353" s="207">
        <f t="shared" si="194"/>
        <v>600</v>
      </c>
      <c r="HN353" s="209">
        <v>2.73</v>
      </c>
      <c r="HO353" s="209">
        <f t="shared" si="180"/>
        <v>1638</v>
      </c>
      <c r="HP353" s="207">
        <v>0</v>
      </c>
      <c r="HQ353" s="207"/>
      <c r="HR353" s="207">
        <f t="shared" si="195"/>
        <v>0</v>
      </c>
      <c r="HS353" s="209">
        <v>2.73</v>
      </c>
      <c r="HT353" s="209">
        <f t="shared" si="181"/>
        <v>0</v>
      </c>
      <c r="HU353" s="207">
        <v>0</v>
      </c>
      <c r="HV353" s="207"/>
      <c r="HW353" s="207">
        <f t="shared" si="196"/>
        <v>0</v>
      </c>
      <c r="HX353" s="209">
        <v>2.73</v>
      </c>
      <c r="HY353" s="209">
        <f t="shared" si="182"/>
        <v>0</v>
      </c>
      <c r="HZ353" s="207">
        <v>2</v>
      </c>
      <c r="IA353" s="209">
        <v>3890.25</v>
      </c>
      <c r="IB353" s="209">
        <f t="shared" si="183"/>
        <v>7780.5</v>
      </c>
      <c r="IC353" s="169"/>
      <c r="ID353" s="169"/>
      <c r="IE353" s="169"/>
      <c r="IF353" s="169"/>
      <c r="IG353" s="165"/>
      <c r="IH353" s="165">
        <v>6</v>
      </c>
      <c r="II353" s="235">
        <f t="shared" si="198"/>
        <v>1</v>
      </c>
      <c r="IJ353" s="235">
        <f t="shared" si="199"/>
        <v>2</v>
      </c>
      <c r="IK353" s="235">
        <f t="shared" si="200"/>
        <v>3</v>
      </c>
      <c r="IL353" s="210"/>
      <c r="IM353" s="211">
        <f t="shared" si="184"/>
        <v>2696.4</v>
      </c>
      <c r="IN353" s="209">
        <v>7500</v>
      </c>
      <c r="IO353" s="212">
        <f t="shared" si="185"/>
        <v>1</v>
      </c>
      <c r="IP353" s="209">
        <f t="shared" si="186"/>
        <v>9418.5</v>
      </c>
      <c r="IQ353" s="209">
        <v>10000</v>
      </c>
      <c r="IR353" s="212">
        <f t="shared" si="187"/>
        <v>1</v>
      </c>
      <c r="IS353" s="213" t="s">
        <v>6388</v>
      </c>
      <c r="IT353" s="291"/>
      <c r="IV353" s="66">
        <v>23030</v>
      </c>
      <c r="IW353" s="66">
        <v>18601</v>
      </c>
    </row>
    <row r="354" spans="1:257" x14ac:dyDescent="0.4">
      <c r="A354" s="158">
        <f t="shared" si="197"/>
        <v>198</v>
      </c>
      <c r="B354" s="156" t="s">
        <v>35</v>
      </c>
      <c r="C354" s="156">
        <v>121</v>
      </c>
      <c r="D354" s="251">
        <v>79230</v>
      </c>
      <c r="E354" s="251">
        <v>29303</v>
      </c>
      <c r="F354" s="225" t="s">
        <v>6389</v>
      </c>
      <c r="G354" s="251">
        <v>3</v>
      </c>
      <c r="H354" s="156"/>
      <c r="I354" s="156" t="s">
        <v>1121</v>
      </c>
      <c r="J354" s="158" t="s">
        <v>1138</v>
      </c>
      <c r="K354" s="158"/>
      <c r="L354" s="158" t="s">
        <v>1140</v>
      </c>
      <c r="M354" s="158"/>
      <c r="N354" s="205">
        <v>55</v>
      </c>
      <c r="O354" s="158">
        <v>75</v>
      </c>
      <c r="P354" s="203" t="s">
        <v>5614</v>
      </c>
      <c r="Q354" s="158">
        <v>48</v>
      </c>
      <c r="R354" s="158"/>
      <c r="S354" s="158"/>
      <c r="T354" s="158"/>
      <c r="U354" s="158"/>
      <c r="V354" s="367"/>
      <c r="W354" s="366"/>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t="s">
        <v>5369</v>
      </c>
      <c r="AU354" s="205">
        <v>55</v>
      </c>
      <c r="AV354" s="205">
        <v>20</v>
      </c>
      <c r="AW354" s="205">
        <f t="shared" si="171"/>
        <v>75</v>
      </c>
      <c r="AX354" s="205" t="s">
        <v>5614</v>
      </c>
      <c r="AY354" s="226">
        <v>24</v>
      </c>
      <c r="AZ354" s="205">
        <v>24</v>
      </c>
      <c r="BA354" s="205">
        <f t="shared" ref="BA354:BA417" si="201">AY354+AZ354</f>
        <v>48</v>
      </c>
      <c r="BB354" s="205"/>
      <c r="BC354" s="207">
        <v>1.0000000000000001E-17</v>
      </c>
      <c r="BD354" s="207">
        <v>9.9999999999999997E-29</v>
      </c>
      <c r="BE354" s="207">
        <v>1.0000000000000001E-30</v>
      </c>
      <c r="BF354" s="207">
        <v>0</v>
      </c>
      <c r="BG354" s="207">
        <v>0</v>
      </c>
      <c r="BH354" s="207"/>
      <c r="BI354" s="207"/>
      <c r="BJ354" s="207"/>
      <c r="BK354" s="207"/>
      <c r="BL354" s="208">
        <v>0</v>
      </c>
      <c r="BM354" s="209">
        <v>249.45</v>
      </c>
      <c r="BN354" s="209">
        <f t="shared" si="172"/>
        <v>0</v>
      </c>
      <c r="BO354" s="207"/>
      <c r="BP354" s="207"/>
      <c r="BQ354" s="207"/>
      <c r="BR354" s="207"/>
      <c r="BS354" s="207"/>
      <c r="BT354" s="207"/>
      <c r="BU354" s="207"/>
      <c r="BV354" s="207"/>
      <c r="BW354" s="207"/>
      <c r="BX354" s="207"/>
      <c r="BY354" s="207"/>
      <c r="BZ354" s="207"/>
      <c r="CA354" s="207"/>
      <c r="CB354" s="207"/>
      <c r="CC354" s="207"/>
      <c r="CD354" s="207"/>
      <c r="CE354" s="207"/>
      <c r="CF354" s="207">
        <v>0</v>
      </c>
      <c r="CG354" s="207"/>
      <c r="CH354" s="207"/>
      <c r="CI354" s="207"/>
      <c r="CJ354" s="207"/>
      <c r="CK354" s="207">
        <v>0</v>
      </c>
      <c r="CL354" s="209">
        <v>477.3</v>
      </c>
      <c r="CM354" s="209">
        <f t="shared" si="173"/>
        <v>0</v>
      </c>
      <c r="CN354" s="207"/>
      <c r="CO354" s="207"/>
      <c r="CP354" s="207"/>
      <c r="CQ354" s="207"/>
      <c r="CR354" s="207"/>
      <c r="CS354" s="207"/>
      <c r="CT354" s="207"/>
      <c r="CU354" s="207"/>
      <c r="CV354" s="207"/>
      <c r="CW354" s="207"/>
      <c r="CX354" s="207"/>
      <c r="CY354" s="207"/>
      <c r="CZ354" s="207"/>
      <c r="DA354" s="207"/>
      <c r="DB354" s="207"/>
      <c r="DC354" s="207"/>
      <c r="DD354" s="207"/>
      <c r="DE354" s="207">
        <v>0</v>
      </c>
      <c r="DF354" s="207"/>
      <c r="DG354" s="207"/>
      <c r="DH354" s="207"/>
      <c r="DI354" s="207"/>
      <c r="DJ354" s="207">
        <v>0</v>
      </c>
      <c r="DK354" s="209">
        <v>120.88</v>
      </c>
      <c r="DL354" s="209">
        <f t="shared" si="174"/>
        <v>0</v>
      </c>
      <c r="DM354" s="207"/>
      <c r="DN354" s="207"/>
      <c r="DO354" s="207"/>
      <c r="DP354" s="207"/>
      <c r="DQ354" s="207"/>
      <c r="DR354" s="207"/>
      <c r="DS354" s="207"/>
      <c r="DT354" s="207"/>
      <c r="DU354" s="207"/>
      <c r="DV354" s="207"/>
      <c r="DW354" s="207"/>
      <c r="DX354" s="207"/>
      <c r="DY354" s="207"/>
      <c r="DZ354" s="207"/>
      <c r="EA354" s="207"/>
      <c r="EB354" s="207"/>
      <c r="EC354" s="207"/>
      <c r="ED354" s="207">
        <v>0</v>
      </c>
      <c r="EE354" s="207"/>
      <c r="EF354" s="207"/>
      <c r="EG354" s="207"/>
      <c r="EH354" s="207"/>
      <c r="EI354" s="207">
        <v>0</v>
      </c>
      <c r="EJ354" s="209">
        <v>191.55</v>
      </c>
      <c r="EK354" s="209">
        <f t="shared" si="175"/>
        <v>0</v>
      </c>
      <c r="EL354" s="207"/>
      <c r="EM354" s="207"/>
      <c r="EN354" s="207"/>
      <c r="EO354" s="207"/>
      <c r="EP354" s="207"/>
      <c r="EQ354" s="207"/>
      <c r="ER354" s="207"/>
      <c r="ES354" s="207"/>
      <c r="ET354" s="207"/>
      <c r="EU354" s="207"/>
      <c r="EV354" s="207"/>
      <c r="EW354" s="207"/>
      <c r="EX354" s="207"/>
      <c r="EY354" s="207"/>
      <c r="EZ354" s="207"/>
      <c r="FA354" s="207"/>
      <c r="FB354" s="207"/>
      <c r="FC354" s="207">
        <v>0</v>
      </c>
      <c r="FD354" s="207"/>
      <c r="FE354" s="207"/>
      <c r="FF354" s="207"/>
      <c r="FG354" s="207"/>
      <c r="FH354" s="207">
        <v>0</v>
      </c>
      <c r="FI354" s="209">
        <v>32.1</v>
      </c>
      <c r="FJ354" s="209">
        <f t="shared" si="176"/>
        <v>0</v>
      </c>
      <c r="FK354" s="207"/>
      <c r="FL354" s="207"/>
      <c r="FM354" s="207"/>
      <c r="FN354" s="207">
        <v>0</v>
      </c>
      <c r="FO354" s="207"/>
      <c r="FP354" s="207"/>
      <c r="FQ354" s="207"/>
      <c r="FR354" s="207"/>
      <c r="FS354" s="207">
        <v>0</v>
      </c>
      <c r="FT354" s="209">
        <v>25.68</v>
      </c>
      <c r="FU354" s="209">
        <f t="shared" si="177"/>
        <v>0</v>
      </c>
      <c r="FV354" s="207"/>
      <c r="FW354" s="207"/>
      <c r="FX354" s="207"/>
      <c r="FY354" s="207">
        <v>0</v>
      </c>
      <c r="FZ354" s="207"/>
      <c r="GA354" s="207"/>
      <c r="GB354" s="207"/>
      <c r="GC354" s="207"/>
      <c r="GD354" s="207">
        <v>0</v>
      </c>
      <c r="GE354" s="209">
        <v>56.12</v>
      </c>
      <c r="GF354" s="209">
        <f t="shared" si="178"/>
        <v>0</v>
      </c>
      <c r="GG354" s="207"/>
      <c r="GH354" s="207"/>
      <c r="GI354" s="207"/>
      <c r="GJ354" s="207"/>
      <c r="GK354" s="207"/>
      <c r="GL354" s="207"/>
      <c r="GM354" s="207"/>
      <c r="GN354" s="207"/>
      <c r="GO354" s="207"/>
      <c r="GP354" s="207"/>
      <c r="GQ354" s="207"/>
      <c r="GR354" s="207"/>
      <c r="GS354" s="207"/>
      <c r="GT354" s="207"/>
      <c r="GU354" s="207"/>
      <c r="GV354" s="207"/>
      <c r="GW354" s="207"/>
      <c r="GX354" s="207" t="s">
        <v>918</v>
      </c>
      <c r="GY354" s="207">
        <v>0</v>
      </c>
      <c r="GZ354" s="207" t="s">
        <v>918</v>
      </c>
      <c r="HA354" s="207">
        <v>0</v>
      </c>
      <c r="HB354" s="207">
        <v>0</v>
      </c>
      <c r="HC354" s="207">
        <v>1</v>
      </c>
      <c r="HD354" s="207">
        <f t="shared" si="188"/>
        <v>1200</v>
      </c>
      <c r="HE354" s="207">
        <v>2</v>
      </c>
      <c r="HF354" s="207"/>
      <c r="HG354" s="207" t="s">
        <v>5429</v>
      </c>
      <c r="HH354" s="207">
        <f t="shared" si="193"/>
        <v>800</v>
      </c>
      <c r="HI354" s="209">
        <v>2.73</v>
      </c>
      <c r="HJ354" s="209">
        <f t="shared" si="179"/>
        <v>2184</v>
      </c>
      <c r="HK354" s="207">
        <v>1</v>
      </c>
      <c r="HL354" s="207"/>
      <c r="HM354" s="207">
        <f t="shared" si="194"/>
        <v>400</v>
      </c>
      <c r="HN354" s="209">
        <v>2.73</v>
      </c>
      <c r="HO354" s="209">
        <f t="shared" si="180"/>
        <v>1092</v>
      </c>
      <c r="HP354" s="207">
        <v>0</v>
      </c>
      <c r="HQ354" s="207"/>
      <c r="HR354" s="207">
        <f t="shared" si="195"/>
        <v>0</v>
      </c>
      <c r="HS354" s="209">
        <v>2.73</v>
      </c>
      <c r="HT354" s="209">
        <f t="shared" si="181"/>
        <v>0</v>
      </c>
      <c r="HU354" s="207">
        <v>0</v>
      </c>
      <c r="HV354" s="207"/>
      <c r="HW354" s="207">
        <f t="shared" si="196"/>
        <v>0</v>
      </c>
      <c r="HX354" s="209">
        <v>2.73</v>
      </c>
      <c r="HY354" s="209">
        <f t="shared" si="182"/>
        <v>0</v>
      </c>
      <c r="HZ354" s="207">
        <v>1</v>
      </c>
      <c r="IA354" s="209">
        <v>3890.25</v>
      </c>
      <c r="IB354" s="209">
        <f t="shared" si="183"/>
        <v>3890.25</v>
      </c>
      <c r="IC354" s="169">
        <v>16.5</v>
      </c>
      <c r="ID354" s="169"/>
      <c r="IE354" s="169"/>
      <c r="IF354" s="169"/>
      <c r="IG354" s="165"/>
      <c r="IH354" s="165">
        <v>7</v>
      </c>
      <c r="II354" s="235">
        <f t="shared" si="198"/>
        <v>0</v>
      </c>
      <c r="IJ354" s="235">
        <f t="shared" si="199"/>
        <v>1</v>
      </c>
      <c r="IK354" s="235">
        <f t="shared" si="200"/>
        <v>1</v>
      </c>
      <c r="IL354" s="210"/>
      <c r="IM354" s="211">
        <f t="shared" si="184"/>
        <v>0</v>
      </c>
      <c r="IN354" s="209">
        <v>7500</v>
      </c>
      <c r="IO354" s="212">
        <f t="shared" si="185"/>
        <v>0</v>
      </c>
      <c r="IP354" s="209">
        <f t="shared" si="186"/>
        <v>7166.25</v>
      </c>
      <c r="IQ354" s="209">
        <v>10000</v>
      </c>
      <c r="IR354" s="212">
        <f t="shared" si="187"/>
        <v>1</v>
      </c>
      <c r="IS354" s="213" t="s">
        <v>5442</v>
      </c>
      <c r="IT354" s="291"/>
      <c r="IV354" s="66">
        <v>22980</v>
      </c>
      <c r="IW354" s="66">
        <v>18603</v>
      </c>
    </row>
    <row r="355" spans="1:257" x14ac:dyDescent="0.4">
      <c r="A355" s="158">
        <f t="shared" si="197"/>
        <v>199</v>
      </c>
      <c r="B355" s="156" t="s">
        <v>35</v>
      </c>
      <c r="C355" s="156">
        <v>122</v>
      </c>
      <c r="D355" s="251">
        <v>6603</v>
      </c>
      <c r="E355" s="251">
        <v>29306</v>
      </c>
      <c r="F355" s="225" t="s">
        <v>6390</v>
      </c>
      <c r="G355" s="251">
        <v>3</v>
      </c>
      <c r="H355" s="156"/>
      <c r="I355" s="156" t="s">
        <v>1121</v>
      </c>
      <c r="J355" s="158" t="s">
        <v>1143</v>
      </c>
      <c r="K355" s="158"/>
      <c r="L355" s="158" t="s">
        <v>1145</v>
      </c>
      <c r="M355" s="158"/>
      <c r="N355" s="205">
        <v>23</v>
      </c>
      <c r="O355" s="158">
        <v>43</v>
      </c>
      <c r="P355" s="203" t="s">
        <v>5816</v>
      </c>
      <c r="Q355" s="158">
        <v>48</v>
      </c>
      <c r="R355" s="158"/>
      <c r="S355" s="158"/>
      <c r="T355" s="158"/>
      <c r="U355" s="158"/>
      <c r="V355" s="367"/>
      <c r="W355" s="366"/>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t="s">
        <v>5437</v>
      </c>
      <c r="AU355" s="205">
        <v>23</v>
      </c>
      <c r="AV355" s="205">
        <v>20</v>
      </c>
      <c r="AW355" s="205">
        <f t="shared" si="171"/>
        <v>43</v>
      </c>
      <c r="AX355" s="205" t="s">
        <v>5816</v>
      </c>
      <c r="AY355" s="226">
        <v>24</v>
      </c>
      <c r="AZ355" s="205">
        <v>24</v>
      </c>
      <c r="BA355" s="205">
        <f t="shared" si="201"/>
        <v>48</v>
      </c>
      <c r="BB355" s="205"/>
      <c r="BC355" s="207">
        <v>1.0000000000000001E-17</v>
      </c>
      <c r="BD355" s="207">
        <v>9.9999999999999997E-29</v>
      </c>
      <c r="BE355" s="207">
        <v>1.0000000000000001E-30</v>
      </c>
      <c r="BF355" s="207">
        <v>0</v>
      </c>
      <c r="BG355" s="207">
        <v>0</v>
      </c>
      <c r="BH355" s="207"/>
      <c r="BI355" s="207"/>
      <c r="BJ355" s="207"/>
      <c r="BK355" s="207"/>
      <c r="BL355" s="208">
        <v>0</v>
      </c>
      <c r="BM355" s="209">
        <v>249.45</v>
      </c>
      <c r="BN355" s="209">
        <f t="shared" si="172"/>
        <v>0</v>
      </c>
      <c r="BO355" s="207"/>
      <c r="BP355" s="207"/>
      <c r="BQ355" s="207"/>
      <c r="BR355" s="207"/>
      <c r="BS355" s="207"/>
      <c r="BT355" s="207"/>
      <c r="BU355" s="207"/>
      <c r="BV355" s="207"/>
      <c r="BW355" s="207"/>
      <c r="BX355" s="207"/>
      <c r="BY355" s="207"/>
      <c r="BZ355" s="207"/>
      <c r="CA355" s="207"/>
      <c r="CB355" s="207"/>
      <c r="CC355" s="207"/>
      <c r="CD355" s="207"/>
      <c r="CE355" s="207"/>
      <c r="CF355" s="207">
        <v>0</v>
      </c>
      <c r="CG355" s="207"/>
      <c r="CH355" s="207"/>
      <c r="CI355" s="207"/>
      <c r="CJ355" s="207"/>
      <c r="CK355" s="207">
        <v>0</v>
      </c>
      <c r="CL355" s="209">
        <v>477.3</v>
      </c>
      <c r="CM355" s="209">
        <f t="shared" si="173"/>
        <v>0</v>
      </c>
      <c r="CN355" s="207"/>
      <c r="CO355" s="207"/>
      <c r="CP355" s="207"/>
      <c r="CQ355" s="207"/>
      <c r="CR355" s="207"/>
      <c r="CS355" s="207"/>
      <c r="CT355" s="207"/>
      <c r="CU355" s="207"/>
      <c r="CV355" s="207"/>
      <c r="CW355" s="207"/>
      <c r="CX355" s="207"/>
      <c r="CY355" s="207"/>
      <c r="CZ355" s="207"/>
      <c r="DA355" s="207"/>
      <c r="DB355" s="207"/>
      <c r="DC355" s="207"/>
      <c r="DD355" s="207"/>
      <c r="DE355" s="207">
        <v>0</v>
      </c>
      <c r="DF355" s="207"/>
      <c r="DG355" s="207"/>
      <c r="DH355" s="207"/>
      <c r="DI355" s="207"/>
      <c r="DJ355" s="207">
        <v>0</v>
      </c>
      <c r="DK355" s="209">
        <v>120.88</v>
      </c>
      <c r="DL355" s="209">
        <f t="shared" si="174"/>
        <v>0</v>
      </c>
      <c r="DM355" s="207"/>
      <c r="DN355" s="207"/>
      <c r="DO355" s="207"/>
      <c r="DP355" s="207"/>
      <c r="DQ355" s="207"/>
      <c r="DR355" s="207"/>
      <c r="DS355" s="207"/>
      <c r="DT355" s="207"/>
      <c r="DU355" s="207"/>
      <c r="DV355" s="207"/>
      <c r="DW355" s="207"/>
      <c r="DX355" s="207"/>
      <c r="DY355" s="207"/>
      <c r="DZ355" s="207"/>
      <c r="EA355" s="207"/>
      <c r="EB355" s="207"/>
      <c r="EC355" s="207"/>
      <c r="ED355" s="207">
        <v>0</v>
      </c>
      <c r="EE355" s="207"/>
      <c r="EF355" s="207"/>
      <c r="EG355" s="207"/>
      <c r="EH355" s="207"/>
      <c r="EI355" s="207">
        <v>0</v>
      </c>
      <c r="EJ355" s="209">
        <v>191.55</v>
      </c>
      <c r="EK355" s="209">
        <f t="shared" si="175"/>
        <v>0</v>
      </c>
      <c r="EL355" s="207"/>
      <c r="EM355" s="207"/>
      <c r="EN355" s="207"/>
      <c r="EO355" s="207"/>
      <c r="EP355" s="207"/>
      <c r="EQ355" s="207"/>
      <c r="ER355" s="207"/>
      <c r="ES355" s="207"/>
      <c r="ET355" s="207"/>
      <c r="EU355" s="207"/>
      <c r="EV355" s="207"/>
      <c r="EW355" s="207"/>
      <c r="EX355" s="207"/>
      <c r="EY355" s="207"/>
      <c r="EZ355" s="207"/>
      <c r="FA355" s="207"/>
      <c r="FB355" s="207"/>
      <c r="FC355" s="207">
        <v>0</v>
      </c>
      <c r="FD355" s="207"/>
      <c r="FE355" s="207"/>
      <c r="FF355" s="207"/>
      <c r="FG355" s="207"/>
      <c r="FH355" s="207">
        <v>0</v>
      </c>
      <c r="FI355" s="209">
        <v>32.1</v>
      </c>
      <c r="FJ355" s="209">
        <f t="shared" si="176"/>
        <v>0</v>
      </c>
      <c r="FK355" s="207"/>
      <c r="FL355" s="207"/>
      <c r="FM355" s="207"/>
      <c r="FN355" s="207">
        <v>0</v>
      </c>
      <c r="FO355" s="207"/>
      <c r="FP355" s="207"/>
      <c r="FQ355" s="207"/>
      <c r="FR355" s="207"/>
      <c r="FS355" s="207">
        <v>0</v>
      </c>
      <c r="FT355" s="209">
        <v>25.68</v>
      </c>
      <c r="FU355" s="209">
        <f t="shared" si="177"/>
        <v>0</v>
      </c>
      <c r="FV355" s="207"/>
      <c r="FW355" s="207"/>
      <c r="FX355" s="207"/>
      <c r="FY355" s="207">
        <v>0</v>
      </c>
      <c r="FZ355" s="207"/>
      <c r="GA355" s="207"/>
      <c r="GB355" s="207"/>
      <c r="GC355" s="207"/>
      <c r="GD355" s="207">
        <v>0</v>
      </c>
      <c r="GE355" s="209">
        <v>56.12</v>
      </c>
      <c r="GF355" s="209">
        <f t="shared" si="178"/>
        <v>0</v>
      </c>
      <c r="GG355" s="207"/>
      <c r="GH355" s="207"/>
      <c r="GI355" s="207"/>
      <c r="GJ355" s="207"/>
      <c r="GK355" s="207"/>
      <c r="GL355" s="207"/>
      <c r="GM355" s="207"/>
      <c r="GN355" s="207"/>
      <c r="GO355" s="207"/>
      <c r="GP355" s="207"/>
      <c r="GQ355" s="207"/>
      <c r="GR355" s="207"/>
      <c r="GS355" s="207"/>
      <c r="GT355" s="207"/>
      <c r="GU355" s="207"/>
      <c r="GV355" s="207"/>
      <c r="GW355" s="207"/>
      <c r="GX355" s="207" t="s">
        <v>918</v>
      </c>
      <c r="GY355" s="207">
        <v>0</v>
      </c>
      <c r="GZ355" s="207" t="s">
        <v>918</v>
      </c>
      <c r="HA355" s="207">
        <v>0</v>
      </c>
      <c r="HB355" s="207">
        <v>0</v>
      </c>
      <c r="HC355" s="207">
        <v>1</v>
      </c>
      <c r="HD355" s="207">
        <f t="shared" si="188"/>
        <v>1600</v>
      </c>
      <c r="HE355" s="207">
        <v>3</v>
      </c>
      <c r="HF355" s="207"/>
      <c r="HG355" s="207" t="s">
        <v>5429</v>
      </c>
      <c r="HH355" s="207">
        <f t="shared" si="193"/>
        <v>1200</v>
      </c>
      <c r="HI355" s="209">
        <v>2.73</v>
      </c>
      <c r="HJ355" s="209">
        <f t="shared" si="179"/>
        <v>3276</v>
      </c>
      <c r="HK355" s="207">
        <v>1</v>
      </c>
      <c r="HL355" s="207"/>
      <c r="HM355" s="207">
        <f t="shared" si="194"/>
        <v>400</v>
      </c>
      <c r="HN355" s="209">
        <v>2.73</v>
      </c>
      <c r="HO355" s="209">
        <f t="shared" si="180"/>
        <v>1092</v>
      </c>
      <c r="HP355" s="207">
        <v>0</v>
      </c>
      <c r="HQ355" s="207"/>
      <c r="HR355" s="207">
        <f t="shared" si="195"/>
        <v>0</v>
      </c>
      <c r="HS355" s="209">
        <v>2.73</v>
      </c>
      <c r="HT355" s="209">
        <f t="shared" si="181"/>
        <v>0</v>
      </c>
      <c r="HU355" s="207">
        <v>0</v>
      </c>
      <c r="HV355" s="207"/>
      <c r="HW355" s="207">
        <f t="shared" si="196"/>
        <v>0</v>
      </c>
      <c r="HX355" s="209">
        <v>2.73</v>
      </c>
      <c r="HY355" s="209">
        <f t="shared" si="182"/>
        <v>0</v>
      </c>
      <c r="HZ355" s="207">
        <v>1</v>
      </c>
      <c r="IA355" s="209">
        <v>3890.25</v>
      </c>
      <c r="IB355" s="209">
        <f t="shared" si="183"/>
        <v>3890.25</v>
      </c>
      <c r="IC355" s="169"/>
      <c r="ID355" s="169"/>
      <c r="IE355" s="169"/>
      <c r="IF355" s="169"/>
      <c r="IG355" s="165"/>
      <c r="IH355" s="165">
        <v>10</v>
      </c>
      <c r="II355" s="235">
        <f t="shared" si="198"/>
        <v>0</v>
      </c>
      <c r="IJ355" s="235">
        <f t="shared" si="199"/>
        <v>1</v>
      </c>
      <c r="IK355" s="235">
        <f t="shared" si="200"/>
        <v>1</v>
      </c>
      <c r="IL355" s="210"/>
      <c r="IM355" s="211">
        <f t="shared" si="184"/>
        <v>0</v>
      </c>
      <c r="IN355" s="209">
        <v>7500</v>
      </c>
      <c r="IO355" s="212">
        <f t="shared" si="185"/>
        <v>0</v>
      </c>
      <c r="IP355" s="209">
        <f t="shared" si="186"/>
        <v>8258.25</v>
      </c>
      <c r="IQ355" s="209">
        <v>10000</v>
      </c>
      <c r="IR355" s="212">
        <f t="shared" si="187"/>
        <v>1</v>
      </c>
      <c r="IS355" s="213" t="s">
        <v>5442</v>
      </c>
      <c r="IT355" s="291"/>
      <c r="IV355" s="66">
        <v>23039</v>
      </c>
      <c r="IW355" s="66">
        <v>18703</v>
      </c>
    </row>
    <row r="356" spans="1:257" x14ac:dyDescent="0.4">
      <c r="A356" s="158">
        <f t="shared" si="197"/>
        <v>200</v>
      </c>
      <c r="B356" s="156" t="s">
        <v>35</v>
      </c>
      <c r="C356" s="156">
        <v>152</v>
      </c>
      <c r="D356" s="156">
        <v>96734</v>
      </c>
      <c r="E356" s="370">
        <v>32437</v>
      </c>
      <c r="F356" s="225" t="s">
        <v>6391</v>
      </c>
      <c r="G356" s="251">
        <v>4</v>
      </c>
      <c r="H356" s="156"/>
      <c r="I356" s="156" t="s">
        <v>1372</v>
      </c>
      <c r="J356" s="158" t="s">
        <v>1429</v>
      </c>
      <c r="K356" s="158"/>
      <c r="L356" s="158" t="s">
        <v>1431</v>
      </c>
      <c r="M356" s="158">
        <v>20143580483</v>
      </c>
      <c r="N356" s="205">
        <v>40</v>
      </c>
      <c r="O356" s="158">
        <v>60</v>
      </c>
      <c r="P356" s="203" t="s">
        <v>5403</v>
      </c>
      <c r="Q356" s="158">
        <v>48</v>
      </c>
      <c r="R356" s="158"/>
      <c r="S356" s="158"/>
      <c r="T356" s="158"/>
      <c r="U356" s="158"/>
      <c r="V356" s="367"/>
      <c r="W356" s="366"/>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t="s">
        <v>5369</v>
      </c>
      <c r="AU356" s="205">
        <v>40</v>
      </c>
      <c r="AV356" s="205">
        <v>20</v>
      </c>
      <c r="AW356" s="205">
        <f t="shared" si="171"/>
        <v>60</v>
      </c>
      <c r="AX356" s="205" t="s">
        <v>5403</v>
      </c>
      <c r="AY356" s="226">
        <v>24</v>
      </c>
      <c r="AZ356" s="205">
        <v>24</v>
      </c>
      <c r="BA356" s="205">
        <f t="shared" si="201"/>
        <v>48</v>
      </c>
      <c r="BB356" s="205"/>
      <c r="BC356" s="207">
        <v>1.0000000000000001E-17</v>
      </c>
      <c r="BD356" s="207">
        <v>9.9999999999999997E-29</v>
      </c>
      <c r="BE356" s="207">
        <v>1.0000000000000001E-30</v>
      </c>
      <c r="BF356" s="207">
        <v>2</v>
      </c>
      <c r="BG356" s="207">
        <v>0</v>
      </c>
      <c r="BH356" s="207"/>
      <c r="BI356" s="207"/>
      <c r="BJ356" s="207"/>
      <c r="BK356" s="207"/>
      <c r="BL356" s="208">
        <v>0</v>
      </c>
      <c r="BM356" s="209">
        <v>249.45</v>
      </c>
      <c r="BN356" s="209">
        <f t="shared" si="172"/>
        <v>0</v>
      </c>
      <c r="BO356" s="207"/>
      <c r="BP356" s="207"/>
      <c r="BQ356" s="207"/>
      <c r="BR356" s="207"/>
      <c r="BS356" s="207"/>
      <c r="BT356" s="207"/>
      <c r="BU356" s="207"/>
      <c r="BV356" s="207"/>
      <c r="BW356" s="207"/>
      <c r="BX356" s="207"/>
      <c r="BY356" s="207"/>
      <c r="BZ356" s="207"/>
      <c r="CA356" s="207"/>
      <c r="CB356" s="207"/>
      <c r="CC356" s="207"/>
      <c r="CD356" s="207"/>
      <c r="CE356" s="207"/>
      <c r="CF356" s="207">
        <v>0</v>
      </c>
      <c r="CG356" s="207"/>
      <c r="CH356" s="207"/>
      <c r="CI356" s="207"/>
      <c r="CJ356" s="207"/>
      <c r="CK356" s="207">
        <v>0</v>
      </c>
      <c r="CL356" s="209">
        <v>477.3</v>
      </c>
      <c r="CM356" s="209">
        <f t="shared" si="173"/>
        <v>0</v>
      </c>
      <c r="CN356" s="207"/>
      <c r="CO356" s="207"/>
      <c r="CP356" s="207"/>
      <c r="CQ356" s="207"/>
      <c r="CR356" s="207"/>
      <c r="CS356" s="207"/>
      <c r="CT356" s="207"/>
      <c r="CU356" s="207"/>
      <c r="CV356" s="207"/>
      <c r="CW356" s="207"/>
      <c r="CX356" s="207"/>
      <c r="CY356" s="207"/>
      <c r="CZ356" s="207"/>
      <c r="DA356" s="207"/>
      <c r="DB356" s="207"/>
      <c r="DC356" s="207"/>
      <c r="DD356" s="207"/>
      <c r="DE356" s="207">
        <v>0</v>
      </c>
      <c r="DF356" s="207"/>
      <c r="DG356" s="207"/>
      <c r="DH356" s="207"/>
      <c r="DI356" s="207"/>
      <c r="DJ356" s="207">
        <v>0</v>
      </c>
      <c r="DK356" s="209">
        <v>120.88</v>
      </c>
      <c r="DL356" s="209">
        <f t="shared" si="174"/>
        <v>0</v>
      </c>
      <c r="DM356" s="207"/>
      <c r="DN356" s="207"/>
      <c r="DO356" s="207"/>
      <c r="DP356" s="207"/>
      <c r="DQ356" s="207"/>
      <c r="DR356" s="207"/>
      <c r="DS356" s="207"/>
      <c r="DT356" s="207"/>
      <c r="DU356" s="207"/>
      <c r="DV356" s="207"/>
      <c r="DW356" s="207"/>
      <c r="DX356" s="207"/>
      <c r="DY356" s="207"/>
      <c r="DZ356" s="207"/>
      <c r="EA356" s="207"/>
      <c r="EB356" s="207"/>
      <c r="EC356" s="207"/>
      <c r="ED356" s="207">
        <v>0</v>
      </c>
      <c r="EE356" s="207"/>
      <c r="EF356" s="207"/>
      <c r="EG356" s="207"/>
      <c r="EH356" s="207"/>
      <c r="EI356" s="207">
        <v>0</v>
      </c>
      <c r="EJ356" s="209">
        <v>191.55</v>
      </c>
      <c r="EK356" s="209">
        <f t="shared" si="175"/>
        <v>0</v>
      </c>
      <c r="EL356" s="207"/>
      <c r="EM356" s="207"/>
      <c r="EN356" s="207"/>
      <c r="EO356" s="207"/>
      <c r="EP356" s="207"/>
      <c r="EQ356" s="207"/>
      <c r="ER356" s="207"/>
      <c r="ES356" s="207"/>
      <c r="ET356" s="207"/>
      <c r="EU356" s="207"/>
      <c r="EV356" s="207"/>
      <c r="EW356" s="207"/>
      <c r="EX356" s="207"/>
      <c r="EY356" s="207"/>
      <c r="EZ356" s="207"/>
      <c r="FA356" s="207"/>
      <c r="FB356" s="207"/>
      <c r="FC356" s="207">
        <v>0</v>
      </c>
      <c r="FD356" s="207"/>
      <c r="FE356" s="207"/>
      <c r="FF356" s="207"/>
      <c r="FG356" s="207"/>
      <c r="FH356" s="207">
        <v>0</v>
      </c>
      <c r="FI356" s="209">
        <v>32.1</v>
      </c>
      <c r="FJ356" s="209">
        <f t="shared" si="176"/>
        <v>0</v>
      </c>
      <c r="FK356" s="207"/>
      <c r="FL356" s="207"/>
      <c r="FM356" s="207"/>
      <c r="FN356" s="207">
        <v>0</v>
      </c>
      <c r="FO356" s="207"/>
      <c r="FP356" s="207"/>
      <c r="FQ356" s="207"/>
      <c r="FR356" s="207"/>
      <c r="FS356" s="207">
        <v>0</v>
      </c>
      <c r="FT356" s="209">
        <v>25.68</v>
      </c>
      <c r="FU356" s="209">
        <f t="shared" si="177"/>
        <v>0</v>
      </c>
      <c r="FV356" s="207"/>
      <c r="FW356" s="207"/>
      <c r="FX356" s="207"/>
      <c r="FY356" s="207">
        <v>0</v>
      </c>
      <c r="FZ356" s="207"/>
      <c r="GA356" s="207"/>
      <c r="GB356" s="207"/>
      <c r="GC356" s="207"/>
      <c r="GD356" s="207">
        <v>0</v>
      </c>
      <c r="GE356" s="209">
        <v>56.12</v>
      </c>
      <c r="GF356" s="209">
        <f t="shared" si="178"/>
        <v>0</v>
      </c>
      <c r="GG356" s="207"/>
      <c r="GH356" s="207"/>
      <c r="GI356" s="207"/>
      <c r="GJ356" s="207"/>
      <c r="GK356" s="207"/>
      <c r="GL356" s="207"/>
      <c r="GM356" s="207"/>
      <c r="GN356" s="207"/>
      <c r="GO356" s="207"/>
      <c r="GP356" s="207"/>
      <c r="GQ356" s="207"/>
      <c r="GR356" s="207"/>
      <c r="GS356" s="207"/>
      <c r="GT356" s="207"/>
      <c r="GU356" s="207"/>
      <c r="GV356" s="207"/>
      <c r="GW356" s="207"/>
      <c r="GX356" s="207" t="s">
        <v>918</v>
      </c>
      <c r="GY356" s="207">
        <v>0</v>
      </c>
      <c r="GZ356" s="207" t="s">
        <v>918</v>
      </c>
      <c r="HA356" s="207">
        <v>0</v>
      </c>
      <c r="HB356" s="207">
        <v>0</v>
      </c>
      <c r="HC356" s="207">
        <v>1</v>
      </c>
      <c r="HD356" s="207">
        <f t="shared" si="188"/>
        <v>3200</v>
      </c>
      <c r="HE356" s="207">
        <v>4</v>
      </c>
      <c r="HF356" s="207"/>
      <c r="HG356" s="207"/>
      <c r="HH356" s="207">
        <f t="shared" si="193"/>
        <v>1600</v>
      </c>
      <c r="HI356" s="209">
        <v>2.73</v>
      </c>
      <c r="HJ356" s="209">
        <f t="shared" si="179"/>
        <v>4368</v>
      </c>
      <c r="HK356" s="207">
        <v>4</v>
      </c>
      <c r="HL356" s="207"/>
      <c r="HM356" s="207">
        <f t="shared" si="194"/>
        <v>1600</v>
      </c>
      <c r="HN356" s="209">
        <v>2.73</v>
      </c>
      <c r="HO356" s="209">
        <f t="shared" si="180"/>
        <v>4368</v>
      </c>
      <c r="HP356" s="207">
        <v>0</v>
      </c>
      <c r="HQ356" s="207"/>
      <c r="HR356" s="207">
        <f t="shared" si="195"/>
        <v>0</v>
      </c>
      <c r="HS356" s="209">
        <v>2.73</v>
      </c>
      <c r="HT356" s="209">
        <f t="shared" si="181"/>
        <v>0</v>
      </c>
      <c r="HU356" s="207">
        <v>0</v>
      </c>
      <c r="HV356" s="207"/>
      <c r="HW356" s="207">
        <f t="shared" si="196"/>
        <v>0</v>
      </c>
      <c r="HX356" s="209">
        <v>2.73</v>
      </c>
      <c r="HY356" s="209">
        <f t="shared" si="182"/>
        <v>0</v>
      </c>
      <c r="HZ356" s="207">
        <v>1</v>
      </c>
      <c r="IA356" s="209">
        <v>3890.25</v>
      </c>
      <c r="IB356" s="209">
        <f t="shared" si="183"/>
        <v>3890.25</v>
      </c>
      <c r="IC356" s="169"/>
      <c r="ID356" s="169"/>
      <c r="IE356" s="169"/>
      <c r="IF356" s="169"/>
      <c r="IG356" s="165"/>
      <c r="IH356" s="165">
        <v>6</v>
      </c>
      <c r="II356" s="235">
        <f t="shared" si="198"/>
        <v>0</v>
      </c>
      <c r="IJ356" s="235">
        <f t="shared" si="199"/>
        <v>1</v>
      </c>
      <c r="IK356" s="235">
        <f t="shared" si="200"/>
        <v>1</v>
      </c>
      <c r="IL356" s="210"/>
      <c r="IM356" s="211">
        <f t="shared" si="184"/>
        <v>0</v>
      </c>
      <c r="IN356" s="209">
        <v>7500</v>
      </c>
      <c r="IO356" s="212">
        <f t="shared" si="185"/>
        <v>0</v>
      </c>
      <c r="IP356" s="209">
        <f t="shared" si="186"/>
        <v>12626.25</v>
      </c>
      <c r="IQ356" s="209">
        <v>10000</v>
      </c>
      <c r="IR356" s="212">
        <f t="shared" si="187"/>
        <v>2</v>
      </c>
      <c r="IS356" s="213" t="s">
        <v>5681</v>
      </c>
      <c r="IT356" s="293" t="s">
        <v>6392</v>
      </c>
      <c r="IV356" s="66">
        <v>23038</v>
      </c>
      <c r="IW356" s="66">
        <v>18742</v>
      </c>
    </row>
    <row r="357" spans="1:257" x14ac:dyDescent="0.4">
      <c r="A357" s="158">
        <f t="shared" si="197"/>
        <v>201</v>
      </c>
      <c r="B357" s="156" t="s">
        <v>35</v>
      </c>
      <c r="C357" s="156">
        <v>156</v>
      </c>
      <c r="D357" s="156">
        <v>68876</v>
      </c>
      <c r="E357" s="251">
        <v>35471</v>
      </c>
      <c r="F357" s="225" t="s">
        <v>6393</v>
      </c>
      <c r="G357" s="251">
        <v>4</v>
      </c>
      <c r="H357" s="156"/>
      <c r="I357" s="156" t="s">
        <v>1465</v>
      </c>
      <c r="J357" s="158" t="s">
        <v>1466</v>
      </c>
      <c r="K357" s="158"/>
      <c r="L357" s="158" t="s">
        <v>1468</v>
      </c>
      <c r="M357" s="158">
        <v>20143580183</v>
      </c>
      <c r="N357" s="205">
        <v>28</v>
      </c>
      <c r="O357" s="158">
        <v>48</v>
      </c>
      <c r="P357" s="203" t="s">
        <v>5399</v>
      </c>
      <c r="Q357" s="158">
        <v>54</v>
      </c>
      <c r="R357" s="158"/>
      <c r="S357" s="158"/>
      <c r="T357" s="158"/>
      <c r="U357" s="158"/>
      <c r="V357" s="367"/>
      <c r="W357" s="366"/>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t="s">
        <v>5311</v>
      </c>
      <c r="AU357" s="205">
        <v>28</v>
      </c>
      <c r="AV357" s="205">
        <v>20</v>
      </c>
      <c r="AW357" s="205">
        <f t="shared" si="171"/>
        <v>48</v>
      </c>
      <c r="AX357" s="205" t="s">
        <v>5399</v>
      </c>
      <c r="AY357" s="226">
        <v>30</v>
      </c>
      <c r="AZ357" s="205">
        <v>24</v>
      </c>
      <c r="BA357" s="205">
        <f t="shared" si="201"/>
        <v>54</v>
      </c>
      <c r="BB357" s="205"/>
      <c r="BC357" s="207">
        <v>1.0000000000000001E-17</v>
      </c>
      <c r="BD357" s="207">
        <v>9.9999999999999997E-29</v>
      </c>
      <c r="BE357" s="207">
        <v>1.0000000000000001E-30</v>
      </c>
      <c r="BF357" s="207">
        <v>2</v>
      </c>
      <c r="BG357" s="207">
        <v>0</v>
      </c>
      <c r="BH357" s="207"/>
      <c r="BI357" s="207"/>
      <c r="BJ357" s="207"/>
      <c r="BK357" s="207"/>
      <c r="BL357" s="208">
        <v>0</v>
      </c>
      <c r="BM357" s="209">
        <v>249.45</v>
      </c>
      <c r="BN357" s="209">
        <f t="shared" si="172"/>
        <v>0</v>
      </c>
      <c r="BO357" s="207"/>
      <c r="BP357" s="207"/>
      <c r="BQ357" s="207"/>
      <c r="BR357" s="207"/>
      <c r="BS357" s="207"/>
      <c r="BT357" s="207"/>
      <c r="BU357" s="207"/>
      <c r="BV357" s="207"/>
      <c r="BW357" s="207"/>
      <c r="BX357" s="207"/>
      <c r="BY357" s="207"/>
      <c r="BZ357" s="207"/>
      <c r="CA357" s="207"/>
      <c r="CB357" s="207"/>
      <c r="CC357" s="207"/>
      <c r="CD357" s="207"/>
      <c r="CE357" s="207"/>
      <c r="CF357" s="207">
        <v>0</v>
      </c>
      <c r="CG357" s="207"/>
      <c r="CH357" s="207"/>
      <c r="CI357" s="207"/>
      <c r="CJ357" s="207"/>
      <c r="CK357" s="207">
        <v>0</v>
      </c>
      <c r="CL357" s="209">
        <v>477.3</v>
      </c>
      <c r="CM357" s="209">
        <f t="shared" si="173"/>
        <v>0</v>
      </c>
      <c r="CN357" s="207"/>
      <c r="CO357" s="207"/>
      <c r="CP357" s="207"/>
      <c r="CQ357" s="207"/>
      <c r="CR357" s="207"/>
      <c r="CS357" s="207"/>
      <c r="CT357" s="207"/>
      <c r="CU357" s="207"/>
      <c r="CV357" s="207"/>
      <c r="CW357" s="207"/>
      <c r="CX357" s="207"/>
      <c r="CY357" s="207"/>
      <c r="CZ357" s="207"/>
      <c r="DA357" s="207"/>
      <c r="DB357" s="207"/>
      <c r="DC357" s="207"/>
      <c r="DD357" s="207"/>
      <c r="DE357" s="207">
        <v>0</v>
      </c>
      <c r="DF357" s="207"/>
      <c r="DG357" s="207"/>
      <c r="DH357" s="207"/>
      <c r="DI357" s="207"/>
      <c r="DJ357" s="207">
        <v>0</v>
      </c>
      <c r="DK357" s="209">
        <v>120.88</v>
      </c>
      <c r="DL357" s="209">
        <f t="shared" si="174"/>
        <v>0</v>
      </c>
      <c r="DM357" s="207"/>
      <c r="DN357" s="207"/>
      <c r="DO357" s="207"/>
      <c r="DP357" s="207"/>
      <c r="DQ357" s="207"/>
      <c r="DR357" s="207"/>
      <c r="DS357" s="207"/>
      <c r="DT357" s="207"/>
      <c r="DU357" s="207"/>
      <c r="DV357" s="207"/>
      <c r="DW357" s="207"/>
      <c r="DX357" s="207"/>
      <c r="DY357" s="207"/>
      <c r="DZ357" s="207"/>
      <c r="EA357" s="207"/>
      <c r="EB357" s="207"/>
      <c r="EC357" s="207"/>
      <c r="ED357" s="207">
        <v>0</v>
      </c>
      <c r="EE357" s="207"/>
      <c r="EF357" s="207"/>
      <c r="EG357" s="207"/>
      <c r="EH357" s="207"/>
      <c r="EI357" s="207">
        <v>0</v>
      </c>
      <c r="EJ357" s="209">
        <v>191.55</v>
      </c>
      <c r="EK357" s="209">
        <f t="shared" si="175"/>
        <v>0</v>
      </c>
      <c r="EL357" s="207"/>
      <c r="EM357" s="207"/>
      <c r="EN357" s="207"/>
      <c r="EO357" s="207"/>
      <c r="EP357" s="207"/>
      <c r="EQ357" s="207"/>
      <c r="ER357" s="207"/>
      <c r="ES357" s="207"/>
      <c r="ET357" s="207"/>
      <c r="EU357" s="207"/>
      <c r="EV357" s="207"/>
      <c r="EW357" s="207"/>
      <c r="EX357" s="207"/>
      <c r="EY357" s="207"/>
      <c r="EZ357" s="207"/>
      <c r="FA357" s="207"/>
      <c r="FB357" s="207"/>
      <c r="FC357" s="207">
        <v>0</v>
      </c>
      <c r="FD357" s="207"/>
      <c r="FE357" s="207"/>
      <c r="FF357" s="207"/>
      <c r="FG357" s="207"/>
      <c r="FH357" s="207">
        <v>0</v>
      </c>
      <c r="FI357" s="209">
        <v>32.1</v>
      </c>
      <c r="FJ357" s="209">
        <f t="shared" si="176"/>
        <v>0</v>
      </c>
      <c r="FK357" s="207"/>
      <c r="FL357" s="207"/>
      <c r="FM357" s="207"/>
      <c r="FN357" s="207">
        <v>0</v>
      </c>
      <c r="FO357" s="207"/>
      <c r="FP357" s="207"/>
      <c r="FQ357" s="207"/>
      <c r="FR357" s="207"/>
      <c r="FS357" s="207">
        <v>0</v>
      </c>
      <c r="FT357" s="209">
        <v>25.68</v>
      </c>
      <c r="FU357" s="209">
        <f t="shared" si="177"/>
        <v>0</v>
      </c>
      <c r="FV357" s="207"/>
      <c r="FW357" s="207"/>
      <c r="FX357" s="207"/>
      <c r="FY357" s="207">
        <v>0</v>
      </c>
      <c r="FZ357" s="207"/>
      <c r="GA357" s="207"/>
      <c r="GB357" s="207"/>
      <c r="GC357" s="207"/>
      <c r="GD357" s="207">
        <v>0</v>
      </c>
      <c r="GE357" s="209">
        <v>56.12</v>
      </c>
      <c r="GF357" s="209">
        <f t="shared" si="178"/>
        <v>0</v>
      </c>
      <c r="GG357" s="207"/>
      <c r="GH357" s="207"/>
      <c r="GI357" s="207"/>
      <c r="GJ357" s="207"/>
      <c r="GK357" s="207"/>
      <c r="GL357" s="207"/>
      <c r="GM357" s="207"/>
      <c r="GN357" s="207"/>
      <c r="GO357" s="207"/>
      <c r="GP357" s="207"/>
      <c r="GQ357" s="207"/>
      <c r="GR357" s="207"/>
      <c r="GS357" s="207"/>
      <c r="GT357" s="207"/>
      <c r="GU357" s="207"/>
      <c r="GV357" s="207"/>
      <c r="GW357" s="207"/>
      <c r="GX357" s="207" t="s">
        <v>918</v>
      </c>
      <c r="GY357" s="207">
        <v>0</v>
      </c>
      <c r="GZ357" s="207" t="s">
        <v>918</v>
      </c>
      <c r="HA357" s="207">
        <v>0</v>
      </c>
      <c r="HB357" s="207">
        <v>0</v>
      </c>
      <c r="HC357" s="207">
        <v>1</v>
      </c>
      <c r="HD357" s="207">
        <f t="shared" si="188"/>
        <v>2400</v>
      </c>
      <c r="HE357" s="207">
        <v>4</v>
      </c>
      <c r="HF357" s="207"/>
      <c r="HG357" s="207"/>
      <c r="HH357" s="207">
        <f t="shared" si="193"/>
        <v>1600</v>
      </c>
      <c r="HI357" s="209">
        <v>2.73</v>
      </c>
      <c r="HJ357" s="209">
        <f t="shared" si="179"/>
        <v>4368</v>
      </c>
      <c r="HK357" s="207">
        <v>2</v>
      </c>
      <c r="HL357" s="207"/>
      <c r="HM357" s="207">
        <f t="shared" si="194"/>
        <v>800</v>
      </c>
      <c r="HN357" s="209">
        <v>2.73</v>
      </c>
      <c r="HO357" s="209">
        <f t="shared" si="180"/>
        <v>2184</v>
      </c>
      <c r="HP357" s="207">
        <v>0</v>
      </c>
      <c r="HQ357" s="207"/>
      <c r="HR357" s="207">
        <f t="shared" si="195"/>
        <v>0</v>
      </c>
      <c r="HS357" s="209">
        <v>2.73</v>
      </c>
      <c r="HT357" s="209">
        <f t="shared" si="181"/>
        <v>0</v>
      </c>
      <c r="HU357" s="207">
        <v>0</v>
      </c>
      <c r="HV357" s="207"/>
      <c r="HW357" s="207">
        <f t="shared" si="196"/>
        <v>0</v>
      </c>
      <c r="HX357" s="209">
        <v>2.73</v>
      </c>
      <c r="HY357" s="209">
        <f t="shared" si="182"/>
        <v>0</v>
      </c>
      <c r="HZ357" s="207">
        <v>1</v>
      </c>
      <c r="IA357" s="209">
        <v>3890.25</v>
      </c>
      <c r="IB357" s="209">
        <f t="shared" si="183"/>
        <v>3890.25</v>
      </c>
      <c r="IC357" s="169">
        <v>25</v>
      </c>
      <c r="ID357" s="169"/>
      <c r="IE357" s="169"/>
      <c r="IF357" s="169"/>
      <c r="IG357" s="165"/>
      <c r="IH357" s="165">
        <v>6</v>
      </c>
      <c r="II357" s="235">
        <f t="shared" si="198"/>
        <v>0</v>
      </c>
      <c r="IJ357" s="235">
        <f t="shared" si="199"/>
        <v>1</v>
      </c>
      <c r="IK357" s="235">
        <f t="shared" si="200"/>
        <v>1</v>
      </c>
      <c r="IL357" s="210"/>
      <c r="IM357" s="211">
        <f t="shared" si="184"/>
        <v>0</v>
      </c>
      <c r="IN357" s="209">
        <v>7500</v>
      </c>
      <c r="IO357" s="212">
        <f t="shared" si="185"/>
        <v>0</v>
      </c>
      <c r="IP357" s="209">
        <f t="shared" si="186"/>
        <v>10442.25</v>
      </c>
      <c r="IQ357" s="209">
        <v>10000</v>
      </c>
      <c r="IR357" s="212">
        <f t="shared" si="187"/>
        <v>2</v>
      </c>
      <c r="IS357" s="213" t="s">
        <v>5681</v>
      </c>
      <c r="IT357" s="291"/>
      <c r="IV357" s="66">
        <v>23058</v>
      </c>
      <c r="IW357" s="66">
        <v>18773</v>
      </c>
    </row>
    <row r="358" spans="1:257" x14ac:dyDescent="0.4">
      <c r="A358" s="158">
        <f t="shared" si="197"/>
        <v>202</v>
      </c>
      <c r="B358" s="156" t="s">
        <v>35</v>
      </c>
      <c r="C358" s="156">
        <v>171</v>
      </c>
      <c r="D358" s="251">
        <v>85635</v>
      </c>
      <c r="E358" s="370">
        <v>4957</v>
      </c>
      <c r="F358" s="225" t="s">
        <v>6394</v>
      </c>
      <c r="G358" s="251">
        <v>5</v>
      </c>
      <c r="H358" s="156"/>
      <c r="I358" s="156" t="s">
        <v>1577</v>
      </c>
      <c r="J358" s="158" t="s">
        <v>1623</v>
      </c>
      <c r="K358" s="158"/>
      <c r="L358" s="158" t="s">
        <v>1625</v>
      </c>
      <c r="M358" s="158"/>
      <c r="N358" s="205">
        <v>27</v>
      </c>
      <c r="O358" s="158">
        <v>47</v>
      </c>
      <c r="P358" s="203" t="s">
        <v>5687</v>
      </c>
      <c r="Q358" s="158">
        <v>52</v>
      </c>
      <c r="R358" s="158"/>
      <c r="S358" s="158"/>
      <c r="T358" s="158"/>
      <c r="U358" s="158"/>
      <c r="V358" s="367"/>
      <c r="W358" s="366"/>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t="s">
        <v>5369</v>
      </c>
      <c r="AU358" s="205">
        <v>27</v>
      </c>
      <c r="AV358" s="205">
        <v>20</v>
      </c>
      <c r="AW358" s="205">
        <f t="shared" si="171"/>
        <v>47</v>
      </c>
      <c r="AX358" s="205" t="s">
        <v>5687</v>
      </c>
      <c r="AY358" s="226">
        <v>28</v>
      </c>
      <c r="AZ358" s="205">
        <v>24</v>
      </c>
      <c r="BA358" s="205">
        <f t="shared" si="201"/>
        <v>52</v>
      </c>
      <c r="BB358" s="205"/>
      <c r="BC358" s="207">
        <v>1.0000000000000001E-17</v>
      </c>
      <c r="BD358" s="207">
        <v>9.9999999999999997E-29</v>
      </c>
      <c r="BE358" s="207">
        <v>1.0000000000000001E-30</v>
      </c>
      <c r="BF358" s="207">
        <v>0</v>
      </c>
      <c r="BG358" s="207">
        <v>0</v>
      </c>
      <c r="BH358" s="207"/>
      <c r="BI358" s="207"/>
      <c r="BJ358" s="207"/>
      <c r="BK358" s="207"/>
      <c r="BL358" s="208">
        <v>0</v>
      </c>
      <c r="BM358" s="209">
        <v>249.45</v>
      </c>
      <c r="BN358" s="209">
        <f t="shared" si="172"/>
        <v>0</v>
      </c>
      <c r="BO358" s="207"/>
      <c r="BP358" s="207"/>
      <c r="BQ358" s="207"/>
      <c r="BR358" s="207"/>
      <c r="BS358" s="207"/>
      <c r="BT358" s="207"/>
      <c r="BU358" s="207"/>
      <c r="BV358" s="207"/>
      <c r="BW358" s="207"/>
      <c r="BX358" s="207"/>
      <c r="BY358" s="207"/>
      <c r="BZ358" s="207"/>
      <c r="CA358" s="207"/>
      <c r="CB358" s="207"/>
      <c r="CC358" s="207"/>
      <c r="CD358" s="207"/>
      <c r="CE358" s="207"/>
      <c r="CF358" s="207">
        <v>0</v>
      </c>
      <c r="CG358" s="207"/>
      <c r="CH358" s="207"/>
      <c r="CI358" s="207"/>
      <c r="CJ358" s="207"/>
      <c r="CK358" s="207">
        <v>0</v>
      </c>
      <c r="CL358" s="209">
        <v>477.3</v>
      </c>
      <c r="CM358" s="209">
        <f t="shared" si="173"/>
        <v>0</v>
      </c>
      <c r="CN358" s="207"/>
      <c r="CO358" s="207"/>
      <c r="CP358" s="207"/>
      <c r="CQ358" s="207"/>
      <c r="CR358" s="207"/>
      <c r="CS358" s="207"/>
      <c r="CT358" s="207"/>
      <c r="CU358" s="207"/>
      <c r="CV358" s="207"/>
      <c r="CW358" s="207"/>
      <c r="CX358" s="207"/>
      <c r="CY358" s="207"/>
      <c r="CZ358" s="207"/>
      <c r="DA358" s="207"/>
      <c r="DB358" s="207"/>
      <c r="DC358" s="207"/>
      <c r="DD358" s="207"/>
      <c r="DE358" s="207">
        <v>0</v>
      </c>
      <c r="DF358" s="207"/>
      <c r="DG358" s="207"/>
      <c r="DH358" s="207"/>
      <c r="DI358" s="207"/>
      <c r="DJ358" s="207">
        <v>0</v>
      </c>
      <c r="DK358" s="209">
        <v>120.88</v>
      </c>
      <c r="DL358" s="209">
        <f t="shared" si="174"/>
        <v>0</v>
      </c>
      <c r="DM358" s="207"/>
      <c r="DN358" s="207"/>
      <c r="DO358" s="207"/>
      <c r="DP358" s="207"/>
      <c r="DQ358" s="207"/>
      <c r="DR358" s="207"/>
      <c r="DS358" s="207"/>
      <c r="DT358" s="207"/>
      <c r="DU358" s="207"/>
      <c r="DV358" s="207"/>
      <c r="DW358" s="207"/>
      <c r="DX358" s="207"/>
      <c r="DY358" s="207"/>
      <c r="DZ358" s="207"/>
      <c r="EA358" s="207"/>
      <c r="EB358" s="207"/>
      <c r="EC358" s="207"/>
      <c r="ED358" s="207">
        <v>0</v>
      </c>
      <c r="EE358" s="207"/>
      <c r="EF358" s="207"/>
      <c r="EG358" s="207"/>
      <c r="EH358" s="207"/>
      <c r="EI358" s="207">
        <v>0</v>
      </c>
      <c r="EJ358" s="209">
        <v>191.55</v>
      </c>
      <c r="EK358" s="209">
        <f t="shared" si="175"/>
        <v>0</v>
      </c>
      <c r="EL358" s="207"/>
      <c r="EM358" s="207"/>
      <c r="EN358" s="207"/>
      <c r="EO358" s="207"/>
      <c r="EP358" s="207"/>
      <c r="EQ358" s="207"/>
      <c r="ER358" s="207"/>
      <c r="ES358" s="207"/>
      <c r="ET358" s="207"/>
      <c r="EU358" s="207"/>
      <c r="EV358" s="207"/>
      <c r="EW358" s="207"/>
      <c r="EX358" s="207"/>
      <c r="EY358" s="207"/>
      <c r="EZ358" s="207"/>
      <c r="FA358" s="207"/>
      <c r="FB358" s="207"/>
      <c r="FC358" s="207">
        <v>0</v>
      </c>
      <c r="FD358" s="207"/>
      <c r="FE358" s="207"/>
      <c r="FF358" s="207"/>
      <c r="FG358" s="207"/>
      <c r="FH358" s="207">
        <v>0</v>
      </c>
      <c r="FI358" s="209">
        <v>32.1</v>
      </c>
      <c r="FJ358" s="209">
        <f t="shared" si="176"/>
        <v>0</v>
      </c>
      <c r="FK358" s="207"/>
      <c r="FL358" s="207"/>
      <c r="FM358" s="207"/>
      <c r="FN358" s="207">
        <v>0</v>
      </c>
      <c r="FO358" s="207"/>
      <c r="FP358" s="207"/>
      <c r="FQ358" s="207"/>
      <c r="FR358" s="207"/>
      <c r="FS358" s="207">
        <v>0</v>
      </c>
      <c r="FT358" s="209">
        <v>25.68</v>
      </c>
      <c r="FU358" s="209">
        <f t="shared" si="177"/>
        <v>0</v>
      </c>
      <c r="FV358" s="207"/>
      <c r="FW358" s="207"/>
      <c r="FX358" s="207"/>
      <c r="FY358" s="207">
        <v>0</v>
      </c>
      <c r="FZ358" s="207"/>
      <c r="GA358" s="207"/>
      <c r="GB358" s="207"/>
      <c r="GC358" s="207"/>
      <c r="GD358" s="207">
        <v>0</v>
      </c>
      <c r="GE358" s="209">
        <v>56.12</v>
      </c>
      <c r="GF358" s="209">
        <f t="shared" si="178"/>
        <v>0</v>
      </c>
      <c r="GG358" s="207"/>
      <c r="GH358" s="207"/>
      <c r="GI358" s="207"/>
      <c r="GJ358" s="207"/>
      <c r="GK358" s="207"/>
      <c r="GL358" s="207"/>
      <c r="GM358" s="207"/>
      <c r="GN358" s="207"/>
      <c r="GO358" s="207"/>
      <c r="GP358" s="207"/>
      <c r="GQ358" s="207"/>
      <c r="GR358" s="207"/>
      <c r="GS358" s="207"/>
      <c r="GT358" s="207"/>
      <c r="GU358" s="207"/>
      <c r="GV358" s="207"/>
      <c r="GW358" s="207"/>
      <c r="GX358" s="207" t="s">
        <v>918</v>
      </c>
      <c r="GY358" s="207">
        <v>0</v>
      </c>
      <c r="GZ358" s="207" t="s">
        <v>918</v>
      </c>
      <c r="HA358" s="207">
        <v>0</v>
      </c>
      <c r="HB358" s="207">
        <v>0</v>
      </c>
      <c r="HC358" s="207">
        <v>1</v>
      </c>
      <c r="HD358" s="207">
        <f t="shared" si="188"/>
        <v>3600</v>
      </c>
      <c r="HE358" s="207">
        <v>4</v>
      </c>
      <c r="HF358" s="207"/>
      <c r="HG358" s="207"/>
      <c r="HH358" s="207">
        <f t="shared" si="193"/>
        <v>1600</v>
      </c>
      <c r="HI358" s="209">
        <v>2.73</v>
      </c>
      <c r="HJ358" s="209">
        <f t="shared" si="179"/>
        <v>4368</v>
      </c>
      <c r="HK358" s="207">
        <v>5</v>
      </c>
      <c r="HL358" s="207"/>
      <c r="HM358" s="207">
        <f t="shared" si="194"/>
        <v>2000</v>
      </c>
      <c r="HN358" s="209">
        <v>2.73</v>
      </c>
      <c r="HO358" s="209">
        <f t="shared" si="180"/>
        <v>5460</v>
      </c>
      <c r="HP358" s="207">
        <v>0</v>
      </c>
      <c r="HQ358" s="207"/>
      <c r="HR358" s="207">
        <f t="shared" si="195"/>
        <v>0</v>
      </c>
      <c r="HS358" s="209">
        <v>2.73</v>
      </c>
      <c r="HT358" s="209">
        <f t="shared" si="181"/>
        <v>0</v>
      </c>
      <c r="HU358" s="207">
        <v>0</v>
      </c>
      <c r="HV358" s="207"/>
      <c r="HW358" s="207">
        <f t="shared" si="196"/>
        <v>0</v>
      </c>
      <c r="HX358" s="209">
        <v>2.73</v>
      </c>
      <c r="HY358" s="209">
        <f t="shared" si="182"/>
        <v>0</v>
      </c>
      <c r="HZ358" s="207">
        <v>1</v>
      </c>
      <c r="IA358" s="209">
        <v>3890.25</v>
      </c>
      <c r="IB358" s="209">
        <f t="shared" si="183"/>
        <v>3890.25</v>
      </c>
      <c r="IC358" s="169"/>
      <c r="ID358" s="169"/>
      <c r="IE358" s="169"/>
      <c r="IF358" s="169"/>
      <c r="IG358" s="165"/>
      <c r="IH358" s="165">
        <v>0</v>
      </c>
      <c r="II358" s="235">
        <f t="shared" si="198"/>
        <v>0</v>
      </c>
      <c r="IJ358" s="235">
        <f t="shared" si="199"/>
        <v>1</v>
      </c>
      <c r="IK358" s="235">
        <f t="shared" si="200"/>
        <v>1</v>
      </c>
      <c r="IL358" s="210"/>
      <c r="IM358" s="211">
        <f t="shared" si="184"/>
        <v>0</v>
      </c>
      <c r="IN358" s="209">
        <v>7500</v>
      </c>
      <c r="IO358" s="212">
        <f t="shared" si="185"/>
        <v>0</v>
      </c>
      <c r="IP358" s="209">
        <f t="shared" si="186"/>
        <v>13718.25</v>
      </c>
      <c r="IQ358" s="209">
        <v>10000</v>
      </c>
      <c r="IR358" s="212">
        <f t="shared" si="187"/>
        <v>2</v>
      </c>
      <c r="IS358" s="213" t="s">
        <v>6395</v>
      </c>
      <c r="IT358" s="291"/>
      <c r="IV358" s="66">
        <v>23114</v>
      </c>
      <c r="IW358" s="66">
        <v>18784</v>
      </c>
    </row>
    <row r="359" spans="1:257" x14ac:dyDescent="0.4">
      <c r="A359" s="158">
        <f t="shared" si="197"/>
        <v>203</v>
      </c>
      <c r="B359" s="156" t="s">
        <v>35</v>
      </c>
      <c r="C359" s="156">
        <v>203</v>
      </c>
      <c r="D359" s="251">
        <v>12098</v>
      </c>
      <c r="E359" s="370">
        <v>28672</v>
      </c>
      <c r="F359" s="225" t="s">
        <v>6396</v>
      </c>
      <c r="G359" s="251">
        <v>5</v>
      </c>
      <c r="H359" s="156"/>
      <c r="I359" s="156" t="s">
        <v>1892</v>
      </c>
      <c r="J359" s="158" t="s">
        <v>1921</v>
      </c>
      <c r="K359" s="158"/>
      <c r="L359" s="158" t="s">
        <v>1923</v>
      </c>
      <c r="M359" s="158"/>
      <c r="N359" s="205">
        <v>46</v>
      </c>
      <c r="O359" s="158">
        <v>66</v>
      </c>
      <c r="P359" s="203" t="s">
        <v>5487</v>
      </c>
      <c r="Q359" s="158">
        <v>56</v>
      </c>
      <c r="R359" s="158"/>
      <c r="S359" s="158"/>
      <c r="T359" s="158"/>
      <c r="U359" s="158"/>
      <c r="V359" s="367"/>
      <c r="W359" s="366"/>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t="s">
        <v>5364</v>
      </c>
      <c r="AU359" s="205">
        <v>46</v>
      </c>
      <c r="AV359" s="205">
        <v>20</v>
      </c>
      <c r="AW359" s="205">
        <f t="shared" si="171"/>
        <v>66</v>
      </c>
      <c r="AX359" s="205" t="s">
        <v>5487</v>
      </c>
      <c r="AY359" s="226">
        <v>32</v>
      </c>
      <c r="AZ359" s="205">
        <v>24</v>
      </c>
      <c r="BA359" s="205">
        <f t="shared" si="201"/>
        <v>56</v>
      </c>
      <c r="BB359" s="205"/>
      <c r="BC359" s="207">
        <v>1.0000000000000001E-17</v>
      </c>
      <c r="BD359" s="207">
        <v>9.9999999999999997E-29</v>
      </c>
      <c r="BE359" s="207">
        <v>1.0000000000000001E-30</v>
      </c>
      <c r="BF359" s="207">
        <v>0</v>
      </c>
      <c r="BG359" s="207">
        <v>0</v>
      </c>
      <c r="BH359" s="207"/>
      <c r="BI359" s="207"/>
      <c r="BJ359" s="207"/>
      <c r="BK359" s="207"/>
      <c r="BL359" s="208">
        <v>0</v>
      </c>
      <c r="BM359" s="209">
        <v>249.45</v>
      </c>
      <c r="BN359" s="209">
        <f t="shared" si="172"/>
        <v>0</v>
      </c>
      <c r="BO359" s="207"/>
      <c r="BP359" s="207"/>
      <c r="BQ359" s="207"/>
      <c r="BR359" s="207"/>
      <c r="BS359" s="207"/>
      <c r="BT359" s="207"/>
      <c r="BU359" s="207"/>
      <c r="BV359" s="207"/>
      <c r="BW359" s="207"/>
      <c r="BX359" s="207"/>
      <c r="BY359" s="207"/>
      <c r="BZ359" s="207"/>
      <c r="CA359" s="207"/>
      <c r="CB359" s="207"/>
      <c r="CC359" s="207"/>
      <c r="CD359" s="207"/>
      <c r="CE359" s="207"/>
      <c r="CF359" s="207">
        <v>0</v>
      </c>
      <c r="CG359" s="207"/>
      <c r="CH359" s="207"/>
      <c r="CI359" s="207"/>
      <c r="CJ359" s="207"/>
      <c r="CK359" s="207">
        <v>0</v>
      </c>
      <c r="CL359" s="209">
        <v>477.3</v>
      </c>
      <c r="CM359" s="209">
        <f t="shared" si="173"/>
        <v>0</v>
      </c>
      <c r="CN359" s="207"/>
      <c r="CO359" s="207"/>
      <c r="CP359" s="207"/>
      <c r="CQ359" s="207"/>
      <c r="CR359" s="207"/>
      <c r="CS359" s="207"/>
      <c r="CT359" s="207"/>
      <c r="CU359" s="207"/>
      <c r="CV359" s="207"/>
      <c r="CW359" s="207"/>
      <c r="CX359" s="207"/>
      <c r="CY359" s="207"/>
      <c r="CZ359" s="207"/>
      <c r="DA359" s="207"/>
      <c r="DB359" s="207"/>
      <c r="DC359" s="207"/>
      <c r="DD359" s="207"/>
      <c r="DE359" s="207">
        <v>0</v>
      </c>
      <c r="DF359" s="207"/>
      <c r="DG359" s="207"/>
      <c r="DH359" s="207"/>
      <c r="DI359" s="207"/>
      <c r="DJ359" s="207">
        <v>0</v>
      </c>
      <c r="DK359" s="209">
        <v>120.88</v>
      </c>
      <c r="DL359" s="209">
        <f t="shared" si="174"/>
        <v>0</v>
      </c>
      <c r="DM359" s="207"/>
      <c r="DN359" s="207"/>
      <c r="DO359" s="207"/>
      <c r="DP359" s="207"/>
      <c r="DQ359" s="207"/>
      <c r="DR359" s="207"/>
      <c r="DS359" s="207"/>
      <c r="DT359" s="207"/>
      <c r="DU359" s="207"/>
      <c r="DV359" s="207"/>
      <c r="DW359" s="207"/>
      <c r="DX359" s="207"/>
      <c r="DY359" s="207"/>
      <c r="DZ359" s="207"/>
      <c r="EA359" s="207"/>
      <c r="EB359" s="207"/>
      <c r="EC359" s="207"/>
      <c r="ED359" s="207">
        <v>0</v>
      </c>
      <c r="EE359" s="207"/>
      <c r="EF359" s="207"/>
      <c r="EG359" s="207"/>
      <c r="EH359" s="207"/>
      <c r="EI359" s="207">
        <v>0</v>
      </c>
      <c r="EJ359" s="209">
        <v>191.55</v>
      </c>
      <c r="EK359" s="209">
        <f t="shared" si="175"/>
        <v>0</v>
      </c>
      <c r="EL359" s="207"/>
      <c r="EM359" s="207"/>
      <c r="EN359" s="207"/>
      <c r="EO359" s="207"/>
      <c r="EP359" s="207"/>
      <c r="EQ359" s="207"/>
      <c r="ER359" s="207"/>
      <c r="ES359" s="207"/>
      <c r="ET359" s="207"/>
      <c r="EU359" s="207"/>
      <c r="EV359" s="207"/>
      <c r="EW359" s="207"/>
      <c r="EX359" s="207"/>
      <c r="EY359" s="207"/>
      <c r="EZ359" s="207"/>
      <c r="FA359" s="207"/>
      <c r="FB359" s="207"/>
      <c r="FC359" s="207">
        <v>0</v>
      </c>
      <c r="FD359" s="207"/>
      <c r="FE359" s="207"/>
      <c r="FF359" s="207"/>
      <c r="FG359" s="207"/>
      <c r="FH359" s="207">
        <v>0</v>
      </c>
      <c r="FI359" s="209">
        <v>32.1</v>
      </c>
      <c r="FJ359" s="209">
        <f t="shared" si="176"/>
        <v>0</v>
      </c>
      <c r="FK359" s="207"/>
      <c r="FL359" s="207"/>
      <c r="FM359" s="207"/>
      <c r="FN359" s="207">
        <v>0</v>
      </c>
      <c r="FO359" s="207"/>
      <c r="FP359" s="207"/>
      <c r="FQ359" s="207"/>
      <c r="FR359" s="207"/>
      <c r="FS359" s="207">
        <v>0</v>
      </c>
      <c r="FT359" s="209">
        <v>25.68</v>
      </c>
      <c r="FU359" s="209">
        <f t="shared" si="177"/>
        <v>0</v>
      </c>
      <c r="FV359" s="207"/>
      <c r="FW359" s="207"/>
      <c r="FX359" s="207"/>
      <c r="FY359" s="207">
        <v>0</v>
      </c>
      <c r="FZ359" s="207"/>
      <c r="GA359" s="207"/>
      <c r="GB359" s="207"/>
      <c r="GC359" s="207"/>
      <c r="GD359" s="207">
        <v>0</v>
      </c>
      <c r="GE359" s="209">
        <v>56.12</v>
      </c>
      <c r="GF359" s="209">
        <f t="shared" si="178"/>
        <v>0</v>
      </c>
      <c r="GG359" s="207"/>
      <c r="GH359" s="207"/>
      <c r="GI359" s="207"/>
      <c r="GJ359" s="207"/>
      <c r="GK359" s="207"/>
      <c r="GL359" s="207"/>
      <c r="GM359" s="207"/>
      <c r="GN359" s="207"/>
      <c r="GO359" s="207"/>
      <c r="GP359" s="207"/>
      <c r="GQ359" s="207"/>
      <c r="GR359" s="207"/>
      <c r="GS359" s="207"/>
      <c r="GT359" s="207"/>
      <c r="GU359" s="207"/>
      <c r="GV359" s="207"/>
      <c r="GW359" s="207"/>
      <c r="GX359" s="207" t="s">
        <v>918</v>
      </c>
      <c r="GY359" s="207">
        <v>0</v>
      </c>
      <c r="GZ359" s="207" t="s">
        <v>918</v>
      </c>
      <c r="HA359" s="207">
        <v>0</v>
      </c>
      <c r="HB359" s="207">
        <v>0</v>
      </c>
      <c r="HC359" s="207">
        <v>1</v>
      </c>
      <c r="HD359" s="207">
        <f t="shared" si="188"/>
        <v>2400</v>
      </c>
      <c r="HE359" s="207">
        <v>2</v>
      </c>
      <c r="HF359" s="207"/>
      <c r="HG359" s="207"/>
      <c r="HH359" s="207">
        <f t="shared" si="193"/>
        <v>800</v>
      </c>
      <c r="HI359" s="209">
        <v>2.73</v>
      </c>
      <c r="HJ359" s="209">
        <f t="shared" si="179"/>
        <v>2184</v>
      </c>
      <c r="HK359" s="207">
        <v>4</v>
      </c>
      <c r="HL359" s="207"/>
      <c r="HM359" s="207">
        <f t="shared" si="194"/>
        <v>1600</v>
      </c>
      <c r="HN359" s="209">
        <v>2.73</v>
      </c>
      <c r="HO359" s="209">
        <f t="shared" si="180"/>
        <v>4368</v>
      </c>
      <c r="HP359" s="207">
        <v>0</v>
      </c>
      <c r="HQ359" s="207"/>
      <c r="HR359" s="207">
        <f t="shared" si="195"/>
        <v>0</v>
      </c>
      <c r="HS359" s="209">
        <v>2.73</v>
      </c>
      <c r="HT359" s="209">
        <f t="shared" si="181"/>
        <v>0</v>
      </c>
      <c r="HU359" s="207">
        <v>0</v>
      </c>
      <c r="HV359" s="207"/>
      <c r="HW359" s="207">
        <f t="shared" si="196"/>
        <v>0</v>
      </c>
      <c r="HX359" s="209">
        <v>2.73</v>
      </c>
      <c r="HY359" s="209">
        <f t="shared" si="182"/>
        <v>0</v>
      </c>
      <c r="HZ359" s="207">
        <v>1</v>
      </c>
      <c r="IA359" s="209">
        <v>3890.25</v>
      </c>
      <c r="IB359" s="209">
        <f t="shared" si="183"/>
        <v>3890.25</v>
      </c>
      <c r="IC359" s="169"/>
      <c r="ID359" s="169"/>
      <c r="IE359" s="169"/>
      <c r="IF359" s="169"/>
      <c r="IG359" s="165"/>
      <c r="IH359" s="165">
        <v>6</v>
      </c>
      <c r="II359" s="235">
        <f t="shared" si="198"/>
        <v>0</v>
      </c>
      <c r="IJ359" s="235">
        <f t="shared" si="199"/>
        <v>1</v>
      </c>
      <c r="IK359" s="235">
        <f t="shared" si="200"/>
        <v>1</v>
      </c>
      <c r="IL359" s="210"/>
      <c r="IM359" s="211">
        <f t="shared" si="184"/>
        <v>0</v>
      </c>
      <c r="IN359" s="209">
        <v>7500</v>
      </c>
      <c r="IO359" s="212">
        <f t="shared" si="185"/>
        <v>0</v>
      </c>
      <c r="IP359" s="209">
        <f t="shared" si="186"/>
        <v>10442.25</v>
      </c>
      <c r="IQ359" s="209">
        <v>10000</v>
      </c>
      <c r="IR359" s="212">
        <f t="shared" si="187"/>
        <v>2</v>
      </c>
      <c r="IS359" s="213" t="s">
        <v>5641</v>
      </c>
      <c r="IT359" s="291"/>
      <c r="IV359" s="66">
        <v>74449</v>
      </c>
      <c r="IW359" s="66">
        <v>18785</v>
      </c>
    </row>
    <row r="360" spans="1:257" x14ac:dyDescent="0.4">
      <c r="A360" s="158">
        <f t="shared" si="197"/>
        <v>204</v>
      </c>
      <c r="B360" s="156" t="s">
        <v>35</v>
      </c>
      <c r="C360" s="156">
        <v>258</v>
      </c>
      <c r="D360" s="251">
        <v>19915</v>
      </c>
      <c r="E360" s="251">
        <v>21251</v>
      </c>
      <c r="F360" s="225" t="s">
        <v>6397</v>
      </c>
      <c r="G360" s="251">
        <v>8</v>
      </c>
      <c r="H360" s="156"/>
      <c r="I360" s="156" t="s">
        <v>2352</v>
      </c>
      <c r="J360" s="158" t="s">
        <v>2391</v>
      </c>
      <c r="K360" s="158"/>
      <c r="L360" s="158" t="s">
        <v>2393</v>
      </c>
      <c r="M360" s="158"/>
      <c r="N360" s="205">
        <v>87</v>
      </c>
      <c r="O360" s="158">
        <v>107</v>
      </c>
      <c r="P360" s="203" t="s">
        <v>5798</v>
      </c>
      <c r="Q360" s="158">
        <v>48</v>
      </c>
      <c r="R360" s="158"/>
      <c r="S360" s="158"/>
      <c r="T360" s="158"/>
      <c r="U360" s="158"/>
      <c r="V360" s="367"/>
      <c r="W360" s="366"/>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t="s">
        <v>5243</v>
      </c>
      <c r="AU360" s="205">
        <v>87</v>
      </c>
      <c r="AV360" s="205">
        <v>20</v>
      </c>
      <c r="AW360" s="205">
        <f t="shared" si="171"/>
        <v>107</v>
      </c>
      <c r="AX360" s="205" t="s">
        <v>5798</v>
      </c>
      <c r="AY360" s="226">
        <v>24</v>
      </c>
      <c r="AZ360" s="205">
        <v>24</v>
      </c>
      <c r="BA360" s="205">
        <f t="shared" si="201"/>
        <v>48</v>
      </c>
      <c r="BB360" s="205"/>
      <c r="BC360" s="207">
        <v>1.0000000000000001E-17</v>
      </c>
      <c r="BD360" s="207">
        <v>9.9999999999999997E-29</v>
      </c>
      <c r="BE360" s="207">
        <v>1.0000000000000001E-30</v>
      </c>
      <c r="BF360" s="207">
        <v>2</v>
      </c>
      <c r="BG360" s="207">
        <v>0</v>
      </c>
      <c r="BH360" s="207"/>
      <c r="BI360" s="207"/>
      <c r="BJ360" s="207"/>
      <c r="BK360" s="207"/>
      <c r="BL360" s="208">
        <v>0</v>
      </c>
      <c r="BM360" s="209">
        <v>249.45</v>
      </c>
      <c r="BN360" s="209">
        <f t="shared" si="172"/>
        <v>0</v>
      </c>
      <c r="BO360" s="207"/>
      <c r="BP360" s="207"/>
      <c r="BQ360" s="207"/>
      <c r="BR360" s="207"/>
      <c r="BS360" s="207"/>
      <c r="BT360" s="207"/>
      <c r="BU360" s="207"/>
      <c r="BV360" s="207"/>
      <c r="BW360" s="207"/>
      <c r="BX360" s="207"/>
      <c r="BY360" s="207"/>
      <c r="BZ360" s="207"/>
      <c r="CA360" s="207"/>
      <c r="CB360" s="207"/>
      <c r="CC360" s="207"/>
      <c r="CD360" s="207"/>
      <c r="CE360" s="207"/>
      <c r="CF360" s="207">
        <v>0</v>
      </c>
      <c r="CG360" s="207">
        <v>1</v>
      </c>
      <c r="CH360" s="207"/>
      <c r="CI360" s="207"/>
      <c r="CJ360" s="207" t="s">
        <v>6398</v>
      </c>
      <c r="CK360" s="207">
        <f>AW360</f>
        <v>107</v>
      </c>
      <c r="CL360" s="209">
        <v>477.3</v>
      </c>
      <c r="CM360" s="209">
        <f t="shared" si="173"/>
        <v>51071.1</v>
      </c>
      <c r="CN360" s="207"/>
      <c r="CO360" s="207"/>
      <c r="CP360" s="207"/>
      <c r="CQ360" s="207"/>
      <c r="CR360" s="207"/>
      <c r="CS360" s="207"/>
      <c r="CT360" s="207"/>
      <c r="CU360" s="207"/>
      <c r="CV360" s="207"/>
      <c r="CW360" s="207"/>
      <c r="CX360" s="207"/>
      <c r="CY360" s="207"/>
      <c r="CZ360" s="207"/>
      <c r="DA360" s="207">
        <f>+CK360</f>
        <v>107</v>
      </c>
      <c r="DB360" s="207"/>
      <c r="DC360" s="207"/>
      <c r="DD360" s="207"/>
      <c r="DE360" s="207">
        <v>0</v>
      </c>
      <c r="DF360" s="207"/>
      <c r="DG360" s="207"/>
      <c r="DH360" s="207"/>
      <c r="DI360" s="207"/>
      <c r="DJ360" s="207">
        <v>0</v>
      </c>
      <c r="DK360" s="209">
        <v>120.88</v>
      </c>
      <c r="DL360" s="209">
        <f t="shared" si="174"/>
        <v>0</v>
      </c>
      <c r="DM360" s="207"/>
      <c r="DN360" s="207"/>
      <c r="DO360" s="207"/>
      <c r="DP360" s="207"/>
      <c r="DQ360" s="207"/>
      <c r="DR360" s="207"/>
      <c r="DS360" s="207"/>
      <c r="DT360" s="207"/>
      <c r="DU360" s="207"/>
      <c r="DV360" s="207"/>
      <c r="DW360" s="207"/>
      <c r="DX360" s="207"/>
      <c r="DY360" s="207"/>
      <c r="DZ360" s="207"/>
      <c r="EA360" s="207"/>
      <c r="EB360" s="207"/>
      <c r="EC360" s="207"/>
      <c r="ED360" s="207">
        <v>0</v>
      </c>
      <c r="EE360" s="207"/>
      <c r="EF360" s="207"/>
      <c r="EG360" s="207"/>
      <c r="EH360" s="207"/>
      <c r="EI360" s="207">
        <v>0</v>
      </c>
      <c r="EJ360" s="209">
        <v>191.55</v>
      </c>
      <c r="EK360" s="209">
        <f t="shared" si="175"/>
        <v>0</v>
      </c>
      <c r="EL360" s="207"/>
      <c r="EM360" s="207"/>
      <c r="EN360" s="207"/>
      <c r="EO360" s="207"/>
      <c r="EP360" s="207"/>
      <c r="EQ360" s="207"/>
      <c r="ER360" s="207"/>
      <c r="ES360" s="207"/>
      <c r="ET360" s="207"/>
      <c r="EU360" s="207"/>
      <c r="EV360" s="207"/>
      <c r="EW360" s="207"/>
      <c r="EX360" s="207"/>
      <c r="EY360" s="207"/>
      <c r="EZ360" s="207"/>
      <c r="FA360" s="207"/>
      <c r="FB360" s="207"/>
      <c r="FC360" s="207">
        <v>0</v>
      </c>
      <c r="FD360" s="207"/>
      <c r="FE360" s="207"/>
      <c r="FF360" s="207"/>
      <c r="FG360" s="207"/>
      <c r="FH360" s="207">
        <v>0</v>
      </c>
      <c r="FI360" s="209">
        <v>32.1</v>
      </c>
      <c r="FJ360" s="209">
        <f t="shared" si="176"/>
        <v>0</v>
      </c>
      <c r="FK360" s="207"/>
      <c r="FL360" s="207"/>
      <c r="FM360" s="207"/>
      <c r="FN360" s="207">
        <v>0</v>
      </c>
      <c r="FO360" s="207"/>
      <c r="FP360" s="207"/>
      <c r="FQ360" s="207"/>
      <c r="FR360" s="207"/>
      <c r="FS360" s="207">
        <v>0</v>
      </c>
      <c r="FT360" s="209">
        <v>25.68</v>
      </c>
      <c r="FU360" s="209">
        <f t="shared" si="177"/>
        <v>0</v>
      </c>
      <c r="FV360" s="207"/>
      <c r="FW360" s="207"/>
      <c r="FX360" s="207"/>
      <c r="FY360" s="207">
        <v>0</v>
      </c>
      <c r="FZ360" s="207"/>
      <c r="GA360" s="207"/>
      <c r="GB360" s="207"/>
      <c r="GC360" s="207"/>
      <c r="GD360" s="207">
        <v>0</v>
      </c>
      <c r="GE360" s="209">
        <v>56.12</v>
      </c>
      <c r="GF360" s="209">
        <f t="shared" si="178"/>
        <v>0</v>
      </c>
      <c r="GG360" s="207"/>
      <c r="GH360" s="207"/>
      <c r="GI360" s="207"/>
      <c r="GJ360" s="207"/>
      <c r="GK360" s="207"/>
      <c r="GL360" s="207"/>
      <c r="GM360" s="207"/>
      <c r="GN360" s="207"/>
      <c r="GO360" s="207"/>
      <c r="GP360" s="207"/>
      <c r="GQ360" s="207"/>
      <c r="GR360" s="207"/>
      <c r="GS360" s="207"/>
      <c r="GT360" s="207"/>
      <c r="GU360" s="207"/>
      <c r="GV360" s="207"/>
      <c r="GW360" s="207"/>
      <c r="GX360" s="207" t="s">
        <v>918</v>
      </c>
      <c r="GY360" s="207">
        <v>0</v>
      </c>
      <c r="GZ360" s="207" t="s">
        <v>918</v>
      </c>
      <c r="HA360" s="207">
        <v>0</v>
      </c>
      <c r="HB360" s="207">
        <v>0</v>
      </c>
      <c r="HC360" s="207">
        <v>1</v>
      </c>
      <c r="HD360" s="207">
        <f t="shared" si="188"/>
        <v>3000</v>
      </c>
      <c r="HE360" s="207">
        <v>2</v>
      </c>
      <c r="HF360" s="207"/>
      <c r="HG360" s="207"/>
      <c r="HH360" s="207">
        <f t="shared" si="193"/>
        <v>1200</v>
      </c>
      <c r="HI360" s="209">
        <v>2.73</v>
      </c>
      <c r="HJ360" s="209">
        <f t="shared" si="179"/>
        <v>3276</v>
      </c>
      <c r="HK360" s="207">
        <v>3</v>
      </c>
      <c r="HL360" s="207"/>
      <c r="HM360" s="207">
        <f t="shared" si="194"/>
        <v>1800</v>
      </c>
      <c r="HN360" s="209">
        <v>2.73</v>
      </c>
      <c r="HO360" s="209">
        <f t="shared" si="180"/>
        <v>4914</v>
      </c>
      <c r="HP360" s="207">
        <v>0</v>
      </c>
      <c r="HQ360" s="207"/>
      <c r="HR360" s="207">
        <f t="shared" si="195"/>
        <v>0</v>
      </c>
      <c r="HS360" s="209">
        <v>2.73</v>
      </c>
      <c r="HT360" s="209">
        <f t="shared" si="181"/>
        <v>0</v>
      </c>
      <c r="HU360" s="207">
        <v>0</v>
      </c>
      <c r="HV360" s="207"/>
      <c r="HW360" s="207">
        <f t="shared" si="196"/>
        <v>0</v>
      </c>
      <c r="HX360" s="209">
        <v>2.73</v>
      </c>
      <c r="HY360" s="209">
        <f t="shared" si="182"/>
        <v>0</v>
      </c>
      <c r="HZ360" s="207">
        <v>2</v>
      </c>
      <c r="IA360" s="209">
        <v>3890.25</v>
      </c>
      <c r="IB360" s="209">
        <f t="shared" si="183"/>
        <v>7780.5</v>
      </c>
      <c r="IC360" s="169"/>
      <c r="ID360" s="169"/>
      <c r="IE360" s="169"/>
      <c r="IF360" s="169"/>
      <c r="IG360" s="165"/>
      <c r="IH360" s="165"/>
      <c r="II360" s="235">
        <f t="shared" si="198"/>
        <v>1</v>
      </c>
      <c r="IJ360" s="235">
        <f t="shared" si="199"/>
        <v>2</v>
      </c>
      <c r="IK360" s="235">
        <f t="shared" si="200"/>
        <v>3</v>
      </c>
      <c r="IL360" s="210"/>
      <c r="IM360" s="211">
        <f t="shared" si="184"/>
        <v>51071.1</v>
      </c>
      <c r="IN360" s="209">
        <v>7500</v>
      </c>
      <c r="IO360" s="212">
        <f t="shared" si="185"/>
        <v>7</v>
      </c>
      <c r="IP360" s="209">
        <f t="shared" si="186"/>
        <v>15970.5</v>
      </c>
      <c r="IQ360" s="209">
        <v>10000</v>
      </c>
      <c r="IR360" s="212">
        <f t="shared" si="187"/>
        <v>2</v>
      </c>
      <c r="IS360" s="213" t="s">
        <v>6362</v>
      </c>
      <c r="IT360" s="291"/>
      <c r="IV360" s="66">
        <v>23116</v>
      </c>
      <c r="IW360" s="66">
        <v>18881</v>
      </c>
    </row>
    <row r="361" spans="1:257" x14ac:dyDescent="0.4">
      <c r="A361" s="158">
        <f t="shared" si="197"/>
        <v>205</v>
      </c>
      <c r="B361" s="156" t="s">
        <v>35</v>
      </c>
      <c r="C361" s="349">
        <v>259</v>
      </c>
      <c r="D361" s="251">
        <v>87505</v>
      </c>
      <c r="E361" s="374">
        <v>21277</v>
      </c>
      <c r="F361" s="225" t="s">
        <v>6399</v>
      </c>
      <c r="G361" s="251">
        <v>8</v>
      </c>
      <c r="H361" s="156"/>
      <c r="I361" s="156" t="s">
        <v>2352</v>
      </c>
      <c r="J361" s="158" t="s">
        <v>2403</v>
      </c>
      <c r="K361" s="158"/>
      <c r="L361" s="158" t="s">
        <v>2405</v>
      </c>
      <c r="M361" s="158"/>
      <c r="N361" s="205">
        <v>44</v>
      </c>
      <c r="O361" s="158">
        <v>64</v>
      </c>
      <c r="P361" s="203" t="s">
        <v>5838</v>
      </c>
      <c r="Q361" s="158">
        <v>76</v>
      </c>
      <c r="R361" s="158"/>
      <c r="S361" s="158"/>
      <c r="T361" s="158"/>
      <c r="U361" s="158"/>
      <c r="V361" s="367"/>
      <c r="W361" s="366"/>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t="s">
        <v>5243</v>
      </c>
      <c r="AU361" s="205">
        <v>44</v>
      </c>
      <c r="AV361" s="205">
        <v>20</v>
      </c>
      <c r="AW361" s="205">
        <f t="shared" si="171"/>
        <v>64</v>
      </c>
      <c r="AX361" s="205" t="s">
        <v>5838</v>
      </c>
      <c r="AY361" s="226">
        <v>52</v>
      </c>
      <c r="AZ361" s="205">
        <v>24</v>
      </c>
      <c r="BA361" s="205">
        <f t="shared" si="201"/>
        <v>76</v>
      </c>
      <c r="BB361" s="205"/>
      <c r="BC361" s="207">
        <v>1.0000000000000001E-17</v>
      </c>
      <c r="BD361" s="207">
        <v>9.9999999999999997E-29</v>
      </c>
      <c r="BE361" s="207">
        <v>1.0000000000000001E-30</v>
      </c>
      <c r="BF361" s="207">
        <v>6</v>
      </c>
      <c r="BG361" s="207">
        <v>0</v>
      </c>
      <c r="BH361" s="207">
        <v>1</v>
      </c>
      <c r="BI361" s="207"/>
      <c r="BJ361" s="207"/>
      <c r="BK361" s="207" t="s">
        <v>5551</v>
      </c>
      <c r="BL361" s="208">
        <f>AW361</f>
        <v>64</v>
      </c>
      <c r="BM361" s="209">
        <v>249.45</v>
      </c>
      <c r="BN361" s="209">
        <f t="shared" si="172"/>
        <v>15964.8</v>
      </c>
      <c r="BO361" s="207"/>
      <c r="BP361" s="207"/>
      <c r="BQ361" s="207"/>
      <c r="BR361" s="207"/>
      <c r="BS361" s="207"/>
      <c r="BT361" s="207"/>
      <c r="BU361" s="207"/>
      <c r="BV361" s="207"/>
      <c r="BW361" s="207"/>
      <c r="BX361" s="207"/>
      <c r="BY361" s="207"/>
      <c r="BZ361" s="207"/>
      <c r="CA361" s="207"/>
      <c r="CB361" s="207">
        <f>+BL361</f>
        <v>64</v>
      </c>
      <c r="CC361" s="207"/>
      <c r="CD361" s="207"/>
      <c r="CE361" s="207"/>
      <c r="CF361" s="207">
        <v>0</v>
      </c>
      <c r="CG361" s="207">
        <v>1</v>
      </c>
      <c r="CH361" s="207"/>
      <c r="CI361" s="207"/>
      <c r="CJ361" s="207" t="s">
        <v>5551</v>
      </c>
      <c r="CK361" s="207">
        <f>AW361</f>
        <v>64</v>
      </c>
      <c r="CL361" s="209">
        <v>477.3</v>
      </c>
      <c r="CM361" s="209">
        <f t="shared" si="173"/>
        <v>30547.200000000001</v>
      </c>
      <c r="CN361" s="207"/>
      <c r="CO361" s="207"/>
      <c r="CP361" s="207"/>
      <c r="CQ361" s="207"/>
      <c r="CR361" s="207"/>
      <c r="CS361" s="207"/>
      <c r="CT361" s="207"/>
      <c r="CU361" s="207"/>
      <c r="CV361" s="207"/>
      <c r="CW361" s="207"/>
      <c r="CX361" s="207"/>
      <c r="CY361" s="207"/>
      <c r="CZ361" s="207"/>
      <c r="DA361" s="207">
        <f>+CK361</f>
        <v>64</v>
      </c>
      <c r="DB361" s="207"/>
      <c r="DC361" s="207"/>
      <c r="DD361" s="207"/>
      <c r="DE361" s="207">
        <v>0</v>
      </c>
      <c r="DF361" s="207"/>
      <c r="DG361" s="207"/>
      <c r="DH361" s="207"/>
      <c r="DI361" s="207"/>
      <c r="DJ361" s="207">
        <v>0</v>
      </c>
      <c r="DK361" s="209">
        <v>120.88</v>
      </c>
      <c r="DL361" s="209">
        <f t="shared" si="174"/>
        <v>0</v>
      </c>
      <c r="DM361" s="207"/>
      <c r="DN361" s="207"/>
      <c r="DO361" s="207"/>
      <c r="DP361" s="207"/>
      <c r="DQ361" s="207"/>
      <c r="DR361" s="207"/>
      <c r="DS361" s="207"/>
      <c r="DT361" s="207"/>
      <c r="DU361" s="207"/>
      <c r="DV361" s="207"/>
      <c r="DW361" s="207"/>
      <c r="DX361" s="207"/>
      <c r="DY361" s="207"/>
      <c r="DZ361" s="207"/>
      <c r="EA361" s="207"/>
      <c r="EB361" s="207"/>
      <c r="EC361" s="207"/>
      <c r="ED361" s="207">
        <v>0</v>
      </c>
      <c r="EE361" s="207"/>
      <c r="EF361" s="207"/>
      <c r="EG361" s="207"/>
      <c r="EH361" s="207"/>
      <c r="EI361" s="207">
        <v>0</v>
      </c>
      <c r="EJ361" s="209">
        <v>191.55</v>
      </c>
      <c r="EK361" s="209">
        <f t="shared" si="175"/>
        <v>0</v>
      </c>
      <c r="EL361" s="207"/>
      <c r="EM361" s="207"/>
      <c r="EN361" s="207"/>
      <c r="EO361" s="207"/>
      <c r="EP361" s="207"/>
      <c r="EQ361" s="207"/>
      <c r="ER361" s="207"/>
      <c r="ES361" s="207"/>
      <c r="ET361" s="207"/>
      <c r="EU361" s="207"/>
      <c r="EV361" s="207"/>
      <c r="EW361" s="207"/>
      <c r="EX361" s="207"/>
      <c r="EY361" s="207"/>
      <c r="EZ361" s="207"/>
      <c r="FA361" s="207"/>
      <c r="FB361" s="207"/>
      <c r="FC361" s="207">
        <v>0</v>
      </c>
      <c r="FD361" s="207">
        <v>1</v>
      </c>
      <c r="FE361" s="207"/>
      <c r="FF361" s="207"/>
      <c r="FG361" s="207" t="s">
        <v>5769</v>
      </c>
      <c r="FH361" s="207">
        <v>0</v>
      </c>
      <c r="FI361" s="209">
        <v>32.1</v>
      </c>
      <c r="FJ361" s="209">
        <f t="shared" si="176"/>
        <v>0</v>
      </c>
      <c r="FK361" s="207"/>
      <c r="FL361" s="207"/>
      <c r="FM361" s="207"/>
      <c r="FN361" s="207">
        <v>0</v>
      </c>
      <c r="FO361" s="207"/>
      <c r="FP361" s="207"/>
      <c r="FQ361" s="207"/>
      <c r="FR361" s="207"/>
      <c r="FS361" s="207">
        <v>0</v>
      </c>
      <c r="FT361" s="209">
        <v>25.68</v>
      </c>
      <c r="FU361" s="209">
        <f t="shared" si="177"/>
        <v>0</v>
      </c>
      <c r="FV361" s="207"/>
      <c r="FW361" s="207"/>
      <c r="FX361" s="207"/>
      <c r="FY361" s="207">
        <v>0</v>
      </c>
      <c r="FZ361" s="207"/>
      <c r="GA361" s="207"/>
      <c r="GB361" s="207"/>
      <c r="GC361" s="207"/>
      <c r="GD361" s="207">
        <v>0</v>
      </c>
      <c r="GE361" s="209">
        <v>56.12</v>
      </c>
      <c r="GF361" s="209">
        <f t="shared" si="178"/>
        <v>0</v>
      </c>
      <c r="GG361" s="207"/>
      <c r="GH361" s="207"/>
      <c r="GI361" s="207"/>
      <c r="GJ361" s="207"/>
      <c r="GK361" s="207"/>
      <c r="GL361" s="207"/>
      <c r="GM361" s="207"/>
      <c r="GN361" s="207"/>
      <c r="GO361" s="207"/>
      <c r="GP361" s="207"/>
      <c r="GQ361" s="207"/>
      <c r="GR361" s="207"/>
      <c r="GS361" s="207"/>
      <c r="GT361" s="207"/>
      <c r="GU361" s="207"/>
      <c r="GV361" s="207"/>
      <c r="GW361" s="207"/>
      <c r="GX361" s="250" t="s">
        <v>6400</v>
      </c>
      <c r="GY361" s="207">
        <v>1</v>
      </c>
      <c r="GZ361" s="207" t="s">
        <v>5210</v>
      </c>
      <c r="HA361" s="207">
        <f>+AW361*3</f>
        <v>192</v>
      </c>
      <c r="HB361" s="207">
        <v>0</v>
      </c>
      <c r="HC361" s="207">
        <v>1</v>
      </c>
      <c r="HD361" s="207">
        <f t="shared" si="188"/>
        <v>7200</v>
      </c>
      <c r="HE361" s="207">
        <v>3</v>
      </c>
      <c r="HF361" s="207"/>
      <c r="HG361" s="207"/>
      <c r="HH361" s="207">
        <f t="shared" si="193"/>
        <v>2400</v>
      </c>
      <c r="HI361" s="209">
        <v>2.73</v>
      </c>
      <c r="HJ361" s="209">
        <f t="shared" si="179"/>
        <v>6552</v>
      </c>
      <c r="HK361" s="207">
        <v>3</v>
      </c>
      <c r="HL361" s="207"/>
      <c r="HM361" s="207">
        <f t="shared" si="194"/>
        <v>2400</v>
      </c>
      <c r="HN361" s="209">
        <v>2.73</v>
      </c>
      <c r="HO361" s="209">
        <f t="shared" si="180"/>
        <v>6552</v>
      </c>
      <c r="HP361" s="207">
        <v>2</v>
      </c>
      <c r="HQ361" s="207"/>
      <c r="HR361" s="207">
        <f t="shared" si="195"/>
        <v>1600</v>
      </c>
      <c r="HS361" s="209">
        <v>2.73</v>
      </c>
      <c r="HT361" s="209">
        <f t="shared" si="181"/>
        <v>4368</v>
      </c>
      <c r="HU361" s="207">
        <v>1</v>
      </c>
      <c r="HV361" s="207"/>
      <c r="HW361" s="207">
        <f t="shared" si="196"/>
        <v>800</v>
      </c>
      <c r="HX361" s="209">
        <v>2.73</v>
      </c>
      <c r="HY361" s="209">
        <f t="shared" si="182"/>
        <v>2184</v>
      </c>
      <c r="HZ361" s="207">
        <v>3</v>
      </c>
      <c r="IA361" s="209">
        <v>3890.25</v>
      </c>
      <c r="IB361" s="209">
        <f t="shared" si="183"/>
        <v>11670.75</v>
      </c>
      <c r="IC361" s="169"/>
      <c r="ID361" s="169"/>
      <c r="IE361" s="169"/>
      <c r="IF361" s="169"/>
      <c r="IG361" s="165"/>
      <c r="IH361" s="165">
        <v>5</v>
      </c>
      <c r="II361" s="235">
        <f t="shared" si="198"/>
        <v>4</v>
      </c>
      <c r="IJ361" s="235">
        <f t="shared" si="199"/>
        <v>3</v>
      </c>
      <c r="IK361" s="235">
        <f t="shared" si="200"/>
        <v>7</v>
      </c>
      <c r="IL361" s="210"/>
      <c r="IM361" s="211">
        <f t="shared" si="184"/>
        <v>46512</v>
      </c>
      <c r="IN361" s="209">
        <v>7500</v>
      </c>
      <c r="IO361" s="212">
        <f t="shared" si="185"/>
        <v>7</v>
      </c>
      <c r="IP361" s="209">
        <f t="shared" si="186"/>
        <v>31326.75</v>
      </c>
      <c r="IQ361" s="209">
        <v>10000</v>
      </c>
      <c r="IR361" s="212">
        <f t="shared" si="187"/>
        <v>4</v>
      </c>
      <c r="IS361" s="213" t="s">
        <v>5641</v>
      </c>
      <c r="IT361" s="291"/>
      <c r="IV361" s="352">
        <v>88158</v>
      </c>
      <c r="IW361" s="352">
        <v>45123</v>
      </c>
    </row>
    <row r="362" spans="1:257" x14ac:dyDescent="0.4">
      <c r="A362" s="158">
        <f t="shared" si="197"/>
        <v>206</v>
      </c>
      <c r="B362" s="156" t="s">
        <v>35</v>
      </c>
      <c r="C362" s="156">
        <v>229</v>
      </c>
      <c r="D362" s="251">
        <v>87676</v>
      </c>
      <c r="E362" s="251">
        <v>185</v>
      </c>
      <c r="F362" s="225" t="s">
        <v>6401</v>
      </c>
      <c r="G362" s="251">
        <v>8</v>
      </c>
      <c r="H362" s="156"/>
      <c r="I362" s="156" t="s">
        <v>2074</v>
      </c>
      <c r="J362" s="158" t="s">
        <v>2175</v>
      </c>
      <c r="K362" s="158"/>
      <c r="L362" s="158" t="s">
        <v>2111</v>
      </c>
      <c r="M362" s="158"/>
      <c r="N362" s="205">
        <v>43</v>
      </c>
      <c r="O362" s="158">
        <v>63</v>
      </c>
      <c r="P362" s="203" t="s">
        <v>5386</v>
      </c>
      <c r="Q362" s="158">
        <v>52</v>
      </c>
      <c r="R362" s="158"/>
      <c r="S362" s="158"/>
      <c r="T362" s="158"/>
      <c r="U362" s="158"/>
      <c r="V362" s="367"/>
      <c r="W362" s="366"/>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t="s">
        <v>5369</v>
      </c>
      <c r="AU362" s="205">
        <v>43</v>
      </c>
      <c r="AV362" s="205">
        <v>20</v>
      </c>
      <c r="AW362" s="205">
        <f t="shared" si="171"/>
        <v>63</v>
      </c>
      <c r="AX362" s="205" t="s">
        <v>5386</v>
      </c>
      <c r="AY362" s="226">
        <v>28</v>
      </c>
      <c r="AZ362" s="205">
        <v>24</v>
      </c>
      <c r="BA362" s="205">
        <f t="shared" si="201"/>
        <v>52</v>
      </c>
      <c r="BB362" s="205"/>
      <c r="BC362" s="207">
        <v>1.0000000000000001E-17</v>
      </c>
      <c r="BD362" s="207">
        <v>9.9999999999999997E-29</v>
      </c>
      <c r="BE362" s="207">
        <v>1.0000000000000001E-30</v>
      </c>
      <c r="BF362" s="207">
        <v>0</v>
      </c>
      <c r="BG362" s="207">
        <v>0</v>
      </c>
      <c r="BH362" s="207"/>
      <c r="BI362" s="207"/>
      <c r="BJ362" s="207"/>
      <c r="BK362" s="207"/>
      <c r="BL362" s="208">
        <v>0</v>
      </c>
      <c r="BM362" s="209">
        <v>249.45</v>
      </c>
      <c r="BN362" s="209">
        <f t="shared" si="172"/>
        <v>0</v>
      </c>
      <c r="BO362" s="207"/>
      <c r="BP362" s="207"/>
      <c r="BQ362" s="207"/>
      <c r="BR362" s="207"/>
      <c r="BS362" s="207"/>
      <c r="BT362" s="207"/>
      <c r="BU362" s="207"/>
      <c r="BV362" s="207"/>
      <c r="BW362" s="207"/>
      <c r="BX362" s="207"/>
      <c r="BY362" s="207"/>
      <c r="BZ362" s="207"/>
      <c r="CA362" s="207"/>
      <c r="CB362" s="207"/>
      <c r="CC362" s="207"/>
      <c r="CD362" s="207"/>
      <c r="CE362" s="207"/>
      <c r="CF362" s="207">
        <v>0</v>
      </c>
      <c r="CG362" s="207"/>
      <c r="CH362" s="207"/>
      <c r="CI362" s="207"/>
      <c r="CJ362" s="207"/>
      <c r="CK362" s="207">
        <v>0</v>
      </c>
      <c r="CL362" s="209">
        <v>477.3</v>
      </c>
      <c r="CM362" s="209">
        <f t="shared" si="173"/>
        <v>0</v>
      </c>
      <c r="CN362" s="207"/>
      <c r="CO362" s="207"/>
      <c r="CP362" s="207"/>
      <c r="CQ362" s="207"/>
      <c r="CR362" s="207"/>
      <c r="CS362" s="207"/>
      <c r="CT362" s="207"/>
      <c r="CU362" s="207"/>
      <c r="CV362" s="207"/>
      <c r="CW362" s="207"/>
      <c r="CX362" s="207"/>
      <c r="CY362" s="207"/>
      <c r="CZ362" s="207"/>
      <c r="DA362" s="207"/>
      <c r="DB362" s="207"/>
      <c r="DC362" s="207"/>
      <c r="DD362" s="207"/>
      <c r="DE362" s="207">
        <v>0</v>
      </c>
      <c r="DF362" s="207"/>
      <c r="DG362" s="207"/>
      <c r="DH362" s="207"/>
      <c r="DI362" s="207"/>
      <c r="DJ362" s="207">
        <v>0</v>
      </c>
      <c r="DK362" s="209">
        <v>120.88</v>
      </c>
      <c r="DL362" s="209">
        <f t="shared" si="174"/>
        <v>0</v>
      </c>
      <c r="DM362" s="207"/>
      <c r="DN362" s="207"/>
      <c r="DO362" s="207"/>
      <c r="DP362" s="207"/>
      <c r="DQ362" s="207"/>
      <c r="DR362" s="207"/>
      <c r="DS362" s="207"/>
      <c r="DT362" s="207"/>
      <c r="DU362" s="207"/>
      <c r="DV362" s="207"/>
      <c r="DW362" s="207"/>
      <c r="DX362" s="207"/>
      <c r="DY362" s="207"/>
      <c r="DZ362" s="207"/>
      <c r="EA362" s="207"/>
      <c r="EB362" s="207"/>
      <c r="EC362" s="207"/>
      <c r="ED362" s="207">
        <v>0</v>
      </c>
      <c r="EE362" s="207"/>
      <c r="EF362" s="207"/>
      <c r="EG362" s="207"/>
      <c r="EH362" s="207"/>
      <c r="EI362" s="207">
        <v>0</v>
      </c>
      <c r="EJ362" s="209">
        <v>191.55</v>
      </c>
      <c r="EK362" s="209">
        <f t="shared" si="175"/>
        <v>0</v>
      </c>
      <c r="EL362" s="207"/>
      <c r="EM362" s="207"/>
      <c r="EN362" s="207"/>
      <c r="EO362" s="207"/>
      <c r="EP362" s="207"/>
      <c r="EQ362" s="207"/>
      <c r="ER362" s="207"/>
      <c r="ES362" s="207"/>
      <c r="ET362" s="207"/>
      <c r="EU362" s="207"/>
      <c r="EV362" s="207"/>
      <c r="EW362" s="207"/>
      <c r="EX362" s="207"/>
      <c r="EY362" s="207"/>
      <c r="EZ362" s="207"/>
      <c r="FA362" s="207"/>
      <c r="FB362" s="207"/>
      <c r="FC362" s="207">
        <v>0</v>
      </c>
      <c r="FD362" s="207"/>
      <c r="FE362" s="207"/>
      <c r="FF362" s="207"/>
      <c r="FG362" s="207"/>
      <c r="FH362" s="207">
        <v>0</v>
      </c>
      <c r="FI362" s="209">
        <v>32.1</v>
      </c>
      <c r="FJ362" s="209">
        <f t="shared" si="176"/>
        <v>0</v>
      </c>
      <c r="FK362" s="207"/>
      <c r="FL362" s="207"/>
      <c r="FM362" s="207"/>
      <c r="FN362" s="207">
        <v>0</v>
      </c>
      <c r="FO362" s="207"/>
      <c r="FP362" s="207"/>
      <c r="FQ362" s="207"/>
      <c r="FR362" s="207"/>
      <c r="FS362" s="207">
        <v>0</v>
      </c>
      <c r="FT362" s="209">
        <v>25.68</v>
      </c>
      <c r="FU362" s="209">
        <f t="shared" si="177"/>
        <v>0</v>
      </c>
      <c r="FV362" s="207"/>
      <c r="FW362" s="207"/>
      <c r="FX362" s="207"/>
      <c r="FY362" s="207">
        <v>0</v>
      </c>
      <c r="FZ362" s="207"/>
      <c r="GA362" s="207"/>
      <c r="GB362" s="207"/>
      <c r="GC362" s="207"/>
      <c r="GD362" s="207">
        <v>0</v>
      </c>
      <c r="GE362" s="209">
        <v>56.12</v>
      </c>
      <c r="GF362" s="209">
        <f t="shared" si="178"/>
        <v>0</v>
      </c>
      <c r="GG362" s="207"/>
      <c r="GH362" s="207"/>
      <c r="GI362" s="207"/>
      <c r="GJ362" s="207"/>
      <c r="GK362" s="207"/>
      <c r="GL362" s="207"/>
      <c r="GM362" s="207"/>
      <c r="GN362" s="207"/>
      <c r="GO362" s="207"/>
      <c r="GP362" s="207"/>
      <c r="GQ362" s="207"/>
      <c r="GR362" s="207"/>
      <c r="GS362" s="207"/>
      <c r="GT362" s="207"/>
      <c r="GU362" s="207"/>
      <c r="GV362" s="207"/>
      <c r="GW362" s="207"/>
      <c r="GX362" s="207" t="s">
        <v>918</v>
      </c>
      <c r="GY362" s="207">
        <v>0</v>
      </c>
      <c r="GZ362" s="207" t="s">
        <v>918</v>
      </c>
      <c r="HA362" s="207">
        <v>0</v>
      </c>
      <c r="HB362" s="207">
        <v>0</v>
      </c>
      <c r="HC362" s="207">
        <v>1</v>
      </c>
      <c r="HD362" s="207">
        <f t="shared" si="188"/>
        <v>2400</v>
      </c>
      <c r="HE362" s="207">
        <v>4</v>
      </c>
      <c r="HF362" s="207"/>
      <c r="HG362" s="207"/>
      <c r="HH362" s="207">
        <f t="shared" si="193"/>
        <v>1600</v>
      </c>
      <c r="HI362" s="209">
        <v>2.73</v>
      </c>
      <c r="HJ362" s="209">
        <f t="shared" si="179"/>
        <v>4368</v>
      </c>
      <c r="HK362" s="207">
        <v>2</v>
      </c>
      <c r="HL362" s="207"/>
      <c r="HM362" s="207">
        <f t="shared" si="194"/>
        <v>800</v>
      </c>
      <c r="HN362" s="209">
        <v>2.73</v>
      </c>
      <c r="HO362" s="209">
        <f t="shared" si="180"/>
        <v>2184</v>
      </c>
      <c r="HP362" s="207">
        <v>0</v>
      </c>
      <c r="HQ362" s="207"/>
      <c r="HR362" s="207">
        <f t="shared" si="195"/>
        <v>0</v>
      </c>
      <c r="HS362" s="209">
        <v>2.73</v>
      </c>
      <c r="HT362" s="209">
        <f t="shared" si="181"/>
        <v>0</v>
      </c>
      <c r="HU362" s="207">
        <v>0</v>
      </c>
      <c r="HV362" s="207"/>
      <c r="HW362" s="207">
        <f t="shared" si="196"/>
        <v>0</v>
      </c>
      <c r="HX362" s="209">
        <v>2.73</v>
      </c>
      <c r="HY362" s="209">
        <f t="shared" si="182"/>
        <v>0</v>
      </c>
      <c r="HZ362" s="207">
        <v>1</v>
      </c>
      <c r="IA362" s="209">
        <v>3890.25</v>
      </c>
      <c r="IB362" s="209">
        <f t="shared" si="183"/>
        <v>3890.25</v>
      </c>
      <c r="IC362" s="169"/>
      <c r="ID362" s="169"/>
      <c r="IE362" s="169"/>
      <c r="IF362" s="169"/>
      <c r="IG362" s="165"/>
      <c r="IH362" s="165">
        <v>8</v>
      </c>
      <c r="II362" s="235">
        <f t="shared" si="198"/>
        <v>0</v>
      </c>
      <c r="IJ362" s="235">
        <f t="shared" si="199"/>
        <v>1</v>
      </c>
      <c r="IK362" s="235">
        <f t="shared" si="200"/>
        <v>1</v>
      </c>
      <c r="IL362" s="210"/>
      <c r="IM362" s="211">
        <f t="shared" si="184"/>
        <v>0</v>
      </c>
      <c r="IN362" s="209">
        <v>7500</v>
      </c>
      <c r="IO362" s="212">
        <f t="shared" si="185"/>
        <v>0</v>
      </c>
      <c r="IP362" s="209">
        <f t="shared" si="186"/>
        <v>10442.25</v>
      </c>
      <c r="IQ362" s="209">
        <v>10000</v>
      </c>
      <c r="IR362" s="212">
        <f t="shared" si="187"/>
        <v>2</v>
      </c>
      <c r="IS362" s="213" t="s">
        <v>5641</v>
      </c>
      <c r="IT362" s="291"/>
      <c r="IV362" s="66">
        <v>92698</v>
      </c>
      <c r="IW362" s="66">
        <v>41517</v>
      </c>
    </row>
    <row r="363" spans="1:257" x14ac:dyDescent="0.4">
      <c r="A363" s="158">
        <f t="shared" si="197"/>
        <v>207</v>
      </c>
      <c r="B363" s="156" t="s">
        <v>35</v>
      </c>
      <c r="C363" s="231">
        <v>238</v>
      </c>
      <c r="D363" s="371">
        <v>90695</v>
      </c>
      <c r="E363" s="251">
        <v>13735</v>
      </c>
      <c r="F363" s="225" t="s">
        <v>6402</v>
      </c>
      <c r="G363" s="251">
        <v>8</v>
      </c>
      <c r="H363" s="156"/>
      <c r="I363" s="156" t="s">
        <v>2221</v>
      </c>
      <c r="J363" s="158" t="s">
        <v>2243</v>
      </c>
      <c r="K363" s="158"/>
      <c r="L363" s="158" t="s">
        <v>2245</v>
      </c>
      <c r="M363" s="158"/>
      <c r="N363" s="205">
        <v>21</v>
      </c>
      <c r="O363" s="158">
        <v>41</v>
      </c>
      <c r="P363" s="203" t="s">
        <v>5834</v>
      </c>
      <c r="Q363" s="158">
        <v>54</v>
      </c>
      <c r="R363" s="158"/>
      <c r="S363" s="158"/>
      <c r="T363" s="158"/>
      <c r="U363" s="158"/>
      <c r="V363" s="367"/>
      <c r="W363" s="366"/>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t="s">
        <v>5364</v>
      </c>
      <c r="AU363" s="205">
        <v>21</v>
      </c>
      <c r="AV363" s="205">
        <v>20</v>
      </c>
      <c r="AW363" s="205">
        <f t="shared" si="171"/>
        <v>41</v>
      </c>
      <c r="AX363" s="205" t="s">
        <v>5834</v>
      </c>
      <c r="AY363" s="226">
        <v>30</v>
      </c>
      <c r="AZ363" s="205">
        <v>24</v>
      </c>
      <c r="BA363" s="205">
        <f t="shared" si="201"/>
        <v>54</v>
      </c>
      <c r="BB363" s="205"/>
      <c r="BC363" s="207">
        <v>1.0000000000000001E-17</v>
      </c>
      <c r="BD363" s="207">
        <v>9.9999999999999997E-29</v>
      </c>
      <c r="BE363" s="207">
        <v>1.0000000000000001E-30</v>
      </c>
      <c r="BF363" s="207">
        <v>0</v>
      </c>
      <c r="BG363" s="207">
        <v>0</v>
      </c>
      <c r="BH363" s="207"/>
      <c r="BI363" s="207"/>
      <c r="BJ363" s="207"/>
      <c r="BK363" s="207"/>
      <c r="BL363" s="208">
        <v>0</v>
      </c>
      <c r="BM363" s="209">
        <v>249.45</v>
      </c>
      <c r="BN363" s="209">
        <f t="shared" si="172"/>
        <v>0</v>
      </c>
      <c r="BO363" s="207"/>
      <c r="BP363" s="207"/>
      <c r="BQ363" s="207"/>
      <c r="BR363" s="207"/>
      <c r="BS363" s="207"/>
      <c r="BT363" s="207"/>
      <c r="BU363" s="207"/>
      <c r="BV363" s="207"/>
      <c r="BW363" s="207"/>
      <c r="BX363" s="207"/>
      <c r="BY363" s="207"/>
      <c r="BZ363" s="207"/>
      <c r="CA363" s="207"/>
      <c r="CB363" s="207"/>
      <c r="CC363" s="207"/>
      <c r="CD363" s="207"/>
      <c r="CE363" s="207"/>
      <c r="CF363" s="207">
        <v>0</v>
      </c>
      <c r="CG363" s="207"/>
      <c r="CH363" s="207"/>
      <c r="CI363" s="207"/>
      <c r="CJ363" s="207"/>
      <c r="CK363" s="207">
        <v>0</v>
      </c>
      <c r="CL363" s="209">
        <v>477.3</v>
      </c>
      <c r="CM363" s="209">
        <f t="shared" si="173"/>
        <v>0</v>
      </c>
      <c r="CN363" s="207"/>
      <c r="CO363" s="207"/>
      <c r="CP363" s="207"/>
      <c r="CQ363" s="207"/>
      <c r="CR363" s="207"/>
      <c r="CS363" s="207"/>
      <c r="CT363" s="207"/>
      <c r="CU363" s="207"/>
      <c r="CV363" s="207"/>
      <c r="CW363" s="207"/>
      <c r="CX363" s="207"/>
      <c r="CY363" s="207"/>
      <c r="CZ363" s="207"/>
      <c r="DA363" s="207"/>
      <c r="DB363" s="207"/>
      <c r="DC363" s="207"/>
      <c r="DD363" s="207"/>
      <c r="DE363" s="207">
        <v>0</v>
      </c>
      <c r="DF363" s="207"/>
      <c r="DG363" s="207"/>
      <c r="DH363" s="207"/>
      <c r="DI363" s="207"/>
      <c r="DJ363" s="207">
        <v>0</v>
      </c>
      <c r="DK363" s="209">
        <v>120.88</v>
      </c>
      <c r="DL363" s="209">
        <f t="shared" si="174"/>
        <v>0</v>
      </c>
      <c r="DM363" s="207"/>
      <c r="DN363" s="207"/>
      <c r="DO363" s="207"/>
      <c r="DP363" s="207"/>
      <c r="DQ363" s="207"/>
      <c r="DR363" s="207"/>
      <c r="DS363" s="207"/>
      <c r="DT363" s="207"/>
      <c r="DU363" s="207"/>
      <c r="DV363" s="207"/>
      <c r="DW363" s="207"/>
      <c r="DX363" s="207"/>
      <c r="DY363" s="207"/>
      <c r="DZ363" s="207"/>
      <c r="EA363" s="207"/>
      <c r="EB363" s="207"/>
      <c r="EC363" s="207"/>
      <c r="ED363" s="207">
        <v>0</v>
      </c>
      <c r="EE363" s="207"/>
      <c r="EF363" s="207"/>
      <c r="EG363" s="207"/>
      <c r="EH363" s="207"/>
      <c r="EI363" s="207">
        <v>0</v>
      </c>
      <c r="EJ363" s="209">
        <v>191.55</v>
      </c>
      <c r="EK363" s="209">
        <f t="shared" si="175"/>
        <v>0</v>
      </c>
      <c r="EL363" s="207"/>
      <c r="EM363" s="207"/>
      <c r="EN363" s="207"/>
      <c r="EO363" s="207"/>
      <c r="EP363" s="207"/>
      <c r="EQ363" s="207"/>
      <c r="ER363" s="207"/>
      <c r="ES363" s="207"/>
      <c r="ET363" s="207"/>
      <c r="EU363" s="207"/>
      <c r="EV363" s="207"/>
      <c r="EW363" s="207"/>
      <c r="EX363" s="207"/>
      <c r="EY363" s="207"/>
      <c r="EZ363" s="207"/>
      <c r="FA363" s="207"/>
      <c r="FB363" s="207"/>
      <c r="FC363" s="207">
        <v>0</v>
      </c>
      <c r="FD363" s="207"/>
      <c r="FE363" s="207"/>
      <c r="FF363" s="207"/>
      <c r="FG363" s="207"/>
      <c r="FH363" s="207">
        <v>0</v>
      </c>
      <c r="FI363" s="209">
        <v>32.1</v>
      </c>
      <c r="FJ363" s="209">
        <f t="shared" si="176"/>
        <v>0</v>
      </c>
      <c r="FK363" s="207"/>
      <c r="FL363" s="207"/>
      <c r="FM363" s="207"/>
      <c r="FN363" s="207">
        <v>0</v>
      </c>
      <c r="FO363" s="207"/>
      <c r="FP363" s="207"/>
      <c r="FQ363" s="207"/>
      <c r="FR363" s="207"/>
      <c r="FS363" s="207">
        <v>0</v>
      </c>
      <c r="FT363" s="209">
        <v>25.68</v>
      </c>
      <c r="FU363" s="209">
        <f t="shared" si="177"/>
        <v>0</v>
      </c>
      <c r="FV363" s="207"/>
      <c r="FW363" s="207"/>
      <c r="FX363" s="207"/>
      <c r="FY363" s="207">
        <v>0</v>
      </c>
      <c r="FZ363" s="207"/>
      <c r="GA363" s="207"/>
      <c r="GB363" s="207"/>
      <c r="GC363" s="207"/>
      <c r="GD363" s="207">
        <v>0</v>
      </c>
      <c r="GE363" s="209">
        <v>56.12</v>
      </c>
      <c r="GF363" s="209">
        <f t="shared" si="178"/>
        <v>0</v>
      </c>
      <c r="GG363" s="207"/>
      <c r="GH363" s="207"/>
      <c r="GI363" s="207"/>
      <c r="GJ363" s="207"/>
      <c r="GK363" s="207"/>
      <c r="GL363" s="207"/>
      <c r="GM363" s="207"/>
      <c r="GN363" s="207"/>
      <c r="GO363" s="207"/>
      <c r="GP363" s="207"/>
      <c r="GQ363" s="207"/>
      <c r="GR363" s="207"/>
      <c r="GS363" s="207"/>
      <c r="GT363" s="207"/>
      <c r="GU363" s="207"/>
      <c r="GV363" s="207"/>
      <c r="GW363" s="207"/>
      <c r="GX363" s="207" t="s">
        <v>918</v>
      </c>
      <c r="GY363" s="207">
        <v>0</v>
      </c>
      <c r="GZ363" s="207" t="s">
        <v>918</v>
      </c>
      <c r="HA363" s="207">
        <v>0</v>
      </c>
      <c r="HB363" s="207">
        <v>0</v>
      </c>
      <c r="HC363" s="207">
        <v>1</v>
      </c>
      <c r="HD363" s="207">
        <f t="shared" si="188"/>
        <v>1200</v>
      </c>
      <c r="HE363" s="207">
        <v>2</v>
      </c>
      <c r="HF363" s="207"/>
      <c r="HG363" s="207"/>
      <c r="HH363" s="207">
        <f t="shared" si="193"/>
        <v>800</v>
      </c>
      <c r="HI363" s="209">
        <v>2.73</v>
      </c>
      <c r="HJ363" s="209">
        <f t="shared" si="179"/>
        <v>2184</v>
      </c>
      <c r="HK363" s="207">
        <v>1</v>
      </c>
      <c r="HL363" s="207"/>
      <c r="HM363" s="207">
        <f t="shared" si="194"/>
        <v>400</v>
      </c>
      <c r="HN363" s="209">
        <v>2.73</v>
      </c>
      <c r="HO363" s="209">
        <f t="shared" si="180"/>
        <v>1092</v>
      </c>
      <c r="HP363" s="207">
        <v>0</v>
      </c>
      <c r="HQ363" s="207"/>
      <c r="HR363" s="207">
        <f t="shared" si="195"/>
        <v>0</v>
      </c>
      <c r="HS363" s="209">
        <v>2.73</v>
      </c>
      <c r="HT363" s="209">
        <f t="shared" si="181"/>
        <v>0</v>
      </c>
      <c r="HU363" s="207">
        <v>0</v>
      </c>
      <c r="HV363" s="207"/>
      <c r="HW363" s="207">
        <f t="shared" si="196"/>
        <v>0</v>
      </c>
      <c r="HX363" s="209">
        <v>2.73</v>
      </c>
      <c r="HY363" s="209">
        <f t="shared" si="182"/>
        <v>0</v>
      </c>
      <c r="HZ363" s="207">
        <v>1</v>
      </c>
      <c r="IA363" s="209">
        <v>3890.25</v>
      </c>
      <c r="IB363" s="209">
        <f t="shared" si="183"/>
        <v>3890.25</v>
      </c>
      <c r="IC363" s="169">
        <v>16.5</v>
      </c>
      <c r="ID363" s="169"/>
      <c r="IE363" s="169"/>
      <c r="IF363" s="169"/>
      <c r="IG363" s="165"/>
      <c r="IH363" s="165">
        <v>3</v>
      </c>
      <c r="II363" s="235">
        <f t="shared" si="198"/>
        <v>0</v>
      </c>
      <c r="IJ363" s="235">
        <f t="shared" si="199"/>
        <v>1</v>
      </c>
      <c r="IK363" s="235">
        <f t="shared" si="200"/>
        <v>1</v>
      </c>
      <c r="IL363" s="210"/>
      <c r="IM363" s="211">
        <f t="shared" si="184"/>
        <v>0</v>
      </c>
      <c r="IN363" s="209">
        <v>7500</v>
      </c>
      <c r="IO363" s="212">
        <f t="shared" si="185"/>
        <v>0</v>
      </c>
      <c r="IP363" s="209">
        <f t="shared" si="186"/>
        <v>7166.25</v>
      </c>
      <c r="IQ363" s="209">
        <v>10000</v>
      </c>
      <c r="IR363" s="212">
        <f t="shared" si="187"/>
        <v>1</v>
      </c>
      <c r="IS363" s="213" t="s">
        <v>5641</v>
      </c>
      <c r="IT363" s="291"/>
      <c r="IV363" s="66">
        <v>23517</v>
      </c>
      <c r="IW363" s="66">
        <v>31343</v>
      </c>
    </row>
    <row r="364" spans="1:257" x14ac:dyDescent="0.4">
      <c r="A364" s="158">
        <f t="shared" si="197"/>
        <v>208</v>
      </c>
      <c r="B364" s="156" t="s">
        <v>35</v>
      </c>
      <c r="C364" s="156">
        <v>242</v>
      </c>
      <c r="D364" s="251">
        <v>74055</v>
      </c>
      <c r="E364" s="251">
        <v>13946</v>
      </c>
      <c r="F364" s="225" t="s">
        <v>6403</v>
      </c>
      <c r="G364" s="251">
        <v>8</v>
      </c>
      <c r="H364" s="156"/>
      <c r="I364" s="156" t="s">
        <v>2221</v>
      </c>
      <c r="J364" s="158" t="s">
        <v>2271</v>
      </c>
      <c r="K364" s="158"/>
      <c r="L364" s="158" t="s">
        <v>2267</v>
      </c>
      <c r="M364" s="158"/>
      <c r="N364" s="205">
        <v>50</v>
      </c>
      <c r="O364" s="158">
        <v>70</v>
      </c>
      <c r="P364" s="203" t="s">
        <v>5447</v>
      </c>
      <c r="Q364" s="158">
        <v>52</v>
      </c>
      <c r="R364" s="158"/>
      <c r="S364" s="158"/>
      <c r="T364" s="158"/>
      <c r="U364" s="158"/>
      <c r="V364" s="367"/>
      <c r="W364" s="366"/>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t="s">
        <v>5437</v>
      </c>
      <c r="AU364" s="205">
        <v>50</v>
      </c>
      <c r="AV364" s="205">
        <v>20</v>
      </c>
      <c r="AW364" s="205">
        <f t="shared" si="171"/>
        <v>70</v>
      </c>
      <c r="AX364" s="205" t="s">
        <v>5447</v>
      </c>
      <c r="AY364" s="226">
        <v>28</v>
      </c>
      <c r="AZ364" s="205">
        <v>24</v>
      </c>
      <c r="BA364" s="205">
        <f t="shared" si="201"/>
        <v>52</v>
      </c>
      <c r="BB364" s="205"/>
      <c r="BC364" s="207">
        <v>1.0000000000000001E-17</v>
      </c>
      <c r="BD364" s="207">
        <v>9.9999999999999997E-29</v>
      </c>
      <c r="BE364" s="207">
        <v>1.0000000000000001E-30</v>
      </c>
      <c r="BF364" s="207">
        <v>0</v>
      </c>
      <c r="BG364" s="207">
        <v>0</v>
      </c>
      <c r="BH364" s="207"/>
      <c r="BI364" s="207"/>
      <c r="BJ364" s="207"/>
      <c r="BK364" s="207"/>
      <c r="BL364" s="208">
        <v>0</v>
      </c>
      <c r="BM364" s="209">
        <v>249.45</v>
      </c>
      <c r="BN364" s="209">
        <f t="shared" si="172"/>
        <v>0</v>
      </c>
      <c r="BO364" s="207"/>
      <c r="BP364" s="207"/>
      <c r="BQ364" s="207"/>
      <c r="BR364" s="207"/>
      <c r="BS364" s="207"/>
      <c r="BT364" s="207"/>
      <c r="BU364" s="207"/>
      <c r="BV364" s="207"/>
      <c r="BW364" s="207"/>
      <c r="BX364" s="207"/>
      <c r="BY364" s="207"/>
      <c r="BZ364" s="207"/>
      <c r="CA364" s="207"/>
      <c r="CB364" s="207"/>
      <c r="CC364" s="207"/>
      <c r="CD364" s="207"/>
      <c r="CE364" s="207"/>
      <c r="CF364" s="207">
        <v>0</v>
      </c>
      <c r="CG364" s="207"/>
      <c r="CH364" s="207"/>
      <c r="CI364" s="207"/>
      <c r="CJ364" s="207"/>
      <c r="CK364" s="207">
        <v>0</v>
      </c>
      <c r="CL364" s="209">
        <v>477.3</v>
      </c>
      <c r="CM364" s="209">
        <f t="shared" si="173"/>
        <v>0</v>
      </c>
      <c r="CN364" s="207"/>
      <c r="CO364" s="207"/>
      <c r="CP364" s="207"/>
      <c r="CQ364" s="207"/>
      <c r="CR364" s="207"/>
      <c r="CS364" s="207"/>
      <c r="CT364" s="207"/>
      <c r="CU364" s="207"/>
      <c r="CV364" s="207"/>
      <c r="CW364" s="207"/>
      <c r="CX364" s="207"/>
      <c r="CY364" s="207"/>
      <c r="CZ364" s="207"/>
      <c r="DA364" s="207"/>
      <c r="DB364" s="207"/>
      <c r="DC364" s="207"/>
      <c r="DD364" s="207"/>
      <c r="DE364" s="207">
        <v>0</v>
      </c>
      <c r="DF364" s="207"/>
      <c r="DG364" s="207"/>
      <c r="DH364" s="207"/>
      <c r="DI364" s="207"/>
      <c r="DJ364" s="207">
        <v>0</v>
      </c>
      <c r="DK364" s="209">
        <v>120.88</v>
      </c>
      <c r="DL364" s="209">
        <f t="shared" si="174"/>
        <v>0</v>
      </c>
      <c r="DM364" s="207"/>
      <c r="DN364" s="207"/>
      <c r="DO364" s="207"/>
      <c r="DP364" s="207"/>
      <c r="DQ364" s="207"/>
      <c r="DR364" s="207"/>
      <c r="DS364" s="207"/>
      <c r="DT364" s="207"/>
      <c r="DU364" s="207"/>
      <c r="DV364" s="207"/>
      <c r="DW364" s="207"/>
      <c r="DX364" s="207"/>
      <c r="DY364" s="207"/>
      <c r="DZ364" s="207"/>
      <c r="EA364" s="207"/>
      <c r="EB364" s="207"/>
      <c r="EC364" s="207"/>
      <c r="ED364" s="207">
        <v>0</v>
      </c>
      <c r="EE364" s="207"/>
      <c r="EF364" s="207"/>
      <c r="EG364" s="207"/>
      <c r="EH364" s="207"/>
      <c r="EI364" s="207">
        <v>0</v>
      </c>
      <c r="EJ364" s="209">
        <v>191.55</v>
      </c>
      <c r="EK364" s="209">
        <f t="shared" si="175"/>
        <v>0</v>
      </c>
      <c r="EL364" s="207"/>
      <c r="EM364" s="207"/>
      <c r="EN364" s="207"/>
      <c r="EO364" s="207"/>
      <c r="EP364" s="207"/>
      <c r="EQ364" s="207"/>
      <c r="ER364" s="207"/>
      <c r="ES364" s="207"/>
      <c r="ET364" s="207"/>
      <c r="EU364" s="207"/>
      <c r="EV364" s="207"/>
      <c r="EW364" s="207"/>
      <c r="EX364" s="207"/>
      <c r="EY364" s="207"/>
      <c r="EZ364" s="207"/>
      <c r="FA364" s="207"/>
      <c r="FB364" s="207"/>
      <c r="FC364" s="207">
        <v>0</v>
      </c>
      <c r="FD364" s="207"/>
      <c r="FE364" s="207"/>
      <c r="FF364" s="207"/>
      <c r="FG364" s="207"/>
      <c r="FH364" s="207">
        <v>0</v>
      </c>
      <c r="FI364" s="209">
        <v>32.1</v>
      </c>
      <c r="FJ364" s="209">
        <f t="shared" si="176"/>
        <v>0</v>
      </c>
      <c r="FK364" s="207"/>
      <c r="FL364" s="207"/>
      <c r="FM364" s="207"/>
      <c r="FN364" s="207">
        <v>0</v>
      </c>
      <c r="FO364" s="207"/>
      <c r="FP364" s="207"/>
      <c r="FQ364" s="207"/>
      <c r="FR364" s="207"/>
      <c r="FS364" s="207">
        <v>0</v>
      </c>
      <c r="FT364" s="209">
        <v>25.68</v>
      </c>
      <c r="FU364" s="209">
        <f t="shared" si="177"/>
        <v>0</v>
      </c>
      <c r="FV364" s="207"/>
      <c r="FW364" s="207"/>
      <c r="FX364" s="207"/>
      <c r="FY364" s="207">
        <v>0</v>
      </c>
      <c r="FZ364" s="207"/>
      <c r="GA364" s="207"/>
      <c r="GB364" s="207"/>
      <c r="GC364" s="207"/>
      <c r="GD364" s="207">
        <v>0</v>
      </c>
      <c r="GE364" s="209">
        <v>56.12</v>
      </c>
      <c r="GF364" s="209">
        <f t="shared" si="178"/>
        <v>0</v>
      </c>
      <c r="GG364" s="207"/>
      <c r="GH364" s="207"/>
      <c r="GI364" s="207"/>
      <c r="GJ364" s="207"/>
      <c r="GK364" s="207"/>
      <c r="GL364" s="207"/>
      <c r="GM364" s="207"/>
      <c r="GN364" s="207"/>
      <c r="GO364" s="207"/>
      <c r="GP364" s="207"/>
      <c r="GQ364" s="207"/>
      <c r="GR364" s="207"/>
      <c r="GS364" s="207"/>
      <c r="GT364" s="207"/>
      <c r="GU364" s="207"/>
      <c r="GV364" s="207"/>
      <c r="GW364" s="207"/>
      <c r="GX364" s="207" t="s">
        <v>918</v>
      </c>
      <c r="GY364" s="207">
        <v>0</v>
      </c>
      <c r="GZ364" s="207" t="s">
        <v>918</v>
      </c>
      <c r="HA364" s="207">
        <v>0</v>
      </c>
      <c r="HB364" s="207">
        <v>0</v>
      </c>
      <c r="HC364" s="207">
        <v>1</v>
      </c>
      <c r="HD364" s="207">
        <f t="shared" si="188"/>
        <v>1200</v>
      </c>
      <c r="HE364" s="207">
        <v>2</v>
      </c>
      <c r="HF364" s="207"/>
      <c r="HG364" s="207"/>
      <c r="HH364" s="207">
        <f t="shared" si="193"/>
        <v>800</v>
      </c>
      <c r="HI364" s="209">
        <v>2.73</v>
      </c>
      <c r="HJ364" s="209">
        <f t="shared" si="179"/>
        <v>2184</v>
      </c>
      <c r="HK364" s="207">
        <v>1</v>
      </c>
      <c r="HL364" s="207"/>
      <c r="HM364" s="207">
        <f t="shared" si="194"/>
        <v>400</v>
      </c>
      <c r="HN364" s="209">
        <v>2.73</v>
      </c>
      <c r="HO364" s="209">
        <f t="shared" si="180"/>
        <v>1092</v>
      </c>
      <c r="HP364" s="207">
        <v>0</v>
      </c>
      <c r="HQ364" s="207"/>
      <c r="HR364" s="207">
        <f t="shared" si="195"/>
        <v>0</v>
      </c>
      <c r="HS364" s="209">
        <v>2.73</v>
      </c>
      <c r="HT364" s="209">
        <f t="shared" si="181"/>
        <v>0</v>
      </c>
      <c r="HU364" s="207">
        <v>0</v>
      </c>
      <c r="HV364" s="207"/>
      <c r="HW364" s="207">
        <f t="shared" si="196"/>
        <v>0</v>
      </c>
      <c r="HX364" s="209">
        <v>2.73</v>
      </c>
      <c r="HY364" s="209">
        <f t="shared" si="182"/>
        <v>0</v>
      </c>
      <c r="HZ364" s="207">
        <v>1</v>
      </c>
      <c r="IA364" s="209">
        <v>3890.25</v>
      </c>
      <c r="IB364" s="209">
        <f t="shared" si="183"/>
        <v>3890.25</v>
      </c>
      <c r="IC364" s="169"/>
      <c r="ID364" s="169"/>
      <c r="IE364" s="169"/>
      <c r="IF364" s="169"/>
      <c r="IG364" s="165"/>
      <c r="IH364" s="165">
        <v>0</v>
      </c>
      <c r="II364" s="235">
        <f t="shared" si="198"/>
        <v>0</v>
      </c>
      <c r="IJ364" s="235">
        <f t="shared" si="199"/>
        <v>1</v>
      </c>
      <c r="IK364" s="235">
        <f t="shared" si="200"/>
        <v>1</v>
      </c>
      <c r="IL364" s="210"/>
      <c r="IM364" s="211">
        <f t="shared" si="184"/>
        <v>0</v>
      </c>
      <c r="IN364" s="209">
        <v>7500</v>
      </c>
      <c r="IO364" s="212">
        <f t="shared" si="185"/>
        <v>0</v>
      </c>
      <c r="IP364" s="209">
        <f t="shared" si="186"/>
        <v>7166.25</v>
      </c>
      <c r="IQ364" s="209">
        <v>10000</v>
      </c>
      <c r="IR364" s="212">
        <f t="shared" si="187"/>
        <v>1</v>
      </c>
      <c r="IS364" s="213" t="s">
        <v>5641</v>
      </c>
      <c r="IT364" s="291"/>
      <c r="IV364" s="66">
        <v>23586</v>
      </c>
      <c r="IW364" s="66">
        <v>31469</v>
      </c>
    </row>
    <row r="365" spans="1:257" x14ac:dyDescent="0.4">
      <c r="A365" s="158">
        <f t="shared" si="197"/>
        <v>209</v>
      </c>
      <c r="B365" s="156" t="s">
        <v>35</v>
      </c>
      <c r="C365" s="156">
        <v>246</v>
      </c>
      <c r="D365" s="251">
        <v>47519</v>
      </c>
      <c r="E365" s="251">
        <v>14481</v>
      </c>
      <c r="F365" s="225" t="s">
        <v>6404</v>
      </c>
      <c r="G365" s="251">
        <v>8</v>
      </c>
      <c r="H365" s="156"/>
      <c r="I365" s="156" t="s">
        <v>2296</v>
      </c>
      <c r="J365" s="158" t="s">
        <v>2304</v>
      </c>
      <c r="K365" s="158"/>
      <c r="L365" s="241" t="s">
        <v>2306</v>
      </c>
      <c r="M365" s="158"/>
      <c r="N365" s="205">
        <v>96</v>
      </c>
      <c r="O365" s="241">
        <v>116</v>
      </c>
      <c r="P365" s="203" t="s">
        <v>6405</v>
      </c>
      <c r="Q365" s="241">
        <v>56</v>
      </c>
      <c r="R365" s="241"/>
      <c r="S365" s="241"/>
      <c r="T365" s="241"/>
      <c r="U365" s="241"/>
      <c r="V365" s="367"/>
      <c r="W365" s="366"/>
      <c r="X365" s="241"/>
      <c r="Y365" s="241"/>
      <c r="Z365" s="241"/>
      <c r="AA365" s="241"/>
      <c r="AB365" s="241"/>
      <c r="AC365" s="241"/>
      <c r="AD365" s="241"/>
      <c r="AE365" s="241"/>
      <c r="AF365" s="241"/>
      <c r="AG365" s="241"/>
      <c r="AH365" s="241"/>
      <c r="AI365" s="241"/>
      <c r="AJ365" s="241"/>
      <c r="AK365" s="241"/>
      <c r="AL365" s="241"/>
      <c r="AM365" s="241"/>
      <c r="AN365" s="241"/>
      <c r="AO365" s="241"/>
      <c r="AP365" s="241"/>
      <c r="AQ365" s="241"/>
      <c r="AR365" s="241"/>
      <c r="AS365" s="241"/>
      <c r="AT365" s="158" t="s">
        <v>5298</v>
      </c>
      <c r="AU365" s="205">
        <v>96</v>
      </c>
      <c r="AV365" s="205">
        <v>20</v>
      </c>
      <c r="AW365" s="205">
        <f t="shared" si="171"/>
        <v>116</v>
      </c>
      <c r="AX365" s="205" t="s">
        <v>6405</v>
      </c>
      <c r="AY365" s="226">
        <v>32</v>
      </c>
      <c r="AZ365" s="205">
        <v>24</v>
      </c>
      <c r="BA365" s="205">
        <f t="shared" si="201"/>
        <v>56</v>
      </c>
      <c r="BB365" s="205"/>
      <c r="BC365" s="207">
        <v>1</v>
      </c>
      <c r="BD365" s="207">
        <v>45</v>
      </c>
      <c r="BE365" s="207">
        <f>+BC365*BD365*10</f>
        <v>450</v>
      </c>
      <c r="BF365" s="207">
        <v>2</v>
      </c>
      <c r="BG365" s="207">
        <v>0</v>
      </c>
      <c r="BH365" s="207"/>
      <c r="BI365" s="207"/>
      <c r="BJ365" s="207"/>
      <c r="BK365" s="207"/>
      <c r="BL365" s="208">
        <v>0</v>
      </c>
      <c r="BM365" s="209">
        <v>249.45</v>
      </c>
      <c r="BN365" s="209">
        <f t="shared" si="172"/>
        <v>0</v>
      </c>
      <c r="BO365" s="207"/>
      <c r="BP365" s="207"/>
      <c r="BQ365" s="207"/>
      <c r="BR365" s="207"/>
      <c r="BS365" s="207"/>
      <c r="BT365" s="207"/>
      <c r="BU365" s="207"/>
      <c r="BV365" s="207"/>
      <c r="BW365" s="207"/>
      <c r="BX365" s="207"/>
      <c r="BY365" s="207"/>
      <c r="BZ365" s="207"/>
      <c r="CA365" s="207"/>
      <c r="CB365" s="207"/>
      <c r="CC365" s="207"/>
      <c r="CD365" s="207"/>
      <c r="CE365" s="207"/>
      <c r="CF365" s="207">
        <v>0</v>
      </c>
      <c r="CG365" s="207">
        <v>0</v>
      </c>
      <c r="CH365" s="207"/>
      <c r="CI365" s="207"/>
      <c r="CJ365" s="207" t="s">
        <v>6406</v>
      </c>
      <c r="CK365" s="207">
        <v>0</v>
      </c>
      <c r="CL365" s="209">
        <v>477.3</v>
      </c>
      <c r="CM365" s="209">
        <f t="shared" si="173"/>
        <v>0</v>
      </c>
      <c r="CN365" s="207"/>
      <c r="CO365" s="207"/>
      <c r="CP365" s="207"/>
      <c r="CQ365" s="207"/>
      <c r="CR365" s="207"/>
      <c r="CS365" s="207"/>
      <c r="CT365" s="207"/>
      <c r="CU365" s="207"/>
      <c r="CV365" s="207"/>
      <c r="CW365" s="207"/>
      <c r="CX365" s="207"/>
      <c r="CY365" s="207"/>
      <c r="CZ365" s="207"/>
      <c r="DA365" s="207"/>
      <c r="DB365" s="207"/>
      <c r="DC365" s="207"/>
      <c r="DD365" s="207"/>
      <c r="DE365" s="207">
        <v>0</v>
      </c>
      <c r="DF365" s="207"/>
      <c r="DG365" s="207"/>
      <c r="DH365" s="207"/>
      <c r="DI365" s="207"/>
      <c r="DJ365" s="207">
        <v>0</v>
      </c>
      <c r="DK365" s="209">
        <v>120.88</v>
      </c>
      <c r="DL365" s="209">
        <f t="shared" si="174"/>
        <v>0</v>
      </c>
      <c r="DM365" s="207"/>
      <c r="DN365" s="207"/>
      <c r="DO365" s="207"/>
      <c r="DP365" s="207"/>
      <c r="DQ365" s="207"/>
      <c r="DR365" s="207"/>
      <c r="DS365" s="207"/>
      <c r="DT365" s="207"/>
      <c r="DU365" s="207"/>
      <c r="DV365" s="207"/>
      <c r="DW365" s="207"/>
      <c r="DX365" s="207"/>
      <c r="DY365" s="207"/>
      <c r="DZ365" s="207"/>
      <c r="EA365" s="207"/>
      <c r="EB365" s="207"/>
      <c r="EC365" s="207"/>
      <c r="ED365" s="207">
        <v>0</v>
      </c>
      <c r="EE365" s="207"/>
      <c r="EF365" s="207"/>
      <c r="EG365" s="207"/>
      <c r="EH365" s="207"/>
      <c r="EI365" s="207">
        <v>0</v>
      </c>
      <c r="EJ365" s="209">
        <v>191.55</v>
      </c>
      <c r="EK365" s="209">
        <f t="shared" si="175"/>
        <v>0</v>
      </c>
      <c r="EL365" s="207"/>
      <c r="EM365" s="207"/>
      <c r="EN365" s="207"/>
      <c r="EO365" s="207"/>
      <c r="EP365" s="207"/>
      <c r="EQ365" s="207"/>
      <c r="ER365" s="207"/>
      <c r="ES365" s="207"/>
      <c r="ET365" s="207"/>
      <c r="EU365" s="207"/>
      <c r="EV365" s="207"/>
      <c r="EW365" s="207"/>
      <c r="EX365" s="207"/>
      <c r="EY365" s="207"/>
      <c r="EZ365" s="207"/>
      <c r="FA365" s="207"/>
      <c r="FB365" s="207"/>
      <c r="FC365" s="207">
        <v>0</v>
      </c>
      <c r="FD365" s="207">
        <v>0</v>
      </c>
      <c r="FE365" s="207"/>
      <c r="FF365" s="207"/>
      <c r="FG365" s="207" t="s">
        <v>6407</v>
      </c>
      <c r="FH365" s="207">
        <v>0</v>
      </c>
      <c r="FI365" s="209">
        <v>32.1</v>
      </c>
      <c r="FJ365" s="209">
        <f t="shared" si="176"/>
        <v>0</v>
      </c>
      <c r="FK365" s="207"/>
      <c r="FL365" s="207"/>
      <c r="FM365" s="207"/>
      <c r="FN365" s="207">
        <v>0</v>
      </c>
      <c r="FO365" s="207"/>
      <c r="FP365" s="207"/>
      <c r="FQ365" s="207"/>
      <c r="FR365" s="207"/>
      <c r="FS365" s="207">
        <v>0</v>
      </c>
      <c r="FT365" s="209">
        <v>25.68</v>
      </c>
      <c r="FU365" s="209">
        <f t="shared" si="177"/>
        <v>0</v>
      </c>
      <c r="FV365" s="207"/>
      <c r="FW365" s="207"/>
      <c r="FX365" s="207"/>
      <c r="FY365" s="207">
        <v>0</v>
      </c>
      <c r="FZ365" s="207"/>
      <c r="GA365" s="207"/>
      <c r="GB365" s="207"/>
      <c r="GC365" s="207"/>
      <c r="GD365" s="207">
        <v>0</v>
      </c>
      <c r="GE365" s="209">
        <v>56.12</v>
      </c>
      <c r="GF365" s="209">
        <f t="shared" si="178"/>
        <v>0</v>
      </c>
      <c r="GG365" s="207"/>
      <c r="GH365" s="207"/>
      <c r="GI365" s="207"/>
      <c r="GJ365" s="207"/>
      <c r="GK365" s="207"/>
      <c r="GL365" s="207"/>
      <c r="GM365" s="207"/>
      <c r="GN365" s="207"/>
      <c r="GO365" s="207"/>
      <c r="GP365" s="207"/>
      <c r="GQ365" s="207"/>
      <c r="GR365" s="207"/>
      <c r="GS365" s="207"/>
      <c r="GT365" s="207"/>
      <c r="GU365" s="207"/>
      <c r="GV365" s="207"/>
      <c r="GW365" s="207"/>
      <c r="GX365" s="207" t="s">
        <v>918</v>
      </c>
      <c r="GY365" s="207">
        <v>0</v>
      </c>
      <c r="GZ365" s="207" t="s">
        <v>918</v>
      </c>
      <c r="HA365" s="207">
        <v>0</v>
      </c>
      <c r="HB365" s="207">
        <v>0</v>
      </c>
      <c r="HC365" s="207">
        <v>1</v>
      </c>
      <c r="HD365" s="207">
        <f t="shared" si="188"/>
        <v>3600</v>
      </c>
      <c r="HE365" s="207">
        <v>4</v>
      </c>
      <c r="HF365" s="207"/>
      <c r="HG365" s="207"/>
      <c r="HH365" s="207">
        <f t="shared" si="193"/>
        <v>1600</v>
      </c>
      <c r="HI365" s="209">
        <v>2.73</v>
      </c>
      <c r="HJ365" s="209">
        <f t="shared" si="179"/>
        <v>4368</v>
      </c>
      <c r="HK365" s="207">
        <v>5</v>
      </c>
      <c r="HL365" s="207"/>
      <c r="HM365" s="207">
        <f t="shared" si="194"/>
        <v>2000</v>
      </c>
      <c r="HN365" s="209">
        <v>2.73</v>
      </c>
      <c r="HO365" s="209">
        <f t="shared" si="180"/>
        <v>5460</v>
      </c>
      <c r="HP365" s="207">
        <v>0</v>
      </c>
      <c r="HQ365" s="207"/>
      <c r="HR365" s="207">
        <f t="shared" si="195"/>
        <v>0</v>
      </c>
      <c r="HS365" s="209">
        <v>2.73</v>
      </c>
      <c r="HT365" s="209">
        <f t="shared" si="181"/>
        <v>0</v>
      </c>
      <c r="HU365" s="207">
        <v>0</v>
      </c>
      <c r="HV365" s="207"/>
      <c r="HW365" s="207">
        <f t="shared" si="196"/>
        <v>0</v>
      </c>
      <c r="HX365" s="209">
        <v>2.73</v>
      </c>
      <c r="HY365" s="209">
        <f t="shared" si="182"/>
        <v>0</v>
      </c>
      <c r="HZ365" s="207">
        <v>1</v>
      </c>
      <c r="IA365" s="209">
        <v>3890.25</v>
      </c>
      <c r="IB365" s="209">
        <f t="shared" si="183"/>
        <v>3890.25</v>
      </c>
      <c r="IC365" s="169"/>
      <c r="ID365" s="169"/>
      <c r="IE365" s="169"/>
      <c r="IF365" s="169"/>
      <c r="IG365" s="165"/>
      <c r="IH365" s="165"/>
      <c r="II365" s="235">
        <f t="shared" si="198"/>
        <v>0</v>
      </c>
      <c r="IJ365" s="235">
        <f t="shared" si="199"/>
        <v>1</v>
      </c>
      <c r="IK365" s="235">
        <f t="shared" si="200"/>
        <v>1</v>
      </c>
      <c r="IL365" s="210"/>
      <c r="IM365" s="211">
        <f t="shared" si="184"/>
        <v>0</v>
      </c>
      <c r="IN365" s="209">
        <v>7500</v>
      </c>
      <c r="IO365" s="212">
        <f t="shared" si="185"/>
        <v>0</v>
      </c>
      <c r="IP365" s="209">
        <f t="shared" si="186"/>
        <v>13718.25</v>
      </c>
      <c r="IQ365" s="209">
        <v>10000</v>
      </c>
      <c r="IR365" s="212">
        <f t="shared" si="187"/>
        <v>2</v>
      </c>
      <c r="IS365" s="213" t="s">
        <v>6408</v>
      </c>
      <c r="IT365" s="291"/>
      <c r="IV365" s="66">
        <v>23410</v>
      </c>
      <c r="IW365" s="66">
        <v>31470</v>
      </c>
    </row>
    <row r="366" spans="1:257" x14ac:dyDescent="0.4">
      <c r="A366" s="158">
        <f t="shared" si="197"/>
        <v>210</v>
      </c>
      <c r="B366" s="156" t="s">
        <v>35</v>
      </c>
      <c r="C366" s="156">
        <v>250</v>
      </c>
      <c r="D366" s="251">
        <v>87683</v>
      </c>
      <c r="E366" s="370">
        <v>17471</v>
      </c>
      <c r="F366" s="225" t="s">
        <v>6409</v>
      </c>
      <c r="G366" s="251">
        <v>8</v>
      </c>
      <c r="H366" s="156"/>
      <c r="I366" s="156" t="s">
        <v>2320</v>
      </c>
      <c r="J366" s="158" t="s">
        <v>2332</v>
      </c>
      <c r="K366" s="158"/>
      <c r="L366" s="158" t="s">
        <v>2333</v>
      </c>
      <c r="M366" s="158"/>
      <c r="N366" s="205">
        <v>67</v>
      </c>
      <c r="O366" s="158">
        <v>87</v>
      </c>
      <c r="P366" s="203" t="s">
        <v>6033</v>
      </c>
      <c r="Q366" s="158">
        <v>62</v>
      </c>
      <c r="R366" s="158"/>
      <c r="S366" s="158"/>
      <c r="T366" s="158"/>
      <c r="U366" s="158"/>
      <c r="V366" s="367"/>
      <c r="W366" s="366"/>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t="s">
        <v>5311</v>
      </c>
      <c r="AU366" s="205">
        <v>67</v>
      </c>
      <c r="AV366" s="205">
        <v>20</v>
      </c>
      <c r="AW366" s="205">
        <f t="shared" si="171"/>
        <v>87</v>
      </c>
      <c r="AX366" s="205" t="s">
        <v>6033</v>
      </c>
      <c r="AY366" s="226">
        <v>38</v>
      </c>
      <c r="AZ366" s="205">
        <v>24</v>
      </c>
      <c r="BA366" s="205">
        <f t="shared" si="201"/>
        <v>62</v>
      </c>
      <c r="BB366" s="205"/>
      <c r="BC366" s="207">
        <v>1.0000000000000001E-17</v>
      </c>
      <c r="BD366" s="207">
        <v>9.9999999999999997E-29</v>
      </c>
      <c r="BE366" s="207">
        <v>1.0000000000000001E-30</v>
      </c>
      <c r="BF366" s="207">
        <v>0</v>
      </c>
      <c r="BG366" s="207">
        <v>0</v>
      </c>
      <c r="BH366" s="207"/>
      <c r="BI366" s="207"/>
      <c r="BJ366" s="207"/>
      <c r="BK366" s="207"/>
      <c r="BL366" s="208">
        <v>0</v>
      </c>
      <c r="BM366" s="209">
        <v>249.45</v>
      </c>
      <c r="BN366" s="209">
        <f t="shared" si="172"/>
        <v>0</v>
      </c>
      <c r="BO366" s="207"/>
      <c r="BP366" s="207"/>
      <c r="BQ366" s="207"/>
      <c r="BR366" s="207"/>
      <c r="BS366" s="207"/>
      <c r="BT366" s="207"/>
      <c r="BU366" s="207"/>
      <c r="BV366" s="207"/>
      <c r="BW366" s="207"/>
      <c r="BX366" s="207"/>
      <c r="BY366" s="207"/>
      <c r="BZ366" s="207"/>
      <c r="CA366" s="207"/>
      <c r="CB366" s="207"/>
      <c r="CC366" s="207"/>
      <c r="CD366" s="207"/>
      <c r="CE366" s="207"/>
      <c r="CF366" s="207">
        <v>0</v>
      </c>
      <c r="CG366" s="207"/>
      <c r="CH366" s="207"/>
      <c r="CI366" s="207"/>
      <c r="CJ366" s="207"/>
      <c r="CK366" s="207">
        <v>0</v>
      </c>
      <c r="CL366" s="209">
        <v>477.3</v>
      </c>
      <c r="CM366" s="209">
        <f t="shared" si="173"/>
        <v>0</v>
      </c>
      <c r="CN366" s="207"/>
      <c r="CO366" s="207"/>
      <c r="CP366" s="207"/>
      <c r="CQ366" s="207"/>
      <c r="CR366" s="207"/>
      <c r="CS366" s="207"/>
      <c r="CT366" s="207"/>
      <c r="CU366" s="207"/>
      <c r="CV366" s="207"/>
      <c r="CW366" s="207"/>
      <c r="CX366" s="207"/>
      <c r="CY366" s="207"/>
      <c r="CZ366" s="207"/>
      <c r="DA366" s="207"/>
      <c r="DB366" s="207"/>
      <c r="DC366" s="207"/>
      <c r="DD366" s="207"/>
      <c r="DE366" s="207">
        <v>0</v>
      </c>
      <c r="DF366" s="207"/>
      <c r="DG366" s="207"/>
      <c r="DH366" s="207"/>
      <c r="DI366" s="207"/>
      <c r="DJ366" s="207">
        <v>0</v>
      </c>
      <c r="DK366" s="209">
        <v>120.88</v>
      </c>
      <c r="DL366" s="209">
        <f t="shared" si="174"/>
        <v>0</v>
      </c>
      <c r="DM366" s="207"/>
      <c r="DN366" s="207"/>
      <c r="DO366" s="207"/>
      <c r="DP366" s="207"/>
      <c r="DQ366" s="207"/>
      <c r="DR366" s="207"/>
      <c r="DS366" s="207"/>
      <c r="DT366" s="207"/>
      <c r="DU366" s="207"/>
      <c r="DV366" s="207"/>
      <c r="DW366" s="207"/>
      <c r="DX366" s="207"/>
      <c r="DY366" s="207"/>
      <c r="DZ366" s="207"/>
      <c r="EA366" s="207"/>
      <c r="EB366" s="207"/>
      <c r="EC366" s="207"/>
      <c r="ED366" s="207">
        <v>0</v>
      </c>
      <c r="EE366" s="207"/>
      <c r="EF366" s="207"/>
      <c r="EG366" s="207"/>
      <c r="EH366" s="207"/>
      <c r="EI366" s="207">
        <v>0</v>
      </c>
      <c r="EJ366" s="209">
        <v>191.55</v>
      </c>
      <c r="EK366" s="209">
        <f t="shared" si="175"/>
        <v>0</v>
      </c>
      <c r="EL366" s="207"/>
      <c r="EM366" s="207"/>
      <c r="EN366" s="207"/>
      <c r="EO366" s="207"/>
      <c r="EP366" s="207"/>
      <c r="EQ366" s="207"/>
      <c r="ER366" s="207"/>
      <c r="ES366" s="207"/>
      <c r="ET366" s="207"/>
      <c r="EU366" s="207"/>
      <c r="EV366" s="207"/>
      <c r="EW366" s="207"/>
      <c r="EX366" s="207"/>
      <c r="EY366" s="207"/>
      <c r="EZ366" s="207"/>
      <c r="FA366" s="207"/>
      <c r="FB366" s="207"/>
      <c r="FC366" s="207">
        <v>0</v>
      </c>
      <c r="FD366" s="207"/>
      <c r="FE366" s="207"/>
      <c r="FF366" s="207"/>
      <c r="FG366" s="207"/>
      <c r="FH366" s="207">
        <v>0</v>
      </c>
      <c r="FI366" s="209">
        <v>32.1</v>
      </c>
      <c r="FJ366" s="209">
        <f t="shared" si="176"/>
        <v>0</v>
      </c>
      <c r="FK366" s="207"/>
      <c r="FL366" s="207"/>
      <c r="FM366" s="207"/>
      <c r="FN366" s="207">
        <v>0</v>
      </c>
      <c r="FO366" s="207"/>
      <c r="FP366" s="207"/>
      <c r="FQ366" s="207"/>
      <c r="FR366" s="207"/>
      <c r="FS366" s="207">
        <v>0</v>
      </c>
      <c r="FT366" s="209">
        <v>25.68</v>
      </c>
      <c r="FU366" s="209">
        <f t="shared" si="177"/>
        <v>0</v>
      </c>
      <c r="FV366" s="207"/>
      <c r="FW366" s="207"/>
      <c r="FX366" s="207"/>
      <c r="FY366" s="207">
        <v>0</v>
      </c>
      <c r="FZ366" s="207"/>
      <c r="GA366" s="207"/>
      <c r="GB366" s="207"/>
      <c r="GC366" s="207"/>
      <c r="GD366" s="207">
        <v>0</v>
      </c>
      <c r="GE366" s="209">
        <v>56.12</v>
      </c>
      <c r="GF366" s="209">
        <f t="shared" si="178"/>
        <v>0</v>
      </c>
      <c r="GG366" s="207"/>
      <c r="GH366" s="207"/>
      <c r="GI366" s="207"/>
      <c r="GJ366" s="207"/>
      <c r="GK366" s="207"/>
      <c r="GL366" s="207"/>
      <c r="GM366" s="207"/>
      <c r="GN366" s="207"/>
      <c r="GO366" s="207"/>
      <c r="GP366" s="207"/>
      <c r="GQ366" s="207"/>
      <c r="GR366" s="207"/>
      <c r="GS366" s="207"/>
      <c r="GT366" s="207"/>
      <c r="GU366" s="207"/>
      <c r="GV366" s="207"/>
      <c r="GW366" s="207"/>
      <c r="GX366" s="207" t="s">
        <v>918</v>
      </c>
      <c r="GY366" s="207">
        <v>0</v>
      </c>
      <c r="GZ366" s="207" t="s">
        <v>918</v>
      </c>
      <c r="HA366" s="207">
        <v>0</v>
      </c>
      <c r="HB366" s="207">
        <v>0</v>
      </c>
      <c r="HC366" s="207">
        <v>1</v>
      </c>
      <c r="HD366" s="207">
        <f t="shared" si="188"/>
        <v>2000</v>
      </c>
      <c r="HE366" s="207">
        <v>3</v>
      </c>
      <c r="HF366" s="207"/>
      <c r="HG366" s="207"/>
      <c r="HH366" s="207">
        <f t="shared" si="193"/>
        <v>1200</v>
      </c>
      <c r="HI366" s="209">
        <v>2.73</v>
      </c>
      <c r="HJ366" s="209">
        <f t="shared" si="179"/>
        <v>3276</v>
      </c>
      <c r="HK366" s="207">
        <v>2</v>
      </c>
      <c r="HL366" s="207"/>
      <c r="HM366" s="207">
        <f t="shared" si="194"/>
        <v>800</v>
      </c>
      <c r="HN366" s="209">
        <v>2.73</v>
      </c>
      <c r="HO366" s="209">
        <f t="shared" si="180"/>
        <v>2184</v>
      </c>
      <c r="HP366" s="207">
        <v>0</v>
      </c>
      <c r="HQ366" s="207"/>
      <c r="HR366" s="207">
        <f t="shared" si="195"/>
        <v>0</v>
      </c>
      <c r="HS366" s="209">
        <v>2.73</v>
      </c>
      <c r="HT366" s="209">
        <f t="shared" si="181"/>
        <v>0</v>
      </c>
      <c r="HU366" s="207">
        <v>0</v>
      </c>
      <c r="HV366" s="207"/>
      <c r="HW366" s="207">
        <f t="shared" si="196"/>
        <v>0</v>
      </c>
      <c r="HX366" s="209">
        <v>2.73</v>
      </c>
      <c r="HY366" s="209">
        <f t="shared" si="182"/>
        <v>0</v>
      </c>
      <c r="HZ366" s="207">
        <v>1</v>
      </c>
      <c r="IA366" s="209">
        <v>3890.25</v>
      </c>
      <c r="IB366" s="209">
        <f t="shared" si="183"/>
        <v>3890.25</v>
      </c>
      <c r="IC366" s="169">
        <v>35</v>
      </c>
      <c r="ID366" s="169">
        <v>10</v>
      </c>
      <c r="IE366" s="169">
        <f>IC366-(0.5*AX366)-ID366</f>
        <v>8.6999999999999993</v>
      </c>
      <c r="IF366" s="169" t="str">
        <f>IF(IE366&gt;0,"IN ROW","OUT OF ROW")</f>
        <v>IN ROW</v>
      </c>
      <c r="IG366" s="165"/>
      <c r="IH366" s="165">
        <v>10</v>
      </c>
      <c r="II366" s="235">
        <f t="shared" si="198"/>
        <v>0</v>
      </c>
      <c r="IJ366" s="235">
        <f t="shared" si="199"/>
        <v>1</v>
      </c>
      <c r="IK366" s="235">
        <f t="shared" si="200"/>
        <v>1</v>
      </c>
      <c r="IL366" s="210"/>
      <c r="IM366" s="211">
        <f t="shared" si="184"/>
        <v>0</v>
      </c>
      <c r="IN366" s="209">
        <v>7500</v>
      </c>
      <c r="IO366" s="212">
        <f t="shared" si="185"/>
        <v>0</v>
      </c>
      <c r="IP366" s="209">
        <f t="shared" si="186"/>
        <v>9350.25</v>
      </c>
      <c r="IQ366" s="209">
        <v>10000</v>
      </c>
      <c r="IR366" s="212">
        <f t="shared" si="187"/>
        <v>1</v>
      </c>
      <c r="IS366" s="213" t="s">
        <v>5641</v>
      </c>
      <c r="IT366" s="291"/>
      <c r="IV366" s="66">
        <v>74446</v>
      </c>
      <c r="IW366" s="66">
        <v>31471</v>
      </c>
    </row>
    <row r="367" spans="1:257" x14ac:dyDescent="0.4">
      <c r="A367" s="158">
        <f t="shared" si="197"/>
        <v>211</v>
      </c>
      <c r="B367" s="156" t="s">
        <v>35</v>
      </c>
      <c r="C367" s="156">
        <v>252</v>
      </c>
      <c r="D367" s="251">
        <v>78708</v>
      </c>
      <c r="E367" s="251">
        <v>17593</v>
      </c>
      <c r="F367" s="225" t="s">
        <v>6410</v>
      </c>
      <c r="G367" s="251">
        <v>8</v>
      </c>
      <c r="H367" s="156"/>
      <c r="I367" s="156" t="s">
        <v>2320</v>
      </c>
      <c r="J367" s="158" t="s">
        <v>2347</v>
      </c>
      <c r="K367" s="158"/>
      <c r="L367" s="158" t="s">
        <v>2348</v>
      </c>
      <c r="M367" s="158"/>
      <c r="N367" s="205">
        <v>74</v>
      </c>
      <c r="O367" s="158">
        <v>94</v>
      </c>
      <c r="P367" s="203" t="s">
        <v>6411</v>
      </c>
      <c r="Q367" s="158">
        <v>52</v>
      </c>
      <c r="R367" s="158"/>
      <c r="S367" s="158"/>
      <c r="T367" s="158"/>
      <c r="U367" s="158"/>
      <c r="V367" s="367"/>
      <c r="W367" s="366"/>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t="s">
        <v>5437</v>
      </c>
      <c r="AU367" s="205">
        <v>74</v>
      </c>
      <c r="AV367" s="205">
        <v>20</v>
      </c>
      <c r="AW367" s="205">
        <f t="shared" si="171"/>
        <v>94</v>
      </c>
      <c r="AX367" s="205" t="s">
        <v>6411</v>
      </c>
      <c r="AY367" s="226">
        <v>28</v>
      </c>
      <c r="AZ367" s="205">
        <v>24</v>
      </c>
      <c r="BA367" s="205">
        <f t="shared" si="201"/>
        <v>52</v>
      </c>
      <c r="BB367" s="205"/>
      <c r="BC367" s="207">
        <v>1.0000000000000001E-17</v>
      </c>
      <c r="BD367" s="207">
        <v>9.9999999999999997E-29</v>
      </c>
      <c r="BE367" s="207">
        <v>1.0000000000000001E-30</v>
      </c>
      <c r="BF367" s="207">
        <v>0</v>
      </c>
      <c r="BG367" s="207">
        <v>0</v>
      </c>
      <c r="BH367" s="207"/>
      <c r="BI367" s="207"/>
      <c r="BJ367" s="207"/>
      <c r="BK367" s="207"/>
      <c r="BL367" s="208">
        <v>0</v>
      </c>
      <c r="BM367" s="209">
        <v>249.45</v>
      </c>
      <c r="BN367" s="209">
        <f t="shared" si="172"/>
        <v>0</v>
      </c>
      <c r="BO367" s="207"/>
      <c r="BP367" s="207"/>
      <c r="BQ367" s="207"/>
      <c r="BR367" s="207"/>
      <c r="BS367" s="207"/>
      <c r="BT367" s="207"/>
      <c r="BU367" s="207"/>
      <c r="BV367" s="207"/>
      <c r="BW367" s="207"/>
      <c r="BX367" s="207"/>
      <c r="BY367" s="207"/>
      <c r="BZ367" s="207"/>
      <c r="CA367" s="207"/>
      <c r="CB367" s="207"/>
      <c r="CC367" s="207"/>
      <c r="CD367" s="207"/>
      <c r="CE367" s="207"/>
      <c r="CF367" s="207">
        <v>0</v>
      </c>
      <c r="CG367" s="207"/>
      <c r="CH367" s="207"/>
      <c r="CI367" s="207"/>
      <c r="CJ367" s="207"/>
      <c r="CK367" s="207">
        <v>0</v>
      </c>
      <c r="CL367" s="209">
        <v>477.3</v>
      </c>
      <c r="CM367" s="209">
        <f t="shared" si="173"/>
        <v>0</v>
      </c>
      <c r="CN367" s="207"/>
      <c r="CO367" s="207"/>
      <c r="CP367" s="207"/>
      <c r="CQ367" s="207"/>
      <c r="CR367" s="207"/>
      <c r="CS367" s="207"/>
      <c r="CT367" s="207"/>
      <c r="CU367" s="207"/>
      <c r="CV367" s="207"/>
      <c r="CW367" s="207"/>
      <c r="CX367" s="207"/>
      <c r="CY367" s="207"/>
      <c r="CZ367" s="207"/>
      <c r="DA367" s="207"/>
      <c r="DB367" s="207"/>
      <c r="DC367" s="207"/>
      <c r="DD367" s="207"/>
      <c r="DE367" s="207">
        <v>0</v>
      </c>
      <c r="DF367" s="207"/>
      <c r="DG367" s="207"/>
      <c r="DH367" s="207"/>
      <c r="DI367" s="207"/>
      <c r="DJ367" s="207">
        <v>0</v>
      </c>
      <c r="DK367" s="209">
        <v>120.88</v>
      </c>
      <c r="DL367" s="209">
        <f t="shared" si="174"/>
        <v>0</v>
      </c>
      <c r="DM367" s="207"/>
      <c r="DN367" s="207"/>
      <c r="DO367" s="207"/>
      <c r="DP367" s="207"/>
      <c r="DQ367" s="207"/>
      <c r="DR367" s="207"/>
      <c r="DS367" s="207"/>
      <c r="DT367" s="207"/>
      <c r="DU367" s="207"/>
      <c r="DV367" s="207"/>
      <c r="DW367" s="207"/>
      <c r="DX367" s="207"/>
      <c r="DY367" s="207"/>
      <c r="DZ367" s="207"/>
      <c r="EA367" s="207"/>
      <c r="EB367" s="207"/>
      <c r="EC367" s="207"/>
      <c r="ED367" s="207">
        <v>0</v>
      </c>
      <c r="EE367" s="207"/>
      <c r="EF367" s="207"/>
      <c r="EG367" s="207"/>
      <c r="EH367" s="207"/>
      <c r="EI367" s="207">
        <v>0</v>
      </c>
      <c r="EJ367" s="209">
        <v>191.55</v>
      </c>
      <c r="EK367" s="209">
        <f t="shared" si="175"/>
        <v>0</v>
      </c>
      <c r="EL367" s="207"/>
      <c r="EM367" s="207"/>
      <c r="EN367" s="207"/>
      <c r="EO367" s="207"/>
      <c r="EP367" s="207"/>
      <c r="EQ367" s="207"/>
      <c r="ER367" s="207"/>
      <c r="ES367" s="207"/>
      <c r="ET367" s="207"/>
      <c r="EU367" s="207"/>
      <c r="EV367" s="207"/>
      <c r="EW367" s="207"/>
      <c r="EX367" s="207"/>
      <c r="EY367" s="207"/>
      <c r="EZ367" s="207"/>
      <c r="FA367" s="207"/>
      <c r="FB367" s="207"/>
      <c r="FC367" s="207">
        <v>0</v>
      </c>
      <c r="FD367" s="207"/>
      <c r="FE367" s="207"/>
      <c r="FF367" s="207"/>
      <c r="FG367" s="207"/>
      <c r="FH367" s="207">
        <v>0</v>
      </c>
      <c r="FI367" s="209">
        <v>32.1</v>
      </c>
      <c r="FJ367" s="209">
        <f t="shared" si="176"/>
        <v>0</v>
      </c>
      <c r="FK367" s="207"/>
      <c r="FL367" s="207"/>
      <c r="FM367" s="207"/>
      <c r="FN367" s="207">
        <v>0</v>
      </c>
      <c r="FO367" s="207"/>
      <c r="FP367" s="207"/>
      <c r="FQ367" s="207"/>
      <c r="FR367" s="207"/>
      <c r="FS367" s="207">
        <v>0</v>
      </c>
      <c r="FT367" s="209">
        <v>25.68</v>
      </c>
      <c r="FU367" s="209">
        <f t="shared" si="177"/>
        <v>0</v>
      </c>
      <c r="FV367" s="207"/>
      <c r="FW367" s="207"/>
      <c r="FX367" s="207"/>
      <c r="FY367" s="207">
        <v>0</v>
      </c>
      <c r="FZ367" s="207"/>
      <c r="GA367" s="207"/>
      <c r="GB367" s="207"/>
      <c r="GC367" s="207"/>
      <c r="GD367" s="207">
        <v>0</v>
      </c>
      <c r="GE367" s="209">
        <v>56.12</v>
      </c>
      <c r="GF367" s="209">
        <f t="shared" si="178"/>
        <v>0</v>
      </c>
      <c r="GG367" s="207"/>
      <c r="GH367" s="207"/>
      <c r="GI367" s="207"/>
      <c r="GJ367" s="207"/>
      <c r="GK367" s="207"/>
      <c r="GL367" s="207"/>
      <c r="GM367" s="207"/>
      <c r="GN367" s="207"/>
      <c r="GO367" s="207"/>
      <c r="GP367" s="207"/>
      <c r="GQ367" s="207"/>
      <c r="GR367" s="207"/>
      <c r="GS367" s="207"/>
      <c r="GT367" s="207"/>
      <c r="GU367" s="207"/>
      <c r="GV367" s="207"/>
      <c r="GW367" s="207"/>
      <c r="GX367" s="207" t="s">
        <v>918</v>
      </c>
      <c r="GY367" s="207">
        <v>0</v>
      </c>
      <c r="GZ367" s="207" t="s">
        <v>918</v>
      </c>
      <c r="HA367" s="207">
        <v>0</v>
      </c>
      <c r="HB367" s="207">
        <v>0</v>
      </c>
      <c r="HC367" s="207">
        <v>1</v>
      </c>
      <c r="HD367" s="207">
        <f t="shared" si="188"/>
        <v>1200</v>
      </c>
      <c r="HE367" s="207">
        <v>2</v>
      </c>
      <c r="HF367" s="207"/>
      <c r="HG367" s="207"/>
      <c r="HH367" s="207">
        <f t="shared" si="193"/>
        <v>800</v>
      </c>
      <c r="HI367" s="209">
        <v>2.73</v>
      </c>
      <c r="HJ367" s="209">
        <f t="shared" si="179"/>
        <v>2184</v>
      </c>
      <c r="HK367" s="207">
        <v>1</v>
      </c>
      <c r="HL367" s="207"/>
      <c r="HM367" s="207">
        <f t="shared" si="194"/>
        <v>400</v>
      </c>
      <c r="HN367" s="209">
        <v>2.73</v>
      </c>
      <c r="HO367" s="209">
        <f t="shared" si="180"/>
        <v>1092</v>
      </c>
      <c r="HP367" s="207">
        <v>0</v>
      </c>
      <c r="HQ367" s="207"/>
      <c r="HR367" s="207">
        <f t="shared" si="195"/>
        <v>0</v>
      </c>
      <c r="HS367" s="209">
        <v>2.73</v>
      </c>
      <c r="HT367" s="209">
        <f t="shared" si="181"/>
        <v>0</v>
      </c>
      <c r="HU367" s="207">
        <v>0</v>
      </c>
      <c r="HV367" s="207"/>
      <c r="HW367" s="207">
        <f t="shared" si="196"/>
        <v>0</v>
      </c>
      <c r="HX367" s="209">
        <v>2.73</v>
      </c>
      <c r="HY367" s="209">
        <f t="shared" si="182"/>
        <v>0</v>
      </c>
      <c r="HZ367" s="207">
        <v>1</v>
      </c>
      <c r="IA367" s="209">
        <v>3890.25</v>
      </c>
      <c r="IB367" s="209">
        <f t="shared" si="183"/>
        <v>3890.25</v>
      </c>
      <c r="IC367" s="169"/>
      <c r="ID367" s="169"/>
      <c r="IE367" s="169"/>
      <c r="IF367" s="169"/>
      <c r="IG367" s="165"/>
      <c r="IH367" s="165">
        <v>8</v>
      </c>
      <c r="II367" s="235">
        <f t="shared" si="198"/>
        <v>0</v>
      </c>
      <c r="IJ367" s="235">
        <f t="shared" si="199"/>
        <v>1</v>
      </c>
      <c r="IK367" s="235">
        <f t="shared" si="200"/>
        <v>1</v>
      </c>
      <c r="IL367" s="210"/>
      <c r="IM367" s="211">
        <f t="shared" si="184"/>
        <v>0</v>
      </c>
      <c r="IN367" s="209">
        <v>7500</v>
      </c>
      <c r="IO367" s="212">
        <f t="shared" si="185"/>
        <v>0</v>
      </c>
      <c r="IP367" s="209">
        <f t="shared" si="186"/>
        <v>7166.25</v>
      </c>
      <c r="IQ367" s="209">
        <v>10000</v>
      </c>
      <c r="IR367" s="212">
        <f t="shared" si="187"/>
        <v>1</v>
      </c>
      <c r="IS367" s="213" t="s">
        <v>5641</v>
      </c>
      <c r="IT367" s="291"/>
      <c r="IV367" s="66">
        <v>23516</v>
      </c>
      <c r="IW367" s="66">
        <v>31521</v>
      </c>
    </row>
    <row r="368" spans="1:257" x14ac:dyDescent="0.4">
      <c r="A368" s="158">
        <f t="shared" si="197"/>
        <v>212</v>
      </c>
      <c r="B368" s="156" t="s">
        <v>35</v>
      </c>
      <c r="C368" s="156">
        <v>266</v>
      </c>
      <c r="D368" s="156">
        <v>100523</v>
      </c>
      <c r="E368" s="251">
        <v>21439</v>
      </c>
      <c r="F368" s="225" t="s">
        <v>6412</v>
      </c>
      <c r="G368" s="251">
        <v>8</v>
      </c>
      <c r="H368" s="156"/>
      <c r="I368" s="156" t="s">
        <v>2352</v>
      </c>
      <c r="J368" s="158" t="s">
        <v>2464</v>
      </c>
      <c r="K368" s="158"/>
      <c r="L368" s="158" t="s">
        <v>2466</v>
      </c>
      <c r="M368" s="158"/>
      <c r="N368" s="205">
        <v>32</v>
      </c>
      <c r="O368" s="158">
        <v>52</v>
      </c>
      <c r="P368" s="203" t="s">
        <v>6346</v>
      </c>
      <c r="Q368" s="158">
        <v>52</v>
      </c>
      <c r="R368" s="158"/>
      <c r="S368" s="158"/>
      <c r="T368" s="158"/>
      <c r="U368" s="158"/>
      <c r="V368" s="367"/>
      <c r="W368" s="366"/>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t="s">
        <v>5437</v>
      </c>
      <c r="AU368" s="205">
        <v>32</v>
      </c>
      <c r="AV368" s="205">
        <v>20</v>
      </c>
      <c r="AW368" s="205">
        <f t="shared" si="171"/>
        <v>52</v>
      </c>
      <c r="AX368" s="205" t="s">
        <v>6346</v>
      </c>
      <c r="AY368" s="226">
        <v>28</v>
      </c>
      <c r="AZ368" s="205">
        <v>24</v>
      </c>
      <c r="BA368" s="205">
        <f t="shared" si="201"/>
        <v>52</v>
      </c>
      <c r="BB368" s="205"/>
      <c r="BC368" s="207">
        <v>1.0000000000000001E-17</v>
      </c>
      <c r="BD368" s="207">
        <v>9.9999999999999997E-29</v>
      </c>
      <c r="BE368" s="207">
        <v>1.0000000000000001E-30</v>
      </c>
      <c r="BF368" s="207">
        <v>0</v>
      </c>
      <c r="BG368" s="207">
        <v>0</v>
      </c>
      <c r="BH368" s="207"/>
      <c r="BI368" s="207"/>
      <c r="BJ368" s="207"/>
      <c r="BK368" s="207"/>
      <c r="BL368" s="208">
        <v>0</v>
      </c>
      <c r="BM368" s="209">
        <v>249.45</v>
      </c>
      <c r="BN368" s="209">
        <f t="shared" si="172"/>
        <v>0</v>
      </c>
      <c r="BO368" s="207"/>
      <c r="BP368" s="207"/>
      <c r="BQ368" s="207"/>
      <c r="BR368" s="207"/>
      <c r="BS368" s="207"/>
      <c r="BT368" s="207"/>
      <c r="BU368" s="207"/>
      <c r="BV368" s="207"/>
      <c r="BW368" s="207"/>
      <c r="BX368" s="207"/>
      <c r="BY368" s="207"/>
      <c r="BZ368" s="207"/>
      <c r="CA368" s="207"/>
      <c r="CB368" s="207"/>
      <c r="CC368" s="207"/>
      <c r="CD368" s="207"/>
      <c r="CE368" s="207"/>
      <c r="CF368" s="207">
        <v>0</v>
      </c>
      <c r="CG368" s="207"/>
      <c r="CH368" s="207"/>
      <c r="CI368" s="207"/>
      <c r="CJ368" s="207"/>
      <c r="CK368" s="207">
        <v>0</v>
      </c>
      <c r="CL368" s="209">
        <v>477.3</v>
      </c>
      <c r="CM368" s="209">
        <f t="shared" si="173"/>
        <v>0</v>
      </c>
      <c r="CN368" s="207"/>
      <c r="CO368" s="207"/>
      <c r="CP368" s="207"/>
      <c r="CQ368" s="207"/>
      <c r="CR368" s="207"/>
      <c r="CS368" s="207"/>
      <c r="CT368" s="207"/>
      <c r="CU368" s="207"/>
      <c r="CV368" s="207"/>
      <c r="CW368" s="207"/>
      <c r="CX368" s="207"/>
      <c r="CY368" s="207"/>
      <c r="CZ368" s="207"/>
      <c r="DA368" s="207"/>
      <c r="DB368" s="207"/>
      <c r="DC368" s="207"/>
      <c r="DD368" s="207"/>
      <c r="DE368" s="207">
        <v>0</v>
      </c>
      <c r="DF368" s="207"/>
      <c r="DG368" s="207"/>
      <c r="DH368" s="207"/>
      <c r="DI368" s="207"/>
      <c r="DJ368" s="207">
        <v>0</v>
      </c>
      <c r="DK368" s="209">
        <v>120.88</v>
      </c>
      <c r="DL368" s="209">
        <f t="shared" si="174"/>
        <v>0</v>
      </c>
      <c r="DM368" s="207"/>
      <c r="DN368" s="207"/>
      <c r="DO368" s="207"/>
      <c r="DP368" s="207"/>
      <c r="DQ368" s="207"/>
      <c r="DR368" s="207"/>
      <c r="DS368" s="207"/>
      <c r="DT368" s="207"/>
      <c r="DU368" s="207"/>
      <c r="DV368" s="207"/>
      <c r="DW368" s="207"/>
      <c r="DX368" s="207"/>
      <c r="DY368" s="207"/>
      <c r="DZ368" s="207"/>
      <c r="EA368" s="207"/>
      <c r="EB368" s="207"/>
      <c r="EC368" s="207"/>
      <c r="ED368" s="207">
        <v>0</v>
      </c>
      <c r="EE368" s="207"/>
      <c r="EF368" s="207"/>
      <c r="EG368" s="207"/>
      <c r="EH368" s="207"/>
      <c r="EI368" s="207">
        <v>0</v>
      </c>
      <c r="EJ368" s="209">
        <v>191.55</v>
      </c>
      <c r="EK368" s="209">
        <f t="shared" si="175"/>
        <v>0</v>
      </c>
      <c r="EL368" s="207"/>
      <c r="EM368" s="207"/>
      <c r="EN368" s="207"/>
      <c r="EO368" s="207"/>
      <c r="EP368" s="207"/>
      <c r="EQ368" s="207"/>
      <c r="ER368" s="207"/>
      <c r="ES368" s="207"/>
      <c r="ET368" s="207"/>
      <c r="EU368" s="207"/>
      <c r="EV368" s="207"/>
      <c r="EW368" s="207"/>
      <c r="EX368" s="207"/>
      <c r="EY368" s="207"/>
      <c r="EZ368" s="207"/>
      <c r="FA368" s="207"/>
      <c r="FB368" s="207"/>
      <c r="FC368" s="207">
        <v>0</v>
      </c>
      <c r="FD368" s="207"/>
      <c r="FE368" s="207"/>
      <c r="FF368" s="207"/>
      <c r="FG368" s="207"/>
      <c r="FH368" s="207">
        <v>0</v>
      </c>
      <c r="FI368" s="209">
        <v>32.1</v>
      </c>
      <c r="FJ368" s="209">
        <f t="shared" si="176"/>
        <v>0</v>
      </c>
      <c r="FK368" s="207"/>
      <c r="FL368" s="207"/>
      <c r="FM368" s="207"/>
      <c r="FN368" s="207">
        <v>0</v>
      </c>
      <c r="FO368" s="207"/>
      <c r="FP368" s="207"/>
      <c r="FQ368" s="207"/>
      <c r="FR368" s="207"/>
      <c r="FS368" s="207">
        <v>0</v>
      </c>
      <c r="FT368" s="209">
        <v>25.68</v>
      </c>
      <c r="FU368" s="209">
        <f t="shared" si="177"/>
        <v>0</v>
      </c>
      <c r="FV368" s="207"/>
      <c r="FW368" s="207"/>
      <c r="FX368" s="207"/>
      <c r="FY368" s="207">
        <v>0</v>
      </c>
      <c r="FZ368" s="207"/>
      <c r="GA368" s="207"/>
      <c r="GB368" s="207"/>
      <c r="GC368" s="207"/>
      <c r="GD368" s="207">
        <v>0</v>
      </c>
      <c r="GE368" s="209">
        <v>56.12</v>
      </c>
      <c r="GF368" s="209">
        <f t="shared" si="178"/>
        <v>0</v>
      </c>
      <c r="GG368" s="207"/>
      <c r="GH368" s="207"/>
      <c r="GI368" s="207"/>
      <c r="GJ368" s="207"/>
      <c r="GK368" s="207"/>
      <c r="GL368" s="207"/>
      <c r="GM368" s="207"/>
      <c r="GN368" s="207"/>
      <c r="GO368" s="207"/>
      <c r="GP368" s="207"/>
      <c r="GQ368" s="207"/>
      <c r="GR368" s="207"/>
      <c r="GS368" s="207"/>
      <c r="GT368" s="207"/>
      <c r="GU368" s="207"/>
      <c r="GV368" s="207"/>
      <c r="GW368" s="207"/>
      <c r="GX368" s="207" t="s">
        <v>918</v>
      </c>
      <c r="GY368" s="207">
        <v>0</v>
      </c>
      <c r="GZ368" s="207" t="s">
        <v>918</v>
      </c>
      <c r="HA368" s="207">
        <v>0</v>
      </c>
      <c r="HB368" s="207">
        <v>0</v>
      </c>
      <c r="HC368" s="207">
        <v>1</v>
      </c>
      <c r="HD368" s="207">
        <f t="shared" si="188"/>
        <v>1600</v>
      </c>
      <c r="HE368" s="207">
        <v>3</v>
      </c>
      <c r="HF368" s="207"/>
      <c r="HG368" s="207"/>
      <c r="HH368" s="207">
        <f t="shared" si="193"/>
        <v>1200</v>
      </c>
      <c r="HI368" s="209">
        <v>2.73</v>
      </c>
      <c r="HJ368" s="209">
        <f t="shared" si="179"/>
        <v>3276</v>
      </c>
      <c r="HK368" s="207">
        <v>0</v>
      </c>
      <c r="HL368" s="207"/>
      <c r="HM368" s="207">
        <f t="shared" si="194"/>
        <v>0</v>
      </c>
      <c r="HN368" s="209">
        <v>2.73</v>
      </c>
      <c r="HO368" s="209">
        <f t="shared" si="180"/>
        <v>0</v>
      </c>
      <c r="HP368" s="207">
        <v>1</v>
      </c>
      <c r="HQ368" s="207"/>
      <c r="HR368" s="207">
        <f t="shared" si="195"/>
        <v>400</v>
      </c>
      <c r="HS368" s="209">
        <v>2.73</v>
      </c>
      <c r="HT368" s="209">
        <f t="shared" si="181"/>
        <v>1092</v>
      </c>
      <c r="HU368" s="207">
        <v>0</v>
      </c>
      <c r="HV368" s="207"/>
      <c r="HW368" s="207">
        <f t="shared" si="196"/>
        <v>0</v>
      </c>
      <c r="HX368" s="209">
        <v>2.73</v>
      </c>
      <c r="HY368" s="209">
        <f t="shared" si="182"/>
        <v>0</v>
      </c>
      <c r="HZ368" s="207">
        <v>1</v>
      </c>
      <c r="IA368" s="209">
        <v>3890.25</v>
      </c>
      <c r="IB368" s="209">
        <f t="shared" si="183"/>
        <v>3890.25</v>
      </c>
      <c r="IC368" s="169"/>
      <c r="ID368" s="169"/>
      <c r="IE368" s="169"/>
      <c r="IF368" s="169"/>
      <c r="IG368" s="165"/>
      <c r="IH368" s="165"/>
      <c r="II368" s="235">
        <f t="shared" si="198"/>
        <v>0</v>
      </c>
      <c r="IJ368" s="235">
        <f t="shared" si="199"/>
        <v>1</v>
      </c>
      <c r="IK368" s="235">
        <f t="shared" si="200"/>
        <v>1</v>
      </c>
      <c r="IL368" s="210"/>
      <c r="IM368" s="211">
        <f t="shared" si="184"/>
        <v>0</v>
      </c>
      <c r="IN368" s="209">
        <v>7500</v>
      </c>
      <c r="IO368" s="212">
        <f t="shared" si="185"/>
        <v>0</v>
      </c>
      <c r="IP368" s="209">
        <f t="shared" si="186"/>
        <v>8258.25</v>
      </c>
      <c r="IQ368" s="209">
        <v>10000</v>
      </c>
      <c r="IR368" s="212">
        <f t="shared" si="187"/>
        <v>1</v>
      </c>
      <c r="IS368" s="213" t="s">
        <v>6413</v>
      </c>
      <c r="IT368" s="291"/>
      <c r="IV368" s="66">
        <v>23571</v>
      </c>
      <c r="IW368" s="66">
        <v>31528</v>
      </c>
    </row>
    <row r="369" spans="1:257" x14ac:dyDescent="0.4">
      <c r="A369" s="158">
        <f t="shared" si="197"/>
        <v>213</v>
      </c>
      <c r="B369" s="156" t="s">
        <v>35</v>
      </c>
      <c r="C369" s="156">
        <v>274</v>
      </c>
      <c r="D369" s="251">
        <v>87516</v>
      </c>
      <c r="E369" s="251">
        <v>21518</v>
      </c>
      <c r="F369" s="225" t="s">
        <v>6414</v>
      </c>
      <c r="G369" s="251">
        <v>8</v>
      </c>
      <c r="H369" s="156"/>
      <c r="I369" s="156" t="s">
        <v>2352</v>
      </c>
      <c r="J369" s="158" t="s">
        <v>2515</v>
      </c>
      <c r="K369" s="158"/>
      <c r="L369" s="158" t="s">
        <v>2517</v>
      </c>
      <c r="M369" s="158"/>
      <c r="N369" s="205">
        <v>37</v>
      </c>
      <c r="O369" s="158">
        <v>57</v>
      </c>
      <c r="P369" s="203" t="s">
        <v>5403</v>
      </c>
      <c r="Q369" s="158">
        <v>52</v>
      </c>
      <c r="R369" s="158"/>
      <c r="S369" s="158"/>
      <c r="T369" s="158"/>
      <c r="U369" s="158"/>
      <c r="V369" s="367"/>
      <c r="W369" s="366"/>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t="s">
        <v>5437</v>
      </c>
      <c r="AU369" s="205">
        <v>37</v>
      </c>
      <c r="AV369" s="205">
        <v>20</v>
      </c>
      <c r="AW369" s="205">
        <f t="shared" si="171"/>
        <v>57</v>
      </c>
      <c r="AX369" s="205" t="s">
        <v>5403</v>
      </c>
      <c r="AY369" s="226">
        <v>28</v>
      </c>
      <c r="AZ369" s="205">
        <v>24</v>
      </c>
      <c r="BA369" s="205">
        <f t="shared" si="201"/>
        <v>52</v>
      </c>
      <c r="BB369" s="205"/>
      <c r="BC369" s="207">
        <v>1.0000000000000001E-17</v>
      </c>
      <c r="BD369" s="207">
        <v>9.9999999999999997E-29</v>
      </c>
      <c r="BE369" s="207">
        <v>1.0000000000000001E-30</v>
      </c>
      <c r="BF369" s="207">
        <v>0</v>
      </c>
      <c r="BG369" s="207">
        <v>0</v>
      </c>
      <c r="BH369" s="207"/>
      <c r="BI369" s="207"/>
      <c r="BJ369" s="207"/>
      <c r="BK369" s="207"/>
      <c r="BL369" s="208">
        <v>0</v>
      </c>
      <c r="BM369" s="209">
        <v>249.45</v>
      </c>
      <c r="BN369" s="209">
        <f t="shared" si="172"/>
        <v>0</v>
      </c>
      <c r="BO369" s="207"/>
      <c r="BP369" s="207"/>
      <c r="BQ369" s="207"/>
      <c r="BR369" s="207"/>
      <c r="BS369" s="207"/>
      <c r="BT369" s="207"/>
      <c r="BU369" s="207"/>
      <c r="BV369" s="207"/>
      <c r="BW369" s="207"/>
      <c r="BX369" s="207"/>
      <c r="BY369" s="207"/>
      <c r="BZ369" s="207"/>
      <c r="CA369" s="207"/>
      <c r="CB369" s="207"/>
      <c r="CC369" s="207"/>
      <c r="CD369" s="207"/>
      <c r="CE369" s="207"/>
      <c r="CF369" s="207">
        <v>0</v>
      </c>
      <c r="CG369" s="207"/>
      <c r="CH369" s="207"/>
      <c r="CI369" s="207"/>
      <c r="CJ369" s="207"/>
      <c r="CK369" s="207">
        <v>0</v>
      </c>
      <c r="CL369" s="209">
        <v>477.3</v>
      </c>
      <c r="CM369" s="209">
        <f t="shared" si="173"/>
        <v>0</v>
      </c>
      <c r="CN369" s="207"/>
      <c r="CO369" s="207"/>
      <c r="CP369" s="207"/>
      <c r="CQ369" s="207"/>
      <c r="CR369" s="207"/>
      <c r="CS369" s="207"/>
      <c r="CT369" s="207"/>
      <c r="CU369" s="207"/>
      <c r="CV369" s="207"/>
      <c r="CW369" s="207"/>
      <c r="CX369" s="207"/>
      <c r="CY369" s="207"/>
      <c r="CZ369" s="207"/>
      <c r="DA369" s="207"/>
      <c r="DB369" s="207"/>
      <c r="DC369" s="207"/>
      <c r="DD369" s="207"/>
      <c r="DE369" s="207">
        <v>0</v>
      </c>
      <c r="DF369" s="207"/>
      <c r="DG369" s="207"/>
      <c r="DH369" s="207"/>
      <c r="DI369" s="207"/>
      <c r="DJ369" s="207">
        <v>0</v>
      </c>
      <c r="DK369" s="209">
        <v>120.88</v>
      </c>
      <c r="DL369" s="209">
        <f t="shared" si="174"/>
        <v>0</v>
      </c>
      <c r="DM369" s="207"/>
      <c r="DN369" s="207"/>
      <c r="DO369" s="207"/>
      <c r="DP369" s="207"/>
      <c r="DQ369" s="207"/>
      <c r="DR369" s="207"/>
      <c r="DS369" s="207"/>
      <c r="DT369" s="207"/>
      <c r="DU369" s="207"/>
      <c r="DV369" s="207"/>
      <c r="DW369" s="207"/>
      <c r="DX369" s="207"/>
      <c r="DY369" s="207"/>
      <c r="DZ369" s="207"/>
      <c r="EA369" s="207"/>
      <c r="EB369" s="207"/>
      <c r="EC369" s="207"/>
      <c r="ED369" s="207">
        <v>0</v>
      </c>
      <c r="EE369" s="207"/>
      <c r="EF369" s="207"/>
      <c r="EG369" s="207"/>
      <c r="EH369" s="207"/>
      <c r="EI369" s="207">
        <v>0</v>
      </c>
      <c r="EJ369" s="209">
        <v>191.55</v>
      </c>
      <c r="EK369" s="209">
        <f t="shared" si="175"/>
        <v>0</v>
      </c>
      <c r="EL369" s="207"/>
      <c r="EM369" s="207"/>
      <c r="EN369" s="207"/>
      <c r="EO369" s="207"/>
      <c r="EP369" s="207"/>
      <c r="EQ369" s="207"/>
      <c r="ER369" s="207"/>
      <c r="ES369" s="207"/>
      <c r="ET369" s="207"/>
      <c r="EU369" s="207"/>
      <c r="EV369" s="207"/>
      <c r="EW369" s="207"/>
      <c r="EX369" s="207"/>
      <c r="EY369" s="207"/>
      <c r="EZ369" s="207"/>
      <c r="FA369" s="207"/>
      <c r="FB369" s="207"/>
      <c r="FC369" s="207">
        <v>0</v>
      </c>
      <c r="FD369" s="207"/>
      <c r="FE369" s="207"/>
      <c r="FF369" s="207"/>
      <c r="FG369" s="207"/>
      <c r="FH369" s="207">
        <v>0</v>
      </c>
      <c r="FI369" s="209">
        <v>32.1</v>
      </c>
      <c r="FJ369" s="209">
        <f t="shared" si="176"/>
        <v>0</v>
      </c>
      <c r="FK369" s="207"/>
      <c r="FL369" s="207"/>
      <c r="FM369" s="207"/>
      <c r="FN369" s="207">
        <v>0</v>
      </c>
      <c r="FO369" s="207"/>
      <c r="FP369" s="207"/>
      <c r="FQ369" s="207"/>
      <c r="FR369" s="207"/>
      <c r="FS369" s="207">
        <v>0</v>
      </c>
      <c r="FT369" s="209">
        <v>25.68</v>
      </c>
      <c r="FU369" s="209">
        <f t="shared" si="177"/>
        <v>0</v>
      </c>
      <c r="FV369" s="207"/>
      <c r="FW369" s="207"/>
      <c r="FX369" s="207"/>
      <c r="FY369" s="207">
        <v>0</v>
      </c>
      <c r="FZ369" s="207"/>
      <c r="GA369" s="207"/>
      <c r="GB369" s="207"/>
      <c r="GC369" s="207"/>
      <c r="GD369" s="207">
        <v>0</v>
      </c>
      <c r="GE369" s="209">
        <v>56.12</v>
      </c>
      <c r="GF369" s="209">
        <f t="shared" si="178"/>
        <v>0</v>
      </c>
      <c r="GG369" s="207"/>
      <c r="GH369" s="207"/>
      <c r="GI369" s="207"/>
      <c r="GJ369" s="207"/>
      <c r="GK369" s="207"/>
      <c r="GL369" s="207"/>
      <c r="GM369" s="207"/>
      <c r="GN369" s="207"/>
      <c r="GO369" s="207"/>
      <c r="GP369" s="207"/>
      <c r="GQ369" s="207"/>
      <c r="GR369" s="207"/>
      <c r="GS369" s="207"/>
      <c r="GT369" s="207"/>
      <c r="GU369" s="207"/>
      <c r="GV369" s="207"/>
      <c r="GW369" s="207"/>
      <c r="GX369" s="207" t="s">
        <v>918</v>
      </c>
      <c r="GY369" s="207">
        <v>0</v>
      </c>
      <c r="GZ369" s="207" t="s">
        <v>918</v>
      </c>
      <c r="HA369" s="207">
        <v>0</v>
      </c>
      <c r="HB369" s="207">
        <v>0</v>
      </c>
      <c r="HC369" s="207">
        <v>1</v>
      </c>
      <c r="HD369" s="207">
        <f t="shared" si="188"/>
        <v>1200</v>
      </c>
      <c r="HE369" s="207">
        <v>2</v>
      </c>
      <c r="HF369" s="207"/>
      <c r="HG369" s="207"/>
      <c r="HH369" s="207">
        <f t="shared" si="193"/>
        <v>800</v>
      </c>
      <c r="HI369" s="209">
        <v>2.73</v>
      </c>
      <c r="HJ369" s="209">
        <f t="shared" si="179"/>
        <v>2184</v>
      </c>
      <c r="HK369" s="207">
        <v>1</v>
      </c>
      <c r="HL369" s="207"/>
      <c r="HM369" s="207">
        <f t="shared" si="194"/>
        <v>400</v>
      </c>
      <c r="HN369" s="209">
        <v>2.73</v>
      </c>
      <c r="HO369" s="209">
        <f t="shared" si="180"/>
        <v>1092</v>
      </c>
      <c r="HP369" s="207">
        <v>0</v>
      </c>
      <c r="HQ369" s="207"/>
      <c r="HR369" s="207">
        <f t="shared" si="195"/>
        <v>0</v>
      </c>
      <c r="HS369" s="209">
        <v>2.73</v>
      </c>
      <c r="HT369" s="209">
        <f t="shared" si="181"/>
        <v>0</v>
      </c>
      <c r="HU369" s="207">
        <v>0</v>
      </c>
      <c r="HV369" s="207"/>
      <c r="HW369" s="207">
        <f t="shared" si="196"/>
        <v>0</v>
      </c>
      <c r="HX369" s="209">
        <v>2.73</v>
      </c>
      <c r="HY369" s="209">
        <f t="shared" si="182"/>
        <v>0</v>
      </c>
      <c r="HZ369" s="207">
        <v>1</v>
      </c>
      <c r="IA369" s="209">
        <v>3890.25</v>
      </c>
      <c r="IB369" s="209">
        <f t="shared" si="183"/>
        <v>3890.25</v>
      </c>
      <c r="IC369" s="169"/>
      <c r="ID369" s="169"/>
      <c r="IE369" s="169"/>
      <c r="IF369" s="169"/>
      <c r="IG369" s="165"/>
      <c r="IH369" s="165"/>
      <c r="II369" s="235">
        <f t="shared" si="198"/>
        <v>0</v>
      </c>
      <c r="IJ369" s="235">
        <f t="shared" si="199"/>
        <v>1</v>
      </c>
      <c r="IK369" s="235">
        <f t="shared" si="200"/>
        <v>1</v>
      </c>
      <c r="IL369" s="210"/>
      <c r="IM369" s="211">
        <f t="shared" si="184"/>
        <v>0</v>
      </c>
      <c r="IN369" s="209">
        <v>7500</v>
      </c>
      <c r="IO369" s="212">
        <f t="shared" si="185"/>
        <v>0</v>
      </c>
      <c r="IP369" s="209">
        <f t="shared" si="186"/>
        <v>7166.25</v>
      </c>
      <c r="IQ369" s="209">
        <v>10000</v>
      </c>
      <c r="IR369" s="212">
        <f t="shared" si="187"/>
        <v>1</v>
      </c>
      <c r="IS369" s="213" t="s">
        <v>6362</v>
      </c>
      <c r="IT369" s="291"/>
      <c r="IV369" s="66">
        <v>23588</v>
      </c>
      <c r="IW369" s="66">
        <v>31532</v>
      </c>
    </row>
    <row r="370" spans="1:257" x14ac:dyDescent="0.4">
      <c r="A370" s="158">
        <f t="shared" si="197"/>
        <v>214</v>
      </c>
      <c r="B370" s="156" t="s">
        <v>35</v>
      </c>
      <c r="C370" s="156">
        <v>278</v>
      </c>
      <c r="D370" s="251">
        <v>19964</v>
      </c>
      <c r="E370" s="251">
        <v>21558</v>
      </c>
      <c r="F370" s="225" t="s">
        <v>6415</v>
      </c>
      <c r="G370" s="251">
        <v>8</v>
      </c>
      <c r="H370" s="156"/>
      <c r="I370" s="156" t="s">
        <v>2352</v>
      </c>
      <c r="J370" s="158" t="s">
        <v>2531</v>
      </c>
      <c r="K370" s="158"/>
      <c r="L370" s="158" t="s">
        <v>1431</v>
      </c>
      <c r="M370" s="158">
        <v>20143571656</v>
      </c>
      <c r="N370" s="205">
        <v>36</v>
      </c>
      <c r="O370" s="158">
        <v>56</v>
      </c>
      <c r="P370" s="203" t="s">
        <v>6016</v>
      </c>
      <c r="Q370" s="158">
        <v>52</v>
      </c>
      <c r="R370" s="158"/>
      <c r="S370" s="158"/>
      <c r="T370" s="158"/>
      <c r="U370" s="158"/>
      <c r="V370" s="367"/>
      <c r="W370" s="366"/>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t="s">
        <v>5437</v>
      </c>
      <c r="AU370" s="205">
        <v>36</v>
      </c>
      <c r="AV370" s="205">
        <v>20</v>
      </c>
      <c r="AW370" s="205">
        <f t="shared" si="171"/>
        <v>56</v>
      </c>
      <c r="AX370" s="205" t="s">
        <v>6016</v>
      </c>
      <c r="AY370" s="226">
        <v>28</v>
      </c>
      <c r="AZ370" s="205">
        <v>24</v>
      </c>
      <c r="BA370" s="205">
        <f t="shared" si="201"/>
        <v>52</v>
      </c>
      <c r="BB370" s="205"/>
      <c r="BC370" s="207">
        <v>1.0000000000000001E-17</v>
      </c>
      <c r="BD370" s="207">
        <v>9.9999999999999997E-29</v>
      </c>
      <c r="BE370" s="207">
        <v>1.0000000000000001E-30</v>
      </c>
      <c r="BF370" s="207">
        <v>0</v>
      </c>
      <c r="BG370" s="207">
        <v>0</v>
      </c>
      <c r="BH370" s="207"/>
      <c r="BI370" s="207"/>
      <c r="BJ370" s="207"/>
      <c r="BK370" s="207"/>
      <c r="BL370" s="208">
        <v>0</v>
      </c>
      <c r="BM370" s="209">
        <v>249.45</v>
      </c>
      <c r="BN370" s="209">
        <f t="shared" si="172"/>
        <v>0</v>
      </c>
      <c r="BO370" s="207"/>
      <c r="BP370" s="207"/>
      <c r="BQ370" s="207"/>
      <c r="BR370" s="207"/>
      <c r="BS370" s="207"/>
      <c r="BT370" s="207"/>
      <c r="BU370" s="207"/>
      <c r="BV370" s="207"/>
      <c r="BW370" s="207"/>
      <c r="BX370" s="207"/>
      <c r="BY370" s="207"/>
      <c r="BZ370" s="207"/>
      <c r="CA370" s="207"/>
      <c r="CB370" s="207"/>
      <c r="CC370" s="207"/>
      <c r="CD370" s="207"/>
      <c r="CE370" s="207"/>
      <c r="CF370" s="207">
        <v>0</v>
      </c>
      <c r="CG370" s="207"/>
      <c r="CH370" s="207"/>
      <c r="CI370" s="207"/>
      <c r="CJ370" s="207"/>
      <c r="CK370" s="207">
        <v>0</v>
      </c>
      <c r="CL370" s="209">
        <v>477.3</v>
      </c>
      <c r="CM370" s="209">
        <f t="shared" si="173"/>
        <v>0</v>
      </c>
      <c r="CN370" s="207"/>
      <c r="CO370" s="207"/>
      <c r="CP370" s="207"/>
      <c r="CQ370" s="207"/>
      <c r="CR370" s="207"/>
      <c r="CS370" s="207"/>
      <c r="CT370" s="207"/>
      <c r="CU370" s="207"/>
      <c r="CV370" s="207"/>
      <c r="CW370" s="207"/>
      <c r="CX370" s="207"/>
      <c r="CY370" s="207"/>
      <c r="CZ370" s="207"/>
      <c r="DA370" s="207"/>
      <c r="DB370" s="207"/>
      <c r="DC370" s="207"/>
      <c r="DD370" s="207"/>
      <c r="DE370" s="207">
        <v>0</v>
      </c>
      <c r="DF370" s="207"/>
      <c r="DG370" s="207"/>
      <c r="DH370" s="207"/>
      <c r="DI370" s="207"/>
      <c r="DJ370" s="207">
        <v>0</v>
      </c>
      <c r="DK370" s="209">
        <v>120.88</v>
      </c>
      <c r="DL370" s="209">
        <f t="shared" si="174"/>
        <v>0</v>
      </c>
      <c r="DM370" s="207"/>
      <c r="DN370" s="207"/>
      <c r="DO370" s="207"/>
      <c r="DP370" s="207"/>
      <c r="DQ370" s="207"/>
      <c r="DR370" s="207"/>
      <c r="DS370" s="207"/>
      <c r="DT370" s="207"/>
      <c r="DU370" s="207"/>
      <c r="DV370" s="207"/>
      <c r="DW370" s="207"/>
      <c r="DX370" s="207"/>
      <c r="DY370" s="207"/>
      <c r="DZ370" s="207"/>
      <c r="EA370" s="207"/>
      <c r="EB370" s="207"/>
      <c r="EC370" s="207"/>
      <c r="ED370" s="207">
        <v>0</v>
      </c>
      <c r="EE370" s="207"/>
      <c r="EF370" s="207"/>
      <c r="EG370" s="207"/>
      <c r="EH370" s="207"/>
      <c r="EI370" s="207">
        <v>0</v>
      </c>
      <c r="EJ370" s="209">
        <v>191.55</v>
      </c>
      <c r="EK370" s="209">
        <f t="shared" si="175"/>
        <v>0</v>
      </c>
      <c r="EL370" s="207"/>
      <c r="EM370" s="207"/>
      <c r="EN370" s="207"/>
      <c r="EO370" s="207"/>
      <c r="EP370" s="207"/>
      <c r="EQ370" s="207"/>
      <c r="ER370" s="207"/>
      <c r="ES370" s="207"/>
      <c r="ET370" s="207"/>
      <c r="EU370" s="207"/>
      <c r="EV370" s="207"/>
      <c r="EW370" s="207"/>
      <c r="EX370" s="207"/>
      <c r="EY370" s="207"/>
      <c r="EZ370" s="207"/>
      <c r="FA370" s="207"/>
      <c r="FB370" s="207"/>
      <c r="FC370" s="207">
        <v>0</v>
      </c>
      <c r="FD370" s="207"/>
      <c r="FE370" s="207"/>
      <c r="FF370" s="207"/>
      <c r="FG370" s="207"/>
      <c r="FH370" s="207">
        <v>0</v>
      </c>
      <c r="FI370" s="209">
        <v>32.1</v>
      </c>
      <c r="FJ370" s="209">
        <f t="shared" si="176"/>
        <v>0</v>
      </c>
      <c r="FK370" s="207"/>
      <c r="FL370" s="207"/>
      <c r="FM370" s="207"/>
      <c r="FN370" s="207">
        <v>0</v>
      </c>
      <c r="FO370" s="207"/>
      <c r="FP370" s="207"/>
      <c r="FQ370" s="207"/>
      <c r="FR370" s="207"/>
      <c r="FS370" s="207">
        <v>0</v>
      </c>
      <c r="FT370" s="209">
        <v>25.68</v>
      </c>
      <c r="FU370" s="209">
        <f t="shared" si="177"/>
        <v>0</v>
      </c>
      <c r="FV370" s="207"/>
      <c r="FW370" s="207"/>
      <c r="FX370" s="207"/>
      <c r="FY370" s="207">
        <v>0</v>
      </c>
      <c r="FZ370" s="207"/>
      <c r="GA370" s="207"/>
      <c r="GB370" s="207"/>
      <c r="GC370" s="207"/>
      <c r="GD370" s="207">
        <v>0</v>
      </c>
      <c r="GE370" s="209">
        <v>56.12</v>
      </c>
      <c r="GF370" s="209">
        <f t="shared" si="178"/>
        <v>0</v>
      </c>
      <c r="GG370" s="207"/>
      <c r="GH370" s="207"/>
      <c r="GI370" s="207"/>
      <c r="GJ370" s="207"/>
      <c r="GK370" s="207"/>
      <c r="GL370" s="207"/>
      <c r="GM370" s="207"/>
      <c r="GN370" s="207"/>
      <c r="GO370" s="207"/>
      <c r="GP370" s="207"/>
      <c r="GQ370" s="207"/>
      <c r="GR370" s="207"/>
      <c r="GS370" s="207"/>
      <c r="GT370" s="207"/>
      <c r="GU370" s="207"/>
      <c r="GV370" s="207"/>
      <c r="GW370" s="207"/>
      <c r="GX370" s="207" t="s">
        <v>918</v>
      </c>
      <c r="GY370" s="207">
        <v>0</v>
      </c>
      <c r="GZ370" s="207" t="s">
        <v>918</v>
      </c>
      <c r="HA370" s="207">
        <v>0</v>
      </c>
      <c r="HB370" s="207">
        <v>0</v>
      </c>
      <c r="HC370" s="207">
        <v>1</v>
      </c>
      <c r="HD370" s="207">
        <f t="shared" si="188"/>
        <v>800</v>
      </c>
      <c r="HE370" s="207">
        <v>0</v>
      </c>
      <c r="HF370" s="207"/>
      <c r="HG370" s="207"/>
      <c r="HH370" s="207">
        <f t="shared" si="193"/>
        <v>0</v>
      </c>
      <c r="HI370" s="209">
        <v>2.73</v>
      </c>
      <c r="HJ370" s="209">
        <f t="shared" si="179"/>
        <v>0</v>
      </c>
      <c r="HK370" s="207">
        <v>1</v>
      </c>
      <c r="HL370" s="207"/>
      <c r="HM370" s="207">
        <f t="shared" si="194"/>
        <v>400</v>
      </c>
      <c r="HN370" s="209">
        <v>2.73</v>
      </c>
      <c r="HO370" s="209">
        <f t="shared" si="180"/>
        <v>1092</v>
      </c>
      <c r="HP370" s="207">
        <v>1</v>
      </c>
      <c r="HQ370" s="207"/>
      <c r="HR370" s="207">
        <f t="shared" si="195"/>
        <v>400</v>
      </c>
      <c r="HS370" s="209">
        <v>2.73</v>
      </c>
      <c r="HT370" s="209">
        <f t="shared" si="181"/>
        <v>1092</v>
      </c>
      <c r="HU370" s="207">
        <v>0</v>
      </c>
      <c r="HV370" s="207"/>
      <c r="HW370" s="207">
        <f t="shared" si="196"/>
        <v>0</v>
      </c>
      <c r="HX370" s="209">
        <v>2.73</v>
      </c>
      <c r="HY370" s="209">
        <f t="shared" si="182"/>
        <v>0</v>
      </c>
      <c r="HZ370" s="207">
        <v>1</v>
      </c>
      <c r="IA370" s="209">
        <v>3890.25</v>
      </c>
      <c r="IB370" s="209">
        <f t="shared" si="183"/>
        <v>3890.25</v>
      </c>
      <c r="IC370" s="169"/>
      <c r="ID370" s="169"/>
      <c r="IE370" s="169"/>
      <c r="IF370" s="169"/>
      <c r="IG370" s="165"/>
      <c r="IH370" s="165"/>
      <c r="II370" s="235">
        <f t="shared" si="198"/>
        <v>0</v>
      </c>
      <c r="IJ370" s="235">
        <f t="shared" si="199"/>
        <v>1</v>
      </c>
      <c r="IK370" s="235">
        <f t="shared" si="200"/>
        <v>1</v>
      </c>
      <c r="IL370" s="210"/>
      <c r="IM370" s="211">
        <f t="shared" si="184"/>
        <v>0</v>
      </c>
      <c r="IN370" s="209">
        <v>7500</v>
      </c>
      <c r="IO370" s="212">
        <f t="shared" si="185"/>
        <v>0</v>
      </c>
      <c r="IP370" s="209">
        <f t="shared" si="186"/>
        <v>6074.25</v>
      </c>
      <c r="IQ370" s="209">
        <v>10000</v>
      </c>
      <c r="IR370" s="212">
        <f t="shared" si="187"/>
        <v>1</v>
      </c>
      <c r="IS370" s="213" t="s">
        <v>6362</v>
      </c>
      <c r="IT370" s="291"/>
      <c r="IV370" s="66">
        <v>74467</v>
      </c>
      <c r="IW370" s="66">
        <v>31588</v>
      </c>
    </row>
    <row r="371" spans="1:257" x14ac:dyDescent="0.4">
      <c r="A371" s="158">
        <f t="shared" si="197"/>
        <v>215</v>
      </c>
      <c r="B371" s="156" t="s">
        <v>35</v>
      </c>
      <c r="C371" s="156">
        <v>286</v>
      </c>
      <c r="D371" s="156">
        <v>93582</v>
      </c>
      <c r="E371" s="370">
        <v>29451</v>
      </c>
      <c r="F371" s="225" t="s">
        <v>6416</v>
      </c>
      <c r="G371" s="251">
        <v>8</v>
      </c>
      <c r="H371" s="156"/>
      <c r="I371" s="156" t="s">
        <v>2570</v>
      </c>
      <c r="J371" s="158" t="s">
        <v>2580</v>
      </c>
      <c r="K371" s="158"/>
      <c r="L371" s="158" t="s">
        <v>2582</v>
      </c>
      <c r="M371" s="158"/>
      <c r="N371" s="205">
        <v>42</v>
      </c>
      <c r="O371" s="158">
        <v>62</v>
      </c>
      <c r="P371" s="203" t="s">
        <v>6417</v>
      </c>
      <c r="Q371" s="158">
        <v>52</v>
      </c>
      <c r="R371" s="158"/>
      <c r="S371" s="158"/>
      <c r="T371" s="158"/>
      <c r="U371" s="158"/>
      <c r="V371" s="367"/>
      <c r="W371" s="366"/>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t="s">
        <v>5364</v>
      </c>
      <c r="AU371" s="205">
        <v>42</v>
      </c>
      <c r="AV371" s="205">
        <v>20</v>
      </c>
      <c r="AW371" s="205">
        <f t="shared" si="171"/>
        <v>62</v>
      </c>
      <c r="AX371" s="205" t="s">
        <v>6417</v>
      </c>
      <c r="AY371" s="226">
        <v>28</v>
      </c>
      <c r="AZ371" s="205">
        <v>24</v>
      </c>
      <c r="BA371" s="205">
        <f t="shared" si="201"/>
        <v>52</v>
      </c>
      <c r="BB371" s="205"/>
      <c r="BC371" s="207">
        <v>1.0000000000000001E-17</v>
      </c>
      <c r="BD371" s="207">
        <v>9.9999999999999997E-29</v>
      </c>
      <c r="BE371" s="207">
        <v>1.0000000000000001E-30</v>
      </c>
      <c r="BF371" s="207">
        <v>0</v>
      </c>
      <c r="BG371" s="207">
        <v>0</v>
      </c>
      <c r="BH371" s="207"/>
      <c r="BI371" s="207"/>
      <c r="BJ371" s="207"/>
      <c r="BK371" s="207"/>
      <c r="BL371" s="208">
        <v>0</v>
      </c>
      <c r="BM371" s="209">
        <v>249.45</v>
      </c>
      <c r="BN371" s="209">
        <f t="shared" si="172"/>
        <v>0</v>
      </c>
      <c r="BO371" s="207"/>
      <c r="BP371" s="207"/>
      <c r="BQ371" s="207"/>
      <c r="BR371" s="207"/>
      <c r="BS371" s="207"/>
      <c r="BT371" s="207"/>
      <c r="BU371" s="207"/>
      <c r="BV371" s="207"/>
      <c r="BW371" s="207"/>
      <c r="BX371" s="207"/>
      <c r="BY371" s="207"/>
      <c r="BZ371" s="207"/>
      <c r="CA371" s="207"/>
      <c r="CB371" s="207"/>
      <c r="CC371" s="207"/>
      <c r="CD371" s="207"/>
      <c r="CE371" s="207"/>
      <c r="CF371" s="207">
        <v>0</v>
      </c>
      <c r="CG371" s="207"/>
      <c r="CH371" s="207"/>
      <c r="CI371" s="207"/>
      <c r="CJ371" s="207"/>
      <c r="CK371" s="207">
        <v>0</v>
      </c>
      <c r="CL371" s="209">
        <v>477.3</v>
      </c>
      <c r="CM371" s="209">
        <f t="shared" si="173"/>
        <v>0</v>
      </c>
      <c r="CN371" s="207"/>
      <c r="CO371" s="207"/>
      <c r="CP371" s="207"/>
      <c r="CQ371" s="207"/>
      <c r="CR371" s="207"/>
      <c r="CS371" s="207"/>
      <c r="CT371" s="207"/>
      <c r="CU371" s="207"/>
      <c r="CV371" s="207"/>
      <c r="CW371" s="207"/>
      <c r="CX371" s="207"/>
      <c r="CY371" s="207"/>
      <c r="CZ371" s="207"/>
      <c r="DA371" s="207"/>
      <c r="DB371" s="207"/>
      <c r="DC371" s="207"/>
      <c r="DD371" s="207"/>
      <c r="DE371" s="207">
        <v>0</v>
      </c>
      <c r="DF371" s="207"/>
      <c r="DG371" s="207"/>
      <c r="DH371" s="207"/>
      <c r="DI371" s="207"/>
      <c r="DJ371" s="207">
        <v>0</v>
      </c>
      <c r="DK371" s="209">
        <v>120.88</v>
      </c>
      <c r="DL371" s="209">
        <f t="shared" si="174"/>
        <v>0</v>
      </c>
      <c r="DM371" s="207"/>
      <c r="DN371" s="207"/>
      <c r="DO371" s="207"/>
      <c r="DP371" s="207"/>
      <c r="DQ371" s="207"/>
      <c r="DR371" s="207"/>
      <c r="DS371" s="207"/>
      <c r="DT371" s="207"/>
      <c r="DU371" s="207"/>
      <c r="DV371" s="207"/>
      <c r="DW371" s="207"/>
      <c r="DX371" s="207"/>
      <c r="DY371" s="207"/>
      <c r="DZ371" s="207"/>
      <c r="EA371" s="207"/>
      <c r="EB371" s="207"/>
      <c r="EC371" s="207"/>
      <c r="ED371" s="207">
        <v>0</v>
      </c>
      <c r="EE371" s="207"/>
      <c r="EF371" s="207"/>
      <c r="EG371" s="207"/>
      <c r="EH371" s="207"/>
      <c r="EI371" s="207">
        <v>0</v>
      </c>
      <c r="EJ371" s="209">
        <v>191.55</v>
      </c>
      <c r="EK371" s="209">
        <f t="shared" si="175"/>
        <v>0</v>
      </c>
      <c r="EL371" s="207"/>
      <c r="EM371" s="207"/>
      <c r="EN371" s="207"/>
      <c r="EO371" s="207"/>
      <c r="EP371" s="207"/>
      <c r="EQ371" s="207"/>
      <c r="ER371" s="207"/>
      <c r="ES371" s="207"/>
      <c r="ET371" s="207"/>
      <c r="EU371" s="207"/>
      <c r="EV371" s="207"/>
      <c r="EW371" s="207"/>
      <c r="EX371" s="207"/>
      <c r="EY371" s="207"/>
      <c r="EZ371" s="207"/>
      <c r="FA371" s="207"/>
      <c r="FB371" s="207"/>
      <c r="FC371" s="207">
        <v>0</v>
      </c>
      <c r="FD371" s="207"/>
      <c r="FE371" s="207"/>
      <c r="FF371" s="207"/>
      <c r="FG371" s="207"/>
      <c r="FH371" s="207">
        <v>0</v>
      </c>
      <c r="FI371" s="209">
        <v>32.1</v>
      </c>
      <c r="FJ371" s="209">
        <f t="shared" si="176"/>
        <v>0</v>
      </c>
      <c r="FK371" s="207"/>
      <c r="FL371" s="207"/>
      <c r="FM371" s="207"/>
      <c r="FN371" s="207">
        <v>0</v>
      </c>
      <c r="FO371" s="207"/>
      <c r="FP371" s="207"/>
      <c r="FQ371" s="207"/>
      <c r="FR371" s="207"/>
      <c r="FS371" s="207">
        <v>0</v>
      </c>
      <c r="FT371" s="209">
        <v>25.68</v>
      </c>
      <c r="FU371" s="209">
        <f t="shared" si="177"/>
        <v>0</v>
      </c>
      <c r="FV371" s="207"/>
      <c r="FW371" s="207"/>
      <c r="FX371" s="207"/>
      <c r="FY371" s="207">
        <v>0</v>
      </c>
      <c r="FZ371" s="207"/>
      <c r="GA371" s="207"/>
      <c r="GB371" s="207"/>
      <c r="GC371" s="207"/>
      <c r="GD371" s="207">
        <v>0</v>
      </c>
      <c r="GE371" s="209">
        <v>56.12</v>
      </c>
      <c r="GF371" s="209">
        <f t="shared" si="178"/>
        <v>0</v>
      </c>
      <c r="GG371" s="207"/>
      <c r="GH371" s="207"/>
      <c r="GI371" s="207"/>
      <c r="GJ371" s="207"/>
      <c r="GK371" s="207"/>
      <c r="GL371" s="207"/>
      <c r="GM371" s="207"/>
      <c r="GN371" s="207"/>
      <c r="GO371" s="207"/>
      <c r="GP371" s="207"/>
      <c r="GQ371" s="207"/>
      <c r="GR371" s="207"/>
      <c r="GS371" s="207"/>
      <c r="GT371" s="207"/>
      <c r="GU371" s="207"/>
      <c r="GV371" s="207"/>
      <c r="GW371" s="207"/>
      <c r="GX371" s="207" t="s">
        <v>918</v>
      </c>
      <c r="GY371" s="207">
        <v>0</v>
      </c>
      <c r="GZ371" s="207" t="s">
        <v>918</v>
      </c>
      <c r="HA371" s="207">
        <v>0</v>
      </c>
      <c r="HB371" s="207">
        <v>0</v>
      </c>
      <c r="HC371" s="207">
        <v>1</v>
      </c>
      <c r="HD371" s="207">
        <f t="shared" si="188"/>
        <v>1600</v>
      </c>
      <c r="HE371" s="207">
        <v>2</v>
      </c>
      <c r="HF371" s="207"/>
      <c r="HG371" s="207"/>
      <c r="HH371" s="207">
        <f t="shared" si="193"/>
        <v>800</v>
      </c>
      <c r="HI371" s="209">
        <v>2.73</v>
      </c>
      <c r="HJ371" s="209">
        <f t="shared" si="179"/>
        <v>2184</v>
      </c>
      <c r="HK371" s="207">
        <v>2</v>
      </c>
      <c r="HL371" s="207"/>
      <c r="HM371" s="207">
        <f t="shared" si="194"/>
        <v>800</v>
      </c>
      <c r="HN371" s="209">
        <v>2.73</v>
      </c>
      <c r="HO371" s="209">
        <f t="shared" si="180"/>
        <v>2184</v>
      </c>
      <c r="HP371" s="207">
        <v>0</v>
      </c>
      <c r="HQ371" s="207"/>
      <c r="HR371" s="207">
        <f t="shared" si="195"/>
        <v>0</v>
      </c>
      <c r="HS371" s="209">
        <v>2.73</v>
      </c>
      <c r="HT371" s="209">
        <f t="shared" si="181"/>
        <v>0</v>
      </c>
      <c r="HU371" s="207">
        <v>0</v>
      </c>
      <c r="HV371" s="207"/>
      <c r="HW371" s="207">
        <f t="shared" si="196"/>
        <v>0</v>
      </c>
      <c r="HX371" s="209">
        <v>2.73</v>
      </c>
      <c r="HY371" s="209">
        <f t="shared" si="182"/>
        <v>0</v>
      </c>
      <c r="HZ371" s="207">
        <v>1</v>
      </c>
      <c r="IA371" s="209">
        <v>3890.25</v>
      </c>
      <c r="IB371" s="209">
        <f t="shared" si="183"/>
        <v>3890.25</v>
      </c>
      <c r="IC371" s="169"/>
      <c r="ID371" s="169"/>
      <c r="IE371" s="169"/>
      <c r="IF371" s="169"/>
      <c r="IG371" s="165"/>
      <c r="IH371" s="165">
        <v>9</v>
      </c>
      <c r="II371" s="235">
        <f t="shared" si="198"/>
        <v>0</v>
      </c>
      <c r="IJ371" s="235">
        <f t="shared" si="199"/>
        <v>1</v>
      </c>
      <c r="IK371" s="235">
        <f t="shared" si="200"/>
        <v>1</v>
      </c>
      <c r="IL371" s="210"/>
      <c r="IM371" s="211">
        <f t="shared" si="184"/>
        <v>0</v>
      </c>
      <c r="IN371" s="209">
        <v>7500</v>
      </c>
      <c r="IO371" s="212">
        <f t="shared" si="185"/>
        <v>0</v>
      </c>
      <c r="IP371" s="209">
        <f t="shared" si="186"/>
        <v>8258.25</v>
      </c>
      <c r="IQ371" s="209">
        <v>10000</v>
      </c>
      <c r="IR371" s="212">
        <f t="shared" si="187"/>
        <v>1</v>
      </c>
      <c r="IS371" s="213" t="s">
        <v>5641</v>
      </c>
      <c r="IT371" s="291"/>
      <c r="IV371" s="66">
        <v>23428</v>
      </c>
      <c r="IW371" s="66">
        <v>31608</v>
      </c>
    </row>
    <row r="372" spans="1:257" x14ac:dyDescent="0.4">
      <c r="A372" s="158">
        <f t="shared" si="197"/>
        <v>216</v>
      </c>
      <c r="B372" s="156" t="s">
        <v>35</v>
      </c>
      <c r="C372" s="156">
        <v>291</v>
      </c>
      <c r="D372" s="251">
        <v>87491</v>
      </c>
      <c r="E372" s="251">
        <v>29605</v>
      </c>
      <c r="F372" s="225" t="s">
        <v>6418</v>
      </c>
      <c r="G372" s="251">
        <v>8</v>
      </c>
      <c r="H372" s="156"/>
      <c r="I372" s="156" t="s">
        <v>2570</v>
      </c>
      <c r="J372" s="158" t="s">
        <v>2604</v>
      </c>
      <c r="K372" s="158"/>
      <c r="L372" s="158" t="s">
        <v>2606</v>
      </c>
      <c r="M372" s="158"/>
      <c r="N372" s="205">
        <v>49</v>
      </c>
      <c r="O372" s="158">
        <v>69</v>
      </c>
      <c r="P372" s="203" t="s">
        <v>6419</v>
      </c>
      <c r="Q372" s="158">
        <v>56</v>
      </c>
      <c r="R372" s="158"/>
      <c r="S372" s="158"/>
      <c r="T372" s="158"/>
      <c r="U372" s="158"/>
      <c r="V372" s="367"/>
      <c r="W372" s="366"/>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t="s">
        <v>5369</v>
      </c>
      <c r="AU372" s="205">
        <v>49</v>
      </c>
      <c r="AV372" s="205">
        <v>20</v>
      </c>
      <c r="AW372" s="205">
        <f t="shared" si="171"/>
        <v>69</v>
      </c>
      <c r="AX372" s="205" t="s">
        <v>6419</v>
      </c>
      <c r="AY372" s="226">
        <v>32</v>
      </c>
      <c r="AZ372" s="205">
        <v>24</v>
      </c>
      <c r="BA372" s="205">
        <f t="shared" si="201"/>
        <v>56</v>
      </c>
      <c r="BB372" s="205"/>
      <c r="BC372" s="207">
        <v>1.0000000000000001E-17</v>
      </c>
      <c r="BD372" s="207">
        <v>9.9999999999999997E-29</v>
      </c>
      <c r="BE372" s="207">
        <v>1.0000000000000001E-30</v>
      </c>
      <c r="BF372" s="207">
        <v>0</v>
      </c>
      <c r="BG372" s="207">
        <v>0</v>
      </c>
      <c r="BH372" s="207"/>
      <c r="BI372" s="207"/>
      <c r="BJ372" s="207"/>
      <c r="BK372" s="207"/>
      <c r="BL372" s="208">
        <v>0</v>
      </c>
      <c r="BM372" s="209">
        <v>249.45</v>
      </c>
      <c r="BN372" s="209">
        <f t="shared" si="172"/>
        <v>0</v>
      </c>
      <c r="BO372" s="207"/>
      <c r="BP372" s="207"/>
      <c r="BQ372" s="207"/>
      <c r="BR372" s="207"/>
      <c r="BS372" s="207"/>
      <c r="BT372" s="207"/>
      <c r="BU372" s="207"/>
      <c r="BV372" s="207"/>
      <c r="BW372" s="207"/>
      <c r="BX372" s="207"/>
      <c r="BY372" s="207"/>
      <c r="BZ372" s="207"/>
      <c r="CA372" s="207"/>
      <c r="CB372" s="207"/>
      <c r="CC372" s="207"/>
      <c r="CD372" s="207"/>
      <c r="CE372" s="207"/>
      <c r="CF372" s="207">
        <v>0</v>
      </c>
      <c r="CG372" s="207"/>
      <c r="CH372" s="207"/>
      <c r="CI372" s="207"/>
      <c r="CJ372" s="207"/>
      <c r="CK372" s="207">
        <v>0</v>
      </c>
      <c r="CL372" s="209">
        <v>477.3</v>
      </c>
      <c r="CM372" s="209">
        <f t="shared" si="173"/>
        <v>0</v>
      </c>
      <c r="CN372" s="207"/>
      <c r="CO372" s="207"/>
      <c r="CP372" s="207"/>
      <c r="CQ372" s="207"/>
      <c r="CR372" s="207"/>
      <c r="CS372" s="207"/>
      <c r="CT372" s="207"/>
      <c r="CU372" s="207"/>
      <c r="CV372" s="207"/>
      <c r="CW372" s="207"/>
      <c r="CX372" s="207"/>
      <c r="CY372" s="207"/>
      <c r="CZ372" s="207"/>
      <c r="DA372" s="207"/>
      <c r="DB372" s="207"/>
      <c r="DC372" s="207"/>
      <c r="DD372" s="207"/>
      <c r="DE372" s="207">
        <v>0</v>
      </c>
      <c r="DF372" s="207"/>
      <c r="DG372" s="207"/>
      <c r="DH372" s="207"/>
      <c r="DI372" s="207"/>
      <c r="DJ372" s="207">
        <v>0</v>
      </c>
      <c r="DK372" s="209">
        <v>120.88</v>
      </c>
      <c r="DL372" s="209">
        <f t="shared" si="174"/>
        <v>0</v>
      </c>
      <c r="DM372" s="207"/>
      <c r="DN372" s="207"/>
      <c r="DO372" s="207"/>
      <c r="DP372" s="207"/>
      <c r="DQ372" s="207"/>
      <c r="DR372" s="207"/>
      <c r="DS372" s="207"/>
      <c r="DT372" s="207"/>
      <c r="DU372" s="207"/>
      <c r="DV372" s="207"/>
      <c r="DW372" s="207"/>
      <c r="DX372" s="207"/>
      <c r="DY372" s="207"/>
      <c r="DZ372" s="207"/>
      <c r="EA372" s="207"/>
      <c r="EB372" s="207"/>
      <c r="EC372" s="207"/>
      <c r="ED372" s="207">
        <v>0</v>
      </c>
      <c r="EE372" s="207"/>
      <c r="EF372" s="207"/>
      <c r="EG372" s="207"/>
      <c r="EH372" s="207"/>
      <c r="EI372" s="207">
        <v>0</v>
      </c>
      <c r="EJ372" s="209">
        <v>191.55</v>
      </c>
      <c r="EK372" s="209">
        <f t="shared" si="175"/>
        <v>0</v>
      </c>
      <c r="EL372" s="207"/>
      <c r="EM372" s="207"/>
      <c r="EN372" s="207"/>
      <c r="EO372" s="207"/>
      <c r="EP372" s="207"/>
      <c r="EQ372" s="207"/>
      <c r="ER372" s="207"/>
      <c r="ES372" s="207"/>
      <c r="ET372" s="207"/>
      <c r="EU372" s="207"/>
      <c r="EV372" s="207"/>
      <c r="EW372" s="207"/>
      <c r="EX372" s="207"/>
      <c r="EY372" s="207"/>
      <c r="EZ372" s="207"/>
      <c r="FA372" s="207"/>
      <c r="FB372" s="207"/>
      <c r="FC372" s="207">
        <v>0</v>
      </c>
      <c r="FD372" s="207"/>
      <c r="FE372" s="207"/>
      <c r="FF372" s="207"/>
      <c r="FG372" s="207"/>
      <c r="FH372" s="207">
        <v>0</v>
      </c>
      <c r="FI372" s="209">
        <v>32.1</v>
      </c>
      <c r="FJ372" s="209">
        <f t="shared" si="176"/>
        <v>0</v>
      </c>
      <c r="FK372" s="207"/>
      <c r="FL372" s="207"/>
      <c r="FM372" s="207"/>
      <c r="FN372" s="207">
        <v>0</v>
      </c>
      <c r="FO372" s="207"/>
      <c r="FP372" s="207"/>
      <c r="FQ372" s="207"/>
      <c r="FR372" s="207"/>
      <c r="FS372" s="207">
        <v>0</v>
      </c>
      <c r="FT372" s="209">
        <v>25.68</v>
      </c>
      <c r="FU372" s="209">
        <f t="shared" si="177"/>
        <v>0</v>
      </c>
      <c r="FV372" s="207"/>
      <c r="FW372" s="207"/>
      <c r="FX372" s="207"/>
      <c r="FY372" s="207">
        <v>0</v>
      </c>
      <c r="FZ372" s="207"/>
      <c r="GA372" s="207"/>
      <c r="GB372" s="207"/>
      <c r="GC372" s="207"/>
      <c r="GD372" s="207">
        <v>0</v>
      </c>
      <c r="GE372" s="209">
        <v>56.12</v>
      </c>
      <c r="GF372" s="209">
        <f t="shared" si="178"/>
        <v>0</v>
      </c>
      <c r="GG372" s="207"/>
      <c r="GH372" s="207"/>
      <c r="GI372" s="207"/>
      <c r="GJ372" s="207"/>
      <c r="GK372" s="207"/>
      <c r="GL372" s="207"/>
      <c r="GM372" s="207"/>
      <c r="GN372" s="207"/>
      <c r="GO372" s="207"/>
      <c r="GP372" s="207"/>
      <c r="GQ372" s="207"/>
      <c r="GR372" s="207"/>
      <c r="GS372" s="207"/>
      <c r="GT372" s="207"/>
      <c r="GU372" s="207"/>
      <c r="GV372" s="207"/>
      <c r="GW372" s="207"/>
      <c r="GX372" s="207" t="s">
        <v>918</v>
      </c>
      <c r="GY372" s="207">
        <v>0</v>
      </c>
      <c r="GZ372" s="207" t="s">
        <v>918</v>
      </c>
      <c r="HA372" s="207">
        <v>0</v>
      </c>
      <c r="HB372" s="207">
        <v>0</v>
      </c>
      <c r="HC372" s="207">
        <v>1</v>
      </c>
      <c r="HD372" s="207">
        <f t="shared" si="188"/>
        <v>2000</v>
      </c>
      <c r="HE372" s="207">
        <v>0</v>
      </c>
      <c r="HF372" s="207"/>
      <c r="HG372" s="207"/>
      <c r="HH372" s="207">
        <f t="shared" si="193"/>
        <v>0</v>
      </c>
      <c r="HI372" s="209">
        <v>2.73</v>
      </c>
      <c r="HJ372" s="209">
        <f t="shared" si="179"/>
        <v>0</v>
      </c>
      <c r="HK372" s="207">
        <v>2</v>
      </c>
      <c r="HL372" s="207"/>
      <c r="HM372" s="207">
        <f t="shared" si="194"/>
        <v>800</v>
      </c>
      <c r="HN372" s="209">
        <v>2.73</v>
      </c>
      <c r="HO372" s="209">
        <f t="shared" si="180"/>
        <v>2184</v>
      </c>
      <c r="HP372" s="207">
        <v>3</v>
      </c>
      <c r="HQ372" s="207"/>
      <c r="HR372" s="207">
        <f t="shared" si="195"/>
        <v>1200</v>
      </c>
      <c r="HS372" s="209">
        <v>2.73</v>
      </c>
      <c r="HT372" s="209">
        <f t="shared" si="181"/>
        <v>3276</v>
      </c>
      <c r="HU372" s="207">
        <v>0</v>
      </c>
      <c r="HV372" s="207"/>
      <c r="HW372" s="207">
        <f t="shared" si="196"/>
        <v>0</v>
      </c>
      <c r="HX372" s="209">
        <v>2.73</v>
      </c>
      <c r="HY372" s="209">
        <f t="shared" si="182"/>
        <v>0</v>
      </c>
      <c r="HZ372" s="207">
        <v>1</v>
      </c>
      <c r="IA372" s="209">
        <v>3890.25</v>
      </c>
      <c r="IB372" s="209">
        <f t="shared" si="183"/>
        <v>3890.25</v>
      </c>
      <c r="IC372" s="169"/>
      <c r="ID372" s="169"/>
      <c r="IE372" s="169"/>
      <c r="IF372" s="169"/>
      <c r="IG372" s="165"/>
      <c r="IH372" s="165">
        <v>1</v>
      </c>
      <c r="II372" s="235">
        <f t="shared" si="198"/>
        <v>0</v>
      </c>
      <c r="IJ372" s="235">
        <f t="shared" si="199"/>
        <v>1</v>
      </c>
      <c r="IK372" s="235">
        <f t="shared" si="200"/>
        <v>1</v>
      </c>
      <c r="IL372" s="210"/>
      <c r="IM372" s="211">
        <f t="shared" si="184"/>
        <v>0</v>
      </c>
      <c r="IN372" s="209">
        <v>7500</v>
      </c>
      <c r="IO372" s="212">
        <f t="shared" si="185"/>
        <v>0</v>
      </c>
      <c r="IP372" s="209">
        <f t="shared" si="186"/>
        <v>9350.25</v>
      </c>
      <c r="IQ372" s="209">
        <v>10000</v>
      </c>
      <c r="IR372" s="212">
        <f t="shared" si="187"/>
        <v>1</v>
      </c>
      <c r="IS372" s="213" t="s">
        <v>5641</v>
      </c>
      <c r="IT372" s="291"/>
      <c r="IV372" s="66">
        <v>23549</v>
      </c>
      <c r="IW372" s="66">
        <v>31630</v>
      </c>
    </row>
    <row r="373" spans="1:257" x14ac:dyDescent="0.4">
      <c r="A373" s="158">
        <f t="shared" si="197"/>
        <v>217</v>
      </c>
      <c r="B373" s="156" t="s">
        <v>35</v>
      </c>
      <c r="C373" s="156">
        <v>305</v>
      </c>
      <c r="D373" s="251">
        <v>87595</v>
      </c>
      <c r="E373" s="251">
        <v>37921</v>
      </c>
      <c r="F373" s="225" t="s">
        <v>6420</v>
      </c>
      <c r="G373" s="251">
        <v>8</v>
      </c>
      <c r="H373" s="156"/>
      <c r="I373" s="156" t="s">
        <v>2627</v>
      </c>
      <c r="J373" s="158" t="s">
        <v>2723</v>
      </c>
      <c r="K373" s="158"/>
      <c r="L373" s="158" t="s">
        <v>2725</v>
      </c>
      <c r="M373" s="158"/>
      <c r="N373" s="205">
        <v>33</v>
      </c>
      <c r="O373" s="158">
        <v>53</v>
      </c>
      <c r="P373" s="203" t="s">
        <v>5377</v>
      </c>
      <c r="Q373" s="158">
        <v>52</v>
      </c>
      <c r="R373" s="158"/>
      <c r="S373" s="158"/>
      <c r="T373" s="158"/>
      <c r="U373" s="158"/>
      <c r="V373" s="367"/>
      <c r="W373" s="366"/>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t="s">
        <v>5437</v>
      </c>
      <c r="AU373" s="205">
        <v>33</v>
      </c>
      <c r="AV373" s="205">
        <v>20</v>
      </c>
      <c r="AW373" s="205">
        <f t="shared" si="171"/>
        <v>53</v>
      </c>
      <c r="AX373" s="205" t="s">
        <v>5377</v>
      </c>
      <c r="AY373" s="226">
        <v>28</v>
      </c>
      <c r="AZ373" s="205">
        <v>24</v>
      </c>
      <c r="BA373" s="205">
        <f t="shared" si="201"/>
        <v>52</v>
      </c>
      <c r="BB373" s="205"/>
      <c r="BC373" s="207">
        <v>1.0000000000000001E-17</v>
      </c>
      <c r="BD373" s="207">
        <v>9.9999999999999997E-29</v>
      </c>
      <c r="BE373" s="207">
        <v>1.0000000000000001E-30</v>
      </c>
      <c r="BF373" s="207">
        <v>0</v>
      </c>
      <c r="BG373" s="207">
        <v>0</v>
      </c>
      <c r="BH373" s="207">
        <v>0</v>
      </c>
      <c r="BI373" s="207"/>
      <c r="BJ373" s="207"/>
      <c r="BK373" s="207" t="s">
        <v>6421</v>
      </c>
      <c r="BL373" s="208">
        <v>0</v>
      </c>
      <c r="BM373" s="209">
        <v>249.45</v>
      </c>
      <c r="BN373" s="209">
        <f t="shared" si="172"/>
        <v>0</v>
      </c>
      <c r="BO373" s="207"/>
      <c r="BP373" s="207"/>
      <c r="BQ373" s="207"/>
      <c r="BR373" s="207"/>
      <c r="BS373" s="207"/>
      <c r="BT373" s="207"/>
      <c r="BU373" s="207"/>
      <c r="BV373" s="207"/>
      <c r="BW373" s="207"/>
      <c r="BX373" s="207"/>
      <c r="BY373" s="207"/>
      <c r="BZ373" s="207"/>
      <c r="CA373" s="207"/>
      <c r="CB373" s="207"/>
      <c r="CC373" s="207"/>
      <c r="CD373" s="207"/>
      <c r="CE373" s="207"/>
      <c r="CF373" s="207">
        <v>0</v>
      </c>
      <c r="CG373" s="207"/>
      <c r="CH373" s="207"/>
      <c r="CI373" s="207"/>
      <c r="CJ373" s="207"/>
      <c r="CK373" s="207">
        <v>0</v>
      </c>
      <c r="CL373" s="209">
        <v>477.3</v>
      </c>
      <c r="CM373" s="209">
        <f t="shared" si="173"/>
        <v>0</v>
      </c>
      <c r="CN373" s="207"/>
      <c r="CO373" s="207"/>
      <c r="CP373" s="207"/>
      <c r="CQ373" s="207"/>
      <c r="CR373" s="207"/>
      <c r="CS373" s="207"/>
      <c r="CT373" s="207"/>
      <c r="CU373" s="207"/>
      <c r="CV373" s="207"/>
      <c r="CW373" s="207"/>
      <c r="CX373" s="207"/>
      <c r="CY373" s="207"/>
      <c r="CZ373" s="207"/>
      <c r="DA373" s="207"/>
      <c r="DB373" s="207"/>
      <c r="DC373" s="207"/>
      <c r="DD373" s="207"/>
      <c r="DE373" s="207">
        <v>0</v>
      </c>
      <c r="DF373" s="207"/>
      <c r="DG373" s="207"/>
      <c r="DH373" s="207"/>
      <c r="DI373" s="207"/>
      <c r="DJ373" s="207">
        <v>0</v>
      </c>
      <c r="DK373" s="209">
        <v>120.88</v>
      </c>
      <c r="DL373" s="209">
        <f t="shared" si="174"/>
        <v>0</v>
      </c>
      <c r="DM373" s="207"/>
      <c r="DN373" s="207"/>
      <c r="DO373" s="207"/>
      <c r="DP373" s="207"/>
      <c r="DQ373" s="207"/>
      <c r="DR373" s="207"/>
      <c r="DS373" s="207"/>
      <c r="DT373" s="207"/>
      <c r="DU373" s="207"/>
      <c r="DV373" s="207"/>
      <c r="DW373" s="207"/>
      <c r="DX373" s="207"/>
      <c r="DY373" s="207"/>
      <c r="DZ373" s="207"/>
      <c r="EA373" s="207"/>
      <c r="EB373" s="207"/>
      <c r="EC373" s="207"/>
      <c r="ED373" s="207">
        <v>0</v>
      </c>
      <c r="EE373" s="207"/>
      <c r="EF373" s="207"/>
      <c r="EG373" s="207"/>
      <c r="EH373" s="207"/>
      <c r="EI373" s="207">
        <v>0</v>
      </c>
      <c r="EJ373" s="209">
        <v>191.55</v>
      </c>
      <c r="EK373" s="209">
        <f t="shared" si="175"/>
        <v>0</v>
      </c>
      <c r="EL373" s="207"/>
      <c r="EM373" s="207"/>
      <c r="EN373" s="207"/>
      <c r="EO373" s="207"/>
      <c r="EP373" s="207"/>
      <c r="EQ373" s="207"/>
      <c r="ER373" s="207"/>
      <c r="ES373" s="207"/>
      <c r="ET373" s="207"/>
      <c r="EU373" s="207"/>
      <c r="EV373" s="207"/>
      <c r="EW373" s="207"/>
      <c r="EX373" s="207"/>
      <c r="EY373" s="207"/>
      <c r="EZ373" s="207"/>
      <c r="FA373" s="207"/>
      <c r="FB373" s="207"/>
      <c r="FC373" s="207">
        <v>0</v>
      </c>
      <c r="FD373" s="207"/>
      <c r="FE373" s="207"/>
      <c r="FF373" s="207"/>
      <c r="FG373" s="207"/>
      <c r="FH373" s="207">
        <v>0</v>
      </c>
      <c r="FI373" s="209">
        <v>32.1</v>
      </c>
      <c r="FJ373" s="209">
        <f t="shared" si="176"/>
        <v>0</v>
      </c>
      <c r="FK373" s="207"/>
      <c r="FL373" s="207"/>
      <c r="FM373" s="207"/>
      <c r="FN373" s="207">
        <v>0</v>
      </c>
      <c r="FO373" s="207"/>
      <c r="FP373" s="207"/>
      <c r="FQ373" s="207"/>
      <c r="FR373" s="207"/>
      <c r="FS373" s="207">
        <v>0</v>
      </c>
      <c r="FT373" s="209">
        <v>25.68</v>
      </c>
      <c r="FU373" s="209">
        <f t="shared" si="177"/>
        <v>0</v>
      </c>
      <c r="FV373" s="207"/>
      <c r="FW373" s="207"/>
      <c r="FX373" s="207"/>
      <c r="FY373" s="207">
        <v>0</v>
      </c>
      <c r="FZ373" s="207"/>
      <c r="GA373" s="207"/>
      <c r="GB373" s="207"/>
      <c r="GC373" s="207"/>
      <c r="GD373" s="207">
        <v>0</v>
      </c>
      <c r="GE373" s="209">
        <v>56.12</v>
      </c>
      <c r="GF373" s="209">
        <f t="shared" si="178"/>
        <v>0</v>
      </c>
      <c r="GG373" s="207"/>
      <c r="GH373" s="207"/>
      <c r="GI373" s="207"/>
      <c r="GJ373" s="207"/>
      <c r="GK373" s="207"/>
      <c r="GL373" s="207"/>
      <c r="GM373" s="207"/>
      <c r="GN373" s="207"/>
      <c r="GO373" s="207"/>
      <c r="GP373" s="207"/>
      <c r="GQ373" s="207"/>
      <c r="GR373" s="207"/>
      <c r="GS373" s="207"/>
      <c r="GT373" s="207"/>
      <c r="GU373" s="207"/>
      <c r="GV373" s="207"/>
      <c r="GW373" s="207"/>
      <c r="GX373" s="207" t="s">
        <v>918</v>
      </c>
      <c r="GY373" s="207">
        <v>0</v>
      </c>
      <c r="GZ373" s="207" t="s">
        <v>918</v>
      </c>
      <c r="HA373" s="207">
        <v>0</v>
      </c>
      <c r="HB373" s="207">
        <v>0</v>
      </c>
      <c r="HC373" s="207">
        <v>1</v>
      </c>
      <c r="HD373" s="207">
        <f t="shared" si="188"/>
        <v>1200</v>
      </c>
      <c r="HE373" s="207">
        <v>2</v>
      </c>
      <c r="HF373" s="207"/>
      <c r="HG373" s="207"/>
      <c r="HH373" s="207">
        <f t="shared" si="193"/>
        <v>800</v>
      </c>
      <c r="HI373" s="209">
        <v>2.73</v>
      </c>
      <c r="HJ373" s="209">
        <f t="shared" si="179"/>
        <v>2184</v>
      </c>
      <c r="HK373" s="207">
        <v>1</v>
      </c>
      <c r="HL373" s="207"/>
      <c r="HM373" s="207">
        <f t="shared" si="194"/>
        <v>400</v>
      </c>
      <c r="HN373" s="209">
        <v>2.73</v>
      </c>
      <c r="HO373" s="209">
        <f t="shared" si="180"/>
        <v>1092</v>
      </c>
      <c r="HP373" s="207">
        <v>0</v>
      </c>
      <c r="HQ373" s="207"/>
      <c r="HR373" s="207">
        <f t="shared" si="195"/>
        <v>0</v>
      </c>
      <c r="HS373" s="209">
        <v>2.73</v>
      </c>
      <c r="HT373" s="209">
        <f t="shared" si="181"/>
        <v>0</v>
      </c>
      <c r="HU373" s="207">
        <v>0</v>
      </c>
      <c r="HV373" s="207"/>
      <c r="HW373" s="207">
        <f t="shared" si="196"/>
        <v>0</v>
      </c>
      <c r="HX373" s="209">
        <v>2.73</v>
      </c>
      <c r="HY373" s="209">
        <f t="shared" si="182"/>
        <v>0</v>
      </c>
      <c r="HZ373" s="207">
        <v>1</v>
      </c>
      <c r="IA373" s="209">
        <v>3890.25</v>
      </c>
      <c r="IB373" s="209">
        <f t="shared" si="183"/>
        <v>3890.25</v>
      </c>
      <c r="IC373" s="169"/>
      <c r="ID373" s="169"/>
      <c r="IE373" s="169"/>
      <c r="IF373" s="169"/>
      <c r="IG373" s="165"/>
      <c r="IH373" s="165">
        <v>12</v>
      </c>
      <c r="II373" s="235">
        <f t="shared" si="198"/>
        <v>0</v>
      </c>
      <c r="IJ373" s="235">
        <f t="shared" si="199"/>
        <v>1</v>
      </c>
      <c r="IK373" s="235">
        <f t="shared" si="200"/>
        <v>1</v>
      </c>
      <c r="IL373" s="210"/>
      <c r="IM373" s="211">
        <f t="shared" si="184"/>
        <v>0</v>
      </c>
      <c r="IN373" s="209">
        <v>7500</v>
      </c>
      <c r="IO373" s="212">
        <f t="shared" si="185"/>
        <v>0</v>
      </c>
      <c r="IP373" s="209">
        <f t="shared" si="186"/>
        <v>7166.25</v>
      </c>
      <c r="IQ373" s="209">
        <v>10000</v>
      </c>
      <c r="IR373" s="212">
        <f t="shared" si="187"/>
        <v>1</v>
      </c>
      <c r="IS373" s="213" t="s">
        <v>5641</v>
      </c>
      <c r="IT373" s="291"/>
      <c r="IV373" s="66">
        <v>23454</v>
      </c>
      <c r="IW373" s="66">
        <v>31651</v>
      </c>
    </row>
    <row r="374" spans="1:257" x14ac:dyDescent="0.4">
      <c r="A374" s="158">
        <f t="shared" si="197"/>
        <v>218</v>
      </c>
      <c r="B374" s="156" t="s">
        <v>35</v>
      </c>
      <c r="C374" s="156">
        <v>341</v>
      </c>
      <c r="D374" s="156">
        <v>23114</v>
      </c>
      <c r="E374" s="156">
        <v>18784</v>
      </c>
      <c r="F374" s="222" t="s">
        <v>6422</v>
      </c>
      <c r="G374" s="251">
        <v>9</v>
      </c>
      <c r="H374" s="156"/>
      <c r="I374" s="156" t="s">
        <v>2978</v>
      </c>
      <c r="J374" s="158" t="s">
        <v>3032</v>
      </c>
      <c r="K374" s="158"/>
      <c r="L374" s="158" t="s">
        <v>3034</v>
      </c>
      <c r="M374" s="158"/>
      <c r="N374" s="205">
        <v>114</v>
      </c>
      <c r="O374" s="158">
        <v>134</v>
      </c>
      <c r="P374" s="203" t="s">
        <v>5368</v>
      </c>
      <c r="Q374" s="158">
        <v>48</v>
      </c>
      <c r="R374" s="158"/>
      <c r="S374" s="158"/>
      <c r="T374" s="158"/>
      <c r="U374" s="158"/>
      <c r="V374" s="367"/>
      <c r="W374" s="366"/>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t="s">
        <v>5437</v>
      </c>
      <c r="AU374" s="205">
        <v>114</v>
      </c>
      <c r="AV374" s="205">
        <v>20</v>
      </c>
      <c r="AW374" s="205">
        <f t="shared" si="171"/>
        <v>134</v>
      </c>
      <c r="AX374" s="205" t="s">
        <v>5368</v>
      </c>
      <c r="AY374" s="226">
        <v>24</v>
      </c>
      <c r="AZ374" s="205">
        <v>24</v>
      </c>
      <c r="BA374" s="205">
        <f t="shared" si="201"/>
        <v>48</v>
      </c>
      <c r="BB374" s="205"/>
      <c r="BC374" s="207">
        <v>1.0000000000000001E-17</v>
      </c>
      <c r="BD374" s="207">
        <v>9.9999999999999997E-29</v>
      </c>
      <c r="BE374" s="207">
        <v>1.0000000000000001E-30</v>
      </c>
      <c r="BF374" s="207">
        <v>0</v>
      </c>
      <c r="BG374" s="207">
        <v>0</v>
      </c>
      <c r="BH374" s="207"/>
      <c r="BI374" s="207"/>
      <c r="BJ374" s="207"/>
      <c r="BK374" s="207"/>
      <c r="BL374" s="208">
        <v>0</v>
      </c>
      <c r="BM374" s="209">
        <v>249.45</v>
      </c>
      <c r="BN374" s="209">
        <f t="shared" si="172"/>
        <v>0</v>
      </c>
      <c r="BO374" s="207"/>
      <c r="BP374" s="207"/>
      <c r="BQ374" s="207"/>
      <c r="BR374" s="207"/>
      <c r="BS374" s="207"/>
      <c r="BT374" s="207"/>
      <c r="BU374" s="207"/>
      <c r="BV374" s="207"/>
      <c r="BW374" s="207"/>
      <c r="BX374" s="207"/>
      <c r="BY374" s="207"/>
      <c r="BZ374" s="207"/>
      <c r="CA374" s="207"/>
      <c r="CB374" s="207"/>
      <c r="CC374" s="207"/>
      <c r="CD374" s="207"/>
      <c r="CE374" s="207"/>
      <c r="CF374" s="207">
        <v>0</v>
      </c>
      <c r="CG374" s="207"/>
      <c r="CH374" s="207"/>
      <c r="CI374" s="207"/>
      <c r="CJ374" s="207"/>
      <c r="CK374" s="207">
        <v>0</v>
      </c>
      <c r="CL374" s="209">
        <v>477.3</v>
      </c>
      <c r="CM374" s="209">
        <f t="shared" si="173"/>
        <v>0</v>
      </c>
      <c r="CN374" s="207"/>
      <c r="CO374" s="207"/>
      <c r="CP374" s="207"/>
      <c r="CQ374" s="207"/>
      <c r="CR374" s="207"/>
      <c r="CS374" s="207"/>
      <c r="CT374" s="207"/>
      <c r="CU374" s="207"/>
      <c r="CV374" s="207"/>
      <c r="CW374" s="207"/>
      <c r="CX374" s="207"/>
      <c r="CY374" s="207"/>
      <c r="CZ374" s="207"/>
      <c r="DA374" s="207"/>
      <c r="DB374" s="207"/>
      <c r="DC374" s="207"/>
      <c r="DD374" s="207"/>
      <c r="DE374" s="207">
        <v>0</v>
      </c>
      <c r="DF374" s="207"/>
      <c r="DG374" s="207"/>
      <c r="DH374" s="207"/>
      <c r="DI374" s="207"/>
      <c r="DJ374" s="207">
        <v>0</v>
      </c>
      <c r="DK374" s="209">
        <v>120.88</v>
      </c>
      <c r="DL374" s="209">
        <f t="shared" si="174"/>
        <v>0</v>
      </c>
      <c r="DM374" s="207"/>
      <c r="DN374" s="207"/>
      <c r="DO374" s="207"/>
      <c r="DP374" s="207"/>
      <c r="DQ374" s="207"/>
      <c r="DR374" s="207"/>
      <c r="DS374" s="207"/>
      <c r="DT374" s="207"/>
      <c r="DU374" s="207"/>
      <c r="DV374" s="207"/>
      <c r="DW374" s="207"/>
      <c r="DX374" s="207"/>
      <c r="DY374" s="207"/>
      <c r="DZ374" s="207"/>
      <c r="EA374" s="207"/>
      <c r="EB374" s="207"/>
      <c r="EC374" s="207"/>
      <c r="ED374" s="207">
        <v>0</v>
      </c>
      <c r="EE374" s="207"/>
      <c r="EF374" s="207"/>
      <c r="EG374" s="207"/>
      <c r="EH374" s="207"/>
      <c r="EI374" s="207">
        <v>0</v>
      </c>
      <c r="EJ374" s="209">
        <v>191.55</v>
      </c>
      <c r="EK374" s="209">
        <f t="shared" si="175"/>
        <v>0</v>
      </c>
      <c r="EL374" s="207"/>
      <c r="EM374" s="207"/>
      <c r="EN374" s="207"/>
      <c r="EO374" s="207"/>
      <c r="EP374" s="207"/>
      <c r="EQ374" s="207"/>
      <c r="ER374" s="207"/>
      <c r="ES374" s="207"/>
      <c r="ET374" s="207"/>
      <c r="EU374" s="207"/>
      <c r="EV374" s="207"/>
      <c r="EW374" s="207"/>
      <c r="EX374" s="207"/>
      <c r="EY374" s="207"/>
      <c r="EZ374" s="207"/>
      <c r="FA374" s="207"/>
      <c r="FB374" s="207"/>
      <c r="FC374" s="207">
        <v>0</v>
      </c>
      <c r="FD374" s="207"/>
      <c r="FE374" s="207"/>
      <c r="FF374" s="207"/>
      <c r="FG374" s="207"/>
      <c r="FH374" s="207">
        <v>0</v>
      </c>
      <c r="FI374" s="209">
        <v>32.1</v>
      </c>
      <c r="FJ374" s="209">
        <f t="shared" si="176"/>
        <v>0</v>
      </c>
      <c r="FK374" s="207"/>
      <c r="FL374" s="207"/>
      <c r="FM374" s="207"/>
      <c r="FN374" s="207">
        <v>0</v>
      </c>
      <c r="FO374" s="207"/>
      <c r="FP374" s="207"/>
      <c r="FQ374" s="207"/>
      <c r="FR374" s="207"/>
      <c r="FS374" s="207">
        <v>0</v>
      </c>
      <c r="FT374" s="209">
        <v>25.68</v>
      </c>
      <c r="FU374" s="209">
        <f t="shared" si="177"/>
        <v>0</v>
      </c>
      <c r="FV374" s="207"/>
      <c r="FW374" s="207"/>
      <c r="FX374" s="207"/>
      <c r="FY374" s="207">
        <v>0</v>
      </c>
      <c r="FZ374" s="207"/>
      <c r="GA374" s="207"/>
      <c r="GB374" s="207"/>
      <c r="GC374" s="207"/>
      <c r="GD374" s="207">
        <v>0</v>
      </c>
      <c r="GE374" s="209">
        <v>56.12</v>
      </c>
      <c r="GF374" s="209">
        <f t="shared" si="178"/>
        <v>0</v>
      </c>
      <c r="GG374" s="207"/>
      <c r="GH374" s="207"/>
      <c r="GI374" s="207"/>
      <c r="GJ374" s="207"/>
      <c r="GK374" s="207"/>
      <c r="GL374" s="207"/>
      <c r="GM374" s="207"/>
      <c r="GN374" s="207"/>
      <c r="GO374" s="207"/>
      <c r="GP374" s="207"/>
      <c r="GQ374" s="207"/>
      <c r="GR374" s="207"/>
      <c r="GS374" s="207"/>
      <c r="GT374" s="207"/>
      <c r="GU374" s="207"/>
      <c r="GV374" s="207"/>
      <c r="GW374" s="207"/>
      <c r="GX374" s="207" t="s">
        <v>918</v>
      </c>
      <c r="GY374" s="207">
        <v>0</v>
      </c>
      <c r="GZ374" s="207" t="s">
        <v>918</v>
      </c>
      <c r="HA374" s="207">
        <v>0</v>
      </c>
      <c r="HB374" s="207">
        <v>0</v>
      </c>
      <c r="HC374" s="207">
        <v>1</v>
      </c>
      <c r="HD374" s="207">
        <f t="shared" si="188"/>
        <v>800</v>
      </c>
      <c r="HE374" s="207">
        <v>0</v>
      </c>
      <c r="HF374" s="207"/>
      <c r="HG374" s="207"/>
      <c r="HH374" s="207">
        <f>HE374*((HZ374+1)*200)</f>
        <v>0</v>
      </c>
      <c r="HI374" s="209">
        <v>2.73</v>
      </c>
      <c r="HJ374" s="209">
        <f t="shared" si="179"/>
        <v>0</v>
      </c>
      <c r="HK374" s="207">
        <v>1</v>
      </c>
      <c r="HL374" s="207"/>
      <c r="HM374" s="207">
        <f>HK374*((HZ374+1)*200)</f>
        <v>400</v>
      </c>
      <c r="HN374" s="209">
        <v>2.73</v>
      </c>
      <c r="HO374" s="209">
        <f t="shared" si="180"/>
        <v>1092</v>
      </c>
      <c r="HP374" s="207">
        <v>1</v>
      </c>
      <c r="HQ374" s="207"/>
      <c r="HR374" s="207">
        <f>HP374*((HZ374+1)*200)</f>
        <v>400</v>
      </c>
      <c r="HS374" s="209">
        <v>2.73</v>
      </c>
      <c r="HT374" s="209">
        <f t="shared" si="181"/>
        <v>1092</v>
      </c>
      <c r="HU374" s="207">
        <v>0</v>
      </c>
      <c r="HV374" s="207"/>
      <c r="HW374" s="207">
        <f>HU374*((HZ374+1)*200)</f>
        <v>0</v>
      </c>
      <c r="HX374" s="209">
        <v>2.73</v>
      </c>
      <c r="HY374" s="209">
        <f t="shared" si="182"/>
        <v>0</v>
      </c>
      <c r="HZ374" s="207">
        <v>1</v>
      </c>
      <c r="IA374" s="209">
        <v>3890.25</v>
      </c>
      <c r="IB374" s="209">
        <f t="shared" si="183"/>
        <v>3890.25</v>
      </c>
      <c r="IC374" s="169">
        <v>30</v>
      </c>
      <c r="ID374" s="169"/>
      <c r="IE374" s="169"/>
      <c r="IF374" s="169"/>
      <c r="IG374" s="165"/>
      <c r="IH374" s="165"/>
      <c r="II374" s="235">
        <f t="shared" si="198"/>
        <v>0</v>
      </c>
      <c r="IJ374" s="235">
        <f t="shared" si="199"/>
        <v>1</v>
      </c>
      <c r="IK374" s="235">
        <f t="shared" si="200"/>
        <v>1</v>
      </c>
      <c r="IL374" s="210"/>
      <c r="IM374" s="211">
        <f t="shared" si="184"/>
        <v>0</v>
      </c>
      <c r="IN374" s="209">
        <v>7500</v>
      </c>
      <c r="IO374" s="212">
        <f t="shared" si="185"/>
        <v>0</v>
      </c>
      <c r="IP374" s="209">
        <f t="shared" si="186"/>
        <v>6074.25</v>
      </c>
      <c r="IQ374" s="209">
        <v>10000</v>
      </c>
      <c r="IR374" s="212">
        <f t="shared" si="187"/>
        <v>1</v>
      </c>
      <c r="IS374" s="213" t="s">
        <v>6423</v>
      </c>
      <c r="IT374" s="291"/>
      <c r="IV374" s="66">
        <v>23601</v>
      </c>
      <c r="IW374" s="66">
        <v>31758</v>
      </c>
    </row>
    <row r="375" spans="1:257" x14ac:dyDescent="0.4">
      <c r="A375" s="158">
        <f t="shared" si="197"/>
        <v>219</v>
      </c>
      <c r="B375" s="156" t="s">
        <v>35</v>
      </c>
      <c r="C375" s="156">
        <v>500</v>
      </c>
      <c r="D375" s="251">
        <v>74189</v>
      </c>
      <c r="E375" s="374">
        <v>16910</v>
      </c>
      <c r="F375" s="230" t="s">
        <v>6424</v>
      </c>
      <c r="G375" s="251">
        <v>12</v>
      </c>
      <c r="H375" s="156"/>
      <c r="I375" s="156" t="s">
        <v>4375</v>
      </c>
      <c r="J375" s="158" t="s">
        <v>4494</v>
      </c>
      <c r="K375" s="158"/>
      <c r="L375" s="158" t="s">
        <v>4496</v>
      </c>
      <c r="M375" s="158"/>
      <c r="N375" s="205">
        <v>28</v>
      </c>
      <c r="O375" s="158">
        <v>48</v>
      </c>
      <c r="P375" s="203" t="s">
        <v>5399</v>
      </c>
      <c r="Q375" s="158">
        <v>48</v>
      </c>
      <c r="R375" s="158"/>
      <c r="S375" s="158"/>
      <c r="T375" s="158"/>
      <c r="U375" s="158"/>
      <c r="V375" s="367"/>
      <c r="W375" s="366"/>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t="s">
        <v>5369</v>
      </c>
      <c r="AU375" s="205">
        <v>28</v>
      </c>
      <c r="AV375" s="205">
        <v>20</v>
      </c>
      <c r="AW375" s="205">
        <f t="shared" si="171"/>
        <v>48</v>
      </c>
      <c r="AX375" s="205" t="s">
        <v>5399</v>
      </c>
      <c r="AY375" s="214">
        <v>24</v>
      </c>
      <c r="AZ375" s="205">
        <v>24</v>
      </c>
      <c r="BA375" s="205">
        <f t="shared" si="201"/>
        <v>48</v>
      </c>
      <c r="BB375" s="205"/>
      <c r="BC375" s="207">
        <v>1.0000000000000001E-17</v>
      </c>
      <c r="BD375" s="207">
        <v>9.9999999999999997E-29</v>
      </c>
      <c r="BE375" s="207">
        <v>1.0000000000000001E-30</v>
      </c>
      <c r="BF375" s="207"/>
      <c r="BG375" s="207"/>
      <c r="BH375" s="207"/>
      <c r="BI375" s="207"/>
      <c r="BJ375" s="207"/>
      <c r="BK375" s="207"/>
      <c r="BL375" s="208">
        <v>0</v>
      </c>
      <c r="BM375" s="209">
        <v>249.45</v>
      </c>
      <c r="BN375" s="209">
        <f t="shared" si="172"/>
        <v>0</v>
      </c>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07"/>
      <c r="CK375" s="207">
        <v>0</v>
      </c>
      <c r="CL375" s="209">
        <v>477.3</v>
      </c>
      <c r="CM375" s="209">
        <f t="shared" si="173"/>
        <v>0</v>
      </c>
      <c r="CN375" s="207"/>
      <c r="CO375" s="207"/>
      <c r="CP375" s="207"/>
      <c r="CQ375" s="207"/>
      <c r="CR375" s="207"/>
      <c r="CS375" s="207"/>
      <c r="CT375" s="207"/>
      <c r="CU375" s="207"/>
      <c r="CV375" s="207"/>
      <c r="CW375" s="207"/>
      <c r="CX375" s="207"/>
      <c r="CY375" s="207"/>
      <c r="CZ375" s="207"/>
      <c r="DA375" s="207"/>
      <c r="DB375" s="207"/>
      <c r="DC375" s="207"/>
      <c r="DD375" s="207"/>
      <c r="DE375" s="207"/>
      <c r="DF375" s="207"/>
      <c r="DG375" s="207"/>
      <c r="DH375" s="207"/>
      <c r="DI375" s="207"/>
      <c r="DJ375" s="207">
        <v>0</v>
      </c>
      <c r="DK375" s="209">
        <v>120.88</v>
      </c>
      <c r="DL375" s="209">
        <f t="shared" si="174"/>
        <v>0</v>
      </c>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v>0</v>
      </c>
      <c r="EJ375" s="209">
        <v>191.55</v>
      </c>
      <c r="EK375" s="209">
        <f t="shared" si="175"/>
        <v>0</v>
      </c>
      <c r="EL375" s="207"/>
      <c r="EM375" s="207"/>
      <c r="EN375" s="207"/>
      <c r="EO375" s="207"/>
      <c r="EP375" s="207"/>
      <c r="EQ375" s="207"/>
      <c r="ER375" s="207"/>
      <c r="ES375" s="207"/>
      <c r="ET375" s="207"/>
      <c r="EU375" s="207"/>
      <c r="EV375" s="207"/>
      <c r="EW375" s="207"/>
      <c r="EX375" s="207"/>
      <c r="EY375" s="207"/>
      <c r="EZ375" s="207"/>
      <c r="FA375" s="207"/>
      <c r="FB375" s="207"/>
      <c r="FC375" s="207"/>
      <c r="FD375" s="207"/>
      <c r="FE375" s="207"/>
      <c r="FF375" s="207"/>
      <c r="FG375" s="207"/>
      <c r="FH375" s="207">
        <v>0</v>
      </c>
      <c r="FI375" s="209">
        <v>32.1</v>
      </c>
      <c r="FJ375" s="209">
        <f t="shared" si="176"/>
        <v>0</v>
      </c>
      <c r="FK375" s="207"/>
      <c r="FL375" s="207"/>
      <c r="FM375" s="207"/>
      <c r="FN375" s="207"/>
      <c r="FO375" s="207"/>
      <c r="FP375" s="207"/>
      <c r="FQ375" s="207"/>
      <c r="FR375" s="207"/>
      <c r="FS375" s="207">
        <v>0</v>
      </c>
      <c r="FT375" s="209">
        <v>25.68</v>
      </c>
      <c r="FU375" s="209">
        <f t="shared" si="177"/>
        <v>0</v>
      </c>
      <c r="FV375" s="207"/>
      <c r="FW375" s="207"/>
      <c r="FX375" s="207"/>
      <c r="FY375" s="207"/>
      <c r="FZ375" s="207"/>
      <c r="GA375" s="207"/>
      <c r="GB375" s="207"/>
      <c r="GC375" s="207"/>
      <c r="GD375" s="207">
        <v>0</v>
      </c>
      <c r="GE375" s="209">
        <v>56.12</v>
      </c>
      <c r="GF375" s="209">
        <f t="shared" si="178"/>
        <v>0</v>
      </c>
      <c r="GG375" s="207"/>
      <c r="GH375" s="207"/>
      <c r="GI375" s="207"/>
      <c r="GJ375" s="207"/>
      <c r="GK375" s="207"/>
      <c r="GL375" s="207"/>
      <c r="GM375" s="207"/>
      <c r="GN375" s="207"/>
      <c r="GO375" s="207"/>
      <c r="GP375" s="207"/>
      <c r="GQ375" s="207"/>
      <c r="GR375" s="207"/>
      <c r="GS375" s="207"/>
      <c r="GT375" s="207"/>
      <c r="GU375" s="207"/>
      <c r="GV375" s="207"/>
      <c r="GW375" s="207"/>
      <c r="GX375" s="207" t="s">
        <v>918</v>
      </c>
      <c r="GY375" s="207">
        <v>0</v>
      </c>
      <c r="GZ375" s="207" t="s">
        <v>918</v>
      </c>
      <c r="HA375" s="207">
        <v>0</v>
      </c>
      <c r="HB375" s="207"/>
      <c r="HC375" s="207">
        <v>1</v>
      </c>
      <c r="HD375" s="207">
        <f t="shared" si="188"/>
        <v>800</v>
      </c>
      <c r="HE375" s="207">
        <v>0</v>
      </c>
      <c r="HF375" s="207"/>
      <c r="HG375" s="207"/>
      <c r="HH375" s="207">
        <f>HE375*((HZ375+1)*200)</f>
        <v>0</v>
      </c>
      <c r="HI375" s="209">
        <v>2.73</v>
      </c>
      <c r="HJ375" s="209">
        <f t="shared" si="179"/>
        <v>0</v>
      </c>
      <c r="HK375" s="207">
        <v>1</v>
      </c>
      <c r="HL375" s="207"/>
      <c r="HM375" s="207">
        <f>HK375*((HZ375+1)*200)</f>
        <v>400</v>
      </c>
      <c r="HN375" s="209">
        <v>2.73</v>
      </c>
      <c r="HO375" s="209">
        <f t="shared" si="180"/>
        <v>1092</v>
      </c>
      <c r="HP375" s="207">
        <v>1</v>
      </c>
      <c r="HQ375" s="207"/>
      <c r="HR375" s="207">
        <f>HP375*((HZ375+1)*200)</f>
        <v>400</v>
      </c>
      <c r="HS375" s="209">
        <v>2.73</v>
      </c>
      <c r="HT375" s="209">
        <f t="shared" si="181"/>
        <v>1092</v>
      </c>
      <c r="HU375" s="207">
        <v>0</v>
      </c>
      <c r="HV375" s="207"/>
      <c r="HW375" s="207">
        <f>HU375*((HZ375+1)*200)</f>
        <v>0</v>
      </c>
      <c r="HX375" s="209">
        <v>2.73</v>
      </c>
      <c r="HY375" s="209">
        <f t="shared" si="182"/>
        <v>0</v>
      </c>
      <c r="HZ375" s="207">
        <v>1</v>
      </c>
      <c r="IA375" s="209">
        <v>3890.25</v>
      </c>
      <c r="IB375" s="209">
        <f t="shared" si="183"/>
        <v>3890.25</v>
      </c>
      <c r="IC375" s="169"/>
      <c r="ID375" s="169"/>
      <c r="IE375" s="169"/>
      <c r="IF375" s="169"/>
      <c r="IG375" s="165"/>
      <c r="IH375" s="165"/>
      <c r="II375" s="235">
        <f t="shared" si="198"/>
        <v>0</v>
      </c>
      <c r="IJ375" s="235">
        <f t="shared" si="199"/>
        <v>1</v>
      </c>
      <c r="IK375" s="235">
        <f t="shared" si="200"/>
        <v>1</v>
      </c>
      <c r="IL375" s="210"/>
      <c r="IM375" s="211">
        <f t="shared" si="184"/>
        <v>0</v>
      </c>
      <c r="IN375" s="209">
        <v>7500</v>
      </c>
      <c r="IO375" s="212">
        <f t="shared" si="185"/>
        <v>0</v>
      </c>
      <c r="IP375" s="209">
        <f t="shared" si="186"/>
        <v>6074.25</v>
      </c>
      <c r="IQ375" s="209">
        <v>10000</v>
      </c>
      <c r="IR375" s="212">
        <f t="shared" si="187"/>
        <v>1</v>
      </c>
      <c r="IS375" s="213" t="s">
        <v>6425</v>
      </c>
      <c r="IT375" s="291"/>
      <c r="IV375" s="66">
        <v>83197</v>
      </c>
      <c r="IW375" s="66" t="s">
        <v>6426</v>
      </c>
    </row>
    <row r="376" spans="1:257" x14ac:dyDescent="0.4">
      <c r="A376" s="158">
        <f t="shared" si="197"/>
        <v>220</v>
      </c>
      <c r="B376" s="156" t="s">
        <v>35</v>
      </c>
      <c r="C376" s="156">
        <v>509</v>
      </c>
      <c r="D376" s="251">
        <v>74203</v>
      </c>
      <c r="E376" s="374">
        <v>18222</v>
      </c>
      <c r="F376" s="230" t="s">
        <v>6427</v>
      </c>
      <c r="G376" s="251">
        <v>12</v>
      </c>
      <c r="H376" s="156"/>
      <c r="I376" s="156" t="s">
        <v>4513</v>
      </c>
      <c r="J376" s="158" t="s">
        <v>4574</v>
      </c>
      <c r="K376" s="158"/>
      <c r="L376" s="158" t="s">
        <v>4575</v>
      </c>
      <c r="M376" s="158"/>
      <c r="N376" s="205">
        <v>68</v>
      </c>
      <c r="O376" s="158">
        <v>88</v>
      </c>
      <c r="P376" s="203" t="s">
        <v>6428</v>
      </c>
      <c r="Q376" s="158">
        <v>46</v>
      </c>
      <c r="R376" s="158"/>
      <c r="S376" s="158"/>
      <c r="T376" s="158"/>
      <c r="U376" s="158"/>
      <c r="V376" s="367"/>
      <c r="W376" s="366"/>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t="s">
        <v>5437</v>
      </c>
      <c r="AU376" s="205">
        <v>68</v>
      </c>
      <c r="AV376" s="205">
        <v>20</v>
      </c>
      <c r="AW376" s="205">
        <f t="shared" si="171"/>
        <v>88</v>
      </c>
      <c r="AX376" s="205" t="s">
        <v>6428</v>
      </c>
      <c r="AY376" s="214">
        <v>22</v>
      </c>
      <c r="AZ376" s="205">
        <v>24</v>
      </c>
      <c r="BA376" s="205">
        <f t="shared" si="201"/>
        <v>46</v>
      </c>
      <c r="BB376" s="205"/>
      <c r="BC376" s="207">
        <v>1.0000000000000001E-17</v>
      </c>
      <c r="BD376" s="207">
        <v>9.9999999999999997E-29</v>
      </c>
      <c r="BE376" s="207">
        <v>1.0000000000000001E-30</v>
      </c>
      <c r="BF376" s="207"/>
      <c r="BG376" s="207"/>
      <c r="BH376" s="207"/>
      <c r="BI376" s="207"/>
      <c r="BJ376" s="207"/>
      <c r="BK376" s="207"/>
      <c r="BL376" s="208">
        <v>0</v>
      </c>
      <c r="BM376" s="209">
        <v>249.45</v>
      </c>
      <c r="BN376" s="209">
        <f t="shared" si="172"/>
        <v>0</v>
      </c>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07"/>
      <c r="CK376" s="207">
        <v>0</v>
      </c>
      <c r="CL376" s="209">
        <v>477.3</v>
      </c>
      <c r="CM376" s="209">
        <f t="shared" si="173"/>
        <v>0</v>
      </c>
      <c r="CN376" s="207"/>
      <c r="CO376" s="207"/>
      <c r="CP376" s="207"/>
      <c r="CQ376" s="207"/>
      <c r="CR376" s="207"/>
      <c r="CS376" s="207"/>
      <c r="CT376" s="207"/>
      <c r="CU376" s="207"/>
      <c r="CV376" s="207"/>
      <c r="CW376" s="207"/>
      <c r="CX376" s="207"/>
      <c r="CY376" s="207"/>
      <c r="CZ376" s="207"/>
      <c r="DA376" s="207" t="s">
        <v>4980</v>
      </c>
      <c r="DB376" s="207"/>
      <c r="DC376" s="207"/>
      <c r="DD376" s="207"/>
      <c r="DE376" s="207"/>
      <c r="DF376" s="207"/>
      <c r="DG376" s="207"/>
      <c r="DH376" s="207"/>
      <c r="DI376" s="207"/>
      <c r="DJ376" s="207">
        <v>0</v>
      </c>
      <c r="DK376" s="209">
        <v>120.88</v>
      </c>
      <c r="DL376" s="209">
        <f t="shared" si="174"/>
        <v>0</v>
      </c>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v>0</v>
      </c>
      <c r="EJ376" s="209">
        <v>191.55</v>
      </c>
      <c r="EK376" s="209">
        <f t="shared" si="175"/>
        <v>0</v>
      </c>
      <c r="EL376" s="207"/>
      <c r="EM376" s="207"/>
      <c r="EN376" s="207"/>
      <c r="EO376" s="207"/>
      <c r="EP376" s="207"/>
      <c r="EQ376" s="207"/>
      <c r="ER376" s="207"/>
      <c r="ES376" s="207"/>
      <c r="ET376" s="207"/>
      <c r="EU376" s="207"/>
      <c r="EV376" s="207"/>
      <c r="EW376" s="207"/>
      <c r="EX376" s="207"/>
      <c r="EY376" s="207"/>
      <c r="EZ376" s="207"/>
      <c r="FA376" s="207"/>
      <c r="FB376" s="207"/>
      <c r="FC376" s="207"/>
      <c r="FD376" s="207"/>
      <c r="FE376" s="207"/>
      <c r="FF376" s="207"/>
      <c r="FG376" s="207"/>
      <c r="FH376" s="207">
        <v>0</v>
      </c>
      <c r="FI376" s="209">
        <v>32.1</v>
      </c>
      <c r="FJ376" s="209">
        <f t="shared" si="176"/>
        <v>0</v>
      </c>
      <c r="FK376" s="207"/>
      <c r="FL376" s="207"/>
      <c r="FM376" s="207"/>
      <c r="FN376" s="207"/>
      <c r="FO376" s="207"/>
      <c r="FP376" s="207"/>
      <c r="FQ376" s="207"/>
      <c r="FR376" s="207"/>
      <c r="FS376" s="207">
        <v>0</v>
      </c>
      <c r="FT376" s="209">
        <v>25.68</v>
      </c>
      <c r="FU376" s="209">
        <f t="shared" si="177"/>
        <v>0</v>
      </c>
      <c r="FV376" s="207"/>
      <c r="FW376" s="207"/>
      <c r="FX376" s="207"/>
      <c r="FY376" s="207"/>
      <c r="FZ376" s="207"/>
      <c r="GA376" s="207"/>
      <c r="GB376" s="207"/>
      <c r="GC376" s="207"/>
      <c r="GD376" s="207">
        <v>0</v>
      </c>
      <c r="GE376" s="209">
        <v>56.12</v>
      </c>
      <c r="GF376" s="209">
        <f t="shared" si="178"/>
        <v>0</v>
      </c>
      <c r="GG376" s="207"/>
      <c r="GH376" s="207"/>
      <c r="GI376" s="207"/>
      <c r="GJ376" s="207"/>
      <c r="GK376" s="207"/>
      <c r="GL376" s="207"/>
      <c r="GM376" s="207"/>
      <c r="GN376" s="207"/>
      <c r="GO376" s="207"/>
      <c r="GP376" s="207"/>
      <c r="GQ376" s="207"/>
      <c r="GR376" s="207"/>
      <c r="GS376" s="207"/>
      <c r="GT376" s="207"/>
      <c r="GU376" s="207"/>
      <c r="GV376" s="207"/>
      <c r="GW376" s="207"/>
      <c r="GX376" s="207" t="s">
        <v>918</v>
      </c>
      <c r="GY376" s="207">
        <v>0</v>
      </c>
      <c r="GZ376" s="207" t="s">
        <v>918</v>
      </c>
      <c r="HA376" s="207">
        <v>0</v>
      </c>
      <c r="HB376" s="207"/>
      <c r="HC376" s="207">
        <v>1</v>
      </c>
      <c r="HD376" s="207">
        <f t="shared" si="188"/>
        <v>1200</v>
      </c>
      <c r="HE376" s="207">
        <v>2</v>
      </c>
      <c r="HF376" s="207"/>
      <c r="HG376" s="207"/>
      <c r="HH376" s="207">
        <f>HE376*((HZ376+1)*200)</f>
        <v>800</v>
      </c>
      <c r="HI376" s="209">
        <v>2.73</v>
      </c>
      <c r="HJ376" s="209">
        <f t="shared" si="179"/>
        <v>2184</v>
      </c>
      <c r="HK376" s="207">
        <v>1</v>
      </c>
      <c r="HL376" s="207"/>
      <c r="HM376" s="207">
        <f>HK376*((HZ376+1)*200)</f>
        <v>400</v>
      </c>
      <c r="HN376" s="209">
        <v>2.73</v>
      </c>
      <c r="HO376" s="209">
        <f t="shared" si="180"/>
        <v>1092</v>
      </c>
      <c r="HP376" s="207">
        <v>0</v>
      </c>
      <c r="HQ376" s="207"/>
      <c r="HR376" s="207">
        <f>HP376*((HZ376+1)*200)</f>
        <v>0</v>
      </c>
      <c r="HS376" s="209">
        <v>2.73</v>
      </c>
      <c r="HT376" s="209">
        <f t="shared" si="181"/>
        <v>0</v>
      </c>
      <c r="HU376" s="207">
        <v>0</v>
      </c>
      <c r="HV376" s="207"/>
      <c r="HW376" s="207">
        <f>HU376*((HZ376+1)*200)</f>
        <v>0</v>
      </c>
      <c r="HX376" s="209">
        <v>2.73</v>
      </c>
      <c r="HY376" s="209">
        <f t="shared" si="182"/>
        <v>0</v>
      </c>
      <c r="HZ376" s="207">
        <v>1</v>
      </c>
      <c r="IA376" s="209">
        <v>3890.25</v>
      </c>
      <c r="IB376" s="209">
        <f t="shared" si="183"/>
        <v>3890.25</v>
      </c>
      <c r="IC376" s="169"/>
      <c r="ID376" s="169"/>
      <c r="IE376" s="169"/>
      <c r="IF376" s="169"/>
      <c r="IG376" s="165"/>
      <c r="IH376" s="165"/>
      <c r="II376" s="235">
        <f t="shared" si="198"/>
        <v>0</v>
      </c>
      <c r="IJ376" s="235">
        <f t="shared" si="199"/>
        <v>1</v>
      </c>
      <c r="IK376" s="235">
        <f t="shared" si="200"/>
        <v>1</v>
      </c>
      <c r="IL376" s="210"/>
      <c r="IM376" s="211">
        <f t="shared" si="184"/>
        <v>0</v>
      </c>
      <c r="IN376" s="209">
        <v>7500</v>
      </c>
      <c r="IO376" s="212">
        <f t="shared" si="185"/>
        <v>0</v>
      </c>
      <c r="IP376" s="209">
        <f t="shared" si="186"/>
        <v>7166.25</v>
      </c>
      <c r="IQ376" s="209">
        <v>10000</v>
      </c>
      <c r="IR376" s="212">
        <f t="shared" si="187"/>
        <v>1</v>
      </c>
      <c r="IS376" s="213" t="s">
        <v>6429</v>
      </c>
      <c r="IT376" s="291"/>
      <c r="IV376" s="66">
        <v>24085</v>
      </c>
      <c r="IW376" s="66" t="s">
        <v>6430</v>
      </c>
    </row>
    <row r="377" spans="1:257" x14ac:dyDescent="0.4">
      <c r="A377" s="158">
        <f t="shared" si="197"/>
        <v>221</v>
      </c>
      <c r="B377" s="156" t="s">
        <v>35</v>
      </c>
      <c r="C377" s="156">
        <v>535</v>
      </c>
      <c r="D377" s="251">
        <v>30881</v>
      </c>
      <c r="E377" s="251">
        <v>35090</v>
      </c>
      <c r="F377" s="230" t="s">
        <v>6431</v>
      </c>
      <c r="G377" s="251">
        <v>12</v>
      </c>
      <c r="H377" s="156"/>
      <c r="I377" s="156" t="s">
        <v>4642</v>
      </c>
      <c r="J377" s="158" t="s">
        <v>4781</v>
      </c>
      <c r="K377" s="158"/>
      <c r="L377" s="158" t="s">
        <v>4783</v>
      </c>
      <c r="M377" s="158"/>
      <c r="N377" s="205">
        <v>39</v>
      </c>
      <c r="O377" s="158">
        <v>59</v>
      </c>
      <c r="P377" s="203" t="s">
        <v>6432</v>
      </c>
      <c r="Q377" s="158">
        <v>46</v>
      </c>
      <c r="R377" s="158"/>
      <c r="S377" s="158"/>
      <c r="T377" s="158"/>
      <c r="U377" s="158"/>
      <c r="V377" s="367"/>
      <c r="W377" s="366"/>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t="s">
        <v>5369</v>
      </c>
      <c r="AU377" s="205">
        <v>39</v>
      </c>
      <c r="AV377" s="205">
        <v>20</v>
      </c>
      <c r="AW377" s="205">
        <f t="shared" si="171"/>
        <v>59</v>
      </c>
      <c r="AX377" s="205" t="s">
        <v>6432</v>
      </c>
      <c r="AY377" s="214">
        <v>22</v>
      </c>
      <c r="AZ377" s="205">
        <v>24</v>
      </c>
      <c r="BA377" s="205">
        <f t="shared" si="201"/>
        <v>46</v>
      </c>
      <c r="BB377" s="205"/>
      <c r="BC377" s="207">
        <v>1.0000000000000001E-17</v>
      </c>
      <c r="BD377" s="207">
        <v>9.9999999999999997E-29</v>
      </c>
      <c r="BE377" s="207">
        <v>1.0000000000000001E-30</v>
      </c>
      <c r="BF377" s="207"/>
      <c r="BG377" s="207"/>
      <c r="BH377" s="207"/>
      <c r="BI377" s="207"/>
      <c r="BJ377" s="207"/>
      <c r="BK377" s="207"/>
      <c r="BL377" s="208">
        <v>0</v>
      </c>
      <c r="BM377" s="209">
        <v>249.45</v>
      </c>
      <c r="BN377" s="209">
        <f t="shared" si="172"/>
        <v>0</v>
      </c>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07"/>
      <c r="CK377" s="207">
        <v>0</v>
      </c>
      <c r="CL377" s="209">
        <v>477.3</v>
      </c>
      <c r="CM377" s="209">
        <f t="shared" si="173"/>
        <v>0</v>
      </c>
      <c r="CN377" s="207"/>
      <c r="CO377" s="207"/>
      <c r="CP377" s="207"/>
      <c r="CQ377" s="207"/>
      <c r="CR377" s="207"/>
      <c r="CS377" s="207"/>
      <c r="CT377" s="207"/>
      <c r="CU377" s="207"/>
      <c r="CV377" s="207"/>
      <c r="CW377" s="207"/>
      <c r="CX377" s="207"/>
      <c r="CY377" s="207"/>
      <c r="CZ377" s="207"/>
      <c r="DA377" s="207"/>
      <c r="DB377" s="207"/>
      <c r="DC377" s="207"/>
      <c r="DD377" s="207"/>
      <c r="DE377" s="207"/>
      <c r="DF377" s="207"/>
      <c r="DG377" s="207"/>
      <c r="DH377" s="207"/>
      <c r="DI377" s="207"/>
      <c r="DJ377" s="207">
        <v>0</v>
      </c>
      <c r="DK377" s="209">
        <v>120.88</v>
      </c>
      <c r="DL377" s="209">
        <f t="shared" si="174"/>
        <v>0</v>
      </c>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v>0</v>
      </c>
      <c r="EJ377" s="209">
        <v>191.55</v>
      </c>
      <c r="EK377" s="209">
        <f t="shared" si="175"/>
        <v>0</v>
      </c>
      <c r="EL377" s="207"/>
      <c r="EM377" s="207"/>
      <c r="EN377" s="207"/>
      <c r="EO377" s="207"/>
      <c r="EP377" s="207"/>
      <c r="EQ377" s="207"/>
      <c r="ER377" s="207"/>
      <c r="ES377" s="207"/>
      <c r="ET377" s="207"/>
      <c r="EU377" s="207"/>
      <c r="EV377" s="207"/>
      <c r="EW377" s="207"/>
      <c r="EX377" s="207"/>
      <c r="EY377" s="207"/>
      <c r="EZ377" s="207"/>
      <c r="FA377" s="207"/>
      <c r="FB377" s="207"/>
      <c r="FC377" s="207"/>
      <c r="FD377" s="207"/>
      <c r="FE377" s="207"/>
      <c r="FF377" s="207"/>
      <c r="FG377" s="207"/>
      <c r="FH377" s="207">
        <v>0</v>
      </c>
      <c r="FI377" s="209">
        <v>32.1</v>
      </c>
      <c r="FJ377" s="209">
        <f t="shared" si="176"/>
        <v>0</v>
      </c>
      <c r="FK377" s="207"/>
      <c r="FL377" s="207"/>
      <c r="FM377" s="207"/>
      <c r="FN377" s="207"/>
      <c r="FO377" s="207"/>
      <c r="FP377" s="207"/>
      <c r="FQ377" s="207"/>
      <c r="FR377" s="207"/>
      <c r="FS377" s="207">
        <v>0</v>
      </c>
      <c r="FT377" s="209">
        <v>25.68</v>
      </c>
      <c r="FU377" s="209">
        <f t="shared" si="177"/>
        <v>0</v>
      </c>
      <c r="FV377" s="207"/>
      <c r="FW377" s="207"/>
      <c r="FX377" s="207"/>
      <c r="FY377" s="207"/>
      <c r="FZ377" s="207"/>
      <c r="GA377" s="207"/>
      <c r="GB377" s="207"/>
      <c r="GC377" s="207"/>
      <c r="GD377" s="207">
        <v>0</v>
      </c>
      <c r="GE377" s="209">
        <v>56.12</v>
      </c>
      <c r="GF377" s="209">
        <f t="shared" si="178"/>
        <v>0</v>
      </c>
      <c r="GG377" s="207"/>
      <c r="GH377" s="207"/>
      <c r="GI377" s="207"/>
      <c r="GJ377" s="207"/>
      <c r="GK377" s="207"/>
      <c r="GL377" s="207"/>
      <c r="GM377" s="207"/>
      <c r="GN377" s="207"/>
      <c r="GO377" s="207"/>
      <c r="GP377" s="207"/>
      <c r="GQ377" s="207"/>
      <c r="GR377" s="207"/>
      <c r="GS377" s="207"/>
      <c r="GT377" s="207"/>
      <c r="GU377" s="207"/>
      <c r="GV377" s="207"/>
      <c r="GW377" s="207"/>
      <c r="GX377" s="207" t="s">
        <v>918</v>
      </c>
      <c r="GY377" s="207">
        <v>0</v>
      </c>
      <c r="GZ377" s="207" t="s">
        <v>918</v>
      </c>
      <c r="HA377" s="207">
        <v>0</v>
      </c>
      <c r="HB377" s="207"/>
      <c r="HC377" s="207">
        <v>1</v>
      </c>
      <c r="HD377" s="207">
        <f t="shared" si="188"/>
        <v>800</v>
      </c>
      <c r="HE377" s="207">
        <v>1</v>
      </c>
      <c r="HF377" s="207"/>
      <c r="HG377" s="207"/>
      <c r="HH377" s="207">
        <f>HE377*((HZ377+1)*200)</f>
        <v>400</v>
      </c>
      <c r="HI377" s="209">
        <v>2.73</v>
      </c>
      <c r="HJ377" s="209">
        <f t="shared" si="179"/>
        <v>1092</v>
      </c>
      <c r="HK377" s="207">
        <v>1</v>
      </c>
      <c r="HL377" s="207"/>
      <c r="HM377" s="207">
        <f>HK377*((HZ377+1)*200)</f>
        <v>400</v>
      </c>
      <c r="HN377" s="209">
        <v>2.73</v>
      </c>
      <c r="HO377" s="209">
        <f t="shared" si="180"/>
        <v>1092</v>
      </c>
      <c r="HP377" s="207">
        <v>0</v>
      </c>
      <c r="HQ377" s="207"/>
      <c r="HR377" s="207">
        <f>HP377*((HZ377+1)*200)</f>
        <v>0</v>
      </c>
      <c r="HS377" s="209">
        <v>2.73</v>
      </c>
      <c r="HT377" s="209">
        <f t="shared" si="181"/>
        <v>0</v>
      </c>
      <c r="HU377" s="207">
        <v>0</v>
      </c>
      <c r="HV377" s="207"/>
      <c r="HW377" s="207">
        <f>HU377*((HZ377+1)*200)</f>
        <v>0</v>
      </c>
      <c r="HX377" s="209">
        <v>2.73</v>
      </c>
      <c r="HY377" s="209">
        <f t="shared" si="182"/>
        <v>0</v>
      </c>
      <c r="HZ377" s="207">
        <v>1</v>
      </c>
      <c r="IA377" s="209">
        <v>3890.25</v>
      </c>
      <c r="IB377" s="209">
        <f t="shared" si="183"/>
        <v>3890.25</v>
      </c>
      <c r="IC377" s="169"/>
      <c r="ID377" s="169"/>
      <c r="IE377" s="169"/>
      <c r="IF377" s="169"/>
      <c r="IG377" s="165"/>
      <c r="IH377" s="165"/>
      <c r="II377" s="235">
        <f t="shared" si="198"/>
        <v>0</v>
      </c>
      <c r="IJ377" s="235">
        <f t="shared" si="199"/>
        <v>1</v>
      </c>
      <c r="IK377" s="235">
        <f t="shared" si="200"/>
        <v>1</v>
      </c>
      <c r="IL377" s="210"/>
      <c r="IM377" s="211">
        <f t="shared" si="184"/>
        <v>0</v>
      </c>
      <c r="IN377" s="209">
        <v>7500</v>
      </c>
      <c r="IO377" s="212">
        <f t="shared" si="185"/>
        <v>0</v>
      </c>
      <c r="IP377" s="209">
        <f t="shared" si="186"/>
        <v>6074.25</v>
      </c>
      <c r="IQ377" s="209">
        <v>10000</v>
      </c>
      <c r="IR377" s="212">
        <f t="shared" si="187"/>
        <v>1</v>
      </c>
      <c r="IS377" s="213" t="s">
        <v>6433</v>
      </c>
      <c r="IT377" s="291"/>
      <c r="IV377" s="66">
        <v>79606</v>
      </c>
      <c r="IW377" s="66" t="s">
        <v>6434</v>
      </c>
    </row>
    <row r="378" spans="1:257" x14ac:dyDescent="0.4">
      <c r="A378" s="158">
        <f t="shared" si="197"/>
        <v>222</v>
      </c>
      <c r="B378" s="156" t="s">
        <v>35</v>
      </c>
      <c r="C378" s="156">
        <v>18</v>
      </c>
      <c r="D378" s="156">
        <v>97457</v>
      </c>
      <c r="E378" s="374">
        <v>33956</v>
      </c>
      <c r="F378" s="248">
        <v>61000603502233</v>
      </c>
      <c r="G378" s="251">
        <v>1</v>
      </c>
      <c r="H378" s="156"/>
      <c r="I378" s="156" t="s">
        <v>193</v>
      </c>
      <c r="J378" s="158" t="s">
        <v>194</v>
      </c>
      <c r="K378" s="158"/>
      <c r="L378" s="158" t="s">
        <v>195</v>
      </c>
      <c r="M378" s="158"/>
      <c r="N378" s="205">
        <v>21</v>
      </c>
      <c r="O378" s="158">
        <v>41</v>
      </c>
      <c r="P378" s="203" t="s">
        <v>6435</v>
      </c>
      <c r="Q378" s="158">
        <v>64</v>
      </c>
      <c r="R378" s="158"/>
      <c r="S378" s="158"/>
      <c r="T378" s="158"/>
      <c r="U378" s="158"/>
      <c r="V378" s="367"/>
      <c r="W378" s="366"/>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t="s">
        <v>5527</v>
      </c>
      <c r="AU378" s="205">
        <v>21</v>
      </c>
      <c r="AV378" s="205">
        <v>20</v>
      </c>
      <c r="AW378" s="205">
        <f t="shared" si="171"/>
        <v>41</v>
      </c>
      <c r="AX378" s="205" t="s">
        <v>6435</v>
      </c>
      <c r="AY378" s="226">
        <v>40</v>
      </c>
      <c r="AZ378" s="205">
        <v>24</v>
      </c>
      <c r="BA378" s="205">
        <f t="shared" si="201"/>
        <v>64</v>
      </c>
      <c r="BB378" s="205"/>
      <c r="BC378" s="207">
        <v>1.0000000000000001E-17</v>
      </c>
      <c r="BD378" s="207">
        <v>9.9999999999999997E-29</v>
      </c>
      <c r="BE378" s="207">
        <v>1.0000000000000001E-30</v>
      </c>
      <c r="BF378" s="207">
        <v>0</v>
      </c>
      <c r="BG378" s="207">
        <v>1.0000000000000001E-17</v>
      </c>
      <c r="BH378" s="207"/>
      <c r="BI378" s="207"/>
      <c r="BJ378" s="207"/>
      <c r="BK378" s="207"/>
      <c r="BL378" s="208">
        <v>0</v>
      </c>
      <c r="BM378" s="209">
        <v>249.45</v>
      </c>
      <c r="BN378" s="209">
        <f t="shared" si="172"/>
        <v>0</v>
      </c>
      <c r="BO378" s="207"/>
      <c r="BP378" s="207"/>
      <c r="BQ378" s="207"/>
      <c r="BR378" s="207"/>
      <c r="BS378" s="207"/>
      <c r="BT378" s="207"/>
      <c r="BU378" s="207"/>
      <c r="BV378" s="207"/>
      <c r="BW378" s="207"/>
      <c r="BX378" s="207"/>
      <c r="BY378" s="207"/>
      <c r="BZ378" s="207"/>
      <c r="CA378" s="207"/>
      <c r="CB378" s="207"/>
      <c r="CC378" s="207"/>
      <c r="CD378" s="207"/>
      <c r="CE378" s="207"/>
      <c r="CF378" s="207">
        <v>1.0000000000000001E-17</v>
      </c>
      <c r="CG378" s="207"/>
      <c r="CH378" s="207"/>
      <c r="CI378" s="207"/>
      <c r="CJ378" s="207"/>
      <c r="CK378" s="207">
        <v>0</v>
      </c>
      <c r="CL378" s="209">
        <v>477.3</v>
      </c>
      <c r="CM378" s="209">
        <f t="shared" si="173"/>
        <v>0</v>
      </c>
      <c r="CN378" s="207"/>
      <c r="CO378" s="207"/>
      <c r="CP378" s="207"/>
      <c r="CQ378" s="207"/>
      <c r="CR378" s="207"/>
      <c r="CS378" s="207"/>
      <c r="CT378" s="207"/>
      <c r="CU378" s="207"/>
      <c r="CV378" s="207"/>
      <c r="CW378" s="207"/>
      <c r="CX378" s="207"/>
      <c r="CY378" s="207"/>
      <c r="CZ378" s="207"/>
      <c r="DA378" s="207"/>
      <c r="DB378" s="207"/>
      <c r="DC378" s="207"/>
      <c r="DD378" s="207"/>
      <c r="DE378" s="229">
        <v>0</v>
      </c>
      <c r="DF378" s="207">
        <v>0</v>
      </c>
      <c r="DG378" s="207"/>
      <c r="DH378" s="207"/>
      <c r="DI378" s="207" t="s">
        <v>6308</v>
      </c>
      <c r="DJ378" s="207">
        <v>0</v>
      </c>
      <c r="DK378" s="209">
        <v>120.88</v>
      </c>
      <c r="DL378" s="209">
        <f t="shared" si="174"/>
        <v>0</v>
      </c>
      <c r="DM378" s="207"/>
      <c r="DN378" s="207"/>
      <c r="DO378" s="207"/>
      <c r="DP378" s="207"/>
      <c r="DQ378" s="207"/>
      <c r="DR378" s="207"/>
      <c r="DS378" s="207"/>
      <c r="DT378" s="207"/>
      <c r="DU378" s="207"/>
      <c r="DV378" s="207"/>
      <c r="DW378" s="207"/>
      <c r="DX378" s="207"/>
      <c r="DY378" s="207"/>
      <c r="DZ378" s="207"/>
      <c r="EA378" s="207"/>
      <c r="EB378" s="207"/>
      <c r="EC378" s="207"/>
      <c r="ED378" s="207">
        <v>1.0000000000000001E-17</v>
      </c>
      <c r="EE378" s="207"/>
      <c r="EF378" s="207"/>
      <c r="EG378" s="207"/>
      <c r="EH378" s="207"/>
      <c r="EI378" s="207">
        <v>0</v>
      </c>
      <c r="EJ378" s="209">
        <v>191.55</v>
      </c>
      <c r="EK378" s="209">
        <f t="shared" si="175"/>
        <v>0</v>
      </c>
      <c r="EL378" s="207"/>
      <c r="EM378" s="207"/>
      <c r="EN378" s="207"/>
      <c r="EO378" s="207"/>
      <c r="EP378" s="207"/>
      <c r="EQ378" s="207"/>
      <c r="ER378" s="207"/>
      <c r="ES378" s="207"/>
      <c r="ET378" s="207"/>
      <c r="EU378" s="207"/>
      <c r="EV378" s="207"/>
      <c r="EW378" s="207"/>
      <c r="EX378" s="207"/>
      <c r="EY378" s="207"/>
      <c r="EZ378" s="207"/>
      <c r="FA378" s="207"/>
      <c r="FB378" s="207"/>
      <c r="FC378" s="207">
        <v>1.0000000000000001E-17</v>
      </c>
      <c r="FD378" s="207"/>
      <c r="FE378" s="207"/>
      <c r="FF378" s="207"/>
      <c r="FG378" s="207"/>
      <c r="FH378" s="207">
        <v>0</v>
      </c>
      <c r="FI378" s="209">
        <v>32.1</v>
      </c>
      <c r="FJ378" s="209">
        <f t="shared" si="176"/>
        <v>0</v>
      </c>
      <c r="FK378" s="207"/>
      <c r="FL378" s="207"/>
      <c r="FM378" s="207"/>
      <c r="FN378" s="207">
        <v>1.0000000000000001E-17</v>
      </c>
      <c r="FO378" s="207"/>
      <c r="FP378" s="207"/>
      <c r="FQ378" s="207"/>
      <c r="FR378" s="207"/>
      <c r="FS378" s="207">
        <v>0</v>
      </c>
      <c r="FT378" s="209">
        <v>25.68</v>
      </c>
      <c r="FU378" s="209">
        <f t="shared" si="177"/>
        <v>0</v>
      </c>
      <c r="FV378" s="207"/>
      <c r="FW378" s="207"/>
      <c r="FX378" s="207"/>
      <c r="FY378" s="207">
        <v>1.0000000000000001E-17</v>
      </c>
      <c r="FZ378" s="207"/>
      <c r="GA378" s="207"/>
      <c r="GB378" s="207"/>
      <c r="GC378" s="207"/>
      <c r="GD378" s="207">
        <v>0</v>
      </c>
      <c r="GE378" s="209">
        <v>56.12</v>
      </c>
      <c r="GF378" s="209">
        <f t="shared" si="178"/>
        <v>0</v>
      </c>
      <c r="GG378" s="207"/>
      <c r="GH378" s="207"/>
      <c r="GI378" s="207"/>
      <c r="GJ378" s="207"/>
      <c r="GK378" s="207"/>
      <c r="GL378" s="207"/>
      <c r="GM378" s="207"/>
      <c r="GN378" s="207"/>
      <c r="GO378" s="207"/>
      <c r="GP378" s="207"/>
      <c r="GQ378" s="207"/>
      <c r="GR378" s="207"/>
      <c r="GS378" s="207"/>
      <c r="GT378" s="207"/>
      <c r="GU378" s="207"/>
      <c r="GV378" s="207"/>
      <c r="GW378" s="207"/>
      <c r="GX378" s="207" t="s">
        <v>918</v>
      </c>
      <c r="GY378" s="207">
        <v>0</v>
      </c>
      <c r="GZ378" s="207" t="s">
        <v>918</v>
      </c>
      <c r="HA378" s="207">
        <v>0</v>
      </c>
      <c r="HB378" s="207">
        <v>1</v>
      </c>
      <c r="HC378" s="229">
        <v>1</v>
      </c>
      <c r="HD378" s="207">
        <f t="shared" si="188"/>
        <v>4400</v>
      </c>
      <c r="HE378" s="207">
        <v>8</v>
      </c>
      <c r="HF378" s="207"/>
      <c r="HG378" s="207"/>
      <c r="HH378" s="207">
        <f t="shared" ref="HH378:HH387" si="202">(HZ378+1)*200*HE378</f>
        <v>3200</v>
      </c>
      <c r="HI378" s="209">
        <v>2.73</v>
      </c>
      <c r="HJ378" s="209">
        <f t="shared" si="179"/>
        <v>8736</v>
      </c>
      <c r="HK378" s="207">
        <v>1</v>
      </c>
      <c r="HL378" s="207"/>
      <c r="HM378" s="207">
        <f t="shared" ref="HM378:HM387" si="203">(HZ378+1)*200*HK378</f>
        <v>400</v>
      </c>
      <c r="HN378" s="209">
        <v>2.73</v>
      </c>
      <c r="HO378" s="209">
        <f t="shared" si="180"/>
        <v>1092</v>
      </c>
      <c r="HP378" s="207">
        <v>2</v>
      </c>
      <c r="HQ378" s="207"/>
      <c r="HR378" s="207">
        <f t="shared" ref="HR378:HR387" si="204">(HZ378+1)*200*HP378</f>
        <v>800</v>
      </c>
      <c r="HS378" s="209">
        <v>2.73</v>
      </c>
      <c r="HT378" s="209">
        <f t="shared" si="181"/>
        <v>2184</v>
      </c>
      <c r="HU378" s="207">
        <v>0</v>
      </c>
      <c r="HV378" s="207"/>
      <c r="HW378" s="207">
        <f t="shared" ref="HW378:HW387" si="205">(HZ378+1)*200*HU378</f>
        <v>0</v>
      </c>
      <c r="HX378" s="209">
        <v>2.73</v>
      </c>
      <c r="HY378" s="209">
        <f t="shared" si="182"/>
        <v>0</v>
      </c>
      <c r="HZ378" s="207">
        <v>1</v>
      </c>
      <c r="IA378" s="209">
        <v>3890.25</v>
      </c>
      <c r="IB378" s="209">
        <f t="shared" si="183"/>
        <v>3890.25</v>
      </c>
      <c r="IC378" s="169"/>
      <c r="ID378" s="169"/>
      <c r="IE378" s="169"/>
      <c r="IF378" s="169"/>
      <c r="IG378" s="165"/>
      <c r="IH378" s="165">
        <v>8</v>
      </c>
      <c r="II378" s="235">
        <f t="shared" si="198"/>
        <v>0</v>
      </c>
      <c r="IJ378" s="235">
        <f t="shared" si="199"/>
        <v>1</v>
      </c>
      <c r="IK378" s="235">
        <f t="shared" si="200"/>
        <v>1</v>
      </c>
      <c r="IL378" s="210"/>
      <c r="IM378" s="211">
        <f t="shared" si="184"/>
        <v>0</v>
      </c>
      <c r="IN378" s="209">
        <v>7500</v>
      </c>
      <c r="IO378" s="212">
        <f t="shared" si="185"/>
        <v>0</v>
      </c>
      <c r="IP378" s="209">
        <f t="shared" si="186"/>
        <v>15902.25</v>
      </c>
      <c r="IQ378" s="209">
        <v>10000</v>
      </c>
      <c r="IR378" s="212">
        <f t="shared" si="187"/>
        <v>2</v>
      </c>
      <c r="IS378" s="213" t="s">
        <v>5641</v>
      </c>
      <c r="IT378" s="291"/>
      <c r="IV378" s="66">
        <v>24000</v>
      </c>
      <c r="IW378" s="66" t="s">
        <v>6436</v>
      </c>
    </row>
    <row r="379" spans="1:257" x14ac:dyDescent="0.4">
      <c r="A379" s="158">
        <f t="shared" si="197"/>
        <v>223</v>
      </c>
      <c r="B379" s="156" t="s">
        <v>35</v>
      </c>
      <c r="C379" s="349">
        <v>20</v>
      </c>
      <c r="D379" s="156">
        <v>2546</v>
      </c>
      <c r="E379" s="251">
        <v>33982</v>
      </c>
      <c r="F379" s="239">
        <v>61000608200000</v>
      </c>
      <c r="G379" s="251">
        <v>1</v>
      </c>
      <c r="H379" s="156"/>
      <c r="I379" s="156" t="s">
        <v>193</v>
      </c>
      <c r="J379" s="158" t="s">
        <v>205</v>
      </c>
      <c r="K379" s="158"/>
      <c r="L379" s="158" t="s">
        <v>206</v>
      </c>
      <c r="M379" s="158"/>
      <c r="N379" s="205">
        <v>44</v>
      </c>
      <c r="O379" s="158">
        <v>64</v>
      </c>
      <c r="P379" s="203" t="s">
        <v>5483</v>
      </c>
      <c r="Q379" s="158">
        <v>64</v>
      </c>
      <c r="R379" s="158"/>
      <c r="S379" s="158"/>
      <c r="T379" s="158"/>
      <c r="U379" s="158"/>
      <c r="V379" s="367"/>
      <c r="W379" s="366"/>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t="s">
        <v>5527</v>
      </c>
      <c r="AU379" s="205">
        <v>44</v>
      </c>
      <c r="AV379" s="205">
        <v>20</v>
      </c>
      <c r="AW379" s="205">
        <f t="shared" si="171"/>
        <v>64</v>
      </c>
      <c r="AX379" s="205" t="s">
        <v>5483</v>
      </c>
      <c r="AY379" s="226">
        <v>40</v>
      </c>
      <c r="AZ379" s="205">
        <v>24</v>
      </c>
      <c r="BA379" s="205">
        <f t="shared" si="201"/>
        <v>64</v>
      </c>
      <c r="BB379" s="205"/>
      <c r="BC379" s="207">
        <v>1.0000000000000001E-17</v>
      </c>
      <c r="BD379" s="207">
        <v>9.9999999999999997E-29</v>
      </c>
      <c r="BE379" s="207">
        <v>1.0000000000000001E-30</v>
      </c>
      <c r="BF379" s="207">
        <v>2</v>
      </c>
      <c r="BG379" s="207">
        <v>1.0000000000000001E-17</v>
      </c>
      <c r="BH379" s="207"/>
      <c r="BI379" s="207"/>
      <c r="BJ379" s="207"/>
      <c r="BK379" s="207"/>
      <c r="BL379" s="208">
        <v>0</v>
      </c>
      <c r="BM379" s="209">
        <v>249.45</v>
      </c>
      <c r="BN379" s="209">
        <f t="shared" si="172"/>
        <v>0</v>
      </c>
      <c r="BO379" s="207"/>
      <c r="BP379" s="207"/>
      <c r="BQ379" s="207"/>
      <c r="BR379" s="207"/>
      <c r="BS379" s="207"/>
      <c r="BT379" s="207"/>
      <c r="BU379" s="207"/>
      <c r="BV379" s="207"/>
      <c r="BW379" s="207"/>
      <c r="BX379" s="207"/>
      <c r="BY379" s="207"/>
      <c r="BZ379" s="207"/>
      <c r="CA379" s="207"/>
      <c r="CB379" s="207"/>
      <c r="CC379" s="207"/>
      <c r="CD379" s="207"/>
      <c r="CE379" s="207"/>
      <c r="CF379" s="207">
        <v>1.0000000000000001E-17</v>
      </c>
      <c r="CG379" s="207"/>
      <c r="CH379" s="207"/>
      <c r="CI379" s="207"/>
      <c r="CJ379" s="207"/>
      <c r="CK379" s="207">
        <v>0</v>
      </c>
      <c r="CL379" s="209">
        <v>477.3</v>
      </c>
      <c r="CM379" s="209">
        <f t="shared" si="173"/>
        <v>0</v>
      </c>
      <c r="CN379" s="207"/>
      <c r="CO379" s="207"/>
      <c r="CP379" s="207"/>
      <c r="CQ379" s="207"/>
      <c r="CR379" s="207"/>
      <c r="CS379" s="207"/>
      <c r="CT379" s="207"/>
      <c r="CU379" s="207"/>
      <c r="CV379" s="207"/>
      <c r="CW379" s="207"/>
      <c r="CX379" s="207"/>
      <c r="CY379" s="207"/>
      <c r="CZ379" s="207"/>
      <c r="DA379" s="207"/>
      <c r="DB379" s="207"/>
      <c r="DC379" s="207"/>
      <c r="DD379" s="207"/>
      <c r="DE379" s="207">
        <v>1.0000000000000001E-17</v>
      </c>
      <c r="DF379" s="207"/>
      <c r="DG379" s="207"/>
      <c r="DH379" s="207"/>
      <c r="DI379" s="207"/>
      <c r="DJ379" s="207">
        <v>0</v>
      </c>
      <c r="DK379" s="209">
        <v>120.88</v>
      </c>
      <c r="DL379" s="209">
        <f t="shared" si="174"/>
        <v>0</v>
      </c>
      <c r="DM379" s="207"/>
      <c r="DN379" s="207"/>
      <c r="DO379" s="207"/>
      <c r="DP379" s="207"/>
      <c r="DQ379" s="207"/>
      <c r="DR379" s="207"/>
      <c r="DS379" s="207"/>
      <c r="DT379" s="207"/>
      <c r="DU379" s="207"/>
      <c r="DV379" s="207"/>
      <c r="DW379" s="207"/>
      <c r="DX379" s="207"/>
      <c r="DY379" s="207"/>
      <c r="DZ379" s="207"/>
      <c r="EA379" s="207"/>
      <c r="EB379" s="207"/>
      <c r="EC379" s="207"/>
      <c r="ED379" s="207">
        <v>1.0000000000000001E-17</v>
      </c>
      <c r="EE379" s="207"/>
      <c r="EF379" s="207"/>
      <c r="EG379" s="207"/>
      <c r="EH379" s="207"/>
      <c r="EI379" s="207">
        <v>0</v>
      </c>
      <c r="EJ379" s="209">
        <v>191.55</v>
      </c>
      <c r="EK379" s="209">
        <f t="shared" si="175"/>
        <v>0</v>
      </c>
      <c r="EL379" s="207"/>
      <c r="EM379" s="207"/>
      <c r="EN379" s="207"/>
      <c r="EO379" s="207"/>
      <c r="EP379" s="207"/>
      <c r="EQ379" s="207"/>
      <c r="ER379" s="207"/>
      <c r="ES379" s="207"/>
      <c r="ET379" s="207"/>
      <c r="EU379" s="207"/>
      <c r="EV379" s="207"/>
      <c r="EW379" s="207"/>
      <c r="EX379" s="207"/>
      <c r="EY379" s="207"/>
      <c r="EZ379" s="207"/>
      <c r="FA379" s="207"/>
      <c r="FB379" s="207"/>
      <c r="FC379" s="207">
        <v>1.0000000000000001E-17</v>
      </c>
      <c r="FD379" s="207"/>
      <c r="FE379" s="207"/>
      <c r="FF379" s="207"/>
      <c r="FG379" s="207"/>
      <c r="FH379" s="207">
        <v>0</v>
      </c>
      <c r="FI379" s="209">
        <v>32.1</v>
      </c>
      <c r="FJ379" s="209">
        <f t="shared" si="176"/>
        <v>0</v>
      </c>
      <c r="FK379" s="207"/>
      <c r="FL379" s="207"/>
      <c r="FM379" s="207"/>
      <c r="FN379" s="207">
        <v>1.0000000000000001E-17</v>
      </c>
      <c r="FO379" s="207"/>
      <c r="FP379" s="207"/>
      <c r="FQ379" s="207"/>
      <c r="FR379" s="207"/>
      <c r="FS379" s="207">
        <v>0</v>
      </c>
      <c r="FT379" s="209">
        <v>25.68</v>
      </c>
      <c r="FU379" s="209">
        <f t="shared" si="177"/>
        <v>0</v>
      </c>
      <c r="FV379" s="207"/>
      <c r="FW379" s="207"/>
      <c r="FX379" s="207"/>
      <c r="FY379" s="207">
        <v>1.0000000000000001E-17</v>
      </c>
      <c r="FZ379" s="207"/>
      <c r="GA379" s="207"/>
      <c r="GB379" s="207"/>
      <c r="GC379" s="207"/>
      <c r="GD379" s="207">
        <v>0</v>
      </c>
      <c r="GE379" s="209">
        <v>56.12</v>
      </c>
      <c r="GF379" s="209">
        <f t="shared" si="178"/>
        <v>0</v>
      </c>
      <c r="GG379" s="207"/>
      <c r="GH379" s="207"/>
      <c r="GI379" s="207"/>
      <c r="GJ379" s="207"/>
      <c r="GK379" s="207"/>
      <c r="GL379" s="207"/>
      <c r="GM379" s="207"/>
      <c r="GN379" s="207"/>
      <c r="GO379" s="207"/>
      <c r="GP379" s="207"/>
      <c r="GQ379" s="207"/>
      <c r="GR379" s="207"/>
      <c r="GS379" s="207"/>
      <c r="GT379" s="207"/>
      <c r="GU379" s="207"/>
      <c r="GV379" s="207"/>
      <c r="GW379" s="207"/>
      <c r="GX379" s="207" t="s">
        <v>6233</v>
      </c>
      <c r="GY379" s="207">
        <v>1</v>
      </c>
      <c r="GZ379" s="207" t="s">
        <v>5210</v>
      </c>
      <c r="HA379" s="207">
        <f>+AW379</f>
        <v>64</v>
      </c>
      <c r="HB379" s="207">
        <v>0</v>
      </c>
      <c r="HC379" s="229">
        <v>1</v>
      </c>
      <c r="HD379" s="207">
        <f t="shared" si="188"/>
        <v>4000</v>
      </c>
      <c r="HE379" s="207">
        <v>4</v>
      </c>
      <c r="HF379" s="207"/>
      <c r="HG379" s="207"/>
      <c r="HH379" s="207">
        <f t="shared" si="202"/>
        <v>1600</v>
      </c>
      <c r="HI379" s="209">
        <v>2.73</v>
      </c>
      <c r="HJ379" s="209">
        <f t="shared" si="179"/>
        <v>4368</v>
      </c>
      <c r="HK379" s="207">
        <v>2</v>
      </c>
      <c r="HL379" s="207"/>
      <c r="HM379" s="207">
        <f t="shared" si="203"/>
        <v>800</v>
      </c>
      <c r="HN379" s="209">
        <v>2.73</v>
      </c>
      <c r="HO379" s="209">
        <f t="shared" si="180"/>
        <v>2184</v>
      </c>
      <c r="HP379" s="207">
        <v>4</v>
      </c>
      <c r="HQ379" s="207"/>
      <c r="HR379" s="207">
        <f t="shared" si="204"/>
        <v>1600</v>
      </c>
      <c r="HS379" s="209">
        <v>2.73</v>
      </c>
      <c r="HT379" s="209">
        <f t="shared" si="181"/>
        <v>4368</v>
      </c>
      <c r="HU379" s="207">
        <v>0</v>
      </c>
      <c r="HV379" s="207"/>
      <c r="HW379" s="207">
        <f t="shared" si="205"/>
        <v>0</v>
      </c>
      <c r="HX379" s="209">
        <v>2.73</v>
      </c>
      <c r="HY379" s="209">
        <f t="shared" si="182"/>
        <v>0</v>
      </c>
      <c r="HZ379" s="207">
        <v>1</v>
      </c>
      <c r="IA379" s="209">
        <v>3890.25</v>
      </c>
      <c r="IB379" s="209">
        <f t="shared" si="183"/>
        <v>3890.25</v>
      </c>
      <c r="IC379" s="169"/>
      <c r="ID379" s="169"/>
      <c r="IE379" s="169"/>
      <c r="IF379" s="169"/>
      <c r="IG379" s="165"/>
      <c r="IH379" s="165">
        <v>8</v>
      </c>
      <c r="II379" s="235">
        <f t="shared" si="198"/>
        <v>1</v>
      </c>
      <c r="IJ379" s="235">
        <f t="shared" si="199"/>
        <v>1</v>
      </c>
      <c r="IK379" s="235">
        <f t="shared" si="200"/>
        <v>2</v>
      </c>
      <c r="IL379" s="210"/>
      <c r="IM379" s="211">
        <f t="shared" si="184"/>
        <v>0</v>
      </c>
      <c r="IN379" s="209">
        <v>7500</v>
      </c>
      <c r="IO379" s="212">
        <f t="shared" si="185"/>
        <v>0</v>
      </c>
      <c r="IP379" s="209">
        <f t="shared" si="186"/>
        <v>14810.25</v>
      </c>
      <c r="IQ379" s="209">
        <v>10000</v>
      </c>
      <c r="IR379" s="212">
        <f t="shared" si="187"/>
        <v>2</v>
      </c>
      <c r="IS379" s="213" t="s">
        <v>6234</v>
      </c>
      <c r="IT379" s="291"/>
      <c r="IV379" s="352">
        <v>83252</v>
      </c>
      <c r="IW379" s="352" t="s">
        <v>6437</v>
      </c>
    </row>
    <row r="380" spans="1:257" x14ac:dyDescent="0.4">
      <c r="A380" s="158">
        <f t="shared" si="197"/>
        <v>224</v>
      </c>
      <c r="B380" s="156" t="s">
        <v>35</v>
      </c>
      <c r="C380" s="156">
        <v>74</v>
      </c>
      <c r="D380" s="251">
        <v>4642</v>
      </c>
      <c r="E380" s="375">
        <v>26468</v>
      </c>
      <c r="F380" s="203" t="s">
        <v>6438</v>
      </c>
      <c r="G380" s="251">
        <v>2</v>
      </c>
      <c r="H380" s="156"/>
      <c r="I380" s="156" t="s">
        <v>736</v>
      </c>
      <c r="J380" s="158" t="s">
        <v>737</v>
      </c>
      <c r="K380" s="158"/>
      <c r="L380" s="158" t="s">
        <v>739</v>
      </c>
      <c r="M380" s="158"/>
      <c r="N380" s="205">
        <v>22</v>
      </c>
      <c r="O380" s="158">
        <v>42</v>
      </c>
      <c r="P380" s="203" t="s">
        <v>5483</v>
      </c>
      <c r="Q380" s="158">
        <v>64</v>
      </c>
      <c r="R380" s="158"/>
      <c r="S380" s="158"/>
      <c r="T380" s="158"/>
      <c r="U380" s="158"/>
      <c r="V380" s="367"/>
      <c r="W380" s="366"/>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t="s">
        <v>5311</v>
      </c>
      <c r="AU380" s="205">
        <v>22</v>
      </c>
      <c r="AV380" s="205">
        <v>20</v>
      </c>
      <c r="AW380" s="205">
        <f t="shared" si="171"/>
        <v>42</v>
      </c>
      <c r="AX380" s="205" t="s">
        <v>5483</v>
      </c>
      <c r="AY380" s="226">
        <v>40</v>
      </c>
      <c r="AZ380" s="205">
        <v>24</v>
      </c>
      <c r="BA380" s="205">
        <f t="shared" si="201"/>
        <v>64</v>
      </c>
      <c r="BB380" s="205"/>
      <c r="BC380" s="207">
        <v>1.0000000000000001E-17</v>
      </c>
      <c r="BD380" s="207">
        <v>9.9999999999999997E-29</v>
      </c>
      <c r="BE380" s="207">
        <v>1.0000000000000001E-30</v>
      </c>
      <c r="BF380" s="207">
        <v>0</v>
      </c>
      <c r="BG380" s="207">
        <v>0</v>
      </c>
      <c r="BH380" s="207">
        <v>0</v>
      </c>
      <c r="BI380" s="207"/>
      <c r="BJ380" s="207"/>
      <c r="BK380" s="207" t="s">
        <v>6439</v>
      </c>
      <c r="BL380" s="208">
        <v>0</v>
      </c>
      <c r="BM380" s="209">
        <v>249.45</v>
      </c>
      <c r="BN380" s="209">
        <f t="shared" si="172"/>
        <v>0</v>
      </c>
      <c r="BO380" s="207"/>
      <c r="BP380" s="207"/>
      <c r="BQ380" s="207"/>
      <c r="BR380" s="207"/>
      <c r="BS380" s="207"/>
      <c r="BT380" s="207"/>
      <c r="BU380" s="207"/>
      <c r="BV380" s="207"/>
      <c r="BW380" s="207"/>
      <c r="BX380" s="207"/>
      <c r="BY380" s="207"/>
      <c r="BZ380" s="207"/>
      <c r="CA380" s="207"/>
      <c r="CB380" s="207"/>
      <c r="CC380" s="207"/>
      <c r="CD380" s="207"/>
      <c r="CE380" s="207"/>
      <c r="CF380" s="207">
        <v>0</v>
      </c>
      <c r="CG380" s="207"/>
      <c r="CH380" s="207"/>
      <c r="CI380" s="207"/>
      <c r="CJ380" s="207"/>
      <c r="CK380" s="207">
        <v>0</v>
      </c>
      <c r="CL380" s="209">
        <v>477.3</v>
      </c>
      <c r="CM380" s="209">
        <f t="shared" si="173"/>
        <v>0</v>
      </c>
      <c r="CN380" s="207"/>
      <c r="CO380" s="207"/>
      <c r="CP380" s="207"/>
      <c r="CQ380" s="207"/>
      <c r="CR380" s="207"/>
      <c r="CS380" s="207"/>
      <c r="CT380" s="207"/>
      <c r="CU380" s="207"/>
      <c r="CV380" s="207"/>
      <c r="CW380" s="207"/>
      <c r="CX380" s="207"/>
      <c r="CY380" s="207"/>
      <c r="CZ380" s="207"/>
      <c r="DA380" s="207"/>
      <c r="DB380" s="207"/>
      <c r="DC380" s="207"/>
      <c r="DD380" s="207"/>
      <c r="DE380" s="207">
        <v>0</v>
      </c>
      <c r="DF380" s="207"/>
      <c r="DG380" s="207"/>
      <c r="DH380" s="207"/>
      <c r="DI380" s="207"/>
      <c r="DJ380" s="207">
        <v>0</v>
      </c>
      <c r="DK380" s="209">
        <v>120.88</v>
      </c>
      <c r="DL380" s="209">
        <f t="shared" si="174"/>
        <v>0</v>
      </c>
      <c r="DM380" s="207"/>
      <c r="DN380" s="207"/>
      <c r="DO380" s="207"/>
      <c r="DP380" s="207"/>
      <c r="DQ380" s="207"/>
      <c r="DR380" s="207"/>
      <c r="DS380" s="207"/>
      <c r="DT380" s="207"/>
      <c r="DU380" s="207"/>
      <c r="DV380" s="207"/>
      <c r="DW380" s="207"/>
      <c r="DX380" s="207"/>
      <c r="DY380" s="207"/>
      <c r="DZ380" s="207"/>
      <c r="EA380" s="207"/>
      <c r="EB380" s="207"/>
      <c r="EC380" s="207"/>
      <c r="ED380" s="207">
        <v>0</v>
      </c>
      <c r="EE380" s="207"/>
      <c r="EF380" s="207"/>
      <c r="EG380" s="207"/>
      <c r="EH380" s="207"/>
      <c r="EI380" s="207">
        <v>0</v>
      </c>
      <c r="EJ380" s="209">
        <v>191.55</v>
      </c>
      <c r="EK380" s="209">
        <f t="shared" si="175"/>
        <v>0</v>
      </c>
      <c r="EL380" s="207"/>
      <c r="EM380" s="207"/>
      <c r="EN380" s="207"/>
      <c r="EO380" s="207"/>
      <c r="EP380" s="207"/>
      <c r="EQ380" s="207"/>
      <c r="ER380" s="207"/>
      <c r="ES380" s="207"/>
      <c r="ET380" s="207"/>
      <c r="EU380" s="207"/>
      <c r="EV380" s="207"/>
      <c r="EW380" s="207"/>
      <c r="EX380" s="207"/>
      <c r="EY380" s="207"/>
      <c r="EZ380" s="207"/>
      <c r="FA380" s="207"/>
      <c r="FB380" s="207"/>
      <c r="FC380" s="207">
        <v>0</v>
      </c>
      <c r="FD380" s="207"/>
      <c r="FE380" s="207"/>
      <c r="FF380" s="207"/>
      <c r="FG380" s="207"/>
      <c r="FH380" s="207">
        <v>0</v>
      </c>
      <c r="FI380" s="209">
        <v>32.1</v>
      </c>
      <c r="FJ380" s="209">
        <f t="shared" si="176"/>
        <v>0</v>
      </c>
      <c r="FK380" s="207"/>
      <c r="FL380" s="207"/>
      <c r="FM380" s="207"/>
      <c r="FN380" s="207">
        <v>0</v>
      </c>
      <c r="FO380" s="207"/>
      <c r="FP380" s="207"/>
      <c r="FQ380" s="207"/>
      <c r="FR380" s="207"/>
      <c r="FS380" s="207">
        <v>0</v>
      </c>
      <c r="FT380" s="209">
        <v>25.68</v>
      </c>
      <c r="FU380" s="209">
        <f t="shared" si="177"/>
        <v>0</v>
      </c>
      <c r="FV380" s="207"/>
      <c r="FW380" s="207"/>
      <c r="FX380" s="207"/>
      <c r="FY380" s="207">
        <v>0</v>
      </c>
      <c r="FZ380" s="207"/>
      <c r="GA380" s="207"/>
      <c r="GB380" s="207"/>
      <c r="GC380" s="207"/>
      <c r="GD380" s="207">
        <v>0</v>
      </c>
      <c r="GE380" s="209">
        <v>56.12</v>
      </c>
      <c r="GF380" s="209">
        <f t="shared" si="178"/>
        <v>0</v>
      </c>
      <c r="GG380" s="207"/>
      <c r="GH380" s="207"/>
      <c r="GI380" s="207"/>
      <c r="GJ380" s="207"/>
      <c r="GK380" s="207"/>
      <c r="GL380" s="207"/>
      <c r="GM380" s="207"/>
      <c r="GN380" s="207"/>
      <c r="GO380" s="207"/>
      <c r="GP380" s="207"/>
      <c r="GQ380" s="207"/>
      <c r="GR380" s="207"/>
      <c r="GS380" s="207"/>
      <c r="GT380" s="207"/>
      <c r="GU380" s="207"/>
      <c r="GV380" s="207"/>
      <c r="GW380" s="207"/>
      <c r="GX380" s="207" t="s">
        <v>918</v>
      </c>
      <c r="GY380" s="207">
        <v>0</v>
      </c>
      <c r="GZ380" s="207" t="s">
        <v>918</v>
      </c>
      <c r="HA380" s="207">
        <v>0</v>
      </c>
      <c r="HB380" s="207">
        <v>0</v>
      </c>
      <c r="HC380" s="229">
        <v>1</v>
      </c>
      <c r="HD380" s="207">
        <f t="shared" si="188"/>
        <v>2800</v>
      </c>
      <c r="HE380" s="207">
        <v>4</v>
      </c>
      <c r="HF380" s="207"/>
      <c r="HG380" s="207"/>
      <c r="HH380" s="207">
        <f t="shared" si="202"/>
        <v>1600</v>
      </c>
      <c r="HI380" s="209">
        <v>2.73</v>
      </c>
      <c r="HJ380" s="209">
        <f t="shared" si="179"/>
        <v>4368</v>
      </c>
      <c r="HK380" s="207">
        <v>2</v>
      </c>
      <c r="HL380" s="207"/>
      <c r="HM380" s="207">
        <f t="shared" si="203"/>
        <v>800</v>
      </c>
      <c r="HN380" s="209">
        <v>2.73</v>
      </c>
      <c r="HO380" s="209">
        <f t="shared" si="180"/>
        <v>2184</v>
      </c>
      <c r="HP380" s="207">
        <v>1</v>
      </c>
      <c r="HQ380" s="207"/>
      <c r="HR380" s="207">
        <f t="shared" si="204"/>
        <v>400</v>
      </c>
      <c r="HS380" s="209">
        <v>2.73</v>
      </c>
      <c r="HT380" s="209">
        <f t="shared" si="181"/>
        <v>1092</v>
      </c>
      <c r="HU380" s="207">
        <v>0</v>
      </c>
      <c r="HV380" s="207"/>
      <c r="HW380" s="207">
        <f t="shared" si="205"/>
        <v>0</v>
      </c>
      <c r="HX380" s="209">
        <v>2.73</v>
      </c>
      <c r="HY380" s="209">
        <f t="shared" si="182"/>
        <v>0</v>
      </c>
      <c r="HZ380" s="207">
        <v>1</v>
      </c>
      <c r="IA380" s="209">
        <v>3890.25</v>
      </c>
      <c r="IB380" s="209">
        <f t="shared" si="183"/>
        <v>3890.25</v>
      </c>
      <c r="IC380" s="169"/>
      <c r="ID380" s="169"/>
      <c r="IE380" s="169"/>
      <c r="IF380" s="169"/>
      <c r="IG380" s="165"/>
      <c r="IH380" s="165">
        <v>3.25</v>
      </c>
      <c r="II380" s="235">
        <f t="shared" si="198"/>
        <v>0</v>
      </c>
      <c r="IJ380" s="235">
        <f t="shared" si="199"/>
        <v>1</v>
      </c>
      <c r="IK380" s="235">
        <f t="shared" si="200"/>
        <v>1</v>
      </c>
      <c r="IL380" s="210"/>
      <c r="IM380" s="211">
        <f t="shared" si="184"/>
        <v>0</v>
      </c>
      <c r="IN380" s="209">
        <v>7500</v>
      </c>
      <c r="IO380" s="212">
        <f t="shared" si="185"/>
        <v>0</v>
      </c>
      <c r="IP380" s="209">
        <f t="shared" si="186"/>
        <v>11534.25</v>
      </c>
      <c r="IQ380" s="209">
        <v>10000</v>
      </c>
      <c r="IR380" s="212">
        <f t="shared" si="187"/>
        <v>2</v>
      </c>
      <c r="IS380" s="213" t="s">
        <v>5641</v>
      </c>
      <c r="IT380" s="291"/>
      <c r="IV380" s="66">
        <v>74202</v>
      </c>
      <c r="IW380" s="66" t="s">
        <v>6440</v>
      </c>
    </row>
    <row r="381" spans="1:257" x14ac:dyDescent="0.4">
      <c r="A381" s="158">
        <f t="shared" si="197"/>
        <v>225</v>
      </c>
      <c r="B381" s="156" t="s">
        <v>35</v>
      </c>
      <c r="C381" s="156">
        <v>85</v>
      </c>
      <c r="D381" s="251">
        <v>4898</v>
      </c>
      <c r="E381" s="374">
        <v>30191</v>
      </c>
      <c r="F381" s="225" t="s">
        <v>6441</v>
      </c>
      <c r="G381" s="251">
        <v>2</v>
      </c>
      <c r="H381" s="156"/>
      <c r="I381" s="156" t="s">
        <v>772</v>
      </c>
      <c r="J381" s="158" t="s">
        <v>832</v>
      </c>
      <c r="K381" s="158"/>
      <c r="L381" s="158" t="s">
        <v>845</v>
      </c>
      <c r="M381" s="158"/>
      <c r="N381" s="205">
        <v>20</v>
      </c>
      <c r="O381" s="158">
        <v>40</v>
      </c>
      <c r="P381" s="203" t="s">
        <v>6442</v>
      </c>
      <c r="Q381" s="158">
        <v>58</v>
      </c>
      <c r="R381" s="158"/>
      <c r="S381" s="158"/>
      <c r="T381" s="158"/>
      <c r="U381" s="158"/>
      <c r="V381" s="367"/>
      <c r="W381" s="366"/>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t="s">
        <v>5311</v>
      </c>
      <c r="AU381" s="205">
        <v>20</v>
      </c>
      <c r="AV381" s="205">
        <v>20</v>
      </c>
      <c r="AW381" s="205">
        <f t="shared" si="171"/>
        <v>40</v>
      </c>
      <c r="AX381" s="205" t="s">
        <v>6442</v>
      </c>
      <c r="AY381" s="226">
        <v>34</v>
      </c>
      <c r="AZ381" s="205">
        <v>24</v>
      </c>
      <c r="BA381" s="205">
        <f t="shared" si="201"/>
        <v>58</v>
      </c>
      <c r="BB381" s="205"/>
      <c r="BC381" s="207">
        <v>1.0000000000000001E-17</v>
      </c>
      <c r="BD381" s="207">
        <v>9.9999999999999997E-29</v>
      </c>
      <c r="BE381" s="207">
        <v>1.0000000000000001E-30</v>
      </c>
      <c r="BF381" s="207">
        <v>0</v>
      </c>
      <c r="BG381" s="207">
        <v>1.0000000000000001E-17</v>
      </c>
      <c r="BH381" s="207"/>
      <c r="BI381" s="207"/>
      <c r="BJ381" s="207"/>
      <c r="BK381" s="207"/>
      <c r="BL381" s="208">
        <v>0</v>
      </c>
      <c r="BM381" s="209">
        <v>249.45</v>
      </c>
      <c r="BN381" s="209">
        <f t="shared" si="172"/>
        <v>0</v>
      </c>
      <c r="BO381" s="207"/>
      <c r="BP381" s="207"/>
      <c r="BQ381" s="207"/>
      <c r="BR381" s="207"/>
      <c r="BS381" s="207"/>
      <c r="BT381" s="207"/>
      <c r="BU381" s="207"/>
      <c r="BV381" s="207"/>
      <c r="BW381" s="207"/>
      <c r="BX381" s="207"/>
      <c r="BY381" s="207"/>
      <c r="BZ381" s="207"/>
      <c r="CA381" s="207"/>
      <c r="CB381" s="207"/>
      <c r="CC381" s="207"/>
      <c r="CD381" s="207"/>
      <c r="CE381" s="207"/>
      <c r="CF381" s="207">
        <v>1.0000000000000001E-17</v>
      </c>
      <c r="CG381" s="207"/>
      <c r="CH381" s="207"/>
      <c r="CI381" s="207"/>
      <c r="CJ381" s="207"/>
      <c r="CK381" s="207">
        <v>0</v>
      </c>
      <c r="CL381" s="209">
        <v>477.3</v>
      </c>
      <c r="CM381" s="209">
        <f t="shared" si="173"/>
        <v>0</v>
      </c>
      <c r="CN381" s="207"/>
      <c r="CO381" s="207"/>
      <c r="CP381" s="207"/>
      <c r="CQ381" s="207"/>
      <c r="CR381" s="207"/>
      <c r="CS381" s="207"/>
      <c r="CT381" s="207"/>
      <c r="CU381" s="207"/>
      <c r="CV381" s="207"/>
      <c r="CW381" s="207"/>
      <c r="CX381" s="207"/>
      <c r="CY381" s="207"/>
      <c r="CZ381" s="207"/>
      <c r="DA381" s="207"/>
      <c r="DB381" s="207"/>
      <c r="DC381" s="207"/>
      <c r="DD381" s="207"/>
      <c r="DE381" s="207">
        <v>1.0000000000000001E-17</v>
      </c>
      <c r="DF381" s="207"/>
      <c r="DG381" s="207"/>
      <c r="DH381" s="207"/>
      <c r="DI381" s="207"/>
      <c r="DJ381" s="207">
        <v>0</v>
      </c>
      <c r="DK381" s="209">
        <v>120.88</v>
      </c>
      <c r="DL381" s="209">
        <f t="shared" si="174"/>
        <v>0</v>
      </c>
      <c r="DM381" s="207"/>
      <c r="DN381" s="207"/>
      <c r="DO381" s="207"/>
      <c r="DP381" s="207"/>
      <c r="DQ381" s="207"/>
      <c r="DR381" s="207"/>
      <c r="DS381" s="207"/>
      <c r="DT381" s="207"/>
      <c r="DU381" s="207"/>
      <c r="DV381" s="207"/>
      <c r="DW381" s="207"/>
      <c r="DX381" s="207"/>
      <c r="DY381" s="207"/>
      <c r="DZ381" s="207"/>
      <c r="EA381" s="207"/>
      <c r="EB381" s="207"/>
      <c r="EC381" s="207"/>
      <c r="ED381" s="207">
        <v>1.0000000000000001E-17</v>
      </c>
      <c r="EE381" s="207"/>
      <c r="EF381" s="207"/>
      <c r="EG381" s="207"/>
      <c r="EH381" s="207"/>
      <c r="EI381" s="207">
        <v>0</v>
      </c>
      <c r="EJ381" s="209">
        <v>191.55</v>
      </c>
      <c r="EK381" s="209">
        <f t="shared" si="175"/>
        <v>0</v>
      </c>
      <c r="EL381" s="207"/>
      <c r="EM381" s="207"/>
      <c r="EN381" s="207"/>
      <c r="EO381" s="207"/>
      <c r="EP381" s="207"/>
      <c r="EQ381" s="207"/>
      <c r="ER381" s="207"/>
      <c r="ES381" s="207"/>
      <c r="ET381" s="207"/>
      <c r="EU381" s="207"/>
      <c r="EV381" s="207"/>
      <c r="EW381" s="207"/>
      <c r="EX381" s="207"/>
      <c r="EY381" s="207"/>
      <c r="EZ381" s="207"/>
      <c r="FA381" s="207"/>
      <c r="FB381" s="207"/>
      <c r="FC381" s="207">
        <v>1.0000000000000001E-17</v>
      </c>
      <c r="FD381" s="207"/>
      <c r="FE381" s="207"/>
      <c r="FF381" s="207"/>
      <c r="FG381" s="207"/>
      <c r="FH381" s="207">
        <v>0</v>
      </c>
      <c r="FI381" s="209">
        <v>32.1</v>
      </c>
      <c r="FJ381" s="209">
        <f t="shared" si="176"/>
        <v>0</v>
      </c>
      <c r="FK381" s="207"/>
      <c r="FL381" s="207"/>
      <c r="FM381" s="207"/>
      <c r="FN381" s="207">
        <v>1.0000000000000001E-17</v>
      </c>
      <c r="FO381" s="207"/>
      <c r="FP381" s="207"/>
      <c r="FQ381" s="207"/>
      <c r="FR381" s="207"/>
      <c r="FS381" s="207">
        <v>0</v>
      </c>
      <c r="FT381" s="209">
        <v>25.68</v>
      </c>
      <c r="FU381" s="209">
        <f t="shared" si="177"/>
        <v>0</v>
      </c>
      <c r="FV381" s="207"/>
      <c r="FW381" s="207"/>
      <c r="FX381" s="207"/>
      <c r="FY381" s="207">
        <v>1.0000000000000001E-17</v>
      </c>
      <c r="FZ381" s="207"/>
      <c r="GA381" s="207"/>
      <c r="GB381" s="207"/>
      <c r="GC381" s="207"/>
      <c r="GD381" s="207">
        <v>0</v>
      </c>
      <c r="GE381" s="209">
        <v>56.12</v>
      </c>
      <c r="GF381" s="209">
        <f t="shared" si="178"/>
        <v>0</v>
      </c>
      <c r="GG381" s="207"/>
      <c r="GH381" s="207"/>
      <c r="GI381" s="207"/>
      <c r="GJ381" s="207"/>
      <c r="GK381" s="207"/>
      <c r="GL381" s="207"/>
      <c r="GM381" s="207"/>
      <c r="GN381" s="207"/>
      <c r="GO381" s="207"/>
      <c r="GP381" s="207"/>
      <c r="GQ381" s="207"/>
      <c r="GR381" s="207"/>
      <c r="GS381" s="207"/>
      <c r="GT381" s="207"/>
      <c r="GU381" s="207"/>
      <c r="GV381" s="207"/>
      <c r="GW381" s="207"/>
      <c r="GX381" s="207" t="s">
        <v>918</v>
      </c>
      <c r="GY381" s="207">
        <v>0</v>
      </c>
      <c r="GZ381" s="207" t="s">
        <v>918</v>
      </c>
      <c r="HA381" s="207">
        <v>0</v>
      </c>
      <c r="HB381" s="207">
        <v>0</v>
      </c>
      <c r="HC381" s="207">
        <v>1</v>
      </c>
      <c r="HD381" s="207">
        <f t="shared" si="188"/>
        <v>3200</v>
      </c>
      <c r="HE381" s="207">
        <v>4</v>
      </c>
      <c r="HF381" s="207"/>
      <c r="HG381" s="207"/>
      <c r="HH381" s="207">
        <f t="shared" si="202"/>
        <v>1600</v>
      </c>
      <c r="HI381" s="209">
        <v>2.73</v>
      </c>
      <c r="HJ381" s="209">
        <f t="shared" si="179"/>
        <v>4368</v>
      </c>
      <c r="HK381" s="207">
        <v>3</v>
      </c>
      <c r="HL381" s="207"/>
      <c r="HM381" s="207">
        <f t="shared" si="203"/>
        <v>1200</v>
      </c>
      <c r="HN381" s="209">
        <v>2.73</v>
      </c>
      <c r="HO381" s="209">
        <f t="shared" si="180"/>
        <v>3276</v>
      </c>
      <c r="HP381" s="207">
        <v>1</v>
      </c>
      <c r="HQ381" s="207"/>
      <c r="HR381" s="207">
        <f t="shared" si="204"/>
        <v>400</v>
      </c>
      <c r="HS381" s="209">
        <v>2.73</v>
      </c>
      <c r="HT381" s="209">
        <f t="shared" si="181"/>
        <v>1092</v>
      </c>
      <c r="HU381" s="207">
        <v>0</v>
      </c>
      <c r="HV381" s="207"/>
      <c r="HW381" s="207">
        <f t="shared" si="205"/>
        <v>0</v>
      </c>
      <c r="HX381" s="209">
        <v>2.73</v>
      </c>
      <c r="HY381" s="209">
        <f t="shared" si="182"/>
        <v>0</v>
      </c>
      <c r="HZ381" s="207">
        <v>1</v>
      </c>
      <c r="IA381" s="209">
        <v>3890.25</v>
      </c>
      <c r="IB381" s="209">
        <f t="shared" si="183"/>
        <v>3890.25</v>
      </c>
      <c r="IC381" s="169"/>
      <c r="ID381" s="169"/>
      <c r="IE381" s="169"/>
      <c r="IF381" s="169"/>
      <c r="IG381" s="165"/>
      <c r="IH381" s="165">
        <v>3</v>
      </c>
      <c r="II381" s="235">
        <f t="shared" si="198"/>
        <v>0</v>
      </c>
      <c r="IJ381" s="235">
        <f t="shared" si="199"/>
        <v>1</v>
      </c>
      <c r="IK381" s="235">
        <f t="shared" si="200"/>
        <v>1</v>
      </c>
      <c r="IL381" s="210"/>
      <c r="IM381" s="211">
        <f t="shared" si="184"/>
        <v>0</v>
      </c>
      <c r="IN381" s="209">
        <v>7500</v>
      </c>
      <c r="IO381" s="212">
        <f t="shared" si="185"/>
        <v>0</v>
      </c>
      <c r="IP381" s="209">
        <f t="shared" si="186"/>
        <v>12626.25</v>
      </c>
      <c r="IQ381" s="209">
        <v>10000</v>
      </c>
      <c r="IR381" s="212">
        <f t="shared" si="187"/>
        <v>2</v>
      </c>
      <c r="IS381" s="213" t="s">
        <v>5641</v>
      </c>
      <c r="IT381" s="291"/>
      <c r="IV381" s="66">
        <v>24023</v>
      </c>
      <c r="IW381" s="66" t="s">
        <v>6443</v>
      </c>
    </row>
    <row r="382" spans="1:257" x14ac:dyDescent="0.4">
      <c r="A382" s="158">
        <f t="shared" si="197"/>
        <v>226</v>
      </c>
      <c r="B382" s="156" t="s">
        <v>35</v>
      </c>
      <c r="C382" s="156">
        <v>86</v>
      </c>
      <c r="D382" s="251">
        <v>4899</v>
      </c>
      <c r="E382" s="374">
        <v>30233</v>
      </c>
      <c r="F382" s="222" t="s">
        <v>6444</v>
      </c>
      <c r="G382" s="251">
        <v>2</v>
      </c>
      <c r="H382" s="156"/>
      <c r="I382" s="156" t="s">
        <v>772</v>
      </c>
      <c r="J382" s="158" t="s">
        <v>851</v>
      </c>
      <c r="K382" s="158"/>
      <c r="L382" s="158" t="s">
        <v>853</v>
      </c>
      <c r="M382" s="158"/>
      <c r="N382" s="205">
        <v>20</v>
      </c>
      <c r="O382" s="158">
        <v>40</v>
      </c>
      <c r="P382" s="203" t="s">
        <v>5377</v>
      </c>
      <c r="Q382" s="158">
        <v>58</v>
      </c>
      <c r="R382" s="158"/>
      <c r="S382" s="158"/>
      <c r="T382" s="158"/>
      <c r="U382" s="158"/>
      <c r="V382" s="367"/>
      <c r="W382" s="366"/>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t="s">
        <v>5311</v>
      </c>
      <c r="AU382" s="205">
        <v>20</v>
      </c>
      <c r="AV382" s="205">
        <v>20</v>
      </c>
      <c r="AW382" s="205">
        <f t="shared" si="171"/>
        <v>40</v>
      </c>
      <c r="AX382" s="205" t="s">
        <v>5377</v>
      </c>
      <c r="AY382" s="226">
        <v>34</v>
      </c>
      <c r="AZ382" s="205">
        <v>24</v>
      </c>
      <c r="BA382" s="205">
        <f t="shared" si="201"/>
        <v>58</v>
      </c>
      <c r="BB382" s="205"/>
      <c r="BC382" s="207">
        <v>1.0000000000000001E-17</v>
      </c>
      <c r="BD382" s="207">
        <v>9.9999999999999997E-29</v>
      </c>
      <c r="BE382" s="207">
        <v>1.0000000000000001E-30</v>
      </c>
      <c r="BF382" s="207">
        <v>0</v>
      </c>
      <c r="BG382" s="207">
        <v>1.0000000000000001E-17</v>
      </c>
      <c r="BH382" s="207"/>
      <c r="BI382" s="207"/>
      <c r="BJ382" s="207"/>
      <c r="BK382" s="207"/>
      <c r="BL382" s="208">
        <v>0</v>
      </c>
      <c r="BM382" s="209">
        <v>249.45</v>
      </c>
      <c r="BN382" s="209">
        <f t="shared" si="172"/>
        <v>0</v>
      </c>
      <c r="BO382" s="207"/>
      <c r="BP382" s="207"/>
      <c r="BQ382" s="207"/>
      <c r="BR382" s="207"/>
      <c r="BS382" s="207"/>
      <c r="BT382" s="207"/>
      <c r="BU382" s="207"/>
      <c r="BV382" s="207"/>
      <c r="BW382" s="207"/>
      <c r="BX382" s="207"/>
      <c r="BY382" s="207"/>
      <c r="BZ382" s="207"/>
      <c r="CA382" s="207"/>
      <c r="CB382" s="207"/>
      <c r="CC382" s="207"/>
      <c r="CD382" s="207"/>
      <c r="CE382" s="207"/>
      <c r="CF382" s="207">
        <v>1.0000000000000001E-17</v>
      </c>
      <c r="CG382" s="207"/>
      <c r="CH382" s="207"/>
      <c r="CI382" s="207"/>
      <c r="CJ382" s="207"/>
      <c r="CK382" s="207">
        <v>0</v>
      </c>
      <c r="CL382" s="209">
        <v>477.3</v>
      </c>
      <c r="CM382" s="209">
        <f t="shared" si="173"/>
        <v>0</v>
      </c>
      <c r="CN382" s="207"/>
      <c r="CO382" s="207"/>
      <c r="CP382" s="207"/>
      <c r="CQ382" s="207"/>
      <c r="CR382" s="207"/>
      <c r="CS382" s="207"/>
      <c r="CT382" s="207"/>
      <c r="CU382" s="207"/>
      <c r="CV382" s="207"/>
      <c r="CW382" s="207"/>
      <c r="CX382" s="207"/>
      <c r="CY382" s="207"/>
      <c r="CZ382" s="207"/>
      <c r="DA382" s="207"/>
      <c r="DB382" s="207"/>
      <c r="DC382" s="207"/>
      <c r="DD382" s="207"/>
      <c r="DE382" s="207">
        <v>1.0000000000000001E-17</v>
      </c>
      <c r="DF382" s="207"/>
      <c r="DG382" s="207"/>
      <c r="DH382" s="207"/>
      <c r="DI382" s="207"/>
      <c r="DJ382" s="207">
        <v>0</v>
      </c>
      <c r="DK382" s="209">
        <v>120.88</v>
      </c>
      <c r="DL382" s="209">
        <f t="shared" si="174"/>
        <v>0</v>
      </c>
      <c r="DM382" s="207"/>
      <c r="DN382" s="207"/>
      <c r="DO382" s="207"/>
      <c r="DP382" s="207"/>
      <c r="DQ382" s="207"/>
      <c r="DR382" s="207"/>
      <c r="DS382" s="207"/>
      <c r="DT382" s="207"/>
      <c r="DU382" s="207"/>
      <c r="DV382" s="207"/>
      <c r="DW382" s="207"/>
      <c r="DX382" s="207"/>
      <c r="DY382" s="207"/>
      <c r="DZ382" s="207"/>
      <c r="EA382" s="207"/>
      <c r="EB382" s="207"/>
      <c r="EC382" s="207"/>
      <c r="ED382" s="207">
        <v>1.0000000000000001E-17</v>
      </c>
      <c r="EE382" s="207"/>
      <c r="EF382" s="207"/>
      <c r="EG382" s="207"/>
      <c r="EH382" s="207"/>
      <c r="EI382" s="207">
        <v>0</v>
      </c>
      <c r="EJ382" s="209">
        <v>191.55</v>
      </c>
      <c r="EK382" s="209">
        <f t="shared" si="175"/>
        <v>0</v>
      </c>
      <c r="EL382" s="207"/>
      <c r="EM382" s="207"/>
      <c r="EN382" s="207"/>
      <c r="EO382" s="207"/>
      <c r="EP382" s="207"/>
      <c r="EQ382" s="207"/>
      <c r="ER382" s="207"/>
      <c r="ES382" s="207"/>
      <c r="ET382" s="207"/>
      <c r="EU382" s="207"/>
      <c r="EV382" s="207"/>
      <c r="EW382" s="207"/>
      <c r="EX382" s="207"/>
      <c r="EY382" s="207"/>
      <c r="EZ382" s="207"/>
      <c r="FA382" s="207"/>
      <c r="FB382" s="207"/>
      <c r="FC382" s="207">
        <v>1.0000000000000001E-17</v>
      </c>
      <c r="FD382" s="207"/>
      <c r="FE382" s="207"/>
      <c r="FF382" s="207"/>
      <c r="FG382" s="207"/>
      <c r="FH382" s="207">
        <v>0</v>
      </c>
      <c r="FI382" s="209">
        <v>32.1</v>
      </c>
      <c r="FJ382" s="209">
        <f t="shared" si="176"/>
        <v>0</v>
      </c>
      <c r="FK382" s="207"/>
      <c r="FL382" s="207"/>
      <c r="FM382" s="207"/>
      <c r="FN382" s="207">
        <v>1.0000000000000001E-17</v>
      </c>
      <c r="FO382" s="207"/>
      <c r="FP382" s="207"/>
      <c r="FQ382" s="207"/>
      <c r="FR382" s="207"/>
      <c r="FS382" s="207">
        <v>0</v>
      </c>
      <c r="FT382" s="209">
        <v>25.68</v>
      </c>
      <c r="FU382" s="209">
        <f t="shared" si="177"/>
        <v>0</v>
      </c>
      <c r="FV382" s="207"/>
      <c r="FW382" s="207"/>
      <c r="FX382" s="207"/>
      <c r="FY382" s="207">
        <v>1.0000000000000001E-17</v>
      </c>
      <c r="FZ382" s="207"/>
      <c r="GA382" s="207"/>
      <c r="GB382" s="207"/>
      <c r="GC382" s="207"/>
      <c r="GD382" s="207">
        <v>0</v>
      </c>
      <c r="GE382" s="209">
        <v>56.12</v>
      </c>
      <c r="GF382" s="209">
        <f t="shared" si="178"/>
        <v>0</v>
      </c>
      <c r="GG382" s="207"/>
      <c r="GH382" s="207"/>
      <c r="GI382" s="207"/>
      <c r="GJ382" s="207"/>
      <c r="GK382" s="207"/>
      <c r="GL382" s="207"/>
      <c r="GM382" s="207"/>
      <c r="GN382" s="207"/>
      <c r="GO382" s="207"/>
      <c r="GP382" s="207"/>
      <c r="GQ382" s="207"/>
      <c r="GR382" s="207"/>
      <c r="GS382" s="207"/>
      <c r="GT382" s="207"/>
      <c r="GU382" s="207"/>
      <c r="GV382" s="207"/>
      <c r="GW382" s="207"/>
      <c r="GX382" s="207" t="s">
        <v>918</v>
      </c>
      <c r="GY382" s="207">
        <v>0</v>
      </c>
      <c r="GZ382" s="207" t="s">
        <v>918</v>
      </c>
      <c r="HA382" s="207">
        <v>0</v>
      </c>
      <c r="HB382" s="207">
        <v>0</v>
      </c>
      <c r="HC382" s="207">
        <v>1</v>
      </c>
      <c r="HD382" s="207">
        <f t="shared" si="188"/>
        <v>3600</v>
      </c>
      <c r="HE382" s="207">
        <v>4</v>
      </c>
      <c r="HF382" s="207"/>
      <c r="HG382" s="207"/>
      <c r="HH382" s="207">
        <f t="shared" si="202"/>
        <v>1600</v>
      </c>
      <c r="HI382" s="209">
        <v>2.73</v>
      </c>
      <c r="HJ382" s="209">
        <f t="shared" si="179"/>
        <v>4368</v>
      </c>
      <c r="HK382" s="207">
        <v>3</v>
      </c>
      <c r="HL382" s="207"/>
      <c r="HM382" s="207">
        <f t="shared" si="203"/>
        <v>1200</v>
      </c>
      <c r="HN382" s="209">
        <v>2.73</v>
      </c>
      <c r="HO382" s="209">
        <f t="shared" si="180"/>
        <v>3276</v>
      </c>
      <c r="HP382" s="207">
        <v>2</v>
      </c>
      <c r="HQ382" s="207"/>
      <c r="HR382" s="207">
        <f t="shared" si="204"/>
        <v>800</v>
      </c>
      <c r="HS382" s="209">
        <v>2.73</v>
      </c>
      <c r="HT382" s="209">
        <f t="shared" si="181"/>
        <v>2184</v>
      </c>
      <c r="HU382" s="207">
        <v>0</v>
      </c>
      <c r="HV382" s="207"/>
      <c r="HW382" s="207">
        <f t="shared" si="205"/>
        <v>0</v>
      </c>
      <c r="HX382" s="209">
        <v>2.73</v>
      </c>
      <c r="HY382" s="209">
        <f t="shared" si="182"/>
        <v>0</v>
      </c>
      <c r="HZ382" s="207">
        <v>1</v>
      </c>
      <c r="IA382" s="209">
        <v>3890.25</v>
      </c>
      <c r="IB382" s="209">
        <f t="shared" si="183"/>
        <v>3890.25</v>
      </c>
      <c r="IC382" s="169"/>
      <c r="ID382" s="169"/>
      <c r="IE382" s="169"/>
      <c r="IF382" s="169"/>
      <c r="IG382" s="165"/>
      <c r="IH382" s="165">
        <v>10</v>
      </c>
      <c r="II382" s="235">
        <f t="shared" si="198"/>
        <v>0</v>
      </c>
      <c r="IJ382" s="235">
        <f t="shared" si="199"/>
        <v>1</v>
      </c>
      <c r="IK382" s="235">
        <f t="shared" si="200"/>
        <v>1</v>
      </c>
      <c r="IL382" s="210"/>
      <c r="IM382" s="211">
        <f t="shared" si="184"/>
        <v>0</v>
      </c>
      <c r="IN382" s="209">
        <v>7500</v>
      </c>
      <c r="IO382" s="212">
        <f t="shared" si="185"/>
        <v>0</v>
      </c>
      <c r="IP382" s="209">
        <f t="shared" si="186"/>
        <v>13718.25</v>
      </c>
      <c r="IQ382" s="209">
        <v>10000</v>
      </c>
      <c r="IR382" s="212">
        <f t="shared" si="187"/>
        <v>2</v>
      </c>
      <c r="IS382" s="213" t="s">
        <v>5641</v>
      </c>
      <c r="IT382" s="291"/>
      <c r="IV382" s="66">
        <v>24018</v>
      </c>
      <c r="IW382" s="66" t="s">
        <v>6445</v>
      </c>
    </row>
    <row r="383" spans="1:257" x14ac:dyDescent="0.4">
      <c r="A383" s="158">
        <f t="shared" si="197"/>
        <v>227</v>
      </c>
      <c r="B383" s="156" t="s">
        <v>35</v>
      </c>
      <c r="C383" s="156">
        <v>87</v>
      </c>
      <c r="D383" s="251">
        <v>93373</v>
      </c>
      <c r="E383" s="374">
        <v>30348</v>
      </c>
      <c r="F383" s="222" t="s">
        <v>6446</v>
      </c>
      <c r="G383" s="251">
        <v>2</v>
      </c>
      <c r="H383" s="156"/>
      <c r="I383" s="156" t="s">
        <v>772</v>
      </c>
      <c r="J383" s="158" t="s">
        <v>856</v>
      </c>
      <c r="K383" s="158"/>
      <c r="L383" s="158" t="s">
        <v>857</v>
      </c>
      <c r="M383" s="158"/>
      <c r="N383" s="205">
        <v>100</v>
      </c>
      <c r="O383" s="158">
        <v>120</v>
      </c>
      <c r="P383" s="203" t="s">
        <v>5935</v>
      </c>
      <c r="Q383" s="158">
        <v>48</v>
      </c>
      <c r="R383" s="158"/>
      <c r="S383" s="158"/>
      <c r="T383" s="158"/>
      <c r="U383" s="158"/>
      <c r="V383" s="367"/>
      <c r="W383" s="366"/>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t="s">
        <v>5364</v>
      </c>
      <c r="AU383" s="205">
        <v>100</v>
      </c>
      <c r="AV383" s="205">
        <v>20</v>
      </c>
      <c r="AW383" s="205">
        <f t="shared" si="171"/>
        <v>120</v>
      </c>
      <c r="AX383" s="205" t="s">
        <v>5935</v>
      </c>
      <c r="AY383" s="226">
        <v>24</v>
      </c>
      <c r="AZ383" s="205">
        <v>24</v>
      </c>
      <c r="BA383" s="205">
        <f t="shared" si="201"/>
        <v>48</v>
      </c>
      <c r="BB383" s="205"/>
      <c r="BC383" s="207">
        <v>1.0000000000000001E-17</v>
      </c>
      <c r="BD383" s="207">
        <v>9.9999999999999997E-29</v>
      </c>
      <c r="BE383" s="207">
        <v>1.0000000000000001E-30</v>
      </c>
      <c r="BF383" s="207">
        <v>0</v>
      </c>
      <c r="BG383" s="207">
        <v>1.0000000000000001E-17</v>
      </c>
      <c r="BH383" s="207"/>
      <c r="BI383" s="207"/>
      <c r="BJ383" s="207"/>
      <c r="BK383" s="207"/>
      <c r="BL383" s="208">
        <v>0</v>
      </c>
      <c r="BM383" s="209">
        <v>249.45</v>
      </c>
      <c r="BN383" s="209">
        <f t="shared" si="172"/>
        <v>0</v>
      </c>
      <c r="BO383" s="207"/>
      <c r="BP383" s="207"/>
      <c r="BQ383" s="207"/>
      <c r="BR383" s="207"/>
      <c r="BS383" s="207"/>
      <c r="BT383" s="207"/>
      <c r="BU383" s="207"/>
      <c r="BV383" s="207"/>
      <c r="BW383" s="207"/>
      <c r="BX383" s="207"/>
      <c r="BY383" s="207"/>
      <c r="BZ383" s="207"/>
      <c r="CA383" s="207"/>
      <c r="CB383" s="207"/>
      <c r="CC383" s="207"/>
      <c r="CD383" s="207"/>
      <c r="CE383" s="207"/>
      <c r="CF383" s="207">
        <v>1.0000000000000001E-17</v>
      </c>
      <c r="CG383" s="207"/>
      <c r="CH383" s="207"/>
      <c r="CI383" s="207"/>
      <c r="CJ383" s="207"/>
      <c r="CK383" s="207">
        <v>0</v>
      </c>
      <c r="CL383" s="209">
        <v>477.3</v>
      </c>
      <c r="CM383" s="209">
        <f t="shared" si="173"/>
        <v>0</v>
      </c>
      <c r="CN383" s="207"/>
      <c r="CO383" s="207"/>
      <c r="CP383" s="207"/>
      <c r="CQ383" s="207"/>
      <c r="CR383" s="207"/>
      <c r="CS383" s="207"/>
      <c r="CT383" s="207"/>
      <c r="CU383" s="207"/>
      <c r="CV383" s="207"/>
      <c r="CW383" s="207"/>
      <c r="CX383" s="207"/>
      <c r="CY383" s="207"/>
      <c r="CZ383" s="207"/>
      <c r="DA383" s="207"/>
      <c r="DB383" s="207"/>
      <c r="DC383" s="207"/>
      <c r="DD383" s="207"/>
      <c r="DE383" s="207">
        <v>1.0000000000000001E-17</v>
      </c>
      <c r="DF383" s="207"/>
      <c r="DG383" s="207"/>
      <c r="DH383" s="207"/>
      <c r="DI383" s="207"/>
      <c r="DJ383" s="207">
        <v>0</v>
      </c>
      <c r="DK383" s="209">
        <v>120.88</v>
      </c>
      <c r="DL383" s="209">
        <f t="shared" si="174"/>
        <v>0</v>
      </c>
      <c r="DM383" s="207"/>
      <c r="DN383" s="207"/>
      <c r="DO383" s="207"/>
      <c r="DP383" s="207"/>
      <c r="DQ383" s="207"/>
      <c r="DR383" s="207"/>
      <c r="DS383" s="207"/>
      <c r="DT383" s="207"/>
      <c r="DU383" s="207"/>
      <c r="DV383" s="207"/>
      <c r="DW383" s="207"/>
      <c r="DX383" s="207"/>
      <c r="DY383" s="207"/>
      <c r="DZ383" s="207"/>
      <c r="EA383" s="207"/>
      <c r="EB383" s="207"/>
      <c r="EC383" s="207"/>
      <c r="ED383" s="207">
        <v>1.0000000000000001E-17</v>
      </c>
      <c r="EE383" s="207"/>
      <c r="EF383" s="207"/>
      <c r="EG383" s="207"/>
      <c r="EH383" s="207"/>
      <c r="EI383" s="207">
        <v>0</v>
      </c>
      <c r="EJ383" s="209">
        <v>191.55</v>
      </c>
      <c r="EK383" s="209">
        <f t="shared" si="175"/>
        <v>0</v>
      </c>
      <c r="EL383" s="207"/>
      <c r="EM383" s="207"/>
      <c r="EN383" s="207"/>
      <c r="EO383" s="207"/>
      <c r="EP383" s="207"/>
      <c r="EQ383" s="207"/>
      <c r="ER383" s="207"/>
      <c r="ES383" s="207"/>
      <c r="ET383" s="207"/>
      <c r="EU383" s="207"/>
      <c r="EV383" s="207"/>
      <c r="EW383" s="207"/>
      <c r="EX383" s="207"/>
      <c r="EY383" s="207"/>
      <c r="EZ383" s="207"/>
      <c r="FA383" s="207"/>
      <c r="FB383" s="207"/>
      <c r="FC383" s="207">
        <v>1.0000000000000001E-17</v>
      </c>
      <c r="FD383" s="207"/>
      <c r="FE383" s="207"/>
      <c r="FF383" s="207"/>
      <c r="FG383" s="207"/>
      <c r="FH383" s="207">
        <v>0</v>
      </c>
      <c r="FI383" s="209">
        <v>32.1</v>
      </c>
      <c r="FJ383" s="209">
        <f t="shared" si="176"/>
        <v>0</v>
      </c>
      <c r="FK383" s="207"/>
      <c r="FL383" s="207"/>
      <c r="FM383" s="207"/>
      <c r="FN383" s="207">
        <v>1.0000000000000001E-17</v>
      </c>
      <c r="FO383" s="207"/>
      <c r="FP383" s="207"/>
      <c r="FQ383" s="207"/>
      <c r="FR383" s="207"/>
      <c r="FS383" s="207">
        <v>0</v>
      </c>
      <c r="FT383" s="209">
        <v>25.68</v>
      </c>
      <c r="FU383" s="209">
        <f t="shared" si="177"/>
        <v>0</v>
      </c>
      <c r="FV383" s="207"/>
      <c r="FW383" s="207"/>
      <c r="FX383" s="207"/>
      <c r="FY383" s="207">
        <v>1.0000000000000001E-17</v>
      </c>
      <c r="FZ383" s="207"/>
      <c r="GA383" s="207"/>
      <c r="GB383" s="207"/>
      <c r="GC383" s="207"/>
      <c r="GD383" s="207">
        <v>0</v>
      </c>
      <c r="GE383" s="209">
        <v>56.12</v>
      </c>
      <c r="GF383" s="209">
        <f t="shared" si="178"/>
        <v>0</v>
      </c>
      <c r="GG383" s="207"/>
      <c r="GH383" s="207"/>
      <c r="GI383" s="207"/>
      <c r="GJ383" s="207"/>
      <c r="GK383" s="207"/>
      <c r="GL383" s="207"/>
      <c r="GM383" s="207"/>
      <c r="GN383" s="207"/>
      <c r="GO383" s="207"/>
      <c r="GP383" s="207"/>
      <c r="GQ383" s="207"/>
      <c r="GR383" s="207"/>
      <c r="GS383" s="207"/>
      <c r="GT383" s="207"/>
      <c r="GU383" s="207"/>
      <c r="GV383" s="207"/>
      <c r="GW383" s="207"/>
      <c r="GX383" s="207" t="s">
        <v>918</v>
      </c>
      <c r="GY383" s="207">
        <v>0</v>
      </c>
      <c r="GZ383" s="207" t="s">
        <v>918</v>
      </c>
      <c r="HA383" s="207">
        <v>0</v>
      </c>
      <c r="HB383" s="207">
        <v>0</v>
      </c>
      <c r="HC383" s="207">
        <v>1</v>
      </c>
      <c r="HD383" s="207">
        <f t="shared" si="188"/>
        <v>2800</v>
      </c>
      <c r="HE383" s="207">
        <v>4</v>
      </c>
      <c r="HF383" s="207"/>
      <c r="HG383" s="207"/>
      <c r="HH383" s="207">
        <f t="shared" si="202"/>
        <v>1600</v>
      </c>
      <c r="HI383" s="209">
        <v>2.73</v>
      </c>
      <c r="HJ383" s="209">
        <f t="shared" si="179"/>
        <v>4368</v>
      </c>
      <c r="HK383" s="207">
        <v>2</v>
      </c>
      <c r="HL383" s="207"/>
      <c r="HM383" s="207">
        <f t="shared" si="203"/>
        <v>800</v>
      </c>
      <c r="HN383" s="209">
        <v>2.73</v>
      </c>
      <c r="HO383" s="209">
        <f t="shared" si="180"/>
        <v>2184</v>
      </c>
      <c r="HP383" s="207">
        <v>1</v>
      </c>
      <c r="HQ383" s="207"/>
      <c r="HR383" s="207">
        <f t="shared" si="204"/>
        <v>400</v>
      </c>
      <c r="HS383" s="209">
        <v>2.73</v>
      </c>
      <c r="HT383" s="209">
        <f t="shared" si="181"/>
        <v>1092</v>
      </c>
      <c r="HU383" s="207">
        <v>0</v>
      </c>
      <c r="HV383" s="207"/>
      <c r="HW383" s="207">
        <f t="shared" si="205"/>
        <v>0</v>
      </c>
      <c r="HX383" s="209">
        <v>2.73</v>
      </c>
      <c r="HY383" s="209">
        <f t="shared" si="182"/>
        <v>0</v>
      </c>
      <c r="HZ383" s="207">
        <v>1</v>
      </c>
      <c r="IA383" s="209">
        <v>3890.25</v>
      </c>
      <c r="IB383" s="209">
        <f t="shared" si="183"/>
        <v>3890.25</v>
      </c>
      <c r="IC383" s="169"/>
      <c r="ID383" s="169"/>
      <c r="IE383" s="169"/>
      <c r="IF383" s="169"/>
      <c r="IG383" s="165"/>
      <c r="IH383" s="165">
        <v>4</v>
      </c>
      <c r="II383" s="235">
        <f t="shared" si="198"/>
        <v>0</v>
      </c>
      <c r="IJ383" s="235">
        <f t="shared" si="199"/>
        <v>1</v>
      </c>
      <c r="IK383" s="235">
        <f t="shared" si="200"/>
        <v>1</v>
      </c>
      <c r="IL383" s="210"/>
      <c r="IM383" s="211">
        <f t="shared" si="184"/>
        <v>0</v>
      </c>
      <c r="IN383" s="209">
        <v>7500</v>
      </c>
      <c r="IO383" s="212">
        <f t="shared" si="185"/>
        <v>0</v>
      </c>
      <c r="IP383" s="209">
        <f t="shared" si="186"/>
        <v>11534.25</v>
      </c>
      <c r="IQ383" s="209">
        <v>10000</v>
      </c>
      <c r="IR383" s="212">
        <f t="shared" si="187"/>
        <v>2</v>
      </c>
      <c r="IS383" s="213" t="s">
        <v>5641</v>
      </c>
      <c r="IT383" s="291"/>
      <c r="IV383" s="66">
        <v>24153</v>
      </c>
      <c r="IW383" s="66" t="s">
        <v>6447</v>
      </c>
    </row>
    <row r="384" spans="1:257" x14ac:dyDescent="0.4">
      <c r="A384" s="158">
        <f t="shared" si="197"/>
        <v>228</v>
      </c>
      <c r="B384" s="156" t="s">
        <v>35</v>
      </c>
      <c r="C384" s="156">
        <v>144</v>
      </c>
      <c r="D384" s="156">
        <v>96737</v>
      </c>
      <c r="E384" s="374">
        <v>32153</v>
      </c>
      <c r="F384" s="225" t="s">
        <v>6448</v>
      </c>
      <c r="G384" s="251">
        <v>4</v>
      </c>
      <c r="H384" s="156"/>
      <c r="I384" s="156" t="s">
        <v>1372</v>
      </c>
      <c r="J384" s="158" t="s">
        <v>1373</v>
      </c>
      <c r="K384" s="158"/>
      <c r="L384" s="158" t="s">
        <v>1375</v>
      </c>
      <c r="M384" s="158"/>
      <c r="N384" s="205">
        <v>54</v>
      </c>
      <c r="O384" s="158">
        <v>74</v>
      </c>
      <c r="P384" s="203" t="s">
        <v>6449</v>
      </c>
      <c r="Q384" s="158">
        <v>70</v>
      </c>
      <c r="R384" s="158"/>
      <c r="S384" s="158"/>
      <c r="T384" s="158"/>
      <c r="U384" s="158"/>
      <c r="V384" s="367"/>
      <c r="W384" s="366"/>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t="s">
        <v>5364</v>
      </c>
      <c r="AU384" s="205">
        <v>54</v>
      </c>
      <c r="AV384" s="205">
        <v>20</v>
      </c>
      <c r="AW384" s="205">
        <f t="shared" si="171"/>
        <v>74</v>
      </c>
      <c r="AX384" s="205" t="s">
        <v>6449</v>
      </c>
      <c r="AY384" s="226">
        <v>46</v>
      </c>
      <c r="AZ384" s="205">
        <v>24</v>
      </c>
      <c r="BA384" s="205">
        <f t="shared" si="201"/>
        <v>70</v>
      </c>
      <c r="BB384" s="205"/>
      <c r="BC384" s="207">
        <v>1.0000000000000001E-17</v>
      </c>
      <c r="BD384" s="207">
        <v>9.9999999999999997E-29</v>
      </c>
      <c r="BE384" s="207">
        <v>1.0000000000000001E-30</v>
      </c>
      <c r="BF384" s="207">
        <v>2</v>
      </c>
      <c r="BG384" s="207">
        <v>0</v>
      </c>
      <c r="BH384" s="207"/>
      <c r="BI384" s="207"/>
      <c r="BJ384" s="207"/>
      <c r="BK384" s="207"/>
      <c r="BL384" s="208">
        <v>0</v>
      </c>
      <c r="BM384" s="209">
        <v>249.45</v>
      </c>
      <c r="BN384" s="209">
        <f t="shared" si="172"/>
        <v>0</v>
      </c>
      <c r="BO384" s="207"/>
      <c r="BP384" s="207"/>
      <c r="BQ384" s="207"/>
      <c r="BR384" s="207"/>
      <c r="BS384" s="207"/>
      <c r="BT384" s="207"/>
      <c r="BU384" s="207"/>
      <c r="BV384" s="207"/>
      <c r="BW384" s="207"/>
      <c r="BX384" s="207"/>
      <c r="BY384" s="207"/>
      <c r="BZ384" s="207"/>
      <c r="CA384" s="207"/>
      <c r="CB384" s="207"/>
      <c r="CC384" s="207"/>
      <c r="CD384" s="207"/>
      <c r="CE384" s="207"/>
      <c r="CF384" s="207">
        <v>0</v>
      </c>
      <c r="CG384" s="207"/>
      <c r="CH384" s="207"/>
      <c r="CI384" s="207"/>
      <c r="CJ384" s="207"/>
      <c r="CK384" s="207">
        <v>0</v>
      </c>
      <c r="CL384" s="209">
        <v>477.3</v>
      </c>
      <c r="CM384" s="209">
        <f t="shared" si="173"/>
        <v>0</v>
      </c>
      <c r="CN384" s="207"/>
      <c r="CO384" s="207"/>
      <c r="CP384" s="207"/>
      <c r="CQ384" s="207"/>
      <c r="CR384" s="207"/>
      <c r="CS384" s="207"/>
      <c r="CT384" s="207"/>
      <c r="CU384" s="207"/>
      <c r="CV384" s="207"/>
      <c r="CW384" s="207"/>
      <c r="CX384" s="207"/>
      <c r="CY384" s="207"/>
      <c r="CZ384" s="207"/>
      <c r="DA384" s="207"/>
      <c r="DB384" s="207"/>
      <c r="DC384" s="207"/>
      <c r="DD384" s="207"/>
      <c r="DE384" s="207">
        <v>0</v>
      </c>
      <c r="DF384" s="207"/>
      <c r="DG384" s="207"/>
      <c r="DH384" s="207"/>
      <c r="DI384" s="207"/>
      <c r="DJ384" s="207">
        <v>0</v>
      </c>
      <c r="DK384" s="209">
        <v>120.88</v>
      </c>
      <c r="DL384" s="209">
        <f t="shared" si="174"/>
        <v>0</v>
      </c>
      <c r="DM384" s="207"/>
      <c r="DN384" s="207"/>
      <c r="DO384" s="207"/>
      <c r="DP384" s="207"/>
      <c r="DQ384" s="207"/>
      <c r="DR384" s="207"/>
      <c r="DS384" s="207"/>
      <c r="DT384" s="207"/>
      <c r="DU384" s="207"/>
      <c r="DV384" s="207"/>
      <c r="DW384" s="207"/>
      <c r="DX384" s="207"/>
      <c r="DY384" s="207"/>
      <c r="DZ384" s="207"/>
      <c r="EA384" s="207"/>
      <c r="EB384" s="207"/>
      <c r="EC384" s="207"/>
      <c r="ED384" s="207">
        <v>0</v>
      </c>
      <c r="EE384" s="207"/>
      <c r="EF384" s="207"/>
      <c r="EG384" s="207"/>
      <c r="EH384" s="207"/>
      <c r="EI384" s="207">
        <v>0</v>
      </c>
      <c r="EJ384" s="209">
        <v>191.55</v>
      </c>
      <c r="EK384" s="209">
        <f t="shared" si="175"/>
        <v>0</v>
      </c>
      <c r="EL384" s="207"/>
      <c r="EM384" s="207"/>
      <c r="EN384" s="207"/>
      <c r="EO384" s="207"/>
      <c r="EP384" s="207"/>
      <c r="EQ384" s="207"/>
      <c r="ER384" s="207"/>
      <c r="ES384" s="207"/>
      <c r="ET384" s="207"/>
      <c r="EU384" s="207"/>
      <c r="EV384" s="207"/>
      <c r="EW384" s="207"/>
      <c r="EX384" s="207"/>
      <c r="EY384" s="207"/>
      <c r="EZ384" s="207"/>
      <c r="FA384" s="207"/>
      <c r="FB384" s="207"/>
      <c r="FC384" s="207">
        <v>0</v>
      </c>
      <c r="FD384" s="207"/>
      <c r="FE384" s="207"/>
      <c r="FF384" s="207"/>
      <c r="FG384" s="207"/>
      <c r="FH384" s="207">
        <v>0</v>
      </c>
      <c r="FI384" s="209">
        <v>32.1</v>
      </c>
      <c r="FJ384" s="209">
        <f t="shared" si="176"/>
        <v>0</v>
      </c>
      <c r="FK384" s="207"/>
      <c r="FL384" s="207"/>
      <c r="FM384" s="207"/>
      <c r="FN384" s="207">
        <v>0</v>
      </c>
      <c r="FO384" s="207"/>
      <c r="FP384" s="207"/>
      <c r="FQ384" s="207"/>
      <c r="FR384" s="207"/>
      <c r="FS384" s="207">
        <v>0</v>
      </c>
      <c r="FT384" s="209">
        <v>25.68</v>
      </c>
      <c r="FU384" s="209">
        <f t="shared" si="177"/>
        <v>0</v>
      </c>
      <c r="FV384" s="207"/>
      <c r="FW384" s="207"/>
      <c r="FX384" s="207"/>
      <c r="FY384" s="207">
        <v>0</v>
      </c>
      <c r="FZ384" s="207"/>
      <c r="GA384" s="207"/>
      <c r="GB384" s="207"/>
      <c r="GC384" s="207"/>
      <c r="GD384" s="207">
        <v>0</v>
      </c>
      <c r="GE384" s="209">
        <v>56.12</v>
      </c>
      <c r="GF384" s="209">
        <f t="shared" si="178"/>
        <v>0</v>
      </c>
      <c r="GG384" s="207"/>
      <c r="GH384" s="207"/>
      <c r="GI384" s="207"/>
      <c r="GJ384" s="207"/>
      <c r="GK384" s="207"/>
      <c r="GL384" s="207"/>
      <c r="GM384" s="207"/>
      <c r="GN384" s="207"/>
      <c r="GO384" s="207"/>
      <c r="GP384" s="207"/>
      <c r="GQ384" s="207"/>
      <c r="GR384" s="207"/>
      <c r="GS384" s="207"/>
      <c r="GT384" s="207"/>
      <c r="GU384" s="207"/>
      <c r="GV384" s="207"/>
      <c r="GW384" s="207"/>
      <c r="GX384" s="207" t="s">
        <v>918</v>
      </c>
      <c r="GY384" s="207">
        <v>0</v>
      </c>
      <c r="GZ384" s="207" t="s">
        <v>918</v>
      </c>
      <c r="HA384" s="207">
        <v>0</v>
      </c>
      <c r="HB384" s="207">
        <v>0</v>
      </c>
      <c r="HC384" s="207">
        <v>1</v>
      </c>
      <c r="HD384" s="207">
        <f t="shared" si="188"/>
        <v>3600</v>
      </c>
      <c r="HE384" s="207">
        <v>4</v>
      </c>
      <c r="HF384" s="207"/>
      <c r="HG384" s="207"/>
      <c r="HH384" s="207">
        <f t="shared" si="202"/>
        <v>1600</v>
      </c>
      <c r="HI384" s="209">
        <v>2.73</v>
      </c>
      <c r="HJ384" s="209">
        <f t="shared" si="179"/>
        <v>4368</v>
      </c>
      <c r="HK384" s="207">
        <v>2</v>
      </c>
      <c r="HL384" s="207"/>
      <c r="HM384" s="207">
        <f t="shared" si="203"/>
        <v>800</v>
      </c>
      <c r="HN384" s="209">
        <v>2.73</v>
      </c>
      <c r="HO384" s="209">
        <f t="shared" si="180"/>
        <v>2184</v>
      </c>
      <c r="HP384" s="207">
        <v>3</v>
      </c>
      <c r="HQ384" s="207"/>
      <c r="HR384" s="207">
        <f t="shared" si="204"/>
        <v>1200</v>
      </c>
      <c r="HS384" s="209">
        <v>2.73</v>
      </c>
      <c r="HT384" s="209">
        <f t="shared" si="181"/>
        <v>3276</v>
      </c>
      <c r="HU384" s="207">
        <v>0</v>
      </c>
      <c r="HV384" s="207"/>
      <c r="HW384" s="207">
        <f t="shared" si="205"/>
        <v>0</v>
      </c>
      <c r="HX384" s="209">
        <v>2.73</v>
      </c>
      <c r="HY384" s="209">
        <f t="shared" si="182"/>
        <v>0</v>
      </c>
      <c r="HZ384" s="207">
        <v>1</v>
      </c>
      <c r="IA384" s="209">
        <v>3890.25</v>
      </c>
      <c r="IB384" s="209">
        <f t="shared" si="183"/>
        <v>3890.25</v>
      </c>
      <c r="IC384" s="169">
        <v>25</v>
      </c>
      <c r="ID384" s="169">
        <v>5</v>
      </c>
      <c r="IE384" s="169">
        <f>IC384-(0.5*AX384)-ID384</f>
        <v>-4.5</v>
      </c>
      <c r="IF384" s="169" t="str">
        <f>IF(IE384&gt;0,"IN ROW","OUT OF ROW")</f>
        <v>OUT OF ROW</v>
      </c>
      <c r="IG384" s="165"/>
      <c r="IH384" s="165">
        <v>6</v>
      </c>
      <c r="II384" s="235">
        <f t="shared" si="198"/>
        <v>0</v>
      </c>
      <c r="IJ384" s="235">
        <f t="shared" si="199"/>
        <v>1</v>
      </c>
      <c r="IK384" s="235">
        <f t="shared" si="200"/>
        <v>1</v>
      </c>
      <c r="IL384" s="210"/>
      <c r="IM384" s="211">
        <f t="shared" si="184"/>
        <v>0</v>
      </c>
      <c r="IN384" s="209">
        <v>7500</v>
      </c>
      <c r="IO384" s="212">
        <f t="shared" si="185"/>
        <v>0</v>
      </c>
      <c r="IP384" s="209">
        <f t="shared" si="186"/>
        <v>13718.25</v>
      </c>
      <c r="IQ384" s="209">
        <v>10000</v>
      </c>
      <c r="IR384" s="212">
        <f t="shared" si="187"/>
        <v>2</v>
      </c>
      <c r="IS384" s="213" t="s">
        <v>5641</v>
      </c>
      <c r="IT384" s="291"/>
      <c r="IV384" s="66">
        <v>83284</v>
      </c>
      <c r="IW384" s="66" t="s">
        <v>6450</v>
      </c>
    </row>
    <row r="385" spans="1:257" x14ac:dyDescent="0.4">
      <c r="A385" s="158">
        <f t="shared" si="197"/>
        <v>229</v>
      </c>
      <c r="B385" s="156" t="s">
        <v>35</v>
      </c>
      <c r="C385" s="156">
        <v>260</v>
      </c>
      <c r="D385" s="251">
        <v>91194</v>
      </c>
      <c r="E385" s="370">
        <v>21292</v>
      </c>
      <c r="F385" s="225" t="s">
        <v>6451</v>
      </c>
      <c r="G385" s="251">
        <v>8</v>
      </c>
      <c r="H385" s="156"/>
      <c r="I385" s="156" t="s">
        <v>2352</v>
      </c>
      <c r="J385" s="158" t="s">
        <v>2421</v>
      </c>
      <c r="K385" s="158"/>
      <c r="L385" s="158" t="s">
        <v>2423</v>
      </c>
      <c r="M385" s="158"/>
      <c r="N385" s="205">
        <v>54</v>
      </c>
      <c r="O385" s="158">
        <v>74</v>
      </c>
      <c r="P385" s="203" t="s">
        <v>5278</v>
      </c>
      <c r="Q385" s="158">
        <v>54</v>
      </c>
      <c r="R385" s="158"/>
      <c r="S385" s="158"/>
      <c r="T385" s="158"/>
      <c r="U385" s="158"/>
      <c r="V385" s="367"/>
      <c r="W385" s="366"/>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t="s">
        <v>5364</v>
      </c>
      <c r="AU385" s="205">
        <v>54</v>
      </c>
      <c r="AV385" s="205">
        <v>20</v>
      </c>
      <c r="AW385" s="205">
        <f t="shared" si="171"/>
        <v>74</v>
      </c>
      <c r="AX385" s="205" t="s">
        <v>5278</v>
      </c>
      <c r="AY385" s="226">
        <v>30</v>
      </c>
      <c r="AZ385" s="205">
        <v>24</v>
      </c>
      <c r="BA385" s="205">
        <f t="shared" si="201"/>
        <v>54</v>
      </c>
      <c r="BB385" s="205"/>
      <c r="BC385" s="207">
        <v>1.0000000000000001E-17</v>
      </c>
      <c r="BD385" s="207">
        <v>9.9999999999999997E-29</v>
      </c>
      <c r="BE385" s="207">
        <v>1.0000000000000001E-30</v>
      </c>
      <c r="BF385" s="207">
        <v>0</v>
      </c>
      <c r="BG385" s="207">
        <v>0</v>
      </c>
      <c r="BH385" s="207"/>
      <c r="BI385" s="207"/>
      <c r="BJ385" s="207"/>
      <c r="BK385" s="207"/>
      <c r="BL385" s="208">
        <v>0</v>
      </c>
      <c r="BM385" s="209">
        <v>249.45</v>
      </c>
      <c r="BN385" s="209">
        <f t="shared" si="172"/>
        <v>0</v>
      </c>
      <c r="BO385" s="207"/>
      <c r="BP385" s="207"/>
      <c r="BQ385" s="207"/>
      <c r="BR385" s="207"/>
      <c r="BS385" s="207"/>
      <c r="BT385" s="207"/>
      <c r="BU385" s="207"/>
      <c r="BV385" s="207"/>
      <c r="BW385" s="207"/>
      <c r="BX385" s="207"/>
      <c r="BY385" s="207"/>
      <c r="BZ385" s="207"/>
      <c r="CA385" s="207"/>
      <c r="CB385" s="207"/>
      <c r="CC385" s="207"/>
      <c r="CD385" s="207"/>
      <c r="CE385" s="207"/>
      <c r="CF385" s="207">
        <v>0</v>
      </c>
      <c r="CG385" s="207"/>
      <c r="CH385" s="207"/>
      <c r="CI385" s="207"/>
      <c r="CJ385" s="207"/>
      <c r="CK385" s="207">
        <v>0</v>
      </c>
      <c r="CL385" s="209">
        <v>477.3</v>
      </c>
      <c r="CM385" s="209">
        <f t="shared" si="173"/>
        <v>0</v>
      </c>
      <c r="CN385" s="207"/>
      <c r="CO385" s="207"/>
      <c r="CP385" s="207"/>
      <c r="CQ385" s="207"/>
      <c r="CR385" s="207"/>
      <c r="CS385" s="207"/>
      <c r="CT385" s="207"/>
      <c r="CU385" s="207"/>
      <c r="CV385" s="207"/>
      <c r="CW385" s="207"/>
      <c r="CX385" s="207"/>
      <c r="CY385" s="207"/>
      <c r="CZ385" s="207"/>
      <c r="DA385" s="207"/>
      <c r="DB385" s="207"/>
      <c r="DC385" s="207"/>
      <c r="DD385" s="207"/>
      <c r="DE385" s="207">
        <v>0</v>
      </c>
      <c r="DF385" s="207"/>
      <c r="DG385" s="207"/>
      <c r="DH385" s="207"/>
      <c r="DI385" s="207"/>
      <c r="DJ385" s="207">
        <v>0</v>
      </c>
      <c r="DK385" s="209">
        <v>120.88</v>
      </c>
      <c r="DL385" s="209">
        <f t="shared" si="174"/>
        <v>0</v>
      </c>
      <c r="DM385" s="207"/>
      <c r="DN385" s="207"/>
      <c r="DO385" s="207"/>
      <c r="DP385" s="207"/>
      <c r="DQ385" s="207"/>
      <c r="DR385" s="207"/>
      <c r="DS385" s="207"/>
      <c r="DT385" s="207"/>
      <c r="DU385" s="207"/>
      <c r="DV385" s="207"/>
      <c r="DW385" s="207"/>
      <c r="DX385" s="207"/>
      <c r="DY385" s="207"/>
      <c r="DZ385" s="207"/>
      <c r="EA385" s="207"/>
      <c r="EB385" s="207"/>
      <c r="EC385" s="207"/>
      <c r="ED385" s="207">
        <v>0</v>
      </c>
      <c r="EE385" s="207"/>
      <c r="EF385" s="207"/>
      <c r="EG385" s="207"/>
      <c r="EH385" s="207"/>
      <c r="EI385" s="207">
        <v>0</v>
      </c>
      <c r="EJ385" s="209">
        <v>191.55</v>
      </c>
      <c r="EK385" s="209">
        <f t="shared" si="175"/>
        <v>0</v>
      </c>
      <c r="EL385" s="207"/>
      <c r="EM385" s="207"/>
      <c r="EN385" s="207"/>
      <c r="EO385" s="207"/>
      <c r="EP385" s="207"/>
      <c r="EQ385" s="207"/>
      <c r="ER385" s="207"/>
      <c r="ES385" s="207"/>
      <c r="ET385" s="207"/>
      <c r="EU385" s="207"/>
      <c r="EV385" s="207"/>
      <c r="EW385" s="207"/>
      <c r="EX385" s="207"/>
      <c r="EY385" s="207"/>
      <c r="EZ385" s="207"/>
      <c r="FA385" s="207"/>
      <c r="FB385" s="207"/>
      <c r="FC385" s="207">
        <v>0</v>
      </c>
      <c r="FD385" s="207"/>
      <c r="FE385" s="207"/>
      <c r="FF385" s="207"/>
      <c r="FG385" s="207"/>
      <c r="FH385" s="207">
        <v>0</v>
      </c>
      <c r="FI385" s="209">
        <v>32.1</v>
      </c>
      <c r="FJ385" s="209">
        <f t="shared" si="176"/>
        <v>0</v>
      </c>
      <c r="FK385" s="207"/>
      <c r="FL385" s="207"/>
      <c r="FM385" s="207"/>
      <c r="FN385" s="207">
        <v>0</v>
      </c>
      <c r="FO385" s="207"/>
      <c r="FP385" s="207"/>
      <c r="FQ385" s="207"/>
      <c r="FR385" s="207"/>
      <c r="FS385" s="207">
        <v>0</v>
      </c>
      <c r="FT385" s="209">
        <v>25.68</v>
      </c>
      <c r="FU385" s="209">
        <f t="shared" si="177"/>
        <v>0</v>
      </c>
      <c r="FV385" s="207"/>
      <c r="FW385" s="207"/>
      <c r="FX385" s="207"/>
      <c r="FY385" s="207">
        <v>0</v>
      </c>
      <c r="FZ385" s="207"/>
      <c r="GA385" s="207"/>
      <c r="GB385" s="207"/>
      <c r="GC385" s="207"/>
      <c r="GD385" s="207">
        <v>0</v>
      </c>
      <c r="GE385" s="209">
        <v>56.12</v>
      </c>
      <c r="GF385" s="209">
        <f t="shared" si="178"/>
        <v>0</v>
      </c>
      <c r="GG385" s="207"/>
      <c r="GH385" s="207"/>
      <c r="GI385" s="207"/>
      <c r="GJ385" s="207"/>
      <c r="GK385" s="207"/>
      <c r="GL385" s="207"/>
      <c r="GM385" s="207"/>
      <c r="GN385" s="207"/>
      <c r="GO385" s="207"/>
      <c r="GP385" s="207"/>
      <c r="GQ385" s="207"/>
      <c r="GR385" s="207"/>
      <c r="GS385" s="207"/>
      <c r="GT385" s="207"/>
      <c r="GU385" s="207"/>
      <c r="GV385" s="207"/>
      <c r="GW385" s="207"/>
      <c r="GX385" s="207" t="s">
        <v>918</v>
      </c>
      <c r="GY385" s="207">
        <v>0</v>
      </c>
      <c r="GZ385" s="207" t="s">
        <v>918</v>
      </c>
      <c r="HA385" s="207">
        <v>0</v>
      </c>
      <c r="HB385" s="207">
        <v>0</v>
      </c>
      <c r="HC385" s="207">
        <v>1</v>
      </c>
      <c r="HD385" s="207">
        <f t="shared" si="188"/>
        <v>2800</v>
      </c>
      <c r="HE385" s="207">
        <v>4</v>
      </c>
      <c r="HF385" s="207"/>
      <c r="HG385" s="207"/>
      <c r="HH385" s="207">
        <f t="shared" si="202"/>
        <v>1600</v>
      </c>
      <c r="HI385" s="209">
        <v>2.73</v>
      </c>
      <c r="HJ385" s="209">
        <f t="shared" si="179"/>
        <v>4368</v>
      </c>
      <c r="HK385" s="207">
        <v>2</v>
      </c>
      <c r="HL385" s="207"/>
      <c r="HM385" s="207">
        <f t="shared" si="203"/>
        <v>800</v>
      </c>
      <c r="HN385" s="209">
        <v>2.73</v>
      </c>
      <c r="HO385" s="209">
        <f t="shared" si="180"/>
        <v>2184</v>
      </c>
      <c r="HP385" s="207">
        <v>1</v>
      </c>
      <c r="HQ385" s="207"/>
      <c r="HR385" s="207">
        <f t="shared" si="204"/>
        <v>400</v>
      </c>
      <c r="HS385" s="209">
        <v>2.73</v>
      </c>
      <c r="HT385" s="209">
        <f t="shared" si="181"/>
        <v>1092</v>
      </c>
      <c r="HU385" s="207">
        <v>0</v>
      </c>
      <c r="HV385" s="207"/>
      <c r="HW385" s="207">
        <f t="shared" si="205"/>
        <v>0</v>
      </c>
      <c r="HX385" s="209">
        <v>2.73</v>
      </c>
      <c r="HY385" s="209">
        <f t="shared" si="182"/>
        <v>0</v>
      </c>
      <c r="HZ385" s="207">
        <v>1</v>
      </c>
      <c r="IA385" s="209">
        <v>3890.25</v>
      </c>
      <c r="IB385" s="209">
        <f t="shared" si="183"/>
        <v>3890.25</v>
      </c>
      <c r="IC385" s="169"/>
      <c r="ID385" s="169"/>
      <c r="IE385" s="169"/>
      <c r="IF385" s="169"/>
      <c r="IG385" s="165"/>
      <c r="IH385" s="165"/>
      <c r="II385" s="235">
        <f t="shared" si="198"/>
        <v>0</v>
      </c>
      <c r="IJ385" s="235">
        <f t="shared" si="199"/>
        <v>1</v>
      </c>
      <c r="IK385" s="235">
        <f t="shared" si="200"/>
        <v>1</v>
      </c>
      <c r="IL385" s="210"/>
      <c r="IM385" s="211">
        <f t="shared" si="184"/>
        <v>0</v>
      </c>
      <c r="IN385" s="209">
        <v>7500</v>
      </c>
      <c r="IO385" s="212">
        <f t="shared" si="185"/>
        <v>0</v>
      </c>
      <c r="IP385" s="209">
        <f t="shared" si="186"/>
        <v>11534.25</v>
      </c>
      <c r="IQ385" s="209">
        <v>10000</v>
      </c>
      <c r="IR385" s="212">
        <f t="shared" si="187"/>
        <v>2</v>
      </c>
      <c r="IS385" s="213" t="s">
        <v>6362</v>
      </c>
      <c r="IT385" s="291"/>
      <c r="IV385" s="66">
        <v>98070</v>
      </c>
      <c r="IW385" s="66" t="s">
        <v>6452</v>
      </c>
    </row>
    <row r="386" spans="1:257" x14ac:dyDescent="0.4">
      <c r="A386" s="158">
        <f t="shared" si="197"/>
        <v>230</v>
      </c>
      <c r="B386" s="156" t="s">
        <v>35</v>
      </c>
      <c r="C386" s="156">
        <v>282</v>
      </c>
      <c r="D386" s="251">
        <v>63229</v>
      </c>
      <c r="E386" s="251">
        <v>21637</v>
      </c>
      <c r="F386" s="225" t="s">
        <v>6453</v>
      </c>
      <c r="G386" s="251">
        <v>8</v>
      </c>
      <c r="H386" s="156"/>
      <c r="I386" s="156" t="s">
        <v>2352</v>
      </c>
      <c r="J386" s="158" t="s">
        <v>2552</v>
      </c>
      <c r="K386" s="158"/>
      <c r="L386" s="158" t="s">
        <v>2554</v>
      </c>
      <c r="M386" s="158"/>
      <c r="N386" s="205">
        <v>39</v>
      </c>
      <c r="O386" s="158">
        <v>59</v>
      </c>
      <c r="P386" s="203" t="s">
        <v>5399</v>
      </c>
      <c r="Q386" s="158">
        <v>56</v>
      </c>
      <c r="R386" s="158"/>
      <c r="S386" s="158"/>
      <c r="T386" s="158"/>
      <c r="U386" s="158"/>
      <c r="V386" s="367"/>
      <c r="W386" s="366"/>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t="s">
        <v>5225</v>
      </c>
      <c r="AU386" s="205">
        <v>39</v>
      </c>
      <c r="AV386" s="205">
        <v>20</v>
      </c>
      <c r="AW386" s="205">
        <f t="shared" si="171"/>
        <v>59</v>
      </c>
      <c r="AX386" s="205" t="s">
        <v>5399</v>
      </c>
      <c r="AY386" s="226">
        <v>32</v>
      </c>
      <c r="AZ386" s="205">
        <v>24</v>
      </c>
      <c r="BA386" s="205">
        <f t="shared" si="201"/>
        <v>56</v>
      </c>
      <c r="BB386" s="205"/>
      <c r="BC386" s="207">
        <v>1.0000000000000001E-17</v>
      </c>
      <c r="BD386" s="207">
        <v>9.9999999999999997E-29</v>
      </c>
      <c r="BE386" s="207">
        <v>1.0000000000000001E-30</v>
      </c>
      <c r="BF386" s="207">
        <v>0</v>
      </c>
      <c r="BG386" s="205">
        <v>0</v>
      </c>
      <c r="BH386" s="205"/>
      <c r="BI386" s="205"/>
      <c r="BJ386" s="205"/>
      <c r="BK386" s="205"/>
      <c r="BL386" s="251">
        <v>0</v>
      </c>
      <c r="BM386" s="209">
        <v>249.45</v>
      </c>
      <c r="BN386" s="209">
        <f t="shared" si="172"/>
        <v>0</v>
      </c>
      <c r="BO386" s="205"/>
      <c r="BP386" s="205"/>
      <c r="BQ386" s="205"/>
      <c r="BR386" s="205"/>
      <c r="BS386" s="205"/>
      <c r="BT386" s="205"/>
      <c r="BU386" s="205"/>
      <c r="BV386" s="205"/>
      <c r="BW386" s="205"/>
      <c r="BX386" s="205"/>
      <c r="BY386" s="205"/>
      <c r="BZ386" s="205"/>
      <c r="CA386" s="205"/>
      <c r="CB386" s="205"/>
      <c r="CC386" s="207"/>
      <c r="CD386" s="207"/>
      <c r="CE386" s="207"/>
      <c r="CF386" s="205">
        <v>0</v>
      </c>
      <c r="CG386" s="205"/>
      <c r="CH386" s="205"/>
      <c r="CI386" s="205"/>
      <c r="CJ386" s="205"/>
      <c r="CK386" s="205">
        <v>0</v>
      </c>
      <c r="CL386" s="209">
        <v>477.3</v>
      </c>
      <c r="CM386" s="209">
        <f t="shared" si="173"/>
        <v>0</v>
      </c>
      <c r="CN386" s="205"/>
      <c r="CO386" s="205"/>
      <c r="CP386" s="205"/>
      <c r="CQ386" s="205"/>
      <c r="CR386" s="205"/>
      <c r="CS386" s="205"/>
      <c r="CT386" s="205"/>
      <c r="CU386" s="205"/>
      <c r="CV386" s="205"/>
      <c r="CW386" s="205"/>
      <c r="CX386" s="205"/>
      <c r="CY386" s="205"/>
      <c r="CZ386" s="205"/>
      <c r="DA386" s="205"/>
      <c r="DB386" s="207"/>
      <c r="DC386" s="207"/>
      <c r="DD386" s="207"/>
      <c r="DE386" s="205">
        <v>0</v>
      </c>
      <c r="DF386" s="205"/>
      <c r="DG386" s="205"/>
      <c r="DH386" s="205"/>
      <c r="DI386" s="205"/>
      <c r="DJ386" s="205">
        <v>0</v>
      </c>
      <c r="DK386" s="209">
        <v>120.88</v>
      </c>
      <c r="DL386" s="209">
        <f t="shared" si="174"/>
        <v>0</v>
      </c>
      <c r="DM386" s="205"/>
      <c r="DN386" s="205"/>
      <c r="DO386" s="205"/>
      <c r="DP386" s="205"/>
      <c r="DQ386" s="205"/>
      <c r="DR386" s="205"/>
      <c r="DS386" s="205"/>
      <c r="DT386" s="205"/>
      <c r="DU386" s="205"/>
      <c r="DV386" s="205"/>
      <c r="DW386" s="205"/>
      <c r="DX386" s="205"/>
      <c r="DY386" s="205"/>
      <c r="DZ386" s="205"/>
      <c r="EA386" s="207"/>
      <c r="EB386" s="207"/>
      <c r="EC386" s="207"/>
      <c r="ED386" s="205">
        <v>0</v>
      </c>
      <c r="EE386" s="205"/>
      <c r="EF386" s="205"/>
      <c r="EG386" s="205"/>
      <c r="EH386" s="205"/>
      <c r="EI386" s="207">
        <v>0</v>
      </c>
      <c r="EJ386" s="209">
        <v>191.55</v>
      </c>
      <c r="EK386" s="209">
        <f t="shared" si="175"/>
        <v>0</v>
      </c>
      <c r="EL386" s="205"/>
      <c r="EM386" s="205"/>
      <c r="EN386" s="205"/>
      <c r="EO386" s="205"/>
      <c r="EP386" s="205"/>
      <c r="EQ386" s="205"/>
      <c r="ER386" s="205"/>
      <c r="ES386" s="205"/>
      <c r="ET386" s="205"/>
      <c r="EU386" s="205"/>
      <c r="EV386" s="205"/>
      <c r="EW386" s="205"/>
      <c r="EX386" s="205"/>
      <c r="EY386" s="205"/>
      <c r="EZ386" s="207"/>
      <c r="FA386" s="207"/>
      <c r="FB386" s="207"/>
      <c r="FC386" s="205">
        <v>0</v>
      </c>
      <c r="FD386" s="205"/>
      <c r="FE386" s="205"/>
      <c r="FF386" s="205"/>
      <c r="FG386" s="205"/>
      <c r="FH386" s="205">
        <v>0</v>
      </c>
      <c r="FI386" s="209">
        <v>32.1</v>
      </c>
      <c r="FJ386" s="209">
        <f t="shared" si="176"/>
        <v>0</v>
      </c>
      <c r="FK386" s="207"/>
      <c r="FL386" s="207"/>
      <c r="FM386" s="207"/>
      <c r="FN386" s="205">
        <v>0</v>
      </c>
      <c r="FO386" s="205"/>
      <c r="FP386" s="205"/>
      <c r="FQ386" s="205"/>
      <c r="FR386" s="205"/>
      <c r="FS386" s="205">
        <v>0</v>
      </c>
      <c r="FT386" s="209">
        <v>25.68</v>
      </c>
      <c r="FU386" s="209">
        <f t="shared" si="177"/>
        <v>0</v>
      </c>
      <c r="FV386" s="207"/>
      <c r="FW386" s="207"/>
      <c r="FX386" s="207"/>
      <c r="FY386" s="205">
        <v>0</v>
      </c>
      <c r="FZ386" s="205"/>
      <c r="GA386" s="205"/>
      <c r="GB386" s="205"/>
      <c r="GC386" s="205"/>
      <c r="GD386" s="207">
        <v>0</v>
      </c>
      <c r="GE386" s="209">
        <v>56.12</v>
      </c>
      <c r="GF386" s="209">
        <f t="shared" si="178"/>
        <v>0</v>
      </c>
      <c r="GG386" s="205"/>
      <c r="GH386" s="205"/>
      <c r="GI386" s="205"/>
      <c r="GJ386" s="205"/>
      <c r="GK386" s="205"/>
      <c r="GL386" s="205"/>
      <c r="GM386" s="205"/>
      <c r="GN386" s="205"/>
      <c r="GO386" s="205"/>
      <c r="GP386" s="205"/>
      <c r="GQ386" s="205"/>
      <c r="GR386" s="205"/>
      <c r="GS386" s="205"/>
      <c r="GT386" s="205"/>
      <c r="GU386" s="207"/>
      <c r="GV386" s="207"/>
      <c r="GW386" s="207"/>
      <c r="GX386" s="205" t="s">
        <v>918</v>
      </c>
      <c r="GY386" s="205">
        <v>0</v>
      </c>
      <c r="GZ386" s="205" t="s">
        <v>918</v>
      </c>
      <c r="HA386" s="205">
        <v>0</v>
      </c>
      <c r="HB386" s="205">
        <v>0</v>
      </c>
      <c r="HC386" s="205">
        <v>1</v>
      </c>
      <c r="HD386" s="207">
        <f t="shared" si="188"/>
        <v>2800</v>
      </c>
      <c r="HE386" s="205">
        <v>4</v>
      </c>
      <c r="HF386" s="205"/>
      <c r="HG386" s="205"/>
      <c r="HH386" s="207">
        <f t="shared" si="202"/>
        <v>1600</v>
      </c>
      <c r="HI386" s="209">
        <v>2.73</v>
      </c>
      <c r="HJ386" s="209">
        <f t="shared" si="179"/>
        <v>4368</v>
      </c>
      <c r="HK386" s="207">
        <v>2</v>
      </c>
      <c r="HL386" s="207"/>
      <c r="HM386" s="207">
        <f t="shared" si="203"/>
        <v>800</v>
      </c>
      <c r="HN386" s="209">
        <v>2.73</v>
      </c>
      <c r="HO386" s="209">
        <f t="shared" si="180"/>
        <v>2184</v>
      </c>
      <c r="HP386" s="207">
        <v>1</v>
      </c>
      <c r="HQ386" s="207"/>
      <c r="HR386" s="207">
        <f t="shared" si="204"/>
        <v>400</v>
      </c>
      <c r="HS386" s="209">
        <v>2.73</v>
      </c>
      <c r="HT386" s="209">
        <f t="shared" si="181"/>
        <v>1092</v>
      </c>
      <c r="HU386" s="207">
        <v>0</v>
      </c>
      <c r="HV386" s="207"/>
      <c r="HW386" s="207">
        <f t="shared" si="205"/>
        <v>0</v>
      </c>
      <c r="HX386" s="209">
        <v>2.73</v>
      </c>
      <c r="HY386" s="209">
        <f t="shared" si="182"/>
        <v>0</v>
      </c>
      <c r="HZ386" s="205">
        <v>1</v>
      </c>
      <c r="IA386" s="209">
        <v>3890.25</v>
      </c>
      <c r="IB386" s="209">
        <f t="shared" si="183"/>
        <v>3890.25</v>
      </c>
      <c r="IC386" s="169"/>
      <c r="ID386" s="169"/>
      <c r="IE386" s="169"/>
      <c r="IF386" s="169"/>
      <c r="IG386" s="165"/>
      <c r="IH386" s="165">
        <v>5</v>
      </c>
      <c r="II386" s="235">
        <f t="shared" si="198"/>
        <v>0</v>
      </c>
      <c r="IJ386" s="235">
        <f t="shared" si="199"/>
        <v>1</v>
      </c>
      <c r="IK386" s="235">
        <f t="shared" si="200"/>
        <v>1</v>
      </c>
      <c r="IL386" s="159"/>
      <c r="IM386" s="211">
        <f t="shared" si="184"/>
        <v>0</v>
      </c>
      <c r="IN386" s="209">
        <v>7500</v>
      </c>
      <c r="IO386" s="212">
        <f t="shared" si="185"/>
        <v>0</v>
      </c>
      <c r="IP386" s="209">
        <f t="shared" si="186"/>
        <v>11534.25</v>
      </c>
      <c r="IQ386" s="209">
        <v>10000</v>
      </c>
      <c r="IR386" s="212">
        <f t="shared" si="187"/>
        <v>2</v>
      </c>
      <c r="IS386" s="213" t="s">
        <v>5784</v>
      </c>
      <c r="IT386" s="291"/>
      <c r="IV386" s="66">
        <v>24806</v>
      </c>
      <c r="IW386" s="66" t="s">
        <v>6454</v>
      </c>
    </row>
    <row r="387" spans="1:257" x14ac:dyDescent="0.4">
      <c r="A387" s="158">
        <f t="shared" si="197"/>
        <v>231</v>
      </c>
      <c r="B387" s="156" t="s">
        <v>35</v>
      </c>
      <c r="C387" s="156">
        <v>285</v>
      </c>
      <c r="D387" s="251">
        <v>87462</v>
      </c>
      <c r="E387" s="374">
        <v>29426</v>
      </c>
      <c r="F387" s="225" t="s">
        <v>6455</v>
      </c>
      <c r="G387" s="251">
        <v>8</v>
      </c>
      <c r="H387" s="156"/>
      <c r="I387" s="156" t="s">
        <v>2570</v>
      </c>
      <c r="J387" s="158" t="s">
        <v>2571</v>
      </c>
      <c r="K387" s="158"/>
      <c r="L387" s="158" t="s">
        <v>862</v>
      </c>
      <c r="M387" s="158"/>
      <c r="N387" s="205">
        <v>30</v>
      </c>
      <c r="O387" s="158">
        <v>50</v>
      </c>
      <c r="P387" s="203">
        <v>42</v>
      </c>
      <c r="Q387" s="158">
        <v>76</v>
      </c>
      <c r="R387" s="158"/>
      <c r="S387" s="158"/>
      <c r="T387" s="158"/>
      <c r="U387" s="158"/>
      <c r="V387" s="367"/>
      <c r="W387" s="366"/>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t="s">
        <v>6456</v>
      </c>
      <c r="AU387" s="205">
        <v>30</v>
      </c>
      <c r="AV387" s="205">
        <v>20</v>
      </c>
      <c r="AW387" s="205">
        <f t="shared" si="171"/>
        <v>50</v>
      </c>
      <c r="AX387" s="205">
        <v>42</v>
      </c>
      <c r="AY387" s="226">
        <v>52</v>
      </c>
      <c r="AZ387" s="205">
        <v>24</v>
      </c>
      <c r="BA387" s="205">
        <f t="shared" si="201"/>
        <v>76</v>
      </c>
      <c r="BB387" s="205"/>
      <c r="BC387" s="207">
        <v>1.0000000000000001E-17</v>
      </c>
      <c r="BD387" s="207">
        <v>9.9999999999999997E-29</v>
      </c>
      <c r="BE387" s="207">
        <v>1.0000000000000001E-30</v>
      </c>
      <c r="BF387" s="207">
        <v>2</v>
      </c>
      <c r="BG387" s="207">
        <v>0</v>
      </c>
      <c r="BH387" s="207"/>
      <c r="BI387" s="207"/>
      <c r="BJ387" s="207"/>
      <c r="BK387" s="207"/>
      <c r="BL387" s="208">
        <v>0</v>
      </c>
      <c r="BM387" s="209">
        <v>249.45</v>
      </c>
      <c r="BN387" s="209">
        <f t="shared" si="172"/>
        <v>0</v>
      </c>
      <c r="BO387" s="207"/>
      <c r="BP387" s="207"/>
      <c r="BQ387" s="207"/>
      <c r="BR387" s="207"/>
      <c r="BS387" s="207"/>
      <c r="BT387" s="207"/>
      <c r="BU387" s="207"/>
      <c r="BV387" s="207"/>
      <c r="BW387" s="207"/>
      <c r="BX387" s="207"/>
      <c r="BY387" s="207"/>
      <c r="BZ387" s="207"/>
      <c r="CA387" s="207"/>
      <c r="CB387" s="207"/>
      <c r="CC387" s="207"/>
      <c r="CD387" s="207"/>
      <c r="CE387" s="207"/>
      <c r="CF387" s="207">
        <v>0</v>
      </c>
      <c r="CG387" s="207">
        <v>1</v>
      </c>
      <c r="CH387" s="207"/>
      <c r="CI387" s="207"/>
      <c r="CJ387" s="207" t="s">
        <v>6457</v>
      </c>
      <c r="CK387" s="207">
        <f>BA387</f>
        <v>76</v>
      </c>
      <c r="CL387" s="209">
        <v>477.3</v>
      </c>
      <c r="CM387" s="209">
        <f t="shared" si="173"/>
        <v>36274.800000000003</v>
      </c>
      <c r="CN387" s="207"/>
      <c r="CO387" s="207"/>
      <c r="CP387" s="207"/>
      <c r="CQ387" s="207"/>
      <c r="CR387" s="207"/>
      <c r="CS387" s="207"/>
      <c r="CT387" s="207"/>
      <c r="CU387" s="207"/>
      <c r="CV387" s="207"/>
      <c r="CW387" s="207"/>
      <c r="CX387" s="207"/>
      <c r="CY387" s="207"/>
      <c r="CZ387" s="207"/>
      <c r="DA387" s="207">
        <f>+CK387</f>
        <v>76</v>
      </c>
      <c r="DB387" s="207"/>
      <c r="DC387" s="207"/>
      <c r="DD387" s="207"/>
      <c r="DE387" s="207">
        <v>0</v>
      </c>
      <c r="DF387" s="207"/>
      <c r="DG387" s="207"/>
      <c r="DH387" s="207"/>
      <c r="DI387" s="207"/>
      <c r="DJ387" s="207">
        <v>0</v>
      </c>
      <c r="DK387" s="209">
        <v>120.88</v>
      </c>
      <c r="DL387" s="209">
        <f t="shared" si="174"/>
        <v>0</v>
      </c>
      <c r="DM387" s="207"/>
      <c r="DN387" s="207"/>
      <c r="DO387" s="207"/>
      <c r="DP387" s="207"/>
      <c r="DQ387" s="207"/>
      <c r="DR387" s="207"/>
      <c r="DS387" s="207"/>
      <c r="DT387" s="207"/>
      <c r="DU387" s="207"/>
      <c r="DV387" s="207"/>
      <c r="DW387" s="207"/>
      <c r="DX387" s="207"/>
      <c r="DY387" s="207"/>
      <c r="DZ387" s="207"/>
      <c r="EA387" s="207"/>
      <c r="EB387" s="207"/>
      <c r="EC387" s="207"/>
      <c r="ED387" s="207">
        <v>0</v>
      </c>
      <c r="EE387" s="207"/>
      <c r="EF387" s="207"/>
      <c r="EG387" s="207"/>
      <c r="EH387" s="207"/>
      <c r="EI387" s="207">
        <v>0</v>
      </c>
      <c r="EJ387" s="209">
        <v>191.55</v>
      </c>
      <c r="EK387" s="209">
        <f t="shared" si="175"/>
        <v>0</v>
      </c>
      <c r="EL387" s="207"/>
      <c r="EM387" s="207"/>
      <c r="EN387" s="207"/>
      <c r="EO387" s="207"/>
      <c r="EP387" s="207"/>
      <c r="EQ387" s="207"/>
      <c r="ER387" s="207"/>
      <c r="ES387" s="207"/>
      <c r="ET387" s="207"/>
      <c r="EU387" s="207"/>
      <c r="EV387" s="207"/>
      <c r="EW387" s="207"/>
      <c r="EX387" s="207"/>
      <c r="EY387" s="207"/>
      <c r="EZ387" s="207"/>
      <c r="FA387" s="207"/>
      <c r="FB387" s="207"/>
      <c r="FC387" s="207">
        <v>0</v>
      </c>
      <c r="FD387" s="207"/>
      <c r="FE387" s="207"/>
      <c r="FF387" s="207"/>
      <c r="FG387" s="207"/>
      <c r="FH387" s="207">
        <v>0</v>
      </c>
      <c r="FI387" s="209">
        <v>32.1</v>
      </c>
      <c r="FJ387" s="209">
        <f t="shared" si="176"/>
        <v>0</v>
      </c>
      <c r="FK387" s="207"/>
      <c r="FL387" s="207"/>
      <c r="FM387" s="207"/>
      <c r="FN387" s="207">
        <v>0</v>
      </c>
      <c r="FO387" s="207"/>
      <c r="FP387" s="207"/>
      <c r="FQ387" s="207"/>
      <c r="FR387" s="207"/>
      <c r="FS387" s="207">
        <v>0</v>
      </c>
      <c r="FT387" s="209">
        <v>25.68</v>
      </c>
      <c r="FU387" s="209">
        <f t="shared" si="177"/>
        <v>0</v>
      </c>
      <c r="FV387" s="207"/>
      <c r="FW387" s="207"/>
      <c r="FX387" s="207"/>
      <c r="FY387" s="207">
        <v>0</v>
      </c>
      <c r="FZ387" s="207"/>
      <c r="GA387" s="207"/>
      <c r="GB387" s="207"/>
      <c r="GC387" s="207"/>
      <c r="GD387" s="207">
        <v>0</v>
      </c>
      <c r="GE387" s="209">
        <v>56.12</v>
      </c>
      <c r="GF387" s="209">
        <f t="shared" si="178"/>
        <v>0</v>
      </c>
      <c r="GG387" s="207"/>
      <c r="GH387" s="207"/>
      <c r="GI387" s="207"/>
      <c r="GJ387" s="207"/>
      <c r="GK387" s="207"/>
      <c r="GL387" s="207"/>
      <c r="GM387" s="207"/>
      <c r="GN387" s="207"/>
      <c r="GO387" s="207"/>
      <c r="GP387" s="207"/>
      <c r="GQ387" s="207"/>
      <c r="GR387" s="207"/>
      <c r="GS387" s="207"/>
      <c r="GT387" s="207"/>
      <c r="GU387" s="207"/>
      <c r="GV387" s="207"/>
      <c r="GW387" s="207"/>
      <c r="GX387" s="207" t="s">
        <v>918</v>
      </c>
      <c r="GY387" s="207">
        <v>0</v>
      </c>
      <c r="GZ387" s="207" t="s">
        <v>918</v>
      </c>
      <c r="HA387" s="207">
        <v>0</v>
      </c>
      <c r="HB387" s="207">
        <v>0</v>
      </c>
      <c r="HC387" s="207">
        <v>1</v>
      </c>
      <c r="HD387" s="207">
        <f t="shared" si="188"/>
        <v>4800</v>
      </c>
      <c r="HE387" s="207">
        <v>3</v>
      </c>
      <c r="HF387" s="207"/>
      <c r="HG387" s="207"/>
      <c r="HH387" s="207">
        <f t="shared" si="202"/>
        <v>2400</v>
      </c>
      <c r="HI387" s="209">
        <v>2.73</v>
      </c>
      <c r="HJ387" s="209">
        <f t="shared" si="179"/>
        <v>6552</v>
      </c>
      <c r="HK387" s="207">
        <v>2</v>
      </c>
      <c r="HL387" s="207"/>
      <c r="HM387" s="207">
        <f t="shared" si="203"/>
        <v>1600</v>
      </c>
      <c r="HN387" s="209">
        <v>2.73</v>
      </c>
      <c r="HO387" s="209">
        <f t="shared" si="180"/>
        <v>4368</v>
      </c>
      <c r="HP387" s="207">
        <v>1</v>
      </c>
      <c r="HQ387" s="207"/>
      <c r="HR387" s="207">
        <f t="shared" si="204"/>
        <v>800</v>
      </c>
      <c r="HS387" s="209">
        <v>2.73</v>
      </c>
      <c r="HT387" s="209">
        <f t="shared" si="181"/>
        <v>2184</v>
      </c>
      <c r="HU387" s="207">
        <v>0</v>
      </c>
      <c r="HV387" s="207"/>
      <c r="HW387" s="207">
        <f t="shared" si="205"/>
        <v>0</v>
      </c>
      <c r="HX387" s="209">
        <v>2.73</v>
      </c>
      <c r="HY387" s="209">
        <f t="shared" si="182"/>
        <v>0</v>
      </c>
      <c r="HZ387" s="207">
        <v>3</v>
      </c>
      <c r="IA387" s="209">
        <v>3890.25</v>
      </c>
      <c r="IB387" s="209">
        <f t="shared" si="183"/>
        <v>11670.75</v>
      </c>
      <c r="IC387" s="169"/>
      <c r="ID387" s="169"/>
      <c r="IE387" s="169"/>
      <c r="IF387" s="169"/>
      <c r="IG387" s="165"/>
      <c r="IH387" s="165">
        <v>8</v>
      </c>
      <c r="II387" s="235">
        <f t="shared" si="198"/>
        <v>1</v>
      </c>
      <c r="IJ387" s="235">
        <f t="shared" si="199"/>
        <v>3</v>
      </c>
      <c r="IK387" s="235">
        <f t="shared" si="200"/>
        <v>4</v>
      </c>
      <c r="IL387" s="210"/>
      <c r="IM387" s="211">
        <f t="shared" si="184"/>
        <v>36274.800000000003</v>
      </c>
      <c r="IN387" s="209">
        <v>7500</v>
      </c>
      <c r="IO387" s="212">
        <f t="shared" si="185"/>
        <v>5</v>
      </c>
      <c r="IP387" s="209">
        <f t="shared" si="186"/>
        <v>24774.75</v>
      </c>
      <c r="IQ387" s="209">
        <v>10000</v>
      </c>
      <c r="IR387" s="212">
        <f t="shared" si="187"/>
        <v>3</v>
      </c>
      <c r="IS387" s="213" t="s">
        <v>6458</v>
      </c>
      <c r="IT387" s="291"/>
      <c r="IV387" s="66">
        <v>24757</v>
      </c>
      <c r="IW387" s="66" t="s">
        <v>6459</v>
      </c>
    </row>
    <row r="388" spans="1:257" x14ac:dyDescent="0.4">
      <c r="A388" s="158">
        <f t="shared" si="197"/>
        <v>232</v>
      </c>
      <c r="B388" s="156" t="s">
        <v>35</v>
      </c>
      <c r="C388" s="156">
        <v>322</v>
      </c>
      <c r="D388" s="156">
        <v>21961</v>
      </c>
      <c r="E388" s="156">
        <v>5763</v>
      </c>
      <c r="F388" s="222" t="s">
        <v>6460</v>
      </c>
      <c r="G388" s="251">
        <v>9</v>
      </c>
      <c r="H388" s="156"/>
      <c r="I388" s="156" t="s">
        <v>2841</v>
      </c>
      <c r="J388" s="158" t="s">
        <v>2865</v>
      </c>
      <c r="K388" s="158"/>
      <c r="L388" s="158" t="s">
        <v>2836</v>
      </c>
      <c r="M388" s="158"/>
      <c r="N388" s="205">
        <v>62</v>
      </c>
      <c r="O388" s="158">
        <v>82</v>
      </c>
      <c r="P388" s="203" t="s">
        <v>5223</v>
      </c>
      <c r="Q388" s="158">
        <v>50</v>
      </c>
      <c r="R388" s="158"/>
      <c r="S388" s="158"/>
      <c r="T388" s="158"/>
      <c r="U388" s="158"/>
      <c r="V388" s="367"/>
      <c r="W388" s="366"/>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t="s">
        <v>5437</v>
      </c>
      <c r="AU388" s="205">
        <v>62</v>
      </c>
      <c r="AV388" s="205">
        <v>20</v>
      </c>
      <c r="AW388" s="205">
        <f t="shared" si="171"/>
        <v>82</v>
      </c>
      <c r="AX388" s="205" t="s">
        <v>5223</v>
      </c>
      <c r="AY388" s="226">
        <v>26</v>
      </c>
      <c r="AZ388" s="205">
        <v>24</v>
      </c>
      <c r="BA388" s="205">
        <f t="shared" si="201"/>
        <v>50</v>
      </c>
      <c r="BB388" s="205"/>
      <c r="BC388" s="207">
        <v>1.0000000000000001E-17</v>
      </c>
      <c r="BD388" s="207">
        <v>9.9999999999999997E-29</v>
      </c>
      <c r="BE388" s="207">
        <v>1.0000000000000001E-30</v>
      </c>
      <c r="BF388" s="207">
        <v>0</v>
      </c>
      <c r="BG388" s="207">
        <v>0</v>
      </c>
      <c r="BH388" s="207"/>
      <c r="BI388" s="207"/>
      <c r="BJ388" s="207"/>
      <c r="BK388" s="207"/>
      <c r="BL388" s="208">
        <v>0</v>
      </c>
      <c r="BM388" s="209">
        <v>249.45</v>
      </c>
      <c r="BN388" s="209">
        <f t="shared" si="172"/>
        <v>0</v>
      </c>
      <c r="BO388" s="207"/>
      <c r="BP388" s="207"/>
      <c r="BQ388" s="207"/>
      <c r="BR388" s="207"/>
      <c r="BS388" s="207"/>
      <c r="BT388" s="207"/>
      <c r="BU388" s="207"/>
      <c r="BV388" s="207"/>
      <c r="BW388" s="207"/>
      <c r="BX388" s="207"/>
      <c r="BY388" s="207"/>
      <c r="BZ388" s="207"/>
      <c r="CA388" s="207"/>
      <c r="CB388" s="207"/>
      <c r="CC388" s="207"/>
      <c r="CD388" s="207"/>
      <c r="CE388" s="207"/>
      <c r="CF388" s="207">
        <v>0</v>
      </c>
      <c r="CG388" s="207"/>
      <c r="CH388" s="207"/>
      <c r="CI388" s="207"/>
      <c r="CJ388" s="207"/>
      <c r="CK388" s="207">
        <v>0</v>
      </c>
      <c r="CL388" s="209">
        <v>477.3</v>
      </c>
      <c r="CM388" s="209">
        <f t="shared" si="173"/>
        <v>0</v>
      </c>
      <c r="CN388" s="207"/>
      <c r="CO388" s="207"/>
      <c r="CP388" s="207"/>
      <c r="CQ388" s="207"/>
      <c r="CR388" s="207"/>
      <c r="CS388" s="207"/>
      <c r="CT388" s="207"/>
      <c r="CU388" s="207"/>
      <c r="CV388" s="207"/>
      <c r="CW388" s="207"/>
      <c r="CX388" s="207"/>
      <c r="CY388" s="207"/>
      <c r="CZ388" s="207"/>
      <c r="DA388" s="207"/>
      <c r="DB388" s="207"/>
      <c r="DC388" s="207"/>
      <c r="DD388" s="207"/>
      <c r="DE388" s="207">
        <v>0</v>
      </c>
      <c r="DF388" s="207"/>
      <c r="DG388" s="207"/>
      <c r="DH388" s="207"/>
      <c r="DI388" s="207"/>
      <c r="DJ388" s="207">
        <v>0</v>
      </c>
      <c r="DK388" s="209">
        <v>120.88</v>
      </c>
      <c r="DL388" s="209">
        <f t="shared" si="174"/>
        <v>0</v>
      </c>
      <c r="DM388" s="207"/>
      <c r="DN388" s="207"/>
      <c r="DO388" s="207"/>
      <c r="DP388" s="207"/>
      <c r="DQ388" s="207"/>
      <c r="DR388" s="207"/>
      <c r="DS388" s="207"/>
      <c r="DT388" s="207"/>
      <c r="DU388" s="207"/>
      <c r="DV388" s="207"/>
      <c r="DW388" s="207"/>
      <c r="DX388" s="207"/>
      <c r="DY388" s="207"/>
      <c r="DZ388" s="207"/>
      <c r="EA388" s="207"/>
      <c r="EB388" s="207"/>
      <c r="EC388" s="207"/>
      <c r="ED388" s="207">
        <v>0</v>
      </c>
      <c r="EE388" s="207"/>
      <c r="EF388" s="207"/>
      <c r="EG388" s="207"/>
      <c r="EH388" s="207"/>
      <c r="EI388" s="207">
        <v>0</v>
      </c>
      <c r="EJ388" s="209">
        <v>191.55</v>
      </c>
      <c r="EK388" s="209">
        <f t="shared" si="175"/>
        <v>0</v>
      </c>
      <c r="EL388" s="207"/>
      <c r="EM388" s="207"/>
      <c r="EN388" s="207"/>
      <c r="EO388" s="207"/>
      <c r="EP388" s="207"/>
      <c r="EQ388" s="207"/>
      <c r="ER388" s="207"/>
      <c r="ES388" s="207"/>
      <c r="ET388" s="207"/>
      <c r="EU388" s="207"/>
      <c r="EV388" s="207"/>
      <c r="EW388" s="207"/>
      <c r="EX388" s="207"/>
      <c r="EY388" s="207"/>
      <c r="EZ388" s="207"/>
      <c r="FA388" s="207"/>
      <c r="FB388" s="207"/>
      <c r="FC388" s="207">
        <v>0</v>
      </c>
      <c r="FD388" s="207"/>
      <c r="FE388" s="207"/>
      <c r="FF388" s="207"/>
      <c r="FG388" s="207"/>
      <c r="FH388" s="207">
        <v>0</v>
      </c>
      <c r="FI388" s="209">
        <v>32.1</v>
      </c>
      <c r="FJ388" s="209">
        <f t="shared" si="176"/>
        <v>0</v>
      </c>
      <c r="FK388" s="207"/>
      <c r="FL388" s="207"/>
      <c r="FM388" s="207"/>
      <c r="FN388" s="207">
        <v>0</v>
      </c>
      <c r="FO388" s="207"/>
      <c r="FP388" s="207"/>
      <c r="FQ388" s="207"/>
      <c r="FR388" s="207"/>
      <c r="FS388" s="207">
        <v>0</v>
      </c>
      <c r="FT388" s="209">
        <v>25.68</v>
      </c>
      <c r="FU388" s="209">
        <f t="shared" si="177"/>
        <v>0</v>
      </c>
      <c r="FV388" s="207"/>
      <c r="FW388" s="207"/>
      <c r="FX388" s="207"/>
      <c r="FY388" s="207">
        <v>0</v>
      </c>
      <c r="FZ388" s="207"/>
      <c r="GA388" s="207"/>
      <c r="GB388" s="207"/>
      <c r="GC388" s="207"/>
      <c r="GD388" s="207">
        <v>0</v>
      </c>
      <c r="GE388" s="209">
        <v>56.12</v>
      </c>
      <c r="GF388" s="209">
        <f t="shared" si="178"/>
        <v>0</v>
      </c>
      <c r="GG388" s="207"/>
      <c r="GH388" s="207"/>
      <c r="GI388" s="207"/>
      <c r="GJ388" s="207"/>
      <c r="GK388" s="207"/>
      <c r="GL388" s="207"/>
      <c r="GM388" s="207"/>
      <c r="GN388" s="207"/>
      <c r="GO388" s="207"/>
      <c r="GP388" s="207"/>
      <c r="GQ388" s="207"/>
      <c r="GR388" s="207"/>
      <c r="GS388" s="207"/>
      <c r="GT388" s="207"/>
      <c r="GU388" s="207"/>
      <c r="GV388" s="207"/>
      <c r="GW388" s="207"/>
      <c r="GX388" s="207" t="s">
        <v>918</v>
      </c>
      <c r="GY388" s="207">
        <v>0</v>
      </c>
      <c r="GZ388" s="207" t="s">
        <v>918</v>
      </c>
      <c r="HA388" s="207">
        <v>0</v>
      </c>
      <c r="HB388" s="207">
        <v>0</v>
      </c>
      <c r="HC388" s="207">
        <v>1</v>
      </c>
      <c r="HD388" s="207">
        <f t="shared" si="188"/>
        <v>2800</v>
      </c>
      <c r="HE388" s="207">
        <v>3</v>
      </c>
      <c r="HF388" s="207"/>
      <c r="HG388" s="207"/>
      <c r="HH388" s="207">
        <f>HE388*((HZ388+1)*200)</f>
        <v>1200</v>
      </c>
      <c r="HI388" s="209">
        <v>2.73</v>
      </c>
      <c r="HJ388" s="209">
        <f t="shared" si="179"/>
        <v>3276</v>
      </c>
      <c r="HK388" s="207">
        <v>2</v>
      </c>
      <c r="HL388" s="207"/>
      <c r="HM388" s="207">
        <f>HK388*((HZ388+1)*200)</f>
        <v>800</v>
      </c>
      <c r="HN388" s="209">
        <v>2.73</v>
      </c>
      <c r="HO388" s="209">
        <f t="shared" si="180"/>
        <v>2184</v>
      </c>
      <c r="HP388" s="207">
        <v>2</v>
      </c>
      <c r="HQ388" s="207"/>
      <c r="HR388" s="207">
        <f>HP388*((HZ388+1)*200)</f>
        <v>800</v>
      </c>
      <c r="HS388" s="209">
        <v>2.73</v>
      </c>
      <c r="HT388" s="209">
        <f t="shared" si="181"/>
        <v>2184</v>
      </c>
      <c r="HU388" s="207">
        <v>0</v>
      </c>
      <c r="HV388" s="207"/>
      <c r="HW388" s="207">
        <f>HU388*((HZ388+1)*200)</f>
        <v>0</v>
      </c>
      <c r="HX388" s="209">
        <v>2.73</v>
      </c>
      <c r="HY388" s="209">
        <f t="shared" si="182"/>
        <v>0</v>
      </c>
      <c r="HZ388" s="207">
        <v>1</v>
      </c>
      <c r="IA388" s="209">
        <v>3890.25</v>
      </c>
      <c r="IB388" s="209">
        <f t="shared" si="183"/>
        <v>3890.25</v>
      </c>
      <c r="IC388" s="169">
        <v>30</v>
      </c>
      <c r="ID388" s="169"/>
      <c r="IE388" s="169"/>
      <c r="IF388" s="169"/>
      <c r="IG388" s="165"/>
      <c r="IH388" s="165"/>
      <c r="II388" s="235">
        <f t="shared" si="198"/>
        <v>0</v>
      </c>
      <c r="IJ388" s="235">
        <f t="shared" si="199"/>
        <v>1</v>
      </c>
      <c r="IK388" s="235">
        <f t="shared" si="200"/>
        <v>1</v>
      </c>
      <c r="IL388" s="210"/>
      <c r="IM388" s="211">
        <f t="shared" si="184"/>
        <v>0</v>
      </c>
      <c r="IN388" s="209">
        <v>7500</v>
      </c>
      <c r="IO388" s="212">
        <f t="shared" si="185"/>
        <v>0</v>
      </c>
      <c r="IP388" s="209">
        <f t="shared" si="186"/>
        <v>11534.25</v>
      </c>
      <c r="IQ388" s="209">
        <v>10000</v>
      </c>
      <c r="IR388" s="212">
        <f t="shared" si="187"/>
        <v>2</v>
      </c>
      <c r="IS388" s="213" t="s">
        <v>6461</v>
      </c>
      <c r="IT388" s="291"/>
      <c r="IV388" s="66">
        <v>24667</v>
      </c>
      <c r="IW388" s="66" t="s">
        <v>6462</v>
      </c>
    </row>
    <row r="389" spans="1:257" x14ac:dyDescent="0.4">
      <c r="A389" s="158">
        <f t="shared" si="197"/>
        <v>233</v>
      </c>
      <c r="B389" s="156" t="s">
        <v>35</v>
      </c>
      <c r="C389" s="156">
        <v>349</v>
      </c>
      <c r="D389" s="156">
        <v>74446</v>
      </c>
      <c r="E389" s="219">
        <v>31471</v>
      </c>
      <c r="F389" s="243" t="s">
        <v>6463</v>
      </c>
      <c r="G389" s="251">
        <v>9</v>
      </c>
      <c r="H389" s="156"/>
      <c r="I389" s="156" t="s">
        <v>3044</v>
      </c>
      <c r="J389" s="158" t="s">
        <v>3081</v>
      </c>
      <c r="K389" s="158"/>
      <c r="L389" s="158" t="s">
        <v>3082</v>
      </c>
      <c r="M389" s="158">
        <v>20143580320</v>
      </c>
      <c r="N389" s="205">
        <v>11</v>
      </c>
      <c r="O389" s="158">
        <v>31</v>
      </c>
      <c r="P389" s="203" t="s">
        <v>5368</v>
      </c>
      <c r="Q389" s="158">
        <v>52</v>
      </c>
      <c r="R389" s="158"/>
      <c r="S389" s="158"/>
      <c r="T389" s="158"/>
      <c r="U389" s="158"/>
      <c r="V389" s="367"/>
      <c r="W389" s="366"/>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t="s">
        <v>5311</v>
      </c>
      <c r="AU389" s="205">
        <v>11</v>
      </c>
      <c r="AV389" s="205">
        <v>20</v>
      </c>
      <c r="AW389" s="205">
        <f t="shared" si="171"/>
        <v>31</v>
      </c>
      <c r="AX389" s="205" t="s">
        <v>5368</v>
      </c>
      <c r="AY389" s="226">
        <v>28</v>
      </c>
      <c r="AZ389" s="205">
        <v>24</v>
      </c>
      <c r="BA389" s="205">
        <f t="shared" si="201"/>
        <v>52</v>
      </c>
      <c r="BB389" s="205"/>
      <c r="BC389" s="207">
        <v>1.0000000000000001E-17</v>
      </c>
      <c r="BD389" s="207">
        <v>9.9999999999999997E-29</v>
      </c>
      <c r="BE389" s="207">
        <v>1.0000000000000001E-30</v>
      </c>
      <c r="BF389" s="207"/>
      <c r="BG389" s="207"/>
      <c r="BH389" s="207"/>
      <c r="BI389" s="207"/>
      <c r="BJ389" s="207"/>
      <c r="BK389" s="207"/>
      <c r="BL389" s="208">
        <v>0</v>
      </c>
      <c r="BM389" s="209">
        <v>249.45</v>
      </c>
      <c r="BN389" s="209">
        <f t="shared" si="172"/>
        <v>0</v>
      </c>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07"/>
      <c r="CK389" s="207">
        <v>0</v>
      </c>
      <c r="CL389" s="209">
        <v>477.3</v>
      </c>
      <c r="CM389" s="209">
        <f t="shared" si="173"/>
        <v>0</v>
      </c>
      <c r="CN389" s="207"/>
      <c r="CO389" s="207"/>
      <c r="CP389" s="207"/>
      <c r="CQ389" s="207"/>
      <c r="CR389" s="207"/>
      <c r="CS389" s="207"/>
      <c r="CT389" s="207"/>
      <c r="CU389" s="207"/>
      <c r="CV389" s="207"/>
      <c r="CW389" s="207"/>
      <c r="CX389" s="207"/>
      <c r="CY389" s="207"/>
      <c r="CZ389" s="207"/>
      <c r="DA389" s="207"/>
      <c r="DB389" s="207"/>
      <c r="DC389" s="207"/>
      <c r="DD389" s="207"/>
      <c r="DE389" s="207"/>
      <c r="DF389" s="207"/>
      <c r="DG389" s="207"/>
      <c r="DH389" s="207"/>
      <c r="DI389" s="207"/>
      <c r="DJ389" s="207">
        <v>0</v>
      </c>
      <c r="DK389" s="209">
        <v>120.88</v>
      </c>
      <c r="DL389" s="209">
        <f t="shared" si="174"/>
        <v>0</v>
      </c>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v>0</v>
      </c>
      <c r="EJ389" s="209">
        <v>191.55</v>
      </c>
      <c r="EK389" s="209">
        <f t="shared" si="175"/>
        <v>0</v>
      </c>
      <c r="EL389" s="207"/>
      <c r="EM389" s="207"/>
      <c r="EN389" s="207"/>
      <c r="EO389" s="207"/>
      <c r="EP389" s="207"/>
      <c r="EQ389" s="207"/>
      <c r="ER389" s="207"/>
      <c r="ES389" s="207"/>
      <c r="ET389" s="207"/>
      <c r="EU389" s="207"/>
      <c r="EV389" s="207"/>
      <c r="EW389" s="207"/>
      <c r="EX389" s="207"/>
      <c r="EY389" s="207"/>
      <c r="EZ389" s="207"/>
      <c r="FA389" s="207"/>
      <c r="FB389" s="207"/>
      <c r="FC389" s="207"/>
      <c r="FD389" s="207"/>
      <c r="FE389" s="207"/>
      <c r="FF389" s="207"/>
      <c r="FG389" s="207"/>
      <c r="FH389" s="207">
        <v>0</v>
      </c>
      <c r="FI389" s="209">
        <v>32.1</v>
      </c>
      <c r="FJ389" s="209">
        <f t="shared" si="176"/>
        <v>0</v>
      </c>
      <c r="FK389" s="207"/>
      <c r="FL389" s="207"/>
      <c r="FM389" s="207"/>
      <c r="FN389" s="207"/>
      <c r="FO389" s="207"/>
      <c r="FP389" s="207"/>
      <c r="FQ389" s="207"/>
      <c r="FR389" s="207"/>
      <c r="FS389" s="207">
        <v>0</v>
      </c>
      <c r="FT389" s="209">
        <v>25.68</v>
      </c>
      <c r="FU389" s="209">
        <f t="shared" si="177"/>
        <v>0</v>
      </c>
      <c r="FV389" s="207"/>
      <c r="FW389" s="207"/>
      <c r="FX389" s="207"/>
      <c r="FY389" s="207"/>
      <c r="FZ389" s="207"/>
      <c r="GA389" s="207"/>
      <c r="GB389" s="207"/>
      <c r="GC389" s="207"/>
      <c r="GD389" s="207">
        <v>0</v>
      </c>
      <c r="GE389" s="209">
        <v>56.12</v>
      </c>
      <c r="GF389" s="209">
        <f t="shared" si="178"/>
        <v>0</v>
      </c>
      <c r="GG389" s="207"/>
      <c r="GH389" s="207"/>
      <c r="GI389" s="207"/>
      <c r="GJ389" s="207"/>
      <c r="GK389" s="207"/>
      <c r="GL389" s="207"/>
      <c r="GM389" s="207"/>
      <c r="GN389" s="207"/>
      <c r="GO389" s="207"/>
      <c r="GP389" s="207"/>
      <c r="GQ389" s="207"/>
      <c r="GR389" s="207"/>
      <c r="GS389" s="207"/>
      <c r="GT389" s="207"/>
      <c r="GU389" s="207"/>
      <c r="GV389" s="207"/>
      <c r="GW389" s="207"/>
      <c r="GX389" s="207" t="s">
        <v>918</v>
      </c>
      <c r="GY389" s="207">
        <v>0</v>
      </c>
      <c r="GZ389" s="207" t="s">
        <v>918</v>
      </c>
      <c r="HA389" s="207">
        <v>0</v>
      </c>
      <c r="HB389" s="207"/>
      <c r="HC389" s="207">
        <v>1</v>
      </c>
      <c r="HD389" s="207">
        <f t="shared" si="188"/>
        <v>4800</v>
      </c>
      <c r="HE389" s="207">
        <v>4</v>
      </c>
      <c r="HF389" s="207"/>
      <c r="HG389" s="207"/>
      <c r="HH389" s="207">
        <f>HE389*((HZ389+1)*200)</f>
        <v>1600</v>
      </c>
      <c r="HI389" s="209">
        <v>2.73</v>
      </c>
      <c r="HJ389" s="209">
        <f t="shared" si="179"/>
        <v>4368</v>
      </c>
      <c r="HK389" s="207">
        <v>4</v>
      </c>
      <c r="HL389" s="207"/>
      <c r="HM389" s="207">
        <f>HK389*((HZ389+1)*200)</f>
        <v>1600</v>
      </c>
      <c r="HN389" s="209">
        <v>2.73</v>
      </c>
      <c r="HO389" s="209">
        <f t="shared" si="180"/>
        <v>4368</v>
      </c>
      <c r="HP389" s="207">
        <v>4</v>
      </c>
      <c r="HQ389" s="207"/>
      <c r="HR389" s="207">
        <f>HP389*((HZ389+1)*200)</f>
        <v>1600</v>
      </c>
      <c r="HS389" s="209">
        <v>2.73</v>
      </c>
      <c r="HT389" s="209">
        <f t="shared" si="181"/>
        <v>4368</v>
      </c>
      <c r="HU389" s="207">
        <v>0</v>
      </c>
      <c r="HV389" s="207"/>
      <c r="HW389" s="207">
        <f>HU389*((HZ389+1)*200)</f>
        <v>0</v>
      </c>
      <c r="HX389" s="209">
        <v>2.73</v>
      </c>
      <c r="HY389" s="209">
        <f t="shared" si="182"/>
        <v>0</v>
      </c>
      <c r="HZ389" s="207">
        <v>1</v>
      </c>
      <c r="IA389" s="209">
        <v>3890.25</v>
      </c>
      <c r="IB389" s="209">
        <f t="shared" si="183"/>
        <v>3890.25</v>
      </c>
      <c r="IC389" s="169">
        <v>30</v>
      </c>
      <c r="ID389" s="169"/>
      <c r="IE389" s="169"/>
      <c r="IF389" s="169"/>
      <c r="IG389" s="165"/>
      <c r="IH389" s="165"/>
      <c r="II389" s="235">
        <f t="shared" si="198"/>
        <v>0</v>
      </c>
      <c r="IJ389" s="235">
        <f t="shared" si="199"/>
        <v>1</v>
      </c>
      <c r="IK389" s="235">
        <f t="shared" si="200"/>
        <v>1</v>
      </c>
      <c r="IL389" s="210"/>
      <c r="IM389" s="211">
        <f t="shared" si="184"/>
        <v>0</v>
      </c>
      <c r="IN389" s="209">
        <v>7500</v>
      </c>
      <c r="IO389" s="212">
        <f t="shared" si="185"/>
        <v>0</v>
      </c>
      <c r="IP389" s="209">
        <f t="shared" si="186"/>
        <v>16994.25</v>
      </c>
      <c r="IQ389" s="209">
        <v>10000</v>
      </c>
      <c r="IR389" s="212">
        <f t="shared" si="187"/>
        <v>2</v>
      </c>
      <c r="IS389" s="213" t="s">
        <v>6464</v>
      </c>
      <c r="IT389" s="291"/>
      <c r="IV389" s="66">
        <v>24779</v>
      </c>
      <c r="IW389" s="66" t="s">
        <v>6465</v>
      </c>
    </row>
    <row r="390" spans="1:257" x14ac:dyDescent="0.4">
      <c r="A390" s="158">
        <f t="shared" si="197"/>
        <v>234</v>
      </c>
      <c r="B390" s="156" t="s">
        <v>35</v>
      </c>
      <c r="C390" s="349">
        <v>492</v>
      </c>
      <c r="D390" s="251">
        <v>76012</v>
      </c>
      <c r="E390" s="251">
        <v>16782</v>
      </c>
      <c r="F390" s="233" t="s">
        <v>6466</v>
      </c>
      <c r="G390" s="251">
        <v>12</v>
      </c>
      <c r="H390" s="156"/>
      <c r="I390" s="156" t="s">
        <v>4375</v>
      </c>
      <c r="J390" s="158" t="s">
        <v>4415</v>
      </c>
      <c r="K390" s="158"/>
      <c r="L390" s="158" t="s">
        <v>4444</v>
      </c>
      <c r="M390" s="158" t="s">
        <v>6467</v>
      </c>
      <c r="N390" s="205">
        <v>82</v>
      </c>
      <c r="O390" s="158">
        <v>102</v>
      </c>
      <c r="P390" s="203" t="s">
        <v>5368</v>
      </c>
      <c r="Q390" s="158">
        <v>50</v>
      </c>
      <c r="R390" s="158"/>
      <c r="S390" s="158"/>
      <c r="T390" s="158"/>
      <c r="U390" s="158"/>
      <c r="V390" s="367"/>
      <c r="W390" s="366"/>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t="s">
        <v>5369</v>
      </c>
      <c r="AU390" s="205">
        <v>82</v>
      </c>
      <c r="AV390" s="205">
        <v>20</v>
      </c>
      <c r="AW390" s="205">
        <f t="shared" ref="AW390:AW453" si="206">+AU390+AV390</f>
        <v>102</v>
      </c>
      <c r="AX390" s="205" t="s">
        <v>5368</v>
      </c>
      <c r="AY390" s="206">
        <v>26</v>
      </c>
      <c r="AZ390" s="205">
        <v>24</v>
      </c>
      <c r="BA390" s="205">
        <f t="shared" si="201"/>
        <v>50</v>
      </c>
      <c r="BB390" s="205"/>
      <c r="BC390" s="207">
        <v>1.0000000000000001E-17</v>
      </c>
      <c r="BD390" s="207">
        <v>9.9999999999999997E-29</v>
      </c>
      <c r="BE390" s="207">
        <v>1.0000000000000001E-30</v>
      </c>
      <c r="BF390" s="207">
        <v>2</v>
      </c>
      <c r="BG390" s="207"/>
      <c r="BH390" s="207"/>
      <c r="BI390" s="207"/>
      <c r="BJ390" s="207"/>
      <c r="BK390" s="207"/>
      <c r="BL390" s="208">
        <v>0</v>
      </c>
      <c r="BM390" s="209">
        <v>249.45</v>
      </c>
      <c r="BN390" s="209">
        <f t="shared" ref="BN390:BN453" si="207">BL390*BM390</f>
        <v>0</v>
      </c>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07"/>
      <c r="CK390" s="207">
        <v>0</v>
      </c>
      <c r="CL390" s="209">
        <v>477.3</v>
      </c>
      <c r="CM390" s="209">
        <f t="shared" ref="CM390:CM453" si="208">CL390*CK390</f>
        <v>0</v>
      </c>
      <c r="CN390" s="207"/>
      <c r="CO390" s="207"/>
      <c r="CP390" s="207"/>
      <c r="CQ390" s="207"/>
      <c r="CR390" s="207"/>
      <c r="CS390" s="207"/>
      <c r="CT390" s="207"/>
      <c r="CU390" s="207"/>
      <c r="CV390" s="207"/>
      <c r="CW390" s="207"/>
      <c r="CX390" s="207"/>
      <c r="CY390" s="207"/>
      <c r="CZ390" s="207"/>
      <c r="DA390" s="207"/>
      <c r="DB390" s="207"/>
      <c r="DC390" s="207"/>
      <c r="DD390" s="207"/>
      <c r="DE390" s="207"/>
      <c r="DF390" s="207"/>
      <c r="DG390" s="207"/>
      <c r="DH390" s="207"/>
      <c r="DI390" s="207"/>
      <c r="DJ390" s="207">
        <v>0</v>
      </c>
      <c r="DK390" s="209">
        <v>120.88</v>
      </c>
      <c r="DL390" s="209">
        <f t="shared" ref="DL390:DL453" si="209">DK390*DJ390</f>
        <v>0</v>
      </c>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v>0</v>
      </c>
      <c r="EJ390" s="209">
        <v>191.55</v>
      </c>
      <c r="EK390" s="209">
        <f t="shared" ref="EK390:EK453" si="210">EJ390*EI390</f>
        <v>0</v>
      </c>
      <c r="EL390" s="207"/>
      <c r="EM390" s="207"/>
      <c r="EN390" s="207"/>
      <c r="EO390" s="207"/>
      <c r="EP390" s="207"/>
      <c r="EQ390" s="207"/>
      <c r="ER390" s="207"/>
      <c r="ES390" s="207"/>
      <c r="ET390" s="207"/>
      <c r="EU390" s="207"/>
      <c r="EV390" s="207"/>
      <c r="EW390" s="207"/>
      <c r="EX390" s="207"/>
      <c r="EY390" s="207"/>
      <c r="EZ390" s="207"/>
      <c r="FA390" s="207"/>
      <c r="FB390" s="207"/>
      <c r="FC390" s="207"/>
      <c r="FD390" s="207"/>
      <c r="FE390" s="207"/>
      <c r="FF390" s="207"/>
      <c r="FG390" s="207"/>
      <c r="FH390" s="207">
        <v>0</v>
      </c>
      <c r="FI390" s="209">
        <v>32.1</v>
      </c>
      <c r="FJ390" s="209">
        <f t="shared" ref="FJ390:FJ453" si="211">FH390*FI390</f>
        <v>0</v>
      </c>
      <c r="FK390" s="207"/>
      <c r="FL390" s="207"/>
      <c r="FM390" s="207"/>
      <c r="FN390" s="207"/>
      <c r="FO390" s="207"/>
      <c r="FP390" s="207"/>
      <c r="FQ390" s="207"/>
      <c r="FR390" s="207"/>
      <c r="FS390" s="207">
        <v>0</v>
      </c>
      <c r="FT390" s="209">
        <v>25.68</v>
      </c>
      <c r="FU390" s="209">
        <f t="shared" ref="FU390:FU453" si="212">FT390*FS390</f>
        <v>0</v>
      </c>
      <c r="FV390" s="207"/>
      <c r="FW390" s="207"/>
      <c r="FX390" s="207"/>
      <c r="FY390" s="207"/>
      <c r="FZ390" s="207"/>
      <c r="GA390" s="207"/>
      <c r="GB390" s="207"/>
      <c r="GC390" s="207"/>
      <c r="GD390" s="207">
        <v>0</v>
      </c>
      <c r="GE390" s="209">
        <v>56.12</v>
      </c>
      <c r="GF390" s="209">
        <f t="shared" ref="GF390:GF453" si="213">GE390*GD390</f>
        <v>0</v>
      </c>
      <c r="GG390" s="207"/>
      <c r="GH390" s="207"/>
      <c r="GI390" s="207"/>
      <c r="GJ390" s="207"/>
      <c r="GK390" s="207"/>
      <c r="GL390" s="207"/>
      <c r="GM390" s="207"/>
      <c r="GN390" s="207"/>
      <c r="GO390" s="207"/>
      <c r="GP390" s="207"/>
      <c r="GQ390" s="207"/>
      <c r="GR390" s="207"/>
      <c r="GS390" s="207"/>
      <c r="GT390" s="207"/>
      <c r="GU390" s="207"/>
      <c r="GV390" s="207"/>
      <c r="GW390" s="207"/>
      <c r="GX390" s="207" t="s">
        <v>6468</v>
      </c>
      <c r="GY390" s="207">
        <v>1</v>
      </c>
      <c r="GZ390" s="207" t="s">
        <v>5210</v>
      </c>
      <c r="HA390" s="207">
        <f>+AW390*4</f>
        <v>408</v>
      </c>
      <c r="HB390" s="207"/>
      <c r="HC390" s="207">
        <v>1</v>
      </c>
      <c r="HD390" s="207">
        <f t="shared" si="188"/>
        <v>2000</v>
      </c>
      <c r="HE390" s="207">
        <v>3</v>
      </c>
      <c r="HF390" s="207"/>
      <c r="HG390" s="207"/>
      <c r="HH390" s="207">
        <f>HE390*((HZ390+1)*200)</f>
        <v>1200</v>
      </c>
      <c r="HI390" s="209">
        <v>2.73</v>
      </c>
      <c r="HJ390" s="209">
        <f t="shared" ref="HJ390:HJ453" si="214">HI390*HH390</f>
        <v>3276</v>
      </c>
      <c r="HK390" s="207">
        <v>1</v>
      </c>
      <c r="HL390" s="207"/>
      <c r="HM390" s="207">
        <f>HK390*((HZ390+1)*200)</f>
        <v>400</v>
      </c>
      <c r="HN390" s="209">
        <v>2.73</v>
      </c>
      <c r="HO390" s="209">
        <f t="shared" ref="HO390:HO453" si="215">PRODUCT(HM390:HN390)</f>
        <v>1092</v>
      </c>
      <c r="HP390" s="207">
        <v>1</v>
      </c>
      <c r="HQ390" s="207"/>
      <c r="HR390" s="207">
        <f>HP390*((HZ390+1)*200)</f>
        <v>400</v>
      </c>
      <c r="HS390" s="209">
        <v>2.73</v>
      </c>
      <c r="HT390" s="209">
        <f t="shared" ref="HT390:HT453" si="216">HS390*HR390</f>
        <v>1092</v>
      </c>
      <c r="HU390" s="207">
        <v>0</v>
      </c>
      <c r="HV390" s="207"/>
      <c r="HW390" s="207">
        <f>HU390*((HZ390+1)*200)</f>
        <v>0</v>
      </c>
      <c r="HX390" s="209">
        <v>2.73</v>
      </c>
      <c r="HY390" s="209">
        <f t="shared" ref="HY390:HY453" si="217">HX390*HW390</f>
        <v>0</v>
      </c>
      <c r="HZ390" s="207">
        <v>1</v>
      </c>
      <c r="IA390" s="209">
        <v>3890.25</v>
      </c>
      <c r="IB390" s="209">
        <f t="shared" ref="IB390:IB453" si="218">IA390*HZ390</f>
        <v>3890.25</v>
      </c>
      <c r="IC390" s="169"/>
      <c r="ID390" s="169"/>
      <c r="IE390" s="169"/>
      <c r="IF390" s="169"/>
      <c r="IG390" s="165"/>
      <c r="IH390" s="165"/>
      <c r="II390" s="235">
        <f t="shared" si="198"/>
        <v>1</v>
      </c>
      <c r="IJ390" s="235">
        <f t="shared" si="199"/>
        <v>1</v>
      </c>
      <c r="IK390" s="235">
        <f t="shared" si="200"/>
        <v>2</v>
      </c>
      <c r="IL390" s="210"/>
      <c r="IM390" s="211">
        <f t="shared" ref="IM390:IM453" si="219">SUM(BN390,CM390,DL390,EK390,FJ390,FU390,GF390)</f>
        <v>0</v>
      </c>
      <c r="IN390" s="209">
        <v>7500</v>
      </c>
      <c r="IO390" s="212">
        <f t="shared" ref="IO390:IO453" si="220">ROUNDUP(IM390/IN390,0)</f>
        <v>0</v>
      </c>
      <c r="IP390" s="209">
        <f t="shared" ref="IP390:IP453" si="221">SUM(IB390,HT390,HY390,HO390,HJ390)</f>
        <v>9350.25</v>
      </c>
      <c r="IQ390" s="209">
        <v>10000</v>
      </c>
      <c r="IR390" s="212">
        <f t="shared" ref="IR390:IR453" si="222">ROUNDUP(IP390/IQ390,0)</f>
        <v>1</v>
      </c>
      <c r="IS390" s="213" t="s">
        <v>6469</v>
      </c>
      <c r="IT390" s="291"/>
      <c r="IV390" s="352">
        <v>78002</v>
      </c>
      <c r="IW390" s="352" t="s">
        <v>6470</v>
      </c>
    </row>
    <row r="391" spans="1:257" x14ac:dyDescent="0.4">
      <c r="A391" s="158">
        <f t="shared" si="197"/>
        <v>235</v>
      </c>
      <c r="B391" s="156" t="s">
        <v>35</v>
      </c>
      <c r="C391" s="156">
        <v>499</v>
      </c>
      <c r="D391" s="251">
        <v>74184</v>
      </c>
      <c r="E391" s="251">
        <v>16868</v>
      </c>
      <c r="F391" s="230" t="s">
        <v>6471</v>
      </c>
      <c r="G391" s="251">
        <v>12</v>
      </c>
      <c r="H391" s="156"/>
      <c r="I391" s="156" t="s">
        <v>4375</v>
      </c>
      <c r="J391" s="158" t="s">
        <v>4387</v>
      </c>
      <c r="K391" s="158"/>
      <c r="L391" s="158" t="s">
        <v>4488</v>
      </c>
      <c r="M391" s="158"/>
      <c r="N391" s="205">
        <v>30</v>
      </c>
      <c r="O391" s="158">
        <v>50</v>
      </c>
      <c r="P391" s="203" t="s">
        <v>5368</v>
      </c>
      <c r="Q391" s="158">
        <v>48</v>
      </c>
      <c r="R391" s="158"/>
      <c r="S391" s="158"/>
      <c r="T391" s="158"/>
      <c r="U391" s="158"/>
      <c r="V391" s="367"/>
      <c r="W391" s="366"/>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t="s">
        <v>5437</v>
      </c>
      <c r="AU391" s="205">
        <v>30</v>
      </c>
      <c r="AV391" s="205">
        <v>20</v>
      </c>
      <c r="AW391" s="205">
        <f t="shared" si="206"/>
        <v>50</v>
      </c>
      <c r="AX391" s="205" t="s">
        <v>5368</v>
      </c>
      <c r="AY391" s="214">
        <v>24</v>
      </c>
      <c r="AZ391" s="205">
        <v>24</v>
      </c>
      <c r="BA391" s="205">
        <f t="shared" si="201"/>
        <v>48</v>
      </c>
      <c r="BB391" s="205"/>
      <c r="BC391" s="207">
        <v>1.0000000000000001E-17</v>
      </c>
      <c r="BD391" s="207">
        <v>9.9999999999999997E-29</v>
      </c>
      <c r="BE391" s="207">
        <v>1.0000000000000001E-30</v>
      </c>
      <c r="BF391" s="207"/>
      <c r="BG391" s="207"/>
      <c r="BH391" s="207"/>
      <c r="BI391" s="207"/>
      <c r="BJ391" s="207"/>
      <c r="BK391" s="207"/>
      <c r="BL391" s="208">
        <v>0</v>
      </c>
      <c r="BM391" s="209">
        <v>249.45</v>
      </c>
      <c r="BN391" s="209">
        <f t="shared" si="207"/>
        <v>0</v>
      </c>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07"/>
      <c r="CK391" s="207">
        <v>0</v>
      </c>
      <c r="CL391" s="209">
        <v>477.3</v>
      </c>
      <c r="CM391" s="209">
        <f t="shared" si="208"/>
        <v>0</v>
      </c>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v>0</v>
      </c>
      <c r="DK391" s="209">
        <v>120.88</v>
      </c>
      <c r="DL391" s="209">
        <f t="shared" si="209"/>
        <v>0</v>
      </c>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v>0</v>
      </c>
      <c r="EJ391" s="209">
        <v>191.55</v>
      </c>
      <c r="EK391" s="209">
        <f t="shared" si="210"/>
        <v>0</v>
      </c>
      <c r="EL391" s="207"/>
      <c r="EM391" s="207"/>
      <c r="EN391" s="207"/>
      <c r="EO391" s="207"/>
      <c r="EP391" s="207"/>
      <c r="EQ391" s="207"/>
      <c r="ER391" s="207"/>
      <c r="ES391" s="207"/>
      <c r="ET391" s="207"/>
      <c r="EU391" s="207"/>
      <c r="EV391" s="207"/>
      <c r="EW391" s="207"/>
      <c r="EX391" s="207"/>
      <c r="EY391" s="207"/>
      <c r="EZ391" s="207"/>
      <c r="FA391" s="207"/>
      <c r="FB391" s="207"/>
      <c r="FC391" s="207"/>
      <c r="FD391" s="207"/>
      <c r="FE391" s="207"/>
      <c r="FF391" s="207"/>
      <c r="FG391" s="207"/>
      <c r="FH391" s="207">
        <v>0</v>
      </c>
      <c r="FI391" s="209">
        <v>32.1</v>
      </c>
      <c r="FJ391" s="209">
        <f t="shared" si="211"/>
        <v>0</v>
      </c>
      <c r="FK391" s="207"/>
      <c r="FL391" s="207"/>
      <c r="FM391" s="207"/>
      <c r="FN391" s="207"/>
      <c r="FO391" s="207"/>
      <c r="FP391" s="207"/>
      <c r="FQ391" s="207"/>
      <c r="FR391" s="207"/>
      <c r="FS391" s="207">
        <v>0</v>
      </c>
      <c r="FT391" s="209">
        <v>25.68</v>
      </c>
      <c r="FU391" s="209">
        <f t="shared" si="212"/>
        <v>0</v>
      </c>
      <c r="FV391" s="207"/>
      <c r="FW391" s="207"/>
      <c r="FX391" s="207"/>
      <c r="FY391" s="207"/>
      <c r="FZ391" s="207"/>
      <c r="GA391" s="207"/>
      <c r="GB391" s="207"/>
      <c r="GC391" s="207"/>
      <c r="GD391" s="207">
        <v>0</v>
      </c>
      <c r="GE391" s="209">
        <v>56.12</v>
      </c>
      <c r="GF391" s="209">
        <f t="shared" si="213"/>
        <v>0</v>
      </c>
      <c r="GG391" s="207"/>
      <c r="GH391" s="207"/>
      <c r="GI391" s="207"/>
      <c r="GJ391" s="207"/>
      <c r="GK391" s="207"/>
      <c r="GL391" s="207"/>
      <c r="GM391" s="207"/>
      <c r="GN391" s="207"/>
      <c r="GO391" s="207"/>
      <c r="GP391" s="207"/>
      <c r="GQ391" s="207"/>
      <c r="GR391" s="207"/>
      <c r="GS391" s="207"/>
      <c r="GT391" s="207"/>
      <c r="GU391" s="207"/>
      <c r="GV391" s="207"/>
      <c r="GW391" s="207"/>
      <c r="GX391" s="207" t="s">
        <v>918</v>
      </c>
      <c r="GY391" s="207">
        <v>0</v>
      </c>
      <c r="GZ391" s="207" t="s">
        <v>918</v>
      </c>
      <c r="HA391" s="207">
        <v>0</v>
      </c>
      <c r="HB391" s="207"/>
      <c r="HC391" s="207">
        <v>1</v>
      </c>
      <c r="HD391" s="207">
        <f t="shared" si="188"/>
        <v>1200</v>
      </c>
      <c r="HE391" s="207">
        <v>1</v>
      </c>
      <c r="HF391" s="207"/>
      <c r="HG391" s="207"/>
      <c r="HH391" s="207">
        <f>HE391*((HZ391+1)*200)</f>
        <v>400</v>
      </c>
      <c r="HI391" s="209">
        <v>2.73</v>
      </c>
      <c r="HJ391" s="209">
        <f t="shared" si="214"/>
        <v>1092</v>
      </c>
      <c r="HK391" s="207">
        <v>1</v>
      </c>
      <c r="HL391" s="207"/>
      <c r="HM391" s="207">
        <f>HK391*((HZ391+1)*200)</f>
        <v>400</v>
      </c>
      <c r="HN391" s="209">
        <v>2.73</v>
      </c>
      <c r="HO391" s="209">
        <f t="shared" si="215"/>
        <v>1092</v>
      </c>
      <c r="HP391" s="207">
        <v>1</v>
      </c>
      <c r="HQ391" s="207"/>
      <c r="HR391" s="207">
        <f>HP391*((HZ391+1)*200)</f>
        <v>400</v>
      </c>
      <c r="HS391" s="209">
        <v>2.73</v>
      </c>
      <c r="HT391" s="209">
        <f t="shared" si="216"/>
        <v>1092</v>
      </c>
      <c r="HU391" s="207">
        <v>0</v>
      </c>
      <c r="HV391" s="207"/>
      <c r="HW391" s="207">
        <f>HU391*((HZ391+1)*200)</f>
        <v>0</v>
      </c>
      <c r="HX391" s="209">
        <v>2.73</v>
      </c>
      <c r="HY391" s="209">
        <f t="shared" si="217"/>
        <v>0</v>
      </c>
      <c r="HZ391" s="207">
        <v>1</v>
      </c>
      <c r="IA391" s="209">
        <v>3890.25</v>
      </c>
      <c r="IB391" s="209">
        <f t="shared" si="218"/>
        <v>3890.25</v>
      </c>
      <c r="IC391" s="169"/>
      <c r="ID391" s="169"/>
      <c r="IE391" s="169"/>
      <c r="IF391" s="169"/>
      <c r="IG391" s="165"/>
      <c r="IH391" s="165"/>
      <c r="II391" s="235">
        <f t="shared" si="198"/>
        <v>0</v>
      </c>
      <c r="IJ391" s="235">
        <f t="shared" si="199"/>
        <v>1</v>
      </c>
      <c r="IK391" s="235">
        <f t="shared" si="200"/>
        <v>1</v>
      </c>
      <c r="IL391" s="210"/>
      <c r="IM391" s="211">
        <f t="shared" si="219"/>
        <v>0</v>
      </c>
      <c r="IN391" s="209">
        <v>7500</v>
      </c>
      <c r="IO391" s="212">
        <f t="shared" si="220"/>
        <v>0</v>
      </c>
      <c r="IP391" s="209">
        <f t="shared" si="221"/>
        <v>7166.25</v>
      </c>
      <c r="IQ391" s="209">
        <v>10000</v>
      </c>
      <c r="IR391" s="212">
        <f t="shared" si="222"/>
        <v>1</v>
      </c>
      <c r="IS391" s="213" t="s">
        <v>6472</v>
      </c>
      <c r="IT391" s="291"/>
      <c r="IV391" s="66">
        <v>83332</v>
      </c>
      <c r="IW391" s="66" t="s">
        <v>6473</v>
      </c>
    </row>
    <row r="392" spans="1:257" x14ac:dyDescent="0.4">
      <c r="A392" s="158">
        <f t="shared" si="197"/>
        <v>236</v>
      </c>
      <c r="B392" s="156" t="s">
        <v>35</v>
      </c>
      <c r="C392" s="219">
        <v>533</v>
      </c>
      <c r="D392" s="370">
        <v>81841</v>
      </c>
      <c r="E392" s="251">
        <v>34985</v>
      </c>
      <c r="F392" s="230" t="s">
        <v>6474</v>
      </c>
      <c r="G392" s="251">
        <v>12</v>
      </c>
      <c r="H392" s="156"/>
      <c r="I392" s="156" t="s">
        <v>4642</v>
      </c>
      <c r="J392" s="158" t="s">
        <v>4700</v>
      </c>
      <c r="K392" s="158"/>
      <c r="L392" s="158" t="s">
        <v>4702</v>
      </c>
      <c r="M392" s="158"/>
      <c r="N392" s="205">
        <v>50</v>
      </c>
      <c r="O392" s="158">
        <v>70</v>
      </c>
      <c r="P392" s="203" t="s">
        <v>6016</v>
      </c>
      <c r="Q392" s="158">
        <v>48</v>
      </c>
      <c r="R392" s="158"/>
      <c r="S392" s="158"/>
      <c r="T392" s="158"/>
      <c r="U392" s="158"/>
      <c r="V392" s="367"/>
      <c r="W392" s="366"/>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t="s">
        <v>5364</v>
      </c>
      <c r="AU392" s="205">
        <v>50</v>
      </c>
      <c r="AV392" s="205">
        <v>20</v>
      </c>
      <c r="AW392" s="205">
        <f t="shared" si="206"/>
        <v>70</v>
      </c>
      <c r="AX392" s="205" t="s">
        <v>6016</v>
      </c>
      <c r="AY392" s="214">
        <v>24</v>
      </c>
      <c r="AZ392" s="205">
        <v>24</v>
      </c>
      <c r="BA392" s="205">
        <f t="shared" si="201"/>
        <v>48</v>
      </c>
      <c r="BB392" s="205"/>
      <c r="BC392" s="207">
        <v>1.0000000000000001E-17</v>
      </c>
      <c r="BD392" s="207">
        <v>9.9999999999999997E-29</v>
      </c>
      <c r="BE392" s="207">
        <v>1.0000000000000001E-30</v>
      </c>
      <c r="BF392" s="207"/>
      <c r="BG392" s="207"/>
      <c r="BH392" s="207"/>
      <c r="BI392" s="207"/>
      <c r="BJ392" s="207"/>
      <c r="BK392" s="207"/>
      <c r="BL392" s="208">
        <v>0</v>
      </c>
      <c r="BM392" s="209">
        <v>249.45</v>
      </c>
      <c r="BN392" s="209">
        <f t="shared" si="207"/>
        <v>0</v>
      </c>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07"/>
      <c r="CK392" s="207">
        <v>0</v>
      </c>
      <c r="CL392" s="209">
        <v>477.3</v>
      </c>
      <c r="CM392" s="209">
        <f t="shared" si="208"/>
        <v>0</v>
      </c>
      <c r="CN392" s="207"/>
      <c r="CO392" s="207"/>
      <c r="CP392" s="207"/>
      <c r="CQ392" s="207"/>
      <c r="CR392" s="207"/>
      <c r="CS392" s="207"/>
      <c r="CT392" s="207"/>
      <c r="CU392" s="207"/>
      <c r="CV392" s="207"/>
      <c r="CW392" s="207"/>
      <c r="CX392" s="207"/>
      <c r="CY392" s="207"/>
      <c r="CZ392" s="207"/>
      <c r="DA392" s="207"/>
      <c r="DB392" s="207"/>
      <c r="DC392" s="207"/>
      <c r="DD392" s="207"/>
      <c r="DE392" s="207"/>
      <c r="DF392" s="207"/>
      <c r="DG392" s="207"/>
      <c r="DH392" s="207"/>
      <c r="DI392" s="207"/>
      <c r="DJ392" s="207">
        <v>0</v>
      </c>
      <c r="DK392" s="209">
        <v>120.88</v>
      </c>
      <c r="DL392" s="209">
        <f t="shared" si="209"/>
        <v>0</v>
      </c>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v>0</v>
      </c>
      <c r="EJ392" s="209">
        <v>191.55</v>
      </c>
      <c r="EK392" s="209">
        <f t="shared" si="210"/>
        <v>0</v>
      </c>
      <c r="EL392" s="207"/>
      <c r="EM392" s="207"/>
      <c r="EN392" s="207"/>
      <c r="EO392" s="207"/>
      <c r="EP392" s="207"/>
      <c r="EQ392" s="207"/>
      <c r="ER392" s="207"/>
      <c r="ES392" s="207"/>
      <c r="ET392" s="207"/>
      <c r="EU392" s="207"/>
      <c r="EV392" s="207"/>
      <c r="EW392" s="207"/>
      <c r="EX392" s="207"/>
      <c r="EY392" s="207"/>
      <c r="EZ392" s="207"/>
      <c r="FA392" s="207"/>
      <c r="FB392" s="207"/>
      <c r="FC392" s="207"/>
      <c r="FD392" s="207"/>
      <c r="FE392" s="207"/>
      <c r="FF392" s="207"/>
      <c r="FG392" s="207"/>
      <c r="FH392" s="207">
        <v>0</v>
      </c>
      <c r="FI392" s="209">
        <v>32.1</v>
      </c>
      <c r="FJ392" s="209">
        <f t="shared" si="211"/>
        <v>0</v>
      </c>
      <c r="FK392" s="207"/>
      <c r="FL392" s="207"/>
      <c r="FM392" s="207"/>
      <c r="FN392" s="207"/>
      <c r="FO392" s="207"/>
      <c r="FP392" s="207"/>
      <c r="FQ392" s="207"/>
      <c r="FR392" s="207"/>
      <c r="FS392" s="207">
        <v>0</v>
      </c>
      <c r="FT392" s="209">
        <v>25.68</v>
      </c>
      <c r="FU392" s="209">
        <f t="shared" si="212"/>
        <v>0</v>
      </c>
      <c r="FV392" s="207"/>
      <c r="FW392" s="207"/>
      <c r="FX392" s="207"/>
      <c r="FY392" s="207"/>
      <c r="FZ392" s="207"/>
      <c r="GA392" s="207"/>
      <c r="GB392" s="207"/>
      <c r="GC392" s="207"/>
      <c r="GD392" s="207">
        <v>0</v>
      </c>
      <c r="GE392" s="209">
        <v>56.12</v>
      </c>
      <c r="GF392" s="209">
        <f t="shared" si="213"/>
        <v>0</v>
      </c>
      <c r="GG392" s="207"/>
      <c r="GH392" s="207"/>
      <c r="GI392" s="207"/>
      <c r="GJ392" s="207"/>
      <c r="GK392" s="207"/>
      <c r="GL392" s="207"/>
      <c r="GM392" s="207"/>
      <c r="GN392" s="207"/>
      <c r="GO392" s="207"/>
      <c r="GP392" s="207"/>
      <c r="GQ392" s="207"/>
      <c r="GR392" s="207"/>
      <c r="GS392" s="207"/>
      <c r="GT392" s="207"/>
      <c r="GU392" s="207"/>
      <c r="GV392" s="207"/>
      <c r="GW392" s="207"/>
      <c r="GX392" s="207" t="s">
        <v>918</v>
      </c>
      <c r="GY392" s="207">
        <v>0</v>
      </c>
      <c r="GZ392" s="207" t="s">
        <v>918</v>
      </c>
      <c r="HA392" s="207">
        <v>0</v>
      </c>
      <c r="HB392" s="207"/>
      <c r="HC392" s="207">
        <v>1</v>
      </c>
      <c r="HD392" s="207">
        <f t="shared" si="188"/>
        <v>2400</v>
      </c>
      <c r="HE392" s="207">
        <v>2</v>
      </c>
      <c r="HF392" s="207"/>
      <c r="HG392" s="207"/>
      <c r="HH392" s="207">
        <f>HE392*((HZ392+1)*200)</f>
        <v>800</v>
      </c>
      <c r="HI392" s="209">
        <v>2.73</v>
      </c>
      <c r="HJ392" s="209">
        <f t="shared" si="214"/>
        <v>2184</v>
      </c>
      <c r="HK392" s="207">
        <v>2</v>
      </c>
      <c r="HL392" s="207"/>
      <c r="HM392" s="207">
        <f>HK392*((HZ392+1)*200)</f>
        <v>800</v>
      </c>
      <c r="HN392" s="209">
        <v>2.73</v>
      </c>
      <c r="HO392" s="209">
        <f t="shared" si="215"/>
        <v>2184</v>
      </c>
      <c r="HP392" s="207">
        <v>2</v>
      </c>
      <c r="HQ392" s="207"/>
      <c r="HR392" s="207">
        <f>HP392*((HZ392+1)*200)</f>
        <v>800</v>
      </c>
      <c r="HS392" s="209">
        <v>2.73</v>
      </c>
      <c r="HT392" s="209">
        <f t="shared" si="216"/>
        <v>2184</v>
      </c>
      <c r="HU392" s="207">
        <v>0</v>
      </c>
      <c r="HV392" s="207"/>
      <c r="HW392" s="207">
        <f>HU392*((HZ392+1)*200)</f>
        <v>0</v>
      </c>
      <c r="HX392" s="209">
        <v>2.73</v>
      </c>
      <c r="HY392" s="209">
        <f t="shared" si="217"/>
        <v>0</v>
      </c>
      <c r="HZ392" s="207">
        <v>1</v>
      </c>
      <c r="IA392" s="209">
        <v>3890.25</v>
      </c>
      <c r="IB392" s="209">
        <f t="shared" si="218"/>
        <v>3890.25</v>
      </c>
      <c r="IC392" s="169">
        <v>40</v>
      </c>
      <c r="ID392" s="169"/>
      <c r="IE392" s="169"/>
      <c r="IF392" s="169"/>
      <c r="IG392" s="165"/>
      <c r="IH392" s="165"/>
      <c r="II392" s="235">
        <f t="shared" si="198"/>
        <v>0</v>
      </c>
      <c r="IJ392" s="235">
        <f t="shared" si="199"/>
        <v>1</v>
      </c>
      <c r="IK392" s="235">
        <f t="shared" si="200"/>
        <v>1</v>
      </c>
      <c r="IL392" s="210"/>
      <c r="IM392" s="211">
        <f t="shared" si="219"/>
        <v>0</v>
      </c>
      <c r="IN392" s="209">
        <v>7500</v>
      </c>
      <c r="IO392" s="212">
        <f t="shared" si="220"/>
        <v>0</v>
      </c>
      <c r="IP392" s="209">
        <f t="shared" si="221"/>
        <v>10442.25</v>
      </c>
      <c r="IQ392" s="209">
        <v>10000</v>
      </c>
      <c r="IR392" s="212">
        <f t="shared" si="222"/>
        <v>2</v>
      </c>
      <c r="IS392" s="213" t="s">
        <v>6475</v>
      </c>
      <c r="IT392" s="291"/>
      <c r="IV392" s="66">
        <v>24703</v>
      </c>
      <c r="IW392" s="66" t="s">
        <v>6476</v>
      </c>
    </row>
    <row r="393" spans="1:257" x14ac:dyDescent="0.4">
      <c r="A393" s="158">
        <f t="shared" si="197"/>
        <v>237</v>
      </c>
      <c r="B393" s="156" t="s">
        <v>35</v>
      </c>
      <c r="C393" s="219">
        <v>28</v>
      </c>
      <c r="D393" s="370">
        <v>85135</v>
      </c>
      <c r="E393" s="376">
        <v>9576</v>
      </c>
      <c r="F393" s="225" t="s">
        <v>6477</v>
      </c>
      <c r="G393" s="251">
        <v>2</v>
      </c>
      <c r="H393" s="156"/>
      <c r="I393" s="156" t="s">
        <v>260</v>
      </c>
      <c r="J393" s="158" t="s">
        <v>286</v>
      </c>
      <c r="K393" s="158"/>
      <c r="L393" s="158" t="s">
        <v>288</v>
      </c>
      <c r="M393" s="158"/>
      <c r="N393" s="205">
        <v>29</v>
      </c>
      <c r="O393" s="158">
        <v>49</v>
      </c>
      <c r="P393" s="203" t="s">
        <v>6478</v>
      </c>
      <c r="Q393" s="158">
        <v>48</v>
      </c>
      <c r="R393" s="158"/>
      <c r="S393" s="158"/>
      <c r="T393" s="158"/>
      <c r="U393" s="158"/>
      <c r="V393" s="367"/>
      <c r="W393" s="366"/>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t="s">
        <v>5369</v>
      </c>
      <c r="AU393" s="205">
        <v>29</v>
      </c>
      <c r="AV393" s="205">
        <v>20</v>
      </c>
      <c r="AW393" s="205">
        <f t="shared" si="206"/>
        <v>49</v>
      </c>
      <c r="AX393" s="205" t="s">
        <v>6478</v>
      </c>
      <c r="AY393" s="226">
        <v>24</v>
      </c>
      <c r="AZ393" s="205">
        <v>24</v>
      </c>
      <c r="BA393" s="205">
        <f t="shared" si="201"/>
        <v>48</v>
      </c>
      <c r="BB393" s="205"/>
      <c r="BC393" s="207">
        <v>1.0000000000000001E-17</v>
      </c>
      <c r="BD393" s="207">
        <v>9.9999999999999997E-29</v>
      </c>
      <c r="BE393" s="207">
        <v>1.0000000000000001E-30</v>
      </c>
      <c r="BF393" s="207">
        <v>0</v>
      </c>
      <c r="BG393" s="207">
        <v>1.0000000000000001E-17</v>
      </c>
      <c r="BH393" s="207"/>
      <c r="BI393" s="207"/>
      <c r="BJ393" s="207"/>
      <c r="BK393" s="207"/>
      <c r="BL393" s="208">
        <v>0</v>
      </c>
      <c r="BM393" s="209">
        <v>249.45</v>
      </c>
      <c r="BN393" s="209">
        <f t="shared" si="207"/>
        <v>0</v>
      </c>
      <c r="BO393" s="207"/>
      <c r="BP393" s="207"/>
      <c r="BQ393" s="207"/>
      <c r="BR393" s="207"/>
      <c r="BS393" s="207"/>
      <c r="BT393" s="207"/>
      <c r="BU393" s="207"/>
      <c r="BV393" s="207"/>
      <c r="BW393" s="207"/>
      <c r="BX393" s="207"/>
      <c r="BY393" s="207"/>
      <c r="BZ393" s="207"/>
      <c r="CA393" s="207"/>
      <c r="CB393" s="207"/>
      <c r="CC393" s="207"/>
      <c r="CD393" s="207"/>
      <c r="CE393" s="207"/>
      <c r="CF393" s="207">
        <v>1.0000000000000001E-17</v>
      </c>
      <c r="CG393" s="207"/>
      <c r="CH393" s="207"/>
      <c r="CI393" s="207"/>
      <c r="CJ393" s="207"/>
      <c r="CK393" s="207">
        <v>0</v>
      </c>
      <c r="CL393" s="209">
        <v>477.3</v>
      </c>
      <c r="CM393" s="209">
        <f t="shared" si="208"/>
        <v>0</v>
      </c>
      <c r="CN393" s="207"/>
      <c r="CO393" s="207"/>
      <c r="CP393" s="207"/>
      <c r="CQ393" s="207"/>
      <c r="CR393" s="207"/>
      <c r="CS393" s="207"/>
      <c r="CT393" s="207"/>
      <c r="CU393" s="207"/>
      <c r="CV393" s="207"/>
      <c r="CW393" s="207"/>
      <c r="CX393" s="207"/>
      <c r="CY393" s="207"/>
      <c r="CZ393" s="207"/>
      <c r="DA393" s="207"/>
      <c r="DB393" s="207"/>
      <c r="DC393" s="207"/>
      <c r="DD393" s="207"/>
      <c r="DE393" s="207">
        <v>1.0000000000000001E-17</v>
      </c>
      <c r="DF393" s="207"/>
      <c r="DG393" s="207"/>
      <c r="DH393" s="207"/>
      <c r="DI393" s="207"/>
      <c r="DJ393" s="207">
        <v>0</v>
      </c>
      <c r="DK393" s="209">
        <v>120.88</v>
      </c>
      <c r="DL393" s="209">
        <f t="shared" si="209"/>
        <v>0</v>
      </c>
      <c r="DM393" s="207"/>
      <c r="DN393" s="207"/>
      <c r="DO393" s="207"/>
      <c r="DP393" s="207"/>
      <c r="DQ393" s="207"/>
      <c r="DR393" s="207"/>
      <c r="DS393" s="207"/>
      <c r="DT393" s="207"/>
      <c r="DU393" s="207"/>
      <c r="DV393" s="207"/>
      <c r="DW393" s="207"/>
      <c r="DX393" s="207"/>
      <c r="DY393" s="207" t="s">
        <v>4980</v>
      </c>
      <c r="DZ393" s="207"/>
      <c r="EA393" s="207"/>
      <c r="EB393" s="207"/>
      <c r="EC393" s="207"/>
      <c r="ED393" s="207">
        <v>1.0000000000000001E-17</v>
      </c>
      <c r="EE393" s="207"/>
      <c r="EF393" s="207"/>
      <c r="EG393" s="207"/>
      <c r="EH393" s="207"/>
      <c r="EI393" s="207">
        <v>0</v>
      </c>
      <c r="EJ393" s="209">
        <v>191.55</v>
      </c>
      <c r="EK393" s="209">
        <f t="shared" si="210"/>
        <v>0</v>
      </c>
      <c r="EL393" s="207"/>
      <c r="EM393" s="207"/>
      <c r="EN393" s="207"/>
      <c r="EO393" s="207"/>
      <c r="EP393" s="207"/>
      <c r="EQ393" s="207"/>
      <c r="ER393" s="207"/>
      <c r="ES393" s="207"/>
      <c r="ET393" s="207"/>
      <c r="EU393" s="207"/>
      <c r="EV393" s="207"/>
      <c r="EW393" s="207"/>
      <c r="EX393" s="207"/>
      <c r="EY393" s="207"/>
      <c r="EZ393" s="207"/>
      <c r="FA393" s="207"/>
      <c r="FB393" s="207"/>
      <c r="FC393" s="207">
        <v>1.0000000000000001E-17</v>
      </c>
      <c r="FD393" s="207"/>
      <c r="FE393" s="207"/>
      <c r="FF393" s="207"/>
      <c r="FG393" s="207"/>
      <c r="FH393" s="207">
        <v>0</v>
      </c>
      <c r="FI393" s="209">
        <v>32.1</v>
      </c>
      <c r="FJ393" s="209">
        <f t="shared" si="211"/>
        <v>0</v>
      </c>
      <c r="FK393" s="207"/>
      <c r="FL393" s="207"/>
      <c r="FM393" s="207"/>
      <c r="FN393" s="207">
        <v>1.0000000000000001E-17</v>
      </c>
      <c r="FO393" s="207"/>
      <c r="FP393" s="207"/>
      <c r="FQ393" s="207"/>
      <c r="FR393" s="207"/>
      <c r="FS393" s="207">
        <v>0</v>
      </c>
      <c r="FT393" s="209">
        <v>25.68</v>
      </c>
      <c r="FU393" s="209">
        <f t="shared" si="212"/>
        <v>0</v>
      </c>
      <c r="FV393" s="207"/>
      <c r="FW393" s="207"/>
      <c r="FX393" s="207"/>
      <c r="FY393" s="207">
        <v>1.0000000000000001E-17</v>
      </c>
      <c r="FZ393" s="207"/>
      <c r="GA393" s="207"/>
      <c r="GB393" s="207"/>
      <c r="GC393" s="207"/>
      <c r="GD393" s="207">
        <v>0</v>
      </c>
      <c r="GE393" s="209">
        <v>56.12</v>
      </c>
      <c r="GF393" s="209">
        <f t="shared" si="213"/>
        <v>0</v>
      </c>
      <c r="GG393" s="207"/>
      <c r="GH393" s="207"/>
      <c r="GI393" s="207"/>
      <c r="GJ393" s="207"/>
      <c r="GK393" s="207"/>
      <c r="GL393" s="207"/>
      <c r="GM393" s="207"/>
      <c r="GN393" s="207"/>
      <c r="GO393" s="207"/>
      <c r="GP393" s="207"/>
      <c r="GQ393" s="207"/>
      <c r="GR393" s="207"/>
      <c r="GS393" s="207"/>
      <c r="GT393" s="207"/>
      <c r="GU393" s="207"/>
      <c r="GV393" s="207"/>
      <c r="GW393" s="207"/>
      <c r="GX393" s="207" t="s">
        <v>918</v>
      </c>
      <c r="GY393" s="207">
        <v>0</v>
      </c>
      <c r="GZ393" s="207" t="s">
        <v>918</v>
      </c>
      <c r="HA393" s="207">
        <v>0</v>
      </c>
      <c r="HB393" s="207">
        <v>0</v>
      </c>
      <c r="HC393" s="229">
        <v>1</v>
      </c>
      <c r="HD393" s="207">
        <f t="shared" si="188"/>
        <v>2000</v>
      </c>
      <c r="HE393" s="207">
        <v>2</v>
      </c>
      <c r="HF393" s="207"/>
      <c r="HG393" s="207"/>
      <c r="HH393" s="207">
        <f t="shared" ref="HH393:HH413" si="223">(HZ393+1)*200*HE393</f>
        <v>800</v>
      </c>
      <c r="HI393" s="209">
        <v>2.73</v>
      </c>
      <c r="HJ393" s="209">
        <f t="shared" si="214"/>
        <v>2184</v>
      </c>
      <c r="HK393" s="207">
        <v>1</v>
      </c>
      <c r="HL393" s="207"/>
      <c r="HM393" s="207">
        <f t="shared" ref="HM393:HM413" si="224">(HZ393+1)*200*HK393</f>
        <v>400</v>
      </c>
      <c r="HN393" s="209">
        <v>2.73</v>
      </c>
      <c r="HO393" s="209">
        <f t="shared" si="215"/>
        <v>1092</v>
      </c>
      <c r="HP393" s="207">
        <v>1</v>
      </c>
      <c r="HQ393" s="207"/>
      <c r="HR393" s="207">
        <f t="shared" ref="HR393:HR413" si="225">(HZ393+1)*200*HP393</f>
        <v>400</v>
      </c>
      <c r="HS393" s="209">
        <v>2.73</v>
      </c>
      <c r="HT393" s="209">
        <f t="shared" si="216"/>
        <v>1092</v>
      </c>
      <c r="HU393" s="207">
        <v>1</v>
      </c>
      <c r="HV393" s="207"/>
      <c r="HW393" s="207">
        <f t="shared" ref="HW393:HW413" si="226">(HZ393+1)*200*HU393</f>
        <v>400</v>
      </c>
      <c r="HX393" s="209">
        <v>2.73</v>
      </c>
      <c r="HY393" s="209">
        <f t="shared" si="217"/>
        <v>1092</v>
      </c>
      <c r="HZ393" s="207">
        <v>1</v>
      </c>
      <c r="IA393" s="209">
        <v>3890.25</v>
      </c>
      <c r="IB393" s="209">
        <f t="shared" si="218"/>
        <v>3890.25</v>
      </c>
      <c r="IC393" s="169">
        <v>25</v>
      </c>
      <c r="ID393" s="169">
        <v>5</v>
      </c>
      <c r="IE393" s="169">
        <f>IC393-(0.5*AX393)-ID393</f>
        <v>8.3000000000000007</v>
      </c>
      <c r="IF393" s="169" t="str">
        <f>IF(IE393&gt;0,"IN ROW","OUT OF ROW")</f>
        <v>IN ROW</v>
      </c>
      <c r="IG393" s="165"/>
      <c r="IH393" s="165">
        <v>5</v>
      </c>
      <c r="II393" s="235">
        <f t="shared" si="198"/>
        <v>0</v>
      </c>
      <c r="IJ393" s="235">
        <f t="shared" si="199"/>
        <v>1</v>
      </c>
      <c r="IK393" s="235">
        <f t="shared" si="200"/>
        <v>1</v>
      </c>
      <c r="IL393" s="210"/>
      <c r="IM393" s="211">
        <f t="shared" si="219"/>
        <v>0</v>
      </c>
      <c r="IN393" s="209">
        <v>7500</v>
      </c>
      <c r="IO393" s="212">
        <f t="shared" si="220"/>
        <v>0</v>
      </c>
      <c r="IP393" s="209">
        <f t="shared" si="221"/>
        <v>9350.25</v>
      </c>
      <c r="IQ393" s="209">
        <v>10000</v>
      </c>
      <c r="IR393" s="212">
        <f t="shared" si="222"/>
        <v>1</v>
      </c>
      <c r="IS393" s="213" t="s">
        <v>5641</v>
      </c>
      <c r="IT393" s="291"/>
      <c r="IV393" s="66">
        <v>83335</v>
      </c>
      <c r="IW393" s="66" t="s">
        <v>6479</v>
      </c>
    </row>
    <row r="394" spans="1:257" x14ac:dyDescent="0.4">
      <c r="A394" s="158">
        <f t="shared" si="197"/>
        <v>238</v>
      </c>
      <c r="B394" s="156" t="s">
        <v>35</v>
      </c>
      <c r="C394" s="156">
        <v>256</v>
      </c>
      <c r="D394" s="251">
        <v>87536</v>
      </c>
      <c r="E394" s="251">
        <v>21237</v>
      </c>
      <c r="F394" s="225" t="s">
        <v>6480</v>
      </c>
      <c r="G394" s="251">
        <v>8</v>
      </c>
      <c r="H394" s="156"/>
      <c r="I394" s="156" t="s">
        <v>2352</v>
      </c>
      <c r="J394" s="158" t="s">
        <v>2378</v>
      </c>
      <c r="K394" s="158"/>
      <c r="L394" s="158" t="s">
        <v>2380</v>
      </c>
      <c r="M394" s="158"/>
      <c r="N394" s="205">
        <v>91</v>
      </c>
      <c r="O394" s="158">
        <v>111</v>
      </c>
      <c r="P394" s="203" t="s">
        <v>6481</v>
      </c>
      <c r="Q394" s="158">
        <v>58</v>
      </c>
      <c r="R394" s="158"/>
      <c r="S394" s="158"/>
      <c r="T394" s="158"/>
      <c r="U394" s="158"/>
      <c r="V394" s="367"/>
      <c r="W394" s="366"/>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t="s">
        <v>5364</v>
      </c>
      <c r="AU394" s="205">
        <v>91</v>
      </c>
      <c r="AV394" s="205">
        <v>20</v>
      </c>
      <c r="AW394" s="205">
        <f t="shared" si="206"/>
        <v>111</v>
      </c>
      <c r="AX394" s="205" t="s">
        <v>6481</v>
      </c>
      <c r="AY394" s="226">
        <v>34</v>
      </c>
      <c r="AZ394" s="205">
        <v>24</v>
      </c>
      <c r="BA394" s="205">
        <f t="shared" si="201"/>
        <v>58</v>
      </c>
      <c r="BB394" s="205"/>
      <c r="BC394" s="207">
        <v>1.0000000000000001E-17</v>
      </c>
      <c r="BD394" s="207">
        <v>9.9999999999999997E-29</v>
      </c>
      <c r="BE394" s="207">
        <v>1.0000000000000001E-30</v>
      </c>
      <c r="BF394" s="207">
        <v>0</v>
      </c>
      <c r="BG394" s="207">
        <v>0</v>
      </c>
      <c r="BH394" s="207"/>
      <c r="BI394" s="207"/>
      <c r="BJ394" s="207"/>
      <c r="BK394" s="207"/>
      <c r="BL394" s="208">
        <v>0</v>
      </c>
      <c r="BM394" s="209">
        <v>249.45</v>
      </c>
      <c r="BN394" s="209">
        <f t="shared" si="207"/>
        <v>0</v>
      </c>
      <c r="BO394" s="207"/>
      <c r="BP394" s="207"/>
      <c r="BQ394" s="207"/>
      <c r="BR394" s="207"/>
      <c r="BS394" s="207"/>
      <c r="BT394" s="207"/>
      <c r="BU394" s="207"/>
      <c r="BV394" s="207"/>
      <c r="BW394" s="207"/>
      <c r="BX394" s="207"/>
      <c r="BY394" s="207"/>
      <c r="BZ394" s="207"/>
      <c r="CA394" s="207"/>
      <c r="CB394" s="207"/>
      <c r="CC394" s="207"/>
      <c r="CD394" s="207"/>
      <c r="CE394" s="207"/>
      <c r="CF394" s="207">
        <v>0</v>
      </c>
      <c r="CG394" s="207"/>
      <c r="CH394" s="207"/>
      <c r="CI394" s="207"/>
      <c r="CJ394" s="207"/>
      <c r="CK394" s="207">
        <v>0</v>
      </c>
      <c r="CL394" s="209">
        <v>477.3</v>
      </c>
      <c r="CM394" s="209">
        <f t="shared" si="208"/>
        <v>0</v>
      </c>
      <c r="CN394" s="207"/>
      <c r="CO394" s="207"/>
      <c r="CP394" s="207"/>
      <c r="CQ394" s="207"/>
      <c r="CR394" s="207"/>
      <c r="CS394" s="207"/>
      <c r="CT394" s="207"/>
      <c r="CU394" s="207"/>
      <c r="CV394" s="207"/>
      <c r="CW394" s="207"/>
      <c r="CX394" s="207"/>
      <c r="CY394" s="207"/>
      <c r="CZ394" s="207"/>
      <c r="DA394" s="207"/>
      <c r="DB394" s="207"/>
      <c r="DC394" s="207"/>
      <c r="DD394" s="207"/>
      <c r="DE394" s="207">
        <v>0</v>
      </c>
      <c r="DF394" s="207"/>
      <c r="DG394" s="207"/>
      <c r="DH394" s="207"/>
      <c r="DI394" s="207"/>
      <c r="DJ394" s="207">
        <v>0</v>
      </c>
      <c r="DK394" s="209">
        <v>120.88</v>
      </c>
      <c r="DL394" s="209">
        <f t="shared" si="209"/>
        <v>0</v>
      </c>
      <c r="DM394" s="207"/>
      <c r="DN394" s="207"/>
      <c r="DO394" s="207"/>
      <c r="DP394" s="207"/>
      <c r="DQ394" s="207"/>
      <c r="DR394" s="207"/>
      <c r="DS394" s="207"/>
      <c r="DT394" s="207"/>
      <c r="DU394" s="207"/>
      <c r="DV394" s="207"/>
      <c r="DW394" s="207"/>
      <c r="DX394" s="207"/>
      <c r="DY394" s="207"/>
      <c r="DZ394" s="207"/>
      <c r="EA394" s="207"/>
      <c r="EB394" s="207"/>
      <c r="EC394" s="207"/>
      <c r="ED394" s="207">
        <v>0</v>
      </c>
      <c r="EE394" s="207"/>
      <c r="EF394" s="207"/>
      <c r="EG394" s="207"/>
      <c r="EH394" s="207"/>
      <c r="EI394" s="207">
        <v>0</v>
      </c>
      <c r="EJ394" s="209">
        <v>191.55</v>
      </c>
      <c r="EK394" s="209">
        <f t="shared" si="210"/>
        <v>0</v>
      </c>
      <c r="EL394" s="207"/>
      <c r="EM394" s="207"/>
      <c r="EN394" s="207"/>
      <c r="EO394" s="207"/>
      <c r="EP394" s="207"/>
      <c r="EQ394" s="207"/>
      <c r="ER394" s="207"/>
      <c r="ES394" s="207"/>
      <c r="ET394" s="207"/>
      <c r="EU394" s="207"/>
      <c r="EV394" s="207"/>
      <c r="EW394" s="207"/>
      <c r="EX394" s="207"/>
      <c r="EY394" s="207"/>
      <c r="EZ394" s="207"/>
      <c r="FA394" s="207"/>
      <c r="FB394" s="207"/>
      <c r="FC394" s="207">
        <v>0</v>
      </c>
      <c r="FD394" s="207"/>
      <c r="FE394" s="207"/>
      <c r="FF394" s="207"/>
      <c r="FG394" s="207"/>
      <c r="FH394" s="207">
        <v>0</v>
      </c>
      <c r="FI394" s="209">
        <v>32.1</v>
      </c>
      <c r="FJ394" s="209">
        <f t="shared" si="211"/>
        <v>0</v>
      </c>
      <c r="FK394" s="207"/>
      <c r="FL394" s="207"/>
      <c r="FM394" s="207"/>
      <c r="FN394" s="207">
        <v>0</v>
      </c>
      <c r="FO394" s="207"/>
      <c r="FP394" s="207"/>
      <c r="FQ394" s="207"/>
      <c r="FR394" s="207"/>
      <c r="FS394" s="207">
        <v>0</v>
      </c>
      <c r="FT394" s="209">
        <v>25.68</v>
      </c>
      <c r="FU394" s="209">
        <f t="shared" si="212"/>
        <v>0</v>
      </c>
      <c r="FV394" s="207"/>
      <c r="FW394" s="207"/>
      <c r="FX394" s="207"/>
      <c r="FY394" s="207">
        <v>0</v>
      </c>
      <c r="FZ394" s="207"/>
      <c r="GA394" s="207"/>
      <c r="GB394" s="207"/>
      <c r="GC394" s="207"/>
      <c r="GD394" s="207">
        <v>0</v>
      </c>
      <c r="GE394" s="209">
        <v>56.12</v>
      </c>
      <c r="GF394" s="209">
        <f t="shared" si="213"/>
        <v>0</v>
      </c>
      <c r="GG394" s="207"/>
      <c r="GH394" s="207"/>
      <c r="GI394" s="207"/>
      <c r="GJ394" s="207"/>
      <c r="GK394" s="207"/>
      <c r="GL394" s="207"/>
      <c r="GM394" s="207"/>
      <c r="GN394" s="207"/>
      <c r="GO394" s="207"/>
      <c r="GP394" s="207"/>
      <c r="GQ394" s="207"/>
      <c r="GR394" s="207"/>
      <c r="GS394" s="207"/>
      <c r="GT394" s="207"/>
      <c r="GU394" s="207"/>
      <c r="GV394" s="207"/>
      <c r="GW394" s="207"/>
      <c r="GX394" s="207" t="s">
        <v>918</v>
      </c>
      <c r="GY394" s="207">
        <v>0</v>
      </c>
      <c r="GZ394" s="207" t="s">
        <v>918</v>
      </c>
      <c r="HA394" s="207">
        <v>0</v>
      </c>
      <c r="HB394" s="207">
        <v>0</v>
      </c>
      <c r="HC394" s="207">
        <v>1</v>
      </c>
      <c r="HD394" s="207">
        <f t="shared" si="188"/>
        <v>2000</v>
      </c>
      <c r="HE394" s="207">
        <v>2</v>
      </c>
      <c r="HF394" s="207"/>
      <c r="HG394" s="207"/>
      <c r="HH394" s="207">
        <f t="shared" si="223"/>
        <v>800</v>
      </c>
      <c r="HI394" s="209">
        <v>2.73</v>
      </c>
      <c r="HJ394" s="209">
        <f t="shared" si="214"/>
        <v>2184</v>
      </c>
      <c r="HK394" s="207">
        <v>1</v>
      </c>
      <c r="HL394" s="207"/>
      <c r="HM394" s="207">
        <f t="shared" si="224"/>
        <v>400</v>
      </c>
      <c r="HN394" s="209">
        <v>2.73</v>
      </c>
      <c r="HO394" s="209">
        <f t="shared" si="215"/>
        <v>1092</v>
      </c>
      <c r="HP394" s="207">
        <v>1</v>
      </c>
      <c r="HQ394" s="207"/>
      <c r="HR394" s="207">
        <f t="shared" si="225"/>
        <v>400</v>
      </c>
      <c r="HS394" s="209">
        <v>2.73</v>
      </c>
      <c r="HT394" s="209">
        <f t="shared" si="216"/>
        <v>1092</v>
      </c>
      <c r="HU394" s="207">
        <v>1</v>
      </c>
      <c r="HV394" s="207"/>
      <c r="HW394" s="207">
        <f t="shared" si="226"/>
        <v>400</v>
      </c>
      <c r="HX394" s="209">
        <v>2.73</v>
      </c>
      <c r="HY394" s="209">
        <f t="shared" si="217"/>
        <v>1092</v>
      </c>
      <c r="HZ394" s="207">
        <v>1</v>
      </c>
      <c r="IA394" s="209">
        <v>3890.25</v>
      </c>
      <c r="IB394" s="209">
        <f t="shared" si="218"/>
        <v>3890.25</v>
      </c>
      <c r="IC394" s="169"/>
      <c r="ID394" s="169"/>
      <c r="IE394" s="169"/>
      <c r="IF394" s="169"/>
      <c r="IG394" s="165"/>
      <c r="IH394" s="165"/>
      <c r="II394" s="235">
        <f t="shared" si="198"/>
        <v>0</v>
      </c>
      <c r="IJ394" s="235">
        <f t="shared" si="199"/>
        <v>1</v>
      </c>
      <c r="IK394" s="235">
        <f t="shared" si="200"/>
        <v>1</v>
      </c>
      <c r="IL394" s="210"/>
      <c r="IM394" s="211">
        <f t="shared" si="219"/>
        <v>0</v>
      </c>
      <c r="IN394" s="209">
        <v>7500</v>
      </c>
      <c r="IO394" s="212">
        <f t="shared" si="220"/>
        <v>0</v>
      </c>
      <c r="IP394" s="209">
        <f t="shared" si="221"/>
        <v>9350.25</v>
      </c>
      <c r="IQ394" s="209">
        <v>10000</v>
      </c>
      <c r="IR394" s="212">
        <f t="shared" si="222"/>
        <v>1</v>
      </c>
      <c r="IS394" s="213" t="s">
        <v>6362</v>
      </c>
      <c r="IT394" s="291"/>
      <c r="IV394" s="66">
        <v>77989</v>
      </c>
      <c r="IW394" s="66" t="s">
        <v>6482</v>
      </c>
    </row>
    <row r="395" spans="1:257" x14ac:dyDescent="0.4">
      <c r="A395" s="158">
        <f t="shared" si="197"/>
        <v>239</v>
      </c>
      <c r="B395" s="156" t="s">
        <v>35</v>
      </c>
      <c r="C395" s="156">
        <v>293</v>
      </c>
      <c r="D395" s="251">
        <v>79042</v>
      </c>
      <c r="E395" s="251">
        <v>29673</v>
      </c>
      <c r="F395" s="225" t="s">
        <v>6483</v>
      </c>
      <c r="G395" s="251">
        <v>8</v>
      </c>
      <c r="H395" s="156"/>
      <c r="I395" s="156" t="s">
        <v>2570</v>
      </c>
      <c r="J395" s="158" t="s">
        <v>2614</v>
      </c>
      <c r="K395" s="158"/>
      <c r="L395" s="158" t="s">
        <v>2616</v>
      </c>
      <c r="M395" s="158"/>
      <c r="N395" s="205">
        <v>30</v>
      </c>
      <c r="O395" s="158">
        <v>50</v>
      </c>
      <c r="P395" s="203" t="s">
        <v>5395</v>
      </c>
      <c r="Q395" s="158">
        <v>48</v>
      </c>
      <c r="R395" s="158"/>
      <c r="S395" s="158"/>
      <c r="T395" s="158"/>
      <c r="U395" s="158"/>
      <c r="V395" s="367"/>
      <c r="W395" s="366"/>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t="s">
        <v>5437</v>
      </c>
      <c r="AU395" s="205">
        <v>30</v>
      </c>
      <c r="AV395" s="205">
        <v>20</v>
      </c>
      <c r="AW395" s="205">
        <f t="shared" si="206"/>
        <v>50</v>
      </c>
      <c r="AX395" s="205" t="s">
        <v>5395</v>
      </c>
      <c r="AY395" s="226">
        <v>24</v>
      </c>
      <c r="AZ395" s="205">
        <v>24</v>
      </c>
      <c r="BA395" s="205">
        <f t="shared" si="201"/>
        <v>48</v>
      </c>
      <c r="BB395" s="205"/>
      <c r="BC395" s="207">
        <v>1.0000000000000001E-17</v>
      </c>
      <c r="BD395" s="207">
        <v>9.9999999999999997E-29</v>
      </c>
      <c r="BE395" s="207">
        <v>1.0000000000000001E-30</v>
      </c>
      <c r="BF395" s="207">
        <v>2</v>
      </c>
      <c r="BG395" s="207">
        <v>0</v>
      </c>
      <c r="BH395" s="207"/>
      <c r="BI395" s="207"/>
      <c r="BJ395" s="207"/>
      <c r="BK395" s="207"/>
      <c r="BL395" s="208">
        <v>0</v>
      </c>
      <c r="BM395" s="209">
        <v>249.45</v>
      </c>
      <c r="BN395" s="209">
        <f t="shared" si="207"/>
        <v>0</v>
      </c>
      <c r="BO395" s="207"/>
      <c r="BP395" s="207"/>
      <c r="BQ395" s="207"/>
      <c r="BR395" s="207"/>
      <c r="BS395" s="207"/>
      <c r="BT395" s="207"/>
      <c r="BU395" s="207"/>
      <c r="BV395" s="207"/>
      <c r="BW395" s="207"/>
      <c r="BX395" s="207"/>
      <c r="BY395" s="207"/>
      <c r="BZ395" s="207"/>
      <c r="CA395" s="207"/>
      <c r="CB395" s="207"/>
      <c r="CC395" s="207"/>
      <c r="CD395" s="207"/>
      <c r="CE395" s="207"/>
      <c r="CF395" s="207">
        <v>0</v>
      </c>
      <c r="CG395" s="207"/>
      <c r="CH395" s="207"/>
      <c r="CI395" s="207"/>
      <c r="CJ395" s="207"/>
      <c r="CK395" s="207">
        <v>0</v>
      </c>
      <c r="CL395" s="209">
        <v>477.3</v>
      </c>
      <c r="CM395" s="209">
        <f t="shared" si="208"/>
        <v>0</v>
      </c>
      <c r="CN395" s="207"/>
      <c r="CO395" s="207"/>
      <c r="CP395" s="207"/>
      <c r="CQ395" s="207"/>
      <c r="CR395" s="207"/>
      <c r="CS395" s="207"/>
      <c r="CT395" s="207"/>
      <c r="CU395" s="207"/>
      <c r="CV395" s="207"/>
      <c r="CW395" s="207"/>
      <c r="CX395" s="207"/>
      <c r="CY395" s="207"/>
      <c r="CZ395" s="207"/>
      <c r="DA395" s="207"/>
      <c r="DB395" s="207"/>
      <c r="DC395" s="207"/>
      <c r="DD395" s="207"/>
      <c r="DE395" s="207">
        <v>0</v>
      </c>
      <c r="DF395" s="207"/>
      <c r="DG395" s="207"/>
      <c r="DH395" s="207"/>
      <c r="DI395" s="207"/>
      <c r="DJ395" s="207">
        <v>0</v>
      </c>
      <c r="DK395" s="209">
        <v>120.88</v>
      </c>
      <c r="DL395" s="209">
        <f t="shared" si="209"/>
        <v>0</v>
      </c>
      <c r="DM395" s="207"/>
      <c r="DN395" s="207"/>
      <c r="DO395" s="207"/>
      <c r="DP395" s="207"/>
      <c r="DQ395" s="207"/>
      <c r="DR395" s="207"/>
      <c r="DS395" s="207"/>
      <c r="DT395" s="207"/>
      <c r="DU395" s="207"/>
      <c r="DV395" s="207"/>
      <c r="DW395" s="207"/>
      <c r="DX395" s="207"/>
      <c r="DY395" s="207"/>
      <c r="DZ395" s="207"/>
      <c r="EA395" s="207"/>
      <c r="EB395" s="207"/>
      <c r="EC395" s="207"/>
      <c r="ED395" s="207">
        <v>0</v>
      </c>
      <c r="EE395" s="207"/>
      <c r="EF395" s="207"/>
      <c r="EG395" s="207"/>
      <c r="EH395" s="207"/>
      <c r="EI395" s="207">
        <v>0</v>
      </c>
      <c r="EJ395" s="209">
        <v>191.55</v>
      </c>
      <c r="EK395" s="209">
        <f t="shared" si="210"/>
        <v>0</v>
      </c>
      <c r="EL395" s="207"/>
      <c r="EM395" s="207"/>
      <c r="EN395" s="207"/>
      <c r="EO395" s="207"/>
      <c r="EP395" s="207"/>
      <c r="EQ395" s="207"/>
      <c r="ER395" s="207"/>
      <c r="ES395" s="207"/>
      <c r="ET395" s="207"/>
      <c r="EU395" s="207"/>
      <c r="EV395" s="207"/>
      <c r="EW395" s="207"/>
      <c r="EX395" s="207"/>
      <c r="EY395" s="207"/>
      <c r="EZ395" s="207"/>
      <c r="FA395" s="207"/>
      <c r="FB395" s="207"/>
      <c r="FC395" s="207">
        <v>0</v>
      </c>
      <c r="FD395" s="207">
        <v>1</v>
      </c>
      <c r="FE395" s="207"/>
      <c r="FF395" s="207"/>
      <c r="FG395" s="207" t="s">
        <v>6484</v>
      </c>
      <c r="FH395" s="207">
        <f>AW395</f>
        <v>50</v>
      </c>
      <c r="FI395" s="209">
        <v>32.1</v>
      </c>
      <c r="FJ395" s="209">
        <f t="shared" si="211"/>
        <v>1605</v>
      </c>
      <c r="FK395" s="207"/>
      <c r="FL395" s="207"/>
      <c r="FM395" s="207"/>
      <c r="FN395" s="207">
        <v>0</v>
      </c>
      <c r="FO395" s="207"/>
      <c r="FP395" s="207"/>
      <c r="FQ395" s="207"/>
      <c r="FR395" s="207"/>
      <c r="FS395" s="207">
        <v>0</v>
      </c>
      <c r="FT395" s="209">
        <v>25.68</v>
      </c>
      <c r="FU395" s="209">
        <f t="shared" si="212"/>
        <v>0</v>
      </c>
      <c r="FV395" s="207"/>
      <c r="FW395" s="207"/>
      <c r="FX395" s="207"/>
      <c r="FY395" s="207">
        <v>0</v>
      </c>
      <c r="FZ395" s="207"/>
      <c r="GA395" s="207"/>
      <c r="GB395" s="207"/>
      <c r="GC395" s="207"/>
      <c r="GD395" s="207">
        <v>0</v>
      </c>
      <c r="GE395" s="209">
        <v>56.12</v>
      </c>
      <c r="GF395" s="209">
        <f t="shared" si="213"/>
        <v>0</v>
      </c>
      <c r="GG395" s="207"/>
      <c r="GH395" s="207"/>
      <c r="GI395" s="207"/>
      <c r="GJ395" s="207"/>
      <c r="GK395" s="207"/>
      <c r="GL395" s="207"/>
      <c r="GM395" s="207"/>
      <c r="GN395" s="207"/>
      <c r="GO395" s="207"/>
      <c r="GP395" s="207"/>
      <c r="GQ395" s="207"/>
      <c r="GR395" s="207"/>
      <c r="GS395" s="207"/>
      <c r="GT395" s="207"/>
      <c r="GU395" s="207"/>
      <c r="GV395" s="207"/>
      <c r="GW395" s="207"/>
      <c r="GX395" s="207" t="s">
        <v>918</v>
      </c>
      <c r="GY395" s="207">
        <v>0</v>
      </c>
      <c r="GZ395" s="207" t="s">
        <v>918</v>
      </c>
      <c r="HA395" s="207">
        <v>0</v>
      </c>
      <c r="HB395" s="207">
        <v>0</v>
      </c>
      <c r="HC395" s="207">
        <v>1</v>
      </c>
      <c r="HD395" s="207">
        <f t="shared" si="188"/>
        <v>2400</v>
      </c>
      <c r="HE395" s="207">
        <v>3</v>
      </c>
      <c r="HF395" s="207"/>
      <c r="HG395" s="207"/>
      <c r="HH395" s="207">
        <f t="shared" si="223"/>
        <v>1200</v>
      </c>
      <c r="HI395" s="209">
        <v>2.73</v>
      </c>
      <c r="HJ395" s="209">
        <f t="shared" si="214"/>
        <v>3276</v>
      </c>
      <c r="HK395" s="207">
        <v>3</v>
      </c>
      <c r="HL395" s="207"/>
      <c r="HM395" s="207">
        <f t="shared" si="224"/>
        <v>1200</v>
      </c>
      <c r="HN395" s="209">
        <v>2.73</v>
      </c>
      <c r="HO395" s="209">
        <f t="shared" si="215"/>
        <v>3276</v>
      </c>
      <c r="HP395" s="207">
        <v>0</v>
      </c>
      <c r="HQ395" s="207"/>
      <c r="HR395" s="207">
        <f t="shared" si="225"/>
        <v>0</v>
      </c>
      <c r="HS395" s="209">
        <v>2.73</v>
      </c>
      <c r="HT395" s="209">
        <f t="shared" si="216"/>
        <v>0</v>
      </c>
      <c r="HU395" s="207">
        <v>0</v>
      </c>
      <c r="HV395" s="207"/>
      <c r="HW395" s="207">
        <f t="shared" si="226"/>
        <v>0</v>
      </c>
      <c r="HX395" s="209">
        <v>2.73</v>
      </c>
      <c r="HY395" s="209">
        <f t="shared" si="217"/>
        <v>0</v>
      </c>
      <c r="HZ395" s="207">
        <v>1</v>
      </c>
      <c r="IA395" s="209">
        <v>3890.25</v>
      </c>
      <c r="IB395" s="209">
        <f t="shared" si="218"/>
        <v>3890.25</v>
      </c>
      <c r="IC395" s="169"/>
      <c r="ID395" s="169"/>
      <c r="IE395" s="169"/>
      <c r="IF395" s="169"/>
      <c r="IG395" s="165"/>
      <c r="IH395" s="165">
        <v>20</v>
      </c>
      <c r="II395" s="235">
        <f t="shared" si="198"/>
        <v>1</v>
      </c>
      <c r="IJ395" s="235">
        <f t="shared" si="199"/>
        <v>1</v>
      </c>
      <c r="IK395" s="235">
        <f t="shared" si="200"/>
        <v>2</v>
      </c>
      <c r="IL395" s="210"/>
      <c r="IM395" s="211">
        <f t="shared" si="219"/>
        <v>1605</v>
      </c>
      <c r="IN395" s="209">
        <v>7500</v>
      </c>
      <c r="IO395" s="212">
        <f t="shared" si="220"/>
        <v>1</v>
      </c>
      <c r="IP395" s="209">
        <f t="shared" si="221"/>
        <v>10442.25</v>
      </c>
      <c r="IQ395" s="209">
        <v>10000</v>
      </c>
      <c r="IR395" s="212">
        <f t="shared" si="222"/>
        <v>2</v>
      </c>
      <c r="IS395" s="213" t="s">
        <v>6485</v>
      </c>
      <c r="IT395" s="291"/>
      <c r="IV395" s="66">
        <v>89967</v>
      </c>
      <c r="IW395" s="66" t="s">
        <v>6486</v>
      </c>
    </row>
    <row r="396" spans="1:257" x14ac:dyDescent="0.4">
      <c r="A396" s="158">
        <f t="shared" si="197"/>
        <v>240</v>
      </c>
      <c r="B396" s="156" t="s">
        <v>35</v>
      </c>
      <c r="C396" s="231">
        <v>2</v>
      </c>
      <c r="D396" s="231">
        <v>90155</v>
      </c>
      <c r="E396" s="251">
        <v>12902</v>
      </c>
      <c r="F396" s="203">
        <v>20000608400273</v>
      </c>
      <c r="G396" s="251">
        <v>1</v>
      </c>
      <c r="H396" s="156"/>
      <c r="I396" s="156" t="s">
        <v>36</v>
      </c>
      <c r="J396" s="158" t="s">
        <v>50</v>
      </c>
      <c r="K396" s="158"/>
      <c r="L396" s="158" t="s">
        <v>52</v>
      </c>
      <c r="M396" s="158"/>
      <c r="N396" s="205">
        <v>11</v>
      </c>
      <c r="O396" s="158">
        <v>31</v>
      </c>
      <c r="P396" s="203">
        <v>30</v>
      </c>
      <c r="Q396" s="158">
        <v>56</v>
      </c>
      <c r="R396" s="158"/>
      <c r="S396" s="158"/>
      <c r="T396" s="158"/>
      <c r="U396" s="158"/>
      <c r="V396" s="367"/>
      <c r="W396" s="366"/>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t="s">
        <v>5311</v>
      </c>
      <c r="AU396" s="205">
        <v>11</v>
      </c>
      <c r="AV396" s="205">
        <v>20</v>
      </c>
      <c r="AW396" s="205">
        <f t="shared" si="206"/>
        <v>31</v>
      </c>
      <c r="AX396" s="205">
        <v>30</v>
      </c>
      <c r="AY396" s="226">
        <v>32</v>
      </c>
      <c r="AZ396" s="205">
        <v>24</v>
      </c>
      <c r="BA396" s="205">
        <f t="shared" si="201"/>
        <v>56</v>
      </c>
      <c r="BB396" s="205"/>
      <c r="BC396" s="207">
        <v>1.0000000000000001E-17</v>
      </c>
      <c r="BD396" s="207">
        <v>9.9999999999999997E-29</v>
      </c>
      <c r="BE396" s="207">
        <v>1.0000000000000001E-30</v>
      </c>
      <c r="BF396" s="207">
        <v>0</v>
      </c>
      <c r="BG396" s="207">
        <v>1.0000000000000001E-17</v>
      </c>
      <c r="BH396" s="207"/>
      <c r="BI396" s="207"/>
      <c r="BJ396" s="207"/>
      <c r="BK396" s="207"/>
      <c r="BL396" s="208">
        <v>0</v>
      </c>
      <c r="BM396" s="209">
        <v>249.45</v>
      </c>
      <c r="BN396" s="209">
        <f t="shared" si="207"/>
        <v>0</v>
      </c>
      <c r="BO396" s="207"/>
      <c r="BP396" s="207"/>
      <c r="BQ396" s="207"/>
      <c r="BR396" s="207"/>
      <c r="BS396" s="207"/>
      <c r="BT396" s="207"/>
      <c r="BU396" s="207"/>
      <c r="BV396" s="207"/>
      <c r="BW396" s="207"/>
      <c r="BX396" s="207"/>
      <c r="BY396" s="207"/>
      <c r="BZ396" s="207"/>
      <c r="CA396" s="207"/>
      <c r="CB396" s="207"/>
      <c r="CC396" s="207"/>
      <c r="CD396" s="207"/>
      <c r="CE396" s="207"/>
      <c r="CF396" s="207">
        <v>1.0000000000000001E-17</v>
      </c>
      <c r="CG396" s="207"/>
      <c r="CH396" s="207"/>
      <c r="CI396" s="207"/>
      <c r="CJ396" s="207"/>
      <c r="CK396" s="207">
        <v>0</v>
      </c>
      <c r="CL396" s="209">
        <v>477.3</v>
      </c>
      <c r="CM396" s="209">
        <f t="shared" si="208"/>
        <v>0</v>
      </c>
      <c r="CN396" s="207"/>
      <c r="CO396" s="207"/>
      <c r="CP396" s="207"/>
      <c r="CQ396" s="207"/>
      <c r="CR396" s="207"/>
      <c r="CS396" s="207"/>
      <c r="CT396" s="207"/>
      <c r="CU396" s="207"/>
      <c r="CV396" s="207"/>
      <c r="CW396" s="207"/>
      <c r="CX396" s="207"/>
      <c r="CY396" s="207"/>
      <c r="CZ396" s="207"/>
      <c r="DA396" s="207"/>
      <c r="DB396" s="207"/>
      <c r="DC396" s="207"/>
      <c r="DD396" s="207"/>
      <c r="DE396" s="207">
        <v>1.0000000000000001E-17</v>
      </c>
      <c r="DF396" s="207"/>
      <c r="DG396" s="207"/>
      <c r="DH396" s="207"/>
      <c r="DI396" s="207"/>
      <c r="DJ396" s="207">
        <v>0</v>
      </c>
      <c r="DK396" s="209">
        <v>120.88</v>
      </c>
      <c r="DL396" s="209">
        <f t="shared" si="209"/>
        <v>0</v>
      </c>
      <c r="DM396" s="207"/>
      <c r="DN396" s="207"/>
      <c r="DO396" s="207"/>
      <c r="DP396" s="207"/>
      <c r="DQ396" s="207"/>
      <c r="DR396" s="207"/>
      <c r="DS396" s="207"/>
      <c r="DT396" s="207"/>
      <c r="DU396" s="207"/>
      <c r="DV396" s="207"/>
      <c r="DW396" s="207"/>
      <c r="DX396" s="207"/>
      <c r="DY396" s="207"/>
      <c r="DZ396" s="207"/>
      <c r="EA396" s="207"/>
      <c r="EB396" s="207"/>
      <c r="EC396" s="207"/>
      <c r="ED396" s="207">
        <v>1.0000000000000001E-17</v>
      </c>
      <c r="EE396" s="207"/>
      <c r="EF396" s="207"/>
      <c r="EG396" s="207"/>
      <c r="EH396" s="207"/>
      <c r="EI396" s="207">
        <v>0</v>
      </c>
      <c r="EJ396" s="209">
        <v>191.55</v>
      </c>
      <c r="EK396" s="209">
        <f t="shared" si="210"/>
        <v>0</v>
      </c>
      <c r="EL396" s="207"/>
      <c r="EM396" s="207"/>
      <c r="EN396" s="207"/>
      <c r="EO396" s="207"/>
      <c r="EP396" s="207"/>
      <c r="EQ396" s="207"/>
      <c r="ER396" s="207"/>
      <c r="ES396" s="207"/>
      <c r="ET396" s="207"/>
      <c r="EU396" s="207"/>
      <c r="EV396" s="207"/>
      <c r="EW396" s="207"/>
      <c r="EX396" s="207"/>
      <c r="EY396" s="207"/>
      <c r="EZ396" s="207"/>
      <c r="FA396" s="207"/>
      <c r="FB396" s="207"/>
      <c r="FC396" s="207">
        <v>1.0000000000000001E-17</v>
      </c>
      <c r="FD396" s="207"/>
      <c r="FE396" s="207"/>
      <c r="FF396" s="207"/>
      <c r="FG396" s="207"/>
      <c r="FH396" s="207">
        <v>0</v>
      </c>
      <c r="FI396" s="209">
        <v>32.1</v>
      </c>
      <c r="FJ396" s="209">
        <f t="shared" si="211"/>
        <v>0</v>
      </c>
      <c r="FK396" s="207"/>
      <c r="FL396" s="207"/>
      <c r="FM396" s="207"/>
      <c r="FN396" s="207">
        <v>1.0000000000000001E-17</v>
      </c>
      <c r="FO396" s="207"/>
      <c r="FP396" s="207"/>
      <c r="FQ396" s="207"/>
      <c r="FR396" s="207"/>
      <c r="FS396" s="207">
        <v>0</v>
      </c>
      <c r="FT396" s="209">
        <v>25.68</v>
      </c>
      <c r="FU396" s="209">
        <f t="shared" si="212"/>
        <v>0</v>
      </c>
      <c r="FV396" s="207"/>
      <c r="FW396" s="207"/>
      <c r="FX396" s="207"/>
      <c r="FY396" s="207">
        <v>1.0000000000000001E-17</v>
      </c>
      <c r="FZ396" s="207"/>
      <c r="GA396" s="207"/>
      <c r="GB396" s="207"/>
      <c r="GC396" s="207"/>
      <c r="GD396" s="207">
        <v>0</v>
      </c>
      <c r="GE396" s="209">
        <v>56.12</v>
      </c>
      <c r="GF396" s="209">
        <f t="shared" si="213"/>
        <v>0</v>
      </c>
      <c r="GG396" s="207"/>
      <c r="GH396" s="207"/>
      <c r="GI396" s="207"/>
      <c r="GJ396" s="207"/>
      <c r="GK396" s="207"/>
      <c r="GL396" s="207"/>
      <c r="GM396" s="207"/>
      <c r="GN396" s="207"/>
      <c r="GO396" s="207"/>
      <c r="GP396" s="207"/>
      <c r="GQ396" s="207"/>
      <c r="GR396" s="207"/>
      <c r="GS396" s="207"/>
      <c r="GT396" s="207"/>
      <c r="GU396" s="207"/>
      <c r="GV396" s="207"/>
      <c r="GW396" s="207"/>
      <c r="GX396" s="207" t="s">
        <v>918</v>
      </c>
      <c r="GY396" s="207">
        <v>0</v>
      </c>
      <c r="GZ396" s="207" t="s">
        <v>918</v>
      </c>
      <c r="HA396" s="207">
        <v>0</v>
      </c>
      <c r="HB396" s="207">
        <v>0</v>
      </c>
      <c r="HC396" s="229">
        <v>1</v>
      </c>
      <c r="HD396" s="207">
        <f t="shared" si="188"/>
        <v>1200</v>
      </c>
      <c r="HE396" s="207">
        <v>0</v>
      </c>
      <c r="HF396" s="207"/>
      <c r="HG396" s="207"/>
      <c r="HH396" s="207">
        <f t="shared" si="223"/>
        <v>0</v>
      </c>
      <c r="HI396" s="209">
        <v>2.73</v>
      </c>
      <c r="HJ396" s="209">
        <f t="shared" si="214"/>
        <v>0</v>
      </c>
      <c r="HK396" s="207">
        <v>2</v>
      </c>
      <c r="HL396" s="207"/>
      <c r="HM396" s="207">
        <f t="shared" si="224"/>
        <v>1200</v>
      </c>
      <c r="HN396" s="209">
        <v>2.73</v>
      </c>
      <c r="HO396" s="209">
        <f t="shared" si="215"/>
        <v>3276</v>
      </c>
      <c r="HP396" s="207">
        <v>0</v>
      </c>
      <c r="HQ396" s="207"/>
      <c r="HR396" s="207">
        <f t="shared" si="225"/>
        <v>0</v>
      </c>
      <c r="HS396" s="209">
        <v>2.73</v>
      </c>
      <c r="HT396" s="209">
        <f t="shared" si="216"/>
        <v>0</v>
      </c>
      <c r="HU396" s="207">
        <v>0</v>
      </c>
      <c r="HV396" s="207"/>
      <c r="HW396" s="207">
        <f t="shared" si="226"/>
        <v>0</v>
      </c>
      <c r="HX396" s="209">
        <v>2.73</v>
      </c>
      <c r="HY396" s="209">
        <f t="shared" si="217"/>
        <v>0</v>
      </c>
      <c r="HZ396" s="207">
        <v>2</v>
      </c>
      <c r="IA396" s="209">
        <v>3890.25</v>
      </c>
      <c r="IB396" s="209">
        <f t="shared" si="218"/>
        <v>7780.5</v>
      </c>
      <c r="IC396" s="169">
        <v>35</v>
      </c>
      <c r="ID396" s="169">
        <v>12</v>
      </c>
      <c r="IE396" s="169">
        <f>IC396-(0.5*AX396)-ID396</f>
        <v>8</v>
      </c>
      <c r="IF396" s="169" t="str">
        <f>IF(IE396&gt;0,"IN ROW","OUT OF ROW")</f>
        <v>IN ROW</v>
      </c>
      <c r="IG396" s="165"/>
      <c r="IH396" s="165">
        <v>12</v>
      </c>
      <c r="II396" s="235">
        <f t="shared" si="198"/>
        <v>0</v>
      </c>
      <c r="IJ396" s="235">
        <f t="shared" si="199"/>
        <v>2</v>
      </c>
      <c r="IK396" s="235">
        <f t="shared" si="200"/>
        <v>2</v>
      </c>
      <c r="IL396" s="210"/>
      <c r="IM396" s="211">
        <f t="shared" si="219"/>
        <v>0</v>
      </c>
      <c r="IN396" s="209">
        <v>7500</v>
      </c>
      <c r="IO396" s="212">
        <f t="shared" si="220"/>
        <v>0</v>
      </c>
      <c r="IP396" s="209">
        <f t="shared" si="221"/>
        <v>11056.5</v>
      </c>
      <c r="IQ396" s="209">
        <v>10000</v>
      </c>
      <c r="IR396" s="212">
        <f t="shared" si="222"/>
        <v>2</v>
      </c>
      <c r="IS396" s="213" t="s">
        <v>5641</v>
      </c>
      <c r="IT396" s="291"/>
      <c r="IV396" s="66">
        <v>24710</v>
      </c>
      <c r="IW396" s="66" t="s">
        <v>6487</v>
      </c>
    </row>
    <row r="397" spans="1:257" x14ac:dyDescent="0.4">
      <c r="A397" s="158">
        <f t="shared" si="197"/>
        <v>241</v>
      </c>
      <c r="B397" s="156" t="s">
        <v>35</v>
      </c>
      <c r="C397" s="350">
        <v>295</v>
      </c>
      <c r="D397" s="251">
        <v>91353</v>
      </c>
      <c r="E397" s="374">
        <v>37488</v>
      </c>
      <c r="F397" s="228" t="s">
        <v>6488</v>
      </c>
      <c r="G397" s="251">
        <v>8</v>
      </c>
      <c r="H397" s="156"/>
      <c r="I397" s="156" t="s">
        <v>2627</v>
      </c>
      <c r="J397" s="158" t="s">
        <v>2628</v>
      </c>
      <c r="K397" s="158"/>
      <c r="L397" s="158" t="s">
        <v>2630</v>
      </c>
      <c r="M397" s="158"/>
      <c r="N397" s="205">
        <v>43</v>
      </c>
      <c r="O397" s="158">
        <v>63</v>
      </c>
      <c r="P397" s="203" t="s">
        <v>5223</v>
      </c>
      <c r="Q397" s="158">
        <v>64</v>
      </c>
      <c r="R397" s="158"/>
      <c r="S397" s="158"/>
      <c r="T397" s="158"/>
      <c r="U397" s="158"/>
      <c r="V397" s="367"/>
      <c r="W397" s="366"/>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t="s">
        <v>5225</v>
      </c>
      <c r="AU397" s="205">
        <v>43</v>
      </c>
      <c r="AV397" s="205">
        <v>20</v>
      </c>
      <c r="AW397" s="205">
        <f t="shared" si="206"/>
        <v>63</v>
      </c>
      <c r="AX397" s="205" t="s">
        <v>5223</v>
      </c>
      <c r="AY397" s="226">
        <v>40</v>
      </c>
      <c r="AZ397" s="205">
        <v>24</v>
      </c>
      <c r="BA397" s="205">
        <f t="shared" si="201"/>
        <v>64</v>
      </c>
      <c r="BB397" s="205"/>
      <c r="BC397" s="207">
        <v>1.0000000000000001E-17</v>
      </c>
      <c r="BD397" s="207">
        <v>9.9999999999999997E-29</v>
      </c>
      <c r="BE397" s="207">
        <v>1.0000000000000001E-30</v>
      </c>
      <c r="BF397" s="207">
        <v>2</v>
      </c>
      <c r="BG397" s="207">
        <v>0</v>
      </c>
      <c r="BH397" s="207">
        <v>1</v>
      </c>
      <c r="BI397" s="207"/>
      <c r="BJ397" s="207"/>
      <c r="BK397" s="207" t="s">
        <v>6489</v>
      </c>
      <c r="BL397" s="208">
        <v>0</v>
      </c>
      <c r="BM397" s="209">
        <v>249.45</v>
      </c>
      <c r="BN397" s="209">
        <f t="shared" si="207"/>
        <v>0</v>
      </c>
      <c r="BO397" s="207"/>
      <c r="BP397" s="207"/>
      <c r="BQ397" s="207"/>
      <c r="BR397" s="207"/>
      <c r="BS397" s="207"/>
      <c r="BT397" s="207"/>
      <c r="BU397" s="207"/>
      <c r="BV397" s="207"/>
      <c r="BW397" s="207"/>
      <c r="BX397" s="207"/>
      <c r="BY397" s="207"/>
      <c r="BZ397" s="207"/>
      <c r="CA397" s="207"/>
      <c r="CB397" s="207">
        <f>+BL397</f>
        <v>0</v>
      </c>
      <c r="CC397" s="207"/>
      <c r="CD397" s="207"/>
      <c r="CE397" s="207"/>
      <c r="CF397" s="207">
        <v>0</v>
      </c>
      <c r="CG397" s="207"/>
      <c r="CH397" s="207"/>
      <c r="CI397" s="207"/>
      <c r="CJ397" s="207"/>
      <c r="CK397" s="207">
        <v>0</v>
      </c>
      <c r="CL397" s="209">
        <v>477.3</v>
      </c>
      <c r="CM397" s="209">
        <f t="shared" si="208"/>
        <v>0</v>
      </c>
      <c r="CN397" s="207"/>
      <c r="CO397" s="207"/>
      <c r="CP397" s="207"/>
      <c r="CQ397" s="207"/>
      <c r="CR397" s="207"/>
      <c r="CS397" s="207"/>
      <c r="CT397" s="207"/>
      <c r="CU397" s="207"/>
      <c r="CV397" s="207"/>
      <c r="CW397" s="207"/>
      <c r="CX397" s="207"/>
      <c r="CY397" s="207"/>
      <c r="CZ397" s="207"/>
      <c r="DA397" s="207"/>
      <c r="DB397" s="207"/>
      <c r="DC397" s="207"/>
      <c r="DD397" s="207"/>
      <c r="DE397" s="207">
        <v>0</v>
      </c>
      <c r="DF397" s="207"/>
      <c r="DG397" s="207"/>
      <c r="DH397" s="207"/>
      <c r="DI397" s="207"/>
      <c r="DJ397" s="207">
        <v>0</v>
      </c>
      <c r="DK397" s="209">
        <v>120.88</v>
      </c>
      <c r="DL397" s="209">
        <f t="shared" si="209"/>
        <v>0</v>
      </c>
      <c r="DM397" s="207"/>
      <c r="DN397" s="207"/>
      <c r="DO397" s="207"/>
      <c r="DP397" s="207"/>
      <c r="DQ397" s="207"/>
      <c r="DR397" s="207"/>
      <c r="DS397" s="207"/>
      <c r="DT397" s="207"/>
      <c r="DU397" s="207"/>
      <c r="DV397" s="207"/>
      <c r="DW397" s="207"/>
      <c r="DX397" s="207"/>
      <c r="DY397" s="207"/>
      <c r="DZ397" s="207"/>
      <c r="EA397" s="207"/>
      <c r="EB397" s="207"/>
      <c r="EC397" s="207"/>
      <c r="ED397" s="207">
        <v>0</v>
      </c>
      <c r="EE397" s="207"/>
      <c r="EF397" s="207"/>
      <c r="EG397" s="207"/>
      <c r="EH397" s="207"/>
      <c r="EI397" s="207">
        <v>0</v>
      </c>
      <c r="EJ397" s="209">
        <v>191.55</v>
      </c>
      <c r="EK397" s="209">
        <f t="shared" si="210"/>
        <v>0</v>
      </c>
      <c r="EL397" s="207"/>
      <c r="EM397" s="207"/>
      <c r="EN397" s="207"/>
      <c r="EO397" s="207"/>
      <c r="EP397" s="207"/>
      <c r="EQ397" s="207"/>
      <c r="ER397" s="207"/>
      <c r="ES397" s="207"/>
      <c r="ET397" s="207"/>
      <c r="EU397" s="207"/>
      <c r="EV397" s="207"/>
      <c r="EW397" s="207"/>
      <c r="EX397" s="207"/>
      <c r="EY397" s="207"/>
      <c r="EZ397" s="207"/>
      <c r="FA397" s="207"/>
      <c r="FB397" s="207"/>
      <c r="FC397" s="207">
        <v>0</v>
      </c>
      <c r="FD397" s="207"/>
      <c r="FE397" s="207"/>
      <c r="FF397" s="207"/>
      <c r="FG397" s="207"/>
      <c r="FH397" s="207">
        <v>0</v>
      </c>
      <c r="FI397" s="209">
        <v>32.1</v>
      </c>
      <c r="FJ397" s="209">
        <f t="shared" si="211"/>
        <v>0</v>
      </c>
      <c r="FK397" s="207"/>
      <c r="FL397" s="207"/>
      <c r="FM397" s="207"/>
      <c r="FN397" s="207">
        <v>0</v>
      </c>
      <c r="FO397" s="207"/>
      <c r="FP397" s="207"/>
      <c r="FQ397" s="207"/>
      <c r="FR397" s="207"/>
      <c r="FS397" s="207">
        <v>0</v>
      </c>
      <c r="FT397" s="209">
        <v>25.68</v>
      </c>
      <c r="FU397" s="209">
        <f t="shared" si="212"/>
        <v>0</v>
      </c>
      <c r="FV397" s="207"/>
      <c r="FW397" s="207"/>
      <c r="FX397" s="207"/>
      <c r="FY397" s="207">
        <v>0</v>
      </c>
      <c r="FZ397" s="207"/>
      <c r="GA397" s="207"/>
      <c r="GB397" s="207"/>
      <c r="GC397" s="207"/>
      <c r="GD397" s="207">
        <v>0</v>
      </c>
      <c r="GE397" s="209">
        <v>56.12</v>
      </c>
      <c r="GF397" s="209">
        <f t="shared" si="213"/>
        <v>0</v>
      </c>
      <c r="GG397" s="207"/>
      <c r="GH397" s="207"/>
      <c r="GI397" s="207"/>
      <c r="GJ397" s="207"/>
      <c r="GK397" s="207"/>
      <c r="GL397" s="207"/>
      <c r="GM397" s="207"/>
      <c r="GN397" s="207"/>
      <c r="GO397" s="207"/>
      <c r="GP397" s="207"/>
      <c r="GQ397" s="207"/>
      <c r="GR397" s="207"/>
      <c r="GS397" s="207"/>
      <c r="GT397" s="207"/>
      <c r="GU397" s="207"/>
      <c r="GV397" s="207"/>
      <c r="GW397" s="207"/>
      <c r="GX397" s="207" t="s">
        <v>6490</v>
      </c>
      <c r="GY397" s="207">
        <v>1</v>
      </c>
      <c r="GZ397" s="207" t="s">
        <v>5210</v>
      </c>
      <c r="HA397" s="207">
        <f>+AW397</f>
        <v>63</v>
      </c>
      <c r="HB397" s="207">
        <v>0</v>
      </c>
      <c r="HC397" s="207">
        <v>1</v>
      </c>
      <c r="HD397" s="207">
        <f t="shared" si="188"/>
        <v>4200</v>
      </c>
      <c r="HE397" s="207">
        <v>4</v>
      </c>
      <c r="HF397" s="207"/>
      <c r="HG397" s="207"/>
      <c r="HH397" s="207">
        <f t="shared" si="223"/>
        <v>2400</v>
      </c>
      <c r="HI397" s="209">
        <v>2.73</v>
      </c>
      <c r="HJ397" s="209">
        <f t="shared" si="214"/>
        <v>6552</v>
      </c>
      <c r="HK397" s="207">
        <v>2</v>
      </c>
      <c r="HL397" s="207"/>
      <c r="HM397" s="207">
        <f t="shared" si="224"/>
        <v>1200</v>
      </c>
      <c r="HN397" s="209">
        <v>2.73</v>
      </c>
      <c r="HO397" s="209">
        <f t="shared" si="215"/>
        <v>3276</v>
      </c>
      <c r="HP397" s="207">
        <v>1</v>
      </c>
      <c r="HQ397" s="207"/>
      <c r="HR397" s="207">
        <f t="shared" si="225"/>
        <v>600</v>
      </c>
      <c r="HS397" s="209">
        <v>2.73</v>
      </c>
      <c r="HT397" s="209">
        <f t="shared" si="216"/>
        <v>1638</v>
      </c>
      <c r="HU397" s="207">
        <v>0</v>
      </c>
      <c r="HV397" s="207"/>
      <c r="HW397" s="207">
        <f t="shared" si="226"/>
        <v>0</v>
      </c>
      <c r="HX397" s="209">
        <v>2.73</v>
      </c>
      <c r="HY397" s="209">
        <f t="shared" si="217"/>
        <v>0</v>
      </c>
      <c r="HZ397" s="207">
        <v>2</v>
      </c>
      <c r="IA397" s="209">
        <v>3890.25</v>
      </c>
      <c r="IB397" s="209">
        <f t="shared" si="218"/>
        <v>7780.5</v>
      </c>
      <c r="IC397" s="169"/>
      <c r="ID397" s="169"/>
      <c r="IE397" s="169"/>
      <c r="IF397" s="169"/>
      <c r="IG397" s="165"/>
      <c r="IH397" s="165"/>
      <c r="II397" s="235">
        <f t="shared" si="198"/>
        <v>2</v>
      </c>
      <c r="IJ397" s="235">
        <f t="shared" si="199"/>
        <v>2</v>
      </c>
      <c r="IK397" s="235">
        <f t="shared" si="200"/>
        <v>4</v>
      </c>
      <c r="IL397" s="210"/>
      <c r="IM397" s="211">
        <f t="shared" si="219"/>
        <v>0</v>
      </c>
      <c r="IN397" s="209">
        <v>7500</v>
      </c>
      <c r="IO397" s="212">
        <f t="shared" si="220"/>
        <v>0</v>
      </c>
      <c r="IP397" s="209">
        <f t="shared" si="221"/>
        <v>19246.5</v>
      </c>
      <c r="IQ397" s="209">
        <v>10000</v>
      </c>
      <c r="IR397" s="212">
        <f t="shared" si="222"/>
        <v>2</v>
      </c>
      <c r="IS397" s="213" t="s">
        <v>6362</v>
      </c>
      <c r="IT397" s="291"/>
      <c r="IV397" s="352">
        <v>83229</v>
      </c>
      <c r="IW397" s="352" t="s">
        <v>6491</v>
      </c>
    </row>
    <row r="398" spans="1:257" x14ac:dyDescent="0.4">
      <c r="A398" s="158">
        <f t="shared" si="197"/>
        <v>242</v>
      </c>
      <c r="B398" s="156" t="s">
        <v>35</v>
      </c>
      <c r="C398" s="219">
        <v>37</v>
      </c>
      <c r="D398" s="370">
        <v>91508</v>
      </c>
      <c r="E398" s="376">
        <v>11390</v>
      </c>
      <c r="F398" s="225" t="s">
        <v>6492</v>
      </c>
      <c r="G398" s="251">
        <v>2</v>
      </c>
      <c r="H398" s="156"/>
      <c r="I398" s="156" t="s">
        <v>377</v>
      </c>
      <c r="J398" s="158" t="s">
        <v>388</v>
      </c>
      <c r="K398" s="158"/>
      <c r="L398" s="158" t="s">
        <v>390</v>
      </c>
      <c r="M398" s="158"/>
      <c r="N398" s="205">
        <v>34</v>
      </c>
      <c r="O398" s="158">
        <v>54</v>
      </c>
      <c r="P398" s="203" t="s">
        <v>5501</v>
      </c>
      <c r="Q398" s="158">
        <v>68</v>
      </c>
      <c r="R398" s="158"/>
      <c r="S398" s="158"/>
      <c r="T398" s="158"/>
      <c r="U398" s="158"/>
      <c r="V398" s="367"/>
      <c r="W398" s="366"/>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t="s">
        <v>5654</v>
      </c>
      <c r="AU398" s="205">
        <v>34</v>
      </c>
      <c r="AV398" s="205">
        <v>20</v>
      </c>
      <c r="AW398" s="205">
        <f t="shared" si="206"/>
        <v>54</v>
      </c>
      <c r="AX398" s="205" t="s">
        <v>5501</v>
      </c>
      <c r="AY398" s="226">
        <v>44</v>
      </c>
      <c r="AZ398" s="205">
        <v>24</v>
      </c>
      <c r="BA398" s="205">
        <f t="shared" si="201"/>
        <v>68</v>
      </c>
      <c r="BB398" s="205"/>
      <c r="BC398" s="207">
        <v>1.0000000000000001E-17</v>
      </c>
      <c r="BD398" s="207">
        <v>9.9999999999999997E-29</v>
      </c>
      <c r="BE398" s="207">
        <v>1.0000000000000001E-30</v>
      </c>
      <c r="BF398" s="207">
        <v>0</v>
      </c>
      <c r="BG398" s="207">
        <v>1.0000000000000001E-17</v>
      </c>
      <c r="BH398" s="207"/>
      <c r="BI398" s="207"/>
      <c r="BJ398" s="207"/>
      <c r="BK398" s="207"/>
      <c r="BL398" s="208">
        <v>0</v>
      </c>
      <c r="BM398" s="209">
        <v>249.45</v>
      </c>
      <c r="BN398" s="209">
        <f t="shared" si="207"/>
        <v>0</v>
      </c>
      <c r="BO398" s="207"/>
      <c r="BP398" s="207"/>
      <c r="BQ398" s="207"/>
      <c r="BR398" s="207"/>
      <c r="BS398" s="207"/>
      <c r="BT398" s="207"/>
      <c r="BU398" s="207"/>
      <c r="BV398" s="207"/>
      <c r="BW398" s="207"/>
      <c r="BX398" s="207"/>
      <c r="BY398" s="207"/>
      <c r="BZ398" s="207"/>
      <c r="CA398" s="207"/>
      <c r="CB398" s="207"/>
      <c r="CC398" s="207"/>
      <c r="CD398" s="207"/>
      <c r="CE398" s="207"/>
      <c r="CF398" s="207">
        <v>1.0000000000000001E-17</v>
      </c>
      <c r="CG398" s="207"/>
      <c r="CH398" s="207"/>
      <c r="CI398" s="207"/>
      <c r="CJ398" s="207"/>
      <c r="CK398" s="207">
        <v>0</v>
      </c>
      <c r="CL398" s="209">
        <v>477.3</v>
      </c>
      <c r="CM398" s="209">
        <f t="shared" si="208"/>
        <v>0</v>
      </c>
      <c r="CN398" s="207"/>
      <c r="CO398" s="207"/>
      <c r="CP398" s="207"/>
      <c r="CQ398" s="207"/>
      <c r="CR398" s="207"/>
      <c r="CS398" s="207"/>
      <c r="CT398" s="207"/>
      <c r="CU398" s="207"/>
      <c r="CV398" s="207"/>
      <c r="CW398" s="207"/>
      <c r="CX398" s="207"/>
      <c r="CY398" s="207"/>
      <c r="CZ398" s="207"/>
      <c r="DA398" s="207"/>
      <c r="DB398" s="207"/>
      <c r="DC398" s="207"/>
      <c r="DD398" s="207"/>
      <c r="DE398" s="207">
        <v>1.0000000000000001E-17</v>
      </c>
      <c r="DF398" s="207"/>
      <c r="DG398" s="207"/>
      <c r="DH398" s="207"/>
      <c r="DI398" s="207"/>
      <c r="DJ398" s="207">
        <v>0</v>
      </c>
      <c r="DK398" s="209">
        <v>120.88</v>
      </c>
      <c r="DL398" s="209">
        <f t="shared" si="209"/>
        <v>0</v>
      </c>
      <c r="DM398" s="207"/>
      <c r="DN398" s="207"/>
      <c r="DO398" s="207"/>
      <c r="DP398" s="207"/>
      <c r="DQ398" s="207"/>
      <c r="DR398" s="207"/>
      <c r="DS398" s="207"/>
      <c r="DT398" s="207"/>
      <c r="DU398" s="207"/>
      <c r="DV398" s="207"/>
      <c r="DW398" s="207"/>
      <c r="DX398" s="207"/>
      <c r="DY398" s="207" t="s">
        <v>4980</v>
      </c>
      <c r="DZ398" s="207" t="s">
        <v>4980</v>
      </c>
      <c r="EA398" s="207"/>
      <c r="EB398" s="207"/>
      <c r="EC398" s="207"/>
      <c r="ED398" s="207">
        <v>1.0000000000000001E-17</v>
      </c>
      <c r="EE398" s="207"/>
      <c r="EF398" s="207"/>
      <c r="EG398" s="207"/>
      <c r="EH398" s="207"/>
      <c r="EI398" s="207">
        <v>0</v>
      </c>
      <c r="EJ398" s="209">
        <v>191.55</v>
      </c>
      <c r="EK398" s="209">
        <f t="shared" si="210"/>
        <v>0</v>
      </c>
      <c r="EL398" s="207"/>
      <c r="EM398" s="207"/>
      <c r="EN398" s="207"/>
      <c r="EO398" s="207"/>
      <c r="EP398" s="207"/>
      <c r="EQ398" s="207"/>
      <c r="ER398" s="207"/>
      <c r="ES398" s="207"/>
      <c r="ET398" s="207"/>
      <c r="EU398" s="207"/>
      <c r="EV398" s="207"/>
      <c r="EW398" s="207"/>
      <c r="EX398" s="207"/>
      <c r="EY398" s="207"/>
      <c r="EZ398" s="207"/>
      <c r="FA398" s="207"/>
      <c r="FB398" s="207"/>
      <c r="FC398" s="207">
        <v>1.0000000000000001E-17</v>
      </c>
      <c r="FD398" s="207"/>
      <c r="FE398" s="207"/>
      <c r="FF398" s="207"/>
      <c r="FG398" s="207"/>
      <c r="FH398" s="207">
        <v>0</v>
      </c>
      <c r="FI398" s="209">
        <v>32.1</v>
      </c>
      <c r="FJ398" s="209">
        <f t="shared" si="211"/>
        <v>0</v>
      </c>
      <c r="FK398" s="207"/>
      <c r="FL398" s="207"/>
      <c r="FM398" s="207"/>
      <c r="FN398" s="207">
        <v>1.0000000000000001E-17</v>
      </c>
      <c r="FO398" s="207"/>
      <c r="FP398" s="207"/>
      <c r="FQ398" s="207"/>
      <c r="FR398" s="207"/>
      <c r="FS398" s="207">
        <v>0</v>
      </c>
      <c r="FT398" s="209">
        <v>25.68</v>
      </c>
      <c r="FU398" s="209">
        <f t="shared" si="212"/>
        <v>0</v>
      </c>
      <c r="FV398" s="207"/>
      <c r="FW398" s="207"/>
      <c r="FX398" s="207"/>
      <c r="FY398" s="207">
        <v>1.0000000000000001E-17</v>
      </c>
      <c r="FZ398" s="207"/>
      <c r="GA398" s="207"/>
      <c r="GB398" s="207"/>
      <c r="GC398" s="207"/>
      <c r="GD398" s="207">
        <v>0</v>
      </c>
      <c r="GE398" s="209">
        <v>56.12</v>
      </c>
      <c r="GF398" s="209">
        <f t="shared" si="213"/>
        <v>0</v>
      </c>
      <c r="GG398" s="207"/>
      <c r="GH398" s="207"/>
      <c r="GI398" s="207"/>
      <c r="GJ398" s="207"/>
      <c r="GK398" s="207"/>
      <c r="GL398" s="207"/>
      <c r="GM398" s="207"/>
      <c r="GN398" s="207"/>
      <c r="GO398" s="207"/>
      <c r="GP398" s="207"/>
      <c r="GQ398" s="207"/>
      <c r="GR398" s="207"/>
      <c r="GS398" s="207"/>
      <c r="GT398" s="207"/>
      <c r="GU398" s="207"/>
      <c r="GV398" s="207"/>
      <c r="GW398" s="207"/>
      <c r="GX398" s="207" t="s">
        <v>918</v>
      </c>
      <c r="GY398" s="207">
        <v>0</v>
      </c>
      <c r="GZ398" s="207" t="s">
        <v>918</v>
      </c>
      <c r="HA398" s="207">
        <v>0</v>
      </c>
      <c r="HB398" s="207">
        <v>0</v>
      </c>
      <c r="HC398" s="229">
        <v>1</v>
      </c>
      <c r="HD398" s="207">
        <f t="shared" si="188"/>
        <v>2400</v>
      </c>
      <c r="HE398" s="207">
        <v>4</v>
      </c>
      <c r="HF398" s="207"/>
      <c r="HG398" s="207"/>
      <c r="HH398" s="207">
        <f t="shared" si="223"/>
        <v>2400</v>
      </c>
      <c r="HI398" s="209">
        <v>2.73</v>
      </c>
      <c r="HJ398" s="209">
        <f t="shared" si="214"/>
        <v>6552</v>
      </c>
      <c r="HK398" s="207">
        <v>0</v>
      </c>
      <c r="HL398" s="207"/>
      <c r="HM398" s="207">
        <f t="shared" si="224"/>
        <v>0</v>
      </c>
      <c r="HN398" s="209">
        <v>2.73</v>
      </c>
      <c r="HO398" s="209">
        <f t="shared" si="215"/>
        <v>0</v>
      </c>
      <c r="HP398" s="207">
        <v>0</v>
      </c>
      <c r="HQ398" s="207"/>
      <c r="HR398" s="207">
        <f t="shared" si="225"/>
        <v>0</v>
      </c>
      <c r="HS398" s="209">
        <v>2.73</v>
      </c>
      <c r="HT398" s="209">
        <f t="shared" si="216"/>
        <v>0</v>
      </c>
      <c r="HU398" s="207">
        <v>0</v>
      </c>
      <c r="HV398" s="207"/>
      <c r="HW398" s="207">
        <f t="shared" si="226"/>
        <v>0</v>
      </c>
      <c r="HX398" s="209">
        <v>2.73</v>
      </c>
      <c r="HY398" s="209">
        <f t="shared" si="217"/>
        <v>0</v>
      </c>
      <c r="HZ398" s="207">
        <v>2</v>
      </c>
      <c r="IA398" s="209">
        <v>3890.25</v>
      </c>
      <c r="IB398" s="209">
        <f t="shared" si="218"/>
        <v>7780.5</v>
      </c>
      <c r="IC398" s="169">
        <v>40</v>
      </c>
      <c r="ID398" s="169">
        <v>12</v>
      </c>
      <c r="IE398" s="169">
        <f>IC398-(0.5*AX398)-ID398</f>
        <v>6.5</v>
      </c>
      <c r="IF398" s="169" t="str">
        <f>IF(IE398&gt;0,"IN ROW","OUT OF ROW")</f>
        <v>IN ROW</v>
      </c>
      <c r="IG398" s="165"/>
      <c r="IH398" s="165">
        <v>12</v>
      </c>
      <c r="II398" s="235">
        <f t="shared" si="198"/>
        <v>0</v>
      </c>
      <c r="IJ398" s="235">
        <f t="shared" si="199"/>
        <v>2</v>
      </c>
      <c r="IK398" s="235">
        <f t="shared" si="200"/>
        <v>2</v>
      </c>
      <c r="IL398" s="210"/>
      <c r="IM398" s="211">
        <f t="shared" si="219"/>
        <v>0</v>
      </c>
      <c r="IN398" s="209">
        <v>7500</v>
      </c>
      <c r="IO398" s="212">
        <f t="shared" si="220"/>
        <v>0</v>
      </c>
      <c r="IP398" s="209">
        <f t="shared" si="221"/>
        <v>14332.5</v>
      </c>
      <c r="IQ398" s="209">
        <v>10000</v>
      </c>
      <c r="IR398" s="212">
        <f t="shared" si="222"/>
        <v>2</v>
      </c>
      <c r="IS398" s="213" t="s">
        <v>6493</v>
      </c>
      <c r="IT398" s="291"/>
      <c r="IV398" s="66">
        <v>83232</v>
      </c>
      <c r="IW398" s="66" t="s">
        <v>6494</v>
      </c>
    </row>
    <row r="399" spans="1:257" x14ac:dyDescent="0.4">
      <c r="A399" s="158">
        <f t="shared" si="197"/>
        <v>243</v>
      </c>
      <c r="B399" s="156" t="s">
        <v>35</v>
      </c>
      <c r="C399" s="156">
        <v>43</v>
      </c>
      <c r="D399" s="156"/>
      <c r="E399" s="370">
        <v>11658</v>
      </c>
      <c r="F399" s="203"/>
      <c r="G399" s="251">
        <v>2</v>
      </c>
      <c r="H399" s="156"/>
      <c r="I399" s="156" t="s">
        <v>377</v>
      </c>
      <c r="J399" s="158" t="s">
        <v>433</v>
      </c>
      <c r="K399" s="158"/>
      <c r="L399" s="158" t="s">
        <v>433</v>
      </c>
      <c r="M399" s="158"/>
      <c r="N399" s="205">
        <v>26</v>
      </c>
      <c r="O399" s="158">
        <v>46</v>
      </c>
      <c r="P399" s="203" t="s">
        <v>6495</v>
      </c>
      <c r="Q399" s="158">
        <v>52</v>
      </c>
      <c r="R399" s="158"/>
      <c r="S399" s="158"/>
      <c r="T399" s="158"/>
      <c r="U399" s="158"/>
      <c r="V399" s="367"/>
      <c r="W399" s="366"/>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t="s">
        <v>5364</v>
      </c>
      <c r="AU399" s="205">
        <v>26</v>
      </c>
      <c r="AV399" s="205">
        <v>20</v>
      </c>
      <c r="AW399" s="205">
        <f t="shared" si="206"/>
        <v>46</v>
      </c>
      <c r="AX399" s="205" t="s">
        <v>6495</v>
      </c>
      <c r="AY399" s="226">
        <v>28</v>
      </c>
      <c r="AZ399" s="205">
        <v>24</v>
      </c>
      <c r="BA399" s="205">
        <f t="shared" si="201"/>
        <v>52</v>
      </c>
      <c r="BB399" s="205"/>
      <c r="BC399" s="207">
        <v>1.0000000000000001E-17</v>
      </c>
      <c r="BD399" s="207">
        <v>9.9999999999999997E-29</v>
      </c>
      <c r="BE399" s="207">
        <v>1.0000000000000001E-30</v>
      </c>
      <c r="BF399" s="207">
        <v>0</v>
      </c>
      <c r="BG399" s="207">
        <v>1.0000000000000001E-17</v>
      </c>
      <c r="BH399" s="207"/>
      <c r="BI399" s="207"/>
      <c r="BJ399" s="207"/>
      <c r="BK399" s="207"/>
      <c r="BL399" s="208">
        <v>0</v>
      </c>
      <c r="BM399" s="209">
        <v>249.45</v>
      </c>
      <c r="BN399" s="209">
        <f t="shared" si="207"/>
        <v>0</v>
      </c>
      <c r="BO399" s="207"/>
      <c r="BP399" s="207"/>
      <c r="BQ399" s="207"/>
      <c r="BR399" s="207"/>
      <c r="BS399" s="207"/>
      <c r="BT399" s="207"/>
      <c r="BU399" s="207"/>
      <c r="BV399" s="207"/>
      <c r="BW399" s="207"/>
      <c r="BX399" s="207"/>
      <c r="BY399" s="207"/>
      <c r="BZ399" s="207"/>
      <c r="CA399" s="207"/>
      <c r="CB399" s="207"/>
      <c r="CC399" s="207"/>
      <c r="CD399" s="207"/>
      <c r="CE399" s="207"/>
      <c r="CF399" s="207">
        <v>1.0000000000000001E-17</v>
      </c>
      <c r="CG399" s="207"/>
      <c r="CH399" s="207"/>
      <c r="CI399" s="207"/>
      <c r="CJ399" s="207"/>
      <c r="CK399" s="207">
        <v>0</v>
      </c>
      <c r="CL399" s="209">
        <v>477.3</v>
      </c>
      <c r="CM399" s="209">
        <f t="shared" si="208"/>
        <v>0</v>
      </c>
      <c r="CN399" s="207"/>
      <c r="CO399" s="207"/>
      <c r="CP399" s="207"/>
      <c r="CQ399" s="207"/>
      <c r="CR399" s="207"/>
      <c r="CS399" s="207"/>
      <c r="CT399" s="207"/>
      <c r="CU399" s="207"/>
      <c r="CV399" s="207"/>
      <c r="CW399" s="207"/>
      <c r="CX399" s="207"/>
      <c r="CY399" s="207"/>
      <c r="CZ399" s="207"/>
      <c r="DA399" s="207"/>
      <c r="DB399" s="207"/>
      <c r="DC399" s="207"/>
      <c r="DD399" s="207"/>
      <c r="DE399" s="207">
        <v>1.0000000000000001E-17</v>
      </c>
      <c r="DF399" s="207"/>
      <c r="DG399" s="207"/>
      <c r="DH399" s="207"/>
      <c r="DI399" s="207"/>
      <c r="DJ399" s="207">
        <v>0</v>
      </c>
      <c r="DK399" s="209">
        <v>120.88</v>
      </c>
      <c r="DL399" s="209">
        <f t="shared" si="209"/>
        <v>0</v>
      </c>
      <c r="DM399" s="207"/>
      <c r="DN399" s="207"/>
      <c r="DO399" s="207"/>
      <c r="DP399" s="207"/>
      <c r="DQ399" s="207"/>
      <c r="DR399" s="207"/>
      <c r="DS399" s="207"/>
      <c r="DT399" s="207"/>
      <c r="DU399" s="207"/>
      <c r="DV399" s="207"/>
      <c r="DW399" s="207"/>
      <c r="DX399" s="207"/>
      <c r="DY399" s="207" t="s">
        <v>4980</v>
      </c>
      <c r="DZ399" s="207" t="s">
        <v>4980</v>
      </c>
      <c r="EA399" s="207"/>
      <c r="EB399" s="207"/>
      <c r="EC399" s="207"/>
      <c r="ED399" s="207">
        <v>1.0000000000000001E-17</v>
      </c>
      <c r="EE399" s="207"/>
      <c r="EF399" s="207"/>
      <c r="EG399" s="207"/>
      <c r="EH399" s="207"/>
      <c r="EI399" s="207">
        <v>0</v>
      </c>
      <c r="EJ399" s="209">
        <v>191.55</v>
      </c>
      <c r="EK399" s="209">
        <f t="shared" si="210"/>
        <v>0</v>
      </c>
      <c r="EL399" s="207"/>
      <c r="EM399" s="207"/>
      <c r="EN399" s="207"/>
      <c r="EO399" s="207"/>
      <c r="EP399" s="207"/>
      <c r="EQ399" s="207"/>
      <c r="ER399" s="207"/>
      <c r="ES399" s="207"/>
      <c r="ET399" s="207"/>
      <c r="EU399" s="207"/>
      <c r="EV399" s="207"/>
      <c r="EW399" s="207"/>
      <c r="EX399" s="207"/>
      <c r="EY399" s="207"/>
      <c r="EZ399" s="207"/>
      <c r="FA399" s="207"/>
      <c r="FB399" s="207"/>
      <c r="FC399" s="207">
        <v>1.0000000000000001E-17</v>
      </c>
      <c r="FD399" s="207"/>
      <c r="FE399" s="207"/>
      <c r="FF399" s="207"/>
      <c r="FG399" s="207"/>
      <c r="FH399" s="207">
        <v>0</v>
      </c>
      <c r="FI399" s="209">
        <v>32.1</v>
      </c>
      <c r="FJ399" s="209">
        <f t="shared" si="211"/>
        <v>0</v>
      </c>
      <c r="FK399" s="207"/>
      <c r="FL399" s="207"/>
      <c r="FM399" s="207"/>
      <c r="FN399" s="207">
        <v>1.0000000000000001E-17</v>
      </c>
      <c r="FO399" s="207"/>
      <c r="FP399" s="207"/>
      <c r="FQ399" s="207"/>
      <c r="FR399" s="207"/>
      <c r="FS399" s="207">
        <v>0</v>
      </c>
      <c r="FT399" s="209">
        <v>25.68</v>
      </c>
      <c r="FU399" s="209">
        <f t="shared" si="212"/>
        <v>0</v>
      </c>
      <c r="FV399" s="207"/>
      <c r="FW399" s="207"/>
      <c r="FX399" s="207"/>
      <c r="FY399" s="207">
        <v>1.0000000000000001E-17</v>
      </c>
      <c r="FZ399" s="207"/>
      <c r="GA399" s="207"/>
      <c r="GB399" s="207"/>
      <c r="GC399" s="207"/>
      <c r="GD399" s="207">
        <v>0</v>
      </c>
      <c r="GE399" s="209">
        <v>56.12</v>
      </c>
      <c r="GF399" s="209">
        <f t="shared" si="213"/>
        <v>0</v>
      </c>
      <c r="GG399" s="207"/>
      <c r="GH399" s="207"/>
      <c r="GI399" s="207"/>
      <c r="GJ399" s="207"/>
      <c r="GK399" s="207"/>
      <c r="GL399" s="207"/>
      <c r="GM399" s="207"/>
      <c r="GN399" s="207"/>
      <c r="GO399" s="207"/>
      <c r="GP399" s="207"/>
      <c r="GQ399" s="207"/>
      <c r="GR399" s="207"/>
      <c r="GS399" s="207"/>
      <c r="GT399" s="207"/>
      <c r="GU399" s="207"/>
      <c r="GV399" s="207"/>
      <c r="GW399" s="207"/>
      <c r="GX399" s="207" t="s">
        <v>918</v>
      </c>
      <c r="GY399" s="207">
        <v>0</v>
      </c>
      <c r="GZ399" s="207" t="s">
        <v>918</v>
      </c>
      <c r="HA399" s="207">
        <v>0</v>
      </c>
      <c r="HB399" s="207">
        <v>0</v>
      </c>
      <c r="HC399" s="207">
        <v>1</v>
      </c>
      <c r="HD399" s="207">
        <f t="shared" si="188"/>
        <v>600</v>
      </c>
      <c r="HE399" s="207">
        <v>0</v>
      </c>
      <c r="HF399" s="207"/>
      <c r="HG399" s="207"/>
      <c r="HH399" s="207">
        <f t="shared" si="223"/>
        <v>0</v>
      </c>
      <c r="HI399" s="209">
        <v>2.73</v>
      </c>
      <c r="HJ399" s="209">
        <f t="shared" si="214"/>
        <v>0</v>
      </c>
      <c r="HK399" s="207">
        <v>1</v>
      </c>
      <c r="HL399" s="207"/>
      <c r="HM399" s="207">
        <f t="shared" si="224"/>
        <v>600</v>
      </c>
      <c r="HN399" s="209">
        <v>2.73</v>
      </c>
      <c r="HO399" s="209">
        <f t="shared" si="215"/>
        <v>1638</v>
      </c>
      <c r="HP399" s="207">
        <v>0</v>
      </c>
      <c r="HQ399" s="207"/>
      <c r="HR399" s="207">
        <f t="shared" si="225"/>
        <v>0</v>
      </c>
      <c r="HS399" s="209">
        <v>2.73</v>
      </c>
      <c r="HT399" s="209">
        <f t="shared" si="216"/>
        <v>0</v>
      </c>
      <c r="HU399" s="207">
        <v>0</v>
      </c>
      <c r="HV399" s="207"/>
      <c r="HW399" s="207">
        <f t="shared" si="226"/>
        <v>0</v>
      </c>
      <c r="HX399" s="209">
        <v>2.73</v>
      </c>
      <c r="HY399" s="209">
        <f t="shared" si="217"/>
        <v>0</v>
      </c>
      <c r="HZ399" s="207">
        <v>2</v>
      </c>
      <c r="IA399" s="209">
        <v>3890.25</v>
      </c>
      <c r="IB399" s="209">
        <f t="shared" si="218"/>
        <v>7780.5</v>
      </c>
      <c r="IC399" s="169">
        <v>25</v>
      </c>
      <c r="ID399" s="169"/>
      <c r="IE399" s="169"/>
      <c r="IF399" s="169"/>
      <c r="IG399" s="165"/>
      <c r="IH399" s="165">
        <v>0</v>
      </c>
      <c r="II399" s="235">
        <f t="shared" si="198"/>
        <v>0</v>
      </c>
      <c r="IJ399" s="235">
        <f t="shared" si="199"/>
        <v>2</v>
      </c>
      <c r="IK399" s="235">
        <f t="shared" si="200"/>
        <v>2</v>
      </c>
      <c r="IL399" s="210"/>
      <c r="IM399" s="211">
        <f t="shared" si="219"/>
        <v>0</v>
      </c>
      <c r="IN399" s="209">
        <v>7500</v>
      </c>
      <c r="IO399" s="212">
        <f t="shared" si="220"/>
        <v>0</v>
      </c>
      <c r="IP399" s="209">
        <f t="shared" si="221"/>
        <v>9418.5</v>
      </c>
      <c r="IQ399" s="209">
        <v>10000</v>
      </c>
      <c r="IR399" s="212">
        <f t="shared" si="222"/>
        <v>1</v>
      </c>
      <c r="IS399" s="213" t="s">
        <v>6496</v>
      </c>
      <c r="IT399" s="291"/>
      <c r="IV399" s="66">
        <v>83234</v>
      </c>
      <c r="IW399" s="66" t="s">
        <v>6497</v>
      </c>
    </row>
    <row r="400" spans="1:257" x14ac:dyDescent="0.4">
      <c r="A400" s="158">
        <f t="shared" si="197"/>
        <v>244</v>
      </c>
      <c r="B400" s="156" t="s">
        <v>35</v>
      </c>
      <c r="C400" s="156">
        <v>53</v>
      </c>
      <c r="D400" s="369">
        <v>4214</v>
      </c>
      <c r="E400" s="370">
        <v>20106</v>
      </c>
      <c r="F400" s="203">
        <v>34100200200000</v>
      </c>
      <c r="G400" s="251">
        <v>2</v>
      </c>
      <c r="H400" s="156"/>
      <c r="I400" s="156" t="s">
        <v>543</v>
      </c>
      <c r="J400" s="158" t="s">
        <v>558</v>
      </c>
      <c r="K400" s="158"/>
      <c r="L400" s="158" t="s">
        <v>559</v>
      </c>
      <c r="M400" s="158"/>
      <c r="N400" s="205">
        <v>106</v>
      </c>
      <c r="O400" s="158">
        <v>126</v>
      </c>
      <c r="P400" s="203" t="s">
        <v>5611</v>
      </c>
      <c r="Q400" s="158">
        <v>52</v>
      </c>
      <c r="R400" s="158"/>
      <c r="S400" s="158"/>
      <c r="T400" s="158"/>
      <c r="U400" s="158"/>
      <c r="V400" s="367"/>
      <c r="W400" s="366"/>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t="s">
        <v>5369</v>
      </c>
      <c r="AU400" s="205">
        <v>106</v>
      </c>
      <c r="AV400" s="205">
        <v>20</v>
      </c>
      <c r="AW400" s="205">
        <f t="shared" si="206"/>
        <v>126</v>
      </c>
      <c r="AX400" s="205" t="s">
        <v>5611</v>
      </c>
      <c r="AY400" s="226">
        <v>28</v>
      </c>
      <c r="AZ400" s="205">
        <v>24</v>
      </c>
      <c r="BA400" s="205">
        <f t="shared" si="201"/>
        <v>52</v>
      </c>
      <c r="BB400" s="205"/>
      <c r="BC400" s="207">
        <v>1.0000000000000001E-17</v>
      </c>
      <c r="BD400" s="207">
        <v>9.9999999999999997E-29</v>
      </c>
      <c r="BE400" s="207">
        <v>1.0000000000000001E-30</v>
      </c>
      <c r="BF400" s="207">
        <v>0</v>
      </c>
      <c r="BG400" s="207">
        <v>1.0000000000000001E-17</v>
      </c>
      <c r="BH400" s="207"/>
      <c r="BI400" s="207"/>
      <c r="BJ400" s="207"/>
      <c r="BK400" s="207"/>
      <c r="BL400" s="208">
        <v>0</v>
      </c>
      <c r="BM400" s="209">
        <v>249.45</v>
      </c>
      <c r="BN400" s="209">
        <f t="shared" si="207"/>
        <v>0</v>
      </c>
      <c r="BO400" s="207"/>
      <c r="BP400" s="207"/>
      <c r="BQ400" s="207"/>
      <c r="BR400" s="207"/>
      <c r="BS400" s="207"/>
      <c r="BT400" s="207"/>
      <c r="BU400" s="207"/>
      <c r="BV400" s="207"/>
      <c r="BW400" s="207"/>
      <c r="BX400" s="207"/>
      <c r="BY400" s="207"/>
      <c r="BZ400" s="207"/>
      <c r="CA400" s="207"/>
      <c r="CB400" s="207"/>
      <c r="CC400" s="207"/>
      <c r="CD400" s="207"/>
      <c r="CE400" s="207"/>
      <c r="CF400" s="207">
        <v>1.0000000000000001E-17</v>
      </c>
      <c r="CG400" s="207"/>
      <c r="CH400" s="207"/>
      <c r="CI400" s="207"/>
      <c r="CJ400" s="207"/>
      <c r="CK400" s="207">
        <v>0</v>
      </c>
      <c r="CL400" s="209">
        <v>477.3</v>
      </c>
      <c r="CM400" s="209">
        <f t="shared" si="208"/>
        <v>0</v>
      </c>
      <c r="CN400" s="207"/>
      <c r="CO400" s="207"/>
      <c r="CP400" s="207"/>
      <c r="CQ400" s="207"/>
      <c r="CR400" s="207"/>
      <c r="CS400" s="207"/>
      <c r="CT400" s="207"/>
      <c r="CU400" s="207"/>
      <c r="CV400" s="207"/>
      <c r="CW400" s="207"/>
      <c r="CX400" s="207"/>
      <c r="CY400" s="207"/>
      <c r="CZ400" s="207"/>
      <c r="DA400" s="207"/>
      <c r="DB400" s="207"/>
      <c r="DC400" s="207"/>
      <c r="DD400" s="207"/>
      <c r="DE400" s="207">
        <v>1.0000000000000001E-17</v>
      </c>
      <c r="DF400" s="207"/>
      <c r="DG400" s="207"/>
      <c r="DH400" s="207"/>
      <c r="DI400" s="207"/>
      <c r="DJ400" s="207">
        <v>0</v>
      </c>
      <c r="DK400" s="209">
        <v>120.88</v>
      </c>
      <c r="DL400" s="209">
        <f t="shared" si="209"/>
        <v>0</v>
      </c>
      <c r="DM400" s="207"/>
      <c r="DN400" s="207"/>
      <c r="DO400" s="207"/>
      <c r="DP400" s="207"/>
      <c r="DQ400" s="207"/>
      <c r="DR400" s="207"/>
      <c r="DS400" s="207"/>
      <c r="DT400" s="207"/>
      <c r="DU400" s="207"/>
      <c r="DV400" s="207"/>
      <c r="DW400" s="207"/>
      <c r="DX400" s="207"/>
      <c r="DY400" s="207"/>
      <c r="DZ400" s="207" t="s">
        <v>4980</v>
      </c>
      <c r="EA400" s="207"/>
      <c r="EB400" s="207"/>
      <c r="EC400" s="207"/>
      <c r="ED400" s="207">
        <v>1.0000000000000001E-17</v>
      </c>
      <c r="EE400" s="207"/>
      <c r="EF400" s="207"/>
      <c r="EG400" s="207"/>
      <c r="EH400" s="207"/>
      <c r="EI400" s="207">
        <v>0</v>
      </c>
      <c r="EJ400" s="209">
        <v>191.55</v>
      </c>
      <c r="EK400" s="209">
        <f t="shared" si="210"/>
        <v>0</v>
      </c>
      <c r="EL400" s="207"/>
      <c r="EM400" s="207"/>
      <c r="EN400" s="207"/>
      <c r="EO400" s="207"/>
      <c r="EP400" s="207"/>
      <c r="EQ400" s="207"/>
      <c r="ER400" s="207"/>
      <c r="ES400" s="207"/>
      <c r="ET400" s="207"/>
      <c r="EU400" s="207"/>
      <c r="EV400" s="207"/>
      <c r="EW400" s="207"/>
      <c r="EX400" s="207"/>
      <c r="EY400" s="207"/>
      <c r="EZ400" s="207"/>
      <c r="FA400" s="207"/>
      <c r="FB400" s="207"/>
      <c r="FC400" s="207">
        <v>1.0000000000000001E-17</v>
      </c>
      <c r="FD400" s="207"/>
      <c r="FE400" s="207"/>
      <c r="FF400" s="207"/>
      <c r="FG400" s="207"/>
      <c r="FH400" s="207">
        <v>0</v>
      </c>
      <c r="FI400" s="209">
        <v>32.1</v>
      </c>
      <c r="FJ400" s="209">
        <f t="shared" si="211"/>
        <v>0</v>
      </c>
      <c r="FK400" s="207"/>
      <c r="FL400" s="207"/>
      <c r="FM400" s="207"/>
      <c r="FN400" s="207">
        <v>1.0000000000000001E-17</v>
      </c>
      <c r="FO400" s="207"/>
      <c r="FP400" s="207"/>
      <c r="FQ400" s="207"/>
      <c r="FR400" s="207"/>
      <c r="FS400" s="207">
        <v>0</v>
      </c>
      <c r="FT400" s="209">
        <v>25.68</v>
      </c>
      <c r="FU400" s="209">
        <f t="shared" si="212"/>
        <v>0</v>
      </c>
      <c r="FV400" s="207"/>
      <c r="FW400" s="207"/>
      <c r="FX400" s="207"/>
      <c r="FY400" s="207">
        <v>1.0000000000000001E-17</v>
      </c>
      <c r="FZ400" s="207"/>
      <c r="GA400" s="207"/>
      <c r="GB400" s="207"/>
      <c r="GC400" s="207"/>
      <c r="GD400" s="207">
        <v>0</v>
      </c>
      <c r="GE400" s="209">
        <v>56.12</v>
      </c>
      <c r="GF400" s="209">
        <f t="shared" si="213"/>
        <v>0</v>
      </c>
      <c r="GG400" s="207"/>
      <c r="GH400" s="207"/>
      <c r="GI400" s="207"/>
      <c r="GJ400" s="207"/>
      <c r="GK400" s="207"/>
      <c r="GL400" s="207"/>
      <c r="GM400" s="207"/>
      <c r="GN400" s="207"/>
      <c r="GO400" s="207"/>
      <c r="GP400" s="207"/>
      <c r="GQ400" s="207"/>
      <c r="GR400" s="207"/>
      <c r="GS400" s="207"/>
      <c r="GT400" s="207"/>
      <c r="GU400" s="207"/>
      <c r="GV400" s="207"/>
      <c r="GW400" s="207"/>
      <c r="GX400" s="207" t="s">
        <v>918</v>
      </c>
      <c r="GY400" s="207">
        <v>0</v>
      </c>
      <c r="GZ400" s="207" t="s">
        <v>918</v>
      </c>
      <c r="HA400" s="207">
        <v>0</v>
      </c>
      <c r="HB400" s="207">
        <v>0</v>
      </c>
      <c r="HC400" s="207">
        <v>1</v>
      </c>
      <c r="HD400" s="207">
        <f t="shared" si="188"/>
        <v>600</v>
      </c>
      <c r="HE400" s="207">
        <v>0</v>
      </c>
      <c r="HF400" s="207"/>
      <c r="HG400" s="207"/>
      <c r="HH400" s="207">
        <f t="shared" si="223"/>
        <v>0</v>
      </c>
      <c r="HI400" s="209">
        <v>2.73</v>
      </c>
      <c r="HJ400" s="209">
        <f t="shared" si="214"/>
        <v>0</v>
      </c>
      <c r="HK400" s="207">
        <v>1</v>
      </c>
      <c r="HL400" s="207"/>
      <c r="HM400" s="207">
        <f t="shared" si="224"/>
        <v>600</v>
      </c>
      <c r="HN400" s="209">
        <v>2.73</v>
      </c>
      <c r="HO400" s="209">
        <f t="shared" si="215"/>
        <v>1638</v>
      </c>
      <c r="HP400" s="207">
        <v>0</v>
      </c>
      <c r="HQ400" s="207"/>
      <c r="HR400" s="207">
        <f t="shared" si="225"/>
        <v>0</v>
      </c>
      <c r="HS400" s="209">
        <v>2.73</v>
      </c>
      <c r="HT400" s="209">
        <f t="shared" si="216"/>
        <v>0</v>
      </c>
      <c r="HU400" s="207">
        <v>0</v>
      </c>
      <c r="HV400" s="207"/>
      <c r="HW400" s="207">
        <f t="shared" si="226"/>
        <v>0</v>
      </c>
      <c r="HX400" s="209">
        <v>2.73</v>
      </c>
      <c r="HY400" s="209">
        <f t="shared" si="217"/>
        <v>0</v>
      </c>
      <c r="HZ400" s="207">
        <v>2</v>
      </c>
      <c r="IA400" s="209">
        <v>3890.25</v>
      </c>
      <c r="IB400" s="209">
        <f t="shared" si="218"/>
        <v>7780.5</v>
      </c>
      <c r="IC400" s="169">
        <v>20</v>
      </c>
      <c r="ID400" s="169">
        <v>7.5</v>
      </c>
      <c r="IE400" s="169">
        <f>IC400-(0.5*AX400)-ID400</f>
        <v>0.40000000000000036</v>
      </c>
      <c r="IF400" s="169" t="str">
        <f>IF(IE400&gt;0,"IN ROW","OUT OF ROW")</f>
        <v>IN ROW</v>
      </c>
      <c r="IG400" s="165"/>
      <c r="IH400" s="165">
        <v>0</v>
      </c>
      <c r="II400" s="235">
        <f t="shared" si="198"/>
        <v>0</v>
      </c>
      <c r="IJ400" s="235">
        <f t="shared" si="199"/>
        <v>2</v>
      </c>
      <c r="IK400" s="235">
        <f t="shared" si="200"/>
        <v>2</v>
      </c>
      <c r="IL400" s="210"/>
      <c r="IM400" s="211">
        <f t="shared" si="219"/>
        <v>0</v>
      </c>
      <c r="IN400" s="209">
        <v>7500</v>
      </c>
      <c r="IO400" s="212">
        <f t="shared" si="220"/>
        <v>0</v>
      </c>
      <c r="IP400" s="209">
        <f t="shared" si="221"/>
        <v>9418.5</v>
      </c>
      <c r="IQ400" s="209">
        <v>10000</v>
      </c>
      <c r="IR400" s="212">
        <f t="shared" si="222"/>
        <v>1</v>
      </c>
      <c r="IS400" s="213" t="s">
        <v>6498</v>
      </c>
      <c r="IT400" s="291"/>
      <c r="IV400" s="66">
        <v>25221</v>
      </c>
      <c r="IW400" s="66" t="s">
        <v>6499</v>
      </c>
    </row>
    <row r="401" spans="1:257" x14ac:dyDescent="0.4">
      <c r="A401" s="158">
        <f t="shared" si="197"/>
        <v>245</v>
      </c>
      <c r="B401" s="156" t="s">
        <v>35</v>
      </c>
      <c r="C401" s="156">
        <v>109</v>
      </c>
      <c r="D401" s="156">
        <v>6145</v>
      </c>
      <c r="E401" s="375">
        <v>24603</v>
      </c>
      <c r="F401" s="225" t="s">
        <v>6500</v>
      </c>
      <c r="G401" s="251">
        <v>3</v>
      </c>
      <c r="H401" s="156"/>
      <c r="I401" s="156" t="s">
        <v>1026</v>
      </c>
      <c r="J401" s="158" t="s">
        <v>1052</v>
      </c>
      <c r="K401" s="158"/>
      <c r="L401" s="158" t="s">
        <v>1054</v>
      </c>
      <c r="M401" s="158"/>
      <c r="N401" s="205">
        <v>33</v>
      </c>
      <c r="O401" s="158">
        <v>53</v>
      </c>
      <c r="P401" s="203">
        <v>34</v>
      </c>
      <c r="Q401" s="158">
        <v>61</v>
      </c>
      <c r="R401" s="158"/>
      <c r="S401" s="158"/>
      <c r="T401" s="158"/>
      <c r="U401" s="158"/>
      <c r="V401" s="367"/>
      <c r="W401" s="366"/>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t="s">
        <v>5311</v>
      </c>
      <c r="AU401" s="205">
        <v>33</v>
      </c>
      <c r="AV401" s="205">
        <v>20</v>
      </c>
      <c r="AW401" s="205">
        <f t="shared" si="206"/>
        <v>53</v>
      </c>
      <c r="AX401" s="205">
        <v>34</v>
      </c>
      <c r="AY401" s="226">
        <v>37</v>
      </c>
      <c r="AZ401" s="205">
        <v>24</v>
      </c>
      <c r="BA401" s="205">
        <f t="shared" si="201"/>
        <v>61</v>
      </c>
      <c r="BB401" s="205"/>
      <c r="BC401" s="207">
        <v>1.0000000000000001E-17</v>
      </c>
      <c r="BD401" s="207">
        <v>9.9999999999999997E-29</v>
      </c>
      <c r="BE401" s="207">
        <v>1.0000000000000001E-30</v>
      </c>
      <c r="BF401" s="207">
        <v>0</v>
      </c>
      <c r="BG401" s="207">
        <v>0</v>
      </c>
      <c r="BH401" s="207"/>
      <c r="BI401" s="207"/>
      <c r="BJ401" s="207"/>
      <c r="BK401" s="207"/>
      <c r="BL401" s="208">
        <v>0</v>
      </c>
      <c r="BM401" s="209">
        <v>249.45</v>
      </c>
      <c r="BN401" s="209">
        <f t="shared" si="207"/>
        <v>0</v>
      </c>
      <c r="BO401" s="207"/>
      <c r="BP401" s="207"/>
      <c r="BQ401" s="207"/>
      <c r="BR401" s="207"/>
      <c r="BS401" s="207"/>
      <c r="BT401" s="207"/>
      <c r="BU401" s="207"/>
      <c r="BV401" s="207"/>
      <c r="BW401" s="207"/>
      <c r="BX401" s="207"/>
      <c r="BY401" s="207"/>
      <c r="BZ401" s="207"/>
      <c r="CA401" s="207"/>
      <c r="CB401" s="207"/>
      <c r="CC401" s="207"/>
      <c r="CD401" s="207"/>
      <c r="CE401" s="207"/>
      <c r="CF401" s="207">
        <v>0</v>
      </c>
      <c r="CG401" s="207"/>
      <c r="CH401" s="207"/>
      <c r="CI401" s="207"/>
      <c r="CJ401" s="207"/>
      <c r="CK401" s="207">
        <v>0</v>
      </c>
      <c r="CL401" s="209">
        <v>477.3</v>
      </c>
      <c r="CM401" s="209">
        <f t="shared" si="208"/>
        <v>0</v>
      </c>
      <c r="CN401" s="207"/>
      <c r="CO401" s="207"/>
      <c r="CP401" s="207"/>
      <c r="CQ401" s="207"/>
      <c r="CR401" s="207"/>
      <c r="CS401" s="207"/>
      <c r="CT401" s="207"/>
      <c r="CU401" s="207"/>
      <c r="CV401" s="207"/>
      <c r="CW401" s="207"/>
      <c r="CX401" s="207"/>
      <c r="CY401" s="207"/>
      <c r="CZ401" s="207"/>
      <c r="DA401" s="207"/>
      <c r="DB401" s="207"/>
      <c r="DC401" s="207"/>
      <c r="DD401" s="207"/>
      <c r="DE401" s="207">
        <v>0</v>
      </c>
      <c r="DF401" s="207"/>
      <c r="DG401" s="207"/>
      <c r="DH401" s="207"/>
      <c r="DI401" s="207"/>
      <c r="DJ401" s="207">
        <v>0</v>
      </c>
      <c r="DK401" s="209">
        <v>120.88</v>
      </c>
      <c r="DL401" s="209">
        <f t="shared" si="209"/>
        <v>0</v>
      </c>
      <c r="DM401" s="207"/>
      <c r="DN401" s="207"/>
      <c r="DO401" s="207"/>
      <c r="DP401" s="207"/>
      <c r="DQ401" s="207"/>
      <c r="DR401" s="207"/>
      <c r="DS401" s="207"/>
      <c r="DT401" s="207"/>
      <c r="DU401" s="207"/>
      <c r="DV401" s="207"/>
      <c r="DW401" s="207"/>
      <c r="DX401" s="207"/>
      <c r="DY401" s="207"/>
      <c r="DZ401" s="207"/>
      <c r="EA401" s="207"/>
      <c r="EB401" s="207"/>
      <c r="EC401" s="207"/>
      <c r="ED401" s="207">
        <v>0</v>
      </c>
      <c r="EE401" s="207"/>
      <c r="EF401" s="207"/>
      <c r="EG401" s="207"/>
      <c r="EH401" s="207"/>
      <c r="EI401" s="207">
        <v>0</v>
      </c>
      <c r="EJ401" s="209">
        <v>191.55</v>
      </c>
      <c r="EK401" s="209">
        <f t="shared" si="210"/>
        <v>0</v>
      </c>
      <c r="EL401" s="207"/>
      <c r="EM401" s="207"/>
      <c r="EN401" s="207"/>
      <c r="EO401" s="207"/>
      <c r="EP401" s="207"/>
      <c r="EQ401" s="207"/>
      <c r="ER401" s="207"/>
      <c r="ES401" s="207"/>
      <c r="ET401" s="207"/>
      <c r="EU401" s="207"/>
      <c r="EV401" s="207"/>
      <c r="EW401" s="207"/>
      <c r="EX401" s="207"/>
      <c r="EY401" s="207"/>
      <c r="EZ401" s="207"/>
      <c r="FA401" s="207"/>
      <c r="FB401" s="207"/>
      <c r="FC401" s="207">
        <v>0</v>
      </c>
      <c r="FD401" s="207"/>
      <c r="FE401" s="207"/>
      <c r="FF401" s="207"/>
      <c r="FG401" s="207"/>
      <c r="FH401" s="207">
        <v>0</v>
      </c>
      <c r="FI401" s="209">
        <v>32.1</v>
      </c>
      <c r="FJ401" s="209">
        <f t="shared" si="211"/>
        <v>0</v>
      </c>
      <c r="FK401" s="207"/>
      <c r="FL401" s="207"/>
      <c r="FM401" s="207"/>
      <c r="FN401" s="207">
        <v>0</v>
      </c>
      <c r="FO401" s="207"/>
      <c r="FP401" s="207"/>
      <c r="FQ401" s="207"/>
      <c r="FR401" s="207"/>
      <c r="FS401" s="207">
        <v>0</v>
      </c>
      <c r="FT401" s="209">
        <v>25.68</v>
      </c>
      <c r="FU401" s="209">
        <f t="shared" si="212"/>
        <v>0</v>
      </c>
      <c r="FV401" s="207"/>
      <c r="FW401" s="207"/>
      <c r="FX401" s="207"/>
      <c r="FY401" s="207">
        <v>0</v>
      </c>
      <c r="FZ401" s="207"/>
      <c r="GA401" s="207"/>
      <c r="GB401" s="207"/>
      <c r="GC401" s="207"/>
      <c r="GD401" s="207">
        <v>0</v>
      </c>
      <c r="GE401" s="209">
        <v>56.12</v>
      </c>
      <c r="GF401" s="209">
        <f t="shared" si="213"/>
        <v>0</v>
      </c>
      <c r="GG401" s="207"/>
      <c r="GH401" s="207"/>
      <c r="GI401" s="207"/>
      <c r="GJ401" s="207"/>
      <c r="GK401" s="207"/>
      <c r="GL401" s="207"/>
      <c r="GM401" s="207"/>
      <c r="GN401" s="207"/>
      <c r="GO401" s="207"/>
      <c r="GP401" s="207"/>
      <c r="GQ401" s="207"/>
      <c r="GR401" s="207"/>
      <c r="GS401" s="207"/>
      <c r="GT401" s="207"/>
      <c r="GU401" s="207"/>
      <c r="GV401" s="207"/>
      <c r="GW401" s="207"/>
      <c r="GX401" s="207" t="s">
        <v>918</v>
      </c>
      <c r="GY401" s="207">
        <v>0</v>
      </c>
      <c r="GZ401" s="207" t="s">
        <v>918</v>
      </c>
      <c r="HA401" s="207">
        <v>0</v>
      </c>
      <c r="HB401" s="207">
        <v>0</v>
      </c>
      <c r="HC401" s="207">
        <v>1</v>
      </c>
      <c r="HD401" s="207">
        <f t="shared" si="188"/>
        <v>600</v>
      </c>
      <c r="HE401" s="207">
        <v>0</v>
      </c>
      <c r="HF401" s="207"/>
      <c r="HG401" s="207"/>
      <c r="HH401" s="207">
        <f t="shared" si="223"/>
        <v>0</v>
      </c>
      <c r="HI401" s="209">
        <v>2.73</v>
      </c>
      <c r="HJ401" s="209">
        <f t="shared" si="214"/>
        <v>0</v>
      </c>
      <c r="HK401" s="207">
        <v>1</v>
      </c>
      <c r="HL401" s="207"/>
      <c r="HM401" s="207">
        <f t="shared" si="224"/>
        <v>600</v>
      </c>
      <c r="HN401" s="209">
        <v>2.73</v>
      </c>
      <c r="HO401" s="209">
        <f t="shared" si="215"/>
        <v>1638</v>
      </c>
      <c r="HP401" s="207">
        <v>0</v>
      </c>
      <c r="HQ401" s="207"/>
      <c r="HR401" s="207">
        <f t="shared" si="225"/>
        <v>0</v>
      </c>
      <c r="HS401" s="209">
        <v>2.73</v>
      </c>
      <c r="HT401" s="209">
        <f t="shared" si="216"/>
        <v>0</v>
      </c>
      <c r="HU401" s="207">
        <v>0</v>
      </c>
      <c r="HV401" s="207"/>
      <c r="HW401" s="207">
        <f t="shared" si="226"/>
        <v>0</v>
      </c>
      <c r="HX401" s="209">
        <v>2.73</v>
      </c>
      <c r="HY401" s="209">
        <f t="shared" si="217"/>
        <v>0</v>
      </c>
      <c r="HZ401" s="207">
        <v>2</v>
      </c>
      <c r="IA401" s="209">
        <v>3890.25</v>
      </c>
      <c r="IB401" s="209">
        <f t="shared" si="218"/>
        <v>7780.5</v>
      </c>
      <c r="IC401" s="169"/>
      <c r="ID401" s="169"/>
      <c r="IE401" s="169"/>
      <c r="IF401" s="169"/>
      <c r="IG401" s="165"/>
      <c r="IH401" s="165">
        <v>0</v>
      </c>
      <c r="II401" s="235">
        <f t="shared" si="198"/>
        <v>0</v>
      </c>
      <c r="IJ401" s="235">
        <f t="shared" si="199"/>
        <v>2</v>
      </c>
      <c r="IK401" s="235">
        <f t="shared" si="200"/>
        <v>2</v>
      </c>
      <c r="IL401" s="210"/>
      <c r="IM401" s="211">
        <f t="shared" si="219"/>
        <v>0</v>
      </c>
      <c r="IN401" s="209">
        <v>7500</v>
      </c>
      <c r="IO401" s="212">
        <f t="shared" si="220"/>
        <v>0</v>
      </c>
      <c r="IP401" s="209">
        <f t="shared" si="221"/>
        <v>9418.5</v>
      </c>
      <c r="IQ401" s="209">
        <v>10000</v>
      </c>
      <c r="IR401" s="212">
        <f t="shared" si="222"/>
        <v>1</v>
      </c>
      <c r="IS401" s="213" t="s">
        <v>6501</v>
      </c>
      <c r="IT401" s="291"/>
      <c r="IV401" s="66">
        <v>83241</v>
      </c>
      <c r="IW401" s="66" t="s">
        <v>6502</v>
      </c>
    </row>
    <row r="402" spans="1:257" x14ac:dyDescent="0.4">
      <c r="A402" s="158">
        <f t="shared" si="197"/>
        <v>246</v>
      </c>
      <c r="B402" s="156" t="s">
        <v>35</v>
      </c>
      <c r="C402" s="156">
        <v>300</v>
      </c>
      <c r="D402" s="251">
        <v>78878</v>
      </c>
      <c r="E402" s="371">
        <v>37641</v>
      </c>
      <c r="F402" s="225" t="s">
        <v>6503</v>
      </c>
      <c r="G402" s="251">
        <v>8</v>
      </c>
      <c r="H402" s="156"/>
      <c r="I402" s="156" t="s">
        <v>2627</v>
      </c>
      <c r="J402" s="158" t="s">
        <v>2679</v>
      </c>
      <c r="K402" s="158"/>
      <c r="L402" s="158" t="s">
        <v>2681</v>
      </c>
      <c r="M402" s="158"/>
      <c r="N402" s="205">
        <v>29</v>
      </c>
      <c r="O402" s="158">
        <v>49</v>
      </c>
      <c r="P402" s="203" t="s">
        <v>5687</v>
      </c>
      <c r="Q402" s="158">
        <v>64</v>
      </c>
      <c r="R402" s="158"/>
      <c r="S402" s="158"/>
      <c r="T402" s="158"/>
      <c r="U402" s="158"/>
      <c r="V402" s="367"/>
      <c r="W402" s="366"/>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t="s">
        <v>5225</v>
      </c>
      <c r="AU402" s="205">
        <v>29</v>
      </c>
      <c r="AV402" s="205">
        <v>20</v>
      </c>
      <c r="AW402" s="205">
        <f t="shared" si="206"/>
        <v>49</v>
      </c>
      <c r="AX402" s="205" t="s">
        <v>5687</v>
      </c>
      <c r="AY402" s="226">
        <v>40</v>
      </c>
      <c r="AZ402" s="205">
        <v>24</v>
      </c>
      <c r="BA402" s="205">
        <f t="shared" si="201"/>
        <v>64</v>
      </c>
      <c r="BB402" s="205"/>
      <c r="BC402" s="207">
        <v>1.0000000000000001E-17</v>
      </c>
      <c r="BD402" s="207">
        <v>9.9999999999999997E-29</v>
      </c>
      <c r="BE402" s="207">
        <v>1.0000000000000001E-30</v>
      </c>
      <c r="BF402" s="207">
        <v>8</v>
      </c>
      <c r="BG402" s="207">
        <v>0</v>
      </c>
      <c r="BH402" s="207">
        <v>1</v>
      </c>
      <c r="BI402" s="207"/>
      <c r="BJ402" s="207"/>
      <c r="BK402" s="207" t="s">
        <v>5807</v>
      </c>
      <c r="BL402" s="208">
        <f>AW402</f>
        <v>49</v>
      </c>
      <c r="BM402" s="209">
        <v>249.45</v>
      </c>
      <c r="BN402" s="209">
        <f t="shared" si="207"/>
        <v>12223.05</v>
      </c>
      <c r="BO402" s="207"/>
      <c r="BP402" s="207"/>
      <c r="BQ402" s="207"/>
      <c r="BR402" s="207"/>
      <c r="BS402" s="207"/>
      <c r="BT402" s="207"/>
      <c r="BU402" s="207"/>
      <c r="BV402" s="207"/>
      <c r="BW402" s="207"/>
      <c r="BX402" s="207"/>
      <c r="BY402" s="207"/>
      <c r="BZ402" s="207"/>
      <c r="CA402" s="207"/>
      <c r="CB402" s="207">
        <f>+BL402</f>
        <v>49</v>
      </c>
      <c r="CC402" s="207"/>
      <c r="CD402" s="207"/>
      <c r="CE402" s="207"/>
      <c r="CF402" s="207">
        <v>0</v>
      </c>
      <c r="CG402" s="207">
        <v>1</v>
      </c>
      <c r="CH402" s="207"/>
      <c r="CI402" s="207"/>
      <c r="CJ402" s="207" t="s">
        <v>6504</v>
      </c>
      <c r="CK402" s="207">
        <f>AW402</f>
        <v>49</v>
      </c>
      <c r="CL402" s="209">
        <v>477.3</v>
      </c>
      <c r="CM402" s="209">
        <f t="shared" si="208"/>
        <v>23387.7</v>
      </c>
      <c r="CN402" s="207"/>
      <c r="CO402" s="207"/>
      <c r="CP402" s="207"/>
      <c r="CQ402" s="207"/>
      <c r="CR402" s="207"/>
      <c r="CS402" s="207"/>
      <c r="CT402" s="207"/>
      <c r="CU402" s="207"/>
      <c r="CV402" s="207"/>
      <c r="CW402" s="207"/>
      <c r="CX402" s="207"/>
      <c r="CY402" s="207"/>
      <c r="CZ402" s="207"/>
      <c r="DA402" s="207">
        <f>+CK402</f>
        <v>49</v>
      </c>
      <c r="DB402" s="207"/>
      <c r="DC402" s="207"/>
      <c r="DD402" s="207"/>
      <c r="DE402" s="207">
        <v>0</v>
      </c>
      <c r="DF402" s="207">
        <v>1</v>
      </c>
      <c r="DG402" s="207"/>
      <c r="DH402" s="207"/>
      <c r="DI402" s="207" t="s">
        <v>5551</v>
      </c>
      <c r="DJ402" s="207">
        <f>AW402</f>
        <v>49</v>
      </c>
      <c r="DK402" s="209">
        <v>120.88</v>
      </c>
      <c r="DL402" s="209">
        <f t="shared" si="209"/>
        <v>5923.12</v>
      </c>
      <c r="DM402" s="207"/>
      <c r="DN402" s="207"/>
      <c r="DO402" s="207"/>
      <c r="DP402" s="207"/>
      <c r="DQ402" s="207"/>
      <c r="DR402" s="207"/>
      <c r="DS402" s="207"/>
      <c r="DT402" s="207"/>
      <c r="DU402" s="207"/>
      <c r="DV402" s="207"/>
      <c r="DW402" s="207"/>
      <c r="DX402" s="207"/>
      <c r="DY402" s="207"/>
      <c r="DZ402" s="207">
        <f>+DJ402</f>
        <v>49</v>
      </c>
      <c r="EA402" s="207"/>
      <c r="EB402" s="207"/>
      <c r="EC402" s="207"/>
      <c r="ED402" s="207">
        <v>0</v>
      </c>
      <c r="EE402" s="207"/>
      <c r="EF402" s="207"/>
      <c r="EG402" s="207"/>
      <c r="EH402" s="207"/>
      <c r="EI402" s="207">
        <v>0</v>
      </c>
      <c r="EJ402" s="209">
        <v>191.55</v>
      </c>
      <c r="EK402" s="209">
        <f t="shared" si="210"/>
        <v>0</v>
      </c>
      <c r="EL402" s="207"/>
      <c r="EM402" s="207"/>
      <c r="EN402" s="207"/>
      <c r="EO402" s="207"/>
      <c r="EP402" s="207"/>
      <c r="EQ402" s="207"/>
      <c r="ER402" s="207"/>
      <c r="ES402" s="207"/>
      <c r="ET402" s="207"/>
      <c r="EU402" s="207"/>
      <c r="EV402" s="207"/>
      <c r="EW402" s="207"/>
      <c r="EX402" s="207"/>
      <c r="EY402" s="207"/>
      <c r="EZ402" s="207"/>
      <c r="FA402" s="207"/>
      <c r="FB402" s="207"/>
      <c r="FC402" s="207">
        <v>0</v>
      </c>
      <c r="FD402" s="207">
        <v>1</v>
      </c>
      <c r="FE402" s="207"/>
      <c r="FF402" s="207"/>
      <c r="FG402" s="207" t="s">
        <v>6505</v>
      </c>
      <c r="FH402" s="207">
        <f>AW402</f>
        <v>49</v>
      </c>
      <c r="FI402" s="209">
        <v>32.1</v>
      </c>
      <c r="FJ402" s="209">
        <f t="shared" si="211"/>
        <v>1572.9</v>
      </c>
      <c r="FK402" s="207"/>
      <c r="FL402" s="207"/>
      <c r="FM402" s="207"/>
      <c r="FN402" s="207">
        <v>0</v>
      </c>
      <c r="FO402" s="207"/>
      <c r="FP402" s="207"/>
      <c r="FQ402" s="207"/>
      <c r="FR402" s="207"/>
      <c r="FS402" s="207">
        <v>0</v>
      </c>
      <c r="FT402" s="209">
        <v>25.68</v>
      </c>
      <c r="FU402" s="209">
        <f t="shared" si="212"/>
        <v>0</v>
      </c>
      <c r="FV402" s="207"/>
      <c r="FW402" s="207"/>
      <c r="FX402" s="207"/>
      <c r="FY402" s="207">
        <v>0</v>
      </c>
      <c r="FZ402" s="207"/>
      <c r="GA402" s="207"/>
      <c r="GB402" s="207"/>
      <c r="GC402" s="207"/>
      <c r="GD402" s="207">
        <v>0</v>
      </c>
      <c r="GE402" s="209">
        <v>56.12</v>
      </c>
      <c r="GF402" s="209">
        <f t="shared" si="213"/>
        <v>0</v>
      </c>
      <c r="GG402" s="207"/>
      <c r="GH402" s="207"/>
      <c r="GI402" s="207"/>
      <c r="GJ402" s="207"/>
      <c r="GK402" s="207"/>
      <c r="GL402" s="207"/>
      <c r="GM402" s="207"/>
      <c r="GN402" s="207"/>
      <c r="GO402" s="207"/>
      <c r="GP402" s="207"/>
      <c r="GQ402" s="207"/>
      <c r="GR402" s="207"/>
      <c r="GS402" s="207"/>
      <c r="GT402" s="207"/>
      <c r="GU402" s="207"/>
      <c r="GV402" s="207"/>
      <c r="GW402" s="207"/>
      <c r="GX402" s="207" t="s">
        <v>918</v>
      </c>
      <c r="GY402" s="207">
        <v>0</v>
      </c>
      <c r="GZ402" s="207" t="s">
        <v>918</v>
      </c>
      <c r="HA402" s="207">
        <v>0</v>
      </c>
      <c r="HB402" s="207">
        <v>0</v>
      </c>
      <c r="HC402" s="207">
        <v>1</v>
      </c>
      <c r="HD402" s="207">
        <f t="shared" si="188"/>
        <v>2800</v>
      </c>
      <c r="HE402" s="207">
        <v>4</v>
      </c>
      <c r="HF402" s="207"/>
      <c r="HG402" s="207"/>
      <c r="HH402" s="207">
        <f t="shared" si="223"/>
        <v>1600</v>
      </c>
      <c r="HI402" s="209">
        <v>2.73</v>
      </c>
      <c r="HJ402" s="209">
        <f t="shared" si="214"/>
        <v>4368</v>
      </c>
      <c r="HK402" s="207">
        <v>2</v>
      </c>
      <c r="HL402" s="207"/>
      <c r="HM402" s="207">
        <f t="shared" si="224"/>
        <v>800</v>
      </c>
      <c r="HN402" s="209">
        <v>2.73</v>
      </c>
      <c r="HO402" s="209">
        <f t="shared" si="215"/>
        <v>2184</v>
      </c>
      <c r="HP402" s="207">
        <v>1</v>
      </c>
      <c r="HQ402" s="207"/>
      <c r="HR402" s="207">
        <f t="shared" si="225"/>
        <v>400</v>
      </c>
      <c r="HS402" s="209">
        <v>2.73</v>
      </c>
      <c r="HT402" s="209">
        <f t="shared" si="216"/>
        <v>1092</v>
      </c>
      <c r="HU402" s="207">
        <v>0</v>
      </c>
      <c r="HV402" s="207"/>
      <c r="HW402" s="207">
        <f t="shared" si="226"/>
        <v>0</v>
      </c>
      <c r="HX402" s="209">
        <v>2.73</v>
      </c>
      <c r="HY402" s="209">
        <f t="shared" si="217"/>
        <v>0</v>
      </c>
      <c r="HZ402" s="207">
        <v>1</v>
      </c>
      <c r="IA402" s="209">
        <v>3890.25</v>
      </c>
      <c r="IB402" s="209">
        <f t="shared" si="218"/>
        <v>3890.25</v>
      </c>
      <c r="IC402" s="169"/>
      <c r="ID402" s="169"/>
      <c r="IE402" s="169"/>
      <c r="IF402" s="169"/>
      <c r="IG402" s="165"/>
      <c r="IH402" s="165">
        <v>7</v>
      </c>
      <c r="II402" s="235">
        <f t="shared" si="198"/>
        <v>4</v>
      </c>
      <c r="IJ402" s="235">
        <f t="shared" si="199"/>
        <v>1</v>
      </c>
      <c r="IK402" s="235">
        <f t="shared" si="200"/>
        <v>5</v>
      </c>
      <c r="IL402" s="210"/>
      <c r="IM402" s="211">
        <f t="shared" si="219"/>
        <v>43106.770000000004</v>
      </c>
      <c r="IN402" s="209">
        <v>7500</v>
      </c>
      <c r="IO402" s="212">
        <f t="shared" si="220"/>
        <v>6</v>
      </c>
      <c r="IP402" s="209">
        <f t="shared" si="221"/>
        <v>11534.25</v>
      </c>
      <c r="IQ402" s="209">
        <v>10000</v>
      </c>
      <c r="IR402" s="212">
        <f t="shared" si="222"/>
        <v>2</v>
      </c>
      <c r="IS402" s="213" t="s">
        <v>5784</v>
      </c>
      <c r="IT402" s="291"/>
      <c r="IV402" s="66">
        <v>83256</v>
      </c>
      <c r="IW402" s="66" t="s">
        <v>6506</v>
      </c>
    </row>
    <row r="403" spans="1:257" x14ac:dyDescent="0.4">
      <c r="A403" s="158">
        <f t="shared" si="197"/>
        <v>247</v>
      </c>
      <c r="B403" s="156" t="s">
        <v>35</v>
      </c>
      <c r="C403" s="156">
        <v>301</v>
      </c>
      <c r="D403" s="251">
        <v>78896</v>
      </c>
      <c r="E403" s="251">
        <v>37725</v>
      </c>
      <c r="F403" s="225" t="s">
        <v>6507</v>
      </c>
      <c r="G403" s="251">
        <v>8</v>
      </c>
      <c r="H403" s="156"/>
      <c r="I403" s="156" t="s">
        <v>2627</v>
      </c>
      <c r="J403" s="158" t="s">
        <v>2691</v>
      </c>
      <c r="K403" s="158"/>
      <c r="L403" s="158" t="s">
        <v>2693</v>
      </c>
      <c r="M403" s="158"/>
      <c r="N403" s="205">
        <v>34</v>
      </c>
      <c r="O403" s="158">
        <v>54</v>
      </c>
      <c r="P403" s="203" t="s">
        <v>6508</v>
      </c>
      <c r="Q403" s="158">
        <v>50</v>
      </c>
      <c r="R403" s="158"/>
      <c r="S403" s="158"/>
      <c r="T403" s="158"/>
      <c r="U403" s="158"/>
      <c r="V403" s="367"/>
      <c r="W403" s="366"/>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t="s">
        <v>5437</v>
      </c>
      <c r="AU403" s="205">
        <v>34</v>
      </c>
      <c r="AV403" s="205">
        <v>20</v>
      </c>
      <c r="AW403" s="205">
        <f t="shared" si="206"/>
        <v>54</v>
      </c>
      <c r="AX403" s="205" t="s">
        <v>6508</v>
      </c>
      <c r="AY403" s="226">
        <v>26</v>
      </c>
      <c r="AZ403" s="205">
        <v>24</v>
      </c>
      <c r="BA403" s="205">
        <f t="shared" si="201"/>
        <v>50</v>
      </c>
      <c r="BB403" s="205"/>
      <c r="BC403" s="207">
        <v>1.0000000000000001E-17</v>
      </c>
      <c r="BD403" s="207">
        <v>9.9999999999999997E-29</v>
      </c>
      <c r="BE403" s="207">
        <v>1.0000000000000001E-30</v>
      </c>
      <c r="BF403" s="207">
        <v>2</v>
      </c>
      <c r="BG403" s="207">
        <v>0</v>
      </c>
      <c r="BH403" s="207">
        <v>1</v>
      </c>
      <c r="BI403" s="207"/>
      <c r="BJ403" s="207"/>
      <c r="BK403" s="207" t="s">
        <v>6509</v>
      </c>
      <c r="BL403" s="208">
        <f>BA403</f>
        <v>50</v>
      </c>
      <c r="BM403" s="209">
        <v>249.45</v>
      </c>
      <c r="BN403" s="209">
        <f t="shared" si="207"/>
        <v>12472.5</v>
      </c>
      <c r="BO403" s="207"/>
      <c r="BP403" s="207"/>
      <c r="BQ403" s="207"/>
      <c r="BR403" s="207"/>
      <c r="BS403" s="207"/>
      <c r="BT403" s="207"/>
      <c r="BU403" s="207"/>
      <c r="BV403" s="207"/>
      <c r="BW403" s="207"/>
      <c r="BX403" s="207"/>
      <c r="BY403" s="207"/>
      <c r="BZ403" s="207"/>
      <c r="CA403" s="207"/>
      <c r="CB403" s="207">
        <f>+BL403</f>
        <v>50</v>
      </c>
      <c r="CC403" s="207"/>
      <c r="CD403" s="207"/>
      <c r="CE403" s="207"/>
      <c r="CF403" s="207">
        <v>0</v>
      </c>
      <c r="CG403" s="207"/>
      <c r="CH403" s="207"/>
      <c r="CI403" s="207"/>
      <c r="CJ403" s="207"/>
      <c r="CK403" s="207">
        <v>0</v>
      </c>
      <c r="CL403" s="209">
        <v>477.3</v>
      </c>
      <c r="CM403" s="209">
        <f t="shared" si="208"/>
        <v>0</v>
      </c>
      <c r="CN403" s="207"/>
      <c r="CO403" s="207"/>
      <c r="CP403" s="207"/>
      <c r="CQ403" s="207"/>
      <c r="CR403" s="207"/>
      <c r="CS403" s="207"/>
      <c r="CT403" s="207"/>
      <c r="CU403" s="207"/>
      <c r="CV403" s="207"/>
      <c r="CW403" s="207"/>
      <c r="CX403" s="207"/>
      <c r="CY403" s="207"/>
      <c r="CZ403" s="207"/>
      <c r="DA403" s="207"/>
      <c r="DB403" s="207"/>
      <c r="DC403" s="207"/>
      <c r="DD403" s="207"/>
      <c r="DE403" s="207">
        <v>0</v>
      </c>
      <c r="DF403" s="207"/>
      <c r="DG403" s="207"/>
      <c r="DH403" s="207"/>
      <c r="DI403" s="207"/>
      <c r="DJ403" s="207">
        <v>0</v>
      </c>
      <c r="DK403" s="209">
        <v>120.88</v>
      </c>
      <c r="DL403" s="209">
        <f t="shared" si="209"/>
        <v>0</v>
      </c>
      <c r="DM403" s="207"/>
      <c r="DN403" s="207"/>
      <c r="DO403" s="207"/>
      <c r="DP403" s="207"/>
      <c r="DQ403" s="207"/>
      <c r="DR403" s="207"/>
      <c r="DS403" s="207"/>
      <c r="DT403" s="207"/>
      <c r="DU403" s="207"/>
      <c r="DV403" s="207"/>
      <c r="DW403" s="207"/>
      <c r="DX403" s="207"/>
      <c r="DY403" s="207"/>
      <c r="DZ403" s="207"/>
      <c r="EA403" s="207"/>
      <c r="EB403" s="207"/>
      <c r="EC403" s="207"/>
      <c r="ED403" s="207">
        <v>0</v>
      </c>
      <c r="EE403" s="207"/>
      <c r="EF403" s="207"/>
      <c r="EG403" s="207"/>
      <c r="EH403" s="207"/>
      <c r="EI403" s="207">
        <v>0</v>
      </c>
      <c r="EJ403" s="209">
        <v>191.55</v>
      </c>
      <c r="EK403" s="209">
        <f t="shared" si="210"/>
        <v>0</v>
      </c>
      <c r="EL403" s="207"/>
      <c r="EM403" s="207"/>
      <c r="EN403" s="207"/>
      <c r="EO403" s="207"/>
      <c r="EP403" s="207"/>
      <c r="EQ403" s="207"/>
      <c r="ER403" s="207"/>
      <c r="ES403" s="207"/>
      <c r="ET403" s="207"/>
      <c r="EU403" s="207"/>
      <c r="EV403" s="207"/>
      <c r="EW403" s="207"/>
      <c r="EX403" s="207"/>
      <c r="EY403" s="207"/>
      <c r="EZ403" s="207"/>
      <c r="FA403" s="207"/>
      <c r="FB403" s="207"/>
      <c r="FC403" s="207">
        <v>0</v>
      </c>
      <c r="FD403" s="207"/>
      <c r="FE403" s="207"/>
      <c r="FF403" s="207"/>
      <c r="FG403" s="207"/>
      <c r="FH403" s="207">
        <v>0</v>
      </c>
      <c r="FI403" s="209">
        <v>32.1</v>
      </c>
      <c r="FJ403" s="209">
        <f t="shared" si="211"/>
        <v>0</v>
      </c>
      <c r="FK403" s="207"/>
      <c r="FL403" s="207"/>
      <c r="FM403" s="207"/>
      <c r="FN403" s="207">
        <v>0</v>
      </c>
      <c r="FO403" s="207"/>
      <c r="FP403" s="207"/>
      <c r="FQ403" s="207"/>
      <c r="FR403" s="207"/>
      <c r="FS403" s="207">
        <v>0</v>
      </c>
      <c r="FT403" s="209">
        <v>25.68</v>
      </c>
      <c r="FU403" s="209">
        <f t="shared" si="212"/>
        <v>0</v>
      </c>
      <c r="FV403" s="207"/>
      <c r="FW403" s="207"/>
      <c r="FX403" s="207"/>
      <c r="FY403" s="207">
        <v>0</v>
      </c>
      <c r="FZ403" s="207"/>
      <c r="GA403" s="207"/>
      <c r="GB403" s="207"/>
      <c r="GC403" s="207"/>
      <c r="GD403" s="207">
        <v>0</v>
      </c>
      <c r="GE403" s="209">
        <v>56.12</v>
      </c>
      <c r="GF403" s="209">
        <f t="shared" si="213"/>
        <v>0</v>
      </c>
      <c r="GG403" s="207"/>
      <c r="GH403" s="207"/>
      <c r="GI403" s="207"/>
      <c r="GJ403" s="207"/>
      <c r="GK403" s="207"/>
      <c r="GL403" s="207"/>
      <c r="GM403" s="207"/>
      <c r="GN403" s="207"/>
      <c r="GO403" s="207"/>
      <c r="GP403" s="207"/>
      <c r="GQ403" s="207"/>
      <c r="GR403" s="207"/>
      <c r="GS403" s="207"/>
      <c r="GT403" s="207"/>
      <c r="GU403" s="207"/>
      <c r="GV403" s="207"/>
      <c r="GW403" s="207"/>
      <c r="GX403" s="207" t="s">
        <v>918</v>
      </c>
      <c r="GY403" s="207">
        <v>0</v>
      </c>
      <c r="GZ403" s="207" t="s">
        <v>918</v>
      </c>
      <c r="HA403" s="207">
        <v>0</v>
      </c>
      <c r="HB403" s="207">
        <v>0</v>
      </c>
      <c r="HC403" s="207">
        <v>1</v>
      </c>
      <c r="HD403" s="207">
        <f t="shared" si="188"/>
        <v>4000</v>
      </c>
      <c r="HE403" s="207">
        <v>4</v>
      </c>
      <c r="HF403" s="207"/>
      <c r="HG403" s="207"/>
      <c r="HH403" s="207">
        <f t="shared" si="223"/>
        <v>1600</v>
      </c>
      <c r="HI403" s="209">
        <v>2.73</v>
      </c>
      <c r="HJ403" s="209">
        <f t="shared" si="214"/>
        <v>4368</v>
      </c>
      <c r="HK403" s="207">
        <v>4</v>
      </c>
      <c r="HL403" s="207"/>
      <c r="HM403" s="207">
        <f t="shared" si="224"/>
        <v>1600</v>
      </c>
      <c r="HN403" s="209">
        <v>2.73</v>
      </c>
      <c r="HO403" s="209">
        <f t="shared" si="215"/>
        <v>4368</v>
      </c>
      <c r="HP403" s="207">
        <v>1</v>
      </c>
      <c r="HQ403" s="207"/>
      <c r="HR403" s="207">
        <f t="shared" si="225"/>
        <v>400</v>
      </c>
      <c r="HS403" s="209">
        <v>2.73</v>
      </c>
      <c r="HT403" s="209">
        <f t="shared" si="216"/>
        <v>1092</v>
      </c>
      <c r="HU403" s="207">
        <v>1</v>
      </c>
      <c r="HV403" s="207"/>
      <c r="HW403" s="207">
        <f t="shared" si="226"/>
        <v>400</v>
      </c>
      <c r="HX403" s="209">
        <v>2.73</v>
      </c>
      <c r="HY403" s="209">
        <f t="shared" si="217"/>
        <v>1092</v>
      </c>
      <c r="HZ403" s="207">
        <v>1</v>
      </c>
      <c r="IA403" s="209">
        <v>3890.25</v>
      </c>
      <c r="IB403" s="209">
        <f t="shared" si="218"/>
        <v>3890.25</v>
      </c>
      <c r="IC403" s="169"/>
      <c r="ID403" s="169"/>
      <c r="IE403" s="169"/>
      <c r="IF403" s="169"/>
      <c r="IG403" s="165"/>
      <c r="IH403" s="165">
        <v>10</v>
      </c>
      <c r="II403" s="235">
        <f t="shared" si="198"/>
        <v>1</v>
      </c>
      <c r="IJ403" s="235">
        <f t="shared" si="199"/>
        <v>1</v>
      </c>
      <c r="IK403" s="235">
        <f t="shared" si="200"/>
        <v>2</v>
      </c>
      <c r="IL403" s="210"/>
      <c r="IM403" s="211">
        <f t="shared" si="219"/>
        <v>12472.5</v>
      </c>
      <c r="IN403" s="209">
        <v>7500</v>
      </c>
      <c r="IO403" s="212">
        <f t="shared" si="220"/>
        <v>2</v>
      </c>
      <c r="IP403" s="209">
        <f t="shared" si="221"/>
        <v>14810.25</v>
      </c>
      <c r="IQ403" s="209">
        <v>10000</v>
      </c>
      <c r="IR403" s="212">
        <f t="shared" si="222"/>
        <v>2</v>
      </c>
      <c r="IS403" s="213" t="s">
        <v>5784</v>
      </c>
      <c r="IT403" s="291"/>
      <c r="IV403" s="66">
        <v>83293</v>
      </c>
      <c r="IW403" s="66" t="s">
        <v>6510</v>
      </c>
    </row>
    <row r="404" spans="1:257" x14ac:dyDescent="0.4">
      <c r="A404" s="158">
        <f t="shared" si="197"/>
        <v>248</v>
      </c>
      <c r="B404" s="156" t="s">
        <v>35</v>
      </c>
      <c r="C404" s="156">
        <v>145</v>
      </c>
      <c r="D404" s="156">
        <v>89023</v>
      </c>
      <c r="E404" s="370">
        <v>32244</v>
      </c>
      <c r="F404" s="225" t="s">
        <v>6511</v>
      </c>
      <c r="G404" s="251">
        <v>4</v>
      </c>
      <c r="H404" s="156"/>
      <c r="I404" s="156" t="s">
        <v>1372</v>
      </c>
      <c r="J404" s="158" t="s">
        <v>1382</v>
      </c>
      <c r="K404" s="158"/>
      <c r="L404" s="158" t="s">
        <v>1384</v>
      </c>
      <c r="M404" s="158">
        <v>20143561422</v>
      </c>
      <c r="N404" s="205">
        <v>114</v>
      </c>
      <c r="O404" s="158">
        <v>134</v>
      </c>
      <c r="P404" s="203" t="s">
        <v>5337</v>
      </c>
      <c r="Q404" s="158">
        <v>64</v>
      </c>
      <c r="R404" s="158"/>
      <c r="S404" s="158"/>
      <c r="T404" s="158"/>
      <c r="U404" s="158"/>
      <c r="V404" s="367"/>
      <c r="W404" s="366"/>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t="s">
        <v>5311</v>
      </c>
      <c r="AU404" s="205">
        <v>114</v>
      </c>
      <c r="AV404" s="205">
        <v>20</v>
      </c>
      <c r="AW404" s="205">
        <f t="shared" si="206"/>
        <v>134</v>
      </c>
      <c r="AX404" s="205" t="s">
        <v>5337</v>
      </c>
      <c r="AY404" s="226">
        <v>40</v>
      </c>
      <c r="AZ404" s="205">
        <v>24</v>
      </c>
      <c r="BA404" s="205">
        <f t="shared" si="201"/>
        <v>64</v>
      </c>
      <c r="BB404" s="205"/>
      <c r="BC404" s="207">
        <v>1.0000000000000001E-17</v>
      </c>
      <c r="BD404" s="207">
        <v>9.9999999999999997E-29</v>
      </c>
      <c r="BE404" s="207">
        <v>1.0000000000000001E-30</v>
      </c>
      <c r="BF404" s="207">
        <v>2</v>
      </c>
      <c r="BG404" s="207">
        <v>0</v>
      </c>
      <c r="BH404" s="207"/>
      <c r="BI404" s="207"/>
      <c r="BJ404" s="207"/>
      <c r="BK404" s="207"/>
      <c r="BL404" s="208">
        <v>0</v>
      </c>
      <c r="BM404" s="209">
        <v>249.45</v>
      </c>
      <c r="BN404" s="209">
        <f t="shared" si="207"/>
        <v>0</v>
      </c>
      <c r="BO404" s="207"/>
      <c r="BP404" s="207"/>
      <c r="BQ404" s="207"/>
      <c r="BR404" s="207"/>
      <c r="BS404" s="207"/>
      <c r="BT404" s="207"/>
      <c r="BU404" s="207"/>
      <c r="BV404" s="207"/>
      <c r="BW404" s="207"/>
      <c r="BX404" s="207"/>
      <c r="BY404" s="207"/>
      <c r="BZ404" s="207"/>
      <c r="CA404" s="207"/>
      <c r="CB404" s="207"/>
      <c r="CC404" s="207"/>
      <c r="CD404" s="207"/>
      <c r="CE404" s="207"/>
      <c r="CF404" s="207">
        <v>0</v>
      </c>
      <c r="CG404" s="207"/>
      <c r="CH404" s="207"/>
      <c r="CI404" s="207"/>
      <c r="CJ404" s="207"/>
      <c r="CK404" s="207">
        <v>0</v>
      </c>
      <c r="CL404" s="209">
        <v>477.3</v>
      </c>
      <c r="CM404" s="209">
        <f t="shared" si="208"/>
        <v>0</v>
      </c>
      <c r="CN404" s="207"/>
      <c r="CO404" s="207"/>
      <c r="CP404" s="207"/>
      <c r="CQ404" s="207"/>
      <c r="CR404" s="207"/>
      <c r="CS404" s="207"/>
      <c r="CT404" s="207"/>
      <c r="CU404" s="207"/>
      <c r="CV404" s="207"/>
      <c r="CW404" s="207"/>
      <c r="CX404" s="207"/>
      <c r="CY404" s="207"/>
      <c r="CZ404" s="207"/>
      <c r="DA404" s="207"/>
      <c r="DB404" s="207"/>
      <c r="DC404" s="207"/>
      <c r="DD404" s="207"/>
      <c r="DE404" s="207">
        <v>0</v>
      </c>
      <c r="DF404" s="207"/>
      <c r="DG404" s="207"/>
      <c r="DH404" s="207"/>
      <c r="DI404" s="207"/>
      <c r="DJ404" s="207">
        <v>0</v>
      </c>
      <c r="DK404" s="209">
        <v>120.88</v>
      </c>
      <c r="DL404" s="209">
        <f t="shared" si="209"/>
        <v>0</v>
      </c>
      <c r="DM404" s="207"/>
      <c r="DN404" s="207"/>
      <c r="DO404" s="207"/>
      <c r="DP404" s="207"/>
      <c r="DQ404" s="207"/>
      <c r="DR404" s="207"/>
      <c r="DS404" s="207"/>
      <c r="DT404" s="207"/>
      <c r="DU404" s="207"/>
      <c r="DV404" s="207"/>
      <c r="DW404" s="207"/>
      <c r="DX404" s="207"/>
      <c r="DY404" s="207"/>
      <c r="DZ404" s="207"/>
      <c r="EA404" s="207"/>
      <c r="EB404" s="207"/>
      <c r="EC404" s="207"/>
      <c r="ED404" s="207">
        <v>0</v>
      </c>
      <c r="EE404" s="207"/>
      <c r="EF404" s="207"/>
      <c r="EG404" s="207"/>
      <c r="EH404" s="207"/>
      <c r="EI404" s="207">
        <v>0</v>
      </c>
      <c r="EJ404" s="209">
        <v>191.55</v>
      </c>
      <c r="EK404" s="209">
        <f t="shared" si="210"/>
        <v>0</v>
      </c>
      <c r="EL404" s="207"/>
      <c r="EM404" s="207"/>
      <c r="EN404" s="207"/>
      <c r="EO404" s="207"/>
      <c r="EP404" s="207"/>
      <c r="EQ404" s="207"/>
      <c r="ER404" s="207"/>
      <c r="ES404" s="207"/>
      <c r="ET404" s="207"/>
      <c r="EU404" s="207"/>
      <c r="EV404" s="207"/>
      <c r="EW404" s="207"/>
      <c r="EX404" s="207"/>
      <c r="EY404" s="207"/>
      <c r="EZ404" s="207"/>
      <c r="FA404" s="207"/>
      <c r="FB404" s="207"/>
      <c r="FC404" s="207">
        <v>0</v>
      </c>
      <c r="FD404" s="207"/>
      <c r="FE404" s="207"/>
      <c r="FF404" s="207"/>
      <c r="FG404" s="207"/>
      <c r="FH404" s="207">
        <v>0</v>
      </c>
      <c r="FI404" s="209">
        <v>32.1</v>
      </c>
      <c r="FJ404" s="209">
        <f t="shared" si="211"/>
        <v>0</v>
      </c>
      <c r="FK404" s="207"/>
      <c r="FL404" s="207"/>
      <c r="FM404" s="207"/>
      <c r="FN404" s="207">
        <v>0</v>
      </c>
      <c r="FO404" s="207"/>
      <c r="FP404" s="207"/>
      <c r="FQ404" s="207"/>
      <c r="FR404" s="207"/>
      <c r="FS404" s="207">
        <v>0</v>
      </c>
      <c r="FT404" s="209">
        <v>25.68</v>
      </c>
      <c r="FU404" s="209">
        <f t="shared" si="212"/>
        <v>0</v>
      </c>
      <c r="FV404" s="207"/>
      <c r="FW404" s="207"/>
      <c r="FX404" s="207"/>
      <c r="FY404" s="207">
        <v>0</v>
      </c>
      <c r="FZ404" s="207"/>
      <c r="GA404" s="207"/>
      <c r="GB404" s="207"/>
      <c r="GC404" s="207"/>
      <c r="GD404" s="207">
        <v>0</v>
      </c>
      <c r="GE404" s="209">
        <v>56.12</v>
      </c>
      <c r="GF404" s="209">
        <f t="shared" si="213"/>
        <v>0</v>
      </c>
      <c r="GG404" s="207"/>
      <c r="GH404" s="207"/>
      <c r="GI404" s="207"/>
      <c r="GJ404" s="207"/>
      <c r="GK404" s="207"/>
      <c r="GL404" s="207"/>
      <c r="GM404" s="207"/>
      <c r="GN404" s="207"/>
      <c r="GO404" s="207"/>
      <c r="GP404" s="207"/>
      <c r="GQ404" s="207"/>
      <c r="GR404" s="207"/>
      <c r="GS404" s="207"/>
      <c r="GT404" s="207"/>
      <c r="GU404" s="207"/>
      <c r="GV404" s="207"/>
      <c r="GW404" s="207"/>
      <c r="GX404" s="207" t="s">
        <v>918</v>
      </c>
      <c r="GY404" s="207">
        <v>0</v>
      </c>
      <c r="GZ404" s="207" t="s">
        <v>918</v>
      </c>
      <c r="HA404" s="207">
        <v>0</v>
      </c>
      <c r="HB404" s="207">
        <v>0</v>
      </c>
      <c r="HC404" s="207">
        <v>1</v>
      </c>
      <c r="HD404" s="207">
        <f t="shared" si="188"/>
        <v>600</v>
      </c>
      <c r="HE404" s="207">
        <v>0</v>
      </c>
      <c r="HF404" s="207"/>
      <c r="HG404" s="207"/>
      <c r="HH404" s="207">
        <f t="shared" si="223"/>
        <v>0</v>
      </c>
      <c r="HI404" s="209">
        <v>2.73</v>
      </c>
      <c r="HJ404" s="209">
        <f t="shared" si="214"/>
        <v>0</v>
      </c>
      <c r="HK404" s="207">
        <v>1</v>
      </c>
      <c r="HL404" s="207"/>
      <c r="HM404" s="207">
        <f t="shared" si="224"/>
        <v>600</v>
      </c>
      <c r="HN404" s="209">
        <v>2.73</v>
      </c>
      <c r="HO404" s="209">
        <f t="shared" si="215"/>
        <v>1638</v>
      </c>
      <c r="HP404" s="207">
        <v>0</v>
      </c>
      <c r="HQ404" s="207"/>
      <c r="HR404" s="207">
        <f t="shared" si="225"/>
        <v>0</v>
      </c>
      <c r="HS404" s="209">
        <v>2.73</v>
      </c>
      <c r="HT404" s="209">
        <f t="shared" si="216"/>
        <v>0</v>
      </c>
      <c r="HU404" s="207">
        <v>0</v>
      </c>
      <c r="HV404" s="207"/>
      <c r="HW404" s="207">
        <f t="shared" si="226"/>
        <v>0</v>
      </c>
      <c r="HX404" s="209">
        <v>2.73</v>
      </c>
      <c r="HY404" s="209">
        <f t="shared" si="217"/>
        <v>0</v>
      </c>
      <c r="HZ404" s="207">
        <v>2</v>
      </c>
      <c r="IA404" s="209">
        <v>3890.25</v>
      </c>
      <c r="IB404" s="209">
        <f t="shared" si="218"/>
        <v>7780.5</v>
      </c>
      <c r="IC404" s="169"/>
      <c r="ID404" s="169"/>
      <c r="IE404" s="169"/>
      <c r="IF404" s="169"/>
      <c r="IG404" s="165"/>
      <c r="IH404" s="165"/>
      <c r="II404" s="235">
        <f t="shared" si="198"/>
        <v>0</v>
      </c>
      <c r="IJ404" s="235">
        <f t="shared" si="199"/>
        <v>2</v>
      </c>
      <c r="IK404" s="235">
        <f t="shared" si="200"/>
        <v>2</v>
      </c>
      <c r="IL404" s="210"/>
      <c r="IM404" s="211">
        <f t="shared" si="219"/>
        <v>0</v>
      </c>
      <c r="IN404" s="209">
        <v>7500</v>
      </c>
      <c r="IO404" s="212">
        <f t="shared" si="220"/>
        <v>0</v>
      </c>
      <c r="IP404" s="209">
        <f t="shared" si="221"/>
        <v>9418.5</v>
      </c>
      <c r="IQ404" s="209">
        <v>10000</v>
      </c>
      <c r="IR404" s="212">
        <f t="shared" si="222"/>
        <v>1</v>
      </c>
      <c r="IS404" s="213" t="s">
        <v>6512</v>
      </c>
      <c r="IT404" s="293" t="s">
        <v>6513</v>
      </c>
      <c r="IV404" s="66">
        <v>95851</v>
      </c>
      <c r="IW404" s="66" t="s">
        <v>6514</v>
      </c>
    </row>
    <row r="405" spans="1:257" x14ac:dyDescent="0.4">
      <c r="A405" s="158">
        <f t="shared" si="197"/>
        <v>249</v>
      </c>
      <c r="B405" s="156" t="s">
        <v>35</v>
      </c>
      <c r="C405" s="156">
        <v>219</v>
      </c>
      <c r="D405" s="156">
        <v>81290</v>
      </c>
      <c r="E405" s="370">
        <v>27868</v>
      </c>
      <c r="F405" s="248" t="s">
        <v>6515</v>
      </c>
      <c r="G405" s="251">
        <v>6</v>
      </c>
      <c r="H405" s="156"/>
      <c r="I405" s="156" t="s">
        <v>2031</v>
      </c>
      <c r="J405" s="158" t="s">
        <v>2067</v>
      </c>
      <c r="K405" s="158"/>
      <c r="L405" s="158" t="s">
        <v>2069</v>
      </c>
      <c r="M405" s="158">
        <v>20143571505</v>
      </c>
      <c r="N405" s="205">
        <v>131</v>
      </c>
      <c r="O405" s="158">
        <v>151</v>
      </c>
      <c r="P405" s="203" t="s">
        <v>5607</v>
      </c>
      <c r="Q405" s="158">
        <v>52</v>
      </c>
      <c r="R405" s="158"/>
      <c r="S405" s="158"/>
      <c r="T405" s="158"/>
      <c r="U405" s="158"/>
      <c r="V405" s="367"/>
      <c r="W405" s="366"/>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t="s">
        <v>5492</v>
      </c>
      <c r="AU405" s="205">
        <v>131</v>
      </c>
      <c r="AV405" s="205">
        <v>20</v>
      </c>
      <c r="AW405" s="205">
        <f t="shared" si="206"/>
        <v>151</v>
      </c>
      <c r="AX405" s="205" t="s">
        <v>5607</v>
      </c>
      <c r="AY405" s="226">
        <v>28</v>
      </c>
      <c r="AZ405" s="205">
        <v>24</v>
      </c>
      <c r="BA405" s="205">
        <f t="shared" si="201"/>
        <v>52</v>
      </c>
      <c r="BB405" s="205"/>
      <c r="BC405" s="207">
        <v>1.0000000000000001E-17</v>
      </c>
      <c r="BD405" s="207">
        <v>9.9999999999999997E-29</v>
      </c>
      <c r="BE405" s="207">
        <v>1.0000000000000001E-30</v>
      </c>
      <c r="BF405" s="207">
        <v>0</v>
      </c>
      <c r="BG405" s="207">
        <v>0</v>
      </c>
      <c r="BH405" s="207"/>
      <c r="BI405" s="207"/>
      <c r="BJ405" s="207"/>
      <c r="BK405" s="207"/>
      <c r="BL405" s="208">
        <v>0</v>
      </c>
      <c r="BM405" s="209">
        <v>249.45</v>
      </c>
      <c r="BN405" s="209">
        <f t="shared" si="207"/>
        <v>0</v>
      </c>
      <c r="BO405" s="207"/>
      <c r="BP405" s="207"/>
      <c r="BQ405" s="207"/>
      <c r="BR405" s="207"/>
      <c r="BS405" s="207"/>
      <c r="BT405" s="207"/>
      <c r="BU405" s="207"/>
      <c r="BV405" s="207"/>
      <c r="BW405" s="207"/>
      <c r="BX405" s="207"/>
      <c r="BY405" s="207"/>
      <c r="BZ405" s="207"/>
      <c r="CA405" s="207"/>
      <c r="CB405" s="207"/>
      <c r="CC405" s="207"/>
      <c r="CD405" s="207"/>
      <c r="CE405" s="207"/>
      <c r="CF405" s="207">
        <v>0</v>
      </c>
      <c r="CG405" s="207"/>
      <c r="CH405" s="207"/>
      <c r="CI405" s="207"/>
      <c r="CJ405" s="207"/>
      <c r="CK405" s="207">
        <v>0</v>
      </c>
      <c r="CL405" s="209">
        <v>477.3</v>
      </c>
      <c r="CM405" s="209">
        <f t="shared" si="208"/>
        <v>0</v>
      </c>
      <c r="CN405" s="207"/>
      <c r="CO405" s="207"/>
      <c r="CP405" s="207"/>
      <c r="CQ405" s="207"/>
      <c r="CR405" s="207"/>
      <c r="CS405" s="207"/>
      <c r="CT405" s="207"/>
      <c r="CU405" s="207"/>
      <c r="CV405" s="207"/>
      <c r="CW405" s="207"/>
      <c r="CX405" s="207"/>
      <c r="CY405" s="207"/>
      <c r="CZ405" s="207"/>
      <c r="DA405" s="207" t="s">
        <v>4980</v>
      </c>
      <c r="DB405" s="207"/>
      <c r="DC405" s="207"/>
      <c r="DD405" s="207"/>
      <c r="DE405" s="207">
        <v>0</v>
      </c>
      <c r="DF405" s="207"/>
      <c r="DG405" s="207"/>
      <c r="DH405" s="207"/>
      <c r="DI405" s="207"/>
      <c r="DJ405" s="207">
        <v>0</v>
      </c>
      <c r="DK405" s="209">
        <v>120.88</v>
      </c>
      <c r="DL405" s="209">
        <f t="shared" si="209"/>
        <v>0</v>
      </c>
      <c r="DM405" s="207"/>
      <c r="DN405" s="207"/>
      <c r="DO405" s="207"/>
      <c r="DP405" s="207"/>
      <c r="DQ405" s="207"/>
      <c r="DR405" s="207"/>
      <c r="DS405" s="207"/>
      <c r="DT405" s="207"/>
      <c r="DU405" s="207"/>
      <c r="DV405" s="207"/>
      <c r="DW405" s="207"/>
      <c r="DX405" s="207"/>
      <c r="DY405" s="207"/>
      <c r="DZ405" s="207"/>
      <c r="EA405" s="207"/>
      <c r="EB405" s="207"/>
      <c r="EC405" s="207"/>
      <c r="ED405" s="207">
        <v>0</v>
      </c>
      <c r="EE405" s="207"/>
      <c r="EF405" s="207"/>
      <c r="EG405" s="207"/>
      <c r="EH405" s="207"/>
      <c r="EI405" s="207">
        <v>0</v>
      </c>
      <c r="EJ405" s="209">
        <v>191.55</v>
      </c>
      <c r="EK405" s="209">
        <f t="shared" si="210"/>
        <v>0</v>
      </c>
      <c r="EL405" s="207"/>
      <c r="EM405" s="207"/>
      <c r="EN405" s="207"/>
      <c r="EO405" s="207"/>
      <c r="EP405" s="207"/>
      <c r="EQ405" s="207"/>
      <c r="ER405" s="207"/>
      <c r="ES405" s="207"/>
      <c r="ET405" s="207"/>
      <c r="EU405" s="207"/>
      <c r="EV405" s="207"/>
      <c r="EW405" s="207"/>
      <c r="EX405" s="207"/>
      <c r="EY405" s="207"/>
      <c r="EZ405" s="207"/>
      <c r="FA405" s="207"/>
      <c r="FB405" s="207"/>
      <c r="FC405" s="207">
        <v>0</v>
      </c>
      <c r="FD405" s="207"/>
      <c r="FE405" s="207"/>
      <c r="FF405" s="207"/>
      <c r="FG405" s="207"/>
      <c r="FH405" s="207">
        <v>0</v>
      </c>
      <c r="FI405" s="209">
        <v>32.1</v>
      </c>
      <c r="FJ405" s="209">
        <f t="shared" si="211"/>
        <v>0</v>
      </c>
      <c r="FK405" s="207"/>
      <c r="FL405" s="207"/>
      <c r="FM405" s="207"/>
      <c r="FN405" s="207">
        <v>0</v>
      </c>
      <c r="FO405" s="207"/>
      <c r="FP405" s="207"/>
      <c r="FQ405" s="207"/>
      <c r="FR405" s="207"/>
      <c r="FS405" s="207">
        <v>0</v>
      </c>
      <c r="FT405" s="209">
        <v>25.68</v>
      </c>
      <c r="FU405" s="209">
        <f t="shared" si="212"/>
        <v>0</v>
      </c>
      <c r="FV405" s="207"/>
      <c r="FW405" s="207"/>
      <c r="FX405" s="207"/>
      <c r="FY405" s="207">
        <v>0</v>
      </c>
      <c r="FZ405" s="207"/>
      <c r="GA405" s="207"/>
      <c r="GB405" s="207"/>
      <c r="GC405" s="207"/>
      <c r="GD405" s="207">
        <v>0</v>
      </c>
      <c r="GE405" s="209">
        <v>56.12</v>
      </c>
      <c r="GF405" s="209">
        <f t="shared" si="213"/>
        <v>0</v>
      </c>
      <c r="GG405" s="207"/>
      <c r="GH405" s="207"/>
      <c r="GI405" s="207"/>
      <c r="GJ405" s="207"/>
      <c r="GK405" s="207"/>
      <c r="GL405" s="207"/>
      <c r="GM405" s="207"/>
      <c r="GN405" s="207"/>
      <c r="GO405" s="207"/>
      <c r="GP405" s="207"/>
      <c r="GQ405" s="207"/>
      <c r="GR405" s="207"/>
      <c r="GS405" s="207"/>
      <c r="GT405" s="207"/>
      <c r="GU405" s="207"/>
      <c r="GV405" s="207"/>
      <c r="GW405" s="207"/>
      <c r="GX405" s="207" t="s">
        <v>918</v>
      </c>
      <c r="GY405" s="207">
        <v>0</v>
      </c>
      <c r="GZ405" s="207" t="s">
        <v>918</v>
      </c>
      <c r="HA405" s="207">
        <v>0</v>
      </c>
      <c r="HB405" s="207">
        <v>0</v>
      </c>
      <c r="HC405" s="207">
        <v>1</v>
      </c>
      <c r="HD405" s="207">
        <f t="shared" si="188"/>
        <v>1800</v>
      </c>
      <c r="HE405" s="207">
        <v>3</v>
      </c>
      <c r="HF405" s="207"/>
      <c r="HG405" s="207"/>
      <c r="HH405" s="207">
        <f t="shared" si="223"/>
        <v>1800</v>
      </c>
      <c r="HI405" s="209">
        <v>2.73</v>
      </c>
      <c r="HJ405" s="209">
        <f t="shared" si="214"/>
        <v>4914</v>
      </c>
      <c r="HK405" s="207">
        <v>0</v>
      </c>
      <c r="HL405" s="207"/>
      <c r="HM405" s="207">
        <f t="shared" si="224"/>
        <v>0</v>
      </c>
      <c r="HN405" s="209">
        <v>2.73</v>
      </c>
      <c r="HO405" s="209">
        <f t="shared" si="215"/>
        <v>0</v>
      </c>
      <c r="HP405" s="207">
        <v>0</v>
      </c>
      <c r="HQ405" s="207"/>
      <c r="HR405" s="207">
        <f t="shared" si="225"/>
        <v>0</v>
      </c>
      <c r="HS405" s="209">
        <v>2.73</v>
      </c>
      <c r="HT405" s="209">
        <f t="shared" si="216"/>
        <v>0</v>
      </c>
      <c r="HU405" s="207">
        <v>0</v>
      </c>
      <c r="HV405" s="207"/>
      <c r="HW405" s="207">
        <f t="shared" si="226"/>
        <v>0</v>
      </c>
      <c r="HX405" s="209">
        <v>2.73</v>
      </c>
      <c r="HY405" s="209">
        <f t="shared" si="217"/>
        <v>0</v>
      </c>
      <c r="HZ405" s="207">
        <v>2</v>
      </c>
      <c r="IA405" s="209">
        <v>3890.25</v>
      </c>
      <c r="IB405" s="209">
        <f t="shared" si="218"/>
        <v>7780.5</v>
      </c>
      <c r="IC405" s="169"/>
      <c r="ID405" s="169"/>
      <c r="IE405" s="169"/>
      <c r="IF405" s="169"/>
      <c r="IG405" s="165"/>
      <c r="IH405" s="165">
        <v>6</v>
      </c>
      <c r="II405" s="235">
        <f t="shared" si="198"/>
        <v>0</v>
      </c>
      <c r="IJ405" s="235">
        <f t="shared" si="199"/>
        <v>2</v>
      </c>
      <c r="IK405" s="235">
        <f t="shared" si="200"/>
        <v>2</v>
      </c>
      <c r="IL405" s="210"/>
      <c r="IM405" s="211">
        <f t="shared" si="219"/>
        <v>0</v>
      </c>
      <c r="IN405" s="209">
        <v>7500</v>
      </c>
      <c r="IO405" s="212">
        <f t="shared" si="220"/>
        <v>0</v>
      </c>
      <c r="IP405" s="209">
        <f t="shared" si="221"/>
        <v>12694.5</v>
      </c>
      <c r="IQ405" s="209">
        <v>10000</v>
      </c>
      <c r="IR405" s="212">
        <f t="shared" si="222"/>
        <v>2</v>
      </c>
      <c r="IS405" s="213" t="s">
        <v>5641</v>
      </c>
      <c r="IT405" s="291"/>
      <c r="IV405" s="66">
        <v>25780</v>
      </c>
      <c r="IW405" s="66" t="s">
        <v>6516</v>
      </c>
    </row>
    <row r="406" spans="1:257" x14ac:dyDescent="0.4">
      <c r="A406" s="158">
        <f t="shared" si="197"/>
        <v>250</v>
      </c>
      <c r="B406" s="156" t="s">
        <v>35</v>
      </c>
      <c r="C406" s="156">
        <v>228</v>
      </c>
      <c r="D406" s="251">
        <v>18146</v>
      </c>
      <c r="E406" s="251">
        <v>160</v>
      </c>
      <c r="F406" s="225" t="s">
        <v>6517</v>
      </c>
      <c r="G406" s="251">
        <v>8</v>
      </c>
      <c r="H406" s="156"/>
      <c r="I406" s="156" t="s">
        <v>2074</v>
      </c>
      <c r="J406" s="158" t="s">
        <v>2170</v>
      </c>
      <c r="K406" s="158"/>
      <c r="L406" s="158" t="s">
        <v>2160</v>
      </c>
      <c r="M406" s="158"/>
      <c r="N406" s="205">
        <v>154</v>
      </c>
      <c r="O406" s="158">
        <v>174</v>
      </c>
      <c r="P406" s="203" t="s">
        <v>6518</v>
      </c>
      <c r="Q406" s="158">
        <v>64</v>
      </c>
      <c r="R406" s="158"/>
      <c r="S406" s="158"/>
      <c r="T406" s="158"/>
      <c r="U406" s="158"/>
      <c r="V406" s="367"/>
      <c r="W406" s="366"/>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t="s">
        <v>5369</v>
      </c>
      <c r="AU406" s="205">
        <v>154</v>
      </c>
      <c r="AV406" s="205">
        <v>20</v>
      </c>
      <c r="AW406" s="205">
        <f t="shared" si="206"/>
        <v>174</v>
      </c>
      <c r="AX406" s="205" t="s">
        <v>6518</v>
      </c>
      <c r="AY406" s="226">
        <v>40</v>
      </c>
      <c r="AZ406" s="205">
        <v>24</v>
      </c>
      <c r="BA406" s="205">
        <f t="shared" si="201"/>
        <v>64</v>
      </c>
      <c r="BB406" s="205"/>
      <c r="BC406" s="207">
        <v>1.0000000000000001E-17</v>
      </c>
      <c r="BD406" s="207">
        <v>9.9999999999999997E-29</v>
      </c>
      <c r="BE406" s="207">
        <v>1.0000000000000001E-30</v>
      </c>
      <c r="BF406" s="207">
        <v>0</v>
      </c>
      <c r="BG406" s="207">
        <v>0</v>
      </c>
      <c r="BH406" s="207"/>
      <c r="BI406" s="207"/>
      <c r="BJ406" s="207"/>
      <c r="BK406" s="207"/>
      <c r="BL406" s="208">
        <v>0</v>
      </c>
      <c r="BM406" s="209">
        <v>249.45</v>
      </c>
      <c r="BN406" s="209">
        <f t="shared" si="207"/>
        <v>0</v>
      </c>
      <c r="BO406" s="207"/>
      <c r="BP406" s="207"/>
      <c r="BQ406" s="207"/>
      <c r="BR406" s="207"/>
      <c r="BS406" s="207"/>
      <c r="BT406" s="207"/>
      <c r="BU406" s="207"/>
      <c r="BV406" s="207"/>
      <c r="BW406" s="207"/>
      <c r="BX406" s="207"/>
      <c r="BY406" s="207"/>
      <c r="BZ406" s="207"/>
      <c r="CA406" s="207"/>
      <c r="CB406" s="207"/>
      <c r="CC406" s="207"/>
      <c r="CD406" s="207"/>
      <c r="CE406" s="207"/>
      <c r="CF406" s="207">
        <v>0</v>
      </c>
      <c r="CG406" s="207"/>
      <c r="CH406" s="207"/>
      <c r="CI406" s="207"/>
      <c r="CJ406" s="207"/>
      <c r="CK406" s="207">
        <v>0</v>
      </c>
      <c r="CL406" s="209">
        <v>477.3</v>
      </c>
      <c r="CM406" s="209">
        <f t="shared" si="208"/>
        <v>0</v>
      </c>
      <c r="CN406" s="207"/>
      <c r="CO406" s="207"/>
      <c r="CP406" s="207"/>
      <c r="CQ406" s="207"/>
      <c r="CR406" s="207"/>
      <c r="CS406" s="207"/>
      <c r="CT406" s="207"/>
      <c r="CU406" s="207"/>
      <c r="CV406" s="207"/>
      <c r="CW406" s="207"/>
      <c r="CX406" s="207"/>
      <c r="CY406" s="207"/>
      <c r="CZ406" s="207"/>
      <c r="DA406" s="207"/>
      <c r="DB406" s="207"/>
      <c r="DC406" s="207"/>
      <c r="DD406" s="207"/>
      <c r="DE406" s="207">
        <v>0</v>
      </c>
      <c r="DF406" s="207"/>
      <c r="DG406" s="207"/>
      <c r="DH406" s="207"/>
      <c r="DI406" s="207"/>
      <c r="DJ406" s="207">
        <v>0</v>
      </c>
      <c r="DK406" s="209">
        <v>120.88</v>
      </c>
      <c r="DL406" s="209">
        <f t="shared" si="209"/>
        <v>0</v>
      </c>
      <c r="DM406" s="207"/>
      <c r="DN406" s="207"/>
      <c r="DO406" s="207"/>
      <c r="DP406" s="207"/>
      <c r="DQ406" s="207"/>
      <c r="DR406" s="207"/>
      <c r="DS406" s="207"/>
      <c r="DT406" s="207"/>
      <c r="DU406" s="207"/>
      <c r="DV406" s="207"/>
      <c r="DW406" s="207"/>
      <c r="DX406" s="207"/>
      <c r="DY406" s="207"/>
      <c r="DZ406" s="207"/>
      <c r="EA406" s="207"/>
      <c r="EB406" s="207"/>
      <c r="EC406" s="207"/>
      <c r="ED406" s="207">
        <v>0</v>
      </c>
      <c r="EE406" s="207"/>
      <c r="EF406" s="207"/>
      <c r="EG406" s="207"/>
      <c r="EH406" s="207"/>
      <c r="EI406" s="207">
        <v>0</v>
      </c>
      <c r="EJ406" s="209">
        <v>191.55</v>
      </c>
      <c r="EK406" s="209">
        <f t="shared" si="210"/>
        <v>0</v>
      </c>
      <c r="EL406" s="207"/>
      <c r="EM406" s="207"/>
      <c r="EN406" s="207"/>
      <c r="EO406" s="207"/>
      <c r="EP406" s="207"/>
      <c r="EQ406" s="207"/>
      <c r="ER406" s="207"/>
      <c r="ES406" s="207"/>
      <c r="ET406" s="207"/>
      <c r="EU406" s="207"/>
      <c r="EV406" s="207"/>
      <c r="EW406" s="207"/>
      <c r="EX406" s="207"/>
      <c r="EY406" s="207"/>
      <c r="EZ406" s="207"/>
      <c r="FA406" s="207"/>
      <c r="FB406" s="207"/>
      <c r="FC406" s="207">
        <v>0</v>
      </c>
      <c r="FD406" s="207"/>
      <c r="FE406" s="207"/>
      <c r="FF406" s="207"/>
      <c r="FG406" s="207"/>
      <c r="FH406" s="207">
        <v>0</v>
      </c>
      <c r="FI406" s="209">
        <v>32.1</v>
      </c>
      <c r="FJ406" s="209">
        <f t="shared" si="211"/>
        <v>0</v>
      </c>
      <c r="FK406" s="207"/>
      <c r="FL406" s="207"/>
      <c r="FM406" s="207"/>
      <c r="FN406" s="207">
        <v>0</v>
      </c>
      <c r="FO406" s="207"/>
      <c r="FP406" s="207"/>
      <c r="FQ406" s="207"/>
      <c r="FR406" s="207"/>
      <c r="FS406" s="207">
        <v>0</v>
      </c>
      <c r="FT406" s="209">
        <v>25.68</v>
      </c>
      <c r="FU406" s="209">
        <f t="shared" si="212"/>
        <v>0</v>
      </c>
      <c r="FV406" s="207"/>
      <c r="FW406" s="207"/>
      <c r="FX406" s="207"/>
      <c r="FY406" s="207">
        <v>0</v>
      </c>
      <c r="FZ406" s="207"/>
      <c r="GA406" s="207"/>
      <c r="GB406" s="207"/>
      <c r="GC406" s="207"/>
      <c r="GD406" s="207">
        <v>0</v>
      </c>
      <c r="GE406" s="209">
        <v>56.12</v>
      </c>
      <c r="GF406" s="209">
        <f t="shared" si="213"/>
        <v>0</v>
      </c>
      <c r="GG406" s="207"/>
      <c r="GH406" s="207"/>
      <c r="GI406" s="207"/>
      <c r="GJ406" s="207"/>
      <c r="GK406" s="207"/>
      <c r="GL406" s="207"/>
      <c r="GM406" s="207"/>
      <c r="GN406" s="207"/>
      <c r="GO406" s="207"/>
      <c r="GP406" s="207"/>
      <c r="GQ406" s="207"/>
      <c r="GR406" s="207"/>
      <c r="GS406" s="207"/>
      <c r="GT406" s="207"/>
      <c r="GU406" s="207"/>
      <c r="GV406" s="207"/>
      <c r="GW406" s="207"/>
      <c r="GX406" s="207" t="s">
        <v>918</v>
      </c>
      <c r="GY406" s="207">
        <v>0</v>
      </c>
      <c r="GZ406" s="207" t="s">
        <v>918</v>
      </c>
      <c r="HA406" s="207">
        <v>0</v>
      </c>
      <c r="HB406" s="207">
        <v>0</v>
      </c>
      <c r="HC406" s="207">
        <v>1</v>
      </c>
      <c r="HD406" s="207">
        <f t="shared" ref="HD406:HD469" si="227">+HH406+HM406+HR406+HW406</f>
        <v>2400</v>
      </c>
      <c r="HE406" s="207">
        <v>0</v>
      </c>
      <c r="HF406" s="207"/>
      <c r="HG406" s="207"/>
      <c r="HH406" s="207">
        <f t="shared" si="223"/>
        <v>0</v>
      </c>
      <c r="HI406" s="209">
        <v>2.73</v>
      </c>
      <c r="HJ406" s="209">
        <f t="shared" si="214"/>
        <v>0</v>
      </c>
      <c r="HK406" s="207">
        <v>4</v>
      </c>
      <c r="HL406" s="207"/>
      <c r="HM406" s="207">
        <f t="shared" si="224"/>
        <v>2400</v>
      </c>
      <c r="HN406" s="209">
        <v>2.73</v>
      </c>
      <c r="HO406" s="209">
        <f t="shared" si="215"/>
        <v>6552</v>
      </c>
      <c r="HP406" s="207">
        <v>0</v>
      </c>
      <c r="HQ406" s="207"/>
      <c r="HR406" s="207">
        <f t="shared" si="225"/>
        <v>0</v>
      </c>
      <c r="HS406" s="209">
        <v>2.73</v>
      </c>
      <c r="HT406" s="209">
        <f t="shared" si="216"/>
        <v>0</v>
      </c>
      <c r="HU406" s="207">
        <v>0</v>
      </c>
      <c r="HV406" s="207"/>
      <c r="HW406" s="207">
        <f t="shared" si="226"/>
        <v>0</v>
      </c>
      <c r="HX406" s="209">
        <v>2.73</v>
      </c>
      <c r="HY406" s="209">
        <f t="shared" si="217"/>
        <v>0</v>
      </c>
      <c r="HZ406" s="207">
        <v>2</v>
      </c>
      <c r="IA406" s="209">
        <v>3890.25</v>
      </c>
      <c r="IB406" s="209">
        <f t="shared" si="218"/>
        <v>7780.5</v>
      </c>
      <c r="IC406" s="169"/>
      <c r="ID406" s="169"/>
      <c r="IE406" s="169"/>
      <c r="IF406" s="169"/>
      <c r="IG406" s="165"/>
      <c r="IH406" s="165">
        <v>6</v>
      </c>
      <c r="II406" s="235">
        <f t="shared" si="198"/>
        <v>0</v>
      </c>
      <c r="IJ406" s="235">
        <f t="shared" si="199"/>
        <v>2</v>
      </c>
      <c r="IK406" s="235">
        <f t="shared" si="200"/>
        <v>2</v>
      </c>
      <c r="IL406" s="210"/>
      <c r="IM406" s="211">
        <f t="shared" si="219"/>
        <v>0</v>
      </c>
      <c r="IN406" s="209">
        <v>7500</v>
      </c>
      <c r="IO406" s="212">
        <f t="shared" si="220"/>
        <v>0</v>
      </c>
      <c r="IP406" s="209">
        <f t="shared" si="221"/>
        <v>14332.5</v>
      </c>
      <c r="IQ406" s="209">
        <v>10000</v>
      </c>
      <c r="IR406" s="212">
        <f t="shared" si="222"/>
        <v>2</v>
      </c>
      <c r="IS406" s="213" t="s">
        <v>5641</v>
      </c>
      <c r="IT406" s="291"/>
      <c r="IV406" s="66">
        <v>25584</v>
      </c>
      <c r="IW406" s="66" t="s">
        <v>6519</v>
      </c>
    </row>
    <row r="407" spans="1:257" x14ac:dyDescent="0.4">
      <c r="A407" s="158">
        <f t="shared" si="197"/>
        <v>251</v>
      </c>
      <c r="B407" s="156" t="s">
        <v>35</v>
      </c>
      <c r="C407" s="156">
        <v>263</v>
      </c>
      <c r="D407" s="156">
        <v>87521</v>
      </c>
      <c r="E407" s="370">
        <v>21409</v>
      </c>
      <c r="F407" s="225" t="s">
        <v>6520</v>
      </c>
      <c r="G407" s="251">
        <v>8</v>
      </c>
      <c r="H407" s="156"/>
      <c r="I407" s="156" t="s">
        <v>2352</v>
      </c>
      <c r="J407" s="158" t="s">
        <v>6521</v>
      </c>
      <c r="K407" s="158"/>
      <c r="L407" s="158" t="s">
        <v>6522</v>
      </c>
      <c r="M407" s="158"/>
      <c r="N407" s="205">
        <v>137</v>
      </c>
      <c r="O407" s="158">
        <v>157</v>
      </c>
      <c r="P407" s="203" t="s">
        <v>6523</v>
      </c>
      <c r="Q407" s="158">
        <v>52</v>
      </c>
      <c r="R407" s="158"/>
      <c r="S407" s="158"/>
      <c r="T407" s="158"/>
      <c r="U407" s="158"/>
      <c r="V407" s="367"/>
      <c r="W407" s="366"/>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t="s">
        <v>5437</v>
      </c>
      <c r="AU407" s="205">
        <v>137</v>
      </c>
      <c r="AV407" s="205">
        <v>20</v>
      </c>
      <c r="AW407" s="205">
        <f t="shared" si="206"/>
        <v>157</v>
      </c>
      <c r="AX407" s="205" t="s">
        <v>6523</v>
      </c>
      <c r="AY407" s="226">
        <v>28</v>
      </c>
      <c r="AZ407" s="205">
        <v>24</v>
      </c>
      <c r="BA407" s="205">
        <f t="shared" si="201"/>
        <v>52</v>
      </c>
      <c r="BB407" s="205"/>
      <c r="BC407" s="207">
        <v>1.0000000000000001E-17</v>
      </c>
      <c r="BD407" s="207">
        <v>9.9999999999999997E-29</v>
      </c>
      <c r="BE407" s="207">
        <v>1.0000000000000001E-30</v>
      </c>
      <c r="BF407" s="207">
        <v>0</v>
      </c>
      <c r="BG407" s="207">
        <v>0</v>
      </c>
      <c r="BH407" s="207"/>
      <c r="BI407" s="207"/>
      <c r="BJ407" s="207"/>
      <c r="BK407" s="207"/>
      <c r="BL407" s="208">
        <v>0</v>
      </c>
      <c r="BM407" s="209">
        <v>249.45</v>
      </c>
      <c r="BN407" s="209">
        <f t="shared" si="207"/>
        <v>0</v>
      </c>
      <c r="BO407" s="207"/>
      <c r="BP407" s="207"/>
      <c r="BQ407" s="207"/>
      <c r="BR407" s="207"/>
      <c r="BS407" s="207"/>
      <c r="BT407" s="207"/>
      <c r="BU407" s="207"/>
      <c r="BV407" s="207"/>
      <c r="BW407" s="207"/>
      <c r="BX407" s="207"/>
      <c r="BY407" s="207"/>
      <c r="BZ407" s="207"/>
      <c r="CA407" s="207"/>
      <c r="CB407" s="207"/>
      <c r="CC407" s="207"/>
      <c r="CD407" s="207"/>
      <c r="CE407" s="207"/>
      <c r="CF407" s="207">
        <v>0</v>
      </c>
      <c r="CG407" s="207"/>
      <c r="CH407" s="207"/>
      <c r="CI407" s="207"/>
      <c r="CJ407" s="207"/>
      <c r="CK407" s="207">
        <v>0</v>
      </c>
      <c r="CL407" s="209">
        <v>477.3</v>
      </c>
      <c r="CM407" s="209">
        <f t="shared" si="208"/>
        <v>0</v>
      </c>
      <c r="CN407" s="207"/>
      <c r="CO407" s="207"/>
      <c r="CP407" s="207"/>
      <c r="CQ407" s="207"/>
      <c r="CR407" s="207"/>
      <c r="CS407" s="207"/>
      <c r="CT407" s="207"/>
      <c r="CU407" s="207"/>
      <c r="CV407" s="207"/>
      <c r="CW407" s="207"/>
      <c r="CX407" s="207"/>
      <c r="CY407" s="207"/>
      <c r="CZ407" s="207"/>
      <c r="DA407" s="207"/>
      <c r="DB407" s="207"/>
      <c r="DC407" s="207"/>
      <c r="DD407" s="207"/>
      <c r="DE407" s="207">
        <v>0</v>
      </c>
      <c r="DF407" s="207"/>
      <c r="DG407" s="207"/>
      <c r="DH407" s="207"/>
      <c r="DI407" s="207"/>
      <c r="DJ407" s="207">
        <v>0</v>
      </c>
      <c r="DK407" s="209">
        <v>120.88</v>
      </c>
      <c r="DL407" s="209">
        <f t="shared" si="209"/>
        <v>0</v>
      </c>
      <c r="DM407" s="207"/>
      <c r="DN407" s="207"/>
      <c r="DO407" s="207"/>
      <c r="DP407" s="207"/>
      <c r="DQ407" s="207"/>
      <c r="DR407" s="207"/>
      <c r="DS407" s="207"/>
      <c r="DT407" s="207"/>
      <c r="DU407" s="207"/>
      <c r="DV407" s="207"/>
      <c r="DW407" s="207"/>
      <c r="DX407" s="207"/>
      <c r="DY407" s="207"/>
      <c r="DZ407" s="207"/>
      <c r="EA407" s="207"/>
      <c r="EB407" s="207"/>
      <c r="EC407" s="207"/>
      <c r="ED407" s="207">
        <v>0</v>
      </c>
      <c r="EE407" s="207"/>
      <c r="EF407" s="207"/>
      <c r="EG407" s="207"/>
      <c r="EH407" s="207"/>
      <c r="EI407" s="207">
        <v>0</v>
      </c>
      <c r="EJ407" s="209">
        <v>191.55</v>
      </c>
      <c r="EK407" s="209">
        <f t="shared" si="210"/>
        <v>0</v>
      </c>
      <c r="EL407" s="207"/>
      <c r="EM407" s="207"/>
      <c r="EN407" s="207"/>
      <c r="EO407" s="207"/>
      <c r="EP407" s="207"/>
      <c r="EQ407" s="207"/>
      <c r="ER407" s="207"/>
      <c r="ES407" s="207"/>
      <c r="ET407" s="207"/>
      <c r="EU407" s="207"/>
      <c r="EV407" s="207"/>
      <c r="EW407" s="207"/>
      <c r="EX407" s="207"/>
      <c r="EY407" s="207"/>
      <c r="EZ407" s="207"/>
      <c r="FA407" s="207"/>
      <c r="FB407" s="207"/>
      <c r="FC407" s="207">
        <v>0</v>
      </c>
      <c r="FD407" s="207"/>
      <c r="FE407" s="207"/>
      <c r="FF407" s="207"/>
      <c r="FG407" s="207"/>
      <c r="FH407" s="207">
        <v>0</v>
      </c>
      <c r="FI407" s="209">
        <v>32.1</v>
      </c>
      <c r="FJ407" s="209">
        <f t="shared" si="211"/>
        <v>0</v>
      </c>
      <c r="FK407" s="207"/>
      <c r="FL407" s="207"/>
      <c r="FM407" s="207"/>
      <c r="FN407" s="207">
        <v>0</v>
      </c>
      <c r="FO407" s="207"/>
      <c r="FP407" s="207"/>
      <c r="FQ407" s="207"/>
      <c r="FR407" s="207"/>
      <c r="FS407" s="207">
        <v>0</v>
      </c>
      <c r="FT407" s="209">
        <v>25.68</v>
      </c>
      <c r="FU407" s="209">
        <f t="shared" si="212"/>
        <v>0</v>
      </c>
      <c r="FV407" s="207"/>
      <c r="FW407" s="207"/>
      <c r="FX407" s="207"/>
      <c r="FY407" s="207">
        <v>0</v>
      </c>
      <c r="FZ407" s="207"/>
      <c r="GA407" s="207"/>
      <c r="GB407" s="207"/>
      <c r="GC407" s="207"/>
      <c r="GD407" s="207">
        <v>0</v>
      </c>
      <c r="GE407" s="209">
        <v>56.12</v>
      </c>
      <c r="GF407" s="209">
        <f t="shared" si="213"/>
        <v>0</v>
      </c>
      <c r="GG407" s="207"/>
      <c r="GH407" s="207"/>
      <c r="GI407" s="207"/>
      <c r="GJ407" s="207"/>
      <c r="GK407" s="207"/>
      <c r="GL407" s="207"/>
      <c r="GM407" s="207"/>
      <c r="GN407" s="207"/>
      <c r="GO407" s="207"/>
      <c r="GP407" s="207"/>
      <c r="GQ407" s="207"/>
      <c r="GR407" s="207"/>
      <c r="GS407" s="207"/>
      <c r="GT407" s="207"/>
      <c r="GU407" s="207"/>
      <c r="GV407" s="207"/>
      <c r="GW407" s="207"/>
      <c r="GX407" s="207" t="s">
        <v>918</v>
      </c>
      <c r="GY407" s="207">
        <v>0</v>
      </c>
      <c r="GZ407" s="207" t="s">
        <v>918</v>
      </c>
      <c r="HA407" s="207">
        <v>0</v>
      </c>
      <c r="HB407" s="207">
        <v>0</v>
      </c>
      <c r="HC407" s="207">
        <v>1</v>
      </c>
      <c r="HD407" s="207">
        <f t="shared" si="227"/>
        <v>1200</v>
      </c>
      <c r="HE407" s="207">
        <v>2</v>
      </c>
      <c r="HF407" s="207"/>
      <c r="HG407" s="207"/>
      <c r="HH407" s="207">
        <f t="shared" si="223"/>
        <v>1200</v>
      </c>
      <c r="HI407" s="209">
        <v>2.73</v>
      </c>
      <c r="HJ407" s="209">
        <f t="shared" si="214"/>
        <v>3276</v>
      </c>
      <c r="HK407" s="207">
        <v>0</v>
      </c>
      <c r="HL407" s="207"/>
      <c r="HM407" s="207">
        <f t="shared" si="224"/>
        <v>0</v>
      </c>
      <c r="HN407" s="209">
        <v>2.73</v>
      </c>
      <c r="HO407" s="209">
        <f t="shared" si="215"/>
        <v>0</v>
      </c>
      <c r="HP407" s="207">
        <v>0</v>
      </c>
      <c r="HQ407" s="207"/>
      <c r="HR407" s="207">
        <f t="shared" si="225"/>
        <v>0</v>
      </c>
      <c r="HS407" s="209">
        <v>2.73</v>
      </c>
      <c r="HT407" s="209">
        <f t="shared" si="216"/>
        <v>0</v>
      </c>
      <c r="HU407" s="207">
        <v>0</v>
      </c>
      <c r="HV407" s="207"/>
      <c r="HW407" s="207">
        <f t="shared" si="226"/>
        <v>0</v>
      </c>
      <c r="HX407" s="209">
        <v>2.73</v>
      </c>
      <c r="HY407" s="209">
        <f t="shared" si="217"/>
        <v>0</v>
      </c>
      <c r="HZ407" s="207">
        <v>2</v>
      </c>
      <c r="IA407" s="209">
        <v>3890.25</v>
      </c>
      <c r="IB407" s="209">
        <f t="shared" si="218"/>
        <v>7780.5</v>
      </c>
      <c r="IC407" s="169"/>
      <c r="ID407" s="169"/>
      <c r="IE407" s="169"/>
      <c r="IF407" s="169"/>
      <c r="IG407" s="165"/>
      <c r="IH407" s="165"/>
      <c r="II407" s="235">
        <f t="shared" si="198"/>
        <v>0</v>
      </c>
      <c r="IJ407" s="235">
        <f t="shared" si="199"/>
        <v>2</v>
      </c>
      <c r="IK407" s="235">
        <f t="shared" si="200"/>
        <v>2</v>
      </c>
      <c r="IL407" s="210"/>
      <c r="IM407" s="211">
        <f t="shared" si="219"/>
        <v>0</v>
      </c>
      <c r="IN407" s="209">
        <v>7500</v>
      </c>
      <c r="IO407" s="212">
        <f t="shared" si="220"/>
        <v>0</v>
      </c>
      <c r="IP407" s="209">
        <f t="shared" si="221"/>
        <v>11056.5</v>
      </c>
      <c r="IQ407" s="209">
        <v>10000</v>
      </c>
      <c r="IR407" s="212">
        <f t="shared" si="222"/>
        <v>2</v>
      </c>
      <c r="IS407" s="213" t="s">
        <v>6524</v>
      </c>
      <c r="IT407" s="291"/>
      <c r="IV407" s="66">
        <v>78120</v>
      </c>
      <c r="IW407" s="66" t="s">
        <v>6525</v>
      </c>
    </row>
    <row r="408" spans="1:257" x14ac:dyDescent="0.4">
      <c r="A408" s="158">
        <f t="shared" si="197"/>
        <v>252</v>
      </c>
      <c r="B408" s="156" t="s">
        <v>35</v>
      </c>
      <c r="C408" s="156">
        <v>306</v>
      </c>
      <c r="D408" s="251">
        <v>74944</v>
      </c>
      <c r="E408" s="251">
        <v>37946</v>
      </c>
      <c r="F408" s="225" t="s">
        <v>6526</v>
      </c>
      <c r="G408" s="251">
        <v>8</v>
      </c>
      <c r="H408" s="156"/>
      <c r="I408" s="156" t="s">
        <v>2627</v>
      </c>
      <c r="J408" s="158" t="s">
        <v>2730</v>
      </c>
      <c r="K408" s="158"/>
      <c r="L408" s="158" t="s">
        <v>2732</v>
      </c>
      <c r="M408" s="158"/>
      <c r="N408" s="205">
        <v>98</v>
      </c>
      <c r="O408" s="158">
        <v>118</v>
      </c>
      <c r="P408" s="203" t="s">
        <v>5399</v>
      </c>
      <c r="Q408" s="158">
        <v>64</v>
      </c>
      <c r="R408" s="158"/>
      <c r="S408" s="158"/>
      <c r="T408" s="158"/>
      <c r="U408" s="158"/>
      <c r="V408" s="367"/>
      <c r="W408" s="366"/>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t="s">
        <v>5243</v>
      </c>
      <c r="AU408" s="205">
        <v>98</v>
      </c>
      <c r="AV408" s="205">
        <v>20</v>
      </c>
      <c r="AW408" s="205">
        <f t="shared" si="206"/>
        <v>118</v>
      </c>
      <c r="AX408" s="205" t="s">
        <v>5399</v>
      </c>
      <c r="AY408" s="226">
        <v>40</v>
      </c>
      <c r="AZ408" s="205">
        <v>24</v>
      </c>
      <c r="BA408" s="205">
        <f t="shared" si="201"/>
        <v>64</v>
      </c>
      <c r="BB408" s="205"/>
      <c r="BC408" s="207">
        <v>1.0000000000000001E-17</v>
      </c>
      <c r="BD408" s="207">
        <v>9.9999999999999997E-29</v>
      </c>
      <c r="BE408" s="207">
        <v>1.0000000000000001E-30</v>
      </c>
      <c r="BF408" s="207">
        <v>2</v>
      </c>
      <c r="BG408" s="207">
        <v>0</v>
      </c>
      <c r="BH408" s="207"/>
      <c r="BI408" s="207"/>
      <c r="BJ408" s="207"/>
      <c r="BK408" s="207"/>
      <c r="BL408" s="208">
        <v>0</v>
      </c>
      <c r="BM408" s="209">
        <v>249.45</v>
      </c>
      <c r="BN408" s="209">
        <f t="shared" si="207"/>
        <v>0</v>
      </c>
      <c r="BO408" s="207"/>
      <c r="BP408" s="207"/>
      <c r="BQ408" s="207"/>
      <c r="BR408" s="207"/>
      <c r="BS408" s="207"/>
      <c r="BT408" s="207"/>
      <c r="BU408" s="207"/>
      <c r="BV408" s="207"/>
      <c r="BW408" s="207"/>
      <c r="BX408" s="207"/>
      <c r="BY408" s="207"/>
      <c r="BZ408" s="207"/>
      <c r="CA408" s="207"/>
      <c r="CB408" s="207"/>
      <c r="CC408" s="207"/>
      <c r="CD408" s="207"/>
      <c r="CE408" s="207"/>
      <c r="CF408" s="207">
        <v>0</v>
      </c>
      <c r="CG408" s="207">
        <v>1</v>
      </c>
      <c r="CH408" s="207"/>
      <c r="CI408" s="207"/>
      <c r="CJ408" s="207" t="s">
        <v>6527</v>
      </c>
      <c r="CK408" s="207">
        <f>BA408</f>
        <v>64</v>
      </c>
      <c r="CL408" s="209">
        <v>477.3</v>
      </c>
      <c r="CM408" s="209">
        <f t="shared" si="208"/>
        <v>30547.200000000001</v>
      </c>
      <c r="CN408" s="207"/>
      <c r="CO408" s="207"/>
      <c r="CP408" s="207"/>
      <c r="CQ408" s="207"/>
      <c r="CR408" s="207"/>
      <c r="CS408" s="207"/>
      <c r="CT408" s="207"/>
      <c r="CU408" s="207"/>
      <c r="CV408" s="207"/>
      <c r="CW408" s="207"/>
      <c r="CX408" s="207"/>
      <c r="CY408" s="207"/>
      <c r="CZ408" s="207"/>
      <c r="DA408" s="207">
        <f>+CK408</f>
        <v>64</v>
      </c>
      <c r="DB408" s="207"/>
      <c r="DC408" s="207"/>
      <c r="DD408" s="207"/>
      <c r="DE408" s="207">
        <v>0</v>
      </c>
      <c r="DF408" s="207"/>
      <c r="DG408" s="207"/>
      <c r="DH408" s="207"/>
      <c r="DI408" s="207"/>
      <c r="DJ408" s="207">
        <v>0</v>
      </c>
      <c r="DK408" s="209">
        <v>120.88</v>
      </c>
      <c r="DL408" s="209">
        <f t="shared" si="209"/>
        <v>0</v>
      </c>
      <c r="DM408" s="207"/>
      <c r="DN408" s="207"/>
      <c r="DO408" s="207"/>
      <c r="DP408" s="207"/>
      <c r="DQ408" s="207"/>
      <c r="DR408" s="207"/>
      <c r="DS408" s="207"/>
      <c r="DT408" s="207"/>
      <c r="DU408" s="207"/>
      <c r="DV408" s="207"/>
      <c r="DW408" s="207"/>
      <c r="DX408" s="207"/>
      <c r="DY408" s="207"/>
      <c r="DZ408" s="207"/>
      <c r="EA408" s="207"/>
      <c r="EB408" s="207"/>
      <c r="EC408" s="207"/>
      <c r="ED408" s="207">
        <v>0</v>
      </c>
      <c r="EE408" s="207"/>
      <c r="EF408" s="207"/>
      <c r="EG408" s="207"/>
      <c r="EH408" s="207"/>
      <c r="EI408" s="207">
        <v>0</v>
      </c>
      <c r="EJ408" s="209">
        <v>191.55</v>
      </c>
      <c r="EK408" s="209">
        <f t="shared" si="210"/>
        <v>0</v>
      </c>
      <c r="EL408" s="207"/>
      <c r="EM408" s="207"/>
      <c r="EN408" s="207"/>
      <c r="EO408" s="207"/>
      <c r="EP408" s="207"/>
      <c r="EQ408" s="207"/>
      <c r="ER408" s="207"/>
      <c r="ES408" s="207"/>
      <c r="ET408" s="207"/>
      <c r="EU408" s="207"/>
      <c r="EV408" s="207"/>
      <c r="EW408" s="207"/>
      <c r="EX408" s="207"/>
      <c r="EY408" s="207"/>
      <c r="EZ408" s="207"/>
      <c r="FA408" s="207"/>
      <c r="FB408" s="207"/>
      <c r="FC408" s="207">
        <v>0</v>
      </c>
      <c r="FD408" s="207"/>
      <c r="FE408" s="207"/>
      <c r="FF408" s="207"/>
      <c r="FG408" s="207"/>
      <c r="FH408" s="207">
        <v>0</v>
      </c>
      <c r="FI408" s="209">
        <v>32.1</v>
      </c>
      <c r="FJ408" s="209">
        <f t="shared" si="211"/>
        <v>0</v>
      </c>
      <c r="FK408" s="207"/>
      <c r="FL408" s="207"/>
      <c r="FM408" s="207"/>
      <c r="FN408" s="207">
        <v>0</v>
      </c>
      <c r="FO408" s="207"/>
      <c r="FP408" s="207"/>
      <c r="FQ408" s="207"/>
      <c r="FR408" s="207"/>
      <c r="FS408" s="207">
        <v>0</v>
      </c>
      <c r="FT408" s="209">
        <v>25.68</v>
      </c>
      <c r="FU408" s="209">
        <f t="shared" si="212"/>
        <v>0</v>
      </c>
      <c r="FV408" s="207"/>
      <c r="FW408" s="207"/>
      <c r="FX408" s="207"/>
      <c r="FY408" s="207">
        <v>0</v>
      </c>
      <c r="FZ408" s="207"/>
      <c r="GA408" s="207"/>
      <c r="GB408" s="207"/>
      <c r="GC408" s="207"/>
      <c r="GD408" s="207">
        <v>0</v>
      </c>
      <c r="GE408" s="209">
        <v>56.12</v>
      </c>
      <c r="GF408" s="209">
        <f t="shared" si="213"/>
        <v>0</v>
      </c>
      <c r="GG408" s="207"/>
      <c r="GH408" s="207"/>
      <c r="GI408" s="207"/>
      <c r="GJ408" s="207"/>
      <c r="GK408" s="207"/>
      <c r="GL408" s="207"/>
      <c r="GM408" s="207"/>
      <c r="GN408" s="207"/>
      <c r="GO408" s="207"/>
      <c r="GP408" s="207"/>
      <c r="GQ408" s="207"/>
      <c r="GR408" s="207"/>
      <c r="GS408" s="207"/>
      <c r="GT408" s="207"/>
      <c r="GU408" s="207"/>
      <c r="GV408" s="207"/>
      <c r="GW408" s="207"/>
      <c r="GX408" s="207" t="s">
        <v>918</v>
      </c>
      <c r="GY408" s="207">
        <v>0</v>
      </c>
      <c r="GZ408" s="207" t="s">
        <v>918</v>
      </c>
      <c r="HA408" s="207">
        <v>0</v>
      </c>
      <c r="HB408" s="207">
        <v>0</v>
      </c>
      <c r="HC408" s="207">
        <v>1</v>
      </c>
      <c r="HD408" s="207">
        <f t="shared" si="227"/>
        <v>1200</v>
      </c>
      <c r="HE408" s="207">
        <v>0</v>
      </c>
      <c r="HF408" s="207"/>
      <c r="HG408" s="207"/>
      <c r="HH408" s="207">
        <f t="shared" si="223"/>
        <v>0</v>
      </c>
      <c r="HI408" s="209">
        <v>2.73</v>
      </c>
      <c r="HJ408" s="209">
        <f t="shared" si="214"/>
        <v>0</v>
      </c>
      <c r="HK408" s="207">
        <v>2</v>
      </c>
      <c r="HL408" s="207"/>
      <c r="HM408" s="207">
        <f t="shared" si="224"/>
        <v>800</v>
      </c>
      <c r="HN408" s="209">
        <v>2.73</v>
      </c>
      <c r="HO408" s="209">
        <f t="shared" si="215"/>
        <v>2184</v>
      </c>
      <c r="HP408" s="207">
        <v>1</v>
      </c>
      <c r="HQ408" s="207"/>
      <c r="HR408" s="207">
        <f t="shared" si="225"/>
        <v>400</v>
      </c>
      <c r="HS408" s="209">
        <v>2.73</v>
      </c>
      <c r="HT408" s="209">
        <f t="shared" si="216"/>
        <v>1092</v>
      </c>
      <c r="HU408" s="207">
        <v>0</v>
      </c>
      <c r="HV408" s="207"/>
      <c r="HW408" s="207">
        <f t="shared" si="226"/>
        <v>0</v>
      </c>
      <c r="HX408" s="209">
        <v>2.73</v>
      </c>
      <c r="HY408" s="209">
        <f t="shared" si="217"/>
        <v>0</v>
      </c>
      <c r="HZ408" s="207">
        <v>1</v>
      </c>
      <c r="IA408" s="209">
        <v>3890.25</v>
      </c>
      <c r="IB408" s="209">
        <f t="shared" si="218"/>
        <v>3890.25</v>
      </c>
      <c r="IC408" s="169"/>
      <c r="ID408" s="169"/>
      <c r="IE408" s="169"/>
      <c r="IF408" s="169"/>
      <c r="IG408" s="165"/>
      <c r="IH408" s="165">
        <v>1</v>
      </c>
      <c r="II408" s="235">
        <f t="shared" si="198"/>
        <v>1</v>
      </c>
      <c r="IJ408" s="235">
        <f t="shared" si="199"/>
        <v>1</v>
      </c>
      <c r="IK408" s="235">
        <f t="shared" si="200"/>
        <v>2</v>
      </c>
      <c r="IL408" s="210"/>
      <c r="IM408" s="211">
        <f t="shared" si="219"/>
        <v>30547.200000000001</v>
      </c>
      <c r="IN408" s="209">
        <v>7500</v>
      </c>
      <c r="IO408" s="212">
        <f t="shared" si="220"/>
        <v>5</v>
      </c>
      <c r="IP408" s="209">
        <f t="shared" si="221"/>
        <v>7166.25</v>
      </c>
      <c r="IQ408" s="209">
        <v>10000</v>
      </c>
      <c r="IR408" s="212">
        <f t="shared" si="222"/>
        <v>1</v>
      </c>
      <c r="IS408" s="213" t="s">
        <v>5641</v>
      </c>
      <c r="IT408" s="291"/>
      <c r="IV408" s="66">
        <v>83282</v>
      </c>
      <c r="IW408" s="66" t="s">
        <v>6528</v>
      </c>
    </row>
    <row r="409" spans="1:257" x14ac:dyDescent="0.4">
      <c r="A409" s="158">
        <f t="shared" si="197"/>
        <v>253</v>
      </c>
      <c r="B409" s="156" t="s">
        <v>35</v>
      </c>
      <c r="C409" s="156">
        <v>270</v>
      </c>
      <c r="D409" s="251">
        <v>91323</v>
      </c>
      <c r="E409" s="370">
        <v>21474</v>
      </c>
      <c r="F409" s="225" t="s">
        <v>6529</v>
      </c>
      <c r="G409" s="251">
        <v>8</v>
      </c>
      <c r="H409" s="156"/>
      <c r="I409" s="156" t="s">
        <v>2352</v>
      </c>
      <c r="J409" s="158" t="s">
        <v>2486</v>
      </c>
      <c r="K409" s="158"/>
      <c r="L409" s="158" t="s">
        <v>2488</v>
      </c>
      <c r="M409" s="158"/>
      <c r="N409" s="205">
        <v>38</v>
      </c>
      <c r="O409" s="158">
        <v>58</v>
      </c>
      <c r="P409" s="203" t="s">
        <v>5403</v>
      </c>
      <c r="Q409" s="158">
        <v>48</v>
      </c>
      <c r="R409" s="158"/>
      <c r="S409" s="158"/>
      <c r="T409" s="158"/>
      <c r="U409" s="158"/>
      <c r="V409" s="367"/>
      <c r="W409" s="366"/>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t="s">
        <v>5437</v>
      </c>
      <c r="AU409" s="205">
        <v>38</v>
      </c>
      <c r="AV409" s="205">
        <v>20</v>
      </c>
      <c r="AW409" s="205">
        <f t="shared" si="206"/>
        <v>58</v>
      </c>
      <c r="AX409" s="205" t="s">
        <v>5403</v>
      </c>
      <c r="AY409" s="226">
        <v>24</v>
      </c>
      <c r="AZ409" s="205">
        <v>24</v>
      </c>
      <c r="BA409" s="205">
        <f t="shared" si="201"/>
        <v>48</v>
      </c>
      <c r="BB409" s="205"/>
      <c r="BC409" s="207">
        <v>1.0000000000000001E-17</v>
      </c>
      <c r="BD409" s="207">
        <v>9.9999999999999997E-29</v>
      </c>
      <c r="BE409" s="207">
        <v>1.0000000000000001E-30</v>
      </c>
      <c r="BF409" s="207">
        <v>0</v>
      </c>
      <c r="BG409" s="207">
        <v>0</v>
      </c>
      <c r="BH409" s="207"/>
      <c r="BI409" s="207"/>
      <c r="BJ409" s="207"/>
      <c r="BK409" s="207"/>
      <c r="BL409" s="208">
        <v>0</v>
      </c>
      <c r="BM409" s="209">
        <v>249.45</v>
      </c>
      <c r="BN409" s="209">
        <f t="shared" si="207"/>
        <v>0</v>
      </c>
      <c r="BO409" s="207"/>
      <c r="BP409" s="207"/>
      <c r="BQ409" s="207"/>
      <c r="BR409" s="207"/>
      <c r="BS409" s="207"/>
      <c r="BT409" s="207"/>
      <c r="BU409" s="207"/>
      <c r="BV409" s="207"/>
      <c r="BW409" s="207"/>
      <c r="BX409" s="207"/>
      <c r="BY409" s="207"/>
      <c r="BZ409" s="207"/>
      <c r="CA409" s="207"/>
      <c r="CB409" s="207"/>
      <c r="CC409" s="207"/>
      <c r="CD409" s="207"/>
      <c r="CE409" s="207"/>
      <c r="CF409" s="207">
        <v>0</v>
      </c>
      <c r="CG409" s="207"/>
      <c r="CH409" s="207"/>
      <c r="CI409" s="207"/>
      <c r="CJ409" s="207"/>
      <c r="CK409" s="207">
        <v>0</v>
      </c>
      <c r="CL409" s="209">
        <v>477.3</v>
      </c>
      <c r="CM409" s="209">
        <f t="shared" si="208"/>
        <v>0</v>
      </c>
      <c r="CN409" s="207"/>
      <c r="CO409" s="207"/>
      <c r="CP409" s="207"/>
      <c r="CQ409" s="207"/>
      <c r="CR409" s="207"/>
      <c r="CS409" s="207"/>
      <c r="CT409" s="207"/>
      <c r="CU409" s="207"/>
      <c r="CV409" s="207"/>
      <c r="CW409" s="207"/>
      <c r="CX409" s="207"/>
      <c r="CY409" s="207"/>
      <c r="CZ409" s="207"/>
      <c r="DA409" s="207"/>
      <c r="DB409" s="207"/>
      <c r="DC409" s="207"/>
      <c r="DD409" s="207"/>
      <c r="DE409" s="207">
        <v>0</v>
      </c>
      <c r="DF409" s="207"/>
      <c r="DG409" s="207"/>
      <c r="DH409" s="207"/>
      <c r="DI409" s="207"/>
      <c r="DJ409" s="207">
        <v>0</v>
      </c>
      <c r="DK409" s="209">
        <v>120.88</v>
      </c>
      <c r="DL409" s="209">
        <f t="shared" si="209"/>
        <v>0</v>
      </c>
      <c r="DM409" s="207"/>
      <c r="DN409" s="207"/>
      <c r="DO409" s="207"/>
      <c r="DP409" s="207"/>
      <c r="DQ409" s="207"/>
      <c r="DR409" s="207"/>
      <c r="DS409" s="207"/>
      <c r="DT409" s="207"/>
      <c r="DU409" s="207"/>
      <c r="DV409" s="207"/>
      <c r="DW409" s="207"/>
      <c r="DX409" s="207"/>
      <c r="DY409" s="207"/>
      <c r="DZ409" s="207"/>
      <c r="EA409" s="207"/>
      <c r="EB409" s="207"/>
      <c r="EC409" s="207"/>
      <c r="ED409" s="207">
        <v>0</v>
      </c>
      <c r="EE409" s="207"/>
      <c r="EF409" s="207"/>
      <c r="EG409" s="207"/>
      <c r="EH409" s="207"/>
      <c r="EI409" s="207">
        <v>0</v>
      </c>
      <c r="EJ409" s="209">
        <v>191.55</v>
      </c>
      <c r="EK409" s="209">
        <f t="shared" si="210"/>
        <v>0</v>
      </c>
      <c r="EL409" s="207"/>
      <c r="EM409" s="207"/>
      <c r="EN409" s="207"/>
      <c r="EO409" s="207"/>
      <c r="EP409" s="207"/>
      <c r="EQ409" s="207"/>
      <c r="ER409" s="207"/>
      <c r="ES409" s="207"/>
      <c r="ET409" s="207"/>
      <c r="EU409" s="207"/>
      <c r="EV409" s="207"/>
      <c r="EW409" s="207"/>
      <c r="EX409" s="207"/>
      <c r="EY409" s="207"/>
      <c r="EZ409" s="207"/>
      <c r="FA409" s="207"/>
      <c r="FB409" s="207"/>
      <c r="FC409" s="207">
        <v>0</v>
      </c>
      <c r="FD409" s="207"/>
      <c r="FE409" s="207"/>
      <c r="FF409" s="207"/>
      <c r="FG409" s="207"/>
      <c r="FH409" s="207">
        <v>0</v>
      </c>
      <c r="FI409" s="209">
        <v>32.1</v>
      </c>
      <c r="FJ409" s="209">
        <f t="shared" si="211"/>
        <v>0</v>
      </c>
      <c r="FK409" s="207"/>
      <c r="FL409" s="207"/>
      <c r="FM409" s="207"/>
      <c r="FN409" s="207">
        <v>0</v>
      </c>
      <c r="FO409" s="207"/>
      <c r="FP409" s="207"/>
      <c r="FQ409" s="207"/>
      <c r="FR409" s="207"/>
      <c r="FS409" s="207">
        <v>0</v>
      </c>
      <c r="FT409" s="209">
        <v>25.68</v>
      </c>
      <c r="FU409" s="209">
        <f t="shared" si="212"/>
        <v>0</v>
      </c>
      <c r="FV409" s="207"/>
      <c r="FW409" s="207"/>
      <c r="FX409" s="207"/>
      <c r="FY409" s="207">
        <v>0</v>
      </c>
      <c r="FZ409" s="207"/>
      <c r="GA409" s="207"/>
      <c r="GB409" s="207"/>
      <c r="GC409" s="207"/>
      <c r="GD409" s="207">
        <v>0</v>
      </c>
      <c r="GE409" s="209">
        <v>56.12</v>
      </c>
      <c r="GF409" s="209">
        <f t="shared" si="213"/>
        <v>0</v>
      </c>
      <c r="GG409" s="207"/>
      <c r="GH409" s="207"/>
      <c r="GI409" s="207"/>
      <c r="GJ409" s="207"/>
      <c r="GK409" s="207"/>
      <c r="GL409" s="207"/>
      <c r="GM409" s="207"/>
      <c r="GN409" s="207"/>
      <c r="GO409" s="207"/>
      <c r="GP409" s="207"/>
      <c r="GQ409" s="207"/>
      <c r="GR409" s="207"/>
      <c r="GS409" s="207"/>
      <c r="GT409" s="207"/>
      <c r="GU409" s="207"/>
      <c r="GV409" s="207"/>
      <c r="GW409" s="207"/>
      <c r="GX409" s="207" t="s">
        <v>918</v>
      </c>
      <c r="GY409" s="207">
        <v>0</v>
      </c>
      <c r="GZ409" s="207" t="s">
        <v>918</v>
      </c>
      <c r="HA409" s="207">
        <v>0</v>
      </c>
      <c r="HB409" s="207">
        <v>0</v>
      </c>
      <c r="HC409" s="207">
        <v>1</v>
      </c>
      <c r="HD409" s="207">
        <f t="shared" si="227"/>
        <v>1200</v>
      </c>
      <c r="HE409" s="207">
        <v>0</v>
      </c>
      <c r="HF409" s="207"/>
      <c r="HG409" s="207"/>
      <c r="HH409" s="207">
        <f t="shared" si="223"/>
        <v>0</v>
      </c>
      <c r="HI409" s="209">
        <v>2.73</v>
      </c>
      <c r="HJ409" s="209">
        <f t="shared" si="214"/>
        <v>0</v>
      </c>
      <c r="HK409" s="207">
        <v>2</v>
      </c>
      <c r="HL409" s="207"/>
      <c r="HM409" s="207">
        <f t="shared" si="224"/>
        <v>1200</v>
      </c>
      <c r="HN409" s="209">
        <v>2.73</v>
      </c>
      <c r="HO409" s="209">
        <f t="shared" si="215"/>
        <v>3276</v>
      </c>
      <c r="HP409" s="207">
        <v>0</v>
      </c>
      <c r="HQ409" s="207"/>
      <c r="HR409" s="207">
        <f t="shared" si="225"/>
        <v>0</v>
      </c>
      <c r="HS409" s="209">
        <v>2.73</v>
      </c>
      <c r="HT409" s="209">
        <f t="shared" si="216"/>
        <v>0</v>
      </c>
      <c r="HU409" s="207">
        <v>0</v>
      </c>
      <c r="HV409" s="207"/>
      <c r="HW409" s="207">
        <f t="shared" si="226"/>
        <v>0</v>
      </c>
      <c r="HX409" s="209">
        <v>2.73</v>
      </c>
      <c r="HY409" s="209">
        <f t="shared" si="217"/>
        <v>0</v>
      </c>
      <c r="HZ409" s="207">
        <v>2</v>
      </c>
      <c r="IA409" s="209">
        <v>3890.25</v>
      </c>
      <c r="IB409" s="209">
        <f t="shared" si="218"/>
        <v>7780.5</v>
      </c>
      <c r="IC409" s="169"/>
      <c r="ID409" s="169"/>
      <c r="IE409" s="169"/>
      <c r="IF409" s="169"/>
      <c r="IG409" s="165"/>
      <c r="IH409" s="165"/>
      <c r="II409" s="235">
        <f t="shared" si="198"/>
        <v>0</v>
      </c>
      <c r="IJ409" s="235">
        <f t="shared" si="199"/>
        <v>2</v>
      </c>
      <c r="IK409" s="235">
        <f t="shared" si="200"/>
        <v>2</v>
      </c>
      <c r="IL409" s="210"/>
      <c r="IM409" s="211">
        <f t="shared" si="219"/>
        <v>0</v>
      </c>
      <c r="IN409" s="209">
        <v>7500</v>
      </c>
      <c r="IO409" s="212">
        <f t="shared" si="220"/>
        <v>0</v>
      </c>
      <c r="IP409" s="209">
        <f t="shared" si="221"/>
        <v>11056.5</v>
      </c>
      <c r="IQ409" s="209">
        <v>10000</v>
      </c>
      <c r="IR409" s="212">
        <f t="shared" si="222"/>
        <v>2</v>
      </c>
      <c r="IS409" s="213" t="s">
        <v>6362</v>
      </c>
      <c r="IT409" s="291"/>
      <c r="IV409" s="66">
        <v>83312</v>
      </c>
      <c r="IW409" s="66" t="s">
        <v>6530</v>
      </c>
    </row>
    <row r="410" spans="1:257" x14ac:dyDescent="0.4">
      <c r="A410" s="158">
        <f t="shared" si="197"/>
        <v>254</v>
      </c>
      <c r="B410" s="156" t="s">
        <v>35</v>
      </c>
      <c r="C410" s="156">
        <v>277</v>
      </c>
      <c r="D410" s="251">
        <v>91108</v>
      </c>
      <c r="E410" s="251">
        <v>21545</v>
      </c>
      <c r="F410" s="225" t="s">
        <v>6531</v>
      </c>
      <c r="G410" s="251">
        <v>8</v>
      </c>
      <c r="H410" s="156"/>
      <c r="I410" s="156" t="s">
        <v>2352</v>
      </c>
      <c r="J410" s="158" t="s">
        <v>2528</v>
      </c>
      <c r="K410" s="158"/>
      <c r="L410" s="158" t="s">
        <v>2529</v>
      </c>
      <c r="M410" s="158"/>
      <c r="N410" s="205">
        <v>96</v>
      </c>
      <c r="O410" s="158">
        <v>116</v>
      </c>
      <c r="P410" s="203" t="s">
        <v>5856</v>
      </c>
      <c r="Q410" s="158">
        <v>52</v>
      </c>
      <c r="R410" s="158"/>
      <c r="S410" s="158"/>
      <c r="T410" s="158"/>
      <c r="U410" s="158"/>
      <c r="V410" s="367"/>
      <c r="W410" s="366"/>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t="s">
        <v>5369</v>
      </c>
      <c r="AU410" s="205">
        <v>96</v>
      </c>
      <c r="AV410" s="205">
        <v>20</v>
      </c>
      <c r="AW410" s="205">
        <f t="shared" si="206"/>
        <v>116</v>
      </c>
      <c r="AX410" s="205" t="s">
        <v>5856</v>
      </c>
      <c r="AY410" s="226">
        <v>28</v>
      </c>
      <c r="AZ410" s="205">
        <v>24</v>
      </c>
      <c r="BA410" s="205">
        <f t="shared" si="201"/>
        <v>52</v>
      </c>
      <c r="BB410" s="205"/>
      <c r="BC410" s="207">
        <v>1.0000000000000001E-17</v>
      </c>
      <c r="BD410" s="207">
        <v>9.9999999999999997E-29</v>
      </c>
      <c r="BE410" s="207">
        <v>1.0000000000000001E-30</v>
      </c>
      <c r="BF410" s="207">
        <v>0</v>
      </c>
      <c r="BG410" s="207">
        <v>0</v>
      </c>
      <c r="BH410" s="207"/>
      <c r="BI410" s="207"/>
      <c r="BJ410" s="207"/>
      <c r="BK410" s="207"/>
      <c r="BL410" s="208">
        <v>0</v>
      </c>
      <c r="BM410" s="209">
        <v>249.45</v>
      </c>
      <c r="BN410" s="209">
        <f t="shared" si="207"/>
        <v>0</v>
      </c>
      <c r="BO410" s="207"/>
      <c r="BP410" s="207"/>
      <c r="BQ410" s="207"/>
      <c r="BR410" s="207"/>
      <c r="BS410" s="207"/>
      <c r="BT410" s="207"/>
      <c r="BU410" s="207"/>
      <c r="BV410" s="207"/>
      <c r="BW410" s="207"/>
      <c r="BX410" s="207"/>
      <c r="BY410" s="207"/>
      <c r="BZ410" s="207"/>
      <c r="CA410" s="207"/>
      <c r="CB410" s="207"/>
      <c r="CC410" s="207"/>
      <c r="CD410" s="207"/>
      <c r="CE410" s="207"/>
      <c r="CF410" s="207">
        <v>0</v>
      </c>
      <c r="CG410" s="207"/>
      <c r="CH410" s="207"/>
      <c r="CI410" s="207"/>
      <c r="CJ410" s="207"/>
      <c r="CK410" s="207">
        <v>0</v>
      </c>
      <c r="CL410" s="209">
        <v>477.3</v>
      </c>
      <c r="CM410" s="209">
        <f t="shared" si="208"/>
        <v>0</v>
      </c>
      <c r="CN410" s="207"/>
      <c r="CO410" s="207"/>
      <c r="CP410" s="207"/>
      <c r="CQ410" s="207"/>
      <c r="CR410" s="207"/>
      <c r="CS410" s="207"/>
      <c r="CT410" s="207"/>
      <c r="CU410" s="207"/>
      <c r="CV410" s="207"/>
      <c r="CW410" s="207"/>
      <c r="CX410" s="207"/>
      <c r="CY410" s="207"/>
      <c r="CZ410" s="207"/>
      <c r="DA410" s="207"/>
      <c r="DB410" s="207"/>
      <c r="DC410" s="207"/>
      <c r="DD410" s="207"/>
      <c r="DE410" s="207">
        <v>0</v>
      </c>
      <c r="DF410" s="207"/>
      <c r="DG410" s="207"/>
      <c r="DH410" s="207"/>
      <c r="DI410" s="207"/>
      <c r="DJ410" s="207">
        <v>0</v>
      </c>
      <c r="DK410" s="209">
        <v>120.88</v>
      </c>
      <c r="DL410" s="209">
        <f t="shared" si="209"/>
        <v>0</v>
      </c>
      <c r="DM410" s="207"/>
      <c r="DN410" s="207"/>
      <c r="DO410" s="207"/>
      <c r="DP410" s="207"/>
      <c r="DQ410" s="207"/>
      <c r="DR410" s="207"/>
      <c r="DS410" s="207"/>
      <c r="DT410" s="207"/>
      <c r="DU410" s="207"/>
      <c r="DV410" s="207"/>
      <c r="DW410" s="207"/>
      <c r="DX410" s="207"/>
      <c r="DY410" s="207"/>
      <c r="DZ410" s="207"/>
      <c r="EA410" s="207"/>
      <c r="EB410" s="207"/>
      <c r="EC410" s="207"/>
      <c r="ED410" s="207">
        <v>0</v>
      </c>
      <c r="EE410" s="207"/>
      <c r="EF410" s="207"/>
      <c r="EG410" s="207"/>
      <c r="EH410" s="207"/>
      <c r="EI410" s="207">
        <v>0</v>
      </c>
      <c r="EJ410" s="209">
        <v>191.55</v>
      </c>
      <c r="EK410" s="209">
        <f t="shared" si="210"/>
        <v>0</v>
      </c>
      <c r="EL410" s="207"/>
      <c r="EM410" s="207"/>
      <c r="EN410" s="207"/>
      <c r="EO410" s="207"/>
      <c r="EP410" s="207"/>
      <c r="EQ410" s="207"/>
      <c r="ER410" s="207"/>
      <c r="ES410" s="207"/>
      <c r="ET410" s="207"/>
      <c r="EU410" s="207"/>
      <c r="EV410" s="207"/>
      <c r="EW410" s="207"/>
      <c r="EX410" s="207"/>
      <c r="EY410" s="207"/>
      <c r="EZ410" s="207"/>
      <c r="FA410" s="207"/>
      <c r="FB410" s="207"/>
      <c r="FC410" s="207">
        <v>0</v>
      </c>
      <c r="FD410" s="207"/>
      <c r="FE410" s="207"/>
      <c r="FF410" s="207"/>
      <c r="FG410" s="207"/>
      <c r="FH410" s="207">
        <v>0</v>
      </c>
      <c r="FI410" s="209">
        <v>32.1</v>
      </c>
      <c r="FJ410" s="209">
        <f t="shared" si="211"/>
        <v>0</v>
      </c>
      <c r="FK410" s="207"/>
      <c r="FL410" s="207"/>
      <c r="FM410" s="207"/>
      <c r="FN410" s="207">
        <v>0</v>
      </c>
      <c r="FO410" s="207"/>
      <c r="FP410" s="207"/>
      <c r="FQ410" s="207"/>
      <c r="FR410" s="207"/>
      <c r="FS410" s="207">
        <v>0</v>
      </c>
      <c r="FT410" s="209">
        <v>25.68</v>
      </c>
      <c r="FU410" s="209">
        <f t="shared" si="212"/>
        <v>0</v>
      </c>
      <c r="FV410" s="207"/>
      <c r="FW410" s="207"/>
      <c r="FX410" s="207"/>
      <c r="FY410" s="207">
        <v>0</v>
      </c>
      <c r="FZ410" s="207"/>
      <c r="GA410" s="207"/>
      <c r="GB410" s="207"/>
      <c r="GC410" s="207"/>
      <c r="GD410" s="207">
        <v>0</v>
      </c>
      <c r="GE410" s="209">
        <v>56.12</v>
      </c>
      <c r="GF410" s="209">
        <f t="shared" si="213"/>
        <v>0</v>
      </c>
      <c r="GG410" s="207"/>
      <c r="GH410" s="207"/>
      <c r="GI410" s="207"/>
      <c r="GJ410" s="207"/>
      <c r="GK410" s="207"/>
      <c r="GL410" s="207"/>
      <c r="GM410" s="207"/>
      <c r="GN410" s="207"/>
      <c r="GO410" s="207"/>
      <c r="GP410" s="207"/>
      <c r="GQ410" s="207"/>
      <c r="GR410" s="207"/>
      <c r="GS410" s="207"/>
      <c r="GT410" s="207"/>
      <c r="GU410" s="207"/>
      <c r="GV410" s="207"/>
      <c r="GW410" s="207"/>
      <c r="GX410" s="207" t="s">
        <v>918</v>
      </c>
      <c r="GY410" s="207">
        <v>0</v>
      </c>
      <c r="GZ410" s="207" t="s">
        <v>918</v>
      </c>
      <c r="HA410" s="207">
        <v>0</v>
      </c>
      <c r="HB410" s="207">
        <v>0</v>
      </c>
      <c r="HC410" s="207">
        <v>1</v>
      </c>
      <c r="HD410" s="207">
        <f t="shared" si="227"/>
        <v>1200</v>
      </c>
      <c r="HE410" s="207">
        <v>0</v>
      </c>
      <c r="HF410" s="207"/>
      <c r="HG410" s="207"/>
      <c r="HH410" s="207">
        <f t="shared" si="223"/>
        <v>0</v>
      </c>
      <c r="HI410" s="209">
        <v>2.73</v>
      </c>
      <c r="HJ410" s="209">
        <f t="shared" si="214"/>
        <v>0</v>
      </c>
      <c r="HK410" s="207">
        <v>2</v>
      </c>
      <c r="HL410" s="207"/>
      <c r="HM410" s="207">
        <f t="shared" si="224"/>
        <v>1200</v>
      </c>
      <c r="HN410" s="209">
        <v>2.73</v>
      </c>
      <c r="HO410" s="209">
        <f t="shared" si="215"/>
        <v>3276</v>
      </c>
      <c r="HP410" s="207">
        <v>0</v>
      </c>
      <c r="HQ410" s="207"/>
      <c r="HR410" s="207">
        <f t="shared" si="225"/>
        <v>0</v>
      </c>
      <c r="HS410" s="209">
        <v>2.73</v>
      </c>
      <c r="HT410" s="209">
        <f t="shared" si="216"/>
        <v>0</v>
      </c>
      <c r="HU410" s="207">
        <v>0</v>
      </c>
      <c r="HV410" s="207"/>
      <c r="HW410" s="207">
        <f t="shared" si="226"/>
        <v>0</v>
      </c>
      <c r="HX410" s="209">
        <v>2.73</v>
      </c>
      <c r="HY410" s="209">
        <f t="shared" si="217"/>
        <v>0</v>
      </c>
      <c r="HZ410" s="207">
        <v>2</v>
      </c>
      <c r="IA410" s="209">
        <v>3890.25</v>
      </c>
      <c r="IB410" s="209">
        <f t="shared" si="218"/>
        <v>7780.5</v>
      </c>
      <c r="IC410" s="169"/>
      <c r="ID410" s="169"/>
      <c r="IE410" s="169"/>
      <c r="IF410" s="169"/>
      <c r="IG410" s="165"/>
      <c r="IH410" s="165"/>
      <c r="II410" s="235">
        <f t="shared" si="198"/>
        <v>0</v>
      </c>
      <c r="IJ410" s="235">
        <f t="shared" si="199"/>
        <v>2</v>
      </c>
      <c r="IK410" s="235">
        <f t="shared" si="200"/>
        <v>2</v>
      </c>
      <c r="IL410" s="210"/>
      <c r="IM410" s="211">
        <f t="shared" si="219"/>
        <v>0</v>
      </c>
      <c r="IN410" s="209">
        <v>7500</v>
      </c>
      <c r="IO410" s="212">
        <f t="shared" si="220"/>
        <v>0</v>
      </c>
      <c r="IP410" s="209">
        <f t="shared" si="221"/>
        <v>11056.5</v>
      </c>
      <c r="IQ410" s="209">
        <v>10000</v>
      </c>
      <c r="IR410" s="212">
        <f t="shared" si="222"/>
        <v>2</v>
      </c>
      <c r="IS410" s="213" t="s">
        <v>6362</v>
      </c>
      <c r="IT410" s="291"/>
      <c r="IV410" s="66">
        <v>26151</v>
      </c>
      <c r="IW410" s="66" t="s">
        <v>6532</v>
      </c>
    </row>
    <row r="411" spans="1:257" x14ac:dyDescent="0.4">
      <c r="A411" s="158">
        <f t="shared" si="197"/>
        <v>255</v>
      </c>
      <c r="B411" s="156" t="s">
        <v>35</v>
      </c>
      <c r="C411" s="219">
        <v>297</v>
      </c>
      <c r="D411" s="370">
        <v>91191</v>
      </c>
      <c r="E411" s="251">
        <v>37590</v>
      </c>
      <c r="F411" s="225" t="s">
        <v>6533</v>
      </c>
      <c r="G411" s="251">
        <v>8</v>
      </c>
      <c r="H411" s="156"/>
      <c r="I411" s="156" t="s">
        <v>2627</v>
      </c>
      <c r="J411" s="158" t="s">
        <v>2644</v>
      </c>
      <c r="K411" s="158"/>
      <c r="L411" s="158" t="s">
        <v>862</v>
      </c>
      <c r="M411" s="158"/>
      <c r="N411" s="205">
        <v>48</v>
      </c>
      <c r="O411" s="158">
        <v>68</v>
      </c>
      <c r="P411" s="203" t="s">
        <v>5386</v>
      </c>
      <c r="Q411" s="158">
        <v>54</v>
      </c>
      <c r="R411" s="158"/>
      <c r="S411" s="158"/>
      <c r="T411" s="158"/>
      <c r="U411" s="158"/>
      <c r="V411" s="367"/>
      <c r="W411" s="366"/>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t="s">
        <v>5364</v>
      </c>
      <c r="AU411" s="205">
        <v>48</v>
      </c>
      <c r="AV411" s="205">
        <v>20</v>
      </c>
      <c r="AW411" s="205">
        <f t="shared" si="206"/>
        <v>68</v>
      </c>
      <c r="AX411" s="205" t="s">
        <v>5386</v>
      </c>
      <c r="AY411" s="226">
        <v>30</v>
      </c>
      <c r="AZ411" s="205">
        <v>24</v>
      </c>
      <c r="BA411" s="205">
        <f t="shared" si="201"/>
        <v>54</v>
      </c>
      <c r="BB411" s="205"/>
      <c r="BC411" s="207">
        <v>1.0000000000000001E-17</v>
      </c>
      <c r="BD411" s="207">
        <v>9.9999999999999997E-29</v>
      </c>
      <c r="BE411" s="207">
        <v>1.0000000000000001E-30</v>
      </c>
      <c r="BF411" s="207">
        <v>0</v>
      </c>
      <c r="BG411" s="207">
        <v>0</v>
      </c>
      <c r="BH411" s="207"/>
      <c r="BI411" s="207"/>
      <c r="BJ411" s="207"/>
      <c r="BK411" s="207"/>
      <c r="BL411" s="208">
        <v>0</v>
      </c>
      <c r="BM411" s="209">
        <v>249.45</v>
      </c>
      <c r="BN411" s="209">
        <f t="shared" si="207"/>
        <v>0</v>
      </c>
      <c r="BO411" s="207"/>
      <c r="BP411" s="207"/>
      <c r="BQ411" s="207"/>
      <c r="BR411" s="207"/>
      <c r="BS411" s="207"/>
      <c r="BT411" s="207"/>
      <c r="BU411" s="207"/>
      <c r="BV411" s="207"/>
      <c r="BW411" s="207"/>
      <c r="BX411" s="207"/>
      <c r="BY411" s="207"/>
      <c r="BZ411" s="207"/>
      <c r="CA411" s="207"/>
      <c r="CB411" s="207"/>
      <c r="CC411" s="207"/>
      <c r="CD411" s="207"/>
      <c r="CE411" s="207"/>
      <c r="CF411" s="207">
        <v>0</v>
      </c>
      <c r="CG411" s="207"/>
      <c r="CH411" s="207"/>
      <c r="CI411" s="207"/>
      <c r="CJ411" s="207"/>
      <c r="CK411" s="207">
        <v>0</v>
      </c>
      <c r="CL411" s="209">
        <v>477.3</v>
      </c>
      <c r="CM411" s="209">
        <f t="shared" si="208"/>
        <v>0</v>
      </c>
      <c r="CN411" s="207"/>
      <c r="CO411" s="207"/>
      <c r="CP411" s="207"/>
      <c r="CQ411" s="207"/>
      <c r="CR411" s="207"/>
      <c r="CS411" s="207"/>
      <c r="CT411" s="207"/>
      <c r="CU411" s="207"/>
      <c r="CV411" s="207"/>
      <c r="CW411" s="207"/>
      <c r="CX411" s="207"/>
      <c r="CY411" s="207"/>
      <c r="CZ411" s="207"/>
      <c r="DA411" s="207"/>
      <c r="DB411" s="207"/>
      <c r="DC411" s="207"/>
      <c r="DD411" s="207"/>
      <c r="DE411" s="207">
        <v>0</v>
      </c>
      <c r="DF411" s="207"/>
      <c r="DG411" s="207"/>
      <c r="DH411" s="207"/>
      <c r="DI411" s="207"/>
      <c r="DJ411" s="207">
        <v>0</v>
      </c>
      <c r="DK411" s="209">
        <v>120.88</v>
      </c>
      <c r="DL411" s="209">
        <f t="shared" si="209"/>
        <v>0</v>
      </c>
      <c r="DM411" s="207"/>
      <c r="DN411" s="207"/>
      <c r="DO411" s="207"/>
      <c r="DP411" s="207"/>
      <c r="DQ411" s="207"/>
      <c r="DR411" s="207"/>
      <c r="DS411" s="207"/>
      <c r="DT411" s="207"/>
      <c r="DU411" s="207"/>
      <c r="DV411" s="207"/>
      <c r="DW411" s="207"/>
      <c r="DX411" s="207"/>
      <c r="DY411" s="207"/>
      <c r="DZ411" s="207"/>
      <c r="EA411" s="207"/>
      <c r="EB411" s="207"/>
      <c r="EC411" s="207"/>
      <c r="ED411" s="207">
        <v>0</v>
      </c>
      <c r="EE411" s="207"/>
      <c r="EF411" s="207"/>
      <c r="EG411" s="207"/>
      <c r="EH411" s="207"/>
      <c r="EI411" s="207">
        <v>0</v>
      </c>
      <c r="EJ411" s="209">
        <v>191.55</v>
      </c>
      <c r="EK411" s="209">
        <f t="shared" si="210"/>
        <v>0</v>
      </c>
      <c r="EL411" s="207"/>
      <c r="EM411" s="207"/>
      <c r="EN411" s="207"/>
      <c r="EO411" s="207"/>
      <c r="EP411" s="207"/>
      <c r="EQ411" s="207"/>
      <c r="ER411" s="207"/>
      <c r="ES411" s="207"/>
      <c r="ET411" s="207"/>
      <c r="EU411" s="207"/>
      <c r="EV411" s="207"/>
      <c r="EW411" s="207"/>
      <c r="EX411" s="207"/>
      <c r="EY411" s="207"/>
      <c r="EZ411" s="207"/>
      <c r="FA411" s="207"/>
      <c r="FB411" s="207"/>
      <c r="FC411" s="207">
        <v>0</v>
      </c>
      <c r="FD411" s="207"/>
      <c r="FE411" s="207"/>
      <c r="FF411" s="207"/>
      <c r="FG411" s="207"/>
      <c r="FH411" s="207">
        <v>0</v>
      </c>
      <c r="FI411" s="209">
        <v>32.1</v>
      </c>
      <c r="FJ411" s="209">
        <f t="shared" si="211"/>
        <v>0</v>
      </c>
      <c r="FK411" s="207"/>
      <c r="FL411" s="207"/>
      <c r="FM411" s="207"/>
      <c r="FN411" s="207">
        <v>0</v>
      </c>
      <c r="FO411" s="207"/>
      <c r="FP411" s="207"/>
      <c r="FQ411" s="207"/>
      <c r="FR411" s="207"/>
      <c r="FS411" s="207">
        <v>0</v>
      </c>
      <c r="FT411" s="209">
        <v>25.68</v>
      </c>
      <c r="FU411" s="209">
        <f t="shared" si="212"/>
        <v>0</v>
      </c>
      <c r="FV411" s="207"/>
      <c r="FW411" s="207"/>
      <c r="FX411" s="207"/>
      <c r="FY411" s="207">
        <v>0</v>
      </c>
      <c r="FZ411" s="207"/>
      <c r="GA411" s="207"/>
      <c r="GB411" s="207"/>
      <c r="GC411" s="207"/>
      <c r="GD411" s="207">
        <v>0</v>
      </c>
      <c r="GE411" s="209">
        <v>56.12</v>
      </c>
      <c r="GF411" s="209">
        <f t="shared" si="213"/>
        <v>0</v>
      </c>
      <c r="GG411" s="207"/>
      <c r="GH411" s="207"/>
      <c r="GI411" s="207"/>
      <c r="GJ411" s="207"/>
      <c r="GK411" s="207"/>
      <c r="GL411" s="207"/>
      <c r="GM411" s="207"/>
      <c r="GN411" s="207"/>
      <c r="GO411" s="207"/>
      <c r="GP411" s="207"/>
      <c r="GQ411" s="207"/>
      <c r="GR411" s="207"/>
      <c r="GS411" s="207"/>
      <c r="GT411" s="207"/>
      <c r="GU411" s="207"/>
      <c r="GV411" s="207"/>
      <c r="GW411" s="207"/>
      <c r="GX411" s="207" t="s">
        <v>918</v>
      </c>
      <c r="GY411" s="207">
        <v>0</v>
      </c>
      <c r="GZ411" s="207" t="s">
        <v>918</v>
      </c>
      <c r="HA411" s="207">
        <v>0</v>
      </c>
      <c r="HB411" s="207">
        <v>0</v>
      </c>
      <c r="HC411" s="207">
        <v>1</v>
      </c>
      <c r="HD411" s="207">
        <f t="shared" si="227"/>
        <v>1200</v>
      </c>
      <c r="HE411" s="207">
        <v>0</v>
      </c>
      <c r="HF411" s="207"/>
      <c r="HG411" s="207"/>
      <c r="HH411" s="207">
        <f t="shared" si="223"/>
        <v>0</v>
      </c>
      <c r="HI411" s="209">
        <v>2.73</v>
      </c>
      <c r="HJ411" s="209">
        <f t="shared" si="214"/>
        <v>0</v>
      </c>
      <c r="HK411" s="207">
        <v>2</v>
      </c>
      <c r="HL411" s="207"/>
      <c r="HM411" s="207">
        <f t="shared" si="224"/>
        <v>1200</v>
      </c>
      <c r="HN411" s="209">
        <v>2.73</v>
      </c>
      <c r="HO411" s="209">
        <f t="shared" si="215"/>
        <v>3276</v>
      </c>
      <c r="HP411" s="207">
        <v>0</v>
      </c>
      <c r="HQ411" s="207"/>
      <c r="HR411" s="207">
        <f t="shared" si="225"/>
        <v>0</v>
      </c>
      <c r="HS411" s="209">
        <v>2.73</v>
      </c>
      <c r="HT411" s="209">
        <f t="shared" si="216"/>
        <v>0</v>
      </c>
      <c r="HU411" s="207">
        <v>0</v>
      </c>
      <c r="HV411" s="207"/>
      <c r="HW411" s="207">
        <f t="shared" si="226"/>
        <v>0</v>
      </c>
      <c r="HX411" s="209">
        <v>2.73</v>
      </c>
      <c r="HY411" s="209">
        <f t="shared" si="217"/>
        <v>0</v>
      </c>
      <c r="HZ411" s="207">
        <v>2</v>
      </c>
      <c r="IA411" s="209">
        <v>3890.25</v>
      </c>
      <c r="IB411" s="209">
        <f t="shared" si="218"/>
        <v>7780.5</v>
      </c>
      <c r="IC411" s="169">
        <v>30</v>
      </c>
      <c r="ID411" s="169">
        <v>6</v>
      </c>
      <c r="IE411" s="169">
        <f>IC411-(0.5*AX411)-ID411</f>
        <v>11.149999999999999</v>
      </c>
      <c r="IF411" s="169" t="str">
        <f>IF(IE411&gt;0,"IN ROW","OUT OF ROW")</f>
        <v>IN ROW</v>
      </c>
      <c r="IG411" s="165"/>
      <c r="IH411" s="165">
        <v>4</v>
      </c>
      <c r="II411" s="235">
        <f t="shared" si="198"/>
        <v>0</v>
      </c>
      <c r="IJ411" s="235">
        <f t="shared" si="199"/>
        <v>2</v>
      </c>
      <c r="IK411" s="235">
        <f t="shared" si="200"/>
        <v>2</v>
      </c>
      <c r="IL411" s="210"/>
      <c r="IM411" s="211">
        <f t="shared" si="219"/>
        <v>0</v>
      </c>
      <c r="IN411" s="209">
        <v>7500</v>
      </c>
      <c r="IO411" s="212">
        <f t="shared" si="220"/>
        <v>0</v>
      </c>
      <c r="IP411" s="209">
        <f t="shared" si="221"/>
        <v>11056.5</v>
      </c>
      <c r="IQ411" s="209">
        <v>10000</v>
      </c>
      <c r="IR411" s="212">
        <f t="shared" si="222"/>
        <v>2</v>
      </c>
      <c r="IS411" s="213" t="s">
        <v>5641</v>
      </c>
      <c r="IT411" s="291"/>
      <c r="IV411" s="66">
        <v>26069</v>
      </c>
      <c r="IW411" s="66" t="s">
        <v>6534</v>
      </c>
    </row>
    <row r="412" spans="1:257" x14ac:dyDescent="0.4">
      <c r="A412" s="158">
        <f t="shared" si="197"/>
        <v>256</v>
      </c>
      <c r="B412" s="156" t="s">
        <v>35</v>
      </c>
      <c r="C412" s="219">
        <v>298</v>
      </c>
      <c r="D412" s="370">
        <v>78860</v>
      </c>
      <c r="E412" s="251">
        <v>37607</v>
      </c>
      <c r="F412" s="225" t="s">
        <v>6535</v>
      </c>
      <c r="G412" s="251">
        <v>8</v>
      </c>
      <c r="H412" s="156"/>
      <c r="I412" s="156" t="s">
        <v>2627</v>
      </c>
      <c r="J412" s="158" t="s">
        <v>2658</v>
      </c>
      <c r="K412" s="158"/>
      <c r="L412" s="158" t="s">
        <v>2660</v>
      </c>
      <c r="M412" s="158"/>
      <c r="N412" s="205">
        <v>58</v>
      </c>
      <c r="O412" s="158">
        <v>78</v>
      </c>
      <c r="P412" s="203" t="s">
        <v>5496</v>
      </c>
      <c r="Q412" s="158">
        <v>56</v>
      </c>
      <c r="R412" s="158"/>
      <c r="S412" s="158"/>
      <c r="T412" s="158"/>
      <c r="U412" s="158"/>
      <c r="V412" s="367"/>
      <c r="W412" s="366"/>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t="s">
        <v>5364</v>
      </c>
      <c r="AU412" s="205">
        <v>58</v>
      </c>
      <c r="AV412" s="205">
        <v>20</v>
      </c>
      <c r="AW412" s="205">
        <f t="shared" si="206"/>
        <v>78</v>
      </c>
      <c r="AX412" s="205" t="s">
        <v>5496</v>
      </c>
      <c r="AY412" s="226">
        <v>32</v>
      </c>
      <c r="AZ412" s="205">
        <v>24</v>
      </c>
      <c r="BA412" s="205">
        <f t="shared" si="201"/>
        <v>56</v>
      </c>
      <c r="BB412" s="205"/>
      <c r="BC412" s="207">
        <v>1.0000000000000001E-17</v>
      </c>
      <c r="BD412" s="207">
        <v>9.9999999999999997E-29</v>
      </c>
      <c r="BE412" s="207">
        <v>1.0000000000000001E-30</v>
      </c>
      <c r="BF412" s="207">
        <v>0</v>
      </c>
      <c r="BG412" s="207">
        <v>0</v>
      </c>
      <c r="BH412" s="207"/>
      <c r="BI412" s="207"/>
      <c r="BJ412" s="207"/>
      <c r="BK412" s="207"/>
      <c r="BL412" s="208">
        <v>0</v>
      </c>
      <c r="BM412" s="209">
        <v>249.45</v>
      </c>
      <c r="BN412" s="209">
        <f t="shared" si="207"/>
        <v>0</v>
      </c>
      <c r="BO412" s="207"/>
      <c r="BP412" s="207"/>
      <c r="BQ412" s="207"/>
      <c r="BR412" s="207"/>
      <c r="BS412" s="207"/>
      <c r="BT412" s="207"/>
      <c r="BU412" s="207"/>
      <c r="BV412" s="207"/>
      <c r="BW412" s="207"/>
      <c r="BX412" s="207"/>
      <c r="BY412" s="207"/>
      <c r="BZ412" s="207"/>
      <c r="CA412" s="207"/>
      <c r="CB412" s="207"/>
      <c r="CC412" s="207"/>
      <c r="CD412" s="207"/>
      <c r="CE412" s="207"/>
      <c r="CF412" s="207">
        <v>0</v>
      </c>
      <c r="CG412" s="207"/>
      <c r="CH412" s="207"/>
      <c r="CI412" s="207"/>
      <c r="CJ412" s="207"/>
      <c r="CK412" s="207">
        <v>0</v>
      </c>
      <c r="CL412" s="209">
        <v>477.3</v>
      </c>
      <c r="CM412" s="209">
        <f t="shared" si="208"/>
        <v>0</v>
      </c>
      <c r="CN412" s="207"/>
      <c r="CO412" s="207"/>
      <c r="CP412" s="207"/>
      <c r="CQ412" s="207"/>
      <c r="CR412" s="207"/>
      <c r="CS412" s="207"/>
      <c r="CT412" s="207"/>
      <c r="CU412" s="207"/>
      <c r="CV412" s="207"/>
      <c r="CW412" s="207"/>
      <c r="CX412" s="207"/>
      <c r="CY412" s="207"/>
      <c r="CZ412" s="207"/>
      <c r="DA412" s="207"/>
      <c r="DB412" s="207"/>
      <c r="DC412" s="207"/>
      <c r="DD412" s="207"/>
      <c r="DE412" s="207">
        <v>0</v>
      </c>
      <c r="DF412" s="207"/>
      <c r="DG412" s="207"/>
      <c r="DH412" s="207"/>
      <c r="DI412" s="207"/>
      <c r="DJ412" s="207">
        <v>0</v>
      </c>
      <c r="DK412" s="209">
        <v>120.88</v>
      </c>
      <c r="DL412" s="209">
        <f t="shared" si="209"/>
        <v>0</v>
      </c>
      <c r="DM412" s="207"/>
      <c r="DN412" s="207"/>
      <c r="DO412" s="207"/>
      <c r="DP412" s="207"/>
      <c r="DQ412" s="207"/>
      <c r="DR412" s="207"/>
      <c r="DS412" s="207"/>
      <c r="DT412" s="207"/>
      <c r="DU412" s="207"/>
      <c r="DV412" s="207"/>
      <c r="DW412" s="207"/>
      <c r="DX412" s="207"/>
      <c r="DY412" s="207"/>
      <c r="DZ412" s="207"/>
      <c r="EA412" s="207"/>
      <c r="EB412" s="207"/>
      <c r="EC412" s="207"/>
      <c r="ED412" s="207">
        <v>0</v>
      </c>
      <c r="EE412" s="207"/>
      <c r="EF412" s="207"/>
      <c r="EG412" s="207"/>
      <c r="EH412" s="207"/>
      <c r="EI412" s="207">
        <v>0</v>
      </c>
      <c r="EJ412" s="209">
        <v>191.55</v>
      </c>
      <c r="EK412" s="209">
        <f t="shared" si="210"/>
        <v>0</v>
      </c>
      <c r="EL412" s="207"/>
      <c r="EM412" s="207"/>
      <c r="EN412" s="207"/>
      <c r="EO412" s="207"/>
      <c r="EP412" s="207"/>
      <c r="EQ412" s="207"/>
      <c r="ER412" s="207"/>
      <c r="ES412" s="207"/>
      <c r="ET412" s="207"/>
      <c r="EU412" s="207"/>
      <c r="EV412" s="207"/>
      <c r="EW412" s="207"/>
      <c r="EX412" s="207"/>
      <c r="EY412" s="207"/>
      <c r="EZ412" s="207"/>
      <c r="FA412" s="207"/>
      <c r="FB412" s="207"/>
      <c r="FC412" s="207">
        <v>0</v>
      </c>
      <c r="FD412" s="207"/>
      <c r="FE412" s="207"/>
      <c r="FF412" s="207"/>
      <c r="FG412" s="207"/>
      <c r="FH412" s="207">
        <v>0</v>
      </c>
      <c r="FI412" s="209">
        <v>32.1</v>
      </c>
      <c r="FJ412" s="209">
        <f t="shared" si="211"/>
        <v>0</v>
      </c>
      <c r="FK412" s="207"/>
      <c r="FL412" s="207"/>
      <c r="FM412" s="207"/>
      <c r="FN412" s="207">
        <v>0</v>
      </c>
      <c r="FO412" s="207"/>
      <c r="FP412" s="207"/>
      <c r="FQ412" s="207"/>
      <c r="FR412" s="207"/>
      <c r="FS412" s="207">
        <v>0</v>
      </c>
      <c r="FT412" s="209">
        <v>25.68</v>
      </c>
      <c r="FU412" s="209">
        <f t="shared" si="212"/>
        <v>0</v>
      </c>
      <c r="FV412" s="207"/>
      <c r="FW412" s="207"/>
      <c r="FX412" s="207"/>
      <c r="FY412" s="207">
        <v>0</v>
      </c>
      <c r="FZ412" s="207"/>
      <c r="GA412" s="207"/>
      <c r="GB412" s="207"/>
      <c r="GC412" s="207"/>
      <c r="GD412" s="207">
        <v>0</v>
      </c>
      <c r="GE412" s="209">
        <v>56.12</v>
      </c>
      <c r="GF412" s="209">
        <f t="shared" si="213"/>
        <v>0</v>
      </c>
      <c r="GG412" s="207"/>
      <c r="GH412" s="207"/>
      <c r="GI412" s="207"/>
      <c r="GJ412" s="207"/>
      <c r="GK412" s="207"/>
      <c r="GL412" s="207"/>
      <c r="GM412" s="207"/>
      <c r="GN412" s="207"/>
      <c r="GO412" s="207"/>
      <c r="GP412" s="207"/>
      <c r="GQ412" s="207"/>
      <c r="GR412" s="207"/>
      <c r="GS412" s="207"/>
      <c r="GT412" s="207"/>
      <c r="GU412" s="207"/>
      <c r="GV412" s="207"/>
      <c r="GW412" s="207"/>
      <c r="GX412" s="207" t="s">
        <v>918</v>
      </c>
      <c r="GY412" s="207">
        <v>0</v>
      </c>
      <c r="GZ412" s="207" t="s">
        <v>918</v>
      </c>
      <c r="HA412" s="207">
        <v>0</v>
      </c>
      <c r="HB412" s="207">
        <v>0</v>
      </c>
      <c r="HC412" s="207">
        <v>1</v>
      </c>
      <c r="HD412" s="207">
        <f t="shared" si="227"/>
        <v>1200</v>
      </c>
      <c r="HE412" s="207">
        <v>0</v>
      </c>
      <c r="HF412" s="207"/>
      <c r="HG412" s="207"/>
      <c r="HH412" s="207">
        <f t="shared" si="223"/>
        <v>0</v>
      </c>
      <c r="HI412" s="209">
        <v>2.73</v>
      </c>
      <c r="HJ412" s="209">
        <f t="shared" si="214"/>
        <v>0</v>
      </c>
      <c r="HK412" s="207">
        <v>2</v>
      </c>
      <c r="HL412" s="207"/>
      <c r="HM412" s="207">
        <f t="shared" si="224"/>
        <v>1200</v>
      </c>
      <c r="HN412" s="209">
        <v>2.73</v>
      </c>
      <c r="HO412" s="209">
        <f t="shared" si="215"/>
        <v>3276</v>
      </c>
      <c r="HP412" s="207">
        <v>0</v>
      </c>
      <c r="HQ412" s="207"/>
      <c r="HR412" s="207">
        <f t="shared" si="225"/>
        <v>0</v>
      </c>
      <c r="HS412" s="209">
        <v>2.73</v>
      </c>
      <c r="HT412" s="209">
        <f t="shared" si="216"/>
        <v>0</v>
      </c>
      <c r="HU412" s="207">
        <v>0</v>
      </c>
      <c r="HV412" s="207"/>
      <c r="HW412" s="207">
        <f t="shared" si="226"/>
        <v>0</v>
      </c>
      <c r="HX412" s="209">
        <v>2.73</v>
      </c>
      <c r="HY412" s="209">
        <f t="shared" si="217"/>
        <v>0</v>
      </c>
      <c r="HZ412" s="207">
        <v>2</v>
      </c>
      <c r="IA412" s="209">
        <v>3890.25</v>
      </c>
      <c r="IB412" s="209">
        <f t="shared" si="218"/>
        <v>7780.5</v>
      </c>
      <c r="IC412" s="169">
        <v>25</v>
      </c>
      <c r="ID412" s="169">
        <v>2</v>
      </c>
      <c r="IE412" s="169">
        <f>IC412-(0.5*AX412)-ID412</f>
        <v>9.9499999999999993</v>
      </c>
      <c r="IF412" s="169" t="str">
        <f>IF(IE412&gt;0,"IN ROW","OUT OF ROW")</f>
        <v>IN ROW</v>
      </c>
      <c r="IG412" s="165"/>
      <c r="IH412" s="165">
        <v>2</v>
      </c>
      <c r="II412" s="235">
        <f t="shared" si="198"/>
        <v>0</v>
      </c>
      <c r="IJ412" s="235">
        <f t="shared" si="199"/>
        <v>2</v>
      </c>
      <c r="IK412" s="235">
        <f t="shared" si="200"/>
        <v>2</v>
      </c>
      <c r="IL412" s="210"/>
      <c r="IM412" s="211">
        <f t="shared" si="219"/>
        <v>0</v>
      </c>
      <c r="IN412" s="209">
        <v>7500</v>
      </c>
      <c r="IO412" s="212">
        <f t="shared" si="220"/>
        <v>0</v>
      </c>
      <c r="IP412" s="209">
        <f t="shared" si="221"/>
        <v>11056.5</v>
      </c>
      <c r="IQ412" s="209">
        <v>10000</v>
      </c>
      <c r="IR412" s="212">
        <f t="shared" si="222"/>
        <v>2</v>
      </c>
      <c r="IS412" s="213" t="s">
        <v>6536</v>
      </c>
      <c r="IT412" s="291"/>
      <c r="IV412" s="66">
        <v>83343</v>
      </c>
      <c r="IW412" s="66" t="s">
        <v>6537</v>
      </c>
    </row>
    <row r="413" spans="1:257" x14ac:dyDescent="0.4">
      <c r="A413" s="158">
        <f t="shared" si="197"/>
        <v>257</v>
      </c>
      <c r="B413" s="156" t="s">
        <v>35</v>
      </c>
      <c r="C413" s="156">
        <v>308</v>
      </c>
      <c r="D413" s="251">
        <v>90222</v>
      </c>
      <c r="E413" s="251">
        <v>38007</v>
      </c>
      <c r="F413" s="225" t="s">
        <v>6538</v>
      </c>
      <c r="G413" s="251">
        <v>8</v>
      </c>
      <c r="H413" s="156"/>
      <c r="I413" s="156" t="s">
        <v>2627</v>
      </c>
      <c r="J413" s="158" t="s">
        <v>2754</v>
      </c>
      <c r="K413" s="158"/>
      <c r="L413" s="158" t="s">
        <v>2267</v>
      </c>
      <c r="M413" s="158"/>
      <c r="N413" s="205">
        <v>122</v>
      </c>
      <c r="O413" s="158">
        <v>142</v>
      </c>
      <c r="P413" s="203" t="s">
        <v>6539</v>
      </c>
      <c r="Q413" s="158">
        <v>52</v>
      </c>
      <c r="R413" s="158"/>
      <c r="S413" s="158"/>
      <c r="T413" s="158"/>
      <c r="U413" s="158"/>
      <c r="V413" s="367"/>
      <c r="W413" s="366"/>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t="s">
        <v>5437</v>
      </c>
      <c r="AU413" s="205">
        <v>122</v>
      </c>
      <c r="AV413" s="205">
        <v>20</v>
      </c>
      <c r="AW413" s="205">
        <f t="shared" si="206"/>
        <v>142</v>
      </c>
      <c r="AX413" s="205" t="s">
        <v>6539</v>
      </c>
      <c r="AY413" s="226">
        <v>28</v>
      </c>
      <c r="AZ413" s="205">
        <v>24</v>
      </c>
      <c r="BA413" s="205">
        <f t="shared" si="201"/>
        <v>52</v>
      </c>
      <c r="BB413" s="205"/>
      <c r="BC413" s="207">
        <v>1.0000000000000001E-17</v>
      </c>
      <c r="BD413" s="207">
        <v>9.9999999999999997E-29</v>
      </c>
      <c r="BE413" s="207">
        <v>1.0000000000000001E-30</v>
      </c>
      <c r="BF413" s="207">
        <v>0</v>
      </c>
      <c r="BG413" s="207">
        <v>0</v>
      </c>
      <c r="BH413" s="207"/>
      <c r="BI413" s="207"/>
      <c r="BJ413" s="207"/>
      <c r="BK413" s="207"/>
      <c r="BL413" s="208">
        <v>0</v>
      </c>
      <c r="BM413" s="209">
        <v>249.45</v>
      </c>
      <c r="BN413" s="209">
        <f t="shared" si="207"/>
        <v>0</v>
      </c>
      <c r="BO413" s="207"/>
      <c r="BP413" s="207"/>
      <c r="BQ413" s="207"/>
      <c r="BR413" s="207"/>
      <c r="BS413" s="207"/>
      <c r="BT413" s="207"/>
      <c r="BU413" s="207"/>
      <c r="BV413" s="207"/>
      <c r="BW413" s="207"/>
      <c r="BX413" s="207"/>
      <c r="BY413" s="207"/>
      <c r="BZ413" s="207"/>
      <c r="CA413" s="207"/>
      <c r="CB413" s="207"/>
      <c r="CC413" s="207"/>
      <c r="CD413" s="207"/>
      <c r="CE413" s="207"/>
      <c r="CF413" s="207">
        <v>0</v>
      </c>
      <c r="CG413" s="207"/>
      <c r="CH413" s="207"/>
      <c r="CI413" s="207"/>
      <c r="CJ413" s="207"/>
      <c r="CK413" s="207">
        <v>0</v>
      </c>
      <c r="CL413" s="209">
        <v>477.3</v>
      </c>
      <c r="CM413" s="209">
        <f t="shared" si="208"/>
        <v>0</v>
      </c>
      <c r="CN413" s="207"/>
      <c r="CO413" s="207"/>
      <c r="CP413" s="207"/>
      <c r="CQ413" s="207"/>
      <c r="CR413" s="207"/>
      <c r="CS413" s="207"/>
      <c r="CT413" s="207"/>
      <c r="CU413" s="207"/>
      <c r="CV413" s="207"/>
      <c r="CW413" s="207"/>
      <c r="CX413" s="207"/>
      <c r="CY413" s="207"/>
      <c r="CZ413" s="207"/>
      <c r="DA413" s="207"/>
      <c r="DB413" s="207"/>
      <c r="DC413" s="207"/>
      <c r="DD413" s="207"/>
      <c r="DE413" s="207">
        <v>0</v>
      </c>
      <c r="DF413" s="207"/>
      <c r="DG413" s="207"/>
      <c r="DH413" s="207"/>
      <c r="DI413" s="207"/>
      <c r="DJ413" s="207">
        <v>0</v>
      </c>
      <c r="DK413" s="209">
        <v>120.88</v>
      </c>
      <c r="DL413" s="209">
        <f t="shared" si="209"/>
        <v>0</v>
      </c>
      <c r="DM413" s="207"/>
      <c r="DN413" s="207"/>
      <c r="DO413" s="207"/>
      <c r="DP413" s="207"/>
      <c r="DQ413" s="207"/>
      <c r="DR413" s="207"/>
      <c r="DS413" s="207"/>
      <c r="DT413" s="207"/>
      <c r="DU413" s="207"/>
      <c r="DV413" s="207"/>
      <c r="DW413" s="207"/>
      <c r="DX413" s="207"/>
      <c r="DY413" s="207"/>
      <c r="DZ413" s="207"/>
      <c r="EA413" s="207"/>
      <c r="EB413" s="207"/>
      <c r="EC413" s="207"/>
      <c r="ED413" s="207">
        <v>0</v>
      </c>
      <c r="EE413" s="207"/>
      <c r="EF413" s="207"/>
      <c r="EG413" s="207"/>
      <c r="EH413" s="207"/>
      <c r="EI413" s="207">
        <v>0</v>
      </c>
      <c r="EJ413" s="209">
        <v>191.55</v>
      </c>
      <c r="EK413" s="209">
        <f t="shared" si="210"/>
        <v>0</v>
      </c>
      <c r="EL413" s="207"/>
      <c r="EM413" s="207"/>
      <c r="EN413" s="207"/>
      <c r="EO413" s="207"/>
      <c r="EP413" s="207"/>
      <c r="EQ413" s="207"/>
      <c r="ER413" s="207"/>
      <c r="ES413" s="207"/>
      <c r="ET413" s="207"/>
      <c r="EU413" s="207"/>
      <c r="EV413" s="207"/>
      <c r="EW413" s="207"/>
      <c r="EX413" s="207"/>
      <c r="EY413" s="207"/>
      <c r="EZ413" s="207"/>
      <c r="FA413" s="207"/>
      <c r="FB413" s="207"/>
      <c r="FC413" s="207">
        <v>0</v>
      </c>
      <c r="FD413" s="207"/>
      <c r="FE413" s="207"/>
      <c r="FF413" s="207"/>
      <c r="FG413" s="207"/>
      <c r="FH413" s="207">
        <v>0</v>
      </c>
      <c r="FI413" s="209">
        <v>32.1</v>
      </c>
      <c r="FJ413" s="209">
        <f t="shared" si="211"/>
        <v>0</v>
      </c>
      <c r="FK413" s="207"/>
      <c r="FL413" s="207"/>
      <c r="FM413" s="207"/>
      <c r="FN413" s="207">
        <v>0</v>
      </c>
      <c r="FO413" s="207"/>
      <c r="FP413" s="207"/>
      <c r="FQ413" s="207"/>
      <c r="FR413" s="207"/>
      <c r="FS413" s="207">
        <v>0</v>
      </c>
      <c r="FT413" s="209">
        <v>25.68</v>
      </c>
      <c r="FU413" s="209">
        <f t="shared" si="212"/>
        <v>0</v>
      </c>
      <c r="FV413" s="207"/>
      <c r="FW413" s="207"/>
      <c r="FX413" s="207"/>
      <c r="FY413" s="207">
        <v>0</v>
      </c>
      <c r="FZ413" s="207"/>
      <c r="GA413" s="207"/>
      <c r="GB413" s="207"/>
      <c r="GC413" s="207"/>
      <c r="GD413" s="207">
        <v>0</v>
      </c>
      <c r="GE413" s="209">
        <v>56.12</v>
      </c>
      <c r="GF413" s="209">
        <f t="shared" si="213"/>
        <v>0</v>
      </c>
      <c r="GG413" s="207"/>
      <c r="GH413" s="207"/>
      <c r="GI413" s="207"/>
      <c r="GJ413" s="207"/>
      <c r="GK413" s="207"/>
      <c r="GL413" s="207"/>
      <c r="GM413" s="207"/>
      <c r="GN413" s="207"/>
      <c r="GO413" s="207"/>
      <c r="GP413" s="207"/>
      <c r="GQ413" s="207"/>
      <c r="GR413" s="207"/>
      <c r="GS413" s="207"/>
      <c r="GT413" s="207"/>
      <c r="GU413" s="207"/>
      <c r="GV413" s="207"/>
      <c r="GW413" s="207"/>
      <c r="GX413" s="207" t="s">
        <v>918</v>
      </c>
      <c r="GY413" s="207">
        <v>0</v>
      </c>
      <c r="GZ413" s="207" t="s">
        <v>918</v>
      </c>
      <c r="HA413" s="207">
        <v>0</v>
      </c>
      <c r="HB413" s="207">
        <v>0</v>
      </c>
      <c r="HC413" s="207">
        <v>1</v>
      </c>
      <c r="HD413" s="207">
        <f t="shared" si="227"/>
        <v>1800</v>
      </c>
      <c r="HE413" s="207">
        <v>0</v>
      </c>
      <c r="HF413" s="207"/>
      <c r="HG413" s="207"/>
      <c r="HH413" s="207">
        <f t="shared" si="223"/>
        <v>0</v>
      </c>
      <c r="HI413" s="209">
        <v>2.73</v>
      </c>
      <c r="HJ413" s="209">
        <f t="shared" si="214"/>
        <v>0</v>
      </c>
      <c r="HK413" s="207">
        <v>3</v>
      </c>
      <c r="HL413" s="207"/>
      <c r="HM413" s="207">
        <f t="shared" si="224"/>
        <v>1800</v>
      </c>
      <c r="HN413" s="209">
        <v>2.73</v>
      </c>
      <c r="HO413" s="209">
        <f t="shared" si="215"/>
        <v>4914</v>
      </c>
      <c r="HP413" s="207">
        <v>0</v>
      </c>
      <c r="HQ413" s="207"/>
      <c r="HR413" s="207">
        <f t="shared" si="225"/>
        <v>0</v>
      </c>
      <c r="HS413" s="209">
        <v>2.73</v>
      </c>
      <c r="HT413" s="209">
        <f t="shared" si="216"/>
        <v>0</v>
      </c>
      <c r="HU413" s="207">
        <v>0</v>
      </c>
      <c r="HV413" s="207"/>
      <c r="HW413" s="207">
        <f t="shared" si="226"/>
        <v>0</v>
      </c>
      <c r="HX413" s="209">
        <v>2.73</v>
      </c>
      <c r="HY413" s="209">
        <f t="shared" si="217"/>
        <v>0</v>
      </c>
      <c r="HZ413" s="207">
        <v>2</v>
      </c>
      <c r="IA413" s="209">
        <v>3890.25</v>
      </c>
      <c r="IB413" s="209">
        <f t="shared" si="218"/>
        <v>7780.5</v>
      </c>
      <c r="IC413" s="169"/>
      <c r="ID413" s="169"/>
      <c r="IE413" s="169"/>
      <c r="IF413" s="169"/>
      <c r="IG413" s="165"/>
      <c r="IH413" s="165">
        <v>5</v>
      </c>
      <c r="II413" s="235">
        <f t="shared" si="198"/>
        <v>0</v>
      </c>
      <c r="IJ413" s="235">
        <f t="shared" si="199"/>
        <v>2</v>
      </c>
      <c r="IK413" s="235">
        <f t="shared" si="200"/>
        <v>2</v>
      </c>
      <c r="IL413" s="210"/>
      <c r="IM413" s="211">
        <f t="shared" si="219"/>
        <v>0</v>
      </c>
      <c r="IN413" s="209">
        <v>7500</v>
      </c>
      <c r="IO413" s="212">
        <f t="shared" si="220"/>
        <v>0</v>
      </c>
      <c r="IP413" s="209">
        <f t="shared" si="221"/>
        <v>12694.5</v>
      </c>
      <c r="IQ413" s="209">
        <v>10000</v>
      </c>
      <c r="IR413" s="212">
        <f t="shared" si="222"/>
        <v>2</v>
      </c>
      <c r="IS413" s="213" t="s">
        <v>6540</v>
      </c>
      <c r="IT413" s="291"/>
      <c r="IV413" s="66">
        <v>62523</v>
      </c>
      <c r="IW413" s="66" t="s">
        <v>6541</v>
      </c>
    </row>
    <row r="414" spans="1:257" x14ac:dyDescent="0.4">
      <c r="A414" s="158">
        <f t="shared" si="197"/>
        <v>258</v>
      </c>
      <c r="B414" s="156" t="s">
        <v>35</v>
      </c>
      <c r="C414" s="156">
        <v>327</v>
      </c>
      <c r="D414" s="156">
        <v>22797</v>
      </c>
      <c r="E414" s="156">
        <v>17813</v>
      </c>
      <c r="F414" s="222" t="s">
        <v>6542</v>
      </c>
      <c r="G414" s="251">
        <v>9</v>
      </c>
      <c r="H414" s="156"/>
      <c r="I414" s="156" t="s">
        <v>2913</v>
      </c>
      <c r="J414" s="158" t="s">
        <v>2914</v>
      </c>
      <c r="K414" s="158"/>
      <c r="L414" s="158" t="s">
        <v>2916</v>
      </c>
      <c r="M414" s="158"/>
      <c r="N414" s="205">
        <v>118</v>
      </c>
      <c r="O414" s="158">
        <v>138</v>
      </c>
      <c r="P414" s="203" t="s">
        <v>5806</v>
      </c>
      <c r="Q414" s="158">
        <v>48</v>
      </c>
      <c r="R414" s="158"/>
      <c r="S414" s="158"/>
      <c r="T414" s="158"/>
      <c r="U414" s="158"/>
      <c r="V414" s="367"/>
      <c r="W414" s="366"/>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t="s">
        <v>5889</v>
      </c>
      <c r="AU414" s="205">
        <v>118</v>
      </c>
      <c r="AV414" s="205">
        <v>20</v>
      </c>
      <c r="AW414" s="205">
        <f t="shared" si="206"/>
        <v>138</v>
      </c>
      <c r="AX414" s="205" t="s">
        <v>5806</v>
      </c>
      <c r="AY414" s="226">
        <v>24</v>
      </c>
      <c r="AZ414" s="205">
        <v>24</v>
      </c>
      <c r="BA414" s="205">
        <f t="shared" si="201"/>
        <v>48</v>
      </c>
      <c r="BB414" s="205"/>
      <c r="BC414" s="207">
        <v>1.0000000000000001E-17</v>
      </c>
      <c r="BD414" s="207">
        <v>9.9999999999999997E-29</v>
      </c>
      <c r="BE414" s="207">
        <v>1.0000000000000001E-30</v>
      </c>
      <c r="BF414" s="207"/>
      <c r="BG414" s="207"/>
      <c r="BH414" s="207"/>
      <c r="BI414" s="207"/>
      <c r="BJ414" s="207"/>
      <c r="BK414" s="207"/>
      <c r="BL414" s="208">
        <v>0</v>
      </c>
      <c r="BM414" s="209">
        <v>249.45</v>
      </c>
      <c r="BN414" s="209">
        <f t="shared" si="207"/>
        <v>0</v>
      </c>
      <c r="BO414" s="207"/>
      <c r="BP414" s="207"/>
      <c r="BQ414" s="207"/>
      <c r="BR414" s="207"/>
      <c r="BS414" s="207"/>
      <c r="BT414" s="207"/>
      <c r="BU414" s="207"/>
      <c r="BV414" s="207"/>
      <c r="BW414" s="207"/>
      <c r="BX414" s="207"/>
      <c r="BY414" s="207"/>
      <c r="BZ414" s="207"/>
      <c r="CA414" s="207"/>
      <c r="CB414" s="207"/>
      <c r="CC414" s="207"/>
      <c r="CD414" s="207"/>
      <c r="CE414" s="207"/>
      <c r="CF414" s="207"/>
      <c r="CG414" s="207"/>
      <c r="CH414" s="207"/>
      <c r="CI414" s="207"/>
      <c r="CJ414" s="207"/>
      <c r="CK414" s="207">
        <v>0</v>
      </c>
      <c r="CL414" s="209">
        <v>477.3</v>
      </c>
      <c r="CM414" s="209">
        <f t="shared" si="208"/>
        <v>0</v>
      </c>
      <c r="CN414" s="207"/>
      <c r="CO414" s="207"/>
      <c r="CP414" s="207"/>
      <c r="CQ414" s="207"/>
      <c r="CR414" s="207"/>
      <c r="CS414" s="207"/>
      <c r="CT414" s="207"/>
      <c r="CU414" s="207"/>
      <c r="CV414" s="207"/>
      <c r="CW414" s="207"/>
      <c r="CX414" s="207"/>
      <c r="CY414" s="207"/>
      <c r="CZ414" s="207"/>
      <c r="DA414" s="207"/>
      <c r="DB414" s="207"/>
      <c r="DC414" s="207"/>
      <c r="DD414" s="207"/>
      <c r="DE414" s="207"/>
      <c r="DF414" s="207"/>
      <c r="DG414" s="207"/>
      <c r="DH414" s="207"/>
      <c r="DI414" s="207"/>
      <c r="DJ414" s="207">
        <v>0</v>
      </c>
      <c r="DK414" s="209">
        <v>120.88</v>
      </c>
      <c r="DL414" s="209">
        <f t="shared" si="209"/>
        <v>0</v>
      </c>
      <c r="DM414" s="207"/>
      <c r="DN414" s="207"/>
      <c r="DO414" s="207"/>
      <c r="DP414" s="207"/>
      <c r="DQ414" s="207"/>
      <c r="DR414" s="207"/>
      <c r="DS414" s="207"/>
      <c r="DT414" s="207"/>
      <c r="DU414" s="207"/>
      <c r="DV414" s="207"/>
      <c r="DW414" s="207"/>
      <c r="DX414" s="207"/>
      <c r="DY414" s="207"/>
      <c r="DZ414" s="207"/>
      <c r="EA414" s="207"/>
      <c r="EB414" s="207"/>
      <c r="EC414" s="207"/>
      <c r="ED414" s="207"/>
      <c r="EE414" s="207"/>
      <c r="EF414" s="207"/>
      <c r="EG414" s="207"/>
      <c r="EH414" s="207"/>
      <c r="EI414" s="207">
        <v>0</v>
      </c>
      <c r="EJ414" s="209">
        <v>191.55</v>
      </c>
      <c r="EK414" s="209">
        <f t="shared" si="210"/>
        <v>0</v>
      </c>
      <c r="EL414" s="207"/>
      <c r="EM414" s="207"/>
      <c r="EN414" s="207"/>
      <c r="EO414" s="207"/>
      <c r="EP414" s="207"/>
      <c r="EQ414" s="207"/>
      <c r="ER414" s="207"/>
      <c r="ES414" s="207"/>
      <c r="ET414" s="207"/>
      <c r="EU414" s="207"/>
      <c r="EV414" s="207"/>
      <c r="EW414" s="207"/>
      <c r="EX414" s="207"/>
      <c r="EY414" s="207"/>
      <c r="EZ414" s="207"/>
      <c r="FA414" s="207"/>
      <c r="FB414" s="207"/>
      <c r="FC414" s="207"/>
      <c r="FD414" s="207"/>
      <c r="FE414" s="207"/>
      <c r="FF414" s="207"/>
      <c r="FG414" s="207"/>
      <c r="FH414" s="207">
        <v>0</v>
      </c>
      <c r="FI414" s="209">
        <v>32.1</v>
      </c>
      <c r="FJ414" s="209">
        <f t="shared" si="211"/>
        <v>0</v>
      </c>
      <c r="FK414" s="207"/>
      <c r="FL414" s="207"/>
      <c r="FM414" s="207"/>
      <c r="FN414" s="207"/>
      <c r="FO414" s="207"/>
      <c r="FP414" s="207"/>
      <c r="FQ414" s="207"/>
      <c r="FR414" s="207"/>
      <c r="FS414" s="207">
        <v>0</v>
      </c>
      <c r="FT414" s="209">
        <v>25.68</v>
      </c>
      <c r="FU414" s="209">
        <f t="shared" si="212"/>
        <v>0</v>
      </c>
      <c r="FV414" s="207"/>
      <c r="FW414" s="207"/>
      <c r="FX414" s="207"/>
      <c r="FY414" s="207"/>
      <c r="FZ414" s="207"/>
      <c r="GA414" s="207"/>
      <c r="GB414" s="207"/>
      <c r="GC414" s="207"/>
      <c r="GD414" s="207">
        <v>0</v>
      </c>
      <c r="GE414" s="209">
        <v>56.12</v>
      </c>
      <c r="GF414" s="209">
        <f t="shared" si="213"/>
        <v>0</v>
      </c>
      <c r="GG414" s="207"/>
      <c r="GH414" s="207"/>
      <c r="GI414" s="207"/>
      <c r="GJ414" s="207"/>
      <c r="GK414" s="207"/>
      <c r="GL414" s="207"/>
      <c r="GM414" s="207"/>
      <c r="GN414" s="207"/>
      <c r="GO414" s="207"/>
      <c r="GP414" s="207"/>
      <c r="GQ414" s="207"/>
      <c r="GR414" s="207"/>
      <c r="GS414" s="207"/>
      <c r="GT414" s="207"/>
      <c r="GU414" s="207"/>
      <c r="GV414" s="207"/>
      <c r="GW414" s="207"/>
      <c r="GX414" s="207" t="s">
        <v>918</v>
      </c>
      <c r="GY414" s="207">
        <v>0</v>
      </c>
      <c r="GZ414" s="207" t="s">
        <v>918</v>
      </c>
      <c r="HA414" s="207">
        <v>0</v>
      </c>
      <c r="HB414" s="207"/>
      <c r="HC414" s="207">
        <v>1</v>
      </c>
      <c r="HD414" s="207">
        <f t="shared" si="227"/>
        <v>600</v>
      </c>
      <c r="HE414" s="207">
        <v>0</v>
      </c>
      <c r="HF414" s="207"/>
      <c r="HG414" s="207"/>
      <c r="HH414" s="207">
        <f t="shared" ref="HH414:HH419" si="228">HE414*((HZ414+1)*200)</f>
        <v>0</v>
      </c>
      <c r="HI414" s="209">
        <v>2.73</v>
      </c>
      <c r="HJ414" s="209">
        <f t="shared" si="214"/>
        <v>0</v>
      </c>
      <c r="HK414" s="207">
        <v>1</v>
      </c>
      <c r="HL414" s="207"/>
      <c r="HM414" s="207">
        <f t="shared" ref="HM414:HM419" si="229">HK414*((HZ414+1)*200)</f>
        <v>600</v>
      </c>
      <c r="HN414" s="209">
        <v>2.73</v>
      </c>
      <c r="HO414" s="209">
        <f t="shared" si="215"/>
        <v>1638</v>
      </c>
      <c r="HP414" s="207">
        <v>0</v>
      </c>
      <c r="HQ414" s="207"/>
      <c r="HR414" s="207">
        <f t="shared" ref="HR414:HR419" si="230">HP414*((HZ414+1)*200)</f>
        <v>0</v>
      </c>
      <c r="HS414" s="209">
        <v>2.73</v>
      </c>
      <c r="HT414" s="209">
        <f t="shared" si="216"/>
        <v>0</v>
      </c>
      <c r="HU414" s="207">
        <v>0</v>
      </c>
      <c r="HV414" s="207"/>
      <c r="HW414" s="207">
        <f t="shared" ref="HW414:HW419" si="231">HU414*((HZ414+1)*200)</f>
        <v>0</v>
      </c>
      <c r="HX414" s="209">
        <v>2.73</v>
      </c>
      <c r="HY414" s="209">
        <f t="shared" si="217"/>
        <v>0</v>
      </c>
      <c r="HZ414" s="207">
        <v>2</v>
      </c>
      <c r="IA414" s="209">
        <v>3890.25</v>
      </c>
      <c r="IB414" s="209">
        <f t="shared" si="218"/>
        <v>7780.5</v>
      </c>
      <c r="IC414" s="169" t="s">
        <v>6543</v>
      </c>
      <c r="ID414" s="169"/>
      <c r="IE414" s="169"/>
      <c r="IF414" s="169"/>
      <c r="IG414" s="165"/>
      <c r="IH414" s="165"/>
      <c r="II414" s="235">
        <f t="shared" si="198"/>
        <v>0</v>
      </c>
      <c r="IJ414" s="235">
        <f t="shared" si="199"/>
        <v>2</v>
      </c>
      <c r="IK414" s="235">
        <f t="shared" si="200"/>
        <v>2</v>
      </c>
      <c r="IL414" s="210"/>
      <c r="IM414" s="211">
        <f t="shared" si="219"/>
        <v>0</v>
      </c>
      <c r="IN414" s="209">
        <v>7500</v>
      </c>
      <c r="IO414" s="212">
        <f t="shared" si="220"/>
        <v>0</v>
      </c>
      <c r="IP414" s="209">
        <f t="shared" si="221"/>
        <v>9418.5</v>
      </c>
      <c r="IQ414" s="209">
        <v>10000</v>
      </c>
      <c r="IR414" s="212">
        <f t="shared" si="222"/>
        <v>1</v>
      </c>
      <c r="IS414" s="213" t="s">
        <v>6544</v>
      </c>
      <c r="IT414" s="291"/>
      <c r="IV414" s="66" t="s">
        <v>6545</v>
      </c>
      <c r="IW414" s="66" t="s">
        <v>6546</v>
      </c>
    </row>
    <row r="415" spans="1:257" x14ac:dyDescent="0.4">
      <c r="A415" s="158">
        <f t="shared" ref="A415:A478" si="232">+A414+1</f>
        <v>259</v>
      </c>
      <c r="B415" s="156" t="s">
        <v>35</v>
      </c>
      <c r="C415" s="156">
        <v>332</v>
      </c>
      <c r="D415" s="156">
        <v>22832</v>
      </c>
      <c r="E415" s="156">
        <v>17850</v>
      </c>
      <c r="F415" s="222" t="s">
        <v>6547</v>
      </c>
      <c r="G415" s="251">
        <v>9</v>
      </c>
      <c r="H415" s="156"/>
      <c r="I415" s="156" t="s">
        <v>2913</v>
      </c>
      <c r="J415" s="158" t="s">
        <v>2954</v>
      </c>
      <c r="K415" s="158"/>
      <c r="L415" s="158" t="s">
        <v>2956</v>
      </c>
      <c r="M415" s="158"/>
      <c r="N415" s="205">
        <v>31</v>
      </c>
      <c r="O415" s="158">
        <v>51</v>
      </c>
      <c r="P415" s="203" t="s">
        <v>5395</v>
      </c>
      <c r="Q415" s="158">
        <v>52</v>
      </c>
      <c r="R415" s="158"/>
      <c r="S415" s="158"/>
      <c r="T415" s="158"/>
      <c r="U415" s="158"/>
      <c r="V415" s="367"/>
      <c r="W415" s="366"/>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t="s">
        <v>5889</v>
      </c>
      <c r="AU415" s="205">
        <v>31</v>
      </c>
      <c r="AV415" s="205">
        <v>20</v>
      </c>
      <c r="AW415" s="205">
        <f t="shared" si="206"/>
        <v>51</v>
      </c>
      <c r="AX415" s="205" t="s">
        <v>5395</v>
      </c>
      <c r="AY415" s="226">
        <v>28</v>
      </c>
      <c r="AZ415" s="205">
        <v>24</v>
      </c>
      <c r="BA415" s="205">
        <f t="shared" si="201"/>
        <v>52</v>
      </c>
      <c r="BB415" s="205"/>
      <c r="BC415" s="207">
        <v>1.0000000000000001E-17</v>
      </c>
      <c r="BD415" s="207">
        <v>9.9999999999999997E-29</v>
      </c>
      <c r="BE415" s="207">
        <v>1.0000000000000001E-30</v>
      </c>
      <c r="BF415" s="207"/>
      <c r="BG415" s="207"/>
      <c r="BH415" s="207"/>
      <c r="BI415" s="207"/>
      <c r="BJ415" s="207"/>
      <c r="BK415" s="207"/>
      <c r="BL415" s="208">
        <v>0</v>
      </c>
      <c r="BM415" s="209">
        <v>249.45</v>
      </c>
      <c r="BN415" s="209">
        <f t="shared" si="207"/>
        <v>0</v>
      </c>
      <c r="BO415" s="207"/>
      <c r="BP415" s="207"/>
      <c r="BQ415" s="207"/>
      <c r="BR415" s="207"/>
      <c r="BS415" s="207"/>
      <c r="BT415" s="207"/>
      <c r="BU415" s="207"/>
      <c r="BV415" s="207"/>
      <c r="BW415" s="207"/>
      <c r="BX415" s="207"/>
      <c r="BY415" s="207"/>
      <c r="BZ415" s="207"/>
      <c r="CA415" s="207"/>
      <c r="CB415" s="207"/>
      <c r="CC415" s="207"/>
      <c r="CD415" s="207"/>
      <c r="CE415" s="207"/>
      <c r="CF415" s="207"/>
      <c r="CG415" s="207"/>
      <c r="CH415" s="207"/>
      <c r="CI415" s="207"/>
      <c r="CJ415" s="207"/>
      <c r="CK415" s="207">
        <v>0</v>
      </c>
      <c r="CL415" s="209">
        <v>477.3</v>
      </c>
      <c r="CM415" s="209">
        <f t="shared" si="208"/>
        <v>0</v>
      </c>
      <c r="CN415" s="207"/>
      <c r="CO415" s="207"/>
      <c r="CP415" s="207"/>
      <c r="CQ415" s="207"/>
      <c r="CR415" s="207"/>
      <c r="CS415" s="207"/>
      <c r="CT415" s="207"/>
      <c r="CU415" s="207"/>
      <c r="CV415" s="207"/>
      <c r="CW415" s="207"/>
      <c r="CX415" s="207"/>
      <c r="CY415" s="207"/>
      <c r="CZ415" s="207"/>
      <c r="DA415" s="207"/>
      <c r="DB415" s="207"/>
      <c r="DC415" s="207"/>
      <c r="DD415" s="207"/>
      <c r="DE415" s="207"/>
      <c r="DF415" s="207"/>
      <c r="DG415" s="207"/>
      <c r="DH415" s="207"/>
      <c r="DI415" s="207"/>
      <c r="DJ415" s="207">
        <v>0</v>
      </c>
      <c r="DK415" s="209">
        <v>120.88</v>
      </c>
      <c r="DL415" s="209">
        <f t="shared" si="209"/>
        <v>0</v>
      </c>
      <c r="DM415" s="207"/>
      <c r="DN415" s="207"/>
      <c r="DO415" s="207"/>
      <c r="DP415" s="207"/>
      <c r="DQ415" s="207"/>
      <c r="DR415" s="207"/>
      <c r="DS415" s="207"/>
      <c r="DT415" s="207"/>
      <c r="DU415" s="207"/>
      <c r="DV415" s="207"/>
      <c r="DW415" s="207"/>
      <c r="DX415" s="207"/>
      <c r="DY415" s="207"/>
      <c r="DZ415" s="207"/>
      <c r="EA415" s="207"/>
      <c r="EB415" s="207"/>
      <c r="EC415" s="207"/>
      <c r="ED415" s="207"/>
      <c r="EE415" s="207"/>
      <c r="EF415" s="207"/>
      <c r="EG415" s="207"/>
      <c r="EH415" s="207"/>
      <c r="EI415" s="207">
        <v>0</v>
      </c>
      <c r="EJ415" s="209">
        <v>191.55</v>
      </c>
      <c r="EK415" s="209">
        <f t="shared" si="210"/>
        <v>0</v>
      </c>
      <c r="EL415" s="207"/>
      <c r="EM415" s="207"/>
      <c r="EN415" s="207"/>
      <c r="EO415" s="207"/>
      <c r="EP415" s="207"/>
      <c r="EQ415" s="207"/>
      <c r="ER415" s="207"/>
      <c r="ES415" s="207"/>
      <c r="ET415" s="207"/>
      <c r="EU415" s="207"/>
      <c r="EV415" s="207"/>
      <c r="EW415" s="207"/>
      <c r="EX415" s="207"/>
      <c r="EY415" s="207"/>
      <c r="EZ415" s="207"/>
      <c r="FA415" s="207"/>
      <c r="FB415" s="207"/>
      <c r="FC415" s="207"/>
      <c r="FD415" s="207"/>
      <c r="FE415" s="207"/>
      <c r="FF415" s="207"/>
      <c r="FG415" s="207"/>
      <c r="FH415" s="207">
        <v>0</v>
      </c>
      <c r="FI415" s="209">
        <v>32.1</v>
      </c>
      <c r="FJ415" s="209">
        <f t="shared" si="211"/>
        <v>0</v>
      </c>
      <c r="FK415" s="207"/>
      <c r="FL415" s="207"/>
      <c r="FM415" s="207"/>
      <c r="FN415" s="207"/>
      <c r="FO415" s="207"/>
      <c r="FP415" s="207"/>
      <c r="FQ415" s="207"/>
      <c r="FR415" s="207"/>
      <c r="FS415" s="207">
        <v>0</v>
      </c>
      <c r="FT415" s="209">
        <v>25.68</v>
      </c>
      <c r="FU415" s="209">
        <f t="shared" si="212"/>
        <v>0</v>
      </c>
      <c r="FV415" s="207"/>
      <c r="FW415" s="207"/>
      <c r="FX415" s="207"/>
      <c r="FY415" s="207"/>
      <c r="FZ415" s="207"/>
      <c r="GA415" s="207"/>
      <c r="GB415" s="207"/>
      <c r="GC415" s="207"/>
      <c r="GD415" s="207">
        <v>0</v>
      </c>
      <c r="GE415" s="209">
        <v>56.12</v>
      </c>
      <c r="GF415" s="209">
        <f t="shared" si="213"/>
        <v>0</v>
      </c>
      <c r="GG415" s="207"/>
      <c r="GH415" s="207"/>
      <c r="GI415" s="207"/>
      <c r="GJ415" s="207"/>
      <c r="GK415" s="207"/>
      <c r="GL415" s="207"/>
      <c r="GM415" s="207"/>
      <c r="GN415" s="207"/>
      <c r="GO415" s="207"/>
      <c r="GP415" s="207"/>
      <c r="GQ415" s="207"/>
      <c r="GR415" s="207"/>
      <c r="GS415" s="207"/>
      <c r="GT415" s="207"/>
      <c r="GU415" s="207"/>
      <c r="GV415" s="207"/>
      <c r="GW415" s="207"/>
      <c r="GX415" s="207" t="s">
        <v>918</v>
      </c>
      <c r="GY415" s="207">
        <v>0</v>
      </c>
      <c r="GZ415" s="207" t="s">
        <v>918</v>
      </c>
      <c r="HA415" s="207">
        <v>0</v>
      </c>
      <c r="HB415" s="207"/>
      <c r="HC415" s="207">
        <v>1</v>
      </c>
      <c r="HD415" s="207">
        <f t="shared" si="227"/>
        <v>600</v>
      </c>
      <c r="HE415" s="207">
        <v>0</v>
      </c>
      <c r="HF415" s="207"/>
      <c r="HG415" s="207"/>
      <c r="HH415" s="207">
        <f t="shared" si="228"/>
        <v>0</v>
      </c>
      <c r="HI415" s="209">
        <v>2.73</v>
      </c>
      <c r="HJ415" s="209">
        <f t="shared" si="214"/>
        <v>0</v>
      </c>
      <c r="HK415" s="207">
        <v>1</v>
      </c>
      <c r="HL415" s="207"/>
      <c r="HM415" s="207">
        <f t="shared" si="229"/>
        <v>600</v>
      </c>
      <c r="HN415" s="209">
        <v>2.73</v>
      </c>
      <c r="HO415" s="209">
        <f t="shared" si="215"/>
        <v>1638</v>
      </c>
      <c r="HP415" s="207">
        <v>0</v>
      </c>
      <c r="HQ415" s="207"/>
      <c r="HR415" s="207">
        <f t="shared" si="230"/>
        <v>0</v>
      </c>
      <c r="HS415" s="209">
        <v>2.73</v>
      </c>
      <c r="HT415" s="209">
        <f t="shared" si="216"/>
        <v>0</v>
      </c>
      <c r="HU415" s="207">
        <v>0</v>
      </c>
      <c r="HV415" s="207"/>
      <c r="HW415" s="207">
        <f t="shared" si="231"/>
        <v>0</v>
      </c>
      <c r="HX415" s="209">
        <v>2.73</v>
      </c>
      <c r="HY415" s="209">
        <f t="shared" si="217"/>
        <v>0</v>
      </c>
      <c r="HZ415" s="207">
        <v>2</v>
      </c>
      <c r="IA415" s="209">
        <v>3890.25</v>
      </c>
      <c r="IB415" s="209">
        <f t="shared" si="218"/>
        <v>7780.5</v>
      </c>
      <c r="IC415" s="169">
        <v>20</v>
      </c>
      <c r="ID415" s="169"/>
      <c r="IE415" s="169"/>
      <c r="IF415" s="169"/>
      <c r="IG415" s="165"/>
      <c r="IH415" s="165"/>
      <c r="II415" s="235">
        <f t="shared" ref="II415:II478" si="233">SUM(FZ415,FO415,FD415,EE415,DF415,CG415,BH415,GY415)</f>
        <v>0</v>
      </c>
      <c r="IJ415" s="235">
        <f t="shared" ref="IJ415:IJ478" si="234">HZ415</f>
        <v>2</v>
      </c>
      <c r="IK415" s="235">
        <f t="shared" ref="IK415:IK478" si="235">SUM(II415:IJ415)</f>
        <v>2</v>
      </c>
      <c r="IL415" s="210"/>
      <c r="IM415" s="211">
        <f t="shared" si="219"/>
        <v>0</v>
      </c>
      <c r="IN415" s="209">
        <v>7500</v>
      </c>
      <c r="IO415" s="212">
        <f t="shared" si="220"/>
        <v>0</v>
      </c>
      <c r="IP415" s="209">
        <f t="shared" si="221"/>
        <v>9418.5</v>
      </c>
      <c r="IQ415" s="209">
        <v>10000</v>
      </c>
      <c r="IR415" s="212">
        <f t="shared" si="222"/>
        <v>1</v>
      </c>
      <c r="IS415" s="213" t="s">
        <v>6548</v>
      </c>
      <c r="IT415" s="291"/>
      <c r="IV415" s="66" t="s">
        <v>6549</v>
      </c>
      <c r="IW415" s="66" t="s">
        <v>6550</v>
      </c>
    </row>
    <row r="416" spans="1:257" x14ac:dyDescent="0.4">
      <c r="A416" s="158">
        <f t="shared" si="232"/>
        <v>260</v>
      </c>
      <c r="B416" s="156" t="s">
        <v>35</v>
      </c>
      <c r="C416" s="156">
        <v>334</v>
      </c>
      <c r="D416" s="156">
        <v>22837</v>
      </c>
      <c r="E416" s="156">
        <v>17873</v>
      </c>
      <c r="F416" s="222" t="s">
        <v>6551</v>
      </c>
      <c r="G416" s="251">
        <v>9</v>
      </c>
      <c r="H416" s="156"/>
      <c r="I416" s="156" t="s">
        <v>2913</v>
      </c>
      <c r="J416" s="158" t="s">
        <v>2972</v>
      </c>
      <c r="K416" s="158"/>
      <c r="L416" s="158" t="s">
        <v>2973</v>
      </c>
      <c r="M416" s="158"/>
      <c r="N416" s="205">
        <v>37</v>
      </c>
      <c r="O416" s="158">
        <v>57</v>
      </c>
      <c r="P416" s="203" t="s">
        <v>5240</v>
      </c>
      <c r="Q416" s="158">
        <v>52</v>
      </c>
      <c r="R416" s="158"/>
      <c r="S416" s="158"/>
      <c r="T416" s="158"/>
      <c r="U416" s="158"/>
      <c r="V416" s="367"/>
      <c r="W416" s="366"/>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t="s">
        <v>5437</v>
      </c>
      <c r="AU416" s="205">
        <v>37</v>
      </c>
      <c r="AV416" s="205">
        <v>20</v>
      </c>
      <c r="AW416" s="205">
        <f t="shared" si="206"/>
        <v>57</v>
      </c>
      <c r="AX416" s="205" t="s">
        <v>5240</v>
      </c>
      <c r="AY416" s="226">
        <v>28</v>
      </c>
      <c r="AZ416" s="205">
        <v>24</v>
      </c>
      <c r="BA416" s="205">
        <f t="shared" si="201"/>
        <v>52</v>
      </c>
      <c r="BB416" s="205"/>
      <c r="BC416" s="207">
        <v>1.0000000000000001E-17</v>
      </c>
      <c r="BD416" s="207">
        <v>9.9999999999999997E-29</v>
      </c>
      <c r="BE416" s="207">
        <v>1.0000000000000001E-30</v>
      </c>
      <c r="BF416" s="207"/>
      <c r="BG416" s="207"/>
      <c r="BH416" s="207"/>
      <c r="BI416" s="207"/>
      <c r="BJ416" s="207"/>
      <c r="BK416" s="207"/>
      <c r="BL416" s="208">
        <v>0</v>
      </c>
      <c r="BM416" s="209">
        <v>249.45</v>
      </c>
      <c r="BN416" s="209">
        <f t="shared" si="207"/>
        <v>0</v>
      </c>
      <c r="BO416" s="207"/>
      <c r="BP416" s="207"/>
      <c r="BQ416" s="207"/>
      <c r="BR416" s="207"/>
      <c r="BS416" s="207"/>
      <c r="BT416" s="207"/>
      <c r="BU416" s="207"/>
      <c r="BV416" s="207"/>
      <c r="BW416" s="207"/>
      <c r="BX416" s="207"/>
      <c r="BY416" s="207"/>
      <c r="BZ416" s="207"/>
      <c r="CA416" s="207"/>
      <c r="CB416" s="207"/>
      <c r="CC416" s="207"/>
      <c r="CD416" s="207"/>
      <c r="CE416" s="207"/>
      <c r="CF416" s="207"/>
      <c r="CG416" s="207"/>
      <c r="CH416" s="207"/>
      <c r="CI416" s="207"/>
      <c r="CJ416" s="207"/>
      <c r="CK416" s="207">
        <v>0</v>
      </c>
      <c r="CL416" s="209">
        <v>477.3</v>
      </c>
      <c r="CM416" s="209">
        <f t="shared" si="208"/>
        <v>0</v>
      </c>
      <c r="CN416" s="207"/>
      <c r="CO416" s="207"/>
      <c r="CP416" s="207"/>
      <c r="CQ416" s="207"/>
      <c r="CR416" s="207"/>
      <c r="CS416" s="207"/>
      <c r="CT416" s="207"/>
      <c r="CU416" s="207"/>
      <c r="CV416" s="207"/>
      <c r="CW416" s="207"/>
      <c r="CX416" s="207"/>
      <c r="CY416" s="207"/>
      <c r="CZ416" s="207"/>
      <c r="DA416" s="207"/>
      <c r="DB416" s="207"/>
      <c r="DC416" s="207"/>
      <c r="DD416" s="207"/>
      <c r="DE416" s="207"/>
      <c r="DF416" s="207"/>
      <c r="DG416" s="207"/>
      <c r="DH416" s="207"/>
      <c r="DI416" s="207"/>
      <c r="DJ416" s="207">
        <v>0</v>
      </c>
      <c r="DK416" s="209">
        <v>120.88</v>
      </c>
      <c r="DL416" s="209">
        <f t="shared" si="209"/>
        <v>0</v>
      </c>
      <c r="DM416" s="207"/>
      <c r="DN416" s="207"/>
      <c r="DO416" s="207"/>
      <c r="DP416" s="207"/>
      <c r="DQ416" s="207"/>
      <c r="DR416" s="207"/>
      <c r="DS416" s="207"/>
      <c r="DT416" s="207"/>
      <c r="DU416" s="207"/>
      <c r="DV416" s="207"/>
      <c r="DW416" s="207"/>
      <c r="DX416" s="207"/>
      <c r="DY416" s="207"/>
      <c r="DZ416" s="207"/>
      <c r="EA416" s="207"/>
      <c r="EB416" s="207"/>
      <c r="EC416" s="207"/>
      <c r="ED416" s="207"/>
      <c r="EE416" s="207"/>
      <c r="EF416" s="207"/>
      <c r="EG416" s="207"/>
      <c r="EH416" s="207"/>
      <c r="EI416" s="207">
        <v>0</v>
      </c>
      <c r="EJ416" s="209">
        <v>191.55</v>
      </c>
      <c r="EK416" s="209">
        <f t="shared" si="210"/>
        <v>0</v>
      </c>
      <c r="EL416" s="207"/>
      <c r="EM416" s="207"/>
      <c r="EN416" s="207"/>
      <c r="EO416" s="207"/>
      <c r="EP416" s="207"/>
      <c r="EQ416" s="207"/>
      <c r="ER416" s="207"/>
      <c r="ES416" s="207"/>
      <c r="ET416" s="207"/>
      <c r="EU416" s="207"/>
      <c r="EV416" s="207"/>
      <c r="EW416" s="207"/>
      <c r="EX416" s="207"/>
      <c r="EY416" s="207"/>
      <c r="EZ416" s="207"/>
      <c r="FA416" s="207"/>
      <c r="FB416" s="207"/>
      <c r="FC416" s="207"/>
      <c r="FD416" s="207"/>
      <c r="FE416" s="207"/>
      <c r="FF416" s="207"/>
      <c r="FG416" s="207"/>
      <c r="FH416" s="207">
        <v>0</v>
      </c>
      <c r="FI416" s="209">
        <v>32.1</v>
      </c>
      <c r="FJ416" s="209">
        <f t="shared" si="211"/>
        <v>0</v>
      </c>
      <c r="FK416" s="207"/>
      <c r="FL416" s="207"/>
      <c r="FM416" s="207"/>
      <c r="FN416" s="207"/>
      <c r="FO416" s="207"/>
      <c r="FP416" s="207"/>
      <c r="FQ416" s="207"/>
      <c r="FR416" s="207"/>
      <c r="FS416" s="207">
        <v>0</v>
      </c>
      <c r="FT416" s="209">
        <v>25.68</v>
      </c>
      <c r="FU416" s="209">
        <f t="shared" si="212"/>
        <v>0</v>
      </c>
      <c r="FV416" s="207"/>
      <c r="FW416" s="207"/>
      <c r="FX416" s="207"/>
      <c r="FY416" s="207"/>
      <c r="FZ416" s="207"/>
      <c r="GA416" s="207"/>
      <c r="GB416" s="207"/>
      <c r="GC416" s="207"/>
      <c r="GD416" s="207">
        <v>0</v>
      </c>
      <c r="GE416" s="209">
        <v>56.12</v>
      </c>
      <c r="GF416" s="209">
        <f t="shared" si="213"/>
        <v>0</v>
      </c>
      <c r="GG416" s="207"/>
      <c r="GH416" s="207"/>
      <c r="GI416" s="207"/>
      <c r="GJ416" s="207"/>
      <c r="GK416" s="207"/>
      <c r="GL416" s="207"/>
      <c r="GM416" s="207"/>
      <c r="GN416" s="207"/>
      <c r="GO416" s="207"/>
      <c r="GP416" s="207"/>
      <c r="GQ416" s="207"/>
      <c r="GR416" s="207"/>
      <c r="GS416" s="207"/>
      <c r="GT416" s="207"/>
      <c r="GU416" s="207"/>
      <c r="GV416" s="207"/>
      <c r="GW416" s="207"/>
      <c r="GX416" s="207" t="s">
        <v>918</v>
      </c>
      <c r="GY416" s="207">
        <v>0</v>
      </c>
      <c r="GZ416" s="207" t="s">
        <v>918</v>
      </c>
      <c r="HA416" s="207">
        <v>0</v>
      </c>
      <c r="HB416" s="207"/>
      <c r="HC416" s="207">
        <v>1</v>
      </c>
      <c r="HD416" s="207">
        <f t="shared" si="227"/>
        <v>600</v>
      </c>
      <c r="HE416" s="207">
        <v>0</v>
      </c>
      <c r="HF416" s="207"/>
      <c r="HG416" s="207"/>
      <c r="HH416" s="207">
        <f t="shared" si="228"/>
        <v>0</v>
      </c>
      <c r="HI416" s="209">
        <v>2.73</v>
      </c>
      <c r="HJ416" s="209">
        <f t="shared" si="214"/>
        <v>0</v>
      </c>
      <c r="HK416" s="207">
        <v>1</v>
      </c>
      <c r="HL416" s="207"/>
      <c r="HM416" s="207">
        <f t="shared" si="229"/>
        <v>600</v>
      </c>
      <c r="HN416" s="209">
        <v>2.73</v>
      </c>
      <c r="HO416" s="209">
        <f t="shared" si="215"/>
        <v>1638</v>
      </c>
      <c r="HP416" s="207">
        <v>0</v>
      </c>
      <c r="HQ416" s="207"/>
      <c r="HR416" s="207">
        <f t="shared" si="230"/>
        <v>0</v>
      </c>
      <c r="HS416" s="209">
        <v>2.73</v>
      </c>
      <c r="HT416" s="209">
        <f t="shared" si="216"/>
        <v>0</v>
      </c>
      <c r="HU416" s="207">
        <v>0</v>
      </c>
      <c r="HV416" s="207"/>
      <c r="HW416" s="207">
        <f t="shared" si="231"/>
        <v>0</v>
      </c>
      <c r="HX416" s="209">
        <v>2.73</v>
      </c>
      <c r="HY416" s="209">
        <f t="shared" si="217"/>
        <v>0</v>
      </c>
      <c r="HZ416" s="207">
        <v>2</v>
      </c>
      <c r="IA416" s="209">
        <v>3890.25</v>
      </c>
      <c r="IB416" s="209">
        <f t="shared" si="218"/>
        <v>7780.5</v>
      </c>
      <c r="IC416" s="169">
        <v>16.5</v>
      </c>
      <c r="ID416" s="169"/>
      <c r="IE416" s="169"/>
      <c r="IF416" s="169"/>
      <c r="IG416" s="165"/>
      <c r="IH416" s="165"/>
      <c r="II416" s="235">
        <f t="shared" si="233"/>
        <v>0</v>
      </c>
      <c r="IJ416" s="235">
        <f t="shared" si="234"/>
        <v>2</v>
      </c>
      <c r="IK416" s="235">
        <f t="shared" si="235"/>
        <v>2</v>
      </c>
      <c r="IL416" s="210"/>
      <c r="IM416" s="211">
        <f t="shared" si="219"/>
        <v>0</v>
      </c>
      <c r="IN416" s="209">
        <v>7500</v>
      </c>
      <c r="IO416" s="212">
        <f t="shared" si="220"/>
        <v>0</v>
      </c>
      <c r="IP416" s="209">
        <f t="shared" si="221"/>
        <v>9418.5</v>
      </c>
      <c r="IQ416" s="209">
        <v>10000</v>
      </c>
      <c r="IR416" s="212">
        <f t="shared" si="222"/>
        <v>1</v>
      </c>
      <c r="IS416" s="213" t="s">
        <v>6552</v>
      </c>
      <c r="IT416" s="291"/>
      <c r="IV416" s="66" t="s">
        <v>6553</v>
      </c>
      <c r="IW416" s="66" t="s">
        <v>6554</v>
      </c>
    </row>
    <row r="417" spans="1:257" x14ac:dyDescent="0.4">
      <c r="A417" s="158">
        <f t="shared" si="232"/>
        <v>261</v>
      </c>
      <c r="B417" s="156" t="s">
        <v>35</v>
      </c>
      <c r="C417" s="156">
        <v>354</v>
      </c>
      <c r="D417" s="156">
        <v>23428</v>
      </c>
      <c r="E417" s="156">
        <v>31608</v>
      </c>
      <c r="F417" s="222" t="s">
        <v>6555</v>
      </c>
      <c r="G417" s="251">
        <v>9</v>
      </c>
      <c r="H417" s="156"/>
      <c r="I417" s="156" t="s">
        <v>3044</v>
      </c>
      <c r="J417" s="158" t="s">
        <v>3105</v>
      </c>
      <c r="K417" s="158"/>
      <c r="L417" s="158" t="s">
        <v>3107</v>
      </c>
      <c r="M417" s="158">
        <v>20143580119</v>
      </c>
      <c r="N417" s="205">
        <v>39</v>
      </c>
      <c r="O417" s="158">
        <v>59</v>
      </c>
      <c r="P417" s="203" t="s">
        <v>6121</v>
      </c>
      <c r="Q417" s="158">
        <v>48</v>
      </c>
      <c r="R417" s="158"/>
      <c r="S417" s="158"/>
      <c r="T417" s="158"/>
      <c r="U417" s="158"/>
      <c r="V417" s="367"/>
      <c r="W417" s="366"/>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t="s">
        <v>5875</v>
      </c>
      <c r="AU417" s="205">
        <v>39</v>
      </c>
      <c r="AV417" s="205">
        <v>20</v>
      </c>
      <c r="AW417" s="205">
        <f t="shared" si="206"/>
        <v>59</v>
      </c>
      <c r="AX417" s="205" t="s">
        <v>6121</v>
      </c>
      <c r="AY417" s="226">
        <v>24</v>
      </c>
      <c r="AZ417" s="205">
        <v>24</v>
      </c>
      <c r="BA417" s="205">
        <f t="shared" si="201"/>
        <v>48</v>
      </c>
      <c r="BB417" s="205"/>
      <c r="BC417" s="207">
        <v>1.0000000000000001E-17</v>
      </c>
      <c r="BD417" s="207">
        <v>9.9999999999999997E-29</v>
      </c>
      <c r="BE417" s="207">
        <v>1.0000000000000001E-30</v>
      </c>
      <c r="BF417" s="207"/>
      <c r="BG417" s="207"/>
      <c r="BH417" s="207"/>
      <c r="BI417" s="207"/>
      <c r="BJ417" s="207"/>
      <c r="BK417" s="207"/>
      <c r="BL417" s="208">
        <v>0</v>
      </c>
      <c r="BM417" s="209">
        <v>249.45</v>
      </c>
      <c r="BN417" s="209">
        <f t="shared" si="207"/>
        <v>0</v>
      </c>
      <c r="BO417" s="207"/>
      <c r="BP417" s="207"/>
      <c r="BQ417" s="207"/>
      <c r="BR417" s="207"/>
      <c r="BS417" s="207"/>
      <c r="BT417" s="207"/>
      <c r="BU417" s="207"/>
      <c r="BV417" s="207"/>
      <c r="BW417" s="207"/>
      <c r="BX417" s="207"/>
      <c r="BY417" s="207"/>
      <c r="BZ417" s="207"/>
      <c r="CA417" s="207"/>
      <c r="CB417" s="207"/>
      <c r="CC417" s="207"/>
      <c r="CD417" s="207"/>
      <c r="CE417" s="207"/>
      <c r="CF417" s="207"/>
      <c r="CG417" s="207"/>
      <c r="CH417" s="207"/>
      <c r="CI417" s="207"/>
      <c r="CJ417" s="207"/>
      <c r="CK417" s="207">
        <v>0</v>
      </c>
      <c r="CL417" s="209">
        <v>477.3</v>
      </c>
      <c r="CM417" s="209">
        <f t="shared" si="208"/>
        <v>0</v>
      </c>
      <c r="CN417" s="207"/>
      <c r="CO417" s="207"/>
      <c r="CP417" s="207"/>
      <c r="CQ417" s="207"/>
      <c r="CR417" s="207"/>
      <c r="CS417" s="207"/>
      <c r="CT417" s="207"/>
      <c r="CU417" s="207"/>
      <c r="CV417" s="207"/>
      <c r="CW417" s="207"/>
      <c r="CX417" s="207"/>
      <c r="CY417" s="207"/>
      <c r="CZ417" s="207"/>
      <c r="DA417" s="207"/>
      <c r="DB417" s="207"/>
      <c r="DC417" s="207"/>
      <c r="DD417" s="207"/>
      <c r="DE417" s="207"/>
      <c r="DF417" s="207"/>
      <c r="DG417" s="207"/>
      <c r="DH417" s="207"/>
      <c r="DI417" s="207"/>
      <c r="DJ417" s="207">
        <v>0</v>
      </c>
      <c r="DK417" s="209">
        <v>120.88</v>
      </c>
      <c r="DL417" s="209">
        <f t="shared" si="209"/>
        <v>0</v>
      </c>
      <c r="DM417" s="207"/>
      <c r="DN417" s="207"/>
      <c r="DO417" s="207"/>
      <c r="DP417" s="207"/>
      <c r="DQ417" s="207"/>
      <c r="DR417" s="207"/>
      <c r="DS417" s="207"/>
      <c r="DT417" s="207"/>
      <c r="DU417" s="207"/>
      <c r="DV417" s="207"/>
      <c r="DW417" s="207"/>
      <c r="DX417" s="207"/>
      <c r="DY417" s="207"/>
      <c r="DZ417" s="207"/>
      <c r="EA417" s="207"/>
      <c r="EB417" s="207"/>
      <c r="EC417" s="207"/>
      <c r="ED417" s="207"/>
      <c r="EE417" s="207"/>
      <c r="EF417" s="207"/>
      <c r="EG417" s="207"/>
      <c r="EH417" s="207"/>
      <c r="EI417" s="207">
        <v>0</v>
      </c>
      <c r="EJ417" s="209">
        <v>191.55</v>
      </c>
      <c r="EK417" s="209">
        <f t="shared" si="210"/>
        <v>0</v>
      </c>
      <c r="EL417" s="207"/>
      <c r="EM417" s="207"/>
      <c r="EN417" s="207"/>
      <c r="EO417" s="207"/>
      <c r="EP417" s="207"/>
      <c r="EQ417" s="207"/>
      <c r="ER417" s="207"/>
      <c r="ES417" s="207"/>
      <c r="ET417" s="207"/>
      <c r="EU417" s="207"/>
      <c r="EV417" s="207"/>
      <c r="EW417" s="207"/>
      <c r="EX417" s="207"/>
      <c r="EY417" s="207"/>
      <c r="EZ417" s="207"/>
      <c r="FA417" s="207"/>
      <c r="FB417" s="207"/>
      <c r="FC417" s="207"/>
      <c r="FD417" s="207"/>
      <c r="FE417" s="207"/>
      <c r="FF417" s="207"/>
      <c r="FG417" s="207"/>
      <c r="FH417" s="207">
        <v>0</v>
      </c>
      <c r="FI417" s="209">
        <v>32.1</v>
      </c>
      <c r="FJ417" s="209">
        <f t="shared" si="211"/>
        <v>0</v>
      </c>
      <c r="FK417" s="207"/>
      <c r="FL417" s="207"/>
      <c r="FM417" s="207"/>
      <c r="FN417" s="207"/>
      <c r="FO417" s="207"/>
      <c r="FP417" s="207"/>
      <c r="FQ417" s="207"/>
      <c r="FR417" s="207"/>
      <c r="FS417" s="207">
        <v>0</v>
      </c>
      <c r="FT417" s="209">
        <v>25.68</v>
      </c>
      <c r="FU417" s="209">
        <f t="shared" si="212"/>
        <v>0</v>
      </c>
      <c r="FV417" s="207"/>
      <c r="FW417" s="207"/>
      <c r="FX417" s="207"/>
      <c r="FY417" s="207"/>
      <c r="FZ417" s="207"/>
      <c r="GA417" s="207"/>
      <c r="GB417" s="207"/>
      <c r="GC417" s="207"/>
      <c r="GD417" s="207">
        <v>0</v>
      </c>
      <c r="GE417" s="209">
        <v>56.12</v>
      </c>
      <c r="GF417" s="209">
        <f t="shared" si="213"/>
        <v>0</v>
      </c>
      <c r="GG417" s="207"/>
      <c r="GH417" s="207"/>
      <c r="GI417" s="207"/>
      <c r="GJ417" s="207"/>
      <c r="GK417" s="207"/>
      <c r="GL417" s="207"/>
      <c r="GM417" s="207"/>
      <c r="GN417" s="207"/>
      <c r="GO417" s="207"/>
      <c r="GP417" s="207"/>
      <c r="GQ417" s="207"/>
      <c r="GR417" s="207"/>
      <c r="GS417" s="207"/>
      <c r="GT417" s="207"/>
      <c r="GU417" s="207"/>
      <c r="GV417" s="207"/>
      <c r="GW417" s="207"/>
      <c r="GX417" s="207" t="s">
        <v>918</v>
      </c>
      <c r="GY417" s="207">
        <v>0</v>
      </c>
      <c r="GZ417" s="207" t="s">
        <v>918</v>
      </c>
      <c r="HA417" s="207">
        <v>0</v>
      </c>
      <c r="HB417" s="207"/>
      <c r="HC417" s="207">
        <v>1</v>
      </c>
      <c r="HD417" s="207">
        <f t="shared" si="227"/>
        <v>600</v>
      </c>
      <c r="HE417" s="207">
        <v>0</v>
      </c>
      <c r="HF417" s="207"/>
      <c r="HG417" s="207"/>
      <c r="HH417" s="207">
        <f t="shared" si="228"/>
        <v>0</v>
      </c>
      <c r="HI417" s="209">
        <v>2.73</v>
      </c>
      <c r="HJ417" s="209">
        <f t="shared" si="214"/>
        <v>0</v>
      </c>
      <c r="HK417" s="207">
        <v>1</v>
      </c>
      <c r="HL417" s="207"/>
      <c r="HM417" s="207">
        <f t="shared" si="229"/>
        <v>600</v>
      </c>
      <c r="HN417" s="209">
        <v>2.73</v>
      </c>
      <c r="HO417" s="209">
        <f t="shared" si="215"/>
        <v>1638</v>
      </c>
      <c r="HP417" s="207">
        <v>0</v>
      </c>
      <c r="HQ417" s="207"/>
      <c r="HR417" s="207">
        <f t="shared" si="230"/>
        <v>0</v>
      </c>
      <c r="HS417" s="209">
        <v>2.73</v>
      </c>
      <c r="HT417" s="209">
        <f t="shared" si="216"/>
        <v>0</v>
      </c>
      <c r="HU417" s="207">
        <v>0</v>
      </c>
      <c r="HV417" s="207"/>
      <c r="HW417" s="207">
        <f t="shared" si="231"/>
        <v>0</v>
      </c>
      <c r="HX417" s="209">
        <v>2.73</v>
      </c>
      <c r="HY417" s="209">
        <f t="shared" si="217"/>
        <v>0</v>
      </c>
      <c r="HZ417" s="207">
        <v>2</v>
      </c>
      <c r="IA417" s="209">
        <v>3890.25</v>
      </c>
      <c r="IB417" s="209">
        <f t="shared" si="218"/>
        <v>7780.5</v>
      </c>
      <c r="IC417" s="169">
        <v>16.5</v>
      </c>
      <c r="ID417" s="169"/>
      <c r="IE417" s="169"/>
      <c r="IF417" s="169"/>
      <c r="IG417" s="165"/>
      <c r="IH417" s="165"/>
      <c r="II417" s="235">
        <f t="shared" si="233"/>
        <v>0</v>
      </c>
      <c r="IJ417" s="235">
        <f t="shared" si="234"/>
        <v>2</v>
      </c>
      <c r="IK417" s="235">
        <f t="shared" si="235"/>
        <v>2</v>
      </c>
      <c r="IL417" s="210"/>
      <c r="IM417" s="211">
        <f t="shared" si="219"/>
        <v>0</v>
      </c>
      <c r="IN417" s="209">
        <v>7500</v>
      </c>
      <c r="IO417" s="212">
        <f t="shared" si="220"/>
        <v>0</v>
      </c>
      <c r="IP417" s="209">
        <f t="shared" si="221"/>
        <v>9418.5</v>
      </c>
      <c r="IQ417" s="209">
        <v>10000</v>
      </c>
      <c r="IR417" s="212">
        <f t="shared" si="222"/>
        <v>1</v>
      </c>
      <c r="IS417" s="213" t="s">
        <v>6556</v>
      </c>
      <c r="IT417" s="291"/>
      <c r="IV417" s="66" t="s">
        <v>6268</v>
      </c>
      <c r="IW417" s="66" t="s">
        <v>6557</v>
      </c>
    </row>
    <row r="418" spans="1:257" x14ac:dyDescent="0.4">
      <c r="A418" s="158">
        <f t="shared" si="232"/>
        <v>262</v>
      </c>
      <c r="B418" s="156" t="s">
        <v>35</v>
      </c>
      <c r="C418" s="156">
        <v>444</v>
      </c>
      <c r="D418" s="251">
        <v>89079</v>
      </c>
      <c r="E418" s="378">
        <v>1881</v>
      </c>
      <c r="F418" s="221" t="s">
        <v>6558</v>
      </c>
      <c r="G418" s="251">
        <v>11</v>
      </c>
      <c r="H418" s="156"/>
      <c r="I418" s="156" t="s">
        <v>3528</v>
      </c>
      <c r="J418" s="158" t="s">
        <v>4113</v>
      </c>
      <c r="K418" s="158"/>
      <c r="L418" s="158" t="s">
        <v>4115</v>
      </c>
      <c r="M418" s="158"/>
      <c r="N418" s="205">
        <v>16</v>
      </c>
      <c r="O418" s="158">
        <v>36</v>
      </c>
      <c r="P418" s="203" t="s">
        <v>5496</v>
      </c>
      <c r="Q418" s="158">
        <v>54</v>
      </c>
      <c r="R418" s="158"/>
      <c r="S418" s="158"/>
      <c r="T418" s="158"/>
      <c r="U418" s="158"/>
      <c r="V418" s="367"/>
      <c r="W418" s="366"/>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t="s">
        <v>5364</v>
      </c>
      <c r="AU418" s="205">
        <v>16</v>
      </c>
      <c r="AV418" s="205">
        <v>20</v>
      </c>
      <c r="AW418" s="205">
        <f t="shared" si="206"/>
        <v>36</v>
      </c>
      <c r="AX418" s="205" t="s">
        <v>5496</v>
      </c>
      <c r="AY418" s="214">
        <v>30</v>
      </c>
      <c r="AZ418" s="205">
        <v>24</v>
      </c>
      <c r="BA418" s="205">
        <f t="shared" ref="BA418:BA481" si="236">AY418+AZ418</f>
        <v>54</v>
      </c>
      <c r="BB418" s="205"/>
      <c r="BC418" s="207">
        <v>1.0000000000000001E-17</v>
      </c>
      <c r="BD418" s="207">
        <v>9.9999999999999997E-29</v>
      </c>
      <c r="BE418" s="207">
        <v>1.0000000000000001E-30</v>
      </c>
      <c r="BF418" s="207">
        <v>0</v>
      </c>
      <c r="BG418" s="207"/>
      <c r="BH418" s="207"/>
      <c r="BI418" s="207"/>
      <c r="BJ418" s="207"/>
      <c r="BK418" s="207"/>
      <c r="BL418" s="208">
        <v>0</v>
      </c>
      <c r="BM418" s="209">
        <v>249.45</v>
      </c>
      <c r="BN418" s="209">
        <f t="shared" si="207"/>
        <v>0</v>
      </c>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v>0</v>
      </c>
      <c r="CL418" s="209">
        <v>477.3</v>
      </c>
      <c r="CM418" s="209">
        <f t="shared" si="208"/>
        <v>0</v>
      </c>
      <c r="CN418" s="207"/>
      <c r="CO418" s="207"/>
      <c r="CP418" s="207"/>
      <c r="CQ418" s="207"/>
      <c r="CR418" s="207"/>
      <c r="CS418" s="207"/>
      <c r="CT418" s="207"/>
      <c r="CU418" s="207"/>
      <c r="CV418" s="207"/>
      <c r="CW418" s="207"/>
      <c r="CX418" s="207"/>
      <c r="CY418" s="207"/>
      <c r="CZ418" s="207"/>
      <c r="DA418" s="207"/>
      <c r="DB418" s="207"/>
      <c r="DC418" s="207"/>
      <c r="DD418" s="207"/>
      <c r="DE418" s="207"/>
      <c r="DF418" s="207"/>
      <c r="DG418" s="207"/>
      <c r="DH418" s="207"/>
      <c r="DI418" s="207"/>
      <c r="DJ418" s="207">
        <v>0</v>
      </c>
      <c r="DK418" s="209">
        <v>120.88</v>
      </c>
      <c r="DL418" s="209">
        <f t="shared" si="209"/>
        <v>0</v>
      </c>
      <c r="DM418" s="207"/>
      <c r="DN418" s="207"/>
      <c r="DO418" s="207"/>
      <c r="DP418" s="207"/>
      <c r="DQ418" s="207"/>
      <c r="DR418" s="207"/>
      <c r="DS418" s="207"/>
      <c r="DT418" s="207"/>
      <c r="DU418" s="207"/>
      <c r="DV418" s="207"/>
      <c r="DW418" s="207"/>
      <c r="DX418" s="207"/>
      <c r="DY418" s="207"/>
      <c r="DZ418" s="207" t="s">
        <v>4980</v>
      </c>
      <c r="EA418" s="207"/>
      <c r="EB418" s="207"/>
      <c r="EC418" s="207"/>
      <c r="ED418" s="207"/>
      <c r="EE418" s="207"/>
      <c r="EF418" s="207"/>
      <c r="EG418" s="207"/>
      <c r="EH418" s="207"/>
      <c r="EI418" s="207">
        <v>0</v>
      </c>
      <c r="EJ418" s="209">
        <v>191.55</v>
      </c>
      <c r="EK418" s="209">
        <f t="shared" si="210"/>
        <v>0</v>
      </c>
      <c r="EL418" s="207"/>
      <c r="EM418" s="207"/>
      <c r="EN418" s="207"/>
      <c r="EO418" s="207"/>
      <c r="EP418" s="207"/>
      <c r="EQ418" s="207"/>
      <c r="ER418" s="207"/>
      <c r="ES418" s="207"/>
      <c r="ET418" s="207"/>
      <c r="EU418" s="207"/>
      <c r="EV418" s="207"/>
      <c r="EW418" s="207"/>
      <c r="EX418" s="207"/>
      <c r="EY418" s="207"/>
      <c r="EZ418" s="207"/>
      <c r="FA418" s="207"/>
      <c r="FB418" s="207"/>
      <c r="FC418" s="207"/>
      <c r="FD418" s="207"/>
      <c r="FE418" s="207"/>
      <c r="FF418" s="207"/>
      <c r="FG418" s="207"/>
      <c r="FH418" s="207">
        <v>0</v>
      </c>
      <c r="FI418" s="209">
        <v>32.1</v>
      </c>
      <c r="FJ418" s="209">
        <f t="shared" si="211"/>
        <v>0</v>
      </c>
      <c r="FK418" s="207"/>
      <c r="FL418" s="207"/>
      <c r="FM418" s="207"/>
      <c r="FN418" s="207"/>
      <c r="FO418" s="207"/>
      <c r="FP418" s="207"/>
      <c r="FQ418" s="207"/>
      <c r="FR418" s="207"/>
      <c r="FS418" s="207">
        <v>0</v>
      </c>
      <c r="FT418" s="209">
        <v>25.68</v>
      </c>
      <c r="FU418" s="209">
        <f t="shared" si="212"/>
        <v>0</v>
      </c>
      <c r="FV418" s="207"/>
      <c r="FW418" s="207"/>
      <c r="FX418" s="207"/>
      <c r="FY418" s="207"/>
      <c r="FZ418" s="207"/>
      <c r="GA418" s="207"/>
      <c r="GB418" s="207"/>
      <c r="GC418" s="207"/>
      <c r="GD418" s="207">
        <v>0</v>
      </c>
      <c r="GE418" s="209">
        <v>56.12</v>
      </c>
      <c r="GF418" s="209">
        <f t="shared" si="213"/>
        <v>0</v>
      </c>
      <c r="GG418" s="207"/>
      <c r="GH418" s="207"/>
      <c r="GI418" s="207"/>
      <c r="GJ418" s="207"/>
      <c r="GK418" s="207"/>
      <c r="GL418" s="207"/>
      <c r="GM418" s="207"/>
      <c r="GN418" s="207"/>
      <c r="GO418" s="207"/>
      <c r="GP418" s="207"/>
      <c r="GQ418" s="207"/>
      <c r="GR418" s="207"/>
      <c r="GS418" s="207"/>
      <c r="GT418" s="207"/>
      <c r="GU418" s="207"/>
      <c r="GV418" s="207"/>
      <c r="GW418" s="207"/>
      <c r="GX418" s="207" t="s">
        <v>918</v>
      </c>
      <c r="GY418" s="207">
        <v>0</v>
      </c>
      <c r="GZ418" s="207" t="s">
        <v>918</v>
      </c>
      <c r="HA418" s="207">
        <v>0</v>
      </c>
      <c r="HB418" s="207"/>
      <c r="HC418" s="207">
        <v>1</v>
      </c>
      <c r="HD418" s="207">
        <f t="shared" si="227"/>
        <v>1200</v>
      </c>
      <c r="HE418" s="207">
        <v>2</v>
      </c>
      <c r="HF418" s="207"/>
      <c r="HG418" s="207" t="s">
        <v>257</v>
      </c>
      <c r="HH418" s="207">
        <f t="shared" si="228"/>
        <v>1200</v>
      </c>
      <c r="HI418" s="209">
        <v>2.73</v>
      </c>
      <c r="HJ418" s="209">
        <f t="shared" si="214"/>
        <v>3276</v>
      </c>
      <c r="HK418" s="207">
        <v>0</v>
      </c>
      <c r="HL418" s="207"/>
      <c r="HM418" s="207">
        <f t="shared" si="229"/>
        <v>0</v>
      </c>
      <c r="HN418" s="209">
        <v>2.73</v>
      </c>
      <c r="HO418" s="209">
        <f t="shared" si="215"/>
        <v>0</v>
      </c>
      <c r="HP418" s="207">
        <v>0</v>
      </c>
      <c r="HQ418" s="207"/>
      <c r="HR418" s="207">
        <f t="shared" si="230"/>
        <v>0</v>
      </c>
      <c r="HS418" s="209">
        <v>2.73</v>
      </c>
      <c r="HT418" s="209">
        <f t="shared" si="216"/>
        <v>0</v>
      </c>
      <c r="HU418" s="207">
        <v>0</v>
      </c>
      <c r="HV418" s="207"/>
      <c r="HW418" s="207">
        <f t="shared" si="231"/>
        <v>0</v>
      </c>
      <c r="HX418" s="209">
        <v>2.73</v>
      </c>
      <c r="HY418" s="209">
        <f t="shared" si="217"/>
        <v>0</v>
      </c>
      <c r="HZ418" s="207">
        <v>2</v>
      </c>
      <c r="IA418" s="209">
        <v>3890.25</v>
      </c>
      <c r="IB418" s="209">
        <f t="shared" si="218"/>
        <v>7780.5</v>
      </c>
      <c r="IC418" s="169"/>
      <c r="ID418" s="169"/>
      <c r="IE418" s="169"/>
      <c r="IF418" s="169"/>
      <c r="IG418" s="165"/>
      <c r="IH418" s="165"/>
      <c r="II418" s="235">
        <f t="shared" si="233"/>
        <v>0</v>
      </c>
      <c r="IJ418" s="235">
        <f t="shared" si="234"/>
        <v>2</v>
      </c>
      <c r="IK418" s="235">
        <f t="shared" si="235"/>
        <v>2</v>
      </c>
      <c r="IL418" s="210"/>
      <c r="IM418" s="211">
        <f t="shared" si="219"/>
        <v>0</v>
      </c>
      <c r="IN418" s="209">
        <v>7500</v>
      </c>
      <c r="IO418" s="212">
        <f t="shared" si="220"/>
        <v>0</v>
      </c>
      <c r="IP418" s="209">
        <f t="shared" si="221"/>
        <v>11056.5</v>
      </c>
      <c r="IQ418" s="209">
        <v>10000</v>
      </c>
      <c r="IR418" s="212">
        <f t="shared" si="222"/>
        <v>2</v>
      </c>
      <c r="IS418" s="213" t="s">
        <v>6559</v>
      </c>
      <c r="IT418" s="291"/>
      <c r="IV418" s="66" t="s">
        <v>6560</v>
      </c>
      <c r="IW418" s="66" t="s">
        <v>6561</v>
      </c>
    </row>
    <row r="419" spans="1:257" x14ac:dyDescent="0.4">
      <c r="A419" s="158">
        <f t="shared" si="232"/>
        <v>263</v>
      </c>
      <c r="B419" s="156" t="s">
        <v>35</v>
      </c>
      <c r="C419" s="156">
        <v>484</v>
      </c>
      <c r="D419" s="156">
        <v>51484</v>
      </c>
      <c r="E419" s="374">
        <v>16673</v>
      </c>
      <c r="F419" s="230" t="s">
        <v>6562</v>
      </c>
      <c r="G419" s="251">
        <v>12</v>
      </c>
      <c r="H419" s="156"/>
      <c r="I419" s="156" t="s">
        <v>4375</v>
      </c>
      <c r="J419" s="158" t="s">
        <v>4387</v>
      </c>
      <c r="K419" s="158"/>
      <c r="L419" s="158" t="s">
        <v>4389</v>
      </c>
      <c r="M419" s="158">
        <v>20143580452</v>
      </c>
      <c r="N419" s="205">
        <v>37</v>
      </c>
      <c r="O419" s="158">
        <v>57</v>
      </c>
      <c r="P419" s="203" t="s">
        <v>5368</v>
      </c>
      <c r="Q419" s="158">
        <v>50</v>
      </c>
      <c r="R419" s="158"/>
      <c r="S419" s="158"/>
      <c r="T419" s="158"/>
      <c r="U419" s="158"/>
      <c r="V419" s="367"/>
      <c r="W419" s="366"/>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t="s">
        <v>5364</v>
      </c>
      <c r="AU419" s="205">
        <v>37</v>
      </c>
      <c r="AV419" s="205">
        <v>20</v>
      </c>
      <c r="AW419" s="205">
        <f t="shared" si="206"/>
        <v>57</v>
      </c>
      <c r="AX419" s="205" t="s">
        <v>5368</v>
      </c>
      <c r="AY419" s="214">
        <v>26</v>
      </c>
      <c r="AZ419" s="205">
        <v>24</v>
      </c>
      <c r="BA419" s="205">
        <f t="shared" si="236"/>
        <v>50</v>
      </c>
      <c r="BB419" s="205"/>
      <c r="BC419" s="207">
        <v>1.0000000000000001E-17</v>
      </c>
      <c r="BD419" s="207">
        <v>9.9999999999999997E-29</v>
      </c>
      <c r="BE419" s="207">
        <v>1.0000000000000001E-30</v>
      </c>
      <c r="BF419" s="207"/>
      <c r="BG419" s="207"/>
      <c r="BH419" s="207"/>
      <c r="BI419" s="207"/>
      <c r="BJ419" s="207"/>
      <c r="BK419" s="207"/>
      <c r="BL419" s="208">
        <v>0</v>
      </c>
      <c r="BM419" s="209">
        <v>249.45</v>
      </c>
      <c r="BN419" s="209">
        <f t="shared" si="207"/>
        <v>0</v>
      </c>
      <c r="BO419" s="207"/>
      <c r="BP419" s="207"/>
      <c r="BQ419" s="207"/>
      <c r="BR419" s="207"/>
      <c r="BS419" s="207"/>
      <c r="BT419" s="207"/>
      <c r="BU419" s="207"/>
      <c r="BV419" s="207"/>
      <c r="BW419" s="207"/>
      <c r="BX419" s="207"/>
      <c r="BY419" s="207"/>
      <c r="BZ419" s="207"/>
      <c r="CA419" s="207"/>
      <c r="CB419" s="207"/>
      <c r="CC419" s="207"/>
      <c r="CD419" s="207"/>
      <c r="CE419" s="207"/>
      <c r="CF419" s="207"/>
      <c r="CG419" s="207"/>
      <c r="CH419" s="207"/>
      <c r="CI419" s="207"/>
      <c r="CJ419" s="207"/>
      <c r="CK419" s="207">
        <v>0</v>
      </c>
      <c r="CL419" s="209">
        <v>477.3</v>
      </c>
      <c r="CM419" s="209">
        <f t="shared" si="208"/>
        <v>0</v>
      </c>
      <c r="CN419" s="207"/>
      <c r="CO419" s="207"/>
      <c r="CP419" s="207"/>
      <c r="CQ419" s="207"/>
      <c r="CR419" s="207"/>
      <c r="CS419" s="207"/>
      <c r="CT419" s="207"/>
      <c r="CU419" s="207"/>
      <c r="CV419" s="207"/>
      <c r="CW419" s="207"/>
      <c r="CX419" s="207"/>
      <c r="CY419" s="207"/>
      <c r="CZ419" s="207"/>
      <c r="DA419" s="207"/>
      <c r="DB419" s="207"/>
      <c r="DC419" s="207"/>
      <c r="DD419" s="207"/>
      <c r="DE419" s="207"/>
      <c r="DF419" s="207"/>
      <c r="DG419" s="207"/>
      <c r="DH419" s="207"/>
      <c r="DI419" s="207"/>
      <c r="DJ419" s="207">
        <v>0</v>
      </c>
      <c r="DK419" s="209">
        <v>120.88</v>
      </c>
      <c r="DL419" s="209">
        <f t="shared" si="209"/>
        <v>0</v>
      </c>
      <c r="DM419" s="207"/>
      <c r="DN419" s="207"/>
      <c r="DO419" s="207"/>
      <c r="DP419" s="207"/>
      <c r="DQ419" s="207"/>
      <c r="DR419" s="207"/>
      <c r="DS419" s="207"/>
      <c r="DT419" s="207"/>
      <c r="DU419" s="207"/>
      <c r="DV419" s="207"/>
      <c r="DW419" s="207"/>
      <c r="DX419" s="207"/>
      <c r="DY419" s="207"/>
      <c r="DZ419" s="207"/>
      <c r="EA419" s="207"/>
      <c r="EB419" s="207"/>
      <c r="EC419" s="207"/>
      <c r="ED419" s="207"/>
      <c r="EE419" s="207"/>
      <c r="EF419" s="207"/>
      <c r="EG419" s="207"/>
      <c r="EH419" s="207"/>
      <c r="EI419" s="207">
        <v>0</v>
      </c>
      <c r="EJ419" s="209">
        <v>191.55</v>
      </c>
      <c r="EK419" s="209">
        <f t="shared" si="210"/>
        <v>0</v>
      </c>
      <c r="EL419" s="207"/>
      <c r="EM419" s="207"/>
      <c r="EN419" s="207"/>
      <c r="EO419" s="207"/>
      <c r="EP419" s="207"/>
      <c r="EQ419" s="207"/>
      <c r="ER419" s="207"/>
      <c r="ES419" s="207"/>
      <c r="ET419" s="207"/>
      <c r="EU419" s="207"/>
      <c r="EV419" s="207"/>
      <c r="EW419" s="207"/>
      <c r="EX419" s="207"/>
      <c r="EY419" s="207"/>
      <c r="EZ419" s="207"/>
      <c r="FA419" s="207"/>
      <c r="FB419" s="207"/>
      <c r="FC419" s="207"/>
      <c r="FD419" s="207"/>
      <c r="FE419" s="207"/>
      <c r="FF419" s="207"/>
      <c r="FG419" s="207"/>
      <c r="FH419" s="207">
        <v>0</v>
      </c>
      <c r="FI419" s="209">
        <v>32.1</v>
      </c>
      <c r="FJ419" s="209">
        <f t="shared" si="211"/>
        <v>0</v>
      </c>
      <c r="FK419" s="207"/>
      <c r="FL419" s="207"/>
      <c r="FM419" s="207"/>
      <c r="FN419" s="207"/>
      <c r="FO419" s="207"/>
      <c r="FP419" s="207"/>
      <c r="FQ419" s="207"/>
      <c r="FR419" s="207"/>
      <c r="FS419" s="207">
        <v>0</v>
      </c>
      <c r="FT419" s="209">
        <v>25.68</v>
      </c>
      <c r="FU419" s="209">
        <f t="shared" si="212"/>
        <v>0</v>
      </c>
      <c r="FV419" s="207"/>
      <c r="FW419" s="207"/>
      <c r="FX419" s="207"/>
      <c r="FY419" s="207"/>
      <c r="FZ419" s="207"/>
      <c r="GA419" s="207"/>
      <c r="GB419" s="207"/>
      <c r="GC419" s="207"/>
      <c r="GD419" s="207">
        <v>0</v>
      </c>
      <c r="GE419" s="209">
        <v>56.12</v>
      </c>
      <c r="GF419" s="209">
        <f t="shared" si="213"/>
        <v>0</v>
      </c>
      <c r="GG419" s="207"/>
      <c r="GH419" s="207"/>
      <c r="GI419" s="207"/>
      <c r="GJ419" s="207"/>
      <c r="GK419" s="207"/>
      <c r="GL419" s="207"/>
      <c r="GM419" s="207"/>
      <c r="GN419" s="207"/>
      <c r="GO419" s="207"/>
      <c r="GP419" s="207"/>
      <c r="GQ419" s="207"/>
      <c r="GR419" s="207"/>
      <c r="GS419" s="207"/>
      <c r="GT419" s="207"/>
      <c r="GU419" s="207"/>
      <c r="GV419" s="207"/>
      <c r="GW419" s="207"/>
      <c r="GX419" s="207" t="s">
        <v>918</v>
      </c>
      <c r="GY419" s="207">
        <v>0</v>
      </c>
      <c r="GZ419" s="207" t="s">
        <v>918</v>
      </c>
      <c r="HA419" s="207">
        <v>0</v>
      </c>
      <c r="HB419" s="207"/>
      <c r="HC419" s="207">
        <v>1</v>
      </c>
      <c r="HD419" s="207">
        <f t="shared" si="227"/>
        <v>600</v>
      </c>
      <c r="HE419" s="207">
        <v>0</v>
      </c>
      <c r="HF419" s="207"/>
      <c r="HG419" s="207"/>
      <c r="HH419" s="207">
        <f t="shared" si="228"/>
        <v>0</v>
      </c>
      <c r="HI419" s="209">
        <v>2.73</v>
      </c>
      <c r="HJ419" s="209">
        <f t="shared" si="214"/>
        <v>0</v>
      </c>
      <c r="HK419" s="207">
        <v>1</v>
      </c>
      <c r="HL419" s="207"/>
      <c r="HM419" s="207">
        <f t="shared" si="229"/>
        <v>600</v>
      </c>
      <c r="HN419" s="209">
        <v>2.73</v>
      </c>
      <c r="HO419" s="209">
        <f t="shared" si="215"/>
        <v>1638</v>
      </c>
      <c r="HP419" s="207">
        <v>0</v>
      </c>
      <c r="HQ419" s="207"/>
      <c r="HR419" s="207">
        <f t="shared" si="230"/>
        <v>0</v>
      </c>
      <c r="HS419" s="209">
        <v>2.73</v>
      </c>
      <c r="HT419" s="209">
        <f t="shared" si="216"/>
        <v>0</v>
      </c>
      <c r="HU419" s="207">
        <v>0</v>
      </c>
      <c r="HV419" s="207"/>
      <c r="HW419" s="207">
        <f t="shared" si="231"/>
        <v>0</v>
      </c>
      <c r="HX419" s="209">
        <v>2.73</v>
      </c>
      <c r="HY419" s="209">
        <f t="shared" si="217"/>
        <v>0</v>
      </c>
      <c r="HZ419" s="207">
        <v>2</v>
      </c>
      <c r="IA419" s="209">
        <v>3890.25</v>
      </c>
      <c r="IB419" s="209">
        <f t="shared" si="218"/>
        <v>7780.5</v>
      </c>
      <c r="IC419" s="169"/>
      <c r="ID419" s="169"/>
      <c r="IE419" s="169"/>
      <c r="IF419" s="169"/>
      <c r="IG419" s="165"/>
      <c r="IH419" s="165"/>
      <c r="II419" s="235">
        <f t="shared" si="233"/>
        <v>0</v>
      </c>
      <c r="IJ419" s="235">
        <f t="shared" si="234"/>
        <v>2</v>
      </c>
      <c r="IK419" s="235">
        <f t="shared" si="235"/>
        <v>2</v>
      </c>
      <c r="IL419" s="210"/>
      <c r="IM419" s="211">
        <f t="shared" si="219"/>
        <v>0</v>
      </c>
      <c r="IN419" s="209">
        <v>7500</v>
      </c>
      <c r="IO419" s="212">
        <f t="shared" si="220"/>
        <v>0</v>
      </c>
      <c r="IP419" s="209">
        <f t="shared" si="221"/>
        <v>9418.5</v>
      </c>
      <c r="IQ419" s="209">
        <v>10000</v>
      </c>
      <c r="IR419" s="212">
        <f t="shared" si="222"/>
        <v>1</v>
      </c>
      <c r="IS419" s="213" t="s">
        <v>6563</v>
      </c>
      <c r="IT419" s="291"/>
      <c r="IV419" s="66">
        <v>63321</v>
      </c>
      <c r="IW419" s="66" t="s">
        <v>6564</v>
      </c>
    </row>
    <row r="420" spans="1:257" x14ac:dyDescent="0.4">
      <c r="A420" s="158">
        <f t="shared" si="232"/>
        <v>264</v>
      </c>
      <c r="B420" s="156" t="s">
        <v>35</v>
      </c>
      <c r="C420" s="156">
        <v>1</v>
      </c>
      <c r="D420" s="156">
        <v>97120</v>
      </c>
      <c r="E420" s="374">
        <v>12879</v>
      </c>
      <c r="F420" s="252">
        <v>20000604100000</v>
      </c>
      <c r="G420" s="251">
        <v>1</v>
      </c>
      <c r="H420" s="156"/>
      <c r="I420" s="156" t="s">
        <v>36</v>
      </c>
      <c r="J420" s="158" t="s">
        <v>37</v>
      </c>
      <c r="K420" s="158"/>
      <c r="L420" s="158" t="s">
        <v>39</v>
      </c>
      <c r="M420" s="158"/>
      <c r="N420" s="205">
        <v>23</v>
      </c>
      <c r="O420" s="158">
        <v>43</v>
      </c>
      <c r="P420" s="203" t="s">
        <v>6565</v>
      </c>
      <c r="Q420" s="158">
        <v>95</v>
      </c>
      <c r="R420" s="158"/>
      <c r="S420" s="158"/>
      <c r="T420" s="158"/>
      <c r="U420" s="158"/>
      <c r="V420" s="367"/>
      <c r="W420" s="366"/>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t="s">
        <v>5527</v>
      </c>
      <c r="AU420" s="205">
        <v>23</v>
      </c>
      <c r="AV420" s="205">
        <v>20</v>
      </c>
      <c r="AW420" s="205">
        <f t="shared" si="206"/>
        <v>43</v>
      </c>
      <c r="AX420" s="205" t="s">
        <v>6565</v>
      </c>
      <c r="AY420" s="226">
        <v>71</v>
      </c>
      <c r="AZ420" s="205">
        <v>24</v>
      </c>
      <c r="BA420" s="205">
        <f t="shared" si="236"/>
        <v>95</v>
      </c>
      <c r="BB420" s="205"/>
      <c r="BC420" s="207">
        <v>1.0000000000000001E-17</v>
      </c>
      <c r="BD420" s="207">
        <v>9.9999999999999997E-29</v>
      </c>
      <c r="BE420" s="207">
        <v>1.0000000000000001E-30</v>
      </c>
      <c r="BF420" s="207">
        <v>0</v>
      </c>
      <c r="BG420" s="207">
        <v>1.0000000000000001E-17</v>
      </c>
      <c r="BH420" s="207"/>
      <c r="BI420" s="207"/>
      <c r="BJ420" s="207"/>
      <c r="BK420" s="207"/>
      <c r="BL420" s="208">
        <v>0</v>
      </c>
      <c r="BM420" s="209">
        <v>249.45</v>
      </c>
      <c r="BN420" s="209">
        <f t="shared" si="207"/>
        <v>0</v>
      </c>
      <c r="BO420" s="207"/>
      <c r="BP420" s="207"/>
      <c r="BQ420" s="207"/>
      <c r="BR420" s="207"/>
      <c r="BS420" s="207"/>
      <c r="BT420" s="207"/>
      <c r="BU420" s="207"/>
      <c r="BV420" s="207"/>
      <c r="BW420" s="207"/>
      <c r="BX420" s="207"/>
      <c r="BY420" s="207"/>
      <c r="BZ420" s="207"/>
      <c r="CA420" s="207"/>
      <c r="CB420" s="207"/>
      <c r="CC420" s="207"/>
      <c r="CD420" s="207"/>
      <c r="CE420" s="207"/>
      <c r="CF420" s="207">
        <v>1.0000000000000001E-17</v>
      </c>
      <c r="CG420" s="207"/>
      <c r="CH420" s="207"/>
      <c r="CI420" s="207"/>
      <c r="CJ420" s="207"/>
      <c r="CK420" s="207">
        <v>0</v>
      </c>
      <c r="CL420" s="209">
        <v>477.3</v>
      </c>
      <c r="CM420" s="209">
        <f t="shared" si="208"/>
        <v>0</v>
      </c>
      <c r="CN420" s="207"/>
      <c r="CO420" s="207"/>
      <c r="CP420" s="207"/>
      <c r="CQ420" s="207"/>
      <c r="CR420" s="207"/>
      <c r="CS420" s="207"/>
      <c r="CT420" s="207"/>
      <c r="CU420" s="207"/>
      <c r="CV420" s="207"/>
      <c r="CW420" s="207"/>
      <c r="CX420" s="207"/>
      <c r="CY420" s="207"/>
      <c r="CZ420" s="207"/>
      <c r="DA420" s="207"/>
      <c r="DB420" s="207"/>
      <c r="DC420" s="207"/>
      <c r="DD420" s="207"/>
      <c r="DE420" s="207">
        <v>1.0000000000000001E-17</v>
      </c>
      <c r="DF420" s="207"/>
      <c r="DG420" s="207"/>
      <c r="DH420" s="207"/>
      <c r="DI420" s="207"/>
      <c r="DJ420" s="207">
        <v>0</v>
      </c>
      <c r="DK420" s="209">
        <v>120.88</v>
      </c>
      <c r="DL420" s="209">
        <f t="shared" si="209"/>
        <v>0</v>
      </c>
      <c r="DM420" s="207"/>
      <c r="DN420" s="207"/>
      <c r="DO420" s="207"/>
      <c r="DP420" s="207"/>
      <c r="DQ420" s="207"/>
      <c r="DR420" s="207"/>
      <c r="DS420" s="207"/>
      <c r="DT420" s="207"/>
      <c r="DU420" s="207"/>
      <c r="DV420" s="207"/>
      <c r="DW420" s="207"/>
      <c r="DX420" s="207"/>
      <c r="DY420" s="207"/>
      <c r="DZ420" s="207"/>
      <c r="EA420" s="207"/>
      <c r="EB420" s="207"/>
      <c r="EC420" s="207"/>
      <c r="ED420" s="207">
        <v>1.0000000000000001E-17</v>
      </c>
      <c r="EE420" s="207"/>
      <c r="EF420" s="207"/>
      <c r="EG420" s="207"/>
      <c r="EH420" s="207"/>
      <c r="EI420" s="207">
        <v>0</v>
      </c>
      <c r="EJ420" s="209">
        <v>191.55</v>
      </c>
      <c r="EK420" s="209">
        <f t="shared" si="210"/>
        <v>0</v>
      </c>
      <c r="EL420" s="207"/>
      <c r="EM420" s="207"/>
      <c r="EN420" s="207"/>
      <c r="EO420" s="207"/>
      <c r="EP420" s="207"/>
      <c r="EQ420" s="207"/>
      <c r="ER420" s="207"/>
      <c r="ES420" s="207"/>
      <c r="ET420" s="207"/>
      <c r="EU420" s="207"/>
      <c r="EV420" s="207"/>
      <c r="EW420" s="207"/>
      <c r="EX420" s="207"/>
      <c r="EY420" s="207"/>
      <c r="EZ420" s="207"/>
      <c r="FA420" s="207"/>
      <c r="FB420" s="207"/>
      <c r="FC420" s="207">
        <v>1.0000000000000001E-17</v>
      </c>
      <c r="FD420" s="207"/>
      <c r="FE420" s="207"/>
      <c r="FF420" s="207"/>
      <c r="FG420" s="207"/>
      <c r="FH420" s="207">
        <v>0</v>
      </c>
      <c r="FI420" s="209">
        <v>32.1</v>
      </c>
      <c r="FJ420" s="209">
        <f t="shared" si="211"/>
        <v>0</v>
      </c>
      <c r="FK420" s="207"/>
      <c r="FL420" s="207"/>
      <c r="FM420" s="207"/>
      <c r="FN420" s="207">
        <v>1.0000000000000001E-17</v>
      </c>
      <c r="FO420" s="207"/>
      <c r="FP420" s="207"/>
      <c r="FQ420" s="207"/>
      <c r="FR420" s="207"/>
      <c r="FS420" s="207">
        <v>0</v>
      </c>
      <c r="FT420" s="209">
        <v>25.68</v>
      </c>
      <c r="FU420" s="209">
        <f t="shared" si="212"/>
        <v>0</v>
      </c>
      <c r="FV420" s="207"/>
      <c r="FW420" s="207"/>
      <c r="FX420" s="207"/>
      <c r="FY420" s="207">
        <v>1.0000000000000001E-17</v>
      </c>
      <c r="FZ420" s="207"/>
      <c r="GA420" s="207"/>
      <c r="GB420" s="207"/>
      <c r="GC420" s="207"/>
      <c r="GD420" s="207">
        <v>0</v>
      </c>
      <c r="GE420" s="209">
        <v>56.12</v>
      </c>
      <c r="GF420" s="209">
        <f t="shared" si="213"/>
        <v>0</v>
      </c>
      <c r="GG420" s="207"/>
      <c r="GH420" s="207"/>
      <c r="GI420" s="207"/>
      <c r="GJ420" s="207"/>
      <c r="GK420" s="207"/>
      <c r="GL420" s="207"/>
      <c r="GM420" s="207"/>
      <c r="GN420" s="207"/>
      <c r="GO420" s="207"/>
      <c r="GP420" s="207"/>
      <c r="GQ420" s="207"/>
      <c r="GR420" s="207"/>
      <c r="GS420" s="207"/>
      <c r="GT420" s="207"/>
      <c r="GU420" s="207"/>
      <c r="GV420" s="207"/>
      <c r="GW420" s="207"/>
      <c r="GX420" s="207" t="s">
        <v>918</v>
      </c>
      <c r="GY420" s="207">
        <v>0</v>
      </c>
      <c r="GZ420" s="207" t="s">
        <v>918</v>
      </c>
      <c r="HA420" s="207">
        <v>0</v>
      </c>
      <c r="HB420" s="207">
        <v>0</v>
      </c>
      <c r="HC420" s="229">
        <v>1</v>
      </c>
      <c r="HD420" s="207">
        <f t="shared" si="227"/>
        <v>3000</v>
      </c>
      <c r="HE420" s="207">
        <v>0</v>
      </c>
      <c r="HF420" s="207"/>
      <c r="HG420" s="207"/>
      <c r="HH420" s="207">
        <f>(HZ420+1)*200*HE420</f>
        <v>0</v>
      </c>
      <c r="HI420" s="209">
        <v>2.73</v>
      </c>
      <c r="HJ420" s="209">
        <f t="shared" si="214"/>
        <v>0</v>
      </c>
      <c r="HK420" s="207">
        <v>3</v>
      </c>
      <c r="HL420" s="207"/>
      <c r="HM420" s="207">
        <f>(HZ420+1)*200*HK420</f>
        <v>1800</v>
      </c>
      <c r="HN420" s="209">
        <v>2.73</v>
      </c>
      <c r="HO420" s="209">
        <f t="shared" si="215"/>
        <v>4914</v>
      </c>
      <c r="HP420" s="207">
        <v>2</v>
      </c>
      <c r="HQ420" s="207"/>
      <c r="HR420" s="207">
        <f>(HZ420+1)*200*HP420</f>
        <v>1200</v>
      </c>
      <c r="HS420" s="209">
        <v>2.73</v>
      </c>
      <c r="HT420" s="209">
        <f t="shared" si="216"/>
        <v>3276</v>
      </c>
      <c r="HU420" s="207">
        <v>0</v>
      </c>
      <c r="HV420" s="207"/>
      <c r="HW420" s="207">
        <f>(HZ420+1)*200*HU420</f>
        <v>0</v>
      </c>
      <c r="HX420" s="209">
        <v>2.73</v>
      </c>
      <c r="HY420" s="209">
        <f t="shared" si="217"/>
        <v>0</v>
      </c>
      <c r="HZ420" s="207">
        <v>2</v>
      </c>
      <c r="IA420" s="209">
        <v>3890.25</v>
      </c>
      <c r="IB420" s="209">
        <f t="shared" si="218"/>
        <v>7780.5</v>
      </c>
      <c r="IC420" s="169">
        <v>50</v>
      </c>
      <c r="ID420" s="169">
        <v>12</v>
      </c>
      <c r="IE420" s="169">
        <f>IC420-(0.5*AX420)-ID420</f>
        <v>3.25</v>
      </c>
      <c r="IF420" s="169" t="str">
        <f>IF(IE420&gt;0,"IN ROW","OUT OF ROW")</f>
        <v>IN ROW</v>
      </c>
      <c r="IG420" s="165"/>
      <c r="IH420" s="165">
        <v>12</v>
      </c>
      <c r="II420" s="235">
        <f t="shared" si="233"/>
        <v>0</v>
      </c>
      <c r="IJ420" s="235">
        <f t="shared" si="234"/>
        <v>2</v>
      </c>
      <c r="IK420" s="235">
        <f t="shared" si="235"/>
        <v>2</v>
      </c>
      <c r="IL420" s="210"/>
      <c r="IM420" s="211">
        <f t="shared" si="219"/>
        <v>0</v>
      </c>
      <c r="IN420" s="209">
        <v>7500</v>
      </c>
      <c r="IO420" s="212">
        <f t="shared" si="220"/>
        <v>0</v>
      </c>
      <c r="IP420" s="209">
        <f t="shared" si="221"/>
        <v>15970.5</v>
      </c>
      <c r="IQ420" s="209">
        <v>10000</v>
      </c>
      <c r="IR420" s="212">
        <f t="shared" si="222"/>
        <v>2</v>
      </c>
      <c r="IS420" s="213" t="s">
        <v>5641</v>
      </c>
      <c r="IT420" s="291"/>
      <c r="IV420" s="66">
        <v>63324</v>
      </c>
      <c r="IW420" s="66" t="s">
        <v>6566</v>
      </c>
    </row>
    <row r="421" spans="1:257" x14ac:dyDescent="0.4">
      <c r="A421" s="158">
        <f t="shared" si="232"/>
        <v>265</v>
      </c>
      <c r="B421" s="156" t="s">
        <v>35</v>
      </c>
      <c r="C421" s="156">
        <v>7</v>
      </c>
      <c r="D421" s="156">
        <v>97124</v>
      </c>
      <c r="E421" s="251">
        <v>13367</v>
      </c>
      <c r="F421" s="203">
        <v>20401100200000</v>
      </c>
      <c r="G421" s="251">
        <v>1</v>
      </c>
      <c r="H421" s="156"/>
      <c r="I421" s="156" t="s">
        <v>36</v>
      </c>
      <c r="J421" s="158" t="s">
        <v>99</v>
      </c>
      <c r="K421" s="158"/>
      <c r="L421" s="158" t="s">
        <v>101</v>
      </c>
      <c r="M421" s="158"/>
      <c r="N421" s="205">
        <v>26</v>
      </c>
      <c r="O421" s="158">
        <v>46</v>
      </c>
      <c r="P421" s="203" t="s">
        <v>5441</v>
      </c>
      <c r="Q421" s="158">
        <v>50</v>
      </c>
      <c r="R421" s="158"/>
      <c r="S421" s="158"/>
      <c r="T421" s="158"/>
      <c r="U421" s="158"/>
      <c r="V421" s="367"/>
      <c r="W421" s="366"/>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t="s">
        <v>5364</v>
      </c>
      <c r="AU421" s="205">
        <v>26</v>
      </c>
      <c r="AV421" s="205">
        <v>20</v>
      </c>
      <c r="AW421" s="205">
        <f t="shared" si="206"/>
        <v>46</v>
      </c>
      <c r="AX421" s="205" t="s">
        <v>5441</v>
      </c>
      <c r="AY421" s="226">
        <v>26</v>
      </c>
      <c r="AZ421" s="205">
        <v>24</v>
      </c>
      <c r="BA421" s="205">
        <f t="shared" si="236"/>
        <v>50</v>
      </c>
      <c r="BB421" s="205"/>
      <c r="BC421" s="207">
        <v>1.0000000000000001E-17</v>
      </c>
      <c r="BD421" s="207">
        <v>9.9999999999999997E-29</v>
      </c>
      <c r="BE421" s="207">
        <v>1.0000000000000001E-30</v>
      </c>
      <c r="BF421" s="207">
        <v>2</v>
      </c>
      <c r="BG421" s="207">
        <v>1.0000000000000001E-17</v>
      </c>
      <c r="BH421" s="207"/>
      <c r="BI421" s="207"/>
      <c r="BJ421" s="207"/>
      <c r="BK421" s="207"/>
      <c r="BL421" s="208">
        <v>0</v>
      </c>
      <c r="BM421" s="209">
        <v>249.45</v>
      </c>
      <c r="BN421" s="209">
        <f t="shared" si="207"/>
        <v>0</v>
      </c>
      <c r="BO421" s="207"/>
      <c r="BP421" s="207"/>
      <c r="BQ421" s="207"/>
      <c r="BR421" s="207"/>
      <c r="BS421" s="207"/>
      <c r="BT421" s="207"/>
      <c r="BU421" s="207"/>
      <c r="BV421" s="207"/>
      <c r="BW421" s="207"/>
      <c r="BX421" s="207"/>
      <c r="BY421" s="207"/>
      <c r="BZ421" s="207"/>
      <c r="CA421" s="207"/>
      <c r="CB421" s="207"/>
      <c r="CC421" s="207"/>
      <c r="CD421" s="207"/>
      <c r="CE421" s="207"/>
      <c r="CF421" s="229">
        <v>0.5</v>
      </c>
      <c r="CG421" s="207"/>
      <c r="CH421" s="207"/>
      <c r="CI421" s="207"/>
      <c r="CJ421" s="207" t="s">
        <v>6567</v>
      </c>
      <c r="CK421" s="207">
        <f>AW421</f>
        <v>46</v>
      </c>
      <c r="CL421" s="209">
        <v>477.3</v>
      </c>
      <c r="CM421" s="209">
        <f t="shared" si="208"/>
        <v>21955.8</v>
      </c>
      <c r="CN421" s="207"/>
      <c r="CO421" s="207"/>
      <c r="CP421" s="207"/>
      <c r="CQ421" s="207"/>
      <c r="CR421" s="207"/>
      <c r="CS421" s="207"/>
      <c r="CT421" s="207"/>
      <c r="CU421" s="207"/>
      <c r="CV421" s="207"/>
      <c r="CW421" s="207"/>
      <c r="CX421" s="207"/>
      <c r="CY421" s="207"/>
      <c r="CZ421" s="207"/>
      <c r="DA421" s="207">
        <f>+CK421</f>
        <v>46</v>
      </c>
      <c r="DB421" s="207"/>
      <c r="DC421" s="207"/>
      <c r="DD421" s="207"/>
      <c r="DE421" s="207">
        <v>1.0000000000000001E-17</v>
      </c>
      <c r="DF421" s="207"/>
      <c r="DG421" s="207"/>
      <c r="DH421" s="207"/>
      <c r="DI421" s="207"/>
      <c r="DJ421" s="207">
        <v>0</v>
      </c>
      <c r="DK421" s="209">
        <v>120.88</v>
      </c>
      <c r="DL421" s="209">
        <f t="shared" si="209"/>
        <v>0</v>
      </c>
      <c r="DM421" s="207"/>
      <c r="DN421" s="207"/>
      <c r="DO421" s="207"/>
      <c r="DP421" s="207"/>
      <c r="DQ421" s="207"/>
      <c r="DR421" s="207"/>
      <c r="DS421" s="207"/>
      <c r="DT421" s="207"/>
      <c r="DU421" s="207"/>
      <c r="DV421" s="207"/>
      <c r="DW421" s="207"/>
      <c r="DX421" s="207"/>
      <c r="DY421" s="207"/>
      <c r="DZ421" s="207"/>
      <c r="EA421" s="207"/>
      <c r="EB421" s="207"/>
      <c r="EC421" s="207"/>
      <c r="ED421" s="207">
        <v>1.0000000000000001E-17</v>
      </c>
      <c r="EE421" s="207"/>
      <c r="EF421" s="207"/>
      <c r="EG421" s="207"/>
      <c r="EH421" s="207"/>
      <c r="EI421" s="207">
        <v>0</v>
      </c>
      <c r="EJ421" s="209">
        <v>191.55</v>
      </c>
      <c r="EK421" s="209">
        <f t="shared" si="210"/>
        <v>0</v>
      </c>
      <c r="EL421" s="207"/>
      <c r="EM421" s="207"/>
      <c r="EN421" s="207"/>
      <c r="EO421" s="207"/>
      <c r="EP421" s="207"/>
      <c r="EQ421" s="207"/>
      <c r="ER421" s="207"/>
      <c r="ES421" s="207"/>
      <c r="ET421" s="207"/>
      <c r="EU421" s="207"/>
      <c r="EV421" s="207"/>
      <c r="EW421" s="207"/>
      <c r="EX421" s="207"/>
      <c r="EY421" s="207"/>
      <c r="EZ421" s="207"/>
      <c r="FA421" s="207"/>
      <c r="FB421" s="207"/>
      <c r="FC421" s="207">
        <v>1.0000000000000001E-17</v>
      </c>
      <c r="FD421" s="207"/>
      <c r="FE421" s="207"/>
      <c r="FF421" s="207"/>
      <c r="FG421" s="207"/>
      <c r="FH421" s="207">
        <v>0</v>
      </c>
      <c r="FI421" s="209">
        <v>32.1</v>
      </c>
      <c r="FJ421" s="209">
        <f t="shared" si="211"/>
        <v>0</v>
      </c>
      <c r="FK421" s="207"/>
      <c r="FL421" s="207"/>
      <c r="FM421" s="207"/>
      <c r="FN421" s="207">
        <v>1.0000000000000001E-17</v>
      </c>
      <c r="FO421" s="207"/>
      <c r="FP421" s="207"/>
      <c r="FQ421" s="207"/>
      <c r="FR421" s="207"/>
      <c r="FS421" s="207">
        <v>0</v>
      </c>
      <c r="FT421" s="209">
        <v>25.68</v>
      </c>
      <c r="FU421" s="209">
        <f t="shared" si="212"/>
        <v>0</v>
      </c>
      <c r="FV421" s="207"/>
      <c r="FW421" s="207"/>
      <c r="FX421" s="207"/>
      <c r="FY421" s="207">
        <v>1.0000000000000001E-17</v>
      </c>
      <c r="FZ421" s="207"/>
      <c r="GA421" s="207"/>
      <c r="GB421" s="207"/>
      <c r="GC421" s="207"/>
      <c r="GD421" s="207">
        <v>0</v>
      </c>
      <c r="GE421" s="209">
        <v>56.12</v>
      </c>
      <c r="GF421" s="209">
        <f t="shared" si="213"/>
        <v>0</v>
      </c>
      <c r="GG421" s="207"/>
      <c r="GH421" s="207"/>
      <c r="GI421" s="207"/>
      <c r="GJ421" s="207"/>
      <c r="GK421" s="207"/>
      <c r="GL421" s="207"/>
      <c r="GM421" s="207"/>
      <c r="GN421" s="207"/>
      <c r="GO421" s="207"/>
      <c r="GP421" s="207"/>
      <c r="GQ421" s="207"/>
      <c r="GR421" s="207"/>
      <c r="GS421" s="207"/>
      <c r="GT421" s="207"/>
      <c r="GU421" s="207"/>
      <c r="GV421" s="207"/>
      <c r="GW421" s="207"/>
      <c r="GX421" s="207" t="s">
        <v>918</v>
      </c>
      <c r="GY421" s="207">
        <v>0</v>
      </c>
      <c r="GZ421" s="207" t="s">
        <v>918</v>
      </c>
      <c r="HA421" s="207">
        <v>0</v>
      </c>
      <c r="HB421" s="207">
        <v>0</v>
      </c>
      <c r="HC421" s="229">
        <v>1</v>
      </c>
      <c r="HD421" s="207">
        <f t="shared" si="227"/>
        <v>2400</v>
      </c>
      <c r="HE421" s="207">
        <v>0</v>
      </c>
      <c r="HF421" s="207"/>
      <c r="HG421" s="207"/>
      <c r="HH421" s="207">
        <f>(HZ421+1)*200*HE421</f>
        <v>0</v>
      </c>
      <c r="HI421" s="209">
        <v>2.73</v>
      </c>
      <c r="HJ421" s="209">
        <f t="shared" si="214"/>
        <v>0</v>
      </c>
      <c r="HK421" s="207">
        <v>3</v>
      </c>
      <c r="HL421" s="207"/>
      <c r="HM421" s="207">
        <f>(HZ421+1)*200*HK421</f>
        <v>1800</v>
      </c>
      <c r="HN421" s="209">
        <v>2.73</v>
      </c>
      <c r="HO421" s="209">
        <f t="shared" si="215"/>
        <v>4914</v>
      </c>
      <c r="HP421" s="207">
        <v>1</v>
      </c>
      <c r="HQ421" s="207"/>
      <c r="HR421" s="207">
        <f>(HZ421+1)*200*HP421</f>
        <v>600</v>
      </c>
      <c r="HS421" s="209">
        <v>2.73</v>
      </c>
      <c r="HT421" s="209">
        <f t="shared" si="216"/>
        <v>1638</v>
      </c>
      <c r="HU421" s="207">
        <v>0</v>
      </c>
      <c r="HV421" s="207"/>
      <c r="HW421" s="207">
        <f>(HZ421+1)*200*HU421</f>
        <v>0</v>
      </c>
      <c r="HX421" s="209">
        <v>2.73</v>
      </c>
      <c r="HY421" s="209">
        <f t="shared" si="217"/>
        <v>0</v>
      </c>
      <c r="HZ421" s="207">
        <v>2</v>
      </c>
      <c r="IA421" s="209">
        <v>3890.25</v>
      </c>
      <c r="IB421" s="209">
        <f t="shared" si="218"/>
        <v>7780.5</v>
      </c>
      <c r="IC421" s="169"/>
      <c r="ID421" s="169"/>
      <c r="IE421" s="169"/>
      <c r="IF421" s="169"/>
      <c r="IG421" s="165"/>
      <c r="IH421" s="165">
        <v>8</v>
      </c>
      <c r="II421" s="235">
        <f t="shared" si="233"/>
        <v>0</v>
      </c>
      <c r="IJ421" s="235">
        <f t="shared" si="234"/>
        <v>2</v>
      </c>
      <c r="IK421" s="235">
        <f t="shared" si="235"/>
        <v>2</v>
      </c>
      <c r="IL421" s="210"/>
      <c r="IM421" s="211">
        <f t="shared" si="219"/>
        <v>21955.8</v>
      </c>
      <c r="IN421" s="209">
        <v>7500</v>
      </c>
      <c r="IO421" s="212">
        <f t="shared" si="220"/>
        <v>3</v>
      </c>
      <c r="IP421" s="209">
        <f t="shared" si="221"/>
        <v>14332.5</v>
      </c>
      <c r="IQ421" s="209">
        <v>10000</v>
      </c>
      <c r="IR421" s="212">
        <f t="shared" si="222"/>
        <v>2</v>
      </c>
      <c r="IS421" s="253" t="s">
        <v>5641</v>
      </c>
      <c r="IT421" s="291"/>
      <c r="IV421" s="66" t="s">
        <v>6568</v>
      </c>
      <c r="IW421" s="66" t="s">
        <v>6569</v>
      </c>
    </row>
    <row r="422" spans="1:257" x14ac:dyDescent="0.4">
      <c r="A422" s="158">
        <f t="shared" si="232"/>
        <v>266</v>
      </c>
      <c r="B422" s="156" t="s">
        <v>35</v>
      </c>
      <c r="C422" s="231">
        <v>11</v>
      </c>
      <c r="D422" s="231">
        <v>93595</v>
      </c>
      <c r="E422" s="251">
        <v>17208</v>
      </c>
      <c r="F422" s="203">
        <v>27066600900000</v>
      </c>
      <c r="G422" s="251">
        <v>1</v>
      </c>
      <c r="H422" s="156"/>
      <c r="I422" s="156" t="s">
        <v>116</v>
      </c>
      <c r="J422" s="158" t="s">
        <v>122</v>
      </c>
      <c r="K422" s="158"/>
      <c r="L422" s="158" t="s">
        <v>124</v>
      </c>
      <c r="M422" s="158"/>
      <c r="N422" s="205">
        <v>30</v>
      </c>
      <c r="O422" s="158">
        <v>50</v>
      </c>
      <c r="P422" s="203" t="s">
        <v>5358</v>
      </c>
      <c r="Q422" s="158">
        <v>48</v>
      </c>
      <c r="R422" s="158"/>
      <c r="S422" s="158"/>
      <c r="T422" s="158"/>
      <c r="U422" s="158"/>
      <c r="V422" s="367"/>
      <c r="W422" s="366"/>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t="s">
        <v>5364</v>
      </c>
      <c r="AU422" s="205">
        <v>30</v>
      </c>
      <c r="AV422" s="205">
        <v>20</v>
      </c>
      <c r="AW422" s="205">
        <f t="shared" si="206"/>
        <v>50</v>
      </c>
      <c r="AX422" s="205" t="s">
        <v>5358</v>
      </c>
      <c r="AY422" s="226">
        <v>24</v>
      </c>
      <c r="AZ422" s="205">
        <v>24</v>
      </c>
      <c r="BA422" s="205">
        <f t="shared" si="236"/>
        <v>48</v>
      </c>
      <c r="BB422" s="205"/>
      <c r="BC422" s="207">
        <v>1.0000000000000001E-17</v>
      </c>
      <c r="BD422" s="207">
        <v>9.9999999999999997E-29</v>
      </c>
      <c r="BE422" s="207">
        <v>1.0000000000000001E-30</v>
      </c>
      <c r="BF422" s="207">
        <v>0</v>
      </c>
      <c r="BG422" s="207">
        <v>1.0000000000000001E-17</v>
      </c>
      <c r="BH422" s="207"/>
      <c r="BI422" s="207"/>
      <c r="BJ422" s="207"/>
      <c r="BK422" s="207"/>
      <c r="BL422" s="208">
        <v>0</v>
      </c>
      <c r="BM422" s="209">
        <v>249.45</v>
      </c>
      <c r="BN422" s="209">
        <f t="shared" si="207"/>
        <v>0</v>
      </c>
      <c r="BO422" s="207"/>
      <c r="BP422" s="207"/>
      <c r="BQ422" s="207"/>
      <c r="BR422" s="207"/>
      <c r="BS422" s="207"/>
      <c r="BT422" s="207"/>
      <c r="BU422" s="207"/>
      <c r="BV422" s="207"/>
      <c r="BW422" s="207"/>
      <c r="BX422" s="207"/>
      <c r="BY422" s="207"/>
      <c r="BZ422" s="207"/>
      <c r="CA422" s="207"/>
      <c r="CB422" s="207"/>
      <c r="CC422" s="207"/>
      <c r="CD422" s="207"/>
      <c r="CE422" s="207"/>
      <c r="CF422" s="207">
        <v>1.0000000000000001E-17</v>
      </c>
      <c r="CG422" s="207"/>
      <c r="CH422" s="207"/>
      <c r="CI422" s="207"/>
      <c r="CJ422" s="207"/>
      <c r="CK422" s="207">
        <v>0</v>
      </c>
      <c r="CL422" s="209">
        <v>477.3</v>
      </c>
      <c r="CM422" s="209">
        <f t="shared" si="208"/>
        <v>0</v>
      </c>
      <c r="CN422" s="207"/>
      <c r="CO422" s="207"/>
      <c r="CP422" s="207"/>
      <c r="CQ422" s="207"/>
      <c r="CR422" s="207"/>
      <c r="CS422" s="207"/>
      <c r="CT422" s="207"/>
      <c r="CU422" s="207"/>
      <c r="CV422" s="207"/>
      <c r="CW422" s="207"/>
      <c r="CX422" s="207"/>
      <c r="CY422" s="207"/>
      <c r="CZ422" s="207"/>
      <c r="DA422" s="207"/>
      <c r="DB422" s="207"/>
      <c r="DC422" s="207"/>
      <c r="DD422" s="207"/>
      <c r="DE422" s="207">
        <v>1.0000000000000001E-17</v>
      </c>
      <c r="DF422" s="207"/>
      <c r="DG422" s="207"/>
      <c r="DH422" s="207"/>
      <c r="DI422" s="207"/>
      <c r="DJ422" s="207">
        <v>0</v>
      </c>
      <c r="DK422" s="209">
        <v>120.88</v>
      </c>
      <c r="DL422" s="209">
        <f t="shared" si="209"/>
        <v>0</v>
      </c>
      <c r="DM422" s="207"/>
      <c r="DN422" s="207"/>
      <c r="DO422" s="207"/>
      <c r="DP422" s="207"/>
      <c r="DQ422" s="207"/>
      <c r="DR422" s="207"/>
      <c r="DS422" s="207"/>
      <c r="DT422" s="207"/>
      <c r="DU422" s="207"/>
      <c r="DV422" s="207"/>
      <c r="DW422" s="207"/>
      <c r="DX422" s="207"/>
      <c r="DY422" s="207"/>
      <c r="DZ422" s="207"/>
      <c r="EA422" s="207"/>
      <c r="EB422" s="207"/>
      <c r="EC422" s="207"/>
      <c r="ED422" s="207">
        <v>1.0000000000000001E-17</v>
      </c>
      <c r="EE422" s="207"/>
      <c r="EF422" s="207"/>
      <c r="EG422" s="207"/>
      <c r="EH422" s="207"/>
      <c r="EI422" s="207">
        <v>0</v>
      </c>
      <c r="EJ422" s="209">
        <v>191.55</v>
      </c>
      <c r="EK422" s="209">
        <f t="shared" si="210"/>
        <v>0</v>
      </c>
      <c r="EL422" s="207"/>
      <c r="EM422" s="207"/>
      <c r="EN422" s="207"/>
      <c r="EO422" s="207"/>
      <c r="EP422" s="207"/>
      <c r="EQ422" s="207"/>
      <c r="ER422" s="207"/>
      <c r="ES422" s="207"/>
      <c r="ET422" s="207"/>
      <c r="EU422" s="207"/>
      <c r="EV422" s="207"/>
      <c r="EW422" s="207"/>
      <c r="EX422" s="207"/>
      <c r="EY422" s="207"/>
      <c r="EZ422" s="207"/>
      <c r="FA422" s="207"/>
      <c r="FB422" s="207"/>
      <c r="FC422" s="207">
        <v>1.0000000000000001E-17</v>
      </c>
      <c r="FD422" s="207"/>
      <c r="FE422" s="207"/>
      <c r="FF422" s="207"/>
      <c r="FG422" s="207"/>
      <c r="FH422" s="207">
        <v>0</v>
      </c>
      <c r="FI422" s="209">
        <v>32.1</v>
      </c>
      <c r="FJ422" s="209">
        <f t="shared" si="211"/>
        <v>0</v>
      </c>
      <c r="FK422" s="207"/>
      <c r="FL422" s="207"/>
      <c r="FM422" s="207"/>
      <c r="FN422" s="207">
        <v>1.0000000000000001E-17</v>
      </c>
      <c r="FO422" s="207"/>
      <c r="FP422" s="207"/>
      <c r="FQ422" s="207"/>
      <c r="FR422" s="207"/>
      <c r="FS422" s="207">
        <v>0</v>
      </c>
      <c r="FT422" s="209">
        <v>25.68</v>
      </c>
      <c r="FU422" s="209">
        <f t="shared" si="212"/>
        <v>0</v>
      </c>
      <c r="FV422" s="207"/>
      <c r="FW422" s="207"/>
      <c r="FX422" s="207"/>
      <c r="FY422" s="207">
        <v>1.0000000000000001E-17</v>
      </c>
      <c r="FZ422" s="207"/>
      <c r="GA422" s="207"/>
      <c r="GB422" s="207"/>
      <c r="GC422" s="207"/>
      <c r="GD422" s="207">
        <v>0</v>
      </c>
      <c r="GE422" s="209">
        <v>56.12</v>
      </c>
      <c r="GF422" s="209">
        <f t="shared" si="213"/>
        <v>0</v>
      </c>
      <c r="GG422" s="207"/>
      <c r="GH422" s="207"/>
      <c r="GI422" s="207"/>
      <c r="GJ422" s="207"/>
      <c r="GK422" s="207"/>
      <c r="GL422" s="207"/>
      <c r="GM422" s="207"/>
      <c r="GN422" s="207"/>
      <c r="GO422" s="207"/>
      <c r="GP422" s="207"/>
      <c r="GQ422" s="207"/>
      <c r="GR422" s="207"/>
      <c r="GS422" s="207"/>
      <c r="GT422" s="207"/>
      <c r="GU422" s="207"/>
      <c r="GV422" s="207"/>
      <c r="GW422" s="207"/>
      <c r="GX422" s="207" t="s">
        <v>918</v>
      </c>
      <c r="GY422" s="207">
        <v>0</v>
      </c>
      <c r="GZ422" s="207" t="s">
        <v>918</v>
      </c>
      <c r="HA422" s="207">
        <v>0</v>
      </c>
      <c r="HB422" s="207">
        <v>1</v>
      </c>
      <c r="HC422" s="229">
        <v>1</v>
      </c>
      <c r="HD422" s="207">
        <f t="shared" si="227"/>
        <v>4200</v>
      </c>
      <c r="HE422" s="207">
        <v>4</v>
      </c>
      <c r="HF422" s="207"/>
      <c r="HG422" s="207"/>
      <c r="HH422" s="207">
        <f>(HZ422+1)*200*HE422</f>
        <v>2400</v>
      </c>
      <c r="HI422" s="209">
        <v>2.73</v>
      </c>
      <c r="HJ422" s="209">
        <f t="shared" si="214"/>
        <v>6552</v>
      </c>
      <c r="HK422" s="207">
        <v>3</v>
      </c>
      <c r="HL422" s="207"/>
      <c r="HM422" s="207">
        <f>(HZ422+1)*200*HK422</f>
        <v>1800</v>
      </c>
      <c r="HN422" s="209">
        <v>2.73</v>
      </c>
      <c r="HO422" s="209">
        <f t="shared" si="215"/>
        <v>4914</v>
      </c>
      <c r="HP422" s="207">
        <v>0</v>
      </c>
      <c r="HQ422" s="207"/>
      <c r="HR422" s="207">
        <f>(HZ422+1)*200*HP422</f>
        <v>0</v>
      </c>
      <c r="HS422" s="209">
        <v>2.73</v>
      </c>
      <c r="HT422" s="209">
        <f t="shared" si="216"/>
        <v>0</v>
      </c>
      <c r="HU422" s="207">
        <v>0</v>
      </c>
      <c r="HV422" s="207"/>
      <c r="HW422" s="207">
        <f>(HZ422+1)*200*HU422</f>
        <v>0</v>
      </c>
      <c r="HX422" s="209">
        <v>2.73</v>
      </c>
      <c r="HY422" s="209">
        <f t="shared" si="217"/>
        <v>0</v>
      </c>
      <c r="HZ422" s="207">
        <v>2</v>
      </c>
      <c r="IA422" s="209">
        <v>3890.25</v>
      </c>
      <c r="IB422" s="209">
        <f t="shared" si="218"/>
        <v>7780.5</v>
      </c>
      <c r="IC422" s="169"/>
      <c r="ID422" s="169"/>
      <c r="IE422" s="169"/>
      <c r="IF422" s="169"/>
      <c r="IG422" s="165"/>
      <c r="IH422" s="165"/>
      <c r="II422" s="235">
        <f t="shared" si="233"/>
        <v>0</v>
      </c>
      <c r="IJ422" s="235">
        <f t="shared" si="234"/>
        <v>2</v>
      </c>
      <c r="IK422" s="235">
        <f t="shared" si="235"/>
        <v>2</v>
      </c>
      <c r="IL422" s="210"/>
      <c r="IM422" s="211">
        <f t="shared" si="219"/>
        <v>0</v>
      </c>
      <c r="IN422" s="209">
        <v>7500</v>
      </c>
      <c r="IO422" s="212">
        <f t="shared" si="220"/>
        <v>0</v>
      </c>
      <c r="IP422" s="209">
        <f t="shared" si="221"/>
        <v>19246.5</v>
      </c>
      <c r="IQ422" s="209">
        <v>10000</v>
      </c>
      <c r="IR422" s="212">
        <f t="shared" si="222"/>
        <v>2</v>
      </c>
      <c r="IS422" s="213" t="s">
        <v>6570</v>
      </c>
      <c r="IT422" s="291"/>
      <c r="IV422" s="66" t="s">
        <v>6571</v>
      </c>
      <c r="IW422" s="66" t="s">
        <v>6572</v>
      </c>
    </row>
    <row r="423" spans="1:257" x14ac:dyDescent="0.4">
      <c r="A423" s="158">
        <f t="shared" si="232"/>
        <v>267</v>
      </c>
      <c r="B423" s="156" t="s">
        <v>35</v>
      </c>
      <c r="C423" s="156">
        <v>32</v>
      </c>
      <c r="D423" s="251">
        <v>85128</v>
      </c>
      <c r="E423" s="374">
        <v>9434</v>
      </c>
      <c r="F423" s="225" t="s">
        <v>6573</v>
      </c>
      <c r="G423" s="251">
        <v>2</v>
      </c>
      <c r="H423" s="156"/>
      <c r="I423" s="156" t="s">
        <v>260</v>
      </c>
      <c r="J423" s="158" t="s">
        <v>313</v>
      </c>
      <c r="K423" s="158"/>
      <c r="L423" s="158" t="s">
        <v>314</v>
      </c>
      <c r="M423" s="158"/>
      <c r="N423" s="205">
        <v>45</v>
      </c>
      <c r="O423" s="158">
        <v>65</v>
      </c>
      <c r="P423" s="203" t="s">
        <v>5947</v>
      </c>
      <c r="Q423" s="158">
        <v>64</v>
      </c>
      <c r="R423" s="158"/>
      <c r="S423" s="158"/>
      <c r="T423" s="158"/>
      <c r="U423" s="158"/>
      <c r="V423" s="367"/>
      <c r="W423" s="366"/>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t="s">
        <v>5654</v>
      </c>
      <c r="AU423" s="205">
        <v>45</v>
      </c>
      <c r="AV423" s="205">
        <v>20</v>
      </c>
      <c r="AW423" s="205">
        <f t="shared" si="206"/>
        <v>65</v>
      </c>
      <c r="AX423" s="205" t="s">
        <v>5947</v>
      </c>
      <c r="AY423" s="226">
        <v>40</v>
      </c>
      <c r="AZ423" s="205">
        <v>24</v>
      </c>
      <c r="BA423" s="205">
        <f t="shared" si="236"/>
        <v>64</v>
      </c>
      <c r="BB423" s="205"/>
      <c r="BC423" s="207">
        <v>1.0000000000000001E-17</v>
      </c>
      <c r="BD423" s="207">
        <v>9.9999999999999997E-29</v>
      </c>
      <c r="BE423" s="207">
        <v>1.0000000000000001E-30</v>
      </c>
      <c r="BF423" s="207">
        <v>0</v>
      </c>
      <c r="BG423" s="207">
        <v>1.0000000000000001E-17</v>
      </c>
      <c r="BH423" s="207"/>
      <c r="BI423" s="207"/>
      <c r="BJ423" s="207"/>
      <c r="BK423" s="207"/>
      <c r="BL423" s="208">
        <v>0</v>
      </c>
      <c r="BM423" s="209">
        <v>249.45</v>
      </c>
      <c r="BN423" s="209">
        <f t="shared" si="207"/>
        <v>0</v>
      </c>
      <c r="BO423" s="207"/>
      <c r="BP423" s="207"/>
      <c r="BQ423" s="207"/>
      <c r="BR423" s="207"/>
      <c r="BS423" s="207"/>
      <c r="BT423" s="207"/>
      <c r="BU423" s="207"/>
      <c r="BV423" s="207"/>
      <c r="BW423" s="207"/>
      <c r="BX423" s="207"/>
      <c r="BY423" s="207"/>
      <c r="BZ423" s="207"/>
      <c r="CA423" s="207"/>
      <c r="CB423" s="207"/>
      <c r="CC423" s="207"/>
      <c r="CD423" s="207"/>
      <c r="CE423" s="207"/>
      <c r="CF423" s="207">
        <v>1.0000000000000001E-17</v>
      </c>
      <c r="CG423" s="207"/>
      <c r="CH423" s="207"/>
      <c r="CI423" s="207"/>
      <c r="CJ423" s="207"/>
      <c r="CK423" s="207">
        <v>0</v>
      </c>
      <c r="CL423" s="209">
        <v>477.3</v>
      </c>
      <c r="CM423" s="209">
        <f t="shared" si="208"/>
        <v>0</v>
      </c>
      <c r="CN423" s="207"/>
      <c r="CO423" s="207"/>
      <c r="CP423" s="207"/>
      <c r="CQ423" s="207"/>
      <c r="CR423" s="207"/>
      <c r="CS423" s="207"/>
      <c r="CT423" s="207"/>
      <c r="CU423" s="207"/>
      <c r="CV423" s="207"/>
      <c r="CW423" s="207"/>
      <c r="CX423" s="207"/>
      <c r="CY423" s="207"/>
      <c r="CZ423" s="207"/>
      <c r="DA423" s="207"/>
      <c r="DB423" s="207"/>
      <c r="DC423" s="207"/>
      <c r="DD423" s="207"/>
      <c r="DE423" s="207">
        <v>1.0000000000000001E-17</v>
      </c>
      <c r="DF423" s="207"/>
      <c r="DG423" s="207"/>
      <c r="DH423" s="207"/>
      <c r="DI423" s="207"/>
      <c r="DJ423" s="207">
        <v>0</v>
      </c>
      <c r="DK423" s="209">
        <v>120.88</v>
      </c>
      <c r="DL423" s="209">
        <f t="shared" si="209"/>
        <v>0</v>
      </c>
      <c r="DM423" s="207"/>
      <c r="DN423" s="207"/>
      <c r="DO423" s="207"/>
      <c r="DP423" s="207"/>
      <c r="DQ423" s="207"/>
      <c r="DR423" s="207"/>
      <c r="DS423" s="207"/>
      <c r="DT423" s="207"/>
      <c r="DU423" s="207"/>
      <c r="DV423" s="207"/>
      <c r="DW423" s="207"/>
      <c r="DX423" s="207"/>
      <c r="DY423" s="207" t="s">
        <v>4980</v>
      </c>
      <c r="DZ423" s="207"/>
      <c r="EA423" s="207"/>
      <c r="EB423" s="207"/>
      <c r="EC423" s="207"/>
      <c r="ED423" s="207">
        <v>1.0000000000000001E-17</v>
      </c>
      <c r="EE423" s="207"/>
      <c r="EF423" s="207"/>
      <c r="EG423" s="207"/>
      <c r="EH423" s="207"/>
      <c r="EI423" s="207">
        <v>0</v>
      </c>
      <c r="EJ423" s="209">
        <v>191.55</v>
      </c>
      <c r="EK423" s="209">
        <f t="shared" si="210"/>
        <v>0</v>
      </c>
      <c r="EL423" s="207"/>
      <c r="EM423" s="207"/>
      <c r="EN423" s="207"/>
      <c r="EO423" s="207"/>
      <c r="EP423" s="207"/>
      <c r="EQ423" s="207"/>
      <c r="ER423" s="207"/>
      <c r="ES423" s="207"/>
      <c r="ET423" s="207"/>
      <c r="EU423" s="207"/>
      <c r="EV423" s="207"/>
      <c r="EW423" s="207"/>
      <c r="EX423" s="207"/>
      <c r="EY423" s="207"/>
      <c r="EZ423" s="207"/>
      <c r="FA423" s="207"/>
      <c r="FB423" s="207"/>
      <c r="FC423" s="207">
        <v>1.0000000000000001E-17</v>
      </c>
      <c r="FD423" s="207"/>
      <c r="FE423" s="207"/>
      <c r="FF423" s="207"/>
      <c r="FG423" s="207"/>
      <c r="FH423" s="207">
        <v>0</v>
      </c>
      <c r="FI423" s="209">
        <v>32.1</v>
      </c>
      <c r="FJ423" s="209">
        <f t="shared" si="211"/>
        <v>0</v>
      </c>
      <c r="FK423" s="207"/>
      <c r="FL423" s="207"/>
      <c r="FM423" s="207"/>
      <c r="FN423" s="207">
        <v>1.0000000000000001E-17</v>
      </c>
      <c r="FO423" s="207"/>
      <c r="FP423" s="207"/>
      <c r="FQ423" s="207"/>
      <c r="FR423" s="207"/>
      <c r="FS423" s="207">
        <v>0</v>
      </c>
      <c r="FT423" s="209">
        <v>25.68</v>
      </c>
      <c r="FU423" s="209">
        <f t="shared" si="212"/>
        <v>0</v>
      </c>
      <c r="FV423" s="207"/>
      <c r="FW423" s="207"/>
      <c r="FX423" s="207"/>
      <c r="FY423" s="207">
        <v>1.0000000000000001E-17</v>
      </c>
      <c r="FZ423" s="207"/>
      <c r="GA423" s="207"/>
      <c r="GB423" s="207"/>
      <c r="GC423" s="207"/>
      <c r="GD423" s="207">
        <v>0</v>
      </c>
      <c r="GE423" s="209">
        <v>56.12</v>
      </c>
      <c r="GF423" s="209">
        <f t="shared" si="213"/>
        <v>0</v>
      </c>
      <c r="GG423" s="207"/>
      <c r="GH423" s="207"/>
      <c r="GI423" s="207"/>
      <c r="GJ423" s="207"/>
      <c r="GK423" s="207"/>
      <c r="GL423" s="207"/>
      <c r="GM423" s="207"/>
      <c r="GN423" s="207"/>
      <c r="GO423" s="207"/>
      <c r="GP423" s="207"/>
      <c r="GQ423" s="207"/>
      <c r="GR423" s="207"/>
      <c r="GS423" s="207"/>
      <c r="GT423" s="207"/>
      <c r="GU423" s="207"/>
      <c r="GV423" s="207"/>
      <c r="GW423" s="207"/>
      <c r="GX423" s="207" t="s">
        <v>918</v>
      </c>
      <c r="GY423" s="207">
        <v>0</v>
      </c>
      <c r="GZ423" s="207" t="s">
        <v>918</v>
      </c>
      <c r="HA423" s="207">
        <v>0</v>
      </c>
      <c r="HB423" s="207">
        <v>0</v>
      </c>
      <c r="HC423" s="229">
        <v>1</v>
      </c>
      <c r="HD423" s="207">
        <f t="shared" si="227"/>
        <v>7200</v>
      </c>
      <c r="HE423" s="207">
        <v>4</v>
      </c>
      <c r="HF423" s="207"/>
      <c r="HG423" s="207"/>
      <c r="HH423" s="207">
        <f>(HZ423+1)*200*HE423</f>
        <v>2400</v>
      </c>
      <c r="HI423" s="209">
        <v>2.73</v>
      </c>
      <c r="HJ423" s="209">
        <f t="shared" si="214"/>
        <v>6552</v>
      </c>
      <c r="HK423" s="207">
        <v>8</v>
      </c>
      <c r="HL423" s="207"/>
      <c r="HM423" s="207">
        <f>(HZ423+1)*200*HK423</f>
        <v>4800</v>
      </c>
      <c r="HN423" s="209">
        <v>2.73</v>
      </c>
      <c r="HO423" s="209">
        <f t="shared" si="215"/>
        <v>13104</v>
      </c>
      <c r="HP423" s="207">
        <v>0</v>
      </c>
      <c r="HQ423" s="207"/>
      <c r="HR423" s="207">
        <f>(HZ423+1)*200*HP423</f>
        <v>0</v>
      </c>
      <c r="HS423" s="209">
        <v>2.73</v>
      </c>
      <c r="HT423" s="209">
        <f t="shared" si="216"/>
        <v>0</v>
      </c>
      <c r="HU423" s="207">
        <v>0</v>
      </c>
      <c r="HV423" s="207"/>
      <c r="HW423" s="207">
        <f>(HZ423+1)*200*HU423</f>
        <v>0</v>
      </c>
      <c r="HX423" s="209">
        <v>2.73</v>
      </c>
      <c r="HY423" s="209">
        <f t="shared" si="217"/>
        <v>0</v>
      </c>
      <c r="HZ423" s="207">
        <v>2</v>
      </c>
      <c r="IA423" s="209">
        <v>3890.25</v>
      </c>
      <c r="IB423" s="209">
        <f t="shared" si="218"/>
        <v>7780.5</v>
      </c>
      <c r="IC423" s="169"/>
      <c r="ID423" s="169"/>
      <c r="IE423" s="169"/>
      <c r="IF423" s="169"/>
      <c r="IG423" s="165"/>
      <c r="IH423" s="165"/>
      <c r="II423" s="235">
        <f t="shared" si="233"/>
        <v>0</v>
      </c>
      <c r="IJ423" s="235">
        <f t="shared" si="234"/>
        <v>2</v>
      </c>
      <c r="IK423" s="235">
        <f t="shared" si="235"/>
        <v>2</v>
      </c>
      <c r="IL423" s="210"/>
      <c r="IM423" s="211">
        <f t="shared" si="219"/>
        <v>0</v>
      </c>
      <c r="IN423" s="209">
        <v>7500</v>
      </c>
      <c r="IO423" s="212">
        <f t="shared" si="220"/>
        <v>0</v>
      </c>
      <c r="IP423" s="209">
        <f t="shared" si="221"/>
        <v>27436.5</v>
      </c>
      <c r="IQ423" s="209">
        <v>10000</v>
      </c>
      <c r="IR423" s="212">
        <f t="shared" si="222"/>
        <v>3</v>
      </c>
      <c r="IS423" s="213" t="s">
        <v>5715</v>
      </c>
      <c r="IT423" s="291"/>
      <c r="IV423" s="66" t="s">
        <v>6574</v>
      </c>
      <c r="IW423" s="66" t="s">
        <v>6575</v>
      </c>
    </row>
    <row r="424" spans="1:257" x14ac:dyDescent="0.4">
      <c r="A424" s="158">
        <f t="shared" si="232"/>
        <v>268</v>
      </c>
      <c r="B424" s="156" t="s">
        <v>35</v>
      </c>
      <c r="C424" s="156">
        <v>154</v>
      </c>
      <c r="D424" s="156">
        <v>9679</v>
      </c>
      <c r="E424" s="370">
        <v>32507</v>
      </c>
      <c r="F424" s="225" t="s">
        <v>6576</v>
      </c>
      <c r="G424" s="251">
        <v>4</v>
      </c>
      <c r="H424" s="156"/>
      <c r="I424" s="156" t="s">
        <v>1372</v>
      </c>
      <c r="J424" s="158" t="s">
        <v>1459</v>
      </c>
      <c r="K424" s="158"/>
      <c r="L424" s="237" t="s">
        <v>1312</v>
      </c>
      <c r="M424" s="158"/>
      <c r="N424" s="205">
        <v>210</v>
      </c>
      <c r="O424" s="237">
        <v>230</v>
      </c>
      <c r="P424" s="203" t="s">
        <v>5390</v>
      </c>
      <c r="Q424" s="237">
        <v>52</v>
      </c>
      <c r="R424" s="237"/>
      <c r="S424" s="237"/>
      <c r="T424" s="237"/>
      <c r="U424" s="237"/>
      <c r="V424" s="367"/>
      <c r="W424" s="366"/>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158" t="s">
        <v>5437</v>
      </c>
      <c r="AU424" s="205">
        <v>210</v>
      </c>
      <c r="AV424" s="205">
        <v>20</v>
      </c>
      <c r="AW424" s="205">
        <f t="shared" si="206"/>
        <v>230</v>
      </c>
      <c r="AX424" s="205" t="s">
        <v>5390</v>
      </c>
      <c r="AY424" s="226">
        <v>28</v>
      </c>
      <c r="AZ424" s="205">
        <v>24</v>
      </c>
      <c r="BA424" s="205">
        <f t="shared" si="236"/>
        <v>52</v>
      </c>
      <c r="BB424" s="205"/>
      <c r="BC424" s="207">
        <v>1.0000000000000001E-17</v>
      </c>
      <c r="BD424" s="207">
        <v>9.9999999999999997E-29</v>
      </c>
      <c r="BE424" s="207">
        <v>1.0000000000000001E-30</v>
      </c>
      <c r="BF424" s="207">
        <v>2</v>
      </c>
      <c r="BG424" s="207">
        <v>0</v>
      </c>
      <c r="BH424" s="207"/>
      <c r="BI424" s="207"/>
      <c r="BJ424" s="207"/>
      <c r="BK424" s="207"/>
      <c r="BL424" s="208">
        <v>0</v>
      </c>
      <c r="BM424" s="209">
        <v>249.45</v>
      </c>
      <c r="BN424" s="209">
        <f t="shared" si="207"/>
        <v>0</v>
      </c>
      <c r="BO424" s="207"/>
      <c r="BP424" s="207"/>
      <c r="BQ424" s="207"/>
      <c r="BR424" s="207"/>
      <c r="BS424" s="207"/>
      <c r="BT424" s="207"/>
      <c r="BU424" s="207"/>
      <c r="BV424" s="207"/>
      <c r="BW424" s="207"/>
      <c r="BX424" s="207"/>
      <c r="BY424" s="207"/>
      <c r="BZ424" s="207"/>
      <c r="CA424" s="207"/>
      <c r="CB424" s="207"/>
      <c r="CC424" s="207"/>
      <c r="CD424" s="207"/>
      <c r="CE424" s="207"/>
      <c r="CF424" s="207">
        <v>0</v>
      </c>
      <c r="CG424" s="207"/>
      <c r="CH424" s="207"/>
      <c r="CI424" s="207"/>
      <c r="CJ424" s="207"/>
      <c r="CK424" s="207">
        <v>0</v>
      </c>
      <c r="CL424" s="209">
        <v>477.3</v>
      </c>
      <c r="CM424" s="209">
        <f t="shared" si="208"/>
        <v>0</v>
      </c>
      <c r="CN424" s="207"/>
      <c r="CO424" s="207"/>
      <c r="CP424" s="207"/>
      <c r="CQ424" s="207"/>
      <c r="CR424" s="207"/>
      <c r="CS424" s="207"/>
      <c r="CT424" s="207"/>
      <c r="CU424" s="207"/>
      <c r="CV424" s="207"/>
      <c r="CW424" s="207"/>
      <c r="CX424" s="207"/>
      <c r="CY424" s="207"/>
      <c r="CZ424" s="207"/>
      <c r="DA424" s="207"/>
      <c r="DB424" s="207"/>
      <c r="DC424" s="207"/>
      <c r="DD424" s="207"/>
      <c r="DE424" s="207">
        <v>0</v>
      </c>
      <c r="DF424" s="207"/>
      <c r="DG424" s="207"/>
      <c r="DH424" s="207"/>
      <c r="DI424" s="207"/>
      <c r="DJ424" s="207">
        <v>0</v>
      </c>
      <c r="DK424" s="209">
        <v>120.88</v>
      </c>
      <c r="DL424" s="209">
        <f t="shared" si="209"/>
        <v>0</v>
      </c>
      <c r="DM424" s="207"/>
      <c r="DN424" s="207"/>
      <c r="DO424" s="207"/>
      <c r="DP424" s="207"/>
      <c r="DQ424" s="207"/>
      <c r="DR424" s="207"/>
      <c r="DS424" s="207"/>
      <c r="DT424" s="207"/>
      <c r="DU424" s="207"/>
      <c r="DV424" s="207"/>
      <c r="DW424" s="207"/>
      <c r="DX424" s="207"/>
      <c r="DY424" s="207"/>
      <c r="DZ424" s="207"/>
      <c r="EA424" s="207"/>
      <c r="EB424" s="207"/>
      <c r="EC424" s="207"/>
      <c r="ED424" s="207">
        <v>0</v>
      </c>
      <c r="EE424" s="207"/>
      <c r="EF424" s="207"/>
      <c r="EG424" s="207"/>
      <c r="EH424" s="207"/>
      <c r="EI424" s="207">
        <v>0</v>
      </c>
      <c r="EJ424" s="209">
        <v>191.55</v>
      </c>
      <c r="EK424" s="209">
        <f t="shared" si="210"/>
        <v>0</v>
      </c>
      <c r="EL424" s="207"/>
      <c r="EM424" s="207"/>
      <c r="EN424" s="207"/>
      <c r="EO424" s="207"/>
      <c r="EP424" s="207"/>
      <c r="EQ424" s="207"/>
      <c r="ER424" s="207"/>
      <c r="ES424" s="207"/>
      <c r="ET424" s="207"/>
      <c r="EU424" s="207"/>
      <c r="EV424" s="207"/>
      <c r="EW424" s="207"/>
      <c r="EX424" s="207"/>
      <c r="EY424" s="207"/>
      <c r="EZ424" s="207"/>
      <c r="FA424" s="207"/>
      <c r="FB424" s="207"/>
      <c r="FC424" s="207">
        <v>0</v>
      </c>
      <c r="FD424" s="207"/>
      <c r="FE424" s="207"/>
      <c r="FF424" s="207"/>
      <c r="FG424" s="207"/>
      <c r="FH424" s="207">
        <v>0</v>
      </c>
      <c r="FI424" s="209">
        <v>32.1</v>
      </c>
      <c r="FJ424" s="209">
        <f t="shared" si="211"/>
        <v>0</v>
      </c>
      <c r="FK424" s="207"/>
      <c r="FL424" s="207"/>
      <c r="FM424" s="207"/>
      <c r="FN424" s="207">
        <v>0</v>
      </c>
      <c r="FO424" s="207"/>
      <c r="FP424" s="207"/>
      <c r="FQ424" s="207"/>
      <c r="FR424" s="207"/>
      <c r="FS424" s="207">
        <v>0</v>
      </c>
      <c r="FT424" s="209">
        <v>25.68</v>
      </c>
      <c r="FU424" s="209">
        <f t="shared" si="212"/>
        <v>0</v>
      </c>
      <c r="FV424" s="207"/>
      <c r="FW424" s="207"/>
      <c r="FX424" s="207"/>
      <c r="FY424" s="207">
        <v>0</v>
      </c>
      <c r="FZ424" s="207"/>
      <c r="GA424" s="207"/>
      <c r="GB424" s="207"/>
      <c r="GC424" s="207"/>
      <c r="GD424" s="207">
        <v>0</v>
      </c>
      <c r="GE424" s="209">
        <v>56.12</v>
      </c>
      <c r="GF424" s="209">
        <f t="shared" si="213"/>
        <v>0</v>
      </c>
      <c r="GG424" s="207"/>
      <c r="GH424" s="207"/>
      <c r="GI424" s="207"/>
      <c r="GJ424" s="207"/>
      <c r="GK424" s="207"/>
      <c r="GL424" s="207"/>
      <c r="GM424" s="207"/>
      <c r="GN424" s="207"/>
      <c r="GO424" s="207"/>
      <c r="GP424" s="207"/>
      <c r="GQ424" s="207"/>
      <c r="GR424" s="207"/>
      <c r="GS424" s="207"/>
      <c r="GT424" s="207"/>
      <c r="GU424" s="207"/>
      <c r="GV424" s="207"/>
      <c r="GW424" s="207"/>
      <c r="GX424" s="207" t="s">
        <v>918</v>
      </c>
      <c r="GY424" s="207">
        <v>0</v>
      </c>
      <c r="GZ424" s="207" t="s">
        <v>918</v>
      </c>
      <c r="HA424" s="207">
        <v>0</v>
      </c>
      <c r="HB424" s="207">
        <v>0</v>
      </c>
      <c r="HC424" s="207">
        <v>1</v>
      </c>
      <c r="HD424" s="207">
        <f t="shared" si="227"/>
        <v>1800</v>
      </c>
      <c r="HE424" s="207">
        <v>2</v>
      </c>
      <c r="HF424" s="207"/>
      <c r="HG424" s="207"/>
      <c r="HH424" s="207">
        <f>(HZ424+1)*200*HE424</f>
        <v>1200</v>
      </c>
      <c r="HI424" s="209">
        <v>2.73</v>
      </c>
      <c r="HJ424" s="209">
        <f t="shared" si="214"/>
        <v>3276</v>
      </c>
      <c r="HK424" s="207">
        <v>1</v>
      </c>
      <c r="HL424" s="207"/>
      <c r="HM424" s="207">
        <f>(HZ424+1)*200*HK424</f>
        <v>600</v>
      </c>
      <c r="HN424" s="209">
        <v>2.73</v>
      </c>
      <c r="HO424" s="209">
        <f t="shared" si="215"/>
        <v>1638</v>
      </c>
      <c r="HP424" s="207">
        <v>0</v>
      </c>
      <c r="HQ424" s="207"/>
      <c r="HR424" s="207">
        <f>(HZ424+1)*200*HP424</f>
        <v>0</v>
      </c>
      <c r="HS424" s="209">
        <v>2.73</v>
      </c>
      <c r="HT424" s="209">
        <f t="shared" si="216"/>
        <v>0</v>
      </c>
      <c r="HU424" s="207">
        <v>0</v>
      </c>
      <c r="HV424" s="207"/>
      <c r="HW424" s="207">
        <f>(HZ424+1)*200*HU424</f>
        <v>0</v>
      </c>
      <c r="HX424" s="209">
        <v>2.73</v>
      </c>
      <c r="HY424" s="209">
        <f t="shared" si="217"/>
        <v>0</v>
      </c>
      <c r="HZ424" s="207">
        <v>2</v>
      </c>
      <c r="IA424" s="209">
        <v>3890.25</v>
      </c>
      <c r="IB424" s="209">
        <f t="shared" si="218"/>
        <v>7780.5</v>
      </c>
      <c r="IC424" s="169">
        <v>25</v>
      </c>
      <c r="ID424" s="169"/>
      <c r="IE424" s="169">
        <f>IC424-(0.5*AX424)-ID424</f>
        <v>8.25</v>
      </c>
      <c r="IF424" s="169" t="str">
        <f>IF(IE424&gt;0,"IN ROW","OUT OF ROW")</f>
        <v>IN ROW</v>
      </c>
      <c r="IG424" s="165"/>
      <c r="IH424" s="165"/>
      <c r="II424" s="235">
        <f t="shared" si="233"/>
        <v>0</v>
      </c>
      <c r="IJ424" s="235">
        <f t="shared" si="234"/>
        <v>2</v>
      </c>
      <c r="IK424" s="235">
        <f t="shared" si="235"/>
        <v>2</v>
      </c>
      <c r="IL424" s="210"/>
      <c r="IM424" s="211">
        <f t="shared" si="219"/>
        <v>0</v>
      </c>
      <c r="IN424" s="209">
        <v>7500</v>
      </c>
      <c r="IO424" s="212">
        <f t="shared" si="220"/>
        <v>0</v>
      </c>
      <c r="IP424" s="209">
        <f t="shared" si="221"/>
        <v>12694.5</v>
      </c>
      <c r="IQ424" s="209">
        <v>10000</v>
      </c>
      <c r="IR424" s="212">
        <f t="shared" si="222"/>
        <v>2</v>
      </c>
      <c r="IS424" s="213" t="s">
        <v>6577</v>
      </c>
      <c r="IT424" s="293" t="s">
        <v>6578</v>
      </c>
      <c r="IV424" s="66" t="s">
        <v>6579</v>
      </c>
      <c r="IW424" s="66" t="s">
        <v>6580</v>
      </c>
    </row>
    <row r="425" spans="1:257" x14ac:dyDescent="0.4">
      <c r="A425" s="158">
        <f t="shared" si="232"/>
        <v>269</v>
      </c>
      <c r="B425" s="156" t="s">
        <v>35</v>
      </c>
      <c r="C425" s="156">
        <v>323</v>
      </c>
      <c r="D425" s="156">
        <v>21967</v>
      </c>
      <c r="E425" s="156">
        <v>5883</v>
      </c>
      <c r="F425" s="222" t="s">
        <v>6581</v>
      </c>
      <c r="G425" s="251">
        <v>9</v>
      </c>
      <c r="H425" s="156"/>
      <c r="I425" s="156" t="s">
        <v>2841</v>
      </c>
      <c r="J425" s="158" t="s">
        <v>2868</v>
      </c>
      <c r="K425" s="158"/>
      <c r="L425" s="158" t="s">
        <v>2869</v>
      </c>
      <c r="M425" s="158"/>
      <c r="N425" s="205">
        <v>21</v>
      </c>
      <c r="O425" s="158">
        <v>41</v>
      </c>
      <c r="P425" s="203" t="s">
        <v>6582</v>
      </c>
      <c r="Q425" s="158">
        <v>54</v>
      </c>
      <c r="R425" s="158"/>
      <c r="S425" s="158"/>
      <c r="T425" s="158"/>
      <c r="U425" s="158"/>
      <c r="V425" s="367"/>
      <c r="W425" s="366"/>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t="s">
        <v>6583</v>
      </c>
      <c r="AU425" s="205">
        <v>21</v>
      </c>
      <c r="AV425" s="205">
        <v>20</v>
      </c>
      <c r="AW425" s="205">
        <f t="shared" si="206"/>
        <v>41</v>
      </c>
      <c r="AX425" s="205" t="s">
        <v>6582</v>
      </c>
      <c r="AY425" s="226">
        <v>30</v>
      </c>
      <c r="AZ425" s="205">
        <v>24</v>
      </c>
      <c r="BA425" s="205">
        <f t="shared" si="236"/>
        <v>54</v>
      </c>
      <c r="BB425" s="205"/>
      <c r="BC425" s="207">
        <v>1.0000000000000001E-17</v>
      </c>
      <c r="BD425" s="207">
        <v>9.9999999999999997E-29</v>
      </c>
      <c r="BE425" s="207">
        <v>1.0000000000000001E-30</v>
      </c>
      <c r="BF425" s="207">
        <v>7</v>
      </c>
      <c r="BG425" s="207">
        <v>1</v>
      </c>
      <c r="BH425" s="207">
        <v>1</v>
      </c>
      <c r="BI425" s="207"/>
      <c r="BJ425" s="207"/>
      <c r="BK425" s="207" t="s">
        <v>6584</v>
      </c>
      <c r="BL425" s="208">
        <f>AW425</f>
        <v>41</v>
      </c>
      <c r="BM425" s="209">
        <v>249.45</v>
      </c>
      <c r="BN425" s="209">
        <f t="shared" si="207"/>
        <v>10227.449999999999</v>
      </c>
      <c r="BO425" s="207"/>
      <c r="BP425" s="207"/>
      <c r="BQ425" s="207"/>
      <c r="BR425" s="207"/>
      <c r="BS425" s="207"/>
      <c r="BT425" s="207"/>
      <c r="BU425" s="207"/>
      <c r="BV425" s="207"/>
      <c r="BW425" s="207"/>
      <c r="BX425" s="207"/>
      <c r="BY425" s="207"/>
      <c r="BZ425" s="207"/>
      <c r="CA425" s="207"/>
      <c r="CB425" s="207">
        <f>+BL425</f>
        <v>41</v>
      </c>
      <c r="CC425" s="207"/>
      <c r="CD425" s="207"/>
      <c r="CE425" s="207"/>
      <c r="CF425" s="207">
        <v>1</v>
      </c>
      <c r="CG425" s="207">
        <v>1</v>
      </c>
      <c r="CH425" s="207"/>
      <c r="CI425" s="207"/>
      <c r="CJ425" s="207" t="s">
        <v>6585</v>
      </c>
      <c r="CK425" s="207">
        <f>AW425</f>
        <v>41</v>
      </c>
      <c r="CL425" s="209">
        <v>477.3</v>
      </c>
      <c r="CM425" s="209">
        <f t="shared" si="208"/>
        <v>19569.3</v>
      </c>
      <c r="CN425" s="207"/>
      <c r="CO425" s="207"/>
      <c r="CP425" s="207"/>
      <c r="CQ425" s="207"/>
      <c r="CR425" s="207"/>
      <c r="CS425" s="207"/>
      <c r="CT425" s="207"/>
      <c r="CU425" s="207"/>
      <c r="CV425" s="207"/>
      <c r="CW425" s="207"/>
      <c r="CX425" s="207"/>
      <c r="CY425" s="207"/>
      <c r="CZ425" s="207"/>
      <c r="DA425" s="207">
        <f>+CK425</f>
        <v>41</v>
      </c>
      <c r="DB425" s="207"/>
      <c r="DC425" s="207"/>
      <c r="DD425" s="207"/>
      <c r="DE425" s="207">
        <v>1</v>
      </c>
      <c r="DF425" s="207">
        <v>1</v>
      </c>
      <c r="DG425" s="207"/>
      <c r="DH425" s="207"/>
      <c r="DI425" s="207" t="s">
        <v>6586</v>
      </c>
      <c r="DJ425" s="207">
        <f>AW425</f>
        <v>41</v>
      </c>
      <c r="DK425" s="209">
        <v>120.88</v>
      </c>
      <c r="DL425" s="209">
        <f t="shared" si="209"/>
        <v>4956.08</v>
      </c>
      <c r="DM425" s="207"/>
      <c r="DN425" s="207"/>
      <c r="DO425" s="207"/>
      <c r="DP425" s="207"/>
      <c r="DQ425" s="207"/>
      <c r="DR425" s="207"/>
      <c r="DS425" s="207"/>
      <c r="DT425" s="207"/>
      <c r="DU425" s="207"/>
      <c r="DV425" s="207"/>
      <c r="DW425" s="207"/>
      <c r="DX425" s="207"/>
      <c r="DY425" s="207"/>
      <c r="DZ425" s="207">
        <f>+DJ425</f>
        <v>41</v>
      </c>
      <c r="EA425" s="207"/>
      <c r="EB425" s="207"/>
      <c r="EC425" s="207"/>
      <c r="ED425" s="207">
        <v>0</v>
      </c>
      <c r="EE425" s="207"/>
      <c r="EF425" s="207"/>
      <c r="EG425" s="207"/>
      <c r="EH425" s="207"/>
      <c r="EI425" s="207">
        <v>0</v>
      </c>
      <c r="EJ425" s="209">
        <v>191.55</v>
      </c>
      <c r="EK425" s="209">
        <f t="shared" si="210"/>
        <v>0</v>
      </c>
      <c r="EL425" s="207"/>
      <c r="EM425" s="207"/>
      <c r="EN425" s="207"/>
      <c r="EO425" s="207"/>
      <c r="EP425" s="207"/>
      <c r="EQ425" s="207"/>
      <c r="ER425" s="207"/>
      <c r="ES425" s="207"/>
      <c r="ET425" s="207"/>
      <c r="EU425" s="207"/>
      <c r="EV425" s="207"/>
      <c r="EW425" s="207"/>
      <c r="EX425" s="207"/>
      <c r="EY425" s="207"/>
      <c r="EZ425" s="207"/>
      <c r="FA425" s="207"/>
      <c r="FB425" s="207"/>
      <c r="FC425" s="207">
        <v>0</v>
      </c>
      <c r="FD425" s="207"/>
      <c r="FE425" s="207"/>
      <c r="FF425" s="207"/>
      <c r="FG425" s="207"/>
      <c r="FH425" s="207">
        <v>0</v>
      </c>
      <c r="FI425" s="209">
        <v>32.1</v>
      </c>
      <c r="FJ425" s="209">
        <f t="shared" si="211"/>
        <v>0</v>
      </c>
      <c r="FK425" s="207"/>
      <c r="FL425" s="207"/>
      <c r="FM425" s="207"/>
      <c r="FN425" s="207">
        <v>0.5</v>
      </c>
      <c r="FO425" s="207"/>
      <c r="FP425" s="207"/>
      <c r="FQ425" s="207"/>
      <c r="FR425" s="207"/>
      <c r="FS425" s="207">
        <v>0</v>
      </c>
      <c r="FT425" s="209">
        <v>25.68</v>
      </c>
      <c r="FU425" s="209">
        <f t="shared" si="212"/>
        <v>0</v>
      </c>
      <c r="FV425" s="207"/>
      <c r="FW425" s="207"/>
      <c r="FX425" s="207"/>
      <c r="FY425" s="207">
        <v>0</v>
      </c>
      <c r="FZ425" s="207"/>
      <c r="GA425" s="207"/>
      <c r="GB425" s="207"/>
      <c r="GC425" s="207"/>
      <c r="GD425" s="207">
        <v>0</v>
      </c>
      <c r="GE425" s="209">
        <v>56.12</v>
      </c>
      <c r="GF425" s="209">
        <f t="shared" si="213"/>
        <v>0</v>
      </c>
      <c r="GG425" s="207"/>
      <c r="GH425" s="207"/>
      <c r="GI425" s="207"/>
      <c r="GJ425" s="207"/>
      <c r="GK425" s="207"/>
      <c r="GL425" s="207"/>
      <c r="GM425" s="207"/>
      <c r="GN425" s="207"/>
      <c r="GO425" s="207"/>
      <c r="GP425" s="207"/>
      <c r="GQ425" s="207"/>
      <c r="GR425" s="207"/>
      <c r="GS425" s="207"/>
      <c r="GT425" s="207"/>
      <c r="GU425" s="207"/>
      <c r="GV425" s="207"/>
      <c r="GW425" s="207"/>
      <c r="GX425" s="207" t="s">
        <v>918</v>
      </c>
      <c r="GY425" s="207">
        <v>0</v>
      </c>
      <c r="GZ425" s="207" t="s">
        <v>918</v>
      </c>
      <c r="HA425" s="207">
        <v>0</v>
      </c>
      <c r="HB425" s="207">
        <v>0</v>
      </c>
      <c r="HC425" s="207">
        <v>1</v>
      </c>
      <c r="HD425" s="207">
        <f t="shared" si="227"/>
        <v>4200</v>
      </c>
      <c r="HE425" s="207">
        <v>4</v>
      </c>
      <c r="HF425" s="207"/>
      <c r="HG425" s="207"/>
      <c r="HH425" s="207">
        <f>HE425*((HZ425+1)*200)</f>
        <v>2400</v>
      </c>
      <c r="HI425" s="209">
        <v>2.73</v>
      </c>
      <c r="HJ425" s="209">
        <f t="shared" si="214"/>
        <v>6552</v>
      </c>
      <c r="HK425" s="207">
        <v>1</v>
      </c>
      <c r="HL425" s="207"/>
      <c r="HM425" s="207">
        <f>HK425*((HZ425+1)*200)</f>
        <v>600</v>
      </c>
      <c r="HN425" s="209">
        <v>2.73</v>
      </c>
      <c r="HO425" s="209">
        <f t="shared" si="215"/>
        <v>1638</v>
      </c>
      <c r="HP425" s="207">
        <v>2</v>
      </c>
      <c r="HQ425" s="207"/>
      <c r="HR425" s="207">
        <f>HP425*((HZ425+1)*200)</f>
        <v>1200</v>
      </c>
      <c r="HS425" s="209">
        <v>2.73</v>
      </c>
      <c r="HT425" s="209">
        <f t="shared" si="216"/>
        <v>3276</v>
      </c>
      <c r="HU425" s="207">
        <v>0</v>
      </c>
      <c r="HV425" s="207"/>
      <c r="HW425" s="207">
        <f>HU425*((HZ425+1)*200)</f>
        <v>0</v>
      </c>
      <c r="HX425" s="209">
        <v>2.73</v>
      </c>
      <c r="HY425" s="209">
        <f t="shared" si="217"/>
        <v>0</v>
      </c>
      <c r="HZ425" s="207">
        <v>2</v>
      </c>
      <c r="IA425" s="209">
        <v>3890.25</v>
      </c>
      <c r="IB425" s="209">
        <f t="shared" si="218"/>
        <v>7780.5</v>
      </c>
      <c r="IC425" s="169">
        <v>25</v>
      </c>
      <c r="ID425" s="169"/>
      <c r="IE425" s="169"/>
      <c r="IF425" s="169"/>
      <c r="IG425" s="165"/>
      <c r="IH425" s="165"/>
      <c r="II425" s="235">
        <f t="shared" si="233"/>
        <v>3</v>
      </c>
      <c r="IJ425" s="235">
        <f t="shared" si="234"/>
        <v>2</v>
      </c>
      <c r="IK425" s="235">
        <f t="shared" si="235"/>
        <v>5</v>
      </c>
      <c r="IL425" s="210"/>
      <c r="IM425" s="211">
        <f t="shared" si="219"/>
        <v>34752.83</v>
      </c>
      <c r="IN425" s="209">
        <v>7500</v>
      </c>
      <c r="IO425" s="212">
        <f t="shared" si="220"/>
        <v>5</v>
      </c>
      <c r="IP425" s="209">
        <f t="shared" si="221"/>
        <v>19246.5</v>
      </c>
      <c r="IQ425" s="209">
        <v>10000</v>
      </c>
      <c r="IR425" s="212">
        <f t="shared" si="222"/>
        <v>2</v>
      </c>
      <c r="IS425" s="213" t="s">
        <v>6587</v>
      </c>
      <c r="IT425" s="291"/>
      <c r="IV425" s="66" t="s">
        <v>6588</v>
      </c>
      <c r="IW425" s="66" t="s">
        <v>6589</v>
      </c>
    </row>
    <row r="426" spans="1:257" x14ac:dyDescent="0.4">
      <c r="A426" s="158">
        <f t="shared" si="232"/>
        <v>270</v>
      </c>
      <c r="B426" s="156" t="s">
        <v>35</v>
      </c>
      <c r="C426" s="156">
        <v>160</v>
      </c>
      <c r="D426" s="156">
        <v>56752</v>
      </c>
      <c r="E426" s="370">
        <v>35675</v>
      </c>
      <c r="F426" s="225" t="s">
        <v>6590</v>
      </c>
      <c r="G426" s="251">
        <v>4</v>
      </c>
      <c r="H426" s="156"/>
      <c r="I426" s="156" t="s">
        <v>1465</v>
      </c>
      <c r="J426" s="158" t="s">
        <v>1501</v>
      </c>
      <c r="K426" s="158"/>
      <c r="L426" s="158" t="s">
        <v>1503</v>
      </c>
      <c r="M426" s="158"/>
      <c r="N426" s="205">
        <v>49</v>
      </c>
      <c r="O426" s="158">
        <v>69</v>
      </c>
      <c r="P426" s="203" t="s">
        <v>6358</v>
      </c>
      <c r="Q426" s="158">
        <v>48</v>
      </c>
      <c r="R426" s="158"/>
      <c r="S426" s="158"/>
      <c r="T426" s="158"/>
      <c r="U426" s="158"/>
      <c r="V426" s="367"/>
      <c r="W426" s="366">
        <v>41809</v>
      </c>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t="s">
        <v>5437</v>
      </c>
      <c r="AU426" s="205">
        <v>49</v>
      </c>
      <c r="AV426" s="205">
        <v>20</v>
      </c>
      <c r="AW426" s="205">
        <f t="shared" si="206"/>
        <v>69</v>
      </c>
      <c r="AX426" s="205" t="s">
        <v>6358</v>
      </c>
      <c r="AY426" s="226">
        <v>24</v>
      </c>
      <c r="AZ426" s="205">
        <v>24</v>
      </c>
      <c r="BA426" s="205">
        <f t="shared" si="236"/>
        <v>48</v>
      </c>
      <c r="BB426" s="205"/>
      <c r="BC426" s="207">
        <v>1.0000000000000001E-17</v>
      </c>
      <c r="BD426" s="207">
        <v>9.9999999999999997E-29</v>
      </c>
      <c r="BE426" s="207">
        <v>1.0000000000000001E-30</v>
      </c>
      <c r="BF426" s="207">
        <v>0</v>
      </c>
      <c r="BG426" s="207">
        <v>0</v>
      </c>
      <c r="BH426" s="207"/>
      <c r="BI426" s="207"/>
      <c r="BJ426" s="207"/>
      <c r="BK426" s="207"/>
      <c r="BL426" s="208">
        <v>0</v>
      </c>
      <c r="BM426" s="209">
        <v>249.45</v>
      </c>
      <c r="BN426" s="209">
        <f t="shared" si="207"/>
        <v>0</v>
      </c>
      <c r="BO426" s="207"/>
      <c r="BP426" s="207"/>
      <c r="BQ426" s="207"/>
      <c r="BR426" s="207"/>
      <c r="BS426" s="207"/>
      <c r="BT426" s="207"/>
      <c r="BU426" s="207"/>
      <c r="BV426" s="207"/>
      <c r="BW426" s="207"/>
      <c r="BX426" s="207"/>
      <c r="BY426" s="207"/>
      <c r="BZ426" s="207"/>
      <c r="CA426" s="207"/>
      <c r="CB426" s="207"/>
      <c r="CC426" s="207"/>
      <c r="CD426" s="207"/>
      <c r="CE426" s="207"/>
      <c r="CF426" s="207">
        <v>0</v>
      </c>
      <c r="CG426" s="207"/>
      <c r="CH426" s="207"/>
      <c r="CI426" s="207"/>
      <c r="CJ426" s="207"/>
      <c r="CK426" s="207">
        <v>0</v>
      </c>
      <c r="CL426" s="209">
        <v>477.3</v>
      </c>
      <c r="CM426" s="209">
        <f t="shared" si="208"/>
        <v>0</v>
      </c>
      <c r="CN426" s="207"/>
      <c r="CO426" s="207"/>
      <c r="CP426" s="207"/>
      <c r="CQ426" s="207"/>
      <c r="CR426" s="207"/>
      <c r="CS426" s="207"/>
      <c r="CT426" s="207"/>
      <c r="CU426" s="207"/>
      <c r="CV426" s="207"/>
      <c r="CW426" s="207"/>
      <c r="CX426" s="207"/>
      <c r="CY426" s="207"/>
      <c r="CZ426" s="207"/>
      <c r="DA426" s="207"/>
      <c r="DB426" s="207"/>
      <c r="DC426" s="207"/>
      <c r="DD426" s="207"/>
      <c r="DE426" s="207">
        <v>0</v>
      </c>
      <c r="DF426" s="207"/>
      <c r="DG426" s="207"/>
      <c r="DH426" s="207"/>
      <c r="DI426" s="207"/>
      <c r="DJ426" s="207">
        <v>0</v>
      </c>
      <c r="DK426" s="209">
        <v>120.88</v>
      </c>
      <c r="DL426" s="209">
        <f t="shared" si="209"/>
        <v>0</v>
      </c>
      <c r="DM426" s="207"/>
      <c r="DN426" s="207"/>
      <c r="DO426" s="207"/>
      <c r="DP426" s="207"/>
      <c r="DQ426" s="207"/>
      <c r="DR426" s="207"/>
      <c r="DS426" s="207"/>
      <c r="DT426" s="207"/>
      <c r="DU426" s="207"/>
      <c r="DV426" s="207"/>
      <c r="DW426" s="207"/>
      <c r="DX426" s="207"/>
      <c r="DY426" s="207"/>
      <c r="DZ426" s="207"/>
      <c r="EA426" s="207"/>
      <c r="EB426" s="207"/>
      <c r="EC426" s="207"/>
      <c r="ED426" s="207">
        <v>0</v>
      </c>
      <c r="EE426" s="207"/>
      <c r="EF426" s="207"/>
      <c r="EG426" s="207"/>
      <c r="EH426" s="207"/>
      <c r="EI426" s="207">
        <v>0</v>
      </c>
      <c r="EJ426" s="209">
        <v>191.55</v>
      </c>
      <c r="EK426" s="209">
        <f t="shared" si="210"/>
        <v>0</v>
      </c>
      <c r="EL426" s="207"/>
      <c r="EM426" s="207"/>
      <c r="EN426" s="207"/>
      <c r="EO426" s="207"/>
      <c r="EP426" s="207"/>
      <c r="EQ426" s="207"/>
      <c r="ER426" s="207"/>
      <c r="ES426" s="207"/>
      <c r="ET426" s="207"/>
      <c r="EU426" s="207"/>
      <c r="EV426" s="207"/>
      <c r="EW426" s="207"/>
      <c r="EX426" s="207"/>
      <c r="EY426" s="207"/>
      <c r="EZ426" s="207"/>
      <c r="FA426" s="207"/>
      <c r="FB426" s="207"/>
      <c r="FC426" s="207">
        <v>0</v>
      </c>
      <c r="FD426" s="207"/>
      <c r="FE426" s="207"/>
      <c r="FF426" s="207"/>
      <c r="FG426" s="207"/>
      <c r="FH426" s="207">
        <v>0</v>
      </c>
      <c r="FI426" s="209">
        <v>32.1</v>
      </c>
      <c r="FJ426" s="209">
        <f t="shared" si="211"/>
        <v>0</v>
      </c>
      <c r="FK426" s="207"/>
      <c r="FL426" s="207"/>
      <c r="FM426" s="207"/>
      <c r="FN426" s="207">
        <v>0</v>
      </c>
      <c r="FO426" s="207"/>
      <c r="FP426" s="207"/>
      <c r="FQ426" s="207"/>
      <c r="FR426" s="207"/>
      <c r="FS426" s="207">
        <v>0</v>
      </c>
      <c r="FT426" s="209">
        <v>25.68</v>
      </c>
      <c r="FU426" s="209">
        <f t="shared" si="212"/>
        <v>0</v>
      </c>
      <c r="FV426" s="207"/>
      <c r="FW426" s="207"/>
      <c r="FX426" s="207"/>
      <c r="FY426" s="207">
        <v>0</v>
      </c>
      <c r="FZ426" s="207"/>
      <c r="GA426" s="207"/>
      <c r="GB426" s="207"/>
      <c r="GC426" s="207"/>
      <c r="GD426" s="207">
        <v>0</v>
      </c>
      <c r="GE426" s="209">
        <v>56.12</v>
      </c>
      <c r="GF426" s="209">
        <f t="shared" si="213"/>
        <v>0</v>
      </c>
      <c r="GG426" s="207"/>
      <c r="GH426" s="207"/>
      <c r="GI426" s="207"/>
      <c r="GJ426" s="207"/>
      <c r="GK426" s="207"/>
      <c r="GL426" s="207"/>
      <c r="GM426" s="207"/>
      <c r="GN426" s="207"/>
      <c r="GO426" s="207"/>
      <c r="GP426" s="207"/>
      <c r="GQ426" s="207"/>
      <c r="GR426" s="207"/>
      <c r="GS426" s="207"/>
      <c r="GT426" s="207"/>
      <c r="GU426" s="207"/>
      <c r="GV426" s="207"/>
      <c r="GW426" s="207"/>
      <c r="GX426" s="207" t="s">
        <v>918</v>
      </c>
      <c r="GY426" s="207">
        <v>0</v>
      </c>
      <c r="GZ426" s="207" t="s">
        <v>918</v>
      </c>
      <c r="HA426" s="207">
        <v>0</v>
      </c>
      <c r="HB426" s="207">
        <v>0</v>
      </c>
      <c r="HC426" s="207">
        <v>1</v>
      </c>
      <c r="HD426" s="207">
        <f t="shared" si="227"/>
        <v>2400</v>
      </c>
      <c r="HE426" s="207">
        <v>2</v>
      </c>
      <c r="HF426" s="207"/>
      <c r="HG426" s="207"/>
      <c r="HH426" s="207">
        <f t="shared" ref="HH426:HH446" si="237">(HZ426+1)*200*HE426</f>
        <v>1200</v>
      </c>
      <c r="HI426" s="209">
        <v>2.73</v>
      </c>
      <c r="HJ426" s="209">
        <f t="shared" si="214"/>
        <v>3276</v>
      </c>
      <c r="HK426" s="207">
        <v>2</v>
      </c>
      <c r="HL426" s="207"/>
      <c r="HM426" s="207">
        <f t="shared" ref="HM426:HM446" si="238">(HZ426+1)*200*HK426</f>
        <v>1200</v>
      </c>
      <c r="HN426" s="209">
        <v>2.73</v>
      </c>
      <c r="HO426" s="209">
        <f t="shared" si="215"/>
        <v>3276</v>
      </c>
      <c r="HP426" s="207">
        <v>0</v>
      </c>
      <c r="HQ426" s="207"/>
      <c r="HR426" s="207">
        <f t="shared" ref="HR426:HR446" si="239">(HZ426+1)*200*HP426</f>
        <v>0</v>
      </c>
      <c r="HS426" s="209">
        <v>2.73</v>
      </c>
      <c r="HT426" s="209">
        <f t="shared" si="216"/>
        <v>0</v>
      </c>
      <c r="HU426" s="207">
        <v>0</v>
      </c>
      <c r="HV426" s="207"/>
      <c r="HW426" s="207">
        <f t="shared" ref="HW426:HW446" si="240">(HZ426+1)*200*HU426</f>
        <v>0</v>
      </c>
      <c r="HX426" s="209">
        <v>2.73</v>
      </c>
      <c r="HY426" s="209">
        <f t="shared" si="217"/>
        <v>0</v>
      </c>
      <c r="HZ426" s="207">
        <v>2</v>
      </c>
      <c r="IA426" s="209">
        <v>3890.25</v>
      </c>
      <c r="IB426" s="209">
        <f t="shared" si="218"/>
        <v>7780.5</v>
      </c>
      <c r="IC426" s="169">
        <v>25</v>
      </c>
      <c r="ID426" s="169"/>
      <c r="IE426" s="169"/>
      <c r="IF426" s="169"/>
      <c r="IG426" s="165"/>
      <c r="IH426" s="165">
        <v>10</v>
      </c>
      <c r="II426" s="235">
        <f t="shared" si="233"/>
        <v>0</v>
      </c>
      <c r="IJ426" s="235">
        <f t="shared" si="234"/>
        <v>2</v>
      </c>
      <c r="IK426" s="235">
        <f t="shared" si="235"/>
        <v>2</v>
      </c>
      <c r="IL426" s="210"/>
      <c r="IM426" s="211">
        <f t="shared" si="219"/>
        <v>0</v>
      </c>
      <c r="IN426" s="209">
        <v>7500</v>
      </c>
      <c r="IO426" s="212">
        <f t="shared" si="220"/>
        <v>0</v>
      </c>
      <c r="IP426" s="209">
        <f t="shared" si="221"/>
        <v>14332.5</v>
      </c>
      <c r="IQ426" s="209">
        <v>10000</v>
      </c>
      <c r="IR426" s="212">
        <f t="shared" si="222"/>
        <v>2</v>
      </c>
      <c r="IS426" s="213" t="s">
        <v>5681</v>
      </c>
      <c r="IT426" s="291"/>
      <c r="IV426" s="66" t="s">
        <v>6591</v>
      </c>
      <c r="IW426" s="66" t="s">
        <v>6592</v>
      </c>
    </row>
    <row r="427" spans="1:257" x14ac:dyDescent="0.4">
      <c r="A427" s="158">
        <f t="shared" si="232"/>
        <v>271</v>
      </c>
      <c r="B427" s="156" t="s">
        <v>35</v>
      </c>
      <c r="C427" s="156">
        <v>169</v>
      </c>
      <c r="D427" s="251">
        <v>78877</v>
      </c>
      <c r="E427" s="370">
        <v>4946</v>
      </c>
      <c r="F427" s="225" t="s">
        <v>6593</v>
      </c>
      <c r="G427" s="251">
        <v>5</v>
      </c>
      <c r="H427" s="156"/>
      <c r="I427" s="156" t="s">
        <v>1577</v>
      </c>
      <c r="J427" s="158" t="s">
        <v>1597</v>
      </c>
      <c r="K427" s="158"/>
      <c r="L427" s="158" t="s">
        <v>1599</v>
      </c>
      <c r="M427" s="158"/>
      <c r="N427" s="205">
        <v>56</v>
      </c>
      <c r="O427" s="158">
        <v>76</v>
      </c>
      <c r="P427" s="203" t="s">
        <v>6594</v>
      </c>
      <c r="Q427" s="158">
        <v>54</v>
      </c>
      <c r="R427" s="158"/>
      <c r="S427" s="158"/>
      <c r="T427" s="158"/>
      <c r="U427" s="158"/>
      <c r="V427" s="367"/>
      <c r="W427" s="366"/>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t="s">
        <v>5225</v>
      </c>
      <c r="AU427" s="205">
        <v>56</v>
      </c>
      <c r="AV427" s="205">
        <v>20</v>
      </c>
      <c r="AW427" s="205">
        <f t="shared" si="206"/>
        <v>76</v>
      </c>
      <c r="AX427" s="205" t="s">
        <v>6594</v>
      </c>
      <c r="AY427" s="226">
        <v>30</v>
      </c>
      <c r="AZ427" s="205">
        <v>24</v>
      </c>
      <c r="BA427" s="205">
        <f t="shared" si="236"/>
        <v>54</v>
      </c>
      <c r="BB427" s="205"/>
      <c r="BC427" s="207">
        <v>1.0000000000000001E-17</v>
      </c>
      <c r="BD427" s="207">
        <v>9.9999999999999997E-29</v>
      </c>
      <c r="BE427" s="207">
        <v>1.0000000000000001E-30</v>
      </c>
      <c r="BF427" s="207">
        <v>0</v>
      </c>
      <c r="BG427" s="207">
        <v>0</v>
      </c>
      <c r="BH427" s="207"/>
      <c r="BI427" s="207"/>
      <c r="BJ427" s="207"/>
      <c r="BK427" s="207"/>
      <c r="BL427" s="208">
        <v>0</v>
      </c>
      <c r="BM427" s="209">
        <v>249.45</v>
      </c>
      <c r="BN427" s="209">
        <f t="shared" si="207"/>
        <v>0</v>
      </c>
      <c r="BO427" s="207"/>
      <c r="BP427" s="207"/>
      <c r="BQ427" s="207"/>
      <c r="BR427" s="207"/>
      <c r="BS427" s="207"/>
      <c r="BT427" s="207"/>
      <c r="BU427" s="207"/>
      <c r="BV427" s="207"/>
      <c r="BW427" s="207"/>
      <c r="BX427" s="207"/>
      <c r="BY427" s="207"/>
      <c r="BZ427" s="207"/>
      <c r="CA427" s="207"/>
      <c r="CB427" s="207"/>
      <c r="CC427" s="207"/>
      <c r="CD427" s="207"/>
      <c r="CE427" s="207"/>
      <c r="CF427" s="207">
        <v>0</v>
      </c>
      <c r="CG427" s="207"/>
      <c r="CH427" s="207"/>
      <c r="CI427" s="207"/>
      <c r="CJ427" s="207"/>
      <c r="CK427" s="207">
        <v>0</v>
      </c>
      <c r="CL427" s="209">
        <v>477.3</v>
      </c>
      <c r="CM427" s="209">
        <f t="shared" si="208"/>
        <v>0</v>
      </c>
      <c r="CN427" s="207"/>
      <c r="CO427" s="207"/>
      <c r="CP427" s="207"/>
      <c r="CQ427" s="207"/>
      <c r="CR427" s="207"/>
      <c r="CS427" s="207"/>
      <c r="CT427" s="207"/>
      <c r="CU427" s="207"/>
      <c r="CV427" s="207"/>
      <c r="CW427" s="207"/>
      <c r="CX427" s="207"/>
      <c r="CY427" s="207"/>
      <c r="CZ427" s="207"/>
      <c r="DA427" s="207"/>
      <c r="DB427" s="207"/>
      <c r="DC427" s="207"/>
      <c r="DD427" s="207"/>
      <c r="DE427" s="207">
        <v>0</v>
      </c>
      <c r="DF427" s="207"/>
      <c r="DG427" s="207"/>
      <c r="DH427" s="207"/>
      <c r="DI427" s="207"/>
      <c r="DJ427" s="207">
        <v>0</v>
      </c>
      <c r="DK427" s="209">
        <v>120.88</v>
      </c>
      <c r="DL427" s="209">
        <f t="shared" si="209"/>
        <v>0</v>
      </c>
      <c r="DM427" s="207"/>
      <c r="DN427" s="207"/>
      <c r="DO427" s="207"/>
      <c r="DP427" s="207"/>
      <c r="DQ427" s="207"/>
      <c r="DR427" s="207"/>
      <c r="DS427" s="207"/>
      <c r="DT427" s="207"/>
      <c r="DU427" s="207"/>
      <c r="DV427" s="207"/>
      <c r="DW427" s="207"/>
      <c r="DX427" s="207"/>
      <c r="DY427" s="207"/>
      <c r="DZ427" s="207"/>
      <c r="EA427" s="207"/>
      <c r="EB427" s="207"/>
      <c r="EC427" s="207"/>
      <c r="ED427" s="207">
        <v>0</v>
      </c>
      <c r="EE427" s="207"/>
      <c r="EF427" s="207"/>
      <c r="EG427" s="207"/>
      <c r="EH427" s="207"/>
      <c r="EI427" s="207">
        <v>0</v>
      </c>
      <c r="EJ427" s="209">
        <v>191.55</v>
      </c>
      <c r="EK427" s="209">
        <f t="shared" si="210"/>
        <v>0</v>
      </c>
      <c r="EL427" s="207"/>
      <c r="EM427" s="207"/>
      <c r="EN427" s="207"/>
      <c r="EO427" s="207"/>
      <c r="EP427" s="207"/>
      <c r="EQ427" s="207"/>
      <c r="ER427" s="207"/>
      <c r="ES427" s="207"/>
      <c r="ET427" s="207"/>
      <c r="EU427" s="207"/>
      <c r="EV427" s="207"/>
      <c r="EW427" s="207"/>
      <c r="EX427" s="207"/>
      <c r="EY427" s="207"/>
      <c r="EZ427" s="207"/>
      <c r="FA427" s="207"/>
      <c r="FB427" s="207"/>
      <c r="FC427" s="207">
        <v>0</v>
      </c>
      <c r="FD427" s="207"/>
      <c r="FE427" s="207"/>
      <c r="FF427" s="207"/>
      <c r="FG427" s="207"/>
      <c r="FH427" s="207">
        <v>0</v>
      </c>
      <c r="FI427" s="209">
        <v>32.1</v>
      </c>
      <c r="FJ427" s="209">
        <f t="shared" si="211"/>
        <v>0</v>
      </c>
      <c r="FK427" s="207"/>
      <c r="FL427" s="207"/>
      <c r="FM427" s="207"/>
      <c r="FN427" s="207">
        <v>0</v>
      </c>
      <c r="FO427" s="207"/>
      <c r="FP427" s="207"/>
      <c r="FQ427" s="207"/>
      <c r="FR427" s="207"/>
      <c r="FS427" s="207">
        <v>0</v>
      </c>
      <c r="FT427" s="209">
        <v>25.68</v>
      </c>
      <c r="FU427" s="209">
        <f t="shared" si="212"/>
        <v>0</v>
      </c>
      <c r="FV427" s="207"/>
      <c r="FW427" s="207"/>
      <c r="FX427" s="207"/>
      <c r="FY427" s="207">
        <v>0</v>
      </c>
      <c r="FZ427" s="207"/>
      <c r="GA427" s="207"/>
      <c r="GB427" s="207"/>
      <c r="GC427" s="207"/>
      <c r="GD427" s="207">
        <v>0</v>
      </c>
      <c r="GE427" s="209">
        <v>56.12</v>
      </c>
      <c r="GF427" s="209">
        <f t="shared" si="213"/>
        <v>0</v>
      </c>
      <c r="GG427" s="207"/>
      <c r="GH427" s="207"/>
      <c r="GI427" s="207"/>
      <c r="GJ427" s="207"/>
      <c r="GK427" s="207"/>
      <c r="GL427" s="207"/>
      <c r="GM427" s="207"/>
      <c r="GN427" s="207"/>
      <c r="GO427" s="207"/>
      <c r="GP427" s="207"/>
      <c r="GQ427" s="207"/>
      <c r="GR427" s="207"/>
      <c r="GS427" s="207"/>
      <c r="GT427" s="207"/>
      <c r="GU427" s="207"/>
      <c r="GV427" s="207"/>
      <c r="GW427" s="207"/>
      <c r="GX427" s="207" t="s">
        <v>918</v>
      </c>
      <c r="GY427" s="207">
        <v>0</v>
      </c>
      <c r="GZ427" s="207" t="s">
        <v>918</v>
      </c>
      <c r="HA427" s="207">
        <v>0</v>
      </c>
      <c r="HB427" s="207">
        <v>0</v>
      </c>
      <c r="HC427" s="207">
        <v>1</v>
      </c>
      <c r="HD427" s="207">
        <f t="shared" si="227"/>
        <v>2400</v>
      </c>
      <c r="HE427" s="207">
        <v>0</v>
      </c>
      <c r="HF427" s="207"/>
      <c r="HG427" s="207"/>
      <c r="HH427" s="207">
        <f t="shared" si="237"/>
        <v>0</v>
      </c>
      <c r="HI427" s="209">
        <v>2.73</v>
      </c>
      <c r="HJ427" s="209">
        <f t="shared" si="214"/>
        <v>0</v>
      </c>
      <c r="HK427" s="207">
        <v>2</v>
      </c>
      <c r="HL427" s="207"/>
      <c r="HM427" s="207">
        <f t="shared" si="238"/>
        <v>1200</v>
      </c>
      <c r="HN427" s="209">
        <v>2.73</v>
      </c>
      <c r="HO427" s="209">
        <f t="shared" si="215"/>
        <v>3276</v>
      </c>
      <c r="HP427" s="207">
        <v>2</v>
      </c>
      <c r="HQ427" s="207"/>
      <c r="HR427" s="207">
        <f t="shared" si="239"/>
        <v>1200</v>
      </c>
      <c r="HS427" s="209">
        <v>2.73</v>
      </c>
      <c r="HT427" s="209">
        <f t="shared" si="216"/>
        <v>3276</v>
      </c>
      <c r="HU427" s="207">
        <v>0</v>
      </c>
      <c r="HV427" s="207"/>
      <c r="HW427" s="207">
        <f t="shared" si="240"/>
        <v>0</v>
      </c>
      <c r="HX427" s="209">
        <v>2.73</v>
      </c>
      <c r="HY427" s="209">
        <f t="shared" si="217"/>
        <v>0</v>
      </c>
      <c r="HZ427" s="207">
        <v>2</v>
      </c>
      <c r="IA427" s="209">
        <v>3890.25</v>
      </c>
      <c r="IB427" s="209">
        <f t="shared" si="218"/>
        <v>7780.5</v>
      </c>
      <c r="IC427" s="169"/>
      <c r="ID427" s="169"/>
      <c r="IE427" s="169"/>
      <c r="IF427" s="169"/>
      <c r="IG427" s="165"/>
      <c r="IH427" s="165">
        <v>6</v>
      </c>
      <c r="II427" s="235">
        <f t="shared" si="233"/>
        <v>0</v>
      </c>
      <c r="IJ427" s="235">
        <f t="shared" si="234"/>
        <v>2</v>
      </c>
      <c r="IK427" s="235">
        <f t="shared" si="235"/>
        <v>2</v>
      </c>
      <c r="IL427" s="210"/>
      <c r="IM427" s="211">
        <f t="shared" si="219"/>
        <v>0</v>
      </c>
      <c r="IN427" s="209">
        <v>7500</v>
      </c>
      <c r="IO427" s="212">
        <f t="shared" si="220"/>
        <v>0</v>
      </c>
      <c r="IP427" s="209">
        <f t="shared" si="221"/>
        <v>14332.5</v>
      </c>
      <c r="IQ427" s="209">
        <v>10000</v>
      </c>
      <c r="IR427" s="212">
        <f t="shared" si="222"/>
        <v>2</v>
      </c>
      <c r="IS427" s="213" t="s">
        <v>5681</v>
      </c>
      <c r="IT427" s="293" t="s">
        <v>6595</v>
      </c>
      <c r="IV427" s="66" t="s">
        <v>6596</v>
      </c>
      <c r="IW427" s="66" t="s">
        <v>6597</v>
      </c>
    </row>
    <row r="428" spans="1:257" x14ac:dyDescent="0.4">
      <c r="A428" s="158">
        <f t="shared" si="232"/>
        <v>272</v>
      </c>
      <c r="B428" s="156" t="s">
        <v>35</v>
      </c>
      <c r="C428" s="156">
        <v>174</v>
      </c>
      <c r="D428" s="156">
        <v>85762</v>
      </c>
      <c r="E428" s="370">
        <v>9104</v>
      </c>
      <c r="F428" s="225" t="s">
        <v>6598</v>
      </c>
      <c r="G428" s="251">
        <v>5</v>
      </c>
      <c r="H428" s="156"/>
      <c r="I428" s="156" t="s">
        <v>1642</v>
      </c>
      <c r="J428" s="158" t="s">
        <v>1663</v>
      </c>
      <c r="K428" s="158"/>
      <c r="L428" s="158" t="s">
        <v>1665</v>
      </c>
      <c r="M428" s="158"/>
      <c r="N428" s="205">
        <v>34</v>
      </c>
      <c r="O428" s="158">
        <v>54</v>
      </c>
      <c r="P428" s="203" t="s">
        <v>5403</v>
      </c>
      <c r="Q428" s="158">
        <v>54</v>
      </c>
      <c r="R428" s="158"/>
      <c r="S428" s="158"/>
      <c r="T428" s="158"/>
      <c r="U428" s="158"/>
      <c r="V428" s="367"/>
      <c r="W428" s="366"/>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t="s">
        <v>5364</v>
      </c>
      <c r="AU428" s="205">
        <v>34</v>
      </c>
      <c r="AV428" s="205">
        <v>20</v>
      </c>
      <c r="AW428" s="205">
        <f t="shared" si="206"/>
        <v>54</v>
      </c>
      <c r="AX428" s="205" t="s">
        <v>5403</v>
      </c>
      <c r="AY428" s="226">
        <v>30</v>
      </c>
      <c r="AZ428" s="205">
        <v>24</v>
      </c>
      <c r="BA428" s="205">
        <f t="shared" si="236"/>
        <v>54</v>
      </c>
      <c r="BB428" s="205"/>
      <c r="BC428" s="207">
        <v>1.0000000000000001E-17</v>
      </c>
      <c r="BD428" s="207">
        <v>9.9999999999999997E-29</v>
      </c>
      <c r="BE428" s="207">
        <v>1.0000000000000001E-30</v>
      </c>
      <c r="BF428" s="207">
        <v>0</v>
      </c>
      <c r="BG428" s="207">
        <v>0</v>
      </c>
      <c r="BH428" s="207"/>
      <c r="BI428" s="207"/>
      <c r="BJ428" s="207"/>
      <c r="BK428" s="207"/>
      <c r="BL428" s="208">
        <v>0</v>
      </c>
      <c r="BM428" s="209">
        <v>249.45</v>
      </c>
      <c r="BN428" s="209">
        <f t="shared" si="207"/>
        <v>0</v>
      </c>
      <c r="BO428" s="207"/>
      <c r="BP428" s="207"/>
      <c r="BQ428" s="207"/>
      <c r="BR428" s="207"/>
      <c r="BS428" s="207"/>
      <c r="BT428" s="207"/>
      <c r="BU428" s="207"/>
      <c r="BV428" s="207"/>
      <c r="BW428" s="207"/>
      <c r="BX428" s="207"/>
      <c r="BY428" s="207"/>
      <c r="BZ428" s="207"/>
      <c r="CA428" s="207"/>
      <c r="CB428" s="207" t="s">
        <v>4980</v>
      </c>
      <c r="CC428" s="207"/>
      <c r="CD428" s="207"/>
      <c r="CE428" s="207"/>
      <c r="CF428" s="207">
        <v>0</v>
      </c>
      <c r="CG428" s="207"/>
      <c r="CH428" s="207"/>
      <c r="CI428" s="207"/>
      <c r="CJ428" s="207"/>
      <c r="CK428" s="207">
        <v>0</v>
      </c>
      <c r="CL428" s="209">
        <v>477.3</v>
      </c>
      <c r="CM428" s="209">
        <f t="shared" si="208"/>
        <v>0</v>
      </c>
      <c r="CN428" s="207"/>
      <c r="CO428" s="207"/>
      <c r="CP428" s="207"/>
      <c r="CQ428" s="207"/>
      <c r="CR428" s="207"/>
      <c r="CS428" s="207"/>
      <c r="CT428" s="207"/>
      <c r="CU428" s="207"/>
      <c r="CV428" s="207"/>
      <c r="CW428" s="207"/>
      <c r="CX428" s="207"/>
      <c r="CY428" s="207"/>
      <c r="CZ428" s="207"/>
      <c r="DA428" s="207" t="s">
        <v>4980</v>
      </c>
      <c r="DB428" s="207"/>
      <c r="DC428" s="207"/>
      <c r="DD428" s="207"/>
      <c r="DE428" s="207">
        <v>0</v>
      </c>
      <c r="DF428" s="207"/>
      <c r="DG428" s="207"/>
      <c r="DH428" s="207"/>
      <c r="DI428" s="207"/>
      <c r="DJ428" s="207">
        <v>0</v>
      </c>
      <c r="DK428" s="209">
        <v>120.88</v>
      </c>
      <c r="DL428" s="209">
        <f t="shared" si="209"/>
        <v>0</v>
      </c>
      <c r="DM428" s="207"/>
      <c r="DN428" s="207"/>
      <c r="DO428" s="207"/>
      <c r="DP428" s="207"/>
      <c r="DQ428" s="207"/>
      <c r="DR428" s="207"/>
      <c r="DS428" s="207"/>
      <c r="DT428" s="207"/>
      <c r="DU428" s="207"/>
      <c r="DV428" s="207"/>
      <c r="DW428" s="207"/>
      <c r="DX428" s="207"/>
      <c r="DY428" s="207"/>
      <c r="DZ428" s="207"/>
      <c r="EA428" s="207"/>
      <c r="EB428" s="207"/>
      <c r="EC428" s="207"/>
      <c r="ED428" s="207">
        <v>0</v>
      </c>
      <c r="EE428" s="207"/>
      <c r="EF428" s="207"/>
      <c r="EG428" s="207"/>
      <c r="EH428" s="207"/>
      <c r="EI428" s="207">
        <v>0</v>
      </c>
      <c r="EJ428" s="209">
        <v>191.55</v>
      </c>
      <c r="EK428" s="209">
        <f t="shared" si="210"/>
        <v>0</v>
      </c>
      <c r="EL428" s="207"/>
      <c r="EM428" s="207"/>
      <c r="EN428" s="207"/>
      <c r="EO428" s="207"/>
      <c r="EP428" s="207"/>
      <c r="EQ428" s="207"/>
      <c r="ER428" s="207"/>
      <c r="ES428" s="207"/>
      <c r="ET428" s="207"/>
      <c r="EU428" s="207"/>
      <c r="EV428" s="207"/>
      <c r="EW428" s="207"/>
      <c r="EX428" s="207"/>
      <c r="EY428" s="207"/>
      <c r="EZ428" s="207"/>
      <c r="FA428" s="207"/>
      <c r="FB428" s="207"/>
      <c r="FC428" s="207">
        <v>0</v>
      </c>
      <c r="FD428" s="207"/>
      <c r="FE428" s="207"/>
      <c r="FF428" s="207"/>
      <c r="FG428" s="207"/>
      <c r="FH428" s="207">
        <v>0</v>
      </c>
      <c r="FI428" s="209">
        <v>32.1</v>
      </c>
      <c r="FJ428" s="209">
        <f t="shared" si="211"/>
        <v>0</v>
      </c>
      <c r="FK428" s="207"/>
      <c r="FL428" s="207"/>
      <c r="FM428" s="207"/>
      <c r="FN428" s="207">
        <v>0</v>
      </c>
      <c r="FO428" s="207"/>
      <c r="FP428" s="207"/>
      <c r="FQ428" s="207"/>
      <c r="FR428" s="207"/>
      <c r="FS428" s="207">
        <v>0</v>
      </c>
      <c r="FT428" s="209">
        <v>25.68</v>
      </c>
      <c r="FU428" s="209">
        <f t="shared" si="212"/>
        <v>0</v>
      </c>
      <c r="FV428" s="207"/>
      <c r="FW428" s="207"/>
      <c r="FX428" s="207"/>
      <c r="FY428" s="207">
        <v>0</v>
      </c>
      <c r="FZ428" s="207"/>
      <c r="GA428" s="207"/>
      <c r="GB428" s="207"/>
      <c r="GC428" s="207"/>
      <c r="GD428" s="207">
        <v>0</v>
      </c>
      <c r="GE428" s="209">
        <v>56.12</v>
      </c>
      <c r="GF428" s="209">
        <f t="shared" si="213"/>
        <v>0</v>
      </c>
      <c r="GG428" s="207"/>
      <c r="GH428" s="207"/>
      <c r="GI428" s="207"/>
      <c r="GJ428" s="207"/>
      <c r="GK428" s="207"/>
      <c r="GL428" s="207"/>
      <c r="GM428" s="207"/>
      <c r="GN428" s="207"/>
      <c r="GO428" s="207"/>
      <c r="GP428" s="207"/>
      <c r="GQ428" s="207"/>
      <c r="GR428" s="207"/>
      <c r="GS428" s="207"/>
      <c r="GT428" s="207"/>
      <c r="GU428" s="207"/>
      <c r="GV428" s="207"/>
      <c r="GW428" s="207"/>
      <c r="GX428" s="207" t="s">
        <v>918</v>
      </c>
      <c r="GY428" s="207">
        <v>0</v>
      </c>
      <c r="GZ428" s="207" t="s">
        <v>918</v>
      </c>
      <c r="HA428" s="207">
        <v>0</v>
      </c>
      <c r="HB428" s="207">
        <v>0</v>
      </c>
      <c r="HC428" s="207">
        <v>1</v>
      </c>
      <c r="HD428" s="207">
        <f t="shared" si="227"/>
        <v>2400</v>
      </c>
      <c r="HE428" s="207">
        <v>2</v>
      </c>
      <c r="HF428" s="207"/>
      <c r="HG428" s="207"/>
      <c r="HH428" s="207">
        <f t="shared" si="237"/>
        <v>1200</v>
      </c>
      <c r="HI428" s="209">
        <v>2.73</v>
      </c>
      <c r="HJ428" s="209">
        <f t="shared" si="214"/>
        <v>3276</v>
      </c>
      <c r="HK428" s="207">
        <v>2</v>
      </c>
      <c r="HL428" s="207"/>
      <c r="HM428" s="207">
        <f t="shared" si="238"/>
        <v>1200</v>
      </c>
      <c r="HN428" s="209">
        <v>2.73</v>
      </c>
      <c r="HO428" s="209">
        <f t="shared" si="215"/>
        <v>3276</v>
      </c>
      <c r="HP428" s="207">
        <v>0</v>
      </c>
      <c r="HQ428" s="207"/>
      <c r="HR428" s="207">
        <f t="shared" si="239"/>
        <v>0</v>
      </c>
      <c r="HS428" s="209">
        <v>2.73</v>
      </c>
      <c r="HT428" s="209">
        <f t="shared" si="216"/>
        <v>0</v>
      </c>
      <c r="HU428" s="207">
        <v>0</v>
      </c>
      <c r="HV428" s="207"/>
      <c r="HW428" s="207">
        <f t="shared" si="240"/>
        <v>0</v>
      </c>
      <c r="HX428" s="209">
        <v>2.73</v>
      </c>
      <c r="HY428" s="209">
        <f t="shared" si="217"/>
        <v>0</v>
      </c>
      <c r="HZ428" s="207">
        <v>2</v>
      </c>
      <c r="IA428" s="209">
        <v>3890.25</v>
      </c>
      <c r="IB428" s="209">
        <f t="shared" si="218"/>
        <v>7780.5</v>
      </c>
      <c r="IC428" s="169"/>
      <c r="ID428" s="169"/>
      <c r="IE428" s="169"/>
      <c r="IF428" s="169"/>
      <c r="IG428" s="165"/>
      <c r="IH428" s="165">
        <v>2</v>
      </c>
      <c r="II428" s="235">
        <f t="shared" si="233"/>
        <v>0</v>
      </c>
      <c r="IJ428" s="235">
        <f t="shared" si="234"/>
        <v>2</v>
      </c>
      <c r="IK428" s="235">
        <f t="shared" si="235"/>
        <v>2</v>
      </c>
      <c r="IL428" s="210"/>
      <c r="IM428" s="211">
        <f t="shared" si="219"/>
        <v>0</v>
      </c>
      <c r="IN428" s="209">
        <v>7500</v>
      </c>
      <c r="IO428" s="212">
        <f t="shared" si="220"/>
        <v>0</v>
      </c>
      <c r="IP428" s="209">
        <f t="shared" si="221"/>
        <v>14332.5</v>
      </c>
      <c r="IQ428" s="209">
        <v>10000</v>
      </c>
      <c r="IR428" s="212">
        <f t="shared" si="222"/>
        <v>2</v>
      </c>
      <c r="IS428" s="213" t="s">
        <v>5681</v>
      </c>
      <c r="IT428" s="291"/>
      <c r="IV428" s="66" t="s">
        <v>6599</v>
      </c>
      <c r="IW428" s="66" t="s">
        <v>6600</v>
      </c>
    </row>
    <row r="429" spans="1:257" x14ac:dyDescent="0.4">
      <c r="A429" s="158">
        <f t="shared" si="232"/>
        <v>273</v>
      </c>
      <c r="B429" s="156" t="s">
        <v>35</v>
      </c>
      <c r="C429" s="350">
        <v>214</v>
      </c>
      <c r="D429" s="156">
        <v>15232</v>
      </c>
      <c r="E429" s="377">
        <v>15002</v>
      </c>
      <c r="F429" s="239">
        <v>23042000701072</v>
      </c>
      <c r="G429" s="251">
        <v>6</v>
      </c>
      <c r="H429" s="156"/>
      <c r="I429" s="156" t="s">
        <v>2016</v>
      </c>
      <c r="J429" s="158" t="s">
        <v>2017</v>
      </c>
      <c r="K429" s="158"/>
      <c r="L429" s="158" t="s">
        <v>2019</v>
      </c>
      <c r="M429" s="158"/>
      <c r="N429" s="205">
        <v>30</v>
      </c>
      <c r="O429" s="158">
        <v>50</v>
      </c>
      <c r="P429" s="203" t="s">
        <v>6411</v>
      </c>
      <c r="Q429" s="158">
        <v>56</v>
      </c>
      <c r="R429" s="158"/>
      <c r="S429" s="158"/>
      <c r="T429" s="158"/>
      <c r="U429" s="158"/>
      <c r="V429" s="367"/>
      <c r="W429" s="366"/>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t="s">
        <v>5424</v>
      </c>
      <c r="AU429" s="205">
        <v>30</v>
      </c>
      <c r="AV429" s="205">
        <v>20</v>
      </c>
      <c r="AW429" s="205">
        <f t="shared" si="206"/>
        <v>50</v>
      </c>
      <c r="AX429" s="205" t="s">
        <v>6411</v>
      </c>
      <c r="AY429" s="226">
        <v>32</v>
      </c>
      <c r="AZ429" s="205">
        <v>24</v>
      </c>
      <c r="BA429" s="205">
        <f t="shared" si="236"/>
        <v>56</v>
      </c>
      <c r="BB429" s="205"/>
      <c r="BC429" s="207">
        <v>1.0000000000000001E-17</v>
      </c>
      <c r="BD429" s="207">
        <v>9.9999999999999997E-29</v>
      </c>
      <c r="BE429" s="207">
        <v>1.0000000000000001E-30</v>
      </c>
      <c r="BF429" s="207">
        <v>4</v>
      </c>
      <c r="BG429" s="207">
        <v>0</v>
      </c>
      <c r="BH429" s="207">
        <v>0</v>
      </c>
      <c r="BI429" s="207"/>
      <c r="BJ429" s="207"/>
      <c r="BK429" s="207" t="s">
        <v>6601</v>
      </c>
      <c r="BL429" s="208">
        <v>0</v>
      </c>
      <c r="BM429" s="209">
        <v>249.45</v>
      </c>
      <c r="BN429" s="209">
        <f t="shared" si="207"/>
        <v>0</v>
      </c>
      <c r="BO429" s="207"/>
      <c r="BP429" s="207"/>
      <c r="BQ429" s="207"/>
      <c r="BR429" s="207"/>
      <c r="BS429" s="207"/>
      <c r="BT429" s="207"/>
      <c r="BU429" s="207"/>
      <c r="BV429" s="207"/>
      <c r="BW429" s="207"/>
      <c r="BX429" s="207"/>
      <c r="BY429" s="207"/>
      <c r="BZ429" s="207"/>
      <c r="CA429" s="207"/>
      <c r="CB429" s="207"/>
      <c r="CC429" s="207"/>
      <c r="CD429" s="207"/>
      <c r="CE429" s="207"/>
      <c r="CF429" s="207">
        <v>0</v>
      </c>
      <c r="CG429" s="207">
        <v>0</v>
      </c>
      <c r="CH429" s="207"/>
      <c r="CI429" s="207"/>
      <c r="CJ429" s="207" t="s">
        <v>6602</v>
      </c>
      <c r="CK429" s="207">
        <v>0</v>
      </c>
      <c r="CL429" s="209">
        <v>477.3</v>
      </c>
      <c r="CM429" s="209">
        <f t="shared" si="208"/>
        <v>0</v>
      </c>
      <c r="CN429" s="207"/>
      <c r="CO429" s="207"/>
      <c r="CP429" s="207"/>
      <c r="CQ429" s="207"/>
      <c r="CR429" s="207"/>
      <c r="CS429" s="207"/>
      <c r="CT429" s="207"/>
      <c r="CU429" s="207"/>
      <c r="CV429" s="207"/>
      <c r="CW429" s="207"/>
      <c r="CX429" s="207"/>
      <c r="CY429" s="207"/>
      <c r="CZ429" s="207"/>
      <c r="DA429" s="207"/>
      <c r="DB429" s="207"/>
      <c r="DC429" s="207"/>
      <c r="DD429" s="207"/>
      <c r="DE429" s="207">
        <v>0</v>
      </c>
      <c r="DF429" s="207"/>
      <c r="DG429" s="207"/>
      <c r="DH429" s="207"/>
      <c r="DI429" s="207"/>
      <c r="DJ429" s="207">
        <v>0</v>
      </c>
      <c r="DK429" s="209">
        <v>120.88</v>
      </c>
      <c r="DL429" s="209">
        <f t="shared" si="209"/>
        <v>0</v>
      </c>
      <c r="DM429" s="207"/>
      <c r="DN429" s="207"/>
      <c r="DO429" s="207"/>
      <c r="DP429" s="207"/>
      <c r="DQ429" s="207"/>
      <c r="DR429" s="207"/>
      <c r="DS429" s="207"/>
      <c r="DT429" s="207"/>
      <c r="DU429" s="207"/>
      <c r="DV429" s="207"/>
      <c r="DW429" s="207"/>
      <c r="DX429" s="207"/>
      <c r="DY429" s="207"/>
      <c r="DZ429" s="207"/>
      <c r="EA429" s="207"/>
      <c r="EB429" s="207"/>
      <c r="EC429" s="207"/>
      <c r="ED429" s="207">
        <v>0</v>
      </c>
      <c r="EE429" s="207"/>
      <c r="EF429" s="207"/>
      <c r="EG429" s="207"/>
      <c r="EH429" s="207"/>
      <c r="EI429" s="207">
        <v>0</v>
      </c>
      <c r="EJ429" s="209">
        <v>191.55</v>
      </c>
      <c r="EK429" s="209">
        <f t="shared" si="210"/>
        <v>0</v>
      </c>
      <c r="EL429" s="207"/>
      <c r="EM429" s="207"/>
      <c r="EN429" s="207"/>
      <c r="EO429" s="207"/>
      <c r="EP429" s="207"/>
      <c r="EQ429" s="207"/>
      <c r="ER429" s="207"/>
      <c r="ES429" s="207"/>
      <c r="ET429" s="207"/>
      <c r="EU429" s="207"/>
      <c r="EV429" s="207"/>
      <c r="EW429" s="207"/>
      <c r="EX429" s="207"/>
      <c r="EY429" s="207"/>
      <c r="EZ429" s="207"/>
      <c r="FA429" s="207"/>
      <c r="FB429" s="207"/>
      <c r="FC429" s="207">
        <v>0</v>
      </c>
      <c r="FD429" s="207"/>
      <c r="FE429" s="207"/>
      <c r="FF429" s="207"/>
      <c r="FG429" s="207"/>
      <c r="FH429" s="207">
        <v>0</v>
      </c>
      <c r="FI429" s="209">
        <v>32.1</v>
      </c>
      <c r="FJ429" s="209">
        <f t="shared" si="211"/>
        <v>0</v>
      </c>
      <c r="FK429" s="207"/>
      <c r="FL429" s="207"/>
      <c r="FM429" s="207"/>
      <c r="FN429" s="207">
        <v>0</v>
      </c>
      <c r="FO429" s="207"/>
      <c r="FP429" s="207"/>
      <c r="FQ429" s="207"/>
      <c r="FR429" s="207"/>
      <c r="FS429" s="207">
        <v>0</v>
      </c>
      <c r="FT429" s="209">
        <v>25.68</v>
      </c>
      <c r="FU429" s="209">
        <f t="shared" si="212"/>
        <v>0</v>
      </c>
      <c r="FV429" s="207"/>
      <c r="FW429" s="207"/>
      <c r="FX429" s="207"/>
      <c r="FY429" s="207">
        <v>0</v>
      </c>
      <c r="FZ429" s="207"/>
      <c r="GA429" s="207"/>
      <c r="GB429" s="207"/>
      <c r="GC429" s="207"/>
      <c r="GD429" s="207">
        <v>0</v>
      </c>
      <c r="GE429" s="209">
        <v>56.12</v>
      </c>
      <c r="GF429" s="209">
        <f t="shared" si="213"/>
        <v>0</v>
      </c>
      <c r="GG429" s="207"/>
      <c r="GH429" s="207"/>
      <c r="GI429" s="207"/>
      <c r="GJ429" s="207"/>
      <c r="GK429" s="207"/>
      <c r="GL429" s="207"/>
      <c r="GM429" s="207"/>
      <c r="GN429" s="207"/>
      <c r="GO429" s="207"/>
      <c r="GP429" s="207"/>
      <c r="GQ429" s="207"/>
      <c r="GR429" s="207"/>
      <c r="GS429" s="207"/>
      <c r="GT429" s="207"/>
      <c r="GU429" s="207"/>
      <c r="GV429" s="207"/>
      <c r="GW429" s="207"/>
      <c r="GX429" s="207" t="s">
        <v>6603</v>
      </c>
      <c r="GY429" s="207">
        <v>1</v>
      </c>
      <c r="GZ429" s="207" t="s">
        <v>5210</v>
      </c>
      <c r="HA429" s="207">
        <f>+AW429*2</f>
        <v>100</v>
      </c>
      <c r="HB429" s="207">
        <v>0</v>
      </c>
      <c r="HC429" s="207">
        <v>1</v>
      </c>
      <c r="HD429" s="207">
        <f t="shared" si="227"/>
        <v>3000</v>
      </c>
      <c r="HE429" s="207">
        <v>4</v>
      </c>
      <c r="HF429" s="207"/>
      <c r="HG429" s="207"/>
      <c r="HH429" s="207">
        <f t="shared" si="237"/>
        <v>2400</v>
      </c>
      <c r="HI429" s="209">
        <v>2.73</v>
      </c>
      <c r="HJ429" s="209">
        <f t="shared" si="214"/>
        <v>6552</v>
      </c>
      <c r="HK429" s="207">
        <v>1</v>
      </c>
      <c r="HL429" s="207"/>
      <c r="HM429" s="207">
        <f t="shared" si="238"/>
        <v>600</v>
      </c>
      <c r="HN429" s="209">
        <v>2.73</v>
      </c>
      <c r="HO429" s="209">
        <f t="shared" si="215"/>
        <v>1638</v>
      </c>
      <c r="HP429" s="207">
        <v>0</v>
      </c>
      <c r="HQ429" s="207"/>
      <c r="HR429" s="207">
        <f t="shared" si="239"/>
        <v>0</v>
      </c>
      <c r="HS429" s="209">
        <v>2.73</v>
      </c>
      <c r="HT429" s="209">
        <f t="shared" si="216"/>
        <v>0</v>
      </c>
      <c r="HU429" s="207">
        <v>0</v>
      </c>
      <c r="HV429" s="207"/>
      <c r="HW429" s="207">
        <f t="shared" si="240"/>
        <v>0</v>
      </c>
      <c r="HX429" s="209">
        <v>2.73</v>
      </c>
      <c r="HY429" s="209">
        <f t="shared" si="217"/>
        <v>0</v>
      </c>
      <c r="HZ429" s="207">
        <v>2</v>
      </c>
      <c r="IA429" s="209">
        <v>3890.25</v>
      </c>
      <c r="IB429" s="209">
        <f t="shared" si="218"/>
        <v>7780.5</v>
      </c>
      <c r="IC429" s="169"/>
      <c r="ID429" s="169"/>
      <c r="IE429" s="169"/>
      <c r="IF429" s="169"/>
      <c r="IG429" s="165"/>
      <c r="IH429" s="165"/>
      <c r="II429" s="235">
        <f t="shared" si="233"/>
        <v>1</v>
      </c>
      <c r="IJ429" s="235">
        <f t="shared" si="234"/>
        <v>2</v>
      </c>
      <c r="IK429" s="235">
        <f t="shared" si="235"/>
        <v>3</v>
      </c>
      <c r="IL429" s="210"/>
      <c r="IM429" s="211">
        <f t="shared" si="219"/>
        <v>0</v>
      </c>
      <c r="IN429" s="209">
        <v>7500</v>
      </c>
      <c r="IO429" s="212">
        <f t="shared" si="220"/>
        <v>0</v>
      </c>
      <c r="IP429" s="209">
        <f t="shared" si="221"/>
        <v>15970.5</v>
      </c>
      <c r="IQ429" s="209">
        <v>10000</v>
      </c>
      <c r="IR429" s="212">
        <f t="shared" si="222"/>
        <v>2</v>
      </c>
      <c r="IS429" s="213" t="s">
        <v>6604</v>
      </c>
      <c r="IT429" s="291"/>
      <c r="IV429" s="352" t="s">
        <v>6605</v>
      </c>
      <c r="IW429" s="352" t="s">
        <v>6606</v>
      </c>
    </row>
    <row r="430" spans="1:257" x14ac:dyDescent="0.4">
      <c r="A430" s="158">
        <f t="shared" si="232"/>
        <v>274</v>
      </c>
      <c r="B430" s="156" t="s">
        <v>35</v>
      </c>
      <c r="C430" s="156">
        <v>226</v>
      </c>
      <c r="D430" s="251">
        <v>87436</v>
      </c>
      <c r="E430" s="251">
        <v>135</v>
      </c>
      <c r="F430" s="225" t="s">
        <v>6607</v>
      </c>
      <c r="G430" s="251">
        <v>8</v>
      </c>
      <c r="H430" s="156"/>
      <c r="I430" s="156" t="s">
        <v>2074</v>
      </c>
      <c r="J430" s="158" t="s">
        <v>2158</v>
      </c>
      <c r="K430" s="158"/>
      <c r="L430" s="158" t="s">
        <v>2160</v>
      </c>
      <c r="M430" s="158"/>
      <c r="N430" s="205">
        <v>50</v>
      </c>
      <c r="O430" s="158">
        <v>70</v>
      </c>
      <c r="P430" s="203" t="s">
        <v>5399</v>
      </c>
      <c r="Q430" s="158">
        <v>52</v>
      </c>
      <c r="R430" s="158"/>
      <c r="S430" s="158"/>
      <c r="T430" s="158"/>
      <c r="U430" s="158"/>
      <c r="V430" s="367"/>
      <c r="W430" s="366"/>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t="s">
        <v>5369</v>
      </c>
      <c r="AU430" s="205">
        <v>50</v>
      </c>
      <c r="AV430" s="205">
        <v>20</v>
      </c>
      <c r="AW430" s="205">
        <f t="shared" si="206"/>
        <v>70</v>
      </c>
      <c r="AX430" s="205" t="s">
        <v>5399</v>
      </c>
      <c r="AY430" s="226">
        <v>28</v>
      </c>
      <c r="AZ430" s="205">
        <v>24</v>
      </c>
      <c r="BA430" s="205">
        <f t="shared" si="236"/>
        <v>52</v>
      </c>
      <c r="BB430" s="205"/>
      <c r="BC430" s="207">
        <v>1.0000000000000001E-17</v>
      </c>
      <c r="BD430" s="207">
        <v>9.9999999999999997E-29</v>
      </c>
      <c r="BE430" s="207">
        <v>1.0000000000000001E-30</v>
      </c>
      <c r="BF430" s="207">
        <v>0</v>
      </c>
      <c r="BG430" s="207">
        <v>0</v>
      </c>
      <c r="BH430" s="207"/>
      <c r="BI430" s="207"/>
      <c r="BJ430" s="207"/>
      <c r="BK430" s="207"/>
      <c r="BL430" s="208">
        <v>0</v>
      </c>
      <c r="BM430" s="209">
        <v>249.45</v>
      </c>
      <c r="BN430" s="209">
        <f t="shared" si="207"/>
        <v>0</v>
      </c>
      <c r="BO430" s="207"/>
      <c r="BP430" s="207"/>
      <c r="BQ430" s="207"/>
      <c r="BR430" s="207"/>
      <c r="BS430" s="207"/>
      <c r="BT430" s="207"/>
      <c r="BU430" s="207"/>
      <c r="BV430" s="207"/>
      <c r="BW430" s="207"/>
      <c r="BX430" s="207"/>
      <c r="BY430" s="207"/>
      <c r="BZ430" s="207"/>
      <c r="CA430" s="207"/>
      <c r="CB430" s="207"/>
      <c r="CC430" s="207"/>
      <c r="CD430" s="207"/>
      <c r="CE430" s="207"/>
      <c r="CF430" s="207">
        <v>0</v>
      </c>
      <c r="CG430" s="207"/>
      <c r="CH430" s="207"/>
      <c r="CI430" s="207"/>
      <c r="CJ430" s="207"/>
      <c r="CK430" s="207">
        <v>0</v>
      </c>
      <c r="CL430" s="209">
        <v>477.3</v>
      </c>
      <c r="CM430" s="209">
        <f t="shared" si="208"/>
        <v>0</v>
      </c>
      <c r="CN430" s="207"/>
      <c r="CO430" s="207"/>
      <c r="CP430" s="207"/>
      <c r="CQ430" s="207"/>
      <c r="CR430" s="207"/>
      <c r="CS430" s="207"/>
      <c r="CT430" s="207"/>
      <c r="CU430" s="207"/>
      <c r="CV430" s="207"/>
      <c r="CW430" s="207"/>
      <c r="CX430" s="207"/>
      <c r="CY430" s="207"/>
      <c r="CZ430" s="207"/>
      <c r="DA430" s="207"/>
      <c r="DB430" s="207"/>
      <c r="DC430" s="207"/>
      <c r="DD430" s="207"/>
      <c r="DE430" s="207">
        <v>0</v>
      </c>
      <c r="DF430" s="207"/>
      <c r="DG430" s="207"/>
      <c r="DH430" s="207"/>
      <c r="DI430" s="207"/>
      <c r="DJ430" s="207">
        <v>0</v>
      </c>
      <c r="DK430" s="209">
        <v>120.88</v>
      </c>
      <c r="DL430" s="209">
        <f t="shared" si="209"/>
        <v>0</v>
      </c>
      <c r="DM430" s="207"/>
      <c r="DN430" s="207"/>
      <c r="DO430" s="207"/>
      <c r="DP430" s="207"/>
      <c r="DQ430" s="207"/>
      <c r="DR430" s="207"/>
      <c r="DS430" s="207"/>
      <c r="DT430" s="207"/>
      <c r="DU430" s="207"/>
      <c r="DV430" s="207"/>
      <c r="DW430" s="207"/>
      <c r="DX430" s="207"/>
      <c r="DY430" s="207"/>
      <c r="DZ430" s="207"/>
      <c r="EA430" s="207"/>
      <c r="EB430" s="207"/>
      <c r="EC430" s="207"/>
      <c r="ED430" s="207">
        <v>0</v>
      </c>
      <c r="EE430" s="207"/>
      <c r="EF430" s="207"/>
      <c r="EG430" s="207"/>
      <c r="EH430" s="207"/>
      <c r="EI430" s="207">
        <v>0</v>
      </c>
      <c r="EJ430" s="209">
        <v>191.55</v>
      </c>
      <c r="EK430" s="209">
        <f t="shared" si="210"/>
        <v>0</v>
      </c>
      <c r="EL430" s="207"/>
      <c r="EM430" s="207"/>
      <c r="EN430" s="207"/>
      <c r="EO430" s="207"/>
      <c r="EP430" s="207"/>
      <c r="EQ430" s="207"/>
      <c r="ER430" s="207"/>
      <c r="ES430" s="207"/>
      <c r="ET430" s="207"/>
      <c r="EU430" s="207"/>
      <c r="EV430" s="207"/>
      <c r="EW430" s="207"/>
      <c r="EX430" s="207"/>
      <c r="EY430" s="207"/>
      <c r="EZ430" s="207"/>
      <c r="FA430" s="207"/>
      <c r="FB430" s="207"/>
      <c r="FC430" s="207">
        <v>0</v>
      </c>
      <c r="FD430" s="207"/>
      <c r="FE430" s="207"/>
      <c r="FF430" s="207"/>
      <c r="FG430" s="207"/>
      <c r="FH430" s="207">
        <v>0</v>
      </c>
      <c r="FI430" s="209">
        <v>32.1</v>
      </c>
      <c r="FJ430" s="209">
        <f t="shared" si="211"/>
        <v>0</v>
      </c>
      <c r="FK430" s="207"/>
      <c r="FL430" s="207"/>
      <c r="FM430" s="207"/>
      <c r="FN430" s="207">
        <v>0</v>
      </c>
      <c r="FO430" s="207"/>
      <c r="FP430" s="207"/>
      <c r="FQ430" s="207"/>
      <c r="FR430" s="207"/>
      <c r="FS430" s="207">
        <v>0</v>
      </c>
      <c r="FT430" s="209">
        <v>25.68</v>
      </c>
      <c r="FU430" s="209">
        <f t="shared" si="212"/>
        <v>0</v>
      </c>
      <c r="FV430" s="207"/>
      <c r="FW430" s="207"/>
      <c r="FX430" s="207"/>
      <c r="FY430" s="207">
        <v>0</v>
      </c>
      <c r="FZ430" s="207"/>
      <c r="GA430" s="207"/>
      <c r="GB430" s="207"/>
      <c r="GC430" s="207"/>
      <c r="GD430" s="207">
        <v>0</v>
      </c>
      <c r="GE430" s="209">
        <v>56.12</v>
      </c>
      <c r="GF430" s="209">
        <f t="shared" si="213"/>
        <v>0</v>
      </c>
      <c r="GG430" s="207"/>
      <c r="GH430" s="207"/>
      <c r="GI430" s="207"/>
      <c r="GJ430" s="207"/>
      <c r="GK430" s="207"/>
      <c r="GL430" s="207"/>
      <c r="GM430" s="207"/>
      <c r="GN430" s="207"/>
      <c r="GO430" s="207"/>
      <c r="GP430" s="207"/>
      <c r="GQ430" s="207"/>
      <c r="GR430" s="207"/>
      <c r="GS430" s="207"/>
      <c r="GT430" s="207"/>
      <c r="GU430" s="207"/>
      <c r="GV430" s="207"/>
      <c r="GW430" s="207"/>
      <c r="GX430" s="207" t="s">
        <v>918</v>
      </c>
      <c r="GY430" s="207">
        <v>0</v>
      </c>
      <c r="GZ430" s="207" t="s">
        <v>918</v>
      </c>
      <c r="HA430" s="207">
        <v>0</v>
      </c>
      <c r="HB430" s="207">
        <v>0</v>
      </c>
      <c r="HC430" s="207">
        <v>1</v>
      </c>
      <c r="HD430" s="207">
        <f t="shared" si="227"/>
        <v>3600</v>
      </c>
      <c r="HE430" s="207">
        <v>4</v>
      </c>
      <c r="HF430" s="207"/>
      <c r="HG430" s="207"/>
      <c r="HH430" s="207">
        <f t="shared" si="237"/>
        <v>2400</v>
      </c>
      <c r="HI430" s="209">
        <v>2.73</v>
      </c>
      <c r="HJ430" s="209">
        <f t="shared" si="214"/>
        <v>6552</v>
      </c>
      <c r="HK430" s="207">
        <v>2</v>
      </c>
      <c r="HL430" s="207"/>
      <c r="HM430" s="207">
        <f t="shared" si="238"/>
        <v>1200</v>
      </c>
      <c r="HN430" s="209">
        <v>2.73</v>
      </c>
      <c r="HO430" s="209">
        <f t="shared" si="215"/>
        <v>3276</v>
      </c>
      <c r="HP430" s="207">
        <v>0</v>
      </c>
      <c r="HQ430" s="207"/>
      <c r="HR430" s="207">
        <f t="shared" si="239"/>
        <v>0</v>
      </c>
      <c r="HS430" s="209">
        <v>2.73</v>
      </c>
      <c r="HT430" s="209">
        <f t="shared" si="216"/>
        <v>0</v>
      </c>
      <c r="HU430" s="207">
        <v>0</v>
      </c>
      <c r="HV430" s="207"/>
      <c r="HW430" s="207">
        <f t="shared" si="240"/>
        <v>0</v>
      </c>
      <c r="HX430" s="209">
        <v>2.73</v>
      </c>
      <c r="HY430" s="209">
        <f t="shared" si="217"/>
        <v>0</v>
      </c>
      <c r="HZ430" s="207">
        <v>2</v>
      </c>
      <c r="IA430" s="209">
        <v>3890.25</v>
      </c>
      <c r="IB430" s="209">
        <f t="shared" si="218"/>
        <v>7780.5</v>
      </c>
      <c r="IC430" s="169"/>
      <c r="ID430" s="169"/>
      <c r="IE430" s="169"/>
      <c r="IF430" s="169"/>
      <c r="IG430" s="165"/>
      <c r="IH430" s="165">
        <v>3</v>
      </c>
      <c r="II430" s="235">
        <f t="shared" si="233"/>
        <v>0</v>
      </c>
      <c r="IJ430" s="235">
        <f t="shared" si="234"/>
        <v>2</v>
      </c>
      <c r="IK430" s="235">
        <f t="shared" si="235"/>
        <v>2</v>
      </c>
      <c r="IL430" s="210"/>
      <c r="IM430" s="211">
        <f t="shared" si="219"/>
        <v>0</v>
      </c>
      <c r="IN430" s="209">
        <v>7500</v>
      </c>
      <c r="IO430" s="212">
        <f t="shared" si="220"/>
        <v>0</v>
      </c>
      <c r="IP430" s="209">
        <f t="shared" si="221"/>
        <v>17608.5</v>
      </c>
      <c r="IQ430" s="209">
        <v>10000</v>
      </c>
      <c r="IR430" s="212">
        <f t="shared" si="222"/>
        <v>2</v>
      </c>
      <c r="IS430" s="213" t="s">
        <v>6608</v>
      </c>
      <c r="IT430" s="291"/>
      <c r="IV430" s="66" t="s">
        <v>6609</v>
      </c>
      <c r="IW430" s="66" t="s">
        <v>6610</v>
      </c>
    </row>
    <row r="431" spans="1:257" x14ac:dyDescent="0.4">
      <c r="A431" s="158">
        <f t="shared" si="232"/>
        <v>275</v>
      </c>
      <c r="B431" s="156" t="s">
        <v>35</v>
      </c>
      <c r="C431" s="156">
        <v>240</v>
      </c>
      <c r="D431" s="251">
        <v>74054</v>
      </c>
      <c r="E431" s="251">
        <v>13824</v>
      </c>
      <c r="F431" s="225" t="s">
        <v>6611</v>
      </c>
      <c r="G431" s="251">
        <v>8</v>
      </c>
      <c r="H431" s="156"/>
      <c r="I431" s="156" t="s">
        <v>2221</v>
      </c>
      <c r="J431" s="158" t="s">
        <v>2259</v>
      </c>
      <c r="K431" s="158"/>
      <c r="L431" s="158" t="s">
        <v>2261</v>
      </c>
      <c r="M431" s="158"/>
      <c r="N431" s="205">
        <v>67</v>
      </c>
      <c r="O431" s="158">
        <v>87</v>
      </c>
      <c r="P431" s="203" t="s">
        <v>5806</v>
      </c>
      <c r="Q431" s="158">
        <v>52</v>
      </c>
      <c r="R431" s="158"/>
      <c r="S431" s="158"/>
      <c r="T431" s="158"/>
      <c r="U431" s="158"/>
      <c r="V431" s="367"/>
      <c r="W431" s="366"/>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t="s">
        <v>5369</v>
      </c>
      <c r="AU431" s="205">
        <v>67</v>
      </c>
      <c r="AV431" s="205">
        <v>20</v>
      </c>
      <c r="AW431" s="205">
        <f t="shared" si="206"/>
        <v>87</v>
      </c>
      <c r="AX431" s="205" t="s">
        <v>5806</v>
      </c>
      <c r="AY431" s="226">
        <v>28</v>
      </c>
      <c r="AZ431" s="205">
        <v>24</v>
      </c>
      <c r="BA431" s="205">
        <f t="shared" si="236"/>
        <v>52</v>
      </c>
      <c r="BB431" s="205"/>
      <c r="BC431" s="207">
        <v>1.0000000000000001E-17</v>
      </c>
      <c r="BD431" s="207">
        <v>9.9999999999999997E-29</v>
      </c>
      <c r="BE431" s="207">
        <v>1.0000000000000001E-30</v>
      </c>
      <c r="BF431" s="207">
        <v>0</v>
      </c>
      <c r="BG431" s="207">
        <v>0</v>
      </c>
      <c r="BH431" s="207"/>
      <c r="BI431" s="207"/>
      <c r="BJ431" s="207"/>
      <c r="BK431" s="207"/>
      <c r="BL431" s="208">
        <v>0</v>
      </c>
      <c r="BM431" s="209">
        <v>249.45</v>
      </c>
      <c r="BN431" s="209">
        <f t="shared" si="207"/>
        <v>0</v>
      </c>
      <c r="BO431" s="207"/>
      <c r="BP431" s="207"/>
      <c r="BQ431" s="207"/>
      <c r="BR431" s="207"/>
      <c r="BS431" s="207"/>
      <c r="BT431" s="207"/>
      <c r="BU431" s="207"/>
      <c r="BV431" s="207"/>
      <c r="BW431" s="207"/>
      <c r="BX431" s="207"/>
      <c r="BY431" s="207"/>
      <c r="BZ431" s="207"/>
      <c r="CA431" s="207"/>
      <c r="CB431" s="207"/>
      <c r="CC431" s="207"/>
      <c r="CD431" s="207"/>
      <c r="CE431" s="207"/>
      <c r="CF431" s="207">
        <v>0</v>
      </c>
      <c r="CG431" s="207"/>
      <c r="CH431" s="207"/>
      <c r="CI431" s="207"/>
      <c r="CJ431" s="207"/>
      <c r="CK431" s="207">
        <v>0</v>
      </c>
      <c r="CL431" s="209">
        <v>477.3</v>
      </c>
      <c r="CM431" s="209">
        <f t="shared" si="208"/>
        <v>0</v>
      </c>
      <c r="CN431" s="207"/>
      <c r="CO431" s="207"/>
      <c r="CP431" s="207"/>
      <c r="CQ431" s="207"/>
      <c r="CR431" s="207"/>
      <c r="CS431" s="207"/>
      <c r="CT431" s="207"/>
      <c r="CU431" s="207"/>
      <c r="CV431" s="207"/>
      <c r="CW431" s="207"/>
      <c r="CX431" s="207"/>
      <c r="CY431" s="207"/>
      <c r="CZ431" s="207"/>
      <c r="DA431" s="207"/>
      <c r="DB431" s="207"/>
      <c r="DC431" s="207"/>
      <c r="DD431" s="207"/>
      <c r="DE431" s="207">
        <v>0</v>
      </c>
      <c r="DF431" s="207"/>
      <c r="DG431" s="207"/>
      <c r="DH431" s="207"/>
      <c r="DI431" s="207"/>
      <c r="DJ431" s="207">
        <v>0</v>
      </c>
      <c r="DK431" s="209">
        <v>120.88</v>
      </c>
      <c r="DL431" s="209">
        <f t="shared" si="209"/>
        <v>0</v>
      </c>
      <c r="DM431" s="207"/>
      <c r="DN431" s="207"/>
      <c r="DO431" s="207"/>
      <c r="DP431" s="207"/>
      <c r="DQ431" s="207"/>
      <c r="DR431" s="207"/>
      <c r="DS431" s="207"/>
      <c r="DT431" s="207"/>
      <c r="DU431" s="207"/>
      <c r="DV431" s="207"/>
      <c r="DW431" s="207"/>
      <c r="DX431" s="207"/>
      <c r="DY431" s="207"/>
      <c r="DZ431" s="207"/>
      <c r="EA431" s="207"/>
      <c r="EB431" s="207"/>
      <c r="EC431" s="207"/>
      <c r="ED431" s="207">
        <v>0</v>
      </c>
      <c r="EE431" s="207"/>
      <c r="EF431" s="207"/>
      <c r="EG431" s="207"/>
      <c r="EH431" s="207"/>
      <c r="EI431" s="207">
        <v>0</v>
      </c>
      <c r="EJ431" s="209">
        <v>191.55</v>
      </c>
      <c r="EK431" s="209">
        <f t="shared" si="210"/>
        <v>0</v>
      </c>
      <c r="EL431" s="207"/>
      <c r="EM431" s="207"/>
      <c r="EN431" s="207"/>
      <c r="EO431" s="207"/>
      <c r="EP431" s="207"/>
      <c r="EQ431" s="207"/>
      <c r="ER431" s="207"/>
      <c r="ES431" s="207"/>
      <c r="ET431" s="207"/>
      <c r="EU431" s="207"/>
      <c r="EV431" s="207"/>
      <c r="EW431" s="207"/>
      <c r="EX431" s="207"/>
      <c r="EY431" s="207"/>
      <c r="EZ431" s="207"/>
      <c r="FA431" s="207"/>
      <c r="FB431" s="207"/>
      <c r="FC431" s="207">
        <v>0</v>
      </c>
      <c r="FD431" s="207"/>
      <c r="FE431" s="207"/>
      <c r="FF431" s="207"/>
      <c r="FG431" s="207"/>
      <c r="FH431" s="207">
        <v>0</v>
      </c>
      <c r="FI431" s="209">
        <v>32.1</v>
      </c>
      <c r="FJ431" s="209">
        <f t="shared" si="211"/>
        <v>0</v>
      </c>
      <c r="FK431" s="207"/>
      <c r="FL431" s="207"/>
      <c r="FM431" s="207"/>
      <c r="FN431" s="207">
        <v>0</v>
      </c>
      <c r="FO431" s="207"/>
      <c r="FP431" s="207"/>
      <c r="FQ431" s="207"/>
      <c r="FR431" s="207"/>
      <c r="FS431" s="207">
        <v>0</v>
      </c>
      <c r="FT431" s="209">
        <v>25.68</v>
      </c>
      <c r="FU431" s="209">
        <f t="shared" si="212"/>
        <v>0</v>
      </c>
      <c r="FV431" s="207"/>
      <c r="FW431" s="207"/>
      <c r="FX431" s="207"/>
      <c r="FY431" s="207">
        <v>0</v>
      </c>
      <c r="FZ431" s="207"/>
      <c r="GA431" s="207"/>
      <c r="GB431" s="207"/>
      <c r="GC431" s="207"/>
      <c r="GD431" s="207">
        <v>0</v>
      </c>
      <c r="GE431" s="209">
        <v>56.12</v>
      </c>
      <c r="GF431" s="209">
        <f t="shared" si="213"/>
        <v>0</v>
      </c>
      <c r="GG431" s="207"/>
      <c r="GH431" s="207"/>
      <c r="GI431" s="207"/>
      <c r="GJ431" s="207"/>
      <c r="GK431" s="207"/>
      <c r="GL431" s="207"/>
      <c r="GM431" s="207"/>
      <c r="GN431" s="207"/>
      <c r="GO431" s="207"/>
      <c r="GP431" s="207"/>
      <c r="GQ431" s="207"/>
      <c r="GR431" s="207"/>
      <c r="GS431" s="207"/>
      <c r="GT431" s="207"/>
      <c r="GU431" s="207"/>
      <c r="GV431" s="207"/>
      <c r="GW431" s="207"/>
      <c r="GX431" s="207" t="s">
        <v>918</v>
      </c>
      <c r="GY431" s="207">
        <v>0</v>
      </c>
      <c r="GZ431" s="207" t="s">
        <v>918</v>
      </c>
      <c r="HA431" s="207">
        <v>0</v>
      </c>
      <c r="HB431" s="207">
        <v>0</v>
      </c>
      <c r="HC431" s="207">
        <v>1</v>
      </c>
      <c r="HD431" s="207">
        <f t="shared" si="227"/>
        <v>7800</v>
      </c>
      <c r="HE431" s="207">
        <v>9</v>
      </c>
      <c r="HF431" s="207"/>
      <c r="HG431" s="207"/>
      <c r="HH431" s="207">
        <f t="shared" si="237"/>
        <v>5400</v>
      </c>
      <c r="HI431" s="209">
        <v>2.73</v>
      </c>
      <c r="HJ431" s="209">
        <f t="shared" si="214"/>
        <v>14742</v>
      </c>
      <c r="HK431" s="207">
        <v>4</v>
      </c>
      <c r="HL431" s="207"/>
      <c r="HM431" s="207">
        <f t="shared" si="238"/>
        <v>2400</v>
      </c>
      <c r="HN431" s="209">
        <v>2.73</v>
      </c>
      <c r="HO431" s="209">
        <f t="shared" si="215"/>
        <v>6552</v>
      </c>
      <c r="HP431" s="207">
        <v>0</v>
      </c>
      <c r="HQ431" s="207"/>
      <c r="HR431" s="207">
        <f t="shared" si="239"/>
        <v>0</v>
      </c>
      <c r="HS431" s="209">
        <v>2.73</v>
      </c>
      <c r="HT431" s="209">
        <f t="shared" si="216"/>
        <v>0</v>
      </c>
      <c r="HU431" s="207">
        <v>0</v>
      </c>
      <c r="HV431" s="207"/>
      <c r="HW431" s="207">
        <f t="shared" si="240"/>
        <v>0</v>
      </c>
      <c r="HX431" s="209">
        <v>2.73</v>
      </c>
      <c r="HY431" s="209">
        <f t="shared" si="217"/>
        <v>0</v>
      </c>
      <c r="HZ431" s="207">
        <v>2</v>
      </c>
      <c r="IA431" s="209">
        <v>3890.25</v>
      </c>
      <c r="IB431" s="209">
        <f t="shared" si="218"/>
        <v>7780.5</v>
      </c>
      <c r="IC431" s="169"/>
      <c r="ID431" s="169"/>
      <c r="IE431" s="169"/>
      <c r="IF431" s="169"/>
      <c r="IG431" s="165"/>
      <c r="IH431" s="165">
        <v>8</v>
      </c>
      <c r="II431" s="235">
        <f t="shared" si="233"/>
        <v>0</v>
      </c>
      <c r="IJ431" s="235">
        <f t="shared" si="234"/>
        <v>2</v>
      </c>
      <c r="IK431" s="235">
        <f t="shared" si="235"/>
        <v>2</v>
      </c>
      <c r="IL431" s="210"/>
      <c r="IM431" s="211">
        <f t="shared" si="219"/>
        <v>0</v>
      </c>
      <c r="IN431" s="209">
        <v>7500</v>
      </c>
      <c r="IO431" s="212">
        <f t="shared" si="220"/>
        <v>0</v>
      </c>
      <c r="IP431" s="209">
        <f t="shared" si="221"/>
        <v>29074.5</v>
      </c>
      <c r="IQ431" s="209">
        <v>10000</v>
      </c>
      <c r="IR431" s="212">
        <f t="shared" si="222"/>
        <v>3</v>
      </c>
      <c r="IS431" s="213" t="s">
        <v>5641</v>
      </c>
      <c r="IT431" s="291"/>
      <c r="IV431" s="66" t="s">
        <v>6612</v>
      </c>
      <c r="IW431" s="66" t="s">
        <v>6613</v>
      </c>
    </row>
    <row r="432" spans="1:257" x14ac:dyDescent="0.4">
      <c r="A432" s="158">
        <f t="shared" si="232"/>
        <v>276</v>
      </c>
      <c r="B432" s="156" t="s">
        <v>35</v>
      </c>
      <c r="C432" s="156">
        <v>245</v>
      </c>
      <c r="D432" s="156">
        <v>100078</v>
      </c>
      <c r="E432" s="251">
        <v>14441</v>
      </c>
      <c r="F432" s="225" t="s">
        <v>6614</v>
      </c>
      <c r="G432" s="251">
        <v>8</v>
      </c>
      <c r="H432" s="156"/>
      <c r="I432" s="156" t="s">
        <v>2296</v>
      </c>
      <c r="J432" s="158" t="s">
        <v>2297</v>
      </c>
      <c r="K432" s="158"/>
      <c r="L432" s="158" t="s">
        <v>2298</v>
      </c>
      <c r="M432" s="158"/>
      <c r="N432" s="205">
        <v>26</v>
      </c>
      <c r="O432" s="158">
        <v>46</v>
      </c>
      <c r="P432" s="203" t="s">
        <v>5851</v>
      </c>
      <c r="Q432" s="158">
        <v>48</v>
      </c>
      <c r="R432" s="158"/>
      <c r="S432" s="158"/>
      <c r="T432" s="158"/>
      <c r="U432" s="158"/>
      <c r="V432" s="367"/>
      <c r="W432" s="366"/>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t="s">
        <v>5437</v>
      </c>
      <c r="AU432" s="205">
        <v>26</v>
      </c>
      <c r="AV432" s="205">
        <v>20</v>
      </c>
      <c r="AW432" s="205">
        <f t="shared" si="206"/>
        <v>46</v>
      </c>
      <c r="AX432" s="205" t="s">
        <v>5851</v>
      </c>
      <c r="AY432" s="226">
        <v>24</v>
      </c>
      <c r="AZ432" s="205">
        <v>24</v>
      </c>
      <c r="BA432" s="205">
        <f t="shared" si="236"/>
        <v>48</v>
      </c>
      <c r="BB432" s="205"/>
      <c r="BC432" s="207">
        <v>1.0000000000000001E-17</v>
      </c>
      <c r="BD432" s="207">
        <v>9.9999999999999997E-29</v>
      </c>
      <c r="BE432" s="207">
        <v>1.0000000000000001E-30</v>
      </c>
      <c r="BF432" s="207">
        <v>0</v>
      </c>
      <c r="BG432" s="207">
        <v>0</v>
      </c>
      <c r="BH432" s="207"/>
      <c r="BI432" s="207"/>
      <c r="BJ432" s="207"/>
      <c r="BK432" s="207"/>
      <c r="BL432" s="208">
        <v>0</v>
      </c>
      <c r="BM432" s="209">
        <v>249.45</v>
      </c>
      <c r="BN432" s="209">
        <f t="shared" si="207"/>
        <v>0</v>
      </c>
      <c r="BO432" s="207"/>
      <c r="BP432" s="207"/>
      <c r="BQ432" s="207"/>
      <c r="BR432" s="207"/>
      <c r="BS432" s="207"/>
      <c r="BT432" s="207"/>
      <c r="BU432" s="207"/>
      <c r="BV432" s="207"/>
      <c r="BW432" s="207"/>
      <c r="BX432" s="207"/>
      <c r="BY432" s="207"/>
      <c r="BZ432" s="207"/>
      <c r="CA432" s="207"/>
      <c r="CB432" s="207"/>
      <c r="CC432" s="207"/>
      <c r="CD432" s="207"/>
      <c r="CE432" s="207"/>
      <c r="CF432" s="207">
        <v>0</v>
      </c>
      <c r="CG432" s="207"/>
      <c r="CH432" s="207"/>
      <c r="CI432" s="207"/>
      <c r="CJ432" s="207"/>
      <c r="CK432" s="207">
        <v>0</v>
      </c>
      <c r="CL432" s="209">
        <v>477.3</v>
      </c>
      <c r="CM432" s="209">
        <f t="shared" si="208"/>
        <v>0</v>
      </c>
      <c r="CN432" s="207"/>
      <c r="CO432" s="207"/>
      <c r="CP432" s="207"/>
      <c r="CQ432" s="207"/>
      <c r="CR432" s="207"/>
      <c r="CS432" s="207"/>
      <c r="CT432" s="207"/>
      <c r="CU432" s="207"/>
      <c r="CV432" s="207"/>
      <c r="CW432" s="207"/>
      <c r="CX432" s="207"/>
      <c r="CY432" s="207"/>
      <c r="CZ432" s="207"/>
      <c r="DA432" s="207"/>
      <c r="DB432" s="207"/>
      <c r="DC432" s="207"/>
      <c r="DD432" s="207"/>
      <c r="DE432" s="207">
        <v>0</v>
      </c>
      <c r="DF432" s="207"/>
      <c r="DG432" s="207"/>
      <c r="DH432" s="207"/>
      <c r="DI432" s="207"/>
      <c r="DJ432" s="207">
        <v>0</v>
      </c>
      <c r="DK432" s="209">
        <v>120.88</v>
      </c>
      <c r="DL432" s="209">
        <f t="shared" si="209"/>
        <v>0</v>
      </c>
      <c r="DM432" s="207"/>
      <c r="DN432" s="207"/>
      <c r="DO432" s="207"/>
      <c r="DP432" s="207"/>
      <c r="DQ432" s="207"/>
      <c r="DR432" s="207"/>
      <c r="DS432" s="207"/>
      <c r="DT432" s="207"/>
      <c r="DU432" s="207"/>
      <c r="DV432" s="207"/>
      <c r="DW432" s="207"/>
      <c r="DX432" s="207"/>
      <c r="DY432" s="207"/>
      <c r="DZ432" s="207"/>
      <c r="EA432" s="207"/>
      <c r="EB432" s="207"/>
      <c r="EC432" s="207"/>
      <c r="ED432" s="207">
        <v>0</v>
      </c>
      <c r="EE432" s="207"/>
      <c r="EF432" s="207"/>
      <c r="EG432" s="207"/>
      <c r="EH432" s="207"/>
      <c r="EI432" s="207">
        <v>0</v>
      </c>
      <c r="EJ432" s="209">
        <v>191.55</v>
      </c>
      <c r="EK432" s="209">
        <f t="shared" si="210"/>
        <v>0</v>
      </c>
      <c r="EL432" s="207"/>
      <c r="EM432" s="207"/>
      <c r="EN432" s="207"/>
      <c r="EO432" s="207"/>
      <c r="EP432" s="207"/>
      <c r="EQ432" s="207"/>
      <c r="ER432" s="207"/>
      <c r="ES432" s="207"/>
      <c r="ET432" s="207"/>
      <c r="EU432" s="207"/>
      <c r="EV432" s="207"/>
      <c r="EW432" s="207"/>
      <c r="EX432" s="207"/>
      <c r="EY432" s="207"/>
      <c r="EZ432" s="207"/>
      <c r="FA432" s="207"/>
      <c r="FB432" s="207"/>
      <c r="FC432" s="207">
        <v>0</v>
      </c>
      <c r="FD432" s="207"/>
      <c r="FE432" s="207"/>
      <c r="FF432" s="207"/>
      <c r="FG432" s="207"/>
      <c r="FH432" s="207">
        <v>0</v>
      </c>
      <c r="FI432" s="209">
        <v>32.1</v>
      </c>
      <c r="FJ432" s="209">
        <f t="shared" si="211"/>
        <v>0</v>
      </c>
      <c r="FK432" s="207"/>
      <c r="FL432" s="207"/>
      <c r="FM432" s="207"/>
      <c r="FN432" s="207">
        <v>0</v>
      </c>
      <c r="FO432" s="207"/>
      <c r="FP432" s="207"/>
      <c r="FQ432" s="207"/>
      <c r="FR432" s="207"/>
      <c r="FS432" s="207">
        <v>0</v>
      </c>
      <c r="FT432" s="209">
        <v>25.68</v>
      </c>
      <c r="FU432" s="209">
        <f t="shared" si="212"/>
        <v>0</v>
      </c>
      <c r="FV432" s="207"/>
      <c r="FW432" s="207"/>
      <c r="FX432" s="207"/>
      <c r="FY432" s="207">
        <v>0</v>
      </c>
      <c r="FZ432" s="207"/>
      <c r="GA432" s="207"/>
      <c r="GB432" s="207"/>
      <c r="GC432" s="207"/>
      <c r="GD432" s="207">
        <v>0</v>
      </c>
      <c r="GE432" s="209">
        <v>56.12</v>
      </c>
      <c r="GF432" s="209">
        <f t="shared" si="213"/>
        <v>0</v>
      </c>
      <c r="GG432" s="207"/>
      <c r="GH432" s="207"/>
      <c r="GI432" s="207"/>
      <c r="GJ432" s="207"/>
      <c r="GK432" s="207"/>
      <c r="GL432" s="207"/>
      <c r="GM432" s="207"/>
      <c r="GN432" s="207"/>
      <c r="GO432" s="207"/>
      <c r="GP432" s="207"/>
      <c r="GQ432" s="207"/>
      <c r="GR432" s="207"/>
      <c r="GS432" s="207"/>
      <c r="GT432" s="207"/>
      <c r="GU432" s="207"/>
      <c r="GV432" s="207"/>
      <c r="GW432" s="207"/>
      <c r="GX432" s="207" t="s">
        <v>918</v>
      </c>
      <c r="GY432" s="207">
        <v>0</v>
      </c>
      <c r="GZ432" s="207" t="s">
        <v>918</v>
      </c>
      <c r="HA432" s="207">
        <v>0</v>
      </c>
      <c r="HB432" s="207">
        <v>0</v>
      </c>
      <c r="HC432" s="207">
        <v>1</v>
      </c>
      <c r="HD432" s="207">
        <f t="shared" si="227"/>
        <v>1800</v>
      </c>
      <c r="HE432" s="207">
        <v>2</v>
      </c>
      <c r="HF432" s="207"/>
      <c r="HG432" s="207"/>
      <c r="HH432" s="207">
        <f t="shared" si="237"/>
        <v>1200</v>
      </c>
      <c r="HI432" s="209">
        <v>2.73</v>
      </c>
      <c r="HJ432" s="209">
        <f t="shared" si="214"/>
        <v>3276</v>
      </c>
      <c r="HK432" s="207">
        <v>1</v>
      </c>
      <c r="HL432" s="207"/>
      <c r="HM432" s="207">
        <f t="shared" si="238"/>
        <v>600</v>
      </c>
      <c r="HN432" s="209">
        <v>2.73</v>
      </c>
      <c r="HO432" s="209">
        <f t="shared" si="215"/>
        <v>1638</v>
      </c>
      <c r="HP432" s="207">
        <v>0</v>
      </c>
      <c r="HQ432" s="207"/>
      <c r="HR432" s="207">
        <f t="shared" si="239"/>
        <v>0</v>
      </c>
      <c r="HS432" s="209">
        <v>2.73</v>
      </c>
      <c r="HT432" s="209">
        <f t="shared" si="216"/>
        <v>0</v>
      </c>
      <c r="HU432" s="207">
        <v>0</v>
      </c>
      <c r="HV432" s="207"/>
      <c r="HW432" s="207">
        <f t="shared" si="240"/>
        <v>0</v>
      </c>
      <c r="HX432" s="209">
        <v>2.73</v>
      </c>
      <c r="HY432" s="209">
        <f t="shared" si="217"/>
        <v>0</v>
      </c>
      <c r="HZ432" s="207">
        <v>2</v>
      </c>
      <c r="IA432" s="209">
        <v>3890.25</v>
      </c>
      <c r="IB432" s="209">
        <f t="shared" si="218"/>
        <v>7780.5</v>
      </c>
      <c r="IC432" s="169"/>
      <c r="ID432" s="169"/>
      <c r="IE432" s="169"/>
      <c r="IF432" s="169"/>
      <c r="IG432" s="165"/>
      <c r="IH432" s="165">
        <v>5</v>
      </c>
      <c r="II432" s="235">
        <f t="shared" si="233"/>
        <v>0</v>
      </c>
      <c r="IJ432" s="235">
        <f t="shared" si="234"/>
        <v>2</v>
      </c>
      <c r="IK432" s="235">
        <f t="shared" si="235"/>
        <v>2</v>
      </c>
      <c r="IL432" s="210"/>
      <c r="IM432" s="211">
        <f t="shared" si="219"/>
        <v>0</v>
      </c>
      <c r="IN432" s="209">
        <v>7500</v>
      </c>
      <c r="IO432" s="212">
        <f t="shared" si="220"/>
        <v>0</v>
      </c>
      <c r="IP432" s="209">
        <f t="shared" si="221"/>
        <v>12694.5</v>
      </c>
      <c r="IQ432" s="209">
        <v>10000</v>
      </c>
      <c r="IR432" s="212">
        <f t="shared" si="222"/>
        <v>2</v>
      </c>
      <c r="IS432" s="213" t="s">
        <v>5641</v>
      </c>
      <c r="IT432" s="291"/>
      <c r="IV432" s="66">
        <v>99687</v>
      </c>
      <c r="IW432" s="66" t="s">
        <v>6615</v>
      </c>
    </row>
    <row r="433" spans="1:257" x14ac:dyDescent="0.4">
      <c r="A433" s="158">
        <f t="shared" si="232"/>
        <v>277</v>
      </c>
      <c r="B433" s="156" t="s">
        <v>35</v>
      </c>
      <c r="C433" s="231">
        <v>261</v>
      </c>
      <c r="D433" s="371">
        <v>78868</v>
      </c>
      <c r="E433" s="251">
        <v>21326</v>
      </c>
      <c r="F433" s="225" t="s">
        <v>6616</v>
      </c>
      <c r="G433" s="251">
        <v>8</v>
      </c>
      <c r="H433" s="156"/>
      <c r="I433" s="156" t="s">
        <v>2352</v>
      </c>
      <c r="J433" s="158" t="s">
        <v>2426</v>
      </c>
      <c r="K433" s="158"/>
      <c r="L433" s="158" t="s">
        <v>2428</v>
      </c>
      <c r="M433" s="158">
        <v>20143580443</v>
      </c>
      <c r="N433" s="205">
        <v>37</v>
      </c>
      <c r="O433" s="158">
        <v>57</v>
      </c>
      <c r="P433" s="203" t="s">
        <v>5487</v>
      </c>
      <c r="Q433" s="158">
        <v>64</v>
      </c>
      <c r="R433" s="158"/>
      <c r="S433" s="158"/>
      <c r="T433" s="158"/>
      <c r="U433" s="158"/>
      <c r="V433" s="367"/>
      <c r="W433" s="366"/>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t="s">
        <v>5243</v>
      </c>
      <c r="AU433" s="205">
        <v>37</v>
      </c>
      <c r="AV433" s="205">
        <v>20</v>
      </c>
      <c r="AW433" s="205">
        <f t="shared" si="206"/>
        <v>57</v>
      </c>
      <c r="AX433" s="205" t="s">
        <v>5487</v>
      </c>
      <c r="AY433" s="226">
        <v>40</v>
      </c>
      <c r="AZ433" s="205">
        <v>24</v>
      </c>
      <c r="BA433" s="205">
        <f t="shared" si="236"/>
        <v>64</v>
      </c>
      <c r="BB433" s="205"/>
      <c r="BC433" s="207">
        <v>1.0000000000000001E-17</v>
      </c>
      <c r="BD433" s="207">
        <v>9.9999999999999997E-29</v>
      </c>
      <c r="BE433" s="207">
        <v>1.0000000000000001E-30</v>
      </c>
      <c r="BF433" s="207">
        <v>0</v>
      </c>
      <c r="BG433" s="207">
        <v>0</v>
      </c>
      <c r="BH433" s="207"/>
      <c r="BI433" s="207"/>
      <c r="BJ433" s="207"/>
      <c r="BK433" s="207"/>
      <c r="BL433" s="208">
        <v>0</v>
      </c>
      <c r="BM433" s="209">
        <v>249.45</v>
      </c>
      <c r="BN433" s="209">
        <f t="shared" si="207"/>
        <v>0</v>
      </c>
      <c r="BO433" s="207"/>
      <c r="BP433" s="207"/>
      <c r="BQ433" s="207"/>
      <c r="BR433" s="207"/>
      <c r="BS433" s="207"/>
      <c r="BT433" s="207"/>
      <c r="BU433" s="207"/>
      <c r="BV433" s="207"/>
      <c r="BW433" s="207"/>
      <c r="BX433" s="207"/>
      <c r="BY433" s="207"/>
      <c r="BZ433" s="207"/>
      <c r="CA433" s="207"/>
      <c r="CB433" s="207"/>
      <c r="CC433" s="207"/>
      <c r="CD433" s="207"/>
      <c r="CE433" s="207"/>
      <c r="CF433" s="207">
        <v>0</v>
      </c>
      <c r="CG433" s="207">
        <v>0</v>
      </c>
      <c r="CH433" s="207"/>
      <c r="CI433" s="207"/>
      <c r="CJ433" s="207" t="s">
        <v>6617</v>
      </c>
      <c r="CK433" s="207">
        <v>0</v>
      </c>
      <c r="CL433" s="209">
        <v>477.3</v>
      </c>
      <c r="CM433" s="209">
        <f t="shared" si="208"/>
        <v>0</v>
      </c>
      <c r="CN433" s="207"/>
      <c r="CO433" s="207"/>
      <c r="CP433" s="207"/>
      <c r="CQ433" s="207"/>
      <c r="CR433" s="207"/>
      <c r="CS433" s="207"/>
      <c r="CT433" s="207"/>
      <c r="CU433" s="207"/>
      <c r="CV433" s="207"/>
      <c r="CW433" s="207"/>
      <c r="CX433" s="207"/>
      <c r="CY433" s="207"/>
      <c r="CZ433" s="207"/>
      <c r="DA433" s="207"/>
      <c r="DB433" s="207"/>
      <c r="DC433" s="207"/>
      <c r="DD433" s="207"/>
      <c r="DE433" s="207">
        <v>0</v>
      </c>
      <c r="DF433" s="207"/>
      <c r="DG433" s="207"/>
      <c r="DH433" s="207"/>
      <c r="DI433" s="207"/>
      <c r="DJ433" s="207">
        <v>0</v>
      </c>
      <c r="DK433" s="209">
        <v>120.88</v>
      </c>
      <c r="DL433" s="209">
        <f t="shared" si="209"/>
        <v>0</v>
      </c>
      <c r="DM433" s="207"/>
      <c r="DN433" s="207"/>
      <c r="DO433" s="207"/>
      <c r="DP433" s="207"/>
      <c r="DQ433" s="207"/>
      <c r="DR433" s="207"/>
      <c r="DS433" s="207"/>
      <c r="DT433" s="207"/>
      <c r="DU433" s="207"/>
      <c r="DV433" s="207"/>
      <c r="DW433" s="207"/>
      <c r="DX433" s="207"/>
      <c r="DY433" s="207"/>
      <c r="DZ433" s="207"/>
      <c r="EA433" s="207"/>
      <c r="EB433" s="207"/>
      <c r="EC433" s="207"/>
      <c r="ED433" s="207">
        <v>0</v>
      </c>
      <c r="EE433" s="207"/>
      <c r="EF433" s="207"/>
      <c r="EG433" s="207"/>
      <c r="EH433" s="207"/>
      <c r="EI433" s="207">
        <v>0</v>
      </c>
      <c r="EJ433" s="209">
        <v>191.55</v>
      </c>
      <c r="EK433" s="209">
        <f t="shared" si="210"/>
        <v>0</v>
      </c>
      <c r="EL433" s="207"/>
      <c r="EM433" s="207"/>
      <c r="EN433" s="207"/>
      <c r="EO433" s="207"/>
      <c r="EP433" s="207"/>
      <c r="EQ433" s="207"/>
      <c r="ER433" s="207"/>
      <c r="ES433" s="207"/>
      <c r="ET433" s="207"/>
      <c r="EU433" s="207"/>
      <c r="EV433" s="207"/>
      <c r="EW433" s="207"/>
      <c r="EX433" s="207"/>
      <c r="EY433" s="207"/>
      <c r="EZ433" s="207"/>
      <c r="FA433" s="207"/>
      <c r="FB433" s="207"/>
      <c r="FC433" s="207">
        <v>0</v>
      </c>
      <c r="FD433" s="207"/>
      <c r="FE433" s="207"/>
      <c r="FF433" s="207"/>
      <c r="FG433" s="207"/>
      <c r="FH433" s="207">
        <v>0</v>
      </c>
      <c r="FI433" s="209">
        <v>32.1</v>
      </c>
      <c r="FJ433" s="209">
        <f t="shared" si="211"/>
        <v>0</v>
      </c>
      <c r="FK433" s="207"/>
      <c r="FL433" s="207"/>
      <c r="FM433" s="207"/>
      <c r="FN433" s="207">
        <v>0</v>
      </c>
      <c r="FO433" s="207"/>
      <c r="FP433" s="207"/>
      <c r="FQ433" s="207"/>
      <c r="FR433" s="207"/>
      <c r="FS433" s="207">
        <v>0</v>
      </c>
      <c r="FT433" s="209">
        <v>25.68</v>
      </c>
      <c r="FU433" s="209">
        <f t="shared" si="212"/>
        <v>0</v>
      </c>
      <c r="FV433" s="207"/>
      <c r="FW433" s="207"/>
      <c r="FX433" s="207"/>
      <c r="FY433" s="207">
        <v>0</v>
      </c>
      <c r="FZ433" s="207"/>
      <c r="GA433" s="207"/>
      <c r="GB433" s="207"/>
      <c r="GC433" s="207"/>
      <c r="GD433" s="207">
        <v>0</v>
      </c>
      <c r="GE433" s="209">
        <v>56.12</v>
      </c>
      <c r="GF433" s="209">
        <f t="shared" si="213"/>
        <v>0</v>
      </c>
      <c r="GG433" s="207"/>
      <c r="GH433" s="207"/>
      <c r="GI433" s="207"/>
      <c r="GJ433" s="207"/>
      <c r="GK433" s="207"/>
      <c r="GL433" s="207"/>
      <c r="GM433" s="207"/>
      <c r="GN433" s="207"/>
      <c r="GO433" s="207"/>
      <c r="GP433" s="207"/>
      <c r="GQ433" s="207"/>
      <c r="GR433" s="207"/>
      <c r="GS433" s="207"/>
      <c r="GT433" s="207"/>
      <c r="GU433" s="207"/>
      <c r="GV433" s="207"/>
      <c r="GW433" s="207"/>
      <c r="GX433" s="207" t="s">
        <v>918</v>
      </c>
      <c r="GY433" s="207">
        <v>0</v>
      </c>
      <c r="GZ433" s="207" t="s">
        <v>918</v>
      </c>
      <c r="HA433" s="207">
        <v>0</v>
      </c>
      <c r="HB433" s="207">
        <v>0</v>
      </c>
      <c r="HC433" s="207">
        <v>1</v>
      </c>
      <c r="HD433" s="207">
        <f t="shared" si="227"/>
        <v>4200</v>
      </c>
      <c r="HE433" s="207">
        <v>4</v>
      </c>
      <c r="HF433" s="207"/>
      <c r="HG433" s="207"/>
      <c r="HH433" s="207">
        <f t="shared" si="237"/>
        <v>2400</v>
      </c>
      <c r="HI433" s="209">
        <v>2.73</v>
      </c>
      <c r="HJ433" s="209">
        <f t="shared" si="214"/>
        <v>6552</v>
      </c>
      <c r="HK433" s="207">
        <v>3</v>
      </c>
      <c r="HL433" s="207"/>
      <c r="HM433" s="207">
        <f t="shared" si="238"/>
        <v>1800</v>
      </c>
      <c r="HN433" s="209">
        <v>2.73</v>
      </c>
      <c r="HO433" s="209">
        <f t="shared" si="215"/>
        <v>4914</v>
      </c>
      <c r="HP433" s="207">
        <v>0</v>
      </c>
      <c r="HQ433" s="207"/>
      <c r="HR433" s="207">
        <f t="shared" si="239"/>
        <v>0</v>
      </c>
      <c r="HS433" s="209">
        <v>2.73</v>
      </c>
      <c r="HT433" s="209">
        <f t="shared" si="216"/>
        <v>0</v>
      </c>
      <c r="HU433" s="207">
        <v>0</v>
      </c>
      <c r="HV433" s="207"/>
      <c r="HW433" s="207">
        <f t="shared" si="240"/>
        <v>0</v>
      </c>
      <c r="HX433" s="209">
        <v>2.73</v>
      </c>
      <c r="HY433" s="209">
        <f t="shared" si="217"/>
        <v>0</v>
      </c>
      <c r="HZ433" s="207">
        <v>2</v>
      </c>
      <c r="IA433" s="209">
        <v>3890.25</v>
      </c>
      <c r="IB433" s="209">
        <f t="shared" si="218"/>
        <v>7780.5</v>
      </c>
      <c r="IC433" s="169"/>
      <c r="ID433" s="169"/>
      <c r="IE433" s="169"/>
      <c r="IF433" s="169"/>
      <c r="IG433" s="165"/>
      <c r="IH433" s="165"/>
      <c r="II433" s="235">
        <f t="shared" si="233"/>
        <v>0</v>
      </c>
      <c r="IJ433" s="235">
        <f t="shared" si="234"/>
        <v>2</v>
      </c>
      <c r="IK433" s="235">
        <f t="shared" si="235"/>
        <v>2</v>
      </c>
      <c r="IL433" s="210"/>
      <c r="IM433" s="211">
        <f t="shared" si="219"/>
        <v>0</v>
      </c>
      <c r="IN433" s="209">
        <v>7500</v>
      </c>
      <c r="IO433" s="212">
        <f t="shared" si="220"/>
        <v>0</v>
      </c>
      <c r="IP433" s="209">
        <f t="shared" si="221"/>
        <v>19246.5</v>
      </c>
      <c r="IQ433" s="209">
        <v>10000</v>
      </c>
      <c r="IR433" s="212">
        <f t="shared" si="222"/>
        <v>2</v>
      </c>
      <c r="IS433" s="213" t="s">
        <v>6362</v>
      </c>
      <c r="IT433" s="291"/>
      <c r="IV433" s="66" t="s">
        <v>6618</v>
      </c>
      <c r="IW433" s="66" t="s">
        <v>6619</v>
      </c>
    </row>
    <row r="434" spans="1:257" x14ac:dyDescent="0.4">
      <c r="A434" s="158">
        <f t="shared" si="232"/>
        <v>278</v>
      </c>
      <c r="B434" s="156" t="s">
        <v>35</v>
      </c>
      <c r="C434" s="156">
        <v>265</v>
      </c>
      <c r="D434" s="251">
        <v>19927</v>
      </c>
      <c r="E434" s="370">
        <v>21417</v>
      </c>
      <c r="F434" s="225" t="s">
        <v>6620</v>
      </c>
      <c r="G434" s="251">
        <v>8</v>
      </c>
      <c r="H434" s="156"/>
      <c r="I434" s="156" t="s">
        <v>2352</v>
      </c>
      <c r="J434" s="158" t="s">
        <v>2456</v>
      </c>
      <c r="K434" s="158"/>
      <c r="L434" s="158" t="s">
        <v>2438</v>
      </c>
      <c r="M434" s="158"/>
      <c r="N434" s="205">
        <v>68</v>
      </c>
      <c r="O434" s="158">
        <v>88</v>
      </c>
      <c r="P434" s="203" t="s">
        <v>5567</v>
      </c>
      <c r="Q434" s="158">
        <v>52</v>
      </c>
      <c r="R434" s="158"/>
      <c r="S434" s="158"/>
      <c r="T434" s="158"/>
      <c r="U434" s="158"/>
      <c r="V434" s="367"/>
      <c r="W434" s="366"/>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t="s">
        <v>5369</v>
      </c>
      <c r="AU434" s="205">
        <v>68</v>
      </c>
      <c r="AV434" s="205">
        <v>20</v>
      </c>
      <c r="AW434" s="205">
        <f t="shared" si="206"/>
        <v>88</v>
      </c>
      <c r="AX434" s="205" t="s">
        <v>5567</v>
      </c>
      <c r="AY434" s="226">
        <v>28</v>
      </c>
      <c r="AZ434" s="205">
        <v>24</v>
      </c>
      <c r="BA434" s="205">
        <f t="shared" si="236"/>
        <v>52</v>
      </c>
      <c r="BB434" s="205"/>
      <c r="BC434" s="207">
        <v>1.0000000000000001E-17</v>
      </c>
      <c r="BD434" s="207">
        <v>9.9999999999999997E-29</v>
      </c>
      <c r="BE434" s="207">
        <v>1.0000000000000001E-30</v>
      </c>
      <c r="BF434" s="207">
        <v>0</v>
      </c>
      <c r="BG434" s="207">
        <v>0</v>
      </c>
      <c r="BH434" s="207"/>
      <c r="BI434" s="207"/>
      <c r="BJ434" s="207"/>
      <c r="BK434" s="207"/>
      <c r="BL434" s="208">
        <v>0</v>
      </c>
      <c r="BM434" s="209">
        <v>249.45</v>
      </c>
      <c r="BN434" s="209">
        <f t="shared" si="207"/>
        <v>0</v>
      </c>
      <c r="BO434" s="207"/>
      <c r="BP434" s="207"/>
      <c r="BQ434" s="207"/>
      <c r="BR434" s="207"/>
      <c r="BS434" s="207"/>
      <c r="BT434" s="207"/>
      <c r="BU434" s="207"/>
      <c r="BV434" s="207"/>
      <c r="BW434" s="207"/>
      <c r="BX434" s="207"/>
      <c r="BY434" s="207"/>
      <c r="BZ434" s="207"/>
      <c r="CA434" s="207"/>
      <c r="CB434" s="207"/>
      <c r="CC434" s="207"/>
      <c r="CD434" s="207"/>
      <c r="CE434" s="207"/>
      <c r="CF434" s="207">
        <v>0</v>
      </c>
      <c r="CG434" s="207"/>
      <c r="CH434" s="207"/>
      <c r="CI434" s="207"/>
      <c r="CJ434" s="207"/>
      <c r="CK434" s="207">
        <v>0</v>
      </c>
      <c r="CL434" s="209">
        <v>477.3</v>
      </c>
      <c r="CM434" s="209">
        <f t="shared" si="208"/>
        <v>0</v>
      </c>
      <c r="CN434" s="207"/>
      <c r="CO434" s="207"/>
      <c r="CP434" s="207"/>
      <c r="CQ434" s="207"/>
      <c r="CR434" s="207"/>
      <c r="CS434" s="207"/>
      <c r="CT434" s="207"/>
      <c r="CU434" s="207"/>
      <c r="CV434" s="207"/>
      <c r="CW434" s="207"/>
      <c r="CX434" s="207"/>
      <c r="CY434" s="207"/>
      <c r="CZ434" s="207"/>
      <c r="DA434" s="207"/>
      <c r="DB434" s="207"/>
      <c r="DC434" s="207"/>
      <c r="DD434" s="207"/>
      <c r="DE434" s="207">
        <v>0</v>
      </c>
      <c r="DF434" s="207"/>
      <c r="DG434" s="207"/>
      <c r="DH434" s="207"/>
      <c r="DI434" s="207"/>
      <c r="DJ434" s="207">
        <v>0</v>
      </c>
      <c r="DK434" s="209">
        <v>120.88</v>
      </c>
      <c r="DL434" s="209">
        <f t="shared" si="209"/>
        <v>0</v>
      </c>
      <c r="DM434" s="207"/>
      <c r="DN434" s="207"/>
      <c r="DO434" s="207"/>
      <c r="DP434" s="207"/>
      <c r="DQ434" s="207"/>
      <c r="DR434" s="207"/>
      <c r="DS434" s="207"/>
      <c r="DT434" s="207"/>
      <c r="DU434" s="207"/>
      <c r="DV434" s="207"/>
      <c r="DW434" s="207"/>
      <c r="DX434" s="207"/>
      <c r="DY434" s="207"/>
      <c r="DZ434" s="207"/>
      <c r="EA434" s="207"/>
      <c r="EB434" s="207"/>
      <c r="EC434" s="207"/>
      <c r="ED434" s="207">
        <v>0</v>
      </c>
      <c r="EE434" s="207"/>
      <c r="EF434" s="207"/>
      <c r="EG434" s="207"/>
      <c r="EH434" s="207"/>
      <c r="EI434" s="207">
        <v>0</v>
      </c>
      <c r="EJ434" s="209">
        <v>191.55</v>
      </c>
      <c r="EK434" s="209">
        <f t="shared" si="210"/>
        <v>0</v>
      </c>
      <c r="EL434" s="207"/>
      <c r="EM434" s="207"/>
      <c r="EN434" s="207"/>
      <c r="EO434" s="207"/>
      <c r="EP434" s="207"/>
      <c r="EQ434" s="207"/>
      <c r="ER434" s="207"/>
      <c r="ES434" s="207"/>
      <c r="ET434" s="207"/>
      <c r="EU434" s="207"/>
      <c r="EV434" s="207"/>
      <c r="EW434" s="207"/>
      <c r="EX434" s="207"/>
      <c r="EY434" s="207"/>
      <c r="EZ434" s="207"/>
      <c r="FA434" s="207"/>
      <c r="FB434" s="207"/>
      <c r="FC434" s="207">
        <v>0</v>
      </c>
      <c r="FD434" s="207"/>
      <c r="FE434" s="207"/>
      <c r="FF434" s="207"/>
      <c r="FG434" s="207"/>
      <c r="FH434" s="207">
        <v>0</v>
      </c>
      <c r="FI434" s="209">
        <v>32.1</v>
      </c>
      <c r="FJ434" s="209">
        <f t="shared" si="211"/>
        <v>0</v>
      </c>
      <c r="FK434" s="207"/>
      <c r="FL434" s="207"/>
      <c r="FM434" s="207"/>
      <c r="FN434" s="207">
        <v>0</v>
      </c>
      <c r="FO434" s="207"/>
      <c r="FP434" s="207"/>
      <c r="FQ434" s="207"/>
      <c r="FR434" s="207"/>
      <c r="FS434" s="207">
        <v>0</v>
      </c>
      <c r="FT434" s="209">
        <v>25.68</v>
      </c>
      <c r="FU434" s="209">
        <f t="shared" si="212"/>
        <v>0</v>
      </c>
      <c r="FV434" s="207"/>
      <c r="FW434" s="207"/>
      <c r="FX434" s="207"/>
      <c r="FY434" s="207">
        <v>0</v>
      </c>
      <c r="FZ434" s="207"/>
      <c r="GA434" s="207"/>
      <c r="GB434" s="207"/>
      <c r="GC434" s="207"/>
      <c r="GD434" s="207">
        <v>0</v>
      </c>
      <c r="GE434" s="209">
        <v>56.12</v>
      </c>
      <c r="GF434" s="209">
        <f t="shared" si="213"/>
        <v>0</v>
      </c>
      <c r="GG434" s="207"/>
      <c r="GH434" s="207"/>
      <c r="GI434" s="207"/>
      <c r="GJ434" s="207"/>
      <c r="GK434" s="207"/>
      <c r="GL434" s="207"/>
      <c r="GM434" s="207"/>
      <c r="GN434" s="207"/>
      <c r="GO434" s="207"/>
      <c r="GP434" s="207"/>
      <c r="GQ434" s="207"/>
      <c r="GR434" s="207"/>
      <c r="GS434" s="207"/>
      <c r="GT434" s="207"/>
      <c r="GU434" s="207"/>
      <c r="GV434" s="207"/>
      <c r="GW434" s="207"/>
      <c r="GX434" s="207" t="s">
        <v>918</v>
      </c>
      <c r="GY434" s="207">
        <v>0</v>
      </c>
      <c r="GZ434" s="207" t="s">
        <v>918</v>
      </c>
      <c r="HA434" s="207">
        <v>0</v>
      </c>
      <c r="HB434" s="207">
        <v>0</v>
      </c>
      <c r="HC434" s="207">
        <v>1</v>
      </c>
      <c r="HD434" s="207">
        <f t="shared" si="227"/>
        <v>3000</v>
      </c>
      <c r="HE434" s="207">
        <v>4</v>
      </c>
      <c r="HF434" s="207"/>
      <c r="HG434" s="207"/>
      <c r="HH434" s="207">
        <f t="shared" si="237"/>
        <v>2400</v>
      </c>
      <c r="HI434" s="209">
        <v>2.73</v>
      </c>
      <c r="HJ434" s="209">
        <f t="shared" si="214"/>
        <v>6552</v>
      </c>
      <c r="HK434" s="207">
        <v>1</v>
      </c>
      <c r="HL434" s="207"/>
      <c r="HM434" s="207">
        <f t="shared" si="238"/>
        <v>600</v>
      </c>
      <c r="HN434" s="209">
        <v>2.73</v>
      </c>
      <c r="HO434" s="209">
        <f t="shared" si="215"/>
        <v>1638</v>
      </c>
      <c r="HP434" s="207">
        <v>0</v>
      </c>
      <c r="HQ434" s="207"/>
      <c r="HR434" s="207">
        <f t="shared" si="239"/>
        <v>0</v>
      </c>
      <c r="HS434" s="209">
        <v>2.73</v>
      </c>
      <c r="HT434" s="209">
        <f t="shared" si="216"/>
        <v>0</v>
      </c>
      <c r="HU434" s="207">
        <v>0</v>
      </c>
      <c r="HV434" s="207"/>
      <c r="HW434" s="207">
        <f t="shared" si="240"/>
        <v>0</v>
      </c>
      <c r="HX434" s="209">
        <v>2.73</v>
      </c>
      <c r="HY434" s="209">
        <f t="shared" si="217"/>
        <v>0</v>
      </c>
      <c r="HZ434" s="207">
        <v>2</v>
      </c>
      <c r="IA434" s="209">
        <v>3890.25</v>
      </c>
      <c r="IB434" s="209">
        <f t="shared" si="218"/>
        <v>7780.5</v>
      </c>
      <c r="IC434" s="169"/>
      <c r="ID434" s="169"/>
      <c r="IE434" s="169"/>
      <c r="IF434" s="169"/>
      <c r="IG434" s="165"/>
      <c r="IH434" s="165"/>
      <c r="II434" s="235">
        <f t="shared" si="233"/>
        <v>0</v>
      </c>
      <c r="IJ434" s="235">
        <f t="shared" si="234"/>
        <v>2</v>
      </c>
      <c r="IK434" s="235">
        <f t="shared" si="235"/>
        <v>2</v>
      </c>
      <c r="IL434" s="210"/>
      <c r="IM434" s="211">
        <f t="shared" si="219"/>
        <v>0</v>
      </c>
      <c r="IN434" s="209">
        <v>7500</v>
      </c>
      <c r="IO434" s="212">
        <f t="shared" si="220"/>
        <v>0</v>
      </c>
      <c r="IP434" s="209">
        <f t="shared" si="221"/>
        <v>15970.5</v>
      </c>
      <c r="IQ434" s="209">
        <v>10000</v>
      </c>
      <c r="IR434" s="212">
        <f t="shared" si="222"/>
        <v>2</v>
      </c>
      <c r="IS434" s="213" t="s">
        <v>6621</v>
      </c>
      <c r="IT434" s="291"/>
      <c r="IV434" s="66" t="s">
        <v>6622</v>
      </c>
      <c r="IW434" s="66" t="s">
        <v>6623</v>
      </c>
    </row>
    <row r="435" spans="1:257" x14ac:dyDescent="0.4">
      <c r="A435" s="158">
        <f t="shared" si="232"/>
        <v>279</v>
      </c>
      <c r="B435" s="156" t="s">
        <v>35</v>
      </c>
      <c r="C435" s="219">
        <v>268</v>
      </c>
      <c r="D435" s="370">
        <v>20124</v>
      </c>
      <c r="E435" s="251">
        <v>21454</v>
      </c>
      <c r="F435" s="225" t="s">
        <v>6624</v>
      </c>
      <c r="G435" s="251">
        <v>8</v>
      </c>
      <c r="H435" s="156"/>
      <c r="I435" s="156" t="s">
        <v>2352</v>
      </c>
      <c r="J435" s="158" t="s">
        <v>2475</v>
      </c>
      <c r="K435" s="158"/>
      <c r="L435" s="158" t="s">
        <v>2477</v>
      </c>
      <c r="M435" s="158"/>
      <c r="N435" s="205">
        <v>35</v>
      </c>
      <c r="O435" s="158">
        <v>55</v>
      </c>
      <c r="P435" s="203" t="s">
        <v>6016</v>
      </c>
      <c r="Q435" s="158">
        <v>52</v>
      </c>
      <c r="R435" s="158"/>
      <c r="S435" s="158"/>
      <c r="T435" s="158"/>
      <c r="U435" s="158"/>
      <c r="V435" s="367"/>
      <c r="W435" s="366"/>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t="s">
        <v>5369</v>
      </c>
      <c r="AU435" s="205">
        <v>35</v>
      </c>
      <c r="AV435" s="205">
        <v>20</v>
      </c>
      <c r="AW435" s="205">
        <f t="shared" si="206"/>
        <v>55</v>
      </c>
      <c r="AX435" s="205" t="s">
        <v>6016</v>
      </c>
      <c r="AY435" s="226">
        <v>28</v>
      </c>
      <c r="AZ435" s="205">
        <v>24</v>
      </c>
      <c r="BA435" s="205">
        <f t="shared" si="236"/>
        <v>52</v>
      </c>
      <c r="BB435" s="205"/>
      <c r="BC435" s="207">
        <v>1.0000000000000001E-17</v>
      </c>
      <c r="BD435" s="207">
        <v>9.9999999999999997E-29</v>
      </c>
      <c r="BE435" s="207">
        <v>1.0000000000000001E-30</v>
      </c>
      <c r="BF435" s="207">
        <v>0</v>
      </c>
      <c r="BG435" s="207">
        <v>0</v>
      </c>
      <c r="BH435" s="207"/>
      <c r="BI435" s="207"/>
      <c r="BJ435" s="207"/>
      <c r="BK435" s="207"/>
      <c r="BL435" s="208">
        <v>0</v>
      </c>
      <c r="BM435" s="209">
        <v>249.45</v>
      </c>
      <c r="BN435" s="209">
        <f t="shared" si="207"/>
        <v>0</v>
      </c>
      <c r="BO435" s="207"/>
      <c r="BP435" s="207"/>
      <c r="BQ435" s="207"/>
      <c r="BR435" s="207"/>
      <c r="BS435" s="207"/>
      <c r="BT435" s="207"/>
      <c r="BU435" s="207"/>
      <c r="BV435" s="207"/>
      <c r="BW435" s="207"/>
      <c r="BX435" s="207"/>
      <c r="BY435" s="207"/>
      <c r="BZ435" s="207"/>
      <c r="CA435" s="207"/>
      <c r="CB435" s="207"/>
      <c r="CC435" s="207"/>
      <c r="CD435" s="207"/>
      <c r="CE435" s="207"/>
      <c r="CF435" s="207">
        <v>0</v>
      </c>
      <c r="CG435" s="207"/>
      <c r="CH435" s="207"/>
      <c r="CI435" s="207"/>
      <c r="CJ435" s="207"/>
      <c r="CK435" s="207">
        <v>0</v>
      </c>
      <c r="CL435" s="209">
        <v>477.3</v>
      </c>
      <c r="CM435" s="209">
        <f t="shared" si="208"/>
        <v>0</v>
      </c>
      <c r="CN435" s="207"/>
      <c r="CO435" s="207"/>
      <c r="CP435" s="207"/>
      <c r="CQ435" s="207"/>
      <c r="CR435" s="207"/>
      <c r="CS435" s="207"/>
      <c r="CT435" s="207"/>
      <c r="CU435" s="207"/>
      <c r="CV435" s="207"/>
      <c r="CW435" s="207"/>
      <c r="CX435" s="207"/>
      <c r="CY435" s="207"/>
      <c r="CZ435" s="207"/>
      <c r="DA435" s="207"/>
      <c r="DB435" s="207"/>
      <c r="DC435" s="207"/>
      <c r="DD435" s="207"/>
      <c r="DE435" s="207">
        <v>0</v>
      </c>
      <c r="DF435" s="207"/>
      <c r="DG435" s="207"/>
      <c r="DH435" s="207"/>
      <c r="DI435" s="207"/>
      <c r="DJ435" s="207">
        <v>0</v>
      </c>
      <c r="DK435" s="209">
        <v>120.88</v>
      </c>
      <c r="DL435" s="209">
        <f t="shared" si="209"/>
        <v>0</v>
      </c>
      <c r="DM435" s="207"/>
      <c r="DN435" s="207"/>
      <c r="DO435" s="207"/>
      <c r="DP435" s="207"/>
      <c r="DQ435" s="207"/>
      <c r="DR435" s="207"/>
      <c r="DS435" s="207"/>
      <c r="DT435" s="207"/>
      <c r="DU435" s="207"/>
      <c r="DV435" s="207"/>
      <c r="DW435" s="207"/>
      <c r="DX435" s="207"/>
      <c r="DY435" s="207"/>
      <c r="DZ435" s="207"/>
      <c r="EA435" s="207"/>
      <c r="EB435" s="207"/>
      <c r="EC435" s="207"/>
      <c r="ED435" s="207">
        <v>0</v>
      </c>
      <c r="EE435" s="207"/>
      <c r="EF435" s="207"/>
      <c r="EG435" s="207"/>
      <c r="EH435" s="207"/>
      <c r="EI435" s="207">
        <v>0</v>
      </c>
      <c r="EJ435" s="209">
        <v>191.55</v>
      </c>
      <c r="EK435" s="209">
        <f t="shared" si="210"/>
        <v>0</v>
      </c>
      <c r="EL435" s="207"/>
      <c r="EM435" s="207"/>
      <c r="EN435" s="207"/>
      <c r="EO435" s="207"/>
      <c r="EP435" s="207"/>
      <c r="EQ435" s="207"/>
      <c r="ER435" s="207"/>
      <c r="ES435" s="207"/>
      <c r="ET435" s="207"/>
      <c r="EU435" s="207"/>
      <c r="EV435" s="207"/>
      <c r="EW435" s="207"/>
      <c r="EX435" s="207"/>
      <c r="EY435" s="207"/>
      <c r="EZ435" s="207"/>
      <c r="FA435" s="207"/>
      <c r="FB435" s="207"/>
      <c r="FC435" s="207">
        <v>0</v>
      </c>
      <c r="FD435" s="207"/>
      <c r="FE435" s="207"/>
      <c r="FF435" s="207"/>
      <c r="FG435" s="207"/>
      <c r="FH435" s="207">
        <v>0</v>
      </c>
      <c r="FI435" s="209">
        <v>32.1</v>
      </c>
      <c r="FJ435" s="209">
        <f t="shared" si="211"/>
        <v>0</v>
      </c>
      <c r="FK435" s="207"/>
      <c r="FL435" s="207"/>
      <c r="FM435" s="207"/>
      <c r="FN435" s="207">
        <v>0</v>
      </c>
      <c r="FO435" s="207"/>
      <c r="FP435" s="207"/>
      <c r="FQ435" s="207"/>
      <c r="FR435" s="207"/>
      <c r="FS435" s="207">
        <v>0</v>
      </c>
      <c r="FT435" s="209">
        <v>25.68</v>
      </c>
      <c r="FU435" s="209">
        <f t="shared" si="212"/>
        <v>0</v>
      </c>
      <c r="FV435" s="207"/>
      <c r="FW435" s="207"/>
      <c r="FX435" s="207"/>
      <c r="FY435" s="207">
        <v>0</v>
      </c>
      <c r="FZ435" s="207"/>
      <c r="GA435" s="207"/>
      <c r="GB435" s="207"/>
      <c r="GC435" s="207"/>
      <c r="GD435" s="207">
        <v>0</v>
      </c>
      <c r="GE435" s="209">
        <v>56.12</v>
      </c>
      <c r="GF435" s="209">
        <f t="shared" si="213"/>
        <v>0</v>
      </c>
      <c r="GG435" s="207"/>
      <c r="GH435" s="207"/>
      <c r="GI435" s="207"/>
      <c r="GJ435" s="207"/>
      <c r="GK435" s="207"/>
      <c r="GL435" s="207"/>
      <c r="GM435" s="207"/>
      <c r="GN435" s="207"/>
      <c r="GO435" s="207"/>
      <c r="GP435" s="207"/>
      <c r="GQ435" s="207"/>
      <c r="GR435" s="207"/>
      <c r="GS435" s="207"/>
      <c r="GT435" s="207"/>
      <c r="GU435" s="207"/>
      <c r="GV435" s="207"/>
      <c r="GW435" s="207"/>
      <c r="GX435" s="207" t="s">
        <v>918</v>
      </c>
      <c r="GY435" s="207">
        <v>0</v>
      </c>
      <c r="GZ435" s="207" t="s">
        <v>918</v>
      </c>
      <c r="HA435" s="207">
        <v>0</v>
      </c>
      <c r="HB435" s="207">
        <v>0</v>
      </c>
      <c r="HC435" s="207">
        <v>1</v>
      </c>
      <c r="HD435" s="207">
        <f t="shared" si="227"/>
        <v>1800</v>
      </c>
      <c r="HE435" s="207">
        <v>2</v>
      </c>
      <c r="HF435" s="207"/>
      <c r="HG435" s="207"/>
      <c r="HH435" s="207">
        <f t="shared" si="237"/>
        <v>1200</v>
      </c>
      <c r="HI435" s="209">
        <v>2.73</v>
      </c>
      <c r="HJ435" s="209">
        <f t="shared" si="214"/>
        <v>3276</v>
      </c>
      <c r="HK435" s="207">
        <v>1</v>
      </c>
      <c r="HL435" s="207"/>
      <c r="HM435" s="207">
        <f t="shared" si="238"/>
        <v>600</v>
      </c>
      <c r="HN435" s="209">
        <v>2.73</v>
      </c>
      <c r="HO435" s="209">
        <f t="shared" si="215"/>
        <v>1638</v>
      </c>
      <c r="HP435" s="207">
        <v>0</v>
      </c>
      <c r="HQ435" s="207"/>
      <c r="HR435" s="207">
        <f t="shared" si="239"/>
        <v>0</v>
      </c>
      <c r="HS435" s="209">
        <v>2.73</v>
      </c>
      <c r="HT435" s="209">
        <f t="shared" si="216"/>
        <v>0</v>
      </c>
      <c r="HU435" s="207">
        <v>0</v>
      </c>
      <c r="HV435" s="207"/>
      <c r="HW435" s="207">
        <f t="shared" si="240"/>
        <v>0</v>
      </c>
      <c r="HX435" s="209">
        <v>2.73</v>
      </c>
      <c r="HY435" s="209">
        <f t="shared" si="217"/>
        <v>0</v>
      </c>
      <c r="HZ435" s="207">
        <v>2</v>
      </c>
      <c r="IA435" s="209">
        <v>3890.25</v>
      </c>
      <c r="IB435" s="209">
        <f t="shared" si="218"/>
        <v>7780.5</v>
      </c>
      <c r="IC435" s="169">
        <v>16.5</v>
      </c>
      <c r="ID435" s="169">
        <v>6</v>
      </c>
      <c r="IE435" s="169">
        <f>IC435-(0.5*AX435)-ID435</f>
        <v>-1</v>
      </c>
      <c r="IF435" s="169" t="str">
        <f>IF(IE435&gt;0,"IN ROW","OUT OF ROW")</f>
        <v>OUT OF ROW</v>
      </c>
      <c r="IG435" s="165"/>
      <c r="IH435" s="165"/>
      <c r="II435" s="235">
        <f t="shared" si="233"/>
        <v>0</v>
      </c>
      <c r="IJ435" s="235">
        <f t="shared" si="234"/>
        <v>2</v>
      </c>
      <c r="IK435" s="235">
        <f t="shared" si="235"/>
        <v>2</v>
      </c>
      <c r="IL435" s="210"/>
      <c r="IM435" s="211">
        <f t="shared" si="219"/>
        <v>0</v>
      </c>
      <c r="IN435" s="209">
        <v>7500</v>
      </c>
      <c r="IO435" s="212">
        <f t="shared" si="220"/>
        <v>0</v>
      </c>
      <c r="IP435" s="209">
        <f t="shared" si="221"/>
        <v>12694.5</v>
      </c>
      <c r="IQ435" s="209">
        <v>10000</v>
      </c>
      <c r="IR435" s="212">
        <f t="shared" si="222"/>
        <v>2</v>
      </c>
      <c r="IS435" s="213" t="s">
        <v>6625</v>
      </c>
      <c r="IT435" s="291"/>
      <c r="IV435" s="66" t="s">
        <v>6626</v>
      </c>
      <c r="IW435" s="66" t="s">
        <v>6627</v>
      </c>
    </row>
    <row r="436" spans="1:257" x14ac:dyDescent="0.4">
      <c r="A436" s="158">
        <f t="shared" si="232"/>
        <v>280</v>
      </c>
      <c r="B436" s="156" t="s">
        <v>35</v>
      </c>
      <c r="C436" s="219">
        <v>269</v>
      </c>
      <c r="D436" s="370">
        <v>87706</v>
      </c>
      <c r="E436" s="251">
        <v>21459</v>
      </c>
      <c r="F436" s="225" t="s">
        <v>6628</v>
      </c>
      <c r="G436" s="251">
        <v>8</v>
      </c>
      <c r="H436" s="156"/>
      <c r="I436" s="156" t="s">
        <v>2352</v>
      </c>
      <c r="J436" s="158" t="s">
        <v>2481</v>
      </c>
      <c r="K436" s="158"/>
      <c r="L436" s="158" t="s">
        <v>2483</v>
      </c>
      <c r="M436" s="158"/>
      <c r="N436" s="205">
        <v>30</v>
      </c>
      <c r="O436" s="158">
        <v>50</v>
      </c>
      <c r="P436" s="203" t="s">
        <v>6629</v>
      </c>
      <c r="Q436" s="158">
        <v>52</v>
      </c>
      <c r="R436" s="158"/>
      <c r="S436" s="158"/>
      <c r="T436" s="158"/>
      <c r="U436" s="158"/>
      <c r="V436" s="367"/>
      <c r="W436" s="366"/>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t="s">
        <v>5369</v>
      </c>
      <c r="AU436" s="205">
        <v>30</v>
      </c>
      <c r="AV436" s="205">
        <v>20</v>
      </c>
      <c r="AW436" s="205">
        <f t="shared" si="206"/>
        <v>50</v>
      </c>
      <c r="AX436" s="205" t="s">
        <v>6629</v>
      </c>
      <c r="AY436" s="226">
        <v>28</v>
      </c>
      <c r="AZ436" s="205">
        <v>24</v>
      </c>
      <c r="BA436" s="205">
        <f t="shared" si="236"/>
        <v>52</v>
      </c>
      <c r="BB436" s="205"/>
      <c r="BC436" s="207">
        <v>1.0000000000000001E-17</v>
      </c>
      <c r="BD436" s="207">
        <v>9.9999999999999997E-29</v>
      </c>
      <c r="BE436" s="207">
        <v>1.0000000000000001E-30</v>
      </c>
      <c r="BF436" s="207">
        <v>0</v>
      </c>
      <c r="BG436" s="207">
        <v>0</v>
      </c>
      <c r="BH436" s="207"/>
      <c r="BI436" s="207"/>
      <c r="BJ436" s="207"/>
      <c r="BK436" s="207"/>
      <c r="BL436" s="208">
        <v>0</v>
      </c>
      <c r="BM436" s="209">
        <v>249.45</v>
      </c>
      <c r="BN436" s="209">
        <f t="shared" si="207"/>
        <v>0</v>
      </c>
      <c r="BO436" s="207"/>
      <c r="BP436" s="207"/>
      <c r="BQ436" s="207"/>
      <c r="BR436" s="207"/>
      <c r="BS436" s="207"/>
      <c r="BT436" s="207"/>
      <c r="BU436" s="207"/>
      <c r="BV436" s="207"/>
      <c r="BW436" s="207"/>
      <c r="BX436" s="207"/>
      <c r="BY436" s="207"/>
      <c r="BZ436" s="207"/>
      <c r="CA436" s="207"/>
      <c r="CB436" s="207"/>
      <c r="CC436" s="207"/>
      <c r="CD436" s="207"/>
      <c r="CE436" s="207"/>
      <c r="CF436" s="207">
        <v>0</v>
      </c>
      <c r="CG436" s="207"/>
      <c r="CH436" s="207"/>
      <c r="CI436" s="207"/>
      <c r="CJ436" s="207"/>
      <c r="CK436" s="207">
        <v>0</v>
      </c>
      <c r="CL436" s="209">
        <v>477.3</v>
      </c>
      <c r="CM436" s="209">
        <f t="shared" si="208"/>
        <v>0</v>
      </c>
      <c r="CN436" s="207"/>
      <c r="CO436" s="207"/>
      <c r="CP436" s="207"/>
      <c r="CQ436" s="207"/>
      <c r="CR436" s="207"/>
      <c r="CS436" s="207"/>
      <c r="CT436" s="207"/>
      <c r="CU436" s="207"/>
      <c r="CV436" s="207"/>
      <c r="CW436" s="207"/>
      <c r="CX436" s="207"/>
      <c r="CY436" s="207"/>
      <c r="CZ436" s="207"/>
      <c r="DA436" s="207"/>
      <c r="DB436" s="207"/>
      <c r="DC436" s="207"/>
      <c r="DD436" s="207"/>
      <c r="DE436" s="207">
        <v>0</v>
      </c>
      <c r="DF436" s="207"/>
      <c r="DG436" s="207"/>
      <c r="DH436" s="207"/>
      <c r="DI436" s="207"/>
      <c r="DJ436" s="207">
        <v>0</v>
      </c>
      <c r="DK436" s="209">
        <v>120.88</v>
      </c>
      <c r="DL436" s="209">
        <f t="shared" si="209"/>
        <v>0</v>
      </c>
      <c r="DM436" s="207"/>
      <c r="DN436" s="207"/>
      <c r="DO436" s="207"/>
      <c r="DP436" s="207"/>
      <c r="DQ436" s="207"/>
      <c r="DR436" s="207"/>
      <c r="DS436" s="207"/>
      <c r="DT436" s="207"/>
      <c r="DU436" s="207"/>
      <c r="DV436" s="207"/>
      <c r="DW436" s="207"/>
      <c r="DX436" s="207"/>
      <c r="DY436" s="207"/>
      <c r="DZ436" s="207"/>
      <c r="EA436" s="207"/>
      <c r="EB436" s="207"/>
      <c r="EC436" s="207"/>
      <c r="ED436" s="207">
        <v>0</v>
      </c>
      <c r="EE436" s="207"/>
      <c r="EF436" s="207"/>
      <c r="EG436" s="207"/>
      <c r="EH436" s="207"/>
      <c r="EI436" s="207">
        <v>0</v>
      </c>
      <c r="EJ436" s="209">
        <v>191.55</v>
      </c>
      <c r="EK436" s="209">
        <f t="shared" si="210"/>
        <v>0</v>
      </c>
      <c r="EL436" s="207"/>
      <c r="EM436" s="207"/>
      <c r="EN436" s="207"/>
      <c r="EO436" s="207"/>
      <c r="EP436" s="207"/>
      <c r="EQ436" s="207"/>
      <c r="ER436" s="207"/>
      <c r="ES436" s="207"/>
      <c r="ET436" s="207"/>
      <c r="EU436" s="207"/>
      <c r="EV436" s="207"/>
      <c r="EW436" s="207"/>
      <c r="EX436" s="207"/>
      <c r="EY436" s="207"/>
      <c r="EZ436" s="207"/>
      <c r="FA436" s="207"/>
      <c r="FB436" s="207"/>
      <c r="FC436" s="207">
        <v>0</v>
      </c>
      <c r="FD436" s="207"/>
      <c r="FE436" s="207"/>
      <c r="FF436" s="207"/>
      <c r="FG436" s="207"/>
      <c r="FH436" s="207">
        <v>0</v>
      </c>
      <c r="FI436" s="209">
        <v>32.1</v>
      </c>
      <c r="FJ436" s="209">
        <f t="shared" si="211"/>
        <v>0</v>
      </c>
      <c r="FK436" s="207"/>
      <c r="FL436" s="207"/>
      <c r="FM436" s="207"/>
      <c r="FN436" s="207">
        <v>0</v>
      </c>
      <c r="FO436" s="207"/>
      <c r="FP436" s="207"/>
      <c r="FQ436" s="207"/>
      <c r="FR436" s="207"/>
      <c r="FS436" s="207">
        <v>0</v>
      </c>
      <c r="FT436" s="209">
        <v>25.68</v>
      </c>
      <c r="FU436" s="209">
        <f t="shared" si="212"/>
        <v>0</v>
      </c>
      <c r="FV436" s="207"/>
      <c r="FW436" s="207"/>
      <c r="FX436" s="207"/>
      <c r="FY436" s="207">
        <v>0</v>
      </c>
      <c r="FZ436" s="207"/>
      <c r="GA436" s="207"/>
      <c r="GB436" s="207"/>
      <c r="GC436" s="207"/>
      <c r="GD436" s="207">
        <v>0</v>
      </c>
      <c r="GE436" s="209">
        <v>56.12</v>
      </c>
      <c r="GF436" s="209">
        <f t="shared" si="213"/>
        <v>0</v>
      </c>
      <c r="GG436" s="207"/>
      <c r="GH436" s="207"/>
      <c r="GI436" s="207"/>
      <c r="GJ436" s="207"/>
      <c r="GK436" s="207"/>
      <c r="GL436" s="207"/>
      <c r="GM436" s="207"/>
      <c r="GN436" s="207"/>
      <c r="GO436" s="207"/>
      <c r="GP436" s="207"/>
      <c r="GQ436" s="207"/>
      <c r="GR436" s="207"/>
      <c r="GS436" s="207"/>
      <c r="GT436" s="207"/>
      <c r="GU436" s="207"/>
      <c r="GV436" s="207"/>
      <c r="GW436" s="207"/>
      <c r="GX436" s="207" t="s">
        <v>918</v>
      </c>
      <c r="GY436" s="207">
        <v>0</v>
      </c>
      <c r="GZ436" s="207" t="s">
        <v>918</v>
      </c>
      <c r="HA436" s="207">
        <v>0</v>
      </c>
      <c r="HB436" s="207">
        <v>0</v>
      </c>
      <c r="HC436" s="207">
        <v>1</v>
      </c>
      <c r="HD436" s="207">
        <f t="shared" si="227"/>
        <v>1800</v>
      </c>
      <c r="HE436" s="207">
        <v>2</v>
      </c>
      <c r="HF436" s="207"/>
      <c r="HG436" s="207"/>
      <c r="HH436" s="207">
        <f t="shared" si="237"/>
        <v>1200</v>
      </c>
      <c r="HI436" s="209">
        <v>2.73</v>
      </c>
      <c r="HJ436" s="209">
        <f t="shared" si="214"/>
        <v>3276</v>
      </c>
      <c r="HK436" s="207">
        <v>1</v>
      </c>
      <c r="HL436" s="207"/>
      <c r="HM436" s="207">
        <f t="shared" si="238"/>
        <v>600</v>
      </c>
      <c r="HN436" s="209">
        <v>2.73</v>
      </c>
      <c r="HO436" s="209">
        <f t="shared" si="215"/>
        <v>1638</v>
      </c>
      <c r="HP436" s="207">
        <v>0</v>
      </c>
      <c r="HQ436" s="207"/>
      <c r="HR436" s="207">
        <f t="shared" si="239"/>
        <v>0</v>
      </c>
      <c r="HS436" s="209">
        <v>2.73</v>
      </c>
      <c r="HT436" s="209">
        <f t="shared" si="216"/>
        <v>0</v>
      </c>
      <c r="HU436" s="207">
        <v>0</v>
      </c>
      <c r="HV436" s="207"/>
      <c r="HW436" s="207">
        <f t="shared" si="240"/>
        <v>0</v>
      </c>
      <c r="HX436" s="209">
        <v>2.73</v>
      </c>
      <c r="HY436" s="209">
        <f t="shared" si="217"/>
        <v>0</v>
      </c>
      <c r="HZ436" s="207">
        <v>2</v>
      </c>
      <c r="IA436" s="209">
        <v>3890.25</v>
      </c>
      <c r="IB436" s="209">
        <f t="shared" si="218"/>
        <v>7780.5</v>
      </c>
      <c r="IC436" s="169">
        <v>16.5</v>
      </c>
      <c r="ID436" s="169">
        <v>5</v>
      </c>
      <c r="IE436" s="169">
        <f>IC436-(0.5*AX436)-ID436</f>
        <v>0.65000000000000036</v>
      </c>
      <c r="IF436" s="169" t="str">
        <f>IF(IE436&gt;0,"IN ROW","OUT OF ROW")</f>
        <v>IN ROW</v>
      </c>
      <c r="IG436" s="165"/>
      <c r="IH436" s="165"/>
      <c r="II436" s="235">
        <f t="shared" si="233"/>
        <v>0</v>
      </c>
      <c r="IJ436" s="235">
        <f t="shared" si="234"/>
        <v>2</v>
      </c>
      <c r="IK436" s="235">
        <f t="shared" si="235"/>
        <v>2</v>
      </c>
      <c r="IL436" s="210"/>
      <c r="IM436" s="211">
        <f t="shared" si="219"/>
        <v>0</v>
      </c>
      <c r="IN436" s="209">
        <v>7500</v>
      </c>
      <c r="IO436" s="212">
        <f t="shared" si="220"/>
        <v>0</v>
      </c>
      <c r="IP436" s="209">
        <f t="shared" si="221"/>
        <v>12694.5</v>
      </c>
      <c r="IQ436" s="209">
        <v>10000</v>
      </c>
      <c r="IR436" s="212">
        <f t="shared" si="222"/>
        <v>2</v>
      </c>
      <c r="IS436" s="213" t="s">
        <v>6362</v>
      </c>
      <c r="IT436" s="293" t="s">
        <v>6630</v>
      </c>
      <c r="IV436" s="66">
        <v>28607</v>
      </c>
      <c r="IW436" s="66" t="s">
        <v>6631</v>
      </c>
    </row>
    <row r="437" spans="1:257" x14ac:dyDescent="0.4">
      <c r="A437" s="158">
        <f t="shared" si="232"/>
        <v>281</v>
      </c>
      <c r="B437" s="156" t="s">
        <v>35</v>
      </c>
      <c r="C437" s="156">
        <v>272</v>
      </c>
      <c r="D437" s="251">
        <v>87566</v>
      </c>
      <c r="E437" s="370">
        <v>21487</v>
      </c>
      <c r="F437" s="225" t="s">
        <v>6632</v>
      </c>
      <c r="G437" s="251">
        <v>8</v>
      </c>
      <c r="H437" s="156"/>
      <c r="I437" s="156" t="s">
        <v>2352</v>
      </c>
      <c r="J437" s="158" t="s">
        <v>2500</v>
      </c>
      <c r="K437" s="158"/>
      <c r="L437" s="158" t="s">
        <v>2466</v>
      </c>
      <c r="M437" s="158">
        <v>20143561430</v>
      </c>
      <c r="N437" s="205">
        <v>35</v>
      </c>
      <c r="O437" s="158">
        <v>55</v>
      </c>
      <c r="P437" s="203" t="s">
        <v>5399</v>
      </c>
      <c r="Q437" s="158">
        <v>56</v>
      </c>
      <c r="R437" s="158"/>
      <c r="S437" s="158"/>
      <c r="T437" s="158"/>
      <c r="U437" s="158"/>
      <c r="V437" s="367"/>
      <c r="W437" s="366"/>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t="s">
        <v>5437</v>
      </c>
      <c r="AU437" s="205">
        <v>35</v>
      </c>
      <c r="AV437" s="205">
        <v>20</v>
      </c>
      <c r="AW437" s="205">
        <f t="shared" si="206"/>
        <v>55</v>
      </c>
      <c r="AX437" s="205" t="s">
        <v>5399</v>
      </c>
      <c r="AY437" s="226">
        <v>32</v>
      </c>
      <c r="AZ437" s="205">
        <v>24</v>
      </c>
      <c r="BA437" s="205">
        <f t="shared" si="236"/>
        <v>56</v>
      </c>
      <c r="BB437" s="205"/>
      <c r="BC437" s="207">
        <v>1.0000000000000001E-17</v>
      </c>
      <c r="BD437" s="207">
        <v>9.9999999999999997E-29</v>
      </c>
      <c r="BE437" s="207">
        <v>1.0000000000000001E-30</v>
      </c>
      <c r="BF437" s="207">
        <v>0</v>
      </c>
      <c r="BG437" s="207">
        <v>0</v>
      </c>
      <c r="BH437" s="207"/>
      <c r="BI437" s="207"/>
      <c r="BJ437" s="207"/>
      <c r="BK437" s="207"/>
      <c r="BL437" s="208">
        <v>0</v>
      </c>
      <c r="BM437" s="209">
        <v>249.45</v>
      </c>
      <c r="BN437" s="209">
        <f t="shared" si="207"/>
        <v>0</v>
      </c>
      <c r="BO437" s="207"/>
      <c r="BP437" s="207"/>
      <c r="BQ437" s="207"/>
      <c r="BR437" s="207"/>
      <c r="BS437" s="207"/>
      <c r="BT437" s="207"/>
      <c r="BU437" s="207"/>
      <c r="BV437" s="207"/>
      <c r="BW437" s="207"/>
      <c r="BX437" s="207"/>
      <c r="BY437" s="207"/>
      <c r="BZ437" s="207"/>
      <c r="CA437" s="207"/>
      <c r="CB437" s="207"/>
      <c r="CC437" s="207"/>
      <c r="CD437" s="207"/>
      <c r="CE437" s="207"/>
      <c r="CF437" s="207">
        <v>0</v>
      </c>
      <c r="CG437" s="207"/>
      <c r="CH437" s="207"/>
      <c r="CI437" s="207"/>
      <c r="CJ437" s="207"/>
      <c r="CK437" s="207">
        <v>0</v>
      </c>
      <c r="CL437" s="209">
        <v>477.3</v>
      </c>
      <c r="CM437" s="209">
        <f t="shared" si="208"/>
        <v>0</v>
      </c>
      <c r="CN437" s="207"/>
      <c r="CO437" s="207"/>
      <c r="CP437" s="207"/>
      <c r="CQ437" s="207"/>
      <c r="CR437" s="207"/>
      <c r="CS437" s="207"/>
      <c r="CT437" s="207"/>
      <c r="CU437" s="207"/>
      <c r="CV437" s="207"/>
      <c r="CW437" s="207"/>
      <c r="CX437" s="207"/>
      <c r="CY437" s="207"/>
      <c r="CZ437" s="207"/>
      <c r="DA437" s="207"/>
      <c r="DB437" s="207"/>
      <c r="DC437" s="207"/>
      <c r="DD437" s="207"/>
      <c r="DE437" s="207">
        <v>0</v>
      </c>
      <c r="DF437" s="207"/>
      <c r="DG437" s="207"/>
      <c r="DH437" s="207"/>
      <c r="DI437" s="207"/>
      <c r="DJ437" s="207">
        <v>0</v>
      </c>
      <c r="DK437" s="209">
        <v>120.88</v>
      </c>
      <c r="DL437" s="209">
        <f t="shared" si="209"/>
        <v>0</v>
      </c>
      <c r="DM437" s="207"/>
      <c r="DN437" s="207"/>
      <c r="DO437" s="207"/>
      <c r="DP437" s="207"/>
      <c r="DQ437" s="207"/>
      <c r="DR437" s="207"/>
      <c r="DS437" s="207"/>
      <c r="DT437" s="207"/>
      <c r="DU437" s="207"/>
      <c r="DV437" s="207"/>
      <c r="DW437" s="207"/>
      <c r="DX437" s="207"/>
      <c r="DY437" s="207"/>
      <c r="DZ437" s="207"/>
      <c r="EA437" s="207"/>
      <c r="EB437" s="207"/>
      <c r="EC437" s="207"/>
      <c r="ED437" s="207">
        <v>0</v>
      </c>
      <c r="EE437" s="207"/>
      <c r="EF437" s="207"/>
      <c r="EG437" s="207"/>
      <c r="EH437" s="207"/>
      <c r="EI437" s="207">
        <v>0</v>
      </c>
      <c r="EJ437" s="209">
        <v>191.55</v>
      </c>
      <c r="EK437" s="209">
        <f t="shared" si="210"/>
        <v>0</v>
      </c>
      <c r="EL437" s="207"/>
      <c r="EM437" s="207"/>
      <c r="EN437" s="207"/>
      <c r="EO437" s="207"/>
      <c r="EP437" s="207"/>
      <c r="EQ437" s="207"/>
      <c r="ER437" s="207"/>
      <c r="ES437" s="207"/>
      <c r="ET437" s="207"/>
      <c r="EU437" s="207"/>
      <c r="EV437" s="207"/>
      <c r="EW437" s="207"/>
      <c r="EX437" s="207"/>
      <c r="EY437" s="207"/>
      <c r="EZ437" s="207"/>
      <c r="FA437" s="207"/>
      <c r="FB437" s="207"/>
      <c r="FC437" s="207">
        <v>0</v>
      </c>
      <c r="FD437" s="207"/>
      <c r="FE437" s="207"/>
      <c r="FF437" s="207"/>
      <c r="FG437" s="207"/>
      <c r="FH437" s="207">
        <v>0</v>
      </c>
      <c r="FI437" s="209">
        <v>32.1</v>
      </c>
      <c r="FJ437" s="209">
        <f t="shared" si="211"/>
        <v>0</v>
      </c>
      <c r="FK437" s="207"/>
      <c r="FL437" s="207"/>
      <c r="FM437" s="207"/>
      <c r="FN437" s="207">
        <v>0</v>
      </c>
      <c r="FO437" s="207"/>
      <c r="FP437" s="207"/>
      <c r="FQ437" s="207"/>
      <c r="FR437" s="207"/>
      <c r="FS437" s="207">
        <v>0</v>
      </c>
      <c r="FT437" s="209">
        <v>25.68</v>
      </c>
      <c r="FU437" s="209">
        <f t="shared" si="212"/>
        <v>0</v>
      </c>
      <c r="FV437" s="207"/>
      <c r="FW437" s="207"/>
      <c r="FX437" s="207"/>
      <c r="FY437" s="207">
        <v>0</v>
      </c>
      <c r="FZ437" s="207"/>
      <c r="GA437" s="207"/>
      <c r="GB437" s="207"/>
      <c r="GC437" s="207"/>
      <c r="GD437" s="207">
        <v>0</v>
      </c>
      <c r="GE437" s="209">
        <v>56.12</v>
      </c>
      <c r="GF437" s="209">
        <f t="shared" si="213"/>
        <v>0</v>
      </c>
      <c r="GG437" s="207"/>
      <c r="GH437" s="207"/>
      <c r="GI437" s="207"/>
      <c r="GJ437" s="207"/>
      <c r="GK437" s="207"/>
      <c r="GL437" s="207"/>
      <c r="GM437" s="207"/>
      <c r="GN437" s="207"/>
      <c r="GO437" s="207"/>
      <c r="GP437" s="207"/>
      <c r="GQ437" s="207"/>
      <c r="GR437" s="207"/>
      <c r="GS437" s="207"/>
      <c r="GT437" s="207"/>
      <c r="GU437" s="207"/>
      <c r="GV437" s="207"/>
      <c r="GW437" s="207"/>
      <c r="GX437" s="207" t="s">
        <v>918</v>
      </c>
      <c r="GY437" s="207">
        <v>0</v>
      </c>
      <c r="GZ437" s="207" t="s">
        <v>918</v>
      </c>
      <c r="HA437" s="207">
        <v>0</v>
      </c>
      <c r="HB437" s="207">
        <v>0</v>
      </c>
      <c r="HC437" s="207">
        <v>1</v>
      </c>
      <c r="HD437" s="207">
        <f t="shared" si="227"/>
        <v>3600</v>
      </c>
      <c r="HE437" s="207">
        <v>4</v>
      </c>
      <c r="HF437" s="207"/>
      <c r="HG437" s="207"/>
      <c r="HH437" s="207">
        <f t="shared" si="237"/>
        <v>2400</v>
      </c>
      <c r="HI437" s="209">
        <v>2.73</v>
      </c>
      <c r="HJ437" s="209">
        <f t="shared" si="214"/>
        <v>6552</v>
      </c>
      <c r="HK437" s="207">
        <v>2</v>
      </c>
      <c r="HL437" s="207"/>
      <c r="HM437" s="207">
        <f t="shared" si="238"/>
        <v>1200</v>
      </c>
      <c r="HN437" s="209">
        <v>2.73</v>
      </c>
      <c r="HO437" s="209">
        <f t="shared" si="215"/>
        <v>3276</v>
      </c>
      <c r="HP437" s="207">
        <v>0</v>
      </c>
      <c r="HQ437" s="207"/>
      <c r="HR437" s="207">
        <f t="shared" si="239"/>
        <v>0</v>
      </c>
      <c r="HS437" s="209">
        <v>2.73</v>
      </c>
      <c r="HT437" s="209">
        <f t="shared" si="216"/>
        <v>0</v>
      </c>
      <c r="HU437" s="207">
        <v>0</v>
      </c>
      <c r="HV437" s="207"/>
      <c r="HW437" s="207">
        <f t="shared" si="240"/>
        <v>0</v>
      </c>
      <c r="HX437" s="209">
        <v>2.73</v>
      </c>
      <c r="HY437" s="209">
        <f t="shared" si="217"/>
        <v>0</v>
      </c>
      <c r="HZ437" s="207">
        <v>2</v>
      </c>
      <c r="IA437" s="209">
        <v>3890.25</v>
      </c>
      <c r="IB437" s="209">
        <f t="shared" si="218"/>
        <v>7780.5</v>
      </c>
      <c r="IC437" s="169"/>
      <c r="ID437" s="169"/>
      <c r="IE437" s="169"/>
      <c r="IF437" s="169"/>
      <c r="IG437" s="165"/>
      <c r="IH437" s="165"/>
      <c r="II437" s="235">
        <f t="shared" si="233"/>
        <v>0</v>
      </c>
      <c r="IJ437" s="235">
        <f t="shared" si="234"/>
        <v>2</v>
      </c>
      <c r="IK437" s="235">
        <f t="shared" si="235"/>
        <v>2</v>
      </c>
      <c r="IL437" s="210"/>
      <c r="IM437" s="211">
        <f t="shared" si="219"/>
        <v>0</v>
      </c>
      <c r="IN437" s="209">
        <v>7500</v>
      </c>
      <c r="IO437" s="212">
        <f t="shared" si="220"/>
        <v>0</v>
      </c>
      <c r="IP437" s="209">
        <f t="shared" si="221"/>
        <v>17608.5</v>
      </c>
      <c r="IQ437" s="209">
        <v>10000</v>
      </c>
      <c r="IR437" s="212">
        <f t="shared" si="222"/>
        <v>2</v>
      </c>
      <c r="IS437" s="213" t="s">
        <v>6362</v>
      </c>
      <c r="IT437" s="291"/>
      <c r="IV437" s="66" t="s">
        <v>6633</v>
      </c>
      <c r="IW437" s="66" t="s">
        <v>6634</v>
      </c>
    </row>
    <row r="438" spans="1:257" x14ac:dyDescent="0.4">
      <c r="A438" s="158">
        <f t="shared" si="232"/>
        <v>282</v>
      </c>
      <c r="B438" s="156" t="s">
        <v>35</v>
      </c>
      <c r="C438" s="156">
        <v>279</v>
      </c>
      <c r="D438" s="251">
        <v>87518</v>
      </c>
      <c r="E438" s="251">
        <v>21559</v>
      </c>
      <c r="F438" s="225" t="s">
        <v>6635</v>
      </c>
      <c r="G438" s="251">
        <v>8</v>
      </c>
      <c r="H438" s="156"/>
      <c r="I438" s="156" t="s">
        <v>2352</v>
      </c>
      <c r="J438" s="158" t="s">
        <v>2537</v>
      </c>
      <c r="K438" s="158"/>
      <c r="L438" s="158" t="s">
        <v>2538</v>
      </c>
      <c r="M438" s="158"/>
      <c r="N438" s="205">
        <v>32</v>
      </c>
      <c r="O438" s="158">
        <v>52</v>
      </c>
      <c r="P438" s="203" t="s">
        <v>6636</v>
      </c>
      <c r="Q438" s="158">
        <v>52</v>
      </c>
      <c r="R438" s="158"/>
      <c r="S438" s="158"/>
      <c r="T438" s="158"/>
      <c r="U438" s="158"/>
      <c r="V438" s="367"/>
      <c r="W438" s="366"/>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t="s">
        <v>5437</v>
      </c>
      <c r="AU438" s="205">
        <v>32</v>
      </c>
      <c r="AV438" s="205">
        <v>20</v>
      </c>
      <c r="AW438" s="205">
        <f t="shared" si="206"/>
        <v>52</v>
      </c>
      <c r="AX438" s="205" t="s">
        <v>6636</v>
      </c>
      <c r="AY438" s="226">
        <v>28</v>
      </c>
      <c r="AZ438" s="205">
        <v>24</v>
      </c>
      <c r="BA438" s="205">
        <f t="shared" si="236"/>
        <v>52</v>
      </c>
      <c r="BB438" s="205"/>
      <c r="BC438" s="207">
        <v>1.0000000000000001E-17</v>
      </c>
      <c r="BD438" s="207">
        <v>9.9999999999999997E-29</v>
      </c>
      <c r="BE438" s="207">
        <v>1.0000000000000001E-30</v>
      </c>
      <c r="BF438" s="207">
        <v>0</v>
      </c>
      <c r="BG438" s="207">
        <v>0</v>
      </c>
      <c r="BH438" s="207"/>
      <c r="BI438" s="207"/>
      <c r="BJ438" s="207"/>
      <c r="BK438" s="207"/>
      <c r="BL438" s="208">
        <v>0</v>
      </c>
      <c r="BM438" s="209">
        <v>249.45</v>
      </c>
      <c r="BN438" s="209">
        <f t="shared" si="207"/>
        <v>0</v>
      </c>
      <c r="BO438" s="207"/>
      <c r="BP438" s="207"/>
      <c r="BQ438" s="207"/>
      <c r="BR438" s="207"/>
      <c r="BS438" s="207"/>
      <c r="BT438" s="207"/>
      <c r="BU438" s="207"/>
      <c r="BV438" s="207"/>
      <c r="BW438" s="207"/>
      <c r="BX438" s="207"/>
      <c r="BY438" s="207"/>
      <c r="BZ438" s="207"/>
      <c r="CA438" s="207"/>
      <c r="CB438" s="207"/>
      <c r="CC438" s="207"/>
      <c r="CD438" s="207"/>
      <c r="CE438" s="207"/>
      <c r="CF438" s="207">
        <v>0</v>
      </c>
      <c r="CG438" s="207"/>
      <c r="CH438" s="207"/>
      <c r="CI438" s="207"/>
      <c r="CJ438" s="207"/>
      <c r="CK438" s="207">
        <v>0</v>
      </c>
      <c r="CL438" s="209">
        <v>477.3</v>
      </c>
      <c r="CM438" s="209">
        <f t="shared" si="208"/>
        <v>0</v>
      </c>
      <c r="CN438" s="207"/>
      <c r="CO438" s="207"/>
      <c r="CP438" s="207"/>
      <c r="CQ438" s="207"/>
      <c r="CR438" s="207"/>
      <c r="CS438" s="207"/>
      <c r="CT438" s="207"/>
      <c r="CU438" s="207"/>
      <c r="CV438" s="207"/>
      <c r="CW438" s="207"/>
      <c r="CX438" s="207"/>
      <c r="CY438" s="207"/>
      <c r="CZ438" s="207"/>
      <c r="DA438" s="207"/>
      <c r="DB438" s="207"/>
      <c r="DC438" s="207"/>
      <c r="DD438" s="207"/>
      <c r="DE438" s="207">
        <v>0</v>
      </c>
      <c r="DF438" s="207"/>
      <c r="DG438" s="207"/>
      <c r="DH438" s="207"/>
      <c r="DI438" s="207"/>
      <c r="DJ438" s="207">
        <v>0</v>
      </c>
      <c r="DK438" s="209">
        <v>120.88</v>
      </c>
      <c r="DL438" s="209">
        <f t="shared" si="209"/>
        <v>0</v>
      </c>
      <c r="DM438" s="207"/>
      <c r="DN438" s="207"/>
      <c r="DO438" s="207"/>
      <c r="DP438" s="207"/>
      <c r="DQ438" s="207"/>
      <c r="DR438" s="207"/>
      <c r="DS438" s="207"/>
      <c r="DT438" s="207"/>
      <c r="DU438" s="207"/>
      <c r="DV438" s="207"/>
      <c r="DW438" s="207"/>
      <c r="DX438" s="207"/>
      <c r="DY438" s="207"/>
      <c r="DZ438" s="207"/>
      <c r="EA438" s="207"/>
      <c r="EB438" s="207"/>
      <c r="EC438" s="207"/>
      <c r="ED438" s="207">
        <v>0</v>
      </c>
      <c r="EE438" s="207"/>
      <c r="EF438" s="207"/>
      <c r="EG438" s="207"/>
      <c r="EH438" s="207"/>
      <c r="EI438" s="207">
        <v>0</v>
      </c>
      <c r="EJ438" s="209">
        <v>191.55</v>
      </c>
      <c r="EK438" s="209">
        <f t="shared" si="210"/>
        <v>0</v>
      </c>
      <c r="EL438" s="207"/>
      <c r="EM438" s="207"/>
      <c r="EN438" s="207"/>
      <c r="EO438" s="207"/>
      <c r="EP438" s="207"/>
      <c r="EQ438" s="207"/>
      <c r="ER438" s="207"/>
      <c r="ES438" s="207"/>
      <c r="ET438" s="207"/>
      <c r="EU438" s="207"/>
      <c r="EV438" s="207"/>
      <c r="EW438" s="207"/>
      <c r="EX438" s="207"/>
      <c r="EY438" s="207"/>
      <c r="EZ438" s="207"/>
      <c r="FA438" s="207"/>
      <c r="FB438" s="207"/>
      <c r="FC438" s="207">
        <v>0</v>
      </c>
      <c r="FD438" s="207"/>
      <c r="FE438" s="207"/>
      <c r="FF438" s="207"/>
      <c r="FG438" s="207"/>
      <c r="FH438" s="207">
        <v>0</v>
      </c>
      <c r="FI438" s="209">
        <v>32.1</v>
      </c>
      <c r="FJ438" s="209">
        <f t="shared" si="211"/>
        <v>0</v>
      </c>
      <c r="FK438" s="207"/>
      <c r="FL438" s="207"/>
      <c r="FM438" s="207"/>
      <c r="FN438" s="207">
        <v>0</v>
      </c>
      <c r="FO438" s="207"/>
      <c r="FP438" s="207"/>
      <c r="FQ438" s="207"/>
      <c r="FR438" s="207"/>
      <c r="FS438" s="207">
        <v>0</v>
      </c>
      <c r="FT438" s="209">
        <v>25.68</v>
      </c>
      <c r="FU438" s="209">
        <f t="shared" si="212"/>
        <v>0</v>
      </c>
      <c r="FV438" s="207"/>
      <c r="FW438" s="207"/>
      <c r="FX438" s="207"/>
      <c r="FY438" s="207">
        <v>0</v>
      </c>
      <c r="FZ438" s="207"/>
      <c r="GA438" s="207"/>
      <c r="GB438" s="207"/>
      <c r="GC438" s="207"/>
      <c r="GD438" s="207">
        <v>0</v>
      </c>
      <c r="GE438" s="209">
        <v>56.12</v>
      </c>
      <c r="GF438" s="209">
        <f t="shared" si="213"/>
        <v>0</v>
      </c>
      <c r="GG438" s="207"/>
      <c r="GH438" s="207"/>
      <c r="GI438" s="207"/>
      <c r="GJ438" s="207"/>
      <c r="GK438" s="207"/>
      <c r="GL438" s="207"/>
      <c r="GM438" s="207"/>
      <c r="GN438" s="207"/>
      <c r="GO438" s="207"/>
      <c r="GP438" s="207"/>
      <c r="GQ438" s="207"/>
      <c r="GR438" s="207"/>
      <c r="GS438" s="207"/>
      <c r="GT438" s="207"/>
      <c r="GU438" s="207"/>
      <c r="GV438" s="207"/>
      <c r="GW438" s="207"/>
      <c r="GX438" s="207" t="s">
        <v>918</v>
      </c>
      <c r="GY438" s="207">
        <v>0</v>
      </c>
      <c r="GZ438" s="207" t="s">
        <v>918</v>
      </c>
      <c r="HA438" s="207">
        <v>0</v>
      </c>
      <c r="HB438" s="207">
        <v>0</v>
      </c>
      <c r="HC438" s="207">
        <v>1</v>
      </c>
      <c r="HD438" s="207">
        <f t="shared" si="227"/>
        <v>4200</v>
      </c>
      <c r="HE438" s="207">
        <v>4</v>
      </c>
      <c r="HF438" s="207"/>
      <c r="HG438" s="207"/>
      <c r="HH438" s="207">
        <f t="shared" si="237"/>
        <v>2400</v>
      </c>
      <c r="HI438" s="209">
        <v>2.73</v>
      </c>
      <c r="HJ438" s="209">
        <f t="shared" si="214"/>
        <v>6552</v>
      </c>
      <c r="HK438" s="207">
        <v>3</v>
      </c>
      <c r="HL438" s="207"/>
      <c r="HM438" s="207">
        <f t="shared" si="238"/>
        <v>1800</v>
      </c>
      <c r="HN438" s="209">
        <v>2.73</v>
      </c>
      <c r="HO438" s="209">
        <f t="shared" si="215"/>
        <v>4914</v>
      </c>
      <c r="HP438" s="207">
        <v>0</v>
      </c>
      <c r="HQ438" s="207"/>
      <c r="HR438" s="207">
        <f t="shared" si="239"/>
        <v>0</v>
      </c>
      <c r="HS438" s="209">
        <v>2.73</v>
      </c>
      <c r="HT438" s="209">
        <f t="shared" si="216"/>
        <v>0</v>
      </c>
      <c r="HU438" s="207">
        <v>0</v>
      </c>
      <c r="HV438" s="207"/>
      <c r="HW438" s="207">
        <f t="shared" si="240"/>
        <v>0</v>
      </c>
      <c r="HX438" s="209">
        <v>2.73</v>
      </c>
      <c r="HY438" s="209">
        <f t="shared" si="217"/>
        <v>0</v>
      </c>
      <c r="HZ438" s="207">
        <v>2</v>
      </c>
      <c r="IA438" s="209">
        <v>3890.25</v>
      </c>
      <c r="IB438" s="209">
        <f t="shared" si="218"/>
        <v>7780.5</v>
      </c>
      <c r="IC438" s="169"/>
      <c r="ID438" s="169"/>
      <c r="IE438" s="169"/>
      <c r="IF438" s="169"/>
      <c r="IG438" s="165"/>
      <c r="IH438" s="165"/>
      <c r="II438" s="235">
        <f t="shared" si="233"/>
        <v>0</v>
      </c>
      <c r="IJ438" s="235">
        <f t="shared" si="234"/>
        <v>2</v>
      </c>
      <c r="IK438" s="235">
        <f t="shared" si="235"/>
        <v>2</v>
      </c>
      <c r="IL438" s="210"/>
      <c r="IM438" s="211">
        <f t="shared" si="219"/>
        <v>0</v>
      </c>
      <c r="IN438" s="209">
        <v>7500</v>
      </c>
      <c r="IO438" s="212">
        <f t="shared" si="220"/>
        <v>0</v>
      </c>
      <c r="IP438" s="209">
        <f t="shared" si="221"/>
        <v>19246.5</v>
      </c>
      <c r="IQ438" s="209">
        <v>10000</v>
      </c>
      <c r="IR438" s="212">
        <f t="shared" si="222"/>
        <v>2</v>
      </c>
      <c r="IS438" s="213" t="s">
        <v>6362</v>
      </c>
      <c r="IT438" s="291"/>
      <c r="IV438" s="66">
        <v>26417</v>
      </c>
      <c r="IW438" s="66" t="s">
        <v>6637</v>
      </c>
    </row>
    <row r="439" spans="1:257" x14ac:dyDescent="0.4">
      <c r="A439" s="158">
        <f t="shared" si="232"/>
        <v>283</v>
      </c>
      <c r="B439" s="156" t="s">
        <v>35</v>
      </c>
      <c r="C439" s="156">
        <v>280</v>
      </c>
      <c r="D439" s="251">
        <v>87501</v>
      </c>
      <c r="E439" s="251">
        <v>21595</v>
      </c>
      <c r="F439" s="225" t="s">
        <v>6638</v>
      </c>
      <c r="G439" s="251">
        <v>8</v>
      </c>
      <c r="H439" s="156"/>
      <c r="I439" s="156" t="s">
        <v>2352</v>
      </c>
      <c r="J439" s="158" t="s">
        <v>2540</v>
      </c>
      <c r="K439" s="158"/>
      <c r="L439" s="158" t="s">
        <v>2542</v>
      </c>
      <c r="M439" s="158" t="s">
        <v>6639</v>
      </c>
      <c r="N439" s="205">
        <v>62</v>
      </c>
      <c r="O439" s="158">
        <v>82</v>
      </c>
      <c r="P439" s="203" t="s">
        <v>5567</v>
      </c>
      <c r="Q439" s="158">
        <v>54</v>
      </c>
      <c r="R439" s="158"/>
      <c r="S439" s="158"/>
      <c r="T439" s="158"/>
      <c r="U439" s="158"/>
      <c r="V439" s="367"/>
      <c r="W439" s="366"/>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t="s">
        <v>5369</v>
      </c>
      <c r="AU439" s="205">
        <v>62</v>
      </c>
      <c r="AV439" s="205">
        <v>20</v>
      </c>
      <c r="AW439" s="205">
        <f t="shared" si="206"/>
        <v>82</v>
      </c>
      <c r="AX439" s="205" t="s">
        <v>5567</v>
      </c>
      <c r="AY439" s="226">
        <v>30</v>
      </c>
      <c r="AZ439" s="205">
        <v>24</v>
      </c>
      <c r="BA439" s="205">
        <f t="shared" si="236"/>
        <v>54</v>
      </c>
      <c r="BB439" s="205"/>
      <c r="BC439" s="207">
        <v>1.0000000000000001E-17</v>
      </c>
      <c r="BD439" s="207">
        <v>9.9999999999999997E-29</v>
      </c>
      <c r="BE439" s="207">
        <v>1.0000000000000001E-30</v>
      </c>
      <c r="BF439" s="207">
        <v>0</v>
      </c>
      <c r="BG439" s="207">
        <v>0</v>
      </c>
      <c r="BH439" s="207"/>
      <c r="BI439" s="207"/>
      <c r="BJ439" s="207"/>
      <c r="BK439" s="207"/>
      <c r="BL439" s="208">
        <v>0</v>
      </c>
      <c r="BM439" s="209">
        <v>249.45</v>
      </c>
      <c r="BN439" s="209">
        <f t="shared" si="207"/>
        <v>0</v>
      </c>
      <c r="BO439" s="207"/>
      <c r="BP439" s="207"/>
      <c r="BQ439" s="207"/>
      <c r="BR439" s="207"/>
      <c r="BS439" s="207"/>
      <c r="BT439" s="207"/>
      <c r="BU439" s="207"/>
      <c r="BV439" s="207"/>
      <c r="BW439" s="207"/>
      <c r="BX439" s="207"/>
      <c r="BY439" s="207"/>
      <c r="BZ439" s="207"/>
      <c r="CA439" s="207"/>
      <c r="CB439" s="207"/>
      <c r="CC439" s="207"/>
      <c r="CD439" s="207"/>
      <c r="CE439" s="207"/>
      <c r="CF439" s="207">
        <v>0</v>
      </c>
      <c r="CG439" s="207"/>
      <c r="CH439" s="207"/>
      <c r="CI439" s="207"/>
      <c r="CJ439" s="207"/>
      <c r="CK439" s="207">
        <v>0</v>
      </c>
      <c r="CL439" s="209">
        <v>477.3</v>
      </c>
      <c r="CM439" s="209">
        <f t="shared" si="208"/>
        <v>0</v>
      </c>
      <c r="CN439" s="207"/>
      <c r="CO439" s="207"/>
      <c r="CP439" s="207"/>
      <c r="CQ439" s="207"/>
      <c r="CR439" s="207"/>
      <c r="CS439" s="207"/>
      <c r="CT439" s="207"/>
      <c r="CU439" s="207"/>
      <c r="CV439" s="207"/>
      <c r="CW439" s="207"/>
      <c r="CX439" s="207"/>
      <c r="CY439" s="207"/>
      <c r="CZ439" s="207"/>
      <c r="DA439" s="207"/>
      <c r="DB439" s="207"/>
      <c r="DC439" s="207"/>
      <c r="DD439" s="207"/>
      <c r="DE439" s="207">
        <v>0</v>
      </c>
      <c r="DF439" s="207"/>
      <c r="DG439" s="207"/>
      <c r="DH439" s="207"/>
      <c r="DI439" s="207"/>
      <c r="DJ439" s="207">
        <v>0</v>
      </c>
      <c r="DK439" s="209">
        <v>120.88</v>
      </c>
      <c r="DL439" s="209">
        <f t="shared" si="209"/>
        <v>0</v>
      </c>
      <c r="DM439" s="207"/>
      <c r="DN439" s="207"/>
      <c r="DO439" s="207"/>
      <c r="DP439" s="207"/>
      <c r="DQ439" s="207"/>
      <c r="DR439" s="207"/>
      <c r="DS439" s="207"/>
      <c r="DT439" s="207"/>
      <c r="DU439" s="207"/>
      <c r="DV439" s="207"/>
      <c r="DW439" s="207"/>
      <c r="DX439" s="207"/>
      <c r="DY439" s="207"/>
      <c r="DZ439" s="207"/>
      <c r="EA439" s="207"/>
      <c r="EB439" s="207"/>
      <c r="EC439" s="207"/>
      <c r="ED439" s="207">
        <v>0</v>
      </c>
      <c r="EE439" s="207"/>
      <c r="EF439" s="207"/>
      <c r="EG439" s="207"/>
      <c r="EH439" s="207"/>
      <c r="EI439" s="207">
        <v>0</v>
      </c>
      <c r="EJ439" s="209">
        <v>191.55</v>
      </c>
      <c r="EK439" s="209">
        <f t="shared" si="210"/>
        <v>0</v>
      </c>
      <c r="EL439" s="207"/>
      <c r="EM439" s="207"/>
      <c r="EN439" s="207"/>
      <c r="EO439" s="207"/>
      <c r="EP439" s="207"/>
      <c r="EQ439" s="207"/>
      <c r="ER439" s="207"/>
      <c r="ES439" s="207"/>
      <c r="ET439" s="207"/>
      <c r="EU439" s="207"/>
      <c r="EV439" s="207"/>
      <c r="EW439" s="207"/>
      <c r="EX439" s="207"/>
      <c r="EY439" s="207"/>
      <c r="EZ439" s="207"/>
      <c r="FA439" s="207"/>
      <c r="FB439" s="207"/>
      <c r="FC439" s="207">
        <v>0</v>
      </c>
      <c r="FD439" s="207"/>
      <c r="FE439" s="207"/>
      <c r="FF439" s="207"/>
      <c r="FG439" s="207"/>
      <c r="FH439" s="207">
        <v>0</v>
      </c>
      <c r="FI439" s="209">
        <v>32.1</v>
      </c>
      <c r="FJ439" s="209">
        <f t="shared" si="211"/>
        <v>0</v>
      </c>
      <c r="FK439" s="207"/>
      <c r="FL439" s="207"/>
      <c r="FM439" s="207"/>
      <c r="FN439" s="207">
        <v>0</v>
      </c>
      <c r="FO439" s="207"/>
      <c r="FP439" s="207"/>
      <c r="FQ439" s="207"/>
      <c r="FR439" s="207"/>
      <c r="FS439" s="207">
        <v>0</v>
      </c>
      <c r="FT439" s="209">
        <v>25.68</v>
      </c>
      <c r="FU439" s="209">
        <f t="shared" si="212"/>
        <v>0</v>
      </c>
      <c r="FV439" s="207"/>
      <c r="FW439" s="207"/>
      <c r="FX439" s="207"/>
      <c r="FY439" s="207">
        <v>0</v>
      </c>
      <c r="FZ439" s="207"/>
      <c r="GA439" s="207"/>
      <c r="GB439" s="207"/>
      <c r="GC439" s="207"/>
      <c r="GD439" s="207">
        <v>0</v>
      </c>
      <c r="GE439" s="209">
        <v>56.12</v>
      </c>
      <c r="GF439" s="209">
        <f t="shared" si="213"/>
        <v>0</v>
      </c>
      <c r="GG439" s="207"/>
      <c r="GH439" s="207"/>
      <c r="GI439" s="207"/>
      <c r="GJ439" s="207"/>
      <c r="GK439" s="207"/>
      <c r="GL439" s="207"/>
      <c r="GM439" s="207"/>
      <c r="GN439" s="207"/>
      <c r="GO439" s="207"/>
      <c r="GP439" s="207"/>
      <c r="GQ439" s="207"/>
      <c r="GR439" s="207"/>
      <c r="GS439" s="207"/>
      <c r="GT439" s="207"/>
      <c r="GU439" s="207"/>
      <c r="GV439" s="207"/>
      <c r="GW439" s="207"/>
      <c r="GX439" s="207" t="s">
        <v>918</v>
      </c>
      <c r="GY439" s="207">
        <v>0</v>
      </c>
      <c r="GZ439" s="207" t="s">
        <v>918</v>
      </c>
      <c r="HA439" s="207">
        <v>0</v>
      </c>
      <c r="HB439" s="207">
        <v>0</v>
      </c>
      <c r="HC439" s="207">
        <v>1</v>
      </c>
      <c r="HD439" s="207">
        <f t="shared" si="227"/>
        <v>1800</v>
      </c>
      <c r="HE439" s="207">
        <v>2</v>
      </c>
      <c r="HF439" s="207"/>
      <c r="HG439" s="207"/>
      <c r="HH439" s="207">
        <f t="shared" si="237"/>
        <v>1200</v>
      </c>
      <c r="HI439" s="209">
        <v>2.73</v>
      </c>
      <c r="HJ439" s="209">
        <f t="shared" si="214"/>
        <v>3276</v>
      </c>
      <c r="HK439" s="207">
        <v>1</v>
      </c>
      <c r="HL439" s="207"/>
      <c r="HM439" s="207">
        <f t="shared" si="238"/>
        <v>600</v>
      </c>
      <c r="HN439" s="209">
        <v>2.73</v>
      </c>
      <c r="HO439" s="209">
        <f t="shared" si="215"/>
        <v>1638</v>
      </c>
      <c r="HP439" s="207">
        <v>0</v>
      </c>
      <c r="HQ439" s="207"/>
      <c r="HR439" s="207">
        <f t="shared" si="239"/>
        <v>0</v>
      </c>
      <c r="HS439" s="209">
        <v>2.73</v>
      </c>
      <c r="HT439" s="209">
        <f t="shared" si="216"/>
        <v>0</v>
      </c>
      <c r="HU439" s="207">
        <v>0</v>
      </c>
      <c r="HV439" s="207"/>
      <c r="HW439" s="207">
        <f t="shared" si="240"/>
        <v>0</v>
      </c>
      <c r="HX439" s="209">
        <v>2.73</v>
      </c>
      <c r="HY439" s="209">
        <f t="shared" si="217"/>
        <v>0</v>
      </c>
      <c r="HZ439" s="207">
        <v>2</v>
      </c>
      <c r="IA439" s="209">
        <v>3890.25</v>
      </c>
      <c r="IB439" s="209">
        <f t="shared" si="218"/>
        <v>7780.5</v>
      </c>
      <c r="IC439" s="169"/>
      <c r="ID439" s="169"/>
      <c r="IE439" s="169"/>
      <c r="IF439" s="169"/>
      <c r="IG439" s="165"/>
      <c r="IH439" s="165"/>
      <c r="II439" s="235">
        <f t="shared" si="233"/>
        <v>0</v>
      </c>
      <c r="IJ439" s="235">
        <f t="shared" si="234"/>
        <v>2</v>
      </c>
      <c r="IK439" s="235">
        <f t="shared" si="235"/>
        <v>2</v>
      </c>
      <c r="IL439" s="210"/>
      <c r="IM439" s="211">
        <f t="shared" si="219"/>
        <v>0</v>
      </c>
      <c r="IN439" s="209">
        <v>7500</v>
      </c>
      <c r="IO439" s="212">
        <f t="shared" si="220"/>
        <v>0</v>
      </c>
      <c r="IP439" s="209">
        <f t="shared" si="221"/>
        <v>12694.5</v>
      </c>
      <c r="IQ439" s="209">
        <v>10000</v>
      </c>
      <c r="IR439" s="212">
        <f t="shared" si="222"/>
        <v>2</v>
      </c>
      <c r="IS439" s="213" t="s">
        <v>6362</v>
      </c>
      <c r="IT439" s="291"/>
      <c r="IV439" s="66" t="s">
        <v>6640</v>
      </c>
      <c r="IW439" s="66" t="s">
        <v>6641</v>
      </c>
    </row>
    <row r="440" spans="1:257" x14ac:dyDescent="0.4">
      <c r="A440" s="158">
        <f t="shared" si="232"/>
        <v>284</v>
      </c>
      <c r="B440" s="156" t="s">
        <v>35</v>
      </c>
      <c r="C440" s="231">
        <v>288</v>
      </c>
      <c r="D440" s="371">
        <v>73961</v>
      </c>
      <c r="E440" s="251">
        <v>29518</v>
      </c>
      <c r="F440" s="225" t="s">
        <v>6642</v>
      </c>
      <c r="G440" s="251">
        <v>8</v>
      </c>
      <c r="H440" s="156"/>
      <c r="I440" s="156" t="s">
        <v>2570</v>
      </c>
      <c r="J440" s="158" t="s">
        <v>2591</v>
      </c>
      <c r="K440" s="158"/>
      <c r="L440" s="158" t="s">
        <v>2593</v>
      </c>
      <c r="M440" s="158"/>
      <c r="N440" s="205">
        <v>28</v>
      </c>
      <c r="O440" s="158">
        <v>48</v>
      </c>
      <c r="P440" s="203" t="s">
        <v>6643</v>
      </c>
      <c r="Q440" s="158">
        <v>56</v>
      </c>
      <c r="R440" s="158"/>
      <c r="S440" s="158"/>
      <c r="T440" s="158"/>
      <c r="U440" s="158"/>
      <c r="V440" s="367"/>
      <c r="W440" s="366"/>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t="s">
        <v>5364</v>
      </c>
      <c r="AU440" s="205">
        <v>28</v>
      </c>
      <c r="AV440" s="205">
        <v>20</v>
      </c>
      <c r="AW440" s="205">
        <f t="shared" si="206"/>
        <v>48</v>
      </c>
      <c r="AX440" s="205" t="s">
        <v>6643</v>
      </c>
      <c r="AY440" s="226">
        <v>32</v>
      </c>
      <c r="AZ440" s="205">
        <v>24</v>
      </c>
      <c r="BA440" s="205">
        <f t="shared" si="236"/>
        <v>56</v>
      </c>
      <c r="BB440" s="205"/>
      <c r="BC440" s="207">
        <v>1.0000000000000001E-17</v>
      </c>
      <c r="BD440" s="207">
        <v>9.9999999999999997E-29</v>
      </c>
      <c r="BE440" s="207">
        <v>1.0000000000000001E-30</v>
      </c>
      <c r="BF440" s="207">
        <v>0</v>
      </c>
      <c r="BG440" s="207">
        <v>0</v>
      </c>
      <c r="BH440" s="207"/>
      <c r="BI440" s="207"/>
      <c r="BJ440" s="207"/>
      <c r="BK440" s="207"/>
      <c r="BL440" s="208">
        <v>0</v>
      </c>
      <c r="BM440" s="209">
        <v>249.45</v>
      </c>
      <c r="BN440" s="209">
        <f t="shared" si="207"/>
        <v>0</v>
      </c>
      <c r="BO440" s="207"/>
      <c r="BP440" s="207"/>
      <c r="BQ440" s="207"/>
      <c r="BR440" s="207"/>
      <c r="BS440" s="207"/>
      <c r="BT440" s="207"/>
      <c r="BU440" s="207"/>
      <c r="BV440" s="207"/>
      <c r="BW440" s="207"/>
      <c r="BX440" s="207"/>
      <c r="BY440" s="207"/>
      <c r="BZ440" s="207"/>
      <c r="CA440" s="207"/>
      <c r="CB440" s="207"/>
      <c r="CC440" s="207"/>
      <c r="CD440" s="207"/>
      <c r="CE440" s="207"/>
      <c r="CF440" s="207">
        <v>0</v>
      </c>
      <c r="CG440" s="207"/>
      <c r="CH440" s="207"/>
      <c r="CI440" s="207"/>
      <c r="CJ440" s="207"/>
      <c r="CK440" s="207">
        <v>0</v>
      </c>
      <c r="CL440" s="209">
        <v>477.3</v>
      </c>
      <c r="CM440" s="209">
        <f t="shared" si="208"/>
        <v>0</v>
      </c>
      <c r="CN440" s="207"/>
      <c r="CO440" s="207"/>
      <c r="CP440" s="207"/>
      <c r="CQ440" s="207"/>
      <c r="CR440" s="207"/>
      <c r="CS440" s="207"/>
      <c r="CT440" s="207"/>
      <c r="CU440" s="207"/>
      <c r="CV440" s="207"/>
      <c r="CW440" s="207"/>
      <c r="CX440" s="207"/>
      <c r="CY440" s="207"/>
      <c r="CZ440" s="207"/>
      <c r="DA440" s="207"/>
      <c r="DB440" s="207"/>
      <c r="DC440" s="207"/>
      <c r="DD440" s="207"/>
      <c r="DE440" s="207">
        <v>0</v>
      </c>
      <c r="DF440" s="207"/>
      <c r="DG440" s="207"/>
      <c r="DH440" s="207"/>
      <c r="DI440" s="207"/>
      <c r="DJ440" s="207">
        <v>0</v>
      </c>
      <c r="DK440" s="209">
        <v>120.88</v>
      </c>
      <c r="DL440" s="209">
        <f t="shared" si="209"/>
        <v>0</v>
      </c>
      <c r="DM440" s="207"/>
      <c r="DN440" s="207"/>
      <c r="DO440" s="207"/>
      <c r="DP440" s="207"/>
      <c r="DQ440" s="207"/>
      <c r="DR440" s="207"/>
      <c r="DS440" s="207"/>
      <c r="DT440" s="207"/>
      <c r="DU440" s="207"/>
      <c r="DV440" s="207"/>
      <c r="DW440" s="207"/>
      <c r="DX440" s="207"/>
      <c r="DY440" s="207"/>
      <c r="DZ440" s="207"/>
      <c r="EA440" s="207"/>
      <c r="EB440" s="207"/>
      <c r="EC440" s="207"/>
      <c r="ED440" s="207">
        <v>0</v>
      </c>
      <c r="EE440" s="207"/>
      <c r="EF440" s="207"/>
      <c r="EG440" s="207"/>
      <c r="EH440" s="207"/>
      <c r="EI440" s="207">
        <v>0</v>
      </c>
      <c r="EJ440" s="209">
        <v>191.55</v>
      </c>
      <c r="EK440" s="209">
        <f t="shared" si="210"/>
        <v>0</v>
      </c>
      <c r="EL440" s="207"/>
      <c r="EM440" s="207"/>
      <c r="EN440" s="207"/>
      <c r="EO440" s="207"/>
      <c r="EP440" s="207"/>
      <c r="EQ440" s="207"/>
      <c r="ER440" s="207"/>
      <c r="ES440" s="207"/>
      <c r="ET440" s="207"/>
      <c r="EU440" s="207"/>
      <c r="EV440" s="207"/>
      <c r="EW440" s="207"/>
      <c r="EX440" s="207"/>
      <c r="EY440" s="207"/>
      <c r="EZ440" s="207"/>
      <c r="FA440" s="207"/>
      <c r="FB440" s="207"/>
      <c r="FC440" s="207">
        <v>0</v>
      </c>
      <c r="FD440" s="207"/>
      <c r="FE440" s="207"/>
      <c r="FF440" s="207"/>
      <c r="FG440" s="207"/>
      <c r="FH440" s="207">
        <v>0</v>
      </c>
      <c r="FI440" s="209">
        <v>32.1</v>
      </c>
      <c r="FJ440" s="209">
        <f t="shared" si="211"/>
        <v>0</v>
      </c>
      <c r="FK440" s="207"/>
      <c r="FL440" s="207"/>
      <c r="FM440" s="207"/>
      <c r="FN440" s="207">
        <v>0</v>
      </c>
      <c r="FO440" s="207"/>
      <c r="FP440" s="207"/>
      <c r="FQ440" s="207"/>
      <c r="FR440" s="207"/>
      <c r="FS440" s="207">
        <v>0</v>
      </c>
      <c r="FT440" s="209">
        <v>25.68</v>
      </c>
      <c r="FU440" s="209">
        <f t="shared" si="212"/>
        <v>0</v>
      </c>
      <c r="FV440" s="207"/>
      <c r="FW440" s="207"/>
      <c r="FX440" s="207"/>
      <c r="FY440" s="207">
        <v>0</v>
      </c>
      <c r="FZ440" s="207"/>
      <c r="GA440" s="207"/>
      <c r="GB440" s="207"/>
      <c r="GC440" s="207"/>
      <c r="GD440" s="207">
        <v>0</v>
      </c>
      <c r="GE440" s="209">
        <v>56.12</v>
      </c>
      <c r="GF440" s="209">
        <f t="shared" si="213"/>
        <v>0</v>
      </c>
      <c r="GG440" s="207"/>
      <c r="GH440" s="207"/>
      <c r="GI440" s="207"/>
      <c r="GJ440" s="207"/>
      <c r="GK440" s="207"/>
      <c r="GL440" s="207"/>
      <c r="GM440" s="207"/>
      <c r="GN440" s="207"/>
      <c r="GO440" s="207"/>
      <c r="GP440" s="207"/>
      <c r="GQ440" s="207"/>
      <c r="GR440" s="207"/>
      <c r="GS440" s="207"/>
      <c r="GT440" s="207"/>
      <c r="GU440" s="207"/>
      <c r="GV440" s="207"/>
      <c r="GW440" s="207"/>
      <c r="GX440" s="207" t="s">
        <v>918</v>
      </c>
      <c r="GY440" s="207">
        <v>0</v>
      </c>
      <c r="GZ440" s="207" t="s">
        <v>918</v>
      </c>
      <c r="HA440" s="207">
        <v>0</v>
      </c>
      <c r="HB440" s="207">
        <v>0</v>
      </c>
      <c r="HC440" s="207">
        <v>1</v>
      </c>
      <c r="HD440" s="207">
        <f t="shared" si="227"/>
        <v>3000</v>
      </c>
      <c r="HE440" s="207">
        <v>3</v>
      </c>
      <c r="HF440" s="207"/>
      <c r="HG440" s="207"/>
      <c r="HH440" s="207">
        <f t="shared" si="237"/>
        <v>1800</v>
      </c>
      <c r="HI440" s="209">
        <v>2.73</v>
      </c>
      <c r="HJ440" s="209">
        <f t="shared" si="214"/>
        <v>4914</v>
      </c>
      <c r="HK440" s="207">
        <v>2</v>
      </c>
      <c r="HL440" s="207"/>
      <c r="HM440" s="207">
        <f t="shared" si="238"/>
        <v>1200</v>
      </c>
      <c r="HN440" s="209">
        <v>2.73</v>
      </c>
      <c r="HO440" s="209">
        <f t="shared" si="215"/>
        <v>3276</v>
      </c>
      <c r="HP440" s="207">
        <v>0</v>
      </c>
      <c r="HQ440" s="207"/>
      <c r="HR440" s="207">
        <f t="shared" si="239"/>
        <v>0</v>
      </c>
      <c r="HS440" s="209">
        <v>2.73</v>
      </c>
      <c r="HT440" s="209">
        <f t="shared" si="216"/>
        <v>0</v>
      </c>
      <c r="HU440" s="207">
        <v>0</v>
      </c>
      <c r="HV440" s="207"/>
      <c r="HW440" s="207">
        <f t="shared" si="240"/>
        <v>0</v>
      </c>
      <c r="HX440" s="209">
        <v>2.73</v>
      </c>
      <c r="HY440" s="209">
        <f t="shared" si="217"/>
        <v>0</v>
      </c>
      <c r="HZ440" s="207">
        <v>2</v>
      </c>
      <c r="IA440" s="209">
        <v>3890.25</v>
      </c>
      <c r="IB440" s="209">
        <f t="shared" si="218"/>
        <v>7780.5</v>
      </c>
      <c r="IC440" s="169"/>
      <c r="ID440" s="169"/>
      <c r="IE440" s="169"/>
      <c r="IF440" s="169"/>
      <c r="IG440" s="165"/>
      <c r="IH440" s="165">
        <v>4</v>
      </c>
      <c r="II440" s="235">
        <f t="shared" si="233"/>
        <v>0</v>
      </c>
      <c r="IJ440" s="235">
        <f t="shared" si="234"/>
        <v>2</v>
      </c>
      <c r="IK440" s="235">
        <f t="shared" si="235"/>
        <v>2</v>
      </c>
      <c r="IL440" s="210"/>
      <c r="IM440" s="211">
        <f t="shared" si="219"/>
        <v>0</v>
      </c>
      <c r="IN440" s="209">
        <v>7500</v>
      </c>
      <c r="IO440" s="212">
        <f t="shared" si="220"/>
        <v>0</v>
      </c>
      <c r="IP440" s="209">
        <f t="shared" si="221"/>
        <v>15970.5</v>
      </c>
      <c r="IQ440" s="209">
        <v>10000</v>
      </c>
      <c r="IR440" s="212">
        <f t="shared" si="222"/>
        <v>2</v>
      </c>
      <c r="IS440" s="213" t="s">
        <v>5641</v>
      </c>
      <c r="IT440" s="291"/>
      <c r="IV440" s="66" t="s">
        <v>6644</v>
      </c>
      <c r="IW440" s="66" t="s">
        <v>6645</v>
      </c>
    </row>
    <row r="441" spans="1:257" x14ac:dyDescent="0.4">
      <c r="A441" s="158">
        <f t="shared" si="232"/>
        <v>285</v>
      </c>
      <c r="B441" s="156" t="s">
        <v>35</v>
      </c>
      <c r="C441" s="156">
        <v>290</v>
      </c>
      <c r="D441" s="251">
        <v>90716</v>
      </c>
      <c r="E441" s="251">
        <v>29566</v>
      </c>
      <c r="F441" s="225" t="s">
        <v>6646</v>
      </c>
      <c r="G441" s="251">
        <v>8</v>
      </c>
      <c r="H441" s="156"/>
      <c r="I441" s="156" t="s">
        <v>2570</v>
      </c>
      <c r="J441" s="158" t="s">
        <v>2601</v>
      </c>
      <c r="K441" s="158"/>
      <c r="L441" s="158" t="s">
        <v>2582</v>
      </c>
      <c r="M441" s="158"/>
      <c r="N441" s="205">
        <v>52</v>
      </c>
      <c r="O441" s="158">
        <v>72</v>
      </c>
      <c r="P441" s="203" t="s">
        <v>6016</v>
      </c>
      <c r="Q441" s="158">
        <v>52</v>
      </c>
      <c r="R441" s="158"/>
      <c r="S441" s="158"/>
      <c r="T441" s="158"/>
      <c r="U441" s="158"/>
      <c r="V441" s="367"/>
      <c r="W441" s="366"/>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t="s">
        <v>5364</v>
      </c>
      <c r="AU441" s="205">
        <v>52</v>
      </c>
      <c r="AV441" s="205">
        <v>20</v>
      </c>
      <c r="AW441" s="205">
        <f t="shared" si="206"/>
        <v>72</v>
      </c>
      <c r="AX441" s="205" t="s">
        <v>6016</v>
      </c>
      <c r="AY441" s="226">
        <v>28</v>
      </c>
      <c r="AZ441" s="205">
        <v>24</v>
      </c>
      <c r="BA441" s="205">
        <f t="shared" si="236"/>
        <v>52</v>
      </c>
      <c r="BB441" s="205"/>
      <c r="BC441" s="207">
        <v>1.0000000000000001E-17</v>
      </c>
      <c r="BD441" s="207">
        <v>9.9999999999999997E-29</v>
      </c>
      <c r="BE441" s="207">
        <v>1.0000000000000001E-30</v>
      </c>
      <c r="BF441" s="207">
        <v>2</v>
      </c>
      <c r="BG441" s="207">
        <v>0</v>
      </c>
      <c r="BH441" s="207"/>
      <c r="BI441" s="207"/>
      <c r="BJ441" s="207"/>
      <c r="BK441" s="207"/>
      <c r="BL441" s="208">
        <v>0</v>
      </c>
      <c r="BM441" s="209">
        <v>249.45</v>
      </c>
      <c r="BN441" s="209">
        <f t="shared" si="207"/>
        <v>0</v>
      </c>
      <c r="BO441" s="207"/>
      <c r="BP441" s="207"/>
      <c r="BQ441" s="207"/>
      <c r="BR441" s="207"/>
      <c r="BS441" s="207"/>
      <c r="BT441" s="207"/>
      <c r="BU441" s="207"/>
      <c r="BV441" s="207"/>
      <c r="BW441" s="207"/>
      <c r="BX441" s="207"/>
      <c r="BY441" s="207"/>
      <c r="BZ441" s="207"/>
      <c r="CA441" s="207"/>
      <c r="CB441" s="207"/>
      <c r="CC441" s="207"/>
      <c r="CD441" s="207"/>
      <c r="CE441" s="207"/>
      <c r="CF441" s="207">
        <v>0</v>
      </c>
      <c r="CG441" s="207"/>
      <c r="CH441" s="207"/>
      <c r="CI441" s="207"/>
      <c r="CJ441" s="207"/>
      <c r="CK441" s="207">
        <v>0</v>
      </c>
      <c r="CL441" s="209">
        <v>477.3</v>
      </c>
      <c r="CM441" s="209">
        <f t="shared" si="208"/>
        <v>0</v>
      </c>
      <c r="CN441" s="207"/>
      <c r="CO441" s="207"/>
      <c r="CP441" s="207"/>
      <c r="CQ441" s="207"/>
      <c r="CR441" s="207"/>
      <c r="CS441" s="207"/>
      <c r="CT441" s="207"/>
      <c r="CU441" s="207"/>
      <c r="CV441" s="207"/>
      <c r="CW441" s="207"/>
      <c r="CX441" s="207"/>
      <c r="CY441" s="207"/>
      <c r="CZ441" s="207"/>
      <c r="DA441" s="207"/>
      <c r="DB441" s="207"/>
      <c r="DC441" s="207"/>
      <c r="DD441" s="207"/>
      <c r="DE441" s="207">
        <v>0</v>
      </c>
      <c r="DF441" s="207"/>
      <c r="DG441" s="207"/>
      <c r="DH441" s="207"/>
      <c r="DI441" s="207"/>
      <c r="DJ441" s="207">
        <v>0</v>
      </c>
      <c r="DK441" s="209">
        <v>120.88</v>
      </c>
      <c r="DL441" s="209">
        <f t="shared" si="209"/>
        <v>0</v>
      </c>
      <c r="DM441" s="207"/>
      <c r="DN441" s="207"/>
      <c r="DO441" s="207"/>
      <c r="DP441" s="207"/>
      <c r="DQ441" s="207"/>
      <c r="DR441" s="207"/>
      <c r="DS441" s="207"/>
      <c r="DT441" s="207"/>
      <c r="DU441" s="207"/>
      <c r="DV441" s="207"/>
      <c r="DW441" s="207"/>
      <c r="DX441" s="207"/>
      <c r="DY441" s="207"/>
      <c r="DZ441" s="207"/>
      <c r="EA441" s="207"/>
      <c r="EB441" s="207"/>
      <c r="EC441" s="207"/>
      <c r="ED441" s="207">
        <v>0</v>
      </c>
      <c r="EE441" s="207"/>
      <c r="EF441" s="207"/>
      <c r="EG441" s="207"/>
      <c r="EH441" s="207"/>
      <c r="EI441" s="207">
        <v>0</v>
      </c>
      <c r="EJ441" s="209">
        <v>191.55</v>
      </c>
      <c r="EK441" s="209">
        <f t="shared" si="210"/>
        <v>0</v>
      </c>
      <c r="EL441" s="207"/>
      <c r="EM441" s="207"/>
      <c r="EN441" s="207"/>
      <c r="EO441" s="207"/>
      <c r="EP441" s="207"/>
      <c r="EQ441" s="207"/>
      <c r="ER441" s="207"/>
      <c r="ES441" s="207"/>
      <c r="ET441" s="207"/>
      <c r="EU441" s="207"/>
      <c r="EV441" s="207"/>
      <c r="EW441" s="207"/>
      <c r="EX441" s="207"/>
      <c r="EY441" s="207"/>
      <c r="EZ441" s="207"/>
      <c r="FA441" s="207"/>
      <c r="FB441" s="207"/>
      <c r="FC441" s="207">
        <v>0</v>
      </c>
      <c r="FD441" s="207">
        <v>0</v>
      </c>
      <c r="FE441" s="207"/>
      <c r="FF441" s="207"/>
      <c r="FG441" s="207" t="s">
        <v>6647</v>
      </c>
      <c r="FH441" s="207">
        <v>0</v>
      </c>
      <c r="FI441" s="209">
        <v>32.1</v>
      </c>
      <c r="FJ441" s="209">
        <f t="shared" si="211"/>
        <v>0</v>
      </c>
      <c r="FK441" s="207"/>
      <c r="FL441" s="207"/>
      <c r="FM441" s="207"/>
      <c r="FN441" s="207">
        <v>0</v>
      </c>
      <c r="FO441" s="207"/>
      <c r="FP441" s="207"/>
      <c r="FQ441" s="207"/>
      <c r="FR441" s="207"/>
      <c r="FS441" s="207">
        <v>0</v>
      </c>
      <c r="FT441" s="209">
        <v>25.68</v>
      </c>
      <c r="FU441" s="209">
        <f t="shared" si="212"/>
        <v>0</v>
      </c>
      <c r="FV441" s="207"/>
      <c r="FW441" s="207"/>
      <c r="FX441" s="207"/>
      <c r="FY441" s="207">
        <v>0</v>
      </c>
      <c r="FZ441" s="207"/>
      <c r="GA441" s="207"/>
      <c r="GB441" s="207"/>
      <c r="GC441" s="207"/>
      <c r="GD441" s="207">
        <v>0</v>
      </c>
      <c r="GE441" s="209">
        <v>56.12</v>
      </c>
      <c r="GF441" s="209">
        <f t="shared" si="213"/>
        <v>0</v>
      </c>
      <c r="GG441" s="207"/>
      <c r="GH441" s="207"/>
      <c r="GI441" s="207"/>
      <c r="GJ441" s="207"/>
      <c r="GK441" s="207"/>
      <c r="GL441" s="207"/>
      <c r="GM441" s="207"/>
      <c r="GN441" s="207"/>
      <c r="GO441" s="207"/>
      <c r="GP441" s="207"/>
      <c r="GQ441" s="207"/>
      <c r="GR441" s="207"/>
      <c r="GS441" s="207"/>
      <c r="GT441" s="207"/>
      <c r="GU441" s="207"/>
      <c r="GV441" s="207"/>
      <c r="GW441" s="207"/>
      <c r="GX441" s="207" t="s">
        <v>918</v>
      </c>
      <c r="GY441" s="207">
        <v>0</v>
      </c>
      <c r="GZ441" s="207" t="s">
        <v>918</v>
      </c>
      <c r="HA441" s="207">
        <v>0</v>
      </c>
      <c r="HB441" s="207">
        <v>0</v>
      </c>
      <c r="HC441" s="207">
        <v>1</v>
      </c>
      <c r="HD441" s="207">
        <f t="shared" si="227"/>
        <v>1800</v>
      </c>
      <c r="HE441" s="207">
        <v>2</v>
      </c>
      <c r="HF441" s="207"/>
      <c r="HG441" s="207"/>
      <c r="HH441" s="207">
        <f t="shared" si="237"/>
        <v>1200</v>
      </c>
      <c r="HI441" s="209">
        <v>2.73</v>
      </c>
      <c r="HJ441" s="209">
        <f t="shared" si="214"/>
        <v>3276</v>
      </c>
      <c r="HK441" s="207">
        <v>1</v>
      </c>
      <c r="HL441" s="207"/>
      <c r="HM441" s="207">
        <f t="shared" si="238"/>
        <v>600</v>
      </c>
      <c r="HN441" s="209">
        <v>2.73</v>
      </c>
      <c r="HO441" s="209">
        <f t="shared" si="215"/>
        <v>1638</v>
      </c>
      <c r="HP441" s="207">
        <v>0</v>
      </c>
      <c r="HQ441" s="207"/>
      <c r="HR441" s="207">
        <f t="shared" si="239"/>
        <v>0</v>
      </c>
      <c r="HS441" s="209">
        <v>2.73</v>
      </c>
      <c r="HT441" s="209">
        <f t="shared" si="216"/>
        <v>0</v>
      </c>
      <c r="HU441" s="207">
        <v>0</v>
      </c>
      <c r="HV441" s="207"/>
      <c r="HW441" s="207">
        <f t="shared" si="240"/>
        <v>0</v>
      </c>
      <c r="HX441" s="209">
        <v>2.73</v>
      </c>
      <c r="HY441" s="209">
        <f t="shared" si="217"/>
        <v>0</v>
      </c>
      <c r="HZ441" s="207">
        <v>2</v>
      </c>
      <c r="IA441" s="209">
        <v>3890.25</v>
      </c>
      <c r="IB441" s="209">
        <f t="shared" si="218"/>
        <v>7780.5</v>
      </c>
      <c r="IC441" s="169"/>
      <c r="ID441" s="169"/>
      <c r="IE441" s="169"/>
      <c r="IF441" s="169"/>
      <c r="IG441" s="165"/>
      <c r="IH441" s="165">
        <v>4</v>
      </c>
      <c r="II441" s="235">
        <f t="shared" si="233"/>
        <v>0</v>
      </c>
      <c r="IJ441" s="235">
        <f t="shared" si="234"/>
        <v>2</v>
      </c>
      <c r="IK441" s="235">
        <f t="shared" si="235"/>
        <v>2</v>
      </c>
      <c r="IL441" s="210"/>
      <c r="IM441" s="211">
        <f t="shared" si="219"/>
        <v>0</v>
      </c>
      <c r="IN441" s="209">
        <v>7500</v>
      </c>
      <c r="IO441" s="212">
        <f t="shared" si="220"/>
        <v>0</v>
      </c>
      <c r="IP441" s="209">
        <f t="shared" si="221"/>
        <v>12694.5</v>
      </c>
      <c r="IQ441" s="209">
        <v>10000</v>
      </c>
      <c r="IR441" s="212">
        <f t="shared" si="222"/>
        <v>2</v>
      </c>
      <c r="IS441" s="213" t="s">
        <v>6648</v>
      </c>
      <c r="IT441" s="291"/>
      <c r="IV441" s="66">
        <v>99665</v>
      </c>
      <c r="IW441" s="66" t="s">
        <v>6649</v>
      </c>
    </row>
    <row r="442" spans="1:257" x14ac:dyDescent="0.4">
      <c r="A442" s="158">
        <f t="shared" si="232"/>
        <v>286</v>
      </c>
      <c r="B442" s="156" t="s">
        <v>35</v>
      </c>
      <c r="C442" s="156">
        <v>292</v>
      </c>
      <c r="D442" s="156">
        <v>101098</v>
      </c>
      <c r="E442" s="251">
        <v>29651</v>
      </c>
      <c r="F442" s="225" t="s">
        <v>6650</v>
      </c>
      <c r="G442" s="251">
        <v>8</v>
      </c>
      <c r="H442" s="156"/>
      <c r="I442" s="156" t="s">
        <v>2570</v>
      </c>
      <c r="J442" s="158" t="s">
        <v>2609</v>
      </c>
      <c r="K442" s="158"/>
      <c r="L442" s="158" t="s">
        <v>2611</v>
      </c>
      <c r="M442" s="158"/>
      <c r="N442" s="205">
        <v>35</v>
      </c>
      <c r="O442" s="158">
        <v>55</v>
      </c>
      <c r="P442" s="203" t="s">
        <v>6136</v>
      </c>
      <c r="Q442" s="158">
        <v>52</v>
      </c>
      <c r="R442" s="158"/>
      <c r="S442" s="158"/>
      <c r="T442" s="158"/>
      <c r="U442" s="158"/>
      <c r="V442" s="367"/>
      <c r="W442" s="366"/>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t="s">
        <v>5437</v>
      </c>
      <c r="AU442" s="205">
        <v>35</v>
      </c>
      <c r="AV442" s="205">
        <v>20</v>
      </c>
      <c r="AW442" s="205">
        <f t="shared" si="206"/>
        <v>55</v>
      </c>
      <c r="AX442" s="205" t="s">
        <v>6136</v>
      </c>
      <c r="AY442" s="226">
        <v>28</v>
      </c>
      <c r="AZ442" s="205">
        <v>24</v>
      </c>
      <c r="BA442" s="205">
        <f t="shared" si="236"/>
        <v>52</v>
      </c>
      <c r="BB442" s="205"/>
      <c r="BC442" s="207">
        <v>1.0000000000000001E-17</v>
      </c>
      <c r="BD442" s="207">
        <v>9.9999999999999997E-29</v>
      </c>
      <c r="BE442" s="207">
        <v>1.0000000000000001E-30</v>
      </c>
      <c r="BF442" s="207">
        <v>0</v>
      </c>
      <c r="BG442" s="207">
        <v>0</v>
      </c>
      <c r="BH442" s="207"/>
      <c r="BI442" s="207"/>
      <c r="BJ442" s="207"/>
      <c r="BK442" s="207"/>
      <c r="BL442" s="208">
        <v>0</v>
      </c>
      <c r="BM442" s="209">
        <v>249.45</v>
      </c>
      <c r="BN442" s="209">
        <f t="shared" si="207"/>
        <v>0</v>
      </c>
      <c r="BO442" s="207"/>
      <c r="BP442" s="207"/>
      <c r="BQ442" s="207"/>
      <c r="BR442" s="207"/>
      <c r="BS442" s="207"/>
      <c r="BT442" s="207"/>
      <c r="BU442" s="207"/>
      <c r="BV442" s="207"/>
      <c r="BW442" s="207"/>
      <c r="BX442" s="207"/>
      <c r="BY442" s="207"/>
      <c r="BZ442" s="207"/>
      <c r="CA442" s="207"/>
      <c r="CB442" s="207"/>
      <c r="CC442" s="207"/>
      <c r="CD442" s="207"/>
      <c r="CE442" s="207"/>
      <c r="CF442" s="207">
        <v>0</v>
      </c>
      <c r="CG442" s="207"/>
      <c r="CH442" s="207"/>
      <c r="CI442" s="207"/>
      <c r="CJ442" s="207"/>
      <c r="CK442" s="207">
        <v>0</v>
      </c>
      <c r="CL442" s="209">
        <v>477.3</v>
      </c>
      <c r="CM442" s="209">
        <f t="shared" si="208"/>
        <v>0</v>
      </c>
      <c r="CN442" s="207"/>
      <c r="CO442" s="207"/>
      <c r="CP442" s="207"/>
      <c r="CQ442" s="207"/>
      <c r="CR442" s="207"/>
      <c r="CS442" s="207"/>
      <c r="CT442" s="207"/>
      <c r="CU442" s="207"/>
      <c r="CV442" s="207"/>
      <c r="CW442" s="207"/>
      <c r="CX442" s="207"/>
      <c r="CY442" s="207"/>
      <c r="CZ442" s="207"/>
      <c r="DA442" s="207"/>
      <c r="DB442" s="207"/>
      <c r="DC442" s="207"/>
      <c r="DD442" s="207"/>
      <c r="DE442" s="207">
        <v>0</v>
      </c>
      <c r="DF442" s="207"/>
      <c r="DG442" s="207"/>
      <c r="DH442" s="207"/>
      <c r="DI442" s="207"/>
      <c r="DJ442" s="207">
        <v>0</v>
      </c>
      <c r="DK442" s="209">
        <v>120.88</v>
      </c>
      <c r="DL442" s="209">
        <f t="shared" si="209"/>
        <v>0</v>
      </c>
      <c r="DM442" s="207"/>
      <c r="DN442" s="207"/>
      <c r="DO442" s="207"/>
      <c r="DP442" s="207"/>
      <c r="DQ442" s="207"/>
      <c r="DR442" s="207"/>
      <c r="DS442" s="207"/>
      <c r="DT442" s="207"/>
      <c r="DU442" s="207"/>
      <c r="DV442" s="207"/>
      <c r="DW442" s="207"/>
      <c r="DX442" s="207"/>
      <c r="DY442" s="207"/>
      <c r="DZ442" s="207"/>
      <c r="EA442" s="207"/>
      <c r="EB442" s="207"/>
      <c r="EC442" s="207"/>
      <c r="ED442" s="207">
        <v>0</v>
      </c>
      <c r="EE442" s="207"/>
      <c r="EF442" s="207"/>
      <c r="EG442" s="207"/>
      <c r="EH442" s="207"/>
      <c r="EI442" s="207">
        <v>0</v>
      </c>
      <c r="EJ442" s="209">
        <v>191.55</v>
      </c>
      <c r="EK442" s="209">
        <f t="shared" si="210"/>
        <v>0</v>
      </c>
      <c r="EL442" s="207"/>
      <c r="EM442" s="207"/>
      <c r="EN442" s="207"/>
      <c r="EO442" s="207"/>
      <c r="EP442" s="207"/>
      <c r="EQ442" s="207"/>
      <c r="ER442" s="207"/>
      <c r="ES442" s="207"/>
      <c r="ET442" s="207"/>
      <c r="EU442" s="207"/>
      <c r="EV442" s="207"/>
      <c r="EW442" s="207"/>
      <c r="EX442" s="207"/>
      <c r="EY442" s="207"/>
      <c r="EZ442" s="207"/>
      <c r="FA442" s="207"/>
      <c r="FB442" s="207"/>
      <c r="FC442" s="207">
        <v>0</v>
      </c>
      <c r="FD442" s="207"/>
      <c r="FE442" s="207"/>
      <c r="FF442" s="207"/>
      <c r="FG442" s="207"/>
      <c r="FH442" s="207">
        <v>0</v>
      </c>
      <c r="FI442" s="209">
        <v>32.1</v>
      </c>
      <c r="FJ442" s="209">
        <f t="shared" si="211"/>
        <v>0</v>
      </c>
      <c r="FK442" s="207"/>
      <c r="FL442" s="207"/>
      <c r="FM442" s="207"/>
      <c r="FN442" s="207">
        <v>0</v>
      </c>
      <c r="FO442" s="207"/>
      <c r="FP442" s="207"/>
      <c r="FQ442" s="207"/>
      <c r="FR442" s="207"/>
      <c r="FS442" s="207">
        <v>0</v>
      </c>
      <c r="FT442" s="209">
        <v>25.68</v>
      </c>
      <c r="FU442" s="209">
        <f t="shared" si="212"/>
        <v>0</v>
      </c>
      <c r="FV442" s="207"/>
      <c r="FW442" s="207"/>
      <c r="FX442" s="207"/>
      <c r="FY442" s="207">
        <v>0</v>
      </c>
      <c r="FZ442" s="207"/>
      <c r="GA442" s="207"/>
      <c r="GB442" s="207"/>
      <c r="GC442" s="207"/>
      <c r="GD442" s="207">
        <v>0</v>
      </c>
      <c r="GE442" s="209">
        <v>56.12</v>
      </c>
      <c r="GF442" s="209">
        <f t="shared" si="213"/>
        <v>0</v>
      </c>
      <c r="GG442" s="207"/>
      <c r="GH442" s="207"/>
      <c r="GI442" s="207"/>
      <c r="GJ442" s="207"/>
      <c r="GK442" s="207"/>
      <c r="GL442" s="207"/>
      <c r="GM442" s="207"/>
      <c r="GN442" s="207"/>
      <c r="GO442" s="207"/>
      <c r="GP442" s="207"/>
      <c r="GQ442" s="207"/>
      <c r="GR442" s="207"/>
      <c r="GS442" s="207"/>
      <c r="GT442" s="207"/>
      <c r="GU442" s="207"/>
      <c r="GV442" s="207"/>
      <c r="GW442" s="207"/>
      <c r="GX442" s="207" t="s">
        <v>918</v>
      </c>
      <c r="GY442" s="207">
        <v>0</v>
      </c>
      <c r="GZ442" s="207" t="s">
        <v>918</v>
      </c>
      <c r="HA442" s="207">
        <v>0</v>
      </c>
      <c r="HB442" s="207">
        <v>0</v>
      </c>
      <c r="HC442" s="207">
        <v>1</v>
      </c>
      <c r="HD442" s="207">
        <f t="shared" si="227"/>
        <v>2400</v>
      </c>
      <c r="HE442" s="207">
        <v>2</v>
      </c>
      <c r="HF442" s="207"/>
      <c r="HG442" s="207"/>
      <c r="HH442" s="207">
        <f t="shared" si="237"/>
        <v>1200</v>
      </c>
      <c r="HI442" s="209">
        <v>2.73</v>
      </c>
      <c r="HJ442" s="209">
        <f t="shared" si="214"/>
        <v>3276</v>
      </c>
      <c r="HK442" s="207">
        <v>2</v>
      </c>
      <c r="HL442" s="207"/>
      <c r="HM442" s="207">
        <f t="shared" si="238"/>
        <v>1200</v>
      </c>
      <c r="HN442" s="209">
        <v>2.73</v>
      </c>
      <c r="HO442" s="209">
        <f t="shared" si="215"/>
        <v>3276</v>
      </c>
      <c r="HP442" s="207">
        <v>0</v>
      </c>
      <c r="HQ442" s="207"/>
      <c r="HR442" s="207">
        <f t="shared" si="239"/>
        <v>0</v>
      </c>
      <c r="HS442" s="209">
        <v>2.73</v>
      </c>
      <c r="HT442" s="209">
        <f t="shared" si="216"/>
        <v>0</v>
      </c>
      <c r="HU442" s="207">
        <v>0</v>
      </c>
      <c r="HV442" s="207"/>
      <c r="HW442" s="207">
        <f t="shared" si="240"/>
        <v>0</v>
      </c>
      <c r="HX442" s="209">
        <v>2.73</v>
      </c>
      <c r="HY442" s="209">
        <f t="shared" si="217"/>
        <v>0</v>
      </c>
      <c r="HZ442" s="207">
        <v>2</v>
      </c>
      <c r="IA442" s="209">
        <v>3890.25</v>
      </c>
      <c r="IB442" s="209">
        <f t="shared" si="218"/>
        <v>7780.5</v>
      </c>
      <c r="IC442" s="169"/>
      <c r="ID442" s="169"/>
      <c r="IE442" s="169"/>
      <c r="IF442" s="169"/>
      <c r="IG442" s="165"/>
      <c r="IH442" s="165">
        <v>15</v>
      </c>
      <c r="II442" s="235">
        <f t="shared" si="233"/>
        <v>0</v>
      </c>
      <c r="IJ442" s="235">
        <f t="shared" si="234"/>
        <v>2</v>
      </c>
      <c r="IK442" s="235">
        <f t="shared" si="235"/>
        <v>2</v>
      </c>
      <c r="IL442" s="210"/>
      <c r="IM442" s="211">
        <f t="shared" si="219"/>
        <v>0</v>
      </c>
      <c r="IN442" s="209">
        <v>7500</v>
      </c>
      <c r="IO442" s="212">
        <f t="shared" si="220"/>
        <v>0</v>
      </c>
      <c r="IP442" s="209">
        <f t="shared" si="221"/>
        <v>14332.5</v>
      </c>
      <c r="IQ442" s="209">
        <v>10000</v>
      </c>
      <c r="IR442" s="212">
        <f t="shared" si="222"/>
        <v>2</v>
      </c>
      <c r="IS442" s="213" t="s">
        <v>6651</v>
      </c>
      <c r="IT442" s="291"/>
      <c r="IV442" s="66" t="s">
        <v>6652</v>
      </c>
      <c r="IW442" s="66" t="s">
        <v>6653</v>
      </c>
    </row>
    <row r="443" spans="1:257" x14ac:dyDescent="0.4">
      <c r="A443" s="158">
        <f t="shared" si="232"/>
        <v>287</v>
      </c>
      <c r="B443" s="156" t="s">
        <v>35</v>
      </c>
      <c r="C443" s="156">
        <v>294</v>
      </c>
      <c r="D443" s="251">
        <v>79047</v>
      </c>
      <c r="E443" s="251">
        <v>29693</v>
      </c>
      <c r="F443" s="225" t="s">
        <v>6654</v>
      </c>
      <c r="G443" s="251">
        <v>8</v>
      </c>
      <c r="H443" s="156"/>
      <c r="I443" s="156" t="s">
        <v>2570</v>
      </c>
      <c r="J443" s="158" t="s">
        <v>2621</v>
      </c>
      <c r="K443" s="158"/>
      <c r="L443" s="158" t="s">
        <v>2623</v>
      </c>
      <c r="M443" s="158"/>
      <c r="N443" s="205">
        <v>45</v>
      </c>
      <c r="O443" s="158">
        <v>65</v>
      </c>
      <c r="P443" s="203" t="s">
        <v>6643</v>
      </c>
      <c r="Q443" s="158">
        <v>52</v>
      </c>
      <c r="R443" s="158"/>
      <c r="S443" s="158"/>
      <c r="T443" s="158"/>
      <c r="U443" s="158"/>
      <c r="V443" s="367"/>
      <c r="W443" s="366"/>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t="s">
        <v>5369</v>
      </c>
      <c r="AU443" s="205">
        <v>45</v>
      </c>
      <c r="AV443" s="205">
        <v>20</v>
      </c>
      <c r="AW443" s="205">
        <f t="shared" si="206"/>
        <v>65</v>
      </c>
      <c r="AX443" s="205" t="s">
        <v>6643</v>
      </c>
      <c r="AY443" s="226">
        <v>28</v>
      </c>
      <c r="AZ443" s="205">
        <v>24</v>
      </c>
      <c r="BA443" s="205">
        <f t="shared" si="236"/>
        <v>52</v>
      </c>
      <c r="BB443" s="205"/>
      <c r="BC443" s="207">
        <v>1.0000000000000001E-17</v>
      </c>
      <c r="BD443" s="207">
        <v>9.9999999999999997E-29</v>
      </c>
      <c r="BE443" s="207">
        <v>1.0000000000000001E-30</v>
      </c>
      <c r="BF443" s="207">
        <v>0</v>
      </c>
      <c r="BG443" s="207">
        <v>0</v>
      </c>
      <c r="BH443" s="207"/>
      <c r="BI443" s="207"/>
      <c r="BJ443" s="207"/>
      <c r="BK443" s="207"/>
      <c r="BL443" s="208">
        <v>0</v>
      </c>
      <c r="BM443" s="209">
        <v>249.45</v>
      </c>
      <c r="BN443" s="209">
        <f t="shared" si="207"/>
        <v>0</v>
      </c>
      <c r="BO443" s="207"/>
      <c r="BP443" s="207"/>
      <c r="BQ443" s="207"/>
      <c r="BR443" s="207"/>
      <c r="BS443" s="207"/>
      <c r="BT443" s="207"/>
      <c r="BU443" s="207"/>
      <c r="BV443" s="207"/>
      <c r="BW443" s="207"/>
      <c r="BX443" s="207"/>
      <c r="BY443" s="207"/>
      <c r="BZ443" s="207"/>
      <c r="CA443" s="207"/>
      <c r="CB443" s="207"/>
      <c r="CC443" s="207"/>
      <c r="CD443" s="207"/>
      <c r="CE443" s="207"/>
      <c r="CF443" s="207">
        <v>0</v>
      </c>
      <c r="CG443" s="207"/>
      <c r="CH443" s="207"/>
      <c r="CI443" s="207"/>
      <c r="CJ443" s="207"/>
      <c r="CK443" s="207">
        <v>0</v>
      </c>
      <c r="CL443" s="209">
        <v>477.3</v>
      </c>
      <c r="CM443" s="209">
        <f t="shared" si="208"/>
        <v>0</v>
      </c>
      <c r="CN443" s="207"/>
      <c r="CO443" s="207"/>
      <c r="CP443" s="207"/>
      <c r="CQ443" s="207"/>
      <c r="CR443" s="207"/>
      <c r="CS443" s="207"/>
      <c r="CT443" s="207"/>
      <c r="CU443" s="207"/>
      <c r="CV443" s="207"/>
      <c r="CW443" s="207"/>
      <c r="CX443" s="207"/>
      <c r="CY443" s="207"/>
      <c r="CZ443" s="207"/>
      <c r="DA443" s="207"/>
      <c r="DB443" s="207"/>
      <c r="DC443" s="207"/>
      <c r="DD443" s="207"/>
      <c r="DE443" s="207">
        <v>0</v>
      </c>
      <c r="DF443" s="207"/>
      <c r="DG443" s="207"/>
      <c r="DH443" s="207"/>
      <c r="DI443" s="207"/>
      <c r="DJ443" s="207">
        <v>0</v>
      </c>
      <c r="DK443" s="209">
        <v>120.88</v>
      </c>
      <c r="DL443" s="209">
        <f t="shared" si="209"/>
        <v>0</v>
      </c>
      <c r="DM443" s="207"/>
      <c r="DN443" s="207"/>
      <c r="DO443" s="207"/>
      <c r="DP443" s="207"/>
      <c r="DQ443" s="207"/>
      <c r="DR443" s="207"/>
      <c r="DS443" s="207"/>
      <c r="DT443" s="207"/>
      <c r="DU443" s="207"/>
      <c r="DV443" s="207"/>
      <c r="DW443" s="207"/>
      <c r="DX443" s="207"/>
      <c r="DY443" s="207"/>
      <c r="DZ443" s="207"/>
      <c r="EA443" s="207"/>
      <c r="EB443" s="207"/>
      <c r="EC443" s="207"/>
      <c r="ED443" s="207">
        <v>0</v>
      </c>
      <c r="EE443" s="207"/>
      <c r="EF443" s="207"/>
      <c r="EG443" s="207"/>
      <c r="EH443" s="207"/>
      <c r="EI443" s="207">
        <v>0</v>
      </c>
      <c r="EJ443" s="209">
        <v>191.55</v>
      </c>
      <c r="EK443" s="209">
        <f t="shared" si="210"/>
        <v>0</v>
      </c>
      <c r="EL443" s="207"/>
      <c r="EM443" s="207"/>
      <c r="EN443" s="207"/>
      <c r="EO443" s="207"/>
      <c r="EP443" s="207"/>
      <c r="EQ443" s="207"/>
      <c r="ER443" s="207"/>
      <c r="ES443" s="207"/>
      <c r="ET443" s="207"/>
      <c r="EU443" s="207"/>
      <c r="EV443" s="207"/>
      <c r="EW443" s="207"/>
      <c r="EX443" s="207"/>
      <c r="EY443" s="207"/>
      <c r="EZ443" s="207"/>
      <c r="FA443" s="207"/>
      <c r="FB443" s="207"/>
      <c r="FC443" s="207">
        <v>0</v>
      </c>
      <c r="FD443" s="207"/>
      <c r="FE443" s="207"/>
      <c r="FF443" s="207"/>
      <c r="FG443" s="207"/>
      <c r="FH443" s="207">
        <v>0</v>
      </c>
      <c r="FI443" s="209">
        <v>32.1</v>
      </c>
      <c r="FJ443" s="209">
        <f t="shared" si="211"/>
        <v>0</v>
      </c>
      <c r="FK443" s="207"/>
      <c r="FL443" s="207"/>
      <c r="FM443" s="207"/>
      <c r="FN443" s="207">
        <v>0</v>
      </c>
      <c r="FO443" s="207"/>
      <c r="FP443" s="207"/>
      <c r="FQ443" s="207"/>
      <c r="FR443" s="207"/>
      <c r="FS443" s="207">
        <v>0</v>
      </c>
      <c r="FT443" s="209">
        <v>25.68</v>
      </c>
      <c r="FU443" s="209">
        <f t="shared" si="212"/>
        <v>0</v>
      </c>
      <c r="FV443" s="207"/>
      <c r="FW443" s="207"/>
      <c r="FX443" s="207"/>
      <c r="FY443" s="207">
        <v>0</v>
      </c>
      <c r="FZ443" s="207"/>
      <c r="GA443" s="207"/>
      <c r="GB443" s="207"/>
      <c r="GC443" s="207"/>
      <c r="GD443" s="207">
        <v>0</v>
      </c>
      <c r="GE443" s="209">
        <v>56.12</v>
      </c>
      <c r="GF443" s="209">
        <f t="shared" si="213"/>
        <v>0</v>
      </c>
      <c r="GG443" s="207"/>
      <c r="GH443" s="207"/>
      <c r="GI443" s="207"/>
      <c r="GJ443" s="207"/>
      <c r="GK443" s="207"/>
      <c r="GL443" s="207"/>
      <c r="GM443" s="207"/>
      <c r="GN443" s="207"/>
      <c r="GO443" s="207"/>
      <c r="GP443" s="207"/>
      <c r="GQ443" s="207"/>
      <c r="GR443" s="207"/>
      <c r="GS443" s="207"/>
      <c r="GT443" s="207"/>
      <c r="GU443" s="207"/>
      <c r="GV443" s="207"/>
      <c r="GW443" s="207"/>
      <c r="GX443" s="207" t="s">
        <v>918</v>
      </c>
      <c r="GY443" s="207">
        <v>0</v>
      </c>
      <c r="GZ443" s="207" t="s">
        <v>918</v>
      </c>
      <c r="HA443" s="207">
        <v>0</v>
      </c>
      <c r="HB443" s="207">
        <v>0</v>
      </c>
      <c r="HC443" s="207">
        <v>1</v>
      </c>
      <c r="HD443" s="207">
        <f t="shared" si="227"/>
        <v>1800</v>
      </c>
      <c r="HE443" s="207">
        <v>0</v>
      </c>
      <c r="HF443" s="207"/>
      <c r="HG443" s="207"/>
      <c r="HH443" s="207">
        <f t="shared" si="237"/>
        <v>0</v>
      </c>
      <c r="HI443" s="209">
        <v>2.73</v>
      </c>
      <c r="HJ443" s="209">
        <f t="shared" si="214"/>
        <v>0</v>
      </c>
      <c r="HK443" s="207">
        <v>2</v>
      </c>
      <c r="HL443" s="207"/>
      <c r="HM443" s="207">
        <f t="shared" si="238"/>
        <v>1200</v>
      </c>
      <c r="HN443" s="209">
        <v>2.73</v>
      </c>
      <c r="HO443" s="209">
        <f t="shared" si="215"/>
        <v>3276</v>
      </c>
      <c r="HP443" s="207">
        <v>1</v>
      </c>
      <c r="HQ443" s="207"/>
      <c r="HR443" s="207">
        <f t="shared" si="239"/>
        <v>600</v>
      </c>
      <c r="HS443" s="209">
        <v>2.73</v>
      </c>
      <c r="HT443" s="209">
        <f t="shared" si="216"/>
        <v>1638</v>
      </c>
      <c r="HU443" s="207">
        <v>0</v>
      </c>
      <c r="HV443" s="207"/>
      <c r="HW443" s="207">
        <f t="shared" si="240"/>
        <v>0</v>
      </c>
      <c r="HX443" s="209">
        <v>2.73</v>
      </c>
      <c r="HY443" s="209">
        <f t="shared" si="217"/>
        <v>0</v>
      </c>
      <c r="HZ443" s="207">
        <v>2</v>
      </c>
      <c r="IA443" s="209">
        <v>3890.25</v>
      </c>
      <c r="IB443" s="209">
        <f t="shared" si="218"/>
        <v>7780.5</v>
      </c>
      <c r="IC443" s="169"/>
      <c r="ID443" s="169"/>
      <c r="IE443" s="169"/>
      <c r="IF443" s="169"/>
      <c r="IG443" s="165"/>
      <c r="IH443" s="165">
        <v>6</v>
      </c>
      <c r="II443" s="235">
        <f t="shared" si="233"/>
        <v>0</v>
      </c>
      <c r="IJ443" s="235">
        <f t="shared" si="234"/>
        <v>2</v>
      </c>
      <c r="IK443" s="235">
        <f t="shared" si="235"/>
        <v>2</v>
      </c>
      <c r="IL443" s="210"/>
      <c r="IM443" s="211">
        <f t="shared" si="219"/>
        <v>0</v>
      </c>
      <c r="IN443" s="209">
        <v>7500</v>
      </c>
      <c r="IO443" s="212">
        <f t="shared" si="220"/>
        <v>0</v>
      </c>
      <c r="IP443" s="209">
        <f t="shared" si="221"/>
        <v>12694.5</v>
      </c>
      <c r="IQ443" s="209">
        <v>10000</v>
      </c>
      <c r="IR443" s="212">
        <f t="shared" si="222"/>
        <v>2</v>
      </c>
      <c r="IS443" s="213" t="s">
        <v>6655</v>
      </c>
      <c r="IT443" s="291"/>
      <c r="IV443" s="66">
        <v>99670</v>
      </c>
      <c r="IW443" s="66" t="s">
        <v>6656</v>
      </c>
    </row>
    <row r="444" spans="1:257" x14ac:dyDescent="0.4">
      <c r="A444" s="158">
        <f t="shared" si="232"/>
        <v>288</v>
      </c>
      <c r="B444" s="156" t="s">
        <v>35</v>
      </c>
      <c r="C444" s="219">
        <v>296</v>
      </c>
      <c r="D444" s="370">
        <v>87693</v>
      </c>
      <c r="E444" s="251">
        <v>37491</v>
      </c>
      <c r="F444" s="225" t="s">
        <v>6657</v>
      </c>
      <c r="G444" s="251">
        <v>8</v>
      </c>
      <c r="H444" s="156"/>
      <c r="I444" s="156" t="s">
        <v>2627</v>
      </c>
      <c r="J444" s="158" t="s">
        <v>2636</v>
      </c>
      <c r="K444" s="158"/>
      <c r="L444" s="158" t="s">
        <v>2637</v>
      </c>
      <c r="M444" s="158">
        <v>20143571677</v>
      </c>
      <c r="N444" s="205">
        <v>84</v>
      </c>
      <c r="O444" s="158">
        <v>104</v>
      </c>
      <c r="P444" s="203" t="s">
        <v>5399</v>
      </c>
      <c r="Q444" s="158">
        <v>54</v>
      </c>
      <c r="R444" s="158"/>
      <c r="S444" s="158"/>
      <c r="T444" s="158"/>
      <c r="U444" s="158"/>
      <c r="V444" s="367"/>
      <c r="W444" s="366"/>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t="s">
        <v>5364</v>
      </c>
      <c r="AU444" s="205">
        <v>84</v>
      </c>
      <c r="AV444" s="205">
        <v>20</v>
      </c>
      <c r="AW444" s="205">
        <f t="shared" si="206"/>
        <v>104</v>
      </c>
      <c r="AX444" s="205" t="s">
        <v>5399</v>
      </c>
      <c r="AY444" s="226">
        <v>30</v>
      </c>
      <c r="AZ444" s="205">
        <v>24</v>
      </c>
      <c r="BA444" s="205">
        <f t="shared" si="236"/>
        <v>54</v>
      </c>
      <c r="BB444" s="205"/>
      <c r="BC444" s="207">
        <v>1.0000000000000001E-17</v>
      </c>
      <c r="BD444" s="207">
        <v>9.9999999999999997E-29</v>
      </c>
      <c r="BE444" s="207">
        <v>1.0000000000000001E-30</v>
      </c>
      <c r="BF444" s="207">
        <v>0</v>
      </c>
      <c r="BG444" s="207">
        <v>0</v>
      </c>
      <c r="BH444" s="207"/>
      <c r="BI444" s="207"/>
      <c r="BJ444" s="207"/>
      <c r="BK444" s="207"/>
      <c r="BL444" s="208">
        <v>0</v>
      </c>
      <c r="BM444" s="209">
        <v>249.45</v>
      </c>
      <c r="BN444" s="209">
        <f t="shared" si="207"/>
        <v>0</v>
      </c>
      <c r="BO444" s="207"/>
      <c r="BP444" s="207"/>
      <c r="BQ444" s="207"/>
      <c r="BR444" s="207"/>
      <c r="BS444" s="207"/>
      <c r="BT444" s="207"/>
      <c r="BU444" s="207"/>
      <c r="BV444" s="207"/>
      <c r="BW444" s="207"/>
      <c r="BX444" s="207"/>
      <c r="BY444" s="207"/>
      <c r="BZ444" s="207"/>
      <c r="CA444" s="207"/>
      <c r="CB444" s="207"/>
      <c r="CC444" s="207"/>
      <c r="CD444" s="207"/>
      <c r="CE444" s="207"/>
      <c r="CF444" s="207">
        <v>0</v>
      </c>
      <c r="CG444" s="207"/>
      <c r="CH444" s="207"/>
      <c r="CI444" s="207"/>
      <c r="CJ444" s="207"/>
      <c r="CK444" s="207">
        <v>0</v>
      </c>
      <c r="CL444" s="209">
        <v>477.3</v>
      </c>
      <c r="CM444" s="209">
        <f t="shared" si="208"/>
        <v>0</v>
      </c>
      <c r="CN444" s="207"/>
      <c r="CO444" s="207"/>
      <c r="CP444" s="207"/>
      <c r="CQ444" s="207"/>
      <c r="CR444" s="207"/>
      <c r="CS444" s="207"/>
      <c r="CT444" s="207"/>
      <c r="CU444" s="207"/>
      <c r="CV444" s="207"/>
      <c r="CW444" s="207"/>
      <c r="CX444" s="207"/>
      <c r="CY444" s="207"/>
      <c r="CZ444" s="207"/>
      <c r="DA444" s="207"/>
      <c r="DB444" s="207"/>
      <c r="DC444" s="207"/>
      <c r="DD444" s="207"/>
      <c r="DE444" s="207">
        <v>0</v>
      </c>
      <c r="DF444" s="207"/>
      <c r="DG444" s="207"/>
      <c r="DH444" s="207"/>
      <c r="DI444" s="207"/>
      <c r="DJ444" s="207">
        <v>0</v>
      </c>
      <c r="DK444" s="209">
        <v>120.88</v>
      </c>
      <c r="DL444" s="209">
        <f t="shared" si="209"/>
        <v>0</v>
      </c>
      <c r="DM444" s="207"/>
      <c r="DN444" s="207"/>
      <c r="DO444" s="207"/>
      <c r="DP444" s="207"/>
      <c r="DQ444" s="207"/>
      <c r="DR444" s="207"/>
      <c r="DS444" s="207"/>
      <c r="DT444" s="207"/>
      <c r="DU444" s="207"/>
      <c r="DV444" s="207"/>
      <c r="DW444" s="207"/>
      <c r="DX444" s="207"/>
      <c r="DY444" s="207"/>
      <c r="DZ444" s="207"/>
      <c r="EA444" s="207"/>
      <c r="EB444" s="207"/>
      <c r="EC444" s="207"/>
      <c r="ED444" s="207">
        <v>0</v>
      </c>
      <c r="EE444" s="207"/>
      <c r="EF444" s="207"/>
      <c r="EG444" s="207"/>
      <c r="EH444" s="207"/>
      <c r="EI444" s="207">
        <v>0</v>
      </c>
      <c r="EJ444" s="209">
        <v>191.55</v>
      </c>
      <c r="EK444" s="209">
        <f t="shared" si="210"/>
        <v>0</v>
      </c>
      <c r="EL444" s="207"/>
      <c r="EM444" s="207"/>
      <c r="EN444" s="207"/>
      <c r="EO444" s="207"/>
      <c r="EP444" s="207"/>
      <c r="EQ444" s="207"/>
      <c r="ER444" s="207"/>
      <c r="ES444" s="207"/>
      <c r="ET444" s="207"/>
      <c r="EU444" s="207"/>
      <c r="EV444" s="207"/>
      <c r="EW444" s="207"/>
      <c r="EX444" s="207"/>
      <c r="EY444" s="207"/>
      <c r="EZ444" s="207"/>
      <c r="FA444" s="207"/>
      <c r="FB444" s="207"/>
      <c r="FC444" s="207">
        <v>0</v>
      </c>
      <c r="FD444" s="207"/>
      <c r="FE444" s="207"/>
      <c r="FF444" s="207"/>
      <c r="FG444" s="207"/>
      <c r="FH444" s="207">
        <v>0</v>
      </c>
      <c r="FI444" s="209">
        <v>32.1</v>
      </c>
      <c r="FJ444" s="209">
        <f t="shared" si="211"/>
        <v>0</v>
      </c>
      <c r="FK444" s="207"/>
      <c r="FL444" s="207"/>
      <c r="FM444" s="207"/>
      <c r="FN444" s="207">
        <v>0</v>
      </c>
      <c r="FO444" s="207"/>
      <c r="FP444" s="207"/>
      <c r="FQ444" s="207"/>
      <c r="FR444" s="207"/>
      <c r="FS444" s="207">
        <v>0</v>
      </c>
      <c r="FT444" s="209">
        <v>25.68</v>
      </c>
      <c r="FU444" s="209">
        <f t="shared" si="212"/>
        <v>0</v>
      </c>
      <c r="FV444" s="207"/>
      <c r="FW444" s="207"/>
      <c r="FX444" s="207"/>
      <c r="FY444" s="207">
        <v>0</v>
      </c>
      <c r="FZ444" s="207"/>
      <c r="GA444" s="207"/>
      <c r="GB444" s="207"/>
      <c r="GC444" s="207"/>
      <c r="GD444" s="207">
        <v>0</v>
      </c>
      <c r="GE444" s="209">
        <v>56.12</v>
      </c>
      <c r="GF444" s="209">
        <f t="shared" si="213"/>
        <v>0</v>
      </c>
      <c r="GG444" s="207"/>
      <c r="GH444" s="207"/>
      <c r="GI444" s="207"/>
      <c r="GJ444" s="207"/>
      <c r="GK444" s="207"/>
      <c r="GL444" s="207"/>
      <c r="GM444" s="207"/>
      <c r="GN444" s="207"/>
      <c r="GO444" s="207"/>
      <c r="GP444" s="207"/>
      <c r="GQ444" s="207"/>
      <c r="GR444" s="207"/>
      <c r="GS444" s="207"/>
      <c r="GT444" s="207"/>
      <c r="GU444" s="207"/>
      <c r="GV444" s="207"/>
      <c r="GW444" s="207"/>
      <c r="GX444" s="207" t="s">
        <v>918</v>
      </c>
      <c r="GY444" s="207">
        <v>0</v>
      </c>
      <c r="GZ444" s="207" t="s">
        <v>918</v>
      </c>
      <c r="HA444" s="207">
        <v>0</v>
      </c>
      <c r="HB444" s="207">
        <v>0</v>
      </c>
      <c r="HC444" s="207">
        <v>1</v>
      </c>
      <c r="HD444" s="207">
        <f t="shared" si="227"/>
        <v>1800</v>
      </c>
      <c r="HE444" s="207">
        <v>2</v>
      </c>
      <c r="HF444" s="207"/>
      <c r="HG444" s="207"/>
      <c r="HH444" s="207">
        <f t="shared" si="237"/>
        <v>1200</v>
      </c>
      <c r="HI444" s="209">
        <v>2.73</v>
      </c>
      <c r="HJ444" s="209">
        <f t="shared" si="214"/>
        <v>3276</v>
      </c>
      <c r="HK444" s="207">
        <v>1</v>
      </c>
      <c r="HL444" s="207"/>
      <c r="HM444" s="207">
        <f t="shared" si="238"/>
        <v>600</v>
      </c>
      <c r="HN444" s="209">
        <v>2.73</v>
      </c>
      <c r="HO444" s="209">
        <f t="shared" si="215"/>
        <v>1638</v>
      </c>
      <c r="HP444" s="207">
        <v>0</v>
      </c>
      <c r="HQ444" s="207"/>
      <c r="HR444" s="207">
        <f t="shared" si="239"/>
        <v>0</v>
      </c>
      <c r="HS444" s="209">
        <v>2.73</v>
      </c>
      <c r="HT444" s="209">
        <f t="shared" si="216"/>
        <v>0</v>
      </c>
      <c r="HU444" s="207">
        <v>0</v>
      </c>
      <c r="HV444" s="207"/>
      <c r="HW444" s="207">
        <f t="shared" si="240"/>
        <v>0</v>
      </c>
      <c r="HX444" s="209">
        <v>2.73</v>
      </c>
      <c r="HY444" s="209">
        <f t="shared" si="217"/>
        <v>0</v>
      </c>
      <c r="HZ444" s="207">
        <v>2</v>
      </c>
      <c r="IA444" s="209">
        <v>3890.25</v>
      </c>
      <c r="IB444" s="209">
        <f t="shared" si="218"/>
        <v>7780.5</v>
      </c>
      <c r="IC444" s="169">
        <v>40</v>
      </c>
      <c r="ID444" s="169">
        <v>8</v>
      </c>
      <c r="IE444" s="169">
        <f>IC444-(0.5*AX444)-ID444</f>
        <v>19</v>
      </c>
      <c r="IF444" s="169" t="str">
        <f>IF(IE444&gt;0,"IN ROW","OUT OF ROW")</f>
        <v>IN ROW</v>
      </c>
      <c r="IG444" s="165"/>
      <c r="IH444" s="165"/>
      <c r="II444" s="235">
        <f t="shared" si="233"/>
        <v>0</v>
      </c>
      <c r="IJ444" s="235">
        <f t="shared" si="234"/>
        <v>2</v>
      </c>
      <c r="IK444" s="235">
        <f t="shared" si="235"/>
        <v>2</v>
      </c>
      <c r="IL444" s="210"/>
      <c r="IM444" s="211">
        <f t="shared" si="219"/>
        <v>0</v>
      </c>
      <c r="IN444" s="209">
        <v>7500</v>
      </c>
      <c r="IO444" s="212">
        <f t="shared" si="220"/>
        <v>0</v>
      </c>
      <c r="IP444" s="209">
        <f t="shared" si="221"/>
        <v>12694.5</v>
      </c>
      <c r="IQ444" s="209">
        <v>10000</v>
      </c>
      <c r="IR444" s="212">
        <f t="shared" si="222"/>
        <v>2</v>
      </c>
      <c r="IS444" s="213" t="s">
        <v>6362</v>
      </c>
      <c r="IT444" s="291"/>
      <c r="IV444" s="66" t="s">
        <v>6658</v>
      </c>
      <c r="IW444" s="66" t="s">
        <v>6659</v>
      </c>
    </row>
    <row r="445" spans="1:257" x14ac:dyDescent="0.4">
      <c r="A445" s="158">
        <f t="shared" si="232"/>
        <v>289</v>
      </c>
      <c r="B445" s="156" t="s">
        <v>35</v>
      </c>
      <c r="C445" s="156">
        <v>302</v>
      </c>
      <c r="D445" s="251">
        <v>87695</v>
      </c>
      <c r="E445" s="251">
        <v>37726</v>
      </c>
      <c r="F445" s="225" t="s">
        <v>6660</v>
      </c>
      <c r="G445" s="251">
        <v>8</v>
      </c>
      <c r="H445" s="156"/>
      <c r="I445" s="156" t="s">
        <v>2627</v>
      </c>
      <c r="J445" s="158" t="s">
        <v>2703</v>
      </c>
      <c r="K445" s="158"/>
      <c r="L445" s="158" t="s">
        <v>2637</v>
      </c>
      <c r="M445" s="158"/>
      <c r="N445" s="205">
        <v>34</v>
      </c>
      <c r="O445" s="158">
        <v>54</v>
      </c>
      <c r="P445" s="203" t="s">
        <v>5687</v>
      </c>
      <c r="Q445" s="158">
        <v>52</v>
      </c>
      <c r="R445" s="158"/>
      <c r="S445" s="158"/>
      <c r="T445" s="158"/>
      <c r="U445" s="158"/>
      <c r="V445" s="367"/>
      <c r="W445" s="366"/>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t="s">
        <v>5615</v>
      </c>
      <c r="AU445" s="205">
        <v>34</v>
      </c>
      <c r="AV445" s="205">
        <v>20</v>
      </c>
      <c r="AW445" s="205">
        <f t="shared" si="206"/>
        <v>54</v>
      </c>
      <c r="AX445" s="205" t="s">
        <v>5687</v>
      </c>
      <c r="AY445" s="226">
        <v>28</v>
      </c>
      <c r="AZ445" s="205">
        <v>24</v>
      </c>
      <c r="BA445" s="205">
        <f t="shared" si="236"/>
        <v>52</v>
      </c>
      <c r="BB445" s="205"/>
      <c r="BC445" s="207">
        <v>1.0000000000000001E-17</v>
      </c>
      <c r="BD445" s="207">
        <v>9.9999999999999997E-29</v>
      </c>
      <c r="BE445" s="207">
        <v>1.0000000000000001E-30</v>
      </c>
      <c r="BF445" s="207">
        <v>0</v>
      </c>
      <c r="BG445" s="207">
        <v>0</v>
      </c>
      <c r="BH445" s="207"/>
      <c r="BI445" s="207"/>
      <c r="BJ445" s="207"/>
      <c r="BK445" s="207"/>
      <c r="BL445" s="208">
        <v>0</v>
      </c>
      <c r="BM445" s="209">
        <v>249.45</v>
      </c>
      <c r="BN445" s="209">
        <f t="shared" si="207"/>
        <v>0</v>
      </c>
      <c r="BO445" s="207"/>
      <c r="BP445" s="207"/>
      <c r="BQ445" s="207"/>
      <c r="BR445" s="207"/>
      <c r="BS445" s="207"/>
      <c r="BT445" s="207"/>
      <c r="BU445" s="207"/>
      <c r="BV445" s="207"/>
      <c r="BW445" s="207"/>
      <c r="BX445" s="207"/>
      <c r="BY445" s="207"/>
      <c r="BZ445" s="207"/>
      <c r="CA445" s="207"/>
      <c r="CB445" s="207"/>
      <c r="CC445" s="207"/>
      <c r="CD445" s="207"/>
      <c r="CE445" s="207"/>
      <c r="CF445" s="207">
        <v>0</v>
      </c>
      <c r="CG445" s="207"/>
      <c r="CH445" s="207"/>
      <c r="CI445" s="207"/>
      <c r="CJ445" s="207"/>
      <c r="CK445" s="207">
        <v>0</v>
      </c>
      <c r="CL445" s="209">
        <v>477.3</v>
      </c>
      <c r="CM445" s="209">
        <f t="shared" si="208"/>
        <v>0</v>
      </c>
      <c r="CN445" s="207"/>
      <c r="CO445" s="207"/>
      <c r="CP445" s="207"/>
      <c r="CQ445" s="207"/>
      <c r="CR445" s="207"/>
      <c r="CS445" s="207"/>
      <c r="CT445" s="207"/>
      <c r="CU445" s="207"/>
      <c r="CV445" s="207"/>
      <c r="CW445" s="207"/>
      <c r="CX445" s="207"/>
      <c r="CY445" s="207"/>
      <c r="CZ445" s="207"/>
      <c r="DA445" s="207"/>
      <c r="DB445" s="207"/>
      <c r="DC445" s="207"/>
      <c r="DD445" s="207"/>
      <c r="DE445" s="207">
        <v>0</v>
      </c>
      <c r="DF445" s="207"/>
      <c r="DG445" s="207"/>
      <c r="DH445" s="207"/>
      <c r="DI445" s="207"/>
      <c r="DJ445" s="207">
        <v>0</v>
      </c>
      <c r="DK445" s="209">
        <v>120.88</v>
      </c>
      <c r="DL445" s="209">
        <f t="shared" si="209"/>
        <v>0</v>
      </c>
      <c r="DM445" s="207"/>
      <c r="DN445" s="207"/>
      <c r="DO445" s="207"/>
      <c r="DP445" s="207"/>
      <c r="DQ445" s="207"/>
      <c r="DR445" s="207"/>
      <c r="DS445" s="207"/>
      <c r="DT445" s="207"/>
      <c r="DU445" s="207"/>
      <c r="DV445" s="207"/>
      <c r="DW445" s="207"/>
      <c r="DX445" s="207"/>
      <c r="DY445" s="207"/>
      <c r="DZ445" s="207"/>
      <c r="EA445" s="207"/>
      <c r="EB445" s="207"/>
      <c r="EC445" s="207"/>
      <c r="ED445" s="207">
        <v>0</v>
      </c>
      <c r="EE445" s="207"/>
      <c r="EF445" s="207"/>
      <c r="EG445" s="207"/>
      <c r="EH445" s="207"/>
      <c r="EI445" s="207">
        <v>0</v>
      </c>
      <c r="EJ445" s="209">
        <v>191.55</v>
      </c>
      <c r="EK445" s="209">
        <f t="shared" si="210"/>
        <v>0</v>
      </c>
      <c r="EL445" s="207"/>
      <c r="EM445" s="207"/>
      <c r="EN445" s="207"/>
      <c r="EO445" s="207"/>
      <c r="EP445" s="207"/>
      <c r="EQ445" s="207"/>
      <c r="ER445" s="207"/>
      <c r="ES445" s="207"/>
      <c r="ET445" s="207"/>
      <c r="EU445" s="207"/>
      <c r="EV445" s="207"/>
      <c r="EW445" s="207"/>
      <c r="EX445" s="207"/>
      <c r="EY445" s="207"/>
      <c r="EZ445" s="207"/>
      <c r="FA445" s="207"/>
      <c r="FB445" s="207"/>
      <c r="FC445" s="207">
        <v>0</v>
      </c>
      <c r="FD445" s="207"/>
      <c r="FE445" s="207"/>
      <c r="FF445" s="207"/>
      <c r="FG445" s="207"/>
      <c r="FH445" s="207">
        <v>0</v>
      </c>
      <c r="FI445" s="209">
        <v>32.1</v>
      </c>
      <c r="FJ445" s="209">
        <f t="shared" si="211"/>
        <v>0</v>
      </c>
      <c r="FK445" s="207"/>
      <c r="FL445" s="207"/>
      <c r="FM445" s="207"/>
      <c r="FN445" s="207">
        <v>0</v>
      </c>
      <c r="FO445" s="207"/>
      <c r="FP445" s="207"/>
      <c r="FQ445" s="207"/>
      <c r="FR445" s="207"/>
      <c r="FS445" s="207">
        <v>0</v>
      </c>
      <c r="FT445" s="209">
        <v>25.68</v>
      </c>
      <c r="FU445" s="209">
        <f t="shared" si="212"/>
        <v>0</v>
      </c>
      <c r="FV445" s="207"/>
      <c r="FW445" s="207"/>
      <c r="FX445" s="207"/>
      <c r="FY445" s="207">
        <v>0</v>
      </c>
      <c r="FZ445" s="207"/>
      <c r="GA445" s="207"/>
      <c r="GB445" s="207"/>
      <c r="GC445" s="207"/>
      <c r="GD445" s="207">
        <v>0</v>
      </c>
      <c r="GE445" s="209">
        <v>56.12</v>
      </c>
      <c r="GF445" s="209">
        <f t="shared" si="213"/>
        <v>0</v>
      </c>
      <c r="GG445" s="207"/>
      <c r="GH445" s="207"/>
      <c r="GI445" s="207"/>
      <c r="GJ445" s="207"/>
      <c r="GK445" s="207"/>
      <c r="GL445" s="207"/>
      <c r="GM445" s="207"/>
      <c r="GN445" s="207"/>
      <c r="GO445" s="207"/>
      <c r="GP445" s="207"/>
      <c r="GQ445" s="207"/>
      <c r="GR445" s="207"/>
      <c r="GS445" s="207"/>
      <c r="GT445" s="207"/>
      <c r="GU445" s="207"/>
      <c r="GV445" s="207"/>
      <c r="GW445" s="207"/>
      <c r="GX445" s="207" t="s">
        <v>918</v>
      </c>
      <c r="GY445" s="207">
        <v>0</v>
      </c>
      <c r="GZ445" s="207" t="s">
        <v>918</v>
      </c>
      <c r="HA445" s="207">
        <v>0</v>
      </c>
      <c r="HB445" s="207">
        <v>0</v>
      </c>
      <c r="HC445" s="207">
        <v>1</v>
      </c>
      <c r="HD445" s="207">
        <f t="shared" si="227"/>
        <v>1800</v>
      </c>
      <c r="HE445" s="207">
        <v>2</v>
      </c>
      <c r="HF445" s="207"/>
      <c r="HG445" s="207"/>
      <c r="HH445" s="207">
        <f t="shared" si="237"/>
        <v>1200</v>
      </c>
      <c r="HI445" s="209">
        <v>2.73</v>
      </c>
      <c r="HJ445" s="209">
        <f t="shared" si="214"/>
        <v>3276</v>
      </c>
      <c r="HK445" s="207">
        <v>1</v>
      </c>
      <c r="HL445" s="207"/>
      <c r="HM445" s="207">
        <f t="shared" si="238"/>
        <v>600</v>
      </c>
      <c r="HN445" s="209">
        <v>2.73</v>
      </c>
      <c r="HO445" s="209">
        <f t="shared" si="215"/>
        <v>1638</v>
      </c>
      <c r="HP445" s="207">
        <v>0</v>
      </c>
      <c r="HQ445" s="207"/>
      <c r="HR445" s="207">
        <f t="shared" si="239"/>
        <v>0</v>
      </c>
      <c r="HS445" s="209">
        <v>2.73</v>
      </c>
      <c r="HT445" s="209">
        <f t="shared" si="216"/>
        <v>0</v>
      </c>
      <c r="HU445" s="207">
        <v>0</v>
      </c>
      <c r="HV445" s="207"/>
      <c r="HW445" s="207">
        <f t="shared" si="240"/>
        <v>0</v>
      </c>
      <c r="HX445" s="209">
        <v>2.73</v>
      </c>
      <c r="HY445" s="209">
        <f t="shared" si="217"/>
        <v>0</v>
      </c>
      <c r="HZ445" s="207">
        <v>2</v>
      </c>
      <c r="IA445" s="209">
        <v>3890.25</v>
      </c>
      <c r="IB445" s="209">
        <f t="shared" si="218"/>
        <v>7780.5</v>
      </c>
      <c r="IC445" s="169"/>
      <c r="ID445" s="169"/>
      <c r="IE445" s="169"/>
      <c r="IF445" s="169"/>
      <c r="IG445" s="165"/>
      <c r="IH445" s="165"/>
      <c r="II445" s="235">
        <f t="shared" si="233"/>
        <v>0</v>
      </c>
      <c r="IJ445" s="235">
        <f t="shared" si="234"/>
        <v>2</v>
      </c>
      <c r="IK445" s="235">
        <f t="shared" si="235"/>
        <v>2</v>
      </c>
      <c r="IL445" s="210"/>
      <c r="IM445" s="211">
        <f t="shared" si="219"/>
        <v>0</v>
      </c>
      <c r="IN445" s="209">
        <v>7500</v>
      </c>
      <c r="IO445" s="212">
        <f t="shared" si="220"/>
        <v>0</v>
      </c>
      <c r="IP445" s="209">
        <f t="shared" si="221"/>
        <v>12694.5</v>
      </c>
      <c r="IQ445" s="209">
        <v>10000</v>
      </c>
      <c r="IR445" s="212">
        <f t="shared" si="222"/>
        <v>2</v>
      </c>
      <c r="IS445" s="213" t="s">
        <v>6362</v>
      </c>
      <c r="IT445" s="291"/>
      <c r="IV445" s="66" t="s">
        <v>6661</v>
      </c>
      <c r="IW445" s="66" t="s">
        <v>6662</v>
      </c>
    </row>
    <row r="446" spans="1:257" x14ac:dyDescent="0.4">
      <c r="A446" s="158">
        <f t="shared" si="232"/>
        <v>290</v>
      </c>
      <c r="B446" s="156" t="s">
        <v>35</v>
      </c>
      <c r="C446" s="156">
        <v>309</v>
      </c>
      <c r="D446" s="251">
        <v>91192</v>
      </c>
      <c r="E446" s="251">
        <v>38023</v>
      </c>
      <c r="F446" s="225" t="s">
        <v>6663</v>
      </c>
      <c r="G446" s="251">
        <v>8</v>
      </c>
      <c r="H446" s="156"/>
      <c r="I446" s="156" t="s">
        <v>2627</v>
      </c>
      <c r="J446" s="158" t="s">
        <v>2762</v>
      </c>
      <c r="K446" s="158"/>
      <c r="L446" s="158" t="s">
        <v>1828</v>
      </c>
      <c r="M446" s="158"/>
      <c r="N446" s="205">
        <v>43</v>
      </c>
      <c r="O446" s="158">
        <v>63</v>
      </c>
      <c r="P446" s="203" t="s">
        <v>6664</v>
      </c>
      <c r="Q446" s="158">
        <v>52</v>
      </c>
      <c r="R446" s="158"/>
      <c r="S446" s="158"/>
      <c r="T446" s="158"/>
      <c r="U446" s="158"/>
      <c r="V446" s="367"/>
      <c r="W446" s="366"/>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t="s">
        <v>5437</v>
      </c>
      <c r="AU446" s="205">
        <v>43</v>
      </c>
      <c r="AV446" s="205">
        <v>20</v>
      </c>
      <c r="AW446" s="205">
        <f t="shared" si="206"/>
        <v>63</v>
      </c>
      <c r="AX446" s="205" t="s">
        <v>6664</v>
      </c>
      <c r="AY446" s="226">
        <v>28</v>
      </c>
      <c r="AZ446" s="205">
        <v>24</v>
      </c>
      <c r="BA446" s="205">
        <f t="shared" si="236"/>
        <v>52</v>
      </c>
      <c r="BB446" s="205"/>
      <c r="BC446" s="207">
        <v>1.0000000000000001E-17</v>
      </c>
      <c r="BD446" s="207">
        <v>9.9999999999999997E-29</v>
      </c>
      <c r="BE446" s="207">
        <v>1.0000000000000001E-30</v>
      </c>
      <c r="BF446" s="207">
        <v>0</v>
      </c>
      <c r="BG446" s="207">
        <v>0</v>
      </c>
      <c r="BH446" s="207"/>
      <c r="BI446" s="207"/>
      <c r="BJ446" s="207"/>
      <c r="BK446" s="207"/>
      <c r="BL446" s="208">
        <v>0</v>
      </c>
      <c r="BM446" s="209">
        <v>249.45</v>
      </c>
      <c r="BN446" s="209">
        <f t="shared" si="207"/>
        <v>0</v>
      </c>
      <c r="BO446" s="207"/>
      <c r="BP446" s="207"/>
      <c r="BQ446" s="207"/>
      <c r="BR446" s="207"/>
      <c r="BS446" s="207"/>
      <c r="BT446" s="207"/>
      <c r="BU446" s="207"/>
      <c r="BV446" s="207"/>
      <c r="BW446" s="207"/>
      <c r="BX446" s="207"/>
      <c r="BY446" s="207"/>
      <c r="BZ446" s="207"/>
      <c r="CA446" s="207"/>
      <c r="CB446" s="207"/>
      <c r="CC446" s="207"/>
      <c r="CD446" s="207"/>
      <c r="CE446" s="207"/>
      <c r="CF446" s="207">
        <v>0</v>
      </c>
      <c r="CG446" s="207"/>
      <c r="CH446" s="207"/>
      <c r="CI446" s="207"/>
      <c r="CJ446" s="207"/>
      <c r="CK446" s="207">
        <v>0</v>
      </c>
      <c r="CL446" s="209">
        <v>477.3</v>
      </c>
      <c r="CM446" s="209">
        <f t="shared" si="208"/>
        <v>0</v>
      </c>
      <c r="CN446" s="207"/>
      <c r="CO446" s="207"/>
      <c r="CP446" s="207"/>
      <c r="CQ446" s="207"/>
      <c r="CR446" s="207"/>
      <c r="CS446" s="207"/>
      <c r="CT446" s="207"/>
      <c r="CU446" s="207"/>
      <c r="CV446" s="207"/>
      <c r="CW446" s="207"/>
      <c r="CX446" s="207"/>
      <c r="CY446" s="207"/>
      <c r="CZ446" s="207"/>
      <c r="DA446" s="207"/>
      <c r="DB446" s="207"/>
      <c r="DC446" s="207"/>
      <c r="DD446" s="207"/>
      <c r="DE446" s="207">
        <v>0</v>
      </c>
      <c r="DF446" s="207"/>
      <c r="DG446" s="207"/>
      <c r="DH446" s="207"/>
      <c r="DI446" s="207"/>
      <c r="DJ446" s="207">
        <v>0</v>
      </c>
      <c r="DK446" s="209">
        <v>120.88</v>
      </c>
      <c r="DL446" s="209">
        <f t="shared" si="209"/>
        <v>0</v>
      </c>
      <c r="DM446" s="207"/>
      <c r="DN446" s="207"/>
      <c r="DO446" s="207"/>
      <c r="DP446" s="207"/>
      <c r="DQ446" s="207"/>
      <c r="DR446" s="207"/>
      <c r="DS446" s="207"/>
      <c r="DT446" s="207"/>
      <c r="DU446" s="207"/>
      <c r="DV446" s="207"/>
      <c r="DW446" s="207"/>
      <c r="DX446" s="207"/>
      <c r="DY446" s="207"/>
      <c r="DZ446" s="207"/>
      <c r="EA446" s="207"/>
      <c r="EB446" s="207"/>
      <c r="EC446" s="207"/>
      <c r="ED446" s="207">
        <v>0</v>
      </c>
      <c r="EE446" s="207"/>
      <c r="EF446" s="207"/>
      <c r="EG446" s="207"/>
      <c r="EH446" s="207"/>
      <c r="EI446" s="207">
        <v>0</v>
      </c>
      <c r="EJ446" s="209">
        <v>191.55</v>
      </c>
      <c r="EK446" s="209">
        <f t="shared" si="210"/>
        <v>0</v>
      </c>
      <c r="EL446" s="207"/>
      <c r="EM446" s="207"/>
      <c r="EN446" s="207"/>
      <c r="EO446" s="207"/>
      <c r="EP446" s="207"/>
      <c r="EQ446" s="207"/>
      <c r="ER446" s="207"/>
      <c r="ES446" s="207"/>
      <c r="ET446" s="207"/>
      <c r="EU446" s="207"/>
      <c r="EV446" s="207"/>
      <c r="EW446" s="207"/>
      <c r="EX446" s="207"/>
      <c r="EY446" s="207"/>
      <c r="EZ446" s="207"/>
      <c r="FA446" s="207"/>
      <c r="FB446" s="207"/>
      <c r="FC446" s="207">
        <v>0</v>
      </c>
      <c r="FD446" s="207"/>
      <c r="FE446" s="207"/>
      <c r="FF446" s="207"/>
      <c r="FG446" s="207"/>
      <c r="FH446" s="207">
        <v>0</v>
      </c>
      <c r="FI446" s="209">
        <v>32.1</v>
      </c>
      <c r="FJ446" s="209">
        <f t="shared" si="211"/>
        <v>0</v>
      </c>
      <c r="FK446" s="207"/>
      <c r="FL446" s="207"/>
      <c r="FM446" s="207"/>
      <c r="FN446" s="207">
        <v>0</v>
      </c>
      <c r="FO446" s="207"/>
      <c r="FP446" s="207"/>
      <c r="FQ446" s="207"/>
      <c r="FR446" s="207"/>
      <c r="FS446" s="207">
        <v>0</v>
      </c>
      <c r="FT446" s="209">
        <v>25.68</v>
      </c>
      <c r="FU446" s="209">
        <f t="shared" si="212"/>
        <v>0</v>
      </c>
      <c r="FV446" s="207"/>
      <c r="FW446" s="207"/>
      <c r="FX446" s="207"/>
      <c r="FY446" s="207">
        <v>0</v>
      </c>
      <c r="FZ446" s="207"/>
      <c r="GA446" s="207"/>
      <c r="GB446" s="207"/>
      <c r="GC446" s="207"/>
      <c r="GD446" s="207">
        <v>0</v>
      </c>
      <c r="GE446" s="209">
        <v>56.12</v>
      </c>
      <c r="GF446" s="209">
        <f t="shared" si="213"/>
        <v>0</v>
      </c>
      <c r="GG446" s="207"/>
      <c r="GH446" s="207"/>
      <c r="GI446" s="207"/>
      <c r="GJ446" s="207"/>
      <c r="GK446" s="207"/>
      <c r="GL446" s="207"/>
      <c r="GM446" s="207"/>
      <c r="GN446" s="207"/>
      <c r="GO446" s="207"/>
      <c r="GP446" s="207"/>
      <c r="GQ446" s="207"/>
      <c r="GR446" s="207"/>
      <c r="GS446" s="207"/>
      <c r="GT446" s="207"/>
      <c r="GU446" s="207"/>
      <c r="GV446" s="207"/>
      <c r="GW446" s="207"/>
      <c r="GX446" s="207" t="s">
        <v>918</v>
      </c>
      <c r="GY446" s="207">
        <v>0</v>
      </c>
      <c r="GZ446" s="207" t="s">
        <v>918</v>
      </c>
      <c r="HA446" s="207">
        <v>0</v>
      </c>
      <c r="HB446" s="207">
        <v>0</v>
      </c>
      <c r="HC446" s="207">
        <v>1</v>
      </c>
      <c r="HD446" s="207">
        <f t="shared" si="227"/>
        <v>1800</v>
      </c>
      <c r="HE446" s="207">
        <v>2</v>
      </c>
      <c r="HF446" s="207"/>
      <c r="HG446" s="207"/>
      <c r="HH446" s="207">
        <f t="shared" si="237"/>
        <v>1200</v>
      </c>
      <c r="HI446" s="209">
        <v>2.73</v>
      </c>
      <c r="HJ446" s="209">
        <f t="shared" si="214"/>
        <v>3276</v>
      </c>
      <c r="HK446" s="207">
        <v>1</v>
      </c>
      <c r="HL446" s="207"/>
      <c r="HM446" s="207">
        <f t="shared" si="238"/>
        <v>600</v>
      </c>
      <c r="HN446" s="209">
        <v>2.73</v>
      </c>
      <c r="HO446" s="209">
        <f t="shared" si="215"/>
        <v>1638</v>
      </c>
      <c r="HP446" s="207">
        <v>0</v>
      </c>
      <c r="HQ446" s="207"/>
      <c r="HR446" s="207">
        <f t="shared" si="239"/>
        <v>0</v>
      </c>
      <c r="HS446" s="209">
        <v>2.73</v>
      </c>
      <c r="HT446" s="209">
        <f t="shared" si="216"/>
        <v>0</v>
      </c>
      <c r="HU446" s="207">
        <v>0</v>
      </c>
      <c r="HV446" s="207"/>
      <c r="HW446" s="207">
        <f t="shared" si="240"/>
        <v>0</v>
      </c>
      <c r="HX446" s="209">
        <v>2.73</v>
      </c>
      <c r="HY446" s="209">
        <f t="shared" si="217"/>
        <v>0</v>
      </c>
      <c r="HZ446" s="207">
        <v>2</v>
      </c>
      <c r="IA446" s="209">
        <v>3890.25</v>
      </c>
      <c r="IB446" s="209">
        <f t="shared" si="218"/>
        <v>7780.5</v>
      </c>
      <c r="IC446" s="169"/>
      <c r="ID446" s="169"/>
      <c r="IE446" s="169"/>
      <c r="IF446" s="169"/>
      <c r="IG446" s="165"/>
      <c r="IH446" s="165">
        <v>15</v>
      </c>
      <c r="II446" s="235">
        <f t="shared" si="233"/>
        <v>0</v>
      </c>
      <c r="IJ446" s="235">
        <f t="shared" si="234"/>
        <v>2</v>
      </c>
      <c r="IK446" s="235">
        <f t="shared" si="235"/>
        <v>2</v>
      </c>
      <c r="IL446" s="210"/>
      <c r="IM446" s="211">
        <f t="shared" si="219"/>
        <v>0</v>
      </c>
      <c r="IN446" s="209">
        <v>7500</v>
      </c>
      <c r="IO446" s="212">
        <f t="shared" si="220"/>
        <v>0</v>
      </c>
      <c r="IP446" s="209">
        <f t="shared" si="221"/>
        <v>12694.5</v>
      </c>
      <c r="IQ446" s="209">
        <v>10000</v>
      </c>
      <c r="IR446" s="212">
        <f t="shared" si="222"/>
        <v>2</v>
      </c>
      <c r="IS446" s="213" t="s">
        <v>6665</v>
      </c>
      <c r="IT446" s="291"/>
      <c r="IV446" s="66" t="s">
        <v>6666</v>
      </c>
      <c r="IW446" s="66" t="s">
        <v>6667</v>
      </c>
    </row>
    <row r="447" spans="1:257" x14ac:dyDescent="0.4">
      <c r="A447" s="158">
        <f t="shared" si="232"/>
        <v>291</v>
      </c>
      <c r="B447" s="156" t="s">
        <v>35</v>
      </c>
      <c r="C447" s="156">
        <v>319</v>
      </c>
      <c r="D447" s="156">
        <v>22107</v>
      </c>
      <c r="E447" s="156">
        <v>5699</v>
      </c>
      <c r="F447" s="222" t="s">
        <v>6668</v>
      </c>
      <c r="G447" s="251">
        <v>9</v>
      </c>
      <c r="H447" s="156"/>
      <c r="I447" s="156" t="s">
        <v>2841</v>
      </c>
      <c r="J447" s="158" t="s">
        <v>2842</v>
      </c>
      <c r="K447" s="158"/>
      <c r="L447" s="158" t="s">
        <v>2844</v>
      </c>
      <c r="M447" s="158"/>
      <c r="N447" s="205">
        <v>36</v>
      </c>
      <c r="O447" s="158">
        <v>56</v>
      </c>
      <c r="P447" s="203" t="s">
        <v>5209</v>
      </c>
      <c r="Q447" s="158">
        <v>54</v>
      </c>
      <c r="R447" s="158"/>
      <c r="S447" s="158"/>
      <c r="T447" s="158"/>
      <c r="U447" s="158"/>
      <c r="V447" s="367"/>
      <c r="W447" s="366"/>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t="s">
        <v>5889</v>
      </c>
      <c r="AU447" s="205">
        <v>36</v>
      </c>
      <c r="AV447" s="205">
        <v>20</v>
      </c>
      <c r="AW447" s="205">
        <f t="shared" si="206"/>
        <v>56</v>
      </c>
      <c r="AX447" s="205" t="s">
        <v>5209</v>
      </c>
      <c r="AY447" s="226">
        <v>30</v>
      </c>
      <c r="AZ447" s="205">
        <v>24</v>
      </c>
      <c r="BA447" s="205">
        <f t="shared" si="236"/>
        <v>54</v>
      </c>
      <c r="BB447" s="205"/>
      <c r="BC447" s="207">
        <v>1.0000000000000001E-17</v>
      </c>
      <c r="BD447" s="207">
        <v>9.9999999999999997E-29</v>
      </c>
      <c r="BE447" s="207">
        <v>1.0000000000000001E-30</v>
      </c>
      <c r="BF447" s="207">
        <v>0</v>
      </c>
      <c r="BG447" s="207">
        <v>0</v>
      </c>
      <c r="BH447" s="207"/>
      <c r="BI447" s="207"/>
      <c r="BJ447" s="207"/>
      <c r="BK447" s="207"/>
      <c r="BL447" s="208">
        <v>0</v>
      </c>
      <c r="BM447" s="209">
        <v>249.45</v>
      </c>
      <c r="BN447" s="209">
        <f t="shared" si="207"/>
        <v>0</v>
      </c>
      <c r="BO447" s="207"/>
      <c r="BP447" s="207"/>
      <c r="BQ447" s="207"/>
      <c r="BR447" s="207"/>
      <c r="BS447" s="207"/>
      <c r="BT447" s="207"/>
      <c r="BU447" s="207"/>
      <c r="BV447" s="207"/>
      <c r="BW447" s="207"/>
      <c r="BX447" s="207"/>
      <c r="BY447" s="207"/>
      <c r="BZ447" s="207"/>
      <c r="CA447" s="207"/>
      <c r="CB447" s="207"/>
      <c r="CC447" s="207"/>
      <c r="CD447" s="207"/>
      <c r="CE447" s="207"/>
      <c r="CF447" s="207">
        <v>0</v>
      </c>
      <c r="CG447" s="207"/>
      <c r="CH447" s="207"/>
      <c r="CI447" s="207"/>
      <c r="CJ447" s="207"/>
      <c r="CK447" s="207">
        <v>0</v>
      </c>
      <c r="CL447" s="209">
        <v>477.3</v>
      </c>
      <c r="CM447" s="209">
        <f t="shared" si="208"/>
        <v>0</v>
      </c>
      <c r="CN447" s="207"/>
      <c r="CO447" s="207"/>
      <c r="CP447" s="207"/>
      <c r="CQ447" s="207"/>
      <c r="CR447" s="207"/>
      <c r="CS447" s="207"/>
      <c r="CT447" s="207"/>
      <c r="CU447" s="207"/>
      <c r="CV447" s="207"/>
      <c r="CW447" s="207"/>
      <c r="CX447" s="207"/>
      <c r="CY447" s="207"/>
      <c r="CZ447" s="207"/>
      <c r="DA447" s="207"/>
      <c r="DB447" s="207"/>
      <c r="DC447" s="207"/>
      <c r="DD447" s="207"/>
      <c r="DE447" s="207">
        <v>0</v>
      </c>
      <c r="DF447" s="207"/>
      <c r="DG447" s="207"/>
      <c r="DH447" s="207"/>
      <c r="DI447" s="207"/>
      <c r="DJ447" s="207">
        <v>0</v>
      </c>
      <c r="DK447" s="209">
        <v>120.88</v>
      </c>
      <c r="DL447" s="209">
        <f t="shared" si="209"/>
        <v>0</v>
      </c>
      <c r="DM447" s="207"/>
      <c r="DN447" s="207"/>
      <c r="DO447" s="207"/>
      <c r="DP447" s="207"/>
      <c r="DQ447" s="207"/>
      <c r="DR447" s="207"/>
      <c r="DS447" s="207"/>
      <c r="DT447" s="207"/>
      <c r="DU447" s="207"/>
      <c r="DV447" s="207"/>
      <c r="DW447" s="207"/>
      <c r="DX447" s="207"/>
      <c r="DY447" s="207"/>
      <c r="DZ447" s="207"/>
      <c r="EA447" s="207"/>
      <c r="EB447" s="207"/>
      <c r="EC447" s="207"/>
      <c r="ED447" s="207">
        <v>0</v>
      </c>
      <c r="EE447" s="207"/>
      <c r="EF447" s="207"/>
      <c r="EG447" s="207"/>
      <c r="EH447" s="207"/>
      <c r="EI447" s="207">
        <v>0</v>
      </c>
      <c r="EJ447" s="209">
        <v>191.55</v>
      </c>
      <c r="EK447" s="209">
        <f t="shared" si="210"/>
        <v>0</v>
      </c>
      <c r="EL447" s="207"/>
      <c r="EM447" s="207"/>
      <c r="EN447" s="207"/>
      <c r="EO447" s="207"/>
      <c r="EP447" s="207"/>
      <c r="EQ447" s="207"/>
      <c r="ER447" s="207"/>
      <c r="ES447" s="207"/>
      <c r="ET447" s="207"/>
      <c r="EU447" s="207"/>
      <c r="EV447" s="207"/>
      <c r="EW447" s="207"/>
      <c r="EX447" s="207"/>
      <c r="EY447" s="207"/>
      <c r="EZ447" s="207"/>
      <c r="FA447" s="207"/>
      <c r="FB447" s="207"/>
      <c r="FC447" s="207">
        <v>0</v>
      </c>
      <c r="FD447" s="207"/>
      <c r="FE447" s="207"/>
      <c r="FF447" s="207"/>
      <c r="FG447" s="207"/>
      <c r="FH447" s="207">
        <v>0</v>
      </c>
      <c r="FI447" s="209">
        <v>32.1</v>
      </c>
      <c r="FJ447" s="209">
        <f t="shared" si="211"/>
        <v>0</v>
      </c>
      <c r="FK447" s="207"/>
      <c r="FL447" s="207"/>
      <c r="FM447" s="207"/>
      <c r="FN447" s="207">
        <v>0</v>
      </c>
      <c r="FO447" s="207"/>
      <c r="FP447" s="207"/>
      <c r="FQ447" s="207"/>
      <c r="FR447" s="207"/>
      <c r="FS447" s="207">
        <v>0</v>
      </c>
      <c r="FT447" s="209">
        <v>25.68</v>
      </c>
      <c r="FU447" s="209">
        <f t="shared" si="212"/>
        <v>0</v>
      </c>
      <c r="FV447" s="207"/>
      <c r="FW447" s="207"/>
      <c r="FX447" s="207"/>
      <c r="FY447" s="207">
        <v>0</v>
      </c>
      <c r="FZ447" s="207"/>
      <c r="GA447" s="207"/>
      <c r="GB447" s="207"/>
      <c r="GC447" s="207"/>
      <c r="GD447" s="207">
        <v>0</v>
      </c>
      <c r="GE447" s="209">
        <v>56.12</v>
      </c>
      <c r="GF447" s="209">
        <f t="shared" si="213"/>
        <v>0</v>
      </c>
      <c r="GG447" s="207"/>
      <c r="GH447" s="207"/>
      <c r="GI447" s="207"/>
      <c r="GJ447" s="207"/>
      <c r="GK447" s="207"/>
      <c r="GL447" s="207"/>
      <c r="GM447" s="207"/>
      <c r="GN447" s="207"/>
      <c r="GO447" s="207"/>
      <c r="GP447" s="207"/>
      <c r="GQ447" s="207"/>
      <c r="GR447" s="207"/>
      <c r="GS447" s="207"/>
      <c r="GT447" s="207"/>
      <c r="GU447" s="207"/>
      <c r="GV447" s="207"/>
      <c r="GW447" s="207"/>
      <c r="GX447" s="207" t="s">
        <v>918</v>
      </c>
      <c r="GY447" s="207">
        <v>0</v>
      </c>
      <c r="GZ447" s="207" t="s">
        <v>918</v>
      </c>
      <c r="HA447" s="207">
        <v>0</v>
      </c>
      <c r="HB447" s="207">
        <v>0</v>
      </c>
      <c r="HC447" s="207">
        <v>1</v>
      </c>
      <c r="HD447" s="207">
        <f t="shared" si="227"/>
        <v>1200</v>
      </c>
      <c r="HE447" s="207">
        <v>0</v>
      </c>
      <c r="HF447" s="207"/>
      <c r="HG447" s="207"/>
      <c r="HH447" s="207">
        <f t="shared" ref="HH447:HH467" si="241">HE447*((HZ447+1)*200)</f>
        <v>0</v>
      </c>
      <c r="HI447" s="209">
        <v>2.73</v>
      </c>
      <c r="HJ447" s="209">
        <f t="shared" si="214"/>
        <v>0</v>
      </c>
      <c r="HK447" s="207">
        <v>1</v>
      </c>
      <c r="HL447" s="207"/>
      <c r="HM447" s="207">
        <f t="shared" ref="HM447:HM467" si="242">HK447*((HZ447+1)*200)</f>
        <v>600</v>
      </c>
      <c r="HN447" s="209">
        <v>2.73</v>
      </c>
      <c r="HO447" s="209">
        <f t="shared" si="215"/>
        <v>1638</v>
      </c>
      <c r="HP447" s="207">
        <v>1</v>
      </c>
      <c r="HQ447" s="207"/>
      <c r="HR447" s="207">
        <f t="shared" ref="HR447:HR467" si="243">HP447*((HZ447+1)*200)</f>
        <v>600</v>
      </c>
      <c r="HS447" s="209">
        <v>2.73</v>
      </c>
      <c r="HT447" s="209">
        <f t="shared" si="216"/>
        <v>1638</v>
      </c>
      <c r="HU447" s="207">
        <v>0</v>
      </c>
      <c r="HV447" s="207"/>
      <c r="HW447" s="207">
        <f t="shared" ref="HW447:HW467" si="244">HU447*((HZ447+1)*200)</f>
        <v>0</v>
      </c>
      <c r="HX447" s="209">
        <v>2.73</v>
      </c>
      <c r="HY447" s="209">
        <f t="shared" si="217"/>
        <v>0</v>
      </c>
      <c r="HZ447" s="207">
        <v>2</v>
      </c>
      <c r="IA447" s="209">
        <v>3890.25</v>
      </c>
      <c r="IB447" s="209">
        <f t="shared" si="218"/>
        <v>7780.5</v>
      </c>
      <c r="IC447" s="169">
        <v>30</v>
      </c>
      <c r="ID447" s="169"/>
      <c r="IE447" s="169"/>
      <c r="IF447" s="169"/>
      <c r="IG447" s="165"/>
      <c r="IH447" s="165"/>
      <c r="II447" s="235">
        <f t="shared" si="233"/>
        <v>0</v>
      </c>
      <c r="IJ447" s="235">
        <f t="shared" si="234"/>
        <v>2</v>
      </c>
      <c r="IK447" s="235">
        <f t="shared" si="235"/>
        <v>2</v>
      </c>
      <c r="IL447" s="210"/>
      <c r="IM447" s="211">
        <f t="shared" si="219"/>
        <v>0</v>
      </c>
      <c r="IN447" s="209">
        <v>7500</v>
      </c>
      <c r="IO447" s="212">
        <f t="shared" si="220"/>
        <v>0</v>
      </c>
      <c r="IP447" s="209">
        <f t="shared" si="221"/>
        <v>11056.5</v>
      </c>
      <c r="IQ447" s="209">
        <v>10000</v>
      </c>
      <c r="IR447" s="212">
        <f t="shared" si="222"/>
        <v>2</v>
      </c>
      <c r="IS447" s="213" t="s">
        <v>6669</v>
      </c>
      <c r="IT447" s="291"/>
      <c r="IV447" s="66" t="s">
        <v>6670</v>
      </c>
      <c r="IW447" s="66" t="s">
        <v>6671</v>
      </c>
    </row>
    <row r="448" spans="1:257" x14ac:dyDescent="0.4">
      <c r="A448" s="158">
        <f t="shared" si="232"/>
        <v>292</v>
      </c>
      <c r="B448" s="156" t="s">
        <v>35</v>
      </c>
      <c r="C448" s="156">
        <v>320</v>
      </c>
      <c r="D448" s="156">
        <v>74376</v>
      </c>
      <c r="E448" s="156">
        <v>5702</v>
      </c>
      <c r="F448" s="222" t="s">
        <v>6672</v>
      </c>
      <c r="G448" s="251">
        <v>9</v>
      </c>
      <c r="H448" s="156"/>
      <c r="I448" s="156" t="s">
        <v>2841</v>
      </c>
      <c r="J448" s="158" t="s">
        <v>2849</v>
      </c>
      <c r="K448" s="158"/>
      <c r="L448" s="158" t="s">
        <v>2844</v>
      </c>
      <c r="M448" s="158">
        <v>20143580307</v>
      </c>
      <c r="N448" s="205">
        <v>52</v>
      </c>
      <c r="O448" s="158">
        <v>72</v>
      </c>
      <c r="P448" s="203" t="s">
        <v>5956</v>
      </c>
      <c r="Q448" s="158">
        <v>54</v>
      </c>
      <c r="R448" s="158"/>
      <c r="S448" s="158"/>
      <c r="T448" s="158"/>
      <c r="U448" s="158"/>
      <c r="V448" s="367"/>
      <c r="W448" s="366"/>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t="s">
        <v>5889</v>
      </c>
      <c r="AU448" s="205">
        <v>52</v>
      </c>
      <c r="AV448" s="205">
        <v>20</v>
      </c>
      <c r="AW448" s="205">
        <f t="shared" si="206"/>
        <v>72</v>
      </c>
      <c r="AX448" s="205" t="s">
        <v>5956</v>
      </c>
      <c r="AY448" s="226">
        <v>30</v>
      </c>
      <c r="AZ448" s="205">
        <v>24</v>
      </c>
      <c r="BA448" s="205">
        <f t="shared" si="236"/>
        <v>54</v>
      </c>
      <c r="BB448" s="205"/>
      <c r="BC448" s="207">
        <v>1.0000000000000001E-17</v>
      </c>
      <c r="BD448" s="207">
        <v>9.9999999999999997E-29</v>
      </c>
      <c r="BE448" s="207">
        <v>1.0000000000000001E-30</v>
      </c>
      <c r="BF448" s="207">
        <v>0</v>
      </c>
      <c r="BG448" s="207">
        <v>0</v>
      </c>
      <c r="BH448" s="207"/>
      <c r="BI448" s="207"/>
      <c r="BJ448" s="207"/>
      <c r="BK448" s="207"/>
      <c r="BL448" s="208">
        <v>0</v>
      </c>
      <c r="BM448" s="209">
        <v>249.45</v>
      </c>
      <c r="BN448" s="209">
        <f t="shared" si="207"/>
        <v>0</v>
      </c>
      <c r="BO448" s="207"/>
      <c r="BP448" s="207"/>
      <c r="BQ448" s="207"/>
      <c r="BR448" s="207"/>
      <c r="BS448" s="207"/>
      <c r="BT448" s="207"/>
      <c r="BU448" s="207"/>
      <c r="BV448" s="207"/>
      <c r="BW448" s="207"/>
      <c r="BX448" s="207"/>
      <c r="BY448" s="207"/>
      <c r="BZ448" s="207"/>
      <c r="CA448" s="207"/>
      <c r="CB448" s="207"/>
      <c r="CC448" s="207"/>
      <c r="CD448" s="207"/>
      <c r="CE448" s="207"/>
      <c r="CF448" s="207">
        <v>0</v>
      </c>
      <c r="CG448" s="207"/>
      <c r="CH448" s="207"/>
      <c r="CI448" s="207"/>
      <c r="CJ448" s="207"/>
      <c r="CK448" s="207">
        <v>0</v>
      </c>
      <c r="CL448" s="209">
        <v>477.3</v>
      </c>
      <c r="CM448" s="209">
        <f t="shared" si="208"/>
        <v>0</v>
      </c>
      <c r="CN448" s="207"/>
      <c r="CO448" s="207"/>
      <c r="CP448" s="207"/>
      <c r="CQ448" s="207"/>
      <c r="CR448" s="207"/>
      <c r="CS448" s="207"/>
      <c r="CT448" s="207"/>
      <c r="CU448" s="207"/>
      <c r="CV448" s="207"/>
      <c r="CW448" s="207"/>
      <c r="CX448" s="207"/>
      <c r="CY448" s="207"/>
      <c r="CZ448" s="207"/>
      <c r="DA448" s="207"/>
      <c r="DB448" s="207"/>
      <c r="DC448" s="207"/>
      <c r="DD448" s="207"/>
      <c r="DE448" s="207">
        <v>0</v>
      </c>
      <c r="DF448" s="207"/>
      <c r="DG448" s="207"/>
      <c r="DH448" s="207"/>
      <c r="DI448" s="207"/>
      <c r="DJ448" s="207">
        <v>0</v>
      </c>
      <c r="DK448" s="209">
        <v>120.88</v>
      </c>
      <c r="DL448" s="209">
        <f t="shared" si="209"/>
        <v>0</v>
      </c>
      <c r="DM448" s="207"/>
      <c r="DN448" s="207"/>
      <c r="DO448" s="207"/>
      <c r="DP448" s="207"/>
      <c r="DQ448" s="207"/>
      <c r="DR448" s="207"/>
      <c r="DS448" s="207"/>
      <c r="DT448" s="207"/>
      <c r="DU448" s="207"/>
      <c r="DV448" s="207"/>
      <c r="DW448" s="207"/>
      <c r="DX448" s="207"/>
      <c r="DY448" s="207"/>
      <c r="DZ448" s="207"/>
      <c r="EA448" s="207"/>
      <c r="EB448" s="207"/>
      <c r="EC448" s="207"/>
      <c r="ED448" s="207">
        <v>0</v>
      </c>
      <c r="EE448" s="207"/>
      <c r="EF448" s="207"/>
      <c r="EG448" s="207"/>
      <c r="EH448" s="207"/>
      <c r="EI448" s="207">
        <v>0</v>
      </c>
      <c r="EJ448" s="209">
        <v>191.55</v>
      </c>
      <c r="EK448" s="209">
        <f t="shared" si="210"/>
        <v>0</v>
      </c>
      <c r="EL448" s="207"/>
      <c r="EM448" s="207"/>
      <c r="EN448" s="207"/>
      <c r="EO448" s="207"/>
      <c r="EP448" s="207"/>
      <c r="EQ448" s="207"/>
      <c r="ER448" s="207"/>
      <c r="ES448" s="207"/>
      <c r="ET448" s="207"/>
      <c r="EU448" s="207"/>
      <c r="EV448" s="207"/>
      <c r="EW448" s="207"/>
      <c r="EX448" s="207"/>
      <c r="EY448" s="207"/>
      <c r="EZ448" s="207"/>
      <c r="FA448" s="207"/>
      <c r="FB448" s="207"/>
      <c r="FC448" s="207">
        <v>0</v>
      </c>
      <c r="FD448" s="207"/>
      <c r="FE448" s="207"/>
      <c r="FF448" s="207"/>
      <c r="FG448" s="207"/>
      <c r="FH448" s="207">
        <v>0</v>
      </c>
      <c r="FI448" s="209">
        <v>32.1</v>
      </c>
      <c r="FJ448" s="209">
        <f t="shared" si="211"/>
        <v>0</v>
      </c>
      <c r="FK448" s="207"/>
      <c r="FL448" s="207"/>
      <c r="FM448" s="207"/>
      <c r="FN448" s="207">
        <v>0</v>
      </c>
      <c r="FO448" s="207"/>
      <c r="FP448" s="207"/>
      <c r="FQ448" s="207"/>
      <c r="FR448" s="207"/>
      <c r="FS448" s="207">
        <v>0</v>
      </c>
      <c r="FT448" s="209">
        <v>25.68</v>
      </c>
      <c r="FU448" s="209">
        <f t="shared" si="212"/>
        <v>0</v>
      </c>
      <c r="FV448" s="207"/>
      <c r="FW448" s="207"/>
      <c r="FX448" s="207"/>
      <c r="FY448" s="207">
        <v>0</v>
      </c>
      <c r="FZ448" s="207"/>
      <c r="GA448" s="207"/>
      <c r="GB448" s="207"/>
      <c r="GC448" s="207"/>
      <c r="GD448" s="207">
        <v>0</v>
      </c>
      <c r="GE448" s="209">
        <v>56.12</v>
      </c>
      <c r="GF448" s="209">
        <f t="shared" si="213"/>
        <v>0</v>
      </c>
      <c r="GG448" s="207"/>
      <c r="GH448" s="207"/>
      <c r="GI448" s="207"/>
      <c r="GJ448" s="207"/>
      <c r="GK448" s="207"/>
      <c r="GL448" s="207"/>
      <c r="GM448" s="207"/>
      <c r="GN448" s="207"/>
      <c r="GO448" s="207"/>
      <c r="GP448" s="207"/>
      <c r="GQ448" s="207"/>
      <c r="GR448" s="207"/>
      <c r="GS448" s="207"/>
      <c r="GT448" s="207"/>
      <c r="GU448" s="207"/>
      <c r="GV448" s="207"/>
      <c r="GW448" s="207"/>
      <c r="GX448" s="207" t="s">
        <v>918</v>
      </c>
      <c r="GY448" s="207">
        <v>0</v>
      </c>
      <c r="GZ448" s="207" t="s">
        <v>918</v>
      </c>
      <c r="HA448" s="207">
        <v>0</v>
      </c>
      <c r="HB448" s="207">
        <v>0</v>
      </c>
      <c r="HC448" s="207">
        <v>1</v>
      </c>
      <c r="HD448" s="207">
        <f t="shared" si="227"/>
        <v>1200</v>
      </c>
      <c r="HE448" s="207">
        <v>0</v>
      </c>
      <c r="HF448" s="207"/>
      <c r="HG448" s="207"/>
      <c r="HH448" s="207">
        <f t="shared" si="241"/>
        <v>0</v>
      </c>
      <c r="HI448" s="209">
        <v>2.73</v>
      </c>
      <c r="HJ448" s="209">
        <f t="shared" si="214"/>
        <v>0</v>
      </c>
      <c r="HK448" s="207">
        <v>1</v>
      </c>
      <c r="HL448" s="207"/>
      <c r="HM448" s="207">
        <f t="shared" si="242"/>
        <v>600</v>
      </c>
      <c r="HN448" s="209">
        <v>2.73</v>
      </c>
      <c r="HO448" s="209">
        <f t="shared" si="215"/>
        <v>1638</v>
      </c>
      <c r="HP448" s="207">
        <v>1</v>
      </c>
      <c r="HQ448" s="207"/>
      <c r="HR448" s="207">
        <f t="shared" si="243"/>
        <v>600</v>
      </c>
      <c r="HS448" s="209">
        <v>2.73</v>
      </c>
      <c r="HT448" s="209">
        <f t="shared" si="216"/>
        <v>1638</v>
      </c>
      <c r="HU448" s="207">
        <v>0</v>
      </c>
      <c r="HV448" s="207"/>
      <c r="HW448" s="207">
        <f t="shared" si="244"/>
        <v>0</v>
      </c>
      <c r="HX448" s="209">
        <v>2.73</v>
      </c>
      <c r="HY448" s="209">
        <f t="shared" si="217"/>
        <v>0</v>
      </c>
      <c r="HZ448" s="207">
        <v>2</v>
      </c>
      <c r="IA448" s="209">
        <v>3890.25</v>
      </c>
      <c r="IB448" s="209">
        <f t="shared" si="218"/>
        <v>7780.5</v>
      </c>
      <c r="IC448" s="169">
        <v>30</v>
      </c>
      <c r="ID448" s="169"/>
      <c r="IE448" s="169"/>
      <c r="IF448" s="169"/>
      <c r="IG448" s="165"/>
      <c r="IH448" s="165"/>
      <c r="II448" s="235">
        <f t="shared" si="233"/>
        <v>0</v>
      </c>
      <c r="IJ448" s="235">
        <f t="shared" si="234"/>
        <v>2</v>
      </c>
      <c r="IK448" s="235">
        <f t="shared" si="235"/>
        <v>2</v>
      </c>
      <c r="IL448" s="210"/>
      <c r="IM448" s="211">
        <f t="shared" si="219"/>
        <v>0</v>
      </c>
      <c r="IN448" s="209">
        <v>7500</v>
      </c>
      <c r="IO448" s="212">
        <f t="shared" si="220"/>
        <v>0</v>
      </c>
      <c r="IP448" s="209">
        <f t="shared" si="221"/>
        <v>11056.5</v>
      </c>
      <c r="IQ448" s="209">
        <v>10000</v>
      </c>
      <c r="IR448" s="212">
        <f t="shared" si="222"/>
        <v>2</v>
      </c>
      <c r="IS448" s="213" t="s">
        <v>6669</v>
      </c>
      <c r="IT448" s="291"/>
      <c r="IV448" s="66" t="s">
        <v>6673</v>
      </c>
      <c r="IW448" s="66" t="s">
        <v>6674</v>
      </c>
    </row>
    <row r="449" spans="1:257" x14ac:dyDescent="0.4">
      <c r="A449" s="158">
        <f t="shared" si="232"/>
        <v>293</v>
      </c>
      <c r="B449" s="156" t="s">
        <v>35</v>
      </c>
      <c r="C449" s="156">
        <v>325</v>
      </c>
      <c r="D449" s="156">
        <v>22627</v>
      </c>
      <c r="E449" s="156">
        <v>8425</v>
      </c>
      <c r="F449" s="222" t="s">
        <v>6675</v>
      </c>
      <c r="G449" s="251">
        <v>9</v>
      </c>
      <c r="H449" s="156"/>
      <c r="I449" s="156" t="s">
        <v>2884</v>
      </c>
      <c r="J449" s="158" t="s">
        <v>2892</v>
      </c>
      <c r="K449" s="158"/>
      <c r="L449" s="158" t="s">
        <v>300</v>
      </c>
      <c r="M449" s="158">
        <v>20143561462</v>
      </c>
      <c r="N449" s="205">
        <v>37</v>
      </c>
      <c r="O449" s="158">
        <v>57</v>
      </c>
      <c r="P449" s="203" t="s">
        <v>6676</v>
      </c>
      <c r="Q449" s="158">
        <v>56</v>
      </c>
      <c r="R449" s="158"/>
      <c r="S449" s="158"/>
      <c r="T449" s="158"/>
      <c r="U449" s="158"/>
      <c r="V449" s="367"/>
      <c r="W449" s="366"/>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t="s">
        <v>5889</v>
      </c>
      <c r="AU449" s="205">
        <v>37</v>
      </c>
      <c r="AV449" s="205">
        <v>20</v>
      </c>
      <c r="AW449" s="205">
        <f t="shared" si="206"/>
        <v>57</v>
      </c>
      <c r="AX449" s="205" t="s">
        <v>6676</v>
      </c>
      <c r="AY449" s="226">
        <v>32</v>
      </c>
      <c r="AZ449" s="205">
        <v>24</v>
      </c>
      <c r="BA449" s="205">
        <f t="shared" si="236"/>
        <v>56</v>
      </c>
      <c r="BB449" s="205"/>
      <c r="BC449" s="207">
        <v>1.0000000000000001E-17</v>
      </c>
      <c r="BD449" s="207">
        <v>9.9999999999999997E-29</v>
      </c>
      <c r="BE449" s="207">
        <v>1.0000000000000001E-30</v>
      </c>
      <c r="BF449" s="207">
        <v>0</v>
      </c>
      <c r="BG449" s="207">
        <v>0</v>
      </c>
      <c r="BH449" s="207"/>
      <c r="BI449" s="207"/>
      <c r="BJ449" s="207"/>
      <c r="BK449" s="207"/>
      <c r="BL449" s="208">
        <v>0</v>
      </c>
      <c r="BM449" s="209">
        <v>249.45</v>
      </c>
      <c r="BN449" s="209">
        <f t="shared" si="207"/>
        <v>0</v>
      </c>
      <c r="BO449" s="207"/>
      <c r="BP449" s="207"/>
      <c r="BQ449" s="207"/>
      <c r="BR449" s="207"/>
      <c r="BS449" s="207"/>
      <c r="BT449" s="207"/>
      <c r="BU449" s="207"/>
      <c r="BV449" s="207"/>
      <c r="BW449" s="207"/>
      <c r="BX449" s="207"/>
      <c r="BY449" s="207"/>
      <c r="BZ449" s="207"/>
      <c r="CA449" s="207"/>
      <c r="CB449" s="207"/>
      <c r="CC449" s="207"/>
      <c r="CD449" s="207"/>
      <c r="CE449" s="207"/>
      <c r="CF449" s="207">
        <v>0</v>
      </c>
      <c r="CG449" s="207"/>
      <c r="CH449" s="207"/>
      <c r="CI449" s="207"/>
      <c r="CJ449" s="207"/>
      <c r="CK449" s="207">
        <v>0</v>
      </c>
      <c r="CL449" s="209">
        <v>477.3</v>
      </c>
      <c r="CM449" s="209">
        <f t="shared" si="208"/>
        <v>0</v>
      </c>
      <c r="CN449" s="207"/>
      <c r="CO449" s="207"/>
      <c r="CP449" s="207"/>
      <c r="CQ449" s="207"/>
      <c r="CR449" s="207"/>
      <c r="CS449" s="207"/>
      <c r="CT449" s="207"/>
      <c r="CU449" s="207"/>
      <c r="CV449" s="207"/>
      <c r="CW449" s="207"/>
      <c r="CX449" s="207"/>
      <c r="CY449" s="207"/>
      <c r="CZ449" s="207"/>
      <c r="DA449" s="207"/>
      <c r="DB449" s="207"/>
      <c r="DC449" s="207"/>
      <c r="DD449" s="207"/>
      <c r="DE449" s="207">
        <v>0</v>
      </c>
      <c r="DF449" s="207"/>
      <c r="DG449" s="207"/>
      <c r="DH449" s="207"/>
      <c r="DI449" s="207"/>
      <c r="DJ449" s="207">
        <v>0</v>
      </c>
      <c r="DK449" s="209">
        <v>120.88</v>
      </c>
      <c r="DL449" s="209">
        <f t="shared" si="209"/>
        <v>0</v>
      </c>
      <c r="DM449" s="207"/>
      <c r="DN449" s="207"/>
      <c r="DO449" s="207"/>
      <c r="DP449" s="207"/>
      <c r="DQ449" s="207"/>
      <c r="DR449" s="207"/>
      <c r="DS449" s="207"/>
      <c r="DT449" s="207"/>
      <c r="DU449" s="207"/>
      <c r="DV449" s="207"/>
      <c r="DW449" s="207"/>
      <c r="DX449" s="207"/>
      <c r="DY449" s="207"/>
      <c r="DZ449" s="207"/>
      <c r="EA449" s="207"/>
      <c r="EB449" s="207"/>
      <c r="EC449" s="207"/>
      <c r="ED449" s="207">
        <v>0</v>
      </c>
      <c r="EE449" s="207"/>
      <c r="EF449" s="207"/>
      <c r="EG449" s="207"/>
      <c r="EH449" s="207"/>
      <c r="EI449" s="207">
        <v>0</v>
      </c>
      <c r="EJ449" s="209">
        <v>191.55</v>
      </c>
      <c r="EK449" s="209">
        <f t="shared" si="210"/>
        <v>0</v>
      </c>
      <c r="EL449" s="207"/>
      <c r="EM449" s="207"/>
      <c r="EN449" s="207"/>
      <c r="EO449" s="207"/>
      <c r="EP449" s="207"/>
      <c r="EQ449" s="207"/>
      <c r="ER449" s="207"/>
      <c r="ES449" s="207"/>
      <c r="ET449" s="207"/>
      <c r="EU449" s="207"/>
      <c r="EV449" s="207"/>
      <c r="EW449" s="207"/>
      <c r="EX449" s="207"/>
      <c r="EY449" s="207"/>
      <c r="EZ449" s="207"/>
      <c r="FA449" s="207"/>
      <c r="FB449" s="207"/>
      <c r="FC449" s="207">
        <v>0</v>
      </c>
      <c r="FD449" s="207"/>
      <c r="FE449" s="207"/>
      <c r="FF449" s="207"/>
      <c r="FG449" s="207"/>
      <c r="FH449" s="207">
        <v>0</v>
      </c>
      <c r="FI449" s="209">
        <v>32.1</v>
      </c>
      <c r="FJ449" s="209">
        <f t="shared" si="211"/>
        <v>0</v>
      </c>
      <c r="FK449" s="207"/>
      <c r="FL449" s="207"/>
      <c r="FM449" s="207"/>
      <c r="FN449" s="207">
        <v>0</v>
      </c>
      <c r="FO449" s="207"/>
      <c r="FP449" s="207"/>
      <c r="FQ449" s="207"/>
      <c r="FR449" s="207"/>
      <c r="FS449" s="207">
        <v>0</v>
      </c>
      <c r="FT449" s="209">
        <v>25.68</v>
      </c>
      <c r="FU449" s="209">
        <f t="shared" si="212"/>
        <v>0</v>
      </c>
      <c r="FV449" s="207"/>
      <c r="FW449" s="207"/>
      <c r="FX449" s="207"/>
      <c r="FY449" s="207">
        <v>0</v>
      </c>
      <c r="FZ449" s="207"/>
      <c r="GA449" s="207"/>
      <c r="GB449" s="207"/>
      <c r="GC449" s="207"/>
      <c r="GD449" s="207">
        <v>0</v>
      </c>
      <c r="GE449" s="209">
        <v>56.12</v>
      </c>
      <c r="GF449" s="209">
        <f t="shared" si="213"/>
        <v>0</v>
      </c>
      <c r="GG449" s="207"/>
      <c r="GH449" s="207"/>
      <c r="GI449" s="207"/>
      <c r="GJ449" s="207"/>
      <c r="GK449" s="207"/>
      <c r="GL449" s="207"/>
      <c r="GM449" s="207"/>
      <c r="GN449" s="207"/>
      <c r="GO449" s="207"/>
      <c r="GP449" s="207"/>
      <c r="GQ449" s="207"/>
      <c r="GR449" s="207"/>
      <c r="GS449" s="207"/>
      <c r="GT449" s="207"/>
      <c r="GU449" s="207"/>
      <c r="GV449" s="207"/>
      <c r="GW449" s="207"/>
      <c r="GX449" s="207" t="s">
        <v>918</v>
      </c>
      <c r="GY449" s="207">
        <v>0</v>
      </c>
      <c r="GZ449" s="207" t="s">
        <v>918</v>
      </c>
      <c r="HA449" s="207">
        <v>0</v>
      </c>
      <c r="HB449" s="207">
        <v>0</v>
      </c>
      <c r="HC449" s="207">
        <v>1</v>
      </c>
      <c r="HD449" s="207">
        <f t="shared" si="227"/>
        <v>1200</v>
      </c>
      <c r="HE449" s="207">
        <v>0</v>
      </c>
      <c r="HF449" s="207"/>
      <c r="HG449" s="207"/>
      <c r="HH449" s="207">
        <f t="shared" si="241"/>
        <v>0</v>
      </c>
      <c r="HI449" s="209">
        <v>2.73</v>
      </c>
      <c r="HJ449" s="209">
        <f t="shared" si="214"/>
        <v>0</v>
      </c>
      <c r="HK449" s="207">
        <v>1</v>
      </c>
      <c r="HL449" s="207"/>
      <c r="HM449" s="207">
        <f t="shared" si="242"/>
        <v>600</v>
      </c>
      <c r="HN449" s="209">
        <v>2.73</v>
      </c>
      <c r="HO449" s="209">
        <f t="shared" si="215"/>
        <v>1638</v>
      </c>
      <c r="HP449" s="207">
        <v>1</v>
      </c>
      <c r="HQ449" s="207"/>
      <c r="HR449" s="207">
        <f t="shared" si="243"/>
        <v>600</v>
      </c>
      <c r="HS449" s="209">
        <v>2.73</v>
      </c>
      <c r="HT449" s="209">
        <f t="shared" si="216"/>
        <v>1638</v>
      </c>
      <c r="HU449" s="207">
        <v>0</v>
      </c>
      <c r="HV449" s="207"/>
      <c r="HW449" s="207">
        <f t="shared" si="244"/>
        <v>0</v>
      </c>
      <c r="HX449" s="209">
        <v>2.73</v>
      </c>
      <c r="HY449" s="209">
        <f t="shared" si="217"/>
        <v>0</v>
      </c>
      <c r="HZ449" s="207">
        <v>2</v>
      </c>
      <c r="IA449" s="209">
        <v>3890.25</v>
      </c>
      <c r="IB449" s="209">
        <f t="shared" si="218"/>
        <v>7780.5</v>
      </c>
      <c r="IC449" s="169">
        <v>30</v>
      </c>
      <c r="ID449" s="169"/>
      <c r="IE449" s="169"/>
      <c r="IF449" s="169"/>
      <c r="IG449" s="165"/>
      <c r="IH449" s="165"/>
      <c r="II449" s="235">
        <f t="shared" si="233"/>
        <v>0</v>
      </c>
      <c r="IJ449" s="235">
        <f t="shared" si="234"/>
        <v>2</v>
      </c>
      <c r="IK449" s="235">
        <f t="shared" si="235"/>
        <v>2</v>
      </c>
      <c r="IL449" s="210"/>
      <c r="IM449" s="211">
        <f t="shared" si="219"/>
        <v>0</v>
      </c>
      <c r="IN449" s="209">
        <v>7500</v>
      </c>
      <c r="IO449" s="212">
        <f t="shared" si="220"/>
        <v>0</v>
      </c>
      <c r="IP449" s="209">
        <f t="shared" si="221"/>
        <v>11056.5</v>
      </c>
      <c r="IQ449" s="209">
        <v>10000</v>
      </c>
      <c r="IR449" s="212">
        <f t="shared" si="222"/>
        <v>2</v>
      </c>
      <c r="IS449" s="213" t="s">
        <v>6677</v>
      </c>
      <c r="IT449" s="291"/>
      <c r="IV449" s="66" t="s">
        <v>6678</v>
      </c>
      <c r="IW449" s="66" t="s">
        <v>6679</v>
      </c>
    </row>
    <row r="450" spans="1:257" x14ac:dyDescent="0.4">
      <c r="A450" s="158">
        <f t="shared" si="232"/>
        <v>294</v>
      </c>
      <c r="B450" s="156" t="s">
        <v>35</v>
      </c>
      <c r="C450" s="156">
        <v>328</v>
      </c>
      <c r="D450" s="156">
        <v>22798</v>
      </c>
      <c r="E450" s="156">
        <v>17826</v>
      </c>
      <c r="F450" s="222" t="s">
        <v>6680</v>
      </c>
      <c r="G450" s="251">
        <v>9</v>
      </c>
      <c r="H450" s="156"/>
      <c r="I450" s="156" t="s">
        <v>2913</v>
      </c>
      <c r="J450" s="158" t="s">
        <v>2920</v>
      </c>
      <c r="K450" s="158"/>
      <c r="L450" s="158" t="s">
        <v>2922</v>
      </c>
      <c r="M450" s="158"/>
      <c r="N450" s="205">
        <v>50</v>
      </c>
      <c r="O450" s="158">
        <v>70</v>
      </c>
      <c r="P450" s="203" t="s">
        <v>5667</v>
      </c>
      <c r="Q450" s="158">
        <v>54</v>
      </c>
      <c r="R450" s="158"/>
      <c r="S450" s="158"/>
      <c r="T450" s="158"/>
      <c r="U450" s="158"/>
      <c r="V450" s="367"/>
      <c r="W450" s="366"/>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t="s">
        <v>5311</v>
      </c>
      <c r="AU450" s="205">
        <v>50</v>
      </c>
      <c r="AV450" s="205">
        <v>20</v>
      </c>
      <c r="AW450" s="205">
        <f t="shared" si="206"/>
        <v>70</v>
      </c>
      <c r="AX450" s="205" t="s">
        <v>5667</v>
      </c>
      <c r="AY450" s="226">
        <v>30</v>
      </c>
      <c r="AZ450" s="205">
        <v>24</v>
      </c>
      <c r="BA450" s="205">
        <f t="shared" si="236"/>
        <v>54</v>
      </c>
      <c r="BB450" s="205"/>
      <c r="BC450" s="207">
        <v>1.0000000000000001E-17</v>
      </c>
      <c r="BD450" s="207">
        <v>9.9999999999999997E-29</v>
      </c>
      <c r="BE450" s="207">
        <v>1.0000000000000001E-30</v>
      </c>
      <c r="BF450" s="207"/>
      <c r="BG450" s="207"/>
      <c r="BH450" s="207"/>
      <c r="BI450" s="207"/>
      <c r="BJ450" s="207"/>
      <c r="BK450" s="207"/>
      <c r="BL450" s="208">
        <v>0</v>
      </c>
      <c r="BM450" s="209">
        <v>249.45</v>
      </c>
      <c r="BN450" s="209">
        <f t="shared" si="207"/>
        <v>0</v>
      </c>
      <c r="BO450" s="207"/>
      <c r="BP450" s="207"/>
      <c r="BQ450" s="207"/>
      <c r="BR450" s="207"/>
      <c r="BS450" s="207"/>
      <c r="BT450" s="207"/>
      <c r="BU450" s="207"/>
      <c r="BV450" s="207"/>
      <c r="BW450" s="207"/>
      <c r="BX450" s="207"/>
      <c r="BY450" s="207"/>
      <c r="BZ450" s="207"/>
      <c r="CA450" s="207"/>
      <c r="CB450" s="207"/>
      <c r="CC450" s="207"/>
      <c r="CD450" s="207"/>
      <c r="CE450" s="207"/>
      <c r="CF450" s="207"/>
      <c r="CG450" s="207"/>
      <c r="CH450" s="207"/>
      <c r="CI450" s="207"/>
      <c r="CJ450" s="207"/>
      <c r="CK450" s="207">
        <v>0</v>
      </c>
      <c r="CL450" s="209">
        <v>477.3</v>
      </c>
      <c r="CM450" s="209">
        <f t="shared" si="208"/>
        <v>0</v>
      </c>
      <c r="CN450" s="207"/>
      <c r="CO450" s="207"/>
      <c r="CP450" s="207"/>
      <c r="CQ450" s="207"/>
      <c r="CR450" s="207"/>
      <c r="CS450" s="207"/>
      <c r="CT450" s="207"/>
      <c r="CU450" s="207"/>
      <c r="CV450" s="207"/>
      <c r="CW450" s="207"/>
      <c r="CX450" s="207"/>
      <c r="CY450" s="207"/>
      <c r="CZ450" s="207"/>
      <c r="DA450" s="207"/>
      <c r="DB450" s="207"/>
      <c r="DC450" s="207"/>
      <c r="DD450" s="207"/>
      <c r="DE450" s="207"/>
      <c r="DF450" s="207"/>
      <c r="DG450" s="207"/>
      <c r="DH450" s="207"/>
      <c r="DI450" s="207"/>
      <c r="DJ450" s="207">
        <v>0</v>
      </c>
      <c r="DK450" s="209">
        <v>120.88</v>
      </c>
      <c r="DL450" s="209">
        <f t="shared" si="209"/>
        <v>0</v>
      </c>
      <c r="DM450" s="207"/>
      <c r="DN450" s="207"/>
      <c r="DO450" s="207"/>
      <c r="DP450" s="207"/>
      <c r="DQ450" s="207"/>
      <c r="DR450" s="207"/>
      <c r="DS450" s="207"/>
      <c r="DT450" s="207"/>
      <c r="DU450" s="207"/>
      <c r="DV450" s="207"/>
      <c r="DW450" s="207"/>
      <c r="DX450" s="207"/>
      <c r="DY450" s="207"/>
      <c r="DZ450" s="207"/>
      <c r="EA450" s="207"/>
      <c r="EB450" s="207"/>
      <c r="EC450" s="207"/>
      <c r="ED450" s="207"/>
      <c r="EE450" s="207"/>
      <c r="EF450" s="207"/>
      <c r="EG450" s="207"/>
      <c r="EH450" s="207"/>
      <c r="EI450" s="207">
        <v>0</v>
      </c>
      <c r="EJ450" s="209">
        <v>191.55</v>
      </c>
      <c r="EK450" s="209">
        <f t="shared" si="210"/>
        <v>0</v>
      </c>
      <c r="EL450" s="207"/>
      <c r="EM450" s="207"/>
      <c r="EN450" s="207"/>
      <c r="EO450" s="207"/>
      <c r="EP450" s="207"/>
      <c r="EQ450" s="207"/>
      <c r="ER450" s="207"/>
      <c r="ES450" s="207"/>
      <c r="ET450" s="207"/>
      <c r="EU450" s="207"/>
      <c r="EV450" s="207"/>
      <c r="EW450" s="207"/>
      <c r="EX450" s="207"/>
      <c r="EY450" s="207"/>
      <c r="EZ450" s="207"/>
      <c r="FA450" s="207"/>
      <c r="FB450" s="207"/>
      <c r="FC450" s="207"/>
      <c r="FD450" s="207"/>
      <c r="FE450" s="207"/>
      <c r="FF450" s="207"/>
      <c r="FG450" s="207"/>
      <c r="FH450" s="207">
        <v>0</v>
      </c>
      <c r="FI450" s="209">
        <v>32.1</v>
      </c>
      <c r="FJ450" s="209">
        <f t="shared" si="211"/>
        <v>0</v>
      </c>
      <c r="FK450" s="207"/>
      <c r="FL450" s="207"/>
      <c r="FM450" s="207"/>
      <c r="FN450" s="207"/>
      <c r="FO450" s="207"/>
      <c r="FP450" s="207"/>
      <c r="FQ450" s="207"/>
      <c r="FR450" s="207"/>
      <c r="FS450" s="207">
        <v>0</v>
      </c>
      <c r="FT450" s="209">
        <v>25.68</v>
      </c>
      <c r="FU450" s="209">
        <f t="shared" si="212"/>
        <v>0</v>
      </c>
      <c r="FV450" s="207"/>
      <c r="FW450" s="207"/>
      <c r="FX450" s="207"/>
      <c r="FY450" s="207"/>
      <c r="FZ450" s="207"/>
      <c r="GA450" s="207"/>
      <c r="GB450" s="207"/>
      <c r="GC450" s="207"/>
      <c r="GD450" s="207">
        <v>0</v>
      </c>
      <c r="GE450" s="209">
        <v>56.12</v>
      </c>
      <c r="GF450" s="209">
        <f t="shared" si="213"/>
        <v>0</v>
      </c>
      <c r="GG450" s="207"/>
      <c r="GH450" s="207"/>
      <c r="GI450" s="207"/>
      <c r="GJ450" s="207"/>
      <c r="GK450" s="207"/>
      <c r="GL450" s="207"/>
      <c r="GM450" s="207"/>
      <c r="GN450" s="207"/>
      <c r="GO450" s="207"/>
      <c r="GP450" s="207"/>
      <c r="GQ450" s="207"/>
      <c r="GR450" s="207"/>
      <c r="GS450" s="207"/>
      <c r="GT450" s="207"/>
      <c r="GU450" s="207"/>
      <c r="GV450" s="207"/>
      <c r="GW450" s="207"/>
      <c r="GX450" s="207" t="s">
        <v>918</v>
      </c>
      <c r="GY450" s="207">
        <v>0</v>
      </c>
      <c r="GZ450" s="207" t="s">
        <v>918</v>
      </c>
      <c r="HA450" s="207">
        <v>0</v>
      </c>
      <c r="HB450" s="207"/>
      <c r="HC450" s="207">
        <v>1</v>
      </c>
      <c r="HD450" s="207">
        <f t="shared" si="227"/>
        <v>1200</v>
      </c>
      <c r="HE450" s="207">
        <v>0</v>
      </c>
      <c r="HF450" s="207"/>
      <c r="HG450" s="207"/>
      <c r="HH450" s="207">
        <f t="shared" si="241"/>
        <v>0</v>
      </c>
      <c r="HI450" s="209">
        <v>2.73</v>
      </c>
      <c r="HJ450" s="209">
        <f t="shared" si="214"/>
        <v>0</v>
      </c>
      <c r="HK450" s="207">
        <v>1</v>
      </c>
      <c r="HL450" s="207"/>
      <c r="HM450" s="207">
        <f t="shared" si="242"/>
        <v>600</v>
      </c>
      <c r="HN450" s="209">
        <v>2.73</v>
      </c>
      <c r="HO450" s="209">
        <f t="shared" si="215"/>
        <v>1638</v>
      </c>
      <c r="HP450" s="207">
        <v>1</v>
      </c>
      <c r="HQ450" s="207"/>
      <c r="HR450" s="207">
        <f t="shared" si="243"/>
        <v>600</v>
      </c>
      <c r="HS450" s="209">
        <v>2.73</v>
      </c>
      <c r="HT450" s="209">
        <f t="shared" si="216"/>
        <v>1638</v>
      </c>
      <c r="HU450" s="207">
        <v>0</v>
      </c>
      <c r="HV450" s="207"/>
      <c r="HW450" s="207">
        <f t="shared" si="244"/>
        <v>0</v>
      </c>
      <c r="HX450" s="209">
        <v>2.73</v>
      </c>
      <c r="HY450" s="209">
        <f t="shared" si="217"/>
        <v>0</v>
      </c>
      <c r="HZ450" s="207">
        <v>2</v>
      </c>
      <c r="IA450" s="209">
        <v>3890.25</v>
      </c>
      <c r="IB450" s="209">
        <f t="shared" si="218"/>
        <v>7780.5</v>
      </c>
      <c r="IC450" s="169" t="s">
        <v>6681</v>
      </c>
      <c r="ID450" s="169"/>
      <c r="IE450" s="169"/>
      <c r="IF450" s="169"/>
      <c r="IG450" s="165"/>
      <c r="IH450" s="165"/>
      <c r="II450" s="235">
        <f t="shared" si="233"/>
        <v>0</v>
      </c>
      <c r="IJ450" s="235">
        <f t="shared" si="234"/>
        <v>2</v>
      </c>
      <c r="IK450" s="235">
        <f t="shared" si="235"/>
        <v>2</v>
      </c>
      <c r="IL450" s="210"/>
      <c r="IM450" s="211">
        <f t="shared" si="219"/>
        <v>0</v>
      </c>
      <c r="IN450" s="209">
        <v>7500</v>
      </c>
      <c r="IO450" s="212">
        <f t="shared" si="220"/>
        <v>0</v>
      </c>
      <c r="IP450" s="209">
        <f t="shared" si="221"/>
        <v>11056.5</v>
      </c>
      <c r="IQ450" s="209">
        <v>10000</v>
      </c>
      <c r="IR450" s="212">
        <f t="shared" si="222"/>
        <v>2</v>
      </c>
      <c r="IS450" s="213" t="s">
        <v>6682</v>
      </c>
      <c r="IT450" s="291"/>
      <c r="IV450" s="66">
        <v>27275</v>
      </c>
      <c r="IW450" s="66" t="s">
        <v>6683</v>
      </c>
    </row>
    <row r="451" spans="1:257" x14ac:dyDescent="0.4">
      <c r="A451" s="158">
        <f t="shared" si="232"/>
        <v>295</v>
      </c>
      <c r="B451" s="156" t="s">
        <v>35</v>
      </c>
      <c r="C451" s="156">
        <v>329</v>
      </c>
      <c r="D451" s="156">
        <v>22825</v>
      </c>
      <c r="E451" s="156">
        <v>17827</v>
      </c>
      <c r="F451" s="222" t="s">
        <v>6684</v>
      </c>
      <c r="G451" s="251">
        <v>9</v>
      </c>
      <c r="H451" s="156"/>
      <c r="I451" s="156" t="s">
        <v>2913</v>
      </c>
      <c r="J451" s="158" t="s">
        <v>2931</v>
      </c>
      <c r="K451" s="158"/>
      <c r="L451" s="158" t="s">
        <v>2932</v>
      </c>
      <c r="M451" s="158">
        <v>20143561474</v>
      </c>
      <c r="N451" s="205">
        <v>30</v>
      </c>
      <c r="O451" s="158">
        <v>50</v>
      </c>
      <c r="P451" s="203" t="s">
        <v>5399</v>
      </c>
      <c r="Q451" s="158">
        <v>54</v>
      </c>
      <c r="R451" s="158"/>
      <c r="S451" s="158"/>
      <c r="T451" s="158"/>
      <c r="U451" s="158"/>
      <c r="V451" s="367"/>
      <c r="W451" s="366"/>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t="s">
        <v>5311</v>
      </c>
      <c r="AU451" s="205">
        <v>30</v>
      </c>
      <c r="AV451" s="205">
        <v>20</v>
      </c>
      <c r="AW451" s="205">
        <f t="shared" si="206"/>
        <v>50</v>
      </c>
      <c r="AX451" s="205" t="s">
        <v>5399</v>
      </c>
      <c r="AY451" s="226">
        <v>30</v>
      </c>
      <c r="AZ451" s="205">
        <v>24</v>
      </c>
      <c r="BA451" s="205">
        <f t="shared" si="236"/>
        <v>54</v>
      </c>
      <c r="BB451" s="205"/>
      <c r="BC451" s="207">
        <v>1.0000000000000001E-17</v>
      </c>
      <c r="BD451" s="207">
        <v>9.9999999999999997E-29</v>
      </c>
      <c r="BE451" s="207">
        <v>1.0000000000000001E-30</v>
      </c>
      <c r="BF451" s="207"/>
      <c r="BG451" s="207"/>
      <c r="BH451" s="207"/>
      <c r="BI451" s="207"/>
      <c r="BJ451" s="207"/>
      <c r="BK451" s="207"/>
      <c r="BL451" s="208">
        <v>0</v>
      </c>
      <c r="BM451" s="209">
        <v>249.45</v>
      </c>
      <c r="BN451" s="209">
        <f t="shared" si="207"/>
        <v>0</v>
      </c>
      <c r="BO451" s="207"/>
      <c r="BP451" s="207"/>
      <c r="BQ451" s="207"/>
      <c r="BR451" s="207"/>
      <c r="BS451" s="207"/>
      <c r="BT451" s="207"/>
      <c r="BU451" s="207"/>
      <c r="BV451" s="207"/>
      <c r="BW451" s="207"/>
      <c r="BX451" s="207"/>
      <c r="BY451" s="207"/>
      <c r="BZ451" s="207"/>
      <c r="CA451" s="207"/>
      <c r="CB451" s="207"/>
      <c r="CC451" s="207"/>
      <c r="CD451" s="207"/>
      <c r="CE451" s="207"/>
      <c r="CF451" s="207"/>
      <c r="CG451" s="207"/>
      <c r="CH451" s="207"/>
      <c r="CI451" s="207"/>
      <c r="CJ451" s="207"/>
      <c r="CK451" s="207">
        <v>0</v>
      </c>
      <c r="CL451" s="209">
        <v>477.3</v>
      </c>
      <c r="CM451" s="209">
        <f t="shared" si="208"/>
        <v>0</v>
      </c>
      <c r="CN451" s="207"/>
      <c r="CO451" s="207"/>
      <c r="CP451" s="207"/>
      <c r="CQ451" s="207"/>
      <c r="CR451" s="207"/>
      <c r="CS451" s="207"/>
      <c r="CT451" s="207"/>
      <c r="CU451" s="207"/>
      <c r="CV451" s="207"/>
      <c r="CW451" s="207"/>
      <c r="CX451" s="207"/>
      <c r="CY451" s="207"/>
      <c r="CZ451" s="207"/>
      <c r="DA451" s="207"/>
      <c r="DB451" s="207"/>
      <c r="DC451" s="207"/>
      <c r="DD451" s="207"/>
      <c r="DE451" s="207"/>
      <c r="DF451" s="207"/>
      <c r="DG451" s="207"/>
      <c r="DH451" s="207"/>
      <c r="DI451" s="207"/>
      <c r="DJ451" s="207">
        <v>0</v>
      </c>
      <c r="DK451" s="209">
        <v>120.88</v>
      </c>
      <c r="DL451" s="209">
        <f t="shared" si="209"/>
        <v>0</v>
      </c>
      <c r="DM451" s="207"/>
      <c r="DN451" s="207"/>
      <c r="DO451" s="207"/>
      <c r="DP451" s="207"/>
      <c r="DQ451" s="207"/>
      <c r="DR451" s="207"/>
      <c r="DS451" s="207"/>
      <c r="DT451" s="207"/>
      <c r="DU451" s="207"/>
      <c r="DV451" s="207"/>
      <c r="DW451" s="207"/>
      <c r="DX451" s="207"/>
      <c r="DY451" s="207"/>
      <c r="DZ451" s="207"/>
      <c r="EA451" s="207"/>
      <c r="EB451" s="207"/>
      <c r="EC451" s="207"/>
      <c r="ED451" s="207"/>
      <c r="EE451" s="207"/>
      <c r="EF451" s="207"/>
      <c r="EG451" s="207"/>
      <c r="EH451" s="207"/>
      <c r="EI451" s="207">
        <v>0</v>
      </c>
      <c r="EJ451" s="209">
        <v>191.55</v>
      </c>
      <c r="EK451" s="209">
        <f t="shared" si="210"/>
        <v>0</v>
      </c>
      <c r="EL451" s="207"/>
      <c r="EM451" s="207"/>
      <c r="EN451" s="207"/>
      <c r="EO451" s="207"/>
      <c r="EP451" s="207"/>
      <c r="EQ451" s="207"/>
      <c r="ER451" s="207"/>
      <c r="ES451" s="207"/>
      <c r="ET451" s="207"/>
      <c r="EU451" s="207"/>
      <c r="EV451" s="207"/>
      <c r="EW451" s="207"/>
      <c r="EX451" s="207"/>
      <c r="EY451" s="207"/>
      <c r="EZ451" s="207"/>
      <c r="FA451" s="207"/>
      <c r="FB451" s="207"/>
      <c r="FC451" s="207"/>
      <c r="FD451" s="207"/>
      <c r="FE451" s="207"/>
      <c r="FF451" s="207"/>
      <c r="FG451" s="207"/>
      <c r="FH451" s="207">
        <v>0</v>
      </c>
      <c r="FI451" s="209">
        <v>32.1</v>
      </c>
      <c r="FJ451" s="209">
        <f t="shared" si="211"/>
        <v>0</v>
      </c>
      <c r="FK451" s="207"/>
      <c r="FL451" s="207"/>
      <c r="FM451" s="207"/>
      <c r="FN451" s="207"/>
      <c r="FO451" s="207"/>
      <c r="FP451" s="207"/>
      <c r="FQ451" s="207"/>
      <c r="FR451" s="207"/>
      <c r="FS451" s="207">
        <v>0</v>
      </c>
      <c r="FT451" s="209">
        <v>25.68</v>
      </c>
      <c r="FU451" s="209">
        <f t="shared" si="212"/>
        <v>0</v>
      </c>
      <c r="FV451" s="207"/>
      <c r="FW451" s="207"/>
      <c r="FX451" s="207"/>
      <c r="FY451" s="207"/>
      <c r="FZ451" s="207"/>
      <c r="GA451" s="207"/>
      <c r="GB451" s="207"/>
      <c r="GC451" s="207"/>
      <c r="GD451" s="207">
        <v>0</v>
      </c>
      <c r="GE451" s="209">
        <v>56.12</v>
      </c>
      <c r="GF451" s="209">
        <f t="shared" si="213"/>
        <v>0</v>
      </c>
      <c r="GG451" s="207"/>
      <c r="GH451" s="207"/>
      <c r="GI451" s="207"/>
      <c r="GJ451" s="207"/>
      <c r="GK451" s="207"/>
      <c r="GL451" s="207"/>
      <c r="GM451" s="207"/>
      <c r="GN451" s="207"/>
      <c r="GO451" s="207"/>
      <c r="GP451" s="207"/>
      <c r="GQ451" s="207"/>
      <c r="GR451" s="207"/>
      <c r="GS451" s="207"/>
      <c r="GT451" s="207"/>
      <c r="GU451" s="207"/>
      <c r="GV451" s="207"/>
      <c r="GW451" s="207"/>
      <c r="GX451" s="207" t="s">
        <v>918</v>
      </c>
      <c r="GY451" s="207">
        <v>0</v>
      </c>
      <c r="GZ451" s="207" t="s">
        <v>918</v>
      </c>
      <c r="HA451" s="207">
        <v>0</v>
      </c>
      <c r="HB451" s="207"/>
      <c r="HC451" s="207">
        <v>1</v>
      </c>
      <c r="HD451" s="207">
        <f t="shared" si="227"/>
        <v>1200</v>
      </c>
      <c r="HE451" s="207">
        <v>0</v>
      </c>
      <c r="HF451" s="207"/>
      <c r="HG451" s="207"/>
      <c r="HH451" s="207">
        <f t="shared" si="241"/>
        <v>0</v>
      </c>
      <c r="HI451" s="209">
        <v>2.73</v>
      </c>
      <c r="HJ451" s="209">
        <f t="shared" si="214"/>
        <v>0</v>
      </c>
      <c r="HK451" s="207">
        <v>1</v>
      </c>
      <c r="HL451" s="207"/>
      <c r="HM451" s="207">
        <f t="shared" si="242"/>
        <v>600</v>
      </c>
      <c r="HN451" s="209">
        <v>2.73</v>
      </c>
      <c r="HO451" s="209">
        <f t="shared" si="215"/>
        <v>1638</v>
      </c>
      <c r="HP451" s="207">
        <v>1</v>
      </c>
      <c r="HQ451" s="207"/>
      <c r="HR451" s="207">
        <f t="shared" si="243"/>
        <v>600</v>
      </c>
      <c r="HS451" s="209">
        <v>2.73</v>
      </c>
      <c r="HT451" s="209">
        <f t="shared" si="216"/>
        <v>1638</v>
      </c>
      <c r="HU451" s="207">
        <v>0</v>
      </c>
      <c r="HV451" s="207"/>
      <c r="HW451" s="207">
        <f t="shared" si="244"/>
        <v>0</v>
      </c>
      <c r="HX451" s="209">
        <v>2.73</v>
      </c>
      <c r="HY451" s="209">
        <f t="shared" si="217"/>
        <v>0</v>
      </c>
      <c r="HZ451" s="207">
        <v>2</v>
      </c>
      <c r="IA451" s="209">
        <v>3890.25</v>
      </c>
      <c r="IB451" s="209">
        <f t="shared" si="218"/>
        <v>7780.5</v>
      </c>
      <c r="IC451" s="169" t="s">
        <v>6685</v>
      </c>
      <c r="ID451" s="169"/>
      <c r="IE451" s="169"/>
      <c r="IF451" s="169"/>
      <c r="IG451" s="165"/>
      <c r="IH451" s="165"/>
      <c r="II451" s="235">
        <f t="shared" si="233"/>
        <v>0</v>
      </c>
      <c r="IJ451" s="235">
        <f t="shared" si="234"/>
        <v>2</v>
      </c>
      <c r="IK451" s="235">
        <f t="shared" si="235"/>
        <v>2</v>
      </c>
      <c r="IL451" s="210"/>
      <c r="IM451" s="211">
        <f t="shared" si="219"/>
        <v>0</v>
      </c>
      <c r="IN451" s="209">
        <v>7500</v>
      </c>
      <c r="IO451" s="212">
        <f t="shared" si="220"/>
        <v>0</v>
      </c>
      <c r="IP451" s="209">
        <f t="shared" si="221"/>
        <v>11056.5</v>
      </c>
      <c r="IQ451" s="209">
        <v>10000</v>
      </c>
      <c r="IR451" s="212">
        <f t="shared" si="222"/>
        <v>2</v>
      </c>
      <c r="IS451" s="213" t="s">
        <v>6686</v>
      </c>
      <c r="IT451" s="291"/>
      <c r="IV451" s="66">
        <v>63557</v>
      </c>
      <c r="IW451" s="66" t="s">
        <v>6687</v>
      </c>
    </row>
    <row r="452" spans="1:257" x14ac:dyDescent="0.4">
      <c r="A452" s="158">
        <f t="shared" si="232"/>
        <v>296</v>
      </c>
      <c r="B452" s="156" t="s">
        <v>35</v>
      </c>
      <c r="C452" s="156">
        <v>330</v>
      </c>
      <c r="D452" s="156">
        <v>22826</v>
      </c>
      <c r="E452" s="156">
        <v>17828</v>
      </c>
      <c r="F452" s="222" t="s">
        <v>6688</v>
      </c>
      <c r="G452" s="251">
        <v>9</v>
      </c>
      <c r="H452" s="156"/>
      <c r="I452" s="156" t="s">
        <v>2913</v>
      </c>
      <c r="J452" s="158" t="s">
        <v>2935</v>
      </c>
      <c r="K452" s="158"/>
      <c r="L452" s="158" t="s">
        <v>2936</v>
      </c>
      <c r="M452" s="158">
        <v>20143571735</v>
      </c>
      <c r="N452" s="205">
        <v>79</v>
      </c>
      <c r="O452" s="158">
        <v>99</v>
      </c>
      <c r="P452" s="203" t="s">
        <v>5496</v>
      </c>
      <c r="Q452" s="158">
        <v>54</v>
      </c>
      <c r="R452" s="158"/>
      <c r="S452" s="158"/>
      <c r="T452" s="158"/>
      <c r="U452" s="158"/>
      <c r="V452" s="367"/>
      <c r="W452" s="366"/>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t="s">
        <v>5311</v>
      </c>
      <c r="AU452" s="205">
        <v>79</v>
      </c>
      <c r="AV452" s="205">
        <v>20</v>
      </c>
      <c r="AW452" s="205">
        <f t="shared" si="206"/>
        <v>99</v>
      </c>
      <c r="AX452" s="205" t="s">
        <v>5496</v>
      </c>
      <c r="AY452" s="226">
        <v>30</v>
      </c>
      <c r="AZ452" s="205">
        <v>24</v>
      </c>
      <c r="BA452" s="205">
        <f t="shared" si="236"/>
        <v>54</v>
      </c>
      <c r="BB452" s="205"/>
      <c r="BC452" s="207">
        <v>1.0000000000000001E-17</v>
      </c>
      <c r="BD452" s="207">
        <v>9.9999999999999997E-29</v>
      </c>
      <c r="BE452" s="207">
        <v>1.0000000000000001E-30</v>
      </c>
      <c r="BF452" s="207"/>
      <c r="BG452" s="207"/>
      <c r="BH452" s="207"/>
      <c r="BI452" s="207"/>
      <c r="BJ452" s="207"/>
      <c r="BK452" s="207"/>
      <c r="BL452" s="208">
        <v>0</v>
      </c>
      <c r="BM452" s="209">
        <v>249.45</v>
      </c>
      <c r="BN452" s="209">
        <f t="shared" si="207"/>
        <v>0</v>
      </c>
      <c r="BO452" s="207"/>
      <c r="BP452" s="207"/>
      <c r="BQ452" s="207"/>
      <c r="BR452" s="207"/>
      <c r="BS452" s="207"/>
      <c r="BT452" s="207"/>
      <c r="BU452" s="207"/>
      <c r="BV452" s="207"/>
      <c r="BW452" s="207"/>
      <c r="BX452" s="207"/>
      <c r="BY452" s="207"/>
      <c r="BZ452" s="207"/>
      <c r="CA452" s="207"/>
      <c r="CB452" s="207"/>
      <c r="CC452" s="207"/>
      <c r="CD452" s="207"/>
      <c r="CE452" s="207"/>
      <c r="CF452" s="207"/>
      <c r="CG452" s="207"/>
      <c r="CH452" s="207"/>
      <c r="CI452" s="207"/>
      <c r="CJ452" s="207"/>
      <c r="CK452" s="207">
        <v>0</v>
      </c>
      <c r="CL452" s="209">
        <v>477.3</v>
      </c>
      <c r="CM452" s="209">
        <f t="shared" si="208"/>
        <v>0</v>
      </c>
      <c r="CN452" s="207"/>
      <c r="CO452" s="207"/>
      <c r="CP452" s="207"/>
      <c r="CQ452" s="207"/>
      <c r="CR452" s="207"/>
      <c r="CS452" s="207"/>
      <c r="CT452" s="207"/>
      <c r="CU452" s="207"/>
      <c r="CV452" s="207"/>
      <c r="CW452" s="207"/>
      <c r="CX452" s="207"/>
      <c r="CY452" s="207"/>
      <c r="CZ452" s="207"/>
      <c r="DA452" s="207"/>
      <c r="DB452" s="207"/>
      <c r="DC452" s="207"/>
      <c r="DD452" s="207"/>
      <c r="DE452" s="207"/>
      <c r="DF452" s="207"/>
      <c r="DG452" s="207"/>
      <c r="DH452" s="207"/>
      <c r="DI452" s="207"/>
      <c r="DJ452" s="207">
        <v>0</v>
      </c>
      <c r="DK452" s="209">
        <v>120.88</v>
      </c>
      <c r="DL452" s="209">
        <f t="shared" si="209"/>
        <v>0</v>
      </c>
      <c r="DM452" s="207"/>
      <c r="DN452" s="207"/>
      <c r="DO452" s="207"/>
      <c r="DP452" s="207"/>
      <c r="DQ452" s="207"/>
      <c r="DR452" s="207"/>
      <c r="DS452" s="207"/>
      <c r="DT452" s="207"/>
      <c r="DU452" s="207"/>
      <c r="DV452" s="207"/>
      <c r="DW452" s="207"/>
      <c r="DX452" s="207"/>
      <c r="DY452" s="207"/>
      <c r="DZ452" s="207"/>
      <c r="EA452" s="207"/>
      <c r="EB452" s="207"/>
      <c r="EC452" s="207"/>
      <c r="ED452" s="207"/>
      <c r="EE452" s="207"/>
      <c r="EF452" s="207"/>
      <c r="EG452" s="207"/>
      <c r="EH452" s="207"/>
      <c r="EI452" s="207">
        <v>0</v>
      </c>
      <c r="EJ452" s="209">
        <v>191.55</v>
      </c>
      <c r="EK452" s="209">
        <f t="shared" si="210"/>
        <v>0</v>
      </c>
      <c r="EL452" s="207"/>
      <c r="EM452" s="207"/>
      <c r="EN452" s="207"/>
      <c r="EO452" s="207"/>
      <c r="EP452" s="207"/>
      <c r="EQ452" s="207"/>
      <c r="ER452" s="207"/>
      <c r="ES452" s="207"/>
      <c r="ET452" s="207"/>
      <c r="EU452" s="207"/>
      <c r="EV452" s="207"/>
      <c r="EW452" s="207"/>
      <c r="EX452" s="207"/>
      <c r="EY452" s="207"/>
      <c r="EZ452" s="207"/>
      <c r="FA452" s="207"/>
      <c r="FB452" s="207"/>
      <c r="FC452" s="207"/>
      <c r="FD452" s="207"/>
      <c r="FE452" s="207"/>
      <c r="FF452" s="207"/>
      <c r="FG452" s="207"/>
      <c r="FH452" s="207">
        <v>0</v>
      </c>
      <c r="FI452" s="209">
        <v>32.1</v>
      </c>
      <c r="FJ452" s="209">
        <f t="shared" si="211"/>
        <v>0</v>
      </c>
      <c r="FK452" s="207"/>
      <c r="FL452" s="207"/>
      <c r="FM452" s="207"/>
      <c r="FN452" s="207"/>
      <c r="FO452" s="207"/>
      <c r="FP452" s="207"/>
      <c r="FQ452" s="207"/>
      <c r="FR452" s="207"/>
      <c r="FS452" s="207">
        <v>0</v>
      </c>
      <c r="FT452" s="209">
        <v>25.68</v>
      </c>
      <c r="FU452" s="209">
        <f t="shared" si="212"/>
        <v>0</v>
      </c>
      <c r="FV452" s="207"/>
      <c r="FW452" s="207"/>
      <c r="FX452" s="207"/>
      <c r="FY452" s="207"/>
      <c r="FZ452" s="207"/>
      <c r="GA452" s="207"/>
      <c r="GB452" s="207"/>
      <c r="GC452" s="207"/>
      <c r="GD452" s="207">
        <v>0</v>
      </c>
      <c r="GE452" s="209">
        <v>56.12</v>
      </c>
      <c r="GF452" s="209">
        <f t="shared" si="213"/>
        <v>0</v>
      </c>
      <c r="GG452" s="207"/>
      <c r="GH452" s="207"/>
      <c r="GI452" s="207"/>
      <c r="GJ452" s="207"/>
      <c r="GK452" s="207"/>
      <c r="GL452" s="207"/>
      <c r="GM452" s="207"/>
      <c r="GN452" s="207"/>
      <c r="GO452" s="207"/>
      <c r="GP452" s="207"/>
      <c r="GQ452" s="207"/>
      <c r="GR452" s="207"/>
      <c r="GS452" s="207"/>
      <c r="GT452" s="207"/>
      <c r="GU452" s="207"/>
      <c r="GV452" s="207"/>
      <c r="GW452" s="207"/>
      <c r="GX452" s="207" t="s">
        <v>918</v>
      </c>
      <c r="GY452" s="207">
        <v>0</v>
      </c>
      <c r="GZ452" s="207" t="s">
        <v>918</v>
      </c>
      <c r="HA452" s="207">
        <v>0</v>
      </c>
      <c r="HB452" s="207"/>
      <c r="HC452" s="207">
        <v>1</v>
      </c>
      <c r="HD452" s="207">
        <f t="shared" si="227"/>
        <v>1800</v>
      </c>
      <c r="HE452" s="207">
        <v>0</v>
      </c>
      <c r="HF452" s="207"/>
      <c r="HG452" s="207"/>
      <c r="HH452" s="207">
        <f t="shared" si="241"/>
        <v>0</v>
      </c>
      <c r="HI452" s="209">
        <v>2.73</v>
      </c>
      <c r="HJ452" s="209">
        <f t="shared" si="214"/>
        <v>0</v>
      </c>
      <c r="HK452" s="207">
        <v>2</v>
      </c>
      <c r="HL452" s="207"/>
      <c r="HM452" s="207">
        <f t="shared" si="242"/>
        <v>1200</v>
      </c>
      <c r="HN452" s="209">
        <v>2.73</v>
      </c>
      <c r="HO452" s="209">
        <f t="shared" si="215"/>
        <v>3276</v>
      </c>
      <c r="HP452" s="207">
        <v>1</v>
      </c>
      <c r="HQ452" s="207"/>
      <c r="HR452" s="207">
        <f t="shared" si="243"/>
        <v>600</v>
      </c>
      <c r="HS452" s="209">
        <v>2.73</v>
      </c>
      <c r="HT452" s="209">
        <f t="shared" si="216"/>
        <v>1638</v>
      </c>
      <c r="HU452" s="207">
        <v>0</v>
      </c>
      <c r="HV452" s="207"/>
      <c r="HW452" s="207">
        <f t="shared" si="244"/>
        <v>0</v>
      </c>
      <c r="HX452" s="209">
        <v>2.73</v>
      </c>
      <c r="HY452" s="209">
        <f t="shared" si="217"/>
        <v>0</v>
      </c>
      <c r="HZ452" s="207">
        <v>2</v>
      </c>
      <c r="IA452" s="209">
        <v>3890.25</v>
      </c>
      <c r="IB452" s="209">
        <f t="shared" si="218"/>
        <v>7780.5</v>
      </c>
      <c r="IC452" s="169">
        <v>40</v>
      </c>
      <c r="ID452" s="169"/>
      <c r="IE452" s="169"/>
      <c r="IF452" s="169"/>
      <c r="IG452" s="165"/>
      <c r="IH452" s="165"/>
      <c r="II452" s="235">
        <f t="shared" si="233"/>
        <v>0</v>
      </c>
      <c r="IJ452" s="235">
        <f t="shared" si="234"/>
        <v>2</v>
      </c>
      <c r="IK452" s="235">
        <f t="shared" si="235"/>
        <v>2</v>
      </c>
      <c r="IL452" s="210"/>
      <c r="IM452" s="211">
        <f t="shared" si="219"/>
        <v>0</v>
      </c>
      <c r="IN452" s="209">
        <v>7500</v>
      </c>
      <c r="IO452" s="212">
        <f t="shared" si="220"/>
        <v>0</v>
      </c>
      <c r="IP452" s="209">
        <f t="shared" si="221"/>
        <v>12694.5</v>
      </c>
      <c r="IQ452" s="209">
        <v>10000</v>
      </c>
      <c r="IR452" s="212">
        <f t="shared" si="222"/>
        <v>2</v>
      </c>
      <c r="IS452" s="213" t="s">
        <v>6689</v>
      </c>
      <c r="IT452" s="291"/>
      <c r="IV452" s="66" t="s">
        <v>6690</v>
      </c>
      <c r="IW452" s="66" t="s">
        <v>6691</v>
      </c>
    </row>
    <row r="453" spans="1:257" x14ac:dyDescent="0.4">
      <c r="A453" s="158">
        <f t="shared" si="232"/>
        <v>297</v>
      </c>
      <c r="B453" s="156" t="s">
        <v>35</v>
      </c>
      <c r="C453" s="156">
        <v>336</v>
      </c>
      <c r="D453" s="156">
        <v>23030</v>
      </c>
      <c r="E453" s="156">
        <v>18601</v>
      </c>
      <c r="F453" s="222" t="s">
        <v>6692</v>
      </c>
      <c r="G453" s="251">
        <v>9</v>
      </c>
      <c r="H453" s="156"/>
      <c r="I453" s="156" t="s">
        <v>2978</v>
      </c>
      <c r="J453" s="158" t="s">
        <v>2988</v>
      </c>
      <c r="K453" s="158"/>
      <c r="L453" s="158" t="s">
        <v>2990</v>
      </c>
      <c r="M453" s="158">
        <v>20143571761</v>
      </c>
      <c r="N453" s="205">
        <v>67</v>
      </c>
      <c r="O453" s="158">
        <v>87</v>
      </c>
      <c r="P453" s="203" t="s">
        <v>5209</v>
      </c>
      <c r="Q453" s="158">
        <v>56</v>
      </c>
      <c r="R453" s="158"/>
      <c r="S453" s="158"/>
      <c r="T453" s="158"/>
      <c r="U453" s="158"/>
      <c r="V453" s="367"/>
      <c r="W453" s="366"/>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t="s">
        <v>5311</v>
      </c>
      <c r="AU453" s="205">
        <v>67</v>
      </c>
      <c r="AV453" s="205">
        <v>20</v>
      </c>
      <c r="AW453" s="205">
        <f t="shared" si="206"/>
        <v>87</v>
      </c>
      <c r="AX453" s="205" t="s">
        <v>5209</v>
      </c>
      <c r="AY453" s="226">
        <v>32</v>
      </c>
      <c r="AZ453" s="205">
        <v>24</v>
      </c>
      <c r="BA453" s="205">
        <f t="shared" si="236"/>
        <v>56</v>
      </c>
      <c r="BB453" s="205"/>
      <c r="BC453" s="207">
        <v>1.0000000000000001E-17</v>
      </c>
      <c r="BD453" s="207">
        <v>9.9999999999999997E-29</v>
      </c>
      <c r="BE453" s="207">
        <v>1.0000000000000001E-30</v>
      </c>
      <c r="BF453" s="207">
        <v>0</v>
      </c>
      <c r="BG453" s="207">
        <v>0</v>
      </c>
      <c r="BH453" s="207"/>
      <c r="BI453" s="207"/>
      <c r="BJ453" s="207"/>
      <c r="BK453" s="207"/>
      <c r="BL453" s="208">
        <v>0</v>
      </c>
      <c r="BM453" s="209">
        <v>249.45</v>
      </c>
      <c r="BN453" s="209">
        <f t="shared" si="207"/>
        <v>0</v>
      </c>
      <c r="BO453" s="207"/>
      <c r="BP453" s="207"/>
      <c r="BQ453" s="207"/>
      <c r="BR453" s="207"/>
      <c r="BS453" s="207"/>
      <c r="BT453" s="207"/>
      <c r="BU453" s="207"/>
      <c r="BV453" s="207"/>
      <c r="BW453" s="207"/>
      <c r="BX453" s="207"/>
      <c r="BY453" s="207"/>
      <c r="BZ453" s="207"/>
      <c r="CA453" s="207"/>
      <c r="CB453" s="207"/>
      <c r="CC453" s="207"/>
      <c r="CD453" s="207"/>
      <c r="CE453" s="207"/>
      <c r="CF453" s="207">
        <v>0</v>
      </c>
      <c r="CG453" s="207"/>
      <c r="CH453" s="207"/>
      <c r="CI453" s="207"/>
      <c r="CJ453" s="207"/>
      <c r="CK453" s="207">
        <v>0</v>
      </c>
      <c r="CL453" s="209">
        <v>477.3</v>
      </c>
      <c r="CM453" s="209">
        <f t="shared" si="208"/>
        <v>0</v>
      </c>
      <c r="CN453" s="207"/>
      <c r="CO453" s="207"/>
      <c r="CP453" s="207"/>
      <c r="CQ453" s="207"/>
      <c r="CR453" s="207"/>
      <c r="CS453" s="207"/>
      <c r="CT453" s="207"/>
      <c r="CU453" s="207"/>
      <c r="CV453" s="207"/>
      <c r="CW453" s="207"/>
      <c r="CX453" s="207"/>
      <c r="CY453" s="207"/>
      <c r="CZ453" s="207"/>
      <c r="DA453" s="207"/>
      <c r="DB453" s="207"/>
      <c r="DC453" s="207"/>
      <c r="DD453" s="207"/>
      <c r="DE453" s="207">
        <v>0</v>
      </c>
      <c r="DF453" s="207"/>
      <c r="DG453" s="207"/>
      <c r="DH453" s="207"/>
      <c r="DI453" s="207"/>
      <c r="DJ453" s="207">
        <v>0</v>
      </c>
      <c r="DK453" s="209">
        <v>120.88</v>
      </c>
      <c r="DL453" s="209">
        <f t="shared" si="209"/>
        <v>0</v>
      </c>
      <c r="DM453" s="207"/>
      <c r="DN453" s="207"/>
      <c r="DO453" s="207"/>
      <c r="DP453" s="207"/>
      <c r="DQ453" s="207"/>
      <c r="DR453" s="207"/>
      <c r="DS453" s="207"/>
      <c r="DT453" s="207"/>
      <c r="DU453" s="207"/>
      <c r="DV453" s="207"/>
      <c r="DW453" s="207"/>
      <c r="DX453" s="207"/>
      <c r="DY453" s="207"/>
      <c r="DZ453" s="207"/>
      <c r="EA453" s="207"/>
      <c r="EB453" s="207"/>
      <c r="EC453" s="207"/>
      <c r="ED453" s="207">
        <v>0</v>
      </c>
      <c r="EE453" s="207"/>
      <c r="EF453" s="207"/>
      <c r="EG453" s="207"/>
      <c r="EH453" s="207"/>
      <c r="EI453" s="207">
        <v>0</v>
      </c>
      <c r="EJ453" s="209">
        <v>191.55</v>
      </c>
      <c r="EK453" s="209">
        <f t="shared" si="210"/>
        <v>0</v>
      </c>
      <c r="EL453" s="207"/>
      <c r="EM453" s="207"/>
      <c r="EN453" s="207"/>
      <c r="EO453" s="207"/>
      <c r="EP453" s="207"/>
      <c r="EQ453" s="207"/>
      <c r="ER453" s="207"/>
      <c r="ES453" s="207"/>
      <c r="ET453" s="207"/>
      <c r="EU453" s="207"/>
      <c r="EV453" s="207"/>
      <c r="EW453" s="207"/>
      <c r="EX453" s="207"/>
      <c r="EY453" s="207"/>
      <c r="EZ453" s="207"/>
      <c r="FA453" s="207"/>
      <c r="FB453" s="207"/>
      <c r="FC453" s="207">
        <v>0</v>
      </c>
      <c r="FD453" s="207"/>
      <c r="FE453" s="207"/>
      <c r="FF453" s="207"/>
      <c r="FG453" s="207"/>
      <c r="FH453" s="207">
        <v>0</v>
      </c>
      <c r="FI453" s="209">
        <v>32.1</v>
      </c>
      <c r="FJ453" s="209">
        <f t="shared" si="211"/>
        <v>0</v>
      </c>
      <c r="FK453" s="207"/>
      <c r="FL453" s="207"/>
      <c r="FM453" s="207"/>
      <c r="FN453" s="207">
        <v>0</v>
      </c>
      <c r="FO453" s="207"/>
      <c r="FP453" s="207"/>
      <c r="FQ453" s="207"/>
      <c r="FR453" s="207"/>
      <c r="FS453" s="207">
        <v>0</v>
      </c>
      <c r="FT453" s="209">
        <v>25.68</v>
      </c>
      <c r="FU453" s="209">
        <f t="shared" si="212"/>
        <v>0</v>
      </c>
      <c r="FV453" s="207"/>
      <c r="FW453" s="207"/>
      <c r="FX453" s="207"/>
      <c r="FY453" s="207">
        <v>0</v>
      </c>
      <c r="FZ453" s="207"/>
      <c r="GA453" s="207"/>
      <c r="GB453" s="207"/>
      <c r="GC453" s="207"/>
      <c r="GD453" s="207">
        <v>0</v>
      </c>
      <c r="GE453" s="209">
        <v>56.12</v>
      </c>
      <c r="GF453" s="209">
        <f t="shared" si="213"/>
        <v>0</v>
      </c>
      <c r="GG453" s="207"/>
      <c r="GH453" s="207"/>
      <c r="GI453" s="207"/>
      <c r="GJ453" s="207"/>
      <c r="GK453" s="207"/>
      <c r="GL453" s="207"/>
      <c r="GM453" s="207"/>
      <c r="GN453" s="207"/>
      <c r="GO453" s="207"/>
      <c r="GP453" s="207"/>
      <c r="GQ453" s="207"/>
      <c r="GR453" s="207"/>
      <c r="GS453" s="207"/>
      <c r="GT453" s="207"/>
      <c r="GU453" s="207"/>
      <c r="GV453" s="207"/>
      <c r="GW453" s="207"/>
      <c r="GX453" s="207" t="s">
        <v>918</v>
      </c>
      <c r="GY453" s="207">
        <v>0</v>
      </c>
      <c r="GZ453" s="207" t="s">
        <v>918</v>
      </c>
      <c r="HA453" s="207">
        <v>0</v>
      </c>
      <c r="HB453" s="207">
        <v>0</v>
      </c>
      <c r="HC453" s="207">
        <v>1</v>
      </c>
      <c r="HD453" s="207">
        <f t="shared" si="227"/>
        <v>1800</v>
      </c>
      <c r="HE453" s="207">
        <v>0</v>
      </c>
      <c r="HF453" s="207"/>
      <c r="HG453" s="207"/>
      <c r="HH453" s="207">
        <f t="shared" si="241"/>
        <v>0</v>
      </c>
      <c r="HI453" s="209">
        <v>2.73</v>
      </c>
      <c r="HJ453" s="209">
        <f t="shared" si="214"/>
        <v>0</v>
      </c>
      <c r="HK453" s="207">
        <v>2</v>
      </c>
      <c r="HL453" s="207"/>
      <c r="HM453" s="207">
        <f t="shared" si="242"/>
        <v>1200</v>
      </c>
      <c r="HN453" s="209">
        <v>2.73</v>
      </c>
      <c r="HO453" s="209">
        <f t="shared" si="215"/>
        <v>3276</v>
      </c>
      <c r="HP453" s="207">
        <v>1</v>
      </c>
      <c r="HQ453" s="207"/>
      <c r="HR453" s="207">
        <f t="shared" si="243"/>
        <v>600</v>
      </c>
      <c r="HS453" s="209">
        <v>2.73</v>
      </c>
      <c r="HT453" s="209">
        <f t="shared" si="216"/>
        <v>1638</v>
      </c>
      <c r="HU453" s="207">
        <v>0</v>
      </c>
      <c r="HV453" s="207"/>
      <c r="HW453" s="207">
        <f t="shared" si="244"/>
        <v>0</v>
      </c>
      <c r="HX453" s="209">
        <v>2.73</v>
      </c>
      <c r="HY453" s="209">
        <f t="shared" si="217"/>
        <v>0</v>
      </c>
      <c r="HZ453" s="207">
        <v>2</v>
      </c>
      <c r="IA453" s="209">
        <v>3890.25</v>
      </c>
      <c r="IB453" s="209">
        <f t="shared" si="218"/>
        <v>7780.5</v>
      </c>
      <c r="IC453" s="169" t="s">
        <v>6693</v>
      </c>
      <c r="ID453" s="169"/>
      <c r="IE453" s="169"/>
      <c r="IF453" s="169"/>
      <c r="IG453" s="165"/>
      <c r="IH453" s="165"/>
      <c r="II453" s="235">
        <f t="shared" si="233"/>
        <v>0</v>
      </c>
      <c r="IJ453" s="235">
        <f t="shared" si="234"/>
        <v>2</v>
      </c>
      <c r="IK453" s="235">
        <f t="shared" si="235"/>
        <v>2</v>
      </c>
      <c r="IL453" s="210"/>
      <c r="IM453" s="211">
        <f t="shared" si="219"/>
        <v>0</v>
      </c>
      <c r="IN453" s="209">
        <v>7500</v>
      </c>
      <c r="IO453" s="212">
        <f t="shared" si="220"/>
        <v>0</v>
      </c>
      <c r="IP453" s="209">
        <f t="shared" si="221"/>
        <v>12694.5</v>
      </c>
      <c r="IQ453" s="209">
        <v>10000</v>
      </c>
      <c r="IR453" s="212">
        <f t="shared" si="222"/>
        <v>2</v>
      </c>
      <c r="IS453" s="213" t="s">
        <v>6694</v>
      </c>
      <c r="IT453" s="291"/>
      <c r="IV453" s="66" t="s">
        <v>6695</v>
      </c>
      <c r="IW453" s="66" t="s">
        <v>6696</v>
      </c>
    </row>
    <row r="454" spans="1:257" x14ac:dyDescent="0.4">
      <c r="A454" s="158">
        <f t="shared" si="232"/>
        <v>298</v>
      </c>
      <c r="B454" s="156" t="s">
        <v>35</v>
      </c>
      <c r="C454" s="156">
        <v>352</v>
      </c>
      <c r="D454" s="156">
        <v>23588</v>
      </c>
      <c r="E454" s="156">
        <v>31532</v>
      </c>
      <c r="F454" s="222" t="s">
        <v>6697</v>
      </c>
      <c r="G454" s="251">
        <v>9</v>
      </c>
      <c r="H454" s="156"/>
      <c r="I454" s="156" t="s">
        <v>3044</v>
      </c>
      <c r="J454" s="158" t="s">
        <v>3095</v>
      </c>
      <c r="K454" s="158"/>
      <c r="L454" s="158" t="s">
        <v>3096</v>
      </c>
      <c r="M454" s="158"/>
      <c r="N454" s="205">
        <v>23</v>
      </c>
      <c r="O454" s="158">
        <v>43</v>
      </c>
      <c r="P454" s="203" t="s">
        <v>5851</v>
      </c>
      <c r="Q454" s="158">
        <v>52</v>
      </c>
      <c r="R454" s="158"/>
      <c r="S454" s="158"/>
      <c r="T454" s="158"/>
      <c r="U454" s="158"/>
      <c r="V454" s="367"/>
      <c r="W454" s="366"/>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t="s">
        <v>5889</v>
      </c>
      <c r="AU454" s="205">
        <v>23</v>
      </c>
      <c r="AV454" s="205">
        <v>20</v>
      </c>
      <c r="AW454" s="205">
        <f t="shared" ref="AW454:AW517" si="245">+AU454+AV454</f>
        <v>43</v>
      </c>
      <c r="AX454" s="205" t="s">
        <v>5851</v>
      </c>
      <c r="AY454" s="226">
        <v>28</v>
      </c>
      <c r="AZ454" s="205">
        <v>24</v>
      </c>
      <c r="BA454" s="205">
        <f t="shared" si="236"/>
        <v>52</v>
      </c>
      <c r="BB454" s="205"/>
      <c r="BC454" s="207">
        <v>1.0000000000000001E-17</v>
      </c>
      <c r="BD454" s="207">
        <v>9.9999999999999997E-29</v>
      </c>
      <c r="BE454" s="207">
        <v>1.0000000000000001E-30</v>
      </c>
      <c r="BF454" s="207"/>
      <c r="BG454" s="207"/>
      <c r="BH454" s="207"/>
      <c r="BI454" s="207"/>
      <c r="BJ454" s="207"/>
      <c r="BK454" s="207"/>
      <c r="BL454" s="208">
        <v>0</v>
      </c>
      <c r="BM454" s="209">
        <v>249.45</v>
      </c>
      <c r="BN454" s="209">
        <f t="shared" ref="BN454:BN517" si="246">BL454*BM454</f>
        <v>0</v>
      </c>
      <c r="BO454" s="207"/>
      <c r="BP454" s="207"/>
      <c r="BQ454" s="207"/>
      <c r="BR454" s="207"/>
      <c r="BS454" s="207"/>
      <c r="BT454" s="207"/>
      <c r="BU454" s="207"/>
      <c r="BV454" s="207"/>
      <c r="BW454" s="207"/>
      <c r="BX454" s="207"/>
      <c r="BY454" s="207"/>
      <c r="BZ454" s="207"/>
      <c r="CA454" s="207"/>
      <c r="CB454" s="207"/>
      <c r="CC454" s="207"/>
      <c r="CD454" s="207"/>
      <c r="CE454" s="207"/>
      <c r="CF454" s="207"/>
      <c r="CG454" s="207"/>
      <c r="CH454" s="207"/>
      <c r="CI454" s="207"/>
      <c r="CJ454" s="207"/>
      <c r="CK454" s="207">
        <v>0</v>
      </c>
      <c r="CL454" s="209">
        <v>477.3</v>
      </c>
      <c r="CM454" s="209">
        <f t="shared" ref="CM454:CM517" si="247">CL454*CK454</f>
        <v>0</v>
      </c>
      <c r="CN454" s="207"/>
      <c r="CO454" s="207"/>
      <c r="CP454" s="207"/>
      <c r="CQ454" s="207"/>
      <c r="CR454" s="207"/>
      <c r="CS454" s="207"/>
      <c r="CT454" s="207"/>
      <c r="CU454" s="207"/>
      <c r="CV454" s="207"/>
      <c r="CW454" s="207"/>
      <c r="CX454" s="207"/>
      <c r="CY454" s="207"/>
      <c r="CZ454" s="207"/>
      <c r="DA454" s="207"/>
      <c r="DB454" s="207"/>
      <c r="DC454" s="207"/>
      <c r="DD454" s="207"/>
      <c r="DE454" s="207"/>
      <c r="DF454" s="207"/>
      <c r="DG454" s="207"/>
      <c r="DH454" s="207"/>
      <c r="DI454" s="207"/>
      <c r="DJ454" s="207">
        <v>0</v>
      </c>
      <c r="DK454" s="209">
        <v>120.88</v>
      </c>
      <c r="DL454" s="209">
        <f t="shared" ref="DL454:DL517" si="248">DK454*DJ454</f>
        <v>0</v>
      </c>
      <c r="DM454" s="207"/>
      <c r="DN454" s="207"/>
      <c r="DO454" s="207"/>
      <c r="DP454" s="207"/>
      <c r="DQ454" s="207"/>
      <c r="DR454" s="207"/>
      <c r="DS454" s="207"/>
      <c r="DT454" s="207"/>
      <c r="DU454" s="207"/>
      <c r="DV454" s="207"/>
      <c r="DW454" s="207"/>
      <c r="DX454" s="207"/>
      <c r="DY454" s="207"/>
      <c r="DZ454" s="207"/>
      <c r="EA454" s="207"/>
      <c r="EB454" s="207"/>
      <c r="EC454" s="207"/>
      <c r="ED454" s="207"/>
      <c r="EE454" s="207"/>
      <c r="EF454" s="207"/>
      <c r="EG454" s="207"/>
      <c r="EH454" s="207"/>
      <c r="EI454" s="207">
        <v>0</v>
      </c>
      <c r="EJ454" s="209">
        <v>191.55</v>
      </c>
      <c r="EK454" s="209">
        <f t="shared" ref="EK454:EK517" si="249">EJ454*EI454</f>
        <v>0</v>
      </c>
      <c r="EL454" s="207"/>
      <c r="EM454" s="207"/>
      <c r="EN454" s="207"/>
      <c r="EO454" s="207"/>
      <c r="EP454" s="207"/>
      <c r="EQ454" s="207"/>
      <c r="ER454" s="207"/>
      <c r="ES454" s="207"/>
      <c r="ET454" s="207"/>
      <c r="EU454" s="207"/>
      <c r="EV454" s="207"/>
      <c r="EW454" s="207"/>
      <c r="EX454" s="207"/>
      <c r="EY454" s="207"/>
      <c r="EZ454" s="207"/>
      <c r="FA454" s="207"/>
      <c r="FB454" s="207"/>
      <c r="FC454" s="207"/>
      <c r="FD454" s="207"/>
      <c r="FE454" s="207"/>
      <c r="FF454" s="207"/>
      <c r="FG454" s="207"/>
      <c r="FH454" s="207">
        <v>0</v>
      </c>
      <c r="FI454" s="209">
        <v>32.1</v>
      </c>
      <c r="FJ454" s="209">
        <f t="shared" ref="FJ454:FJ517" si="250">FH454*FI454</f>
        <v>0</v>
      </c>
      <c r="FK454" s="207"/>
      <c r="FL454" s="207"/>
      <c r="FM454" s="207"/>
      <c r="FN454" s="207"/>
      <c r="FO454" s="207"/>
      <c r="FP454" s="207"/>
      <c r="FQ454" s="207"/>
      <c r="FR454" s="207"/>
      <c r="FS454" s="207">
        <v>0</v>
      </c>
      <c r="FT454" s="209">
        <v>25.68</v>
      </c>
      <c r="FU454" s="209">
        <f t="shared" ref="FU454:FU517" si="251">FT454*FS454</f>
        <v>0</v>
      </c>
      <c r="FV454" s="207"/>
      <c r="FW454" s="207"/>
      <c r="FX454" s="207"/>
      <c r="FY454" s="207"/>
      <c r="FZ454" s="207">
        <v>1</v>
      </c>
      <c r="GA454" s="207"/>
      <c r="GB454" s="207" t="s">
        <v>6698</v>
      </c>
      <c r="GC454" s="207" t="s">
        <v>6699</v>
      </c>
      <c r="GD454" s="207">
        <f>AW454</f>
        <v>43</v>
      </c>
      <c r="GE454" s="209">
        <v>56.12</v>
      </c>
      <c r="GF454" s="209">
        <f t="shared" ref="GF454:GF517" si="252">GE454*GD454</f>
        <v>2413.16</v>
      </c>
      <c r="GG454" s="207"/>
      <c r="GH454" s="207"/>
      <c r="GI454" s="207"/>
      <c r="GJ454" s="207"/>
      <c r="GK454" s="207"/>
      <c r="GL454" s="207"/>
      <c r="GM454" s="207"/>
      <c r="GN454" s="207"/>
      <c r="GO454" s="207"/>
      <c r="GP454" s="207"/>
      <c r="GQ454" s="207"/>
      <c r="GR454" s="207"/>
      <c r="GS454" s="207"/>
      <c r="GT454" s="207">
        <f>+GD454</f>
        <v>43</v>
      </c>
      <c r="GU454" s="207"/>
      <c r="GV454" s="207"/>
      <c r="GW454" s="207"/>
      <c r="GX454" s="207" t="s">
        <v>918</v>
      </c>
      <c r="GY454" s="207">
        <v>0</v>
      </c>
      <c r="GZ454" s="207" t="s">
        <v>918</v>
      </c>
      <c r="HA454" s="207">
        <v>0</v>
      </c>
      <c r="HB454" s="207"/>
      <c r="HC454" s="207">
        <v>1</v>
      </c>
      <c r="HD454" s="207">
        <f t="shared" si="227"/>
        <v>4800</v>
      </c>
      <c r="HE454" s="207">
        <v>4</v>
      </c>
      <c r="HF454" s="207"/>
      <c r="HG454" s="207"/>
      <c r="HH454" s="207">
        <f t="shared" si="241"/>
        <v>3200</v>
      </c>
      <c r="HI454" s="209">
        <v>2.73</v>
      </c>
      <c r="HJ454" s="209">
        <f t="shared" ref="HJ454:HJ517" si="253">HI454*HH454</f>
        <v>8736</v>
      </c>
      <c r="HK454" s="207">
        <v>1</v>
      </c>
      <c r="HL454" s="207"/>
      <c r="HM454" s="207">
        <f t="shared" si="242"/>
        <v>800</v>
      </c>
      <c r="HN454" s="209">
        <v>2.73</v>
      </c>
      <c r="HO454" s="209">
        <f t="shared" ref="HO454:HO517" si="254">PRODUCT(HM454:HN454)</f>
        <v>2184</v>
      </c>
      <c r="HP454" s="207">
        <v>1</v>
      </c>
      <c r="HQ454" s="207"/>
      <c r="HR454" s="207">
        <f t="shared" si="243"/>
        <v>800</v>
      </c>
      <c r="HS454" s="209">
        <v>2.73</v>
      </c>
      <c r="HT454" s="209">
        <f t="shared" ref="HT454:HT517" si="255">HS454*HR454</f>
        <v>2184</v>
      </c>
      <c r="HU454" s="207">
        <v>0</v>
      </c>
      <c r="HV454" s="207"/>
      <c r="HW454" s="207">
        <f t="shared" si="244"/>
        <v>0</v>
      </c>
      <c r="HX454" s="209">
        <v>2.73</v>
      </c>
      <c r="HY454" s="209">
        <f t="shared" ref="HY454:HY517" si="256">HX454*HW454</f>
        <v>0</v>
      </c>
      <c r="HZ454" s="207">
        <v>3</v>
      </c>
      <c r="IA454" s="209">
        <v>3890.25</v>
      </c>
      <c r="IB454" s="209">
        <f t="shared" ref="IB454:IB517" si="257">IA454*HZ454</f>
        <v>11670.75</v>
      </c>
      <c r="IC454" s="169">
        <v>16.5</v>
      </c>
      <c r="ID454" s="169"/>
      <c r="IE454" s="169"/>
      <c r="IF454" s="169"/>
      <c r="IG454" s="165"/>
      <c r="IH454" s="165"/>
      <c r="II454" s="235">
        <f t="shared" si="233"/>
        <v>1</v>
      </c>
      <c r="IJ454" s="235">
        <f t="shared" si="234"/>
        <v>3</v>
      </c>
      <c r="IK454" s="235">
        <f t="shared" si="235"/>
        <v>4</v>
      </c>
      <c r="IL454" s="210"/>
      <c r="IM454" s="211">
        <f t="shared" ref="IM454:IM517" si="258">SUM(BN454,CM454,DL454,EK454,FJ454,FU454,GF454)</f>
        <v>2413.16</v>
      </c>
      <c r="IN454" s="209">
        <v>7500</v>
      </c>
      <c r="IO454" s="212">
        <f t="shared" ref="IO454:IO517" si="259">ROUNDUP(IM454/IN454,0)</f>
        <v>1</v>
      </c>
      <c r="IP454" s="209">
        <f t="shared" ref="IP454:IP517" si="260">SUM(IB454,HT454,HY454,HO454,HJ454)</f>
        <v>24774.75</v>
      </c>
      <c r="IQ454" s="209">
        <v>10000</v>
      </c>
      <c r="IR454" s="212">
        <f t="shared" ref="IR454:IR517" si="261">ROUNDUP(IP454/IQ454,0)</f>
        <v>3</v>
      </c>
      <c r="IS454" s="213" t="s">
        <v>6700</v>
      </c>
      <c r="IT454" s="291"/>
      <c r="IV454" s="66" t="s">
        <v>6701</v>
      </c>
      <c r="IW454" s="66" t="s">
        <v>6702</v>
      </c>
    </row>
    <row r="455" spans="1:257" x14ac:dyDescent="0.4">
      <c r="A455" s="158">
        <f t="shared" si="232"/>
        <v>299</v>
      </c>
      <c r="B455" s="156" t="s">
        <v>35</v>
      </c>
      <c r="C455" s="156">
        <v>338</v>
      </c>
      <c r="D455" s="156">
        <v>23039</v>
      </c>
      <c r="E455" s="156">
        <v>18703</v>
      </c>
      <c r="F455" s="222" t="s">
        <v>6703</v>
      </c>
      <c r="G455" s="251">
        <v>9</v>
      </c>
      <c r="H455" s="156"/>
      <c r="I455" s="156" t="s">
        <v>2978</v>
      </c>
      <c r="J455" s="158" t="s">
        <v>3001</v>
      </c>
      <c r="K455" s="158"/>
      <c r="L455" s="158" t="s">
        <v>3002</v>
      </c>
      <c r="M455" s="158">
        <v>20143580408</v>
      </c>
      <c r="N455" s="205">
        <v>67</v>
      </c>
      <c r="O455" s="158">
        <v>87</v>
      </c>
      <c r="P455" s="203" t="s">
        <v>5956</v>
      </c>
      <c r="Q455" s="158">
        <v>56</v>
      </c>
      <c r="R455" s="158"/>
      <c r="S455" s="158"/>
      <c r="T455" s="158"/>
      <c r="U455" s="158"/>
      <c r="V455" s="367"/>
      <c r="W455" s="366"/>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t="s">
        <v>5311</v>
      </c>
      <c r="AU455" s="205">
        <v>67</v>
      </c>
      <c r="AV455" s="205">
        <v>20</v>
      </c>
      <c r="AW455" s="205">
        <f t="shared" si="245"/>
        <v>87</v>
      </c>
      <c r="AX455" s="205" t="s">
        <v>5956</v>
      </c>
      <c r="AY455" s="226">
        <v>32</v>
      </c>
      <c r="AZ455" s="205">
        <v>24</v>
      </c>
      <c r="BA455" s="205">
        <f t="shared" si="236"/>
        <v>56</v>
      </c>
      <c r="BB455" s="205"/>
      <c r="BC455" s="207">
        <v>1.0000000000000001E-17</v>
      </c>
      <c r="BD455" s="207">
        <v>9.9999999999999997E-29</v>
      </c>
      <c r="BE455" s="207">
        <v>1.0000000000000001E-30</v>
      </c>
      <c r="BF455" s="207"/>
      <c r="BG455" s="207"/>
      <c r="BH455" s="207"/>
      <c r="BI455" s="207"/>
      <c r="BJ455" s="207"/>
      <c r="BK455" s="207"/>
      <c r="BL455" s="208">
        <v>0</v>
      </c>
      <c r="BM455" s="209">
        <v>249.45</v>
      </c>
      <c r="BN455" s="209">
        <f t="shared" si="246"/>
        <v>0</v>
      </c>
      <c r="BO455" s="207"/>
      <c r="BP455" s="207"/>
      <c r="BQ455" s="207"/>
      <c r="BR455" s="207"/>
      <c r="BS455" s="207"/>
      <c r="BT455" s="207"/>
      <c r="BU455" s="207"/>
      <c r="BV455" s="207"/>
      <c r="BW455" s="207"/>
      <c r="BX455" s="207"/>
      <c r="BY455" s="207"/>
      <c r="BZ455" s="207"/>
      <c r="CA455" s="207"/>
      <c r="CB455" s="207"/>
      <c r="CC455" s="207"/>
      <c r="CD455" s="207"/>
      <c r="CE455" s="207"/>
      <c r="CF455" s="207"/>
      <c r="CG455" s="207"/>
      <c r="CH455" s="207"/>
      <c r="CI455" s="207"/>
      <c r="CJ455" s="207"/>
      <c r="CK455" s="207">
        <v>0</v>
      </c>
      <c r="CL455" s="209">
        <v>477.3</v>
      </c>
      <c r="CM455" s="209">
        <f t="shared" si="247"/>
        <v>0</v>
      </c>
      <c r="CN455" s="207"/>
      <c r="CO455" s="207"/>
      <c r="CP455" s="207"/>
      <c r="CQ455" s="207"/>
      <c r="CR455" s="207"/>
      <c r="CS455" s="207"/>
      <c r="CT455" s="207"/>
      <c r="CU455" s="207"/>
      <c r="CV455" s="207"/>
      <c r="CW455" s="207"/>
      <c r="CX455" s="207"/>
      <c r="CY455" s="207"/>
      <c r="CZ455" s="207"/>
      <c r="DA455" s="207"/>
      <c r="DB455" s="207"/>
      <c r="DC455" s="207"/>
      <c r="DD455" s="207"/>
      <c r="DE455" s="207"/>
      <c r="DF455" s="207"/>
      <c r="DG455" s="207"/>
      <c r="DH455" s="207"/>
      <c r="DI455" s="207"/>
      <c r="DJ455" s="207">
        <v>0</v>
      </c>
      <c r="DK455" s="209">
        <v>120.88</v>
      </c>
      <c r="DL455" s="209">
        <f t="shared" si="248"/>
        <v>0</v>
      </c>
      <c r="DM455" s="207"/>
      <c r="DN455" s="207"/>
      <c r="DO455" s="207"/>
      <c r="DP455" s="207"/>
      <c r="DQ455" s="207"/>
      <c r="DR455" s="207"/>
      <c r="DS455" s="207"/>
      <c r="DT455" s="207"/>
      <c r="DU455" s="207"/>
      <c r="DV455" s="207"/>
      <c r="DW455" s="207"/>
      <c r="DX455" s="207"/>
      <c r="DY455" s="207"/>
      <c r="DZ455" s="207"/>
      <c r="EA455" s="207"/>
      <c r="EB455" s="207"/>
      <c r="EC455" s="207"/>
      <c r="ED455" s="207"/>
      <c r="EE455" s="207"/>
      <c r="EF455" s="207"/>
      <c r="EG455" s="207"/>
      <c r="EH455" s="207"/>
      <c r="EI455" s="207">
        <v>0</v>
      </c>
      <c r="EJ455" s="209">
        <v>191.55</v>
      </c>
      <c r="EK455" s="209">
        <f t="shared" si="249"/>
        <v>0</v>
      </c>
      <c r="EL455" s="207"/>
      <c r="EM455" s="207"/>
      <c r="EN455" s="207"/>
      <c r="EO455" s="207"/>
      <c r="EP455" s="207"/>
      <c r="EQ455" s="207"/>
      <c r="ER455" s="207"/>
      <c r="ES455" s="207"/>
      <c r="ET455" s="207"/>
      <c r="EU455" s="207"/>
      <c r="EV455" s="207"/>
      <c r="EW455" s="207"/>
      <c r="EX455" s="207"/>
      <c r="EY455" s="207"/>
      <c r="EZ455" s="207"/>
      <c r="FA455" s="207"/>
      <c r="FB455" s="207"/>
      <c r="FC455" s="207"/>
      <c r="FD455" s="207"/>
      <c r="FE455" s="207"/>
      <c r="FF455" s="207"/>
      <c r="FG455" s="207"/>
      <c r="FH455" s="207">
        <v>0</v>
      </c>
      <c r="FI455" s="209">
        <v>32.1</v>
      </c>
      <c r="FJ455" s="209">
        <f t="shared" si="250"/>
        <v>0</v>
      </c>
      <c r="FK455" s="207"/>
      <c r="FL455" s="207"/>
      <c r="FM455" s="207"/>
      <c r="FN455" s="207"/>
      <c r="FO455" s="207"/>
      <c r="FP455" s="207"/>
      <c r="FQ455" s="207"/>
      <c r="FR455" s="207"/>
      <c r="FS455" s="207">
        <v>0</v>
      </c>
      <c r="FT455" s="209">
        <v>25.68</v>
      </c>
      <c r="FU455" s="209">
        <f t="shared" si="251"/>
        <v>0</v>
      </c>
      <c r="FV455" s="207"/>
      <c r="FW455" s="207"/>
      <c r="FX455" s="207"/>
      <c r="FY455" s="207"/>
      <c r="FZ455" s="207"/>
      <c r="GA455" s="207"/>
      <c r="GB455" s="207"/>
      <c r="GC455" s="207"/>
      <c r="GD455" s="207">
        <v>0</v>
      </c>
      <c r="GE455" s="209">
        <v>56.12</v>
      </c>
      <c r="GF455" s="209">
        <f t="shared" si="252"/>
        <v>0</v>
      </c>
      <c r="GG455" s="207"/>
      <c r="GH455" s="207"/>
      <c r="GI455" s="207"/>
      <c r="GJ455" s="207"/>
      <c r="GK455" s="207"/>
      <c r="GL455" s="207"/>
      <c r="GM455" s="207"/>
      <c r="GN455" s="207"/>
      <c r="GO455" s="207"/>
      <c r="GP455" s="207"/>
      <c r="GQ455" s="207"/>
      <c r="GR455" s="207"/>
      <c r="GS455" s="207"/>
      <c r="GT455" s="207"/>
      <c r="GU455" s="207"/>
      <c r="GV455" s="207"/>
      <c r="GW455" s="207"/>
      <c r="GX455" s="207" t="s">
        <v>918</v>
      </c>
      <c r="GY455" s="207">
        <v>0</v>
      </c>
      <c r="GZ455" s="207" t="s">
        <v>918</v>
      </c>
      <c r="HA455" s="207">
        <v>0</v>
      </c>
      <c r="HB455" s="207"/>
      <c r="HC455" s="207">
        <v>1</v>
      </c>
      <c r="HD455" s="207">
        <f t="shared" si="227"/>
        <v>1800</v>
      </c>
      <c r="HE455" s="207">
        <v>0</v>
      </c>
      <c r="HF455" s="207"/>
      <c r="HG455" s="207"/>
      <c r="HH455" s="207">
        <f t="shared" si="241"/>
        <v>0</v>
      </c>
      <c r="HI455" s="209">
        <v>2.73</v>
      </c>
      <c r="HJ455" s="209">
        <f t="shared" si="253"/>
        <v>0</v>
      </c>
      <c r="HK455" s="207">
        <v>1</v>
      </c>
      <c r="HL455" s="207"/>
      <c r="HM455" s="207">
        <f t="shared" si="242"/>
        <v>600</v>
      </c>
      <c r="HN455" s="209">
        <v>2.73</v>
      </c>
      <c r="HO455" s="209">
        <f t="shared" si="254"/>
        <v>1638</v>
      </c>
      <c r="HP455" s="207">
        <v>2</v>
      </c>
      <c r="HQ455" s="207"/>
      <c r="HR455" s="207">
        <f t="shared" si="243"/>
        <v>1200</v>
      </c>
      <c r="HS455" s="209">
        <v>2.73</v>
      </c>
      <c r="HT455" s="209">
        <f t="shared" si="255"/>
        <v>3276</v>
      </c>
      <c r="HU455" s="207">
        <v>0</v>
      </c>
      <c r="HV455" s="207"/>
      <c r="HW455" s="207">
        <f t="shared" si="244"/>
        <v>0</v>
      </c>
      <c r="HX455" s="209">
        <v>2.73</v>
      </c>
      <c r="HY455" s="209">
        <f t="shared" si="256"/>
        <v>0</v>
      </c>
      <c r="HZ455" s="207">
        <v>2</v>
      </c>
      <c r="IA455" s="209">
        <v>3890.25</v>
      </c>
      <c r="IB455" s="209">
        <f t="shared" si="257"/>
        <v>7780.5</v>
      </c>
      <c r="IC455" s="169">
        <v>16.5</v>
      </c>
      <c r="ID455" s="169"/>
      <c r="IE455" s="169"/>
      <c r="IF455" s="169"/>
      <c r="IG455" s="165"/>
      <c r="IH455" s="165"/>
      <c r="II455" s="235">
        <f t="shared" si="233"/>
        <v>0</v>
      </c>
      <c r="IJ455" s="235">
        <f t="shared" si="234"/>
        <v>2</v>
      </c>
      <c r="IK455" s="235">
        <f t="shared" si="235"/>
        <v>2</v>
      </c>
      <c r="IL455" s="210"/>
      <c r="IM455" s="211">
        <f t="shared" si="258"/>
        <v>0</v>
      </c>
      <c r="IN455" s="209">
        <v>7500</v>
      </c>
      <c r="IO455" s="212">
        <f t="shared" si="259"/>
        <v>0</v>
      </c>
      <c r="IP455" s="209">
        <f t="shared" si="260"/>
        <v>12694.5</v>
      </c>
      <c r="IQ455" s="209">
        <v>10000</v>
      </c>
      <c r="IR455" s="212">
        <f t="shared" si="261"/>
        <v>2</v>
      </c>
      <c r="IS455" s="213" t="s">
        <v>6704</v>
      </c>
      <c r="IT455" s="291"/>
      <c r="IV455" s="66">
        <v>28136</v>
      </c>
      <c r="IW455" s="66" t="s">
        <v>6705</v>
      </c>
    </row>
    <row r="456" spans="1:257" x14ac:dyDescent="0.4">
      <c r="A456" s="158">
        <f t="shared" si="232"/>
        <v>300</v>
      </c>
      <c r="B456" s="156" t="s">
        <v>35</v>
      </c>
      <c r="C456" s="156">
        <v>357</v>
      </c>
      <c r="D456" s="156">
        <v>23601</v>
      </c>
      <c r="E456" s="156">
        <v>31758</v>
      </c>
      <c r="F456" s="222" t="s">
        <v>6706</v>
      </c>
      <c r="G456" s="251">
        <v>9</v>
      </c>
      <c r="H456" s="156"/>
      <c r="I456" s="156" t="s">
        <v>3044</v>
      </c>
      <c r="J456" s="158" t="s">
        <v>3123</v>
      </c>
      <c r="K456" s="158"/>
      <c r="L456" s="237" t="s">
        <v>2772</v>
      </c>
      <c r="M456" s="158"/>
      <c r="N456" s="205">
        <v>55</v>
      </c>
      <c r="O456" s="237">
        <v>75</v>
      </c>
      <c r="P456" s="203" t="s">
        <v>5607</v>
      </c>
      <c r="Q456" s="237">
        <v>54</v>
      </c>
      <c r="R456" s="237"/>
      <c r="S456" s="237"/>
      <c r="T456" s="237"/>
      <c r="U456" s="237"/>
      <c r="V456" s="367"/>
      <c r="W456" s="366"/>
      <c r="X456" s="237"/>
      <c r="Y456" s="237"/>
      <c r="Z456" s="237"/>
      <c r="AA456" s="237"/>
      <c r="AB456" s="237"/>
      <c r="AC456" s="237"/>
      <c r="AD456" s="237"/>
      <c r="AE456" s="237"/>
      <c r="AF456" s="237"/>
      <c r="AG456" s="237"/>
      <c r="AH456" s="237"/>
      <c r="AI456" s="237"/>
      <c r="AJ456" s="237"/>
      <c r="AK456" s="237"/>
      <c r="AL456" s="237"/>
      <c r="AM456" s="237"/>
      <c r="AN456" s="237"/>
      <c r="AO456" s="237"/>
      <c r="AP456" s="237"/>
      <c r="AQ456" s="237"/>
      <c r="AR456" s="237"/>
      <c r="AS456" s="237"/>
      <c r="AT456" s="158" t="s">
        <v>5437</v>
      </c>
      <c r="AU456" s="205">
        <v>55</v>
      </c>
      <c r="AV456" s="205">
        <v>20</v>
      </c>
      <c r="AW456" s="205">
        <f t="shared" si="245"/>
        <v>75</v>
      </c>
      <c r="AX456" s="205" t="s">
        <v>5607</v>
      </c>
      <c r="AY456" s="226">
        <v>30</v>
      </c>
      <c r="AZ456" s="205">
        <v>24</v>
      </c>
      <c r="BA456" s="205">
        <f t="shared" si="236"/>
        <v>54</v>
      </c>
      <c r="BB456" s="205"/>
      <c r="BC456" s="207">
        <v>1.0000000000000001E-17</v>
      </c>
      <c r="BD456" s="207">
        <v>9.9999999999999997E-29</v>
      </c>
      <c r="BE456" s="207">
        <v>1.0000000000000001E-30</v>
      </c>
      <c r="BF456" s="207"/>
      <c r="BG456" s="207"/>
      <c r="BH456" s="207"/>
      <c r="BI456" s="207"/>
      <c r="BJ456" s="207"/>
      <c r="BK456" s="207"/>
      <c r="BL456" s="208">
        <v>0</v>
      </c>
      <c r="BM456" s="209">
        <v>249.45</v>
      </c>
      <c r="BN456" s="209">
        <f t="shared" si="246"/>
        <v>0</v>
      </c>
      <c r="BO456" s="207"/>
      <c r="BP456" s="207"/>
      <c r="BQ456" s="207"/>
      <c r="BR456" s="207"/>
      <c r="BS456" s="207"/>
      <c r="BT456" s="207"/>
      <c r="BU456" s="207"/>
      <c r="BV456" s="207"/>
      <c r="BW456" s="207"/>
      <c r="BX456" s="207"/>
      <c r="BY456" s="207"/>
      <c r="BZ456" s="207"/>
      <c r="CA456" s="207"/>
      <c r="CB456" s="207"/>
      <c r="CC456" s="207"/>
      <c r="CD456" s="207"/>
      <c r="CE456" s="207"/>
      <c r="CF456" s="207"/>
      <c r="CG456" s="207"/>
      <c r="CH456" s="207"/>
      <c r="CI456" s="207"/>
      <c r="CJ456" s="207"/>
      <c r="CK456" s="207">
        <v>0</v>
      </c>
      <c r="CL456" s="209">
        <v>477.3</v>
      </c>
      <c r="CM456" s="209">
        <f t="shared" si="247"/>
        <v>0</v>
      </c>
      <c r="CN456" s="207"/>
      <c r="CO456" s="207"/>
      <c r="CP456" s="207"/>
      <c r="CQ456" s="207"/>
      <c r="CR456" s="207"/>
      <c r="CS456" s="207"/>
      <c r="CT456" s="207"/>
      <c r="CU456" s="207"/>
      <c r="CV456" s="207"/>
      <c r="CW456" s="207"/>
      <c r="CX456" s="207"/>
      <c r="CY456" s="207"/>
      <c r="CZ456" s="207"/>
      <c r="DA456" s="207"/>
      <c r="DB456" s="207"/>
      <c r="DC456" s="207"/>
      <c r="DD456" s="207"/>
      <c r="DE456" s="207"/>
      <c r="DF456" s="207"/>
      <c r="DG456" s="207"/>
      <c r="DH456" s="207"/>
      <c r="DI456" s="207"/>
      <c r="DJ456" s="207">
        <v>0</v>
      </c>
      <c r="DK456" s="209">
        <v>120.88</v>
      </c>
      <c r="DL456" s="209">
        <f t="shared" si="248"/>
        <v>0</v>
      </c>
      <c r="DM456" s="207"/>
      <c r="DN456" s="207"/>
      <c r="DO456" s="207"/>
      <c r="DP456" s="207"/>
      <c r="DQ456" s="207"/>
      <c r="DR456" s="207"/>
      <c r="DS456" s="207"/>
      <c r="DT456" s="207"/>
      <c r="DU456" s="207"/>
      <c r="DV456" s="207"/>
      <c r="DW456" s="207"/>
      <c r="DX456" s="207"/>
      <c r="DY456" s="207"/>
      <c r="DZ456" s="207"/>
      <c r="EA456" s="207"/>
      <c r="EB456" s="207"/>
      <c r="EC456" s="207"/>
      <c r="ED456" s="207"/>
      <c r="EE456" s="207"/>
      <c r="EF456" s="207"/>
      <c r="EG456" s="207"/>
      <c r="EH456" s="207"/>
      <c r="EI456" s="207">
        <v>0</v>
      </c>
      <c r="EJ456" s="209">
        <v>191.55</v>
      </c>
      <c r="EK456" s="209">
        <f t="shared" si="249"/>
        <v>0</v>
      </c>
      <c r="EL456" s="207"/>
      <c r="EM456" s="207"/>
      <c r="EN456" s="207"/>
      <c r="EO456" s="207"/>
      <c r="EP456" s="207"/>
      <c r="EQ456" s="207"/>
      <c r="ER456" s="207"/>
      <c r="ES456" s="207"/>
      <c r="ET456" s="207"/>
      <c r="EU456" s="207"/>
      <c r="EV456" s="207"/>
      <c r="EW456" s="207"/>
      <c r="EX456" s="207"/>
      <c r="EY456" s="207"/>
      <c r="EZ456" s="207"/>
      <c r="FA456" s="207"/>
      <c r="FB456" s="207"/>
      <c r="FC456" s="207"/>
      <c r="FD456" s="207"/>
      <c r="FE456" s="207"/>
      <c r="FF456" s="207"/>
      <c r="FG456" s="207"/>
      <c r="FH456" s="207">
        <v>0</v>
      </c>
      <c r="FI456" s="209">
        <v>32.1</v>
      </c>
      <c r="FJ456" s="209">
        <f t="shared" si="250"/>
        <v>0</v>
      </c>
      <c r="FK456" s="207"/>
      <c r="FL456" s="207"/>
      <c r="FM456" s="207"/>
      <c r="FN456" s="207"/>
      <c r="FO456" s="207"/>
      <c r="FP456" s="207"/>
      <c r="FQ456" s="207"/>
      <c r="FR456" s="207"/>
      <c r="FS456" s="207">
        <v>0</v>
      </c>
      <c r="FT456" s="209">
        <v>25.68</v>
      </c>
      <c r="FU456" s="209">
        <f t="shared" si="251"/>
        <v>0</v>
      </c>
      <c r="FV456" s="207"/>
      <c r="FW456" s="207"/>
      <c r="FX456" s="207"/>
      <c r="FY456" s="207"/>
      <c r="FZ456" s="207"/>
      <c r="GA456" s="207"/>
      <c r="GB456" s="207"/>
      <c r="GC456" s="207"/>
      <c r="GD456" s="207">
        <v>0</v>
      </c>
      <c r="GE456" s="209">
        <v>56.12</v>
      </c>
      <c r="GF456" s="209">
        <f t="shared" si="252"/>
        <v>0</v>
      </c>
      <c r="GG456" s="207"/>
      <c r="GH456" s="207"/>
      <c r="GI456" s="207"/>
      <c r="GJ456" s="207"/>
      <c r="GK456" s="207"/>
      <c r="GL456" s="207"/>
      <c r="GM456" s="207"/>
      <c r="GN456" s="207"/>
      <c r="GO456" s="207"/>
      <c r="GP456" s="207"/>
      <c r="GQ456" s="207"/>
      <c r="GR456" s="207"/>
      <c r="GS456" s="207"/>
      <c r="GT456" s="207"/>
      <c r="GU456" s="207"/>
      <c r="GV456" s="207"/>
      <c r="GW456" s="207"/>
      <c r="GX456" s="207" t="s">
        <v>918</v>
      </c>
      <c r="GY456" s="207">
        <v>0</v>
      </c>
      <c r="GZ456" s="207" t="s">
        <v>918</v>
      </c>
      <c r="HA456" s="207">
        <v>0</v>
      </c>
      <c r="HB456" s="207"/>
      <c r="HC456" s="207">
        <v>1</v>
      </c>
      <c r="HD456" s="207">
        <f t="shared" si="227"/>
        <v>2400</v>
      </c>
      <c r="HE456" s="207">
        <v>3</v>
      </c>
      <c r="HF456" s="207"/>
      <c r="HG456" s="207"/>
      <c r="HH456" s="207">
        <f t="shared" si="241"/>
        <v>1800</v>
      </c>
      <c r="HI456" s="209">
        <v>2.73</v>
      </c>
      <c r="HJ456" s="209">
        <f t="shared" si="253"/>
        <v>4914</v>
      </c>
      <c r="HK456" s="207">
        <v>1</v>
      </c>
      <c r="HL456" s="207"/>
      <c r="HM456" s="207">
        <f t="shared" si="242"/>
        <v>600</v>
      </c>
      <c r="HN456" s="209">
        <v>2.73</v>
      </c>
      <c r="HO456" s="209">
        <f t="shared" si="254"/>
        <v>1638</v>
      </c>
      <c r="HP456" s="207">
        <v>0</v>
      </c>
      <c r="HQ456" s="207"/>
      <c r="HR456" s="207">
        <f t="shared" si="243"/>
        <v>0</v>
      </c>
      <c r="HS456" s="209">
        <v>2.73</v>
      </c>
      <c r="HT456" s="209">
        <f t="shared" si="255"/>
        <v>0</v>
      </c>
      <c r="HU456" s="207">
        <v>0</v>
      </c>
      <c r="HV456" s="207"/>
      <c r="HW456" s="207">
        <f t="shared" si="244"/>
        <v>0</v>
      </c>
      <c r="HX456" s="209">
        <v>2.73</v>
      </c>
      <c r="HY456" s="209">
        <f t="shared" si="256"/>
        <v>0</v>
      </c>
      <c r="HZ456" s="207">
        <v>2</v>
      </c>
      <c r="IA456" s="209">
        <v>3890.25</v>
      </c>
      <c r="IB456" s="209">
        <f t="shared" si="257"/>
        <v>7780.5</v>
      </c>
      <c r="IC456" s="169">
        <v>20</v>
      </c>
      <c r="ID456" s="169">
        <v>24</v>
      </c>
      <c r="IE456" s="169">
        <f>IC456-(0.5*AX456)-ID456</f>
        <v>-19.75</v>
      </c>
      <c r="IF456" s="169" t="str">
        <f>IF(IE456&gt;0,"IN ROW","OUT OF ROW")</f>
        <v>OUT OF ROW</v>
      </c>
      <c r="IG456" s="165"/>
      <c r="IH456" s="165"/>
      <c r="II456" s="235">
        <f t="shared" si="233"/>
        <v>0</v>
      </c>
      <c r="IJ456" s="235">
        <f t="shared" si="234"/>
        <v>2</v>
      </c>
      <c r="IK456" s="235">
        <f t="shared" si="235"/>
        <v>2</v>
      </c>
      <c r="IL456" s="210"/>
      <c r="IM456" s="211">
        <f t="shared" si="258"/>
        <v>0</v>
      </c>
      <c r="IN456" s="209">
        <v>7500</v>
      </c>
      <c r="IO456" s="212">
        <f t="shared" si="259"/>
        <v>0</v>
      </c>
      <c r="IP456" s="209">
        <f t="shared" si="260"/>
        <v>14332.5</v>
      </c>
      <c r="IQ456" s="209">
        <v>10000</v>
      </c>
      <c r="IR456" s="212">
        <f t="shared" si="261"/>
        <v>2</v>
      </c>
      <c r="IS456" s="213" t="s">
        <v>6707</v>
      </c>
      <c r="IT456" s="291"/>
      <c r="IV456" s="66" t="s">
        <v>6708</v>
      </c>
      <c r="IW456" s="66" t="s">
        <v>6709</v>
      </c>
    </row>
    <row r="457" spans="1:257" x14ac:dyDescent="0.4">
      <c r="A457" s="158">
        <f t="shared" si="232"/>
        <v>301</v>
      </c>
      <c r="B457" s="156" t="s">
        <v>35</v>
      </c>
      <c r="C457" s="219">
        <v>382</v>
      </c>
      <c r="D457" s="219">
        <v>83234</v>
      </c>
      <c r="E457" s="374">
        <v>10996</v>
      </c>
      <c r="F457" s="222" t="s">
        <v>6710</v>
      </c>
      <c r="G457" s="251">
        <v>10</v>
      </c>
      <c r="H457" s="156"/>
      <c r="I457" s="156" t="s">
        <v>3389</v>
      </c>
      <c r="J457" s="158" t="s">
        <v>3412</v>
      </c>
      <c r="K457" s="158"/>
      <c r="L457" s="158" t="s">
        <v>3405</v>
      </c>
      <c r="M457" s="158"/>
      <c r="N457" s="205">
        <v>50</v>
      </c>
      <c r="O457" s="158">
        <v>70</v>
      </c>
      <c r="P457" s="203" t="s">
        <v>6711</v>
      </c>
      <c r="Q457" s="158">
        <v>62</v>
      </c>
      <c r="R457" s="158"/>
      <c r="S457" s="158"/>
      <c r="T457" s="158"/>
      <c r="U457" s="158"/>
      <c r="V457" s="367"/>
      <c r="W457" s="366"/>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t="s">
        <v>5311</v>
      </c>
      <c r="AU457" s="205">
        <v>50</v>
      </c>
      <c r="AV457" s="205">
        <v>20</v>
      </c>
      <c r="AW457" s="205">
        <f t="shared" si="245"/>
        <v>70</v>
      </c>
      <c r="AX457" s="205" t="s">
        <v>6711</v>
      </c>
      <c r="AY457" s="223">
        <v>38</v>
      </c>
      <c r="AZ457" s="205">
        <v>24</v>
      </c>
      <c r="BA457" s="205">
        <f t="shared" si="236"/>
        <v>62</v>
      </c>
      <c r="BB457" s="205"/>
      <c r="BC457" s="207">
        <v>1.0000000000000001E-17</v>
      </c>
      <c r="BD457" s="207">
        <v>9.9999999999999997E-29</v>
      </c>
      <c r="BE457" s="207">
        <v>1.0000000000000001E-30</v>
      </c>
      <c r="BF457" s="207">
        <v>2</v>
      </c>
      <c r="BG457" s="207"/>
      <c r="BH457" s="207"/>
      <c r="BI457" s="207"/>
      <c r="BJ457" s="207"/>
      <c r="BK457" s="207"/>
      <c r="BL457" s="208">
        <v>0</v>
      </c>
      <c r="BM457" s="209">
        <v>249.45</v>
      </c>
      <c r="BN457" s="209">
        <f t="shared" si="246"/>
        <v>0</v>
      </c>
      <c r="BO457" s="207"/>
      <c r="BP457" s="207"/>
      <c r="BQ457" s="207"/>
      <c r="BR457" s="207"/>
      <c r="BS457" s="207"/>
      <c r="BT457" s="207"/>
      <c r="BU457" s="207"/>
      <c r="BV457" s="207"/>
      <c r="BW457" s="207"/>
      <c r="BX457" s="207"/>
      <c r="BY457" s="207"/>
      <c r="BZ457" s="207"/>
      <c r="CA457" s="207"/>
      <c r="CB457" s="207"/>
      <c r="CC457" s="207"/>
      <c r="CD457" s="207"/>
      <c r="CE457" s="207"/>
      <c r="CF457" s="207"/>
      <c r="CG457" s="207"/>
      <c r="CH457" s="207"/>
      <c r="CI457" s="207"/>
      <c r="CJ457" s="207"/>
      <c r="CK457" s="207">
        <v>0</v>
      </c>
      <c r="CL457" s="209">
        <v>477.3</v>
      </c>
      <c r="CM457" s="209">
        <f t="shared" si="247"/>
        <v>0</v>
      </c>
      <c r="CN457" s="207"/>
      <c r="CO457" s="207"/>
      <c r="CP457" s="207"/>
      <c r="CQ457" s="207"/>
      <c r="CR457" s="207"/>
      <c r="CS457" s="207"/>
      <c r="CT457" s="207"/>
      <c r="CU457" s="207"/>
      <c r="CV457" s="207"/>
      <c r="CW457" s="207"/>
      <c r="CX457" s="207"/>
      <c r="CY457" s="207"/>
      <c r="CZ457" s="207"/>
      <c r="DA457" s="207"/>
      <c r="DB457" s="207"/>
      <c r="DC457" s="207"/>
      <c r="DD457" s="207"/>
      <c r="DE457" s="207"/>
      <c r="DF457" s="207"/>
      <c r="DG457" s="207"/>
      <c r="DH457" s="207"/>
      <c r="DI457" s="207"/>
      <c r="DJ457" s="207">
        <v>0</v>
      </c>
      <c r="DK457" s="209">
        <v>120.88</v>
      </c>
      <c r="DL457" s="209">
        <f t="shared" si="248"/>
        <v>0</v>
      </c>
      <c r="DM457" s="207"/>
      <c r="DN457" s="207"/>
      <c r="DO457" s="207"/>
      <c r="DP457" s="207"/>
      <c r="DQ457" s="207"/>
      <c r="DR457" s="207"/>
      <c r="DS457" s="207"/>
      <c r="DT457" s="207"/>
      <c r="DU457" s="207"/>
      <c r="DV457" s="207"/>
      <c r="DW457" s="207"/>
      <c r="DX457" s="207"/>
      <c r="DY457" s="207"/>
      <c r="DZ457" s="207"/>
      <c r="EA457" s="207"/>
      <c r="EB457" s="207"/>
      <c r="EC457" s="207"/>
      <c r="ED457" s="207"/>
      <c r="EE457" s="207"/>
      <c r="EF457" s="207"/>
      <c r="EG457" s="207"/>
      <c r="EH457" s="207"/>
      <c r="EI457" s="207">
        <v>0</v>
      </c>
      <c r="EJ457" s="209">
        <v>191.55</v>
      </c>
      <c r="EK457" s="209">
        <f t="shared" si="249"/>
        <v>0</v>
      </c>
      <c r="EL457" s="207"/>
      <c r="EM457" s="207"/>
      <c r="EN457" s="207"/>
      <c r="EO457" s="207"/>
      <c r="EP457" s="207"/>
      <c r="EQ457" s="207"/>
      <c r="ER457" s="207"/>
      <c r="ES457" s="207"/>
      <c r="ET457" s="207"/>
      <c r="EU457" s="207"/>
      <c r="EV457" s="207"/>
      <c r="EW457" s="207"/>
      <c r="EX457" s="207"/>
      <c r="EY457" s="207"/>
      <c r="EZ457" s="207"/>
      <c r="FA457" s="207"/>
      <c r="FB457" s="207"/>
      <c r="FC457" s="207"/>
      <c r="FD457" s="207"/>
      <c r="FE457" s="207"/>
      <c r="FF457" s="207"/>
      <c r="FG457" s="207"/>
      <c r="FH457" s="207">
        <v>0</v>
      </c>
      <c r="FI457" s="209">
        <v>32.1</v>
      </c>
      <c r="FJ457" s="209">
        <f t="shared" si="250"/>
        <v>0</v>
      </c>
      <c r="FK457" s="207"/>
      <c r="FL457" s="207"/>
      <c r="FM457" s="207"/>
      <c r="FN457" s="207"/>
      <c r="FO457" s="207"/>
      <c r="FP457" s="207"/>
      <c r="FQ457" s="207"/>
      <c r="FR457" s="207"/>
      <c r="FS457" s="207">
        <v>0</v>
      </c>
      <c r="FT457" s="209">
        <v>25.68</v>
      </c>
      <c r="FU457" s="209">
        <f t="shared" si="251"/>
        <v>0</v>
      </c>
      <c r="FV457" s="207"/>
      <c r="FW457" s="207"/>
      <c r="FX457" s="207"/>
      <c r="FY457" s="207"/>
      <c r="FZ457" s="207"/>
      <c r="GA457" s="207"/>
      <c r="GB457" s="207"/>
      <c r="GC457" s="207"/>
      <c r="GD457" s="207">
        <v>0</v>
      </c>
      <c r="GE457" s="209">
        <v>56.12</v>
      </c>
      <c r="GF457" s="209">
        <f t="shared" si="252"/>
        <v>0</v>
      </c>
      <c r="GG457" s="207"/>
      <c r="GH457" s="207"/>
      <c r="GI457" s="207"/>
      <c r="GJ457" s="207"/>
      <c r="GK457" s="207"/>
      <c r="GL457" s="207"/>
      <c r="GM457" s="207"/>
      <c r="GN457" s="207"/>
      <c r="GO457" s="207"/>
      <c r="GP457" s="207"/>
      <c r="GQ457" s="207"/>
      <c r="GR457" s="207"/>
      <c r="GS457" s="207"/>
      <c r="GT457" s="207"/>
      <c r="GU457" s="207"/>
      <c r="GV457" s="207"/>
      <c r="GW457" s="207"/>
      <c r="GX457" s="207" t="s">
        <v>918</v>
      </c>
      <c r="GY457" s="207">
        <v>0</v>
      </c>
      <c r="GZ457" s="207" t="s">
        <v>918</v>
      </c>
      <c r="HA457" s="207">
        <v>0</v>
      </c>
      <c r="HB457" s="207"/>
      <c r="HC457" s="207">
        <v>1</v>
      </c>
      <c r="HD457" s="207">
        <f t="shared" si="227"/>
        <v>1200</v>
      </c>
      <c r="HE457" s="207">
        <v>0</v>
      </c>
      <c r="HF457" s="207"/>
      <c r="HG457" s="207"/>
      <c r="HH457" s="207">
        <f t="shared" si="241"/>
        <v>0</v>
      </c>
      <c r="HI457" s="209">
        <v>2.73</v>
      </c>
      <c r="HJ457" s="209">
        <f t="shared" si="253"/>
        <v>0</v>
      </c>
      <c r="HK457" s="207">
        <v>1</v>
      </c>
      <c r="HL457" s="207"/>
      <c r="HM457" s="207">
        <f t="shared" si="242"/>
        <v>600</v>
      </c>
      <c r="HN457" s="209">
        <v>2.73</v>
      </c>
      <c r="HO457" s="209">
        <f t="shared" si="254"/>
        <v>1638</v>
      </c>
      <c r="HP457" s="207">
        <v>1</v>
      </c>
      <c r="HQ457" s="207"/>
      <c r="HR457" s="207">
        <f t="shared" si="243"/>
        <v>600</v>
      </c>
      <c r="HS457" s="209">
        <v>2.73</v>
      </c>
      <c r="HT457" s="209">
        <f t="shared" si="255"/>
        <v>1638</v>
      </c>
      <c r="HU457" s="207">
        <v>0</v>
      </c>
      <c r="HV457" s="207"/>
      <c r="HW457" s="207">
        <f t="shared" si="244"/>
        <v>0</v>
      </c>
      <c r="HX457" s="209">
        <v>2.73</v>
      </c>
      <c r="HY457" s="209">
        <f t="shared" si="256"/>
        <v>0</v>
      </c>
      <c r="HZ457" s="207">
        <v>2</v>
      </c>
      <c r="IA457" s="209">
        <v>3890.25</v>
      </c>
      <c r="IB457" s="209">
        <f t="shared" si="257"/>
        <v>7780.5</v>
      </c>
      <c r="IC457" s="169"/>
      <c r="ID457" s="169"/>
      <c r="IE457" s="169"/>
      <c r="IF457" s="169"/>
      <c r="IG457" s="165"/>
      <c r="IH457" s="165"/>
      <c r="II457" s="235">
        <f t="shared" si="233"/>
        <v>0</v>
      </c>
      <c r="IJ457" s="235">
        <f t="shared" si="234"/>
        <v>2</v>
      </c>
      <c r="IK457" s="235">
        <f t="shared" si="235"/>
        <v>2</v>
      </c>
      <c r="IL457" s="210"/>
      <c r="IM457" s="211">
        <f t="shared" si="258"/>
        <v>0</v>
      </c>
      <c r="IN457" s="209">
        <v>7500</v>
      </c>
      <c r="IO457" s="212">
        <f t="shared" si="259"/>
        <v>0</v>
      </c>
      <c r="IP457" s="209">
        <f t="shared" si="260"/>
        <v>11056.5</v>
      </c>
      <c r="IQ457" s="209">
        <v>10000</v>
      </c>
      <c r="IR457" s="212">
        <f t="shared" si="261"/>
        <v>2</v>
      </c>
      <c r="IS457" s="213" t="s">
        <v>6712</v>
      </c>
      <c r="IT457" s="291"/>
      <c r="IV457" s="66" t="s">
        <v>6713</v>
      </c>
      <c r="IW457" s="66" t="s">
        <v>6714</v>
      </c>
    </row>
    <row r="458" spans="1:257" x14ac:dyDescent="0.4">
      <c r="A458" s="158">
        <f t="shared" si="232"/>
        <v>302</v>
      </c>
      <c r="B458" s="156" t="s">
        <v>35</v>
      </c>
      <c r="C458" s="219">
        <v>394</v>
      </c>
      <c r="D458" s="219">
        <v>26069</v>
      </c>
      <c r="E458" s="251">
        <v>19737</v>
      </c>
      <c r="F458" s="222" t="s">
        <v>6715</v>
      </c>
      <c r="G458" s="251">
        <v>10</v>
      </c>
      <c r="H458" s="156"/>
      <c r="I458" s="156" t="s">
        <v>3482</v>
      </c>
      <c r="J458" s="158" t="s">
        <v>3508</v>
      </c>
      <c r="K458" s="158"/>
      <c r="L458" s="158" t="s">
        <v>1645</v>
      </c>
      <c r="M458" s="158"/>
      <c r="N458" s="205">
        <v>48</v>
      </c>
      <c r="O458" s="158">
        <v>68</v>
      </c>
      <c r="P458" s="203" t="s">
        <v>5354</v>
      </c>
      <c r="Q458" s="158">
        <v>48</v>
      </c>
      <c r="R458" s="158"/>
      <c r="S458" s="158"/>
      <c r="T458" s="158"/>
      <c r="U458" s="158"/>
      <c r="V458" s="367"/>
      <c r="W458" s="366"/>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t="s">
        <v>5369</v>
      </c>
      <c r="AU458" s="205">
        <v>48</v>
      </c>
      <c r="AV458" s="205">
        <v>20</v>
      </c>
      <c r="AW458" s="205">
        <f t="shared" si="245"/>
        <v>68</v>
      </c>
      <c r="AX458" s="205" t="s">
        <v>5354</v>
      </c>
      <c r="AY458" s="223">
        <v>24</v>
      </c>
      <c r="AZ458" s="205">
        <v>24</v>
      </c>
      <c r="BA458" s="205">
        <f t="shared" si="236"/>
        <v>48</v>
      </c>
      <c r="BB458" s="205"/>
      <c r="BC458" s="207">
        <v>1.0000000000000001E-17</v>
      </c>
      <c r="BD458" s="207">
        <v>9.9999999999999997E-29</v>
      </c>
      <c r="BE458" s="207">
        <v>1.0000000000000001E-30</v>
      </c>
      <c r="BF458" s="207">
        <v>0</v>
      </c>
      <c r="BG458" s="207">
        <v>0</v>
      </c>
      <c r="BH458" s="207">
        <v>0</v>
      </c>
      <c r="BI458" s="207"/>
      <c r="BJ458" s="207"/>
      <c r="BK458" s="207"/>
      <c r="BL458" s="208">
        <v>0</v>
      </c>
      <c r="BM458" s="209">
        <v>249.45</v>
      </c>
      <c r="BN458" s="209">
        <f t="shared" si="246"/>
        <v>0</v>
      </c>
      <c r="BO458" s="207"/>
      <c r="BP458" s="207"/>
      <c r="BQ458" s="207"/>
      <c r="BR458" s="207"/>
      <c r="BS458" s="207"/>
      <c r="BT458" s="207"/>
      <c r="BU458" s="207"/>
      <c r="BV458" s="207"/>
      <c r="BW458" s="207"/>
      <c r="BX458" s="207"/>
      <c r="BY458" s="207"/>
      <c r="BZ458" s="207"/>
      <c r="CA458" s="207"/>
      <c r="CB458" s="207"/>
      <c r="CC458" s="207"/>
      <c r="CD458" s="207"/>
      <c r="CE458" s="207"/>
      <c r="CF458" s="207">
        <v>0</v>
      </c>
      <c r="CG458" s="207">
        <v>0</v>
      </c>
      <c r="CH458" s="207"/>
      <c r="CI458" s="207"/>
      <c r="CJ458" s="207"/>
      <c r="CK458" s="207">
        <v>0</v>
      </c>
      <c r="CL458" s="209">
        <v>477.3</v>
      </c>
      <c r="CM458" s="209">
        <f t="shared" si="247"/>
        <v>0</v>
      </c>
      <c r="CN458" s="207"/>
      <c r="CO458" s="207"/>
      <c r="CP458" s="207"/>
      <c r="CQ458" s="207"/>
      <c r="CR458" s="207"/>
      <c r="CS458" s="207"/>
      <c r="CT458" s="207"/>
      <c r="CU458" s="207"/>
      <c r="CV458" s="207"/>
      <c r="CW458" s="207"/>
      <c r="CX458" s="207"/>
      <c r="CY458" s="207"/>
      <c r="CZ458" s="207"/>
      <c r="DA458" s="207"/>
      <c r="DB458" s="207"/>
      <c r="DC458" s="207"/>
      <c r="DD458" s="207"/>
      <c r="DE458" s="207">
        <v>0</v>
      </c>
      <c r="DF458" s="207">
        <v>0</v>
      </c>
      <c r="DG458" s="207"/>
      <c r="DH458" s="207"/>
      <c r="DI458" s="207"/>
      <c r="DJ458" s="207">
        <v>0</v>
      </c>
      <c r="DK458" s="209">
        <v>120.88</v>
      </c>
      <c r="DL458" s="209">
        <f t="shared" si="248"/>
        <v>0</v>
      </c>
      <c r="DM458" s="207"/>
      <c r="DN458" s="207"/>
      <c r="DO458" s="207"/>
      <c r="DP458" s="207"/>
      <c r="DQ458" s="207"/>
      <c r="DR458" s="207"/>
      <c r="DS458" s="207"/>
      <c r="DT458" s="207"/>
      <c r="DU458" s="207"/>
      <c r="DV458" s="207"/>
      <c r="DW458" s="207"/>
      <c r="DX458" s="207"/>
      <c r="DY458" s="207"/>
      <c r="DZ458" s="207"/>
      <c r="EA458" s="207"/>
      <c r="EB458" s="207"/>
      <c r="EC458" s="207"/>
      <c r="ED458" s="207">
        <v>0</v>
      </c>
      <c r="EE458" s="207">
        <v>0</v>
      </c>
      <c r="EF458" s="207"/>
      <c r="EG458" s="207"/>
      <c r="EH458" s="207"/>
      <c r="EI458" s="207">
        <v>0</v>
      </c>
      <c r="EJ458" s="209">
        <v>191.55</v>
      </c>
      <c r="EK458" s="209">
        <f t="shared" si="249"/>
        <v>0</v>
      </c>
      <c r="EL458" s="207"/>
      <c r="EM458" s="207"/>
      <c r="EN458" s="207"/>
      <c r="EO458" s="207"/>
      <c r="EP458" s="207"/>
      <c r="EQ458" s="207"/>
      <c r="ER458" s="207"/>
      <c r="ES458" s="207"/>
      <c r="ET458" s="207"/>
      <c r="EU458" s="207"/>
      <c r="EV458" s="207"/>
      <c r="EW458" s="207"/>
      <c r="EX458" s="207"/>
      <c r="EY458" s="207"/>
      <c r="EZ458" s="207"/>
      <c r="FA458" s="207"/>
      <c r="FB458" s="207"/>
      <c r="FC458" s="207">
        <v>0</v>
      </c>
      <c r="FD458" s="207">
        <v>0</v>
      </c>
      <c r="FE458" s="207"/>
      <c r="FF458" s="207"/>
      <c r="FG458" s="207"/>
      <c r="FH458" s="207">
        <v>0</v>
      </c>
      <c r="FI458" s="209">
        <v>32.1</v>
      </c>
      <c r="FJ458" s="209">
        <f t="shared" si="250"/>
        <v>0</v>
      </c>
      <c r="FK458" s="207"/>
      <c r="FL458" s="207"/>
      <c r="FM458" s="207"/>
      <c r="FN458" s="207">
        <v>0</v>
      </c>
      <c r="FO458" s="207">
        <v>0</v>
      </c>
      <c r="FP458" s="207"/>
      <c r="FQ458" s="207"/>
      <c r="FR458" s="207"/>
      <c r="FS458" s="207">
        <v>0</v>
      </c>
      <c r="FT458" s="209">
        <v>25.68</v>
      </c>
      <c r="FU458" s="209">
        <f t="shared" si="251"/>
        <v>0</v>
      </c>
      <c r="FV458" s="207"/>
      <c r="FW458" s="207"/>
      <c r="FX458" s="207"/>
      <c r="FY458" s="207">
        <v>0</v>
      </c>
      <c r="FZ458" s="207">
        <v>0</v>
      </c>
      <c r="GA458" s="207"/>
      <c r="GB458" s="207"/>
      <c r="GC458" s="207"/>
      <c r="GD458" s="207">
        <v>0</v>
      </c>
      <c r="GE458" s="209">
        <v>56.12</v>
      </c>
      <c r="GF458" s="209">
        <f t="shared" si="252"/>
        <v>0</v>
      </c>
      <c r="GG458" s="207"/>
      <c r="GH458" s="207"/>
      <c r="GI458" s="207"/>
      <c r="GJ458" s="207"/>
      <c r="GK458" s="207"/>
      <c r="GL458" s="207"/>
      <c r="GM458" s="207"/>
      <c r="GN458" s="207"/>
      <c r="GO458" s="207"/>
      <c r="GP458" s="207"/>
      <c r="GQ458" s="207"/>
      <c r="GR458" s="207"/>
      <c r="GS458" s="207"/>
      <c r="GT458" s="207"/>
      <c r="GU458" s="207"/>
      <c r="GV458" s="207"/>
      <c r="GW458" s="207"/>
      <c r="GX458" s="207" t="s">
        <v>918</v>
      </c>
      <c r="GY458" s="207">
        <v>0</v>
      </c>
      <c r="GZ458" s="207" t="s">
        <v>918</v>
      </c>
      <c r="HA458" s="207">
        <v>0</v>
      </c>
      <c r="HB458" s="207"/>
      <c r="HC458" s="207">
        <v>1</v>
      </c>
      <c r="HD458" s="207">
        <f t="shared" si="227"/>
        <v>1200</v>
      </c>
      <c r="HE458" s="207">
        <v>1</v>
      </c>
      <c r="HF458" s="207"/>
      <c r="HG458" s="207"/>
      <c r="HH458" s="207">
        <f t="shared" si="241"/>
        <v>600</v>
      </c>
      <c r="HI458" s="209">
        <v>2.73</v>
      </c>
      <c r="HJ458" s="209">
        <f t="shared" si="253"/>
        <v>1638</v>
      </c>
      <c r="HK458" s="207">
        <v>1</v>
      </c>
      <c r="HL458" s="207"/>
      <c r="HM458" s="207">
        <f t="shared" si="242"/>
        <v>600</v>
      </c>
      <c r="HN458" s="209">
        <v>2.73</v>
      </c>
      <c r="HO458" s="209">
        <f t="shared" si="254"/>
        <v>1638</v>
      </c>
      <c r="HP458" s="207">
        <v>0</v>
      </c>
      <c r="HQ458" s="207"/>
      <c r="HR458" s="207">
        <f t="shared" si="243"/>
        <v>0</v>
      </c>
      <c r="HS458" s="209">
        <v>2.73</v>
      </c>
      <c r="HT458" s="209">
        <f t="shared" si="255"/>
        <v>0</v>
      </c>
      <c r="HU458" s="207">
        <v>0</v>
      </c>
      <c r="HV458" s="207"/>
      <c r="HW458" s="207">
        <f t="shared" si="244"/>
        <v>0</v>
      </c>
      <c r="HX458" s="209">
        <v>2.73</v>
      </c>
      <c r="HY458" s="209">
        <f t="shared" si="256"/>
        <v>0</v>
      </c>
      <c r="HZ458" s="207">
        <v>2</v>
      </c>
      <c r="IA458" s="209">
        <v>3890.25</v>
      </c>
      <c r="IB458" s="209">
        <f t="shared" si="257"/>
        <v>7780.5</v>
      </c>
      <c r="IC458" s="169"/>
      <c r="ID458" s="169"/>
      <c r="IE458" s="169"/>
      <c r="IF458" s="169"/>
      <c r="IG458" s="165"/>
      <c r="IH458" s="165"/>
      <c r="II458" s="235">
        <f t="shared" si="233"/>
        <v>0</v>
      </c>
      <c r="IJ458" s="235">
        <f t="shared" si="234"/>
        <v>2</v>
      </c>
      <c r="IK458" s="235">
        <f t="shared" si="235"/>
        <v>2</v>
      </c>
      <c r="IL458" s="210"/>
      <c r="IM458" s="211">
        <f t="shared" si="258"/>
        <v>0</v>
      </c>
      <c r="IN458" s="209">
        <v>7500</v>
      </c>
      <c r="IO458" s="212">
        <f t="shared" si="259"/>
        <v>0</v>
      </c>
      <c r="IP458" s="209">
        <f t="shared" si="260"/>
        <v>11056.5</v>
      </c>
      <c r="IQ458" s="209">
        <v>10000</v>
      </c>
      <c r="IR458" s="212">
        <f t="shared" si="261"/>
        <v>2</v>
      </c>
      <c r="IS458" s="213" t="s">
        <v>6716</v>
      </c>
      <c r="IT458" s="291"/>
      <c r="IV458" s="66" t="s">
        <v>6717</v>
      </c>
      <c r="IW458" s="66" t="s">
        <v>6718</v>
      </c>
    </row>
    <row r="459" spans="1:257" x14ac:dyDescent="0.4">
      <c r="A459" s="158">
        <f t="shared" si="232"/>
        <v>303</v>
      </c>
      <c r="B459" s="156" t="s">
        <v>35</v>
      </c>
      <c r="C459" s="156">
        <v>463</v>
      </c>
      <c r="D459" s="156">
        <v>99794</v>
      </c>
      <c r="E459" s="251">
        <v>3755</v>
      </c>
      <c r="F459" s="221" t="s">
        <v>6719</v>
      </c>
      <c r="G459" s="251">
        <v>11</v>
      </c>
      <c r="H459" s="156"/>
      <c r="I459" s="156" t="s">
        <v>4168</v>
      </c>
      <c r="J459" s="158" t="s">
        <v>4245</v>
      </c>
      <c r="K459" s="158"/>
      <c r="L459" s="158" t="s">
        <v>4247</v>
      </c>
      <c r="M459" s="158"/>
      <c r="N459" s="205">
        <v>30</v>
      </c>
      <c r="O459" s="158">
        <v>50</v>
      </c>
      <c r="P459" s="203" t="s">
        <v>6720</v>
      </c>
      <c r="Q459" s="158">
        <v>50</v>
      </c>
      <c r="R459" s="158"/>
      <c r="S459" s="158"/>
      <c r="T459" s="158"/>
      <c r="U459" s="158"/>
      <c r="V459" s="367"/>
      <c r="W459" s="366"/>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t="s">
        <v>5437</v>
      </c>
      <c r="AU459" s="205">
        <v>30</v>
      </c>
      <c r="AV459" s="205">
        <v>20</v>
      </c>
      <c r="AW459" s="205">
        <f t="shared" si="245"/>
        <v>50</v>
      </c>
      <c r="AX459" s="205" t="s">
        <v>6720</v>
      </c>
      <c r="AY459" s="214">
        <v>26</v>
      </c>
      <c r="AZ459" s="205">
        <v>24</v>
      </c>
      <c r="BA459" s="205">
        <f t="shared" si="236"/>
        <v>50</v>
      </c>
      <c r="BB459" s="205"/>
      <c r="BC459" s="207">
        <v>1.0000000000000001E-17</v>
      </c>
      <c r="BD459" s="207">
        <v>9.9999999999999997E-29</v>
      </c>
      <c r="BE459" s="207">
        <v>1.0000000000000001E-30</v>
      </c>
      <c r="BF459" s="207">
        <v>0</v>
      </c>
      <c r="BG459" s="207"/>
      <c r="BH459" s="207"/>
      <c r="BI459" s="207"/>
      <c r="BJ459" s="207"/>
      <c r="BK459" s="207"/>
      <c r="BL459" s="208">
        <v>0</v>
      </c>
      <c r="BM459" s="209">
        <v>249.45</v>
      </c>
      <c r="BN459" s="209">
        <f t="shared" si="246"/>
        <v>0</v>
      </c>
      <c r="BO459" s="207"/>
      <c r="BP459" s="207"/>
      <c r="BQ459" s="207"/>
      <c r="BR459" s="207"/>
      <c r="BS459" s="207"/>
      <c r="BT459" s="207"/>
      <c r="BU459" s="207"/>
      <c r="BV459" s="207"/>
      <c r="BW459" s="207"/>
      <c r="BX459" s="207"/>
      <c r="BY459" s="207"/>
      <c r="BZ459" s="207"/>
      <c r="CA459" s="207"/>
      <c r="CB459" s="207"/>
      <c r="CC459" s="207"/>
      <c r="CD459" s="207"/>
      <c r="CE459" s="207"/>
      <c r="CF459" s="207"/>
      <c r="CG459" s="207"/>
      <c r="CH459" s="207"/>
      <c r="CI459" s="207"/>
      <c r="CJ459" s="207"/>
      <c r="CK459" s="207">
        <v>0</v>
      </c>
      <c r="CL459" s="209">
        <v>477.3</v>
      </c>
      <c r="CM459" s="209">
        <f t="shared" si="247"/>
        <v>0</v>
      </c>
      <c r="CN459" s="207"/>
      <c r="CO459" s="207"/>
      <c r="CP459" s="207"/>
      <c r="CQ459" s="207"/>
      <c r="CR459" s="207"/>
      <c r="CS459" s="207"/>
      <c r="CT459" s="207"/>
      <c r="CU459" s="207"/>
      <c r="CV459" s="207"/>
      <c r="CW459" s="207"/>
      <c r="CX459" s="207"/>
      <c r="CY459" s="207"/>
      <c r="CZ459" s="207"/>
      <c r="DA459" s="207"/>
      <c r="DB459" s="207"/>
      <c r="DC459" s="207"/>
      <c r="DD459" s="207"/>
      <c r="DE459" s="207"/>
      <c r="DF459" s="207"/>
      <c r="DG459" s="207"/>
      <c r="DH459" s="207"/>
      <c r="DI459" s="207"/>
      <c r="DJ459" s="207">
        <v>0</v>
      </c>
      <c r="DK459" s="209">
        <v>120.88</v>
      </c>
      <c r="DL459" s="209">
        <f t="shared" si="248"/>
        <v>0</v>
      </c>
      <c r="DM459" s="207"/>
      <c r="DN459" s="207"/>
      <c r="DO459" s="207"/>
      <c r="DP459" s="207"/>
      <c r="DQ459" s="207"/>
      <c r="DR459" s="207"/>
      <c r="DS459" s="207"/>
      <c r="DT459" s="207"/>
      <c r="DU459" s="207"/>
      <c r="DV459" s="207"/>
      <c r="DW459" s="207"/>
      <c r="DX459" s="207"/>
      <c r="DY459" s="207"/>
      <c r="DZ459" s="207"/>
      <c r="EA459" s="207"/>
      <c r="EB459" s="207"/>
      <c r="EC459" s="207"/>
      <c r="ED459" s="207"/>
      <c r="EE459" s="207"/>
      <c r="EF459" s="207"/>
      <c r="EG459" s="207"/>
      <c r="EH459" s="207"/>
      <c r="EI459" s="207">
        <v>0</v>
      </c>
      <c r="EJ459" s="209">
        <v>191.55</v>
      </c>
      <c r="EK459" s="209">
        <f t="shared" si="249"/>
        <v>0</v>
      </c>
      <c r="EL459" s="207"/>
      <c r="EM459" s="207"/>
      <c r="EN459" s="207"/>
      <c r="EO459" s="207"/>
      <c r="EP459" s="207"/>
      <c r="EQ459" s="207"/>
      <c r="ER459" s="207"/>
      <c r="ES459" s="207"/>
      <c r="ET459" s="207"/>
      <c r="EU459" s="207"/>
      <c r="EV459" s="207"/>
      <c r="EW459" s="207"/>
      <c r="EX459" s="207"/>
      <c r="EY459" s="207"/>
      <c r="EZ459" s="207"/>
      <c r="FA459" s="207"/>
      <c r="FB459" s="207"/>
      <c r="FC459" s="207"/>
      <c r="FD459" s="207"/>
      <c r="FE459" s="207"/>
      <c r="FF459" s="207"/>
      <c r="FG459" s="207"/>
      <c r="FH459" s="207">
        <v>0</v>
      </c>
      <c r="FI459" s="209">
        <v>32.1</v>
      </c>
      <c r="FJ459" s="209">
        <f t="shared" si="250"/>
        <v>0</v>
      </c>
      <c r="FK459" s="207"/>
      <c r="FL459" s="207"/>
      <c r="FM459" s="207"/>
      <c r="FN459" s="207"/>
      <c r="FO459" s="207"/>
      <c r="FP459" s="207"/>
      <c r="FQ459" s="207"/>
      <c r="FR459" s="207"/>
      <c r="FS459" s="207">
        <v>0</v>
      </c>
      <c r="FT459" s="209">
        <v>25.68</v>
      </c>
      <c r="FU459" s="209">
        <f t="shared" si="251"/>
        <v>0</v>
      </c>
      <c r="FV459" s="207"/>
      <c r="FW459" s="207"/>
      <c r="FX459" s="207"/>
      <c r="FY459" s="207"/>
      <c r="FZ459" s="207"/>
      <c r="GA459" s="207"/>
      <c r="GB459" s="207"/>
      <c r="GC459" s="207"/>
      <c r="GD459" s="207">
        <v>0</v>
      </c>
      <c r="GE459" s="209">
        <v>56.12</v>
      </c>
      <c r="GF459" s="209">
        <f t="shared" si="252"/>
        <v>0</v>
      </c>
      <c r="GG459" s="207"/>
      <c r="GH459" s="207"/>
      <c r="GI459" s="207"/>
      <c r="GJ459" s="207"/>
      <c r="GK459" s="207"/>
      <c r="GL459" s="207"/>
      <c r="GM459" s="207"/>
      <c r="GN459" s="207"/>
      <c r="GO459" s="207"/>
      <c r="GP459" s="207"/>
      <c r="GQ459" s="207"/>
      <c r="GR459" s="207"/>
      <c r="GS459" s="207"/>
      <c r="GT459" s="207"/>
      <c r="GU459" s="207"/>
      <c r="GV459" s="207"/>
      <c r="GW459" s="207"/>
      <c r="GX459" s="207" t="s">
        <v>918</v>
      </c>
      <c r="GY459" s="207">
        <v>0</v>
      </c>
      <c r="GZ459" s="207" t="s">
        <v>918</v>
      </c>
      <c r="HA459" s="207">
        <v>0</v>
      </c>
      <c r="HB459" s="207"/>
      <c r="HC459" s="207">
        <v>1</v>
      </c>
      <c r="HD459" s="207">
        <f t="shared" si="227"/>
        <v>1200</v>
      </c>
      <c r="HE459" s="207">
        <v>0</v>
      </c>
      <c r="HF459" s="207"/>
      <c r="HG459" s="207"/>
      <c r="HH459" s="207">
        <f t="shared" si="241"/>
        <v>0</v>
      </c>
      <c r="HI459" s="209">
        <v>2.73</v>
      </c>
      <c r="HJ459" s="209">
        <f t="shared" si="253"/>
        <v>0</v>
      </c>
      <c r="HK459" s="207">
        <v>1</v>
      </c>
      <c r="HL459" s="207"/>
      <c r="HM459" s="207">
        <f t="shared" si="242"/>
        <v>600</v>
      </c>
      <c r="HN459" s="209">
        <v>2.73</v>
      </c>
      <c r="HO459" s="209">
        <f t="shared" si="254"/>
        <v>1638</v>
      </c>
      <c r="HP459" s="207">
        <v>1</v>
      </c>
      <c r="HQ459" s="207"/>
      <c r="HR459" s="207">
        <f t="shared" si="243"/>
        <v>600</v>
      </c>
      <c r="HS459" s="209">
        <v>2.73</v>
      </c>
      <c r="HT459" s="209">
        <f t="shared" si="255"/>
        <v>1638</v>
      </c>
      <c r="HU459" s="207">
        <v>0</v>
      </c>
      <c r="HV459" s="207"/>
      <c r="HW459" s="207">
        <f t="shared" si="244"/>
        <v>0</v>
      </c>
      <c r="HX459" s="209">
        <v>2.73</v>
      </c>
      <c r="HY459" s="209">
        <f t="shared" si="256"/>
        <v>0</v>
      </c>
      <c r="HZ459" s="207">
        <v>2</v>
      </c>
      <c r="IA459" s="209">
        <v>3890.25</v>
      </c>
      <c r="IB459" s="209">
        <f t="shared" si="257"/>
        <v>7780.5</v>
      </c>
      <c r="IC459" s="169"/>
      <c r="ID459" s="169"/>
      <c r="IE459" s="169"/>
      <c r="IF459" s="169"/>
      <c r="IG459" s="165"/>
      <c r="IH459" s="165"/>
      <c r="II459" s="235">
        <f t="shared" si="233"/>
        <v>0</v>
      </c>
      <c r="IJ459" s="235">
        <f t="shared" si="234"/>
        <v>2</v>
      </c>
      <c r="IK459" s="235">
        <f t="shared" si="235"/>
        <v>2</v>
      </c>
      <c r="IL459" s="210"/>
      <c r="IM459" s="211">
        <f t="shared" si="258"/>
        <v>0</v>
      </c>
      <c r="IN459" s="209">
        <v>7500</v>
      </c>
      <c r="IO459" s="212">
        <f t="shared" si="259"/>
        <v>0</v>
      </c>
      <c r="IP459" s="209">
        <f t="shared" si="260"/>
        <v>11056.5</v>
      </c>
      <c r="IQ459" s="209">
        <v>10000</v>
      </c>
      <c r="IR459" s="212">
        <f t="shared" si="261"/>
        <v>2</v>
      </c>
      <c r="IS459" s="213" t="s">
        <v>6721</v>
      </c>
      <c r="IT459" s="291"/>
      <c r="IV459" s="66" t="s">
        <v>6722</v>
      </c>
      <c r="IW459" s="66" t="s">
        <v>6723</v>
      </c>
    </row>
    <row r="460" spans="1:257" x14ac:dyDescent="0.4">
      <c r="A460" s="158">
        <f t="shared" si="232"/>
        <v>304</v>
      </c>
      <c r="B460" s="156" t="s">
        <v>35</v>
      </c>
      <c r="C460" s="219">
        <v>358</v>
      </c>
      <c r="D460" s="219">
        <v>83197</v>
      </c>
      <c r="E460" s="374">
        <v>2992</v>
      </c>
      <c r="F460" s="222" t="s">
        <v>6724</v>
      </c>
      <c r="G460" s="251">
        <v>10</v>
      </c>
      <c r="H460" s="156"/>
      <c r="I460" s="156" t="s">
        <v>77</v>
      </c>
      <c r="J460" s="158" t="s">
        <v>3130</v>
      </c>
      <c r="K460" s="158"/>
      <c r="L460" s="158" t="s">
        <v>3132</v>
      </c>
      <c r="M460" s="158"/>
      <c r="N460" s="205">
        <v>51</v>
      </c>
      <c r="O460" s="158">
        <v>71</v>
      </c>
      <c r="P460" s="203" t="s">
        <v>6725</v>
      </c>
      <c r="Q460" s="158">
        <v>50</v>
      </c>
      <c r="R460" s="158"/>
      <c r="S460" s="158"/>
      <c r="T460" s="158"/>
      <c r="U460" s="158"/>
      <c r="V460" s="367"/>
      <c r="W460" s="366"/>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t="s">
        <v>5311</v>
      </c>
      <c r="AU460" s="205">
        <v>51</v>
      </c>
      <c r="AV460" s="205">
        <v>20</v>
      </c>
      <c r="AW460" s="205">
        <f t="shared" si="245"/>
        <v>71</v>
      </c>
      <c r="AX460" s="205" t="s">
        <v>6725</v>
      </c>
      <c r="AY460" s="223">
        <v>26</v>
      </c>
      <c r="AZ460" s="205">
        <v>24</v>
      </c>
      <c r="BA460" s="205">
        <f t="shared" si="236"/>
        <v>50</v>
      </c>
      <c r="BB460" s="205"/>
      <c r="BC460" s="207">
        <v>1.0000000000000001E-17</v>
      </c>
      <c r="BD460" s="207">
        <v>9.9999999999999997E-29</v>
      </c>
      <c r="BE460" s="207">
        <v>1.0000000000000001E-30</v>
      </c>
      <c r="BF460" s="207">
        <v>2</v>
      </c>
      <c r="BG460" s="207"/>
      <c r="BH460" s="207">
        <v>1</v>
      </c>
      <c r="BI460" s="207"/>
      <c r="BJ460" s="207"/>
      <c r="BK460" s="207" t="s">
        <v>6726</v>
      </c>
      <c r="BL460" s="208">
        <f>AW460</f>
        <v>71</v>
      </c>
      <c r="BM460" s="209">
        <v>249.45</v>
      </c>
      <c r="BN460" s="209">
        <f t="shared" si="246"/>
        <v>17710.95</v>
      </c>
      <c r="BO460" s="207"/>
      <c r="BP460" s="207"/>
      <c r="BQ460" s="207"/>
      <c r="BR460" s="207"/>
      <c r="BS460" s="207"/>
      <c r="BT460" s="207"/>
      <c r="BU460" s="207"/>
      <c r="BV460" s="207"/>
      <c r="BW460" s="207"/>
      <c r="BX460" s="207"/>
      <c r="BY460" s="207"/>
      <c r="BZ460" s="207"/>
      <c r="CA460" s="207"/>
      <c r="CB460" s="207">
        <f>+BL460</f>
        <v>71</v>
      </c>
      <c r="CC460" s="207"/>
      <c r="CD460" s="207"/>
      <c r="CE460" s="207"/>
      <c r="CF460" s="207"/>
      <c r="CG460" s="207">
        <v>1</v>
      </c>
      <c r="CH460" s="207"/>
      <c r="CI460" s="207"/>
      <c r="CJ460" s="207" t="s">
        <v>6727</v>
      </c>
      <c r="CK460" s="207">
        <f>AW460</f>
        <v>71</v>
      </c>
      <c r="CL460" s="209">
        <v>477.3</v>
      </c>
      <c r="CM460" s="209">
        <f t="shared" si="247"/>
        <v>33888.300000000003</v>
      </c>
      <c r="CN460" s="207"/>
      <c r="CO460" s="207"/>
      <c r="CP460" s="207"/>
      <c r="CQ460" s="207"/>
      <c r="CR460" s="207"/>
      <c r="CS460" s="207"/>
      <c r="CT460" s="207"/>
      <c r="CU460" s="207"/>
      <c r="CV460" s="207"/>
      <c r="CW460" s="207"/>
      <c r="CX460" s="207"/>
      <c r="CY460" s="207"/>
      <c r="CZ460" s="207"/>
      <c r="DA460" s="207">
        <f>+CK460</f>
        <v>71</v>
      </c>
      <c r="DB460" s="207"/>
      <c r="DC460" s="207"/>
      <c r="DD460" s="207"/>
      <c r="DE460" s="207"/>
      <c r="DF460" s="207"/>
      <c r="DG460" s="207"/>
      <c r="DH460" s="207"/>
      <c r="DI460" s="207"/>
      <c r="DJ460" s="207">
        <v>0</v>
      </c>
      <c r="DK460" s="209">
        <v>120.88</v>
      </c>
      <c r="DL460" s="209">
        <f t="shared" si="248"/>
        <v>0</v>
      </c>
      <c r="DM460" s="207"/>
      <c r="DN460" s="207"/>
      <c r="DO460" s="207"/>
      <c r="DP460" s="207"/>
      <c r="DQ460" s="207"/>
      <c r="DR460" s="207"/>
      <c r="DS460" s="207"/>
      <c r="DT460" s="207"/>
      <c r="DU460" s="207"/>
      <c r="DV460" s="207"/>
      <c r="DW460" s="207"/>
      <c r="DX460" s="207"/>
      <c r="DY460" s="207"/>
      <c r="DZ460" s="207"/>
      <c r="EA460" s="207"/>
      <c r="EB460" s="207"/>
      <c r="EC460" s="207"/>
      <c r="ED460" s="207"/>
      <c r="EE460" s="207"/>
      <c r="EF460" s="207"/>
      <c r="EG460" s="207"/>
      <c r="EH460" s="207"/>
      <c r="EI460" s="207">
        <v>0</v>
      </c>
      <c r="EJ460" s="209">
        <v>191.55</v>
      </c>
      <c r="EK460" s="209">
        <f t="shared" si="249"/>
        <v>0</v>
      </c>
      <c r="EL460" s="207"/>
      <c r="EM460" s="207"/>
      <c r="EN460" s="207"/>
      <c r="EO460" s="207"/>
      <c r="EP460" s="207"/>
      <c r="EQ460" s="207"/>
      <c r="ER460" s="207"/>
      <c r="ES460" s="207"/>
      <c r="ET460" s="207"/>
      <c r="EU460" s="207"/>
      <c r="EV460" s="207"/>
      <c r="EW460" s="207"/>
      <c r="EX460" s="207"/>
      <c r="EY460" s="207"/>
      <c r="EZ460" s="207"/>
      <c r="FA460" s="207"/>
      <c r="FB460" s="207"/>
      <c r="FC460" s="207"/>
      <c r="FD460" s="207"/>
      <c r="FE460" s="207"/>
      <c r="FF460" s="207"/>
      <c r="FG460" s="207"/>
      <c r="FH460" s="207">
        <v>0</v>
      </c>
      <c r="FI460" s="209">
        <v>32.1</v>
      </c>
      <c r="FJ460" s="209">
        <f t="shared" si="250"/>
        <v>0</v>
      </c>
      <c r="FK460" s="207"/>
      <c r="FL460" s="207"/>
      <c r="FM460" s="207"/>
      <c r="FN460" s="207"/>
      <c r="FO460" s="207"/>
      <c r="FP460" s="207"/>
      <c r="FQ460" s="207"/>
      <c r="FR460" s="207"/>
      <c r="FS460" s="207">
        <v>0</v>
      </c>
      <c r="FT460" s="209">
        <v>25.68</v>
      </c>
      <c r="FU460" s="209">
        <f t="shared" si="251"/>
        <v>0</v>
      </c>
      <c r="FV460" s="207"/>
      <c r="FW460" s="207"/>
      <c r="FX460" s="207"/>
      <c r="FY460" s="207"/>
      <c r="FZ460" s="207"/>
      <c r="GA460" s="207"/>
      <c r="GB460" s="207"/>
      <c r="GC460" s="207"/>
      <c r="GD460" s="207">
        <v>0</v>
      </c>
      <c r="GE460" s="209">
        <v>56.12</v>
      </c>
      <c r="GF460" s="209">
        <f t="shared" si="252"/>
        <v>0</v>
      </c>
      <c r="GG460" s="207"/>
      <c r="GH460" s="207"/>
      <c r="GI460" s="207"/>
      <c r="GJ460" s="207"/>
      <c r="GK460" s="207"/>
      <c r="GL460" s="207"/>
      <c r="GM460" s="207"/>
      <c r="GN460" s="207"/>
      <c r="GO460" s="207"/>
      <c r="GP460" s="207"/>
      <c r="GQ460" s="207"/>
      <c r="GR460" s="207"/>
      <c r="GS460" s="207"/>
      <c r="GT460" s="207"/>
      <c r="GU460" s="207"/>
      <c r="GV460" s="207"/>
      <c r="GW460" s="207"/>
      <c r="GX460" s="207" t="s">
        <v>918</v>
      </c>
      <c r="GY460" s="207">
        <v>0</v>
      </c>
      <c r="GZ460" s="207" t="s">
        <v>918</v>
      </c>
      <c r="HA460" s="207">
        <v>0</v>
      </c>
      <c r="HB460" s="207"/>
      <c r="HC460" s="207">
        <v>1</v>
      </c>
      <c r="HD460" s="207">
        <f t="shared" si="227"/>
        <v>5400</v>
      </c>
      <c r="HE460" s="207">
        <v>4</v>
      </c>
      <c r="HF460" s="207"/>
      <c r="HG460" s="207" t="s">
        <v>257</v>
      </c>
      <c r="HH460" s="207">
        <f t="shared" si="241"/>
        <v>2400</v>
      </c>
      <c r="HI460" s="209">
        <v>2.73</v>
      </c>
      <c r="HJ460" s="209">
        <f t="shared" si="253"/>
        <v>6552</v>
      </c>
      <c r="HK460" s="207">
        <v>3</v>
      </c>
      <c r="HL460" s="207"/>
      <c r="HM460" s="207">
        <f t="shared" si="242"/>
        <v>1800</v>
      </c>
      <c r="HN460" s="209">
        <v>2.73</v>
      </c>
      <c r="HO460" s="209">
        <f t="shared" si="254"/>
        <v>4914</v>
      </c>
      <c r="HP460" s="207">
        <v>2</v>
      </c>
      <c r="HQ460" s="207"/>
      <c r="HR460" s="207">
        <f t="shared" si="243"/>
        <v>1200</v>
      </c>
      <c r="HS460" s="209">
        <v>2.73</v>
      </c>
      <c r="HT460" s="209">
        <f t="shared" si="255"/>
        <v>3276</v>
      </c>
      <c r="HU460" s="207">
        <v>0</v>
      </c>
      <c r="HV460" s="207"/>
      <c r="HW460" s="207">
        <f t="shared" si="244"/>
        <v>0</v>
      </c>
      <c r="HX460" s="209">
        <v>2.73</v>
      </c>
      <c r="HY460" s="209">
        <f t="shared" si="256"/>
        <v>0</v>
      </c>
      <c r="HZ460" s="207">
        <v>2</v>
      </c>
      <c r="IA460" s="209">
        <v>3890.25</v>
      </c>
      <c r="IB460" s="209">
        <f t="shared" si="257"/>
        <v>7780.5</v>
      </c>
      <c r="IC460" s="169"/>
      <c r="ID460" s="169"/>
      <c r="IE460" s="169"/>
      <c r="IF460" s="169"/>
      <c r="IG460" s="165"/>
      <c r="IH460" s="165"/>
      <c r="II460" s="235">
        <f t="shared" si="233"/>
        <v>2</v>
      </c>
      <c r="IJ460" s="235">
        <f t="shared" si="234"/>
        <v>2</v>
      </c>
      <c r="IK460" s="235">
        <f t="shared" si="235"/>
        <v>4</v>
      </c>
      <c r="IL460" s="210"/>
      <c r="IM460" s="211">
        <f t="shared" si="258"/>
        <v>51599.25</v>
      </c>
      <c r="IN460" s="209">
        <v>7500</v>
      </c>
      <c r="IO460" s="212">
        <f t="shared" si="259"/>
        <v>7</v>
      </c>
      <c r="IP460" s="209">
        <f t="shared" si="260"/>
        <v>22522.5</v>
      </c>
      <c r="IQ460" s="209">
        <v>10000</v>
      </c>
      <c r="IR460" s="212">
        <f t="shared" si="261"/>
        <v>3</v>
      </c>
      <c r="IS460" s="213" t="s">
        <v>6728</v>
      </c>
      <c r="IT460" s="291"/>
      <c r="IV460" s="66">
        <v>78407</v>
      </c>
      <c r="IW460" s="66" t="s">
        <v>6729</v>
      </c>
    </row>
    <row r="461" spans="1:257" x14ac:dyDescent="0.4">
      <c r="A461" s="158">
        <f t="shared" si="232"/>
        <v>305</v>
      </c>
      <c r="B461" s="156" t="s">
        <v>35</v>
      </c>
      <c r="C461" s="156">
        <v>496</v>
      </c>
      <c r="D461" s="251">
        <v>29823</v>
      </c>
      <c r="E461" s="374">
        <v>16827</v>
      </c>
      <c r="F461" s="230" t="s">
        <v>6730</v>
      </c>
      <c r="G461" s="251">
        <v>12</v>
      </c>
      <c r="H461" s="156"/>
      <c r="I461" s="156" t="s">
        <v>4375</v>
      </c>
      <c r="J461" s="158" t="s">
        <v>4469</v>
      </c>
      <c r="K461" s="158"/>
      <c r="L461" s="158" t="s">
        <v>4470</v>
      </c>
      <c r="M461" s="158"/>
      <c r="N461" s="205">
        <v>23</v>
      </c>
      <c r="O461" s="158">
        <v>43</v>
      </c>
      <c r="P461" s="203" t="s">
        <v>6731</v>
      </c>
      <c r="Q461" s="158">
        <v>50</v>
      </c>
      <c r="R461" s="158"/>
      <c r="S461" s="158"/>
      <c r="T461" s="158"/>
      <c r="U461" s="158"/>
      <c r="V461" s="367"/>
      <c r="W461" s="366"/>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t="s">
        <v>5364</v>
      </c>
      <c r="AU461" s="205">
        <v>23</v>
      </c>
      <c r="AV461" s="205">
        <v>20</v>
      </c>
      <c r="AW461" s="205">
        <f t="shared" si="245"/>
        <v>43</v>
      </c>
      <c r="AX461" s="205" t="s">
        <v>6731</v>
      </c>
      <c r="AY461" s="206">
        <v>26</v>
      </c>
      <c r="AZ461" s="205">
        <v>24</v>
      </c>
      <c r="BA461" s="205">
        <f t="shared" si="236"/>
        <v>50</v>
      </c>
      <c r="BB461" s="205"/>
      <c r="BC461" s="207">
        <v>1.0000000000000001E-17</v>
      </c>
      <c r="BD461" s="207">
        <v>9.9999999999999997E-29</v>
      </c>
      <c r="BE461" s="207">
        <v>1.0000000000000001E-30</v>
      </c>
      <c r="BF461" s="207"/>
      <c r="BG461" s="207"/>
      <c r="BH461" s="207"/>
      <c r="BI461" s="207"/>
      <c r="BJ461" s="207"/>
      <c r="BK461" s="207"/>
      <c r="BL461" s="208">
        <v>0</v>
      </c>
      <c r="BM461" s="209">
        <v>249.45</v>
      </c>
      <c r="BN461" s="209">
        <f t="shared" si="246"/>
        <v>0</v>
      </c>
      <c r="BO461" s="207"/>
      <c r="BP461" s="207"/>
      <c r="BQ461" s="207"/>
      <c r="BR461" s="207"/>
      <c r="BS461" s="207"/>
      <c r="BT461" s="207"/>
      <c r="BU461" s="207"/>
      <c r="BV461" s="207"/>
      <c r="BW461" s="207"/>
      <c r="BX461" s="207"/>
      <c r="BY461" s="207"/>
      <c r="BZ461" s="207"/>
      <c r="CA461" s="207"/>
      <c r="CB461" s="207" t="s">
        <v>4980</v>
      </c>
      <c r="CC461" s="207"/>
      <c r="CD461" s="207"/>
      <c r="CE461" s="207"/>
      <c r="CF461" s="207"/>
      <c r="CG461" s="207"/>
      <c r="CH461" s="207"/>
      <c r="CI461" s="207"/>
      <c r="CJ461" s="207"/>
      <c r="CK461" s="207">
        <v>0</v>
      </c>
      <c r="CL461" s="209">
        <v>477.3</v>
      </c>
      <c r="CM461" s="209">
        <f t="shared" si="247"/>
        <v>0</v>
      </c>
      <c r="CN461" s="207"/>
      <c r="CO461" s="207"/>
      <c r="CP461" s="207"/>
      <c r="CQ461" s="207"/>
      <c r="CR461" s="207"/>
      <c r="CS461" s="207"/>
      <c r="CT461" s="207"/>
      <c r="CU461" s="207"/>
      <c r="CV461" s="207"/>
      <c r="CW461" s="207"/>
      <c r="CX461" s="207"/>
      <c r="CY461" s="207"/>
      <c r="CZ461" s="207"/>
      <c r="DA461" s="207"/>
      <c r="DB461" s="207"/>
      <c r="DC461" s="207"/>
      <c r="DD461" s="207"/>
      <c r="DE461" s="207"/>
      <c r="DF461" s="207"/>
      <c r="DG461" s="207"/>
      <c r="DH461" s="207"/>
      <c r="DI461" s="207"/>
      <c r="DJ461" s="207">
        <v>0</v>
      </c>
      <c r="DK461" s="209">
        <v>120.88</v>
      </c>
      <c r="DL461" s="209">
        <f t="shared" si="248"/>
        <v>0</v>
      </c>
      <c r="DM461" s="207"/>
      <c r="DN461" s="207"/>
      <c r="DO461" s="207"/>
      <c r="DP461" s="207"/>
      <c r="DQ461" s="207"/>
      <c r="DR461" s="207"/>
      <c r="DS461" s="207"/>
      <c r="DT461" s="207"/>
      <c r="DU461" s="207"/>
      <c r="DV461" s="207"/>
      <c r="DW461" s="207"/>
      <c r="DX461" s="207"/>
      <c r="DY461" s="207"/>
      <c r="DZ461" s="207"/>
      <c r="EA461" s="207"/>
      <c r="EB461" s="207"/>
      <c r="EC461" s="207"/>
      <c r="ED461" s="207"/>
      <c r="EE461" s="207"/>
      <c r="EF461" s="207"/>
      <c r="EG461" s="207"/>
      <c r="EH461" s="207"/>
      <c r="EI461" s="207">
        <v>0</v>
      </c>
      <c r="EJ461" s="209">
        <v>191.55</v>
      </c>
      <c r="EK461" s="209">
        <f t="shared" si="249"/>
        <v>0</v>
      </c>
      <c r="EL461" s="207"/>
      <c r="EM461" s="207"/>
      <c r="EN461" s="207"/>
      <c r="EO461" s="207"/>
      <c r="EP461" s="207"/>
      <c r="EQ461" s="207"/>
      <c r="ER461" s="207"/>
      <c r="ES461" s="207"/>
      <c r="ET461" s="207"/>
      <c r="EU461" s="207"/>
      <c r="EV461" s="207"/>
      <c r="EW461" s="207"/>
      <c r="EX461" s="207"/>
      <c r="EY461" s="207"/>
      <c r="EZ461" s="207"/>
      <c r="FA461" s="207"/>
      <c r="FB461" s="207"/>
      <c r="FC461" s="207"/>
      <c r="FD461" s="207"/>
      <c r="FE461" s="207"/>
      <c r="FF461" s="207"/>
      <c r="FG461" s="207"/>
      <c r="FH461" s="207">
        <v>0</v>
      </c>
      <c r="FI461" s="209">
        <v>32.1</v>
      </c>
      <c r="FJ461" s="209">
        <f t="shared" si="250"/>
        <v>0</v>
      </c>
      <c r="FK461" s="207"/>
      <c r="FL461" s="207"/>
      <c r="FM461" s="207"/>
      <c r="FN461" s="207"/>
      <c r="FO461" s="207"/>
      <c r="FP461" s="207"/>
      <c r="FQ461" s="207"/>
      <c r="FR461" s="207"/>
      <c r="FS461" s="207">
        <v>0</v>
      </c>
      <c r="FT461" s="209">
        <v>25.68</v>
      </c>
      <c r="FU461" s="209">
        <f t="shared" si="251"/>
        <v>0</v>
      </c>
      <c r="FV461" s="207"/>
      <c r="FW461" s="207"/>
      <c r="FX461" s="207"/>
      <c r="FY461" s="207"/>
      <c r="FZ461" s="207"/>
      <c r="GA461" s="207"/>
      <c r="GB461" s="207"/>
      <c r="GC461" s="207"/>
      <c r="GD461" s="207">
        <v>0</v>
      </c>
      <c r="GE461" s="209">
        <v>56.12</v>
      </c>
      <c r="GF461" s="209">
        <f t="shared" si="252"/>
        <v>0</v>
      </c>
      <c r="GG461" s="207"/>
      <c r="GH461" s="207"/>
      <c r="GI461" s="207"/>
      <c r="GJ461" s="207"/>
      <c r="GK461" s="207"/>
      <c r="GL461" s="207"/>
      <c r="GM461" s="207"/>
      <c r="GN461" s="207"/>
      <c r="GO461" s="207"/>
      <c r="GP461" s="207"/>
      <c r="GQ461" s="207"/>
      <c r="GR461" s="207"/>
      <c r="GS461" s="207"/>
      <c r="GT461" s="207"/>
      <c r="GU461" s="207"/>
      <c r="GV461" s="207"/>
      <c r="GW461" s="207"/>
      <c r="GX461" s="207" t="s">
        <v>918</v>
      </c>
      <c r="GY461" s="207">
        <v>0</v>
      </c>
      <c r="GZ461" s="207" t="s">
        <v>918</v>
      </c>
      <c r="HA461" s="207">
        <v>0</v>
      </c>
      <c r="HB461" s="207"/>
      <c r="HC461" s="207">
        <v>1</v>
      </c>
      <c r="HD461" s="207">
        <f t="shared" si="227"/>
        <v>1200</v>
      </c>
      <c r="HE461" s="207">
        <v>0</v>
      </c>
      <c r="HF461" s="207"/>
      <c r="HG461" s="207"/>
      <c r="HH461" s="207">
        <f t="shared" si="241"/>
        <v>0</v>
      </c>
      <c r="HI461" s="209">
        <v>2.73</v>
      </c>
      <c r="HJ461" s="209">
        <f t="shared" si="253"/>
        <v>0</v>
      </c>
      <c r="HK461" s="207">
        <v>1</v>
      </c>
      <c r="HL461" s="207"/>
      <c r="HM461" s="207">
        <f t="shared" si="242"/>
        <v>600</v>
      </c>
      <c r="HN461" s="209">
        <v>2.73</v>
      </c>
      <c r="HO461" s="209">
        <f t="shared" si="254"/>
        <v>1638</v>
      </c>
      <c r="HP461" s="207">
        <v>1</v>
      </c>
      <c r="HQ461" s="207"/>
      <c r="HR461" s="207">
        <f t="shared" si="243"/>
        <v>600</v>
      </c>
      <c r="HS461" s="209">
        <v>2.73</v>
      </c>
      <c r="HT461" s="209">
        <f t="shared" si="255"/>
        <v>1638</v>
      </c>
      <c r="HU461" s="207">
        <v>0</v>
      </c>
      <c r="HV461" s="207"/>
      <c r="HW461" s="207">
        <f t="shared" si="244"/>
        <v>0</v>
      </c>
      <c r="HX461" s="209">
        <v>2.73</v>
      </c>
      <c r="HY461" s="209">
        <f t="shared" si="256"/>
        <v>0</v>
      </c>
      <c r="HZ461" s="207">
        <v>2</v>
      </c>
      <c r="IA461" s="209">
        <v>3890.25</v>
      </c>
      <c r="IB461" s="209">
        <f t="shared" si="257"/>
        <v>7780.5</v>
      </c>
      <c r="IC461" s="169"/>
      <c r="ID461" s="169"/>
      <c r="IE461" s="169"/>
      <c r="IF461" s="169"/>
      <c r="IG461" s="165"/>
      <c r="IH461" s="165"/>
      <c r="II461" s="235">
        <f t="shared" si="233"/>
        <v>0</v>
      </c>
      <c r="IJ461" s="235">
        <f t="shared" si="234"/>
        <v>2</v>
      </c>
      <c r="IK461" s="235">
        <f t="shared" si="235"/>
        <v>2</v>
      </c>
      <c r="IL461" s="210"/>
      <c r="IM461" s="211">
        <f t="shared" si="258"/>
        <v>0</v>
      </c>
      <c r="IN461" s="209">
        <v>7500</v>
      </c>
      <c r="IO461" s="212">
        <f t="shared" si="259"/>
        <v>0</v>
      </c>
      <c r="IP461" s="209">
        <f t="shared" si="260"/>
        <v>11056.5</v>
      </c>
      <c r="IQ461" s="209">
        <v>10000</v>
      </c>
      <c r="IR461" s="212">
        <f t="shared" si="261"/>
        <v>2</v>
      </c>
      <c r="IS461" s="213" t="s">
        <v>6732</v>
      </c>
      <c r="IT461" s="291"/>
      <c r="IV461" s="66" t="s">
        <v>6733</v>
      </c>
      <c r="IW461" s="66" t="s">
        <v>6734</v>
      </c>
    </row>
    <row r="462" spans="1:257" x14ac:dyDescent="0.4">
      <c r="A462" s="158">
        <f t="shared" si="232"/>
        <v>306</v>
      </c>
      <c r="B462" s="156" t="s">
        <v>35</v>
      </c>
      <c r="C462" s="219">
        <v>362</v>
      </c>
      <c r="D462" s="219">
        <v>83252</v>
      </c>
      <c r="E462" s="251">
        <v>3176</v>
      </c>
      <c r="F462" s="222" t="s">
        <v>6735</v>
      </c>
      <c r="G462" s="251">
        <v>10</v>
      </c>
      <c r="H462" s="156"/>
      <c r="I462" s="156" t="s">
        <v>77</v>
      </c>
      <c r="J462" s="158" t="s">
        <v>3193</v>
      </c>
      <c r="K462" s="158"/>
      <c r="L462" s="158" t="s">
        <v>3195</v>
      </c>
      <c r="M462" s="158"/>
      <c r="N462" s="205">
        <v>44</v>
      </c>
      <c r="O462" s="158">
        <v>64</v>
      </c>
      <c r="P462" s="203" t="s">
        <v>5516</v>
      </c>
      <c r="Q462" s="158">
        <v>64</v>
      </c>
      <c r="R462" s="158"/>
      <c r="S462" s="158"/>
      <c r="T462" s="158"/>
      <c r="U462" s="158"/>
      <c r="V462" s="367"/>
      <c r="W462" s="366"/>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t="s">
        <v>5369</v>
      </c>
      <c r="AU462" s="205">
        <v>44</v>
      </c>
      <c r="AV462" s="205">
        <v>20</v>
      </c>
      <c r="AW462" s="205">
        <f t="shared" si="245"/>
        <v>64</v>
      </c>
      <c r="AX462" s="205" t="s">
        <v>5516</v>
      </c>
      <c r="AY462" s="223">
        <v>40</v>
      </c>
      <c r="AZ462" s="205">
        <v>24</v>
      </c>
      <c r="BA462" s="205">
        <f t="shared" si="236"/>
        <v>64</v>
      </c>
      <c r="BB462" s="205"/>
      <c r="BC462" s="207">
        <v>1.0000000000000001E-17</v>
      </c>
      <c r="BD462" s="207">
        <v>9.9999999999999997E-29</v>
      </c>
      <c r="BE462" s="207">
        <v>1.0000000000000001E-30</v>
      </c>
      <c r="BF462" s="207">
        <v>2</v>
      </c>
      <c r="BG462" s="207"/>
      <c r="BH462" s="207"/>
      <c r="BI462" s="207"/>
      <c r="BJ462" s="207"/>
      <c r="BK462" s="207"/>
      <c r="BL462" s="208">
        <v>0</v>
      </c>
      <c r="BM462" s="209">
        <v>249.45</v>
      </c>
      <c r="BN462" s="209">
        <f t="shared" si="246"/>
        <v>0</v>
      </c>
      <c r="BO462" s="207"/>
      <c r="BP462" s="207"/>
      <c r="BQ462" s="207"/>
      <c r="BR462" s="207"/>
      <c r="BS462" s="207"/>
      <c r="BT462" s="207"/>
      <c r="BU462" s="207"/>
      <c r="BV462" s="207"/>
      <c r="BW462" s="207"/>
      <c r="BX462" s="207"/>
      <c r="BY462" s="207"/>
      <c r="BZ462" s="207"/>
      <c r="CA462" s="207"/>
      <c r="CB462" s="207"/>
      <c r="CC462" s="207"/>
      <c r="CD462" s="207"/>
      <c r="CE462" s="207"/>
      <c r="CF462" s="207"/>
      <c r="CG462" s="207"/>
      <c r="CH462" s="207"/>
      <c r="CI462" s="207"/>
      <c r="CJ462" s="207"/>
      <c r="CK462" s="207">
        <v>0</v>
      </c>
      <c r="CL462" s="209">
        <v>477.3</v>
      </c>
      <c r="CM462" s="209">
        <f t="shared" si="247"/>
        <v>0</v>
      </c>
      <c r="CN462" s="207"/>
      <c r="CO462" s="207"/>
      <c r="CP462" s="207"/>
      <c r="CQ462" s="207"/>
      <c r="CR462" s="207"/>
      <c r="CS462" s="207"/>
      <c r="CT462" s="207"/>
      <c r="CU462" s="207"/>
      <c r="CV462" s="207"/>
      <c r="CW462" s="207"/>
      <c r="CX462" s="207"/>
      <c r="CY462" s="207"/>
      <c r="CZ462" s="207"/>
      <c r="DA462" s="207"/>
      <c r="DB462" s="207"/>
      <c r="DC462" s="207"/>
      <c r="DD462" s="207"/>
      <c r="DE462" s="207">
        <v>0.5</v>
      </c>
      <c r="DF462" s="207">
        <v>1</v>
      </c>
      <c r="DG462" s="207"/>
      <c r="DH462" s="207"/>
      <c r="DI462" s="207" t="s">
        <v>6736</v>
      </c>
      <c r="DJ462" s="207">
        <f>AW462</f>
        <v>64</v>
      </c>
      <c r="DK462" s="209">
        <v>120.88</v>
      </c>
      <c r="DL462" s="209">
        <f t="shared" si="248"/>
        <v>7736.32</v>
      </c>
      <c r="DM462" s="207"/>
      <c r="DN462" s="207"/>
      <c r="DO462" s="207"/>
      <c r="DP462" s="207"/>
      <c r="DQ462" s="207"/>
      <c r="DR462" s="207"/>
      <c r="DS462" s="207"/>
      <c r="DT462" s="207"/>
      <c r="DU462" s="207"/>
      <c r="DV462" s="207"/>
      <c r="DW462" s="207"/>
      <c r="DX462" s="207"/>
      <c r="DY462" s="207"/>
      <c r="DZ462" s="207">
        <f>+DJ462</f>
        <v>64</v>
      </c>
      <c r="EA462" s="207"/>
      <c r="EB462" s="207"/>
      <c r="EC462" s="207"/>
      <c r="ED462" s="207"/>
      <c r="EE462" s="207"/>
      <c r="EF462" s="207"/>
      <c r="EG462" s="207"/>
      <c r="EH462" s="207"/>
      <c r="EI462" s="207">
        <v>0</v>
      </c>
      <c r="EJ462" s="209">
        <v>191.55</v>
      </c>
      <c r="EK462" s="209">
        <f t="shared" si="249"/>
        <v>0</v>
      </c>
      <c r="EL462" s="207"/>
      <c r="EM462" s="207"/>
      <c r="EN462" s="207"/>
      <c r="EO462" s="207"/>
      <c r="EP462" s="207"/>
      <c r="EQ462" s="207"/>
      <c r="ER462" s="207"/>
      <c r="ES462" s="207"/>
      <c r="ET462" s="207"/>
      <c r="EU462" s="207"/>
      <c r="EV462" s="207"/>
      <c r="EW462" s="207"/>
      <c r="EX462" s="207"/>
      <c r="EY462" s="207"/>
      <c r="EZ462" s="207"/>
      <c r="FA462" s="207"/>
      <c r="FB462" s="207"/>
      <c r="FC462" s="207"/>
      <c r="FD462" s="207"/>
      <c r="FE462" s="207"/>
      <c r="FF462" s="207"/>
      <c r="FG462" s="207"/>
      <c r="FH462" s="207">
        <v>0</v>
      </c>
      <c r="FI462" s="209">
        <v>32.1</v>
      </c>
      <c r="FJ462" s="209">
        <f t="shared" si="250"/>
        <v>0</v>
      </c>
      <c r="FK462" s="207"/>
      <c r="FL462" s="207"/>
      <c r="FM462" s="207"/>
      <c r="FN462" s="207"/>
      <c r="FO462" s="207"/>
      <c r="FP462" s="207"/>
      <c r="FQ462" s="207"/>
      <c r="FR462" s="207"/>
      <c r="FS462" s="207">
        <v>0</v>
      </c>
      <c r="FT462" s="209">
        <v>25.68</v>
      </c>
      <c r="FU462" s="209">
        <f t="shared" si="251"/>
        <v>0</v>
      </c>
      <c r="FV462" s="207"/>
      <c r="FW462" s="207"/>
      <c r="FX462" s="207"/>
      <c r="FY462" s="207"/>
      <c r="FZ462" s="207"/>
      <c r="GA462" s="207"/>
      <c r="GB462" s="207"/>
      <c r="GC462" s="207"/>
      <c r="GD462" s="207">
        <v>0</v>
      </c>
      <c r="GE462" s="209">
        <v>56.12</v>
      </c>
      <c r="GF462" s="209">
        <f t="shared" si="252"/>
        <v>0</v>
      </c>
      <c r="GG462" s="207"/>
      <c r="GH462" s="207"/>
      <c r="GI462" s="207"/>
      <c r="GJ462" s="207"/>
      <c r="GK462" s="207"/>
      <c r="GL462" s="207"/>
      <c r="GM462" s="207"/>
      <c r="GN462" s="207"/>
      <c r="GO462" s="207"/>
      <c r="GP462" s="207"/>
      <c r="GQ462" s="207"/>
      <c r="GR462" s="207"/>
      <c r="GS462" s="207"/>
      <c r="GT462" s="207"/>
      <c r="GU462" s="207"/>
      <c r="GV462" s="207"/>
      <c r="GW462" s="207"/>
      <c r="GX462" s="207" t="s">
        <v>918</v>
      </c>
      <c r="GY462" s="207">
        <v>0</v>
      </c>
      <c r="GZ462" s="207" t="s">
        <v>918</v>
      </c>
      <c r="HA462" s="207">
        <v>0</v>
      </c>
      <c r="HB462" s="207"/>
      <c r="HC462" s="207">
        <v>1</v>
      </c>
      <c r="HD462" s="207">
        <f t="shared" si="227"/>
        <v>1800</v>
      </c>
      <c r="HE462" s="207">
        <v>2</v>
      </c>
      <c r="HF462" s="207"/>
      <c r="HG462" s="207"/>
      <c r="HH462" s="207">
        <f t="shared" si="241"/>
        <v>1200</v>
      </c>
      <c r="HI462" s="209">
        <v>2.73</v>
      </c>
      <c r="HJ462" s="209">
        <f t="shared" si="253"/>
        <v>3276</v>
      </c>
      <c r="HK462" s="207">
        <v>1</v>
      </c>
      <c r="HL462" s="207"/>
      <c r="HM462" s="207">
        <f t="shared" si="242"/>
        <v>600</v>
      </c>
      <c r="HN462" s="209">
        <v>2.73</v>
      </c>
      <c r="HO462" s="209">
        <f t="shared" si="254"/>
        <v>1638</v>
      </c>
      <c r="HP462" s="207">
        <v>0</v>
      </c>
      <c r="HQ462" s="207"/>
      <c r="HR462" s="207">
        <f t="shared" si="243"/>
        <v>0</v>
      </c>
      <c r="HS462" s="209">
        <v>2.73</v>
      </c>
      <c r="HT462" s="209">
        <f t="shared" si="255"/>
        <v>0</v>
      </c>
      <c r="HU462" s="207">
        <v>0</v>
      </c>
      <c r="HV462" s="207"/>
      <c r="HW462" s="207">
        <f t="shared" si="244"/>
        <v>0</v>
      </c>
      <c r="HX462" s="209">
        <v>2.73</v>
      </c>
      <c r="HY462" s="209">
        <f t="shared" si="256"/>
        <v>0</v>
      </c>
      <c r="HZ462" s="207">
        <v>2</v>
      </c>
      <c r="IA462" s="209">
        <v>3890.25</v>
      </c>
      <c r="IB462" s="209">
        <f t="shared" si="257"/>
        <v>7780.5</v>
      </c>
      <c r="IC462" s="169">
        <v>25</v>
      </c>
      <c r="ID462" s="169"/>
      <c r="IE462" s="169"/>
      <c r="IF462" s="169"/>
      <c r="IG462" s="165"/>
      <c r="IH462" s="165"/>
      <c r="II462" s="235">
        <f t="shared" si="233"/>
        <v>1</v>
      </c>
      <c r="IJ462" s="235">
        <f t="shared" si="234"/>
        <v>2</v>
      </c>
      <c r="IK462" s="235">
        <f t="shared" si="235"/>
        <v>3</v>
      </c>
      <c r="IL462" s="210"/>
      <c r="IM462" s="211">
        <f t="shared" si="258"/>
        <v>7736.32</v>
      </c>
      <c r="IN462" s="209">
        <v>7500</v>
      </c>
      <c r="IO462" s="212">
        <f t="shared" si="259"/>
        <v>2</v>
      </c>
      <c r="IP462" s="209">
        <f t="shared" si="260"/>
        <v>12694.5</v>
      </c>
      <c r="IQ462" s="209">
        <v>10000</v>
      </c>
      <c r="IR462" s="212">
        <f t="shared" si="261"/>
        <v>2</v>
      </c>
      <c r="IS462" s="213" t="s">
        <v>6737</v>
      </c>
      <c r="IT462" s="291"/>
      <c r="IV462" s="66" t="s">
        <v>6738</v>
      </c>
      <c r="IW462" s="66" t="s">
        <v>6739</v>
      </c>
    </row>
    <row r="463" spans="1:257" x14ac:dyDescent="0.4">
      <c r="A463" s="158">
        <f t="shared" si="232"/>
        <v>307</v>
      </c>
      <c r="B463" s="156" t="s">
        <v>35</v>
      </c>
      <c r="C463" s="219">
        <v>363</v>
      </c>
      <c r="D463" s="219">
        <v>74202</v>
      </c>
      <c r="E463" s="251">
        <v>3232</v>
      </c>
      <c r="F463" s="222" t="s">
        <v>6740</v>
      </c>
      <c r="G463" s="251">
        <v>10</v>
      </c>
      <c r="H463" s="156"/>
      <c r="I463" s="156" t="s">
        <v>77</v>
      </c>
      <c r="J463" s="158" t="s">
        <v>3205</v>
      </c>
      <c r="K463" s="158"/>
      <c r="L463" s="158" t="s">
        <v>3205</v>
      </c>
      <c r="M463" s="158"/>
      <c r="N463" s="205">
        <v>34</v>
      </c>
      <c r="O463" s="158">
        <v>54</v>
      </c>
      <c r="P463" s="203" t="s">
        <v>6741</v>
      </c>
      <c r="Q463" s="158">
        <v>62</v>
      </c>
      <c r="R463" s="158"/>
      <c r="S463" s="158"/>
      <c r="T463" s="158"/>
      <c r="U463" s="158"/>
      <c r="V463" s="367"/>
      <c r="W463" s="366"/>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t="s">
        <v>5364</v>
      </c>
      <c r="AU463" s="205">
        <v>34</v>
      </c>
      <c r="AV463" s="205">
        <v>20</v>
      </c>
      <c r="AW463" s="205">
        <f t="shared" si="245"/>
        <v>54</v>
      </c>
      <c r="AX463" s="205" t="s">
        <v>6741</v>
      </c>
      <c r="AY463" s="223">
        <v>38</v>
      </c>
      <c r="AZ463" s="205">
        <v>24</v>
      </c>
      <c r="BA463" s="205">
        <f t="shared" si="236"/>
        <v>62</v>
      </c>
      <c r="BB463" s="205"/>
      <c r="BC463" s="207">
        <v>1.0000000000000001E-17</v>
      </c>
      <c r="BD463" s="207">
        <v>9.9999999999999997E-29</v>
      </c>
      <c r="BE463" s="207">
        <v>1.0000000000000001E-30</v>
      </c>
      <c r="BF463" s="207">
        <v>2</v>
      </c>
      <c r="BG463" s="207"/>
      <c r="BH463" s="207">
        <v>1</v>
      </c>
      <c r="BI463" s="207"/>
      <c r="BJ463" s="207"/>
      <c r="BK463" s="207" t="s">
        <v>6742</v>
      </c>
      <c r="BL463" s="208">
        <f>AW463</f>
        <v>54</v>
      </c>
      <c r="BM463" s="209">
        <v>249.45</v>
      </c>
      <c r="BN463" s="209">
        <f t="shared" si="246"/>
        <v>13470.3</v>
      </c>
      <c r="BO463" s="207"/>
      <c r="BP463" s="207"/>
      <c r="BQ463" s="207"/>
      <c r="BR463" s="207"/>
      <c r="BS463" s="207"/>
      <c r="BT463" s="207"/>
      <c r="BU463" s="207"/>
      <c r="BV463" s="207"/>
      <c r="BW463" s="207"/>
      <c r="BX463" s="207"/>
      <c r="BY463" s="207"/>
      <c r="BZ463" s="207"/>
      <c r="CA463" s="207"/>
      <c r="CB463" s="207">
        <f>+BL463</f>
        <v>54</v>
      </c>
      <c r="CC463" s="207"/>
      <c r="CD463" s="207"/>
      <c r="CE463" s="207"/>
      <c r="CF463" s="207"/>
      <c r="CG463" s="207"/>
      <c r="CH463" s="207"/>
      <c r="CI463" s="207"/>
      <c r="CJ463" s="207"/>
      <c r="CK463" s="207">
        <v>0</v>
      </c>
      <c r="CL463" s="209">
        <v>477.3</v>
      </c>
      <c r="CM463" s="209">
        <f t="shared" si="247"/>
        <v>0</v>
      </c>
      <c r="CN463" s="207"/>
      <c r="CO463" s="207"/>
      <c r="CP463" s="207"/>
      <c r="CQ463" s="207"/>
      <c r="CR463" s="207"/>
      <c r="CS463" s="207"/>
      <c r="CT463" s="207"/>
      <c r="CU463" s="207"/>
      <c r="CV463" s="207"/>
      <c r="CW463" s="207"/>
      <c r="CX463" s="207"/>
      <c r="CY463" s="207"/>
      <c r="CZ463" s="207"/>
      <c r="DA463" s="207"/>
      <c r="DB463" s="207"/>
      <c r="DC463" s="207"/>
      <c r="DD463" s="207"/>
      <c r="DE463" s="207"/>
      <c r="DF463" s="207"/>
      <c r="DG463" s="207"/>
      <c r="DH463" s="207"/>
      <c r="DI463" s="207"/>
      <c r="DJ463" s="207">
        <v>0</v>
      </c>
      <c r="DK463" s="209">
        <v>120.88</v>
      </c>
      <c r="DL463" s="209">
        <f t="shared" si="248"/>
        <v>0</v>
      </c>
      <c r="DM463" s="207"/>
      <c r="DN463" s="207"/>
      <c r="DO463" s="207"/>
      <c r="DP463" s="207"/>
      <c r="DQ463" s="207"/>
      <c r="DR463" s="207"/>
      <c r="DS463" s="207"/>
      <c r="DT463" s="207"/>
      <c r="DU463" s="207"/>
      <c r="DV463" s="207"/>
      <c r="DW463" s="207"/>
      <c r="DX463" s="207"/>
      <c r="DY463" s="207"/>
      <c r="DZ463" s="207" t="s">
        <v>4980</v>
      </c>
      <c r="EA463" s="207"/>
      <c r="EB463" s="207"/>
      <c r="EC463" s="207"/>
      <c r="ED463" s="207"/>
      <c r="EE463" s="207"/>
      <c r="EF463" s="207"/>
      <c r="EG463" s="207"/>
      <c r="EH463" s="207"/>
      <c r="EI463" s="207">
        <v>0</v>
      </c>
      <c r="EJ463" s="209">
        <v>191.55</v>
      </c>
      <c r="EK463" s="209">
        <f t="shared" si="249"/>
        <v>0</v>
      </c>
      <c r="EL463" s="207"/>
      <c r="EM463" s="207"/>
      <c r="EN463" s="207"/>
      <c r="EO463" s="207"/>
      <c r="EP463" s="207"/>
      <c r="EQ463" s="207"/>
      <c r="ER463" s="207"/>
      <c r="ES463" s="207"/>
      <c r="ET463" s="207"/>
      <c r="EU463" s="207"/>
      <c r="EV463" s="207"/>
      <c r="EW463" s="207"/>
      <c r="EX463" s="207"/>
      <c r="EY463" s="207"/>
      <c r="EZ463" s="207"/>
      <c r="FA463" s="207"/>
      <c r="FB463" s="207"/>
      <c r="FC463" s="207"/>
      <c r="FD463" s="207"/>
      <c r="FE463" s="207"/>
      <c r="FF463" s="207"/>
      <c r="FG463" s="207"/>
      <c r="FH463" s="207">
        <v>0</v>
      </c>
      <c r="FI463" s="209">
        <v>32.1</v>
      </c>
      <c r="FJ463" s="209">
        <f t="shared" si="250"/>
        <v>0</v>
      </c>
      <c r="FK463" s="207"/>
      <c r="FL463" s="207"/>
      <c r="FM463" s="207"/>
      <c r="FN463" s="207"/>
      <c r="FO463" s="207"/>
      <c r="FP463" s="207"/>
      <c r="FQ463" s="207"/>
      <c r="FR463" s="207"/>
      <c r="FS463" s="207">
        <v>0</v>
      </c>
      <c r="FT463" s="209">
        <v>25.68</v>
      </c>
      <c r="FU463" s="209">
        <f t="shared" si="251"/>
        <v>0</v>
      </c>
      <c r="FV463" s="207"/>
      <c r="FW463" s="207"/>
      <c r="FX463" s="207"/>
      <c r="FY463" s="207"/>
      <c r="FZ463" s="207"/>
      <c r="GA463" s="207"/>
      <c r="GB463" s="207"/>
      <c r="GC463" s="207"/>
      <c r="GD463" s="207">
        <v>0</v>
      </c>
      <c r="GE463" s="209">
        <v>56.12</v>
      </c>
      <c r="GF463" s="209">
        <f t="shared" si="252"/>
        <v>0</v>
      </c>
      <c r="GG463" s="207"/>
      <c r="GH463" s="207"/>
      <c r="GI463" s="207"/>
      <c r="GJ463" s="207"/>
      <c r="GK463" s="207"/>
      <c r="GL463" s="207"/>
      <c r="GM463" s="207"/>
      <c r="GN463" s="207"/>
      <c r="GO463" s="207"/>
      <c r="GP463" s="207"/>
      <c r="GQ463" s="207"/>
      <c r="GR463" s="207"/>
      <c r="GS463" s="207"/>
      <c r="GT463" s="207"/>
      <c r="GU463" s="207"/>
      <c r="GV463" s="207"/>
      <c r="GW463" s="207"/>
      <c r="GX463" s="207" t="s">
        <v>918</v>
      </c>
      <c r="GY463" s="207">
        <v>0</v>
      </c>
      <c r="GZ463" s="207" t="s">
        <v>918</v>
      </c>
      <c r="HA463" s="207">
        <v>0</v>
      </c>
      <c r="HB463" s="207"/>
      <c r="HC463" s="207">
        <v>0</v>
      </c>
      <c r="HD463" s="207">
        <f t="shared" si="227"/>
        <v>0</v>
      </c>
      <c r="HE463" s="207">
        <v>0</v>
      </c>
      <c r="HF463" s="207"/>
      <c r="HG463" s="207"/>
      <c r="HH463" s="207">
        <f t="shared" si="241"/>
        <v>0</v>
      </c>
      <c r="HI463" s="209">
        <v>2.73</v>
      </c>
      <c r="HJ463" s="209">
        <f t="shared" si="253"/>
        <v>0</v>
      </c>
      <c r="HK463" s="207">
        <v>0</v>
      </c>
      <c r="HL463" s="207"/>
      <c r="HM463" s="207">
        <f t="shared" si="242"/>
        <v>0</v>
      </c>
      <c r="HN463" s="209">
        <v>2.73</v>
      </c>
      <c r="HO463" s="209">
        <f t="shared" si="254"/>
        <v>0</v>
      </c>
      <c r="HP463" s="207">
        <v>0</v>
      </c>
      <c r="HQ463" s="207"/>
      <c r="HR463" s="207">
        <f t="shared" si="243"/>
        <v>0</v>
      </c>
      <c r="HS463" s="209">
        <v>2.73</v>
      </c>
      <c r="HT463" s="209">
        <f t="shared" si="255"/>
        <v>0</v>
      </c>
      <c r="HU463" s="207">
        <v>0</v>
      </c>
      <c r="HV463" s="207"/>
      <c r="HW463" s="207">
        <f t="shared" si="244"/>
        <v>0</v>
      </c>
      <c r="HX463" s="209">
        <v>2.73</v>
      </c>
      <c r="HY463" s="209">
        <f t="shared" si="256"/>
        <v>0</v>
      </c>
      <c r="HZ463" s="207">
        <v>0</v>
      </c>
      <c r="IA463" s="209">
        <v>3890.25</v>
      </c>
      <c r="IB463" s="209">
        <f t="shared" si="257"/>
        <v>0</v>
      </c>
      <c r="IC463" s="169"/>
      <c r="ID463" s="169"/>
      <c r="IE463" s="169"/>
      <c r="IF463" s="169"/>
      <c r="IG463" s="165"/>
      <c r="IH463" s="165"/>
      <c r="II463" s="235">
        <f t="shared" si="233"/>
        <v>1</v>
      </c>
      <c r="IJ463" s="235">
        <f t="shared" si="234"/>
        <v>0</v>
      </c>
      <c r="IK463" s="235">
        <f t="shared" si="235"/>
        <v>1</v>
      </c>
      <c r="IL463" s="210"/>
      <c r="IM463" s="211">
        <f t="shared" si="258"/>
        <v>13470.3</v>
      </c>
      <c r="IN463" s="209">
        <v>7500</v>
      </c>
      <c r="IO463" s="212">
        <f t="shared" si="259"/>
        <v>2</v>
      </c>
      <c r="IP463" s="209">
        <f t="shared" si="260"/>
        <v>0</v>
      </c>
      <c r="IQ463" s="209">
        <v>10000</v>
      </c>
      <c r="IR463" s="212">
        <f t="shared" si="261"/>
        <v>0</v>
      </c>
      <c r="IS463" s="213" t="s">
        <v>6743</v>
      </c>
      <c r="IT463" s="291"/>
      <c r="IV463" s="66" t="s">
        <v>6744</v>
      </c>
      <c r="IW463" s="66" t="s">
        <v>6745</v>
      </c>
    </row>
    <row r="464" spans="1:257" x14ac:dyDescent="0.4">
      <c r="A464" s="158">
        <f t="shared" si="232"/>
        <v>308</v>
      </c>
      <c r="B464" s="156" t="s">
        <v>35</v>
      </c>
      <c r="C464" s="219">
        <v>364</v>
      </c>
      <c r="D464" s="219">
        <v>24023</v>
      </c>
      <c r="E464" s="251">
        <v>3245</v>
      </c>
      <c r="F464" s="222" t="s">
        <v>6746</v>
      </c>
      <c r="G464" s="251">
        <v>10</v>
      </c>
      <c r="H464" s="156"/>
      <c r="I464" s="156" t="s">
        <v>77</v>
      </c>
      <c r="J464" s="158" t="s">
        <v>3215</v>
      </c>
      <c r="K464" s="158"/>
      <c r="L464" s="158" t="s">
        <v>3132</v>
      </c>
      <c r="M464" s="158">
        <v>20143580317</v>
      </c>
      <c r="N464" s="205">
        <v>47</v>
      </c>
      <c r="O464" s="158">
        <v>67</v>
      </c>
      <c r="P464" s="203" t="s">
        <v>5938</v>
      </c>
      <c r="Q464" s="158">
        <v>56</v>
      </c>
      <c r="R464" s="158"/>
      <c r="S464" s="158"/>
      <c r="T464" s="158"/>
      <c r="U464" s="158"/>
      <c r="V464" s="367"/>
      <c r="W464" s="366"/>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t="s">
        <v>5369</v>
      </c>
      <c r="AU464" s="205">
        <v>47</v>
      </c>
      <c r="AV464" s="205">
        <v>20</v>
      </c>
      <c r="AW464" s="205">
        <f t="shared" si="245"/>
        <v>67</v>
      </c>
      <c r="AX464" s="205" t="s">
        <v>5938</v>
      </c>
      <c r="AY464" s="223">
        <v>32</v>
      </c>
      <c r="AZ464" s="205">
        <v>24</v>
      </c>
      <c r="BA464" s="205">
        <f t="shared" si="236"/>
        <v>56</v>
      </c>
      <c r="BB464" s="205"/>
      <c r="BC464" s="207">
        <v>1.0000000000000001E-17</v>
      </c>
      <c r="BD464" s="207">
        <v>9.9999999999999997E-29</v>
      </c>
      <c r="BE464" s="207">
        <v>1.0000000000000001E-30</v>
      </c>
      <c r="BF464" s="207">
        <v>2</v>
      </c>
      <c r="BG464" s="207"/>
      <c r="BH464" s="207">
        <v>1</v>
      </c>
      <c r="BI464" s="207"/>
      <c r="BJ464" s="207"/>
      <c r="BK464" s="207" t="s">
        <v>6747</v>
      </c>
      <c r="BL464" s="208">
        <f>AW464</f>
        <v>67</v>
      </c>
      <c r="BM464" s="209">
        <v>249.45</v>
      </c>
      <c r="BN464" s="209">
        <f t="shared" si="246"/>
        <v>16713.149999999998</v>
      </c>
      <c r="BO464" s="207"/>
      <c r="BP464" s="207"/>
      <c r="BQ464" s="207"/>
      <c r="BR464" s="207"/>
      <c r="BS464" s="207"/>
      <c r="BT464" s="207"/>
      <c r="BU464" s="207"/>
      <c r="BV464" s="207"/>
      <c r="BW464" s="207"/>
      <c r="BX464" s="207"/>
      <c r="BY464" s="207"/>
      <c r="BZ464" s="207"/>
      <c r="CA464" s="207"/>
      <c r="CB464" s="207">
        <f>+BL464</f>
        <v>67</v>
      </c>
      <c r="CC464" s="207"/>
      <c r="CD464" s="207"/>
      <c r="CE464" s="207"/>
      <c r="CF464" s="207"/>
      <c r="CG464" s="207"/>
      <c r="CH464" s="207"/>
      <c r="CI464" s="207"/>
      <c r="CJ464" s="207"/>
      <c r="CK464" s="207">
        <v>0</v>
      </c>
      <c r="CL464" s="209">
        <v>477.3</v>
      </c>
      <c r="CM464" s="209">
        <f t="shared" si="247"/>
        <v>0</v>
      </c>
      <c r="CN464" s="207"/>
      <c r="CO464" s="207"/>
      <c r="CP464" s="207"/>
      <c r="CQ464" s="207"/>
      <c r="CR464" s="207"/>
      <c r="CS464" s="207"/>
      <c r="CT464" s="207"/>
      <c r="CU464" s="207"/>
      <c r="CV464" s="207"/>
      <c r="CW464" s="207"/>
      <c r="CX464" s="207"/>
      <c r="CY464" s="207"/>
      <c r="CZ464" s="207"/>
      <c r="DA464" s="207"/>
      <c r="DB464" s="207"/>
      <c r="DC464" s="207"/>
      <c r="DD464" s="207"/>
      <c r="DE464" s="207"/>
      <c r="DF464" s="207"/>
      <c r="DG464" s="207"/>
      <c r="DH464" s="207"/>
      <c r="DI464" s="207"/>
      <c r="DJ464" s="207">
        <v>0</v>
      </c>
      <c r="DK464" s="209">
        <v>120.88</v>
      </c>
      <c r="DL464" s="209">
        <f t="shared" si="248"/>
        <v>0</v>
      </c>
      <c r="DM464" s="207"/>
      <c r="DN464" s="207"/>
      <c r="DO464" s="207"/>
      <c r="DP464" s="207"/>
      <c r="DQ464" s="207"/>
      <c r="DR464" s="207"/>
      <c r="DS464" s="207"/>
      <c r="DT464" s="207"/>
      <c r="DU464" s="207"/>
      <c r="DV464" s="207"/>
      <c r="DW464" s="207"/>
      <c r="DX464" s="207"/>
      <c r="DY464" s="207"/>
      <c r="DZ464" s="207" t="s">
        <v>4980</v>
      </c>
      <c r="EA464" s="207"/>
      <c r="EB464" s="207"/>
      <c r="EC464" s="207"/>
      <c r="ED464" s="207"/>
      <c r="EE464" s="207"/>
      <c r="EF464" s="207"/>
      <c r="EG464" s="207"/>
      <c r="EH464" s="207"/>
      <c r="EI464" s="207">
        <v>0</v>
      </c>
      <c r="EJ464" s="209">
        <v>191.55</v>
      </c>
      <c r="EK464" s="209">
        <f t="shared" si="249"/>
        <v>0</v>
      </c>
      <c r="EL464" s="207"/>
      <c r="EM464" s="207"/>
      <c r="EN464" s="207"/>
      <c r="EO464" s="207"/>
      <c r="EP464" s="207"/>
      <c r="EQ464" s="207"/>
      <c r="ER464" s="207"/>
      <c r="ES464" s="207"/>
      <c r="ET464" s="207"/>
      <c r="EU464" s="207"/>
      <c r="EV464" s="207"/>
      <c r="EW464" s="207"/>
      <c r="EX464" s="207"/>
      <c r="EY464" s="207"/>
      <c r="EZ464" s="207"/>
      <c r="FA464" s="207"/>
      <c r="FB464" s="207"/>
      <c r="FC464" s="207"/>
      <c r="FD464" s="207"/>
      <c r="FE464" s="207"/>
      <c r="FF464" s="207"/>
      <c r="FG464" s="207"/>
      <c r="FH464" s="207">
        <v>0</v>
      </c>
      <c r="FI464" s="209">
        <v>32.1</v>
      </c>
      <c r="FJ464" s="209">
        <f t="shared" si="250"/>
        <v>0</v>
      </c>
      <c r="FK464" s="207"/>
      <c r="FL464" s="207"/>
      <c r="FM464" s="207"/>
      <c r="FN464" s="207"/>
      <c r="FO464" s="207"/>
      <c r="FP464" s="207"/>
      <c r="FQ464" s="207"/>
      <c r="FR464" s="207"/>
      <c r="FS464" s="207">
        <v>0</v>
      </c>
      <c r="FT464" s="209">
        <v>25.68</v>
      </c>
      <c r="FU464" s="209">
        <f t="shared" si="251"/>
        <v>0</v>
      </c>
      <c r="FV464" s="207"/>
      <c r="FW464" s="207"/>
      <c r="FX464" s="207"/>
      <c r="FY464" s="207"/>
      <c r="FZ464" s="207"/>
      <c r="GA464" s="207"/>
      <c r="GB464" s="207"/>
      <c r="GC464" s="207"/>
      <c r="GD464" s="207">
        <v>0</v>
      </c>
      <c r="GE464" s="209">
        <v>56.12</v>
      </c>
      <c r="GF464" s="209">
        <f t="shared" si="252"/>
        <v>0</v>
      </c>
      <c r="GG464" s="207"/>
      <c r="GH464" s="207"/>
      <c r="GI464" s="207"/>
      <c r="GJ464" s="207"/>
      <c r="GK464" s="207"/>
      <c r="GL464" s="207"/>
      <c r="GM464" s="207"/>
      <c r="GN464" s="207"/>
      <c r="GO464" s="207"/>
      <c r="GP464" s="207"/>
      <c r="GQ464" s="207"/>
      <c r="GR464" s="207"/>
      <c r="GS464" s="207"/>
      <c r="GT464" s="207"/>
      <c r="GU464" s="207"/>
      <c r="GV464" s="207"/>
      <c r="GW464" s="207"/>
      <c r="GX464" s="207" t="s">
        <v>918</v>
      </c>
      <c r="GY464" s="207">
        <v>0</v>
      </c>
      <c r="GZ464" s="207" t="s">
        <v>918</v>
      </c>
      <c r="HA464" s="207">
        <v>0</v>
      </c>
      <c r="HB464" s="207"/>
      <c r="HC464" s="207">
        <v>1</v>
      </c>
      <c r="HD464" s="207">
        <f t="shared" si="227"/>
        <v>3000</v>
      </c>
      <c r="HE464" s="207">
        <v>2</v>
      </c>
      <c r="HF464" s="207"/>
      <c r="HG464" s="207" t="s">
        <v>257</v>
      </c>
      <c r="HH464" s="207">
        <f t="shared" si="241"/>
        <v>1200</v>
      </c>
      <c r="HI464" s="209">
        <v>2.73</v>
      </c>
      <c r="HJ464" s="209">
        <f t="shared" si="253"/>
        <v>3276</v>
      </c>
      <c r="HK464" s="207">
        <v>2</v>
      </c>
      <c r="HL464" s="207"/>
      <c r="HM464" s="207">
        <f t="shared" si="242"/>
        <v>1200</v>
      </c>
      <c r="HN464" s="209">
        <v>2.73</v>
      </c>
      <c r="HO464" s="209">
        <f t="shared" si="254"/>
        <v>3276</v>
      </c>
      <c r="HP464" s="207">
        <v>1</v>
      </c>
      <c r="HQ464" s="207"/>
      <c r="HR464" s="207">
        <f t="shared" si="243"/>
        <v>600</v>
      </c>
      <c r="HS464" s="209">
        <v>2.73</v>
      </c>
      <c r="HT464" s="209">
        <f t="shared" si="255"/>
        <v>1638</v>
      </c>
      <c r="HU464" s="207">
        <v>0</v>
      </c>
      <c r="HV464" s="207"/>
      <c r="HW464" s="207">
        <f t="shared" si="244"/>
        <v>0</v>
      </c>
      <c r="HX464" s="209">
        <v>2.73</v>
      </c>
      <c r="HY464" s="209">
        <f t="shared" si="256"/>
        <v>0</v>
      </c>
      <c r="HZ464" s="207">
        <v>2</v>
      </c>
      <c r="IA464" s="209">
        <v>3890.25</v>
      </c>
      <c r="IB464" s="209">
        <f t="shared" si="257"/>
        <v>7780.5</v>
      </c>
      <c r="IC464" s="169"/>
      <c r="ID464" s="169"/>
      <c r="IE464" s="169"/>
      <c r="IF464" s="169"/>
      <c r="IG464" s="165"/>
      <c r="IH464" s="165"/>
      <c r="II464" s="235">
        <f t="shared" si="233"/>
        <v>1</v>
      </c>
      <c r="IJ464" s="235">
        <f t="shared" si="234"/>
        <v>2</v>
      </c>
      <c r="IK464" s="235">
        <f t="shared" si="235"/>
        <v>3</v>
      </c>
      <c r="IL464" s="210"/>
      <c r="IM464" s="211">
        <f t="shared" si="258"/>
        <v>16713.149999999998</v>
      </c>
      <c r="IN464" s="209">
        <v>7500</v>
      </c>
      <c r="IO464" s="212">
        <f t="shared" si="259"/>
        <v>3</v>
      </c>
      <c r="IP464" s="209">
        <f t="shared" si="260"/>
        <v>15970.5</v>
      </c>
      <c r="IQ464" s="209">
        <v>10000</v>
      </c>
      <c r="IR464" s="212">
        <f t="shared" si="261"/>
        <v>2</v>
      </c>
      <c r="IS464" s="213" t="s">
        <v>6748</v>
      </c>
      <c r="IT464" s="291"/>
      <c r="IV464" s="66" t="s">
        <v>6749</v>
      </c>
      <c r="IW464" s="66" t="s">
        <v>6750</v>
      </c>
    </row>
    <row r="465" spans="1:257" x14ac:dyDescent="0.4">
      <c r="A465" s="158">
        <f t="shared" si="232"/>
        <v>309</v>
      </c>
      <c r="B465" s="156" t="s">
        <v>35</v>
      </c>
      <c r="C465" s="219">
        <v>365</v>
      </c>
      <c r="D465" s="219">
        <v>24018</v>
      </c>
      <c r="E465" s="251">
        <v>3278</v>
      </c>
      <c r="F465" s="222" t="s">
        <v>6751</v>
      </c>
      <c r="G465" s="251">
        <v>10</v>
      </c>
      <c r="H465" s="156"/>
      <c r="I465" s="156" t="s">
        <v>77</v>
      </c>
      <c r="J465" s="158" t="s">
        <v>3230</v>
      </c>
      <c r="K465" s="158"/>
      <c r="L465" s="158" t="s">
        <v>3232</v>
      </c>
      <c r="M465" s="158">
        <v>20143580322</v>
      </c>
      <c r="N465" s="205">
        <v>40</v>
      </c>
      <c r="O465" s="158">
        <v>60</v>
      </c>
      <c r="P465" s="203" t="s">
        <v>5240</v>
      </c>
      <c r="Q465" s="158">
        <v>64</v>
      </c>
      <c r="R465" s="158"/>
      <c r="S465" s="158"/>
      <c r="T465" s="158"/>
      <c r="U465" s="158"/>
      <c r="V465" s="367"/>
      <c r="W465" s="366"/>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t="s">
        <v>5437</v>
      </c>
      <c r="AU465" s="205">
        <v>40</v>
      </c>
      <c r="AV465" s="205">
        <v>20</v>
      </c>
      <c r="AW465" s="205">
        <f t="shared" si="245"/>
        <v>60</v>
      </c>
      <c r="AX465" s="205" t="s">
        <v>5240</v>
      </c>
      <c r="AY465" s="223">
        <v>40</v>
      </c>
      <c r="AZ465" s="205">
        <v>24</v>
      </c>
      <c r="BA465" s="205">
        <f t="shared" si="236"/>
        <v>64</v>
      </c>
      <c r="BB465" s="205"/>
      <c r="BC465" s="207">
        <v>1.0000000000000001E-17</v>
      </c>
      <c r="BD465" s="207">
        <v>9.9999999999999997E-29</v>
      </c>
      <c r="BE465" s="207">
        <v>1.0000000000000001E-30</v>
      </c>
      <c r="BF465" s="207">
        <v>2</v>
      </c>
      <c r="BG465" s="207"/>
      <c r="BH465" s="207">
        <v>1</v>
      </c>
      <c r="BI465" s="207"/>
      <c r="BJ465" s="207"/>
      <c r="BK465" s="207" t="s">
        <v>6752</v>
      </c>
      <c r="BL465" s="208">
        <f>AW465</f>
        <v>60</v>
      </c>
      <c r="BM465" s="209">
        <v>249.45</v>
      </c>
      <c r="BN465" s="209">
        <f t="shared" si="246"/>
        <v>14967</v>
      </c>
      <c r="BO465" s="207"/>
      <c r="BP465" s="207"/>
      <c r="BQ465" s="207"/>
      <c r="BR465" s="207"/>
      <c r="BS465" s="207"/>
      <c r="BT465" s="207"/>
      <c r="BU465" s="207"/>
      <c r="BV465" s="207"/>
      <c r="BW465" s="207"/>
      <c r="BX465" s="207"/>
      <c r="BY465" s="207"/>
      <c r="BZ465" s="207"/>
      <c r="CA465" s="207"/>
      <c r="CB465" s="207">
        <f>+BL465</f>
        <v>60</v>
      </c>
      <c r="CC465" s="207"/>
      <c r="CD465" s="207"/>
      <c r="CE465" s="207"/>
      <c r="CF465" s="207"/>
      <c r="CG465" s="207">
        <v>1</v>
      </c>
      <c r="CH465" s="207"/>
      <c r="CI465" s="207"/>
      <c r="CJ465" s="207" t="s">
        <v>6753</v>
      </c>
      <c r="CK465" s="207">
        <f>BA465</f>
        <v>64</v>
      </c>
      <c r="CL465" s="209">
        <v>477.3</v>
      </c>
      <c r="CM465" s="209">
        <f t="shared" si="247"/>
        <v>30547.200000000001</v>
      </c>
      <c r="CN465" s="207"/>
      <c r="CO465" s="207"/>
      <c r="CP465" s="207"/>
      <c r="CQ465" s="207"/>
      <c r="CR465" s="207"/>
      <c r="CS465" s="207"/>
      <c r="CT465" s="207"/>
      <c r="CU465" s="207"/>
      <c r="CV465" s="207"/>
      <c r="CW465" s="207"/>
      <c r="CX465" s="207"/>
      <c r="CY465" s="207"/>
      <c r="CZ465" s="207"/>
      <c r="DA465" s="207">
        <f>+CK465</f>
        <v>64</v>
      </c>
      <c r="DB465" s="207"/>
      <c r="DC465" s="207"/>
      <c r="DD465" s="207"/>
      <c r="DE465" s="207"/>
      <c r="DF465" s="207">
        <v>1</v>
      </c>
      <c r="DG465" s="207"/>
      <c r="DH465" s="207" t="s">
        <v>5247</v>
      </c>
      <c r="DI465" s="207" t="s">
        <v>6754</v>
      </c>
      <c r="DJ465" s="207">
        <f>AW465</f>
        <v>60</v>
      </c>
      <c r="DK465" s="209">
        <v>120.88</v>
      </c>
      <c r="DL465" s="209">
        <f t="shared" si="248"/>
        <v>7252.7999999999993</v>
      </c>
      <c r="DM465" s="207"/>
      <c r="DN465" s="207"/>
      <c r="DO465" s="207"/>
      <c r="DP465" s="207"/>
      <c r="DQ465" s="207"/>
      <c r="DR465" s="207"/>
      <c r="DS465" s="207"/>
      <c r="DT465" s="207"/>
      <c r="DU465" s="207"/>
      <c r="DV465" s="207"/>
      <c r="DW465" s="207"/>
      <c r="DX465" s="207"/>
      <c r="DY465" s="207"/>
      <c r="DZ465" s="207">
        <f>+DJ465</f>
        <v>60</v>
      </c>
      <c r="EA465" s="207"/>
      <c r="EB465" s="207"/>
      <c r="EC465" s="207"/>
      <c r="ED465" s="207"/>
      <c r="EE465" s="207"/>
      <c r="EF465" s="207"/>
      <c r="EG465" s="207"/>
      <c r="EH465" s="207"/>
      <c r="EI465" s="207">
        <v>0</v>
      </c>
      <c r="EJ465" s="209">
        <v>191.55</v>
      </c>
      <c r="EK465" s="209">
        <f t="shared" si="249"/>
        <v>0</v>
      </c>
      <c r="EL465" s="207"/>
      <c r="EM465" s="207"/>
      <c r="EN465" s="207"/>
      <c r="EO465" s="207"/>
      <c r="EP465" s="207"/>
      <c r="EQ465" s="207"/>
      <c r="ER465" s="207"/>
      <c r="ES465" s="207"/>
      <c r="ET465" s="207"/>
      <c r="EU465" s="207"/>
      <c r="EV465" s="207"/>
      <c r="EW465" s="207"/>
      <c r="EX465" s="207"/>
      <c r="EY465" s="207"/>
      <c r="EZ465" s="207"/>
      <c r="FA465" s="207"/>
      <c r="FB465" s="207"/>
      <c r="FC465" s="207"/>
      <c r="FD465" s="207"/>
      <c r="FE465" s="207"/>
      <c r="FF465" s="207"/>
      <c r="FG465" s="207"/>
      <c r="FH465" s="207">
        <v>0</v>
      </c>
      <c r="FI465" s="209">
        <v>32.1</v>
      </c>
      <c r="FJ465" s="209">
        <f t="shared" si="250"/>
        <v>0</v>
      </c>
      <c r="FK465" s="207"/>
      <c r="FL465" s="207"/>
      <c r="FM465" s="207"/>
      <c r="FN465" s="207"/>
      <c r="FO465" s="207"/>
      <c r="FP465" s="207"/>
      <c r="FQ465" s="207"/>
      <c r="FR465" s="207"/>
      <c r="FS465" s="207">
        <v>0</v>
      </c>
      <c r="FT465" s="209">
        <v>25.68</v>
      </c>
      <c r="FU465" s="209">
        <f t="shared" si="251"/>
        <v>0</v>
      </c>
      <c r="FV465" s="207"/>
      <c r="FW465" s="207"/>
      <c r="FX465" s="207"/>
      <c r="FY465" s="207"/>
      <c r="FZ465" s="207"/>
      <c r="GA465" s="207"/>
      <c r="GB465" s="207"/>
      <c r="GC465" s="207"/>
      <c r="GD465" s="207">
        <v>0</v>
      </c>
      <c r="GE465" s="209">
        <v>56.12</v>
      </c>
      <c r="GF465" s="209">
        <f t="shared" si="252"/>
        <v>0</v>
      </c>
      <c r="GG465" s="207"/>
      <c r="GH465" s="207"/>
      <c r="GI465" s="207"/>
      <c r="GJ465" s="207"/>
      <c r="GK465" s="207"/>
      <c r="GL465" s="207"/>
      <c r="GM465" s="207"/>
      <c r="GN465" s="207"/>
      <c r="GO465" s="207"/>
      <c r="GP465" s="207"/>
      <c r="GQ465" s="207"/>
      <c r="GR465" s="207"/>
      <c r="GS465" s="207"/>
      <c r="GT465" s="207"/>
      <c r="GU465" s="207"/>
      <c r="GV465" s="207"/>
      <c r="GW465" s="207"/>
      <c r="GX465" s="207" t="s">
        <v>918</v>
      </c>
      <c r="GY465" s="207">
        <v>0</v>
      </c>
      <c r="GZ465" s="207" t="s">
        <v>918</v>
      </c>
      <c r="HA465" s="207">
        <v>0</v>
      </c>
      <c r="HB465" s="207"/>
      <c r="HC465" s="207">
        <v>1</v>
      </c>
      <c r="HD465" s="207">
        <f t="shared" si="227"/>
        <v>3600</v>
      </c>
      <c r="HE465" s="207">
        <v>2</v>
      </c>
      <c r="HF465" s="207"/>
      <c r="HG465" s="207"/>
      <c r="HH465" s="207">
        <f t="shared" si="241"/>
        <v>1200</v>
      </c>
      <c r="HI465" s="209">
        <v>2.73</v>
      </c>
      <c r="HJ465" s="209">
        <f t="shared" si="253"/>
        <v>3276</v>
      </c>
      <c r="HK465" s="207">
        <v>2</v>
      </c>
      <c r="HL465" s="207"/>
      <c r="HM465" s="207">
        <f t="shared" si="242"/>
        <v>1200</v>
      </c>
      <c r="HN465" s="209">
        <v>2.73</v>
      </c>
      <c r="HO465" s="209">
        <f t="shared" si="254"/>
        <v>3276</v>
      </c>
      <c r="HP465" s="207">
        <v>2</v>
      </c>
      <c r="HQ465" s="207"/>
      <c r="HR465" s="207">
        <f t="shared" si="243"/>
        <v>1200</v>
      </c>
      <c r="HS465" s="209">
        <v>2.73</v>
      </c>
      <c r="HT465" s="209">
        <f t="shared" si="255"/>
        <v>3276</v>
      </c>
      <c r="HU465" s="207">
        <v>0</v>
      </c>
      <c r="HV465" s="207"/>
      <c r="HW465" s="207">
        <f t="shared" si="244"/>
        <v>0</v>
      </c>
      <c r="HX465" s="209">
        <v>2.73</v>
      </c>
      <c r="HY465" s="209">
        <f t="shared" si="256"/>
        <v>0</v>
      </c>
      <c r="HZ465" s="207">
        <v>2</v>
      </c>
      <c r="IA465" s="209">
        <v>3890.25</v>
      </c>
      <c r="IB465" s="209">
        <f t="shared" si="257"/>
        <v>7780.5</v>
      </c>
      <c r="IC465" s="169"/>
      <c r="ID465" s="169"/>
      <c r="IE465" s="169"/>
      <c r="IF465" s="169"/>
      <c r="IG465" s="165"/>
      <c r="IH465" s="165"/>
      <c r="II465" s="235">
        <f t="shared" si="233"/>
        <v>3</v>
      </c>
      <c r="IJ465" s="235">
        <f t="shared" si="234"/>
        <v>2</v>
      </c>
      <c r="IK465" s="235">
        <f t="shared" si="235"/>
        <v>5</v>
      </c>
      <c r="IL465" s="210"/>
      <c r="IM465" s="211">
        <f t="shared" si="258"/>
        <v>52767</v>
      </c>
      <c r="IN465" s="209">
        <v>7500</v>
      </c>
      <c r="IO465" s="212">
        <f t="shared" si="259"/>
        <v>8</v>
      </c>
      <c r="IP465" s="209">
        <f t="shared" si="260"/>
        <v>17608.5</v>
      </c>
      <c r="IQ465" s="209">
        <v>10000</v>
      </c>
      <c r="IR465" s="212">
        <f t="shared" si="261"/>
        <v>2</v>
      </c>
      <c r="IS465" s="213" t="s">
        <v>6755</v>
      </c>
      <c r="IT465" s="291"/>
      <c r="IV465" s="66" t="s">
        <v>6756</v>
      </c>
      <c r="IW465" s="66" t="s">
        <v>6757</v>
      </c>
    </row>
    <row r="466" spans="1:257" x14ac:dyDescent="0.4">
      <c r="A466" s="158">
        <f t="shared" si="232"/>
        <v>310</v>
      </c>
      <c r="B466" s="156" t="s">
        <v>35</v>
      </c>
      <c r="C466" s="350">
        <v>532</v>
      </c>
      <c r="D466" s="156">
        <v>31157</v>
      </c>
      <c r="E466" s="251">
        <v>34980</v>
      </c>
      <c r="F466" s="233" t="s">
        <v>6758</v>
      </c>
      <c r="G466" s="251">
        <v>12</v>
      </c>
      <c r="H466" s="156"/>
      <c r="I466" s="156" t="s">
        <v>4642</v>
      </c>
      <c r="J466" s="158" t="s">
        <v>4700</v>
      </c>
      <c r="K466" s="158"/>
      <c r="L466" s="158" t="s">
        <v>4702</v>
      </c>
      <c r="M466" s="158"/>
      <c r="N466" s="205">
        <v>58</v>
      </c>
      <c r="O466" s="158">
        <v>78</v>
      </c>
      <c r="P466" s="203" t="s">
        <v>5516</v>
      </c>
      <c r="Q466" s="158">
        <v>48</v>
      </c>
      <c r="R466" s="158"/>
      <c r="S466" s="158"/>
      <c r="T466" s="158"/>
      <c r="U466" s="158"/>
      <c r="V466" s="367"/>
      <c r="W466" s="366"/>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t="s">
        <v>5364</v>
      </c>
      <c r="AU466" s="205">
        <v>58</v>
      </c>
      <c r="AV466" s="205">
        <v>20</v>
      </c>
      <c r="AW466" s="205">
        <f t="shared" si="245"/>
        <v>78</v>
      </c>
      <c r="AX466" s="205" t="s">
        <v>5516</v>
      </c>
      <c r="AY466" s="214">
        <v>24</v>
      </c>
      <c r="AZ466" s="205">
        <v>24</v>
      </c>
      <c r="BA466" s="205">
        <f t="shared" si="236"/>
        <v>48</v>
      </c>
      <c r="BB466" s="205"/>
      <c r="BC466" s="207">
        <v>1.0000000000000001E-17</v>
      </c>
      <c r="BD466" s="207">
        <v>9.9999999999999997E-29</v>
      </c>
      <c r="BE466" s="207">
        <v>1.0000000000000001E-30</v>
      </c>
      <c r="BF466" s="207">
        <v>2</v>
      </c>
      <c r="BG466" s="207"/>
      <c r="BH466" s="207"/>
      <c r="BI466" s="207"/>
      <c r="BJ466" s="207"/>
      <c r="BK466" s="207"/>
      <c r="BL466" s="208">
        <v>0</v>
      </c>
      <c r="BM466" s="209">
        <v>249.45</v>
      </c>
      <c r="BN466" s="209">
        <f t="shared" si="246"/>
        <v>0</v>
      </c>
      <c r="BO466" s="207"/>
      <c r="BP466" s="207"/>
      <c r="BQ466" s="207"/>
      <c r="BR466" s="207"/>
      <c r="BS466" s="207"/>
      <c r="BT466" s="207"/>
      <c r="BU466" s="207"/>
      <c r="BV466" s="207"/>
      <c r="BW466" s="207"/>
      <c r="BX466" s="207"/>
      <c r="BY466" s="207"/>
      <c r="BZ466" s="207"/>
      <c r="CA466" s="207"/>
      <c r="CB466" s="207"/>
      <c r="CC466" s="207"/>
      <c r="CD466" s="207"/>
      <c r="CE466" s="207"/>
      <c r="CF466" s="207"/>
      <c r="CG466" s="207"/>
      <c r="CH466" s="207"/>
      <c r="CI466" s="207"/>
      <c r="CJ466" s="207"/>
      <c r="CK466" s="207">
        <v>0</v>
      </c>
      <c r="CL466" s="209">
        <v>477.3</v>
      </c>
      <c r="CM466" s="209">
        <f t="shared" si="247"/>
        <v>0</v>
      </c>
      <c r="CN466" s="207"/>
      <c r="CO466" s="207"/>
      <c r="CP466" s="207"/>
      <c r="CQ466" s="207"/>
      <c r="CR466" s="207"/>
      <c r="CS466" s="207"/>
      <c r="CT466" s="207"/>
      <c r="CU466" s="207"/>
      <c r="CV466" s="207"/>
      <c r="CW466" s="207"/>
      <c r="CX466" s="207"/>
      <c r="CY466" s="207"/>
      <c r="CZ466" s="207"/>
      <c r="DA466" s="207"/>
      <c r="DB466" s="207"/>
      <c r="DC466" s="207"/>
      <c r="DD466" s="207"/>
      <c r="DE466" s="207"/>
      <c r="DF466" s="207"/>
      <c r="DG466" s="207"/>
      <c r="DH466" s="207"/>
      <c r="DI466" s="207"/>
      <c r="DJ466" s="207">
        <v>0</v>
      </c>
      <c r="DK466" s="209">
        <v>120.88</v>
      </c>
      <c r="DL466" s="209">
        <f t="shared" si="248"/>
        <v>0</v>
      </c>
      <c r="DM466" s="207"/>
      <c r="DN466" s="207"/>
      <c r="DO466" s="207"/>
      <c r="DP466" s="207"/>
      <c r="DQ466" s="207"/>
      <c r="DR466" s="207"/>
      <c r="DS466" s="207"/>
      <c r="DT466" s="207"/>
      <c r="DU466" s="207"/>
      <c r="DV466" s="207"/>
      <c r="DW466" s="207"/>
      <c r="DX466" s="207"/>
      <c r="DY466" s="207"/>
      <c r="DZ466" s="207"/>
      <c r="EA466" s="207"/>
      <c r="EB466" s="207"/>
      <c r="EC466" s="207"/>
      <c r="ED466" s="207"/>
      <c r="EE466" s="207"/>
      <c r="EF466" s="207"/>
      <c r="EG466" s="207"/>
      <c r="EH466" s="207"/>
      <c r="EI466" s="207">
        <v>0</v>
      </c>
      <c r="EJ466" s="209">
        <v>191.55</v>
      </c>
      <c r="EK466" s="209">
        <f t="shared" si="249"/>
        <v>0</v>
      </c>
      <c r="EL466" s="207"/>
      <c r="EM466" s="207"/>
      <c r="EN466" s="207"/>
      <c r="EO466" s="207"/>
      <c r="EP466" s="207"/>
      <c r="EQ466" s="207"/>
      <c r="ER466" s="207"/>
      <c r="ES466" s="207"/>
      <c r="ET466" s="207"/>
      <c r="EU466" s="207"/>
      <c r="EV466" s="207"/>
      <c r="EW466" s="207"/>
      <c r="EX466" s="207"/>
      <c r="EY466" s="207"/>
      <c r="EZ466" s="207"/>
      <c r="FA466" s="207"/>
      <c r="FB466" s="207"/>
      <c r="FC466" s="207"/>
      <c r="FD466" s="207"/>
      <c r="FE466" s="207"/>
      <c r="FF466" s="207"/>
      <c r="FG466" s="207"/>
      <c r="FH466" s="207">
        <v>0</v>
      </c>
      <c r="FI466" s="209">
        <v>32.1</v>
      </c>
      <c r="FJ466" s="209">
        <f t="shared" si="250"/>
        <v>0</v>
      </c>
      <c r="FK466" s="207"/>
      <c r="FL466" s="207"/>
      <c r="FM466" s="207"/>
      <c r="FN466" s="207"/>
      <c r="FO466" s="207"/>
      <c r="FP466" s="207"/>
      <c r="FQ466" s="207"/>
      <c r="FR466" s="207"/>
      <c r="FS466" s="207">
        <v>0</v>
      </c>
      <c r="FT466" s="209">
        <v>25.68</v>
      </c>
      <c r="FU466" s="209">
        <f t="shared" si="251"/>
        <v>0</v>
      </c>
      <c r="FV466" s="207"/>
      <c r="FW466" s="207"/>
      <c r="FX466" s="207"/>
      <c r="FY466" s="207"/>
      <c r="FZ466" s="207"/>
      <c r="GA466" s="207"/>
      <c r="GB466" s="207"/>
      <c r="GC466" s="207"/>
      <c r="GD466" s="207">
        <v>0</v>
      </c>
      <c r="GE466" s="209">
        <v>56.12</v>
      </c>
      <c r="GF466" s="209">
        <f t="shared" si="252"/>
        <v>0</v>
      </c>
      <c r="GG466" s="207"/>
      <c r="GH466" s="207"/>
      <c r="GI466" s="207"/>
      <c r="GJ466" s="207"/>
      <c r="GK466" s="207"/>
      <c r="GL466" s="207"/>
      <c r="GM466" s="207"/>
      <c r="GN466" s="207"/>
      <c r="GO466" s="207"/>
      <c r="GP466" s="207"/>
      <c r="GQ466" s="207"/>
      <c r="GR466" s="207"/>
      <c r="GS466" s="207"/>
      <c r="GT466" s="207"/>
      <c r="GU466" s="207"/>
      <c r="GV466" s="207"/>
      <c r="GW466" s="207"/>
      <c r="GX466" s="207" t="s">
        <v>6759</v>
      </c>
      <c r="GY466" s="207">
        <v>1</v>
      </c>
      <c r="GZ466" s="207" t="s">
        <v>5210</v>
      </c>
      <c r="HA466" s="207">
        <f>+AW466</f>
        <v>78</v>
      </c>
      <c r="HB466" s="207"/>
      <c r="HC466" s="207">
        <v>1</v>
      </c>
      <c r="HD466" s="207">
        <f t="shared" si="227"/>
        <v>2400</v>
      </c>
      <c r="HE466" s="207">
        <v>0</v>
      </c>
      <c r="HF466" s="207"/>
      <c r="HG466" s="207"/>
      <c r="HH466" s="207">
        <f t="shared" si="241"/>
        <v>0</v>
      </c>
      <c r="HI466" s="209">
        <v>2.73</v>
      </c>
      <c r="HJ466" s="209">
        <f t="shared" si="253"/>
        <v>0</v>
      </c>
      <c r="HK466" s="207">
        <v>2</v>
      </c>
      <c r="HL466" s="207"/>
      <c r="HM466" s="207">
        <f t="shared" si="242"/>
        <v>1200</v>
      </c>
      <c r="HN466" s="209">
        <v>2.73</v>
      </c>
      <c r="HO466" s="209">
        <f t="shared" si="254"/>
        <v>3276</v>
      </c>
      <c r="HP466" s="207">
        <v>2</v>
      </c>
      <c r="HQ466" s="207"/>
      <c r="HR466" s="207">
        <f t="shared" si="243"/>
        <v>1200</v>
      </c>
      <c r="HS466" s="209">
        <v>2.73</v>
      </c>
      <c r="HT466" s="209">
        <f t="shared" si="255"/>
        <v>3276</v>
      </c>
      <c r="HU466" s="207">
        <v>0</v>
      </c>
      <c r="HV466" s="207"/>
      <c r="HW466" s="207">
        <f t="shared" si="244"/>
        <v>0</v>
      </c>
      <c r="HX466" s="209">
        <v>2.73</v>
      </c>
      <c r="HY466" s="209">
        <f t="shared" si="256"/>
        <v>0</v>
      </c>
      <c r="HZ466" s="207">
        <v>2</v>
      </c>
      <c r="IA466" s="209">
        <v>3890.25</v>
      </c>
      <c r="IB466" s="209">
        <f t="shared" si="257"/>
        <v>7780.5</v>
      </c>
      <c r="IC466" s="169"/>
      <c r="ID466" s="169"/>
      <c r="IE466" s="169"/>
      <c r="IF466" s="169"/>
      <c r="IG466" s="165"/>
      <c r="IH466" s="165"/>
      <c r="II466" s="235">
        <f t="shared" si="233"/>
        <v>1</v>
      </c>
      <c r="IJ466" s="235">
        <f t="shared" si="234"/>
        <v>2</v>
      </c>
      <c r="IK466" s="235">
        <f t="shared" si="235"/>
        <v>3</v>
      </c>
      <c r="IL466" s="210"/>
      <c r="IM466" s="211">
        <f t="shared" si="258"/>
        <v>0</v>
      </c>
      <c r="IN466" s="209">
        <v>7500</v>
      </c>
      <c r="IO466" s="212">
        <f t="shared" si="259"/>
        <v>0</v>
      </c>
      <c r="IP466" s="209">
        <f t="shared" si="260"/>
        <v>14332.5</v>
      </c>
      <c r="IQ466" s="209">
        <v>10000</v>
      </c>
      <c r="IR466" s="212">
        <f t="shared" si="261"/>
        <v>2</v>
      </c>
      <c r="IS466" s="213" t="s">
        <v>6760</v>
      </c>
      <c r="IT466" s="291"/>
      <c r="IV466" s="352" t="s">
        <v>6761</v>
      </c>
      <c r="IW466" s="352" t="s">
        <v>6762</v>
      </c>
    </row>
    <row r="467" spans="1:257" x14ac:dyDescent="0.4">
      <c r="A467" s="158">
        <f t="shared" si="232"/>
        <v>311</v>
      </c>
      <c r="B467" s="156" t="s">
        <v>35</v>
      </c>
      <c r="C467" s="156">
        <v>538</v>
      </c>
      <c r="D467" s="251">
        <v>30702</v>
      </c>
      <c r="E467" s="251">
        <v>35178</v>
      </c>
      <c r="F467" s="230" t="s">
        <v>6763</v>
      </c>
      <c r="G467" s="251">
        <v>12</v>
      </c>
      <c r="H467" s="156"/>
      <c r="I467" s="156" t="s">
        <v>4642</v>
      </c>
      <c r="J467" s="158" t="s">
        <v>4789</v>
      </c>
      <c r="K467" s="158"/>
      <c r="L467" s="158" t="s">
        <v>4791</v>
      </c>
      <c r="M467" s="158"/>
      <c r="N467" s="205">
        <v>29</v>
      </c>
      <c r="O467" s="158">
        <v>49</v>
      </c>
      <c r="P467" s="203" t="s">
        <v>6764</v>
      </c>
      <c r="Q467" s="158">
        <v>48</v>
      </c>
      <c r="R467" s="158"/>
      <c r="S467" s="158"/>
      <c r="T467" s="158"/>
      <c r="U467" s="158"/>
      <c r="V467" s="367"/>
      <c r="W467" s="366"/>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t="s">
        <v>5369</v>
      </c>
      <c r="AU467" s="205">
        <v>29</v>
      </c>
      <c r="AV467" s="205">
        <v>20</v>
      </c>
      <c r="AW467" s="205">
        <f t="shared" si="245"/>
        <v>49</v>
      </c>
      <c r="AX467" s="205" t="s">
        <v>6764</v>
      </c>
      <c r="AY467" s="214">
        <v>24</v>
      </c>
      <c r="AZ467" s="205">
        <v>24</v>
      </c>
      <c r="BA467" s="205">
        <f t="shared" si="236"/>
        <v>48</v>
      </c>
      <c r="BB467" s="205"/>
      <c r="BC467" s="207">
        <v>1.0000000000000001E-17</v>
      </c>
      <c r="BD467" s="207">
        <v>9.9999999999999997E-29</v>
      </c>
      <c r="BE467" s="207">
        <v>1.0000000000000001E-30</v>
      </c>
      <c r="BF467" s="207"/>
      <c r="BG467" s="207"/>
      <c r="BH467" s="207"/>
      <c r="BI467" s="207"/>
      <c r="BJ467" s="207"/>
      <c r="BK467" s="207"/>
      <c r="BL467" s="208">
        <v>0</v>
      </c>
      <c r="BM467" s="209">
        <v>249.45</v>
      </c>
      <c r="BN467" s="209">
        <f t="shared" si="246"/>
        <v>0</v>
      </c>
      <c r="BO467" s="207"/>
      <c r="BP467" s="207"/>
      <c r="BQ467" s="207"/>
      <c r="BR467" s="207"/>
      <c r="BS467" s="207"/>
      <c r="BT467" s="207"/>
      <c r="BU467" s="207"/>
      <c r="BV467" s="207"/>
      <c r="BW467" s="207"/>
      <c r="BX467" s="207"/>
      <c r="BY467" s="207"/>
      <c r="BZ467" s="207"/>
      <c r="CA467" s="207"/>
      <c r="CB467" s="207"/>
      <c r="CC467" s="207"/>
      <c r="CD467" s="207"/>
      <c r="CE467" s="207"/>
      <c r="CF467" s="207"/>
      <c r="CG467" s="207"/>
      <c r="CH467" s="207"/>
      <c r="CI467" s="207"/>
      <c r="CJ467" s="207"/>
      <c r="CK467" s="207">
        <v>0</v>
      </c>
      <c r="CL467" s="209">
        <v>477.3</v>
      </c>
      <c r="CM467" s="209">
        <f t="shared" si="247"/>
        <v>0</v>
      </c>
      <c r="CN467" s="207"/>
      <c r="CO467" s="207"/>
      <c r="CP467" s="207"/>
      <c r="CQ467" s="207"/>
      <c r="CR467" s="207"/>
      <c r="CS467" s="207"/>
      <c r="CT467" s="207"/>
      <c r="CU467" s="207"/>
      <c r="CV467" s="207"/>
      <c r="CW467" s="207"/>
      <c r="CX467" s="207"/>
      <c r="CY467" s="207"/>
      <c r="CZ467" s="207"/>
      <c r="DA467" s="207"/>
      <c r="DB467" s="207"/>
      <c r="DC467" s="207"/>
      <c r="DD467" s="207"/>
      <c r="DE467" s="207"/>
      <c r="DF467" s="207"/>
      <c r="DG467" s="207"/>
      <c r="DH467" s="207"/>
      <c r="DI467" s="207"/>
      <c r="DJ467" s="207">
        <v>0</v>
      </c>
      <c r="DK467" s="209">
        <v>120.88</v>
      </c>
      <c r="DL467" s="209">
        <f t="shared" si="248"/>
        <v>0</v>
      </c>
      <c r="DM467" s="207"/>
      <c r="DN467" s="207"/>
      <c r="DO467" s="207"/>
      <c r="DP467" s="207"/>
      <c r="DQ467" s="207"/>
      <c r="DR467" s="207"/>
      <c r="DS467" s="207"/>
      <c r="DT467" s="207"/>
      <c r="DU467" s="207"/>
      <c r="DV467" s="207"/>
      <c r="DW467" s="207"/>
      <c r="DX467" s="207"/>
      <c r="DY467" s="207"/>
      <c r="DZ467" s="207"/>
      <c r="EA467" s="207"/>
      <c r="EB467" s="207"/>
      <c r="EC467" s="207"/>
      <c r="ED467" s="207"/>
      <c r="EE467" s="207"/>
      <c r="EF467" s="207"/>
      <c r="EG467" s="207"/>
      <c r="EH467" s="207"/>
      <c r="EI467" s="207">
        <v>0</v>
      </c>
      <c r="EJ467" s="209">
        <v>191.55</v>
      </c>
      <c r="EK467" s="209">
        <f t="shared" si="249"/>
        <v>0</v>
      </c>
      <c r="EL467" s="207"/>
      <c r="EM467" s="207"/>
      <c r="EN467" s="207"/>
      <c r="EO467" s="207"/>
      <c r="EP467" s="207"/>
      <c r="EQ467" s="207"/>
      <c r="ER467" s="207"/>
      <c r="ES467" s="207"/>
      <c r="ET467" s="207"/>
      <c r="EU467" s="207"/>
      <c r="EV467" s="207"/>
      <c r="EW467" s="207"/>
      <c r="EX467" s="207"/>
      <c r="EY467" s="207"/>
      <c r="EZ467" s="207"/>
      <c r="FA467" s="207"/>
      <c r="FB467" s="207"/>
      <c r="FC467" s="207"/>
      <c r="FD467" s="207"/>
      <c r="FE467" s="207"/>
      <c r="FF467" s="207"/>
      <c r="FG467" s="207"/>
      <c r="FH467" s="207">
        <v>0</v>
      </c>
      <c r="FI467" s="209">
        <v>32.1</v>
      </c>
      <c r="FJ467" s="209">
        <f t="shared" si="250"/>
        <v>0</v>
      </c>
      <c r="FK467" s="207"/>
      <c r="FL467" s="207"/>
      <c r="FM467" s="207"/>
      <c r="FN467" s="207"/>
      <c r="FO467" s="207"/>
      <c r="FP467" s="207"/>
      <c r="FQ467" s="207"/>
      <c r="FR467" s="207"/>
      <c r="FS467" s="207">
        <v>0</v>
      </c>
      <c r="FT467" s="209">
        <v>25.68</v>
      </c>
      <c r="FU467" s="209">
        <f t="shared" si="251"/>
        <v>0</v>
      </c>
      <c r="FV467" s="207"/>
      <c r="FW467" s="207"/>
      <c r="FX467" s="207"/>
      <c r="FY467" s="207"/>
      <c r="FZ467" s="207"/>
      <c r="GA467" s="207"/>
      <c r="GB467" s="207"/>
      <c r="GC467" s="207"/>
      <c r="GD467" s="207">
        <v>0</v>
      </c>
      <c r="GE467" s="209">
        <v>56.12</v>
      </c>
      <c r="GF467" s="209">
        <f t="shared" si="252"/>
        <v>0</v>
      </c>
      <c r="GG467" s="207"/>
      <c r="GH467" s="207"/>
      <c r="GI467" s="207"/>
      <c r="GJ467" s="207"/>
      <c r="GK467" s="207"/>
      <c r="GL467" s="207"/>
      <c r="GM467" s="207"/>
      <c r="GN467" s="207"/>
      <c r="GO467" s="207"/>
      <c r="GP467" s="207"/>
      <c r="GQ467" s="207"/>
      <c r="GR467" s="207"/>
      <c r="GS467" s="207"/>
      <c r="GT467" s="207"/>
      <c r="GU467" s="207"/>
      <c r="GV467" s="207"/>
      <c r="GW467" s="207"/>
      <c r="GX467" s="207" t="s">
        <v>918</v>
      </c>
      <c r="GY467" s="207">
        <v>0</v>
      </c>
      <c r="GZ467" s="207" t="s">
        <v>918</v>
      </c>
      <c r="HA467" s="207">
        <v>0</v>
      </c>
      <c r="HB467" s="207"/>
      <c r="HC467" s="207">
        <v>1</v>
      </c>
      <c r="HD467" s="207">
        <f t="shared" si="227"/>
        <v>1800</v>
      </c>
      <c r="HE467" s="207">
        <v>2</v>
      </c>
      <c r="HF467" s="207"/>
      <c r="HG467" s="207"/>
      <c r="HH467" s="207">
        <f t="shared" si="241"/>
        <v>1200</v>
      </c>
      <c r="HI467" s="209">
        <v>2.73</v>
      </c>
      <c r="HJ467" s="209">
        <f t="shared" si="253"/>
        <v>3276</v>
      </c>
      <c r="HK467" s="207">
        <v>1</v>
      </c>
      <c r="HL467" s="207"/>
      <c r="HM467" s="207">
        <f t="shared" si="242"/>
        <v>600</v>
      </c>
      <c r="HN467" s="209">
        <v>2.73</v>
      </c>
      <c r="HO467" s="209">
        <f t="shared" si="254"/>
        <v>1638</v>
      </c>
      <c r="HP467" s="207">
        <v>0</v>
      </c>
      <c r="HQ467" s="207"/>
      <c r="HR467" s="207">
        <f t="shared" si="243"/>
        <v>0</v>
      </c>
      <c r="HS467" s="209">
        <v>2.73</v>
      </c>
      <c r="HT467" s="209">
        <f t="shared" si="255"/>
        <v>0</v>
      </c>
      <c r="HU467" s="207">
        <v>0</v>
      </c>
      <c r="HV467" s="207"/>
      <c r="HW467" s="207">
        <f t="shared" si="244"/>
        <v>0</v>
      </c>
      <c r="HX467" s="209">
        <v>2.73</v>
      </c>
      <c r="HY467" s="209">
        <f t="shared" si="256"/>
        <v>0</v>
      </c>
      <c r="HZ467" s="207">
        <v>2</v>
      </c>
      <c r="IA467" s="209">
        <v>3890.25</v>
      </c>
      <c r="IB467" s="209">
        <f t="shared" si="257"/>
        <v>7780.5</v>
      </c>
      <c r="IC467" s="169"/>
      <c r="ID467" s="169"/>
      <c r="IE467" s="169"/>
      <c r="IF467" s="169"/>
      <c r="IG467" s="165"/>
      <c r="IH467" s="165"/>
      <c r="II467" s="235">
        <f t="shared" si="233"/>
        <v>0</v>
      </c>
      <c r="IJ467" s="235">
        <f t="shared" si="234"/>
        <v>2</v>
      </c>
      <c r="IK467" s="235">
        <f t="shared" si="235"/>
        <v>2</v>
      </c>
      <c r="IL467" s="210"/>
      <c r="IM467" s="211">
        <f t="shared" si="258"/>
        <v>0</v>
      </c>
      <c r="IN467" s="209">
        <v>7500</v>
      </c>
      <c r="IO467" s="212">
        <f t="shared" si="259"/>
        <v>0</v>
      </c>
      <c r="IP467" s="209">
        <f t="shared" si="260"/>
        <v>12694.5</v>
      </c>
      <c r="IQ467" s="209">
        <v>10000</v>
      </c>
      <c r="IR467" s="212">
        <f t="shared" si="261"/>
        <v>2</v>
      </c>
      <c r="IS467" s="213" t="s">
        <v>6765</v>
      </c>
      <c r="IT467" s="291"/>
      <c r="IV467" s="66" t="s">
        <v>6766</v>
      </c>
      <c r="IW467" s="66" t="s">
        <v>6767</v>
      </c>
    </row>
    <row r="468" spans="1:257" x14ac:dyDescent="0.4">
      <c r="A468" s="158">
        <f t="shared" si="232"/>
        <v>312</v>
      </c>
      <c r="B468" s="156" t="s">
        <v>35</v>
      </c>
      <c r="C468" s="219">
        <v>46</v>
      </c>
      <c r="D468" s="370">
        <v>91510</v>
      </c>
      <c r="E468" s="376">
        <v>12163</v>
      </c>
      <c r="F468" s="203" t="s">
        <v>6768</v>
      </c>
      <c r="G468" s="251">
        <v>2</v>
      </c>
      <c r="H468" s="156"/>
      <c r="I468" s="156" t="s">
        <v>467</v>
      </c>
      <c r="J468" s="158" t="s">
        <v>468</v>
      </c>
      <c r="K468" s="158"/>
      <c r="L468" s="158" t="s">
        <v>470</v>
      </c>
      <c r="M468" s="158"/>
      <c r="N468" s="205">
        <v>30</v>
      </c>
      <c r="O468" s="158">
        <v>50</v>
      </c>
      <c r="P468" s="203" t="s">
        <v>5411</v>
      </c>
      <c r="Q468" s="158">
        <v>58</v>
      </c>
      <c r="R468" s="158"/>
      <c r="S468" s="158"/>
      <c r="T468" s="158"/>
      <c r="U468" s="158"/>
      <c r="V468" s="367"/>
      <c r="W468" s="366"/>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t="s">
        <v>5311</v>
      </c>
      <c r="AU468" s="205">
        <v>30</v>
      </c>
      <c r="AV468" s="205">
        <v>20</v>
      </c>
      <c r="AW468" s="205">
        <f t="shared" si="245"/>
        <v>50</v>
      </c>
      <c r="AX468" s="205" t="s">
        <v>5411</v>
      </c>
      <c r="AY468" s="226">
        <v>34</v>
      </c>
      <c r="AZ468" s="205">
        <v>24</v>
      </c>
      <c r="BA468" s="205">
        <f t="shared" si="236"/>
        <v>58</v>
      </c>
      <c r="BB468" s="205"/>
      <c r="BC468" s="207">
        <v>1.0000000000000001E-17</v>
      </c>
      <c r="BD468" s="207">
        <v>9.9999999999999997E-29</v>
      </c>
      <c r="BE468" s="207">
        <v>1.0000000000000001E-30</v>
      </c>
      <c r="BF468" s="207">
        <v>0</v>
      </c>
      <c r="BG468" s="207">
        <v>1.0000000000000001E-17</v>
      </c>
      <c r="BH468" s="207"/>
      <c r="BI468" s="207"/>
      <c r="BJ468" s="207"/>
      <c r="BK468" s="207"/>
      <c r="BL468" s="208">
        <v>0</v>
      </c>
      <c r="BM468" s="209">
        <v>249.45</v>
      </c>
      <c r="BN468" s="209">
        <f t="shared" si="246"/>
        <v>0</v>
      </c>
      <c r="BO468" s="207"/>
      <c r="BP468" s="207"/>
      <c r="BQ468" s="207"/>
      <c r="BR468" s="207"/>
      <c r="BS468" s="207"/>
      <c r="BT468" s="207"/>
      <c r="BU468" s="207"/>
      <c r="BV468" s="207"/>
      <c r="BW468" s="207"/>
      <c r="BX468" s="207"/>
      <c r="BY468" s="207"/>
      <c r="BZ468" s="207"/>
      <c r="CA468" s="207"/>
      <c r="CB468" s="207" t="s">
        <v>4980</v>
      </c>
      <c r="CC468" s="207"/>
      <c r="CD468" s="207"/>
      <c r="CE468" s="207"/>
      <c r="CF468" s="207">
        <v>1.0000000000000001E-17</v>
      </c>
      <c r="CG468" s="207"/>
      <c r="CH468" s="207"/>
      <c r="CI468" s="207"/>
      <c r="CJ468" s="207"/>
      <c r="CK468" s="207">
        <v>0</v>
      </c>
      <c r="CL468" s="209">
        <v>477.3</v>
      </c>
      <c r="CM468" s="209">
        <f t="shared" si="247"/>
        <v>0</v>
      </c>
      <c r="CN468" s="207"/>
      <c r="CO468" s="207"/>
      <c r="CP468" s="207"/>
      <c r="CQ468" s="207"/>
      <c r="CR468" s="207"/>
      <c r="CS468" s="207"/>
      <c r="CT468" s="207"/>
      <c r="CU468" s="207"/>
      <c r="CV468" s="207"/>
      <c r="CW468" s="207"/>
      <c r="CX468" s="207"/>
      <c r="CY468" s="207"/>
      <c r="CZ468" s="207"/>
      <c r="DA468" s="207" t="s">
        <v>4980</v>
      </c>
      <c r="DB468" s="207"/>
      <c r="DC468" s="207"/>
      <c r="DD468" s="207"/>
      <c r="DE468" s="207">
        <v>1.0000000000000001E-17</v>
      </c>
      <c r="DF468" s="207"/>
      <c r="DG468" s="207"/>
      <c r="DH468" s="207"/>
      <c r="DI468" s="207"/>
      <c r="DJ468" s="207">
        <v>0</v>
      </c>
      <c r="DK468" s="209">
        <v>120.88</v>
      </c>
      <c r="DL468" s="209">
        <f t="shared" si="248"/>
        <v>0</v>
      </c>
      <c r="DM468" s="207"/>
      <c r="DN468" s="207"/>
      <c r="DO468" s="207"/>
      <c r="DP468" s="207"/>
      <c r="DQ468" s="207"/>
      <c r="DR468" s="207"/>
      <c r="DS468" s="207"/>
      <c r="DT468" s="207"/>
      <c r="DU468" s="207"/>
      <c r="DV468" s="207"/>
      <c r="DW468" s="207"/>
      <c r="DX468" s="207"/>
      <c r="DY468" s="207" t="s">
        <v>4980</v>
      </c>
      <c r="DZ468" s="207"/>
      <c r="EA468" s="207"/>
      <c r="EB468" s="207"/>
      <c r="EC468" s="207"/>
      <c r="ED468" s="207">
        <v>1.0000000000000001E-17</v>
      </c>
      <c r="EE468" s="207"/>
      <c r="EF468" s="207"/>
      <c r="EG468" s="207"/>
      <c r="EH468" s="207"/>
      <c r="EI468" s="207">
        <v>0</v>
      </c>
      <c r="EJ468" s="209">
        <v>191.55</v>
      </c>
      <c r="EK468" s="209">
        <f t="shared" si="249"/>
        <v>0</v>
      </c>
      <c r="EL468" s="207"/>
      <c r="EM468" s="207"/>
      <c r="EN468" s="207"/>
      <c r="EO468" s="207"/>
      <c r="EP468" s="207"/>
      <c r="EQ468" s="207"/>
      <c r="ER468" s="207"/>
      <c r="ES468" s="207"/>
      <c r="ET468" s="207"/>
      <c r="EU468" s="207"/>
      <c r="EV468" s="207"/>
      <c r="EW468" s="207"/>
      <c r="EX468" s="207"/>
      <c r="EY468" s="207"/>
      <c r="EZ468" s="207"/>
      <c r="FA468" s="207"/>
      <c r="FB468" s="207"/>
      <c r="FC468" s="207">
        <v>1.0000000000000001E-17</v>
      </c>
      <c r="FD468" s="207"/>
      <c r="FE468" s="207"/>
      <c r="FF468" s="207"/>
      <c r="FG468" s="207"/>
      <c r="FH468" s="207">
        <v>0</v>
      </c>
      <c r="FI468" s="209">
        <v>32.1</v>
      </c>
      <c r="FJ468" s="209">
        <f t="shared" si="250"/>
        <v>0</v>
      </c>
      <c r="FK468" s="207"/>
      <c r="FL468" s="207"/>
      <c r="FM468" s="207"/>
      <c r="FN468" s="207">
        <v>1.0000000000000001E-17</v>
      </c>
      <c r="FO468" s="207"/>
      <c r="FP468" s="207"/>
      <c r="FQ468" s="207"/>
      <c r="FR468" s="207"/>
      <c r="FS468" s="207">
        <v>0</v>
      </c>
      <c r="FT468" s="209">
        <v>25.68</v>
      </c>
      <c r="FU468" s="209">
        <f t="shared" si="251"/>
        <v>0</v>
      </c>
      <c r="FV468" s="207"/>
      <c r="FW468" s="207"/>
      <c r="FX468" s="207"/>
      <c r="FY468" s="207">
        <v>1.0000000000000001E-17</v>
      </c>
      <c r="FZ468" s="207"/>
      <c r="GA468" s="207"/>
      <c r="GB468" s="207"/>
      <c r="GC468" s="207"/>
      <c r="GD468" s="207">
        <v>0</v>
      </c>
      <c r="GE468" s="209">
        <v>56.12</v>
      </c>
      <c r="GF468" s="209">
        <f t="shared" si="252"/>
        <v>0</v>
      </c>
      <c r="GG468" s="207"/>
      <c r="GH468" s="207"/>
      <c r="GI468" s="207"/>
      <c r="GJ468" s="207"/>
      <c r="GK468" s="207"/>
      <c r="GL468" s="207"/>
      <c r="GM468" s="207"/>
      <c r="GN468" s="207"/>
      <c r="GO468" s="207"/>
      <c r="GP468" s="207"/>
      <c r="GQ468" s="207"/>
      <c r="GR468" s="207"/>
      <c r="GS468" s="207"/>
      <c r="GT468" s="207"/>
      <c r="GU468" s="207"/>
      <c r="GV468" s="207"/>
      <c r="GW468" s="207"/>
      <c r="GX468" s="207" t="s">
        <v>918</v>
      </c>
      <c r="GY468" s="207">
        <v>0</v>
      </c>
      <c r="GZ468" s="207" t="s">
        <v>918</v>
      </c>
      <c r="HA468" s="207">
        <v>0</v>
      </c>
      <c r="HB468" s="207">
        <v>0</v>
      </c>
      <c r="HC468" s="207">
        <v>1</v>
      </c>
      <c r="HD468" s="207">
        <f t="shared" si="227"/>
        <v>4200</v>
      </c>
      <c r="HE468" s="207">
        <v>2</v>
      </c>
      <c r="HF468" s="207"/>
      <c r="HG468" s="207"/>
      <c r="HH468" s="207">
        <f t="shared" ref="HH468:HH473" si="262">(HZ468+1)*200*HE468</f>
        <v>1200</v>
      </c>
      <c r="HI468" s="209">
        <v>2.73</v>
      </c>
      <c r="HJ468" s="209">
        <f t="shared" si="253"/>
        <v>3276</v>
      </c>
      <c r="HK468" s="207">
        <v>1</v>
      </c>
      <c r="HL468" s="207"/>
      <c r="HM468" s="207">
        <f t="shared" ref="HM468:HM473" si="263">(HZ468+1)*200*HK468</f>
        <v>600</v>
      </c>
      <c r="HN468" s="209">
        <v>2.73</v>
      </c>
      <c r="HO468" s="209">
        <f t="shared" si="254"/>
        <v>1638</v>
      </c>
      <c r="HP468" s="207">
        <v>4</v>
      </c>
      <c r="HQ468" s="207"/>
      <c r="HR468" s="207">
        <f t="shared" ref="HR468:HR473" si="264">(HZ468+1)*200*HP468</f>
        <v>2400</v>
      </c>
      <c r="HS468" s="209">
        <v>2.73</v>
      </c>
      <c r="HT468" s="209">
        <f t="shared" si="255"/>
        <v>6552</v>
      </c>
      <c r="HU468" s="207">
        <v>0</v>
      </c>
      <c r="HV468" s="207"/>
      <c r="HW468" s="207">
        <f t="shared" ref="HW468:HW473" si="265">(HZ468+1)*200*HU468</f>
        <v>0</v>
      </c>
      <c r="HX468" s="209">
        <v>2.73</v>
      </c>
      <c r="HY468" s="209">
        <f t="shared" si="256"/>
        <v>0</v>
      </c>
      <c r="HZ468" s="207">
        <v>2</v>
      </c>
      <c r="IA468" s="209">
        <v>3890.25</v>
      </c>
      <c r="IB468" s="209">
        <f t="shared" si="257"/>
        <v>7780.5</v>
      </c>
      <c r="IC468" s="169">
        <v>25</v>
      </c>
      <c r="ID468" s="169">
        <v>10</v>
      </c>
      <c r="IE468" s="169">
        <f>IC468-(0.5*AX468)-ID468</f>
        <v>-2</v>
      </c>
      <c r="IF468" s="169" t="str">
        <f>IF(IE468&gt;0,"IN ROW","OUT OF ROW")</f>
        <v>OUT OF ROW</v>
      </c>
      <c r="IG468" s="165"/>
      <c r="IH468" s="165">
        <v>10</v>
      </c>
      <c r="II468" s="235">
        <f t="shared" si="233"/>
        <v>0</v>
      </c>
      <c r="IJ468" s="235">
        <f t="shared" si="234"/>
        <v>2</v>
      </c>
      <c r="IK468" s="235">
        <f t="shared" si="235"/>
        <v>2</v>
      </c>
      <c r="IL468" s="210"/>
      <c r="IM468" s="211">
        <f t="shared" si="258"/>
        <v>0</v>
      </c>
      <c r="IN468" s="209">
        <v>7500</v>
      </c>
      <c r="IO468" s="212">
        <f t="shared" si="259"/>
        <v>0</v>
      </c>
      <c r="IP468" s="209">
        <f t="shared" si="260"/>
        <v>19246.5</v>
      </c>
      <c r="IQ468" s="209">
        <v>10000</v>
      </c>
      <c r="IR468" s="212">
        <f t="shared" si="261"/>
        <v>2</v>
      </c>
      <c r="IS468" s="213" t="s">
        <v>5641</v>
      </c>
      <c r="IT468" s="293" t="s">
        <v>6769</v>
      </c>
      <c r="IV468" s="66" t="s">
        <v>6770</v>
      </c>
      <c r="IW468" s="66" t="s">
        <v>6771</v>
      </c>
    </row>
    <row r="469" spans="1:257" x14ac:dyDescent="0.4">
      <c r="A469" s="158">
        <f t="shared" si="232"/>
        <v>313</v>
      </c>
      <c r="B469" s="156" t="s">
        <v>35</v>
      </c>
      <c r="C469" s="156">
        <v>56</v>
      </c>
      <c r="D469" s="369">
        <v>91518</v>
      </c>
      <c r="E469" s="370">
        <v>20147</v>
      </c>
      <c r="F469" s="203">
        <v>34200701400000</v>
      </c>
      <c r="G469" s="251">
        <v>2</v>
      </c>
      <c r="H469" s="156"/>
      <c r="I469" s="156" t="s">
        <v>543</v>
      </c>
      <c r="J469" s="158" t="s">
        <v>578</v>
      </c>
      <c r="K469" s="158"/>
      <c r="L469" s="158" t="s">
        <v>559</v>
      </c>
      <c r="M469" s="158"/>
      <c r="N469" s="205">
        <v>27</v>
      </c>
      <c r="O469" s="158">
        <v>47</v>
      </c>
      <c r="P469" s="203" t="s">
        <v>5377</v>
      </c>
      <c r="Q469" s="158">
        <v>52</v>
      </c>
      <c r="R469" s="158"/>
      <c r="S469" s="158"/>
      <c r="T469" s="158"/>
      <c r="U469" s="158"/>
      <c r="V469" s="367"/>
      <c r="W469" s="366"/>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t="s">
        <v>5369</v>
      </c>
      <c r="AU469" s="205">
        <v>27</v>
      </c>
      <c r="AV469" s="205">
        <v>20</v>
      </c>
      <c r="AW469" s="205">
        <f t="shared" si="245"/>
        <v>47</v>
      </c>
      <c r="AX469" s="205" t="s">
        <v>5377</v>
      </c>
      <c r="AY469" s="226">
        <v>28</v>
      </c>
      <c r="AZ469" s="205">
        <v>24</v>
      </c>
      <c r="BA469" s="205">
        <f t="shared" si="236"/>
        <v>52</v>
      </c>
      <c r="BB469" s="205"/>
      <c r="BC469" s="207">
        <v>1.0000000000000001E-17</v>
      </c>
      <c r="BD469" s="207">
        <v>9.9999999999999997E-29</v>
      </c>
      <c r="BE469" s="207">
        <v>1.0000000000000001E-30</v>
      </c>
      <c r="BF469" s="207">
        <v>0</v>
      </c>
      <c r="BG469" s="207">
        <v>1.0000000000000001E-17</v>
      </c>
      <c r="BH469" s="207"/>
      <c r="BI469" s="207"/>
      <c r="BJ469" s="207"/>
      <c r="BK469" s="207"/>
      <c r="BL469" s="208">
        <v>0</v>
      </c>
      <c r="BM469" s="209">
        <v>249.45</v>
      </c>
      <c r="BN469" s="209">
        <f t="shared" si="246"/>
        <v>0</v>
      </c>
      <c r="BO469" s="207"/>
      <c r="BP469" s="207"/>
      <c r="BQ469" s="207"/>
      <c r="BR469" s="207"/>
      <c r="BS469" s="207"/>
      <c r="BT469" s="207"/>
      <c r="BU469" s="207"/>
      <c r="BV469" s="207"/>
      <c r="BW469" s="207"/>
      <c r="BX469" s="207"/>
      <c r="BY469" s="207"/>
      <c r="BZ469" s="207"/>
      <c r="CA469" s="207"/>
      <c r="CB469" s="207"/>
      <c r="CC469" s="207"/>
      <c r="CD469" s="207"/>
      <c r="CE469" s="207"/>
      <c r="CF469" s="207">
        <v>1.0000000000000001E-17</v>
      </c>
      <c r="CG469" s="207"/>
      <c r="CH469" s="207"/>
      <c r="CI469" s="207"/>
      <c r="CJ469" s="207"/>
      <c r="CK469" s="207">
        <v>0</v>
      </c>
      <c r="CL469" s="209">
        <v>477.3</v>
      </c>
      <c r="CM469" s="209">
        <f t="shared" si="247"/>
        <v>0</v>
      </c>
      <c r="CN469" s="207"/>
      <c r="CO469" s="207"/>
      <c r="CP469" s="207"/>
      <c r="CQ469" s="207"/>
      <c r="CR469" s="207"/>
      <c r="CS469" s="207"/>
      <c r="CT469" s="207"/>
      <c r="CU469" s="207"/>
      <c r="CV469" s="207"/>
      <c r="CW469" s="207"/>
      <c r="CX469" s="207"/>
      <c r="CY469" s="207"/>
      <c r="CZ469" s="207"/>
      <c r="DA469" s="207"/>
      <c r="DB469" s="207"/>
      <c r="DC469" s="207"/>
      <c r="DD469" s="207"/>
      <c r="DE469" s="207">
        <v>1.0000000000000001E-17</v>
      </c>
      <c r="DF469" s="207"/>
      <c r="DG469" s="207"/>
      <c r="DH469" s="207"/>
      <c r="DI469" s="207"/>
      <c r="DJ469" s="207">
        <v>0</v>
      </c>
      <c r="DK469" s="209">
        <v>120.88</v>
      </c>
      <c r="DL469" s="209">
        <f t="shared" si="248"/>
        <v>0</v>
      </c>
      <c r="DM469" s="207"/>
      <c r="DN469" s="207"/>
      <c r="DO469" s="207"/>
      <c r="DP469" s="207"/>
      <c r="DQ469" s="207"/>
      <c r="DR469" s="207"/>
      <c r="DS469" s="207"/>
      <c r="DT469" s="207"/>
      <c r="DU469" s="207"/>
      <c r="DV469" s="207"/>
      <c r="DW469" s="207"/>
      <c r="DX469" s="207"/>
      <c r="DY469" s="207"/>
      <c r="DZ469" s="207" t="s">
        <v>4980</v>
      </c>
      <c r="EA469" s="207"/>
      <c r="EB469" s="207"/>
      <c r="EC469" s="207"/>
      <c r="ED469" s="207">
        <v>1.0000000000000001E-17</v>
      </c>
      <c r="EE469" s="207"/>
      <c r="EF469" s="207"/>
      <c r="EG469" s="207"/>
      <c r="EH469" s="207"/>
      <c r="EI469" s="207">
        <v>0</v>
      </c>
      <c r="EJ469" s="209">
        <v>191.55</v>
      </c>
      <c r="EK469" s="209">
        <f t="shared" si="249"/>
        <v>0</v>
      </c>
      <c r="EL469" s="207"/>
      <c r="EM469" s="207"/>
      <c r="EN469" s="207"/>
      <c r="EO469" s="207"/>
      <c r="EP469" s="207"/>
      <c r="EQ469" s="207"/>
      <c r="ER469" s="207"/>
      <c r="ES469" s="207"/>
      <c r="ET469" s="207"/>
      <c r="EU469" s="207"/>
      <c r="EV469" s="207"/>
      <c r="EW469" s="207"/>
      <c r="EX469" s="207"/>
      <c r="EY469" s="207"/>
      <c r="EZ469" s="207"/>
      <c r="FA469" s="207"/>
      <c r="FB469" s="207"/>
      <c r="FC469" s="207">
        <v>1.0000000000000001E-17</v>
      </c>
      <c r="FD469" s="207"/>
      <c r="FE469" s="207"/>
      <c r="FF469" s="207"/>
      <c r="FG469" s="207"/>
      <c r="FH469" s="207">
        <v>0</v>
      </c>
      <c r="FI469" s="209">
        <v>32.1</v>
      </c>
      <c r="FJ469" s="209">
        <f t="shared" si="250"/>
        <v>0</v>
      </c>
      <c r="FK469" s="207"/>
      <c r="FL469" s="207"/>
      <c r="FM469" s="207"/>
      <c r="FN469" s="207">
        <v>1.0000000000000001E-17</v>
      </c>
      <c r="FO469" s="207"/>
      <c r="FP469" s="207"/>
      <c r="FQ469" s="207"/>
      <c r="FR469" s="207"/>
      <c r="FS469" s="207">
        <v>0</v>
      </c>
      <c r="FT469" s="209">
        <v>25.68</v>
      </c>
      <c r="FU469" s="209">
        <f t="shared" si="251"/>
        <v>0</v>
      </c>
      <c r="FV469" s="207"/>
      <c r="FW469" s="207"/>
      <c r="FX469" s="207"/>
      <c r="FY469" s="207">
        <v>1.0000000000000001E-17</v>
      </c>
      <c r="FZ469" s="207"/>
      <c r="GA469" s="207"/>
      <c r="GB469" s="207"/>
      <c r="GC469" s="207"/>
      <c r="GD469" s="207">
        <v>0</v>
      </c>
      <c r="GE469" s="209">
        <v>56.12</v>
      </c>
      <c r="GF469" s="209">
        <f t="shared" si="252"/>
        <v>0</v>
      </c>
      <c r="GG469" s="207"/>
      <c r="GH469" s="207"/>
      <c r="GI469" s="207"/>
      <c r="GJ469" s="207"/>
      <c r="GK469" s="207"/>
      <c r="GL469" s="207"/>
      <c r="GM469" s="207"/>
      <c r="GN469" s="207"/>
      <c r="GO469" s="207"/>
      <c r="GP469" s="207"/>
      <c r="GQ469" s="207"/>
      <c r="GR469" s="207"/>
      <c r="GS469" s="207"/>
      <c r="GT469" s="207"/>
      <c r="GU469" s="207"/>
      <c r="GV469" s="207"/>
      <c r="GW469" s="207"/>
      <c r="GX469" s="207" t="s">
        <v>918</v>
      </c>
      <c r="GY469" s="207">
        <v>0</v>
      </c>
      <c r="GZ469" s="207" t="s">
        <v>918</v>
      </c>
      <c r="HA469" s="207">
        <v>0</v>
      </c>
      <c r="HB469" s="207">
        <v>0</v>
      </c>
      <c r="HC469" s="207">
        <v>1</v>
      </c>
      <c r="HD469" s="207">
        <f t="shared" si="227"/>
        <v>3600</v>
      </c>
      <c r="HE469" s="207">
        <v>3</v>
      </c>
      <c r="HF469" s="207"/>
      <c r="HG469" s="207"/>
      <c r="HH469" s="207">
        <f t="shared" si="262"/>
        <v>1800</v>
      </c>
      <c r="HI469" s="209">
        <v>2.73</v>
      </c>
      <c r="HJ469" s="209">
        <f t="shared" si="253"/>
        <v>4914</v>
      </c>
      <c r="HK469" s="207">
        <v>2</v>
      </c>
      <c r="HL469" s="207"/>
      <c r="HM469" s="207">
        <f t="shared" si="263"/>
        <v>1200</v>
      </c>
      <c r="HN469" s="209">
        <v>2.73</v>
      </c>
      <c r="HO469" s="209">
        <f t="shared" si="254"/>
        <v>3276</v>
      </c>
      <c r="HP469" s="207">
        <v>1</v>
      </c>
      <c r="HQ469" s="207"/>
      <c r="HR469" s="207">
        <f t="shared" si="264"/>
        <v>600</v>
      </c>
      <c r="HS469" s="209">
        <v>2.73</v>
      </c>
      <c r="HT469" s="209">
        <f t="shared" si="255"/>
        <v>1638</v>
      </c>
      <c r="HU469" s="207">
        <v>0</v>
      </c>
      <c r="HV469" s="207"/>
      <c r="HW469" s="207">
        <f t="shared" si="265"/>
        <v>0</v>
      </c>
      <c r="HX469" s="209">
        <v>2.73</v>
      </c>
      <c r="HY469" s="209">
        <f t="shared" si="256"/>
        <v>0</v>
      </c>
      <c r="HZ469" s="207">
        <v>2</v>
      </c>
      <c r="IA469" s="209">
        <v>3890.25</v>
      </c>
      <c r="IB469" s="209">
        <f t="shared" si="257"/>
        <v>7780.5</v>
      </c>
      <c r="IC469" s="169"/>
      <c r="ID469" s="169"/>
      <c r="IE469" s="169"/>
      <c r="IF469" s="169"/>
      <c r="IG469" s="165"/>
      <c r="IH469" s="165"/>
      <c r="II469" s="235">
        <f t="shared" si="233"/>
        <v>0</v>
      </c>
      <c r="IJ469" s="235">
        <f t="shared" si="234"/>
        <v>2</v>
      </c>
      <c r="IK469" s="235">
        <f t="shared" si="235"/>
        <v>2</v>
      </c>
      <c r="IL469" s="210"/>
      <c r="IM469" s="211">
        <f t="shared" si="258"/>
        <v>0</v>
      </c>
      <c r="IN469" s="209">
        <v>7500</v>
      </c>
      <c r="IO469" s="212">
        <f t="shared" si="259"/>
        <v>0</v>
      </c>
      <c r="IP469" s="209">
        <f t="shared" si="260"/>
        <v>17608.5</v>
      </c>
      <c r="IQ469" s="209">
        <v>10000</v>
      </c>
      <c r="IR469" s="212">
        <f t="shared" si="261"/>
        <v>2</v>
      </c>
      <c r="IS469" s="213" t="s">
        <v>5636</v>
      </c>
      <c r="IT469" s="291"/>
      <c r="IV469" s="66" t="s">
        <v>6772</v>
      </c>
      <c r="IW469" s="66" t="s">
        <v>6773</v>
      </c>
    </row>
    <row r="470" spans="1:257" x14ac:dyDescent="0.4">
      <c r="A470" s="158">
        <f t="shared" si="232"/>
        <v>314</v>
      </c>
      <c r="B470" s="156" t="s">
        <v>35</v>
      </c>
      <c r="C470" s="156">
        <v>75</v>
      </c>
      <c r="D470" s="156">
        <v>85297</v>
      </c>
      <c r="E470" s="374">
        <v>26469</v>
      </c>
      <c r="F470" s="225" t="s">
        <v>6774</v>
      </c>
      <c r="G470" s="251">
        <v>2</v>
      </c>
      <c r="H470" s="156"/>
      <c r="I470" s="156" t="s">
        <v>736</v>
      </c>
      <c r="J470" s="158" t="s">
        <v>737</v>
      </c>
      <c r="K470" s="158"/>
      <c r="L470" s="158" t="s">
        <v>748</v>
      </c>
      <c r="M470" s="158"/>
      <c r="N470" s="205">
        <v>10</v>
      </c>
      <c r="O470" s="158">
        <v>30</v>
      </c>
      <c r="P470" s="203" t="s">
        <v>6775</v>
      </c>
      <c r="Q470" s="158">
        <v>64</v>
      </c>
      <c r="R470" s="158"/>
      <c r="S470" s="158"/>
      <c r="T470" s="158"/>
      <c r="U470" s="158"/>
      <c r="V470" s="367"/>
      <c r="W470" s="366"/>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t="s">
        <v>5311</v>
      </c>
      <c r="AU470" s="205">
        <v>10</v>
      </c>
      <c r="AV470" s="205">
        <v>20</v>
      </c>
      <c r="AW470" s="205">
        <f t="shared" si="245"/>
        <v>30</v>
      </c>
      <c r="AX470" s="205" t="s">
        <v>6775</v>
      </c>
      <c r="AY470" s="226">
        <v>40</v>
      </c>
      <c r="AZ470" s="205">
        <v>24</v>
      </c>
      <c r="BA470" s="205">
        <f t="shared" si="236"/>
        <v>64</v>
      </c>
      <c r="BB470" s="205"/>
      <c r="BC470" s="207">
        <v>1.0000000000000001E-17</v>
      </c>
      <c r="BD470" s="207">
        <v>9.9999999999999997E-29</v>
      </c>
      <c r="BE470" s="207">
        <v>1.0000000000000001E-30</v>
      </c>
      <c r="BF470" s="207">
        <v>0</v>
      </c>
      <c r="BG470" s="207">
        <v>0</v>
      </c>
      <c r="BH470" s="207">
        <v>0</v>
      </c>
      <c r="BI470" s="207"/>
      <c r="BJ470" s="207"/>
      <c r="BK470" s="207" t="s">
        <v>6776</v>
      </c>
      <c r="BL470" s="208">
        <v>0</v>
      </c>
      <c r="BM470" s="209">
        <v>249.45</v>
      </c>
      <c r="BN470" s="209">
        <f t="shared" si="246"/>
        <v>0</v>
      </c>
      <c r="BO470" s="207"/>
      <c r="BP470" s="207"/>
      <c r="BQ470" s="207"/>
      <c r="BR470" s="207"/>
      <c r="BS470" s="207"/>
      <c r="BT470" s="207"/>
      <c r="BU470" s="207"/>
      <c r="BV470" s="207"/>
      <c r="BW470" s="207"/>
      <c r="BX470" s="207"/>
      <c r="BY470" s="207"/>
      <c r="BZ470" s="207"/>
      <c r="CA470" s="207"/>
      <c r="CB470" s="207"/>
      <c r="CC470" s="207"/>
      <c r="CD470" s="207"/>
      <c r="CE470" s="207"/>
      <c r="CF470" s="207">
        <v>0</v>
      </c>
      <c r="CG470" s="207"/>
      <c r="CH470" s="207"/>
      <c r="CI470" s="207"/>
      <c r="CJ470" s="207"/>
      <c r="CK470" s="207">
        <v>0</v>
      </c>
      <c r="CL470" s="209">
        <v>477.3</v>
      </c>
      <c r="CM470" s="209">
        <f t="shared" si="247"/>
        <v>0</v>
      </c>
      <c r="CN470" s="207"/>
      <c r="CO470" s="207"/>
      <c r="CP470" s="207"/>
      <c r="CQ470" s="207"/>
      <c r="CR470" s="207"/>
      <c r="CS470" s="207"/>
      <c r="CT470" s="207"/>
      <c r="CU470" s="207"/>
      <c r="CV470" s="207"/>
      <c r="CW470" s="207"/>
      <c r="CX470" s="207"/>
      <c r="CY470" s="207"/>
      <c r="CZ470" s="207"/>
      <c r="DA470" s="207"/>
      <c r="DB470" s="207"/>
      <c r="DC470" s="207"/>
      <c r="DD470" s="207"/>
      <c r="DE470" s="207">
        <v>0</v>
      </c>
      <c r="DF470" s="207"/>
      <c r="DG470" s="207"/>
      <c r="DH470" s="207"/>
      <c r="DI470" s="207"/>
      <c r="DJ470" s="207">
        <v>0</v>
      </c>
      <c r="DK470" s="209">
        <v>120.88</v>
      </c>
      <c r="DL470" s="209">
        <f t="shared" si="248"/>
        <v>0</v>
      </c>
      <c r="DM470" s="207"/>
      <c r="DN470" s="207"/>
      <c r="DO470" s="207"/>
      <c r="DP470" s="207"/>
      <c r="DQ470" s="207"/>
      <c r="DR470" s="207"/>
      <c r="DS470" s="207"/>
      <c r="DT470" s="207"/>
      <c r="DU470" s="207"/>
      <c r="DV470" s="207"/>
      <c r="DW470" s="207"/>
      <c r="DX470" s="207"/>
      <c r="DY470" s="207"/>
      <c r="DZ470" s="207"/>
      <c r="EA470" s="207"/>
      <c r="EB470" s="207"/>
      <c r="EC470" s="207"/>
      <c r="ED470" s="207">
        <v>0</v>
      </c>
      <c r="EE470" s="207"/>
      <c r="EF470" s="207"/>
      <c r="EG470" s="207"/>
      <c r="EH470" s="207"/>
      <c r="EI470" s="207">
        <v>0</v>
      </c>
      <c r="EJ470" s="209">
        <v>191.55</v>
      </c>
      <c r="EK470" s="209">
        <f t="shared" si="249"/>
        <v>0</v>
      </c>
      <c r="EL470" s="207"/>
      <c r="EM470" s="207"/>
      <c r="EN470" s="207"/>
      <c r="EO470" s="207"/>
      <c r="EP470" s="207"/>
      <c r="EQ470" s="207"/>
      <c r="ER470" s="207"/>
      <c r="ES470" s="207"/>
      <c r="ET470" s="207"/>
      <c r="EU470" s="207"/>
      <c r="EV470" s="207"/>
      <c r="EW470" s="207"/>
      <c r="EX470" s="207"/>
      <c r="EY470" s="207"/>
      <c r="EZ470" s="207"/>
      <c r="FA470" s="207"/>
      <c r="FB470" s="207"/>
      <c r="FC470" s="207">
        <v>0</v>
      </c>
      <c r="FD470" s="207"/>
      <c r="FE470" s="207"/>
      <c r="FF470" s="207"/>
      <c r="FG470" s="207"/>
      <c r="FH470" s="207">
        <v>0</v>
      </c>
      <c r="FI470" s="209">
        <v>32.1</v>
      </c>
      <c r="FJ470" s="209">
        <f t="shared" si="250"/>
        <v>0</v>
      </c>
      <c r="FK470" s="207"/>
      <c r="FL470" s="207"/>
      <c r="FM470" s="207"/>
      <c r="FN470" s="207">
        <v>0</v>
      </c>
      <c r="FO470" s="207"/>
      <c r="FP470" s="207"/>
      <c r="FQ470" s="207"/>
      <c r="FR470" s="207"/>
      <c r="FS470" s="207">
        <v>0</v>
      </c>
      <c r="FT470" s="209">
        <v>25.68</v>
      </c>
      <c r="FU470" s="209">
        <f t="shared" si="251"/>
        <v>0</v>
      </c>
      <c r="FV470" s="207"/>
      <c r="FW470" s="207"/>
      <c r="FX470" s="207"/>
      <c r="FY470" s="207">
        <v>0</v>
      </c>
      <c r="FZ470" s="207"/>
      <c r="GA470" s="207"/>
      <c r="GB470" s="207"/>
      <c r="GC470" s="207"/>
      <c r="GD470" s="207">
        <v>0</v>
      </c>
      <c r="GE470" s="209">
        <v>56.12</v>
      </c>
      <c r="GF470" s="209">
        <f t="shared" si="252"/>
        <v>0</v>
      </c>
      <c r="GG470" s="207"/>
      <c r="GH470" s="207"/>
      <c r="GI470" s="207"/>
      <c r="GJ470" s="207"/>
      <c r="GK470" s="207"/>
      <c r="GL470" s="207"/>
      <c r="GM470" s="207"/>
      <c r="GN470" s="207"/>
      <c r="GO470" s="207"/>
      <c r="GP470" s="207"/>
      <c r="GQ470" s="207"/>
      <c r="GR470" s="207"/>
      <c r="GS470" s="207"/>
      <c r="GT470" s="207"/>
      <c r="GU470" s="207"/>
      <c r="GV470" s="207"/>
      <c r="GW470" s="207"/>
      <c r="GX470" s="207" t="s">
        <v>918</v>
      </c>
      <c r="GY470" s="207">
        <v>0</v>
      </c>
      <c r="GZ470" s="207" t="s">
        <v>918</v>
      </c>
      <c r="HA470" s="207">
        <v>0</v>
      </c>
      <c r="HB470" s="207">
        <v>0</v>
      </c>
      <c r="HC470" s="229">
        <v>1</v>
      </c>
      <c r="HD470" s="207">
        <f t="shared" ref="HD470:HD533" si="266">+HH470+HM470+HR470+HW470</f>
        <v>4200</v>
      </c>
      <c r="HE470" s="207">
        <v>4</v>
      </c>
      <c r="HF470" s="207"/>
      <c r="HG470" s="207"/>
      <c r="HH470" s="207">
        <f t="shared" si="262"/>
        <v>2400</v>
      </c>
      <c r="HI470" s="209">
        <v>2.73</v>
      </c>
      <c r="HJ470" s="209">
        <f t="shared" si="253"/>
        <v>6552</v>
      </c>
      <c r="HK470" s="207">
        <v>2</v>
      </c>
      <c r="HL470" s="207"/>
      <c r="HM470" s="207">
        <f t="shared" si="263"/>
        <v>1200</v>
      </c>
      <c r="HN470" s="209">
        <v>2.73</v>
      </c>
      <c r="HO470" s="209">
        <f t="shared" si="254"/>
        <v>3276</v>
      </c>
      <c r="HP470" s="207">
        <v>1</v>
      </c>
      <c r="HQ470" s="207"/>
      <c r="HR470" s="207">
        <f t="shared" si="264"/>
        <v>600</v>
      </c>
      <c r="HS470" s="209">
        <v>2.73</v>
      </c>
      <c r="HT470" s="209">
        <f t="shared" si="255"/>
        <v>1638</v>
      </c>
      <c r="HU470" s="207">
        <v>0</v>
      </c>
      <c r="HV470" s="207"/>
      <c r="HW470" s="207">
        <f t="shared" si="265"/>
        <v>0</v>
      </c>
      <c r="HX470" s="209">
        <v>2.73</v>
      </c>
      <c r="HY470" s="209">
        <f t="shared" si="256"/>
        <v>0</v>
      </c>
      <c r="HZ470" s="207">
        <v>2</v>
      </c>
      <c r="IA470" s="209">
        <v>3890.25</v>
      </c>
      <c r="IB470" s="209">
        <f t="shared" si="257"/>
        <v>7780.5</v>
      </c>
      <c r="IC470" s="169"/>
      <c r="ID470" s="169"/>
      <c r="IE470" s="169"/>
      <c r="IF470" s="169"/>
      <c r="IG470" s="165"/>
      <c r="IH470" s="165"/>
      <c r="II470" s="235">
        <f t="shared" si="233"/>
        <v>0</v>
      </c>
      <c r="IJ470" s="235">
        <f t="shared" si="234"/>
        <v>2</v>
      </c>
      <c r="IK470" s="235">
        <f t="shared" si="235"/>
        <v>2</v>
      </c>
      <c r="IL470" s="210"/>
      <c r="IM470" s="211">
        <f t="shared" si="258"/>
        <v>0</v>
      </c>
      <c r="IN470" s="209">
        <v>7500</v>
      </c>
      <c r="IO470" s="212">
        <f t="shared" si="259"/>
        <v>0</v>
      </c>
      <c r="IP470" s="209">
        <f t="shared" si="260"/>
        <v>19246.5</v>
      </c>
      <c r="IQ470" s="209">
        <v>10000</v>
      </c>
      <c r="IR470" s="212">
        <f t="shared" si="261"/>
        <v>2</v>
      </c>
      <c r="IS470" s="213" t="s">
        <v>5906</v>
      </c>
      <c r="IT470" s="291"/>
      <c r="IV470" s="66" t="s">
        <v>6777</v>
      </c>
      <c r="IW470" s="66" t="s">
        <v>6778</v>
      </c>
    </row>
    <row r="471" spans="1:257" x14ac:dyDescent="0.4">
      <c r="A471" s="158">
        <f t="shared" si="232"/>
        <v>315</v>
      </c>
      <c r="B471" s="156" t="s">
        <v>35</v>
      </c>
      <c r="C471" s="156">
        <v>82</v>
      </c>
      <c r="D471" s="369">
        <v>85309</v>
      </c>
      <c r="E471" s="251">
        <v>30162</v>
      </c>
      <c r="F471" s="203">
        <v>52004409500000</v>
      </c>
      <c r="G471" s="251">
        <v>2</v>
      </c>
      <c r="H471" s="156"/>
      <c r="I471" s="156" t="s">
        <v>772</v>
      </c>
      <c r="J471" s="158" t="s">
        <v>808</v>
      </c>
      <c r="K471" s="158"/>
      <c r="L471" s="158" t="s">
        <v>809</v>
      </c>
      <c r="M471" s="158"/>
      <c r="N471" s="205">
        <v>36</v>
      </c>
      <c r="O471" s="158">
        <v>56</v>
      </c>
      <c r="P471" s="203" t="s">
        <v>5411</v>
      </c>
      <c r="Q471" s="158">
        <v>58</v>
      </c>
      <c r="R471" s="158"/>
      <c r="S471" s="158"/>
      <c r="T471" s="158"/>
      <c r="U471" s="158"/>
      <c r="V471" s="367"/>
      <c r="W471" s="366"/>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t="s">
        <v>5311</v>
      </c>
      <c r="AU471" s="205">
        <v>36</v>
      </c>
      <c r="AV471" s="205">
        <v>20</v>
      </c>
      <c r="AW471" s="205">
        <f t="shared" si="245"/>
        <v>56</v>
      </c>
      <c r="AX471" s="205" t="s">
        <v>5411</v>
      </c>
      <c r="AY471" s="226">
        <v>34</v>
      </c>
      <c r="AZ471" s="205">
        <v>24</v>
      </c>
      <c r="BA471" s="205">
        <f t="shared" si="236"/>
        <v>58</v>
      </c>
      <c r="BB471" s="205"/>
      <c r="BC471" s="207">
        <v>1.0000000000000001E-17</v>
      </c>
      <c r="BD471" s="207">
        <v>9.9999999999999997E-29</v>
      </c>
      <c r="BE471" s="207">
        <v>1.0000000000000001E-30</v>
      </c>
      <c r="BF471" s="207">
        <v>0</v>
      </c>
      <c r="BG471" s="207">
        <v>1.0000000000000001E-17</v>
      </c>
      <c r="BH471" s="207"/>
      <c r="BI471" s="207"/>
      <c r="BJ471" s="207"/>
      <c r="BK471" s="207"/>
      <c r="BL471" s="208">
        <v>0</v>
      </c>
      <c r="BM471" s="209">
        <v>249.45</v>
      </c>
      <c r="BN471" s="209">
        <f t="shared" si="246"/>
        <v>0</v>
      </c>
      <c r="BO471" s="207"/>
      <c r="BP471" s="207"/>
      <c r="BQ471" s="207"/>
      <c r="BR471" s="207"/>
      <c r="BS471" s="207"/>
      <c r="BT471" s="207"/>
      <c r="BU471" s="207"/>
      <c r="BV471" s="207"/>
      <c r="BW471" s="207"/>
      <c r="BX471" s="207"/>
      <c r="BY471" s="207"/>
      <c r="BZ471" s="207"/>
      <c r="CA471" s="207"/>
      <c r="CB471" s="207"/>
      <c r="CC471" s="207"/>
      <c r="CD471" s="207"/>
      <c r="CE471" s="207"/>
      <c r="CF471" s="207">
        <v>1.0000000000000001E-17</v>
      </c>
      <c r="CG471" s="207"/>
      <c r="CH471" s="207"/>
      <c r="CI471" s="207"/>
      <c r="CJ471" s="207"/>
      <c r="CK471" s="207">
        <v>0</v>
      </c>
      <c r="CL471" s="209">
        <v>477.3</v>
      </c>
      <c r="CM471" s="209">
        <f t="shared" si="247"/>
        <v>0</v>
      </c>
      <c r="CN471" s="207"/>
      <c r="CO471" s="207"/>
      <c r="CP471" s="207"/>
      <c r="CQ471" s="207"/>
      <c r="CR471" s="207"/>
      <c r="CS471" s="207"/>
      <c r="CT471" s="207"/>
      <c r="CU471" s="207"/>
      <c r="CV471" s="207"/>
      <c r="CW471" s="207"/>
      <c r="CX471" s="207"/>
      <c r="CY471" s="207"/>
      <c r="CZ471" s="207"/>
      <c r="DA471" s="207" t="s">
        <v>4980</v>
      </c>
      <c r="DB471" s="207"/>
      <c r="DC471" s="207"/>
      <c r="DD471" s="207"/>
      <c r="DE471" s="207">
        <v>1.0000000000000001E-17</v>
      </c>
      <c r="DF471" s="207"/>
      <c r="DG471" s="207"/>
      <c r="DH471" s="207"/>
      <c r="DI471" s="207"/>
      <c r="DJ471" s="207">
        <v>0</v>
      </c>
      <c r="DK471" s="209">
        <v>120.88</v>
      </c>
      <c r="DL471" s="209">
        <f t="shared" si="248"/>
        <v>0</v>
      </c>
      <c r="DM471" s="207"/>
      <c r="DN471" s="207"/>
      <c r="DO471" s="207"/>
      <c r="DP471" s="207"/>
      <c r="DQ471" s="207"/>
      <c r="DR471" s="207"/>
      <c r="DS471" s="207"/>
      <c r="DT471" s="207"/>
      <c r="DU471" s="207"/>
      <c r="DV471" s="207"/>
      <c r="DW471" s="207"/>
      <c r="DX471" s="207"/>
      <c r="DY471" s="207"/>
      <c r="DZ471" s="207"/>
      <c r="EA471" s="207"/>
      <c r="EB471" s="207"/>
      <c r="EC471" s="207"/>
      <c r="ED471" s="207">
        <v>1.0000000000000001E-17</v>
      </c>
      <c r="EE471" s="207"/>
      <c r="EF471" s="207"/>
      <c r="EG471" s="207"/>
      <c r="EH471" s="207"/>
      <c r="EI471" s="207">
        <v>0</v>
      </c>
      <c r="EJ471" s="209">
        <v>191.55</v>
      </c>
      <c r="EK471" s="209">
        <f t="shared" si="249"/>
        <v>0</v>
      </c>
      <c r="EL471" s="207"/>
      <c r="EM471" s="207"/>
      <c r="EN471" s="207"/>
      <c r="EO471" s="207"/>
      <c r="EP471" s="207"/>
      <c r="EQ471" s="207"/>
      <c r="ER471" s="207"/>
      <c r="ES471" s="207"/>
      <c r="ET471" s="207"/>
      <c r="EU471" s="207"/>
      <c r="EV471" s="207"/>
      <c r="EW471" s="207"/>
      <c r="EX471" s="207"/>
      <c r="EY471" s="207"/>
      <c r="EZ471" s="207"/>
      <c r="FA471" s="207"/>
      <c r="FB471" s="207"/>
      <c r="FC471" s="207">
        <v>1.0000000000000001E-17</v>
      </c>
      <c r="FD471" s="207"/>
      <c r="FE471" s="207"/>
      <c r="FF471" s="207"/>
      <c r="FG471" s="207"/>
      <c r="FH471" s="207">
        <v>0</v>
      </c>
      <c r="FI471" s="209">
        <v>32.1</v>
      </c>
      <c r="FJ471" s="209">
        <f t="shared" si="250"/>
        <v>0</v>
      </c>
      <c r="FK471" s="207"/>
      <c r="FL471" s="207"/>
      <c r="FM471" s="207"/>
      <c r="FN471" s="207">
        <v>1.0000000000000001E-17</v>
      </c>
      <c r="FO471" s="207"/>
      <c r="FP471" s="207"/>
      <c r="FQ471" s="207"/>
      <c r="FR471" s="207"/>
      <c r="FS471" s="207">
        <v>0</v>
      </c>
      <c r="FT471" s="209">
        <v>25.68</v>
      </c>
      <c r="FU471" s="209">
        <f t="shared" si="251"/>
        <v>0</v>
      </c>
      <c r="FV471" s="207"/>
      <c r="FW471" s="207"/>
      <c r="FX471" s="207"/>
      <c r="FY471" s="207">
        <v>1.0000000000000001E-17</v>
      </c>
      <c r="FZ471" s="207"/>
      <c r="GA471" s="207"/>
      <c r="GB471" s="207"/>
      <c r="GC471" s="207"/>
      <c r="GD471" s="207">
        <v>0</v>
      </c>
      <c r="GE471" s="209">
        <v>56.12</v>
      </c>
      <c r="GF471" s="209">
        <f t="shared" si="252"/>
        <v>0</v>
      </c>
      <c r="GG471" s="207"/>
      <c r="GH471" s="207"/>
      <c r="GI471" s="207"/>
      <c r="GJ471" s="207"/>
      <c r="GK471" s="207"/>
      <c r="GL471" s="207"/>
      <c r="GM471" s="207"/>
      <c r="GN471" s="207"/>
      <c r="GO471" s="207"/>
      <c r="GP471" s="207"/>
      <c r="GQ471" s="207"/>
      <c r="GR471" s="207"/>
      <c r="GS471" s="207"/>
      <c r="GT471" s="207"/>
      <c r="GU471" s="207"/>
      <c r="GV471" s="207"/>
      <c r="GW471" s="207"/>
      <c r="GX471" s="207" t="s">
        <v>918</v>
      </c>
      <c r="GY471" s="207">
        <v>0</v>
      </c>
      <c r="GZ471" s="207" t="s">
        <v>918</v>
      </c>
      <c r="HA471" s="207">
        <v>0</v>
      </c>
      <c r="HB471" s="207">
        <v>0</v>
      </c>
      <c r="HC471" s="207">
        <v>1</v>
      </c>
      <c r="HD471" s="207">
        <f t="shared" si="266"/>
        <v>4200</v>
      </c>
      <c r="HE471" s="207">
        <v>3</v>
      </c>
      <c r="HF471" s="207"/>
      <c r="HG471" s="207"/>
      <c r="HH471" s="207">
        <f t="shared" si="262"/>
        <v>1800</v>
      </c>
      <c r="HI471" s="209">
        <v>2.73</v>
      </c>
      <c r="HJ471" s="209">
        <f t="shared" si="253"/>
        <v>4914</v>
      </c>
      <c r="HK471" s="207">
        <v>3</v>
      </c>
      <c r="HL471" s="207"/>
      <c r="HM471" s="207">
        <f t="shared" si="263"/>
        <v>1800</v>
      </c>
      <c r="HN471" s="209">
        <v>2.73</v>
      </c>
      <c r="HO471" s="209">
        <f t="shared" si="254"/>
        <v>4914</v>
      </c>
      <c r="HP471" s="207">
        <v>1</v>
      </c>
      <c r="HQ471" s="207"/>
      <c r="HR471" s="207">
        <f t="shared" si="264"/>
        <v>600</v>
      </c>
      <c r="HS471" s="209">
        <v>2.73</v>
      </c>
      <c r="HT471" s="209">
        <f t="shared" si="255"/>
        <v>1638</v>
      </c>
      <c r="HU471" s="207">
        <v>0</v>
      </c>
      <c r="HV471" s="207"/>
      <c r="HW471" s="207">
        <f t="shared" si="265"/>
        <v>0</v>
      </c>
      <c r="HX471" s="209">
        <v>2.73</v>
      </c>
      <c r="HY471" s="209">
        <f t="shared" si="256"/>
        <v>0</v>
      </c>
      <c r="HZ471" s="207">
        <v>2</v>
      </c>
      <c r="IA471" s="209">
        <v>3890.25</v>
      </c>
      <c r="IB471" s="209">
        <f t="shared" si="257"/>
        <v>7780.5</v>
      </c>
      <c r="IC471" s="169"/>
      <c r="ID471" s="169"/>
      <c r="IE471" s="169"/>
      <c r="IF471" s="169"/>
      <c r="IG471" s="165"/>
      <c r="IH471" s="165"/>
      <c r="II471" s="235">
        <f t="shared" si="233"/>
        <v>0</v>
      </c>
      <c r="IJ471" s="235">
        <f t="shared" si="234"/>
        <v>2</v>
      </c>
      <c r="IK471" s="235">
        <f t="shared" si="235"/>
        <v>2</v>
      </c>
      <c r="IL471" s="210"/>
      <c r="IM471" s="211">
        <f t="shared" si="258"/>
        <v>0</v>
      </c>
      <c r="IN471" s="209">
        <v>7500</v>
      </c>
      <c r="IO471" s="212">
        <f t="shared" si="259"/>
        <v>0</v>
      </c>
      <c r="IP471" s="209">
        <f t="shared" si="260"/>
        <v>19246.5</v>
      </c>
      <c r="IQ471" s="209">
        <v>10000</v>
      </c>
      <c r="IR471" s="212">
        <f t="shared" si="261"/>
        <v>2</v>
      </c>
      <c r="IS471" s="213" t="s">
        <v>5906</v>
      </c>
      <c r="IT471" s="291"/>
      <c r="IV471" s="66" t="s">
        <v>6779</v>
      </c>
      <c r="IW471" s="66" t="s">
        <v>6780</v>
      </c>
    </row>
    <row r="472" spans="1:257" x14ac:dyDescent="0.4">
      <c r="A472" s="158">
        <f t="shared" si="232"/>
        <v>316</v>
      </c>
      <c r="B472" s="156" t="s">
        <v>35</v>
      </c>
      <c r="C472" s="156">
        <v>100</v>
      </c>
      <c r="D472" s="156">
        <v>5218</v>
      </c>
      <c r="E472" s="374">
        <v>6476</v>
      </c>
      <c r="F472" s="225" t="s">
        <v>6781</v>
      </c>
      <c r="G472" s="251">
        <v>3</v>
      </c>
      <c r="H472" s="156"/>
      <c r="I472" s="156" t="s">
        <v>870</v>
      </c>
      <c r="J472" s="158" t="s">
        <v>974</v>
      </c>
      <c r="K472" s="158"/>
      <c r="L472" s="158" t="s">
        <v>976</v>
      </c>
      <c r="M472" s="158"/>
      <c r="N472" s="205">
        <v>25</v>
      </c>
      <c r="O472" s="158">
        <v>45</v>
      </c>
      <c r="P472" s="203" t="s">
        <v>5358</v>
      </c>
      <c r="Q472" s="158">
        <v>56</v>
      </c>
      <c r="R472" s="158"/>
      <c r="S472" s="158"/>
      <c r="T472" s="158"/>
      <c r="U472" s="158"/>
      <c r="V472" s="367"/>
      <c r="W472" s="366"/>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t="s">
        <v>5364</v>
      </c>
      <c r="AU472" s="205">
        <v>25</v>
      </c>
      <c r="AV472" s="205">
        <v>20</v>
      </c>
      <c r="AW472" s="205">
        <f t="shared" si="245"/>
        <v>45</v>
      </c>
      <c r="AX472" s="205" t="s">
        <v>5358</v>
      </c>
      <c r="AY472" s="226">
        <v>32</v>
      </c>
      <c r="AZ472" s="205">
        <v>24</v>
      </c>
      <c r="BA472" s="205">
        <f t="shared" si="236"/>
        <v>56</v>
      </c>
      <c r="BB472" s="205"/>
      <c r="BC472" s="207">
        <v>1.0000000000000001E-17</v>
      </c>
      <c r="BD472" s="207">
        <v>9.9999999999999997E-29</v>
      </c>
      <c r="BE472" s="207">
        <v>1.0000000000000001E-30</v>
      </c>
      <c r="BF472" s="207">
        <v>0</v>
      </c>
      <c r="BG472" s="207">
        <v>0</v>
      </c>
      <c r="BH472" s="207"/>
      <c r="BI472" s="207"/>
      <c r="BJ472" s="207"/>
      <c r="BK472" s="207"/>
      <c r="BL472" s="208">
        <v>0</v>
      </c>
      <c r="BM472" s="209">
        <v>249.45</v>
      </c>
      <c r="BN472" s="209">
        <f t="shared" si="246"/>
        <v>0</v>
      </c>
      <c r="BO472" s="207"/>
      <c r="BP472" s="207"/>
      <c r="BQ472" s="207"/>
      <c r="BR472" s="207"/>
      <c r="BS472" s="207"/>
      <c r="BT472" s="207"/>
      <c r="BU472" s="207"/>
      <c r="BV472" s="207"/>
      <c r="BW472" s="207"/>
      <c r="BX472" s="207"/>
      <c r="BY472" s="207"/>
      <c r="BZ472" s="207"/>
      <c r="CA472" s="207"/>
      <c r="CB472" s="207"/>
      <c r="CC472" s="207"/>
      <c r="CD472" s="207"/>
      <c r="CE472" s="207"/>
      <c r="CF472" s="207">
        <v>0</v>
      </c>
      <c r="CG472" s="207"/>
      <c r="CH472" s="207"/>
      <c r="CI472" s="207"/>
      <c r="CJ472" s="207"/>
      <c r="CK472" s="207">
        <v>0</v>
      </c>
      <c r="CL472" s="209">
        <v>477.3</v>
      </c>
      <c r="CM472" s="209">
        <f t="shared" si="247"/>
        <v>0</v>
      </c>
      <c r="CN472" s="207"/>
      <c r="CO472" s="207"/>
      <c r="CP472" s="207"/>
      <c r="CQ472" s="207"/>
      <c r="CR472" s="207"/>
      <c r="CS472" s="207"/>
      <c r="CT472" s="207"/>
      <c r="CU472" s="207"/>
      <c r="CV472" s="207"/>
      <c r="CW472" s="207"/>
      <c r="CX472" s="207"/>
      <c r="CY472" s="207"/>
      <c r="CZ472" s="207"/>
      <c r="DA472" s="207"/>
      <c r="DB472" s="207"/>
      <c r="DC472" s="207"/>
      <c r="DD472" s="207"/>
      <c r="DE472" s="207">
        <v>0</v>
      </c>
      <c r="DF472" s="207"/>
      <c r="DG472" s="207"/>
      <c r="DH472" s="207"/>
      <c r="DI472" s="207"/>
      <c r="DJ472" s="207">
        <v>0</v>
      </c>
      <c r="DK472" s="209">
        <v>120.88</v>
      </c>
      <c r="DL472" s="209">
        <f t="shared" si="248"/>
        <v>0</v>
      </c>
      <c r="DM472" s="207"/>
      <c r="DN472" s="207"/>
      <c r="DO472" s="207"/>
      <c r="DP472" s="207"/>
      <c r="DQ472" s="207"/>
      <c r="DR472" s="207"/>
      <c r="DS472" s="207"/>
      <c r="DT472" s="207"/>
      <c r="DU472" s="207"/>
      <c r="DV472" s="207"/>
      <c r="DW472" s="207"/>
      <c r="DX472" s="207"/>
      <c r="DY472" s="207"/>
      <c r="DZ472" s="207"/>
      <c r="EA472" s="207"/>
      <c r="EB472" s="207"/>
      <c r="EC472" s="207"/>
      <c r="ED472" s="207">
        <v>0</v>
      </c>
      <c r="EE472" s="207"/>
      <c r="EF472" s="207"/>
      <c r="EG472" s="207"/>
      <c r="EH472" s="207"/>
      <c r="EI472" s="207">
        <v>0</v>
      </c>
      <c r="EJ472" s="209">
        <v>191.55</v>
      </c>
      <c r="EK472" s="209">
        <f t="shared" si="249"/>
        <v>0</v>
      </c>
      <c r="EL472" s="207"/>
      <c r="EM472" s="207"/>
      <c r="EN472" s="207"/>
      <c r="EO472" s="207"/>
      <c r="EP472" s="207"/>
      <c r="EQ472" s="207"/>
      <c r="ER472" s="207"/>
      <c r="ES472" s="207"/>
      <c r="ET472" s="207"/>
      <c r="EU472" s="207"/>
      <c r="EV472" s="207"/>
      <c r="EW472" s="207"/>
      <c r="EX472" s="207"/>
      <c r="EY472" s="207"/>
      <c r="EZ472" s="207"/>
      <c r="FA472" s="207"/>
      <c r="FB472" s="207"/>
      <c r="FC472" s="207">
        <v>0</v>
      </c>
      <c r="FD472" s="207"/>
      <c r="FE472" s="207"/>
      <c r="FF472" s="207"/>
      <c r="FG472" s="207"/>
      <c r="FH472" s="207">
        <v>0</v>
      </c>
      <c r="FI472" s="209">
        <v>32.1</v>
      </c>
      <c r="FJ472" s="209">
        <f t="shared" si="250"/>
        <v>0</v>
      </c>
      <c r="FK472" s="207"/>
      <c r="FL472" s="207"/>
      <c r="FM472" s="207"/>
      <c r="FN472" s="207">
        <v>0</v>
      </c>
      <c r="FO472" s="207"/>
      <c r="FP472" s="207"/>
      <c r="FQ472" s="207"/>
      <c r="FR472" s="207"/>
      <c r="FS472" s="207">
        <v>0</v>
      </c>
      <c r="FT472" s="209">
        <v>25.68</v>
      </c>
      <c r="FU472" s="209">
        <f t="shared" si="251"/>
        <v>0</v>
      </c>
      <c r="FV472" s="207"/>
      <c r="FW472" s="207"/>
      <c r="FX472" s="207"/>
      <c r="FY472" s="207">
        <v>0</v>
      </c>
      <c r="FZ472" s="207"/>
      <c r="GA472" s="207"/>
      <c r="GB472" s="207"/>
      <c r="GC472" s="207"/>
      <c r="GD472" s="207">
        <v>0</v>
      </c>
      <c r="GE472" s="209">
        <v>56.12</v>
      </c>
      <c r="GF472" s="209">
        <f t="shared" si="252"/>
        <v>0</v>
      </c>
      <c r="GG472" s="207"/>
      <c r="GH472" s="207"/>
      <c r="GI472" s="207"/>
      <c r="GJ472" s="207"/>
      <c r="GK472" s="207"/>
      <c r="GL472" s="207"/>
      <c r="GM472" s="207"/>
      <c r="GN472" s="207"/>
      <c r="GO472" s="207"/>
      <c r="GP472" s="207"/>
      <c r="GQ472" s="207"/>
      <c r="GR472" s="207"/>
      <c r="GS472" s="207"/>
      <c r="GT472" s="207"/>
      <c r="GU472" s="207"/>
      <c r="GV472" s="207"/>
      <c r="GW472" s="207"/>
      <c r="GX472" s="207" t="s">
        <v>918</v>
      </c>
      <c r="GY472" s="207">
        <v>0</v>
      </c>
      <c r="GZ472" s="207" t="s">
        <v>918</v>
      </c>
      <c r="HA472" s="207">
        <v>0</v>
      </c>
      <c r="HB472" s="207">
        <v>0</v>
      </c>
      <c r="HC472" s="207">
        <v>1</v>
      </c>
      <c r="HD472" s="207">
        <f t="shared" si="266"/>
        <v>4800</v>
      </c>
      <c r="HE472" s="207">
        <v>6</v>
      </c>
      <c r="HF472" s="207"/>
      <c r="HG472" s="207"/>
      <c r="HH472" s="207">
        <f t="shared" si="262"/>
        <v>3600</v>
      </c>
      <c r="HI472" s="209">
        <v>2.73</v>
      </c>
      <c r="HJ472" s="209">
        <f t="shared" si="253"/>
        <v>9828</v>
      </c>
      <c r="HK472" s="207">
        <v>1</v>
      </c>
      <c r="HL472" s="207"/>
      <c r="HM472" s="207">
        <f t="shared" si="263"/>
        <v>600</v>
      </c>
      <c r="HN472" s="209">
        <v>2.73</v>
      </c>
      <c r="HO472" s="209">
        <f t="shared" si="254"/>
        <v>1638</v>
      </c>
      <c r="HP472" s="207">
        <v>1</v>
      </c>
      <c r="HQ472" s="207"/>
      <c r="HR472" s="207">
        <f t="shared" si="264"/>
        <v>600</v>
      </c>
      <c r="HS472" s="209">
        <v>2.73</v>
      </c>
      <c r="HT472" s="209">
        <f t="shared" si="255"/>
        <v>1638</v>
      </c>
      <c r="HU472" s="207">
        <v>0</v>
      </c>
      <c r="HV472" s="207"/>
      <c r="HW472" s="207">
        <f t="shared" si="265"/>
        <v>0</v>
      </c>
      <c r="HX472" s="209">
        <v>2.73</v>
      </c>
      <c r="HY472" s="209">
        <f t="shared" si="256"/>
        <v>0</v>
      </c>
      <c r="HZ472" s="207">
        <v>2</v>
      </c>
      <c r="IA472" s="209">
        <v>3890.25</v>
      </c>
      <c r="IB472" s="209">
        <f t="shared" si="257"/>
        <v>7780.5</v>
      </c>
      <c r="IC472" s="169">
        <v>25</v>
      </c>
      <c r="ID472" s="169"/>
      <c r="IE472" s="169"/>
      <c r="IF472" s="169"/>
      <c r="IG472" s="165"/>
      <c r="IH472" s="165">
        <v>15</v>
      </c>
      <c r="II472" s="235">
        <f t="shared" si="233"/>
        <v>0</v>
      </c>
      <c r="IJ472" s="235">
        <f t="shared" si="234"/>
        <v>2</v>
      </c>
      <c r="IK472" s="235">
        <f t="shared" si="235"/>
        <v>2</v>
      </c>
      <c r="IL472" s="210"/>
      <c r="IM472" s="211">
        <f t="shared" si="258"/>
        <v>0</v>
      </c>
      <c r="IN472" s="209">
        <v>7500</v>
      </c>
      <c r="IO472" s="212">
        <f t="shared" si="259"/>
        <v>0</v>
      </c>
      <c r="IP472" s="209">
        <f t="shared" si="260"/>
        <v>20884.5</v>
      </c>
      <c r="IQ472" s="209">
        <v>10000</v>
      </c>
      <c r="IR472" s="212">
        <f t="shared" si="261"/>
        <v>3</v>
      </c>
      <c r="IS472" s="213" t="s">
        <v>5442</v>
      </c>
      <c r="IT472" s="291"/>
      <c r="IV472" s="66" t="s">
        <v>6782</v>
      </c>
      <c r="IW472" s="66" t="s">
        <v>6783</v>
      </c>
    </row>
    <row r="473" spans="1:257" x14ac:dyDescent="0.4">
      <c r="A473" s="158">
        <f t="shared" si="232"/>
        <v>317</v>
      </c>
      <c r="B473" s="156" t="s">
        <v>35</v>
      </c>
      <c r="C473" s="156">
        <v>113</v>
      </c>
      <c r="D473" s="251">
        <v>6052</v>
      </c>
      <c r="E473" s="251">
        <v>24881</v>
      </c>
      <c r="F473" s="225" t="s">
        <v>6784</v>
      </c>
      <c r="G473" s="251">
        <v>3</v>
      </c>
      <c r="H473" s="156"/>
      <c r="I473" s="156" t="s">
        <v>1026</v>
      </c>
      <c r="J473" s="158" t="s">
        <v>1083</v>
      </c>
      <c r="K473" s="158"/>
      <c r="L473" s="158" t="s">
        <v>1054</v>
      </c>
      <c r="M473" s="158"/>
      <c r="N473" s="205">
        <v>32</v>
      </c>
      <c r="O473" s="158">
        <v>52</v>
      </c>
      <c r="P473" s="203" t="s">
        <v>5851</v>
      </c>
      <c r="Q473" s="158">
        <v>48</v>
      </c>
      <c r="R473" s="158"/>
      <c r="S473" s="158"/>
      <c r="T473" s="158"/>
      <c r="U473" s="158"/>
      <c r="V473" s="367"/>
      <c r="W473" s="366"/>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t="s">
        <v>5437</v>
      </c>
      <c r="AU473" s="205">
        <v>32</v>
      </c>
      <c r="AV473" s="205">
        <v>20</v>
      </c>
      <c r="AW473" s="205">
        <f t="shared" si="245"/>
        <v>52</v>
      </c>
      <c r="AX473" s="205" t="s">
        <v>5851</v>
      </c>
      <c r="AY473" s="206">
        <v>24</v>
      </c>
      <c r="AZ473" s="205">
        <v>24</v>
      </c>
      <c r="BA473" s="205">
        <f t="shared" si="236"/>
        <v>48</v>
      </c>
      <c r="BB473" s="205"/>
      <c r="BC473" s="207">
        <v>1.0000000000000001E-17</v>
      </c>
      <c r="BD473" s="207">
        <v>9.9999999999999997E-29</v>
      </c>
      <c r="BE473" s="207">
        <v>1.0000000000000001E-30</v>
      </c>
      <c r="BF473" s="207">
        <v>0</v>
      </c>
      <c r="BG473" s="207">
        <v>0</v>
      </c>
      <c r="BH473" s="207"/>
      <c r="BI473" s="207"/>
      <c r="BJ473" s="207"/>
      <c r="BK473" s="207"/>
      <c r="BL473" s="208">
        <v>0</v>
      </c>
      <c r="BM473" s="209">
        <v>249.45</v>
      </c>
      <c r="BN473" s="209">
        <f t="shared" si="246"/>
        <v>0</v>
      </c>
      <c r="BO473" s="207"/>
      <c r="BP473" s="207"/>
      <c r="BQ473" s="207"/>
      <c r="BR473" s="207"/>
      <c r="BS473" s="207"/>
      <c r="BT473" s="207"/>
      <c r="BU473" s="207"/>
      <c r="BV473" s="207"/>
      <c r="BW473" s="207"/>
      <c r="BX473" s="207"/>
      <c r="BY473" s="207"/>
      <c r="BZ473" s="207"/>
      <c r="CA473" s="207"/>
      <c r="CB473" s="207"/>
      <c r="CC473" s="207"/>
      <c r="CD473" s="207"/>
      <c r="CE473" s="207"/>
      <c r="CF473" s="207">
        <v>0</v>
      </c>
      <c r="CG473" s="207"/>
      <c r="CH473" s="207"/>
      <c r="CI473" s="207"/>
      <c r="CJ473" s="207"/>
      <c r="CK473" s="207">
        <v>0</v>
      </c>
      <c r="CL473" s="209">
        <v>477.3</v>
      </c>
      <c r="CM473" s="209">
        <f t="shared" si="247"/>
        <v>0</v>
      </c>
      <c r="CN473" s="207"/>
      <c r="CO473" s="207"/>
      <c r="CP473" s="207"/>
      <c r="CQ473" s="207"/>
      <c r="CR473" s="207"/>
      <c r="CS473" s="207"/>
      <c r="CT473" s="207"/>
      <c r="CU473" s="207"/>
      <c r="CV473" s="207"/>
      <c r="CW473" s="207"/>
      <c r="CX473" s="207"/>
      <c r="CY473" s="207"/>
      <c r="CZ473" s="207"/>
      <c r="DA473" s="207"/>
      <c r="DB473" s="207"/>
      <c r="DC473" s="207"/>
      <c r="DD473" s="207"/>
      <c r="DE473" s="207">
        <v>0</v>
      </c>
      <c r="DF473" s="207"/>
      <c r="DG473" s="207"/>
      <c r="DH473" s="207"/>
      <c r="DI473" s="207"/>
      <c r="DJ473" s="207">
        <v>0</v>
      </c>
      <c r="DK473" s="209">
        <v>120.88</v>
      </c>
      <c r="DL473" s="209">
        <f t="shared" si="248"/>
        <v>0</v>
      </c>
      <c r="DM473" s="207"/>
      <c r="DN473" s="207"/>
      <c r="DO473" s="207"/>
      <c r="DP473" s="207"/>
      <c r="DQ473" s="207"/>
      <c r="DR473" s="207"/>
      <c r="DS473" s="207"/>
      <c r="DT473" s="207"/>
      <c r="DU473" s="207"/>
      <c r="DV473" s="207"/>
      <c r="DW473" s="207"/>
      <c r="DX473" s="207"/>
      <c r="DY473" s="207"/>
      <c r="DZ473" s="207"/>
      <c r="EA473" s="207"/>
      <c r="EB473" s="207"/>
      <c r="EC473" s="207"/>
      <c r="ED473" s="207">
        <v>0</v>
      </c>
      <c r="EE473" s="207"/>
      <c r="EF473" s="207"/>
      <c r="EG473" s="207"/>
      <c r="EH473" s="207"/>
      <c r="EI473" s="207">
        <v>0</v>
      </c>
      <c r="EJ473" s="209">
        <v>191.55</v>
      </c>
      <c r="EK473" s="209">
        <f t="shared" si="249"/>
        <v>0</v>
      </c>
      <c r="EL473" s="207"/>
      <c r="EM473" s="207"/>
      <c r="EN473" s="207"/>
      <c r="EO473" s="207"/>
      <c r="EP473" s="207"/>
      <c r="EQ473" s="207"/>
      <c r="ER473" s="207"/>
      <c r="ES473" s="207"/>
      <c r="ET473" s="207"/>
      <c r="EU473" s="207"/>
      <c r="EV473" s="207"/>
      <c r="EW473" s="207"/>
      <c r="EX473" s="207"/>
      <c r="EY473" s="207"/>
      <c r="EZ473" s="207"/>
      <c r="FA473" s="207"/>
      <c r="FB473" s="207"/>
      <c r="FC473" s="207">
        <v>0</v>
      </c>
      <c r="FD473" s="207"/>
      <c r="FE473" s="207"/>
      <c r="FF473" s="207"/>
      <c r="FG473" s="207"/>
      <c r="FH473" s="207">
        <v>0</v>
      </c>
      <c r="FI473" s="209">
        <v>32.1</v>
      </c>
      <c r="FJ473" s="209">
        <f t="shared" si="250"/>
        <v>0</v>
      </c>
      <c r="FK473" s="207"/>
      <c r="FL473" s="207"/>
      <c r="FM473" s="207"/>
      <c r="FN473" s="207">
        <v>0</v>
      </c>
      <c r="FO473" s="207"/>
      <c r="FP473" s="207"/>
      <c r="FQ473" s="207"/>
      <c r="FR473" s="207"/>
      <c r="FS473" s="207">
        <v>0</v>
      </c>
      <c r="FT473" s="209">
        <v>25.68</v>
      </c>
      <c r="FU473" s="209">
        <f t="shared" si="251"/>
        <v>0</v>
      </c>
      <c r="FV473" s="207"/>
      <c r="FW473" s="207"/>
      <c r="FX473" s="207"/>
      <c r="FY473" s="207">
        <v>0</v>
      </c>
      <c r="FZ473" s="207"/>
      <c r="GA473" s="207"/>
      <c r="GB473" s="207"/>
      <c r="GC473" s="207"/>
      <c r="GD473" s="207">
        <v>0</v>
      </c>
      <c r="GE473" s="209">
        <v>56.12</v>
      </c>
      <c r="GF473" s="209">
        <f t="shared" si="252"/>
        <v>0</v>
      </c>
      <c r="GG473" s="207"/>
      <c r="GH473" s="207"/>
      <c r="GI473" s="207"/>
      <c r="GJ473" s="207"/>
      <c r="GK473" s="207"/>
      <c r="GL473" s="207"/>
      <c r="GM473" s="207"/>
      <c r="GN473" s="207"/>
      <c r="GO473" s="207"/>
      <c r="GP473" s="207"/>
      <c r="GQ473" s="207"/>
      <c r="GR473" s="207"/>
      <c r="GS473" s="207"/>
      <c r="GT473" s="207"/>
      <c r="GU473" s="207"/>
      <c r="GV473" s="207"/>
      <c r="GW473" s="207"/>
      <c r="GX473" s="207" t="s">
        <v>918</v>
      </c>
      <c r="GY473" s="207">
        <v>0</v>
      </c>
      <c r="GZ473" s="207" t="s">
        <v>918</v>
      </c>
      <c r="HA473" s="207">
        <v>0</v>
      </c>
      <c r="HB473" s="207">
        <v>0</v>
      </c>
      <c r="HC473" s="207">
        <v>1</v>
      </c>
      <c r="HD473" s="207">
        <f t="shared" si="266"/>
        <v>1800</v>
      </c>
      <c r="HE473" s="207">
        <v>1</v>
      </c>
      <c r="HF473" s="207"/>
      <c r="HG473" s="207"/>
      <c r="HH473" s="207">
        <f t="shared" si="262"/>
        <v>600</v>
      </c>
      <c r="HI473" s="209">
        <v>2.73</v>
      </c>
      <c r="HJ473" s="209">
        <f t="shared" si="253"/>
        <v>1638</v>
      </c>
      <c r="HK473" s="207">
        <v>1</v>
      </c>
      <c r="HL473" s="207"/>
      <c r="HM473" s="207">
        <f t="shared" si="263"/>
        <v>600</v>
      </c>
      <c r="HN473" s="209">
        <v>2.73</v>
      </c>
      <c r="HO473" s="209">
        <f t="shared" si="254"/>
        <v>1638</v>
      </c>
      <c r="HP473" s="207">
        <v>1</v>
      </c>
      <c r="HQ473" s="207"/>
      <c r="HR473" s="207">
        <f t="shared" si="264"/>
        <v>600</v>
      </c>
      <c r="HS473" s="209">
        <v>2.73</v>
      </c>
      <c r="HT473" s="209">
        <f t="shared" si="255"/>
        <v>1638</v>
      </c>
      <c r="HU473" s="207">
        <v>0</v>
      </c>
      <c r="HV473" s="207"/>
      <c r="HW473" s="207">
        <f t="shared" si="265"/>
        <v>0</v>
      </c>
      <c r="HX473" s="209">
        <v>2.73</v>
      </c>
      <c r="HY473" s="209">
        <f t="shared" si="256"/>
        <v>0</v>
      </c>
      <c r="HZ473" s="207">
        <v>2</v>
      </c>
      <c r="IA473" s="209">
        <v>3890.25</v>
      </c>
      <c r="IB473" s="209">
        <f t="shared" si="257"/>
        <v>7780.5</v>
      </c>
      <c r="IC473" s="169">
        <v>16.5</v>
      </c>
      <c r="ID473" s="169"/>
      <c r="IE473" s="169"/>
      <c r="IF473" s="169"/>
      <c r="IG473" s="165"/>
      <c r="IH473" s="165">
        <v>7</v>
      </c>
      <c r="II473" s="235">
        <f t="shared" si="233"/>
        <v>0</v>
      </c>
      <c r="IJ473" s="235">
        <f t="shared" si="234"/>
        <v>2</v>
      </c>
      <c r="IK473" s="235">
        <f t="shared" si="235"/>
        <v>2</v>
      </c>
      <c r="IL473" s="210"/>
      <c r="IM473" s="211">
        <f t="shared" si="258"/>
        <v>0</v>
      </c>
      <c r="IN473" s="209">
        <v>7500</v>
      </c>
      <c r="IO473" s="212">
        <f t="shared" si="259"/>
        <v>0</v>
      </c>
      <c r="IP473" s="209">
        <f t="shared" si="260"/>
        <v>12694.5</v>
      </c>
      <c r="IQ473" s="209">
        <v>10000</v>
      </c>
      <c r="IR473" s="212">
        <f t="shared" si="261"/>
        <v>2</v>
      </c>
      <c r="IS473" s="213" t="s">
        <v>5442</v>
      </c>
      <c r="IT473" s="291"/>
      <c r="IV473" s="66" t="s">
        <v>6785</v>
      </c>
      <c r="IW473" s="66" t="s">
        <v>6786</v>
      </c>
    </row>
    <row r="474" spans="1:257" x14ac:dyDescent="0.4">
      <c r="A474" s="158">
        <f t="shared" si="232"/>
        <v>318</v>
      </c>
      <c r="B474" s="156" t="s">
        <v>35</v>
      </c>
      <c r="C474" s="219">
        <v>380</v>
      </c>
      <c r="D474" s="219">
        <v>83229</v>
      </c>
      <c r="E474" s="374">
        <v>10975</v>
      </c>
      <c r="F474" s="222" t="s">
        <v>6787</v>
      </c>
      <c r="G474" s="251">
        <v>10</v>
      </c>
      <c r="H474" s="156"/>
      <c r="I474" s="156" t="s">
        <v>3389</v>
      </c>
      <c r="J474" s="158" t="s">
        <v>3390</v>
      </c>
      <c r="K474" s="158"/>
      <c r="L474" s="158" t="s">
        <v>3392</v>
      </c>
      <c r="M474" s="158"/>
      <c r="N474" s="205">
        <v>50</v>
      </c>
      <c r="O474" s="158">
        <v>70</v>
      </c>
      <c r="P474" s="203" t="s">
        <v>5647</v>
      </c>
      <c r="Q474" s="158">
        <v>62</v>
      </c>
      <c r="R474" s="158"/>
      <c r="S474" s="158"/>
      <c r="T474" s="158"/>
      <c r="U474" s="158"/>
      <c r="V474" s="367"/>
      <c r="W474" s="366"/>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t="s">
        <v>5527</v>
      </c>
      <c r="AU474" s="205">
        <v>50</v>
      </c>
      <c r="AV474" s="205">
        <v>20</v>
      </c>
      <c r="AW474" s="205">
        <f t="shared" si="245"/>
        <v>70</v>
      </c>
      <c r="AX474" s="205" t="s">
        <v>5647</v>
      </c>
      <c r="AY474" s="223">
        <v>38</v>
      </c>
      <c r="AZ474" s="205">
        <v>24</v>
      </c>
      <c r="BA474" s="205">
        <f t="shared" si="236"/>
        <v>62</v>
      </c>
      <c r="BB474" s="205"/>
      <c r="BC474" s="207">
        <v>1.0000000000000001E-17</v>
      </c>
      <c r="BD474" s="207">
        <v>9.9999999999999997E-29</v>
      </c>
      <c r="BE474" s="207">
        <v>1.0000000000000001E-30</v>
      </c>
      <c r="BF474" s="207">
        <v>2</v>
      </c>
      <c r="BG474" s="207"/>
      <c r="BH474" s="207"/>
      <c r="BI474" s="207"/>
      <c r="BJ474" s="207"/>
      <c r="BK474" s="207"/>
      <c r="BL474" s="208">
        <v>0</v>
      </c>
      <c r="BM474" s="209">
        <v>249.45</v>
      </c>
      <c r="BN474" s="209">
        <f t="shared" si="246"/>
        <v>0</v>
      </c>
      <c r="BO474" s="207"/>
      <c r="BP474" s="207"/>
      <c r="BQ474" s="207"/>
      <c r="BR474" s="207"/>
      <c r="BS474" s="207"/>
      <c r="BT474" s="207"/>
      <c r="BU474" s="207"/>
      <c r="BV474" s="207"/>
      <c r="BW474" s="207"/>
      <c r="BX474" s="207"/>
      <c r="BY474" s="207"/>
      <c r="BZ474" s="207"/>
      <c r="CA474" s="207"/>
      <c r="CB474" s="207"/>
      <c r="CC474" s="207"/>
      <c r="CD474" s="207"/>
      <c r="CE474" s="207"/>
      <c r="CF474" s="207"/>
      <c r="CG474" s="207"/>
      <c r="CH474" s="207"/>
      <c r="CI474" s="207"/>
      <c r="CJ474" s="207"/>
      <c r="CK474" s="207">
        <v>0</v>
      </c>
      <c r="CL474" s="209">
        <v>477.3</v>
      </c>
      <c r="CM474" s="209">
        <f t="shared" si="247"/>
        <v>0</v>
      </c>
      <c r="CN474" s="207"/>
      <c r="CO474" s="207"/>
      <c r="CP474" s="207"/>
      <c r="CQ474" s="207"/>
      <c r="CR474" s="207"/>
      <c r="CS474" s="207"/>
      <c r="CT474" s="207"/>
      <c r="CU474" s="207"/>
      <c r="CV474" s="207"/>
      <c r="CW474" s="207"/>
      <c r="CX474" s="207"/>
      <c r="CY474" s="207"/>
      <c r="CZ474" s="207"/>
      <c r="DA474" s="207"/>
      <c r="DB474" s="207"/>
      <c r="DC474" s="207"/>
      <c r="DD474" s="207"/>
      <c r="DE474" s="207"/>
      <c r="DF474" s="207"/>
      <c r="DG474" s="207"/>
      <c r="DH474" s="207"/>
      <c r="DI474" s="207"/>
      <c r="DJ474" s="207">
        <v>0</v>
      </c>
      <c r="DK474" s="209">
        <v>120.88</v>
      </c>
      <c r="DL474" s="209">
        <f t="shared" si="248"/>
        <v>0</v>
      </c>
      <c r="DM474" s="207"/>
      <c r="DN474" s="207"/>
      <c r="DO474" s="207"/>
      <c r="DP474" s="207"/>
      <c r="DQ474" s="207"/>
      <c r="DR474" s="207"/>
      <c r="DS474" s="207"/>
      <c r="DT474" s="207"/>
      <c r="DU474" s="207"/>
      <c r="DV474" s="207"/>
      <c r="DW474" s="207"/>
      <c r="DX474" s="207"/>
      <c r="DY474" s="207"/>
      <c r="DZ474" s="207"/>
      <c r="EA474" s="207"/>
      <c r="EB474" s="207"/>
      <c r="EC474" s="207"/>
      <c r="ED474" s="207"/>
      <c r="EE474" s="207"/>
      <c r="EF474" s="207"/>
      <c r="EG474" s="207"/>
      <c r="EH474" s="207"/>
      <c r="EI474" s="207">
        <v>0</v>
      </c>
      <c r="EJ474" s="209">
        <v>191.55</v>
      </c>
      <c r="EK474" s="209">
        <f t="shared" si="249"/>
        <v>0</v>
      </c>
      <c r="EL474" s="207"/>
      <c r="EM474" s="207"/>
      <c r="EN474" s="207"/>
      <c r="EO474" s="207"/>
      <c r="EP474" s="207"/>
      <c r="EQ474" s="207"/>
      <c r="ER474" s="207"/>
      <c r="ES474" s="207"/>
      <c r="ET474" s="207"/>
      <c r="EU474" s="207"/>
      <c r="EV474" s="207"/>
      <c r="EW474" s="207"/>
      <c r="EX474" s="207"/>
      <c r="EY474" s="207"/>
      <c r="EZ474" s="207"/>
      <c r="FA474" s="207"/>
      <c r="FB474" s="207"/>
      <c r="FC474" s="207"/>
      <c r="FD474" s="207">
        <v>1</v>
      </c>
      <c r="FE474" s="207"/>
      <c r="FF474" s="207"/>
      <c r="FG474" s="207" t="s">
        <v>6788</v>
      </c>
      <c r="FH474" s="207">
        <f>AW474</f>
        <v>70</v>
      </c>
      <c r="FI474" s="209">
        <v>32.1</v>
      </c>
      <c r="FJ474" s="209">
        <f t="shared" si="250"/>
        <v>2247</v>
      </c>
      <c r="FK474" s="207"/>
      <c r="FL474" s="207"/>
      <c r="FM474" s="207"/>
      <c r="FN474" s="207"/>
      <c r="FO474" s="207"/>
      <c r="FP474" s="207"/>
      <c r="FQ474" s="207"/>
      <c r="FR474" s="207"/>
      <c r="FS474" s="207">
        <v>0</v>
      </c>
      <c r="FT474" s="209">
        <v>25.68</v>
      </c>
      <c r="FU474" s="209">
        <f t="shared" si="251"/>
        <v>0</v>
      </c>
      <c r="FV474" s="207"/>
      <c r="FW474" s="207"/>
      <c r="FX474" s="207"/>
      <c r="FY474" s="207"/>
      <c r="FZ474" s="207"/>
      <c r="GA474" s="207"/>
      <c r="GB474" s="207"/>
      <c r="GC474" s="207"/>
      <c r="GD474" s="207">
        <v>0</v>
      </c>
      <c r="GE474" s="209">
        <v>56.12</v>
      </c>
      <c r="GF474" s="209">
        <f t="shared" si="252"/>
        <v>0</v>
      </c>
      <c r="GG474" s="207"/>
      <c r="GH474" s="207"/>
      <c r="GI474" s="207"/>
      <c r="GJ474" s="207"/>
      <c r="GK474" s="207"/>
      <c r="GL474" s="207"/>
      <c r="GM474" s="207"/>
      <c r="GN474" s="207"/>
      <c r="GO474" s="207"/>
      <c r="GP474" s="207"/>
      <c r="GQ474" s="207"/>
      <c r="GR474" s="207"/>
      <c r="GS474" s="207"/>
      <c r="GT474" s="207"/>
      <c r="GU474" s="207"/>
      <c r="GV474" s="207"/>
      <c r="GW474" s="207"/>
      <c r="GX474" s="207" t="s">
        <v>918</v>
      </c>
      <c r="GY474" s="207">
        <v>0</v>
      </c>
      <c r="GZ474" s="207" t="s">
        <v>918</v>
      </c>
      <c r="HA474" s="207">
        <v>0</v>
      </c>
      <c r="HB474" s="207"/>
      <c r="HC474" s="207">
        <v>0</v>
      </c>
      <c r="HD474" s="207">
        <f t="shared" si="266"/>
        <v>0</v>
      </c>
      <c r="HE474" s="207">
        <v>0</v>
      </c>
      <c r="HF474" s="207">
        <v>0</v>
      </c>
      <c r="HG474" s="207"/>
      <c r="HH474" s="207">
        <f>HE474*((HZ474+1)*200)</f>
        <v>0</v>
      </c>
      <c r="HI474" s="209">
        <v>2.73</v>
      </c>
      <c r="HJ474" s="209">
        <f t="shared" si="253"/>
        <v>0</v>
      </c>
      <c r="HK474" s="207">
        <v>0</v>
      </c>
      <c r="HL474" s="207"/>
      <c r="HM474" s="207">
        <f>HK474*((HZ474+1)*200)</f>
        <v>0</v>
      </c>
      <c r="HN474" s="209">
        <v>2.73</v>
      </c>
      <c r="HO474" s="209">
        <f t="shared" si="254"/>
        <v>0</v>
      </c>
      <c r="HP474" s="207">
        <v>0</v>
      </c>
      <c r="HQ474" s="207"/>
      <c r="HR474" s="207">
        <f>HP474*((HZ474+1)*200)</f>
        <v>0</v>
      </c>
      <c r="HS474" s="209">
        <v>2.73</v>
      </c>
      <c r="HT474" s="209">
        <f t="shared" si="255"/>
        <v>0</v>
      </c>
      <c r="HU474" s="207">
        <v>0</v>
      </c>
      <c r="HV474" s="207"/>
      <c r="HW474" s="207">
        <f>HU474*((HZ474+1)*200)</f>
        <v>0</v>
      </c>
      <c r="HX474" s="209">
        <v>2.73</v>
      </c>
      <c r="HY474" s="209">
        <f t="shared" si="256"/>
        <v>0</v>
      </c>
      <c r="HZ474" s="207">
        <v>0</v>
      </c>
      <c r="IA474" s="209">
        <v>3890.25</v>
      </c>
      <c r="IB474" s="209">
        <f t="shared" si="257"/>
        <v>0</v>
      </c>
      <c r="IC474" s="169"/>
      <c r="ID474" s="169"/>
      <c r="IE474" s="169"/>
      <c r="IF474" s="169"/>
      <c r="IG474" s="165"/>
      <c r="IH474" s="165"/>
      <c r="II474" s="235">
        <f t="shared" si="233"/>
        <v>1</v>
      </c>
      <c r="IJ474" s="235">
        <f t="shared" si="234"/>
        <v>0</v>
      </c>
      <c r="IK474" s="235">
        <f t="shared" si="235"/>
        <v>1</v>
      </c>
      <c r="IL474" s="210"/>
      <c r="IM474" s="211">
        <f t="shared" si="258"/>
        <v>2247</v>
      </c>
      <c r="IN474" s="209">
        <v>7500</v>
      </c>
      <c r="IO474" s="212">
        <f t="shared" si="259"/>
        <v>1</v>
      </c>
      <c r="IP474" s="209">
        <f t="shared" si="260"/>
        <v>0</v>
      </c>
      <c r="IQ474" s="209">
        <v>10000</v>
      </c>
      <c r="IR474" s="212">
        <f t="shared" si="261"/>
        <v>0</v>
      </c>
      <c r="IS474" s="213" t="s">
        <v>6789</v>
      </c>
      <c r="IT474" s="291"/>
      <c r="IV474" s="66" t="s">
        <v>6790</v>
      </c>
      <c r="IW474" s="66" t="s">
        <v>6791</v>
      </c>
    </row>
    <row r="475" spans="1:257" x14ac:dyDescent="0.4">
      <c r="A475" s="158">
        <f t="shared" si="232"/>
        <v>319</v>
      </c>
      <c r="B475" s="156" t="s">
        <v>35</v>
      </c>
      <c r="C475" s="156">
        <v>149</v>
      </c>
      <c r="D475" s="156">
        <v>96729</v>
      </c>
      <c r="E475" s="251">
        <v>32365</v>
      </c>
      <c r="F475" s="225" t="s">
        <v>6792</v>
      </c>
      <c r="G475" s="251">
        <v>4</v>
      </c>
      <c r="H475" s="156"/>
      <c r="I475" s="156" t="s">
        <v>1372</v>
      </c>
      <c r="J475" s="158" t="s">
        <v>1408</v>
      </c>
      <c r="K475" s="158"/>
      <c r="L475" s="158" t="s">
        <v>1410</v>
      </c>
      <c r="M475" s="158">
        <v>20143580198</v>
      </c>
      <c r="N475" s="205">
        <v>32</v>
      </c>
      <c r="O475" s="158">
        <v>52</v>
      </c>
      <c r="P475" s="203" t="s">
        <v>6339</v>
      </c>
      <c r="Q475" s="158">
        <v>60</v>
      </c>
      <c r="R475" s="158"/>
      <c r="S475" s="158"/>
      <c r="T475" s="158"/>
      <c r="U475" s="158"/>
      <c r="V475" s="367"/>
      <c r="W475" s="366"/>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t="s">
        <v>5311</v>
      </c>
      <c r="AU475" s="205">
        <v>32</v>
      </c>
      <c r="AV475" s="205">
        <v>20</v>
      </c>
      <c r="AW475" s="205">
        <f t="shared" si="245"/>
        <v>52</v>
      </c>
      <c r="AX475" s="205" t="s">
        <v>6339</v>
      </c>
      <c r="AY475" s="226">
        <v>36</v>
      </c>
      <c r="AZ475" s="205">
        <v>24</v>
      </c>
      <c r="BA475" s="205">
        <f t="shared" si="236"/>
        <v>60</v>
      </c>
      <c r="BB475" s="205"/>
      <c r="BC475" s="207">
        <v>1.0000000000000001E-17</v>
      </c>
      <c r="BD475" s="207">
        <v>9.9999999999999997E-29</v>
      </c>
      <c r="BE475" s="207">
        <v>1.0000000000000001E-30</v>
      </c>
      <c r="BF475" s="207">
        <v>2</v>
      </c>
      <c r="BG475" s="207">
        <v>0</v>
      </c>
      <c r="BH475" s="207"/>
      <c r="BI475" s="207"/>
      <c r="BJ475" s="207"/>
      <c r="BK475" s="207"/>
      <c r="BL475" s="208">
        <v>0</v>
      </c>
      <c r="BM475" s="209">
        <v>249.45</v>
      </c>
      <c r="BN475" s="209">
        <f t="shared" si="246"/>
        <v>0</v>
      </c>
      <c r="BO475" s="207"/>
      <c r="BP475" s="207"/>
      <c r="BQ475" s="207"/>
      <c r="BR475" s="207"/>
      <c r="BS475" s="207"/>
      <c r="BT475" s="207"/>
      <c r="BU475" s="207"/>
      <c r="BV475" s="207"/>
      <c r="BW475" s="207"/>
      <c r="BX475" s="207"/>
      <c r="BY475" s="207"/>
      <c r="BZ475" s="207"/>
      <c r="CA475" s="207"/>
      <c r="CB475" s="207"/>
      <c r="CC475" s="207"/>
      <c r="CD475" s="207"/>
      <c r="CE475" s="207"/>
      <c r="CF475" s="207">
        <v>0</v>
      </c>
      <c r="CG475" s="207"/>
      <c r="CH475" s="207"/>
      <c r="CI475" s="207"/>
      <c r="CJ475" s="207"/>
      <c r="CK475" s="207">
        <v>0</v>
      </c>
      <c r="CL475" s="209">
        <v>477.3</v>
      </c>
      <c r="CM475" s="209">
        <f t="shared" si="247"/>
        <v>0</v>
      </c>
      <c r="CN475" s="207"/>
      <c r="CO475" s="207"/>
      <c r="CP475" s="207"/>
      <c r="CQ475" s="207"/>
      <c r="CR475" s="207"/>
      <c r="CS475" s="207"/>
      <c r="CT475" s="207"/>
      <c r="CU475" s="207"/>
      <c r="CV475" s="207"/>
      <c r="CW475" s="207"/>
      <c r="CX475" s="207"/>
      <c r="CY475" s="207"/>
      <c r="CZ475" s="207"/>
      <c r="DA475" s="207"/>
      <c r="DB475" s="207"/>
      <c r="DC475" s="207"/>
      <c r="DD475" s="207"/>
      <c r="DE475" s="207">
        <v>0</v>
      </c>
      <c r="DF475" s="207"/>
      <c r="DG475" s="207"/>
      <c r="DH475" s="207"/>
      <c r="DI475" s="207"/>
      <c r="DJ475" s="207">
        <v>0</v>
      </c>
      <c r="DK475" s="209">
        <v>120.88</v>
      </c>
      <c r="DL475" s="209">
        <f t="shared" si="248"/>
        <v>0</v>
      </c>
      <c r="DM475" s="207"/>
      <c r="DN475" s="207"/>
      <c r="DO475" s="207"/>
      <c r="DP475" s="207"/>
      <c r="DQ475" s="207"/>
      <c r="DR475" s="207"/>
      <c r="DS475" s="207"/>
      <c r="DT475" s="207"/>
      <c r="DU475" s="207"/>
      <c r="DV475" s="207"/>
      <c r="DW475" s="207"/>
      <c r="DX475" s="207"/>
      <c r="DY475" s="207"/>
      <c r="DZ475" s="207"/>
      <c r="EA475" s="207"/>
      <c r="EB475" s="207"/>
      <c r="EC475" s="207"/>
      <c r="ED475" s="207">
        <v>0</v>
      </c>
      <c r="EE475" s="207"/>
      <c r="EF475" s="207"/>
      <c r="EG475" s="207"/>
      <c r="EH475" s="207"/>
      <c r="EI475" s="207">
        <v>0</v>
      </c>
      <c r="EJ475" s="209">
        <v>191.55</v>
      </c>
      <c r="EK475" s="209">
        <f t="shared" si="249"/>
        <v>0</v>
      </c>
      <c r="EL475" s="207"/>
      <c r="EM475" s="207"/>
      <c r="EN475" s="207"/>
      <c r="EO475" s="207"/>
      <c r="EP475" s="207"/>
      <c r="EQ475" s="207"/>
      <c r="ER475" s="207"/>
      <c r="ES475" s="207"/>
      <c r="ET475" s="207"/>
      <c r="EU475" s="207"/>
      <c r="EV475" s="207"/>
      <c r="EW475" s="207"/>
      <c r="EX475" s="207"/>
      <c r="EY475" s="207"/>
      <c r="EZ475" s="207"/>
      <c r="FA475" s="207"/>
      <c r="FB475" s="207"/>
      <c r="FC475" s="207">
        <v>0</v>
      </c>
      <c r="FD475" s="207"/>
      <c r="FE475" s="207"/>
      <c r="FF475" s="207"/>
      <c r="FG475" s="207"/>
      <c r="FH475" s="207">
        <v>0</v>
      </c>
      <c r="FI475" s="209">
        <v>32.1</v>
      </c>
      <c r="FJ475" s="209">
        <f t="shared" si="250"/>
        <v>0</v>
      </c>
      <c r="FK475" s="207"/>
      <c r="FL475" s="207"/>
      <c r="FM475" s="207"/>
      <c r="FN475" s="207">
        <v>0</v>
      </c>
      <c r="FO475" s="207"/>
      <c r="FP475" s="207"/>
      <c r="FQ475" s="207"/>
      <c r="FR475" s="207"/>
      <c r="FS475" s="207">
        <v>0</v>
      </c>
      <c r="FT475" s="209">
        <v>25.68</v>
      </c>
      <c r="FU475" s="209">
        <f t="shared" si="251"/>
        <v>0</v>
      </c>
      <c r="FV475" s="207"/>
      <c r="FW475" s="207"/>
      <c r="FX475" s="207"/>
      <c r="FY475" s="207">
        <v>0</v>
      </c>
      <c r="FZ475" s="207"/>
      <c r="GA475" s="207"/>
      <c r="GB475" s="207"/>
      <c r="GC475" s="207"/>
      <c r="GD475" s="207">
        <v>0</v>
      </c>
      <c r="GE475" s="209">
        <v>56.12</v>
      </c>
      <c r="GF475" s="209">
        <f t="shared" si="252"/>
        <v>0</v>
      </c>
      <c r="GG475" s="207"/>
      <c r="GH475" s="207"/>
      <c r="GI475" s="207"/>
      <c r="GJ475" s="207"/>
      <c r="GK475" s="207"/>
      <c r="GL475" s="207"/>
      <c r="GM475" s="207"/>
      <c r="GN475" s="207"/>
      <c r="GO475" s="207"/>
      <c r="GP475" s="207"/>
      <c r="GQ475" s="207"/>
      <c r="GR475" s="207"/>
      <c r="GS475" s="207"/>
      <c r="GT475" s="207"/>
      <c r="GU475" s="207"/>
      <c r="GV475" s="207"/>
      <c r="GW475" s="207"/>
      <c r="GX475" s="207" t="s">
        <v>918</v>
      </c>
      <c r="GY475" s="207">
        <v>0</v>
      </c>
      <c r="GZ475" s="207" t="s">
        <v>918</v>
      </c>
      <c r="HA475" s="207">
        <v>0</v>
      </c>
      <c r="HB475" s="207">
        <v>0</v>
      </c>
      <c r="HC475" s="207">
        <v>1</v>
      </c>
      <c r="HD475" s="207">
        <f t="shared" si="266"/>
        <v>3600</v>
      </c>
      <c r="HE475" s="207">
        <v>4</v>
      </c>
      <c r="HF475" s="207"/>
      <c r="HG475" s="207"/>
      <c r="HH475" s="207">
        <f t="shared" ref="HH475:HH482" si="267">(HZ475+1)*200*HE475</f>
        <v>2400</v>
      </c>
      <c r="HI475" s="209">
        <v>2.73</v>
      </c>
      <c r="HJ475" s="209">
        <f t="shared" si="253"/>
        <v>6552</v>
      </c>
      <c r="HK475" s="207">
        <v>1</v>
      </c>
      <c r="HL475" s="207"/>
      <c r="HM475" s="207">
        <f t="shared" ref="HM475:HM482" si="268">(HZ475+1)*200*HK475</f>
        <v>600</v>
      </c>
      <c r="HN475" s="209">
        <v>2.73</v>
      </c>
      <c r="HO475" s="209">
        <f t="shared" si="254"/>
        <v>1638</v>
      </c>
      <c r="HP475" s="207">
        <v>1</v>
      </c>
      <c r="HQ475" s="207"/>
      <c r="HR475" s="207">
        <f t="shared" ref="HR475:HR482" si="269">(HZ475+1)*200*HP475</f>
        <v>600</v>
      </c>
      <c r="HS475" s="209">
        <v>2.73</v>
      </c>
      <c r="HT475" s="209">
        <f t="shared" si="255"/>
        <v>1638</v>
      </c>
      <c r="HU475" s="207">
        <v>0</v>
      </c>
      <c r="HV475" s="207"/>
      <c r="HW475" s="207">
        <f t="shared" ref="HW475:HW482" si="270">(HZ475+1)*200*HU475</f>
        <v>0</v>
      </c>
      <c r="HX475" s="209">
        <v>2.73</v>
      </c>
      <c r="HY475" s="209">
        <f t="shared" si="256"/>
        <v>0</v>
      </c>
      <c r="HZ475" s="207">
        <v>2</v>
      </c>
      <c r="IA475" s="209">
        <v>3890.25</v>
      </c>
      <c r="IB475" s="209">
        <f t="shared" si="257"/>
        <v>7780.5</v>
      </c>
      <c r="IC475" s="169"/>
      <c r="ID475" s="169"/>
      <c r="IE475" s="169"/>
      <c r="IF475" s="169"/>
      <c r="IG475" s="165"/>
      <c r="IH475" s="165">
        <v>10</v>
      </c>
      <c r="II475" s="235">
        <f t="shared" si="233"/>
        <v>0</v>
      </c>
      <c r="IJ475" s="235">
        <f t="shared" si="234"/>
        <v>2</v>
      </c>
      <c r="IK475" s="235">
        <f t="shared" si="235"/>
        <v>2</v>
      </c>
      <c r="IL475" s="210"/>
      <c r="IM475" s="211">
        <f t="shared" si="258"/>
        <v>0</v>
      </c>
      <c r="IN475" s="209">
        <v>7500</v>
      </c>
      <c r="IO475" s="212">
        <f t="shared" si="259"/>
        <v>0</v>
      </c>
      <c r="IP475" s="209">
        <f t="shared" si="260"/>
        <v>17608.5</v>
      </c>
      <c r="IQ475" s="209">
        <v>10000</v>
      </c>
      <c r="IR475" s="212">
        <f t="shared" si="261"/>
        <v>2</v>
      </c>
      <c r="IS475" s="213" t="s">
        <v>5681</v>
      </c>
      <c r="IT475" s="291"/>
      <c r="IV475" s="66">
        <v>99793</v>
      </c>
      <c r="IW475" s="66" t="s">
        <v>6793</v>
      </c>
    </row>
    <row r="476" spans="1:257" x14ac:dyDescent="0.4">
      <c r="A476" s="158">
        <f t="shared" si="232"/>
        <v>320</v>
      </c>
      <c r="B476" s="156" t="s">
        <v>35</v>
      </c>
      <c r="C476" s="231">
        <v>157</v>
      </c>
      <c r="D476" s="231">
        <v>9969</v>
      </c>
      <c r="E476" s="370">
        <v>35508</v>
      </c>
      <c r="F476" s="225" t="s">
        <v>6794</v>
      </c>
      <c r="G476" s="251">
        <v>4</v>
      </c>
      <c r="H476" s="156"/>
      <c r="I476" s="156" t="s">
        <v>1465</v>
      </c>
      <c r="J476" s="158" t="s">
        <v>1475</v>
      </c>
      <c r="K476" s="158"/>
      <c r="L476" s="158" t="s">
        <v>1477</v>
      </c>
      <c r="M476" s="158"/>
      <c r="N476" s="205">
        <v>22</v>
      </c>
      <c r="O476" s="158">
        <v>42</v>
      </c>
      <c r="P476" s="203" t="s">
        <v>5399</v>
      </c>
      <c r="Q476" s="158">
        <v>57</v>
      </c>
      <c r="R476" s="158"/>
      <c r="S476" s="158"/>
      <c r="T476" s="158"/>
      <c r="U476" s="158"/>
      <c r="V476" s="367"/>
      <c r="W476" s="366"/>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t="s">
        <v>5364</v>
      </c>
      <c r="AU476" s="205">
        <v>22</v>
      </c>
      <c r="AV476" s="205">
        <v>20</v>
      </c>
      <c r="AW476" s="205">
        <f t="shared" si="245"/>
        <v>42</v>
      </c>
      <c r="AX476" s="205" t="s">
        <v>5399</v>
      </c>
      <c r="AY476" s="226">
        <v>33</v>
      </c>
      <c r="AZ476" s="205">
        <v>24</v>
      </c>
      <c r="BA476" s="205">
        <f t="shared" si="236"/>
        <v>57</v>
      </c>
      <c r="BB476" s="205"/>
      <c r="BC476" s="207">
        <v>1.0000000000000001E-17</v>
      </c>
      <c r="BD476" s="207">
        <v>9.9999999999999997E-29</v>
      </c>
      <c r="BE476" s="207">
        <v>1.0000000000000001E-30</v>
      </c>
      <c r="BF476" s="207">
        <v>0</v>
      </c>
      <c r="BG476" s="207">
        <v>0</v>
      </c>
      <c r="BH476" s="207"/>
      <c r="BI476" s="207"/>
      <c r="BJ476" s="207"/>
      <c r="BK476" s="207"/>
      <c r="BL476" s="208">
        <v>0</v>
      </c>
      <c r="BM476" s="209">
        <v>249.45</v>
      </c>
      <c r="BN476" s="209">
        <f t="shared" si="246"/>
        <v>0</v>
      </c>
      <c r="BO476" s="207"/>
      <c r="BP476" s="207"/>
      <c r="BQ476" s="207"/>
      <c r="BR476" s="207"/>
      <c r="BS476" s="207"/>
      <c r="BT476" s="207"/>
      <c r="BU476" s="207"/>
      <c r="BV476" s="207"/>
      <c r="BW476" s="207"/>
      <c r="BX476" s="207"/>
      <c r="BY476" s="207"/>
      <c r="BZ476" s="207"/>
      <c r="CA476" s="207"/>
      <c r="CB476" s="207"/>
      <c r="CC476" s="207"/>
      <c r="CD476" s="207"/>
      <c r="CE476" s="207"/>
      <c r="CF476" s="207">
        <v>0</v>
      </c>
      <c r="CG476" s="207"/>
      <c r="CH476" s="207"/>
      <c r="CI476" s="207"/>
      <c r="CJ476" s="207"/>
      <c r="CK476" s="207">
        <v>0</v>
      </c>
      <c r="CL476" s="209">
        <v>477.3</v>
      </c>
      <c r="CM476" s="209">
        <f t="shared" si="247"/>
        <v>0</v>
      </c>
      <c r="CN476" s="207"/>
      <c r="CO476" s="207"/>
      <c r="CP476" s="207"/>
      <c r="CQ476" s="207"/>
      <c r="CR476" s="207"/>
      <c r="CS476" s="207"/>
      <c r="CT476" s="207"/>
      <c r="CU476" s="207"/>
      <c r="CV476" s="207"/>
      <c r="CW476" s="207"/>
      <c r="CX476" s="207"/>
      <c r="CY476" s="207"/>
      <c r="CZ476" s="207"/>
      <c r="DA476" s="207"/>
      <c r="DB476" s="207"/>
      <c r="DC476" s="207"/>
      <c r="DD476" s="207"/>
      <c r="DE476" s="207">
        <v>0</v>
      </c>
      <c r="DF476" s="207"/>
      <c r="DG476" s="207"/>
      <c r="DH476" s="207"/>
      <c r="DI476" s="207"/>
      <c r="DJ476" s="207">
        <v>0</v>
      </c>
      <c r="DK476" s="209">
        <v>120.88</v>
      </c>
      <c r="DL476" s="209">
        <f t="shared" si="248"/>
        <v>0</v>
      </c>
      <c r="DM476" s="207"/>
      <c r="DN476" s="207"/>
      <c r="DO476" s="207"/>
      <c r="DP476" s="207"/>
      <c r="DQ476" s="207"/>
      <c r="DR476" s="207"/>
      <c r="DS476" s="207"/>
      <c r="DT476" s="207"/>
      <c r="DU476" s="207"/>
      <c r="DV476" s="207"/>
      <c r="DW476" s="207"/>
      <c r="DX476" s="207"/>
      <c r="DY476" s="207"/>
      <c r="DZ476" s="207"/>
      <c r="EA476" s="207"/>
      <c r="EB476" s="207"/>
      <c r="EC476" s="207"/>
      <c r="ED476" s="207">
        <v>0</v>
      </c>
      <c r="EE476" s="207"/>
      <c r="EF476" s="207"/>
      <c r="EG476" s="207"/>
      <c r="EH476" s="207"/>
      <c r="EI476" s="207">
        <v>0</v>
      </c>
      <c r="EJ476" s="209">
        <v>191.55</v>
      </c>
      <c r="EK476" s="209">
        <f t="shared" si="249"/>
        <v>0</v>
      </c>
      <c r="EL476" s="207"/>
      <c r="EM476" s="207"/>
      <c r="EN476" s="207"/>
      <c r="EO476" s="207"/>
      <c r="EP476" s="207"/>
      <c r="EQ476" s="207"/>
      <c r="ER476" s="207"/>
      <c r="ES476" s="207"/>
      <c r="ET476" s="207"/>
      <c r="EU476" s="207"/>
      <c r="EV476" s="207"/>
      <c r="EW476" s="207"/>
      <c r="EX476" s="207"/>
      <c r="EY476" s="207"/>
      <c r="EZ476" s="207"/>
      <c r="FA476" s="207"/>
      <c r="FB476" s="207"/>
      <c r="FC476" s="207">
        <v>0</v>
      </c>
      <c r="FD476" s="207"/>
      <c r="FE476" s="207"/>
      <c r="FF476" s="207"/>
      <c r="FG476" s="207"/>
      <c r="FH476" s="207">
        <v>0</v>
      </c>
      <c r="FI476" s="209">
        <v>32.1</v>
      </c>
      <c r="FJ476" s="209">
        <f t="shared" si="250"/>
        <v>0</v>
      </c>
      <c r="FK476" s="207"/>
      <c r="FL476" s="207"/>
      <c r="FM476" s="207"/>
      <c r="FN476" s="207">
        <v>0</v>
      </c>
      <c r="FO476" s="207"/>
      <c r="FP476" s="207"/>
      <c r="FQ476" s="207"/>
      <c r="FR476" s="207"/>
      <c r="FS476" s="207">
        <v>0</v>
      </c>
      <c r="FT476" s="209">
        <v>25.68</v>
      </c>
      <c r="FU476" s="209">
        <f t="shared" si="251"/>
        <v>0</v>
      </c>
      <c r="FV476" s="207"/>
      <c r="FW476" s="207"/>
      <c r="FX476" s="207"/>
      <c r="FY476" s="207">
        <v>0</v>
      </c>
      <c r="FZ476" s="207"/>
      <c r="GA476" s="207"/>
      <c r="GB476" s="207"/>
      <c r="GC476" s="207"/>
      <c r="GD476" s="207">
        <v>0</v>
      </c>
      <c r="GE476" s="209">
        <v>56.12</v>
      </c>
      <c r="GF476" s="209">
        <f t="shared" si="252"/>
        <v>0</v>
      </c>
      <c r="GG476" s="207"/>
      <c r="GH476" s="207"/>
      <c r="GI476" s="207"/>
      <c r="GJ476" s="207"/>
      <c r="GK476" s="207"/>
      <c r="GL476" s="207"/>
      <c r="GM476" s="207"/>
      <c r="GN476" s="207"/>
      <c r="GO476" s="207"/>
      <c r="GP476" s="207"/>
      <c r="GQ476" s="207"/>
      <c r="GR476" s="207"/>
      <c r="GS476" s="207"/>
      <c r="GT476" s="207"/>
      <c r="GU476" s="207"/>
      <c r="GV476" s="207"/>
      <c r="GW476" s="207"/>
      <c r="GX476" s="207" t="s">
        <v>918</v>
      </c>
      <c r="GY476" s="207">
        <v>0</v>
      </c>
      <c r="GZ476" s="207" t="s">
        <v>918</v>
      </c>
      <c r="HA476" s="207">
        <v>0</v>
      </c>
      <c r="HB476" s="207">
        <v>0</v>
      </c>
      <c r="HC476" s="207">
        <v>1</v>
      </c>
      <c r="HD476" s="207">
        <f t="shared" si="266"/>
        <v>4200</v>
      </c>
      <c r="HE476" s="207">
        <v>4</v>
      </c>
      <c r="HF476" s="207"/>
      <c r="HG476" s="207"/>
      <c r="HH476" s="207">
        <f t="shared" si="267"/>
        <v>2400</v>
      </c>
      <c r="HI476" s="209">
        <v>2.73</v>
      </c>
      <c r="HJ476" s="209">
        <f t="shared" si="253"/>
        <v>6552</v>
      </c>
      <c r="HK476" s="207">
        <v>1</v>
      </c>
      <c r="HL476" s="207"/>
      <c r="HM476" s="207">
        <f t="shared" si="268"/>
        <v>600</v>
      </c>
      <c r="HN476" s="209">
        <v>2.73</v>
      </c>
      <c r="HO476" s="209">
        <f t="shared" si="254"/>
        <v>1638</v>
      </c>
      <c r="HP476" s="207">
        <v>2</v>
      </c>
      <c r="HQ476" s="207"/>
      <c r="HR476" s="207">
        <f t="shared" si="269"/>
        <v>1200</v>
      </c>
      <c r="HS476" s="209">
        <v>2.73</v>
      </c>
      <c r="HT476" s="209">
        <f t="shared" si="255"/>
        <v>3276</v>
      </c>
      <c r="HU476" s="207">
        <v>0</v>
      </c>
      <c r="HV476" s="207"/>
      <c r="HW476" s="207">
        <f t="shared" si="270"/>
        <v>0</v>
      </c>
      <c r="HX476" s="209">
        <v>2.73</v>
      </c>
      <c r="HY476" s="209">
        <f t="shared" si="256"/>
        <v>0</v>
      </c>
      <c r="HZ476" s="207">
        <v>2</v>
      </c>
      <c r="IA476" s="209">
        <v>3890.25</v>
      </c>
      <c r="IB476" s="209">
        <f t="shared" si="257"/>
        <v>7780.5</v>
      </c>
      <c r="IC476" s="169">
        <v>25</v>
      </c>
      <c r="ID476" s="169"/>
      <c r="IE476" s="169"/>
      <c r="IF476" s="169"/>
      <c r="IG476" s="165"/>
      <c r="IH476" s="165"/>
      <c r="II476" s="235">
        <f t="shared" si="233"/>
        <v>0</v>
      </c>
      <c r="IJ476" s="235">
        <f t="shared" si="234"/>
        <v>2</v>
      </c>
      <c r="IK476" s="235">
        <f t="shared" si="235"/>
        <v>2</v>
      </c>
      <c r="IL476" s="210"/>
      <c r="IM476" s="211">
        <f t="shared" si="258"/>
        <v>0</v>
      </c>
      <c r="IN476" s="209">
        <v>7500</v>
      </c>
      <c r="IO476" s="212">
        <f t="shared" si="259"/>
        <v>0</v>
      </c>
      <c r="IP476" s="209">
        <f t="shared" si="260"/>
        <v>19246.5</v>
      </c>
      <c r="IQ476" s="209">
        <v>10000</v>
      </c>
      <c r="IR476" s="212">
        <f t="shared" si="261"/>
        <v>2</v>
      </c>
      <c r="IS476" s="213" t="s">
        <v>5552</v>
      </c>
      <c r="IT476" s="293" t="s">
        <v>6795</v>
      </c>
      <c r="IV476" s="66" t="s">
        <v>6796</v>
      </c>
      <c r="IW476" s="66" t="s">
        <v>6797</v>
      </c>
    </row>
    <row r="477" spans="1:257" x14ac:dyDescent="0.4">
      <c r="A477" s="158">
        <f t="shared" si="232"/>
        <v>321</v>
      </c>
      <c r="B477" s="156" t="s">
        <v>35</v>
      </c>
      <c r="C477" s="349">
        <v>211</v>
      </c>
      <c r="D477" s="156">
        <v>56830</v>
      </c>
      <c r="E477" s="375">
        <v>7262</v>
      </c>
      <c r="F477" s="239" t="s">
        <v>6798</v>
      </c>
      <c r="G477" s="251">
        <v>6</v>
      </c>
      <c r="H477" s="156"/>
      <c r="I477" s="156" t="s">
        <v>1996</v>
      </c>
      <c r="J477" s="158" t="s">
        <v>1997</v>
      </c>
      <c r="K477" s="158"/>
      <c r="L477" s="158" t="s">
        <v>1999</v>
      </c>
      <c r="M477" s="158">
        <v>20143580217</v>
      </c>
      <c r="N477" s="205">
        <v>21</v>
      </c>
      <c r="O477" s="158">
        <v>41</v>
      </c>
      <c r="P477" s="203" t="s">
        <v>6799</v>
      </c>
      <c r="Q477" s="158">
        <v>88</v>
      </c>
      <c r="R477" s="158"/>
      <c r="S477" s="158"/>
      <c r="T477" s="158"/>
      <c r="U477" s="158"/>
      <c r="V477" s="367"/>
      <c r="W477" s="366"/>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t="s">
        <v>5424</v>
      </c>
      <c r="AU477" s="205">
        <v>21</v>
      </c>
      <c r="AV477" s="205">
        <v>20</v>
      </c>
      <c r="AW477" s="205">
        <f t="shared" si="245"/>
        <v>41</v>
      </c>
      <c r="AX477" s="205" t="s">
        <v>6799</v>
      </c>
      <c r="AY477" s="226">
        <v>64</v>
      </c>
      <c r="AZ477" s="205">
        <v>24</v>
      </c>
      <c r="BA477" s="205">
        <f t="shared" si="236"/>
        <v>88</v>
      </c>
      <c r="BB477" s="205"/>
      <c r="BC477" s="207">
        <v>1.0000000000000001E-17</v>
      </c>
      <c r="BD477" s="207">
        <v>9.9999999999999997E-29</v>
      </c>
      <c r="BE477" s="207">
        <v>1.0000000000000001E-30</v>
      </c>
      <c r="BF477" s="207">
        <v>2</v>
      </c>
      <c r="BG477" s="207">
        <v>0</v>
      </c>
      <c r="BH477" s="207"/>
      <c r="BI477" s="207"/>
      <c r="BJ477" s="207"/>
      <c r="BK477" s="207"/>
      <c r="BL477" s="208">
        <v>0</v>
      </c>
      <c r="BM477" s="209">
        <v>249.45</v>
      </c>
      <c r="BN477" s="209">
        <f t="shared" si="246"/>
        <v>0</v>
      </c>
      <c r="BO477" s="207"/>
      <c r="BP477" s="207"/>
      <c r="BQ477" s="207"/>
      <c r="BR477" s="207"/>
      <c r="BS477" s="207"/>
      <c r="BT477" s="207"/>
      <c r="BU477" s="207"/>
      <c r="BV477" s="207"/>
      <c r="BW477" s="207"/>
      <c r="BX477" s="207"/>
      <c r="BY477" s="207"/>
      <c r="BZ477" s="207"/>
      <c r="CA477" s="207"/>
      <c r="CB477" s="207"/>
      <c r="CC477" s="207"/>
      <c r="CD477" s="207"/>
      <c r="CE477" s="207"/>
      <c r="CF477" s="207">
        <v>0</v>
      </c>
      <c r="CG477" s="207">
        <v>0</v>
      </c>
      <c r="CH477" s="207"/>
      <c r="CI477" s="207"/>
      <c r="CJ477" s="207" t="s">
        <v>5724</v>
      </c>
      <c r="CK477" s="207">
        <v>0</v>
      </c>
      <c r="CL477" s="209">
        <v>477.3</v>
      </c>
      <c r="CM477" s="209">
        <f t="shared" si="247"/>
        <v>0</v>
      </c>
      <c r="CN477" s="207"/>
      <c r="CO477" s="207"/>
      <c r="CP477" s="207"/>
      <c r="CQ477" s="207"/>
      <c r="CR477" s="207"/>
      <c r="CS477" s="207"/>
      <c r="CT477" s="207"/>
      <c r="CU477" s="207"/>
      <c r="CV477" s="207"/>
      <c r="CW477" s="207"/>
      <c r="CX477" s="207"/>
      <c r="CY477" s="207"/>
      <c r="CZ477" s="207"/>
      <c r="DA477" s="207"/>
      <c r="DB477" s="207"/>
      <c r="DC477" s="207"/>
      <c r="DD477" s="207"/>
      <c r="DE477" s="207">
        <v>0</v>
      </c>
      <c r="DF477" s="207"/>
      <c r="DG477" s="207"/>
      <c r="DH477" s="207"/>
      <c r="DI477" s="207"/>
      <c r="DJ477" s="207">
        <v>0</v>
      </c>
      <c r="DK477" s="209">
        <v>120.88</v>
      </c>
      <c r="DL477" s="209">
        <f t="shared" si="248"/>
        <v>0</v>
      </c>
      <c r="DM477" s="207"/>
      <c r="DN477" s="207"/>
      <c r="DO477" s="207"/>
      <c r="DP477" s="207"/>
      <c r="DQ477" s="207"/>
      <c r="DR477" s="207"/>
      <c r="DS477" s="207"/>
      <c r="DT477" s="207"/>
      <c r="DU477" s="207"/>
      <c r="DV477" s="207"/>
      <c r="DW477" s="207"/>
      <c r="DX477" s="207"/>
      <c r="DY477" s="207"/>
      <c r="DZ477" s="207"/>
      <c r="EA477" s="207"/>
      <c r="EB477" s="207"/>
      <c r="EC477" s="207"/>
      <c r="ED477" s="207">
        <v>0</v>
      </c>
      <c r="EE477" s="207"/>
      <c r="EF477" s="207"/>
      <c r="EG477" s="207"/>
      <c r="EH477" s="207"/>
      <c r="EI477" s="207">
        <v>0</v>
      </c>
      <c r="EJ477" s="209">
        <v>191.55</v>
      </c>
      <c r="EK477" s="209">
        <f t="shared" si="249"/>
        <v>0</v>
      </c>
      <c r="EL477" s="207"/>
      <c r="EM477" s="207"/>
      <c r="EN477" s="207"/>
      <c r="EO477" s="207"/>
      <c r="EP477" s="207"/>
      <c r="EQ477" s="207"/>
      <c r="ER477" s="207"/>
      <c r="ES477" s="207"/>
      <c r="ET477" s="207"/>
      <c r="EU477" s="207"/>
      <c r="EV477" s="207"/>
      <c r="EW477" s="207"/>
      <c r="EX477" s="207"/>
      <c r="EY477" s="207"/>
      <c r="EZ477" s="207"/>
      <c r="FA477" s="207"/>
      <c r="FB477" s="207"/>
      <c r="FC477" s="207">
        <v>0</v>
      </c>
      <c r="FD477" s="207"/>
      <c r="FE477" s="207"/>
      <c r="FF477" s="207"/>
      <c r="FG477" s="207"/>
      <c r="FH477" s="207">
        <v>0</v>
      </c>
      <c r="FI477" s="209">
        <v>32.1</v>
      </c>
      <c r="FJ477" s="209">
        <f t="shared" si="250"/>
        <v>0</v>
      </c>
      <c r="FK477" s="207"/>
      <c r="FL477" s="207"/>
      <c r="FM477" s="207"/>
      <c r="FN477" s="207">
        <v>0</v>
      </c>
      <c r="FO477" s="207"/>
      <c r="FP477" s="207"/>
      <c r="FQ477" s="207"/>
      <c r="FR477" s="207"/>
      <c r="FS477" s="207">
        <v>0</v>
      </c>
      <c r="FT477" s="209">
        <v>25.68</v>
      </c>
      <c r="FU477" s="209">
        <f t="shared" si="251"/>
        <v>0</v>
      </c>
      <c r="FV477" s="207"/>
      <c r="FW477" s="207"/>
      <c r="FX477" s="207"/>
      <c r="FY477" s="207">
        <v>0</v>
      </c>
      <c r="FZ477" s="207"/>
      <c r="GA477" s="207"/>
      <c r="GB477" s="207"/>
      <c r="GC477" s="207"/>
      <c r="GD477" s="207">
        <v>0</v>
      </c>
      <c r="GE477" s="209">
        <v>56.12</v>
      </c>
      <c r="GF477" s="209">
        <f t="shared" si="252"/>
        <v>0</v>
      </c>
      <c r="GG477" s="207"/>
      <c r="GH477" s="207"/>
      <c r="GI477" s="207"/>
      <c r="GJ477" s="207"/>
      <c r="GK477" s="207"/>
      <c r="GL477" s="207"/>
      <c r="GM477" s="207"/>
      <c r="GN477" s="207"/>
      <c r="GO477" s="207"/>
      <c r="GP477" s="207"/>
      <c r="GQ477" s="207"/>
      <c r="GR477" s="207"/>
      <c r="GS477" s="207"/>
      <c r="GT477" s="207"/>
      <c r="GU477" s="207"/>
      <c r="GV477" s="207"/>
      <c r="GW477" s="207"/>
      <c r="GX477" s="207" t="s">
        <v>6800</v>
      </c>
      <c r="GY477" s="207">
        <v>1</v>
      </c>
      <c r="GZ477" s="207" t="s">
        <v>5210</v>
      </c>
      <c r="HA477" s="207">
        <f>+AW477</f>
        <v>41</v>
      </c>
      <c r="HB477" s="207">
        <v>0</v>
      </c>
      <c r="HC477" s="207">
        <v>1</v>
      </c>
      <c r="HD477" s="207">
        <f t="shared" si="266"/>
        <v>6600</v>
      </c>
      <c r="HE477" s="207">
        <v>7</v>
      </c>
      <c r="HF477" s="207"/>
      <c r="HG477" s="207"/>
      <c r="HH477" s="207">
        <f t="shared" si="267"/>
        <v>4200</v>
      </c>
      <c r="HI477" s="209">
        <v>2.73</v>
      </c>
      <c r="HJ477" s="209">
        <f t="shared" si="253"/>
        <v>11466</v>
      </c>
      <c r="HK477" s="207">
        <v>2</v>
      </c>
      <c r="HL477" s="207"/>
      <c r="HM477" s="207">
        <f t="shared" si="268"/>
        <v>1200</v>
      </c>
      <c r="HN477" s="209">
        <v>2.73</v>
      </c>
      <c r="HO477" s="209">
        <f t="shared" si="254"/>
        <v>3276</v>
      </c>
      <c r="HP477" s="207">
        <v>2</v>
      </c>
      <c r="HQ477" s="207"/>
      <c r="HR477" s="207">
        <f t="shared" si="269"/>
        <v>1200</v>
      </c>
      <c r="HS477" s="209">
        <v>2.73</v>
      </c>
      <c r="HT477" s="209">
        <f t="shared" si="255"/>
        <v>3276</v>
      </c>
      <c r="HU477" s="207">
        <v>0</v>
      </c>
      <c r="HV477" s="207"/>
      <c r="HW477" s="207">
        <f t="shared" si="270"/>
        <v>0</v>
      </c>
      <c r="HX477" s="209">
        <v>2.73</v>
      </c>
      <c r="HY477" s="209">
        <f t="shared" si="256"/>
        <v>0</v>
      </c>
      <c r="HZ477" s="207">
        <v>2</v>
      </c>
      <c r="IA477" s="209">
        <v>3890.25</v>
      </c>
      <c r="IB477" s="209">
        <f t="shared" si="257"/>
        <v>7780.5</v>
      </c>
      <c r="IC477" s="169"/>
      <c r="ID477" s="169"/>
      <c r="IE477" s="169"/>
      <c r="IF477" s="169"/>
      <c r="IG477" s="165"/>
      <c r="IH477" s="165">
        <v>5</v>
      </c>
      <c r="II477" s="235">
        <f t="shared" si="233"/>
        <v>1</v>
      </c>
      <c r="IJ477" s="235">
        <f t="shared" si="234"/>
        <v>2</v>
      </c>
      <c r="IK477" s="235">
        <f t="shared" si="235"/>
        <v>3</v>
      </c>
      <c r="IL477" s="210"/>
      <c r="IM477" s="211">
        <f t="shared" si="258"/>
        <v>0</v>
      </c>
      <c r="IN477" s="209">
        <v>7500</v>
      </c>
      <c r="IO477" s="212">
        <f t="shared" si="259"/>
        <v>0</v>
      </c>
      <c r="IP477" s="209">
        <f t="shared" si="260"/>
        <v>25798.5</v>
      </c>
      <c r="IQ477" s="209">
        <v>10000</v>
      </c>
      <c r="IR477" s="212">
        <f t="shared" si="261"/>
        <v>3</v>
      </c>
      <c r="IS477" s="213" t="s">
        <v>6234</v>
      </c>
      <c r="IT477" s="293" t="s">
        <v>6801</v>
      </c>
      <c r="IV477" s="352">
        <v>78310</v>
      </c>
      <c r="IW477" s="352" t="s">
        <v>6802</v>
      </c>
    </row>
    <row r="478" spans="1:257" x14ac:dyDescent="0.4">
      <c r="A478" s="158">
        <f t="shared" si="232"/>
        <v>322</v>
      </c>
      <c r="B478" s="156" t="s">
        <v>35</v>
      </c>
      <c r="C478" s="156">
        <v>237</v>
      </c>
      <c r="D478" s="251">
        <v>87424</v>
      </c>
      <c r="E478" s="374">
        <v>13616</v>
      </c>
      <c r="F478" s="225" t="s">
        <v>6803</v>
      </c>
      <c r="G478" s="251">
        <v>8</v>
      </c>
      <c r="H478" s="156"/>
      <c r="I478" s="156" t="s">
        <v>2221</v>
      </c>
      <c r="J478" s="158" t="s">
        <v>6804</v>
      </c>
      <c r="K478" s="158"/>
      <c r="L478" s="158" t="s">
        <v>2236</v>
      </c>
      <c r="M478" s="158"/>
      <c r="N478" s="205">
        <v>40</v>
      </c>
      <c r="O478" s="158">
        <v>60</v>
      </c>
      <c r="P478" s="203" t="s">
        <v>5240</v>
      </c>
      <c r="Q478" s="158">
        <v>64</v>
      </c>
      <c r="R478" s="158"/>
      <c r="S478" s="158"/>
      <c r="T478" s="158"/>
      <c r="U478" s="158"/>
      <c r="V478" s="367"/>
      <c r="W478" s="366"/>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t="s">
        <v>5311</v>
      </c>
      <c r="AU478" s="205">
        <v>40</v>
      </c>
      <c r="AV478" s="205">
        <v>20</v>
      </c>
      <c r="AW478" s="205">
        <f t="shared" si="245"/>
        <v>60</v>
      </c>
      <c r="AX478" s="205" t="s">
        <v>5240</v>
      </c>
      <c r="AY478" s="226">
        <v>40</v>
      </c>
      <c r="AZ478" s="205">
        <v>24</v>
      </c>
      <c r="BA478" s="205">
        <f t="shared" si="236"/>
        <v>64</v>
      </c>
      <c r="BB478" s="205"/>
      <c r="BC478" s="207">
        <v>1.0000000000000001E-17</v>
      </c>
      <c r="BD478" s="207">
        <v>9.9999999999999997E-29</v>
      </c>
      <c r="BE478" s="207">
        <v>1.0000000000000001E-30</v>
      </c>
      <c r="BF478" s="207">
        <v>0</v>
      </c>
      <c r="BG478" s="207">
        <v>0</v>
      </c>
      <c r="BH478" s="207"/>
      <c r="BI478" s="207"/>
      <c r="BJ478" s="207"/>
      <c r="BK478" s="207"/>
      <c r="BL478" s="208">
        <v>0</v>
      </c>
      <c r="BM478" s="209">
        <v>249.45</v>
      </c>
      <c r="BN478" s="209">
        <f t="shared" si="246"/>
        <v>0</v>
      </c>
      <c r="BO478" s="207"/>
      <c r="BP478" s="207"/>
      <c r="BQ478" s="207"/>
      <c r="BR478" s="207"/>
      <c r="BS478" s="207"/>
      <c r="BT478" s="207"/>
      <c r="BU478" s="207"/>
      <c r="BV478" s="207"/>
      <c r="BW478" s="207"/>
      <c r="BX478" s="207"/>
      <c r="BY478" s="207"/>
      <c r="BZ478" s="207"/>
      <c r="CA478" s="207"/>
      <c r="CB478" s="207"/>
      <c r="CC478" s="207"/>
      <c r="CD478" s="207"/>
      <c r="CE478" s="207"/>
      <c r="CF478" s="207">
        <v>0</v>
      </c>
      <c r="CG478" s="207"/>
      <c r="CH478" s="207"/>
      <c r="CI478" s="207"/>
      <c r="CJ478" s="207"/>
      <c r="CK478" s="207">
        <v>0</v>
      </c>
      <c r="CL478" s="209">
        <v>477.3</v>
      </c>
      <c r="CM478" s="209">
        <f t="shared" si="247"/>
        <v>0</v>
      </c>
      <c r="CN478" s="207"/>
      <c r="CO478" s="207"/>
      <c r="CP478" s="207"/>
      <c r="CQ478" s="207"/>
      <c r="CR478" s="207"/>
      <c r="CS478" s="207"/>
      <c r="CT478" s="207"/>
      <c r="CU478" s="207"/>
      <c r="CV478" s="207"/>
      <c r="CW478" s="207"/>
      <c r="CX478" s="207"/>
      <c r="CY478" s="207"/>
      <c r="CZ478" s="207"/>
      <c r="DA478" s="207"/>
      <c r="DB478" s="207"/>
      <c r="DC478" s="207"/>
      <c r="DD478" s="207"/>
      <c r="DE478" s="207">
        <v>0</v>
      </c>
      <c r="DF478" s="207"/>
      <c r="DG478" s="207"/>
      <c r="DH478" s="207"/>
      <c r="DI478" s="207"/>
      <c r="DJ478" s="207">
        <v>0</v>
      </c>
      <c r="DK478" s="209">
        <v>120.88</v>
      </c>
      <c r="DL478" s="209">
        <f t="shared" si="248"/>
        <v>0</v>
      </c>
      <c r="DM478" s="207"/>
      <c r="DN478" s="207"/>
      <c r="DO478" s="207"/>
      <c r="DP478" s="207"/>
      <c r="DQ478" s="207"/>
      <c r="DR478" s="207"/>
      <c r="DS478" s="207"/>
      <c r="DT478" s="207"/>
      <c r="DU478" s="207"/>
      <c r="DV478" s="207"/>
      <c r="DW478" s="207"/>
      <c r="DX478" s="207"/>
      <c r="DY478" s="207"/>
      <c r="DZ478" s="207"/>
      <c r="EA478" s="207"/>
      <c r="EB478" s="207"/>
      <c r="EC478" s="207"/>
      <c r="ED478" s="207">
        <v>0</v>
      </c>
      <c r="EE478" s="207"/>
      <c r="EF478" s="207"/>
      <c r="EG478" s="207"/>
      <c r="EH478" s="207"/>
      <c r="EI478" s="207">
        <v>0</v>
      </c>
      <c r="EJ478" s="209">
        <v>191.55</v>
      </c>
      <c r="EK478" s="209">
        <f t="shared" si="249"/>
        <v>0</v>
      </c>
      <c r="EL478" s="207"/>
      <c r="EM478" s="207"/>
      <c r="EN478" s="207"/>
      <c r="EO478" s="207"/>
      <c r="EP478" s="207"/>
      <c r="EQ478" s="207"/>
      <c r="ER478" s="207"/>
      <c r="ES478" s="207"/>
      <c r="ET478" s="207"/>
      <c r="EU478" s="207"/>
      <c r="EV478" s="207"/>
      <c r="EW478" s="207"/>
      <c r="EX478" s="207"/>
      <c r="EY478" s="207"/>
      <c r="EZ478" s="207"/>
      <c r="FA478" s="207"/>
      <c r="FB478" s="207"/>
      <c r="FC478" s="207">
        <v>0</v>
      </c>
      <c r="FD478" s="207"/>
      <c r="FE478" s="207"/>
      <c r="FF478" s="207"/>
      <c r="FG478" s="207"/>
      <c r="FH478" s="207">
        <v>0</v>
      </c>
      <c r="FI478" s="209">
        <v>32.1</v>
      </c>
      <c r="FJ478" s="209">
        <f t="shared" si="250"/>
        <v>0</v>
      </c>
      <c r="FK478" s="207"/>
      <c r="FL478" s="207"/>
      <c r="FM478" s="207"/>
      <c r="FN478" s="207">
        <v>0</v>
      </c>
      <c r="FO478" s="207"/>
      <c r="FP478" s="207"/>
      <c r="FQ478" s="207"/>
      <c r="FR478" s="207"/>
      <c r="FS478" s="207">
        <v>0</v>
      </c>
      <c r="FT478" s="209">
        <v>25.68</v>
      </c>
      <c r="FU478" s="209">
        <f t="shared" si="251"/>
        <v>0</v>
      </c>
      <c r="FV478" s="207"/>
      <c r="FW478" s="207"/>
      <c r="FX478" s="207"/>
      <c r="FY478" s="207">
        <v>0</v>
      </c>
      <c r="FZ478" s="207"/>
      <c r="GA478" s="207"/>
      <c r="GB478" s="207"/>
      <c r="GC478" s="207"/>
      <c r="GD478" s="207">
        <v>0</v>
      </c>
      <c r="GE478" s="209">
        <v>56.12</v>
      </c>
      <c r="GF478" s="209">
        <f t="shared" si="252"/>
        <v>0</v>
      </c>
      <c r="GG478" s="207"/>
      <c r="GH478" s="207"/>
      <c r="GI478" s="207"/>
      <c r="GJ478" s="207"/>
      <c r="GK478" s="207"/>
      <c r="GL478" s="207"/>
      <c r="GM478" s="207"/>
      <c r="GN478" s="207"/>
      <c r="GO478" s="207"/>
      <c r="GP478" s="207"/>
      <c r="GQ478" s="207"/>
      <c r="GR478" s="207"/>
      <c r="GS478" s="207"/>
      <c r="GT478" s="207"/>
      <c r="GU478" s="207"/>
      <c r="GV478" s="207"/>
      <c r="GW478" s="207"/>
      <c r="GX478" s="207" t="s">
        <v>918</v>
      </c>
      <c r="GY478" s="207">
        <v>0</v>
      </c>
      <c r="GZ478" s="207" t="s">
        <v>918</v>
      </c>
      <c r="HA478" s="207">
        <v>0</v>
      </c>
      <c r="HB478" s="207">
        <v>0</v>
      </c>
      <c r="HC478" s="207">
        <v>1</v>
      </c>
      <c r="HD478" s="207">
        <f t="shared" si="266"/>
        <v>4800</v>
      </c>
      <c r="HE478" s="207">
        <v>4</v>
      </c>
      <c r="HF478" s="207"/>
      <c r="HG478" s="207"/>
      <c r="HH478" s="207">
        <f t="shared" si="267"/>
        <v>2400</v>
      </c>
      <c r="HI478" s="209">
        <v>2.73</v>
      </c>
      <c r="HJ478" s="209">
        <f t="shared" si="253"/>
        <v>6552</v>
      </c>
      <c r="HK478" s="207">
        <v>3</v>
      </c>
      <c r="HL478" s="207"/>
      <c r="HM478" s="207">
        <f t="shared" si="268"/>
        <v>1800</v>
      </c>
      <c r="HN478" s="209">
        <v>2.73</v>
      </c>
      <c r="HO478" s="209">
        <f t="shared" si="254"/>
        <v>4914</v>
      </c>
      <c r="HP478" s="207">
        <v>1</v>
      </c>
      <c r="HQ478" s="207"/>
      <c r="HR478" s="207">
        <f t="shared" si="269"/>
        <v>600</v>
      </c>
      <c r="HS478" s="209">
        <v>2.73</v>
      </c>
      <c r="HT478" s="209">
        <f t="shared" si="255"/>
        <v>1638</v>
      </c>
      <c r="HU478" s="207">
        <v>0</v>
      </c>
      <c r="HV478" s="207"/>
      <c r="HW478" s="207">
        <f t="shared" si="270"/>
        <v>0</v>
      </c>
      <c r="HX478" s="209">
        <v>2.73</v>
      </c>
      <c r="HY478" s="209">
        <f t="shared" si="256"/>
        <v>0</v>
      </c>
      <c r="HZ478" s="207">
        <v>2</v>
      </c>
      <c r="IA478" s="209">
        <v>3890.25</v>
      </c>
      <c r="IB478" s="209">
        <f t="shared" si="257"/>
        <v>7780.5</v>
      </c>
      <c r="IC478" s="169"/>
      <c r="ID478" s="169"/>
      <c r="IE478" s="169"/>
      <c r="IF478" s="169"/>
      <c r="IG478" s="165"/>
      <c r="IH478" s="165">
        <v>8</v>
      </c>
      <c r="II478" s="235">
        <f t="shared" si="233"/>
        <v>0</v>
      </c>
      <c r="IJ478" s="235">
        <f t="shared" si="234"/>
        <v>2</v>
      </c>
      <c r="IK478" s="235">
        <f t="shared" si="235"/>
        <v>2</v>
      </c>
      <c r="IL478" s="210"/>
      <c r="IM478" s="211">
        <f t="shared" si="258"/>
        <v>0</v>
      </c>
      <c r="IN478" s="209">
        <v>7500</v>
      </c>
      <c r="IO478" s="212">
        <f t="shared" si="259"/>
        <v>0</v>
      </c>
      <c r="IP478" s="209">
        <f t="shared" si="260"/>
        <v>20884.5</v>
      </c>
      <c r="IQ478" s="209">
        <v>10000</v>
      </c>
      <c r="IR478" s="212">
        <f t="shared" si="261"/>
        <v>3</v>
      </c>
      <c r="IS478" s="213" t="s">
        <v>6805</v>
      </c>
      <c r="IT478" s="291"/>
      <c r="IV478" s="66">
        <v>99794</v>
      </c>
      <c r="IW478" s="66" t="s">
        <v>6806</v>
      </c>
    </row>
    <row r="479" spans="1:257" x14ac:dyDescent="0.4">
      <c r="A479" s="158">
        <f t="shared" ref="A479:A542" si="271">+A478+1</f>
        <v>323</v>
      </c>
      <c r="B479" s="156" t="s">
        <v>35</v>
      </c>
      <c r="C479" s="156">
        <v>239</v>
      </c>
      <c r="D479" s="251">
        <v>89274</v>
      </c>
      <c r="E479" s="374">
        <v>13741</v>
      </c>
      <c r="F479" s="225" t="s">
        <v>6807</v>
      </c>
      <c r="G479" s="251">
        <v>8</v>
      </c>
      <c r="H479" s="156"/>
      <c r="I479" s="156" t="s">
        <v>2221</v>
      </c>
      <c r="J479" s="158" t="s">
        <v>2249</v>
      </c>
      <c r="K479" s="158"/>
      <c r="L479" s="158" t="s">
        <v>2250</v>
      </c>
      <c r="M479" s="158"/>
      <c r="N479" s="205">
        <v>223</v>
      </c>
      <c r="O479" s="158">
        <v>243</v>
      </c>
      <c r="P479" s="203" t="s">
        <v>5395</v>
      </c>
      <c r="Q479" s="158">
        <v>64</v>
      </c>
      <c r="R479" s="158"/>
      <c r="S479" s="158"/>
      <c r="T479" s="158"/>
      <c r="U479" s="158"/>
      <c r="V479" s="367"/>
      <c r="W479" s="366"/>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t="s">
        <v>5311</v>
      </c>
      <c r="AU479" s="205">
        <v>223</v>
      </c>
      <c r="AV479" s="205">
        <v>20</v>
      </c>
      <c r="AW479" s="205">
        <f t="shared" si="245"/>
        <v>243</v>
      </c>
      <c r="AX479" s="205" t="s">
        <v>5395</v>
      </c>
      <c r="AY479" s="226">
        <v>40</v>
      </c>
      <c r="AZ479" s="205">
        <v>24</v>
      </c>
      <c r="BA479" s="205">
        <f t="shared" si="236"/>
        <v>64</v>
      </c>
      <c r="BB479" s="205"/>
      <c r="BC479" s="207">
        <v>1.0000000000000001E-17</v>
      </c>
      <c r="BD479" s="207">
        <v>9.9999999999999997E-29</v>
      </c>
      <c r="BE479" s="207">
        <v>1.0000000000000001E-30</v>
      </c>
      <c r="BF479" s="207">
        <v>0</v>
      </c>
      <c r="BG479" s="207">
        <v>0</v>
      </c>
      <c r="BH479" s="207"/>
      <c r="BI479" s="207"/>
      <c r="BJ479" s="207"/>
      <c r="BK479" s="207"/>
      <c r="BL479" s="208">
        <v>0</v>
      </c>
      <c r="BM479" s="209">
        <v>249.45</v>
      </c>
      <c r="BN479" s="209">
        <f t="shared" si="246"/>
        <v>0</v>
      </c>
      <c r="BO479" s="207"/>
      <c r="BP479" s="207"/>
      <c r="BQ479" s="207"/>
      <c r="BR479" s="207"/>
      <c r="BS479" s="207"/>
      <c r="BT479" s="207"/>
      <c r="BU479" s="207"/>
      <c r="BV479" s="207"/>
      <c r="BW479" s="207"/>
      <c r="BX479" s="207"/>
      <c r="BY479" s="207"/>
      <c r="BZ479" s="207"/>
      <c r="CA479" s="207"/>
      <c r="CB479" s="207"/>
      <c r="CC479" s="207"/>
      <c r="CD479" s="207"/>
      <c r="CE479" s="207"/>
      <c r="CF479" s="207">
        <v>0</v>
      </c>
      <c r="CG479" s="207"/>
      <c r="CH479" s="207"/>
      <c r="CI479" s="207"/>
      <c r="CJ479" s="207"/>
      <c r="CK479" s="207">
        <v>0</v>
      </c>
      <c r="CL479" s="209">
        <v>477.3</v>
      </c>
      <c r="CM479" s="209">
        <f t="shared" si="247"/>
        <v>0</v>
      </c>
      <c r="CN479" s="207"/>
      <c r="CO479" s="207"/>
      <c r="CP479" s="207"/>
      <c r="CQ479" s="207"/>
      <c r="CR479" s="207"/>
      <c r="CS479" s="207"/>
      <c r="CT479" s="207"/>
      <c r="CU479" s="207"/>
      <c r="CV479" s="207"/>
      <c r="CW479" s="207"/>
      <c r="CX479" s="207"/>
      <c r="CY479" s="207"/>
      <c r="CZ479" s="207"/>
      <c r="DA479" s="207"/>
      <c r="DB479" s="207"/>
      <c r="DC479" s="207"/>
      <c r="DD479" s="207"/>
      <c r="DE479" s="207">
        <v>0</v>
      </c>
      <c r="DF479" s="207"/>
      <c r="DG479" s="207"/>
      <c r="DH479" s="207"/>
      <c r="DI479" s="207"/>
      <c r="DJ479" s="207">
        <v>0</v>
      </c>
      <c r="DK479" s="209">
        <v>120.88</v>
      </c>
      <c r="DL479" s="209">
        <f t="shared" si="248"/>
        <v>0</v>
      </c>
      <c r="DM479" s="207"/>
      <c r="DN479" s="207"/>
      <c r="DO479" s="207"/>
      <c r="DP479" s="207"/>
      <c r="DQ479" s="207"/>
      <c r="DR479" s="207"/>
      <c r="DS479" s="207"/>
      <c r="DT479" s="207"/>
      <c r="DU479" s="207"/>
      <c r="DV479" s="207"/>
      <c r="DW479" s="207"/>
      <c r="DX479" s="207"/>
      <c r="DY479" s="207"/>
      <c r="DZ479" s="207"/>
      <c r="EA479" s="207"/>
      <c r="EB479" s="207"/>
      <c r="EC479" s="207"/>
      <c r="ED479" s="207">
        <v>0</v>
      </c>
      <c r="EE479" s="207"/>
      <c r="EF479" s="207"/>
      <c r="EG479" s="207"/>
      <c r="EH479" s="207"/>
      <c r="EI479" s="207">
        <v>0</v>
      </c>
      <c r="EJ479" s="209">
        <v>191.55</v>
      </c>
      <c r="EK479" s="209">
        <f t="shared" si="249"/>
        <v>0</v>
      </c>
      <c r="EL479" s="207"/>
      <c r="EM479" s="207"/>
      <c r="EN479" s="207"/>
      <c r="EO479" s="207"/>
      <c r="EP479" s="207"/>
      <c r="EQ479" s="207"/>
      <c r="ER479" s="207"/>
      <c r="ES479" s="207"/>
      <c r="ET479" s="207"/>
      <c r="EU479" s="207"/>
      <c r="EV479" s="207"/>
      <c r="EW479" s="207"/>
      <c r="EX479" s="207"/>
      <c r="EY479" s="207"/>
      <c r="EZ479" s="207"/>
      <c r="FA479" s="207"/>
      <c r="FB479" s="207"/>
      <c r="FC479" s="207">
        <v>0</v>
      </c>
      <c r="FD479" s="207"/>
      <c r="FE479" s="207"/>
      <c r="FF479" s="207"/>
      <c r="FG479" s="207"/>
      <c r="FH479" s="207">
        <v>0</v>
      </c>
      <c r="FI479" s="209">
        <v>32.1</v>
      </c>
      <c r="FJ479" s="209">
        <f t="shared" si="250"/>
        <v>0</v>
      </c>
      <c r="FK479" s="207"/>
      <c r="FL479" s="207"/>
      <c r="FM479" s="207"/>
      <c r="FN479" s="207">
        <v>0</v>
      </c>
      <c r="FO479" s="207"/>
      <c r="FP479" s="207"/>
      <c r="FQ479" s="207"/>
      <c r="FR479" s="207"/>
      <c r="FS479" s="207">
        <v>0</v>
      </c>
      <c r="FT479" s="209">
        <v>25.68</v>
      </c>
      <c r="FU479" s="209">
        <f t="shared" si="251"/>
        <v>0</v>
      </c>
      <c r="FV479" s="207"/>
      <c r="FW479" s="207"/>
      <c r="FX479" s="207"/>
      <c r="FY479" s="207">
        <v>0</v>
      </c>
      <c r="FZ479" s="207"/>
      <c r="GA479" s="207"/>
      <c r="GB479" s="207"/>
      <c r="GC479" s="207"/>
      <c r="GD479" s="207">
        <v>0</v>
      </c>
      <c r="GE479" s="209">
        <v>56.12</v>
      </c>
      <c r="GF479" s="209">
        <f t="shared" si="252"/>
        <v>0</v>
      </c>
      <c r="GG479" s="207"/>
      <c r="GH479" s="207"/>
      <c r="GI479" s="207"/>
      <c r="GJ479" s="207"/>
      <c r="GK479" s="207"/>
      <c r="GL479" s="207"/>
      <c r="GM479" s="207"/>
      <c r="GN479" s="207"/>
      <c r="GO479" s="207"/>
      <c r="GP479" s="207"/>
      <c r="GQ479" s="207"/>
      <c r="GR479" s="207"/>
      <c r="GS479" s="207"/>
      <c r="GT479" s="207"/>
      <c r="GU479" s="207"/>
      <c r="GV479" s="207"/>
      <c r="GW479" s="207"/>
      <c r="GX479" s="207" t="s">
        <v>918</v>
      </c>
      <c r="GY479" s="207">
        <v>0</v>
      </c>
      <c r="GZ479" s="207" t="s">
        <v>918</v>
      </c>
      <c r="HA479" s="207">
        <v>0</v>
      </c>
      <c r="HB479" s="207">
        <v>0</v>
      </c>
      <c r="HC479" s="207">
        <v>1</v>
      </c>
      <c r="HD479" s="207">
        <f t="shared" si="266"/>
        <v>2400</v>
      </c>
      <c r="HE479" s="207">
        <v>0</v>
      </c>
      <c r="HF479" s="207"/>
      <c r="HG479" s="207"/>
      <c r="HH479" s="207">
        <f t="shared" si="267"/>
        <v>0</v>
      </c>
      <c r="HI479" s="209">
        <v>2.73</v>
      </c>
      <c r="HJ479" s="209">
        <f t="shared" si="253"/>
        <v>0</v>
      </c>
      <c r="HK479" s="207">
        <v>2</v>
      </c>
      <c r="HL479" s="207"/>
      <c r="HM479" s="207">
        <f t="shared" si="268"/>
        <v>1200</v>
      </c>
      <c r="HN479" s="209">
        <v>2.73</v>
      </c>
      <c r="HO479" s="209">
        <f t="shared" si="254"/>
        <v>3276</v>
      </c>
      <c r="HP479" s="207">
        <v>1</v>
      </c>
      <c r="HQ479" s="207"/>
      <c r="HR479" s="207">
        <f t="shared" si="269"/>
        <v>600</v>
      </c>
      <c r="HS479" s="209">
        <v>2.73</v>
      </c>
      <c r="HT479" s="209">
        <f t="shared" si="255"/>
        <v>1638</v>
      </c>
      <c r="HU479" s="207">
        <v>1</v>
      </c>
      <c r="HV479" s="207"/>
      <c r="HW479" s="207">
        <f t="shared" si="270"/>
        <v>600</v>
      </c>
      <c r="HX479" s="209">
        <v>2.73</v>
      </c>
      <c r="HY479" s="209">
        <f t="shared" si="256"/>
        <v>1638</v>
      </c>
      <c r="HZ479" s="207">
        <v>2</v>
      </c>
      <c r="IA479" s="209">
        <v>3890.25</v>
      </c>
      <c r="IB479" s="209">
        <f t="shared" si="257"/>
        <v>7780.5</v>
      </c>
      <c r="IC479" s="169"/>
      <c r="ID479" s="169"/>
      <c r="IE479" s="169"/>
      <c r="IF479" s="169"/>
      <c r="IG479" s="165"/>
      <c r="IH479" s="165">
        <v>8</v>
      </c>
      <c r="II479" s="235">
        <f t="shared" ref="II479:II542" si="272">SUM(FZ479,FO479,FD479,EE479,DF479,CG479,BH479,GY479)</f>
        <v>0</v>
      </c>
      <c r="IJ479" s="235">
        <f t="shared" ref="IJ479:IJ542" si="273">HZ479</f>
        <v>2</v>
      </c>
      <c r="IK479" s="235">
        <f t="shared" ref="IK479:IK542" si="274">SUM(II479:IJ479)</f>
        <v>2</v>
      </c>
      <c r="IL479" s="210"/>
      <c r="IM479" s="211">
        <f t="shared" si="258"/>
        <v>0</v>
      </c>
      <c r="IN479" s="209">
        <v>7500</v>
      </c>
      <c r="IO479" s="212">
        <f t="shared" si="259"/>
        <v>0</v>
      </c>
      <c r="IP479" s="209">
        <f t="shared" si="260"/>
        <v>14332.5</v>
      </c>
      <c r="IQ479" s="209">
        <v>10000</v>
      </c>
      <c r="IR479" s="212">
        <f t="shared" si="261"/>
        <v>2</v>
      </c>
      <c r="IS479" s="213" t="s">
        <v>5641</v>
      </c>
      <c r="IT479" s="291"/>
      <c r="IV479" s="66" t="s">
        <v>6808</v>
      </c>
      <c r="IW479" s="66" t="s">
        <v>6809</v>
      </c>
    </row>
    <row r="480" spans="1:257" x14ac:dyDescent="0.4">
      <c r="A480" s="158">
        <f t="shared" si="271"/>
        <v>324</v>
      </c>
      <c r="B480" s="156" t="s">
        <v>35</v>
      </c>
      <c r="C480" s="231">
        <v>253</v>
      </c>
      <c r="D480" s="371">
        <v>19965</v>
      </c>
      <c r="E480" s="251">
        <v>20976</v>
      </c>
      <c r="F480" s="225" t="s">
        <v>6810</v>
      </c>
      <c r="G480" s="251">
        <v>8</v>
      </c>
      <c r="H480" s="156"/>
      <c r="I480" s="156" t="s">
        <v>2352</v>
      </c>
      <c r="J480" s="158" t="s">
        <v>2353</v>
      </c>
      <c r="K480" s="158"/>
      <c r="L480" s="158" t="s">
        <v>2355</v>
      </c>
      <c r="M480" s="158" t="s">
        <v>6811</v>
      </c>
      <c r="N480" s="205">
        <v>107</v>
      </c>
      <c r="O480" s="158">
        <v>127</v>
      </c>
      <c r="P480" s="203" t="s">
        <v>5504</v>
      </c>
      <c r="Q480" s="158">
        <v>64</v>
      </c>
      <c r="R480" s="158"/>
      <c r="S480" s="158"/>
      <c r="T480" s="158"/>
      <c r="U480" s="158"/>
      <c r="V480" s="367"/>
      <c r="W480" s="366"/>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t="s">
        <v>5311</v>
      </c>
      <c r="AU480" s="205">
        <v>107</v>
      </c>
      <c r="AV480" s="205">
        <v>20</v>
      </c>
      <c r="AW480" s="205">
        <f t="shared" si="245"/>
        <v>127</v>
      </c>
      <c r="AX480" s="205" t="s">
        <v>5504</v>
      </c>
      <c r="AY480" s="226">
        <v>40</v>
      </c>
      <c r="AZ480" s="205">
        <v>24</v>
      </c>
      <c r="BA480" s="205">
        <f t="shared" si="236"/>
        <v>64</v>
      </c>
      <c r="BB480" s="205"/>
      <c r="BC480" s="207">
        <v>1.0000000000000001E-17</v>
      </c>
      <c r="BD480" s="207">
        <v>9.9999999999999997E-29</v>
      </c>
      <c r="BE480" s="207">
        <v>1.0000000000000001E-30</v>
      </c>
      <c r="BF480" s="207">
        <v>0</v>
      </c>
      <c r="BG480" s="207">
        <v>0</v>
      </c>
      <c r="BH480" s="207"/>
      <c r="BI480" s="207"/>
      <c r="BJ480" s="207"/>
      <c r="BK480" s="207"/>
      <c r="BL480" s="208">
        <v>0</v>
      </c>
      <c r="BM480" s="209">
        <v>249.45</v>
      </c>
      <c r="BN480" s="209">
        <f t="shared" si="246"/>
        <v>0</v>
      </c>
      <c r="BO480" s="207"/>
      <c r="BP480" s="207"/>
      <c r="BQ480" s="207"/>
      <c r="BR480" s="207"/>
      <c r="BS480" s="207"/>
      <c r="BT480" s="207"/>
      <c r="BU480" s="207"/>
      <c r="BV480" s="207"/>
      <c r="BW480" s="207"/>
      <c r="BX480" s="207"/>
      <c r="BY480" s="207"/>
      <c r="BZ480" s="207"/>
      <c r="CA480" s="207"/>
      <c r="CB480" s="207"/>
      <c r="CC480" s="207"/>
      <c r="CD480" s="207"/>
      <c r="CE480" s="207"/>
      <c r="CF480" s="207">
        <v>0</v>
      </c>
      <c r="CG480" s="207"/>
      <c r="CH480" s="207"/>
      <c r="CI480" s="207"/>
      <c r="CJ480" s="207"/>
      <c r="CK480" s="207">
        <v>0</v>
      </c>
      <c r="CL480" s="209">
        <v>477.3</v>
      </c>
      <c r="CM480" s="209">
        <f t="shared" si="247"/>
        <v>0</v>
      </c>
      <c r="CN480" s="207"/>
      <c r="CO480" s="207"/>
      <c r="CP480" s="207"/>
      <c r="CQ480" s="207"/>
      <c r="CR480" s="207"/>
      <c r="CS480" s="207"/>
      <c r="CT480" s="207"/>
      <c r="CU480" s="207"/>
      <c r="CV480" s="207"/>
      <c r="CW480" s="207"/>
      <c r="CX480" s="207"/>
      <c r="CY480" s="207"/>
      <c r="CZ480" s="207"/>
      <c r="DA480" s="207"/>
      <c r="DB480" s="207"/>
      <c r="DC480" s="207"/>
      <c r="DD480" s="207"/>
      <c r="DE480" s="207">
        <v>0</v>
      </c>
      <c r="DF480" s="207"/>
      <c r="DG480" s="207"/>
      <c r="DH480" s="207"/>
      <c r="DI480" s="207"/>
      <c r="DJ480" s="207">
        <v>0</v>
      </c>
      <c r="DK480" s="209">
        <v>120.88</v>
      </c>
      <c r="DL480" s="209">
        <f t="shared" si="248"/>
        <v>0</v>
      </c>
      <c r="DM480" s="207"/>
      <c r="DN480" s="207"/>
      <c r="DO480" s="207"/>
      <c r="DP480" s="207"/>
      <c r="DQ480" s="207"/>
      <c r="DR480" s="207"/>
      <c r="DS480" s="207"/>
      <c r="DT480" s="207"/>
      <c r="DU480" s="207"/>
      <c r="DV480" s="207"/>
      <c r="DW480" s="207"/>
      <c r="DX480" s="207"/>
      <c r="DY480" s="207"/>
      <c r="DZ480" s="207"/>
      <c r="EA480" s="207"/>
      <c r="EB480" s="207"/>
      <c r="EC480" s="207"/>
      <c r="ED480" s="207">
        <v>0</v>
      </c>
      <c r="EE480" s="207"/>
      <c r="EF480" s="207"/>
      <c r="EG480" s="207"/>
      <c r="EH480" s="207"/>
      <c r="EI480" s="207">
        <v>0</v>
      </c>
      <c r="EJ480" s="209">
        <v>191.55</v>
      </c>
      <c r="EK480" s="209">
        <f t="shared" si="249"/>
        <v>0</v>
      </c>
      <c r="EL480" s="207"/>
      <c r="EM480" s="207"/>
      <c r="EN480" s="207"/>
      <c r="EO480" s="207"/>
      <c r="EP480" s="207"/>
      <c r="EQ480" s="207"/>
      <c r="ER480" s="207"/>
      <c r="ES480" s="207"/>
      <c r="ET480" s="207"/>
      <c r="EU480" s="207"/>
      <c r="EV480" s="207"/>
      <c r="EW480" s="207"/>
      <c r="EX480" s="207"/>
      <c r="EY480" s="207"/>
      <c r="EZ480" s="207"/>
      <c r="FA480" s="207"/>
      <c r="FB480" s="207"/>
      <c r="FC480" s="207">
        <v>0</v>
      </c>
      <c r="FD480" s="207"/>
      <c r="FE480" s="207"/>
      <c r="FF480" s="207"/>
      <c r="FG480" s="207"/>
      <c r="FH480" s="207">
        <v>0</v>
      </c>
      <c r="FI480" s="209">
        <v>32.1</v>
      </c>
      <c r="FJ480" s="209">
        <f t="shared" si="250"/>
        <v>0</v>
      </c>
      <c r="FK480" s="207"/>
      <c r="FL480" s="207"/>
      <c r="FM480" s="207"/>
      <c r="FN480" s="207">
        <v>0</v>
      </c>
      <c r="FO480" s="207"/>
      <c r="FP480" s="207"/>
      <c r="FQ480" s="207"/>
      <c r="FR480" s="207"/>
      <c r="FS480" s="207">
        <v>0</v>
      </c>
      <c r="FT480" s="209">
        <v>25.68</v>
      </c>
      <c r="FU480" s="209">
        <f t="shared" si="251"/>
        <v>0</v>
      </c>
      <c r="FV480" s="207"/>
      <c r="FW480" s="207"/>
      <c r="FX480" s="207"/>
      <c r="FY480" s="207">
        <v>0</v>
      </c>
      <c r="FZ480" s="207"/>
      <c r="GA480" s="207"/>
      <c r="GB480" s="207"/>
      <c r="GC480" s="207"/>
      <c r="GD480" s="207">
        <v>0</v>
      </c>
      <c r="GE480" s="209">
        <v>56.12</v>
      </c>
      <c r="GF480" s="209">
        <f t="shared" si="252"/>
        <v>0</v>
      </c>
      <c r="GG480" s="207"/>
      <c r="GH480" s="207"/>
      <c r="GI480" s="207"/>
      <c r="GJ480" s="207"/>
      <c r="GK480" s="207"/>
      <c r="GL480" s="207"/>
      <c r="GM480" s="207"/>
      <c r="GN480" s="207"/>
      <c r="GO480" s="207"/>
      <c r="GP480" s="207"/>
      <c r="GQ480" s="207"/>
      <c r="GR480" s="207"/>
      <c r="GS480" s="207"/>
      <c r="GT480" s="207"/>
      <c r="GU480" s="207"/>
      <c r="GV480" s="207"/>
      <c r="GW480" s="207"/>
      <c r="GX480" s="207" t="s">
        <v>918</v>
      </c>
      <c r="GY480" s="207">
        <v>0</v>
      </c>
      <c r="GZ480" s="207" t="s">
        <v>918</v>
      </c>
      <c r="HA480" s="207">
        <v>0</v>
      </c>
      <c r="HB480" s="207">
        <v>0</v>
      </c>
      <c r="HC480" s="207">
        <v>1</v>
      </c>
      <c r="HD480" s="207">
        <f t="shared" si="266"/>
        <v>2400</v>
      </c>
      <c r="HE480" s="207">
        <v>2</v>
      </c>
      <c r="HF480" s="207"/>
      <c r="HG480" s="207"/>
      <c r="HH480" s="207">
        <f t="shared" si="267"/>
        <v>1200</v>
      </c>
      <c r="HI480" s="209">
        <v>2.73</v>
      </c>
      <c r="HJ480" s="209">
        <f t="shared" si="253"/>
        <v>3276</v>
      </c>
      <c r="HK480" s="207">
        <v>1</v>
      </c>
      <c r="HL480" s="207"/>
      <c r="HM480" s="207">
        <f t="shared" si="268"/>
        <v>600</v>
      </c>
      <c r="HN480" s="209">
        <v>2.73</v>
      </c>
      <c r="HO480" s="209">
        <f t="shared" si="254"/>
        <v>1638</v>
      </c>
      <c r="HP480" s="207">
        <v>1</v>
      </c>
      <c r="HQ480" s="207"/>
      <c r="HR480" s="207">
        <f t="shared" si="269"/>
        <v>600</v>
      </c>
      <c r="HS480" s="209">
        <v>2.73</v>
      </c>
      <c r="HT480" s="209">
        <f t="shared" si="255"/>
        <v>1638</v>
      </c>
      <c r="HU480" s="207">
        <v>0</v>
      </c>
      <c r="HV480" s="207"/>
      <c r="HW480" s="207">
        <f t="shared" si="270"/>
        <v>0</v>
      </c>
      <c r="HX480" s="209">
        <v>2.73</v>
      </c>
      <c r="HY480" s="209">
        <f t="shared" si="256"/>
        <v>0</v>
      </c>
      <c r="HZ480" s="207">
        <v>2</v>
      </c>
      <c r="IA480" s="209">
        <v>3890.25</v>
      </c>
      <c r="IB480" s="209">
        <f t="shared" si="257"/>
        <v>7780.5</v>
      </c>
      <c r="IC480" s="169"/>
      <c r="ID480" s="169"/>
      <c r="IE480" s="169"/>
      <c r="IF480" s="169"/>
      <c r="IG480" s="165"/>
      <c r="IH480" s="165"/>
      <c r="II480" s="235">
        <f t="shared" si="272"/>
        <v>0</v>
      </c>
      <c r="IJ480" s="235">
        <f t="shared" si="273"/>
        <v>2</v>
      </c>
      <c r="IK480" s="235">
        <f t="shared" si="274"/>
        <v>2</v>
      </c>
      <c r="IL480" s="210"/>
      <c r="IM480" s="211">
        <f t="shared" si="258"/>
        <v>0</v>
      </c>
      <c r="IN480" s="209">
        <v>7500</v>
      </c>
      <c r="IO480" s="212">
        <f t="shared" si="259"/>
        <v>0</v>
      </c>
      <c r="IP480" s="209">
        <f t="shared" si="260"/>
        <v>14332.5</v>
      </c>
      <c r="IQ480" s="209">
        <v>10000</v>
      </c>
      <c r="IR480" s="212">
        <f t="shared" si="261"/>
        <v>2</v>
      </c>
      <c r="IS480" s="213" t="s">
        <v>6362</v>
      </c>
      <c r="IT480" s="291"/>
      <c r="IV480" s="66" t="s">
        <v>6812</v>
      </c>
      <c r="IW480" s="66" t="s">
        <v>6813</v>
      </c>
    </row>
    <row r="481" spans="1:257" x14ac:dyDescent="0.4">
      <c r="A481" s="158">
        <f t="shared" si="271"/>
        <v>325</v>
      </c>
      <c r="B481" s="156" t="s">
        <v>35</v>
      </c>
      <c r="C481" s="156">
        <v>257</v>
      </c>
      <c r="D481" s="251">
        <v>87554</v>
      </c>
      <c r="E481" s="251">
        <v>21238</v>
      </c>
      <c r="F481" s="225" t="s">
        <v>6814</v>
      </c>
      <c r="G481" s="251">
        <v>8</v>
      </c>
      <c r="H481" s="156"/>
      <c r="I481" s="156" t="s">
        <v>2352</v>
      </c>
      <c r="J481" s="158" t="s">
        <v>2387</v>
      </c>
      <c r="K481" s="158"/>
      <c r="L481" s="158" t="s">
        <v>2388</v>
      </c>
      <c r="M481" s="158"/>
      <c r="N481" s="205">
        <v>29</v>
      </c>
      <c r="O481" s="158">
        <v>49</v>
      </c>
      <c r="P481" s="203" t="s">
        <v>6033</v>
      </c>
      <c r="Q481" s="158">
        <v>60</v>
      </c>
      <c r="R481" s="158"/>
      <c r="S481" s="158"/>
      <c r="T481" s="158"/>
      <c r="U481" s="158"/>
      <c r="V481" s="367"/>
      <c r="W481" s="366"/>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t="s">
        <v>5364</v>
      </c>
      <c r="AU481" s="205">
        <v>29</v>
      </c>
      <c r="AV481" s="205">
        <v>20</v>
      </c>
      <c r="AW481" s="205">
        <f t="shared" si="245"/>
        <v>49</v>
      </c>
      <c r="AX481" s="205" t="s">
        <v>6033</v>
      </c>
      <c r="AY481" s="226">
        <v>36</v>
      </c>
      <c r="AZ481" s="205">
        <v>24</v>
      </c>
      <c r="BA481" s="205">
        <f t="shared" si="236"/>
        <v>60</v>
      </c>
      <c r="BB481" s="205"/>
      <c r="BC481" s="207">
        <v>1.0000000000000001E-17</v>
      </c>
      <c r="BD481" s="207">
        <v>9.9999999999999997E-29</v>
      </c>
      <c r="BE481" s="207">
        <v>1.0000000000000001E-30</v>
      </c>
      <c r="BF481" s="207">
        <v>0</v>
      </c>
      <c r="BG481" s="207">
        <v>0</v>
      </c>
      <c r="BH481" s="207"/>
      <c r="BI481" s="207"/>
      <c r="BJ481" s="207"/>
      <c r="BK481" s="207"/>
      <c r="BL481" s="208">
        <v>0</v>
      </c>
      <c r="BM481" s="209">
        <v>249.45</v>
      </c>
      <c r="BN481" s="209">
        <f t="shared" si="246"/>
        <v>0</v>
      </c>
      <c r="BO481" s="207"/>
      <c r="BP481" s="207"/>
      <c r="BQ481" s="207"/>
      <c r="BR481" s="207"/>
      <c r="BS481" s="207"/>
      <c r="BT481" s="207"/>
      <c r="BU481" s="207"/>
      <c r="BV481" s="207"/>
      <c r="BW481" s="207"/>
      <c r="BX481" s="207"/>
      <c r="BY481" s="207"/>
      <c r="BZ481" s="207"/>
      <c r="CA481" s="207"/>
      <c r="CB481" s="207"/>
      <c r="CC481" s="207"/>
      <c r="CD481" s="207"/>
      <c r="CE481" s="207"/>
      <c r="CF481" s="207">
        <v>0</v>
      </c>
      <c r="CG481" s="207"/>
      <c r="CH481" s="207"/>
      <c r="CI481" s="207"/>
      <c r="CJ481" s="207"/>
      <c r="CK481" s="207">
        <v>0</v>
      </c>
      <c r="CL481" s="209">
        <v>477.3</v>
      </c>
      <c r="CM481" s="209">
        <f t="shared" si="247"/>
        <v>0</v>
      </c>
      <c r="CN481" s="207"/>
      <c r="CO481" s="207"/>
      <c r="CP481" s="207"/>
      <c r="CQ481" s="207"/>
      <c r="CR481" s="207"/>
      <c r="CS481" s="207"/>
      <c r="CT481" s="207"/>
      <c r="CU481" s="207"/>
      <c r="CV481" s="207"/>
      <c r="CW481" s="207"/>
      <c r="CX481" s="207"/>
      <c r="CY481" s="207"/>
      <c r="CZ481" s="207"/>
      <c r="DA481" s="207"/>
      <c r="DB481" s="207"/>
      <c r="DC481" s="207"/>
      <c r="DD481" s="207"/>
      <c r="DE481" s="207">
        <v>0</v>
      </c>
      <c r="DF481" s="207"/>
      <c r="DG481" s="207"/>
      <c r="DH481" s="207"/>
      <c r="DI481" s="207"/>
      <c r="DJ481" s="207">
        <v>0</v>
      </c>
      <c r="DK481" s="209">
        <v>120.88</v>
      </c>
      <c r="DL481" s="209">
        <f t="shared" si="248"/>
        <v>0</v>
      </c>
      <c r="DM481" s="207"/>
      <c r="DN481" s="207"/>
      <c r="DO481" s="207"/>
      <c r="DP481" s="207"/>
      <c r="DQ481" s="207"/>
      <c r="DR481" s="207"/>
      <c r="DS481" s="207"/>
      <c r="DT481" s="207"/>
      <c r="DU481" s="207"/>
      <c r="DV481" s="207"/>
      <c r="DW481" s="207"/>
      <c r="DX481" s="207"/>
      <c r="DY481" s="207"/>
      <c r="DZ481" s="207"/>
      <c r="EA481" s="207"/>
      <c r="EB481" s="207"/>
      <c r="EC481" s="207"/>
      <c r="ED481" s="207">
        <v>0</v>
      </c>
      <c r="EE481" s="207"/>
      <c r="EF481" s="207"/>
      <c r="EG481" s="207"/>
      <c r="EH481" s="207"/>
      <c r="EI481" s="207">
        <v>0</v>
      </c>
      <c r="EJ481" s="209">
        <v>191.55</v>
      </c>
      <c r="EK481" s="209">
        <f t="shared" si="249"/>
        <v>0</v>
      </c>
      <c r="EL481" s="207"/>
      <c r="EM481" s="207"/>
      <c r="EN481" s="207"/>
      <c r="EO481" s="207"/>
      <c r="EP481" s="207"/>
      <c r="EQ481" s="207"/>
      <c r="ER481" s="207"/>
      <c r="ES481" s="207"/>
      <c r="ET481" s="207"/>
      <c r="EU481" s="207"/>
      <c r="EV481" s="207"/>
      <c r="EW481" s="207"/>
      <c r="EX481" s="207"/>
      <c r="EY481" s="207"/>
      <c r="EZ481" s="207"/>
      <c r="FA481" s="207"/>
      <c r="FB481" s="207"/>
      <c r="FC481" s="207">
        <v>0</v>
      </c>
      <c r="FD481" s="207"/>
      <c r="FE481" s="207"/>
      <c r="FF481" s="207"/>
      <c r="FG481" s="207"/>
      <c r="FH481" s="207">
        <v>0</v>
      </c>
      <c r="FI481" s="209">
        <v>32.1</v>
      </c>
      <c r="FJ481" s="209">
        <f t="shared" si="250"/>
        <v>0</v>
      </c>
      <c r="FK481" s="207"/>
      <c r="FL481" s="207"/>
      <c r="FM481" s="207"/>
      <c r="FN481" s="207">
        <v>0</v>
      </c>
      <c r="FO481" s="207"/>
      <c r="FP481" s="207"/>
      <c r="FQ481" s="207"/>
      <c r="FR481" s="207"/>
      <c r="FS481" s="207">
        <v>0</v>
      </c>
      <c r="FT481" s="209">
        <v>25.68</v>
      </c>
      <c r="FU481" s="209">
        <f t="shared" si="251"/>
        <v>0</v>
      </c>
      <c r="FV481" s="207"/>
      <c r="FW481" s="207"/>
      <c r="FX481" s="207"/>
      <c r="FY481" s="207">
        <v>0</v>
      </c>
      <c r="FZ481" s="207"/>
      <c r="GA481" s="207"/>
      <c r="GB481" s="207"/>
      <c r="GC481" s="207"/>
      <c r="GD481" s="207">
        <v>0</v>
      </c>
      <c r="GE481" s="209">
        <v>56.12</v>
      </c>
      <c r="GF481" s="209">
        <f t="shared" si="252"/>
        <v>0</v>
      </c>
      <c r="GG481" s="207"/>
      <c r="GH481" s="207"/>
      <c r="GI481" s="207"/>
      <c r="GJ481" s="207"/>
      <c r="GK481" s="207"/>
      <c r="GL481" s="207"/>
      <c r="GM481" s="207"/>
      <c r="GN481" s="207"/>
      <c r="GO481" s="207"/>
      <c r="GP481" s="207"/>
      <c r="GQ481" s="207"/>
      <c r="GR481" s="207"/>
      <c r="GS481" s="207"/>
      <c r="GT481" s="207"/>
      <c r="GU481" s="207"/>
      <c r="GV481" s="207"/>
      <c r="GW481" s="207"/>
      <c r="GX481" s="207" t="s">
        <v>918</v>
      </c>
      <c r="GY481" s="207">
        <v>0</v>
      </c>
      <c r="GZ481" s="207" t="s">
        <v>918</v>
      </c>
      <c r="HA481" s="207">
        <v>0</v>
      </c>
      <c r="HB481" s="207">
        <v>0</v>
      </c>
      <c r="HC481" s="207">
        <v>1</v>
      </c>
      <c r="HD481" s="207">
        <f t="shared" si="266"/>
        <v>3000</v>
      </c>
      <c r="HE481" s="207">
        <v>2</v>
      </c>
      <c r="HF481" s="207"/>
      <c r="HG481" s="207"/>
      <c r="HH481" s="207">
        <f t="shared" si="267"/>
        <v>1200</v>
      </c>
      <c r="HI481" s="209">
        <v>2.73</v>
      </c>
      <c r="HJ481" s="209">
        <f t="shared" si="253"/>
        <v>3276</v>
      </c>
      <c r="HK481" s="207">
        <v>2</v>
      </c>
      <c r="HL481" s="207"/>
      <c r="HM481" s="207">
        <f t="shared" si="268"/>
        <v>1200</v>
      </c>
      <c r="HN481" s="209">
        <v>2.73</v>
      </c>
      <c r="HO481" s="209">
        <f t="shared" si="254"/>
        <v>3276</v>
      </c>
      <c r="HP481" s="207">
        <v>1</v>
      </c>
      <c r="HQ481" s="207"/>
      <c r="HR481" s="207">
        <f t="shared" si="269"/>
        <v>600</v>
      </c>
      <c r="HS481" s="209">
        <v>2.73</v>
      </c>
      <c r="HT481" s="209">
        <f t="shared" si="255"/>
        <v>1638</v>
      </c>
      <c r="HU481" s="207">
        <v>0</v>
      </c>
      <c r="HV481" s="207"/>
      <c r="HW481" s="207">
        <f t="shared" si="270"/>
        <v>0</v>
      </c>
      <c r="HX481" s="209">
        <v>2.73</v>
      </c>
      <c r="HY481" s="209">
        <f t="shared" si="256"/>
        <v>0</v>
      </c>
      <c r="HZ481" s="207">
        <v>2</v>
      </c>
      <c r="IA481" s="209">
        <v>3890.25</v>
      </c>
      <c r="IB481" s="209">
        <f t="shared" si="257"/>
        <v>7780.5</v>
      </c>
      <c r="IC481" s="169"/>
      <c r="ID481" s="169"/>
      <c r="IE481" s="169"/>
      <c r="IF481" s="169"/>
      <c r="IG481" s="165"/>
      <c r="IH481" s="165"/>
      <c r="II481" s="235">
        <f t="shared" si="272"/>
        <v>0</v>
      </c>
      <c r="IJ481" s="235">
        <f t="shared" si="273"/>
        <v>2</v>
      </c>
      <c r="IK481" s="235">
        <f t="shared" si="274"/>
        <v>2</v>
      </c>
      <c r="IL481" s="210"/>
      <c r="IM481" s="211">
        <f t="shared" si="258"/>
        <v>0</v>
      </c>
      <c r="IN481" s="209">
        <v>7500</v>
      </c>
      <c r="IO481" s="212">
        <f t="shared" si="259"/>
        <v>0</v>
      </c>
      <c r="IP481" s="209">
        <f t="shared" si="260"/>
        <v>15970.5</v>
      </c>
      <c r="IQ481" s="209">
        <v>10000</v>
      </c>
      <c r="IR481" s="212">
        <f t="shared" si="261"/>
        <v>2</v>
      </c>
      <c r="IS481" s="213" t="s">
        <v>6362</v>
      </c>
      <c r="IT481" s="291"/>
      <c r="IV481" s="66">
        <v>78362</v>
      </c>
      <c r="IW481" s="66" t="s">
        <v>6815</v>
      </c>
    </row>
    <row r="482" spans="1:257" x14ac:dyDescent="0.4">
      <c r="A482" s="158">
        <f t="shared" si="271"/>
        <v>326</v>
      </c>
      <c r="B482" s="156" t="s">
        <v>35</v>
      </c>
      <c r="C482" s="156">
        <v>264</v>
      </c>
      <c r="D482" s="251">
        <v>74958</v>
      </c>
      <c r="E482" s="251">
        <v>21415</v>
      </c>
      <c r="F482" s="225" t="s">
        <v>6816</v>
      </c>
      <c r="G482" s="251">
        <v>8</v>
      </c>
      <c r="H482" s="156"/>
      <c r="I482" s="156" t="s">
        <v>2352</v>
      </c>
      <c r="J482" s="158" t="s">
        <v>2451</v>
      </c>
      <c r="K482" s="158"/>
      <c r="L482" s="158" t="s">
        <v>2453</v>
      </c>
      <c r="M482" s="158"/>
      <c r="N482" s="205">
        <v>42</v>
      </c>
      <c r="O482" s="158">
        <v>62</v>
      </c>
      <c r="P482" s="203" t="s">
        <v>6817</v>
      </c>
      <c r="Q482" s="158">
        <v>52</v>
      </c>
      <c r="R482" s="158"/>
      <c r="S482" s="158"/>
      <c r="T482" s="158"/>
      <c r="U482" s="158"/>
      <c r="V482" s="367"/>
      <c r="W482" s="366"/>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t="s">
        <v>5369</v>
      </c>
      <c r="AU482" s="205">
        <v>42</v>
      </c>
      <c r="AV482" s="205">
        <v>20</v>
      </c>
      <c r="AW482" s="205">
        <f t="shared" si="245"/>
        <v>62</v>
      </c>
      <c r="AX482" s="205" t="s">
        <v>6817</v>
      </c>
      <c r="AY482" s="226">
        <v>28</v>
      </c>
      <c r="AZ482" s="205">
        <v>24</v>
      </c>
      <c r="BA482" s="205">
        <f t="shared" ref="BA482:BA545" si="275">AY482+AZ482</f>
        <v>52</v>
      </c>
      <c r="BB482" s="205"/>
      <c r="BC482" s="207">
        <v>1.0000000000000001E-17</v>
      </c>
      <c r="BD482" s="207">
        <v>9.9999999999999997E-29</v>
      </c>
      <c r="BE482" s="207">
        <v>1.0000000000000001E-30</v>
      </c>
      <c r="BF482" s="207">
        <v>0</v>
      </c>
      <c r="BG482" s="207">
        <v>0</v>
      </c>
      <c r="BH482" s="207"/>
      <c r="BI482" s="207"/>
      <c r="BJ482" s="207"/>
      <c r="BK482" s="207"/>
      <c r="BL482" s="208">
        <v>0</v>
      </c>
      <c r="BM482" s="209">
        <v>249.45</v>
      </c>
      <c r="BN482" s="209">
        <f t="shared" si="246"/>
        <v>0</v>
      </c>
      <c r="BO482" s="207"/>
      <c r="BP482" s="207"/>
      <c r="BQ482" s="207"/>
      <c r="BR482" s="207"/>
      <c r="BS482" s="207"/>
      <c r="BT482" s="207"/>
      <c r="BU482" s="207"/>
      <c r="BV482" s="207"/>
      <c r="BW482" s="207"/>
      <c r="BX482" s="207"/>
      <c r="BY482" s="207"/>
      <c r="BZ482" s="207"/>
      <c r="CA482" s="207"/>
      <c r="CB482" s="207"/>
      <c r="CC482" s="207"/>
      <c r="CD482" s="207"/>
      <c r="CE482" s="207"/>
      <c r="CF482" s="207">
        <v>0</v>
      </c>
      <c r="CG482" s="207"/>
      <c r="CH482" s="207"/>
      <c r="CI482" s="207"/>
      <c r="CJ482" s="207"/>
      <c r="CK482" s="207">
        <v>0</v>
      </c>
      <c r="CL482" s="209">
        <v>477.3</v>
      </c>
      <c r="CM482" s="209">
        <f t="shared" si="247"/>
        <v>0</v>
      </c>
      <c r="CN482" s="207"/>
      <c r="CO482" s="207"/>
      <c r="CP482" s="207"/>
      <c r="CQ482" s="207"/>
      <c r="CR482" s="207"/>
      <c r="CS482" s="207"/>
      <c r="CT482" s="207"/>
      <c r="CU482" s="207"/>
      <c r="CV482" s="207"/>
      <c r="CW482" s="207"/>
      <c r="CX482" s="207"/>
      <c r="CY482" s="207"/>
      <c r="CZ482" s="207"/>
      <c r="DA482" s="207"/>
      <c r="DB482" s="207"/>
      <c r="DC482" s="207"/>
      <c r="DD482" s="207"/>
      <c r="DE482" s="207">
        <v>0</v>
      </c>
      <c r="DF482" s="207"/>
      <c r="DG482" s="207"/>
      <c r="DH482" s="207"/>
      <c r="DI482" s="207"/>
      <c r="DJ482" s="207">
        <v>0</v>
      </c>
      <c r="DK482" s="209">
        <v>120.88</v>
      </c>
      <c r="DL482" s="209">
        <f t="shared" si="248"/>
        <v>0</v>
      </c>
      <c r="DM482" s="207"/>
      <c r="DN482" s="207"/>
      <c r="DO482" s="207"/>
      <c r="DP482" s="207"/>
      <c r="DQ482" s="207"/>
      <c r="DR482" s="207"/>
      <c r="DS482" s="207"/>
      <c r="DT482" s="207"/>
      <c r="DU482" s="207"/>
      <c r="DV482" s="207"/>
      <c r="DW482" s="207"/>
      <c r="DX482" s="207"/>
      <c r="DY482" s="207"/>
      <c r="DZ482" s="207"/>
      <c r="EA482" s="207"/>
      <c r="EB482" s="207"/>
      <c r="EC482" s="207"/>
      <c r="ED482" s="207">
        <v>0</v>
      </c>
      <c r="EE482" s="207"/>
      <c r="EF482" s="207"/>
      <c r="EG482" s="207"/>
      <c r="EH482" s="207"/>
      <c r="EI482" s="207">
        <v>0</v>
      </c>
      <c r="EJ482" s="209">
        <v>191.55</v>
      </c>
      <c r="EK482" s="209">
        <f t="shared" si="249"/>
        <v>0</v>
      </c>
      <c r="EL482" s="207"/>
      <c r="EM482" s="207"/>
      <c r="EN482" s="207"/>
      <c r="EO482" s="207"/>
      <c r="EP482" s="207"/>
      <c r="EQ482" s="207"/>
      <c r="ER482" s="207"/>
      <c r="ES482" s="207"/>
      <c r="ET482" s="207"/>
      <c r="EU482" s="207"/>
      <c r="EV482" s="207"/>
      <c r="EW482" s="207"/>
      <c r="EX482" s="207"/>
      <c r="EY482" s="207"/>
      <c r="EZ482" s="207"/>
      <c r="FA482" s="207"/>
      <c r="FB482" s="207"/>
      <c r="FC482" s="207">
        <v>0</v>
      </c>
      <c r="FD482" s="207"/>
      <c r="FE482" s="207"/>
      <c r="FF482" s="207"/>
      <c r="FG482" s="207"/>
      <c r="FH482" s="207">
        <v>0</v>
      </c>
      <c r="FI482" s="209">
        <v>32.1</v>
      </c>
      <c r="FJ482" s="209">
        <f t="shared" si="250"/>
        <v>0</v>
      </c>
      <c r="FK482" s="207"/>
      <c r="FL482" s="207"/>
      <c r="FM482" s="207"/>
      <c r="FN482" s="207">
        <v>0</v>
      </c>
      <c r="FO482" s="207"/>
      <c r="FP482" s="207"/>
      <c r="FQ482" s="207"/>
      <c r="FR482" s="207"/>
      <c r="FS482" s="207">
        <v>0</v>
      </c>
      <c r="FT482" s="209">
        <v>25.68</v>
      </c>
      <c r="FU482" s="209">
        <f t="shared" si="251"/>
        <v>0</v>
      </c>
      <c r="FV482" s="207"/>
      <c r="FW482" s="207"/>
      <c r="FX482" s="207"/>
      <c r="FY482" s="207">
        <v>0</v>
      </c>
      <c r="FZ482" s="207"/>
      <c r="GA482" s="207"/>
      <c r="GB482" s="207"/>
      <c r="GC482" s="207"/>
      <c r="GD482" s="207">
        <v>0</v>
      </c>
      <c r="GE482" s="209">
        <v>56.12</v>
      </c>
      <c r="GF482" s="209">
        <f t="shared" si="252"/>
        <v>0</v>
      </c>
      <c r="GG482" s="207"/>
      <c r="GH482" s="207"/>
      <c r="GI482" s="207"/>
      <c r="GJ482" s="207"/>
      <c r="GK482" s="207"/>
      <c r="GL482" s="207"/>
      <c r="GM482" s="207"/>
      <c r="GN482" s="207"/>
      <c r="GO482" s="207"/>
      <c r="GP482" s="207"/>
      <c r="GQ482" s="207"/>
      <c r="GR482" s="207"/>
      <c r="GS482" s="207"/>
      <c r="GT482" s="207"/>
      <c r="GU482" s="207"/>
      <c r="GV482" s="207"/>
      <c r="GW482" s="207"/>
      <c r="GX482" s="207" t="s">
        <v>918</v>
      </c>
      <c r="GY482" s="207">
        <v>0</v>
      </c>
      <c r="GZ482" s="207" t="s">
        <v>918</v>
      </c>
      <c r="HA482" s="207">
        <v>0</v>
      </c>
      <c r="HB482" s="207">
        <v>0</v>
      </c>
      <c r="HC482" s="207">
        <v>1</v>
      </c>
      <c r="HD482" s="207">
        <f t="shared" si="266"/>
        <v>4200</v>
      </c>
      <c r="HE482" s="207">
        <v>5</v>
      </c>
      <c r="HF482" s="207"/>
      <c r="HG482" s="207"/>
      <c r="HH482" s="207">
        <f t="shared" si="267"/>
        <v>3000</v>
      </c>
      <c r="HI482" s="209">
        <v>2.73</v>
      </c>
      <c r="HJ482" s="209">
        <f t="shared" si="253"/>
        <v>8190</v>
      </c>
      <c r="HK482" s="207">
        <v>1</v>
      </c>
      <c r="HL482" s="207"/>
      <c r="HM482" s="207">
        <f t="shared" si="268"/>
        <v>600</v>
      </c>
      <c r="HN482" s="209">
        <v>2.73</v>
      </c>
      <c r="HO482" s="209">
        <f t="shared" si="254"/>
        <v>1638</v>
      </c>
      <c r="HP482" s="207">
        <v>1</v>
      </c>
      <c r="HQ482" s="207"/>
      <c r="HR482" s="207">
        <f t="shared" si="269"/>
        <v>600</v>
      </c>
      <c r="HS482" s="209">
        <v>2.73</v>
      </c>
      <c r="HT482" s="209">
        <f t="shared" si="255"/>
        <v>1638</v>
      </c>
      <c r="HU482" s="207">
        <v>0</v>
      </c>
      <c r="HV482" s="207"/>
      <c r="HW482" s="207">
        <f t="shared" si="270"/>
        <v>0</v>
      </c>
      <c r="HX482" s="209">
        <v>2.73</v>
      </c>
      <c r="HY482" s="209">
        <f t="shared" si="256"/>
        <v>0</v>
      </c>
      <c r="HZ482" s="207">
        <v>2</v>
      </c>
      <c r="IA482" s="209">
        <v>3890.25</v>
      </c>
      <c r="IB482" s="209">
        <f t="shared" si="257"/>
        <v>7780.5</v>
      </c>
      <c r="IC482" s="169"/>
      <c r="ID482" s="169"/>
      <c r="IE482" s="169"/>
      <c r="IF482" s="169"/>
      <c r="IG482" s="165"/>
      <c r="IH482" s="165"/>
      <c r="II482" s="235">
        <f t="shared" si="272"/>
        <v>0</v>
      </c>
      <c r="IJ482" s="235">
        <f t="shared" si="273"/>
        <v>2</v>
      </c>
      <c r="IK482" s="235">
        <f t="shared" si="274"/>
        <v>2</v>
      </c>
      <c r="IL482" s="210"/>
      <c r="IM482" s="211">
        <f t="shared" si="258"/>
        <v>0</v>
      </c>
      <c r="IN482" s="209">
        <v>7500</v>
      </c>
      <c r="IO482" s="212">
        <f t="shared" si="259"/>
        <v>0</v>
      </c>
      <c r="IP482" s="209">
        <f t="shared" si="260"/>
        <v>19246.5</v>
      </c>
      <c r="IQ482" s="209">
        <v>10000</v>
      </c>
      <c r="IR482" s="212">
        <f t="shared" si="261"/>
        <v>2</v>
      </c>
      <c r="IS482" s="213" t="s">
        <v>6362</v>
      </c>
      <c r="IT482" s="291"/>
      <c r="IV482" s="66" t="s">
        <v>6818</v>
      </c>
      <c r="IW482" s="66" t="s">
        <v>6819</v>
      </c>
    </row>
    <row r="483" spans="1:257" x14ac:dyDescent="0.4">
      <c r="A483" s="158">
        <f t="shared" si="271"/>
        <v>327</v>
      </c>
      <c r="B483" s="156" t="s">
        <v>35</v>
      </c>
      <c r="C483" s="219">
        <v>389</v>
      </c>
      <c r="D483" s="219">
        <v>25584</v>
      </c>
      <c r="E483" s="251">
        <v>19320</v>
      </c>
      <c r="F483" s="222" t="s">
        <v>6820</v>
      </c>
      <c r="G483" s="251">
        <v>10</v>
      </c>
      <c r="H483" s="156"/>
      <c r="I483" s="156" t="s">
        <v>3444</v>
      </c>
      <c r="J483" s="158" t="s">
        <v>3467</v>
      </c>
      <c r="K483" s="158"/>
      <c r="L483" s="158" t="s">
        <v>3469</v>
      </c>
      <c r="M483" s="158"/>
      <c r="N483" s="205">
        <v>37</v>
      </c>
      <c r="O483" s="158">
        <v>57</v>
      </c>
      <c r="P483" s="203" t="s">
        <v>5399</v>
      </c>
      <c r="Q483" s="158">
        <v>48</v>
      </c>
      <c r="R483" s="158"/>
      <c r="S483" s="158"/>
      <c r="T483" s="158"/>
      <c r="U483" s="158"/>
      <c r="V483" s="367"/>
      <c r="W483" s="366"/>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t="s">
        <v>5437</v>
      </c>
      <c r="AU483" s="205">
        <v>37</v>
      </c>
      <c r="AV483" s="205">
        <v>20</v>
      </c>
      <c r="AW483" s="205">
        <f t="shared" si="245"/>
        <v>57</v>
      </c>
      <c r="AX483" s="205" t="s">
        <v>5399</v>
      </c>
      <c r="AY483" s="223">
        <v>24</v>
      </c>
      <c r="AZ483" s="205">
        <v>24</v>
      </c>
      <c r="BA483" s="205">
        <f t="shared" si="275"/>
        <v>48</v>
      </c>
      <c r="BB483" s="205"/>
      <c r="BC483" s="207">
        <v>1.0000000000000001E-17</v>
      </c>
      <c r="BD483" s="207">
        <v>9.9999999999999997E-29</v>
      </c>
      <c r="BE483" s="207">
        <v>1.0000000000000001E-30</v>
      </c>
      <c r="BF483" s="207">
        <v>3</v>
      </c>
      <c r="BG483" s="207"/>
      <c r="BH483" s="207"/>
      <c r="BI483" s="207"/>
      <c r="BJ483" s="207"/>
      <c r="BK483" s="207"/>
      <c r="BL483" s="208">
        <v>0</v>
      </c>
      <c r="BM483" s="209">
        <v>249.45</v>
      </c>
      <c r="BN483" s="209">
        <f t="shared" si="246"/>
        <v>0</v>
      </c>
      <c r="BO483" s="207"/>
      <c r="BP483" s="207"/>
      <c r="BQ483" s="207"/>
      <c r="BR483" s="207"/>
      <c r="BS483" s="207"/>
      <c r="BT483" s="207"/>
      <c r="BU483" s="207"/>
      <c r="BV483" s="207"/>
      <c r="BW483" s="207"/>
      <c r="BX483" s="207"/>
      <c r="BY483" s="207"/>
      <c r="BZ483" s="207"/>
      <c r="CA483" s="207"/>
      <c r="CB483" s="207"/>
      <c r="CC483" s="207"/>
      <c r="CD483" s="207"/>
      <c r="CE483" s="207"/>
      <c r="CF483" s="207"/>
      <c r="CG483" s="207"/>
      <c r="CH483" s="207"/>
      <c r="CI483" s="207"/>
      <c r="CJ483" s="207"/>
      <c r="CK483" s="207">
        <v>0</v>
      </c>
      <c r="CL483" s="209">
        <v>477.3</v>
      </c>
      <c r="CM483" s="209">
        <f t="shared" si="247"/>
        <v>0</v>
      </c>
      <c r="CN483" s="207"/>
      <c r="CO483" s="207"/>
      <c r="CP483" s="207"/>
      <c r="CQ483" s="207"/>
      <c r="CR483" s="207"/>
      <c r="CS483" s="207"/>
      <c r="CT483" s="207"/>
      <c r="CU483" s="207"/>
      <c r="CV483" s="207"/>
      <c r="CW483" s="207"/>
      <c r="CX483" s="207"/>
      <c r="CY483" s="207"/>
      <c r="CZ483" s="207"/>
      <c r="DA483" s="207"/>
      <c r="DB483" s="207"/>
      <c r="DC483" s="207"/>
      <c r="DD483" s="207"/>
      <c r="DE483" s="207">
        <v>3</v>
      </c>
      <c r="DF483" s="207">
        <v>1</v>
      </c>
      <c r="DG483" s="207"/>
      <c r="DH483" s="207"/>
      <c r="DI483" s="207" t="s">
        <v>6821</v>
      </c>
      <c r="DJ483" s="207">
        <f>BA483</f>
        <v>48</v>
      </c>
      <c r="DK483" s="209">
        <v>120.88</v>
      </c>
      <c r="DL483" s="209">
        <f t="shared" si="248"/>
        <v>5802.24</v>
      </c>
      <c r="DM483" s="207"/>
      <c r="DN483" s="207"/>
      <c r="DO483" s="207"/>
      <c r="DP483" s="207"/>
      <c r="DQ483" s="207"/>
      <c r="DR483" s="207"/>
      <c r="DS483" s="207"/>
      <c r="DT483" s="207"/>
      <c r="DU483" s="207"/>
      <c r="DV483" s="207"/>
      <c r="DW483" s="207"/>
      <c r="DX483" s="207"/>
      <c r="DY483" s="207"/>
      <c r="DZ483" s="207">
        <f>+DJ483</f>
        <v>48</v>
      </c>
      <c r="EA483" s="207"/>
      <c r="EB483" s="207"/>
      <c r="EC483" s="207"/>
      <c r="ED483" s="207"/>
      <c r="EE483" s="207"/>
      <c r="EF483" s="207"/>
      <c r="EG483" s="207"/>
      <c r="EH483" s="207"/>
      <c r="EI483" s="207">
        <v>0</v>
      </c>
      <c r="EJ483" s="209">
        <v>191.55</v>
      </c>
      <c r="EK483" s="209">
        <f t="shared" si="249"/>
        <v>0</v>
      </c>
      <c r="EL483" s="207"/>
      <c r="EM483" s="207"/>
      <c r="EN483" s="207"/>
      <c r="EO483" s="207"/>
      <c r="EP483" s="207"/>
      <c r="EQ483" s="207"/>
      <c r="ER483" s="207"/>
      <c r="ES483" s="207"/>
      <c r="ET483" s="207"/>
      <c r="EU483" s="207"/>
      <c r="EV483" s="207"/>
      <c r="EW483" s="207"/>
      <c r="EX483" s="207"/>
      <c r="EY483" s="207"/>
      <c r="EZ483" s="207"/>
      <c r="FA483" s="207"/>
      <c r="FB483" s="207"/>
      <c r="FC483" s="207"/>
      <c r="FD483" s="207"/>
      <c r="FE483" s="207"/>
      <c r="FF483" s="207"/>
      <c r="FG483" s="207"/>
      <c r="FH483" s="207">
        <v>0</v>
      </c>
      <c r="FI483" s="209">
        <v>32.1</v>
      </c>
      <c r="FJ483" s="209">
        <f t="shared" si="250"/>
        <v>0</v>
      </c>
      <c r="FK483" s="207"/>
      <c r="FL483" s="207"/>
      <c r="FM483" s="207"/>
      <c r="FN483" s="207"/>
      <c r="FO483" s="207"/>
      <c r="FP483" s="207"/>
      <c r="FQ483" s="207"/>
      <c r="FR483" s="207"/>
      <c r="FS483" s="207">
        <v>0</v>
      </c>
      <c r="FT483" s="209">
        <v>25.68</v>
      </c>
      <c r="FU483" s="209">
        <f t="shared" si="251"/>
        <v>0</v>
      </c>
      <c r="FV483" s="207"/>
      <c r="FW483" s="207"/>
      <c r="FX483" s="207"/>
      <c r="FY483" s="207"/>
      <c r="FZ483" s="207"/>
      <c r="GA483" s="207"/>
      <c r="GB483" s="207"/>
      <c r="GC483" s="207"/>
      <c r="GD483" s="207">
        <v>0</v>
      </c>
      <c r="GE483" s="209">
        <v>56.12</v>
      </c>
      <c r="GF483" s="209">
        <f t="shared" si="252"/>
        <v>0</v>
      </c>
      <c r="GG483" s="207"/>
      <c r="GH483" s="207"/>
      <c r="GI483" s="207"/>
      <c r="GJ483" s="207"/>
      <c r="GK483" s="207"/>
      <c r="GL483" s="207"/>
      <c r="GM483" s="207"/>
      <c r="GN483" s="207"/>
      <c r="GO483" s="207"/>
      <c r="GP483" s="207"/>
      <c r="GQ483" s="207"/>
      <c r="GR483" s="207"/>
      <c r="GS483" s="207"/>
      <c r="GT483" s="207"/>
      <c r="GU483" s="207"/>
      <c r="GV483" s="207"/>
      <c r="GW483" s="207"/>
      <c r="GX483" s="207" t="s">
        <v>918</v>
      </c>
      <c r="GY483" s="207">
        <v>0</v>
      </c>
      <c r="GZ483" s="207" t="s">
        <v>918</v>
      </c>
      <c r="HA483" s="207">
        <v>0</v>
      </c>
      <c r="HB483" s="207"/>
      <c r="HC483" s="207">
        <v>1</v>
      </c>
      <c r="HD483" s="207">
        <f t="shared" si="266"/>
        <v>3600</v>
      </c>
      <c r="HE483" s="207">
        <v>4</v>
      </c>
      <c r="HF483" s="207"/>
      <c r="HG483" s="207"/>
      <c r="HH483" s="207">
        <f>HE483*((HZ483+1)*200)</f>
        <v>2400</v>
      </c>
      <c r="HI483" s="209">
        <v>2.73</v>
      </c>
      <c r="HJ483" s="209">
        <f t="shared" si="253"/>
        <v>6552</v>
      </c>
      <c r="HK483" s="207">
        <v>1</v>
      </c>
      <c r="HL483" s="207"/>
      <c r="HM483" s="207">
        <f>HK483*((HZ483+1)*200)</f>
        <v>600</v>
      </c>
      <c r="HN483" s="209">
        <v>2.73</v>
      </c>
      <c r="HO483" s="209">
        <f t="shared" si="254"/>
        <v>1638</v>
      </c>
      <c r="HP483" s="207">
        <v>1</v>
      </c>
      <c r="HQ483" s="207"/>
      <c r="HR483" s="207">
        <f>HP483*((HZ483+1)*200)</f>
        <v>600</v>
      </c>
      <c r="HS483" s="209">
        <v>2.73</v>
      </c>
      <c r="HT483" s="209">
        <f t="shared" si="255"/>
        <v>1638</v>
      </c>
      <c r="HU483" s="207">
        <v>0</v>
      </c>
      <c r="HV483" s="207"/>
      <c r="HW483" s="207">
        <f>HU483*((HZ483+1)*200)</f>
        <v>0</v>
      </c>
      <c r="HX483" s="209">
        <v>2.73</v>
      </c>
      <c r="HY483" s="209">
        <f t="shared" si="256"/>
        <v>0</v>
      </c>
      <c r="HZ483" s="207">
        <v>2</v>
      </c>
      <c r="IA483" s="209">
        <v>3890.25</v>
      </c>
      <c r="IB483" s="209">
        <f t="shared" si="257"/>
        <v>7780.5</v>
      </c>
      <c r="IC483" s="169"/>
      <c r="ID483" s="169"/>
      <c r="IE483" s="169"/>
      <c r="IF483" s="169"/>
      <c r="IG483" s="165"/>
      <c r="IH483" s="165"/>
      <c r="II483" s="235">
        <f t="shared" si="272"/>
        <v>1</v>
      </c>
      <c r="IJ483" s="235">
        <f t="shared" si="273"/>
        <v>2</v>
      </c>
      <c r="IK483" s="235">
        <f t="shared" si="274"/>
        <v>3</v>
      </c>
      <c r="IL483" s="210"/>
      <c r="IM483" s="211">
        <f t="shared" si="258"/>
        <v>5802.24</v>
      </c>
      <c r="IN483" s="209">
        <v>7500</v>
      </c>
      <c r="IO483" s="212">
        <f t="shared" si="259"/>
        <v>1</v>
      </c>
      <c r="IP483" s="209">
        <f t="shared" si="260"/>
        <v>17608.5</v>
      </c>
      <c r="IQ483" s="209">
        <v>10000</v>
      </c>
      <c r="IR483" s="212">
        <f t="shared" si="261"/>
        <v>2</v>
      </c>
      <c r="IS483" s="213" t="s">
        <v>6822</v>
      </c>
      <c r="IT483" s="291"/>
      <c r="IV483" s="66">
        <v>78318</v>
      </c>
      <c r="IW483" s="66" t="s">
        <v>6823</v>
      </c>
    </row>
    <row r="484" spans="1:257" x14ac:dyDescent="0.4">
      <c r="A484" s="158">
        <f t="shared" si="271"/>
        <v>328</v>
      </c>
      <c r="B484" s="156" t="s">
        <v>35</v>
      </c>
      <c r="C484" s="156">
        <v>276</v>
      </c>
      <c r="D484" s="251">
        <v>87562</v>
      </c>
      <c r="E484" s="251">
        <v>21536</v>
      </c>
      <c r="F484" s="225" t="s">
        <v>6824</v>
      </c>
      <c r="G484" s="251">
        <v>8</v>
      </c>
      <c r="H484" s="156"/>
      <c r="I484" s="156" t="s">
        <v>2352</v>
      </c>
      <c r="J484" s="158" t="s">
        <v>2525</v>
      </c>
      <c r="K484" s="158"/>
      <c r="L484" s="158" t="s">
        <v>2527</v>
      </c>
      <c r="M484" s="158"/>
      <c r="N484" s="205">
        <v>27</v>
      </c>
      <c r="O484" s="158">
        <v>47</v>
      </c>
      <c r="P484" s="203" t="s">
        <v>5386</v>
      </c>
      <c r="Q484" s="158">
        <v>52</v>
      </c>
      <c r="R484" s="158"/>
      <c r="S484" s="158"/>
      <c r="T484" s="158"/>
      <c r="U484" s="158"/>
      <c r="V484" s="367"/>
      <c r="W484" s="366"/>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t="s">
        <v>5437</v>
      </c>
      <c r="AU484" s="205">
        <v>27</v>
      </c>
      <c r="AV484" s="205">
        <v>20</v>
      </c>
      <c r="AW484" s="205">
        <f t="shared" si="245"/>
        <v>47</v>
      </c>
      <c r="AX484" s="205" t="s">
        <v>5386</v>
      </c>
      <c r="AY484" s="226">
        <v>28</v>
      </c>
      <c r="AZ484" s="205">
        <v>24</v>
      </c>
      <c r="BA484" s="205">
        <f t="shared" si="275"/>
        <v>52</v>
      </c>
      <c r="BB484" s="205"/>
      <c r="BC484" s="207">
        <v>1.0000000000000001E-17</v>
      </c>
      <c r="BD484" s="207">
        <v>9.9999999999999997E-29</v>
      </c>
      <c r="BE484" s="207">
        <v>1.0000000000000001E-30</v>
      </c>
      <c r="BF484" s="207">
        <v>0</v>
      </c>
      <c r="BG484" s="207">
        <v>0</v>
      </c>
      <c r="BH484" s="207"/>
      <c r="BI484" s="207"/>
      <c r="BJ484" s="207"/>
      <c r="BK484" s="207"/>
      <c r="BL484" s="208">
        <v>0</v>
      </c>
      <c r="BM484" s="209">
        <v>249.45</v>
      </c>
      <c r="BN484" s="209">
        <f t="shared" si="246"/>
        <v>0</v>
      </c>
      <c r="BO484" s="207"/>
      <c r="BP484" s="207"/>
      <c r="BQ484" s="207"/>
      <c r="BR484" s="207"/>
      <c r="BS484" s="207"/>
      <c r="BT484" s="207"/>
      <c r="BU484" s="207"/>
      <c r="BV484" s="207"/>
      <c r="BW484" s="207"/>
      <c r="BX484" s="207"/>
      <c r="BY484" s="207"/>
      <c r="BZ484" s="207"/>
      <c r="CA484" s="207"/>
      <c r="CB484" s="207"/>
      <c r="CC484" s="207"/>
      <c r="CD484" s="207"/>
      <c r="CE484" s="207"/>
      <c r="CF484" s="207">
        <v>0</v>
      </c>
      <c r="CG484" s="207"/>
      <c r="CH484" s="207"/>
      <c r="CI484" s="207"/>
      <c r="CJ484" s="207"/>
      <c r="CK484" s="207">
        <v>0</v>
      </c>
      <c r="CL484" s="209">
        <v>477.3</v>
      </c>
      <c r="CM484" s="209">
        <f t="shared" si="247"/>
        <v>0</v>
      </c>
      <c r="CN484" s="207"/>
      <c r="CO484" s="207"/>
      <c r="CP484" s="207"/>
      <c r="CQ484" s="207"/>
      <c r="CR484" s="207"/>
      <c r="CS484" s="207"/>
      <c r="CT484" s="207"/>
      <c r="CU484" s="207"/>
      <c r="CV484" s="207"/>
      <c r="CW484" s="207"/>
      <c r="CX484" s="207"/>
      <c r="CY484" s="207"/>
      <c r="CZ484" s="207"/>
      <c r="DA484" s="207"/>
      <c r="DB484" s="207"/>
      <c r="DC484" s="207"/>
      <c r="DD484" s="207"/>
      <c r="DE484" s="207">
        <v>0</v>
      </c>
      <c r="DF484" s="207"/>
      <c r="DG484" s="207"/>
      <c r="DH484" s="207"/>
      <c r="DI484" s="207"/>
      <c r="DJ484" s="207">
        <v>0</v>
      </c>
      <c r="DK484" s="209">
        <v>120.88</v>
      </c>
      <c r="DL484" s="209">
        <f t="shared" si="248"/>
        <v>0</v>
      </c>
      <c r="DM484" s="207"/>
      <c r="DN484" s="207"/>
      <c r="DO484" s="207"/>
      <c r="DP484" s="207"/>
      <c r="DQ484" s="207"/>
      <c r="DR484" s="207"/>
      <c r="DS484" s="207"/>
      <c r="DT484" s="207"/>
      <c r="DU484" s="207"/>
      <c r="DV484" s="207"/>
      <c r="DW484" s="207"/>
      <c r="DX484" s="207"/>
      <c r="DY484" s="207"/>
      <c r="DZ484" s="207"/>
      <c r="EA484" s="207"/>
      <c r="EB484" s="207"/>
      <c r="EC484" s="207"/>
      <c r="ED484" s="207">
        <v>0</v>
      </c>
      <c r="EE484" s="207"/>
      <c r="EF484" s="207"/>
      <c r="EG484" s="207"/>
      <c r="EH484" s="207"/>
      <c r="EI484" s="207">
        <v>0</v>
      </c>
      <c r="EJ484" s="209">
        <v>191.55</v>
      </c>
      <c r="EK484" s="209">
        <f t="shared" si="249"/>
        <v>0</v>
      </c>
      <c r="EL484" s="207"/>
      <c r="EM484" s="207"/>
      <c r="EN484" s="207"/>
      <c r="EO484" s="207"/>
      <c r="EP484" s="207"/>
      <c r="EQ484" s="207"/>
      <c r="ER484" s="207"/>
      <c r="ES484" s="207"/>
      <c r="ET484" s="207"/>
      <c r="EU484" s="207"/>
      <c r="EV484" s="207"/>
      <c r="EW484" s="207"/>
      <c r="EX484" s="207"/>
      <c r="EY484" s="207"/>
      <c r="EZ484" s="207"/>
      <c r="FA484" s="207"/>
      <c r="FB484" s="207"/>
      <c r="FC484" s="207">
        <v>0</v>
      </c>
      <c r="FD484" s="207"/>
      <c r="FE484" s="207"/>
      <c r="FF484" s="207"/>
      <c r="FG484" s="207"/>
      <c r="FH484" s="207">
        <v>0</v>
      </c>
      <c r="FI484" s="209">
        <v>32.1</v>
      </c>
      <c r="FJ484" s="209">
        <f t="shared" si="250"/>
        <v>0</v>
      </c>
      <c r="FK484" s="207"/>
      <c r="FL484" s="207"/>
      <c r="FM484" s="207"/>
      <c r="FN484" s="207">
        <v>0</v>
      </c>
      <c r="FO484" s="207"/>
      <c r="FP484" s="207"/>
      <c r="FQ484" s="207"/>
      <c r="FR484" s="207"/>
      <c r="FS484" s="207">
        <v>0</v>
      </c>
      <c r="FT484" s="209">
        <v>25.68</v>
      </c>
      <c r="FU484" s="209">
        <f t="shared" si="251"/>
        <v>0</v>
      </c>
      <c r="FV484" s="207"/>
      <c r="FW484" s="207"/>
      <c r="FX484" s="207"/>
      <c r="FY484" s="207">
        <v>0</v>
      </c>
      <c r="FZ484" s="207"/>
      <c r="GA484" s="207"/>
      <c r="GB484" s="207"/>
      <c r="GC484" s="207"/>
      <c r="GD484" s="207">
        <v>0</v>
      </c>
      <c r="GE484" s="209">
        <v>56.12</v>
      </c>
      <c r="GF484" s="209">
        <f t="shared" si="252"/>
        <v>0</v>
      </c>
      <c r="GG484" s="207"/>
      <c r="GH484" s="207"/>
      <c r="GI484" s="207"/>
      <c r="GJ484" s="207"/>
      <c r="GK484" s="207"/>
      <c r="GL484" s="207"/>
      <c r="GM484" s="207"/>
      <c r="GN484" s="207"/>
      <c r="GO484" s="207"/>
      <c r="GP484" s="207"/>
      <c r="GQ484" s="207"/>
      <c r="GR484" s="207"/>
      <c r="GS484" s="207"/>
      <c r="GT484" s="207"/>
      <c r="GU484" s="207"/>
      <c r="GV484" s="207"/>
      <c r="GW484" s="207"/>
      <c r="GX484" s="207" t="s">
        <v>918</v>
      </c>
      <c r="GY484" s="207">
        <v>0</v>
      </c>
      <c r="GZ484" s="207" t="s">
        <v>918</v>
      </c>
      <c r="HA484" s="207">
        <v>0</v>
      </c>
      <c r="HB484" s="207">
        <v>0</v>
      </c>
      <c r="HC484" s="207">
        <v>1</v>
      </c>
      <c r="HD484" s="207">
        <f t="shared" si="266"/>
        <v>2400</v>
      </c>
      <c r="HE484" s="207">
        <v>0</v>
      </c>
      <c r="HF484" s="207"/>
      <c r="HG484" s="207"/>
      <c r="HH484" s="207">
        <f>(HZ484+1)*200*HE484</f>
        <v>0</v>
      </c>
      <c r="HI484" s="209">
        <v>2.73</v>
      </c>
      <c r="HJ484" s="209">
        <f t="shared" si="253"/>
        <v>0</v>
      </c>
      <c r="HK484" s="207">
        <v>2</v>
      </c>
      <c r="HL484" s="207"/>
      <c r="HM484" s="207">
        <f>(HZ484+1)*200*HK484</f>
        <v>1200</v>
      </c>
      <c r="HN484" s="209">
        <v>2.73</v>
      </c>
      <c r="HO484" s="209">
        <f t="shared" si="254"/>
        <v>3276</v>
      </c>
      <c r="HP484" s="207">
        <v>1</v>
      </c>
      <c r="HQ484" s="207"/>
      <c r="HR484" s="207">
        <f>(HZ484+1)*200*HP484</f>
        <v>600</v>
      </c>
      <c r="HS484" s="209">
        <v>2.73</v>
      </c>
      <c r="HT484" s="209">
        <f t="shared" si="255"/>
        <v>1638</v>
      </c>
      <c r="HU484" s="207">
        <v>1</v>
      </c>
      <c r="HV484" s="207"/>
      <c r="HW484" s="207">
        <f>(HZ484+1)*200*HU484</f>
        <v>600</v>
      </c>
      <c r="HX484" s="209">
        <v>2.73</v>
      </c>
      <c r="HY484" s="209">
        <f t="shared" si="256"/>
        <v>1638</v>
      </c>
      <c r="HZ484" s="207">
        <v>2</v>
      </c>
      <c r="IA484" s="209">
        <v>3890.25</v>
      </c>
      <c r="IB484" s="209">
        <f t="shared" si="257"/>
        <v>7780.5</v>
      </c>
      <c r="IC484" s="169"/>
      <c r="ID484" s="169"/>
      <c r="IE484" s="169"/>
      <c r="IF484" s="169"/>
      <c r="IG484" s="165"/>
      <c r="IH484" s="165"/>
      <c r="II484" s="235">
        <f t="shared" si="272"/>
        <v>0</v>
      </c>
      <c r="IJ484" s="235">
        <f t="shared" si="273"/>
        <v>2</v>
      </c>
      <c r="IK484" s="235">
        <f t="shared" si="274"/>
        <v>2</v>
      </c>
      <c r="IL484" s="210"/>
      <c r="IM484" s="211">
        <f t="shared" si="258"/>
        <v>0</v>
      </c>
      <c r="IN484" s="209">
        <v>7500</v>
      </c>
      <c r="IO484" s="212">
        <f t="shared" si="259"/>
        <v>0</v>
      </c>
      <c r="IP484" s="209">
        <f t="shared" si="260"/>
        <v>14332.5</v>
      </c>
      <c r="IQ484" s="209">
        <v>10000</v>
      </c>
      <c r="IR484" s="212">
        <f t="shared" si="261"/>
        <v>2</v>
      </c>
      <c r="IS484" s="213" t="s">
        <v>6362</v>
      </c>
      <c r="IT484" s="291"/>
      <c r="IV484" s="66" t="s">
        <v>6825</v>
      </c>
      <c r="IW484" s="66" t="s">
        <v>6826</v>
      </c>
    </row>
    <row r="485" spans="1:257" x14ac:dyDescent="0.4">
      <c r="A485" s="158">
        <f t="shared" si="271"/>
        <v>329</v>
      </c>
      <c r="B485" s="156" t="s">
        <v>35</v>
      </c>
      <c r="C485" s="242">
        <v>299</v>
      </c>
      <c r="D485" s="372">
        <v>87551</v>
      </c>
      <c r="E485" s="251">
        <v>37608</v>
      </c>
      <c r="F485" s="225" t="s">
        <v>6827</v>
      </c>
      <c r="G485" s="251">
        <v>8</v>
      </c>
      <c r="H485" s="156"/>
      <c r="I485" s="156" t="s">
        <v>2627</v>
      </c>
      <c r="J485" s="158" t="s">
        <v>2670</v>
      </c>
      <c r="K485" s="158"/>
      <c r="L485" s="158" t="s">
        <v>2672</v>
      </c>
      <c r="M485" s="158"/>
      <c r="N485" s="205">
        <v>39</v>
      </c>
      <c r="O485" s="158">
        <v>59</v>
      </c>
      <c r="P485" s="203" t="s">
        <v>5296</v>
      </c>
      <c r="Q485" s="158">
        <v>56</v>
      </c>
      <c r="R485" s="158"/>
      <c r="S485" s="158"/>
      <c r="T485" s="158"/>
      <c r="U485" s="158"/>
      <c r="V485" s="367"/>
      <c r="W485" s="366"/>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t="s">
        <v>5364</v>
      </c>
      <c r="AU485" s="205">
        <v>39</v>
      </c>
      <c r="AV485" s="205">
        <v>20</v>
      </c>
      <c r="AW485" s="205">
        <f t="shared" si="245"/>
        <v>59</v>
      </c>
      <c r="AX485" s="205" t="s">
        <v>5296</v>
      </c>
      <c r="AY485" s="226">
        <v>32</v>
      </c>
      <c r="AZ485" s="205">
        <v>24</v>
      </c>
      <c r="BA485" s="205">
        <f t="shared" si="275"/>
        <v>56</v>
      </c>
      <c r="BB485" s="205"/>
      <c r="BC485" s="207">
        <v>1.0000000000000001E-17</v>
      </c>
      <c r="BD485" s="207">
        <v>9.9999999999999997E-29</v>
      </c>
      <c r="BE485" s="207">
        <v>1.0000000000000001E-30</v>
      </c>
      <c r="BF485" s="207">
        <v>0</v>
      </c>
      <c r="BG485" s="207">
        <v>0</v>
      </c>
      <c r="BH485" s="207"/>
      <c r="BI485" s="207"/>
      <c r="BJ485" s="207"/>
      <c r="BK485" s="207"/>
      <c r="BL485" s="208">
        <v>0</v>
      </c>
      <c r="BM485" s="209">
        <v>249.45</v>
      </c>
      <c r="BN485" s="209">
        <f t="shared" si="246"/>
        <v>0</v>
      </c>
      <c r="BO485" s="207"/>
      <c r="BP485" s="207"/>
      <c r="BQ485" s="207"/>
      <c r="BR485" s="207"/>
      <c r="BS485" s="207"/>
      <c r="BT485" s="207"/>
      <c r="BU485" s="207"/>
      <c r="BV485" s="207"/>
      <c r="BW485" s="207"/>
      <c r="BX485" s="207"/>
      <c r="BY485" s="207"/>
      <c r="BZ485" s="207"/>
      <c r="CA485" s="207"/>
      <c r="CB485" s="207"/>
      <c r="CC485" s="207"/>
      <c r="CD485" s="207"/>
      <c r="CE485" s="207"/>
      <c r="CF485" s="207">
        <v>0</v>
      </c>
      <c r="CG485" s="207"/>
      <c r="CH485" s="207"/>
      <c r="CI485" s="207"/>
      <c r="CJ485" s="207"/>
      <c r="CK485" s="207">
        <v>0</v>
      </c>
      <c r="CL485" s="209">
        <v>477.3</v>
      </c>
      <c r="CM485" s="209">
        <f t="shared" si="247"/>
        <v>0</v>
      </c>
      <c r="CN485" s="207"/>
      <c r="CO485" s="207"/>
      <c r="CP485" s="207"/>
      <c r="CQ485" s="207"/>
      <c r="CR485" s="207"/>
      <c r="CS485" s="207"/>
      <c r="CT485" s="207"/>
      <c r="CU485" s="207"/>
      <c r="CV485" s="207"/>
      <c r="CW485" s="207"/>
      <c r="CX485" s="207"/>
      <c r="CY485" s="207"/>
      <c r="CZ485" s="207"/>
      <c r="DA485" s="207"/>
      <c r="DB485" s="207"/>
      <c r="DC485" s="207"/>
      <c r="DD485" s="207"/>
      <c r="DE485" s="207">
        <v>0</v>
      </c>
      <c r="DF485" s="207"/>
      <c r="DG485" s="207"/>
      <c r="DH485" s="207"/>
      <c r="DI485" s="207"/>
      <c r="DJ485" s="207">
        <v>0</v>
      </c>
      <c r="DK485" s="209">
        <v>120.88</v>
      </c>
      <c r="DL485" s="209">
        <f t="shared" si="248"/>
        <v>0</v>
      </c>
      <c r="DM485" s="207"/>
      <c r="DN485" s="207"/>
      <c r="DO485" s="207"/>
      <c r="DP485" s="207"/>
      <c r="DQ485" s="207"/>
      <c r="DR485" s="207"/>
      <c r="DS485" s="207"/>
      <c r="DT485" s="207"/>
      <c r="DU485" s="207"/>
      <c r="DV485" s="207"/>
      <c r="DW485" s="207"/>
      <c r="DX485" s="207"/>
      <c r="DY485" s="207"/>
      <c r="DZ485" s="207"/>
      <c r="EA485" s="207"/>
      <c r="EB485" s="207"/>
      <c r="EC485" s="207"/>
      <c r="ED485" s="207">
        <v>0</v>
      </c>
      <c r="EE485" s="207"/>
      <c r="EF485" s="207"/>
      <c r="EG485" s="207"/>
      <c r="EH485" s="207"/>
      <c r="EI485" s="207">
        <v>0</v>
      </c>
      <c r="EJ485" s="209">
        <v>191.55</v>
      </c>
      <c r="EK485" s="209">
        <f t="shared" si="249"/>
        <v>0</v>
      </c>
      <c r="EL485" s="207"/>
      <c r="EM485" s="207"/>
      <c r="EN485" s="207"/>
      <c r="EO485" s="207"/>
      <c r="EP485" s="207"/>
      <c r="EQ485" s="207"/>
      <c r="ER485" s="207"/>
      <c r="ES485" s="207"/>
      <c r="ET485" s="207"/>
      <c r="EU485" s="207"/>
      <c r="EV485" s="207"/>
      <c r="EW485" s="207"/>
      <c r="EX485" s="207"/>
      <c r="EY485" s="207"/>
      <c r="EZ485" s="207"/>
      <c r="FA485" s="207"/>
      <c r="FB485" s="207"/>
      <c r="FC485" s="207">
        <v>0</v>
      </c>
      <c r="FD485" s="207"/>
      <c r="FE485" s="207"/>
      <c r="FF485" s="207"/>
      <c r="FG485" s="207"/>
      <c r="FH485" s="207">
        <v>0</v>
      </c>
      <c r="FI485" s="209">
        <v>32.1</v>
      </c>
      <c r="FJ485" s="209">
        <f t="shared" si="250"/>
        <v>0</v>
      </c>
      <c r="FK485" s="207"/>
      <c r="FL485" s="207"/>
      <c r="FM485" s="207"/>
      <c r="FN485" s="207">
        <v>0</v>
      </c>
      <c r="FO485" s="207"/>
      <c r="FP485" s="207"/>
      <c r="FQ485" s="207"/>
      <c r="FR485" s="207"/>
      <c r="FS485" s="207">
        <v>0</v>
      </c>
      <c r="FT485" s="209">
        <v>25.68</v>
      </c>
      <c r="FU485" s="209">
        <f t="shared" si="251"/>
        <v>0</v>
      </c>
      <c r="FV485" s="207"/>
      <c r="FW485" s="207"/>
      <c r="FX485" s="207"/>
      <c r="FY485" s="207">
        <v>0</v>
      </c>
      <c r="FZ485" s="207"/>
      <c r="GA485" s="207"/>
      <c r="GB485" s="207"/>
      <c r="GC485" s="207"/>
      <c r="GD485" s="207">
        <v>0</v>
      </c>
      <c r="GE485" s="209">
        <v>56.12</v>
      </c>
      <c r="GF485" s="209">
        <f t="shared" si="252"/>
        <v>0</v>
      </c>
      <c r="GG485" s="207"/>
      <c r="GH485" s="207"/>
      <c r="GI485" s="207"/>
      <c r="GJ485" s="207"/>
      <c r="GK485" s="207"/>
      <c r="GL485" s="207"/>
      <c r="GM485" s="207"/>
      <c r="GN485" s="207"/>
      <c r="GO485" s="207"/>
      <c r="GP485" s="207"/>
      <c r="GQ485" s="207"/>
      <c r="GR485" s="207"/>
      <c r="GS485" s="207"/>
      <c r="GT485" s="207"/>
      <c r="GU485" s="207"/>
      <c r="GV485" s="207"/>
      <c r="GW485" s="207"/>
      <c r="GX485" s="207" t="s">
        <v>918</v>
      </c>
      <c r="GY485" s="207">
        <v>0</v>
      </c>
      <c r="GZ485" s="207" t="s">
        <v>918</v>
      </c>
      <c r="HA485" s="207">
        <v>0</v>
      </c>
      <c r="HB485" s="207">
        <v>0</v>
      </c>
      <c r="HC485" s="207">
        <v>1</v>
      </c>
      <c r="HD485" s="207">
        <f t="shared" si="266"/>
        <v>3000</v>
      </c>
      <c r="HE485" s="207">
        <v>2</v>
      </c>
      <c r="HF485" s="207"/>
      <c r="HG485" s="207"/>
      <c r="HH485" s="207">
        <f>(HZ485+1)*200*HE485</f>
        <v>1200</v>
      </c>
      <c r="HI485" s="209">
        <v>2.73</v>
      </c>
      <c r="HJ485" s="209">
        <f t="shared" si="253"/>
        <v>3276</v>
      </c>
      <c r="HK485" s="207">
        <v>2</v>
      </c>
      <c r="HL485" s="207"/>
      <c r="HM485" s="207">
        <f>(HZ485+1)*200*HK485</f>
        <v>1200</v>
      </c>
      <c r="HN485" s="209">
        <v>2.73</v>
      </c>
      <c r="HO485" s="209">
        <f t="shared" si="254"/>
        <v>3276</v>
      </c>
      <c r="HP485" s="207">
        <v>1</v>
      </c>
      <c r="HQ485" s="207"/>
      <c r="HR485" s="207">
        <f>(HZ485+1)*200*HP485</f>
        <v>600</v>
      </c>
      <c r="HS485" s="209">
        <v>2.73</v>
      </c>
      <c r="HT485" s="209">
        <f t="shared" si="255"/>
        <v>1638</v>
      </c>
      <c r="HU485" s="207">
        <v>0</v>
      </c>
      <c r="HV485" s="207"/>
      <c r="HW485" s="207">
        <f>(HZ485+1)*200*HU485</f>
        <v>0</v>
      </c>
      <c r="HX485" s="209">
        <v>2.73</v>
      </c>
      <c r="HY485" s="209">
        <f t="shared" si="256"/>
        <v>0</v>
      </c>
      <c r="HZ485" s="207">
        <v>2</v>
      </c>
      <c r="IA485" s="209">
        <v>3890.25</v>
      </c>
      <c r="IB485" s="209">
        <f t="shared" si="257"/>
        <v>7780.5</v>
      </c>
      <c r="IC485" s="169">
        <v>30</v>
      </c>
      <c r="ID485" s="169">
        <v>4</v>
      </c>
      <c r="IE485" s="169">
        <f>IC485-(0.5*AX485)-ID485</f>
        <v>12.75</v>
      </c>
      <c r="IF485" s="169" t="str">
        <f>IF(IE485&gt;0,"IN ROW","OUT OF ROW")</f>
        <v>IN ROW</v>
      </c>
      <c r="IG485" s="165"/>
      <c r="IH485" s="165">
        <v>4</v>
      </c>
      <c r="II485" s="235">
        <f t="shared" si="272"/>
        <v>0</v>
      </c>
      <c r="IJ485" s="235">
        <f t="shared" si="273"/>
        <v>2</v>
      </c>
      <c r="IK485" s="235">
        <f t="shared" si="274"/>
        <v>2</v>
      </c>
      <c r="IL485" s="210"/>
      <c r="IM485" s="211">
        <f t="shared" si="258"/>
        <v>0</v>
      </c>
      <c r="IN485" s="209">
        <v>7500</v>
      </c>
      <c r="IO485" s="212">
        <f t="shared" si="259"/>
        <v>0</v>
      </c>
      <c r="IP485" s="209">
        <f t="shared" si="260"/>
        <v>15970.5</v>
      </c>
      <c r="IQ485" s="209">
        <v>10000</v>
      </c>
      <c r="IR485" s="212">
        <f t="shared" si="261"/>
        <v>2</v>
      </c>
      <c r="IS485" s="213" t="s">
        <v>6315</v>
      </c>
      <c r="IT485" s="291"/>
      <c r="IV485" s="66">
        <v>78370</v>
      </c>
      <c r="IW485" s="66" t="s">
        <v>6828</v>
      </c>
    </row>
    <row r="486" spans="1:257" x14ac:dyDescent="0.4">
      <c r="A486" s="158">
        <f t="shared" si="271"/>
        <v>330</v>
      </c>
      <c r="B486" s="156" t="s">
        <v>35</v>
      </c>
      <c r="C486" s="156">
        <v>310</v>
      </c>
      <c r="D486" s="156">
        <v>88114</v>
      </c>
      <c r="E486" s="156">
        <v>3954</v>
      </c>
      <c r="F486" s="222" t="s">
        <v>6829</v>
      </c>
      <c r="G486" s="251">
        <v>9</v>
      </c>
      <c r="H486" s="156"/>
      <c r="I486" s="156" t="s">
        <v>2770</v>
      </c>
      <c r="J486" s="158" t="s">
        <v>2771</v>
      </c>
      <c r="K486" s="158"/>
      <c r="L486" s="158" t="s">
        <v>2773</v>
      </c>
      <c r="M486" s="158"/>
      <c r="N486" s="205">
        <v>16</v>
      </c>
      <c r="O486" s="158">
        <v>36</v>
      </c>
      <c r="P486" s="203" t="s">
        <v>6830</v>
      </c>
      <c r="Q486" s="158">
        <v>64</v>
      </c>
      <c r="R486" s="158"/>
      <c r="S486" s="158"/>
      <c r="T486" s="158"/>
      <c r="U486" s="158"/>
      <c r="V486" s="367"/>
      <c r="W486" s="366"/>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t="s">
        <v>5527</v>
      </c>
      <c r="AU486" s="205">
        <v>16</v>
      </c>
      <c r="AV486" s="205">
        <v>20</v>
      </c>
      <c r="AW486" s="205">
        <f t="shared" si="245"/>
        <v>36</v>
      </c>
      <c r="AX486" s="205" t="s">
        <v>6830</v>
      </c>
      <c r="AY486" s="226">
        <v>40</v>
      </c>
      <c r="AZ486" s="205">
        <v>24</v>
      </c>
      <c r="BA486" s="205">
        <f t="shared" si="275"/>
        <v>64</v>
      </c>
      <c r="BB486" s="205"/>
      <c r="BC486" s="207">
        <v>1.0000000000000001E-17</v>
      </c>
      <c r="BD486" s="207">
        <v>9.9999999999999997E-29</v>
      </c>
      <c r="BE486" s="207">
        <v>1.0000000000000001E-30</v>
      </c>
      <c r="BF486" s="207">
        <v>0</v>
      </c>
      <c r="BG486" s="207">
        <v>1.0000000000000001E-17</v>
      </c>
      <c r="BH486" s="207"/>
      <c r="BI486" s="207"/>
      <c r="BJ486" s="207"/>
      <c r="BK486" s="207"/>
      <c r="BL486" s="208">
        <v>0</v>
      </c>
      <c r="BM486" s="209">
        <v>249.45</v>
      </c>
      <c r="BN486" s="209">
        <f t="shared" si="246"/>
        <v>0</v>
      </c>
      <c r="BO486" s="207"/>
      <c r="BP486" s="207"/>
      <c r="BQ486" s="207"/>
      <c r="BR486" s="207"/>
      <c r="BS486" s="207"/>
      <c r="BT486" s="207"/>
      <c r="BU486" s="207"/>
      <c r="BV486" s="207"/>
      <c r="BW486" s="207"/>
      <c r="BX486" s="207"/>
      <c r="BY486" s="207"/>
      <c r="BZ486" s="207"/>
      <c r="CA486" s="207"/>
      <c r="CB486" s="207"/>
      <c r="CC486" s="207"/>
      <c r="CD486" s="207"/>
      <c r="CE486" s="207"/>
      <c r="CF486" s="207">
        <v>1.0000000000000001E-17</v>
      </c>
      <c r="CG486" s="207"/>
      <c r="CH486" s="207"/>
      <c r="CI486" s="207"/>
      <c r="CJ486" s="207"/>
      <c r="CK486" s="207">
        <v>0</v>
      </c>
      <c r="CL486" s="209">
        <v>477.3</v>
      </c>
      <c r="CM486" s="209">
        <f t="shared" si="247"/>
        <v>0</v>
      </c>
      <c r="CN486" s="207"/>
      <c r="CO486" s="207"/>
      <c r="CP486" s="207"/>
      <c r="CQ486" s="207"/>
      <c r="CR486" s="207"/>
      <c r="CS486" s="207"/>
      <c r="CT486" s="207"/>
      <c r="CU486" s="207"/>
      <c r="CV486" s="207"/>
      <c r="CW486" s="207"/>
      <c r="CX486" s="207"/>
      <c r="CY486" s="207"/>
      <c r="CZ486" s="207"/>
      <c r="DA486" s="207"/>
      <c r="DB486" s="207"/>
      <c r="DC486" s="207"/>
      <c r="DD486" s="207"/>
      <c r="DE486" s="207">
        <v>1.0000000000000001E-17</v>
      </c>
      <c r="DF486" s="207"/>
      <c r="DG486" s="207"/>
      <c r="DH486" s="207"/>
      <c r="DI486" s="207"/>
      <c r="DJ486" s="207">
        <v>0</v>
      </c>
      <c r="DK486" s="209">
        <v>120.88</v>
      </c>
      <c r="DL486" s="209">
        <f t="shared" si="248"/>
        <v>0</v>
      </c>
      <c r="DM486" s="207"/>
      <c r="DN486" s="207"/>
      <c r="DO486" s="207"/>
      <c r="DP486" s="207"/>
      <c r="DQ486" s="207"/>
      <c r="DR486" s="207"/>
      <c r="DS486" s="207"/>
      <c r="DT486" s="207"/>
      <c r="DU486" s="207"/>
      <c r="DV486" s="207"/>
      <c r="DW486" s="207"/>
      <c r="DX486" s="207"/>
      <c r="DY486" s="207"/>
      <c r="DZ486" s="207"/>
      <c r="EA486" s="207"/>
      <c r="EB486" s="207"/>
      <c r="EC486" s="207"/>
      <c r="ED486" s="207">
        <v>1.0000000000000001E-17</v>
      </c>
      <c r="EE486" s="207"/>
      <c r="EF486" s="207"/>
      <c r="EG486" s="207"/>
      <c r="EH486" s="207"/>
      <c r="EI486" s="207">
        <v>0</v>
      </c>
      <c r="EJ486" s="209">
        <v>191.55</v>
      </c>
      <c r="EK486" s="209">
        <f t="shared" si="249"/>
        <v>0</v>
      </c>
      <c r="EL486" s="207"/>
      <c r="EM486" s="207"/>
      <c r="EN486" s="207"/>
      <c r="EO486" s="207"/>
      <c r="EP486" s="207"/>
      <c r="EQ486" s="207"/>
      <c r="ER486" s="207"/>
      <c r="ES486" s="207"/>
      <c r="ET486" s="207"/>
      <c r="EU486" s="207"/>
      <c r="EV486" s="207"/>
      <c r="EW486" s="207"/>
      <c r="EX486" s="207"/>
      <c r="EY486" s="207"/>
      <c r="EZ486" s="207"/>
      <c r="FA486" s="207"/>
      <c r="FB486" s="207"/>
      <c r="FC486" s="207">
        <v>1.0000000000000001E-17</v>
      </c>
      <c r="FD486" s="207"/>
      <c r="FE486" s="207"/>
      <c r="FF486" s="207"/>
      <c r="FG486" s="207"/>
      <c r="FH486" s="207">
        <v>0</v>
      </c>
      <c r="FI486" s="209">
        <v>32.1</v>
      </c>
      <c r="FJ486" s="209">
        <f t="shared" si="250"/>
        <v>0</v>
      </c>
      <c r="FK486" s="207"/>
      <c r="FL486" s="207"/>
      <c r="FM486" s="207"/>
      <c r="FN486" s="207">
        <v>1.0000000000000001E-17</v>
      </c>
      <c r="FO486" s="207"/>
      <c r="FP486" s="207"/>
      <c r="FQ486" s="207"/>
      <c r="FR486" s="207"/>
      <c r="FS486" s="207">
        <v>0</v>
      </c>
      <c r="FT486" s="209">
        <v>25.68</v>
      </c>
      <c r="FU486" s="209">
        <f t="shared" si="251"/>
        <v>0</v>
      </c>
      <c r="FV486" s="207"/>
      <c r="FW486" s="207"/>
      <c r="FX486" s="207"/>
      <c r="FY486" s="207">
        <v>1.0000000000000001E-17</v>
      </c>
      <c r="FZ486" s="207"/>
      <c r="GA486" s="207"/>
      <c r="GB486" s="207"/>
      <c r="GC486" s="207"/>
      <c r="GD486" s="207">
        <v>0</v>
      </c>
      <c r="GE486" s="209">
        <v>56.12</v>
      </c>
      <c r="GF486" s="209">
        <f t="shared" si="252"/>
        <v>0</v>
      </c>
      <c r="GG486" s="207"/>
      <c r="GH486" s="207"/>
      <c r="GI486" s="207"/>
      <c r="GJ486" s="207"/>
      <c r="GK486" s="207"/>
      <c r="GL486" s="207"/>
      <c r="GM486" s="207"/>
      <c r="GN486" s="207"/>
      <c r="GO486" s="207"/>
      <c r="GP486" s="207"/>
      <c r="GQ486" s="207"/>
      <c r="GR486" s="207"/>
      <c r="GS486" s="207"/>
      <c r="GT486" s="207"/>
      <c r="GU486" s="207"/>
      <c r="GV486" s="207"/>
      <c r="GW486" s="207"/>
      <c r="GX486" s="207" t="s">
        <v>918</v>
      </c>
      <c r="GY486" s="207">
        <v>0</v>
      </c>
      <c r="GZ486" s="207" t="s">
        <v>918</v>
      </c>
      <c r="HA486" s="207">
        <v>0</v>
      </c>
      <c r="HB486" s="207"/>
      <c r="HC486" s="207">
        <v>1</v>
      </c>
      <c r="HD486" s="207">
        <f t="shared" si="266"/>
        <v>2400</v>
      </c>
      <c r="HE486" s="207">
        <v>1.0000000000000001E-17</v>
      </c>
      <c r="HF486" s="207"/>
      <c r="HG486" s="207"/>
      <c r="HH486" s="207">
        <f t="shared" ref="HH486:HH517" si="276">HE486*((HZ486+1)*200)</f>
        <v>6.0000000000000005E-15</v>
      </c>
      <c r="HI486" s="209">
        <v>2.73</v>
      </c>
      <c r="HJ486" s="209">
        <f t="shared" si="253"/>
        <v>1.6380000000000002E-14</v>
      </c>
      <c r="HK486" s="207">
        <v>2</v>
      </c>
      <c r="HL486" s="207"/>
      <c r="HM486" s="207">
        <f t="shared" ref="HM486:HM517" si="277">HK486*((HZ486+1)*200)</f>
        <v>1200</v>
      </c>
      <c r="HN486" s="209">
        <v>2.73</v>
      </c>
      <c r="HO486" s="209">
        <f t="shared" si="254"/>
        <v>3276</v>
      </c>
      <c r="HP486" s="207">
        <v>2</v>
      </c>
      <c r="HQ486" s="207"/>
      <c r="HR486" s="207">
        <f t="shared" ref="HR486:HR505" si="278">HP486*((HZ486+1)*200)</f>
        <v>1200</v>
      </c>
      <c r="HS486" s="209">
        <v>2.73</v>
      </c>
      <c r="HT486" s="209">
        <f t="shared" si="255"/>
        <v>3276</v>
      </c>
      <c r="HU486" s="207">
        <v>0</v>
      </c>
      <c r="HV486" s="207"/>
      <c r="HW486" s="207">
        <f t="shared" ref="HW486:HW517" si="279">HU486*((HZ486+1)*200)</f>
        <v>0</v>
      </c>
      <c r="HX486" s="209">
        <v>2.73</v>
      </c>
      <c r="HY486" s="209">
        <f t="shared" si="256"/>
        <v>0</v>
      </c>
      <c r="HZ486" s="207">
        <v>2</v>
      </c>
      <c r="IA486" s="209">
        <v>3890.25</v>
      </c>
      <c r="IB486" s="209">
        <f t="shared" si="257"/>
        <v>7780.5</v>
      </c>
      <c r="IC486" s="169">
        <v>25</v>
      </c>
      <c r="ID486" s="169"/>
      <c r="IE486" s="169"/>
      <c r="IF486" s="169"/>
      <c r="IG486" s="165"/>
      <c r="IH486" s="165"/>
      <c r="II486" s="235">
        <f t="shared" si="272"/>
        <v>0</v>
      </c>
      <c r="IJ486" s="235">
        <f t="shared" si="273"/>
        <v>2</v>
      </c>
      <c r="IK486" s="235">
        <f t="shared" si="274"/>
        <v>2</v>
      </c>
      <c r="IL486" s="210"/>
      <c r="IM486" s="211">
        <f t="shared" si="258"/>
        <v>0</v>
      </c>
      <c r="IN486" s="209">
        <v>7500</v>
      </c>
      <c r="IO486" s="212">
        <f t="shared" si="259"/>
        <v>0</v>
      </c>
      <c r="IP486" s="209">
        <f t="shared" si="260"/>
        <v>14332.5</v>
      </c>
      <c r="IQ486" s="209">
        <v>10000</v>
      </c>
      <c r="IR486" s="212">
        <f t="shared" si="261"/>
        <v>2</v>
      </c>
      <c r="IS486" s="213" t="s">
        <v>6831</v>
      </c>
      <c r="IT486" s="291"/>
      <c r="IV486" s="66" t="s">
        <v>6832</v>
      </c>
      <c r="IW486" s="66" t="s">
        <v>6833</v>
      </c>
    </row>
    <row r="487" spans="1:257" x14ac:dyDescent="0.4">
      <c r="A487" s="158">
        <f t="shared" si="271"/>
        <v>331</v>
      </c>
      <c r="B487" s="156" t="s">
        <v>35</v>
      </c>
      <c r="C487" s="156">
        <v>314</v>
      </c>
      <c r="D487" s="156">
        <v>88121</v>
      </c>
      <c r="E487" s="219">
        <v>4122</v>
      </c>
      <c r="F487" s="222" t="s">
        <v>6834</v>
      </c>
      <c r="G487" s="251">
        <v>9</v>
      </c>
      <c r="H487" s="156"/>
      <c r="I487" s="156" t="s">
        <v>2770</v>
      </c>
      <c r="J487" s="158" t="s">
        <v>2801</v>
      </c>
      <c r="K487" s="158"/>
      <c r="L487" s="158" t="s">
        <v>2803</v>
      </c>
      <c r="M487" s="158">
        <v>20143561454</v>
      </c>
      <c r="N487" s="205">
        <v>76</v>
      </c>
      <c r="O487" s="158">
        <v>96</v>
      </c>
      <c r="P487" s="203" t="s">
        <v>6835</v>
      </c>
      <c r="Q487" s="158">
        <v>52</v>
      </c>
      <c r="R487" s="158"/>
      <c r="S487" s="158"/>
      <c r="T487" s="158"/>
      <c r="U487" s="158"/>
      <c r="V487" s="367"/>
      <c r="W487" s="366"/>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t="s">
        <v>5889</v>
      </c>
      <c r="AU487" s="205">
        <v>76</v>
      </c>
      <c r="AV487" s="205">
        <v>20</v>
      </c>
      <c r="AW487" s="205">
        <f t="shared" si="245"/>
        <v>96</v>
      </c>
      <c r="AX487" s="205" t="s">
        <v>6835</v>
      </c>
      <c r="AY487" s="226">
        <v>28</v>
      </c>
      <c r="AZ487" s="205">
        <v>24</v>
      </c>
      <c r="BA487" s="205">
        <f t="shared" si="275"/>
        <v>52</v>
      </c>
      <c r="BB487" s="205"/>
      <c r="BC487" s="207">
        <v>1.0000000000000001E-17</v>
      </c>
      <c r="BD487" s="207">
        <v>9.9999999999999997E-29</v>
      </c>
      <c r="BE487" s="207">
        <v>1.0000000000000001E-30</v>
      </c>
      <c r="BF487" s="207">
        <v>0</v>
      </c>
      <c r="BG487" s="207">
        <v>0</v>
      </c>
      <c r="BH487" s="207"/>
      <c r="BI487" s="207"/>
      <c r="BJ487" s="207"/>
      <c r="BK487" s="207"/>
      <c r="BL487" s="208">
        <v>0</v>
      </c>
      <c r="BM487" s="209">
        <v>249.45</v>
      </c>
      <c r="BN487" s="209">
        <f t="shared" si="246"/>
        <v>0</v>
      </c>
      <c r="BO487" s="207"/>
      <c r="BP487" s="207"/>
      <c r="BQ487" s="207"/>
      <c r="BR487" s="207"/>
      <c r="BS487" s="207"/>
      <c r="BT487" s="207"/>
      <c r="BU487" s="207"/>
      <c r="BV487" s="207"/>
      <c r="BW487" s="207"/>
      <c r="BX487" s="207"/>
      <c r="BY487" s="207"/>
      <c r="BZ487" s="207"/>
      <c r="CA487" s="207"/>
      <c r="CB487" s="207"/>
      <c r="CC487" s="207"/>
      <c r="CD487" s="207"/>
      <c r="CE487" s="207"/>
      <c r="CF487" s="207">
        <v>0</v>
      </c>
      <c r="CG487" s="207"/>
      <c r="CH487" s="207"/>
      <c r="CI487" s="207"/>
      <c r="CJ487" s="207"/>
      <c r="CK487" s="207">
        <v>0</v>
      </c>
      <c r="CL487" s="209">
        <v>477.3</v>
      </c>
      <c r="CM487" s="209">
        <f t="shared" si="247"/>
        <v>0</v>
      </c>
      <c r="CN487" s="207"/>
      <c r="CO487" s="207"/>
      <c r="CP487" s="207"/>
      <c r="CQ487" s="207"/>
      <c r="CR487" s="207"/>
      <c r="CS487" s="207"/>
      <c r="CT487" s="207"/>
      <c r="CU487" s="207"/>
      <c r="CV487" s="207"/>
      <c r="CW487" s="207"/>
      <c r="CX487" s="207"/>
      <c r="CY487" s="207"/>
      <c r="CZ487" s="207"/>
      <c r="DA487" s="207"/>
      <c r="DB487" s="207"/>
      <c r="DC487" s="207"/>
      <c r="DD487" s="207"/>
      <c r="DE487" s="207">
        <v>0</v>
      </c>
      <c r="DF487" s="207"/>
      <c r="DG487" s="207"/>
      <c r="DH487" s="207"/>
      <c r="DI487" s="207"/>
      <c r="DJ487" s="207">
        <v>0</v>
      </c>
      <c r="DK487" s="209">
        <v>120.88</v>
      </c>
      <c r="DL487" s="209">
        <f t="shared" si="248"/>
        <v>0</v>
      </c>
      <c r="DM487" s="207"/>
      <c r="DN487" s="207"/>
      <c r="DO487" s="207"/>
      <c r="DP487" s="207"/>
      <c r="DQ487" s="207"/>
      <c r="DR487" s="207"/>
      <c r="DS487" s="207"/>
      <c r="DT487" s="207"/>
      <c r="DU487" s="207"/>
      <c r="DV487" s="207"/>
      <c r="DW487" s="207"/>
      <c r="DX487" s="207"/>
      <c r="DY487" s="207"/>
      <c r="DZ487" s="207"/>
      <c r="EA487" s="207"/>
      <c r="EB487" s="207"/>
      <c r="EC487" s="207"/>
      <c r="ED487" s="207">
        <v>0</v>
      </c>
      <c r="EE487" s="207"/>
      <c r="EF487" s="207"/>
      <c r="EG487" s="207"/>
      <c r="EH487" s="207"/>
      <c r="EI487" s="207">
        <v>0</v>
      </c>
      <c r="EJ487" s="209">
        <v>191.55</v>
      </c>
      <c r="EK487" s="209">
        <f t="shared" si="249"/>
        <v>0</v>
      </c>
      <c r="EL487" s="207"/>
      <c r="EM487" s="207"/>
      <c r="EN487" s="207"/>
      <c r="EO487" s="207"/>
      <c r="EP487" s="207"/>
      <c r="EQ487" s="207"/>
      <c r="ER487" s="207"/>
      <c r="ES487" s="207"/>
      <c r="ET487" s="207"/>
      <c r="EU487" s="207"/>
      <c r="EV487" s="207"/>
      <c r="EW487" s="207"/>
      <c r="EX487" s="207"/>
      <c r="EY487" s="207"/>
      <c r="EZ487" s="207"/>
      <c r="FA487" s="207"/>
      <c r="FB487" s="207"/>
      <c r="FC487" s="207">
        <v>0</v>
      </c>
      <c r="FD487" s="207"/>
      <c r="FE487" s="207"/>
      <c r="FF487" s="207"/>
      <c r="FG487" s="207"/>
      <c r="FH487" s="207">
        <v>0</v>
      </c>
      <c r="FI487" s="209">
        <v>32.1</v>
      </c>
      <c r="FJ487" s="209">
        <f t="shared" si="250"/>
        <v>0</v>
      </c>
      <c r="FK487" s="207"/>
      <c r="FL487" s="207"/>
      <c r="FM487" s="207"/>
      <c r="FN487" s="207">
        <v>0</v>
      </c>
      <c r="FO487" s="207"/>
      <c r="FP487" s="207"/>
      <c r="FQ487" s="207"/>
      <c r="FR487" s="207"/>
      <c r="FS487" s="207">
        <v>0</v>
      </c>
      <c r="FT487" s="209">
        <v>25.68</v>
      </c>
      <c r="FU487" s="209">
        <f t="shared" si="251"/>
        <v>0</v>
      </c>
      <c r="FV487" s="207"/>
      <c r="FW487" s="207"/>
      <c r="FX487" s="207"/>
      <c r="FY487" s="207">
        <v>0</v>
      </c>
      <c r="FZ487" s="207"/>
      <c r="GA487" s="207"/>
      <c r="GB487" s="207"/>
      <c r="GC487" s="207"/>
      <c r="GD487" s="207">
        <v>0</v>
      </c>
      <c r="GE487" s="209">
        <v>56.12</v>
      </c>
      <c r="GF487" s="209">
        <f t="shared" si="252"/>
        <v>0</v>
      </c>
      <c r="GG487" s="207"/>
      <c r="GH487" s="207"/>
      <c r="GI487" s="207"/>
      <c r="GJ487" s="207"/>
      <c r="GK487" s="207"/>
      <c r="GL487" s="207"/>
      <c r="GM487" s="207"/>
      <c r="GN487" s="207"/>
      <c r="GO487" s="207"/>
      <c r="GP487" s="207"/>
      <c r="GQ487" s="207"/>
      <c r="GR487" s="207"/>
      <c r="GS487" s="207"/>
      <c r="GT487" s="207"/>
      <c r="GU487" s="207"/>
      <c r="GV487" s="207"/>
      <c r="GW487" s="207"/>
      <c r="GX487" s="207" t="s">
        <v>918</v>
      </c>
      <c r="GY487" s="207">
        <v>0</v>
      </c>
      <c r="GZ487" s="207" t="s">
        <v>918</v>
      </c>
      <c r="HA487" s="207">
        <v>0</v>
      </c>
      <c r="HB487" s="207">
        <v>0</v>
      </c>
      <c r="HC487" s="207">
        <v>1</v>
      </c>
      <c r="HD487" s="207">
        <f t="shared" si="266"/>
        <v>4200</v>
      </c>
      <c r="HE487" s="207">
        <v>4</v>
      </c>
      <c r="HF487" s="207"/>
      <c r="HG487" s="207"/>
      <c r="HH487" s="207">
        <f t="shared" si="276"/>
        <v>2400</v>
      </c>
      <c r="HI487" s="209">
        <v>2.73</v>
      </c>
      <c r="HJ487" s="209">
        <f t="shared" si="253"/>
        <v>6552</v>
      </c>
      <c r="HK487" s="207">
        <v>2</v>
      </c>
      <c r="HL487" s="207"/>
      <c r="HM487" s="207">
        <f t="shared" si="277"/>
        <v>1200</v>
      </c>
      <c r="HN487" s="209">
        <v>2.73</v>
      </c>
      <c r="HO487" s="209">
        <f t="shared" si="254"/>
        <v>3276</v>
      </c>
      <c r="HP487" s="207">
        <v>1</v>
      </c>
      <c r="HQ487" s="207"/>
      <c r="HR487" s="207">
        <f t="shared" si="278"/>
        <v>600</v>
      </c>
      <c r="HS487" s="209">
        <v>2.73</v>
      </c>
      <c r="HT487" s="209">
        <f t="shared" si="255"/>
        <v>1638</v>
      </c>
      <c r="HU487" s="207">
        <v>0</v>
      </c>
      <c r="HV487" s="207"/>
      <c r="HW487" s="207">
        <f t="shared" si="279"/>
        <v>0</v>
      </c>
      <c r="HX487" s="209">
        <v>2.73</v>
      </c>
      <c r="HY487" s="209">
        <f t="shared" si="256"/>
        <v>0</v>
      </c>
      <c r="HZ487" s="207">
        <v>2</v>
      </c>
      <c r="IA487" s="209">
        <v>3890.25</v>
      </c>
      <c r="IB487" s="209">
        <f t="shared" si="257"/>
        <v>7780.5</v>
      </c>
      <c r="IC487" s="169">
        <v>30</v>
      </c>
      <c r="ID487" s="169"/>
      <c r="IE487" s="169"/>
      <c r="IF487" s="169"/>
      <c r="IG487" s="165"/>
      <c r="IH487" s="165"/>
      <c r="II487" s="235">
        <f t="shared" si="272"/>
        <v>0</v>
      </c>
      <c r="IJ487" s="235">
        <f t="shared" si="273"/>
        <v>2</v>
      </c>
      <c r="IK487" s="235">
        <f t="shared" si="274"/>
        <v>2</v>
      </c>
      <c r="IL487" s="210"/>
      <c r="IM487" s="211">
        <f t="shared" si="258"/>
        <v>0</v>
      </c>
      <c r="IN487" s="209">
        <v>7500</v>
      </c>
      <c r="IO487" s="212">
        <f t="shared" si="259"/>
        <v>0</v>
      </c>
      <c r="IP487" s="209">
        <f t="shared" si="260"/>
        <v>19246.5</v>
      </c>
      <c r="IQ487" s="209">
        <v>10000</v>
      </c>
      <c r="IR487" s="212">
        <f t="shared" si="261"/>
        <v>2</v>
      </c>
      <c r="IS487" s="213" t="s">
        <v>6836</v>
      </c>
      <c r="IT487" s="291"/>
      <c r="IV487" s="66" t="s">
        <v>6837</v>
      </c>
      <c r="IW487" s="66" t="s">
        <v>6838</v>
      </c>
    </row>
    <row r="488" spans="1:257" x14ac:dyDescent="0.4">
      <c r="A488" s="158">
        <f t="shared" si="271"/>
        <v>332</v>
      </c>
      <c r="B488" s="156" t="s">
        <v>35</v>
      </c>
      <c r="C488" s="156">
        <v>315</v>
      </c>
      <c r="D488" s="156">
        <v>21596</v>
      </c>
      <c r="E488" s="156">
        <v>4174</v>
      </c>
      <c r="F488" s="222" t="s">
        <v>6839</v>
      </c>
      <c r="G488" s="251">
        <v>9</v>
      </c>
      <c r="H488" s="156"/>
      <c r="I488" s="156" t="s">
        <v>2770</v>
      </c>
      <c r="J488" s="158" t="s">
        <v>2814</v>
      </c>
      <c r="K488" s="158"/>
      <c r="L488" s="158" t="s">
        <v>2816</v>
      </c>
      <c r="M488" s="158"/>
      <c r="N488" s="205">
        <v>35</v>
      </c>
      <c r="O488" s="158">
        <v>55</v>
      </c>
      <c r="P488" s="203" t="s">
        <v>5535</v>
      </c>
      <c r="Q488" s="158">
        <v>48</v>
      </c>
      <c r="R488" s="158"/>
      <c r="S488" s="158"/>
      <c r="T488" s="158"/>
      <c r="U488" s="158"/>
      <c r="V488" s="367"/>
      <c r="W488" s="366"/>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t="s">
        <v>5437</v>
      </c>
      <c r="AU488" s="205">
        <v>35</v>
      </c>
      <c r="AV488" s="205">
        <v>20</v>
      </c>
      <c r="AW488" s="205">
        <f t="shared" si="245"/>
        <v>55</v>
      </c>
      <c r="AX488" s="205" t="s">
        <v>5535</v>
      </c>
      <c r="AY488" s="226">
        <v>24</v>
      </c>
      <c r="AZ488" s="205">
        <v>24</v>
      </c>
      <c r="BA488" s="205">
        <f t="shared" si="275"/>
        <v>48</v>
      </c>
      <c r="BB488" s="205"/>
      <c r="BC488" s="207">
        <v>1.0000000000000001E-17</v>
      </c>
      <c r="BD488" s="207">
        <v>9.9999999999999997E-29</v>
      </c>
      <c r="BE488" s="207">
        <v>1.0000000000000001E-30</v>
      </c>
      <c r="BF488" s="207">
        <v>0</v>
      </c>
      <c r="BG488" s="207">
        <v>0</v>
      </c>
      <c r="BH488" s="207"/>
      <c r="BI488" s="207"/>
      <c r="BJ488" s="207"/>
      <c r="BK488" s="207"/>
      <c r="BL488" s="208">
        <v>0</v>
      </c>
      <c r="BM488" s="209">
        <v>249.45</v>
      </c>
      <c r="BN488" s="209">
        <f t="shared" si="246"/>
        <v>0</v>
      </c>
      <c r="BO488" s="207"/>
      <c r="BP488" s="207"/>
      <c r="BQ488" s="207"/>
      <c r="BR488" s="207"/>
      <c r="BS488" s="207"/>
      <c r="BT488" s="207"/>
      <c r="BU488" s="207"/>
      <c r="BV488" s="207"/>
      <c r="BW488" s="207"/>
      <c r="BX488" s="207"/>
      <c r="BY488" s="207"/>
      <c r="BZ488" s="207"/>
      <c r="CA488" s="207"/>
      <c r="CB488" s="207"/>
      <c r="CC488" s="207"/>
      <c r="CD488" s="207"/>
      <c r="CE488" s="207"/>
      <c r="CF488" s="207">
        <v>0</v>
      </c>
      <c r="CG488" s="207"/>
      <c r="CH488" s="207"/>
      <c r="CI488" s="207"/>
      <c r="CJ488" s="207"/>
      <c r="CK488" s="207">
        <v>0</v>
      </c>
      <c r="CL488" s="209">
        <v>477.3</v>
      </c>
      <c r="CM488" s="209">
        <f t="shared" si="247"/>
        <v>0</v>
      </c>
      <c r="CN488" s="207"/>
      <c r="CO488" s="207"/>
      <c r="CP488" s="207"/>
      <c r="CQ488" s="207"/>
      <c r="CR488" s="207"/>
      <c r="CS488" s="207"/>
      <c r="CT488" s="207"/>
      <c r="CU488" s="207"/>
      <c r="CV488" s="207"/>
      <c r="CW488" s="207"/>
      <c r="CX488" s="207"/>
      <c r="CY488" s="207"/>
      <c r="CZ488" s="207"/>
      <c r="DA488" s="207"/>
      <c r="DB488" s="207"/>
      <c r="DC488" s="207"/>
      <c r="DD488" s="207"/>
      <c r="DE488" s="207">
        <v>0</v>
      </c>
      <c r="DF488" s="207"/>
      <c r="DG488" s="207"/>
      <c r="DH488" s="207"/>
      <c r="DI488" s="207"/>
      <c r="DJ488" s="207">
        <v>0</v>
      </c>
      <c r="DK488" s="209">
        <v>120.88</v>
      </c>
      <c r="DL488" s="209">
        <f t="shared" si="248"/>
        <v>0</v>
      </c>
      <c r="DM488" s="207"/>
      <c r="DN488" s="207"/>
      <c r="DO488" s="207"/>
      <c r="DP488" s="207"/>
      <c r="DQ488" s="207"/>
      <c r="DR488" s="207"/>
      <c r="DS488" s="207"/>
      <c r="DT488" s="207"/>
      <c r="DU488" s="207"/>
      <c r="DV488" s="207"/>
      <c r="DW488" s="207"/>
      <c r="DX488" s="207"/>
      <c r="DY488" s="207"/>
      <c r="DZ488" s="207"/>
      <c r="EA488" s="207"/>
      <c r="EB488" s="207"/>
      <c r="EC488" s="207"/>
      <c r="ED488" s="207">
        <v>0</v>
      </c>
      <c r="EE488" s="207"/>
      <c r="EF488" s="207"/>
      <c r="EG488" s="207"/>
      <c r="EH488" s="207"/>
      <c r="EI488" s="207">
        <v>0</v>
      </c>
      <c r="EJ488" s="209">
        <v>191.55</v>
      </c>
      <c r="EK488" s="209">
        <f t="shared" si="249"/>
        <v>0</v>
      </c>
      <c r="EL488" s="207"/>
      <c r="EM488" s="207"/>
      <c r="EN488" s="207"/>
      <c r="EO488" s="207"/>
      <c r="EP488" s="207"/>
      <c r="EQ488" s="207"/>
      <c r="ER488" s="207"/>
      <c r="ES488" s="207"/>
      <c r="ET488" s="207"/>
      <c r="EU488" s="207"/>
      <c r="EV488" s="207"/>
      <c r="EW488" s="207"/>
      <c r="EX488" s="207"/>
      <c r="EY488" s="207"/>
      <c r="EZ488" s="207"/>
      <c r="FA488" s="207"/>
      <c r="FB488" s="207"/>
      <c r="FC488" s="207">
        <v>0</v>
      </c>
      <c r="FD488" s="207"/>
      <c r="FE488" s="207"/>
      <c r="FF488" s="207"/>
      <c r="FG488" s="207"/>
      <c r="FH488" s="207">
        <v>0</v>
      </c>
      <c r="FI488" s="209">
        <v>32.1</v>
      </c>
      <c r="FJ488" s="209">
        <f t="shared" si="250"/>
        <v>0</v>
      </c>
      <c r="FK488" s="207"/>
      <c r="FL488" s="207"/>
      <c r="FM488" s="207"/>
      <c r="FN488" s="207">
        <v>0</v>
      </c>
      <c r="FO488" s="207"/>
      <c r="FP488" s="207"/>
      <c r="FQ488" s="207"/>
      <c r="FR488" s="207"/>
      <c r="FS488" s="207">
        <v>0</v>
      </c>
      <c r="FT488" s="209">
        <v>25.68</v>
      </c>
      <c r="FU488" s="209">
        <f t="shared" si="251"/>
        <v>0</v>
      </c>
      <c r="FV488" s="207"/>
      <c r="FW488" s="207"/>
      <c r="FX488" s="207"/>
      <c r="FY488" s="207">
        <v>0</v>
      </c>
      <c r="FZ488" s="207"/>
      <c r="GA488" s="207"/>
      <c r="GB488" s="207"/>
      <c r="GC488" s="207"/>
      <c r="GD488" s="207">
        <v>0</v>
      </c>
      <c r="GE488" s="209">
        <v>56.12</v>
      </c>
      <c r="GF488" s="209">
        <f t="shared" si="252"/>
        <v>0</v>
      </c>
      <c r="GG488" s="207"/>
      <c r="GH488" s="207"/>
      <c r="GI488" s="207"/>
      <c r="GJ488" s="207"/>
      <c r="GK488" s="207"/>
      <c r="GL488" s="207"/>
      <c r="GM488" s="207"/>
      <c r="GN488" s="207"/>
      <c r="GO488" s="207"/>
      <c r="GP488" s="207"/>
      <c r="GQ488" s="207"/>
      <c r="GR488" s="207"/>
      <c r="GS488" s="207"/>
      <c r="GT488" s="207"/>
      <c r="GU488" s="207"/>
      <c r="GV488" s="207"/>
      <c r="GW488" s="207"/>
      <c r="GX488" s="207" t="s">
        <v>918</v>
      </c>
      <c r="GY488" s="207">
        <v>0</v>
      </c>
      <c r="GZ488" s="207" t="s">
        <v>918</v>
      </c>
      <c r="HA488" s="207">
        <v>0</v>
      </c>
      <c r="HB488" s="207">
        <v>0</v>
      </c>
      <c r="HC488" s="207">
        <v>1</v>
      </c>
      <c r="HD488" s="207">
        <f t="shared" si="266"/>
        <v>3600</v>
      </c>
      <c r="HE488" s="207">
        <v>3</v>
      </c>
      <c r="HF488" s="207"/>
      <c r="HG488" s="207"/>
      <c r="HH488" s="207">
        <f t="shared" si="276"/>
        <v>1800</v>
      </c>
      <c r="HI488" s="209">
        <v>2.73</v>
      </c>
      <c r="HJ488" s="209">
        <f t="shared" si="253"/>
        <v>4914</v>
      </c>
      <c r="HK488" s="207">
        <v>2</v>
      </c>
      <c r="HL488" s="207"/>
      <c r="HM488" s="207">
        <f t="shared" si="277"/>
        <v>1200</v>
      </c>
      <c r="HN488" s="209">
        <v>2.73</v>
      </c>
      <c r="HO488" s="209">
        <f t="shared" si="254"/>
        <v>3276</v>
      </c>
      <c r="HP488" s="207">
        <v>1</v>
      </c>
      <c r="HQ488" s="207"/>
      <c r="HR488" s="207">
        <f t="shared" si="278"/>
        <v>600</v>
      </c>
      <c r="HS488" s="209">
        <v>2.73</v>
      </c>
      <c r="HT488" s="209">
        <f t="shared" si="255"/>
        <v>1638</v>
      </c>
      <c r="HU488" s="207">
        <v>0</v>
      </c>
      <c r="HV488" s="207"/>
      <c r="HW488" s="207">
        <f t="shared" si="279"/>
        <v>0</v>
      </c>
      <c r="HX488" s="209">
        <v>2.73</v>
      </c>
      <c r="HY488" s="209">
        <f t="shared" si="256"/>
        <v>0</v>
      </c>
      <c r="HZ488" s="207">
        <v>2</v>
      </c>
      <c r="IA488" s="209">
        <v>3890.25</v>
      </c>
      <c r="IB488" s="209">
        <f t="shared" si="257"/>
        <v>7780.5</v>
      </c>
      <c r="IC488" s="169">
        <v>30</v>
      </c>
      <c r="ID488" s="169"/>
      <c r="IE488" s="169"/>
      <c r="IF488" s="169"/>
      <c r="IG488" s="165"/>
      <c r="IH488" s="165"/>
      <c r="II488" s="235">
        <f t="shared" si="272"/>
        <v>0</v>
      </c>
      <c r="IJ488" s="235">
        <f t="shared" si="273"/>
        <v>2</v>
      </c>
      <c r="IK488" s="235">
        <f t="shared" si="274"/>
        <v>2</v>
      </c>
      <c r="IL488" s="210"/>
      <c r="IM488" s="211">
        <f t="shared" si="258"/>
        <v>0</v>
      </c>
      <c r="IN488" s="209">
        <v>7500</v>
      </c>
      <c r="IO488" s="212">
        <f t="shared" si="259"/>
        <v>0</v>
      </c>
      <c r="IP488" s="209">
        <f t="shared" si="260"/>
        <v>17608.5</v>
      </c>
      <c r="IQ488" s="209">
        <v>10000</v>
      </c>
      <c r="IR488" s="212">
        <f t="shared" si="261"/>
        <v>2</v>
      </c>
      <c r="IS488" s="213" t="s">
        <v>6840</v>
      </c>
      <c r="IT488" s="291"/>
      <c r="IV488" s="66" t="s">
        <v>6841</v>
      </c>
      <c r="IW488" s="66" t="s">
        <v>6842</v>
      </c>
    </row>
    <row r="489" spans="1:257" x14ac:dyDescent="0.4">
      <c r="A489" s="158">
        <f t="shared" si="271"/>
        <v>333</v>
      </c>
      <c r="B489" s="156" t="s">
        <v>35</v>
      </c>
      <c r="C489" s="156">
        <v>326</v>
      </c>
      <c r="D489" s="156">
        <v>22444</v>
      </c>
      <c r="E489" s="156">
        <v>8580</v>
      </c>
      <c r="F489" s="222" t="s">
        <v>6843</v>
      </c>
      <c r="G489" s="251">
        <v>9</v>
      </c>
      <c r="H489" s="156"/>
      <c r="I489" s="156" t="s">
        <v>2884</v>
      </c>
      <c r="J489" s="158" t="s">
        <v>2905</v>
      </c>
      <c r="K489" s="158"/>
      <c r="L489" s="158" t="s">
        <v>2907</v>
      </c>
      <c r="M489" s="158"/>
      <c r="N489" s="205">
        <v>71</v>
      </c>
      <c r="O489" s="158">
        <v>91</v>
      </c>
      <c r="P489" s="203" t="s">
        <v>5399</v>
      </c>
      <c r="Q489" s="158">
        <v>54</v>
      </c>
      <c r="R489" s="158"/>
      <c r="S489" s="158"/>
      <c r="T489" s="158"/>
      <c r="U489" s="158"/>
      <c r="V489" s="367"/>
      <c r="W489" s="366"/>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t="s">
        <v>5889</v>
      </c>
      <c r="AU489" s="205">
        <v>71</v>
      </c>
      <c r="AV489" s="205">
        <v>20</v>
      </c>
      <c r="AW489" s="205">
        <f t="shared" si="245"/>
        <v>91</v>
      </c>
      <c r="AX489" s="205" t="s">
        <v>5399</v>
      </c>
      <c r="AY489" s="226">
        <v>30</v>
      </c>
      <c r="AZ489" s="205">
        <v>24</v>
      </c>
      <c r="BA489" s="205">
        <f t="shared" si="275"/>
        <v>54</v>
      </c>
      <c r="BB489" s="205"/>
      <c r="BC489" s="207">
        <v>1.0000000000000001E-17</v>
      </c>
      <c r="BD489" s="207">
        <v>9.9999999999999997E-29</v>
      </c>
      <c r="BE489" s="207">
        <v>1.0000000000000001E-30</v>
      </c>
      <c r="BF489" s="207">
        <v>0</v>
      </c>
      <c r="BG489" s="207">
        <v>0</v>
      </c>
      <c r="BH489" s="207"/>
      <c r="BI489" s="207"/>
      <c r="BJ489" s="207"/>
      <c r="BK489" s="207"/>
      <c r="BL489" s="208">
        <v>0</v>
      </c>
      <c r="BM489" s="209">
        <v>249.45</v>
      </c>
      <c r="BN489" s="209">
        <f t="shared" si="246"/>
        <v>0</v>
      </c>
      <c r="BO489" s="207"/>
      <c r="BP489" s="207"/>
      <c r="BQ489" s="207"/>
      <c r="BR489" s="207"/>
      <c r="BS489" s="207"/>
      <c r="BT489" s="207"/>
      <c r="BU489" s="207"/>
      <c r="BV489" s="207"/>
      <c r="BW489" s="207"/>
      <c r="BX489" s="207"/>
      <c r="BY489" s="207"/>
      <c r="BZ489" s="207"/>
      <c r="CA489" s="207"/>
      <c r="CB489" s="207"/>
      <c r="CC489" s="207"/>
      <c r="CD489" s="207"/>
      <c r="CE489" s="207"/>
      <c r="CF489" s="207">
        <v>0</v>
      </c>
      <c r="CG489" s="207"/>
      <c r="CH489" s="207"/>
      <c r="CI489" s="207"/>
      <c r="CJ489" s="207"/>
      <c r="CK489" s="207">
        <v>0</v>
      </c>
      <c r="CL489" s="209">
        <v>477.3</v>
      </c>
      <c r="CM489" s="209">
        <f t="shared" si="247"/>
        <v>0</v>
      </c>
      <c r="CN489" s="207"/>
      <c r="CO489" s="207"/>
      <c r="CP489" s="207"/>
      <c r="CQ489" s="207"/>
      <c r="CR489" s="207"/>
      <c r="CS489" s="207"/>
      <c r="CT489" s="207"/>
      <c r="CU489" s="207"/>
      <c r="CV489" s="207"/>
      <c r="CW489" s="207"/>
      <c r="CX489" s="207"/>
      <c r="CY489" s="207"/>
      <c r="CZ489" s="207"/>
      <c r="DA489" s="207"/>
      <c r="DB489" s="207"/>
      <c r="DC489" s="207"/>
      <c r="DD489" s="207"/>
      <c r="DE489" s="207">
        <v>0</v>
      </c>
      <c r="DF489" s="207"/>
      <c r="DG489" s="207"/>
      <c r="DH489" s="207"/>
      <c r="DI489" s="207"/>
      <c r="DJ489" s="207">
        <v>0</v>
      </c>
      <c r="DK489" s="209">
        <v>120.88</v>
      </c>
      <c r="DL489" s="209">
        <f t="shared" si="248"/>
        <v>0</v>
      </c>
      <c r="DM489" s="207"/>
      <c r="DN489" s="207"/>
      <c r="DO489" s="207"/>
      <c r="DP489" s="207"/>
      <c r="DQ489" s="207"/>
      <c r="DR489" s="207"/>
      <c r="DS489" s="207"/>
      <c r="DT489" s="207"/>
      <c r="DU489" s="207"/>
      <c r="DV489" s="207"/>
      <c r="DW489" s="207"/>
      <c r="DX489" s="207"/>
      <c r="DY489" s="207"/>
      <c r="DZ489" s="207"/>
      <c r="EA489" s="207"/>
      <c r="EB489" s="207"/>
      <c r="EC489" s="207"/>
      <c r="ED489" s="207">
        <v>0</v>
      </c>
      <c r="EE489" s="207"/>
      <c r="EF489" s="207"/>
      <c r="EG489" s="207"/>
      <c r="EH489" s="207"/>
      <c r="EI489" s="207">
        <v>0</v>
      </c>
      <c r="EJ489" s="209">
        <v>191.55</v>
      </c>
      <c r="EK489" s="209">
        <f t="shared" si="249"/>
        <v>0</v>
      </c>
      <c r="EL489" s="207"/>
      <c r="EM489" s="207"/>
      <c r="EN489" s="207"/>
      <c r="EO489" s="207"/>
      <c r="EP489" s="207"/>
      <c r="EQ489" s="207"/>
      <c r="ER489" s="207"/>
      <c r="ES489" s="207"/>
      <c r="ET489" s="207"/>
      <c r="EU489" s="207"/>
      <c r="EV489" s="207"/>
      <c r="EW489" s="207"/>
      <c r="EX489" s="207"/>
      <c r="EY489" s="207"/>
      <c r="EZ489" s="207"/>
      <c r="FA489" s="207"/>
      <c r="FB489" s="207"/>
      <c r="FC489" s="207">
        <v>0</v>
      </c>
      <c r="FD489" s="207"/>
      <c r="FE489" s="207"/>
      <c r="FF489" s="207"/>
      <c r="FG489" s="207"/>
      <c r="FH489" s="207">
        <v>0</v>
      </c>
      <c r="FI489" s="209">
        <v>32.1</v>
      </c>
      <c r="FJ489" s="209">
        <f t="shared" si="250"/>
        <v>0</v>
      </c>
      <c r="FK489" s="207"/>
      <c r="FL489" s="207"/>
      <c r="FM489" s="207"/>
      <c r="FN489" s="207">
        <v>0</v>
      </c>
      <c r="FO489" s="207"/>
      <c r="FP489" s="207"/>
      <c r="FQ489" s="207"/>
      <c r="FR489" s="207"/>
      <c r="FS489" s="207">
        <v>0</v>
      </c>
      <c r="FT489" s="209">
        <v>25.68</v>
      </c>
      <c r="FU489" s="209">
        <f t="shared" si="251"/>
        <v>0</v>
      </c>
      <c r="FV489" s="207"/>
      <c r="FW489" s="207"/>
      <c r="FX489" s="207"/>
      <c r="FY489" s="207">
        <v>0</v>
      </c>
      <c r="FZ489" s="207"/>
      <c r="GA489" s="207"/>
      <c r="GB489" s="207"/>
      <c r="GC489" s="207"/>
      <c r="GD489" s="207">
        <v>0</v>
      </c>
      <c r="GE489" s="209">
        <v>56.12</v>
      </c>
      <c r="GF489" s="209">
        <f t="shared" si="252"/>
        <v>0</v>
      </c>
      <c r="GG489" s="207"/>
      <c r="GH489" s="207"/>
      <c r="GI489" s="207"/>
      <c r="GJ489" s="207"/>
      <c r="GK489" s="207"/>
      <c r="GL489" s="207"/>
      <c r="GM489" s="207"/>
      <c r="GN489" s="207"/>
      <c r="GO489" s="207"/>
      <c r="GP489" s="207"/>
      <c r="GQ489" s="207"/>
      <c r="GR489" s="207"/>
      <c r="GS489" s="207"/>
      <c r="GT489" s="207"/>
      <c r="GU489" s="207"/>
      <c r="GV489" s="207"/>
      <c r="GW489" s="207"/>
      <c r="GX489" s="207" t="s">
        <v>918</v>
      </c>
      <c r="GY489" s="207">
        <v>0</v>
      </c>
      <c r="GZ489" s="207" t="s">
        <v>918</v>
      </c>
      <c r="HA489" s="207">
        <v>0</v>
      </c>
      <c r="HB489" s="207">
        <v>0</v>
      </c>
      <c r="HC489" s="207">
        <v>1</v>
      </c>
      <c r="HD489" s="207">
        <f t="shared" si="266"/>
        <v>3000</v>
      </c>
      <c r="HE489" s="207">
        <v>3</v>
      </c>
      <c r="HF489" s="207"/>
      <c r="HG489" s="207"/>
      <c r="HH489" s="207">
        <f t="shared" si="276"/>
        <v>1800</v>
      </c>
      <c r="HI489" s="209">
        <v>2.73</v>
      </c>
      <c r="HJ489" s="209">
        <f t="shared" si="253"/>
        <v>4914</v>
      </c>
      <c r="HK489" s="207">
        <v>1</v>
      </c>
      <c r="HL489" s="207"/>
      <c r="HM489" s="207">
        <f t="shared" si="277"/>
        <v>600</v>
      </c>
      <c r="HN489" s="209">
        <v>2.73</v>
      </c>
      <c r="HO489" s="209">
        <f t="shared" si="254"/>
        <v>1638</v>
      </c>
      <c r="HP489" s="207">
        <v>1</v>
      </c>
      <c r="HQ489" s="207"/>
      <c r="HR489" s="207">
        <f t="shared" si="278"/>
        <v>600</v>
      </c>
      <c r="HS489" s="209">
        <v>2.73</v>
      </c>
      <c r="HT489" s="209">
        <f t="shared" si="255"/>
        <v>1638</v>
      </c>
      <c r="HU489" s="207">
        <v>0</v>
      </c>
      <c r="HV489" s="207"/>
      <c r="HW489" s="207">
        <f t="shared" si="279"/>
        <v>0</v>
      </c>
      <c r="HX489" s="209">
        <v>2.73</v>
      </c>
      <c r="HY489" s="209">
        <f t="shared" si="256"/>
        <v>0</v>
      </c>
      <c r="HZ489" s="207">
        <v>2</v>
      </c>
      <c r="IA489" s="209">
        <v>3890.25</v>
      </c>
      <c r="IB489" s="209">
        <f t="shared" si="257"/>
        <v>7780.5</v>
      </c>
      <c r="IC489" s="169">
        <v>30</v>
      </c>
      <c r="ID489" s="169"/>
      <c r="IE489" s="169"/>
      <c r="IF489" s="169"/>
      <c r="IG489" s="165"/>
      <c r="IH489" s="165"/>
      <c r="II489" s="235">
        <f t="shared" si="272"/>
        <v>0</v>
      </c>
      <c r="IJ489" s="235">
        <f t="shared" si="273"/>
        <v>2</v>
      </c>
      <c r="IK489" s="235">
        <f t="shared" si="274"/>
        <v>2</v>
      </c>
      <c r="IL489" s="210"/>
      <c r="IM489" s="211">
        <f t="shared" si="258"/>
        <v>0</v>
      </c>
      <c r="IN489" s="209">
        <v>7500</v>
      </c>
      <c r="IO489" s="212">
        <f t="shared" si="259"/>
        <v>0</v>
      </c>
      <c r="IP489" s="209">
        <f t="shared" si="260"/>
        <v>15970.5</v>
      </c>
      <c r="IQ489" s="209">
        <v>10000</v>
      </c>
      <c r="IR489" s="212">
        <f t="shared" si="261"/>
        <v>2</v>
      </c>
      <c r="IS489" s="213" t="s">
        <v>6844</v>
      </c>
      <c r="IT489" s="291"/>
      <c r="IV489" s="66">
        <v>78378</v>
      </c>
      <c r="IW489" s="66" t="s">
        <v>6845</v>
      </c>
    </row>
    <row r="490" spans="1:257" x14ac:dyDescent="0.4">
      <c r="A490" s="158">
        <f t="shared" si="271"/>
        <v>334</v>
      </c>
      <c r="B490" s="156" t="s">
        <v>35</v>
      </c>
      <c r="C490" s="219">
        <v>397</v>
      </c>
      <c r="D490" s="370">
        <v>27272</v>
      </c>
      <c r="E490" s="374">
        <v>659</v>
      </c>
      <c r="F490" s="204" t="s">
        <v>6846</v>
      </c>
      <c r="G490" s="251">
        <v>11</v>
      </c>
      <c r="H490" s="156"/>
      <c r="I490" s="156" t="s">
        <v>3528</v>
      </c>
      <c r="J490" s="158" t="s">
        <v>3550</v>
      </c>
      <c r="K490" s="158"/>
      <c r="L490" s="158" t="s">
        <v>3552</v>
      </c>
      <c r="M490" s="158"/>
      <c r="N490" s="205">
        <v>38</v>
      </c>
      <c r="O490" s="158">
        <v>58</v>
      </c>
      <c r="P490" s="203" t="s">
        <v>5483</v>
      </c>
      <c r="Q490" s="158">
        <v>54</v>
      </c>
      <c r="R490" s="158"/>
      <c r="S490" s="158"/>
      <c r="T490" s="158"/>
      <c r="U490" s="158"/>
      <c r="V490" s="367"/>
      <c r="W490" s="366"/>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t="s">
        <v>5243</v>
      </c>
      <c r="AU490" s="205">
        <v>38</v>
      </c>
      <c r="AV490" s="205">
        <v>20</v>
      </c>
      <c r="AW490" s="205">
        <f t="shared" si="245"/>
        <v>58</v>
      </c>
      <c r="AX490" s="205" t="s">
        <v>5483</v>
      </c>
      <c r="AY490" s="214">
        <v>30</v>
      </c>
      <c r="AZ490" s="205">
        <v>24</v>
      </c>
      <c r="BA490" s="205">
        <f t="shared" si="275"/>
        <v>54</v>
      </c>
      <c r="BB490" s="205"/>
      <c r="BC490" s="207">
        <v>1.0000000000000001E-17</v>
      </c>
      <c r="BD490" s="207">
        <v>9.9999999999999997E-29</v>
      </c>
      <c r="BE490" s="207">
        <v>1.0000000000000001E-30</v>
      </c>
      <c r="BF490" s="207">
        <v>2</v>
      </c>
      <c r="BG490" s="207"/>
      <c r="BH490" s="207">
        <v>1</v>
      </c>
      <c r="BI490" s="207"/>
      <c r="BJ490" s="207"/>
      <c r="BK490" s="207" t="s">
        <v>6847</v>
      </c>
      <c r="BL490" s="208">
        <f>AW490</f>
        <v>58</v>
      </c>
      <c r="BM490" s="209">
        <v>249.45</v>
      </c>
      <c r="BN490" s="209">
        <f t="shared" si="246"/>
        <v>14468.099999999999</v>
      </c>
      <c r="BO490" s="207"/>
      <c r="BP490" s="207"/>
      <c r="BQ490" s="207"/>
      <c r="BR490" s="207"/>
      <c r="BS490" s="207"/>
      <c r="BT490" s="207"/>
      <c r="BU490" s="207"/>
      <c r="BV490" s="207"/>
      <c r="BW490" s="207"/>
      <c r="BX490" s="207"/>
      <c r="BY490" s="207"/>
      <c r="BZ490" s="207"/>
      <c r="CA490" s="207"/>
      <c r="CB490" s="207">
        <f>+BL490</f>
        <v>58</v>
      </c>
      <c r="CC490" s="207"/>
      <c r="CD490" s="207"/>
      <c r="CE490" s="207"/>
      <c r="CF490" s="207"/>
      <c r="CG490" s="207"/>
      <c r="CH490" s="207"/>
      <c r="CI490" s="207"/>
      <c r="CJ490" s="207"/>
      <c r="CK490" s="207">
        <v>0</v>
      </c>
      <c r="CL490" s="209">
        <v>477.3</v>
      </c>
      <c r="CM490" s="209">
        <f t="shared" si="247"/>
        <v>0</v>
      </c>
      <c r="CN490" s="207"/>
      <c r="CO490" s="207"/>
      <c r="CP490" s="207"/>
      <c r="CQ490" s="207"/>
      <c r="CR490" s="207"/>
      <c r="CS490" s="207"/>
      <c r="CT490" s="207"/>
      <c r="CU490" s="207"/>
      <c r="CV490" s="207"/>
      <c r="CW490" s="207"/>
      <c r="CX490" s="207"/>
      <c r="CY490" s="207"/>
      <c r="CZ490" s="207"/>
      <c r="DA490" s="207"/>
      <c r="DB490" s="207"/>
      <c r="DC490" s="207"/>
      <c r="DD490" s="207"/>
      <c r="DE490" s="207">
        <v>1</v>
      </c>
      <c r="DF490" s="207">
        <v>1</v>
      </c>
      <c r="DG490" s="207"/>
      <c r="DH490" s="207" t="s">
        <v>4540</v>
      </c>
      <c r="DI490" s="207"/>
      <c r="DJ490" s="207">
        <f>AW490</f>
        <v>58</v>
      </c>
      <c r="DK490" s="209">
        <v>120.88</v>
      </c>
      <c r="DL490" s="209">
        <f t="shared" si="248"/>
        <v>7011.04</v>
      </c>
      <c r="DM490" s="207"/>
      <c r="DN490" s="207"/>
      <c r="DO490" s="207"/>
      <c r="DP490" s="207"/>
      <c r="DQ490" s="207"/>
      <c r="DR490" s="207"/>
      <c r="DS490" s="207"/>
      <c r="DT490" s="207"/>
      <c r="DU490" s="207"/>
      <c r="DV490" s="207"/>
      <c r="DW490" s="207"/>
      <c r="DX490" s="207"/>
      <c r="DY490" s="207"/>
      <c r="DZ490" s="207">
        <f>+DJ490</f>
        <v>58</v>
      </c>
      <c r="EA490" s="207"/>
      <c r="EB490" s="207"/>
      <c r="EC490" s="207"/>
      <c r="ED490" s="207"/>
      <c r="EE490" s="207"/>
      <c r="EF490" s="207"/>
      <c r="EG490" s="207"/>
      <c r="EH490" s="207"/>
      <c r="EI490" s="207">
        <v>0</v>
      </c>
      <c r="EJ490" s="209">
        <v>191.55</v>
      </c>
      <c r="EK490" s="209">
        <f t="shared" si="249"/>
        <v>0</v>
      </c>
      <c r="EL490" s="207"/>
      <c r="EM490" s="207"/>
      <c r="EN490" s="207"/>
      <c r="EO490" s="207"/>
      <c r="EP490" s="207"/>
      <c r="EQ490" s="207"/>
      <c r="ER490" s="207"/>
      <c r="ES490" s="207"/>
      <c r="ET490" s="207"/>
      <c r="EU490" s="207"/>
      <c r="EV490" s="207"/>
      <c r="EW490" s="207"/>
      <c r="EX490" s="207"/>
      <c r="EY490" s="207"/>
      <c r="EZ490" s="207"/>
      <c r="FA490" s="207"/>
      <c r="FB490" s="207"/>
      <c r="FC490" s="207"/>
      <c r="FD490" s="207"/>
      <c r="FE490" s="207"/>
      <c r="FF490" s="207"/>
      <c r="FG490" s="207"/>
      <c r="FH490" s="207">
        <v>0</v>
      </c>
      <c r="FI490" s="209">
        <v>32.1</v>
      </c>
      <c r="FJ490" s="209">
        <f t="shared" si="250"/>
        <v>0</v>
      </c>
      <c r="FK490" s="207"/>
      <c r="FL490" s="207"/>
      <c r="FM490" s="207"/>
      <c r="FN490" s="207"/>
      <c r="FO490" s="207"/>
      <c r="FP490" s="207"/>
      <c r="FQ490" s="207"/>
      <c r="FR490" s="207"/>
      <c r="FS490" s="207">
        <v>0</v>
      </c>
      <c r="FT490" s="209">
        <v>25.68</v>
      </c>
      <c r="FU490" s="209">
        <f t="shared" si="251"/>
        <v>0</v>
      </c>
      <c r="FV490" s="207"/>
      <c r="FW490" s="207"/>
      <c r="FX490" s="207"/>
      <c r="FY490" s="207"/>
      <c r="FZ490" s="207"/>
      <c r="GA490" s="207"/>
      <c r="GB490" s="207"/>
      <c r="GC490" s="207"/>
      <c r="GD490" s="207">
        <v>0</v>
      </c>
      <c r="GE490" s="209">
        <v>56.12</v>
      </c>
      <c r="GF490" s="209">
        <f t="shared" si="252"/>
        <v>0</v>
      </c>
      <c r="GG490" s="207"/>
      <c r="GH490" s="207"/>
      <c r="GI490" s="207"/>
      <c r="GJ490" s="207"/>
      <c r="GK490" s="207"/>
      <c r="GL490" s="207"/>
      <c r="GM490" s="207"/>
      <c r="GN490" s="207"/>
      <c r="GO490" s="207"/>
      <c r="GP490" s="207"/>
      <c r="GQ490" s="207"/>
      <c r="GR490" s="207"/>
      <c r="GS490" s="207"/>
      <c r="GT490" s="207"/>
      <c r="GU490" s="207"/>
      <c r="GV490" s="207"/>
      <c r="GW490" s="207"/>
      <c r="GX490" s="207" t="s">
        <v>918</v>
      </c>
      <c r="GY490" s="207">
        <v>0</v>
      </c>
      <c r="GZ490" s="207" t="s">
        <v>918</v>
      </c>
      <c r="HA490" s="207">
        <v>0</v>
      </c>
      <c r="HB490" s="207"/>
      <c r="HC490" s="207">
        <v>0</v>
      </c>
      <c r="HD490" s="207">
        <f t="shared" si="266"/>
        <v>0</v>
      </c>
      <c r="HE490" s="207">
        <v>0</v>
      </c>
      <c r="HF490" s="207"/>
      <c r="HG490" s="207"/>
      <c r="HH490" s="207">
        <f t="shared" si="276"/>
        <v>0</v>
      </c>
      <c r="HI490" s="209">
        <v>2.73</v>
      </c>
      <c r="HJ490" s="209">
        <f t="shared" si="253"/>
        <v>0</v>
      </c>
      <c r="HK490" s="207">
        <v>0</v>
      </c>
      <c r="HL490" s="207"/>
      <c r="HM490" s="207">
        <f t="shared" si="277"/>
        <v>0</v>
      </c>
      <c r="HN490" s="209">
        <v>2.73</v>
      </c>
      <c r="HO490" s="209">
        <f t="shared" si="254"/>
        <v>0</v>
      </c>
      <c r="HP490" s="207">
        <v>0</v>
      </c>
      <c r="HQ490" s="207"/>
      <c r="HR490" s="207">
        <f t="shared" si="278"/>
        <v>0</v>
      </c>
      <c r="HS490" s="209">
        <v>2.73</v>
      </c>
      <c r="HT490" s="209">
        <f t="shared" si="255"/>
        <v>0</v>
      </c>
      <c r="HU490" s="207">
        <v>0</v>
      </c>
      <c r="HV490" s="207"/>
      <c r="HW490" s="207">
        <f t="shared" si="279"/>
        <v>0</v>
      </c>
      <c r="HX490" s="209">
        <v>2.73</v>
      </c>
      <c r="HY490" s="209">
        <f t="shared" si="256"/>
        <v>0</v>
      </c>
      <c r="HZ490" s="207">
        <v>0</v>
      </c>
      <c r="IA490" s="209">
        <v>3890.25</v>
      </c>
      <c r="IB490" s="209">
        <f t="shared" si="257"/>
        <v>0</v>
      </c>
      <c r="IC490" s="169"/>
      <c r="ID490" s="169"/>
      <c r="IE490" s="169"/>
      <c r="IF490" s="169"/>
      <c r="IG490" s="165"/>
      <c r="IH490" s="165"/>
      <c r="II490" s="235">
        <f t="shared" si="272"/>
        <v>2</v>
      </c>
      <c r="IJ490" s="235">
        <f t="shared" si="273"/>
        <v>0</v>
      </c>
      <c r="IK490" s="235">
        <f t="shared" si="274"/>
        <v>2</v>
      </c>
      <c r="IL490" s="210"/>
      <c r="IM490" s="211">
        <f t="shared" si="258"/>
        <v>21479.14</v>
      </c>
      <c r="IN490" s="209">
        <v>7500</v>
      </c>
      <c r="IO490" s="212">
        <f t="shared" si="259"/>
        <v>3</v>
      </c>
      <c r="IP490" s="209">
        <f t="shared" si="260"/>
        <v>0</v>
      </c>
      <c r="IQ490" s="209">
        <v>10000</v>
      </c>
      <c r="IR490" s="212">
        <f t="shared" si="261"/>
        <v>0</v>
      </c>
      <c r="IS490" s="213" t="s">
        <v>6848</v>
      </c>
      <c r="IT490" s="291"/>
      <c r="IV490" s="66">
        <v>99796</v>
      </c>
      <c r="IW490" s="66" t="s">
        <v>6849</v>
      </c>
    </row>
    <row r="491" spans="1:257" x14ac:dyDescent="0.4">
      <c r="A491" s="158">
        <f t="shared" si="271"/>
        <v>335</v>
      </c>
      <c r="B491" s="156" t="s">
        <v>35</v>
      </c>
      <c r="C491" s="219">
        <v>398</v>
      </c>
      <c r="D491" s="370">
        <v>28154</v>
      </c>
      <c r="E491" s="374">
        <v>664</v>
      </c>
      <c r="F491" s="204" t="s">
        <v>6850</v>
      </c>
      <c r="G491" s="251">
        <v>11</v>
      </c>
      <c r="H491" s="156"/>
      <c r="I491" s="156" t="s">
        <v>3528</v>
      </c>
      <c r="J491" s="158" t="s">
        <v>3557</v>
      </c>
      <c r="K491" s="158"/>
      <c r="L491" s="158" t="s">
        <v>3559</v>
      </c>
      <c r="M491" s="158"/>
      <c r="N491" s="205">
        <v>22</v>
      </c>
      <c r="O491" s="158">
        <v>42</v>
      </c>
      <c r="P491" s="203" t="s">
        <v>6851</v>
      </c>
      <c r="Q491" s="158">
        <v>90</v>
      </c>
      <c r="R491" s="158"/>
      <c r="S491" s="158"/>
      <c r="T491" s="158"/>
      <c r="U491" s="158"/>
      <c r="V491" s="367"/>
      <c r="W491" s="366"/>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t="s">
        <v>5424</v>
      </c>
      <c r="AU491" s="205">
        <v>22</v>
      </c>
      <c r="AV491" s="205">
        <v>20</v>
      </c>
      <c r="AW491" s="205">
        <f t="shared" si="245"/>
        <v>42</v>
      </c>
      <c r="AX491" s="205" t="s">
        <v>6851</v>
      </c>
      <c r="AY491" s="214">
        <v>66</v>
      </c>
      <c r="AZ491" s="205">
        <v>24</v>
      </c>
      <c r="BA491" s="205">
        <f t="shared" si="275"/>
        <v>90</v>
      </c>
      <c r="BB491" s="205"/>
      <c r="BC491" s="207">
        <v>1.0000000000000001E-17</v>
      </c>
      <c r="BD491" s="207">
        <v>9.9999999999999997E-29</v>
      </c>
      <c r="BE491" s="207">
        <v>1.0000000000000001E-30</v>
      </c>
      <c r="BF491" s="207">
        <v>2</v>
      </c>
      <c r="BG491" s="207">
        <v>1</v>
      </c>
      <c r="BH491" s="207">
        <v>1</v>
      </c>
      <c r="BI491" s="207"/>
      <c r="BJ491" s="207" t="s">
        <v>6852</v>
      </c>
      <c r="BK491" s="207"/>
      <c r="BL491" s="208">
        <f>AW491</f>
        <v>42</v>
      </c>
      <c r="BM491" s="209">
        <v>249.45</v>
      </c>
      <c r="BN491" s="209">
        <f t="shared" si="246"/>
        <v>10476.9</v>
      </c>
      <c r="BO491" s="207"/>
      <c r="BP491" s="207"/>
      <c r="BQ491" s="207"/>
      <c r="BR491" s="207"/>
      <c r="BS491" s="207"/>
      <c r="BT491" s="207"/>
      <c r="BU491" s="207"/>
      <c r="BV491" s="207"/>
      <c r="BW491" s="207"/>
      <c r="BX491" s="207"/>
      <c r="BY491" s="207"/>
      <c r="BZ491" s="207"/>
      <c r="CA491" s="207"/>
      <c r="CB491" s="207">
        <f>+BL491</f>
        <v>42</v>
      </c>
      <c r="CC491" s="207"/>
      <c r="CD491" s="207"/>
      <c r="CE491" s="207"/>
      <c r="CF491" s="207"/>
      <c r="CG491" s="207">
        <v>1</v>
      </c>
      <c r="CH491" s="207"/>
      <c r="CI491" s="207"/>
      <c r="CJ491" s="207"/>
      <c r="CK491" s="207">
        <f>AW491</f>
        <v>42</v>
      </c>
      <c r="CL491" s="209">
        <v>477.3</v>
      </c>
      <c r="CM491" s="209">
        <f t="shared" si="247"/>
        <v>20046.600000000002</v>
      </c>
      <c r="CN491" s="207"/>
      <c r="CO491" s="207"/>
      <c r="CP491" s="207"/>
      <c r="CQ491" s="207"/>
      <c r="CR491" s="207"/>
      <c r="CS491" s="207"/>
      <c r="CT491" s="207"/>
      <c r="CU491" s="207"/>
      <c r="CV491" s="207"/>
      <c r="CW491" s="207"/>
      <c r="CX491" s="207"/>
      <c r="CY491" s="207"/>
      <c r="CZ491" s="207"/>
      <c r="DA491" s="207">
        <f>+CK491</f>
        <v>42</v>
      </c>
      <c r="DB491" s="207"/>
      <c r="DC491" s="207"/>
      <c r="DD491" s="207"/>
      <c r="DE491" s="207">
        <v>1</v>
      </c>
      <c r="DF491" s="207">
        <v>1</v>
      </c>
      <c r="DG491" s="207"/>
      <c r="DH491" s="207" t="s">
        <v>4540</v>
      </c>
      <c r="DI491" s="207" t="s">
        <v>6853</v>
      </c>
      <c r="DJ491" s="207">
        <f>AW491</f>
        <v>42</v>
      </c>
      <c r="DK491" s="209">
        <v>120.88</v>
      </c>
      <c r="DL491" s="209">
        <f t="shared" si="248"/>
        <v>5076.96</v>
      </c>
      <c r="DM491" s="207"/>
      <c r="DN491" s="207"/>
      <c r="DO491" s="207"/>
      <c r="DP491" s="207"/>
      <c r="DQ491" s="207"/>
      <c r="DR491" s="207"/>
      <c r="DS491" s="207"/>
      <c r="DT491" s="207"/>
      <c r="DU491" s="207"/>
      <c r="DV491" s="207"/>
      <c r="DW491" s="207"/>
      <c r="DX491" s="207"/>
      <c r="DY491" s="207"/>
      <c r="DZ491" s="207">
        <f>+DJ491</f>
        <v>42</v>
      </c>
      <c r="EA491" s="207"/>
      <c r="EB491" s="207"/>
      <c r="EC491" s="207"/>
      <c r="ED491" s="207"/>
      <c r="EE491" s="207"/>
      <c r="EF491" s="207"/>
      <c r="EG491" s="207"/>
      <c r="EH491" s="207"/>
      <c r="EI491" s="207">
        <v>0</v>
      </c>
      <c r="EJ491" s="209">
        <v>191.55</v>
      </c>
      <c r="EK491" s="209">
        <f t="shared" si="249"/>
        <v>0</v>
      </c>
      <c r="EL491" s="207"/>
      <c r="EM491" s="207"/>
      <c r="EN491" s="207"/>
      <c r="EO491" s="207"/>
      <c r="EP491" s="207"/>
      <c r="EQ491" s="207"/>
      <c r="ER491" s="207"/>
      <c r="ES491" s="207"/>
      <c r="ET491" s="207"/>
      <c r="EU491" s="207"/>
      <c r="EV491" s="207"/>
      <c r="EW491" s="207"/>
      <c r="EX491" s="207"/>
      <c r="EY491" s="207"/>
      <c r="EZ491" s="207"/>
      <c r="FA491" s="207"/>
      <c r="FB491" s="207"/>
      <c r="FC491" s="207"/>
      <c r="FD491" s="207">
        <v>1</v>
      </c>
      <c r="FE491" s="207"/>
      <c r="FF491" s="207"/>
      <c r="FG491" s="207"/>
      <c r="FH491" s="207">
        <f>AW491</f>
        <v>42</v>
      </c>
      <c r="FI491" s="209">
        <v>32.1</v>
      </c>
      <c r="FJ491" s="209">
        <f t="shared" si="250"/>
        <v>1348.2</v>
      </c>
      <c r="FK491" s="207"/>
      <c r="FL491" s="207"/>
      <c r="FM491" s="207"/>
      <c r="FN491" s="207"/>
      <c r="FO491" s="207"/>
      <c r="FP491" s="207"/>
      <c r="FQ491" s="207"/>
      <c r="FR491" s="207"/>
      <c r="FS491" s="207">
        <v>0</v>
      </c>
      <c r="FT491" s="209">
        <v>25.68</v>
      </c>
      <c r="FU491" s="209">
        <f t="shared" si="251"/>
        <v>0</v>
      </c>
      <c r="FV491" s="207"/>
      <c r="FW491" s="207"/>
      <c r="FX491" s="207"/>
      <c r="FY491" s="207"/>
      <c r="FZ491" s="207"/>
      <c r="GA491" s="207"/>
      <c r="GB491" s="207"/>
      <c r="GC491" s="207"/>
      <c r="GD491" s="207">
        <v>0</v>
      </c>
      <c r="GE491" s="209">
        <v>56.12</v>
      </c>
      <c r="GF491" s="209">
        <f t="shared" si="252"/>
        <v>0</v>
      </c>
      <c r="GG491" s="207"/>
      <c r="GH491" s="207"/>
      <c r="GI491" s="207"/>
      <c r="GJ491" s="207"/>
      <c r="GK491" s="207"/>
      <c r="GL491" s="207"/>
      <c r="GM491" s="207"/>
      <c r="GN491" s="207"/>
      <c r="GO491" s="207"/>
      <c r="GP491" s="207"/>
      <c r="GQ491" s="207"/>
      <c r="GR491" s="207"/>
      <c r="GS491" s="207"/>
      <c r="GT491" s="207"/>
      <c r="GU491" s="207"/>
      <c r="GV491" s="207"/>
      <c r="GW491" s="207"/>
      <c r="GX491" s="207" t="s">
        <v>918</v>
      </c>
      <c r="GY491" s="207">
        <v>0</v>
      </c>
      <c r="GZ491" s="207" t="s">
        <v>918</v>
      </c>
      <c r="HA491" s="207">
        <v>0</v>
      </c>
      <c r="HB491" s="207"/>
      <c r="HC491" s="207">
        <v>1</v>
      </c>
      <c r="HD491" s="207">
        <f t="shared" si="266"/>
        <v>9600</v>
      </c>
      <c r="HE491" s="207">
        <v>6</v>
      </c>
      <c r="HF491" s="207"/>
      <c r="HG491" s="207"/>
      <c r="HH491" s="207">
        <f t="shared" si="276"/>
        <v>4800</v>
      </c>
      <c r="HI491" s="209">
        <v>2.73</v>
      </c>
      <c r="HJ491" s="209">
        <f t="shared" si="253"/>
        <v>13104</v>
      </c>
      <c r="HK491" s="207">
        <v>2</v>
      </c>
      <c r="HL491" s="207"/>
      <c r="HM491" s="207">
        <f t="shared" si="277"/>
        <v>1600</v>
      </c>
      <c r="HN491" s="209">
        <v>2.73</v>
      </c>
      <c r="HO491" s="209">
        <f t="shared" si="254"/>
        <v>4368</v>
      </c>
      <c r="HP491" s="207">
        <v>2</v>
      </c>
      <c r="HQ491" s="207"/>
      <c r="HR491" s="207">
        <f t="shared" si="278"/>
        <v>1600</v>
      </c>
      <c r="HS491" s="209">
        <v>2.73</v>
      </c>
      <c r="HT491" s="209">
        <f t="shared" si="255"/>
        <v>4368</v>
      </c>
      <c r="HU491" s="207">
        <v>2</v>
      </c>
      <c r="HV491" s="207"/>
      <c r="HW491" s="207">
        <f t="shared" si="279"/>
        <v>1600</v>
      </c>
      <c r="HX491" s="209">
        <v>2.73</v>
      </c>
      <c r="HY491" s="209">
        <f t="shared" si="256"/>
        <v>4368</v>
      </c>
      <c r="HZ491" s="207">
        <v>3</v>
      </c>
      <c r="IA491" s="209">
        <v>3890.25</v>
      </c>
      <c r="IB491" s="209">
        <f t="shared" si="257"/>
        <v>11670.75</v>
      </c>
      <c r="IC491" s="169"/>
      <c r="ID491" s="169"/>
      <c r="IE491" s="169"/>
      <c r="IF491" s="169"/>
      <c r="IG491" s="165"/>
      <c r="IH491" s="165"/>
      <c r="II491" s="235">
        <f t="shared" si="272"/>
        <v>4</v>
      </c>
      <c r="IJ491" s="235">
        <f t="shared" si="273"/>
        <v>3</v>
      </c>
      <c r="IK491" s="235">
        <f t="shared" si="274"/>
        <v>7</v>
      </c>
      <c r="IL491" s="210"/>
      <c r="IM491" s="211">
        <f t="shared" si="258"/>
        <v>36948.659999999996</v>
      </c>
      <c r="IN491" s="209">
        <v>7500</v>
      </c>
      <c r="IO491" s="212">
        <f t="shared" si="259"/>
        <v>5</v>
      </c>
      <c r="IP491" s="209">
        <f t="shared" si="260"/>
        <v>37878.75</v>
      </c>
      <c r="IQ491" s="209">
        <v>10000</v>
      </c>
      <c r="IR491" s="212">
        <f t="shared" si="261"/>
        <v>4</v>
      </c>
      <c r="IS491" s="213" t="s">
        <v>6854</v>
      </c>
      <c r="IT491" s="291"/>
      <c r="IV491" s="66" t="s">
        <v>6855</v>
      </c>
      <c r="IW491" s="66" t="s">
        <v>6856</v>
      </c>
    </row>
    <row r="492" spans="1:257" x14ac:dyDescent="0.4">
      <c r="A492" s="158">
        <f t="shared" si="271"/>
        <v>336</v>
      </c>
      <c r="B492" s="156" t="s">
        <v>35</v>
      </c>
      <c r="C492" s="350">
        <v>399</v>
      </c>
      <c r="D492" s="251">
        <v>73522</v>
      </c>
      <c r="E492" s="374">
        <v>709</v>
      </c>
      <c r="F492" s="215" t="s">
        <v>6857</v>
      </c>
      <c r="G492" s="251">
        <v>11</v>
      </c>
      <c r="H492" s="156"/>
      <c r="I492" s="156" t="s">
        <v>3528</v>
      </c>
      <c r="J492" s="158" t="s">
        <v>3573</v>
      </c>
      <c r="K492" s="158"/>
      <c r="L492" s="158" t="s">
        <v>3575</v>
      </c>
      <c r="M492" s="158"/>
      <c r="N492" s="205">
        <v>33</v>
      </c>
      <c r="O492" s="158">
        <v>53</v>
      </c>
      <c r="P492" s="203" t="s">
        <v>6858</v>
      </c>
      <c r="Q492" s="158">
        <v>100</v>
      </c>
      <c r="R492" s="158"/>
      <c r="S492" s="158"/>
      <c r="T492" s="158"/>
      <c r="U492" s="158"/>
      <c r="V492" s="367"/>
      <c r="W492" s="366"/>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t="s">
        <v>5424</v>
      </c>
      <c r="AU492" s="205">
        <v>33</v>
      </c>
      <c r="AV492" s="205">
        <v>20</v>
      </c>
      <c r="AW492" s="205">
        <f t="shared" si="245"/>
        <v>53</v>
      </c>
      <c r="AX492" s="205" t="s">
        <v>6858</v>
      </c>
      <c r="AY492" s="214">
        <v>76</v>
      </c>
      <c r="AZ492" s="205">
        <v>24</v>
      </c>
      <c r="BA492" s="205">
        <f t="shared" si="275"/>
        <v>100</v>
      </c>
      <c r="BB492" s="205"/>
      <c r="BC492" s="207">
        <v>1.0000000000000001E-17</v>
      </c>
      <c r="BD492" s="207">
        <v>9.9999999999999997E-29</v>
      </c>
      <c r="BE492" s="207">
        <v>1.0000000000000001E-30</v>
      </c>
      <c r="BF492" s="207">
        <f>2+2</f>
        <v>4</v>
      </c>
      <c r="BG492" s="207"/>
      <c r="BH492" s="207"/>
      <c r="BI492" s="207"/>
      <c r="BJ492" s="207"/>
      <c r="BK492" s="207"/>
      <c r="BL492" s="208">
        <v>0</v>
      </c>
      <c r="BM492" s="209">
        <v>249.45</v>
      </c>
      <c r="BN492" s="209">
        <f t="shared" si="246"/>
        <v>0</v>
      </c>
      <c r="BO492" s="207"/>
      <c r="BP492" s="207"/>
      <c r="BQ492" s="207"/>
      <c r="BR492" s="207"/>
      <c r="BS492" s="207"/>
      <c r="BT492" s="207"/>
      <c r="BU492" s="207"/>
      <c r="BV492" s="207"/>
      <c r="BW492" s="207"/>
      <c r="BX492" s="207"/>
      <c r="BY492" s="207"/>
      <c r="BZ492" s="207"/>
      <c r="CA492" s="207"/>
      <c r="CB492" s="207"/>
      <c r="CC492" s="207"/>
      <c r="CD492" s="207"/>
      <c r="CE492" s="207"/>
      <c r="CF492" s="207"/>
      <c r="CG492" s="207"/>
      <c r="CH492" s="207"/>
      <c r="CI492" s="207"/>
      <c r="CJ492" s="207"/>
      <c r="CK492" s="207">
        <v>0</v>
      </c>
      <c r="CL492" s="209">
        <v>477.3</v>
      </c>
      <c r="CM492" s="209">
        <f t="shared" si="247"/>
        <v>0</v>
      </c>
      <c r="CN492" s="207"/>
      <c r="CO492" s="207"/>
      <c r="CP492" s="207"/>
      <c r="CQ492" s="207"/>
      <c r="CR492" s="207"/>
      <c r="CS492" s="207"/>
      <c r="CT492" s="207"/>
      <c r="CU492" s="207"/>
      <c r="CV492" s="207"/>
      <c r="CW492" s="207"/>
      <c r="CX492" s="207"/>
      <c r="CY492" s="207"/>
      <c r="CZ492" s="207"/>
      <c r="DA492" s="207"/>
      <c r="DB492" s="207"/>
      <c r="DC492" s="207"/>
      <c r="DD492" s="207"/>
      <c r="DE492" s="207">
        <v>1</v>
      </c>
      <c r="DF492" s="207">
        <v>1</v>
      </c>
      <c r="DG492" s="207"/>
      <c r="DH492" s="207" t="s">
        <v>4540</v>
      </c>
      <c r="DI492" s="207"/>
      <c r="DJ492" s="207">
        <f>AW492</f>
        <v>53</v>
      </c>
      <c r="DK492" s="209">
        <v>120.88</v>
      </c>
      <c r="DL492" s="209">
        <f t="shared" si="248"/>
        <v>6406.6399999999994</v>
      </c>
      <c r="DM492" s="207"/>
      <c r="DN492" s="207"/>
      <c r="DO492" s="207"/>
      <c r="DP492" s="207"/>
      <c r="DQ492" s="207"/>
      <c r="DR492" s="207"/>
      <c r="DS492" s="207"/>
      <c r="DT492" s="207"/>
      <c r="DU492" s="207"/>
      <c r="DV492" s="207"/>
      <c r="DW492" s="207"/>
      <c r="DX492" s="207"/>
      <c r="DY492" s="207"/>
      <c r="DZ492" s="207">
        <f>+DJ492</f>
        <v>53</v>
      </c>
      <c r="EA492" s="207"/>
      <c r="EB492" s="207"/>
      <c r="EC492" s="207"/>
      <c r="ED492" s="207"/>
      <c r="EE492" s="207"/>
      <c r="EF492" s="207"/>
      <c r="EG492" s="207"/>
      <c r="EH492" s="207"/>
      <c r="EI492" s="207">
        <v>0</v>
      </c>
      <c r="EJ492" s="209">
        <v>191.55</v>
      </c>
      <c r="EK492" s="209">
        <f t="shared" si="249"/>
        <v>0</v>
      </c>
      <c r="EL492" s="207"/>
      <c r="EM492" s="207"/>
      <c r="EN492" s="207"/>
      <c r="EO492" s="207"/>
      <c r="EP492" s="207"/>
      <c r="EQ492" s="207"/>
      <c r="ER492" s="207"/>
      <c r="ES492" s="207"/>
      <c r="ET492" s="207"/>
      <c r="EU492" s="207"/>
      <c r="EV492" s="207"/>
      <c r="EW492" s="207"/>
      <c r="EX492" s="207"/>
      <c r="EY492" s="207"/>
      <c r="EZ492" s="207"/>
      <c r="FA492" s="207"/>
      <c r="FB492" s="207"/>
      <c r="FC492" s="207"/>
      <c r="FD492" s="207"/>
      <c r="FE492" s="207"/>
      <c r="FF492" s="207"/>
      <c r="FG492" s="207"/>
      <c r="FH492" s="207">
        <v>0</v>
      </c>
      <c r="FI492" s="209">
        <v>32.1</v>
      </c>
      <c r="FJ492" s="209">
        <f t="shared" si="250"/>
        <v>0</v>
      </c>
      <c r="FK492" s="207"/>
      <c r="FL492" s="207"/>
      <c r="FM492" s="207"/>
      <c r="FN492" s="207"/>
      <c r="FO492" s="207"/>
      <c r="FP492" s="207"/>
      <c r="FQ492" s="207"/>
      <c r="FR492" s="207"/>
      <c r="FS492" s="207">
        <v>0</v>
      </c>
      <c r="FT492" s="209">
        <v>25.68</v>
      </c>
      <c r="FU492" s="209">
        <f t="shared" si="251"/>
        <v>0</v>
      </c>
      <c r="FV492" s="207"/>
      <c r="FW492" s="207"/>
      <c r="FX492" s="207"/>
      <c r="FY492" s="207"/>
      <c r="FZ492" s="207"/>
      <c r="GA492" s="207"/>
      <c r="GB492" s="207"/>
      <c r="GC492" s="207"/>
      <c r="GD492" s="207">
        <v>0</v>
      </c>
      <c r="GE492" s="209">
        <v>56.12</v>
      </c>
      <c r="GF492" s="209">
        <f t="shared" si="252"/>
        <v>0</v>
      </c>
      <c r="GG492" s="207"/>
      <c r="GH492" s="207"/>
      <c r="GI492" s="207"/>
      <c r="GJ492" s="207"/>
      <c r="GK492" s="207"/>
      <c r="GL492" s="207"/>
      <c r="GM492" s="207"/>
      <c r="GN492" s="207"/>
      <c r="GO492" s="207"/>
      <c r="GP492" s="207"/>
      <c r="GQ492" s="207"/>
      <c r="GR492" s="207"/>
      <c r="GS492" s="207"/>
      <c r="GT492" s="207"/>
      <c r="GU492" s="207"/>
      <c r="GV492" s="207"/>
      <c r="GW492" s="207"/>
      <c r="GX492" s="207" t="s">
        <v>6859</v>
      </c>
      <c r="GY492" s="207">
        <v>1</v>
      </c>
      <c r="GZ492" s="207" t="s">
        <v>5210</v>
      </c>
      <c r="HA492" s="207">
        <f>+AW492</f>
        <v>53</v>
      </c>
      <c r="HB492" s="207"/>
      <c r="HC492" s="207">
        <v>1</v>
      </c>
      <c r="HD492" s="207">
        <f t="shared" si="266"/>
        <v>1200</v>
      </c>
      <c r="HE492" s="207">
        <v>1</v>
      </c>
      <c r="HF492" s="207"/>
      <c r="HG492" s="207" t="s">
        <v>257</v>
      </c>
      <c r="HH492" s="207">
        <f t="shared" si="276"/>
        <v>400</v>
      </c>
      <c r="HI492" s="209">
        <v>2.73</v>
      </c>
      <c r="HJ492" s="209">
        <f t="shared" si="253"/>
        <v>1092</v>
      </c>
      <c r="HK492" s="207">
        <v>1</v>
      </c>
      <c r="HL492" s="207"/>
      <c r="HM492" s="207">
        <f t="shared" si="277"/>
        <v>400</v>
      </c>
      <c r="HN492" s="209">
        <v>2.73</v>
      </c>
      <c r="HO492" s="209">
        <f t="shared" si="254"/>
        <v>1092</v>
      </c>
      <c r="HP492" s="207">
        <v>1</v>
      </c>
      <c r="HQ492" s="207"/>
      <c r="HR492" s="207">
        <f t="shared" si="278"/>
        <v>400</v>
      </c>
      <c r="HS492" s="209">
        <v>2.73</v>
      </c>
      <c r="HT492" s="209">
        <f t="shared" si="255"/>
        <v>1092</v>
      </c>
      <c r="HU492" s="207">
        <v>0</v>
      </c>
      <c r="HV492" s="207"/>
      <c r="HW492" s="207">
        <f t="shared" si="279"/>
        <v>0</v>
      </c>
      <c r="HX492" s="209">
        <v>2.73</v>
      </c>
      <c r="HY492" s="209">
        <f t="shared" si="256"/>
        <v>0</v>
      </c>
      <c r="HZ492" s="207">
        <v>1</v>
      </c>
      <c r="IA492" s="209">
        <v>3890.25</v>
      </c>
      <c r="IB492" s="209">
        <f t="shared" si="257"/>
        <v>3890.25</v>
      </c>
      <c r="IC492" s="169"/>
      <c r="ID492" s="169"/>
      <c r="IE492" s="169"/>
      <c r="IF492" s="169"/>
      <c r="IG492" s="165"/>
      <c r="IH492" s="165"/>
      <c r="II492" s="235">
        <f t="shared" si="272"/>
        <v>2</v>
      </c>
      <c r="IJ492" s="235">
        <f t="shared" si="273"/>
        <v>1</v>
      </c>
      <c r="IK492" s="235">
        <f t="shared" si="274"/>
        <v>3</v>
      </c>
      <c r="IL492" s="210"/>
      <c r="IM492" s="211">
        <f t="shared" si="258"/>
        <v>6406.6399999999994</v>
      </c>
      <c r="IN492" s="209">
        <v>7500</v>
      </c>
      <c r="IO492" s="212">
        <f t="shared" si="259"/>
        <v>1</v>
      </c>
      <c r="IP492" s="209">
        <f t="shared" si="260"/>
        <v>7166.25</v>
      </c>
      <c r="IQ492" s="209">
        <v>10000</v>
      </c>
      <c r="IR492" s="212">
        <f t="shared" si="261"/>
        <v>1</v>
      </c>
      <c r="IS492" s="213" t="s">
        <v>6860</v>
      </c>
      <c r="IT492" s="291"/>
      <c r="IV492" s="352" t="s">
        <v>6861</v>
      </c>
      <c r="IW492" s="352" t="s">
        <v>6862</v>
      </c>
    </row>
    <row r="493" spans="1:257" x14ac:dyDescent="0.4">
      <c r="A493" s="158">
        <f t="shared" si="271"/>
        <v>337</v>
      </c>
      <c r="B493" s="156" t="s">
        <v>35</v>
      </c>
      <c r="C493" s="219">
        <v>402</v>
      </c>
      <c r="D493" s="370">
        <v>37590</v>
      </c>
      <c r="E493" s="374">
        <v>954</v>
      </c>
      <c r="F493" s="204" t="s">
        <v>6863</v>
      </c>
      <c r="G493" s="251">
        <v>11</v>
      </c>
      <c r="H493" s="156"/>
      <c r="I493" s="156" t="s">
        <v>3528</v>
      </c>
      <c r="J493" s="158" t="s">
        <v>3596</v>
      </c>
      <c r="K493" s="158"/>
      <c r="L493" s="158" t="s">
        <v>3598</v>
      </c>
      <c r="M493" s="158">
        <v>20143580439</v>
      </c>
      <c r="N493" s="205">
        <v>11</v>
      </c>
      <c r="O493" s="158">
        <v>31</v>
      </c>
      <c r="P493" s="203" t="s">
        <v>5363</v>
      </c>
      <c r="Q493" s="158">
        <v>54</v>
      </c>
      <c r="R493" s="158"/>
      <c r="S493" s="158"/>
      <c r="T493" s="158"/>
      <c r="U493" s="158"/>
      <c r="V493" s="367"/>
      <c r="W493" s="366"/>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t="s">
        <v>5243</v>
      </c>
      <c r="AU493" s="205">
        <v>11</v>
      </c>
      <c r="AV493" s="205">
        <v>20</v>
      </c>
      <c r="AW493" s="205">
        <f t="shared" si="245"/>
        <v>31</v>
      </c>
      <c r="AX493" s="205" t="s">
        <v>5363</v>
      </c>
      <c r="AY493" s="214">
        <v>30</v>
      </c>
      <c r="AZ493" s="205">
        <v>24</v>
      </c>
      <c r="BA493" s="205">
        <f t="shared" si="275"/>
        <v>54</v>
      </c>
      <c r="BB493" s="205"/>
      <c r="BC493" s="207">
        <v>1.0000000000000001E-17</v>
      </c>
      <c r="BD493" s="207">
        <v>9.9999999999999997E-29</v>
      </c>
      <c r="BE493" s="207">
        <v>1.0000000000000001E-30</v>
      </c>
      <c r="BF493" s="207">
        <v>2</v>
      </c>
      <c r="BG493" s="207"/>
      <c r="BH493" s="207"/>
      <c r="BI493" s="207"/>
      <c r="BJ493" s="207"/>
      <c r="BK493" s="207"/>
      <c r="BL493" s="208">
        <v>0</v>
      </c>
      <c r="BM493" s="209">
        <v>249.45</v>
      </c>
      <c r="BN493" s="209">
        <f t="shared" si="246"/>
        <v>0</v>
      </c>
      <c r="BO493" s="207"/>
      <c r="BP493" s="207"/>
      <c r="BQ493" s="207"/>
      <c r="BR493" s="207"/>
      <c r="BS493" s="207"/>
      <c r="BT493" s="207"/>
      <c r="BU493" s="207"/>
      <c r="BV493" s="207"/>
      <c r="BW493" s="207"/>
      <c r="BX493" s="207"/>
      <c r="BY493" s="207"/>
      <c r="BZ493" s="207"/>
      <c r="CA493" s="207"/>
      <c r="CB493" s="207"/>
      <c r="CC493" s="207"/>
      <c r="CD493" s="207"/>
      <c r="CE493" s="207"/>
      <c r="CF493" s="207"/>
      <c r="CG493" s="207"/>
      <c r="CH493" s="207"/>
      <c r="CI493" s="207"/>
      <c r="CJ493" s="207"/>
      <c r="CK493" s="207">
        <v>0</v>
      </c>
      <c r="CL493" s="209">
        <v>477.3</v>
      </c>
      <c r="CM493" s="209">
        <f t="shared" si="247"/>
        <v>0</v>
      </c>
      <c r="CN493" s="207"/>
      <c r="CO493" s="207"/>
      <c r="CP493" s="207"/>
      <c r="CQ493" s="207"/>
      <c r="CR493" s="207"/>
      <c r="CS493" s="207"/>
      <c r="CT493" s="207"/>
      <c r="CU493" s="207"/>
      <c r="CV493" s="207"/>
      <c r="CW493" s="207"/>
      <c r="CX493" s="207"/>
      <c r="CY493" s="207"/>
      <c r="CZ493" s="207"/>
      <c r="DA493" s="207"/>
      <c r="DB493" s="207"/>
      <c r="DC493" s="207"/>
      <c r="DD493" s="207"/>
      <c r="DE493" s="207">
        <v>1</v>
      </c>
      <c r="DF493" s="207">
        <v>1</v>
      </c>
      <c r="DG493" s="207" t="s">
        <v>1326</v>
      </c>
      <c r="DH493" s="207" t="s">
        <v>6864</v>
      </c>
      <c r="DI493" s="207" t="s">
        <v>6865</v>
      </c>
      <c r="DJ493" s="207">
        <f>AW493</f>
        <v>31</v>
      </c>
      <c r="DK493" s="209">
        <v>120.88</v>
      </c>
      <c r="DL493" s="209">
        <f t="shared" si="248"/>
        <v>3747.2799999999997</v>
      </c>
      <c r="DM493" s="207"/>
      <c r="DN493" s="207"/>
      <c r="DO493" s="207"/>
      <c r="DP493" s="207"/>
      <c r="DQ493" s="207"/>
      <c r="DR493" s="207"/>
      <c r="DS493" s="207"/>
      <c r="DT493" s="207"/>
      <c r="DU493" s="207"/>
      <c r="DV493" s="207"/>
      <c r="DW493" s="207"/>
      <c r="DX493" s="207"/>
      <c r="DY493" s="207"/>
      <c r="DZ493" s="207">
        <f>+DJ493</f>
        <v>31</v>
      </c>
      <c r="EA493" s="207"/>
      <c r="EB493" s="207"/>
      <c r="EC493" s="207"/>
      <c r="ED493" s="207"/>
      <c r="EE493" s="207"/>
      <c r="EF493" s="207"/>
      <c r="EG493" s="207"/>
      <c r="EH493" s="207"/>
      <c r="EI493" s="207">
        <v>0</v>
      </c>
      <c r="EJ493" s="209">
        <v>191.55</v>
      </c>
      <c r="EK493" s="209">
        <f t="shared" si="249"/>
        <v>0</v>
      </c>
      <c r="EL493" s="207"/>
      <c r="EM493" s="207"/>
      <c r="EN493" s="207"/>
      <c r="EO493" s="207"/>
      <c r="EP493" s="207"/>
      <c r="EQ493" s="207"/>
      <c r="ER493" s="207"/>
      <c r="ES493" s="207"/>
      <c r="ET493" s="207"/>
      <c r="EU493" s="207"/>
      <c r="EV493" s="207"/>
      <c r="EW493" s="207"/>
      <c r="EX493" s="207"/>
      <c r="EY493" s="207"/>
      <c r="EZ493" s="207"/>
      <c r="FA493" s="207"/>
      <c r="FB493" s="207"/>
      <c r="FC493" s="207"/>
      <c r="FD493" s="207"/>
      <c r="FE493" s="207"/>
      <c r="FF493" s="207"/>
      <c r="FG493" s="207"/>
      <c r="FH493" s="207">
        <v>0</v>
      </c>
      <c r="FI493" s="209">
        <v>32.1</v>
      </c>
      <c r="FJ493" s="209">
        <f t="shared" si="250"/>
        <v>0</v>
      </c>
      <c r="FK493" s="207"/>
      <c r="FL493" s="207"/>
      <c r="FM493" s="207"/>
      <c r="FN493" s="207"/>
      <c r="FO493" s="207"/>
      <c r="FP493" s="207"/>
      <c r="FQ493" s="207"/>
      <c r="FR493" s="207"/>
      <c r="FS493" s="207">
        <v>0</v>
      </c>
      <c r="FT493" s="209">
        <v>25.68</v>
      </c>
      <c r="FU493" s="209">
        <f t="shared" si="251"/>
        <v>0</v>
      </c>
      <c r="FV493" s="207"/>
      <c r="FW493" s="207"/>
      <c r="FX493" s="207"/>
      <c r="FY493" s="207"/>
      <c r="FZ493" s="207"/>
      <c r="GA493" s="207"/>
      <c r="GB493" s="207"/>
      <c r="GC493" s="207"/>
      <c r="GD493" s="207">
        <v>0</v>
      </c>
      <c r="GE493" s="209">
        <v>56.12</v>
      </c>
      <c r="GF493" s="209">
        <f t="shared" si="252"/>
        <v>0</v>
      </c>
      <c r="GG493" s="207"/>
      <c r="GH493" s="207"/>
      <c r="GI493" s="207"/>
      <c r="GJ493" s="207"/>
      <c r="GK493" s="207"/>
      <c r="GL493" s="207"/>
      <c r="GM493" s="207"/>
      <c r="GN493" s="207"/>
      <c r="GO493" s="207"/>
      <c r="GP493" s="207"/>
      <c r="GQ493" s="207"/>
      <c r="GR493" s="207"/>
      <c r="GS493" s="207"/>
      <c r="GT493" s="207"/>
      <c r="GU493" s="207"/>
      <c r="GV493" s="207"/>
      <c r="GW493" s="207"/>
      <c r="GX493" s="207" t="s">
        <v>918</v>
      </c>
      <c r="GY493" s="207">
        <v>0</v>
      </c>
      <c r="GZ493" s="207" t="s">
        <v>918</v>
      </c>
      <c r="HA493" s="207">
        <v>0</v>
      </c>
      <c r="HB493" s="207"/>
      <c r="HC493" s="207">
        <v>1</v>
      </c>
      <c r="HD493" s="207">
        <f t="shared" si="266"/>
        <v>2800</v>
      </c>
      <c r="HE493" s="207">
        <v>3</v>
      </c>
      <c r="HF493" s="207"/>
      <c r="HG493" s="207" t="s">
        <v>257</v>
      </c>
      <c r="HH493" s="207">
        <f t="shared" si="276"/>
        <v>1200</v>
      </c>
      <c r="HI493" s="209">
        <v>2.73</v>
      </c>
      <c r="HJ493" s="209">
        <f t="shared" si="253"/>
        <v>3276</v>
      </c>
      <c r="HK493" s="207">
        <v>2</v>
      </c>
      <c r="HL493" s="207"/>
      <c r="HM493" s="207">
        <f t="shared" si="277"/>
        <v>800</v>
      </c>
      <c r="HN493" s="209">
        <v>2.73</v>
      </c>
      <c r="HO493" s="209">
        <f t="shared" si="254"/>
        <v>2184</v>
      </c>
      <c r="HP493" s="207">
        <v>2</v>
      </c>
      <c r="HQ493" s="207"/>
      <c r="HR493" s="207">
        <f t="shared" si="278"/>
        <v>800</v>
      </c>
      <c r="HS493" s="209">
        <v>2.73</v>
      </c>
      <c r="HT493" s="209">
        <f t="shared" si="255"/>
        <v>2184</v>
      </c>
      <c r="HU493" s="207">
        <v>0</v>
      </c>
      <c r="HV493" s="207"/>
      <c r="HW493" s="207">
        <f t="shared" si="279"/>
        <v>0</v>
      </c>
      <c r="HX493" s="209">
        <v>2.73</v>
      </c>
      <c r="HY493" s="209">
        <f t="shared" si="256"/>
        <v>0</v>
      </c>
      <c r="HZ493" s="207">
        <v>1</v>
      </c>
      <c r="IA493" s="209">
        <v>3890.25</v>
      </c>
      <c r="IB493" s="209">
        <f t="shared" si="257"/>
        <v>3890.25</v>
      </c>
      <c r="IC493" s="169"/>
      <c r="ID493" s="169"/>
      <c r="IE493" s="169"/>
      <c r="IF493" s="169"/>
      <c r="IG493" s="165"/>
      <c r="IH493" s="165"/>
      <c r="II493" s="235">
        <f t="shared" si="272"/>
        <v>1</v>
      </c>
      <c r="IJ493" s="235">
        <f t="shared" si="273"/>
        <v>1</v>
      </c>
      <c r="IK493" s="235">
        <f t="shared" si="274"/>
        <v>2</v>
      </c>
      <c r="IL493" s="210"/>
      <c r="IM493" s="211">
        <f t="shared" si="258"/>
        <v>3747.2799999999997</v>
      </c>
      <c r="IN493" s="209">
        <v>7500</v>
      </c>
      <c r="IO493" s="212">
        <f t="shared" si="259"/>
        <v>1</v>
      </c>
      <c r="IP493" s="209">
        <f t="shared" si="260"/>
        <v>11534.25</v>
      </c>
      <c r="IQ493" s="209">
        <v>10000</v>
      </c>
      <c r="IR493" s="212">
        <f t="shared" si="261"/>
        <v>2</v>
      </c>
      <c r="IS493" s="213" t="s">
        <v>6866</v>
      </c>
      <c r="IT493" s="291"/>
      <c r="IV493" s="66">
        <v>99798</v>
      </c>
      <c r="IW493" s="66" t="s">
        <v>6867</v>
      </c>
    </row>
    <row r="494" spans="1:257" x14ac:dyDescent="0.4">
      <c r="A494" s="158">
        <f t="shared" si="271"/>
        <v>338</v>
      </c>
      <c r="B494" s="156" t="s">
        <v>35</v>
      </c>
      <c r="C494" s="219">
        <v>403</v>
      </c>
      <c r="D494" s="370">
        <v>28597</v>
      </c>
      <c r="E494" s="374">
        <v>961</v>
      </c>
      <c r="F494" s="254" t="s">
        <v>6868</v>
      </c>
      <c r="G494" s="251">
        <v>11</v>
      </c>
      <c r="H494" s="156"/>
      <c r="I494" s="156" t="s">
        <v>3528</v>
      </c>
      <c r="J494" s="158" t="s">
        <v>3605</v>
      </c>
      <c r="K494" s="158"/>
      <c r="L494" s="158" t="s">
        <v>3607</v>
      </c>
      <c r="M494" s="158">
        <v>20143580328</v>
      </c>
      <c r="N494" s="205">
        <v>14</v>
      </c>
      <c r="O494" s="158">
        <v>34</v>
      </c>
      <c r="P494" s="203" t="s">
        <v>5399</v>
      </c>
      <c r="Q494" s="158">
        <v>54</v>
      </c>
      <c r="R494" s="158"/>
      <c r="S494" s="158"/>
      <c r="T494" s="158"/>
      <c r="U494" s="158"/>
      <c r="V494" s="367"/>
      <c r="W494" s="366"/>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t="s">
        <v>5311</v>
      </c>
      <c r="AU494" s="205">
        <v>14</v>
      </c>
      <c r="AV494" s="205">
        <v>20</v>
      </c>
      <c r="AW494" s="205">
        <f t="shared" si="245"/>
        <v>34</v>
      </c>
      <c r="AX494" s="205" t="s">
        <v>5399</v>
      </c>
      <c r="AY494" s="214">
        <v>30</v>
      </c>
      <c r="AZ494" s="205">
        <v>24</v>
      </c>
      <c r="BA494" s="205">
        <f t="shared" si="275"/>
        <v>54</v>
      </c>
      <c r="BB494" s="205"/>
      <c r="BC494" s="207">
        <v>1.0000000000000001E-17</v>
      </c>
      <c r="BD494" s="207">
        <v>9.9999999999999997E-29</v>
      </c>
      <c r="BE494" s="207">
        <v>1.0000000000000001E-30</v>
      </c>
      <c r="BF494" s="207">
        <v>2</v>
      </c>
      <c r="BG494" s="207">
        <v>0.75</v>
      </c>
      <c r="BH494" s="207">
        <v>1</v>
      </c>
      <c r="BI494" s="207"/>
      <c r="BJ494" s="207"/>
      <c r="BK494" s="207" t="s">
        <v>6869</v>
      </c>
      <c r="BL494" s="208">
        <f>BA494</f>
        <v>54</v>
      </c>
      <c r="BM494" s="209">
        <v>249.45</v>
      </c>
      <c r="BN494" s="209">
        <f t="shared" si="246"/>
        <v>13470.3</v>
      </c>
      <c r="BO494" s="207"/>
      <c r="BP494" s="207"/>
      <c r="BQ494" s="207"/>
      <c r="BR494" s="207"/>
      <c r="BS494" s="207"/>
      <c r="BT494" s="207"/>
      <c r="BU494" s="207"/>
      <c r="BV494" s="207"/>
      <c r="BW494" s="207"/>
      <c r="BX494" s="207"/>
      <c r="BY494" s="207"/>
      <c r="BZ494" s="207"/>
      <c r="CA494" s="207"/>
      <c r="CB494" s="207">
        <f>+BL494</f>
        <v>54</v>
      </c>
      <c r="CC494" s="207"/>
      <c r="CD494" s="207"/>
      <c r="CE494" s="207"/>
      <c r="CF494" s="207"/>
      <c r="CG494" s="207"/>
      <c r="CH494" s="207"/>
      <c r="CI494" s="207"/>
      <c r="CJ494" s="207"/>
      <c r="CK494" s="207">
        <v>0</v>
      </c>
      <c r="CL494" s="209">
        <v>477.3</v>
      </c>
      <c r="CM494" s="209">
        <f t="shared" si="247"/>
        <v>0</v>
      </c>
      <c r="CN494" s="207"/>
      <c r="CO494" s="207"/>
      <c r="CP494" s="207"/>
      <c r="CQ494" s="207"/>
      <c r="CR494" s="207"/>
      <c r="CS494" s="207"/>
      <c r="CT494" s="207"/>
      <c r="CU494" s="207"/>
      <c r="CV494" s="207"/>
      <c r="CW494" s="207"/>
      <c r="CX494" s="207"/>
      <c r="CY494" s="207"/>
      <c r="CZ494" s="207"/>
      <c r="DA494" s="207"/>
      <c r="DB494" s="207"/>
      <c r="DC494" s="207"/>
      <c r="DD494" s="207"/>
      <c r="DE494" s="207"/>
      <c r="DF494" s="207"/>
      <c r="DG494" s="207"/>
      <c r="DH494" s="207"/>
      <c r="DI494" s="207"/>
      <c r="DJ494" s="207">
        <v>0</v>
      </c>
      <c r="DK494" s="209">
        <v>120.88</v>
      </c>
      <c r="DL494" s="209">
        <f t="shared" si="248"/>
        <v>0</v>
      </c>
      <c r="DM494" s="207"/>
      <c r="DN494" s="207"/>
      <c r="DO494" s="207"/>
      <c r="DP494" s="207"/>
      <c r="DQ494" s="207"/>
      <c r="DR494" s="207"/>
      <c r="DS494" s="207"/>
      <c r="DT494" s="207"/>
      <c r="DU494" s="207"/>
      <c r="DV494" s="207"/>
      <c r="DW494" s="207"/>
      <c r="DX494" s="207"/>
      <c r="DY494" s="207"/>
      <c r="DZ494" s="207" t="s">
        <v>4980</v>
      </c>
      <c r="EA494" s="207"/>
      <c r="EB494" s="207"/>
      <c r="EC494" s="207"/>
      <c r="ED494" s="207"/>
      <c r="EE494" s="207"/>
      <c r="EF494" s="207"/>
      <c r="EG494" s="207"/>
      <c r="EH494" s="207"/>
      <c r="EI494" s="207">
        <v>0</v>
      </c>
      <c r="EJ494" s="209">
        <v>191.55</v>
      </c>
      <c r="EK494" s="209">
        <f t="shared" si="249"/>
        <v>0</v>
      </c>
      <c r="EL494" s="207"/>
      <c r="EM494" s="207"/>
      <c r="EN494" s="207"/>
      <c r="EO494" s="207"/>
      <c r="EP494" s="207"/>
      <c r="EQ494" s="207"/>
      <c r="ER494" s="207"/>
      <c r="ES494" s="207"/>
      <c r="ET494" s="207"/>
      <c r="EU494" s="207"/>
      <c r="EV494" s="207"/>
      <c r="EW494" s="207"/>
      <c r="EX494" s="207"/>
      <c r="EY494" s="207"/>
      <c r="EZ494" s="207"/>
      <c r="FA494" s="207"/>
      <c r="FB494" s="207"/>
      <c r="FC494" s="207"/>
      <c r="FD494" s="207"/>
      <c r="FE494" s="207"/>
      <c r="FF494" s="207"/>
      <c r="FG494" s="207"/>
      <c r="FH494" s="207">
        <v>0</v>
      </c>
      <c r="FI494" s="209">
        <v>32.1</v>
      </c>
      <c r="FJ494" s="209">
        <f t="shared" si="250"/>
        <v>0</v>
      </c>
      <c r="FK494" s="207"/>
      <c r="FL494" s="207"/>
      <c r="FM494" s="207"/>
      <c r="FN494" s="207"/>
      <c r="FO494" s="207"/>
      <c r="FP494" s="207"/>
      <c r="FQ494" s="207"/>
      <c r="FR494" s="207"/>
      <c r="FS494" s="207">
        <v>0</v>
      </c>
      <c r="FT494" s="209">
        <v>25.68</v>
      </c>
      <c r="FU494" s="209">
        <f t="shared" si="251"/>
        <v>0</v>
      </c>
      <c r="FV494" s="207"/>
      <c r="FW494" s="207"/>
      <c r="FX494" s="207"/>
      <c r="FY494" s="207"/>
      <c r="FZ494" s="207"/>
      <c r="GA494" s="207"/>
      <c r="GB494" s="207"/>
      <c r="GC494" s="207"/>
      <c r="GD494" s="207">
        <v>0</v>
      </c>
      <c r="GE494" s="209">
        <v>56.12</v>
      </c>
      <c r="GF494" s="209">
        <f t="shared" si="252"/>
        <v>0</v>
      </c>
      <c r="GG494" s="207"/>
      <c r="GH494" s="207"/>
      <c r="GI494" s="207"/>
      <c r="GJ494" s="207"/>
      <c r="GK494" s="207"/>
      <c r="GL494" s="207"/>
      <c r="GM494" s="207"/>
      <c r="GN494" s="207"/>
      <c r="GO494" s="207"/>
      <c r="GP494" s="207"/>
      <c r="GQ494" s="207"/>
      <c r="GR494" s="207"/>
      <c r="GS494" s="207"/>
      <c r="GT494" s="207"/>
      <c r="GU494" s="207"/>
      <c r="GV494" s="207"/>
      <c r="GW494" s="207"/>
      <c r="GX494" s="207" t="s">
        <v>918</v>
      </c>
      <c r="GY494" s="207">
        <v>0</v>
      </c>
      <c r="GZ494" s="207" t="s">
        <v>918</v>
      </c>
      <c r="HA494" s="207">
        <v>0</v>
      </c>
      <c r="HB494" s="207"/>
      <c r="HC494" s="207">
        <v>1</v>
      </c>
      <c r="HD494" s="207">
        <f t="shared" si="266"/>
        <v>5600</v>
      </c>
      <c r="HE494" s="207">
        <v>2</v>
      </c>
      <c r="HF494" s="207"/>
      <c r="HG494" s="207"/>
      <c r="HH494" s="207">
        <f t="shared" si="276"/>
        <v>1600</v>
      </c>
      <c r="HI494" s="209">
        <v>2.73</v>
      </c>
      <c r="HJ494" s="209">
        <f t="shared" si="253"/>
        <v>4368</v>
      </c>
      <c r="HK494" s="207">
        <v>3</v>
      </c>
      <c r="HL494" s="207"/>
      <c r="HM494" s="207">
        <f t="shared" si="277"/>
        <v>2400</v>
      </c>
      <c r="HN494" s="209">
        <v>2.73</v>
      </c>
      <c r="HO494" s="209">
        <f t="shared" si="254"/>
        <v>6552</v>
      </c>
      <c r="HP494" s="207">
        <v>2</v>
      </c>
      <c r="HQ494" s="207"/>
      <c r="HR494" s="207">
        <f t="shared" si="278"/>
        <v>1600</v>
      </c>
      <c r="HS494" s="209">
        <v>2.73</v>
      </c>
      <c r="HT494" s="209">
        <f t="shared" si="255"/>
        <v>4368</v>
      </c>
      <c r="HU494" s="207">
        <v>0</v>
      </c>
      <c r="HV494" s="207"/>
      <c r="HW494" s="207">
        <f t="shared" si="279"/>
        <v>0</v>
      </c>
      <c r="HX494" s="209">
        <v>2.73</v>
      </c>
      <c r="HY494" s="209">
        <f t="shared" si="256"/>
        <v>0</v>
      </c>
      <c r="HZ494" s="207">
        <v>3</v>
      </c>
      <c r="IA494" s="209">
        <v>3890.25</v>
      </c>
      <c r="IB494" s="209">
        <f t="shared" si="257"/>
        <v>11670.75</v>
      </c>
      <c r="IC494" s="169"/>
      <c r="ID494" s="169"/>
      <c r="IE494" s="169"/>
      <c r="IF494" s="169"/>
      <c r="IG494" s="165"/>
      <c r="IH494" s="165"/>
      <c r="II494" s="235">
        <f t="shared" si="272"/>
        <v>1</v>
      </c>
      <c r="IJ494" s="235">
        <f t="shared" si="273"/>
        <v>3</v>
      </c>
      <c r="IK494" s="235">
        <f t="shared" si="274"/>
        <v>4</v>
      </c>
      <c r="IL494" s="210"/>
      <c r="IM494" s="211">
        <f t="shared" si="258"/>
        <v>13470.3</v>
      </c>
      <c r="IN494" s="209">
        <v>7500</v>
      </c>
      <c r="IO494" s="212">
        <f t="shared" si="259"/>
        <v>2</v>
      </c>
      <c r="IP494" s="209">
        <f t="shared" si="260"/>
        <v>26958.75</v>
      </c>
      <c r="IQ494" s="209">
        <v>10000</v>
      </c>
      <c r="IR494" s="212">
        <f t="shared" si="261"/>
        <v>3</v>
      </c>
      <c r="IS494" s="213" t="s">
        <v>6870</v>
      </c>
      <c r="IT494" s="291"/>
      <c r="IV494" s="66" t="s">
        <v>6871</v>
      </c>
      <c r="IW494" s="66" t="s">
        <v>6872</v>
      </c>
    </row>
    <row r="495" spans="1:257" x14ac:dyDescent="0.4">
      <c r="A495" s="158">
        <f t="shared" si="271"/>
        <v>339</v>
      </c>
      <c r="B495" s="156" t="s">
        <v>35</v>
      </c>
      <c r="C495" s="219">
        <v>404</v>
      </c>
      <c r="D495" s="219">
        <v>63321</v>
      </c>
      <c r="E495" s="374">
        <v>1334</v>
      </c>
      <c r="F495" s="204" t="s">
        <v>6873</v>
      </c>
      <c r="G495" s="251">
        <v>11</v>
      </c>
      <c r="H495" s="156"/>
      <c r="I495" s="156" t="s">
        <v>3528</v>
      </c>
      <c r="J495" s="158" t="s">
        <v>3615</v>
      </c>
      <c r="K495" s="158"/>
      <c r="L495" s="158" t="s">
        <v>3617</v>
      </c>
      <c r="M495" s="158"/>
      <c r="N495" s="205">
        <v>35</v>
      </c>
      <c r="O495" s="158">
        <v>55</v>
      </c>
      <c r="P495" s="203" t="s">
        <v>5504</v>
      </c>
      <c r="Q495" s="158">
        <v>54</v>
      </c>
      <c r="R495" s="158"/>
      <c r="S495" s="158"/>
      <c r="T495" s="158"/>
      <c r="U495" s="158"/>
      <c r="V495" s="367"/>
      <c r="W495" s="366"/>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t="s">
        <v>5243</v>
      </c>
      <c r="AU495" s="205">
        <v>35</v>
      </c>
      <c r="AV495" s="205">
        <v>20</v>
      </c>
      <c r="AW495" s="205">
        <f t="shared" si="245"/>
        <v>55</v>
      </c>
      <c r="AX495" s="205" t="s">
        <v>5504</v>
      </c>
      <c r="AY495" s="214">
        <v>30</v>
      </c>
      <c r="AZ495" s="205">
        <v>24</v>
      </c>
      <c r="BA495" s="205">
        <f t="shared" si="275"/>
        <v>54</v>
      </c>
      <c r="BB495" s="205"/>
      <c r="BC495" s="207">
        <v>1.0000000000000001E-17</v>
      </c>
      <c r="BD495" s="207">
        <v>9.9999999999999997E-29</v>
      </c>
      <c r="BE495" s="207">
        <v>1.0000000000000001E-30</v>
      </c>
      <c r="BF495" s="207">
        <v>2</v>
      </c>
      <c r="BG495" s="207"/>
      <c r="BH495" s="207"/>
      <c r="BI495" s="207"/>
      <c r="BJ495" s="207"/>
      <c r="BK495" s="207"/>
      <c r="BL495" s="208">
        <v>0</v>
      </c>
      <c r="BM495" s="209">
        <v>249.45</v>
      </c>
      <c r="BN495" s="209">
        <f t="shared" si="246"/>
        <v>0</v>
      </c>
      <c r="BO495" s="207"/>
      <c r="BP495" s="207"/>
      <c r="BQ495" s="207"/>
      <c r="BR495" s="207"/>
      <c r="BS495" s="207"/>
      <c r="BT495" s="207"/>
      <c r="BU495" s="207"/>
      <c r="BV495" s="207"/>
      <c r="BW495" s="207"/>
      <c r="BX495" s="207"/>
      <c r="BY495" s="207"/>
      <c r="BZ495" s="207"/>
      <c r="CA495" s="207"/>
      <c r="CB495" s="207">
        <f>+BL495</f>
        <v>0</v>
      </c>
      <c r="CC495" s="207"/>
      <c r="CD495" s="207"/>
      <c r="CE495" s="207"/>
      <c r="CF495" s="207"/>
      <c r="CG495" s="207"/>
      <c r="CH495" s="207"/>
      <c r="CI495" s="207"/>
      <c r="CJ495" s="207"/>
      <c r="CK495" s="207">
        <v>0</v>
      </c>
      <c r="CL495" s="209">
        <v>477.3</v>
      </c>
      <c r="CM495" s="209">
        <f t="shared" si="247"/>
        <v>0</v>
      </c>
      <c r="CN495" s="207"/>
      <c r="CO495" s="207"/>
      <c r="CP495" s="207"/>
      <c r="CQ495" s="207"/>
      <c r="CR495" s="207"/>
      <c r="CS495" s="207"/>
      <c r="CT495" s="207"/>
      <c r="CU495" s="207"/>
      <c r="CV495" s="207"/>
      <c r="CW495" s="207"/>
      <c r="CX495" s="207"/>
      <c r="CY495" s="207"/>
      <c r="CZ495" s="207"/>
      <c r="DA495" s="207"/>
      <c r="DB495" s="207"/>
      <c r="DC495" s="207"/>
      <c r="DD495" s="207"/>
      <c r="DE495" s="207">
        <v>1</v>
      </c>
      <c r="DF495" s="207">
        <v>1</v>
      </c>
      <c r="DG495" s="207"/>
      <c r="DH495" s="207" t="s">
        <v>4540</v>
      </c>
      <c r="DI495" s="207"/>
      <c r="DJ495" s="207">
        <f>AW495</f>
        <v>55</v>
      </c>
      <c r="DK495" s="209">
        <v>120.88</v>
      </c>
      <c r="DL495" s="209">
        <f t="shared" si="248"/>
        <v>6648.4</v>
      </c>
      <c r="DM495" s="207"/>
      <c r="DN495" s="207"/>
      <c r="DO495" s="207"/>
      <c r="DP495" s="207"/>
      <c r="DQ495" s="207"/>
      <c r="DR495" s="207"/>
      <c r="DS495" s="207"/>
      <c r="DT495" s="207"/>
      <c r="DU495" s="207"/>
      <c r="DV495" s="207"/>
      <c r="DW495" s="207"/>
      <c r="DX495" s="207"/>
      <c r="DY495" s="207"/>
      <c r="DZ495" s="207">
        <f>+DJ495</f>
        <v>55</v>
      </c>
      <c r="EA495" s="207"/>
      <c r="EB495" s="207"/>
      <c r="EC495" s="207"/>
      <c r="ED495" s="207"/>
      <c r="EE495" s="207"/>
      <c r="EF495" s="207"/>
      <c r="EG495" s="207"/>
      <c r="EH495" s="207"/>
      <c r="EI495" s="207">
        <v>0</v>
      </c>
      <c r="EJ495" s="209">
        <v>191.55</v>
      </c>
      <c r="EK495" s="209">
        <f t="shared" si="249"/>
        <v>0</v>
      </c>
      <c r="EL495" s="207"/>
      <c r="EM495" s="207"/>
      <c r="EN495" s="207"/>
      <c r="EO495" s="207"/>
      <c r="EP495" s="207"/>
      <c r="EQ495" s="207"/>
      <c r="ER495" s="207"/>
      <c r="ES495" s="207"/>
      <c r="ET495" s="207"/>
      <c r="EU495" s="207"/>
      <c r="EV495" s="207"/>
      <c r="EW495" s="207"/>
      <c r="EX495" s="207"/>
      <c r="EY495" s="207"/>
      <c r="EZ495" s="207"/>
      <c r="FA495" s="207"/>
      <c r="FB495" s="207"/>
      <c r="FC495" s="207"/>
      <c r="FD495" s="207"/>
      <c r="FE495" s="207"/>
      <c r="FF495" s="207"/>
      <c r="FG495" s="207"/>
      <c r="FH495" s="207">
        <v>0</v>
      </c>
      <c r="FI495" s="209">
        <v>32.1</v>
      </c>
      <c r="FJ495" s="209">
        <f t="shared" si="250"/>
        <v>0</v>
      </c>
      <c r="FK495" s="207"/>
      <c r="FL495" s="207"/>
      <c r="FM495" s="207"/>
      <c r="FN495" s="207"/>
      <c r="FO495" s="207"/>
      <c r="FP495" s="207"/>
      <c r="FQ495" s="207"/>
      <c r="FR495" s="207"/>
      <c r="FS495" s="207">
        <v>0</v>
      </c>
      <c r="FT495" s="209">
        <v>25.68</v>
      </c>
      <c r="FU495" s="209">
        <f t="shared" si="251"/>
        <v>0</v>
      </c>
      <c r="FV495" s="207"/>
      <c r="FW495" s="207"/>
      <c r="FX495" s="207"/>
      <c r="FY495" s="207">
        <v>1</v>
      </c>
      <c r="FZ495" s="207"/>
      <c r="GA495" s="207"/>
      <c r="GB495" s="207" t="s">
        <v>6874</v>
      </c>
      <c r="GC495" s="207"/>
      <c r="GD495" s="207">
        <v>0</v>
      </c>
      <c r="GE495" s="209">
        <v>56.12</v>
      </c>
      <c r="GF495" s="209">
        <f t="shared" si="252"/>
        <v>0</v>
      </c>
      <c r="GG495" s="207"/>
      <c r="GH495" s="207"/>
      <c r="GI495" s="207"/>
      <c r="GJ495" s="207"/>
      <c r="GK495" s="207"/>
      <c r="GL495" s="207"/>
      <c r="GM495" s="207"/>
      <c r="GN495" s="207"/>
      <c r="GO495" s="207"/>
      <c r="GP495" s="207"/>
      <c r="GQ495" s="207"/>
      <c r="GR495" s="207"/>
      <c r="GS495" s="207"/>
      <c r="GT495" s="207"/>
      <c r="GU495" s="207"/>
      <c r="GV495" s="207"/>
      <c r="GW495" s="207"/>
      <c r="GX495" s="207" t="s">
        <v>918</v>
      </c>
      <c r="GY495" s="207">
        <v>0</v>
      </c>
      <c r="GZ495" s="207" t="s">
        <v>918</v>
      </c>
      <c r="HA495" s="207">
        <v>0</v>
      </c>
      <c r="HB495" s="207"/>
      <c r="HC495" s="207">
        <v>1</v>
      </c>
      <c r="HD495" s="207">
        <f t="shared" si="266"/>
        <v>13000</v>
      </c>
      <c r="HE495" s="207">
        <v>6</v>
      </c>
      <c r="HF495" s="207"/>
      <c r="HG495" s="207" t="s">
        <v>257</v>
      </c>
      <c r="HH495" s="207">
        <f t="shared" si="276"/>
        <v>6000</v>
      </c>
      <c r="HI495" s="209">
        <v>2.73</v>
      </c>
      <c r="HJ495" s="209">
        <f t="shared" si="253"/>
        <v>16380</v>
      </c>
      <c r="HK495" s="207">
        <v>4</v>
      </c>
      <c r="HL495" s="207"/>
      <c r="HM495" s="207">
        <f t="shared" si="277"/>
        <v>4000</v>
      </c>
      <c r="HN495" s="209">
        <v>2.73</v>
      </c>
      <c r="HO495" s="209">
        <f t="shared" si="254"/>
        <v>10920</v>
      </c>
      <c r="HP495" s="207">
        <v>2</v>
      </c>
      <c r="HQ495" s="207"/>
      <c r="HR495" s="207">
        <f t="shared" si="278"/>
        <v>2000</v>
      </c>
      <c r="HS495" s="209">
        <v>2.73</v>
      </c>
      <c r="HT495" s="209">
        <f t="shared" si="255"/>
        <v>5460</v>
      </c>
      <c r="HU495" s="207">
        <v>1</v>
      </c>
      <c r="HV495" s="207"/>
      <c r="HW495" s="207">
        <f t="shared" si="279"/>
        <v>1000</v>
      </c>
      <c r="HX495" s="209">
        <v>2.73</v>
      </c>
      <c r="HY495" s="209">
        <f t="shared" si="256"/>
        <v>2730</v>
      </c>
      <c r="HZ495" s="207">
        <v>4</v>
      </c>
      <c r="IA495" s="209">
        <v>3890.25</v>
      </c>
      <c r="IB495" s="209">
        <f t="shared" si="257"/>
        <v>15561</v>
      </c>
      <c r="IC495" s="169"/>
      <c r="ID495" s="169"/>
      <c r="IE495" s="169"/>
      <c r="IF495" s="169"/>
      <c r="IG495" s="165"/>
      <c r="IH495" s="165"/>
      <c r="II495" s="235">
        <f t="shared" si="272"/>
        <v>1</v>
      </c>
      <c r="IJ495" s="235">
        <f t="shared" si="273"/>
        <v>4</v>
      </c>
      <c r="IK495" s="235">
        <f t="shared" si="274"/>
        <v>5</v>
      </c>
      <c r="IL495" s="210"/>
      <c r="IM495" s="211">
        <f t="shared" si="258"/>
        <v>6648.4</v>
      </c>
      <c r="IN495" s="209">
        <v>7500</v>
      </c>
      <c r="IO495" s="212">
        <f t="shared" si="259"/>
        <v>1</v>
      </c>
      <c r="IP495" s="209">
        <f t="shared" si="260"/>
        <v>51051</v>
      </c>
      <c r="IQ495" s="209">
        <v>10000</v>
      </c>
      <c r="IR495" s="212">
        <f t="shared" si="261"/>
        <v>6</v>
      </c>
      <c r="IS495" s="213" t="s">
        <v>6875</v>
      </c>
      <c r="IT495" s="291"/>
      <c r="IV495" s="66">
        <v>99797</v>
      </c>
      <c r="IW495" s="66" t="s">
        <v>6876</v>
      </c>
    </row>
    <row r="496" spans="1:257" x14ac:dyDescent="0.4">
      <c r="A496" s="158">
        <f t="shared" si="271"/>
        <v>340</v>
      </c>
      <c r="B496" s="156" t="s">
        <v>35</v>
      </c>
      <c r="C496" s="156">
        <v>406</v>
      </c>
      <c r="D496" s="251">
        <v>78185</v>
      </c>
      <c r="E496" s="374">
        <v>1346</v>
      </c>
      <c r="F496" s="204" t="s">
        <v>6877</v>
      </c>
      <c r="G496" s="251">
        <v>11</v>
      </c>
      <c r="H496" s="156"/>
      <c r="I496" s="156" t="s">
        <v>3528</v>
      </c>
      <c r="J496" s="158" t="s">
        <v>3639</v>
      </c>
      <c r="K496" s="158"/>
      <c r="L496" s="158" t="s">
        <v>3641</v>
      </c>
      <c r="M496" s="158">
        <v>20143580332</v>
      </c>
      <c r="N496" s="205">
        <v>18</v>
      </c>
      <c r="O496" s="158">
        <v>38</v>
      </c>
      <c r="P496" s="203" t="s">
        <v>5607</v>
      </c>
      <c r="Q496" s="158">
        <v>52</v>
      </c>
      <c r="R496" s="158"/>
      <c r="S496" s="158"/>
      <c r="T496" s="158"/>
      <c r="U496" s="158"/>
      <c r="V496" s="367"/>
      <c r="W496" s="366"/>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t="s">
        <v>5243</v>
      </c>
      <c r="AU496" s="205">
        <v>18</v>
      </c>
      <c r="AV496" s="205">
        <v>20</v>
      </c>
      <c r="AW496" s="205">
        <f t="shared" si="245"/>
        <v>38</v>
      </c>
      <c r="AX496" s="205" t="s">
        <v>5607</v>
      </c>
      <c r="AY496" s="214">
        <v>28</v>
      </c>
      <c r="AZ496" s="205">
        <v>24</v>
      </c>
      <c r="BA496" s="205">
        <f t="shared" si="275"/>
        <v>52</v>
      </c>
      <c r="BB496" s="205"/>
      <c r="BC496" s="207">
        <v>1.0000000000000001E-17</v>
      </c>
      <c r="BD496" s="207">
        <v>9.9999999999999997E-29</v>
      </c>
      <c r="BE496" s="207">
        <v>1.0000000000000001E-30</v>
      </c>
      <c r="BF496" s="207">
        <v>4</v>
      </c>
      <c r="BG496" s="207">
        <v>1</v>
      </c>
      <c r="BH496" s="207">
        <v>1</v>
      </c>
      <c r="BI496" s="207"/>
      <c r="BJ496" s="207" t="s">
        <v>6878</v>
      </c>
      <c r="BK496" s="207"/>
      <c r="BL496" s="208">
        <f>AW496</f>
        <v>38</v>
      </c>
      <c r="BM496" s="209">
        <v>249.45</v>
      </c>
      <c r="BN496" s="209">
        <f t="shared" si="246"/>
        <v>9479.1</v>
      </c>
      <c r="BO496" s="207"/>
      <c r="BP496" s="207"/>
      <c r="BQ496" s="207"/>
      <c r="BR496" s="207"/>
      <c r="BS496" s="207"/>
      <c r="BT496" s="207"/>
      <c r="BU496" s="207"/>
      <c r="BV496" s="207"/>
      <c r="BW496" s="207"/>
      <c r="BX496" s="207"/>
      <c r="BY496" s="207"/>
      <c r="BZ496" s="207"/>
      <c r="CA496" s="207"/>
      <c r="CB496" s="207">
        <f>+BL496</f>
        <v>38</v>
      </c>
      <c r="CC496" s="207"/>
      <c r="CD496" s="207"/>
      <c r="CE496" s="207"/>
      <c r="CF496" s="207"/>
      <c r="CG496" s="207"/>
      <c r="CH496" s="207"/>
      <c r="CI496" s="207"/>
      <c r="CJ496" s="207"/>
      <c r="CK496" s="207">
        <v>0</v>
      </c>
      <c r="CL496" s="209">
        <v>477.3</v>
      </c>
      <c r="CM496" s="209">
        <f t="shared" si="247"/>
        <v>0</v>
      </c>
      <c r="CN496" s="207"/>
      <c r="CO496" s="207"/>
      <c r="CP496" s="207"/>
      <c r="CQ496" s="207"/>
      <c r="CR496" s="207"/>
      <c r="CS496" s="207"/>
      <c r="CT496" s="207"/>
      <c r="CU496" s="207"/>
      <c r="CV496" s="207"/>
      <c r="CW496" s="207"/>
      <c r="CX496" s="207"/>
      <c r="CY496" s="207"/>
      <c r="CZ496" s="207"/>
      <c r="DA496" s="207"/>
      <c r="DB496" s="207"/>
      <c r="DC496" s="207"/>
      <c r="DD496" s="207"/>
      <c r="DE496" s="207">
        <v>1</v>
      </c>
      <c r="DF496" s="207">
        <v>1</v>
      </c>
      <c r="DG496" s="207"/>
      <c r="DH496" s="207" t="s">
        <v>6037</v>
      </c>
      <c r="DI496" s="207"/>
      <c r="DJ496" s="207">
        <f>AW496</f>
        <v>38</v>
      </c>
      <c r="DK496" s="209">
        <v>120.88</v>
      </c>
      <c r="DL496" s="209">
        <f t="shared" si="248"/>
        <v>4593.4399999999996</v>
      </c>
      <c r="DM496" s="207"/>
      <c r="DN496" s="207"/>
      <c r="DO496" s="207"/>
      <c r="DP496" s="207"/>
      <c r="DQ496" s="207"/>
      <c r="DR496" s="207"/>
      <c r="DS496" s="207"/>
      <c r="DT496" s="207"/>
      <c r="DU496" s="207"/>
      <c r="DV496" s="207"/>
      <c r="DW496" s="207"/>
      <c r="DX496" s="207"/>
      <c r="DY496" s="207"/>
      <c r="DZ496" s="207">
        <f>+DJ496</f>
        <v>38</v>
      </c>
      <c r="EA496" s="207"/>
      <c r="EB496" s="207"/>
      <c r="EC496" s="207"/>
      <c r="ED496" s="207"/>
      <c r="EE496" s="207"/>
      <c r="EF496" s="207"/>
      <c r="EG496" s="207"/>
      <c r="EH496" s="207"/>
      <c r="EI496" s="207">
        <v>0</v>
      </c>
      <c r="EJ496" s="209">
        <v>191.55</v>
      </c>
      <c r="EK496" s="209">
        <f t="shared" si="249"/>
        <v>0</v>
      </c>
      <c r="EL496" s="207"/>
      <c r="EM496" s="207"/>
      <c r="EN496" s="207"/>
      <c r="EO496" s="207"/>
      <c r="EP496" s="207"/>
      <c r="EQ496" s="207"/>
      <c r="ER496" s="207"/>
      <c r="ES496" s="207"/>
      <c r="ET496" s="207"/>
      <c r="EU496" s="207"/>
      <c r="EV496" s="207"/>
      <c r="EW496" s="207"/>
      <c r="EX496" s="207"/>
      <c r="EY496" s="207"/>
      <c r="EZ496" s="207"/>
      <c r="FA496" s="207"/>
      <c r="FB496" s="207"/>
      <c r="FC496" s="207"/>
      <c r="FD496" s="207"/>
      <c r="FE496" s="207"/>
      <c r="FF496" s="207"/>
      <c r="FG496" s="207"/>
      <c r="FH496" s="207">
        <v>0</v>
      </c>
      <c r="FI496" s="209">
        <v>32.1</v>
      </c>
      <c r="FJ496" s="209">
        <f t="shared" si="250"/>
        <v>0</v>
      </c>
      <c r="FK496" s="207"/>
      <c r="FL496" s="207"/>
      <c r="FM496" s="207"/>
      <c r="FN496" s="207"/>
      <c r="FO496" s="207"/>
      <c r="FP496" s="207"/>
      <c r="FQ496" s="207"/>
      <c r="FR496" s="207"/>
      <c r="FS496" s="207">
        <v>0</v>
      </c>
      <c r="FT496" s="209">
        <v>25.68</v>
      </c>
      <c r="FU496" s="209">
        <f t="shared" si="251"/>
        <v>0</v>
      </c>
      <c r="FV496" s="207"/>
      <c r="FW496" s="207"/>
      <c r="FX496" s="207"/>
      <c r="FY496" s="207">
        <v>1</v>
      </c>
      <c r="FZ496" s="207"/>
      <c r="GA496" s="207"/>
      <c r="GB496" s="207" t="s">
        <v>6879</v>
      </c>
      <c r="GC496" s="207"/>
      <c r="GD496" s="207">
        <v>0</v>
      </c>
      <c r="GE496" s="209">
        <v>56.12</v>
      </c>
      <c r="GF496" s="209">
        <f t="shared" si="252"/>
        <v>0</v>
      </c>
      <c r="GG496" s="207"/>
      <c r="GH496" s="207"/>
      <c r="GI496" s="207"/>
      <c r="GJ496" s="207"/>
      <c r="GK496" s="207"/>
      <c r="GL496" s="207"/>
      <c r="GM496" s="207"/>
      <c r="GN496" s="207"/>
      <c r="GO496" s="207"/>
      <c r="GP496" s="207"/>
      <c r="GQ496" s="207"/>
      <c r="GR496" s="207"/>
      <c r="GS496" s="207"/>
      <c r="GT496" s="207"/>
      <c r="GU496" s="207"/>
      <c r="GV496" s="207"/>
      <c r="GW496" s="207"/>
      <c r="GX496" s="207" t="s">
        <v>918</v>
      </c>
      <c r="GY496" s="207">
        <v>0</v>
      </c>
      <c r="GZ496" s="207" t="s">
        <v>918</v>
      </c>
      <c r="HA496" s="207">
        <v>0</v>
      </c>
      <c r="HB496" s="207"/>
      <c r="HC496" s="207">
        <v>1</v>
      </c>
      <c r="HD496" s="207">
        <f t="shared" si="266"/>
        <v>6000</v>
      </c>
      <c r="HE496" s="207">
        <v>5</v>
      </c>
      <c r="HF496" s="207"/>
      <c r="HG496" s="207" t="s">
        <v>257</v>
      </c>
      <c r="HH496" s="207">
        <f t="shared" si="276"/>
        <v>3000</v>
      </c>
      <c r="HI496" s="209">
        <v>2.73</v>
      </c>
      <c r="HJ496" s="209">
        <f t="shared" si="253"/>
        <v>8190</v>
      </c>
      <c r="HK496" s="207">
        <v>2</v>
      </c>
      <c r="HL496" s="207"/>
      <c r="HM496" s="207">
        <f t="shared" si="277"/>
        <v>1200</v>
      </c>
      <c r="HN496" s="209">
        <v>2.73</v>
      </c>
      <c r="HO496" s="209">
        <f t="shared" si="254"/>
        <v>3276</v>
      </c>
      <c r="HP496" s="207">
        <v>3</v>
      </c>
      <c r="HQ496" s="207"/>
      <c r="HR496" s="207">
        <f t="shared" si="278"/>
        <v>1800</v>
      </c>
      <c r="HS496" s="209">
        <v>2.73</v>
      </c>
      <c r="HT496" s="209">
        <f t="shared" si="255"/>
        <v>4914</v>
      </c>
      <c r="HU496" s="207">
        <v>0</v>
      </c>
      <c r="HV496" s="207"/>
      <c r="HW496" s="207">
        <f t="shared" si="279"/>
        <v>0</v>
      </c>
      <c r="HX496" s="209">
        <v>2.73</v>
      </c>
      <c r="HY496" s="209">
        <f t="shared" si="256"/>
        <v>0</v>
      </c>
      <c r="HZ496" s="207">
        <v>2</v>
      </c>
      <c r="IA496" s="209">
        <v>3890.25</v>
      </c>
      <c r="IB496" s="209">
        <f t="shared" si="257"/>
        <v>7780.5</v>
      </c>
      <c r="IC496" s="169"/>
      <c r="ID496" s="169"/>
      <c r="IE496" s="169"/>
      <c r="IF496" s="169"/>
      <c r="IG496" s="165"/>
      <c r="IH496" s="165"/>
      <c r="II496" s="235">
        <f t="shared" si="272"/>
        <v>2</v>
      </c>
      <c r="IJ496" s="235">
        <f t="shared" si="273"/>
        <v>2</v>
      </c>
      <c r="IK496" s="235">
        <f t="shared" si="274"/>
        <v>4</v>
      </c>
      <c r="IL496" s="210"/>
      <c r="IM496" s="211">
        <f t="shared" si="258"/>
        <v>14072.54</v>
      </c>
      <c r="IN496" s="209">
        <v>7500</v>
      </c>
      <c r="IO496" s="212">
        <f t="shared" si="259"/>
        <v>2</v>
      </c>
      <c r="IP496" s="209">
        <f t="shared" si="260"/>
        <v>24160.5</v>
      </c>
      <c r="IQ496" s="209">
        <v>10000</v>
      </c>
      <c r="IR496" s="212">
        <f t="shared" si="261"/>
        <v>3</v>
      </c>
      <c r="IS496" s="213" t="s">
        <v>6880</v>
      </c>
      <c r="IT496" s="291"/>
      <c r="IV496" s="66" t="s">
        <v>6881</v>
      </c>
      <c r="IW496" s="66" t="s">
        <v>6882</v>
      </c>
    </row>
    <row r="497" spans="1:257" x14ac:dyDescent="0.4">
      <c r="A497" s="158">
        <f t="shared" si="271"/>
        <v>341</v>
      </c>
      <c r="B497" s="156" t="s">
        <v>35</v>
      </c>
      <c r="C497" s="156">
        <v>337</v>
      </c>
      <c r="D497" s="156">
        <v>22980</v>
      </c>
      <c r="E497" s="156">
        <v>18603</v>
      </c>
      <c r="F497" s="222" t="s">
        <v>6883</v>
      </c>
      <c r="G497" s="251">
        <v>9</v>
      </c>
      <c r="H497" s="156"/>
      <c r="I497" s="156" t="s">
        <v>2978</v>
      </c>
      <c r="J497" s="158" t="s">
        <v>2996</v>
      </c>
      <c r="K497" s="158"/>
      <c r="L497" s="158" t="s">
        <v>2997</v>
      </c>
      <c r="M497" s="158"/>
      <c r="N497" s="205">
        <v>30</v>
      </c>
      <c r="O497" s="158">
        <v>50</v>
      </c>
      <c r="P497" s="203" t="s">
        <v>6884</v>
      </c>
      <c r="Q497" s="158">
        <v>56</v>
      </c>
      <c r="R497" s="158"/>
      <c r="S497" s="158"/>
      <c r="T497" s="158"/>
      <c r="U497" s="158"/>
      <c r="V497" s="367"/>
      <c r="W497" s="366"/>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t="s">
        <v>5311</v>
      </c>
      <c r="AU497" s="205">
        <v>30</v>
      </c>
      <c r="AV497" s="205">
        <v>20</v>
      </c>
      <c r="AW497" s="205">
        <f t="shared" si="245"/>
        <v>50</v>
      </c>
      <c r="AX497" s="205" t="s">
        <v>6884</v>
      </c>
      <c r="AY497" s="226">
        <v>32</v>
      </c>
      <c r="AZ497" s="205">
        <v>24</v>
      </c>
      <c r="BA497" s="205">
        <f t="shared" si="275"/>
        <v>56</v>
      </c>
      <c r="BB497" s="205"/>
      <c r="BC497" s="207">
        <v>1.0000000000000001E-17</v>
      </c>
      <c r="BD497" s="207">
        <v>9.9999999999999997E-29</v>
      </c>
      <c r="BE497" s="207">
        <v>1.0000000000000001E-30</v>
      </c>
      <c r="BF497" s="207">
        <v>0</v>
      </c>
      <c r="BG497" s="207">
        <v>0</v>
      </c>
      <c r="BH497" s="207"/>
      <c r="BI497" s="207"/>
      <c r="BJ497" s="207"/>
      <c r="BK497" s="207"/>
      <c r="BL497" s="208">
        <v>0</v>
      </c>
      <c r="BM497" s="209">
        <v>249.45</v>
      </c>
      <c r="BN497" s="209">
        <f t="shared" si="246"/>
        <v>0</v>
      </c>
      <c r="BO497" s="207"/>
      <c r="BP497" s="207"/>
      <c r="BQ497" s="207"/>
      <c r="BR497" s="207"/>
      <c r="BS497" s="207"/>
      <c r="BT497" s="207"/>
      <c r="BU497" s="207"/>
      <c r="BV497" s="207"/>
      <c r="BW497" s="207"/>
      <c r="BX497" s="207"/>
      <c r="BY497" s="207"/>
      <c r="BZ497" s="207"/>
      <c r="CA497" s="207"/>
      <c r="CB497" s="207"/>
      <c r="CC497" s="207"/>
      <c r="CD497" s="207"/>
      <c r="CE497" s="207"/>
      <c r="CF497" s="207">
        <v>0</v>
      </c>
      <c r="CG497" s="207"/>
      <c r="CH497" s="207"/>
      <c r="CI497" s="207"/>
      <c r="CJ497" s="207"/>
      <c r="CK497" s="207">
        <v>0</v>
      </c>
      <c r="CL497" s="209">
        <v>477.3</v>
      </c>
      <c r="CM497" s="209">
        <f t="shared" si="247"/>
        <v>0</v>
      </c>
      <c r="CN497" s="207"/>
      <c r="CO497" s="207"/>
      <c r="CP497" s="207"/>
      <c r="CQ497" s="207"/>
      <c r="CR497" s="207"/>
      <c r="CS497" s="207"/>
      <c r="CT497" s="207"/>
      <c r="CU497" s="207"/>
      <c r="CV497" s="207"/>
      <c r="CW497" s="207"/>
      <c r="CX497" s="207"/>
      <c r="CY497" s="207"/>
      <c r="CZ497" s="207"/>
      <c r="DA497" s="207"/>
      <c r="DB497" s="207"/>
      <c r="DC497" s="207"/>
      <c r="DD497" s="207"/>
      <c r="DE497" s="207">
        <v>0</v>
      </c>
      <c r="DF497" s="207"/>
      <c r="DG497" s="207"/>
      <c r="DH497" s="207"/>
      <c r="DI497" s="207"/>
      <c r="DJ497" s="207">
        <v>0</v>
      </c>
      <c r="DK497" s="209">
        <v>120.88</v>
      </c>
      <c r="DL497" s="209">
        <f t="shared" si="248"/>
        <v>0</v>
      </c>
      <c r="DM497" s="207"/>
      <c r="DN497" s="207"/>
      <c r="DO497" s="207"/>
      <c r="DP497" s="207"/>
      <c r="DQ497" s="207"/>
      <c r="DR497" s="207"/>
      <c r="DS497" s="207"/>
      <c r="DT497" s="207"/>
      <c r="DU497" s="207"/>
      <c r="DV497" s="207"/>
      <c r="DW497" s="207"/>
      <c r="DX497" s="207"/>
      <c r="DY497" s="207"/>
      <c r="DZ497" s="207"/>
      <c r="EA497" s="207"/>
      <c r="EB497" s="207"/>
      <c r="EC497" s="207"/>
      <c r="ED497" s="207">
        <v>0</v>
      </c>
      <c r="EE497" s="207"/>
      <c r="EF497" s="207"/>
      <c r="EG497" s="207"/>
      <c r="EH497" s="207"/>
      <c r="EI497" s="207">
        <v>0</v>
      </c>
      <c r="EJ497" s="209">
        <v>191.55</v>
      </c>
      <c r="EK497" s="209">
        <f t="shared" si="249"/>
        <v>0</v>
      </c>
      <c r="EL497" s="207"/>
      <c r="EM497" s="207"/>
      <c r="EN497" s="207"/>
      <c r="EO497" s="207"/>
      <c r="EP497" s="207"/>
      <c r="EQ497" s="207"/>
      <c r="ER497" s="207"/>
      <c r="ES497" s="207"/>
      <c r="ET497" s="207"/>
      <c r="EU497" s="207"/>
      <c r="EV497" s="207"/>
      <c r="EW497" s="207"/>
      <c r="EX497" s="207"/>
      <c r="EY497" s="207"/>
      <c r="EZ497" s="207"/>
      <c r="FA497" s="207"/>
      <c r="FB497" s="207"/>
      <c r="FC497" s="207">
        <v>0</v>
      </c>
      <c r="FD497" s="207"/>
      <c r="FE497" s="207"/>
      <c r="FF497" s="207"/>
      <c r="FG497" s="207"/>
      <c r="FH497" s="207">
        <v>0</v>
      </c>
      <c r="FI497" s="209">
        <v>32.1</v>
      </c>
      <c r="FJ497" s="209">
        <f t="shared" si="250"/>
        <v>0</v>
      </c>
      <c r="FK497" s="207"/>
      <c r="FL497" s="207"/>
      <c r="FM497" s="207"/>
      <c r="FN497" s="207">
        <v>0</v>
      </c>
      <c r="FO497" s="207"/>
      <c r="FP497" s="207"/>
      <c r="FQ497" s="207"/>
      <c r="FR497" s="207"/>
      <c r="FS497" s="207">
        <v>0</v>
      </c>
      <c r="FT497" s="209">
        <v>25.68</v>
      </c>
      <c r="FU497" s="209">
        <f t="shared" si="251"/>
        <v>0</v>
      </c>
      <c r="FV497" s="207"/>
      <c r="FW497" s="207"/>
      <c r="FX497" s="207"/>
      <c r="FY497" s="207">
        <v>0</v>
      </c>
      <c r="FZ497" s="207"/>
      <c r="GA497" s="207"/>
      <c r="GB497" s="207"/>
      <c r="GC497" s="207"/>
      <c r="GD497" s="207">
        <v>0</v>
      </c>
      <c r="GE497" s="209">
        <v>56.12</v>
      </c>
      <c r="GF497" s="209">
        <f t="shared" si="252"/>
        <v>0</v>
      </c>
      <c r="GG497" s="207"/>
      <c r="GH497" s="207"/>
      <c r="GI497" s="207"/>
      <c r="GJ497" s="207"/>
      <c r="GK497" s="207"/>
      <c r="GL497" s="207"/>
      <c r="GM497" s="207"/>
      <c r="GN497" s="207"/>
      <c r="GO497" s="207"/>
      <c r="GP497" s="207"/>
      <c r="GQ497" s="207"/>
      <c r="GR497" s="207"/>
      <c r="GS497" s="207"/>
      <c r="GT497" s="207"/>
      <c r="GU497" s="207"/>
      <c r="GV497" s="207"/>
      <c r="GW497" s="207"/>
      <c r="GX497" s="207" t="s">
        <v>918</v>
      </c>
      <c r="GY497" s="207">
        <v>0</v>
      </c>
      <c r="GZ497" s="207" t="s">
        <v>918</v>
      </c>
      <c r="HA497" s="207">
        <v>0</v>
      </c>
      <c r="HB497" s="207">
        <v>0</v>
      </c>
      <c r="HC497" s="207">
        <v>1</v>
      </c>
      <c r="HD497" s="207">
        <f t="shared" si="266"/>
        <v>4200</v>
      </c>
      <c r="HE497" s="207">
        <v>4</v>
      </c>
      <c r="HF497" s="207"/>
      <c r="HG497" s="207"/>
      <c r="HH497" s="207">
        <f t="shared" si="276"/>
        <v>2400</v>
      </c>
      <c r="HI497" s="209">
        <v>2.73</v>
      </c>
      <c r="HJ497" s="209">
        <f t="shared" si="253"/>
        <v>6552</v>
      </c>
      <c r="HK497" s="207">
        <v>2</v>
      </c>
      <c r="HL497" s="207"/>
      <c r="HM497" s="207">
        <f t="shared" si="277"/>
        <v>1200</v>
      </c>
      <c r="HN497" s="209">
        <v>2.73</v>
      </c>
      <c r="HO497" s="209">
        <f t="shared" si="254"/>
        <v>3276</v>
      </c>
      <c r="HP497" s="207">
        <v>1</v>
      </c>
      <c r="HQ497" s="207"/>
      <c r="HR497" s="207">
        <f t="shared" si="278"/>
        <v>600</v>
      </c>
      <c r="HS497" s="209">
        <v>2.73</v>
      </c>
      <c r="HT497" s="209">
        <f t="shared" si="255"/>
        <v>1638</v>
      </c>
      <c r="HU497" s="207">
        <v>0</v>
      </c>
      <c r="HV497" s="207"/>
      <c r="HW497" s="207">
        <f t="shared" si="279"/>
        <v>0</v>
      </c>
      <c r="HX497" s="209">
        <v>2.73</v>
      </c>
      <c r="HY497" s="209">
        <f t="shared" si="256"/>
        <v>0</v>
      </c>
      <c r="HZ497" s="207">
        <v>2</v>
      </c>
      <c r="IA497" s="209">
        <v>3890.25</v>
      </c>
      <c r="IB497" s="209">
        <f t="shared" si="257"/>
        <v>7780.5</v>
      </c>
      <c r="IC497" s="169">
        <v>30</v>
      </c>
      <c r="ID497" s="169"/>
      <c r="IE497" s="169"/>
      <c r="IF497" s="169"/>
      <c r="IG497" s="165"/>
      <c r="IH497" s="165"/>
      <c r="II497" s="235">
        <f t="shared" si="272"/>
        <v>0</v>
      </c>
      <c r="IJ497" s="235">
        <f t="shared" si="273"/>
        <v>2</v>
      </c>
      <c r="IK497" s="235">
        <f t="shared" si="274"/>
        <v>2</v>
      </c>
      <c r="IL497" s="210"/>
      <c r="IM497" s="211">
        <f t="shared" si="258"/>
        <v>0</v>
      </c>
      <c r="IN497" s="209">
        <v>7500</v>
      </c>
      <c r="IO497" s="212">
        <f t="shared" si="259"/>
        <v>0</v>
      </c>
      <c r="IP497" s="209">
        <f t="shared" si="260"/>
        <v>19246.5</v>
      </c>
      <c r="IQ497" s="209">
        <v>10000</v>
      </c>
      <c r="IR497" s="212">
        <f t="shared" si="261"/>
        <v>2</v>
      </c>
      <c r="IS497" s="213" t="s">
        <v>6885</v>
      </c>
      <c r="IT497" s="291"/>
      <c r="IV497" s="66" t="s">
        <v>6886</v>
      </c>
      <c r="IW497" s="66" t="s">
        <v>6887</v>
      </c>
    </row>
    <row r="498" spans="1:257" x14ac:dyDescent="0.4">
      <c r="A498" s="158">
        <f t="shared" si="271"/>
        <v>342</v>
      </c>
      <c r="B498" s="156" t="s">
        <v>35</v>
      </c>
      <c r="C498" s="349">
        <v>408</v>
      </c>
      <c r="D498" s="251">
        <v>27188</v>
      </c>
      <c r="E498" s="374">
        <v>1372</v>
      </c>
      <c r="F498" s="215" t="s">
        <v>6888</v>
      </c>
      <c r="G498" s="251">
        <v>11</v>
      </c>
      <c r="H498" s="156"/>
      <c r="I498" s="156" t="s">
        <v>3528</v>
      </c>
      <c r="J498" s="158" t="s">
        <v>3669</v>
      </c>
      <c r="K498" s="158"/>
      <c r="L498" s="218" t="s">
        <v>3670</v>
      </c>
      <c r="M498" s="158"/>
      <c r="N498" s="205">
        <v>18</v>
      </c>
      <c r="O498" s="218">
        <v>38</v>
      </c>
      <c r="P498" s="203" t="s">
        <v>5960</v>
      </c>
      <c r="Q498" s="218">
        <v>60</v>
      </c>
      <c r="R498" s="218"/>
      <c r="S498" s="218"/>
      <c r="T498" s="218"/>
      <c r="U498" s="218"/>
      <c r="V498" s="367"/>
      <c r="W498" s="366"/>
      <c r="X498" s="218"/>
      <c r="Y498" s="218"/>
      <c r="Z498" s="218"/>
      <c r="AA498" s="218"/>
      <c r="AB498" s="218"/>
      <c r="AC498" s="218"/>
      <c r="AD498" s="218"/>
      <c r="AE498" s="218"/>
      <c r="AF498" s="218"/>
      <c r="AG498" s="218"/>
      <c r="AH498" s="218"/>
      <c r="AI498" s="218"/>
      <c r="AJ498" s="218"/>
      <c r="AK498" s="218"/>
      <c r="AL498" s="218"/>
      <c r="AM498" s="218"/>
      <c r="AN498" s="218"/>
      <c r="AO498" s="218"/>
      <c r="AP498" s="218"/>
      <c r="AQ498" s="218"/>
      <c r="AR498" s="218"/>
      <c r="AS498" s="218"/>
      <c r="AT498" s="158" t="s">
        <v>5243</v>
      </c>
      <c r="AU498" s="205">
        <v>18</v>
      </c>
      <c r="AV498" s="205">
        <v>20</v>
      </c>
      <c r="AW498" s="205">
        <f t="shared" si="245"/>
        <v>38</v>
      </c>
      <c r="AX498" s="205" t="s">
        <v>5960</v>
      </c>
      <c r="AY498" s="214">
        <v>36</v>
      </c>
      <c r="AZ498" s="205">
        <v>24</v>
      </c>
      <c r="BA498" s="205">
        <f t="shared" si="275"/>
        <v>60</v>
      </c>
      <c r="BB498" s="205"/>
      <c r="BC498" s="207">
        <v>1.0000000000000001E-17</v>
      </c>
      <c r="BD498" s="207">
        <v>9.9999999999999997E-29</v>
      </c>
      <c r="BE498" s="207">
        <v>1.0000000000000001E-30</v>
      </c>
      <c r="BF498" s="207">
        <v>2</v>
      </c>
      <c r="BG498" s="207"/>
      <c r="BH498" s="207">
        <v>1</v>
      </c>
      <c r="BI498" s="207">
        <v>12</v>
      </c>
      <c r="BJ498" s="207"/>
      <c r="BK498" s="207" t="s">
        <v>6889</v>
      </c>
      <c r="BL498" s="208">
        <f>AW498</f>
        <v>38</v>
      </c>
      <c r="BM498" s="209">
        <v>249.45</v>
      </c>
      <c r="BN498" s="209">
        <f t="shared" si="246"/>
        <v>9479.1</v>
      </c>
      <c r="BO498" s="207"/>
      <c r="BP498" s="207"/>
      <c r="BQ498" s="207"/>
      <c r="BR498" s="207"/>
      <c r="BS498" s="207"/>
      <c r="BT498" s="207"/>
      <c r="BU498" s="207"/>
      <c r="BV498" s="207">
        <f>+BL498</f>
        <v>38</v>
      </c>
      <c r="BW498" s="207"/>
      <c r="BX498" s="207"/>
      <c r="BY498" s="207"/>
      <c r="BZ498" s="207"/>
      <c r="CA498" s="207"/>
      <c r="CB498" s="207" t="s">
        <v>4980</v>
      </c>
      <c r="CC498" s="207"/>
      <c r="CD498" s="207"/>
      <c r="CE498" s="207"/>
      <c r="CF498" s="207"/>
      <c r="CG498" s="207"/>
      <c r="CH498" s="207"/>
      <c r="CI498" s="207"/>
      <c r="CJ498" s="207"/>
      <c r="CK498" s="207">
        <v>0</v>
      </c>
      <c r="CL498" s="209">
        <v>477.3</v>
      </c>
      <c r="CM498" s="209">
        <f t="shared" si="247"/>
        <v>0</v>
      </c>
      <c r="CN498" s="207"/>
      <c r="CO498" s="207"/>
      <c r="CP498" s="207"/>
      <c r="CQ498" s="207"/>
      <c r="CR498" s="207"/>
      <c r="CS498" s="207"/>
      <c r="CT498" s="207"/>
      <c r="CU498" s="207"/>
      <c r="CV498" s="207"/>
      <c r="CW498" s="207"/>
      <c r="CX498" s="207"/>
      <c r="CY498" s="207"/>
      <c r="CZ498" s="207"/>
      <c r="DA498" s="207"/>
      <c r="DB498" s="207"/>
      <c r="DC498" s="207"/>
      <c r="DD498" s="207"/>
      <c r="DE498" s="207"/>
      <c r="DF498" s="207"/>
      <c r="DG498" s="207"/>
      <c r="DH498" s="207"/>
      <c r="DI498" s="207"/>
      <c r="DJ498" s="207">
        <v>0</v>
      </c>
      <c r="DK498" s="209">
        <v>120.88</v>
      </c>
      <c r="DL498" s="209">
        <f t="shared" si="248"/>
        <v>0</v>
      </c>
      <c r="DM498" s="207"/>
      <c r="DN498" s="207"/>
      <c r="DO498" s="207"/>
      <c r="DP498" s="207"/>
      <c r="DQ498" s="207"/>
      <c r="DR498" s="207"/>
      <c r="DS498" s="207"/>
      <c r="DT498" s="207"/>
      <c r="DU498" s="207"/>
      <c r="DV498" s="207"/>
      <c r="DW498" s="207"/>
      <c r="DX498" s="207"/>
      <c r="DY498" s="207"/>
      <c r="DZ498" s="207" t="s">
        <v>4980</v>
      </c>
      <c r="EA498" s="207"/>
      <c r="EB498" s="207"/>
      <c r="EC498" s="207"/>
      <c r="ED498" s="207"/>
      <c r="EE498" s="207"/>
      <c r="EF498" s="207"/>
      <c r="EG498" s="207"/>
      <c r="EH498" s="207"/>
      <c r="EI498" s="207">
        <v>0</v>
      </c>
      <c r="EJ498" s="209">
        <v>191.55</v>
      </c>
      <c r="EK498" s="209">
        <f t="shared" si="249"/>
        <v>0</v>
      </c>
      <c r="EL498" s="207"/>
      <c r="EM498" s="207"/>
      <c r="EN498" s="207"/>
      <c r="EO498" s="207"/>
      <c r="EP498" s="207"/>
      <c r="EQ498" s="207"/>
      <c r="ER498" s="207"/>
      <c r="ES498" s="207"/>
      <c r="ET498" s="207"/>
      <c r="EU498" s="207"/>
      <c r="EV498" s="207"/>
      <c r="EW498" s="207"/>
      <c r="EX498" s="207"/>
      <c r="EY498" s="207"/>
      <c r="EZ498" s="207"/>
      <c r="FA498" s="207"/>
      <c r="FB498" s="207"/>
      <c r="FC498" s="207"/>
      <c r="FD498" s="207"/>
      <c r="FE498" s="207"/>
      <c r="FF498" s="207"/>
      <c r="FG498" s="207"/>
      <c r="FH498" s="207">
        <v>0</v>
      </c>
      <c r="FI498" s="209">
        <v>32.1</v>
      </c>
      <c r="FJ498" s="209">
        <f t="shared" si="250"/>
        <v>0</v>
      </c>
      <c r="FK498" s="207"/>
      <c r="FL498" s="207"/>
      <c r="FM498" s="207"/>
      <c r="FN498" s="207"/>
      <c r="FO498" s="207"/>
      <c r="FP498" s="207"/>
      <c r="FQ498" s="207"/>
      <c r="FR498" s="207"/>
      <c r="FS498" s="207">
        <v>0</v>
      </c>
      <c r="FT498" s="209">
        <v>25.68</v>
      </c>
      <c r="FU498" s="209">
        <f t="shared" si="251"/>
        <v>0</v>
      </c>
      <c r="FV498" s="207"/>
      <c r="FW498" s="207"/>
      <c r="FX498" s="207"/>
      <c r="FY498" s="207"/>
      <c r="FZ498" s="207"/>
      <c r="GA498" s="207"/>
      <c r="GB498" s="207"/>
      <c r="GC498" s="207"/>
      <c r="GD498" s="207">
        <v>0</v>
      </c>
      <c r="GE498" s="209">
        <v>56.12</v>
      </c>
      <c r="GF498" s="209">
        <f t="shared" si="252"/>
        <v>0</v>
      </c>
      <c r="GG498" s="207"/>
      <c r="GH498" s="207"/>
      <c r="GI498" s="207"/>
      <c r="GJ498" s="207"/>
      <c r="GK498" s="207"/>
      <c r="GL498" s="207"/>
      <c r="GM498" s="207"/>
      <c r="GN498" s="207"/>
      <c r="GO498" s="207"/>
      <c r="GP498" s="207"/>
      <c r="GQ498" s="207"/>
      <c r="GR498" s="207"/>
      <c r="GS498" s="207"/>
      <c r="GT498" s="207"/>
      <c r="GU498" s="207"/>
      <c r="GV498" s="207"/>
      <c r="GW498" s="207"/>
      <c r="GX498" s="207" t="s">
        <v>6890</v>
      </c>
      <c r="GY498" s="207">
        <v>1</v>
      </c>
      <c r="GZ498" s="207" t="s">
        <v>5210</v>
      </c>
      <c r="HA498" s="207">
        <f>+AW498</f>
        <v>38</v>
      </c>
      <c r="HB498" s="207"/>
      <c r="HC498" s="207">
        <v>1</v>
      </c>
      <c r="HD498" s="207">
        <f t="shared" si="266"/>
        <v>16000</v>
      </c>
      <c r="HE498" s="207">
        <v>6</v>
      </c>
      <c r="HF498" s="207"/>
      <c r="HG498" s="207" t="s">
        <v>257</v>
      </c>
      <c r="HH498" s="207">
        <f t="shared" si="276"/>
        <v>6000</v>
      </c>
      <c r="HI498" s="209">
        <v>2.73</v>
      </c>
      <c r="HJ498" s="209">
        <f t="shared" si="253"/>
        <v>16380</v>
      </c>
      <c r="HK498" s="207">
        <v>6</v>
      </c>
      <c r="HL498" s="207"/>
      <c r="HM498" s="207">
        <f t="shared" si="277"/>
        <v>6000</v>
      </c>
      <c r="HN498" s="209">
        <v>2.73</v>
      </c>
      <c r="HO498" s="209">
        <f t="shared" si="254"/>
        <v>16380</v>
      </c>
      <c r="HP498" s="207">
        <v>4</v>
      </c>
      <c r="HQ498" s="207"/>
      <c r="HR498" s="207">
        <f t="shared" si="278"/>
        <v>4000</v>
      </c>
      <c r="HS498" s="209">
        <v>2.73</v>
      </c>
      <c r="HT498" s="209">
        <f t="shared" si="255"/>
        <v>10920</v>
      </c>
      <c r="HU498" s="207">
        <v>0</v>
      </c>
      <c r="HV498" s="207"/>
      <c r="HW498" s="207">
        <f t="shared" si="279"/>
        <v>0</v>
      </c>
      <c r="HX498" s="209">
        <v>2.73</v>
      </c>
      <c r="HY498" s="209">
        <f t="shared" si="256"/>
        <v>0</v>
      </c>
      <c r="HZ498" s="207">
        <v>4</v>
      </c>
      <c r="IA498" s="209">
        <v>3890.25</v>
      </c>
      <c r="IB498" s="209">
        <f t="shared" si="257"/>
        <v>15561</v>
      </c>
      <c r="IC498" s="169"/>
      <c r="ID498" s="169"/>
      <c r="IE498" s="169"/>
      <c r="IF498" s="169"/>
      <c r="IG498" s="165"/>
      <c r="IH498" s="165"/>
      <c r="II498" s="235">
        <f t="shared" si="272"/>
        <v>2</v>
      </c>
      <c r="IJ498" s="235">
        <f t="shared" si="273"/>
        <v>4</v>
      </c>
      <c r="IK498" s="235">
        <f t="shared" si="274"/>
        <v>6</v>
      </c>
      <c r="IL498" s="210"/>
      <c r="IM498" s="211">
        <f t="shared" si="258"/>
        <v>9479.1</v>
      </c>
      <c r="IN498" s="209">
        <v>7500</v>
      </c>
      <c r="IO498" s="212">
        <f t="shared" si="259"/>
        <v>2</v>
      </c>
      <c r="IP498" s="209">
        <f t="shared" si="260"/>
        <v>59241</v>
      </c>
      <c r="IQ498" s="209">
        <v>10000</v>
      </c>
      <c r="IR498" s="212">
        <f t="shared" si="261"/>
        <v>6</v>
      </c>
      <c r="IS498" s="213" t="s">
        <v>6891</v>
      </c>
      <c r="IT498" s="291"/>
      <c r="IV498" s="352" t="s">
        <v>6892</v>
      </c>
      <c r="IW498" s="352" t="s">
        <v>6893</v>
      </c>
    </row>
    <row r="499" spans="1:257" x14ac:dyDescent="0.4">
      <c r="A499" s="158">
        <f t="shared" si="271"/>
        <v>343</v>
      </c>
      <c r="B499" s="156" t="s">
        <v>35</v>
      </c>
      <c r="C499" s="156">
        <v>410</v>
      </c>
      <c r="D499" s="251">
        <v>78220</v>
      </c>
      <c r="E499" s="374">
        <v>1390</v>
      </c>
      <c r="F499" s="204" t="s">
        <v>6894</v>
      </c>
      <c r="G499" s="251">
        <v>11</v>
      </c>
      <c r="H499" s="156"/>
      <c r="I499" s="156" t="s">
        <v>3528</v>
      </c>
      <c r="J499" s="158" t="s">
        <v>3691</v>
      </c>
      <c r="K499" s="158"/>
      <c r="L499" s="158" t="s">
        <v>3693</v>
      </c>
      <c r="M499" s="158"/>
      <c r="N499" s="205">
        <v>14</v>
      </c>
      <c r="O499" s="158">
        <v>34</v>
      </c>
      <c r="P499" s="203" t="s">
        <v>5947</v>
      </c>
      <c r="Q499" s="158">
        <v>54</v>
      </c>
      <c r="R499" s="158"/>
      <c r="S499" s="158"/>
      <c r="T499" s="158"/>
      <c r="U499" s="158"/>
      <c r="V499" s="367"/>
      <c r="W499" s="366"/>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t="s">
        <v>5243</v>
      </c>
      <c r="AU499" s="205">
        <v>14</v>
      </c>
      <c r="AV499" s="205">
        <v>20</v>
      </c>
      <c r="AW499" s="205">
        <f t="shared" si="245"/>
        <v>34</v>
      </c>
      <c r="AX499" s="205" t="s">
        <v>5947</v>
      </c>
      <c r="AY499" s="214">
        <v>30</v>
      </c>
      <c r="AZ499" s="205">
        <v>24</v>
      </c>
      <c r="BA499" s="205">
        <f t="shared" si="275"/>
        <v>54</v>
      </c>
      <c r="BB499" s="205"/>
      <c r="BC499" s="207">
        <v>1.0000000000000001E-17</v>
      </c>
      <c r="BD499" s="207">
        <v>9.9999999999999997E-29</v>
      </c>
      <c r="BE499" s="207">
        <v>1.0000000000000001E-30</v>
      </c>
      <c r="BF499" s="207">
        <v>2</v>
      </c>
      <c r="BG499" s="207"/>
      <c r="BH499" s="207"/>
      <c r="BI499" s="207"/>
      <c r="BJ499" s="207"/>
      <c r="BK499" s="207"/>
      <c r="BL499" s="208">
        <v>0</v>
      </c>
      <c r="BM499" s="209">
        <v>249.45</v>
      </c>
      <c r="BN499" s="209">
        <f t="shared" si="246"/>
        <v>0</v>
      </c>
      <c r="BO499" s="207"/>
      <c r="BP499" s="207"/>
      <c r="BQ499" s="207"/>
      <c r="BR499" s="207"/>
      <c r="BS499" s="207"/>
      <c r="BT499" s="207"/>
      <c r="BU499" s="207"/>
      <c r="BV499" s="207"/>
      <c r="BW499" s="207"/>
      <c r="BX499" s="207"/>
      <c r="BY499" s="207"/>
      <c r="BZ499" s="207"/>
      <c r="CA499" s="207"/>
      <c r="CB499" s="207">
        <f>+BL499</f>
        <v>0</v>
      </c>
      <c r="CC499" s="207"/>
      <c r="CD499" s="207"/>
      <c r="CE499" s="207"/>
      <c r="CF499" s="207"/>
      <c r="CG499" s="207"/>
      <c r="CH499" s="207"/>
      <c r="CI499" s="207"/>
      <c r="CJ499" s="207"/>
      <c r="CK499" s="207">
        <v>0</v>
      </c>
      <c r="CL499" s="209">
        <v>477.3</v>
      </c>
      <c r="CM499" s="209">
        <f t="shared" si="247"/>
        <v>0</v>
      </c>
      <c r="CN499" s="207"/>
      <c r="CO499" s="207"/>
      <c r="CP499" s="207"/>
      <c r="CQ499" s="207"/>
      <c r="CR499" s="207"/>
      <c r="CS499" s="207"/>
      <c r="CT499" s="207"/>
      <c r="CU499" s="207"/>
      <c r="CV499" s="207"/>
      <c r="CW499" s="207"/>
      <c r="CX499" s="207"/>
      <c r="CY499" s="207"/>
      <c r="CZ499" s="207"/>
      <c r="DA499" s="207"/>
      <c r="DB499" s="207"/>
      <c r="DC499" s="207"/>
      <c r="DD499" s="207"/>
      <c r="DE499" s="207">
        <v>1</v>
      </c>
      <c r="DF499" s="207">
        <v>1</v>
      </c>
      <c r="DG499" s="207"/>
      <c r="DH499" s="207" t="s">
        <v>4540</v>
      </c>
      <c r="DI499" s="207"/>
      <c r="DJ499" s="207">
        <f>AW499</f>
        <v>34</v>
      </c>
      <c r="DK499" s="209">
        <v>120.88</v>
      </c>
      <c r="DL499" s="209">
        <f t="shared" si="248"/>
        <v>4109.92</v>
      </c>
      <c r="DM499" s="207"/>
      <c r="DN499" s="207"/>
      <c r="DO499" s="207"/>
      <c r="DP499" s="207"/>
      <c r="DQ499" s="207"/>
      <c r="DR499" s="207"/>
      <c r="DS499" s="207"/>
      <c r="DT499" s="207"/>
      <c r="DU499" s="207"/>
      <c r="DV499" s="207"/>
      <c r="DW499" s="207"/>
      <c r="DX499" s="207"/>
      <c r="DY499" s="207"/>
      <c r="DZ499" s="207">
        <f>+DJ499</f>
        <v>34</v>
      </c>
      <c r="EA499" s="207"/>
      <c r="EB499" s="207"/>
      <c r="EC499" s="207"/>
      <c r="ED499" s="207"/>
      <c r="EE499" s="207"/>
      <c r="EF499" s="207"/>
      <c r="EG499" s="207"/>
      <c r="EH499" s="207"/>
      <c r="EI499" s="207">
        <v>0</v>
      </c>
      <c r="EJ499" s="209">
        <v>191.55</v>
      </c>
      <c r="EK499" s="209">
        <f t="shared" si="249"/>
        <v>0</v>
      </c>
      <c r="EL499" s="207"/>
      <c r="EM499" s="207"/>
      <c r="EN499" s="207"/>
      <c r="EO499" s="207"/>
      <c r="EP499" s="207"/>
      <c r="EQ499" s="207"/>
      <c r="ER499" s="207"/>
      <c r="ES499" s="207"/>
      <c r="ET499" s="207"/>
      <c r="EU499" s="207"/>
      <c r="EV499" s="207"/>
      <c r="EW499" s="207"/>
      <c r="EX499" s="207"/>
      <c r="EY499" s="207"/>
      <c r="EZ499" s="207"/>
      <c r="FA499" s="207"/>
      <c r="FB499" s="207"/>
      <c r="FC499" s="207"/>
      <c r="FD499" s="207"/>
      <c r="FE499" s="207"/>
      <c r="FF499" s="207"/>
      <c r="FG499" s="207"/>
      <c r="FH499" s="207">
        <v>0</v>
      </c>
      <c r="FI499" s="209">
        <v>32.1</v>
      </c>
      <c r="FJ499" s="209">
        <f t="shared" si="250"/>
        <v>0</v>
      </c>
      <c r="FK499" s="207"/>
      <c r="FL499" s="207"/>
      <c r="FM499" s="207"/>
      <c r="FN499" s="207"/>
      <c r="FO499" s="207"/>
      <c r="FP499" s="207"/>
      <c r="FQ499" s="207"/>
      <c r="FR499" s="207"/>
      <c r="FS499" s="207">
        <v>0</v>
      </c>
      <c r="FT499" s="209">
        <v>25.68</v>
      </c>
      <c r="FU499" s="209">
        <f t="shared" si="251"/>
        <v>0</v>
      </c>
      <c r="FV499" s="207"/>
      <c r="FW499" s="207"/>
      <c r="FX499" s="207"/>
      <c r="FY499" s="207"/>
      <c r="FZ499" s="207"/>
      <c r="GA499" s="207"/>
      <c r="GB499" s="207"/>
      <c r="GC499" s="207"/>
      <c r="GD499" s="207">
        <v>0</v>
      </c>
      <c r="GE499" s="209">
        <v>56.12</v>
      </c>
      <c r="GF499" s="209">
        <f t="shared" si="252"/>
        <v>0</v>
      </c>
      <c r="GG499" s="207"/>
      <c r="GH499" s="207"/>
      <c r="GI499" s="207"/>
      <c r="GJ499" s="207"/>
      <c r="GK499" s="207"/>
      <c r="GL499" s="207"/>
      <c r="GM499" s="207"/>
      <c r="GN499" s="207"/>
      <c r="GO499" s="207"/>
      <c r="GP499" s="207"/>
      <c r="GQ499" s="207"/>
      <c r="GR499" s="207"/>
      <c r="GS499" s="207"/>
      <c r="GT499" s="207"/>
      <c r="GU499" s="207"/>
      <c r="GV499" s="207"/>
      <c r="GW499" s="207"/>
      <c r="GX499" s="207" t="s">
        <v>918</v>
      </c>
      <c r="GY499" s="207">
        <v>0</v>
      </c>
      <c r="GZ499" s="207" t="s">
        <v>918</v>
      </c>
      <c r="HA499" s="207">
        <v>0</v>
      </c>
      <c r="HB499" s="207"/>
      <c r="HC499" s="207">
        <v>1</v>
      </c>
      <c r="HD499" s="207">
        <f t="shared" si="266"/>
        <v>10800</v>
      </c>
      <c r="HE499" s="207">
        <v>6</v>
      </c>
      <c r="HF499" s="207"/>
      <c r="HG499" s="207"/>
      <c r="HH499" s="207">
        <f t="shared" si="276"/>
        <v>3600</v>
      </c>
      <c r="HI499" s="209">
        <v>2.73</v>
      </c>
      <c r="HJ499" s="209">
        <f t="shared" si="253"/>
        <v>9828</v>
      </c>
      <c r="HK499" s="207">
        <v>6</v>
      </c>
      <c r="HL499" s="207"/>
      <c r="HM499" s="207">
        <f t="shared" si="277"/>
        <v>3600</v>
      </c>
      <c r="HN499" s="209">
        <v>2.73</v>
      </c>
      <c r="HO499" s="209">
        <f t="shared" si="254"/>
        <v>9828</v>
      </c>
      <c r="HP499" s="207">
        <v>6</v>
      </c>
      <c r="HQ499" s="207"/>
      <c r="HR499" s="207">
        <f t="shared" si="278"/>
        <v>3600</v>
      </c>
      <c r="HS499" s="209">
        <v>2.73</v>
      </c>
      <c r="HT499" s="209">
        <f t="shared" si="255"/>
        <v>9828</v>
      </c>
      <c r="HU499" s="207">
        <v>0</v>
      </c>
      <c r="HV499" s="207"/>
      <c r="HW499" s="207">
        <f t="shared" si="279"/>
        <v>0</v>
      </c>
      <c r="HX499" s="209">
        <v>2.73</v>
      </c>
      <c r="HY499" s="209">
        <f t="shared" si="256"/>
        <v>0</v>
      </c>
      <c r="HZ499" s="207">
        <v>2</v>
      </c>
      <c r="IA499" s="209">
        <v>3890.25</v>
      </c>
      <c r="IB499" s="209">
        <f t="shared" si="257"/>
        <v>7780.5</v>
      </c>
      <c r="IC499" s="169"/>
      <c r="ID499" s="169"/>
      <c r="IE499" s="169"/>
      <c r="IF499" s="169"/>
      <c r="IG499" s="165"/>
      <c r="IH499" s="165"/>
      <c r="II499" s="235">
        <f t="shared" si="272"/>
        <v>1</v>
      </c>
      <c r="IJ499" s="235">
        <f t="shared" si="273"/>
        <v>2</v>
      </c>
      <c r="IK499" s="235">
        <f t="shared" si="274"/>
        <v>3</v>
      </c>
      <c r="IL499" s="210"/>
      <c r="IM499" s="211">
        <f t="shared" si="258"/>
        <v>4109.92</v>
      </c>
      <c r="IN499" s="209">
        <v>7500</v>
      </c>
      <c r="IO499" s="212">
        <f t="shared" si="259"/>
        <v>1</v>
      </c>
      <c r="IP499" s="209">
        <f t="shared" si="260"/>
        <v>37264.5</v>
      </c>
      <c r="IQ499" s="209">
        <v>10000</v>
      </c>
      <c r="IR499" s="212">
        <f t="shared" si="261"/>
        <v>4</v>
      </c>
      <c r="IS499" s="213" t="s">
        <v>6895</v>
      </c>
      <c r="IT499" s="291"/>
      <c r="IV499" s="66">
        <v>51484</v>
      </c>
      <c r="IW499" s="66" t="s">
        <v>6896</v>
      </c>
    </row>
    <row r="500" spans="1:257" x14ac:dyDescent="0.4">
      <c r="A500" s="158">
        <f t="shared" si="271"/>
        <v>344</v>
      </c>
      <c r="B500" s="156" t="s">
        <v>35</v>
      </c>
      <c r="C500" s="156">
        <v>413</v>
      </c>
      <c r="D500" s="251">
        <v>28603</v>
      </c>
      <c r="E500" s="251">
        <v>1404</v>
      </c>
      <c r="F500" s="204" t="s">
        <v>6897</v>
      </c>
      <c r="G500" s="251">
        <v>11</v>
      </c>
      <c r="H500" s="156"/>
      <c r="I500" s="156" t="s">
        <v>3528</v>
      </c>
      <c r="J500" s="158" t="s">
        <v>3726</v>
      </c>
      <c r="K500" s="158"/>
      <c r="L500" s="158" t="s">
        <v>3728</v>
      </c>
      <c r="M500" s="158"/>
      <c r="N500" s="205">
        <v>13</v>
      </c>
      <c r="O500" s="158">
        <v>33</v>
      </c>
      <c r="P500" s="203" t="s">
        <v>5680</v>
      </c>
      <c r="Q500" s="158">
        <v>48</v>
      </c>
      <c r="R500" s="158"/>
      <c r="S500" s="158"/>
      <c r="T500" s="158"/>
      <c r="U500" s="158"/>
      <c r="V500" s="367"/>
      <c r="W500" s="366"/>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t="s">
        <v>5225</v>
      </c>
      <c r="AU500" s="205">
        <v>13</v>
      </c>
      <c r="AV500" s="205">
        <v>20</v>
      </c>
      <c r="AW500" s="205">
        <f t="shared" si="245"/>
        <v>33</v>
      </c>
      <c r="AX500" s="205" t="s">
        <v>5680</v>
      </c>
      <c r="AY500" s="214">
        <v>24</v>
      </c>
      <c r="AZ500" s="205">
        <v>24</v>
      </c>
      <c r="BA500" s="205">
        <f t="shared" si="275"/>
        <v>48</v>
      </c>
      <c r="BB500" s="205"/>
      <c r="BC500" s="207">
        <v>1.0000000000000001E-17</v>
      </c>
      <c r="BD500" s="207">
        <v>9.9999999999999997E-29</v>
      </c>
      <c r="BE500" s="207">
        <v>1.0000000000000001E-30</v>
      </c>
      <c r="BF500" s="207">
        <v>2</v>
      </c>
      <c r="BG500" s="207"/>
      <c r="BH500" s="207"/>
      <c r="BI500" s="207"/>
      <c r="BJ500" s="207"/>
      <c r="BK500" s="207"/>
      <c r="BL500" s="208">
        <v>0</v>
      </c>
      <c r="BM500" s="209">
        <v>249.45</v>
      </c>
      <c r="BN500" s="209">
        <f t="shared" si="246"/>
        <v>0</v>
      </c>
      <c r="BO500" s="207"/>
      <c r="BP500" s="207"/>
      <c r="BQ500" s="207"/>
      <c r="BR500" s="207"/>
      <c r="BS500" s="207"/>
      <c r="BT500" s="207"/>
      <c r="BU500" s="207"/>
      <c r="BV500" s="207"/>
      <c r="BW500" s="207"/>
      <c r="BX500" s="207"/>
      <c r="BY500" s="207"/>
      <c r="BZ500" s="207"/>
      <c r="CA500" s="207"/>
      <c r="CB500" s="207">
        <f>+BL500</f>
        <v>0</v>
      </c>
      <c r="CC500" s="207"/>
      <c r="CD500" s="207"/>
      <c r="CE500" s="207"/>
      <c r="CF500" s="207"/>
      <c r="CG500" s="207"/>
      <c r="CH500" s="207"/>
      <c r="CI500" s="207"/>
      <c r="CJ500" s="207"/>
      <c r="CK500" s="207">
        <v>0</v>
      </c>
      <c r="CL500" s="209">
        <v>477.3</v>
      </c>
      <c r="CM500" s="209">
        <f t="shared" si="247"/>
        <v>0</v>
      </c>
      <c r="CN500" s="207"/>
      <c r="CO500" s="207"/>
      <c r="CP500" s="207"/>
      <c r="CQ500" s="207"/>
      <c r="CR500" s="207"/>
      <c r="CS500" s="207"/>
      <c r="CT500" s="207"/>
      <c r="CU500" s="207"/>
      <c r="CV500" s="207"/>
      <c r="CW500" s="207"/>
      <c r="CX500" s="207"/>
      <c r="CY500" s="207"/>
      <c r="CZ500" s="207"/>
      <c r="DA500" s="207"/>
      <c r="DB500" s="207"/>
      <c r="DC500" s="207"/>
      <c r="DD500" s="207"/>
      <c r="DE500" s="207">
        <v>1</v>
      </c>
      <c r="DF500" s="207">
        <v>1</v>
      </c>
      <c r="DG500" s="207"/>
      <c r="DH500" s="207" t="s">
        <v>4540</v>
      </c>
      <c r="DI500" s="207"/>
      <c r="DJ500" s="207">
        <f>AW500</f>
        <v>33</v>
      </c>
      <c r="DK500" s="209">
        <v>120.88</v>
      </c>
      <c r="DL500" s="209">
        <f t="shared" si="248"/>
        <v>3989.04</v>
      </c>
      <c r="DM500" s="207"/>
      <c r="DN500" s="207"/>
      <c r="DO500" s="207"/>
      <c r="DP500" s="207"/>
      <c r="DQ500" s="207"/>
      <c r="DR500" s="207"/>
      <c r="DS500" s="207"/>
      <c r="DT500" s="207"/>
      <c r="DU500" s="207"/>
      <c r="DV500" s="207"/>
      <c r="DW500" s="207"/>
      <c r="DX500" s="207"/>
      <c r="DY500" s="207"/>
      <c r="DZ500" s="207">
        <f>+DJ500</f>
        <v>33</v>
      </c>
      <c r="EA500" s="207"/>
      <c r="EB500" s="207"/>
      <c r="EC500" s="207"/>
      <c r="ED500" s="207"/>
      <c r="EE500" s="207"/>
      <c r="EF500" s="207"/>
      <c r="EG500" s="207"/>
      <c r="EH500" s="207"/>
      <c r="EI500" s="207">
        <v>0</v>
      </c>
      <c r="EJ500" s="209">
        <v>191.55</v>
      </c>
      <c r="EK500" s="209">
        <f t="shared" si="249"/>
        <v>0</v>
      </c>
      <c r="EL500" s="207"/>
      <c r="EM500" s="207"/>
      <c r="EN500" s="207"/>
      <c r="EO500" s="207"/>
      <c r="EP500" s="207"/>
      <c r="EQ500" s="207"/>
      <c r="ER500" s="207"/>
      <c r="ES500" s="207"/>
      <c r="ET500" s="207"/>
      <c r="EU500" s="207"/>
      <c r="EV500" s="207"/>
      <c r="EW500" s="207"/>
      <c r="EX500" s="207"/>
      <c r="EY500" s="207"/>
      <c r="EZ500" s="207"/>
      <c r="FA500" s="207"/>
      <c r="FB500" s="207"/>
      <c r="FC500" s="207"/>
      <c r="FD500" s="207"/>
      <c r="FE500" s="207"/>
      <c r="FF500" s="207"/>
      <c r="FG500" s="207"/>
      <c r="FH500" s="207">
        <v>0</v>
      </c>
      <c r="FI500" s="209">
        <v>32.1</v>
      </c>
      <c r="FJ500" s="209">
        <f t="shared" si="250"/>
        <v>0</v>
      </c>
      <c r="FK500" s="207"/>
      <c r="FL500" s="207"/>
      <c r="FM500" s="207"/>
      <c r="FN500" s="207"/>
      <c r="FO500" s="207"/>
      <c r="FP500" s="207"/>
      <c r="FQ500" s="207"/>
      <c r="FR500" s="207"/>
      <c r="FS500" s="207">
        <v>0</v>
      </c>
      <c r="FT500" s="209">
        <v>25.68</v>
      </c>
      <c r="FU500" s="209">
        <f t="shared" si="251"/>
        <v>0</v>
      </c>
      <c r="FV500" s="207"/>
      <c r="FW500" s="207"/>
      <c r="FX500" s="207"/>
      <c r="FY500" s="207"/>
      <c r="FZ500" s="207"/>
      <c r="GA500" s="207"/>
      <c r="GB500" s="207"/>
      <c r="GC500" s="207"/>
      <c r="GD500" s="207">
        <v>0</v>
      </c>
      <c r="GE500" s="209">
        <v>56.12</v>
      </c>
      <c r="GF500" s="209">
        <f t="shared" si="252"/>
        <v>0</v>
      </c>
      <c r="GG500" s="207"/>
      <c r="GH500" s="207"/>
      <c r="GI500" s="207"/>
      <c r="GJ500" s="207"/>
      <c r="GK500" s="207"/>
      <c r="GL500" s="207"/>
      <c r="GM500" s="207"/>
      <c r="GN500" s="207"/>
      <c r="GO500" s="207"/>
      <c r="GP500" s="207"/>
      <c r="GQ500" s="207"/>
      <c r="GR500" s="207"/>
      <c r="GS500" s="207"/>
      <c r="GT500" s="207"/>
      <c r="GU500" s="207"/>
      <c r="GV500" s="207"/>
      <c r="GW500" s="207"/>
      <c r="GX500" s="207" t="s">
        <v>918</v>
      </c>
      <c r="GY500" s="207">
        <v>0</v>
      </c>
      <c r="GZ500" s="207" t="s">
        <v>918</v>
      </c>
      <c r="HA500" s="207">
        <v>0</v>
      </c>
      <c r="HB500" s="207"/>
      <c r="HC500" s="207">
        <v>1</v>
      </c>
      <c r="HD500" s="207">
        <f t="shared" si="266"/>
        <v>4800</v>
      </c>
      <c r="HE500" s="207">
        <v>3</v>
      </c>
      <c r="HF500" s="207"/>
      <c r="HG500" s="207" t="s">
        <v>6898</v>
      </c>
      <c r="HH500" s="207">
        <f t="shared" si="276"/>
        <v>1800</v>
      </c>
      <c r="HI500" s="209">
        <v>2.73</v>
      </c>
      <c r="HJ500" s="209">
        <f t="shared" si="253"/>
        <v>4914</v>
      </c>
      <c r="HK500" s="207">
        <v>3</v>
      </c>
      <c r="HL500" s="207"/>
      <c r="HM500" s="207">
        <f t="shared" si="277"/>
        <v>1800</v>
      </c>
      <c r="HN500" s="209">
        <v>2.73</v>
      </c>
      <c r="HO500" s="209">
        <f t="shared" si="254"/>
        <v>4914</v>
      </c>
      <c r="HP500" s="207">
        <v>2</v>
      </c>
      <c r="HQ500" s="207"/>
      <c r="HR500" s="207">
        <f t="shared" si="278"/>
        <v>1200</v>
      </c>
      <c r="HS500" s="209">
        <v>2.73</v>
      </c>
      <c r="HT500" s="209">
        <f t="shared" si="255"/>
        <v>3276</v>
      </c>
      <c r="HU500" s="207">
        <v>0</v>
      </c>
      <c r="HV500" s="207"/>
      <c r="HW500" s="207">
        <f t="shared" si="279"/>
        <v>0</v>
      </c>
      <c r="HX500" s="209">
        <v>2.73</v>
      </c>
      <c r="HY500" s="209">
        <f t="shared" si="256"/>
        <v>0</v>
      </c>
      <c r="HZ500" s="207">
        <v>2</v>
      </c>
      <c r="IA500" s="209">
        <v>3890.25</v>
      </c>
      <c r="IB500" s="209">
        <f t="shared" si="257"/>
        <v>7780.5</v>
      </c>
      <c r="IC500" s="169"/>
      <c r="ID500" s="169"/>
      <c r="IE500" s="169"/>
      <c r="IF500" s="169"/>
      <c r="IG500" s="165"/>
      <c r="IH500" s="165"/>
      <c r="II500" s="235">
        <f t="shared" si="272"/>
        <v>1</v>
      </c>
      <c r="IJ500" s="235">
        <f t="shared" si="273"/>
        <v>2</v>
      </c>
      <c r="IK500" s="235">
        <f t="shared" si="274"/>
        <v>3</v>
      </c>
      <c r="IL500" s="210"/>
      <c r="IM500" s="211">
        <f t="shared" si="258"/>
        <v>3989.04</v>
      </c>
      <c r="IN500" s="209">
        <v>7500</v>
      </c>
      <c r="IO500" s="212">
        <f t="shared" si="259"/>
        <v>1</v>
      </c>
      <c r="IP500" s="209">
        <f t="shared" si="260"/>
        <v>20884.5</v>
      </c>
      <c r="IQ500" s="209">
        <v>10000</v>
      </c>
      <c r="IR500" s="212">
        <f t="shared" si="261"/>
        <v>3</v>
      </c>
      <c r="IS500" s="213" t="s">
        <v>6899</v>
      </c>
      <c r="IT500" s="291"/>
      <c r="IV500" s="66" t="s">
        <v>6900</v>
      </c>
      <c r="IW500" s="66" t="s">
        <v>6901</v>
      </c>
    </row>
    <row r="501" spans="1:257" x14ac:dyDescent="0.4">
      <c r="A501" s="158">
        <f t="shared" si="271"/>
        <v>345</v>
      </c>
      <c r="B501" s="156" t="s">
        <v>35</v>
      </c>
      <c r="C501" s="349">
        <v>417</v>
      </c>
      <c r="D501" s="156">
        <v>99687</v>
      </c>
      <c r="E501" s="374">
        <v>1424</v>
      </c>
      <c r="F501" s="215" t="s">
        <v>6902</v>
      </c>
      <c r="G501" s="251">
        <v>11</v>
      </c>
      <c r="H501" s="156"/>
      <c r="I501" s="156" t="s">
        <v>3528</v>
      </c>
      <c r="J501" s="158" t="s">
        <v>3776</v>
      </c>
      <c r="K501" s="158"/>
      <c r="L501" s="158" t="s">
        <v>3778</v>
      </c>
      <c r="M501" s="158"/>
      <c r="N501" s="205">
        <v>15</v>
      </c>
      <c r="O501" s="158">
        <v>35</v>
      </c>
      <c r="P501" s="203" t="s">
        <v>6903</v>
      </c>
      <c r="Q501" s="158">
        <v>52</v>
      </c>
      <c r="R501" s="158"/>
      <c r="S501" s="158"/>
      <c r="T501" s="158"/>
      <c r="U501" s="158"/>
      <c r="V501" s="367"/>
      <c r="W501" s="366"/>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t="s">
        <v>5243</v>
      </c>
      <c r="AU501" s="205">
        <v>15</v>
      </c>
      <c r="AV501" s="205">
        <v>20</v>
      </c>
      <c r="AW501" s="205">
        <f t="shared" si="245"/>
        <v>35</v>
      </c>
      <c r="AX501" s="205" t="s">
        <v>6903</v>
      </c>
      <c r="AY501" s="214">
        <v>28</v>
      </c>
      <c r="AZ501" s="205">
        <v>24</v>
      </c>
      <c r="BA501" s="205">
        <f t="shared" si="275"/>
        <v>52</v>
      </c>
      <c r="BB501" s="205"/>
      <c r="BC501" s="207">
        <v>1.0000000000000001E-17</v>
      </c>
      <c r="BD501" s="207">
        <v>9.9999999999999997E-29</v>
      </c>
      <c r="BE501" s="207">
        <v>1.0000000000000001E-30</v>
      </c>
      <c r="BF501" s="207">
        <f>4+2</f>
        <v>6</v>
      </c>
      <c r="BG501" s="207"/>
      <c r="BH501" s="207"/>
      <c r="BI501" s="207"/>
      <c r="BJ501" s="207"/>
      <c r="BK501" s="207"/>
      <c r="BL501" s="208">
        <v>0</v>
      </c>
      <c r="BM501" s="209">
        <v>249.45</v>
      </c>
      <c r="BN501" s="209">
        <f t="shared" si="246"/>
        <v>0</v>
      </c>
      <c r="BO501" s="207"/>
      <c r="BP501" s="207"/>
      <c r="BQ501" s="207"/>
      <c r="BR501" s="207"/>
      <c r="BS501" s="207"/>
      <c r="BT501" s="207"/>
      <c r="BU501" s="207"/>
      <c r="BV501" s="207"/>
      <c r="BW501" s="207"/>
      <c r="BX501" s="207"/>
      <c r="BY501" s="207"/>
      <c r="BZ501" s="207"/>
      <c r="CA501" s="207"/>
      <c r="CB501" s="207">
        <f>+BL501</f>
        <v>0</v>
      </c>
      <c r="CC501" s="207"/>
      <c r="CD501" s="207"/>
      <c r="CE501" s="207"/>
      <c r="CF501" s="207"/>
      <c r="CG501" s="207"/>
      <c r="CH501" s="207"/>
      <c r="CI501" s="207"/>
      <c r="CJ501" s="207"/>
      <c r="CK501" s="207">
        <v>0</v>
      </c>
      <c r="CL501" s="209">
        <v>477.3</v>
      </c>
      <c r="CM501" s="209">
        <f t="shared" si="247"/>
        <v>0</v>
      </c>
      <c r="CN501" s="207"/>
      <c r="CO501" s="207"/>
      <c r="CP501" s="207"/>
      <c r="CQ501" s="207"/>
      <c r="CR501" s="207"/>
      <c r="CS501" s="207"/>
      <c r="CT501" s="207"/>
      <c r="CU501" s="207"/>
      <c r="CV501" s="207"/>
      <c r="CW501" s="207"/>
      <c r="CX501" s="207"/>
      <c r="CY501" s="207"/>
      <c r="CZ501" s="207"/>
      <c r="DA501" s="207"/>
      <c r="DB501" s="207"/>
      <c r="DC501" s="207"/>
      <c r="DD501" s="207"/>
      <c r="DE501" s="207">
        <v>1</v>
      </c>
      <c r="DF501" s="207">
        <v>1</v>
      </c>
      <c r="DG501" s="207"/>
      <c r="DH501" s="207" t="s">
        <v>6904</v>
      </c>
      <c r="DI501" s="207"/>
      <c r="DJ501" s="207">
        <f>AW501</f>
        <v>35</v>
      </c>
      <c r="DK501" s="209">
        <v>120.88</v>
      </c>
      <c r="DL501" s="209">
        <f t="shared" si="248"/>
        <v>4230.8</v>
      </c>
      <c r="DM501" s="207"/>
      <c r="DN501" s="207"/>
      <c r="DO501" s="207"/>
      <c r="DP501" s="207"/>
      <c r="DQ501" s="207"/>
      <c r="DR501" s="207"/>
      <c r="DS501" s="207"/>
      <c r="DT501" s="207"/>
      <c r="DU501" s="207"/>
      <c r="DV501" s="207"/>
      <c r="DW501" s="207"/>
      <c r="DX501" s="207"/>
      <c r="DY501" s="207"/>
      <c r="DZ501" s="207">
        <f>+DJ501</f>
        <v>35</v>
      </c>
      <c r="EA501" s="207"/>
      <c r="EB501" s="207"/>
      <c r="EC501" s="207"/>
      <c r="ED501" s="207"/>
      <c r="EE501" s="207"/>
      <c r="EF501" s="207"/>
      <c r="EG501" s="207"/>
      <c r="EH501" s="207"/>
      <c r="EI501" s="207">
        <v>0</v>
      </c>
      <c r="EJ501" s="209">
        <v>191.55</v>
      </c>
      <c r="EK501" s="209">
        <f t="shared" si="249"/>
        <v>0</v>
      </c>
      <c r="EL501" s="207"/>
      <c r="EM501" s="207"/>
      <c r="EN501" s="207"/>
      <c r="EO501" s="207"/>
      <c r="EP501" s="207"/>
      <c r="EQ501" s="207"/>
      <c r="ER501" s="207"/>
      <c r="ES501" s="207"/>
      <c r="ET501" s="207"/>
      <c r="EU501" s="207"/>
      <c r="EV501" s="207"/>
      <c r="EW501" s="207"/>
      <c r="EX501" s="207"/>
      <c r="EY501" s="207"/>
      <c r="EZ501" s="207"/>
      <c r="FA501" s="207"/>
      <c r="FB501" s="207"/>
      <c r="FC501" s="207"/>
      <c r="FD501" s="207"/>
      <c r="FE501" s="207"/>
      <c r="FF501" s="207"/>
      <c r="FG501" s="207"/>
      <c r="FH501" s="207">
        <v>0</v>
      </c>
      <c r="FI501" s="209">
        <v>32.1</v>
      </c>
      <c r="FJ501" s="209">
        <f t="shared" si="250"/>
        <v>0</v>
      </c>
      <c r="FK501" s="207"/>
      <c r="FL501" s="207"/>
      <c r="FM501" s="207"/>
      <c r="FN501" s="207"/>
      <c r="FO501" s="207"/>
      <c r="FP501" s="207"/>
      <c r="FQ501" s="207"/>
      <c r="FR501" s="207"/>
      <c r="FS501" s="207">
        <v>0</v>
      </c>
      <c r="FT501" s="209">
        <v>25.68</v>
      </c>
      <c r="FU501" s="209">
        <f t="shared" si="251"/>
        <v>0</v>
      </c>
      <c r="FV501" s="207"/>
      <c r="FW501" s="207"/>
      <c r="FX501" s="207"/>
      <c r="FY501" s="207">
        <v>1</v>
      </c>
      <c r="FZ501" s="207"/>
      <c r="GA501" s="207"/>
      <c r="GB501" s="207" t="s">
        <v>6905</v>
      </c>
      <c r="GC501" s="207"/>
      <c r="GD501" s="207">
        <v>0</v>
      </c>
      <c r="GE501" s="209">
        <v>56.12</v>
      </c>
      <c r="GF501" s="209">
        <f t="shared" si="252"/>
        <v>0</v>
      </c>
      <c r="GG501" s="207"/>
      <c r="GH501" s="207"/>
      <c r="GI501" s="207"/>
      <c r="GJ501" s="207"/>
      <c r="GK501" s="207"/>
      <c r="GL501" s="207"/>
      <c r="GM501" s="207"/>
      <c r="GN501" s="207"/>
      <c r="GO501" s="207"/>
      <c r="GP501" s="207"/>
      <c r="GQ501" s="207"/>
      <c r="GR501" s="207"/>
      <c r="GS501" s="207"/>
      <c r="GT501" s="207"/>
      <c r="GU501" s="207"/>
      <c r="GV501" s="207"/>
      <c r="GW501" s="207"/>
      <c r="GX501" s="207" t="s">
        <v>6906</v>
      </c>
      <c r="GY501" s="207">
        <v>1</v>
      </c>
      <c r="GZ501" s="207" t="s">
        <v>5210</v>
      </c>
      <c r="HA501" s="207">
        <f>+AW501*3</f>
        <v>105</v>
      </c>
      <c r="HB501" s="207"/>
      <c r="HC501" s="207"/>
      <c r="HD501" s="207">
        <f t="shared" si="266"/>
        <v>0</v>
      </c>
      <c r="HE501" s="207">
        <v>0</v>
      </c>
      <c r="HF501" s="207"/>
      <c r="HG501" s="207"/>
      <c r="HH501" s="207">
        <f t="shared" si="276"/>
        <v>0</v>
      </c>
      <c r="HI501" s="209">
        <v>2.73</v>
      </c>
      <c r="HJ501" s="209">
        <f t="shared" si="253"/>
        <v>0</v>
      </c>
      <c r="HK501" s="207">
        <v>0</v>
      </c>
      <c r="HL501" s="207"/>
      <c r="HM501" s="207">
        <f t="shared" si="277"/>
        <v>0</v>
      </c>
      <c r="HN501" s="209">
        <v>2.73</v>
      </c>
      <c r="HO501" s="209">
        <f t="shared" si="254"/>
        <v>0</v>
      </c>
      <c r="HP501" s="207">
        <v>0</v>
      </c>
      <c r="HQ501" s="207"/>
      <c r="HR501" s="207">
        <f t="shared" si="278"/>
        <v>0</v>
      </c>
      <c r="HS501" s="209">
        <v>2.73</v>
      </c>
      <c r="HT501" s="209">
        <f t="shared" si="255"/>
        <v>0</v>
      </c>
      <c r="HU501" s="207">
        <v>0</v>
      </c>
      <c r="HV501" s="207"/>
      <c r="HW501" s="207">
        <f t="shared" si="279"/>
        <v>0</v>
      </c>
      <c r="HX501" s="209">
        <v>2.73</v>
      </c>
      <c r="HY501" s="209">
        <f t="shared" si="256"/>
        <v>0</v>
      </c>
      <c r="HZ501" s="207">
        <v>0</v>
      </c>
      <c r="IA501" s="209">
        <v>3890.25</v>
      </c>
      <c r="IB501" s="209">
        <f t="shared" si="257"/>
        <v>0</v>
      </c>
      <c r="IC501" s="169"/>
      <c r="ID501" s="169"/>
      <c r="IE501" s="169"/>
      <c r="IF501" s="169"/>
      <c r="IG501" s="165"/>
      <c r="IH501" s="165"/>
      <c r="II501" s="235">
        <f t="shared" si="272"/>
        <v>2</v>
      </c>
      <c r="IJ501" s="235">
        <f t="shared" si="273"/>
        <v>0</v>
      </c>
      <c r="IK501" s="235">
        <f t="shared" si="274"/>
        <v>2</v>
      </c>
      <c r="IL501" s="210"/>
      <c r="IM501" s="211">
        <f t="shared" si="258"/>
        <v>4230.8</v>
      </c>
      <c r="IN501" s="209">
        <v>7500</v>
      </c>
      <c r="IO501" s="212">
        <f t="shared" si="259"/>
        <v>1</v>
      </c>
      <c r="IP501" s="209">
        <f t="shared" si="260"/>
        <v>0</v>
      </c>
      <c r="IQ501" s="209">
        <v>10000</v>
      </c>
      <c r="IR501" s="212">
        <f t="shared" si="261"/>
        <v>0</v>
      </c>
      <c r="IS501" s="213" t="s">
        <v>6027</v>
      </c>
      <c r="IT501" s="291"/>
      <c r="IV501" s="352" t="s">
        <v>6907</v>
      </c>
      <c r="IW501" s="352" t="s">
        <v>6908</v>
      </c>
    </row>
    <row r="502" spans="1:257" x14ac:dyDescent="0.4">
      <c r="A502" s="158">
        <f t="shared" si="271"/>
        <v>346</v>
      </c>
      <c r="B502" s="156" t="s">
        <v>35</v>
      </c>
      <c r="C502" s="156">
        <v>421</v>
      </c>
      <c r="D502" s="156">
        <v>28607</v>
      </c>
      <c r="E502" s="378">
        <v>1479</v>
      </c>
      <c r="F502" s="204" t="s">
        <v>6909</v>
      </c>
      <c r="G502" s="251">
        <v>11</v>
      </c>
      <c r="H502" s="156"/>
      <c r="I502" s="156" t="s">
        <v>3528</v>
      </c>
      <c r="J502" s="158" t="s">
        <v>3836</v>
      </c>
      <c r="K502" s="158"/>
      <c r="L502" s="158" t="s">
        <v>3837</v>
      </c>
      <c r="M502" s="158">
        <v>20143580442</v>
      </c>
      <c r="N502" s="205">
        <v>19</v>
      </c>
      <c r="O502" s="158">
        <v>39</v>
      </c>
      <c r="P502" s="203" t="s">
        <v>5614</v>
      </c>
      <c r="Q502" s="158">
        <v>52</v>
      </c>
      <c r="R502" s="158"/>
      <c r="S502" s="158"/>
      <c r="T502" s="158"/>
      <c r="U502" s="158"/>
      <c r="V502" s="367"/>
      <c r="W502" s="366"/>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t="s">
        <v>5225</v>
      </c>
      <c r="AU502" s="205">
        <v>19</v>
      </c>
      <c r="AV502" s="205">
        <v>20</v>
      </c>
      <c r="AW502" s="205">
        <f t="shared" si="245"/>
        <v>39</v>
      </c>
      <c r="AX502" s="205" t="s">
        <v>5614</v>
      </c>
      <c r="AY502" s="214">
        <v>28</v>
      </c>
      <c r="AZ502" s="205">
        <v>24</v>
      </c>
      <c r="BA502" s="205">
        <f t="shared" si="275"/>
        <v>52</v>
      </c>
      <c r="BB502" s="205"/>
      <c r="BC502" s="207">
        <v>1.0000000000000001E-17</v>
      </c>
      <c r="BD502" s="207">
        <v>9.9999999999999997E-29</v>
      </c>
      <c r="BE502" s="207">
        <v>1.0000000000000001E-30</v>
      </c>
      <c r="BF502" s="207">
        <v>6</v>
      </c>
      <c r="BG502" s="207"/>
      <c r="BH502" s="207">
        <v>1</v>
      </c>
      <c r="BI502" s="207"/>
      <c r="BJ502" s="207"/>
      <c r="BK502" s="207" t="s">
        <v>6910</v>
      </c>
      <c r="BL502" s="208">
        <f>AW502+BA502</f>
        <v>91</v>
      </c>
      <c r="BM502" s="209">
        <v>249.45</v>
      </c>
      <c r="BN502" s="209">
        <f t="shared" si="246"/>
        <v>22699.95</v>
      </c>
      <c r="BO502" s="207"/>
      <c r="BP502" s="207"/>
      <c r="BQ502" s="207"/>
      <c r="BR502" s="207"/>
      <c r="BS502" s="207"/>
      <c r="BT502" s="207"/>
      <c r="BU502" s="207"/>
      <c r="BV502" s="207"/>
      <c r="BW502" s="207"/>
      <c r="BX502" s="207"/>
      <c r="BY502" s="207"/>
      <c r="BZ502" s="207"/>
      <c r="CA502" s="207"/>
      <c r="CB502" s="207">
        <f>+BL502</f>
        <v>91</v>
      </c>
      <c r="CC502" s="207"/>
      <c r="CD502" s="207"/>
      <c r="CE502" s="207"/>
      <c r="CF502" s="207"/>
      <c r="CG502" s="207"/>
      <c r="CH502" s="207"/>
      <c r="CI502" s="207"/>
      <c r="CJ502" s="207"/>
      <c r="CK502" s="207">
        <v>0</v>
      </c>
      <c r="CL502" s="209">
        <v>477.3</v>
      </c>
      <c r="CM502" s="209">
        <f t="shared" si="247"/>
        <v>0</v>
      </c>
      <c r="CN502" s="207"/>
      <c r="CO502" s="207"/>
      <c r="CP502" s="207"/>
      <c r="CQ502" s="207"/>
      <c r="CR502" s="207"/>
      <c r="CS502" s="207"/>
      <c r="CT502" s="207"/>
      <c r="CU502" s="207"/>
      <c r="CV502" s="207"/>
      <c r="CW502" s="207"/>
      <c r="CX502" s="207"/>
      <c r="CY502" s="207"/>
      <c r="CZ502" s="207"/>
      <c r="DA502" s="207"/>
      <c r="DB502" s="207"/>
      <c r="DC502" s="207"/>
      <c r="DD502" s="207"/>
      <c r="DE502" s="207"/>
      <c r="DF502" s="207">
        <v>1</v>
      </c>
      <c r="DG502" s="207"/>
      <c r="DH502" s="207"/>
      <c r="DI502" s="207"/>
      <c r="DJ502" s="207">
        <f>AW502</f>
        <v>39</v>
      </c>
      <c r="DK502" s="209">
        <v>120.88</v>
      </c>
      <c r="DL502" s="209">
        <f t="shared" si="248"/>
        <v>4714.32</v>
      </c>
      <c r="DM502" s="207"/>
      <c r="DN502" s="207"/>
      <c r="DO502" s="207"/>
      <c r="DP502" s="207"/>
      <c r="DQ502" s="207"/>
      <c r="DR502" s="207"/>
      <c r="DS502" s="207"/>
      <c r="DT502" s="207"/>
      <c r="DU502" s="207"/>
      <c r="DV502" s="207"/>
      <c r="DW502" s="207"/>
      <c r="DX502" s="207"/>
      <c r="DY502" s="207"/>
      <c r="DZ502" s="207">
        <f>+DJ502</f>
        <v>39</v>
      </c>
      <c r="EA502" s="207"/>
      <c r="EB502" s="207"/>
      <c r="EC502" s="207"/>
      <c r="ED502" s="207"/>
      <c r="EE502" s="207"/>
      <c r="EF502" s="207"/>
      <c r="EG502" s="207"/>
      <c r="EH502" s="207"/>
      <c r="EI502" s="207">
        <v>0</v>
      </c>
      <c r="EJ502" s="209">
        <v>191.55</v>
      </c>
      <c r="EK502" s="209">
        <f t="shared" si="249"/>
        <v>0</v>
      </c>
      <c r="EL502" s="207"/>
      <c r="EM502" s="207"/>
      <c r="EN502" s="207"/>
      <c r="EO502" s="207"/>
      <c r="EP502" s="207"/>
      <c r="EQ502" s="207"/>
      <c r="ER502" s="207"/>
      <c r="ES502" s="207"/>
      <c r="ET502" s="207"/>
      <c r="EU502" s="207"/>
      <c r="EV502" s="207"/>
      <c r="EW502" s="207"/>
      <c r="EX502" s="207"/>
      <c r="EY502" s="207"/>
      <c r="EZ502" s="207"/>
      <c r="FA502" s="207"/>
      <c r="FB502" s="207"/>
      <c r="FC502" s="207"/>
      <c r="FD502" s="207"/>
      <c r="FE502" s="207"/>
      <c r="FF502" s="207"/>
      <c r="FG502" s="207"/>
      <c r="FH502" s="207">
        <v>0</v>
      </c>
      <c r="FI502" s="209">
        <v>32.1</v>
      </c>
      <c r="FJ502" s="209">
        <f t="shared" si="250"/>
        <v>0</v>
      </c>
      <c r="FK502" s="207"/>
      <c r="FL502" s="207"/>
      <c r="FM502" s="207"/>
      <c r="FN502" s="207"/>
      <c r="FO502" s="207"/>
      <c r="FP502" s="207"/>
      <c r="FQ502" s="207"/>
      <c r="FR502" s="207"/>
      <c r="FS502" s="207">
        <v>0</v>
      </c>
      <c r="FT502" s="209">
        <v>25.68</v>
      </c>
      <c r="FU502" s="209">
        <f t="shared" si="251"/>
        <v>0</v>
      </c>
      <c r="FV502" s="207"/>
      <c r="FW502" s="207"/>
      <c r="FX502" s="207"/>
      <c r="FY502" s="207">
        <v>1</v>
      </c>
      <c r="FZ502" s="207"/>
      <c r="GA502" s="207"/>
      <c r="GB502" s="207" t="s">
        <v>6911</v>
      </c>
      <c r="GC502" s="207"/>
      <c r="GD502" s="207">
        <v>0</v>
      </c>
      <c r="GE502" s="209">
        <v>56.12</v>
      </c>
      <c r="GF502" s="209">
        <f t="shared" si="252"/>
        <v>0</v>
      </c>
      <c r="GG502" s="207"/>
      <c r="GH502" s="207"/>
      <c r="GI502" s="207"/>
      <c r="GJ502" s="207"/>
      <c r="GK502" s="207"/>
      <c r="GL502" s="207"/>
      <c r="GM502" s="207"/>
      <c r="GN502" s="207"/>
      <c r="GO502" s="207"/>
      <c r="GP502" s="207"/>
      <c r="GQ502" s="207"/>
      <c r="GR502" s="207"/>
      <c r="GS502" s="207"/>
      <c r="GT502" s="207"/>
      <c r="GU502" s="207"/>
      <c r="GV502" s="207"/>
      <c r="GW502" s="207"/>
      <c r="GX502" s="207" t="s">
        <v>918</v>
      </c>
      <c r="GY502" s="207">
        <v>0</v>
      </c>
      <c r="GZ502" s="207" t="s">
        <v>918</v>
      </c>
      <c r="HA502" s="207">
        <v>0</v>
      </c>
      <c r="HB502" s="207"/>
      <c r="HC502" s="207">
        <v>1</v>
      </c>
      <c r="HD502" s="207">
        <f t="shared" si="266"/>
        <v>4800</v>
      </c>
      <c r="HE502" s="207">
        <v>3</v>
      </c>
      <c r="HF502" s="207"/>
      <c r="HG502" s="207" t="s">
        <v>257</v>
      </c>
      <c r="HH502" s="207">
        <f t="shared" si="276"/>
        <v>1800</v>
      </c>
      <c r="HI502" s="209">
        <v>2.73</v>
      </c>
      <c r="HJ502" s="209">
        <f t="shared" si="253"/>
        <v>4914</v>
      </c>
      <c r="HK502" s="207">
        <v>3</v>
      </c>
      <c r="HL502" s="207"/>
      <c r="HM502" s="207">
        <f t="shared" si="277"/>
        <v>1800</v>
      </c>
      <c r="HN502" s="209">
        <v>2.73</v>
      </c>
      <c r="HO502" s="209">
        <f t="shared" si="254"/>
        <v>4914</v>
      </c>
      <c r="HP502" s="207">
        <v>2</v>
      </c>
      <c r="HQ502" s="207"/>
      <c r="HR502" s="207">
        <f t="shared" si="278"/>
        <v>1200</v>
      </c>
      <c r="HS502" s="209">
        <v>2.73</v>
      </c>
      <c r="HT502" s="209">
        <f t="shared" si="255"/>
        <v>3276</v>
      </c>
      <c r="HU502" s="207">
        <v>0</v>
      </c>
      <c r="HV502" s="207"/>
      <c r="HW502" s="207">
        <f t="shared" si="279"/>
        <v>0</v>
      </c>
      <c r="HX502" s="209">
        <v>2.73</v>
      </c>
      <c r="HY502" s="209">
        <f t="shared" si="256"/>
        <v>0</v>
      </c>
      <c r="HZ502" s="207">
        <v>2</v>
      </c>
      <c r="IA502" s="209">
        <v>3890.25</v>
      </c>
      <c r="IB502" s="209">
        <f t="shared" si="257"/>
        <v>7780.5</v>
      </c>
      <c r="IC502" s="169"/>
      <c r="ID502" s="169"/>
      <c r="IE502" s="169"/>
      <c r="IF502" s="169"/>
      <c r="IG502" s="165"/>
      <c r="IH502" s="165"/>
      <c r="II502" s="235">
        <f t="shared" si="272"/>
        <v>2</v>
      </c>
      <c r="IJ502" s="235">
        <f t="shared" si="273"/>
        <v>2</v>
      </c>
      <c r="IK502" s="235">
        <f t="shared" si="274"/>
        <v>4</v>
      </c>
      <c r="IL502" s="210"/>
      <c r="IM502" s="211">
        <f t="shared" si="258"/>
        <v>27414.27</v>
      </c>
      <c r="IN502" s="209">
        <v>7500</v>
      </c>
      <c r="IO502" s="212">
        <f t="shared" si="259"/>
        <v>4</v>
      </c>
      <c r="IP502" s="209">
        <f t="shared" si="260"/>
        <v>20884.5</v>
      </c>
      <c r="IQ502" s="209">
        <v>10000</v>
      </c>
      <c r="IR502" s="212">
        <f t="shared" si="261"/>
        <v>3</v>
      </c>
      <c r="IS502" s="213" t="s">
        <v>6912</v>
      </c>
      <c r="IT502" s="291"/>
      <c r="IV502" s="66" t="s">
        <v>6913</v>
      </c>
      <c r="IW502" s="66" t="s">
        <v>6914</v>
      </c>
    </row>
    <row r="503" spans="1:257" x14ac:dyDescent="0.4">
      <c r="A503" s="158">
        <f t="shared" si="271"/>
        <v>347</v>
      </c>
      <c r="B503" s="156" t="s">
        <v>35</v>
      </c>
      <c r="C503" s="156">
        <v>339</v>
      </c>
      <c r="D503" s="156">
        <v>23038</v>
      </c>
      <c r="E503" s="156">
        <v>18742</v>
      </c>
      <c r="F503" s="222" t="s">
        <v>6915</v>
      </c>
      <c r="G503" s="251">
        <v>9</v>
      </c>
      <c r="H503" s="156"/>
      <c r="I503" s="156" t="s">
        <v>2978</v>
      </c>
      <c r="J503" s="158" t="s">
        <v>3012</v>
      </c>
      <c r="K503" s="158"/>
      <c r="L503" s="158" t="s">
        <v>3014</v>
      </c>
      <c r="M503" s="158">
        <v>20143580425</v>
      </c>
      <c r="N503" s="205">
        <v>33</v>
      </c>
      <c r="O503" s="158">
        <v>53</v>
      </c>
      <c r="P503" s="203" t="s">
        <v>6916</v>
      </c>
      <c r="Q503" s="158">
        <v>56</v>
      </c>
      <c r="R503" s="158"/>
      <c r="S503" s="158"/>
      <c r="T503" s="158"/>
      <c r="U503" s="158"/>
      <c r="V503" s="367"/>
      <c r="W503" s="366"/>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t="s">
        <v>5311</v>
      </c>
      <c r="AU503" s="205">
        <v>33</v>
      </c>
      <c r="AV503" s="205">
        <v>20</v>
      </c>
      <c r="AW503" s="205">
        <f t="shared" si="245"/>
        <v>53</v>
      </c>
      <c r="AX503" s="205" t="s">
        <v>6916</v>
      </c>
      <c r="AY503" s="226">
        <v>32</v>
      </c>
      <c r="AZ503" s="205">
        <v>24</v>
      </c>
      <c r="BA503" s="205">
        <f t="shared" si="275"/>
        <v>56</v>
      </c>
      <c r="BB503" s="205"/>
      <c r="BC503" s="207">
        <v>1.0000000000000001E-17</v>
      </c>
      <c r="BD503" s="207">
        <v>9.9999999999999997E-29</v>
      </c>
      <c r="BE503" s="207">
        <v>1.0000000000000001E-30</v>
      </c>
      <c r="BF503" s="207"/>
      <c r="BG503" s="207"/>
      <c r="BH503" s="207"/>
      <c r="BI503" s="207"/>
      <c r="BJ503" s="207"/>
      <c r="BK503" s="207"/>
      <c r="BL503" s="208">
        <v>0</v>
      </c>
      <c r="BM503" s="209">
        <v>249.45</v>
      </c>
      <c r="BN503" s="209">
        <f t="shared" si="246"/>
        <v>0</v>
      </c>
      <c r="BO503" s="207"/>
      <c r="BP503" s="207"/>
      <c r="BQ503" s="207"/>
      <c r="BR503" s="207"/>
      <c r="BS503" s="207"/>
      <c r="BT503" s="207"/>
      <c r="BU503" s="207"/>
      <c r="BV503" s="207"/>
      <c r="BW503" s="207"/>
      <c r="BX503" s="207"/>
      <c r="BY503" s="207"/>
      <c r="BZ503" s="207"/>
      <c r="CA503" s="207"/>
      <c r="CB503" s="207"/>
      <c r="CC503" s="207"/>
      <c r="CD503" s="207"/>
      <c r="CE503" s="207"/>
      <c r="CF503" s="207"/>
      <c r="CG503" s="207"/>
      <c r="CH503" s="207"/>
      <c r="CI503" s="207"/>
      <c r="CJ503" s="207"/>
      <c r="CK503" s="207">
        <v>0</v>
      </c>
      <c r="CL503" s="209">
        <v>477.3</v>
      </c>
      <c r="CM503" s="209">
        <f t="shared" si="247"/>
        <v>0</v>
      </c>
      <c r="CN503" s="207"/>
      <c r="CO503" s="207"/>
      <c r="CP503" s="207"/>
      <c r="CQ503" s="207"/>
      <c r="CR503" s="207"/>
      <c r="CS503" s="207"/>
      <c r="CT503" s="207"/>
      <c r="CU503" s="207"/>
      <c r="CV503" s="207"/>
      <c r="CW503" s="207"/>
      <c r="CX503" s="207"/>
      <c r="CY503" s="207"/>
      <c r="CZ503" s="207"/>
      <c r="DA503" s="207"/>
      <c r="DB503" s="207"/>
      <c r="DC503" s="207"/>
      <c r="DD503" s="207"/>
      <c r="DE503" s="207"/>
      <c r="DF503" s="207"/>
      <c r="DG503" s="207"/>
      <c r="DH503" s="207"/>
      <c r="DI503" s="207"/>
      <c r="DJ503" s="207">
        <v>0</v>
      </c>
      <c r="DK503" s="209">
        <v>120.88</v>
      </c>
      <c r="DL503" s="209">
        <f t="shared" si="248"/>
        <v>0</v>
      </c>
      <c r="DM503" s="207"/>
      <c r="DN503" s="207"/>
      <c r="DO503" s="207"/>
      <c r="DP503" s="207"/>
      <c r="DQ503" s="207"/>
      <c r="DR503" s="207"/>
      <c r="DS503" s="207"/>
      <c r="DT503" s="207"/>
      <c r="DU503" s="207"/>
      <c r="DV503" s="207"/>
      <c r="DW503" s="207"/>
      <c r="DX503" s="207"/>
      <c r="DY503" s="207"/>
      <c r="DZ503" s="207"/>
      <c r="EA503" s="207"/>
      <c r="EB503" s="207"/>
      <c r="EC503" s="207"/>
      <c r="ED503" s="207"/>
      <c r="EE503" s="207"/>
      <c r="EF503" s="207"/>
      <c r="EG503" s="207"/>
      <c r="EH503" s="207"/>
      <c r="EI503" s="207">
        <v>0</v>
      </c>
      <c r="EJ503" s="209">
        <v>191.55</v>
      </c>
      <c r="EK503" s="209">
        <f t="shared" si="249"/>
        <v>0</v>
      </c>
      <c r="EL503" s="207"/>
      <c r="EM503" s="207"/>
      <c r="EN503" s="207"/>
      <c r="EO503" s="207"/>
      <c r="EP503" s="207"/>
      <c r="EQ503" s="207"/>
      <c r="ER503" s="207"/>
      <c r="ES503" s="207"/>
      <c r="ET503" s="207"/>
      <c r="EU503" s="207"/>
      <c r="EV503" s="207"/>
      <c r="EW503" s="207"/>
      <c r="EX503" s="207"/>
      <c r="EY503" s="207"/>
      <c r="EZ503" s="207"/>
      <c r="FA503" s="207"/>
      <c r="FB503" s="207"/>
      <c r="FC503" s="207"/>
      <c r="FD503" s="207"/>
      <c r="FE503" s="207"/>
      <c r="FF503" s="207"/>
      <c r="FG503" s="207"/>
      <c r="FH503" s="207">
        <v>0</v>
      </c>
      <c r="FI503" s="209">
        <v>32.1</v>
      </c>
      <c r="FJ503" s="209">
        <f t="shared" si="250"/>
        <v>0</v>
      </c>
      <c r="FK503" s="207"/>
      <c r="FL503" s="207"/>
      <c r="FM503" s="207"/>
      <c r="FN503" s="207"/>
      <c r="FO503" s="207"/>
      <c r="FP503" s="207"/>
      <c r="FQ503" s="207"/>
      <c r="FR503" s="207"/>
      <c r="FS503" s="207">
        <v>0</v>
      </c>
      <c r="FT503" s="209">
        <v>25.68</v>
      </c>
      <c r="FU503" s="209">
        <f t="shared" si="251"/>
        <v>0</v>
      </c>
      <c r="FV503" s="207"/>
      <c r="FW503" s="207"/>
      <c r="FX503" s="207"/>
      <c r="FY503" s="207"/>
      <c r="FZ503" s="207"/>
      <c r="GA503" s="207"/>
      <c r="GB503" s="207"/>
      <c r="GC503" s="207"/>
      <c r="GD503" s="207">
        <v>0</v>
      </c>
      <c r="GE503" s="209">
        <v>56.12</v>
      </c>
      <c r="GF503" s="209">
        <f t="shared" si="252"/>
        <v>0</v>
      </c>
      <c r="GG503" s="207"/>
      <c r="GH503" s="207"/>
      <c r="GI503" s="207"/>
      <c r="GJ503" s="207"/>
      <c r="GK503" s="207"/>
      <c r="GL503" s="207"/>
      <c r="GM503" s="207"/>
      <c r="GN503" s="207"/>
      <c r="GO503" s="207"/>
      <c r="GP503" s="207"/>
      <c r="GQ503" s="207"/>
      <c r="GR503" s="207"/>
      <c r="GS503" s="207"/>
      <c r="GT503" s="207"/>
      <c r="GU503" s="207"/>
      <c r="GV503" s="207"/>
      <c r="GW503" s="207"/>
      <c r="GX503" s="207" t="s">
        <v>918</v>
      </c>
      <c r="GY503" s="207">
        <v>0</v>
      </c>
      <c r="GZ503" s="207" t="s">
        <v>918</v>
      </c>
      <c r="HA503" s="207">
        <v>0</v>
      </c>
      <c r="HB503" s="207"/>
      <c r="HC503" s="207">
        <v>1</v>
      </c>
      <c r="HD503" s="207">
        <f t="shared" si="266"/>
        <v>7200</v>
      </c>
      <c r="HE503" s="207">
        <v>7</v>
      </c>
      <c r="HF503" s="207"/>
      <c r="HG503" s="207"/>
      <c r="HH503" s="207">
        <f t="shared" si="276"/>
        <v>4200</v>
      </c>
      <c r="HI503" s="209">
        <v>2.73</v>
      </c>
      <c r="HJ503" s="209">
        <f t="shared" si="253"/>
        <v>11466</v>
      </c>
      <c r="HK503" s="207">
        <v>3</v>
      </c>
      <c r="HL503" s="207"/>
      <c r="HM503" s="207">
        <f t="shared" si="277"/>
        <v>1800</v>
      </c>
      <c r="HN503" s="209">
        <v>2.73</v>
      </c>
      <c r="HO503" s="209">
        <f t="shared" si="254"/>
        <v>4914</v>
      </c>
      <c r="HP503" s="207">
        <v>2</v>
      </c>
      <c r="HQ503" s="207"/>
      <c r="HR503" s="207">
        <f t="shared" si="278"/>
        <v>1200</v>
      </c>
      <c r="HS503" s="209">
        <v>2.73</v>
      </c>
      <c r="HT503" s="209">
        <f t="shared" si="255"/>
        <v>3276</v>
      </c>
      <c r="HU503" s="207">
        <v>0</v>
      </c>
      <c r="HV503" s="207"/>
      <c r="HW503" s="207">
        <f t="shared" si="279"/>
        <v>0</v>
      </c>
      <c r="HX503" s="209">
        <v>2.73</v>
      </c>
      <c r="HY503" s="209">
        <f t="shared" si="256"/>
        <v>0</v>
      </c>
      <c r="HZ503" s="207">
        <v>2</v>
      </c>
      <c r="IA503" s="209">
        <v>3890.25</v>
      </c>
      <c r="IB503" s="209">
        <f t="shared" si="257"/>
        <v>7780.5</v>
      </c>
      <c r="IC503" s="169">
        <v>16.5</v>
      </c>
      <c r="ID503" s="169"/>
      <c r="IE503" s="169"/>
      <c r="IF503" s="169"/>
      <c r="IG503" s="165"/>
      <c r="IH503" s="165"/>
      <c r="II503" s="235">
        <f t="shared" si="272"/>
        <v>0</v>
      </c>
      <c r="IJ503" s="235">
        <f t="shared" si="273"/>
        <v>2</v>
      </c>
      <c r="IK503" s="235">
        <f t="shared" si="274"/>
        <v>2</v>
      </c>
      <c r="IL503" s="210"/>
      <c r="IM503" s="211">
        <f t="shared" si="258"/>
        <v>0</v>
      </c>
      <c r="IN503" s="209">
        <v>7500</v>
      </c>
      <c r="IO503" s="212">
        <f t="shared" si="259"/>
        <v>0</v>
      </c>
      <c r="IP503" s="209">
        <f t="shared" si="260"/>
        <v>27436.5</v>
      </c>
      <c r="IQ503" s="209">
        <v>10000</v>
      </c>
      <c r="IR503" s="212">
        <f t="shared" si="261"/>
        <v>3</v>
      </c>
      <c r="IS503" s="213" t="s">
        <v>6917</v>
      </c>
      <c r="IT503" s="291"/>
      <c r="IV503" s="66" t="s">
        <v>6918</v>
      </c>
      <c r="IW503" s="66" t="s">
        <v>6919</v>
      </c>
    </row>
    <row r="504" spans="1:257" x14ac:dyDescent="0.4">
      <c r="A504" s="158">
        <f t="shared" si="271"/>
        <v>348</v>
      </c>
      <c r="B504" s="156" t="s">
        <v>35</v>
      </c>
      <c r="C504" s="156">
        <v>424</v>
      </c>
      <c r="D504" s="251">
        <v>73045</v>
      </c>
      <c r="E504" s="378">
        <v>1498</v>
      </c>
      <c r="F504" s="204" t="s">
        <v>6920</v>
      </c>
      <c r="G504" s="251">
        <v>11</v>
      </c>
      <c r="H504" s="156"/>
      <c r="I504" s="156" t="s">
        <v>3528</v>
      </c>
      <c r="J504" s="158" t="s">
        <v>3865</v>
      </c>
      <c r="K504" s="158"/>
      <c r="L504" s="158" t="s">
        <v>3867</v>
      </c>
      <c r="M504" s="158">
        <v>20143580340</v>
      </c>
      <c r="N504" s="205">
        <v>18</v>
      </c>
      <c r="O504" s="158">
        <v>38</v>
      </c>
      <c r="P504" s="203" t="s">
        <v>6921</v>
      </c>
      <c r="Q504" s="158">
        <v>52</v>
      </c>
      <c r="R504" s="158"/>
      <c r="S504" s="158"/>
      <c r="T504" s="158"/>
      <c r="U504" s="158"/>
      <c r="V504" s="367"/>
      <c r="W504" s="366"/>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t="s">
        <v>5243</v>
      </c>
      <c r="AU504" s="205">
        <v>18</v>
      </c>
      <c r="AV504" s="205">
        <v>20</v>
      </c>
      <c r="AW504" s="205">
        <f t="shared" si="245"/>
        <v>38</v>
      </c>
      <c r="AX504" s="205" t="s">
        <v>6921</v>
      </c>
      <c r="AY504" s="214">
        <v>28</v>
      </c>
      <c r="AZ504" s="205">
        <v>24</v>
      </c>
      <c r="BA504" s="205">
        <f t="shared" si="275"/>
        <v>52</v>
      </c>
      <c r="BB504" s="205"/>
      <c r="BC504" s="207">
        <v>1.0000000000000001E-17</v>
      </c>
      <c r="BD504" s="207">
        <v>9.9999999999999997E-29</v>
      </c>
      <c r="BE504" s="207">
        <v>1.0000000000000001E-30</v>
      </c>
      <c r="BF504" s="207">
        <v>4</v>
      </c>
      <c r="BG504" s="207"/>
      <c r="BH504" s="207">
        <v>2</v>
      </c>
      <c r="BI504" s="207" t="s">
        <v>6922</v>
      </c>
      <c r="BJ504" s="207"/>
      <c r="BK504" s="207" t="s">
        <v>6923</v>
      </c>
      <c r="BL504" s="208">
        <f>AW504*2</f>
        <v>76</v>
      </c>
      <c r="BM504" s="209">
        <v>249.45</v>
      </c>
      <c r="BN504" s="209">
        <f t="shared" si="246"/>
        <v>18958.2</v>
      </c>
      <c r="BO504" s="207"/>
      <c r="BP504" s="207"/>
      <c r="BQ504" s="207"/>
      <c r="BR504" s="207"/>
      <c r="BS504" s="207">
        <f>+AW504</f>
        <v>38</v>
      </c>
      <c r="BT504" s="207"/>
      <c r="BU504" s="207"/>
      <c r="BV504" s="207"/>
      <c r="BW504" s="207"/>
      <c r="BX504" s="207">
        <f>+AW504</f>
        <v>38</v>
      </c>
      <c r="BY504" s="207"/>
      <c r="BZ504" s="207"/>
      <c r="CA504" s="207"/>
      <c r="CB504" s="207"/>
      <c r="CC504" s="207"/>
      <c r="CD504" s="207"/>
      <c r="CE504" s="207"/>
      <c r="CF504" s="207"/>
      <c r="CG504" s="207">
        <v>1</v>
      </c>
      <c r="CH504" s="207"/>
      <c r="CI504" s="207"/>
      <c r="CJ504" s="207" t="s">
        <v>6924</v>
      </c>
      <c r="CK504" s="207">
        <f>AW504</f>
        <v>38</v>
      </c>
      <c r="CL504" s="209">
        <v>477.3</v>
      </c>
      <c r="CM504" s="209">
        <f t="shared" si="247"/>
        <v>18137.400000000001</v>
      </c>
      <c r="CN504" s="207"/>
      <c r="CO504" s="207"/>
      <c r="CP504" s="207"/>
      <c r="CQ504" s="207"/>
      <c r="CR504" s="207"/>
      <c r="CS504" s="207"/>
      <c r="CT504" s="207"/>
      <c r="CU504" s="207"/>
      <c r="CV504" s="207"/>
      <c r="CW504" s="207"/>
      <c r="CX504" s="207"/>
      <c r="CY504" s="207"/>
      <c r="CZ504" s="207"/>
      <c r="DA504" s="207">
        <f>+CK504</f>
        <v>38</v>
      </c>
      <c r="DB504" s="207"/>
      <c r="DC504" s="207"/>
      <c r="DD504" s="207"/>
      <c r="DE504" s="207">
        <v>2</v>
      </c>
      <c r="DF504" s="207"/>
      <c r="DG504" s="207"/>
      <c r="DH504" s="207" t="s">
        <v>6925</v>
      </c>
      <c r="DI504" s="207"/>
      <c r="DJ504" s="207">
        <v>0</v>
      </c>
      <c r="DK504" s="209">
        <v>120.88</v>
      </c>
      <c r="DL504" s="209">
        <f t="shared" si="248"/>
        <v>0</v>
      </c>
      <c r="DM504" s="207"/>
      <c r="DN504" s="207"/>
      <c r="DO504" s="207"/>
      <c r="DP504" s="207"/>
      <c r="DQ504" s="207"/>
      <c r="DR504" s="207"/>
      <c r="DS504" s="207"/>
      <c r="DT504" s="207"/>
      <c r="DU504" s="207"/>
      <c r="DV504" s="207"/>
      <c r="DW504" s="207"/>
      <c r="DX504" s="207"/>
      <c r="DY504" s="207"/>
      <c r="DZ504" s="207"/>
      <c r="EA504" s="207"/>
      <c r="EB504" s="207"/>
      <c r="EC504" s="207"/>
      <c r="ED504" s="207"/>
      <c r="EE504" s="207"/>
      <c r="EF504" s="207"/>
      <c r="EG504" s="207"/>
      <c r="EH504" s="207"/>
      <c r="EI504" s="207">
        <v>0</v>
      </c>
      <c r="EJ504" s="209">
        <v>191.55</v>
      </c>
      <c r="EK504" s="209">
        <f t="shared" si="249"/>
        <v>0</v>
      </c>
      <c r="EL504" s="207"/>
      <c r="EM504" s="207"/>
      <c r="EN504" s="207"/>
      <c r="EO504" s="207"/>
      <c r="EP504" s="207"/>
      <c r="EQ504" s="207"/>
      <c r="ER504" s="207"/>
      <c r="ES504" s="207"/>
      <c r="ET504" s="207"/>
      <c r="EU504" s="207"/>
      <c r="EV504" s="207"/>
      <c r="EW504" s="207"/>
      <c r="EX504" s="207"/>
      <c r="EY504" s="207"/>
      <c r="EZ504" s="207"/>
      <c r="FA504" s="207"/>
      <c r="FB504" s="207"/>
      <c r="FC504" s="207"/>
      <c r="FD504" s="207"/>
      <c r="FE504" s="207"/>
      <c r="FF504" s="207"/>
      <c r="FG504" s="207"/>
      <c r="FH504" s="207">
        <v>0</v>
      </c>
      <c r="FI504" s="209">
        <v>32.1</v>
      </c>
      <c r="FJ504" s="209">
        <f t="shared" si="250"/>
        <v>0</v>
      </c>
      <c r="FK504" s="207"/>
      <c r="FL504" s="207"/>
      <c r="FM504" s="207"/>
      <c r="FN504" s="207"/>
      <c r="FO504" s="207"/>
      <c r="FP504" s="207"/>
      <c r="FQ504" s="207"/>
      <c r="FR504" s="207"/>
      <c r="FS504" s="207">
        <v>0</v>
      </c>
      <c r="FT504" s="209">
        <v>25.68</v>
      </c>
      <c r="FU504" s="209">
        <f t="shared" si="251"/>
        <v>0</v>
      </c>
      <c r="FV504" s="207"/>
      <c r="FW504" s="207"/>
      <c r="FX504" s="207"/>
      <c r="FY504" s="207"/>
      <c r="FZ504" s="207"/>
      <c r="GA504" s="207"/>
      <c r="GB504" s="207"/>
      <c r="GC504" s="207"/>
      <c r="GD504" s="207">
        <v>0</v>
      </c>
      <c r="GE504" s="209">
        <v>56.12</v>
      </c>
      <c r="GF504" s="209">
        <f t="shared" si="252"/>
        <v>0</v>
      </c>
      <c r="GG504" s="207"/>
      <c r="GH504" s="207"/>
      <c r="GI504" s="207"/>
      <c r="GJ504" s="207"/>
      <c r="GK504" s="207"/>
      <c r="GL504" s="207"/>
      <c r="GM504" s="207"/>
      <c r="GN504" s="207"/>
      <c r="GO504" s="207"/>
      <c r="GP504" s="207"/>
      <c r="GQ504" s="207"/>
      <c r="GR504" s="207"/>
      <c r="GS504" s="207"/>
      <c r="GT504" s="207"/>
      <c r="GU504" s="207"/>
      <c r="GV504" s="207"/>
      <c r="GW504" s="207"/>
      <c r="GX504" s="207" t="s">
        <v>918</v>
      </c>
      <c r="GY504" s="207">
        <v>0</v>
      </c>
      <c r="GZ504" s="207" t="s">
        <v>918</v>
      </c>
      <c r="HA504" s="207">
        <v>0</v>
      </c>
      <c r="HB504" s="207"/>
      <c r="HC504" s="207">
        <v>1</v>
      </c>
      <c r="HD504" s="207">
        <f t="shared" si="266"/>
        <v>4800</v>
      </c>
      <c r="HE504" s="207">
        <v>2</v>
      </c>
      <c r="HF504" s="207"/>
      <c r="HG504" s="207" t="s">
        <v>6926</v>
      </c>
      <c r="HH504" s="207">
        <f t="shared" si="276"/>
        <v>1200</v>
      </c>
      <c r="HI504" s="209">
        <v>2.73</v>
      </c>
      <c r="HJ504" s="209">
        <f t="shared" si="253"/>
        <v>3276</v>
      </c>
      <c r="HK504" s="207">
        <v>3</v>
      </c>
      <c r="HL504" s="207"/>
      <c r="HM504" s="207">
        <f t="shared" si="277"/>
        <v>1800</v>
      </c>
      <c r="HN504" s="209">
        <v>2.73</v>
      </c>
      <c r="HO504" s="209">
        <f t="shared" si="254"/>
        <v>4914</v>
      </c>
      <c r="HP504" s="207">
        <v>3</v>
      </c>
      <c r="HQ504" s="207"/>
      <c r="HR504" s="207">
        <f t="shared" si="278"/>
        <v>1800</v>
      </c>
      <c r="HS504" s="209">
        <v>2.73</v>
      </c>
      <c r="HT504" s="209">
        <f t="shared" si="255"/>
        <v>4914</v>
      </c>
      <c r="HU504" s="207">
        <v>0</v>
      </c>
      <c r="HV504" s="207"/>
      <c r="HW504" s="207">
        <f t="shared" si="279"/>
        <v>0</v>
      </c>
      <c r="HX504" s="209">
        <v>2.73</v>
      </c>
      <c r="HY504" s="209">
        <f t="shared" si="256"/>
        <v>0</v>
      </c>
      <c r="HZ504" s="207">
        <v>2</v>
      </c>
      <c r="IA504" s="209">
        <v>3890.25</v>
      </c>
      <c r="IB504" s="209">
        <f t="shared" si="257"/>
        <v>7780.5</v>
      </c>
      <c r="IC504" s="169"/>
      <c r="ID504" s="169"/>
      <c r="IE504" s="169"/>
      <c r="IF504" s="169"/>
      <c r="IG504" s="165"/>
      <c r="IH504" s="165"/>
      <c r="II504" s="235">
        <f t="shared" si="272"/>
        <v>3</v>
      </c>
      <c r="IJ504" s="235">
        <f t="shared" si="273"/>
        <v>2</v>
      </c>
      <c r="IK504" s="235">
        <f t="shared" si="274"/>
        <v>5</v>
      </c>
      <c r="IL504" s="210"/>
      <c r="IM504" s="211">
        <f t="shared" si="258"/>
        <v>37095.600000000006</v>
      </c>
      <c r="IN504" s="209">
        <v>7500</v>
      </c>
      <c r="IO504" s="212">
        <f t="shared" si="259"/>
        <v>5</v>
      </c>
      <c r="IP504" s="209">
        <f t="shared" si="260"/>
        <v>20884.5</v>
      </c>
      <c r="IQ504" s="209">
        <v>10000</v>
      </c>
      <c r="IR504" s="212">
        <f t="shared" si="261"/>
        <v>3</v>
      </c>
      <c r="IS504" s="213" t="s">
        <v>6927</v>
      </c>
      <c r="IT504" s="291"/>
      <c r="IV504" s="66" t="s">
        <v>6928</v>
      </c>
      <c r="IW504" s="66" t="s">
        <v>6929</v>
      </c>
    </row>
    <row r="505" spans="1:257" x14ac:dyDescent="0.4">
      <c r="A505" s="158">
        <f t="shared" si="271"/>
        <v>349</v>
      </c>
      <c r="B505" s="156" t="s">
        <v>35</v>
      </c>
      <c r="C505" s="156">
        <v>425</v>
      </c>
      <c r="D505" s="251">
        <v>27451</v>
      </c>
      <c r="E505" s="378">
        <v>1519</v>
      </c>
      <c r="F505" s="204" t="s">
        <v>6930</v>
      </c>
      <c r="G505" s="251">
        <v>11</v>
      </c>
      <c r="H505" s="156"/>
      <c r="I505" s="156" t="s">
        <v>3528</v>
      </c>
      <c r="J505" s="158" t="s">
        <v>3876</v>
      </c>
      <c r="K505" s="158"/>
      <c r="L505" s="158" t="s">
        <v>3878</v>
      </c>
      <c r="M505" s="158"/>
      <c r="N505" s="205">
        <v>21</v>
      </c>
      <c r="O505" s="158">
        <v>41</v>
      </c>
      <c r="P505" s="203" t="s">
        <v>5209</v>
      </c>
      <c r="Q505" s="158">
        <v>52</v>
      </c>
      <c r="R505" s="158"/>
      <c r="S505" s="158"/>
      <c r="T505" s="158"/>
      <c r="U505" s="158"/>
      <c r="V505" s="367"/>
      <c r="W505" s="366"/>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t="s">
        <v>5225</v>
      </c>
      <c r="AU505" s="205">
        <v>21</v>
      </c>
      <c r="AV505" s="205">
        <v>20</v>
      </c>
      <c r="AW505" s="205">
        <f t="shared" si="245"/>
        <v>41</v>
      </c>
      <c r="AX505" s="205" t="s">
        <v>5209</v>
      </c>
      <c r="AY505" s="214">
        <v>28</v>
      </c>
      <c r="AZ505" s="205">
        <v>24</v>
      </c>
      <c r="BA505" s="205">
        <f t="shared" si="275"/>
        <v>52</v>
      </c>
      <c r="BB505" s="205"/>
      <c r="BC505" s="207">
        <v>1.0000000000000001E-17</v>
      </c>
      <c r="BD505" s="207">
        <v>9.9999999999999997E-29</v>
      </c>
      <c r="BE505" s="207">
        <v>1.0000000000000001E-30</v>
      </c>
      <c r="BF505" s="207">
        <v>2</v>
      </c>
      <c r="BG505" s="207"/>
      <c r="BH505" s="207"/>
      <c r="BI505" s="207"/>
      <c r="BJ505" s="207"/>
      <c r="BK505" s="207"/>
      <c r="BL505" s="208">
        <v>0</v>
      </c>
      <c r="BM505" s="209">
        <v>249.45</v>
      </c>
      <c r="BN505" s="209">
        <f t="shared" si="246"/>
        <v>0</v>
      </c>
      <c r="BO505" s="207"/>
      <c r="BP505" s="207"/>
      <c r="BQ505" s="207"/>
      <c r="BR505" s="207"/>
      <c r="BS505" s="207"/>
      <c r="BT505" s="207"/>
      <c r="BU505" s="207"/>
      <c r="BV505" s="207"/>
      <c r="BW505" s="207"/>
      <c r="BX505" s="207"/>
      <c r="BY505" s="207"/>
      <c r="BZ505" s="207"/>
      <c r="CA505" s="207"/>
      <c r="CB505" s="207"/>
      <c r="CC505" s="207"/>
      <c r="CD505" s="207"/>
      <c r="CE505" s="207"/>
      <c r="CF505" s="207"/>
      <c r="CG505" s="207"/>
      <c r="CH505" s="207"/>
      <c r="CI505" s="207"/>
      <c r="CJ505" s="207"/>
      <c r="CK505" s="207">
        <v>0</v>
      </c>
      <c r="CL505" s="209">
        <v>477.3</v>
      </c>
      <c r="CM505" s="209">
        <f t="shared" si="247"/>
        <v>0</v>
      </c>
      <c r="CN505" s="207"/>
      <c r="CO505" s="207"/>
      <c r="CP505" s="207"/>
      <c r="CQ505" s="207"/>
      <c r="CR505" s="207"/>
      <c r="CS505" s="207"/>
      <c r="CT505" s="207"/>
      <c r="CU505" s="207"/>
      <c r="CV505" s="207"/>
      <c r="CW505" s="207"/>
      <c r="CX505" s="207"/>
      <c r="CY505" s="207"/>
      <c r="CZ505" s="207"/>
      <c r="DA505" s="207" t="s">
        <v>4980</v>
      </c>
      <c r="DB505" s="207"/>
      <c r="DC505" s="207"/>
      <c r="DD505" s="207"/>
      <c r="DE505" s="207">
        <v>1</v>
      </c>
      <c r="DF505" s="207">
        <v>1</v>
      </c>
      <c r="DG505" s="207"/>
      <c r="DH505" s="207" t="s">
        <v>4540</v>
      </c>
      <c r="DI505" s="207" t="s">
        <v>6931</v>
      </c>
      <c r="DJ505" s="207">
        <f>AW505</f>
        <v>41</v>
      </c>
      <c r="DK505" s="209">
        <v>120.88</v>
      </c>
      <c r="DL505" s="209">
        <f t="shared" si="248"/>
        <v>4956.08</v>
      </c>
      <c r="DM505" s="207"/>
      <c r="DN505" s="207"/>
      <c r="DO505" s="207"/>
      <c r="DP505" s="207"/>
      <c r="DQ505" s="207"/>
      <c r="DR505" s="207"/>
      <c r="DS505" s="207"/>
      <c r="DT505" s="207"/>
      <c r="DU505" s="207"/>
      <c r="DV505" s="207"/>
      <c r="DW505" s="207"/>
      <c r="DX505" s="207"/>
      <c r="DY505" s="207"/>
      <c r="DZ505" s="207">
        <f>+DJ505</f>
        <v>41</v>
      </c>
      <c r="EA505" s="207"/>
      <c r="EB505" s="207"/>
      <c r="EC505" s="207"/>
      <c r="ED505" s="207"/>
      <c r="EE505" s="207"/>
      <c r="EF505" s="207"/>
      <c r="EG505" s="207"/>
      <c r="EH505" s="207"/>
      <c r="EI505" s="207">
        <v>0</v>
      </c>
      <c r="EJ505" s="209">
        <v>191.55</v>
      </c>
      <c r="EK505" s="209">
        <f t="shared" si="249"/>
        <v>0</v>
      </c>
      <c r="EL505" s="207"/>
      <c r="EM505" s="207"/>
      <c r="EN505" s="207"/>
      <c r="EO505" s="207"/>
      <c r="EP505" s="207"/>
      <c r="EQ505" s="207"/>
      <c r="ER505" s="207"/>
      <c r="ES505" s="207"/>
      <c r="ET505" s="207"/>
      <c r="EU505" s="207"/>
      <c r="EV505" s="207"/>
      <c r="EW505" s="207"/>
      <c r="EX505" s="207"/>
      <c r="EY505" s="207"/>
      <c r="EZ505" s="207"/>
      <c r="FA505" s="207"/>
      <c r="FB505" s="207"/>
      <c r="FC505" s="207"/>
      <c r="FD505" s="207"/>
      <c r="FE505" s="207"/>
      <c r="FF505" s="207"/>
      <c r="FG505" s="207"/>
      <c r="FH505" s="207">
        <v>0</v>
      </c>
      <c r="FI505" s="209">
        <v>32.1</v>
      </c>
      <c r="FJ505" s="209">
        <f t="shared" si="250"/>
        <v>0</v>
      </c>
      <c r="FK505" s="207"/>
      <c r="FL505" s="207"/>
      <c r="FM505" s="207"/>
      <c r="FN505" s="207"/>
      <c r="FO505" s="207"/>
      <c r="FP505" s="207"/>
      <c r="FQ505" s="207"/>
      <c r="FR505" s="207"/>
      <c r="FS505" s="207">
        <v>0</v>
      </c>
      <c r="FT505" s="209">
        <v>25.68</v>
      </c>
      <c r="FU505" s="209">
        <f t="shared" si="251"/>
        <v>0</v>
      </c>
      <c r="FV505" s="207"/>
      <c r="FW505" s="207"/>
      <c r="FX505" s="207"/>
      <c r="FY505" s="207"/>
      <c r="FZ505" s="207"/>
      <c r="GA505" s="207"/>
      <c r="GB505" s="207"/>
      <c r="GC505" s="207"/>
      <c r="GD505" s="207">
        <v>0</v>
      </c>
      <c r="GE505" s="209">
        <v>56.12</v>
      </c>
      <c r="GF505" s="209">
        <f t="shared" si="252"/>
        <v>0</v>
      </c>
      <c r="GG505" s="207"/>
      <c r="GH505" s="207"/>
      <c r="GI505" s="207"/>
      <c r="GJ505" s="207"/>
      <c r="GK505" s="207"/>
      <c r="GL505" s="207"/>
      <c r="GM505" s="207"/>
      <c r="GN505" s="207"/>
      <c r="GO505" s="207"/>
      <c r="GP505" s="207"/>
      <c r="GQ505" s="207"/>
      <c r="GR505" s="207"/>
      <c r="GS505" s="207"/>
      <c r="GT505" s="207"/>
      <c r="GU505" s="207"/>
      <c r="GV505" s="207"/>
      <c r="GW505" s="207"/>
      <c r="GX505" s="207" t="s">
        <v>918</v>
      </c>
      <c r="GY505" s="207">
        <v>0</v>
      </c>
      <c r="GZ505" s="207" t="s">
        <v>918</v>
      </c>
      <c r="HA505" s="207">
        <v>0</v>
      </c>
      <c r="HB505" s="207"/>
      <c r="HC505" s="207">
        <v>1</v>
      </c>
      <c r="HD505" s="207">
        <f t="shared" si="266"/>
        <v>8000</v>
      </c>
      <c r="HE505" s="207">
        <v>3</v>
      </c>
      <c r="HF505" s="207"/>
      <c r="HG505" s="207" t="s">
        <v>257</v>
      </c>
      <c r="HH505" s="207">
        <f t="shared" si="276"/>
        <v>2400</v>
      </c>
      <c r="HI505" s="209">
        <v>2.73</v>
      </c>
      <c r="HJ505" s="209">
        <f t="shared" si="253"/>
        <v>6552</v>
      </c>
      <c r="HK505" s="207">
        <v>4</v>
      </c>
      <c r="HL505" s="207"/>
      <c r="HM505" s="207">
        <f t="shared" si="277"/>
        <v>3200</v>
      </c>
      <c r="HN505" s="209">
        <v>2.73</v>
      </c>
      <c r="HO505" s="209">
        <f t="shared" si="254"/>
        <v>8736</v>
      </c>
      <c r="HP505" s="207">
        <v>3</v>
      </c>
      <c r="HQ505" s="207"/>
      <c r="HR505" s="207">
        <f t="shared" si="278"/>
        <v>2400</v>
      </c>
      <c r="HS505" s="209">
        <v>2.73</v>
      </c>
      <c r="HT505" s="209">
        <f t="shared" si="255"/>
        <v>6552</v>
      </c>
      <c r="HU505" s="207">
        <v>0</v>
      </c>
      <c r="HV505" s="207"/>
      <c r="HW505" s="207">
        <f t="shared" si="279"/>
        <v>0</v>
      </c>
      <c r="HX505" s="209">
        <v>2.73</v>
      </c>
      <c r="HY505" s="209">
        <f t="shared" si="256"/>
        <v>0</v>
      </c>
      <c r="HZ505" s="207">
        <v>3</v>
      </c>
      <c r="IA505" s="209">
        <v>3890.25</v>
      </c>
      <c r="IB505" s="209">
        <f t="shared" si="257"/>
        <v>11670.75</v>
      </c>
      <c r="IC505" s="169"/>
      <c r="ID505" s="169"/>
      <c r="IE505" s="169"/>
      <c r="IF505" s="169"/>
      <c r="IG505" s="165"/>
      <c r="IH505" s="165"/>
      <c r="II505" s="235">
        <f t="shared" si="272"/>
        <v>1</v>
      </c>
      <c r="IJ505" s="235">
        <f t="shared" si="273"/>
        <v>3</v>
      </c>
      <c r="IK505" s="235">
        <f t="shared" si="274"/>
        <v>4</v>
      </c>
      <c r="IL505" s="210"/>
      <c r="IM505" s="211">
        <f t="shared" si="258"/>
        <v>4956.08</v>
      </c>
      <c r="IN505" s="209">
        <v>7500</v>
      </c>
      <c r="IO505" s="212">
        <f t="shared" si="259"/>
        <v>1</v>
      </c>
      <c r="IP505" s="209">
        <f t="shared" si="260"/>
        <v>33510.75</v>
      </c>
      <c r="IQ505" s="209">
        <v>10000</v>
      </c>
      <c r="IR505" s="212">
        <f t="shared" si="261"/>
        <v>4</v>
      </c>
      <c r="IS505" s="213" t="s">
        <v>6932</v>
      </c>
      <c r="IT505" s="291"/>
      <c r="IV505" s="66" t="s">
        <v>6933</v>
      </c>
      <c r="IW505" s="66" t="s">
        <v>6934</v>
      </c>
    </row>
    <row r="506" spans="1:257" x14ac:dyDescent="0.4">
      <c r="A506" s="158">
        <f t="shared" si="271"/>
        <v>350</v>
      </c>
      <c r="B506" s="156" t="s">
        <v>35</v>
      </c>
      <c r="C506" s="349">
        <v>426</v>
      </c>
      <c r="D506" s="156">
        <v>99665</v>
      </c>
      <c r="E506" s="378">
        <v>1520</v>
      </c>
      <c r="F506" s="215" t="s">
        <v>6935</v>
      </c>
      <c r="G506" s="251">
        <v>11</v>
      </c>
      <c r="H506" s="156"/>
      <c r="I506" s="156" t="s">
        <v>3528</v>
      </c>
      <c r="J506" s="158" t="s">
        <v>3886</v>
      </c>
      <c r="K506" s="158"/>
      <c r="L506" s="158" t="s">
        <v>3405</v>
      </c>
      <c r="M506" s="158"/>
      <c r="N506" s="205">
        <v>30</v>
      </c>
      <c r="O506" s="158">
        <v>50</v>
      </c>
      <c r="P506" s="203" t="s">
        <v>6936</v>
      </c>
      <c r="Q506" s="158">
        <v>52</v>
      </c>
      <c r="R506" s="158"/>
      <c r="S506" s="158"/>
      <c r="T506" s="158"/>
      <c r="U506" s="158"/>
      <c r="V506" s="367"/>
      <c r="W506" s="366"/>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t="s">
        <v>5225</v>
      </c>
      <c r="AU506" s="205">
        <v>30</v>
      </c>
      <c r="AV506" s="205">
        <v>20</v>
      </c>
      <c r="AW506" s="205">
        <f t="shared" si="245"/>
        <v>50</v>
      </c>
      <c r="AX506" s="205" t="s">
        <v>6936</v>
      </c>
      <c r="AY506" s="214">
        <v>28</v>
      </c>
      <c r="AZ506" s="205">
        <v>24</v>
      </c>
      <c r="BA506" s="205">
        <f t="shared" si="275"/>
        <v>52</v>
      </c>
      <c r="BB506" s="205"/>
      <c r="BC506" s="207">
        <v>1.0000000000000001E-17</v>
      </c>
      <c r="BD506" s="207">
        <v>9.9999999999999997E-29</v>
      </c>
      <c r="BE506" s="207">
        <v>1.0000000000000001E-30</v>
      </c>
      <c r="BF506" s="207">
        <f>2+2</f>
        <v>4</v>
      </c>
      <c r="BG506" s="207"/>
      <c r="BH506" s="207"/>
      <c r="BI506" s="207"/>
      <c r="BJ506" s="207"/>
      <c r="BK506" s="207"/>
      <c r="BL506" s="208">
        <v>0</v>
      </c>
      <c r="BM506" s="209">
        <v>249.45</v>
      </c>
      <c r="BN506" s="209">
        <f t="shared" si="246"/>
        <v>0</v>
      </c>
      <c r="BO506" s="207"/>
      <c r="BP506" s="207"/>
      <c r="BQ506" s="207"/>
      <c r="BR506" s="207"/>
      <c r="BS506" s="207"/>
      <c r="BT506" s="207"/>
      <c r="BU506" s="207"/>
      <c r="BV506" s="207"/>
      <c r="BW506" s="207"/>
      <c r="BX506" s="207"/>
      <c r="BY506" s="207"/>
      <c r="BZ506" s="207"/>
      <c r="CA506" s="207"/>
      <c r="CB506" s="207"/>
      <c r="CC506" s="207"/>
      <c r="CD506" s="207"/>
      <c r="CE506" s="207"/>
      <c r="CF506" s="207"/>
      <c r="CG506" s="207">
        <v>1</v>
      </c>
      <c r="CH506" s="207"/>
      <c r="CI506" s="207"/>
      <c r="CJ506" s="207"/>
      <c r="CK506" s="207">
        <f>BA506</f>
        <v>52</v>
      </c>
      <c r="CL506" s="209">
        <v>477.3</v>
      </c>
      <c r="CM506" s="209">
        <f t="shared" si="247"/>
        <v>24819.600000000002</v>
      </c>
      <c r="CN506" s="207"/>
      <c r="CO506" s="207"/>
      <c r="CP506" s="207"/>
      <c r="CQ506" s="207"/>
      <c r="CR506" s="207"/>
      <c r="CS506" s="207"/>
      <c r="CT506" s="207"/>
      <c r="CU506" s="207"/>
      <c r="CV506" s="207"/>
      <c r="CW506" s="207"/>
      <c r="CX506" s="207"/>
      <c r="CY506" s="207"/>
      <c r="CZ506" s="207"/>
      <c r="DA506" s="207">
        <f>+CK506</f>
        <v>52</v>
      </c>
      <c r="DB506" s="207"/>
      <c r="DC506" s="207"/>
      <c r="DD506" s="207"/>
      <c r="DE506" s="207">
        <v>1</v>
      </c>
      <c r="DF506" s="207">
        <v>1</v>
      </c>
      <c r="DG506" s="207"/>
      <c r="DH506" s="207" t="s">
        <v>4540</v>
      </c>
      <c r="DI506" s="207" t="s">
        <v>6937</v>
      </c>
      <c r="DJ506" s="207">
        <f>AW506</f>
        <v>50</v>
      </c>
      <c r="DK506" s="209">
        <v>120.88</v>
      </c>
      <c r="DL506" s="209">
        <f t="shared" si="248"/>
        <v>6044</v>
      </c>
      <c r="DM506" s="207"/>
      <c r="DN506" s="207"/>
      <c r="DO506" s="207"/>
      <c r="DP506" s="207"/>
      <c r="DQ506" s="207"/>
      <c r="DR506" s="207"/>
      <c r="DS506" s="207"/>
      <c r="DT506" s="207"/>
      <c r="DU506" s="207"/>
      <c r="DV506" s="207"/>
      <c r="DW506" s="207"/>
      <c r="DX506" s="207"/>
      <c r="DY506" s="207"/>
      <c r="DZ506" s="207">
        <f>+DJ506</f>
        <v>50</v>
      </c>
      <c r="EA506" s="207"/>
      <c r="EB506" s="207"/>
      <c r="EC506" s="207"/>
      <c r="ED506" s="207"/>
      <c r="EE506" s="207"/>
      <c r="EF506" s="207"/>
      <c r="EG506" s="207"/>
      <c r="EH506" s="207"/>
      <c r="EI506" s="207">
        <v>0</v>
      </c>
      <c r="EJ506" s="209">
        <v>191.55</v>
      </c>
      <c r="EK506" s="209">
        <f t="shared" si="249"/>
        <v>0</v>
      </c>
      <c r="EL506" s="207"/>
      <c r="EM506" s="207"/>
      <c r="EN506" s="207"/>
      <c r="EO506" s="207"/>
      <c r="EP506" s="207"/>
      <c r="EQ506" s="207"/>
      <c r="ER506" s="207"/>
      <c r="ES506" s="207"/>
      <c r="ET506" s="207"/>
      <c r="EU506" s="207"/>
      <c r="EV506" s="207"/>
      <c r="EW506" s="207"/>
      <c r="EX506" s="207"/>
      <c r="EY506" s="207"/>
      <c r="EZ506" s="207"/>
      <c r="FA506" s="207"/>
      <c r="FB506" s="207"/>
      <c r="FC506" s="207"/>
      <c r="FD506" s="207"/>
      <c r="FE506" s="207"/>
      <c r="FF506" s="207"/>
      <c r="FG506" s="207"/>
      <c r="FH506" s="207">
        <v>0</v>
      </c>
      <c r="FI506" s="209">
        <v>32.1</v>
      </c>
      <c r="FJ506" s="209">
        <f t="shared" si="250"/>
        <v>0</v>
      </c>
      <c r="FK506" s="207"/>
      <c r="FL506" s="207"/>
      <c r="FM506" s="207"/>
      <c r="FN506" s="207"/>
      <c r="FO506" s="207"/>
      <c r="FP506" s="207"/>
      <c r="FQ506" s="207"/>
      <c r="FR506" s="207"/>
      <c r="FS506" s="207">
        <v>0</v>
      </c>
      <c r="FT506" s="209">
        <v>25.68</v>
      </c>
      <c r="FU506" s="209">
        <f t="shared" si="251"/>
        <v>0</v>
      </c>
      <c r="FV506" s="207"/>
      <c r="FW506" s="207"/>
      <c r="FX506" s="207"/>
      <c r="FY506" s="207"/>
      <c r="FZ506" s="207"/>
      <c r="GA506" s="207"/>
      <c r="GB506" s="207"/>
      <c r="GC506" s="207"/>
      <c r="GD506" s="207">
        <v>0</v>
      </c>
      <c r="GE506" s="209">
        <v>56.12</v>
      </c>
      <c r="GF506" s="209">
        <f t="shared" si="252"/>
        <v>0</v>
      </c>
      <c r="GG506" s="207"/>
      <c r="GH506" s="207"/>
      <c r="GI506" s="207"/>
      <c r="GJ506" s="207"/>
      <c r="GK506" s="207"/>
      <c r="GL506" s="207"/>
      <c r="GM506" s="207"/>
      <c r="GN506" s="207"/>
      <c r="GO506" s="207"/>
      <c r="GP506" s="207"/>
      <c r="GQ506" s="207"/>
      <c r="GR506" s="207"/>
      <c r="GS506" s="207"/>
      <c r="GT506" s="207"/>
      <c r="GU506" s="207"/>
      <c r="GV506" s="207"/>
      <c r="GW506" s="207"/>
      <c r="GX506" s="207" t="s">
        <v>6938</v>
      </c>
      <c r="GY506" s="207">
        <v>1</v>
      </c>
      <c r="GZ506" s="207" t="s">
        <v>5210</v>
      </c>
      <c r="HA506" s="207">
        <f>+AW506</f>
        <v>50</v>
      </c>
      <c r="HB506" s="207"/>
      <c r="HC506" s="207"/>
      <c r="HD506" s="207">
        <f t="shared" si="266"/>
        <v>0</v>
      </c>
      <c r="HE506" s="207">
        <v>0</v>
      </c>
      <c r="HF506" s="207"/>
      <c r="HG506" s="207"/>
      <c r="HH506" s="207">
        <f t="shared" si="276"/>
        <v>0</v>
      </c>
      <c r="HI506" s="209">
        <v>2.73</v>
      </c>
      <c r="HJ506" s="209">
        <f t="shared" si="253"/>
        <v>0</v>
      </c>
      <c r="HK506" s="207">
        <v>0</v>
      </c>
      <c r="HL506" s="207"/>
      <c r="HM506" s="207">
        <f t="shared" si="277"/>
        <v>0</v>
      </c>
      <c r="HN506" s="209">
        <v>2.73</v>
      </c>
      <c r="HO506" s="209">
        <f t="shared" si="254"/>
        <v>0</v>
      </c>
      <c r="HP506" s="207">
        <v>0</v>
      </c>
      <c r="HQ506" s="207"/>
      <c r="HR506" s="207">
        <v>0</v>
      </c>
      <c r="HS506" s="209">
        <v>2.73</v>
      </c>
      <c r="HT506" s="209">
        <f t="shared" si="255"/>
        <v>0</v>
      </c>
      <c r="HU506" s="207">
        <v>0</v>
      </c>
      <c r="HV506" s="207"/>
      <c r="HW506" s="207">
        <f t="shared" si="279"/>
        <v>0</v>
      </c>
      <c r="HX506" s="209">
        <v>2.73</v>
      </c>
      <c r="HY506" s="209">
        <f t="shared" si="256"/>
        <v>0</v>
      </c>
      <c r="HZ506" s="207">
        <v>0</v>
      </c>
      <c r="IA506" s="209">
        <v>3890.25</v>
      </c>
      <c r="IB506" s="209">
        <f t="shared" si="257"/>
        <v>0</v>
      </c>
      <c r="IC506" s="169"/>
      <c r="ID506" s="169"/>
      <c r="IE506" s="169"/>
      <c r="IF506" s="169"/>
      <c r="IG506" s="165"/>
      <c r="IH506" s="165"/>
      <c r="II506" s="235">
        <f t="shared" si="272"/>
        <v>3</v>
      </c>
      <c r="IJ506" s="235">
        <f t="shared" si="273"/>
        <v>0</v>
      </c>
      <c r="IK506" s="235">
        <f t="shared" si="274"/>
        <v>3</v>
      </c>
      <c r="IL506" s="210"/>
      <c r="IM506" s="211">
        <f t="shared" si="258"/>
        <v>30863.600000000002</v>
      </c>
      <c r="IN506" s="209">
        <v>7500</v>
      </c>
      <c r="IO506" s="212">
        <f t="shared" si="259"/>
        <v>5</v>
      </c>
      <c r="IP506" s="209">
        <f t="shared" si="260"/>
        <v>0</v>
      </c>
      <c r="IQ506" s="209">
        <v>10000</v>
      </c>
      <c r="IR506" s="212">
        <f t="shared" si="261"/>
        <v>0</v>
      </c>
      <c r="IS506" s="213" t="s">
        <v>6939</v>
      </c>
      <c r="IT506" s="291"/>
      <c r="IV506" s="352" t="s">
        <v>6940</v>
      </c>
      <c r="IW506" s="352" t="s">
        <v>6941</v>
      </c>
    </row>
    <row r="507" spans="1:257" x14ac:dyDescent="0.4">
      <c r="A507" s="158">
        <f t="shared" si="271"/>
        <v>351</v>
      </c>
      <c r="B507" s="156" t="s">
        <v>35</v>
      </c>
      <c r="C507" s="349">
        <v>427</v>
      </c>
      <c r="D507" s="251">
        <v>78224</v>
      </c>
      <c r="E507" s="378">
        <v>1523</v>
      </c>
      <c r="F507" s="215" t="s">
        <v>6942</v>
      </c>
      <c r="G507" s="251">
        <v>11</v>
      </c>
      <c r="H507" s="156"/>
      <c r="I507" s="156" t="s">
        <v>3528</v>
      </c>
      <c r="J507" s="158" t="s">
        <v>3892</v>
      </c>
      <c r="K507" s="158"/>
      <c r="L507" s="158" t="s">
        <v>3894</v>
      </c>
      <c r="M507" s="158"/>
      <c r="N507" s="205">
        <v>21</v>
      </c>
      <c r="O507" s="158">
        <v>41</v>
      </c>
      <c r="P507" s="203" t="s">
        <v>5240</v>
      </c>
      <c r="Q507" s="158">
        <v>52</v>
      </c>
      <c r="R507" s="158"/>
      <c r="S507" s="158"/>
      <c r="T507" s="158"/>
      <c r="U507" s="158"/>
      <c r="V507" s="367"/>
      <c r="W507" s="366"/>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t="s">
        <v>5225</v>
      </c>
      <c r="AU507" s="205">
        <v>21</v>
      </c>
      <c r="AV507" s="205">
        <v>20</v>
      </c>
      <c r="AW507" s="205">
        <f t="shared" si="245"/>
        <v>41</v>
      </c>
      <c r="AX507" s="205" t="s">
        <v>5240</v>
      </c>
      <c r="AY507" s="214">
        <v>28</v>
      </c>
      <c r="AZ507" s="205">
        <v>24</v>
      </c>
      <c r="BA507" s="205">
        <f t="shared" si="275"/>
        <v>52</v>
      </c>
      <c r="BB507" s="205"/>
      <c r="BC507" s="207">
        <v>1.0000000000000001E-17</v>
      </c>
      <c r="BD507" s="207">
        <v>9.9999999999999997E-29</v>
      </c>
      <c r="BE507" s="207">
        <v>1.0000000000000001E-30</v>
      </c>
      <c r="BF507" s="207">
        <f>2+2</f>
        <v>4</v>
      </c>
      <c r="BG507" s="207"/>
      <c r="BH507" s="207">
        <v>1</v>
      </c>
      <c r="BI507" s="207"/>
      <c r="BJ507" s="207"/>
      <c r="BK507" s="207" t="s">
        <v>6943</v>
      </c>
      <c r="BL507" s="208">
        <f>AW507</f>
        <v>41</v>
      </c>
      <c r="BM507" s="209">
        <v>249.45</v>
      </c>
      <c r="BN507" s="209">
        <f t="shared" si="246"/>
        <v>10227.449999999999</v>
      </c>
      <c r="BO507" s="207"/>
      <c r="BP507" s="207"/>
      <c r="BQ507" s="207"/>
      <c r="BR507" s="207"/>
      <c r="BS507" s="207"/>
      <c r="BT507" s="207"/>
      <c r="BU507" s="207"/>
      <c r="BV507" s="207"/>
      <c r="BW507" s="207"/>
      <c r="BX507" s="207"/>
      <c r="BY507" s="207"/>
      <c r="BZ507" s="207"/>
      <c r="CA507" s="207"/>
      <c r="CB507" s="207">
        <f>+BL507</f>
        <v>41</v>
      </c>
      <c r="CC507" s="207"/>
      <c r="CD507" s="207"/>
      <c r="CE507" s="207"/>
      <c r="CF507" s="207"/>
      <c r="CG507" s="207">
        <v>1</v>
      </c>
      <c r="CH507" s="207"/>
      <c r="CI507" s="207"/>
      <c r="CJ507" s="207" t="s">
        <v>6944</v>
      </c>
      <c r="CK507" s="207">
        <f>AW507</f>
        <v>41</v>
      </c>
      <c r="CL507" s="209">
        <v>477.3</v>
      </c>
      <c r="CM507" s="209">
        <f t="shared" si="247"/>
        <v>19569.3</v>
      </c>
      <c r="CN507" s="207"/>
      <c r="CO507" s="207"/>
      <c r="CP507" s="207"/>
      <c r="CQ507" s="207"/>
      <c r="CR507" s="207"/>
      <c r="CS507" s="207"/>
      <c r="CT507" s="207"/>
      <c r="CU507" s="207"/>
      <c r="CV507" s="207"/>
      <c r="CW507" s="207"/>
      <c r="CX507" s="207"/>
      <c r="CY507" s="207"/>
      <c r="CZ507" s="207"/>
      <c r="DA507" s="207">
        <f>+CK507</f>
        <v>41</v>
      </c>
      <c r="DB507" s="207"/>
      <c r="DC507" s="207"/>
      <c r="DD507" s="207"/>
      <c r="DE507" s="207">
        <v>1</v>
      </c>
      <c r="DF507" s="207"/>
      <c r="DG507" s="207"/>
      <c r="DH507" s="207" t="s">
        <v>4540</v>
      </c>
      <c r="DI507" s="207" t="s">
        <v>6945</v>
      </c>
      <c r="DJ507" s="207">
        <v>0</v>
      </c>
      <c r="DK507" s="209">
        <v>120.88</v>
      </c>
      <c r="DL507" s="209">
        <f t="shared" si="248"/>
        <v>0</v>
      </c>
      <c r="DM507" s="207"/>
      <c r="DN507" s="207"/>
      <c r="DO507" s="207"/>
      <c r="DP507" s="207"/>
      <c r="DQ507" s="207"/>
      <c r="DR507" s="207"/>
      <c r="DS507" s="207"/>
      <c r="DT507" s="207"/>
      <c r="DU507" s="207"/>
      <c r="DV507" s="207"/>
      <c r="DW507" s="207"/>
      <c r="DX507" s="207"/>
      <c r="DY507" s="207"/>
      <c r="DZ507" s="207"/>
      <c r="EA507" s="207"/>
      <c r="EB507" s="207"/>
      <c r="EC507" s="207"/>
      <c r="ED507" s="207"/>
      <c r="EE507" s="207"/>
      <c r="EF507" s="207"/>
      <c r="EG507" s="207"/>
      <c r="EH507" s="207"/>
      <c r="EI507" s="207">
        <v>0</v>
      </c>
      <c r="EJ507" s="209">
        <v>191.55</v>
      </c>
      <c r="EK507" s="209">
        <f t="shared" si="249"/>
        <v>0</v>
      </c>
      <c r="EL507" s="207"/>
      <c r="EM507" s="207"/>
      <c r="EN507" s="207"/>
      <c r="EO507" s="207"/>
      <c r="EP507" s="207"/>
      <c r="EQ507" s="207"/>
      <c r="ER507" s="207"/>
      <c r="ES507" s="207"/>
      <c r="ET507" s="207"/>
      <c r="EU507" s="207"/>
      <c r="EV507" s="207"/>
      <c r="EW507" s="207"/>
      <c r="EX507" s="207"/>
      <c r="EY507" s="207"/>
      <c r="EZ507" s="207"/>
      <c r="FA507" s="207"/>
      <c r="FB507" s="207"/>
      <c r="FC507" s="207"/>
      <c r="FD507" s="207"/>
      <c r="FE507" s="207"/>
      <c r="FF507" s="207"/>
      <c r="FG507" s="207"/>
      <c r="FH507" s="207">
        <v>0</v>
      </c>
      <c r="FI507" s="209">
        <v>32.1</v>
      </c>
      <c r="FJ507" s="209">
        <f t="shared" si="250"/>
        <v>0</v>
      </c>
      <c r="FK507" s="207"/>
      <c r="FL507" s="207"/>
      <c r="FM507" s="207"/>
      <c r="FN507" s="207"/>
      <c r="FO507" s="207"/>
      <c r="FP507" s="207"/>
      <c r="FQ507" s="207"/>
      <c r="FR507" s="207"/>
      <c r="FS507" s="207">
        <v>0</v>
      </c>
      <c r="FT507" s="209">
        <v>25.68</v>
      </c>
      <c r="FU507" s="209">
        <f t="shared" si="251"/>
        <v>0</v>
      </c>
      <c r="FV507" s="207"/>
      <c r="FW507" s="207"/>
      <c r="FX507" s="207"/>
      <c r="FY507" s="207"/>
      <c r="FZ507" s="207"/>
      <c r="GA507" s="207"/>
      <c r="GB507" s="207"/>
      <c r="GC507" s="207"/>
      <c r="GD507" s="207">
        <v>0</v>
      </c>
      <c r="GE507" s="209">
        <v>56.12</v>
      </c>
      <c r="GF507" s="209">
        <f t="shared" si="252"/>
        <v>0</v>
      </c>
      <c r="GG507" s="207"/>
      <c r="GH507" s="207"/>
      <c r="GI507" s="207"/>
      <c r="GJ507" s="207"/>
      <c r="GK507" s="207"/>
      <c r="GL507" s="207"/>
      <c r="GM507" s="207"/>
      <c r="GN507" s="207"/>
      <c r="GO507" s="207"/>
      <c r="GP507" s="207"/>
      <c r="GQ507" s="207"/>
      <c r="GR507" s="207"/>
      <c r="GS507" s="207"/>
      <c r="GT507" s="207"/>
      <c r="GU507" s="207"/>
      <c r="GV507" s="207"/>
      <c r="GW507" s="207"/>
      <c r="GX507" s="207" t="s">
        <v>6946</v>
      </c>
      <c r="GY507" s="207">
        <v>1</v>
      </c>
      <c r="GZ507" s="207" t="s">
        <v>5210</v>
      </c>
      <c r="HA507" s="207">
        <f>+AW507</f>
        <v>41</v>
      </c>
      <c r="HB507" s="207"/>
      <c r="HC507" s="207"/>
      <c r="HD507" s="207">
        <f t="shared" si="266"/>
        <v>0</v>
      </c>
      <c r="HE507" s="207">
        <v>0</v>
      </c>
      <c r="HF507" s="207"/>
      <c r="HG507" s="207"/>
      <c r="HH507" s="207">
        <f t="shared" si="276"/>
        <v>0</v>
      </c>
      <c r="HI507" s="209">
        <v>2.73</v>
      </c>
      <c r="HJ507" s="209">
        <f t="shared" si="253"/>
        <v>0</v>
      </c>
      <c r="HK507" s="207">
        <v>0</v>
      </c>
      <c r="HL507" s="207"/>
      <c r="HM507" s="207">
        <f t="shared" si="277"/>
        <v>0</v>
      </c>
      <c r="HN507" s="209">
        <v>2.73</v>
      </c>
      <c r="HO507" s="209">
        <f t="shared" si="254"/>
        <v>0</v>
      </c>
      <c r="HP507" s="207">
        <v>0</v>
      </c>
      <c r="HQ507" s="207"/>
      <c r="HR507" s="207">
        <f t="shared" ref="HR507:HR548" si="280">HP507*((HZ507+1)*200)</f>
        <v>0</v>
      </c>
      <c r="HS507" s="209">
        <v>2.73</v>
      </c>
      <c r="HT507" s="209">
        <f t="shared" si="255"/>
        <v>0</v>
      </c>
      <c r="HU507" s="207">
        <v>0</v>
      </c>
      <c r="HV507" s="207"/>
      <c r="HW507" s="207">
        <f t="shared" si="279"/>
        <v>0</v>
      </c>
      <c r="HX507" s="209">
        <v>2.73</v>
      </c>
      <c r="HY507" s="209">
        <f t="shared" si="256"/>
        <v>0</v>
      </c>
      <c r="HZ507" s="207">
        <v>0</v>
      </c>
      <c r="IA507" s="209">
        <v>3890.25</v>
      </c>
      <c r="IB507" s="209">
        <f t="shared" si="257"/>
        <v>0</v>
      </c>
      <c r="IC507" s="169"/>
      <c r="ID507" s="169"/>
      <c r="IE507" s="169"/>
      <c r="IF507" s="169"/>
      <c r="IG507" s="165"/>
      <c r="IH507" s="165"/>
      <c r="II507" s="235">
        <f t="shared" si="272"/>
        <v>3</v>
      </c>
      <c r="IJ507" s="235">
        <f t="shared" si="273"/>
        <v>0</v>
      </c>
      <c r="IK507" s="235">
        <f t="shared" si="274"/>
        <v>3</v>
      </c>
      <c r="IL507" s="210"/>
      <c r="IM507" s="211">
        <f t="shared" si="258"/>
        <v>29796.75</v>
      </c>
      <c r="IN507" s="209">
        <v>7500</v>
      </c>
      <c r="IO507" s="212">
        <f t="shared" si="259"/>
        <v>4</v>
      </c>
      <c r="IP507" s="209">
        <f t="shared" si="260"/>
        <v>0</v>
      </c>
      <c r="IQ507" s="209">
        <v>10000</v>
      </c>
      <c r="IR507" s="212">
        <f t="shared" si="261"/>
        <v>0</v>
      </c>
      <c r="IS507" s="213" t="s">
        <v>6947</v>
      </c>
      <c r="IT507" s="291"/>
      <c r="IV507" s="352" t="s">
        <v>6948</v>
      </c>
      <c r="IW507" s="352" t="s">
        <v>6949</v>
      </c>
    </row>
    <row r="508" spans="1:257" x14ac:dyDescent="0.4">
      <c r="A508" s="158">
        <f t="shared" si="271"/>
        <v>352</v>
      </c>
      <c r="B508" s="156" t="s">
        <v>35</v>
      </c>
      <c r="C508" s="349">
        <v>428</v>
      </c>
      <c r="D508" s="156">
        <v>99670</v>
      </c>
      <c r="E508" s="378">
        <v>1527</v>
      </c>
      <c r="F508" s="204" t="s">
        <v>6950</v>
      </c>
      <c r="G508" s="251">
        <v>11</v>
      </c>
      <c r="H508" s="156"/>
      <c r="I508" s="156" t="s">
        <v>3528</v>
      </c>
      <c r="J508" s="158" t="s">
        <v>3902</v>
      </c>
      <c r="K508" s="158"/>
      <c r="L508" s="158" t="s">
        <v>3904</v>
      </c>
      <c r="M508" s="158"/>
      <c r="N508" s="205">
        <v>21</v>
      </c>
      <c r="O508" s="158">
        <v>41</v>
      </c>
      <c r="P508" s="203" t="s">
        <v>5240</v>
      </c>
      <c r="Q508" s="158">
        <v>52</v>
      </c>
      <c r="R508" s="158"/>
      <c r="S508" s="158"/>
      <c r="T508" s="158"/>
      <c r="U508" s="158"/>
      <c r="V508" s="367"/>
      <c r="W508" s="366"/>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t="s">
        <v>5225</v>
      </c>
      <c r="AU508" s="205">
        <v>21</v>
      </c>
      <c r="AV508" s="205">
        <v>20</v>
      </c>
      <c r="AW508" s="205">
        <f t="shared" si="245"/>
        <v>41</v>
      </c>
      <c r="AX508" s="205" t="s">
        <v>5240</v>
      </c>
      <c r="AY508" s="214">
        <v>28</v>
      </c>
      <c r="AZ508" s="205">
        <v>24</v>
      </c>
      <c r="BA508" s="205">
        <f t="shared" si="275"/>
        <v>52</v>
      </c>
      <c r="BB508" s="205"/>
      <c r="BC508" s="207">
        <v>1.0000000000000001E-17</v>
      </c>
      <c r="BD508" s="207">
        <v>9.9999999999999997E-29</v>
      </c>
      <c r="BE508" s="207">
        <v>1.0000000000000001E-30</v>
      </c>
      <c r="BF508" s="207">
        <v>4</v>
      </c>
      <c r="BG508" s="207"/>
      <c r="BH508" s="207">
        <v>1</v>
      </c>
      <c r="BI508" s="207"/>
      <c r="BJ508" s="207"/>
      <c r="BK508" s="207"/>
      <c r="BL508" s="208">
        <f>AW508</f>
        <v>41</v>
      </c>
      <c r="BM508" s="209">
        <v>249.45</v>
      </c>
      <c r="BN508" s="209">
        <f t="shared" si="246"/>
        <v>10227.449999999999</v>
      </c>
      <c r="BO508" s="207"/>
      <c r="BP508" s="207"/>
      <c r="BQ508" s="207"/>
      <c r="BR508" s="207"/>
      <c r="BS508" s="207"/>
      <c r="BT508" s="207"/>
      <c r="BU508" s="207"/>
      <c r="BV508" s="207"/>
      <c r="BW508" s="207"/>
      <c r="BX508" s="207"/>
      <c r="BY508" s="207"/>
      <c r="BZ508" s="207"/>
      <c r="CA508" s="207"/>
      <c r="CB508" s="207">
        <f>+BL508</f>
        <v>41</v>
      </c>
      <c r="CC508" s="207"/>
      <c r="CD508" s="207"/>
      <c r="CE508" s="207"/>
      <c r="CF508" s="207"/>
      <c r="CG508" s="207"/>
      <c r="CH508" s="207"/>
      <c r="CI508" s="207"/>
      <c r="CJ508" s="207"/>
      <c r="CK508" s="207">
        <v>0</v>
      </c>
      <c r="CL508" s="209">
        <v>477.3</v>
      </c>
      <c r="CM508" s="209">
        <f t="shared" si="247"/>
        <v>0</v>
      </c>
      <c r="CN508" s="207"/>
      <c r="CO508" s="207"/>
      <c r="CP508" s="207"/>
      <c r="CQ508" s="207"/>
      <c r="CR508" s="207"/>
      <c r="CS508" s="207"/>
      <c r="CT508" s="207"/>
      <c r="CU508" s="207"/>
      <c r="CV508" s="207"/>
      <c r="CW508" s="207"/>
      <c r="CX508" s="207"/>
      <c r="CY508" s="207"/>
      <c r="CZ508" s="207"/>
      <c r="DA508" s="207" t="s">
        <v>4980</v>
      </c>
      <c r="DB508" s="207"/>
      <c r="DC508" s="207"/>
      <c r="DD508" s="207"/>
      <c r="DE508" s="207">
        <v>1</v>
      </c>
      <c r="DF508" s="207">
        <v>1</v>
      </c>
      <c r="DG508" s="207" t="s">
        <v>6951</v>
      </c>
      <c r="DH508" s="207" t="s">
        <v>4540</v>
      </c>
      <c r="DI508" s="207" t="s">
        <v>6952</v>
      </c>
      <c r="DJ508" s="207">
        <f>AW508</f>
        <v>41</v>
      </c>
      <c r="DK508" s="209">
        <v>120.88</v>
      </c>
      <c r="DL508" s="209">
        <f t="shared" si="248"/>
        <v>4956.08</v>
      </c>
      <c r="DM508" s="207"/>
      <c r="DN508" s="207"/>
      <c r="DO508" s="207"/>
      <c r="DP508" s="207"/>
      <c r="DQ508" s="207">
        <f>+DJ508</f>
        <v>41</v>
      </c>
      <c r="DR508" s="207"/>
      <c r="DS508" s="207"/>
      <c r="DT508" s="207"/>
      <c r="DU508" s="207"/>
      <c r="DV508" s="207"/>
      <c r="DW508" s="207"/>
      <c r="DX508" s="207"/>
      <c r="DY508" s="207"/>
      <c r="DZ508" s="207"/>
      <c r="EA508" s="207"/>
      <c r="EB508" s="207"/>
      <c r="EC508" s="207"/>
      <c r="ED508" s="207"/>
      <c r="EE508" s="207"/>
      <c r="EF508" s="207"/>
      <c r="EG508" s="207"/>
      <c r="EH508" s="207"/>
      <c r="EI508" s="207">
        <v>0</v>
      </c>
      <c r="EJ508" s="209">
        <v>191.55</v>
      </c>
      <c r="EK508" s="209">
        <f t="shared" si="249"/>
        <v>0</v>
      </c>
      <c r="EL508" s="207"/>
      <c r="EM508" s="207"/>
      <c r="EN508" s="207"/>
      <c r="EO508" s="207"/>
      <c r="EP508" s="207"/>
      <c r="EQ508" s="207"/>
      <c r="ER508" s="207"/>
      <c r="ES508" s="207"/>
      <c r="ET508" s="207"/>
      <c r="EU508" s="207"/>
      <c r="EV508" s="207"/>
      <c r="EW508" s="207"/>
      <c r="EX508" s="207"/>
      <c r="EY508" s="207"/>
      <c r="EZ508" s="207"/>
      <c r="FA508" s="207"/>
      <c r="FB508" s="207"/>
      <c r="FC508" s="207"/>
      <c r="FD508" s="207"/>
      <c r="FE508" s="207"/>
      <c r="FF508" s="207"/>
      <c r="FG508" s="207"/>
      <c r="FH508" s="207">
        <v>0</v>
      </c>
      <c r="FI508" s="209">
        <v>32.1</v>
      </c>
      <c r="FJ508" s="209">
        <f t="shared" si="250"/>
        <v>0</v>
      </c>
      <c r="FK508" s="207"/>
      <c r="FL508" s="207"/>
      <c r="FM508" s="207"/>
      <c r="FN508" s="207"/>
      <c r="FO508" s="207"/>
      <c r="FP508" s="207"/>
      <c r="FQ508" s="207"/>
      <c r="FR508" s="207"/>
      <c r="FS508" s="207">
        <v>0</v>
      </c>
      <c r="FT508" s="209">
        <v>25.68</v>
      </c>
      <c r="FU508" s="209">
        <f t="shared" si="251"/>
        <v>0</v>
      </c>
      <c r="FV508" s="207"/>
      <c r="FW508" s="207"/>
      <c r="FX508" s="207"/>
      <c r="FY508" s="207">
        <v>1</v>
      </c>
      <c r="FZ508" s="207"/>
      <c r="GA508" s="207"/>
      <c r="GB508" s="207" t="s">
        <v>6911</v>
      </c>
      <c r="GC508" s="207"/>
      <c r="GD508" s="207">
        <v>0</v>
      </c>
      <c r="GE508" s="209">
        <v>56.12</v>
      </c>
      <c r="GF508" s="209">
        <f t="shared" si="252"/>
        <v>0</v>
      </c>
      <c r="GG508" s="207"/>
      <c r="GH508" s="207"/>
      <c r="GI508" s="207"/>
      <c r="GJ508" s="207"/>
      <c r="GK508" s="207"/>
      <c r="GL508" s="207"/>
      <c r="GM508" s="207"/>
      <c r="GN508" s="207"/>
      <c r="GO508" s="207"/>
      <c r="GP508" s="207"/>
      <c r="GQ508" s="207"/>
      <c r="GR508" s="207"/>
      <c r="GS508" s="207"/>
      <c r="GT508" s="207"/>
      <c r="GU508" s="207"/>
      <c r="GV508" s="207"/>
      <c r="GW508" s="207"/>
      <c r="GX508" s="207" t="s">
        <v>6233</v>
      </c>
      <c r="GY508" s="207">
        <v>1</v>
      </c>
      <c r="GZ508" s="207" t="s">
        <v>5210</v>
      </c>
      <c r="HA508" s="207">
        <f>+AW508</f>
        <v>41</v>
      </c>
      <c r="HB508" s="207"/>
      <c r="HC508" s="207">
        <v>1</v>
      </c>
      <c r="HD508" s="207">
        <f t="shared" si="266"/>
        <v>1600</v>
      </c>
      <c r="HE508" s="207">
        <v>3</v>
      </c>
      <c r="HF508" s="207"/>
      <c r="HG508" s="207"/>
      <c r="HH508" s="207">
        <f t="shared" si="276"/>
        <v>1200</v>
      </c>
      <c r="HI508" s="209">
        <v>2.73</v>
      </c>
      <c r="HJ508" s="209">
        <f t="shared" si="253"/>
        <v>3276</v>
      </c>
      <c r="HK508" s="207">
        <v>1</v>
      </c>
      <c r="HL508" s="207"/>
      <c r="HM508" s="207">
        <f t="shared" si="277"/>
        <v>400</v>
      </c>
      <c r="HN508" s="209">
        <v>2.73</v>
      </c>
      <c r="HO508" s="209">
        <f t="shared" si="254"/>
        <v>1092</v>
      </c>
      <c r="HP508" s="207">
        <v>0</v>
      </c>
      <c r="HQ508" s="207"/>
      <c r="HR508" s="207">
        <f t="shared" si="280"/>
        <v>0</v>
      </c>
      <c r="HS508" s="209">
        <v>2.73</v>
      </c>
      <c r="HT508" s="209">
        <f t="shared" si="255"/>
        <v>0</v>
      </c>
      <c r="HU508" s="207">
        <v>0</v>
      </c>
      <c r="HV508" s="207"/>
      <c r="HW508" s="207">
        <f t="shared" si="279"/>
        <v>0</v>
      </c>
      <c r="HX508" s="209">
        <v>2.73</v>
      </c>
      <c r="HY508" s="209">
        <f t="shared" si="256"/>
        <v>0</v>
      </c>
      <c r="HZ508" s="207">
        <v>1</v>
      </c>
      <c r="IA508" s="209">
        <v>3890.25</v>
      </c>
      <c r="IB508" s="209">
        <f t="shared" si="257"/>
        <v>3890.25</v>
      </c>
      <c r="IC508" s="169"/>
      <c r="ID508" s="169"/>
      <c r="IE508" s="169"/>
      <c r="IF508" s="169"/>
      <c r="IG508" s="165"/>
      <c r="IH508" s="165"/>
      <c r="II508" s="235">
        <f t="shared" si="272"/>
        <v>3</v>
      </c>
      <c r="IJ508" s="235">
        <f t="shared" si="273"/>
        <v>1</v>
      </c>
      <c r="IK508" s="235">
        <f t="shared" si="274"/>
        <v>4</v>
      </c>
      <c r="IL508" s="210"/>
      <c r="IM508" s="211">
        <f t="shared" si="258"/>
        <v>15183.529999999999</v>
      </c>
      <c r="IN508" s="209">
        <v>7500</v>
      </c>
      <c r="IO508" s="212">
        <f t="shared" si="259"/>
        <v>3</v>
      </c>
      <c r="IP508" s="209">
        <f t="shared" si="260"/>
        <v>8258.25</v>
      </c>
      <c r="IQ508" s="209">
        <v>10000</v>
      </c>
      <c r="IR508" s="212">
        <f t="shared" si="261"/>
        <v>1</v>
      </c>
      <c r="IS508" s="213" t="s">
        <v>6953</v>
      </c>
      <c r="IT508" s="291"/>
      <c r="IV508" s="352" t="s">
        <v>6954</v>
      </c>
      <c r="IW508" s="352" t="s">
        <v>6955</v>
      </c>
    </row>
    <row r="509" spans="1:257" x14ac:dyDescent="0.4">
      <c r="A509" s="158">
        <f t="shared" si="271"/>
        <v>353</v>
      </c>
      <c r="B509" s="156" t="s">
        <v>35</v>
      </c>
      <c r="C509" s="156">
        <v>430</v>
      </c>
      <c r="D509" s="251">
        <v>78271</v>
      </c>
      <c r="E509" s="378">
        <v>1562</v>
      </c>
      <c r="F509" s="204" t="s">
        <v>6956</v>
      </c>
      <c r="G509" s="251">
        <v>11</v>
      </c>
      <c r="H509" s="156"/>
      <c r="I509" s="156" t="s">
        <v>3528</v>
      </c>
      <c r="J509" s="158" t="s">
        <v>3923</v>
      </c>
      <c r="K509" s="158"/>
      <c r="L509" s="216" t="s">
        <v>3925</v>
      </c>
      <c r="M509" s="158"/>
      <c r="N509" s="205">
        <v>22</v>
      </c>
      <c r="O509" s="216">
        <v>42</v>
      </c>
      <c r="P509" s="203" t="s">
        <v>6435</v>
      </c>
      <c r="Q509" s="216">
        <v>56</v>
      </c>
      <c r="R509" s="216"/>
      <c r="S509" s="216"/>
      <c r="T509" s="216"/>
      <c r="U509" s="216"/>
      <c r="V509" s="367"/>
      <c r="W509" s="366"/>
      <c r="X509" s="216"/>
      <c r="Y509" s="216"/>
      <c r="Z509" s="216"/>
      <c r="AA509" s="216"/>
      <c r="AB509" s="216"/>
      <c r="AC509" s="216"/>
      <c r="AD509" s="216"/>
      <c r="AE509" s="216"/>
      <c r="AF509" s="216"/>
      <c r="AG509" s="216"/>
      <c r="AH509" s="216"/>
      <c r="AI509" s="216"/>
      <c r="AJ509" s="216"/>
      <c r="AK509" s="216"/>
      <c r="AL509" s="216"/>
      <c r="AM509" s="216"/>
      <c r="AN509" s="216"/>
      <c r="AO509" s="216"/>
      <c r="AP509" s="216"/>
      <c r="AQ509" s="216"/>
      <c r="AR509" s="216"/>
      <c r="AS509" s="216"/>
      <c r="AT509" s="158" t="s">
        <v>5243</v>
      </c>
      <c r="AU509" s="205">
        <v>22</v>
      </c>
      <c r="AV509" s="205">
        <v>20</v>
      </c>
      <c r="AW509" s="205">
        <f t="shared" si="245"/>
        <v>42</v>
      </c>
      <c r="AX509" s="205" t="s">
        <v>6435</v>
      </c>
      <c r="AY509" s="214">
        <v>32</v>
      </c>
      <c r="AZ509" s="205">
        <v>24</v>
      </c>
      <c r="BA509" s="205">
        <f t="shared" si="275"/>
        <v>56</v>
      </c>
      <c r="BB509" s="205"/>
      <c r="BC509" s="207">
        <v>1</v>
      </c>
      <c r="BD509" s="207">
        <v>20</v>
      </c>
      <c r="BE509" s="207">
        <f>+BC509*BD509*10</f>
        <v>200</v>
      </c>
      <c r="BF509" s="207">
        <v>4</v>
      </c>
      <c r="BG509" s="207">
        <v>1</v>
      </c>
      <c r="BH509" s="207">
        <v>1</v>
      </c>
      <c r="BI509" s="207"/>
      <c r="BJ509" s="207" t="s">
        <v>6878</v>
      </c>
      <c r="BK509" s="207" t="s">
        <v>6957</v>
      </c>
      <c r="BL509" s="208">
        <f>AW509</f>
        <v>42</v>
      </c>
      <c r="BM509" s="209">
        <v>249.45</v>
      </c>
      <c r="BN509" s="209">
        <f t="shared" si="246"/>
        <v>10476.9</v>
      </c>
      <c r="BO509" s="207"/>
      <c r="BP509" s="207"/>
      <c r="BQ509" s="207"/>
      <c r="BR509" s="207"/>
      <c r="BS509" s="207"/>
      <c r="BT509" s="207"/>
      <c r="BU509" s="207"/>
      <c r="BV509" s="207"/>
      <c r="BW509" s="207"/>
      <c r="BX509" s="207"/>
      <c r="BY509" s="207"/>
      <c r="BZ509" s="207"/>
      <c r="CA509" s="207"/>
      <c r="CB509" s="207">
        <f>+BL509</f>
        <v>42</v>
      </c>
      <c r="CC509" s="207"/>
      <c r="CD509" s="207"/>
      <c r="CE509" s="207"/>
      <c r="CF509" s="207"/>
      <c r="CG509" s="207"/>
      <c r="CH509" s="207"/>
      <c r="CI509" s="207"/>
      <c r="CJ509" s="207"/>
      <c r="CK509" s="207">
        <v>0</v>
      </c>
      <c r="CL509" s="209">
        <v>477.3</v>
      </c>
      <c r="CM509" s="209">
        <f t="shared" si="247"/>
        <v>0</v>
      </c>
      <c r="CN509" s="207"/>
      <c r="CO509" s="207"/>
      <c r="CP509" s="207"/>
      <c r="CQ509" s="207"/>
      <c r="CR509" s="207"/>
      <c r="CS509" s="207"/>
      <c r="CT509" s="207"/>
      <c r="CU509" s="207"/>
      <c r="CV509" s="207"/>
      <c r="CW509" s="207"/>
      <c r="CX509" s="207"/>
      <c r="CY509" s="207"/>
      <c r="CZ509" s="207"/>
      <c r="DA509" s="207" t="s">
        <v>4980</v>
      </c>
      <c r="DB509" s="207"/>
      <c r="DC509" s="207"/>
      <c r="DD509" s="207"/>
      <c r="DE509" s="207">
        <v>1</v>
      </c>
      <c r="DF509" s="207"/>
      <c r="DG509" s="207"/>
      <c r="DH509" s="207" t="s">
        <v>6037</v>
      </c>
      <c r="DI509" s="207"/>
      <c r="DJ509" s="207">
        <v>0</v>
      </c>
      <c r="DK509" s="209">
        <v>120.88</v>
      </c>
      <c r="DL509" s="209">
        <f t="shared" si="248"/>
        <v>0</v>
      </c>
      <c r="DM509" s="207"/>
      <c r="DN509" s="207"/>
      <c r="DO509" s="207"/>
      <c r="DP509" s="207"/>
      <c r="DQ509" s="207"/>
      <c r="DR509" s="207"/>
      <c r="DS509" s="207"/>
      <c r="DT509" s="207"/>
      <c r="DU509" s="207"/>
      <c r="DV509" s="207"/>
      <c r="DW509" s="207"/>
      <c r="DX509" s="207"/>
      <c r="DY509" s="207"/>
      <c r="DZ509" s="207"/>
      <c r="EA509" s="207"/>
      <c r="EB509" s="207"/>
      <c r="EC509" s="207"/>
      <c r="ED509" s="207"/>
      <c r="EE509" s="207"/>
      <c r="EF509" s="207"/>
      <c r="EG509" s="207"/>
      <c r="EH509" s="207"/>
      <c r="EI509" s="207">
        <v>0</v>
      </c>
      <c r="EJ509" s="209">
        <v>191.55</v>
      </c>
      <c r="EK509" s="209">
        <f t="shared" si="249"/>
        <v>0</v>
      </c>
      <c r="EL509" s="207"/>
      <c r="EM509" s="207"/>
      <c r="EN509" s="207"/>
      <c r="EO509" s="207"/>
      <c r="EP509" s="207"/>
      <c r="EQ509" s="207"/>
      <c r="ER509" s="207"/>
      <c r="ES509" s="207"/>
      <c r="ET509" s="207"/>
      <c r="EU509" s="207"/>
      <c r="EV509" s="207"/>
      <c r="EW509" s="207"/>
      <c r="EX509" s="207"/>
      <c r="EY509" s="207"/>
      <c r="EZ509" s="207"/>
      <c r="FA509" s="207"/>
      <c r="FB509" s="207"/>
      <c r="FC509" s="207"/>
      <c r="FD509" s="207"/>
      <c r="FE509" s="207"/>
      <c r="FF509" s="207"/>
      <c r="FG509" s="207"/>
      <c r="FH509" s="207">
        <v>0</v>
      </c>
      <c r="FI509" s="209">
        <v>32.1</v>
      </c>
      <c r="FJ509" s="209">
        <f t="shared" si="250"/>
        <v>0</v>
      </c>
      <c r="FK509" s="207"/>
      <c r="FL509" s="207"/>
      <c r="FM509" s="207"/>
      <c r="FN509" s="207"/>
      <c r="FO509" s="207"/>
      <c r="FP509" s="207"/>
      <c r="FQ509" s="207"/>
      <c r="FR509" s="207"/>
      <c r="FS509" s="207">
        <v>0</v>
      </c>
      <c r="FT509" s="209">
        <v>25.68</v>
      </c>
      <c r="FU509" s="209">
        <f t="shared" si="251"/>
        <v>0</v>
      </c>
      <c r="FV509" s="207"/>
      <c r="FW509" s="207"/>
      <c r="FX509" s="207"/>
      <c r="FY509" s="207"/>
      <c r="FZ509" s="207"/>
      <c r="GA509" s="207"/>
      <c r="GB509" s="207"/>
      <c r="GC509" s="207"/>
      <c r="GD509" s="207">
        <v>0</v>
      </c>
      <c r="GE509" s="209">
        <v>56.12</v>
      </c>
      <c r="GF509" s="209">
        <f t="shared" si="252"/>
        <v>0</v>
      </c>
      <c r="GG509" s="207"/>
      <c r="GH509" s="207"/>
      <c r="GI509" s="207"/>
      <c r="GJ509" s="207"/>
      <c r="GK509" s="207"/>
      <c r="GL509" s="207"/>
      <c r="GM509" s="207"/>
      <c r="GN509" s="207"/>
      <c r="GO509" s="207"/>
      <c r="GP509" s="207"/>
      <c r="GQ509" s="207"/>
      <c r="GR509" s="207"/>
      <c r="GS509" s="207"/>
      <c r="GT509" s="207"/>
      <c r="GU509" s="207"/>
      <c r="GV509" s="207"/>
      <c r="GW509" s="207"/>
      <c r="GX509" s="207" t="s">
        <v>918</v>
      </c>
      <c r="GY509" s="207">
        <v>0</v>
      </c>
      <c r="GZ509" s="207" t="s">
        <v>918</v>
      </c>
      <c r="HA509" s="207">
        <v>0</v>
      </c>
      <c r="HB509" s="207"/>
      <c r="HC509" s="207">
        <v>1</v>
      </c>
      <c r="HD509" s="207">
        <f t="shared" si="266"/>
        <v>6400</v>
      </c>
      <c r="HE509" s="207">
        <v>2</v>
      </c>
      <c r="HF509" s="207"/>
      <c r="HG509" s="207"/>
      <c r="HH509" s="207">
        <f t="shared" si="276"/>
        <v>1600</v>
      </c>
      <c r="HI509" s="209">
        <v>2.73</v>
      </c>
      <c r="HJ509" s="209">
        <f t="shared" si="253"/>
        <v>4368</v>
      </c>
      <c r="HK509" s="207">
        <v>3</v>
      </c>
      <c r="HL509" s="207"/>
      <c r="HM509" s="207">
        <f t="shared" si="277"/>
        <v>2400</v>
      </c>
      <c r="HN509" s="209">
        <v>2.73</v>
      </c>
      <c r="HO509" s="209">
        <f t="shared" si="254"/>
        <v>6552</v>
      </c>
      <c r="HP509" s="207">
        <v>3</v>
      </c>
      <c r="HQ509" s="207"/>
      <c r="HR509" s="207">
        <f t="shared" si="280"/>
        <v>2400</v>
      </c>
      <c r="HS509" s="209">
        <v>2.73</v>
      </c>
      <c r="HT509" s="209">
        <f t="shared" si="255"/>
        <v>6552</v>
      </c>
      <c r="HU509" s="207">
        <v>0</v>
      </c>
      <c r="HV509" s="207"/>
      <c r="HW509" s="207">
        <f t="shared" si="279"/>
        <v>0</v>
      </c>
      <c r="HX509" s="209">
        <v>2.73</v>
      </c>
      <c r="HY509" s="209">
        <f t="shared" si="256"/>
        <v>0</v>
      </c>
      <c r="HZ509" s="207">
        <v>3</v>
      </c>
      <c r="IA509" s="209">
        <v>3890.25</v>
      </c>
      <c r="IB509" s="209">
        <f t="shared" si="257"/>
        <v>11670.75</v>
      </c>
      <c r="IC509" s="169"/>
      <c r="ID509" s="169"/>
      <c r="IE509" s="169"/>
      <c r="IF509" s="169"/>
      <c r="IG509" s="165"/>
      <c r="IH509" s="165"/>
      <c r="II509" s="235">
        <f t="shared" si="272"/>
        <v>1</v>
      </c>
      <c r="IJ509" s="235">
        <f t="shared" si="273"/>
        <v>3</v>
      </c>
      <c r="IK509" s="235">
        <f t="shared" si="274"/>
        <v>4</v>
      </c>
      <c r="IL509" s="210"/>
      <c r="IM509" s="211">
        <f t="shared" si="258"/>
        <v>10476.9</v>
      </c>
      <c r="IN509" s="209">
        <v>7500</v>
      </c>
      <c r="IO509" s="212">
        <f t="shared" si="259"/>
        <v>2</v>
      </c>
      <c r="IP509" s="209">
        <f t="shared" si="260"/>
        <v>29142.75</v>
      </c>
      <c r="IQ509" s="209">
        <v>10000</v>
      </c>
      <c r="IR509" s="212">
        <f t="shared" si="261"/>
        <v>3</v>
      </c>
      <c r="IS509" s="213" t="s">
        <v>6958</v>
      </c>
      <c r="IT509" s="291"/>
      <c r="IV509" s="66">
        <v>90965</v>
      </c>
      <c r="IW509" s="66" t="s">
        <v>6959</v>
      </c>
    </row>
    <row r="510" spans="1:257" x14ac:dyDescent="0.4">
      <c r="A510" s="158">
        <f t="shared" si="271"/>
        <v>354</v>
      </c>
      <c r="B510" s="156" t="s">
        <v>35</v>
      </c>
      <c r="C510" s="349">
        <v>432</v>
      </c>
      <c r="D510" s="251">
        <v>74324</v>
      </c>
      <c r="E510" s="378">
        <v>1568</v>
      </c>
      <c r="F510" s="215" t="s">
        <v>6960</v>
      </c>
      <c r="G510" s="251">
        <v>11</v>
      </c>
      <c r="H510" s="156"/>
      <c r="I510" s="156" t="s">
        <v>3528</v>
      </c>
      <c r="J510" s="158" t="s">
        <v>3953</v>
      </c>
      <c r="K510" s="158"/>
      <c r="L510" s="216" t="s">
        <v>3925</v>
      </c>
      <c r="M510" s="158"/>
      <c r="N510" s="205">
        <v>19</v>
      </c>
      <c r="O510" s="216">
        <v>39</v>
      </c>
      <c r="P510" s="203" t="s">
        <v>5363</v>
      </c>
      <c r="Q510" s="216">
        <v>54</v>
      </c>
      <c r="R510" s="216"/>
      <c r="S510" s="216"/>
      <c r="T510" s="216"/>
      <c r="U510" s="216"/>
      <c r="V510" s="367"/>
      <c r="W510" s="366"/>
      <c r="X510" s="216"/>
      <c r="Y510" s="216"/>
      <c r="Z510" s="216"/>
      <c r="AA510" s="216"/>
      <c r="AB510" s="216"/>
      <c r="AC510" s="216"/>
      <c r="AD510" s="216"/>
      <c r="AE510" s="216"/>
      <c r="AF510" s="216"/>
      <c r="AG510" s="216"/>
      <c r="AH510" s="216"/>
      <c r="AI510" s="216"/>
      <c r="AJ510" s="216"/>
      <c r="AK510" s="216"/>
      <c r="AL510" s="216"/>
      <c r="AM510" s="216"/>
      <c r="AN510" s="216"/>
      <c r="AO510" s="216"/>
      <c r="AP510" s="216"/>
      <c r="AQ510" s="216"/>
      <c r="AR510" s="216"/>
      <c r="AS510" s="216"/>
      <c r="AT510" s="158" t="s">
        <v>5243</v>
      </c>
      <c r="AU510" s="205">
        <v>19</v>
      </c>
      <c r="AV510" s="205">
        <v>20</v>
      </c>
      <c r="AW510" s="205">
        <f t="shared" si="245"/>
        <v>39</v>
      </c>
      <c r="AX510" s="205" t="s">
        <v>5363</v>
      </c>
      <c r="AY510" s="214">
        <v>30</v>
      </c>
      <c r="AZ510" s="205">
        <v>24</v>
      </c>
      <c r="BA510" s="205">
        <f t="shared" si="275"/>
        <v>54</v>
      </c>
      <c r="BB510" s="205"/>
      <c r="BC510" s="207">
        <v>1.0000000000000001E-17</v>
      </c>
      <c r="BD510" s="207">
        <v>9.9999999999999997E-29</v>
      </c>
      <c r="BE510" s="207">
        <v>1.0000000000000001E-30</v>
      </c>
      <c r="BF510" s="207">
        <v>2</v>
      </c>
      <c r="BG510" s="207">
        <v>1</v>
      </c>
      <c r="BH510" s="207">
        <v>1</v>
      </c>
      <c r="BI510" s="207"/>
      <c r="BJ510" s="207" t="s">
        <v>6878</v>
      </c>
      <c r="BK510" s="207" t="s">
        <v>6961</v>
      </c>
      <c r="BL510" s="208">
        <f>AW510</f>
        <v>39</v>
      </c>
      <c r="BM510" s="209">
        <v>249.45</v>
      </c>
      <c r="BN510" s="209">
        <f t="shared" si="246"/>
        <v>9728.5499999999993</v>
      </c>
      <c r="BO510" s="207"/>
      <c r="BP510" s="207"/>
      <c r="BQ510" s="207"/>
      <c r="BR510" s="207"/>
      <c r="BS510" s="207"/>
      <c r="BT510" s="207"/>
      <c r="BU510" s="207"/>
      <c r="BV510" s="207"/>
      <c r="BW510" s="207"/>
      <c r="BX510" s="207"/>
      <c r="BY510" s="207"/>
      <c r="BZ510" s="207"/>
      <c r="CA510" s="207"/>
      <c r="CB510" s="207">
        <f>+BL510</f>
        <v>39</v>
      </c>
      <c r="CC510" s="207"/>
      <c r="CD510" s="207"/>
      <c r="CE510" s="207"/>
      <c r="CF510" s="207"/>
      <c r="CG510" s="207"/>
      <c r="CH510" s="207"/>
      <c r="CI510" s="207"/>
      <c r="CJ510" s="207"/>
      <c r="CK510" s="207">
        <v>0</v>
      </c>
      <c r="CL510" s="209">
        <v>477.3</v>
      </c>
      <c r="CM510" s="209">
        <f t="shared" si="247"/>
        <v>0</v>
      </c>
      <c r="CN510" s="207"/>
      <c r="CO510" s="207"/>
      <c r="CP510" s="207"/>
      <c r="CQ510" s="207"/>
      <c r="CR510" s="207"/>
      <c r="CS510" s="207"/>
      <c r="CT510" s="207"/>
      <c r="CU510" s="207"/>
      <c r="CV510" s="207"/>
      <c r="CW510" s="207"/>
      <c r="CX510" s="207"/>
      <c r="CY510" s="207"/>
      <c r="CZ510" s="207"/>
      <c r="DA510" s="207" t="s">
        <v>4980</v>
      </c>
      <c r="DB510" s="207"/>
      <c r="DC510" s="207"/>
      <c r="DD510" s="207"/>
      <c r="DE510" s="207"/>
      <c r="DF510" s="207">
        <v>1</v>
      </c>
      <c r="DG510" s="207" t="s">
        <v>6962</v>
      </c>
      <c r="DH510" s="207" t="s">
        <v>6864</v>
      </c>
      <c r="DI510" s="207" t="s">
        <v>6963</v>
      </c>
      <c r="DJ510" s="207">
        <f>AW510</f>
        <v>39</v>
      </c>
      <c r="DK510" s="209">
        <v>120.88</v>
      </c>
      <c r="DL510" s="209">
        <f t="shared" si="248"/>
        <v>4714.32</v>
      </c>
      <c r="DM510" s="207"/>
      <c r="DN510" s="207"/>
      <c r="DO510" s="207"/>
      <c r="DP510" s="207"/>
      <c r="DQ510" s="207"/>
      <c r="DR510" s="207"/>
      <c r="DS510" s="207"/>
      <c r="DT510" s="207">
        <f>+DJ510</f>
        <v>39</v>
      </c>
      <c r="DU510" s="207"/>
      <c r="DV510" s="207"/>
      <c r="DW510" s="207"/>
      <c r="DX510" s="207"/>
      <c r="DY510" s="207"/>
      <c r="DZ510" s="207"/>
      <c r="EA510" s="207"/>
      <c r="EB510" s="207"/>
      <c r="EC510" s="207"/>
      <c r="ED510" s="207"/>
      <c r="EE510" s="207"/>
      <c r="EF510" s="207"/>
      <c r="EG510" s="207"/>
      <c r="EH510" s="207"/>
      <c r="EI510" s="207">
        <v>0</v>
      </c>
      <c r="EJ510" s="209">
        <v>191.55</v>
      </c>
      <c r="EK510" s="209">
        <f t="shared" si="249"/>
        <v>0</v>
      </c>
      <c r="EL510" s="207"/>
      <c r="EM510" s="207"/>
      <c r="EN510" s="207"/>
      <c r="EO510" s="207"/>
      <c r="EP510" s="207"/>
      <c r="EQ510" s="207"/>
      <c r="ER510" s="207"/>
      <c r="ES510" s="207"/>
      <c r="ET510" s="207"/>
      <c r="EU510" s="207"/>
      <c r="EV510" s="207"/>
      <c r="EW510" s="207"/>
      <c r="EX510" s="207"/>
      <c r="EY510" s="207"/>
      <c r="EZ510" s="207"/>
      <c r="FA510" s="207"/>
      <c r="FB510" s="207"/>
      <c r="FC510" s="207"/>
      <c r="FD510" s="207"/>
      <c r="FE510" s="207"/>
      <c r="FF510" s="207"/>
      <c r="FG510" s="207"/>
      <c r="FH510" s="207">
        <v>0</v>
      </c>
      <c r="FI510" s="209">
        <v>32.1</v>
      </c>
      <c r="FJ510" s="209">
        <f t="shared" si="250"/>
        <v>0</v>
      </c>
      <c r="FK510" s="207"/>
      <c r="FL510" s="207"/>
      <c r="FM510" s="207"/>
      <c r="FN510" s="207"/>
      <c r="FO510" s="207"/>
      <c r="FP510" s="207"/>
      <c r="FQ510" s="207"/>
      <c r="FR510" s="207"/>
      <c r="FS510" s="207">
        <v>0</v>
      </c>
      <c r="FT510" s="209">
        <v>25.68</v>
      </c>
      <c r="FU510" s="209">
        <f t="shared" si="251"/>
        <v>0</v>
      </c>
      <c r="FV510" s="207"/>
      <c r="FW510" s="207"/>
      <c r="FX510" s="207"/>
      <c r="FY510" s="207"/>
      <c r="FZ510" s="207"/>
      <c r="GA510" s="207"/>
      <c r="GB510" s="207"/>
      <c r="GC510" s="207"/>
      <c r="GD510" s="207">
        <v>0</v>
      </c>
      <c r="GE510" s="209">
        <v>56.12</v>
      </c>
      <c r="GF510" s="209">
        <f t="shared" si="252"/>
        <v>0</v>
      </c>
      <c r="GG510" s="207"/>
      <c r="GH510" s="207"/>
      <c r="GI510" s="207"/>
      <c r="GJ510" s="207"/>
      <c r="GK510" s="207"/>
      <c r="GL510" s="207"/>
      <c r="GM510" s="207"/>
      <c r="GN510" s="207"/>
      <c r="GO510" s="207"/>
      <c r="GP510" s="207"/>
      <c r="GQ510" s="207"/>
      <c r="GR510" s="207"/>
      <c r="GS510" s="207"/>
      <c r="GT510" s="207"/>
      <c r="GU510" s="207"/>
      <c r="GV510" s="207"/>
      <c r="GW510" s="207"/>
      <c r="GX510" s="207" t="s">
        <v>6233</v>
      </c>
      <c r="GY510" s="207">
        <v>1</v>
      </c>
      <c r="GZ510" s="207" t="s">
        <v>5210</v>
      </c>
      <c r="HA510" s="207">
        <f>+AW510</f>
        <v>39</v>
      </c>
      <c r="HB510" s="207"/>
      <c r="HC510" s="207">
        <v>1</v>
      </c>
      <c r="HD510" s="207">
        <f t="shared" si="266"/>
        <v>2000</v>
      </c>
      <c r="HE510" s="207">
        <v>3</v>
      </c>
      <c r="HF510" s="207"/>
      <c r="HG510" s="207"/>
      <c r="HH510" s="207">
        <f t="shared" si="276"/>
        <v>1200</v>
      </c>
      <c r="HI510" s="209">
        <v>2.73</v>
      </c>
      <c r="HJ510" s="209">
        <f t="shared" si="253"/>
        <v>3276</v>
      </c>
      <c r="HK510" s="207">
        <v>1</v>
      </c>
      <c r="HL510" s="207"/>
      <c r="HM510" s="207">
        <f t="shared" si="277"/>
        <v>400</v>
      </c>
      <c r="HN510" s="209">
        <v>2.73</v>
      </c>
      <c r="HO510" s="209">
        <f t="shared" si="254"/>
        <v>1092</v>
      </c>
      <c r="HP510" s="207">
        <v>1</v>
      </c>
      <c r="HQ510" s="207"/>
      <c r="HR510" s="207">
        <f t="shared" si="280"/>
        <v>400</v>
      </c>
      <c r="HS510" s="209">
        <v>2.73</v>
      </c>
      <c r="HT510" s="209">
        <f t="shared" si="255"/>
        <v>1092</v>
      </c>
      <c r="HU510" s="207">
        <v>0</v>
      </c>
      <c r="HV510" s="207"/>
      <c r="HW510" s="207">
        <f t="shared" si="279"/>
        <v>0</v>
      </c>
      <c r="HX510" s="209">
        <v>2.73</v>
      </c>
      <c r="HY510" s="209">
        <f t="shared" si="256"/>
        <v>0</v>
      </c>
      <c r="HZ510" s="207">
        <v>1</v>
      </c>
      <c r="IA510" s="209">
        <v>3890.25</v>
      </c>
      <c r="IB510" s="209">
        <f t="shared" si="257"/>
        <v>3890.25</v>
      </c>
      <c r="IC510" s="169"/>
      <c r="ID510" s="169"/>
      <c r="IE510" s="169"/>
      <c r="IF510" s="169"/>
      <c r="IG510" s="165"/>
      <c r="IH510" s="165"/>
      <c r="II510" s="235">
        <f t="shared" si="272"/>
        <v>3</v>
      </c>
      <c r="IJ510" s="235">
        <f t="shared" si="273"/>
        <v>1</v>
      </c>
      <c r="IK510" s="235">
        <f t="shared" si="274"/>
        <v>4</v>
      </c>
      <c r="IL510" s="210"/>
      <c r="IM510" s="211">
        <f t="shared" si="258"/>
        <v>14442.869999999999</v>
      </c>
      <c r="IN510" s="209">
        <v>7500</v>
      </c>
      <c r="IO510" s="212">
        <f t="shared" si="259"/>
        <v>2</v>
      </c>
      <c r="IP510" s="209">
        <f t="shared" si="260"/>
        <v>9350.25</v>
      </c>
      <c r="IQ510" s="209">
        <v>10000</v>
      </c>
      <c r="IR510" s="212">
        <f t="shared" si="261"/>
        <v>1</v>
      </c>
      <c r="IS510" s="213" t="s">
        <v>6964</v>
      </c>
      <c r="IT510" s="291"/>
      <c r="IV510" s="352" t="s">
        <v>6965</v>
      </c>
      <c r="IW510" s="352" t="s">
        <v>6966</v>
      </c>
    </row>
    <row r="511" spans="1:257" x14ac:dyDescent="0.4">
      <c r="A511" s="158">
        <f t="shared" si="271"/>
        <v>355</v>
      </c>
      <c r="B511" s="156" t="s">
        <v>35</v>
      </c>
      <c r="C511" s="349">
        <v>434</v>
      </c>
      <c r="D511" s="251">
        <v>89124</v>
      </c>
      <c r="E511" s="378">
        <v>1620</v>
      </c>
      <c r="F511" s="204" t="s">
        <v>6967</v>
      </c>
      <c r="G511" s="251">
        <v>11</v>
      </c>
      <c r="H511" s="156"/>
      <c r="I511" s="156" t="s">
        <v>3528</v>
      </c>
      <c r="J511" s="158" t="s">
        <v>3993</v>
      </c>
      <c r="K511" s="158"/>
      <c r="L511" s="158" t="s">
        <v>3995</v>
      </c>
      <c r="M511" s="158"/>
      <c r="N511" s="205">
        <v>11</v>
      </c>
      <c r="O511" s="158">
        <v>31</v>
      </c>
      <c r="P511" s="203" t="s">
        <v>6290</v>
      </c>
      <c r="Q511" s="158">
        <v>54</v>
      </c>
      <c r="R511" s="158"/>
      <c r="S511" s="158"/>
      <c r="T511" s="158"/>
      <c r="U511" s="158"/>
      <c r="V511" s="367"/>
      <c r="W511" s="366"/>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58" t="s">
        <v>5243</v>
      </c>
      <c r="AU511" s="205">
        <v>11</v>
      </c>
      <c r="AV511" s="205">
        <v>20</v>
      </c>
      <c r="AW511" s="205">
        <f t="shared" si="245"/>
        <v>31</v>
      </c>
      <c r="AX511" s="205" t="s">
        <v>6290</v>
      </c>
      <c r="AY511" s="214">
        <v>30</v>
      </c>
      <c r="AZ511" s="205">
        <v>24</v>
      </c>
      <c r="BA511" s="205">
        <f t="shared" si="275"/>
        <v>54</v>
      </c>
      <c r="BB511" s="205"/>
      <c r="BC511" s="207">
        <v>1.0000000000000001E-17</v>
      </c>
      <c r="BD511" s="207">
        <v>9.9999999999999997E-29</v>
      </c>
      <c r="BE511" s="207">
        <v>1.0000000000000001E-30</v>
      </c>
      <c r="BF511" s="207">
        <v>2</v>
      </c>
      <c r="BG511" s="207"/>
      <c r="BH511" s="207">
        <v>1</v>
      </c>
      <c r="BI511" s="207"/>
      <c r="BJ511" s="207"/>
      <c r="BK511" s="207" t="s">
        <v>6968</v>
      </c>
      <c r="BL511" s="208">
        <f>AW511</f>
        <v>31</v>
      </c>
      <c r="BM511" s="209">
        <v>249.45</v>
      </c>
      <c r="BN511" s="209">
        <f t="shared" si="246"/>
        <v>7732.95</v>
      </c>
      <c r="BO511" s="207"/>
      <c r="BP511" s="207"/>
      <c r="BQ511" s="207"/>
      <c r="BR511" s="207"/>
      <c r="BS511" s="207"/>
      <c r="BT511" s="207"/>
      <c r="BU511" s="207"/>
      <c r="BV511" s="207"/>
      <c r="BW511" s="207"/>
      <c r="BX511" s="207"/>
      <c r="BY511" s="207"/>
      <c r="BZ511" s="207"/>
      <c r="CA511" s="207"/>
      <c r="CB511" s="207">
        <f>+BL511</f>
        <v>31</v>
      </c>
      <c r="CC511" s="207"/>
      <c r="CD511" s="207"/>
      <c r="CE511" s="207"/>
      <c r="CF511" s="207"/>
      <c r="CG511" s="207">
        <v>1</v>
      </c>
      <c r="CH511" s="207"/>
      <c r="CI511" s="207"/>
      <c r="CJ511" s="207" t="s">
        <v>6969</v>
      </c>
      <c r="CK511" s="207">
        <f>AW511</f>
        <v>31</v>
      </c>
      <c r="CL511" s="209">
        <v>477.3</v>
      </c>
      <c r="CM511" s="209">
        <f t="shared" si="247"/>
        <v>14796.300000000001</v>
      </c>
      <c r="CN511" s="207"/>
      <c r="CO511" s="207"/>
      <c r="CP511" s="207"/>
      <c r="CQ511" s="207"/>
      <c r="CR511" s="207"/>
      <c r="CS511" s="207"/>
      <c r="CT511" s="207"/>
      <c r="CU511" s="207"/>
      <c r="CV511" s="207"/>
      <c r="CW511" s="207"/>
      <c r="CX511" s="207"/>
      <c r="CY511" s="207"/>
      <c r="CZ511" s="207"/>
      <c r="DA511" s="207">
        <f>+CK511</f>
        <v>31</v>
      </c>
      <c r="DB511" s="207"/>
      <c r="DC511" s="207"/>
      <c r="DD511" s="207"/>
      <c r="DE511" s="207">
        <v>1</v>
      </c>
      <c r="DF511" s="207">
        <v>1</v>
      </c>
      <c r="DG511" s="207" t="s">
        <v>6970</v>
      </c>
      <c r="DH511" s="207" t="s">
        <v>4540</v>
      </c>
      <c r="DI511" s="207" t="s">
        <v>6971</v>
      </c>
      <c r="DJ511" s="207">
        <f>AW511</f>
        <v>31</v>
      </c>
      <c r="DK511" s="209">
        <v>120.88</v>
      </c>
      <c r="DL511" s="209">
        <f t="shared" si="248"/>
        <v>3747.2799999999997</v>
      </c>
      <c r="DM511" s="207"/>
      <c r="DN511" s="207"/>
      <c r="DO511" s="207"/>
      <c r="DP511" s="207"/>
      <c r="DQ511" s="207">
        <f>+DJ511</f>
        <v>31</v>
      </c>
      <c r="DR511" s="207"/>
      <c r="DS511" s="207"/>
      <c r="DT511" s="207"/>
      <c r="DU511" s="207"/>
      <c r="DV511" s="207"/>
      <c r="DW511" s="207"/>
      <c r="DX511" s="207"/>
      <c r="DY511" s="207"/>
      <c r="DZ511" s="207"/>
      <c r="EA511" s="207"/>
      <c r="EB511" s="207"/>
      <c r="EC511" s="207"/>
      <c r="ED511" s="207"/>
      <c r="EE511" s="207"/>
      <c r="EF511" s="207"/>
      <c r="EG511" s="207"/>
      <c r="EH511" s="207"/>
      <c r="EI511" s="207">
        <v>0</v>
      </c>
      <c r="EJ511" s="209">
        <v>191.55</v>
      </c>
      <c r="EK511" s="209">
        <f t="shared" si="249"/>
        <v>0</v>
      </c>
      <c r="EL511" s="207"/>
      <c r="EM511" s="207"/>
      <c r="EN511" s="207"/>
      <c r="EO511" s="207"/>
      <c r="EP511" s="207"/>
      <c r="EQ511" s="207"/>
      <c r="ER511" s="207"/>
      <c r="ES511" s="207"/>
      <c r="ET511" s="207"/>
      <c r="EU511" s="207"/>
      <c r="EV511" s="207"/>
      <c r="EW511" s="207"/>
      <c r="EX511" s="207"/>
      <c r="EY511" s="207"/>
      <c r="EZ511" s="207"/>
      <c r="FA511" s="207"/>
      <c r="FB511" s="207"/>
      <c r="FC511" s="207"/>
      <c r="FD511" s="207"/>
      <c r="FE511" s="207"/>
      <c r="FF511" s="207"/>
      <c r="FG511" s="207"/>
      <c r="FH511" s="207">
        <v>0</v>
      </c>
      <c r="FI511" s="209">
        <v>32.1</v>
      </c>
      <c r="FJ511" s="209">
        <f t="shared" si="250"/>
        <v>0</v>
      </c>
      <c r="FK511" s="207"/>
      <c r="FL511" s="207"/>
      <c r="FM511" s="207"/>
      <c r="FN511" s="207"/>
      <c r="FO511" s="207"/>
      <c r="FP511" s="207"/>
      <c r="FQ511" s="207"/>
      <c r="FR511" s="207"/>
      <c r="FS511" s="207">
        <v>0</v>
      </c>
      <c r="FT511" s="209">
        <v>25.68</v>
      </c>
      <c r="FU511" s="209">
        <f t="shared" si="251"/>
        <v>0</v>
      </c>
      <c r="FV511" s="207"/>
      <c r="FW511" s="207"/>
      <c r="FX511" s="207"/>
      <c r="FY511" s="207"/>
      <c r="FZ511" s="207"/>
      <c r="GA511" s="207"/>
      <c r="GB511" s="207"/>
      <c r="GC511" s="207"/>
      <c r="GD511" s="207">
        <v>0</v>
      </c>
      <c r="GE511" s="209">
        <v>56.12</v>
      </c>
      <c r="GF511" s="209">
        <f t="shared" si="252"/>
        <v>0</v>
      </c>
      <c r="GG511" s="207"/>
      <c r="GH511" s="207"/>
      <c r="GI511" s="207"/>
      <c r="GJ511" s="207"/>
      <c r="GK511" s="207"/>
      <c r="GL511" s="207"/>
      <c r="GM511" s="207"/>
      <c r="GN511" s="207"/>
      <c r="GO511" s="207"/>
      <c r="GP511" s="207"/>
      <c r="GQ511" s="207"/>
      <c r="GR511" s="207"/>
      <c r="GS511" s="207"/>
      <c r="GT511" s="207"/>
      <c r="GU511" s="207"/>
      <c r="GV511" s="207"/>
      <c r="GW511" s="207"/>
      <c r="GX511" s="207" t="s">
        <v>5601</v>
      </c>
      <c r="GY511" s="207">
        <v>1</v>
      </c>
      <c r="GZ511" s="207" t="s">
        <v>5210</v>
      </c>
      <c r="HA511" s="207">
        <f>+AW511</f>
        <v>31</v>
      </c>
      <c r="HB511" s="207"/>
      <c r="HC511" s="207">
        <v>1</v>
      </c>
      <c r="HD511" s="207">
        <f t="shared" si="266"/>
        <v>5400</v>
      </c>
      <c r="HE511" s="207">
        <v>3</v>
      </c>
      <c r="HF511" s="207"/>
      <c r="HG511" s="207"/>
      <c r="HH511" s="207">
        <f t="shared" si="276"/>
        <v>1800</v>
      </c>
      <c r="HI511" s="209">
        <v>2.73</v>
      </c>
      <c r="HJ511" s="209">
        <f t="shared" si="253"/>
        <v>4914</v>
      </c>
      <c r="HK511" s="207">
        <v>3</v>
      </c>
      <c r="HL511" s="207"/>
      <c r="HM511" s="207">
        <f t="shared" si="277"/>
        <v>1800</v>
      </c>
      <c r="HN511" s="209">
        <v>2.73</v>
      </c>
      <c r="HO511" s="209">
        <f t="shared" si="254"/>
        <v>4914</v>
      </c>
      <c r="HP511" s="207">
        <v>3</v>
      </c>
      <c r="HQ511" s="207"/>
      <c r="HR511" s="207">
        <f t="shared" si="280"/>
        <v>1800</v>
      </c>
      <c r="HS511" s="209">
        <v>2.73</v>
      </c>
      <c r="HT511" s="209">
        <f t="shared" si="255"/>
        <v>4914</v>
      </c>
      <c r="HU511" s="207">
        <v>0</v>
      </c>
      <c r="HV511" s="207"/>
      <c r="HW511" s="207">
        <f t="shared" si="279"/>
        <v>0</v>
      </c>
      <c r="HX511" s="209">
        <v>2.73</v>
      </c>
      <c r="HY511" s="209">
        <f t="shared" si="256"/>
        <v>0</v>
      </c>
      <c r="HZ511" s="207">
        <v>2</v>
      </c>
      <c r="IA511" s="209">
        <v>3890.25</v>
      </c>
      <c r="IB511" s="209">
        <f t="shared" si="257"/>
        <v>7780.5</v>
      </c>
      <c r="IC511" s="169"/>
      <c r="ID511" s="169"/>
      <c r="IE511" s="169"/>
      <c r="IF511" s="169"/>
      <c r="IG511" s="165"/>
      <c r="IH511" s="165"/>
      <c r="II511" s="235">
        <f t="shared" si="272"/>
        <v>4</v>
      </c>
      <c r="IJ511" s="235">
        <f t="shared" si="273"/>
        <v>2</v>
      </c>
      <c r="IK511" s="235">
        <f t="shared" si="274"/>
        <v>6</v>
      </c>
      <c r="IL511" s="210"/>
      <c r="IM511" s="211">
        <f t="shared" si="258"/>
        <v>26276.53</v>
      </c>
      <c r="IN511" s="209">
        <v>7500</v>
      </c>
      <c r="IO511" s="212">
        <f t="shared" si="259"/>
        <v>4</v>
      </c>
      <c r="IP511" s="209">
        <f t="shared" si="260"/>
        <v>22522.5</v>
      </c>
      <c r="IQ511" s="209">
        <v>10000</v>
      </c>
      <c r="IR511" s="212">
        <f t="shared" si="261"/>
        <v>3</v>
      </c>
      <c r="IS511" s="213" t="s">
        <v>6972</v>
      </c>
      <c r="IT511" s="291"/>
      <c r="IV511" s="352" t="s">
        <v>6973</v>
      </c>
      <c r="IW511" s="352" t="s">
        <v>6974</v>
      </c>
    </row>
    <row r="512" spans="1:257" x14ac:dyDescent="0.4">
      <c r="A512" s="158">
        <f t="shared" si="271"/>
        <v>356</v>
      </c>
      <c r="B512" s="156" t="s">
        <v>35</v>
      </c>
      <c r="C512" s="156">
        <v>343</v>
      </c>
      <c r="D512" s="156">
        <v>23116</v>
      </c>
      <c r="E512" s="217">
        <v>18881</v>
      </c>
      <c r="F512" s="243" t="s">
        <v>6975</v>
      </c>
      <c r="G512" s="251">
        <v>9</v>
      </c>
      <c r="H512" s="156"/>
      <c r="I512" s="156" t="s">
        <v>2978</v>
      </c>
      <c r="J512" s="158" t="s">
        <v>3040</v>
      </c>
      <c r="K512" s="158"/>
      <c r="L512" s="158" t="s">
        <v>3029</v>
      </c>
      <c r="M512" s="158"/>
      <c r="N512" s="205">
        <v>107</v>
      </c>
      <c r="O512" s="158">
        <v>127</v>
      </c>
      <c r="P512" s="203" t="s">
        <v>5368</v>
      </c>
      <c r="Q512" s="158">
        <v>48</v>
      </c>
      <c r="R512" s="158"/>
      <c r="S512" s="158"/>
      <c r="T512" s="158"/>
      <c r="U512" s="158"/>
      <c r="V512" s="367"/>
      <c r="W512" s="366"/>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t="s">
        <v>5875</v>
      </c>
      <c r="AU512" s="205">
        <v>107</v>
      </c>
      <c r="AV512" s="205">
        <v>20</v>
      </c>
      <c r="AW512" s="205">
        <f t="shared" si="245"/>
        <v>127</v>
      </c>
      <c r="AX512" s="205" t="s">
        <v>5368</v>
      </c>
      <c r="AY512" s="226">
        <v>24</v>
      </c>
      <c r="AZ512" s="205">
        <v>24</v>
      </c>
      <c r="BA512" s="205">
        <f t="shared" si="275"/>
        <v>48</v>
      </c>
      <c r="BB512" s="205"/>
      <c r="BC512" s="207">
        <v>1.0000000000000001E-17</v>
      </c>
      <c r="BD512" s="207">
        <v>9.9999999999999997E-29</v>
      </c>
      <c r="BE512" s="207">
        <v>1.0000000000000001E-30</v>
      </c>
      <c r="BF512" s="207"/>
      <c r="BG512" s="207"/>
      <c r="BH512" s="207"/>
      <c r="BI512" s="207"/>
      <c r="BJ512" s="207"/>
      <c r="BK512" s="207"/>
      <c r="BL512" s="208">
        <v>0</v>
      </c>
      <c r="BM512" s="209">
        <v>249.45</v>
      </c>
      <c r="BN512" s="209">
        <f t="shared" si="246"/>
        <v>0</v>
      </c>
      <c r="BO512" s="207"/>
      <c r="BP512" s="207"/>
      <c r="BQ512" s="207"/>
      <c r="BR512" s="207"/>
      <c r="BS512" s="207"/>
      <c r="BT512" s="207"/>
      <c r="BU512" s="207"/>
      <c r="BV512" s="207"/>
      <c r="BW512" s="207"/>
      <c r="BX512" s="207"/>
      <c r="BY512" s="207"/>
      <c r="BZ512" s="207"/>
      <c r="CA512" s="207"/>
      <c r="CB512" s="207"/>
      <c r="CC512" s="207"/>
      <c r="CD512" s="207"/>
      <c r="CE512" s="207"/>
      <c r="CF512" s="207"/>
      <c r="CG512" s="207"/>
      <c r="CH512" s="207"/>
      <c r="CI512" s="207"/>
      <c r="CJ512" s="207"/>
      <c r="CK512" s="207">
        <v>0</v>
      </c>
      <c r="CL512" s="209">
        <v>477.3</v>
      </c>
      <c r="CM512" s="209">
        <f t="shared" si="247"/>
        <v>0</v>
      </c>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v>0</v>
      </c>
      <c r="DK512" s="209">
        <v>120.88</v>
      </c>
      <c r="DL512" s="209">
        <f t="shared" si="248"/>
        <v>0</v>
      </c>
      <c r="DM512" s="207"/>
      <c r="DN512" s="207"/>
      <c r="DO512" s="207"/>
      <c r="DP512" s="207"/>
      <c r="DQ512" s="207"/>
      <c r="DR512" s="207"/>
      <c r="DS512" s="207"/>
      <c r="DT512" s="207"/>
      <c r="DU512" s="207"/>
      <c r="DV512" s="207"/>
      <c r="DW512" s="207"/>
      <c r="DX512" s="207"/>
      <c r="DY512" s="207"/>
      <c r="DZ512" s="207"/>
      <c r="EA512" s="207"/>
      <c r="EB512" s="207"/>
      <c r="EC512" s="207"/>
      <c r="ED512" s="207"/>
      <c r="EE512" s="207"/>
      <c r="EF512" s="207"/>
      <c r="EG512" s="207"/>
      <c r="EH512" s="207"/>
      <c r="EI512" s="207">
        <v>0</v>
      </c>
      <c r="EJ512" s="209">
        <v>191.55</v>
      </c>
      <c r="EK512" s="209">
        <f t="shared" si="249"/>
        <v>0</v>
      </c>
      <c r="EL512" s="207"/>
      <c r="EM512" s="207"/>
      <c r="EN512" s="207"/>
      <c r="EO512" s="207"/>
      <c r="EP512" s="207"/>
      <c r="EQ512" s="207"/>
      <c r="ER512" s="207"/>
      <c r="ES512" s="207"/>
      <c r="ET512" s="207"/>
      <c r="EU512" s="207"/>
      <c r="EV512" s="207"/>
      <c r="EW512" s="207"/>
      <c r="EX512" s="207"/>
      <c r="EY512" s="207"/>
      <c r="EZ512" s="207"/>
      <c r="FA512" s="207"/>
      <c r="FB512" s="207"/>
      <c r="FC512" s="207"/>
      <c r="FD512" s="207"/>
      <c r="FE512" s="207"/>
      <c r="FF512" s="207"/>
      <c r="FG512" s="207"/>
      <c r="FH512" s="207">
        <v>0</v>
      </c>
      <c r="FI512" s="209">
        <v>32.1</v>
      </c>
      <c r="FJ512" s="209">
        <f t="shared" si="250"/>
        <v>0</v>
      </c>
      <c r="FK512" s="207"/>
      <c r="FL512" s="207"/>
      <c r="FM512" s="207"/>
      <c r="FN512" s="207"/>
      <c r="FO512" s="207"/>
      <c r="FP512" s="207"/>
      <c r="FQ512" s="207"/>
      <c r="FR512" s="207"/>
      <c r="FS512" s="207">
        <v>0</v>
      </c>
      <c r="FT512" s="209">
        <v>25.68</v>
      </c>
      <c r="FU512" s="209">
        <f t="shared" si="251"/>
        <v>0</v>
      </c>
      <c r="FV512" s="207"/>
      <c r="FW512" s="207"/>
      <c r="FX512" s="207"/>
      <c r="FY512" s="207"/>
      <c r="FZ512" s="207"/>
      <c r="GA512" s="207"/>
      <c r="GB512" s="207"/>
      <c r="GC512" s="207"/>
      <c r="GD512" s="207">
        <v>0</v>
      </c>
      <c r="GE512" s="209">
        <v>56.12</v>
      </c>
      <c r="GF512" s="209">
        <f t="shared" si="252"/>
        <v>0</v>
      </c>
      <c r="GG512" s="207"/>
      <c r="GH512" s="207"/>
      <c r="GI512" s="207"/>
      <c r="GJ512" s="207"/>
      <c r="GK512" s="207"/>
      <c r="GL512" s="207"/>
      <c r="GM512" s="207"/>
      <c r="GN512" s="207"/>
      <c r="GO512" s="207"/>
      <c r="GP512" s="207"/>
      <c r="GQ512" s="207"/>
      <c r="GR512" s="207"/>
      <c r="GS512" s="207"/>
      <c r="GT512" s="207"/>
      <c r="GU512" s="207"/>
      <c r="GV512" s="207"/>
      <c r="GW512" s="207"/>
      <c r="GX512" s="207" t="s">
        <v>918</v>
      </c>
      <c r="GY512" s="207">
        <v>0</v>
      </c>
      <c r="GZ512" s="207" t="s">
        <v>918</v>
      </c>
      <c r="HA512" s="207">
        <v>0</v>
      </c>
      <c r="HB512" s="207"/>
      <c r="HC512" s="207">
        <v>1</v>
      </c>
      <c r="HD512" s="207">
        <f t="shared" si="266"/>
        <v>4200</v>
      </c>
      <c r="HE512" s="207">
        <v>3</v>
      </c>
      <c r="HF512" s="207"/>
      <c r="HG512" s="207"/>
      <c r="HH512" s="207">
        <f t="shared" si="276"/>
        <v>1800</v>
      </c>
      <c r="HI512" s="209">
        <v>2.73</v>
      </c>
      <c r="HJ512" s="209">
        <f t="shared" si="253"/>
        <v>4914</v>
      </c>
      <c r="HK512" s="207">
        <v>2</v>
      </c>
      <c r="HL512" s="207"/>
      <c r="HM512" s="207">
        <f t="shared" si="277"/>
        <v>1200</v>
      </c>
      <c r="HN512" s="209">
        <v>2.73</v>
      </c>
      <c r="HO512" s="209">
        <f t="shared" si="254"/>
        <v>3276</v>
      </c>
      <c r="HP512" s="207">
        <v>2</v>
      </c>
      <c r="HQ512" s="207"/>
      <c r="HR512" s="207">
        <f t="shared" si="280"/>
        <v>1200</v>
      </c>
      <c r="HS512" s="209">
        <v>2.73</v>
      </c>
      <c r="HT512" s="209">
        <f t="shared" si="255"/>
        <v>3276</v>
      </c>
      <c r="HU512" s="207">
        <v>0</v>
      </c>
      <c r="HV512" s="207"/>
      <c r="HW512" s="207">
        <f t="shared" si="279"/>
        <v>0</v>
      </c>
      <c r="HX512" s="209">
        <v>2.73</v>
      </c>
      <c r="HY512" s="209">
        <f t="shared" si="256"/>
        <v>0</v>
      </c>
      <c r="HZ512" s="207">
        <v>2</v>
      </c>
      <c r="IA512" s="209">
        <v>3890.25</v>
      </c>
      <c r="IB512" s="209">
        <f t="shared" si="257"/>
        <v>7780.5</v>
      </c>
      <c r="IC512" s="169">
        <v>25</v>
      </c>
      <c r="ID512" s="169"/>
      <c r="IE512" s="169"/>
      <c r="IF512" s="169"/>
      <c r="IG512" s="165"/>
      <c r="IH512" s="165"/>
      <c r="II512" s="235">
        <f t="shared" si="272"/>
        <v>0</v>
      </c>
      <c r="IJ512" s="235">
        <f t="shared" si="273"/>
        <v>2</v>
      </c>
      <c r="IK512" s="235">
        <f t="shared" si="274"/>
        <v>2</v>
      </c>
      <c r="IL512" s="210"/>
      <c r="IM512" s="211">
        <f t="shared" si="258"/>
        <v>0</v>
      </c>
      <c r="IN512" s="209">
        <v>7500</v>
      </c>
      <c r="IO512" s="212">
        <f t="shared" si="259"/>
        <v>0</v>
      </c>
      <c r="IP512" s="209">
        <f t="shared" si="260"/>
        <v>19246.5</v>
      </c>
      <c r="IQ512" s="209">
        <v>10000</v>
      </c>
      <c r="IR512" s="212">
        <f t="shared" si="261"/>
        <v>2</v>
      </c>
      <c r="IS512" s="213" t="s">
        <v>6976</v>
      </c>
      <c r="IT512" s="291"/>
      <c r="IV512" s="66" t="s">
        <v>6977</v>
      </c>
      <c r="IW512" s="66" t="s">
        <v>6978</v>
      </c>
    </row>
    <row r="513" spans="1:257" x14ac:dyDescent="0.4">
      <c r="A513" s="158">
        <f t="shared" si="271"/>
        <v>357</v>
      </c>
      <c r="B513" s="156" t="s">
        <v>35</v>
      </c>
      <c r="C513" s="219">
        <v>437</v>
      </c>
      <c r="D513" s="370">
        <v>27436</v>
      </c>
      <c r="E513" s="374">
        <v>1704</v>
      </c>
      <c r="F513" s="221" t="s">
        <v>6979</v>
      </c>
      <c r="G513" s="251">
        <v>11</v>
      </c>
      <c r="H513" s="156"/>
      <c r="I513" s="156" t="s">
        <v>3528</v>
      </c>
      <c r="J513" s="158" t="s">
        <v>4038</v>
      </c>
      <c r="K513" s="158"/>
      <c r="L513" s="158" t="s">
        <v>4040</v>
      </c>
      <c r="M513" s="158"/>
      <c r="N513" s="205">
        <v>31</v>
      </c>
      <c r="O513" s="158">
        <v>51</v>
      </c>
      <c r="P513" s="203" t="s">
        <v>6980</v>
      </c>
      <c r="Q513" s="158">
        <v>52</v>
      </c>
      <c r="R513" s="158"/>
      <c r="S513" s="158"/>
      <c r="T513" s="158"/>
      <c r="U513" s="158"/>
      <c r="V513" s="367"/>
      <c r="W513" s="366"/>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58" t="s">
        <v>5298</v>
      </c>
      <c r="AU513" s="205">
        <v>31</v>
      </c>
      <c r="AV513" s="205">
        <v>20</v>
      </c>
      <c r="AW513" s="205">
        <f t="shared" si="245"/>
        <v>51</v>
      </c>
      <c r="AX513" s="205" t="s">
        <v>6980</v>
      </c>
      <c r="AY513" s="214">
        <v>28</v>
      </c>
      <c r="AZ513" s="205">
        <v>24</v>
      </c>
      <c r="BA513" s="205">
        <f t="shared" si="275"/>
        <v>52</v>
      </c>
      <c r="BB513" s="205"/>
      <c r="BC513" s="207">
        <v>1.0000000000000001E-17</v>
      </c>
      <c r="BD513" s="207">
        <v>9.9999999999999997E-29</v>
      </c>
      <c r="BE513" s="207">
        <v>1.0000000000000001E-30</v>
      </c>
      <c r="BF513" s="207">
        <v>4</v>
      </c>
      <c r="BG513" s="207">
        <v>1</v>
      </c>
      <c r="BH513" s="207">
        <v>1</v>
      </c>
      <c r="BI513" s="207"/>
      <c r="BJ513" s="207" t="s">
        <v>6878</v>
      </c>
      <c r="BK513" s="207" t="s">
        <v>6961</v>
      </c>
      <c r="BL513" s="208">
        <v>0</v>
      </c>
      <c r="BM513" s="209">
        <v>249.45</v>
      </c>
      <c r="BN513" s="209">
        <f t="shared" si="246"/>
        <v>0</v>
      </c>
      <c r="BO513" s="207"/>
      <c r="BP513" s="207"/>
      <c r="BQ513" s="207"/>
      <c r="BR513" s="207"/>
      <c r="BS513" s="207"/>
      <c r="BT513" s="207"/>
      <c r="BU513" s="207"/>
      <c r="BV513" s="207"/>
      <c r="BW513" s="207"/>
      <c r="BX513" s="207"/>
      <c r="BY513" s="207"/>
      <c r="BZ513" s="207"/>
      <c r="CA513" s="207"/>
      <c r="CB513" s="207"/>
      <c r="CC513" s="207"/>
      <c r="CD513" s="207"/>
      <c r="CE513" s="207"/>
      <c r="CF513" s="207"/>
      <c r="CG513" s="207"/>
      <c r="CH513" s="207"/>
      <c r="CI513" s="207"/>
      <c r="CJ513" s="207"/>
      <c r="CK513" s="207">
        <v>0</v>
      </c>
      <c r="CL513" s="209">
        <v>477.3</v>
      </c>
      <c r="CM513" s="209">
        <f t="shared" si="247"/>
        <v>0</v>
      </c>
      <c r="CN513" s="207"/>
      <c r="CO513" s="207"/>
      <c r="CP513" s="207"/>
      <c r="CQ513" s="207"/>
      <c r="CR513" s="207"/>
      <c r="CS513" s="207"/>
      <c r="CT513" s="207"/>
      <c r="CU513" s="207"/>
      <c r="CV513" s="207"/>
      <c r="CW513" s="207"/>
      <c r="CX513" s="207"/>
      <c r="CY513" s="207"/>
      <c r="CZ513" s="207"/>
      <c r="DA513" s="207" t="s">
        <v>4980</v>
      </c>
      <c r="DB513" s="207"/>
      <c r="DC513" s="207"/>
      <c r="DD513" s="207"/>
      <c r="DE513" s="207">
        <v>2</v>
      </c>
      <c r="DF513" s="207">
        <v>2</v>
      </c>
      <c r="DG513" s="207"/>
      <c r="DH513" s="207" t="s">
        <v>6925</v>
      </c>
      <c r="DI513" s="207" t="s">
        <v>6981</v>
      </c>
      <c r="DJ513" s="207">
        <f>AW513*DF513</f>
        <v>102</v>
      </c>
      <c r="DK513" s="209">
        <v>120.88</v>
      </c>
      <c r="DL513" s="209">
        <f t="shared" si="248"/>
        <v>12329.76</v>
      </c>
      <c r="DM513" s="207"/>
      <c r="DN513" s="207"/>
      <c r="DO513" s="207"/>
      <c r="DP513" s="207"/>
      <c r="DQ513" s="207"/>
      <c r="DR513" s="207"/>
      <c r="DS513" s="207"/>
      <c r="DT513" s="207"/>
      <c r="DU513" s="207"/>
      <c r="DV513" s="207"/>
      <c r="DW513" s="207"/>
      <c r="DX513" s="207"/>
      <c r="DY513" s="207"/>
      <c r="DZ513" s="207">
        <f>+DJ513</f>
        <v>102</v>
      </c>
      <c r="EA513" s="207"/>
      <c r="EB513" s="207"/>
      <c r="EC513" s="207"/>
      <c r="ED513" s="207"/>
      <c r="EE513" s="207"/>
      <c r="EF513" s="207"/>
      <c r="EG513" s="207"/>
      <c r="EH513" s="207"/>
      <c r="EI513" s="207">
        <v>0</v>
      </c>
      <c r="EJ513" s="209">
        <v>191.55</v>
      </c>
      <c r="EK513" s="209">
        <f t="shared" si="249"/>
        <v>0</v>
      </c>
      <c r="EL513" s="207"/>
      <c r="EM513" s="207"/>
      <c r="EN513" s="207"/>
      <c r="EO513" s="207"/>
      <c r="EP513" s="207"/>
      <c r="EQ513" s="207"/>
      <c r="ER513" s="207"/>
      <c r="ES513" s="207"/>
      <c r="ET513" s="207"/>
      <c r="EU513" s="207"/>
      <c r="EV513" s="207"/>
      <c r="EW513" s="207"/>
      <c r="EX513" s="207"/>
      <c r="EY513" s="207"/>
      <c r="EZ513" s="207"/>
      <c r="FA513" s="207"/>
      <c r="FB513" s="207"/>
      <c r="FC513" s="207"/>
      <c r="FD513" s="207"/>
      <c r="FE513" s="207"/>
      <c r="FF513" s="207"/>
      <c r="FG513" s="207"/>
      <c r="FH513" s="207">
        <v>0</v>
      </c>
      <c r="FI513" s="209">
        <v>32.1</v>
      </c>
      <c r="FJ513" s="209">
        <f t="shared" si="250"/>
        <v>0</v>
      </c>
      <c r="FK513" s="207"/>
      <c r="FL513" s="207"/>
      <c r="FM513" s="207"/>
      <c r="FN513" s="207"/>
      <c r="FO513" s="207"/>
      <c r="FP513" s="207"/>
      <c r="FQ513" s="207"/>
      <c r="FR513" s="207"/>
      <c r="FS513" s="207">
        <v>0</v>
      </c>
      <c r="FT513" s="209">
        <v>25.68</v>
      </c>
      <c r="FU513" s="209">
        <f t="shared" si="251"/>
        <v>0</v>
      </c>
      <c r="FV513" s="207"/>
      <c r="FW513" s="207"/>
      <c r="FX513" s="207"/>
      <c r="FY513" s="207"/>
      <c r="FZ513" s="207"/>
      <c r="GA513" s="207"/>
      <c r="GB513" s="207"/>
      <c r="GC513" s="207"/>
      <c r="GD513" s="207">
        <v>0</v>
      </c>
      <c r="GE513" s="209">
        <v>56.12</v>
      </c>
      <c r="GF513" s="209">
        <f t="shared" si="252"/>
        <v>0</v>
      </c>
      <c r="GG513" s="207"/>
      <c r="GH513" s="207"/>
      <c r="GI513" s="207"/>
      <c r="GJ513" s="207"/>
      <c r="GK513" s="207"/>
      <c r="GL513" s="207"/>
      <c r="GM513" s="207"/>
      <c r="GN513" s="207"/>
      <c r="GO513" s="207"/>
      <c r="GP513" s="207"/>
      <c r="GQ513" s="207"/>
      <c r="GR513" s="207"/>
      <c r="GS513" s="207"/>
      <c r="GT513" s="207"/>
      <c r="GU513" s="207"/>
      <c r="GV513" s="207"/>
      <c r="GW513" s="207"/>
      <c r="GX513" s="207" t="s">
        <v>918</v>
      </c>
      <c r="GY513" s="207">
        <v>0</v>
      </c>
      <c r="GZ513" s="207" t="s">
        <v>918</v>
      </c>
      <c r="HA513" s="207">
        <v>0</v>
      </c>
      <c r="HB513" s="207"/>
      <c r="HC513" s="207">
        <v>1</v>
      </c>
      <c r="HD513" s="207">
        <f t="shared" si="266"/>
        <v>1200</v>
      </c>
      <c r="HE513" s="207">
        <v>1</v>
      </c>
      <c r="HF513" s="207"/>
      <c r="HG513" s="207"/>
      <c r="HH513" s="207">
        <f t="shared" si="276"/>
        <v>400</v>
      </c>
      <c r="HI513" s="209">
        <v>2.73</v>
      </c>
      <c r="HJ513" s="209">
        <f t="shared" si="253"/>
        <v>1092</v>
      </c>
      <c r="HK513" s="207">
        <v>1</v>
      </c>
      <c r="HL513" s="207"/>
      <c r="HM513" s="207">
        <f t="shared" si="277"/>
        <v>400</v>
      </c>
      <c r="HN513" s="209">
        <v>2.73</v>
      </c>
      <c r="HO513" s="209">
        <f t="shared" si="254"/>
        <v>1092</v>
      </c>
      <c r="HP513" s="207">
        <v>1</v>
      </c>
      <c r="HQ513" s="207"/>
      <c r="HR513" s="207">
        <f t="shared" si="280"/>
        <v>400</v>
      </c>
      <c r="HS513" s="209">
        <v>2.73</v>
      </c>
      <c r="HT513" s="209">
        <f t="shared" si="255"/>
        <v>1092</v>
      </c>
      <c r="HU513" s="207">
        <v>0</v>
      </c>
      <c r="HV513" s="207"/>
      <c r="HW513" s="207">
        <f t="shared" si="279"/>
        <v>0</v>
      </c>
      <c r="HX513" s="209">
        <v>2.73</v>
      </c>
      <c r="HY513" s="209">
        <f t="shared" si="256"/>
        <v>0</v>
      </c>
      <c r="HZ513" s="207">
        <v>1</v>
      </c>
      <c r="IA513" s="209">
        <v>3890.25</v>
      </c>
      <c r="IB513" s="209">
        <f t="shared" si="257"/>
        <v>3890.25</v>
      </c>
      <c r="IC513" s="169"/>
      <c r="ID513" s="169"/>
      <c r="IE513" s="169"/>
      <c r="IF513" s="169"/>
      <c r="IG513" s="165"/>
      <c r="IH513" s="165"/>
      <c r="II513" s="235">
        <f t="shared" si="272"/>
        <v>3</v>
      </c>
      <c r="IJ513" s="235">
        <f t="shared" si="273"/>
        <v>1</v>
      </c>
      <c r="IK513" s="235">
        <f t="shared" si="274"/>
        <v>4</v>
      </c>
      <c r="IL513" s="210"/>
      <c r="IM513" s="211">
        <f t="shared" si="258"/>
        <v>12329.76</v>
      </c>
      <c r="IN513" s="209">
        <v>7500</v>
      </c>
      <c r="IO513" s="212">
        <f t="shared" si="259"/>
        <v>2</v>
      </c>
      <c r="IP513" s="209">
        <f t="shared" si="260"/>
        <v>7166.25</v>
      </c>
      <c r="IQ513" s="209">
        <v>10000</v>
      </c>
      <c r="IR513" s="212">
        <f t="shared" si="261"/>
        <v>1</v>
      </c>
      <c r="IS513" s="213" t="s">
        <v>6982</v>
      </c>
      <c r="IT513" s="291"/>
      <c r="IV513" s="66" t="s">
        <v>6983</v>
      </c>
      <c r="IW513" s="66" t="s">
        <v>6984</v>
      </c>
    </row>
    <row r="514" spans="1:257" x14ac:dyDescent="0.4">
      <c r="A514" s="158">
        <f t="shared" si="271"/>
        <v>358</v>
      </c>
      <c r="B514" s="156" t="s">
        <v>35</v>
      </c>
      <c r="C514" s="219">
        <v>439</v>
      </c>
      <c r="D514" s="370">
        <v>27386</v>
      </c>
      <c r="E514" s="378">
        <v>1727</v>
      </c>
      <c r="F514" s="221" t="s">
        <v>6985</v>
      </c>
      <c r="G514" s="251">
        <v>11</v>
      </c>
      <c r="H514" s="156"/>
      <c r="I514" s="156" t="s">
        <v>3528</v>
      </c>
      <c r="J514" s="158" t="s">
        <v>4063</v>
      </c>
      <c r="K514" s="158"/>
      <c r="L514" s="158" t="s">
        <v>4065</v>
      </c>
      <c r="M514" s="158"/>
      <c r="N514" s="205">
        <v>25</v>
      </c>
      <c r="O514" s="158">
        <v>45</v>
      </c>
      <c r="P514" s="203" t="s">
        <v>5399</v>
      </c>
      <c r="Q514" s="158">
        <v>48</v>
      </c>
      <c r="R514" s="158"/>
      <c r="S514" s="158"/>
      <c r="T514" s="158"/>
      <c r="U514" s="158"/>
      <c r="V514" s="367"/>
      <c r="W514" s="366"/>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58" t="s">
        <v>5298</v>
      </c>
      <c r="AU514" s="205">
        <v>25</v>
      </c>
      <c r="AV514" s="205">
        <v>20</v>
      </c>
      <c r="AW514" s="205">
        <f t="shared" si="245"/>
        <v>45</v>
      </c>
      <c r="AX514" s="205" t="s">
        <v>5399</v>
      </c>
      <c r="AY514" s="214">
        <v>24</v>
      </c>
      <c r="AZ514" s="205">
        <v>24</v>
      </c>
      <c r="BA514" s="205">
        <f t="shared" si="275"/>
        <v>48</v>
      </c>
      <c r="BB514" s="205"/>
      <c r="BC514" s="207">
        <v>1.0000000000000001E-17</v>
      </c>
      <c r="BD514" s="207">
        <v>9.9999999999999997E-29</v>
      </c>
      <c r="BE514" s="207">
        <v>1.0000000000000001E-30</v>
      </c>
      <c r="BF514" s="207">
        <v>2</v>
      </c>
      <c r="BG514" s="207"/>
      <c r="BH514" s="207">
        <v>1</v>
      </c>
      <c r="BI514" s="207"/>
      <c r="BJ514" s="207"/>
      <c r="BK514" s="207" t="s">
        <v>6986</v>
      </c>
      <c r="BL514" s="208">
        <f>AW514</f>
        <v>45</v>
      </c>
      <c r="BM514" s="209">
        <v>249.45</v>
      </c>
      <c r="BN514" s="209">
        <f t="shared" si="246"/>
        <v>11225.25</v>
      </c>
      <c r="BO514" s="207"/>
      <c r="BP514" s="207"/>
      <c r="BQ514" s="207"/>
      <c r="BR514" s="207"/>
      <c r="BS514" s="207"/>
      <c r="BT514" s="207"/>
      <c r="BU514" s="207"/>
      <c r="BV514" s="207"/>
      <c r="BW514" s="207"/>
      <c r="BX514" s="207"/>
      <c r="BY514" s="207"/>
      <c r="BZ514" s="207"/>
      <c r="CA514" s="207"/>
      <c r="CB514" s="207">
        <f>+BL514</f>
        <v>45</v>
      </c>
      <c r="CC514" s="207"/>
      <c r="CD514" s="207"/>
      <c r="CE514" s="207"/>
      <c r="CF514" s="207"/>
      <c r="CG514" s="207"/>
      <c r="CH514" s="207"/>
      <c r="CI514" s="207"/>
      <c r="CJ514" s="207"/>
      <c r="CK514" s="207">
        <v>0</v>
      </c>
      <c r="CL514" s="209">
        <v>477.3</v>
      </c>
      <c r="CM514" s="209">
        <f t="shared" si="247"/>
        <v>0</v>
      </c>
      <c r="CN514" s="207"/>
      <c r="CO514" s="207"/>
      <c r="CP514" s="207"/>
      <c r="CQ514" s="207"/>
      <c r="CR514" s="207"/>
      <c r="CS514" s="207"/>
      <c r="CT514" s="207"/>
      <c r="CU514" s="207"/>
      <c r="CV514" s="207"/>
      <c r="CW514" s="207"/>
      <c r="CX514" s="207"/>
      <c r="CY514" s="207"/>
      <c r="CZ514" s="207"/>
      <c r="DA514" s="207" t="s">
        <v>4980</v>
      </c>
      <c r="DB514" s="207"/>
      <c r="DC514" s="207"/>
      <c r="DD514" s="207"/>
      <c r="DE514" s="207"/>
      <c r="DF514" s="207"/>
      <c r="DG514" s="207"/>
      <c r="DH514" s="207"/>
      <c r="DI514" s="207"/>
      <c r="DJ514" s="207">
        <v>0</v>
      </c>
      <c r="DK514" s="209">
        <v>120.88</v>
      </c>
      <c r="DL514" s="209">
        <f t="shared" si="248"/>
        <v>0</v>
      </c>
      <c r="DM514" s="207"/>
      <c r="DN514" s="207"/>
      <c r="DO514" s="207"/>
      <c r="DP514" s="207"/>
      <c r="DQ514" s="207"/>
      <c r="DR514" s="207"/>
      <c r="DS514" s="207"/>
      <c r="DT514" s="207"/>
      <c r="DU514" s="207"/>
      <c r="DV514" s="207"/>
      <c r="DW514" s="207"/>
      <c r="DX514" s="207"/>
      <c r="DY514" s="207"/>
      <c r="DZ514" s="207" t="s">
        <v>4980</v>
      </c>
      <c r="EA514" s="207"/>
      <c r="EB514" s="207"/>
      <c r="EC514" s="207"/>
      <c r="ED514" s="207"/>
      <c r="EE514" s="207"/>
      <c r="EF514" s="207"/>
      <c r="EG514" s="207"/>
      <c r="EH514" s="207"/>
      <c r="EI514" s="207">
        <v>0</v>
      </c>
      <c r="EJ514" s="209">
        <v>191.55</v>
      </c>
      <c r="EK514" s="209">
        <f t="shared" si="249"/>
        <v>0</v>
      </c>
      <c r="EL514" s="207"/>
      <c r="EM514" s="207"/>
      <c r="EN514" s="207"/>
      <c r="EO514" s="207"/>
      <c r="EP514" s="207"/>
      <c r="EQ514" s="207"/>
      <c r="ER514" s="207"/>
      <c r="ES514" s="207"/>
      <c r="ET514" s="207"/>
      <c r="EU514" s="207"/>
      <c r="EV514" s="207"/>
      <c r="EW514" s="207"/>
      <c r="EX514" s="207"/>
      <c r="EY514" s="207"/>
      <c r="EZ514" s="207"/>
      <c r="FA514" s="207"/>
      <c r="FB514" s="207"/>
      <c r="FC514" s="207"/>
      <c r="FD514" s="207"/>
      <c r="FE514" s="207"/>
      <c r="FF514" s="207"/>
      <c r="FG514" s="207"/>
      <c r="FH514" s="207">
        <v>0</v>
      </c>
      <c r="FI514" s="209">
        <v>32.1</v>
      </c>
      <c r="FJ514" s="209">
        <f t="shared" si="250"/>
        <v>0</v>
      </c>
      <c r="FK514" s="207"/>
      <c r="FL514" s="207"/>
      <c r="FM514" s="207"/>
      <c r="FN514" s="207"/>
      <c r="FO514" s="207"/>
      <c r="FP514" s="207"/>
      <c r="FQ514" s="207"/>
      <c r="FR514" s="207"/>
      <c r="FS514" s="207">
        <v>0</v>
      </c>
      <c r="FT514" s="209">
        <v>25.68</v>
      </c>
      <c r="FU514" s="209">
        <f t="shared" si="251"/>
        <v>0</v>
      </c>
      <c r="FV514" s="207"/>
      <c r="FW514" s="207"/>
      <c r="FX514" s="207"/>
      <c r="FY514" s="207"/>
      <c r="FZ514" s="207"/>
      <c r="GA514" s="207"/>
      <c r="GB514" s="207"/>
      <c r="GC514" s="207"/>
      <c r="GD514" s="207">
        <v>0</v>
      </c>
      <c r="GE514" s="209">
        <v>56.12</v>
      </c>
      <c r="GF514" s="209">
        <f t="shared" si="252"/>
        <v>0</v>
      </c>
      <c r="GG514" s="207"/>
      <c r="GH514" s="207"/>
      <c r="GI514" s="207"/>
      <c r="GJ514" s="207"/>
      <c r="GK514" s="207"/>
      <c r="GL514" s="207"/>
      <c r="GM514" s="207"/>
      <c r="GN514" s="207"/>
      <c r="GO514" s="207"/>
      <c r="GP514" s="207"/>
      <c r="GQ514" s="207"/>
      <c r="GR514" s="207"/>
      <c r="GS514" s="207"/>
      <c r="GT514" s="207"/>
      <c r="GU514" s="207"/>
      <c r="GV514" s="207"/>
      <c r="GW514" s="207"/>
      <c r="GX514" s="207" t="s">
        <v>918</v>
      </c>
      <c r="GY514" s="207">
        <v>0</v>
      </c>
      <c r="GZ514" s="207" t="s">
        <v>918</v>
      </c>
      <c r="HA514" s="207">
        <v>0</v>
      </c>
      <c r="HB514" s="207"/>
      <c r="HC514" s="207">
        <v>1</v>
      </c>
      <c r="HD514" s="207">
        <f t="shared" si="266"/>
        <v>3000</v>
      </c>
      <c r="HE514" s="207">
        <v>2</v>
      </c>
      <c r="HF514" s="207"/>
      <c r="HG514" s="207" t="s">
        <v>257</v>
      </c>
      <c r="HH514" s="207">
        <f t="shared" si="276"/>
        <v>1200</v>
      </c>
      <c r="HI514" s="209">
        <v>2.73</v>
      </c>
      <c r="HJ514" s="209">
        <f t="shared" si="253"/>
        <v>3276</v>
      </c>
      <c r="HK514" s="207">
        <v>2</v>
      </c>
      <c r="HL514" s="207"/>
      <c r="HM514" s="207">
        <f t="shared" si="277"/>
        <v>1200</v>
      </c>
      <c r="HN514" s="209">
        <v>2.73</v>
      </c>
      <c r="HO514" s="209">
        <f t="shared" si="254"/>
        <v>3276</v>
      </c>
      <c r="HP514" s="207">
        <v>1</v>
      </c>
      <c r="HQ514" s="207"/>
      <c r="HR514" s="207">
        <f t="shared" si="280"/>
        <v>600</v>
      </c>
      <c r="HS514" s="209">
        <v>2.73</v>
      </c>
      <c r="HT514" s="209">
        <f t="shared" si="255"/>
        <v>1638</v>
      </c>
      <c r="HU514" s="207">
        <v>0</v>
      </c>
      <c r="HV514" s="207"/>
      <c r="HW514" s="207">
        <f t="shared" si="279"/>
        <v>0</v>
      </c>
      <c r="HX514" s="209">
        <v>2.73</v>
      </c>
      <c r="HY514" s="209">
        <f t="shared" si="256"/>
        <v>0</v>
      </c>
      <c r="HZ514" s="207">
        <v>2</v>
      </c>
      <c r="IA514" s="209">
        <v>3890.25</v>
      </c>
      <c r="IB514" s="209">
        <f t="shared" si="257"/>
        <v>7780.5</v>
      </c>
      <c r="IC514" s="169">
        <v>25</v>
      </c>
      <c r="ID514" s="169"/>
      <c r="IE514" s="169"/>
      <c r="IF514" s="169"/>
      <c r="IG514" s="165"/>
      <c r="IH514" s="165"/>
      <c r="II514" s="235">
        <f t="shared" si="272"/>
        <v>1</v>
      </c>
      <c r="IJ514" s="235">
        <f t="shared" si="273"/>
        <v>2</v>
      </c>
      <c r="IK514" s="235">
        <f t="shared" si="274"/>
        <v>3</v>
      </c>
      <c r="IL514" s="210"/>
      <c r="IM514" s="211">
        <f t="shared" si="258"/>
        <v>11225.25</v>
      </c>
      <c r="IN514" s="209">
        <v>7500</v>
      </c>
      <c r="IO514" s="212">
        <f t="shared" si="259"/>
        <v>2</v>
      </c>
      <c r="IP514" s="209">
        <f t="shared" si="260"/>
        <v>15970.5</v>
      </c>
      <c r="IQ514" s="209">
        <v>10000</v>
      </c>
      <c r="IR514" s="212">
        <f t="shared" si="261"/>
        <v>2</v>
      </c>
      <c r="IS514" s="213" t="s">
        <v>6987</v>
      </c>
      <c r="IT514" s="291"/>
      <c r="IV514" s="66" t="s">
        <v>6988</v>
      </c>
      <c r="IW514" s="66" t="s">
        <v>6989</v>
      </c>
    </row>
    <row r="515" spans="1:257" x14ac:dyDescent="0.4">
      <c r="A515" s="158">
        <f t="shared" si="271"/>
        <v>359</v>
      </c>
      <c r="B515" s="156" t="s">
        <v>35</v>
      </c>
      <c r="C515" s="156">
        <v>440</v>
      </c>
      <c r="D515" s="156">
        <v>28136</v>
      </c>
      <c r="E515" s="251">
        <v>1733</v>
      </c>
      <c r="F515" s="221" t="s">
        <v>6990</v>
      </c>
      <c r="G515" s="251">
        <v>11</v>
      </c>
      <c r="H515" s="156"/>
      <c r="I515" s="156" t="s">
        <v>3528</v>
      </c>
      <c r="J515" s="158" t="s">
        <v>4072</v>
      </c>
      <c r="K515" s="158"/>
      <c r="L515" s="158" t="s">
        <v>4065</v>
      </c>
      <c r="M515" s="158"/>
      <c r="N515" s="205">
        <v>27</v>
      </c>
      <c r="O515" s="158">
        <v>47</v>
      </c>
      <c r="P515" s="203" t="s">
        <v>5399</v>
      </c>
      <c r="Q515" s="158">
        <v>50</v>
      </c>
      <c r="R515" s="158"/>
      <c r="S515" s="158"/>
      <c r="T515" s="158"/>
      <c r="U515" s="158"/>
      <c r="V515" s="367"/>
      <c r="W515" s="366"/>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t="s">
        <v>5298</v>
      </c>
      <c r="AU515" s="205">
        <v>27</v>
      </c>
      <c r="AV515" s="205">
        <v>20</v>
      </c>
      <c r="AW515" s="205">
        <f t="shared" si="245"/>
        <v>47</v>
      </c>
      <c r="AX515" s="205" t="s">
        <v>5399</v>
      </c>
      <c r="AY515" s="214">
        <v>26</v>
      </c>
      <c r="AZ515" s="205">
        <v>24</v>
      </c>
      <c r="BA515" s="205">
        <f t="shared" si="275"/>
        <v>50</v>
      </c>
      <c r="BB515" s="205"/>
      <c r="BC515" s="207">
        <v>1.0000000000000001E-17</v>
      </c>
      <c r="BD515" s="207">
        <v>9.9999999999999997E-29</v>
      </c>
      <c r="BE515" s="207">
        <v>1.0000000000000001E-30</v>
      </c>
      <c r="BF515" s="207">
        <v>2</v>
      </c>
      <c r="BG515" s="207"/>
      <c r="BH515" s="207">
        <v>1</v>
      </c>
      <c r="BI515" s="207"/>
      <c r="BJ515" s="207"/>
      <c r="BK515" s="207" t="s">
        <v>6991</v>
      </c>
      <c r="BL515" s="208">
        <f>AW515</f>
        <v>47</v>
      </c>
      <c r="BM515" s="209">
        <v>249.45</v>
      </c>
      <c r="BN515" s="209">
        <f t="shared" si="246"/>
        <v>11724.15</v>
      </c>
      <c r="BO515" s="207"/>
      <c r="BP515" s="207"/>
      <c r="BQ515" s="207"/>
      <c r="BR515" s="207"/>
      <c r="BS515" s="207"/>
      <c r="BT515" s="207"/>
      <c r="BU515" s="207"/>
      <c r="BV515" s="207"/>
      <c r="BW515" s="207"/>
      <c r="BX515" s="207"/>
      <c r="BY515" s="207"/>
      <c r="BZ515" s="207"/>
      <c r="CA515" s="207"/>
      <c r="CB515" s="207">
        <f>+BL515</f>
        <v>47</v>
      </c>
      <c r="CC515" s="207"/>
      <c r="CD515" s="207"/>
      <c r="CE515" s="207"/>
      <c r="CF515" s="207"/>
      <c r="CG515" s="207"/>
      <c r="CH515" s="207"/>
      <c r="CI515" s="207"/>
      <c r="CJ515" s="207"/>
      <c r="CK515" s="207">
        <v>0</v>
      </c>
      <c r="CL515" s="209">
        <v>477.3</v>
      </c>
      <c r="CM515" s="209">
        <f t="shared" si="247"/>
        <v>0</v>
      </c>
      <c r="CN515" s="207"/>
      <c r="CO515" s="207"/>
      <c r="CP515" s="207"/>
      <c r="CQ515" s="207"/>
      <c r="CR515" s="207"/>
      <c r="CS515" s="207"/>
      <c r="CT515" s="207"/>
      <c r="CU515" s="207"/>
      <c r="CV515" s="207"/>
      <c r="CW515" s="207"/>
      <c r="CX515" s="207"/>
      <c r="CY515" s="207"/>
      <c r="CZ515" s="207"/>
      <c r="DA515" s="207" t="s">
        <v>4980</v>
      </c>
      <c r="DB515" s="207"/>
      <c r="DC515" s="207"/>
      <c r="DD515" s="207"/>
      <c r="DE515" s="207"/>
      <c r="DF515" s="207"/>
      <c r="DG515" s="207"/>
      <c r="DH515" s="207"/>
      <c r="DI515" s="207"/>
      <c r="DJ515" s="207">
        <v>0</v>
      </c>
      <c r="DK515" s="209">
        <v>120.88</v>
      </c>
      <c r="DL515" s="209">
        <f t="shared" si="248"/>
        <v>0</v>
      </c>
      <c r="DM515" s="207"/>
      <c r="DN515" s="207"/>
      <c r="DO515" s="207"/>
      <c r="DP515" s="207"/>
      <c r="DQ515" s="207"/>
      <c r="DR515" s="207"/>
      <c r="DS515" s="207"/>
      <c r="DT515" s="207"/>
      <c r="DU515" s="207"/>
      <c r="DV515" s="207"/>
      <c r="DW515" s="207"/>
      <c r="DX515" s="207"/>
      <c r="DY515" s="207"/>
      <c r="DZ515" s="207" t="s">
        <v>4980</v>
      </c>
      <c r="EA515" s="207"/>
      <c r="EB515" s="207"/>
      <c r="EC515" s="207"/>
      <c r="ED515" s="207"/>
      <c r="EE515" s="207"/>
      <c r="EF515" s="207"/>
      <c r="EG515" s="207"/>
      <c r="EH515" s="207"/>
      <c r="EI515" s="207">
        <v>0</v>
      </c>
      <c r="EJ515" s="209">
        <v>191.55</v>
      </c>
      <c r="EK515" s="209">
        <f t="shared" si="249"/>
        <v>0</v>
      </c>
      <c r="EL515" s="207"/>
      <c r="EM515" s="207"/>
      <c r="EN515" s="207"/>
      <c r="EO515" s="207"/>
      <c r="EP515" s="207"/>
      <c r="EQ515" s="207"/>
      <c r="ER515" s="207"/>
      <c r="ES515" s="207"/>
      <c r="ET515" s="207"/>
      <c r="EU515" s="207"/>
      <c r="EV515" s="207"/>
      <c r="EW515" s="207"/>
      <c r="EX515" s="207"/>
      <c r="EY515" s="207"/>
      <c r="EZ515" s="207"/>
      <c r="FA515" s="207"/>
      <c r="FB515" s="207"/>
      <c r="FC515" s="207"/>
      <c r="FD515" s="207"/>
      <c r="FE515" s="207"/>
      <c r="FF515" s="207"/>
      <c r="FG515" s="207"/>
      <c r="FH515" s="207">
        <v>0</v>
      </c>
      <c r="FI515" s="209">
        <v>32.1</v>
      </c>
      <c r="FJ515" s="209">
        <f t="shared" si="250"/>
        <v>0</v>
      </c>
      <c r="FK515" s="207"/>
      <c r="FL515" s="207"/>
      <c r="FM515" s="207"/>
      <c r="FN515" s="207"/>
      <c r="FO515" s="207"/>
      <c r="FP515" s="207"/>
      <c r="FQ515" s="207"/>
      <c r="FR515" s="207"/>
      <c r="FS515" s="207">
        <v>0</v>
      </c>
      <c r="FT515" s="209">
        <v>25.68</v>
      </c>
      <c r="FU515" s="209">
        <f t="shared" si="251"/>
        <v>0</v>
      </c>
      <c r="FV515" s="207"/>
      <c r="FW515" s="207"/>
      <c r="FX515" s="207"/>
      <c r="FY515" s="207"/>
      <c r="FZ515" s="207"/>
      <c r="GA515" s="207"/>
      <c r="GB515" s="207"/>
      <c r="GC515" s="207"/>
      <c r="GD515" s="207">
        <v>0</v>
      </c>
      <c r="GE515" s="209">
        <v>56.12</v>
      </c>
      <c r="GF515" s="209">
        <f t="shared" si="252"/>
        <v>0</v>
      </c>
      <c r="GG515" s="207"/>
      <c r="GH515" s="207"/>
      <c r="GI515" s="207"/>
      <c r="GJ515" s="207"/>
      <c r="GK515" s="207"/>
      <c r="GL515" s="207"/>
      <c r="GM515" s="207"/>
      <c r="GN515" s="207"/>
      <c r="GO515" s="207"/>
      <c r="GP515" s="207"/>
      <c r="GQ515" s="207"/>
      <c r="GR515" s="207"/>
      <c r="GS515" s="207"/>
      <c r="GT515" s="207"/>
      <c r="GU515" s="207"/>
      <c r="GV515" s="207"/>
      <c r="GW515" s="207"/>
      <c r="GX515" s="207" t="s">
        <v>918</v>
      </c>
      <c r="GY515" s="207">
        <v>0</v>
      </c>
      <c r="GZ515" s="207" t="s">
        <v>918</v>
      </c>
      <c r="HA515" s="207">
        <v>0</v>
      </c>
      <c r="HB515" s="207"/>
      <c r="HC515" s="207">
        <v>1</v>
      </c>
      <c r="HD515" s="207">
        <f t="shared" si="266"/>
        <v>3000</v>
      </c>
      <c r="HE515" s="207">
        <v>3</v>
      </c>
      <c r="HF515" s="207"/>
      <c r="HG515" s="207" t="s">
        <v>257</v>
      </c>
      <c r="HH515" s="207">
        <f t="shared" si="276"/>
        <v>1800</v>
      </c>
      <c r="HI515" s="209">
        <v>2.73</v>
      </c>
      <c r="HJ515" s="209">
        <f t="shared" si="253"/>
        <v>4914</v>
      </c>
      <c r="HK515" s="207">
        <v>1</v>
      </c>
      <c r="HL515" s="207"/>
      <c r="HM515" s="207">
        <f t="shared" si="277"/>
        <v>600</v>
      </c>
      <c r="HN515" s="209">
        <v>2.73</v>
      </c>
      <c r="HO515" s="209">
        <f t="shared" si="254"/>
        <v>1638</v>
      </c>
      <c r="HP515" s="207">
        <v>1</v>
      </c>
      <c r="HQ515" s="207"/>
      <c r="HR515" s="207">
        <f t="shared" si="280"/>
        <v>600</v>
      </c>
      <c r="HS515" s="209">
        <v>2.73</v>
      </c>
      <c r="HT515" s="209">
        <f t="shared" si="255"/>
        <v>1638</v>
      </c>
      <c r="HU515" s="207">
        <v>0</v>
      </c>
      <c r="HV515" s="207"/>
      <c r="HW515" s="207">
        <f t="shared" si="279"/>
        <v>0</v>
      </c>
      <c r="HX515" s="209">
        <v>2.73</v>
      </c>
      <c r="HY515" s="209">
        <f t="shared" si="256"/>
        <v>0</v>
      </c>
      <c r="HZ515" s="207">
        <v>2</v>
      </c>
      <c r="IA515" s="209">
        <v>3890.25</v>
      </c>
      <c r="IB515" s="209">
        <f t="shared" si="257"/>
        <v>7780.5</v>
      </c>
      <c r="IC515" s="169"/>
      <c r="ID515" s="169"/>
      <c r="IE515" s="169"/>
      <c r="IF515" s="169"/>
      <c r="IG515" s="165"/>
      <c r="IH515" s="165"/>
      <c r="II515" s="235">
        <f t="shared" si="272"/>
        <v>1</v>
      </c>
      <c r="IJ515" s="235">
        <f t="shared" si="273"/>
        <v>2</v>
      </c>
      <c r="IK515" s="235">
        <f t="shared" si="274"/>
        <v>3</v>
      </c>
      <c r="IL515" s="210"/>
      <c r="IM515" s="211">
        <f t="shared" si="258"/>
        <v>11724.15</v>
      </c>
      <c r="IN515" s="209">
        <v>7500</v>
      </c>
      <c r="IO515" s="212">
        <f t="shared" si="259"/>
        <v>2</v>
      </c>
      <c r="IP515" s="209">
        <f t="shared" si="260"/>
        <v>15970.5</v>
      </c>
      <c r="IQ515" s="209">
        <v>10000</v>
      </c>
      <c r="IR515" s="212">
        <f t="shared" si="261"/>
        <v>2</v>
      </c>
      <c r="IS515" s="213" t="s">
        <v>6992</v>
      </c>
      <c r="IT515" s="291"/>
      <c r="IV515" s="66" t="s">
        <v>6993</v>
      </c>
      <c r="IW515" s="66" t="s">
        <v>6994</v>
      </c>
    </row>
    <row r="516" spans="1:257" x14ac:dyDescent="0.4">
      <c r="A516" s="158">
        <f t="shared" si="271"/>
        <v>360</v>
      </c>
      <c r="B516" s="156" t="s">
        <v>35</v>
      </c>
      <c r="C516" s="350">
        <v>441</v>
      </c>
      <c r="D516" s="251">
        <v>27454</v>
      </c>
      <c r="E516" s="374">
        <v>1776</v>
      </c>
      <c r="F516" s="220" t="s">
        <v>6995</v>
      </c>
      <c r="G516" s="251">
        <v>11</v>
      </c>
      <c r="H516" s="156"/>
      <c r="I516" s="156" t="s">
        <v>3528</v>
      </c>
      <c r="J516" s="158" t="s">
        <v>6996</v>
      </c>
      <c r="K516" s="158"/>
      <c r="L516" s="158" t="s">
        <v>6997</v>
      </c>
      <c r="M516" s="158"/>
      <c r="N516" s="205">
        <v>16</v>
      </c>
      <c r="O516" s="158">
        <v>36</v>
      </c>
      <c r="P516" s="203" t="s">
        <v>5373</v>
      </c>
      <c r="Q516" s="158">
        <v>50</v>
      </c>
      <c r="R516" s="158"/>
      <c r="S516" s="158"/>
      <c r="T516" s="158"/>
      <c r="U516" s="158"/>
      <c r="V516" s="367"/>
      <c r="W516" s="366"/>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t="s">
        <v>5243</v>
      </c>
      <c r="AU516" s="205">
        <v>16</v>
      </c>
      <c r="AV516" s="205">
        <v>20</v>
      </c>
      <c r="AW516" s="205">
        <f t="shared" si="245"/>
        <v>36</v>
      </c>
      <c r="AX516" s="205" t="s">
        <v>5373</v>
      </c>
      <c r="AY516" s="214">
        <v>26</v>
      </c>
      <c r="AZ516" s="205">
        <v>24</v>
      </c>
      <c r="BA516" s="205">
        <f t="shared" si="275"/>
        <v>50</v>
      </c>
      <c r="BB516" s="205"/>
      <c r="BC516" s="207">
        <v>1.0000000000000001E-17</v>
      </c>
      <c r="BD516" s="207">
        <v>9.9999999999999997E-29</v>
      </c>
      <c r="BE516" s="207">
        <v>1.0000000000000001E-30</v>
      </c>
      <c r="BF516" s="207">
        <v>4</v>
      </c>
      <c r="BG516" s="207">
        <v>1</v>
      </c>
      <c r="BH516" s="207">
        <v>1</v>
      </c>
      <c r="BI516" s="207"/>
      <c r="BJ516" s="207" t="s">
        <v>6878</v>
      </c>
      <c r="BK516" s="207" t="s">
        <v>6998</v>
      </c>
      <c r="BL516" s="208">
        <f>AW516</f>
        <v>36</v>
      </c>
      <c r="BM516" s="209">
        <v>249.45</v>
      </c>
      <c r="BN516" s="209">
        <f t="shared" si="246"/>
        <v>8980.1999999999989</v>
      </c>
      <c r="BO516" s="207"/>
      <c r="BP516" s="207"/>
      <c r="BQ516" s="207"/>
      <c r="BR516" s="207"/>
      <c r="BS516" s="207"/>
      <c r="BT516" s="207"/>
      <c r="BU516" s="207"/>
      <c r="BV516" s="207"/>
      <c r="BW516" s="207"/>
      <c r="BX516" s="207"/>
      <c r="BY516" s="207"/>
      <c r="BZ516" s="207"/>
      <c r="CA516" s="207"/>
      <c r="CB516" s="207">
        <f>+BL516</f>
        <v>36</v>
      </c>
      <c r="CC516" s="207"/>
      <c r="CD516" s="207"/>
      <c r="CE516" s="207"/>
      <c r="CF516" s="207"/>
      <c r="CG516" s="207">
        <v>1</v>
      </c>
      <c r="CH516" s="207"/>
      <c r="CI516" s="207" t="s">
        <v>6999</v>
      </c>
      <c r="CJ516" s="207" t="s">
        <v>7000</v>
      </c>
      <c r="CK516" s="207">
        <f>AW516</f>
        <v>36</v>
      </c>
      <c r="CL516" s="209">
        <v>477.3</v>
      </c>
      <c r="CM516" s="209">
        <f t="shared" si="247"/>
        <v>17182.8</v>
      </c>
      <c r="CN516" s="207"/>
      <c r="CO516" s="207"/>
      <c r="CP516" s="207"/>
      <c r="CQ516" s="207"/>
      <c r="CR516" s="207"/>
      <c r="CS516" s="207"/>
      <c r="CT516" s="207"/>
      <c r="CU516" s="207"/>
      <c r="CV516" s="207"/>
      <c r="CW516" s="207"/>
      <c r="CX516" s="207"/>
      <c r="CY516" s="207"/>
      <c r="CZ516" s="207"/>
      <c r="DA516" s="207">
        <f>+CK516</f>
        <v>36</v>
      </c>
      <c r="DB516" s="207"/>
      <c r="DC516" s="207"/>
      <c r="DD516" s="207"/>
      <c r="DE516" s="207">
        <v>1</v>
      </c>
      <c r="DF516" s="207"/>
      <c r="DG516" s="207"/>
      <c r="DH516" s="207" t="s">
        <v>6037</v>
      </c>
      <c r="DI516" s="207" t="s">
        <v>6945</v>
      </c>
      <c r="DJ516" s="207">
        <v>0</v>
      </c>
      <c r="DK516" s="209">
        <v>120.88</v>
      </c>
      <c r="DL516" s="209">
        <f t="shared" si="248"/>
        <v>0</v>
      </c>
      <c r="DM516" s="207"/>
      <c r="DN516" s="207"/>
      <c r="DO516" s="207"/>
      <c r="DP516" s="207"/>
      <c r="DQ516" s="207"/>
      <c r="DR516" s="207"/>
      <c r="DS516" s="207"/>
      <c r="DT516" s="207"/>
      <c r="DU516" s="207"/>
      <c r="DV516" s="207"/>
      <c r="DW516" s="207"/>
      <c r="DX516" s="207"/>
      <c r="DY516" s="207"/>
      <c r="DZ516" s="207" t="s">
        <v>4980</v>
      </c>
      <c r="EA516" s="207"/>
      <c r="EB516" s="207"/>
      <c r="EC516" s="207"/>
      <c r="ED516" s="207"/>
      <c r="EE516" s="207"/>
      <c r="EF516" s="207"/>
      <c r="EG516" s="207"/>
      <c r="EH516" s="207"/>
      <c r="EI516" s="207">
        <v>0</v>
      </c>
      <c r="EJ516" s="209">
        <v>191.55</v>
      </c>
      <c r="EK516" s="209">
        <f t="shared" si="249"/>
        <v>0</v>
      </c>
      <c r="EL516" s="207"/>
      <c r="EM516" s="207"/>
      <c r="EN516" s="207"/>
      <c r="EO516" s="207"/>
      <c r="EP516" s="207"/>
      <c r="EQ516" s="207"/>
      <c r="ER516" s="207"/>
      <c r="ES516" s="207"/>
      <c r="ET516" s="207"/>
      <c r="EU516" s="207"/>
      <c r="EV516" s="207"/>
      <c r="EW516" s="207"/>
      <c r="EX516" s="207"/>
      <c r="EY516" s="207"/>
      <c r="EZ516" s="207"/>
      <c r="FA516" s="207"/>
      <c r="FB516" s="207"/>
      <c r="FC516" s="207"/>
      <c r="FD516" s="207"/>
      <c r="FE516" s="207"/>
      <c r="FF516" s="207"/>
      <c r="FG516" s="207"/>
      <c r="FH516" s="207">
        <v>0</v>
      </c>
      <c r="FI516" s="209">
        <v>32.1</v>
      </c>
      <c r="FJ516" s="209">
        <f t="shared" si="250"/>
        <v>0</v>
      </c>
      <c r="FK516" s="207"/>
      <c r="FL516" s="207"/>
      <c r="FM516" s="207"/>
      <c r="FN516" s="207"/>
      <c r="FO516" s="207">
        <v>1</v>
      </c>
      <c r="FP516" s="207"/>
      <c r="FQ516" s="207"/>
      <c r="FR516" s="207" t="s">
        <v>7001</v>
      </c>
      <c r="FS516" s="207">
        <f>AW516</f>
        <v>36</v>
      </c>
      <c r="FT516" s="209">
        <v>25.68</v>
      </c>
      <c r="FU516" s="209">
        <f t="shared" si="251"/>
        <v>924.48</v>
      </c>
      <c r="FV516" s="207"/>
      <c r="FW516" s="207"/>
      <c r="FX516" s="207"/>
      <c r="FY516" s="207">
        <v>1</v>
      </c>
      <c r="FZ516" s="207"/>
      <c r="GA516" s="207"/>
      <c r="GB516" s="207" t="s">
        <v>7002</v>
      </c>
      <c r="GC516" s="207"/>
      <c r="GD516" s="207">
        <v>0</v>
      </c>
      <c r="GE516" s="209">
        <v>56.12</v>
      </c>
      <c r="GF516" s="209">
        <f t="shared" si="252"/>
        <v>0</v>
      </c>
      <c r="GG516" s="207"/>
      <c r="GH516" s="207"/>
      <c r="GI516" s="207"/>
      <c r="GJ516" s="207"/>
      <c r="GK516" s="207"/>
      <c r="GL516" s="207"/>
      <c r="GM516" s="207"/>
      <c r="GN516" s="207"/>
      <c r="GO516" s="207"/>
      <c r="GP516" s="207"/>
      <c r="GQ516" s="207"/>
      <c r="GR516" s="207"/>
      <c r="GS516" s="207"/>
      <c r="GT516" s="207"/>
      <c r="GU516" s="207"/>
      <c r="GV516" s="207"/>
      <c r="GW516" s="207"/>
      <c r="GX516" s="207" t="s">
        <v>7003</v>
      </c>
      <c r="GY516" s="207">
        <v>1</v>
      </c>
      <c r="GZ516" s="207" t="s">
        <v>5210</v>
      </c>
      <c r="HA516" s="207">
        <f>+AW516</f>
        <v>36</v>
      </c>
      <c r="HB516" s="207"/>
      <c r="HC516" s="207">
        <v>1</v>
      </c>
      <c r="HD516" s="207">
        <f t="shared" si="266"/>
        <v>1800</v>
      </c>
      <c r="HE516" s="207">
        <v>1</v>
      </c>
      <c r="HF516" s="207"/>
      <c r="HG516" s="207"/>
      <c r="HH516" s="207">
        <f t="shared" si="276"/>
        <v>600</v>
      </c>
      <c r="HI516" s="209">
        <v>2.73</v>
      </c>
      <c r="HJ516" s="209">
        <f t="shared" si="253"/>
        <v>1638</v>
      </c>
      <c r="HK516" s="207">
        <v>1</v>
      </c>
      <c r="HL516" s="207"/>
      <c r="HM516" s="207">
        <f t="shared" si="277"/>
        <v>600</v>
      </c>
      <c r="HN516" s="209">
        <v>2.73</v>
      </c>
      <c r="HO516" s="209">
        <f t="shared" si="254"/>
        <v>1638</v>
      </c>
      <c r="HP516" s="207">
        <v>1</v>
      </c>
      <c r="HQ516" s="207"/>
      <c r="HR516" s="207">
        <f t="shared" si="280"/>
        <v>600</v>
      </c>
      <c r="HS516" s="209">
        <v>2.73</v>
      </c>
      <c r="HT516" s="209">
        <f t="shared" si="255"/>
        <v>1638</v>
      </c>
      <c r="HU516" s="207">
        <v>0</v>
      </c>
      <c r="HV516" s="207"/>
      <c r="HW516" s="207">
        <f t="shared" si="279"/>
        <v>0</v>
      </c>
      <c r="HX516" s="209">
        <v>2.73</v>
      </c>
      <c r="HY516" s="209">
        <f t="shared" si="256"/>
        <v>0</v>
      </c>
      <c r="HZ516" s="207">
        <v>2</v>
      </c>
      <c r="IA516" s="209">
        <v>3890.25</v>
      </c>
      <c r="IB516" s="209">
        <f t="shared" si="257"/>
        <v>7780.5</v>
      </c>
      <c r="IC516" s="169"/>
      <c r="ID516" s="169"/>
      <c r="IE516" s="169"/>
      <c r="IF516" s="169"/>
      <c r="IG516" s="165"/>
      <c r="IH516" s="165"/>
      <c r="II516" s="235">
        <f t="shared" si="272"/>
        <v>4</v>
      </c>
      <c r="IJ516" s="235">
        <f t="shared" si="273"/>
        <v>2</v>
      </c>
      <c r="IK516" s="235">
        <f t="shared" si="274"/>
        <v>6</v>
      </c>
      <c r="IL516" s="210"/>
      <c r="IM516" s="211">
        <f t="shared" si="258"/>
        <v>27087.48</v>
      </c>
      <c r="IN516" s="209">
        <v>7500</v>
      </c>
      <c r="IO516" s="212">
        <f t="shared" si="259"/>
        <v>4</v>
      </c>
      <c r="IP516" s="209">
        <f t="shared" si="260"/>
        <v>12694.5</v>
      </c>
      <c r="IQ516" s="209">
        <v>10000</v>
      </c>
      <c r="IR516" s="212">
        <f t="shared" si="261"/>
        <v>2</v>
      </c>
      <c r="IS516" s="213" t="s">
        <v>7004</v>
      </c>
      <c r="IT516" s="291"/>
      <c r="IV516" s="352">
        <v>81636</v>
      </c>
      <c r="IW516" s="352">
        <v>16920</v>
      </c>
    </row>
    <row r="517" spans="1:257" x14ac:dyDescent="0.4">
      <c r="A517" s="158">
        <f t="shared" si="271"/>
        <v>361</v>
      </c>
      <c r="B517" s="156" t="s">
        <v>35</v>
      </c>
      <c r="C517" s="219">
        <v>442</v>
      </c>
      <c r="D517" s="370">
        <v>27430</v>
      </c>
      <c r="E517" s="374">
        <v>1859</v>
      </c>
      <c r="F517" s="221" t="s">
        <v>7005</v>
      </c>
      <c r="G517" s="251">
        <v>11</v>
      </c>
      <c r="H517" s="156"/>
      <c r="I517" s="156" t="s">
        <v>3528</v>
      </c>
      <c r="J517" s="158" t="s">
        <v>4088</v>
      </c>
      <c r="K517" s="158"/>
      <c r="L517" s="158" t="s">
        <v>4090</v>
      </c>
      <c r="M517" s="158"/>
      <c r="N517" s="205">
        <v>25</v>
      </c>
      <c r="O517" s="158">
        <v>45</v>
      </c>
      <c r="P517" s="203" t="s">
        <v>5337</v>
      </c>
      <c r="Q517" s="158">
        <v>54</v>
      </c>
      <c r="R517" s="158"/>
      <c r="S517" s="158"/>
      <c r="T517" s="158"/>
      <c r="U517" s="158"/>
      <c r="V517" s="367"/>
      <c r="W517" s="366"/>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58" t="s">
        <v>5243</v>
      </c>
      <c r="AU517" s="205">
        <v>25</v>
      </c>
      <c r="AV517" s="205">
        <v>20</v>
      </c>
      <c r="AW517" s="205">
        <f t="shared" si="245"/>
        <v>45</v>
      </c>
      <c r="AX517" s="205" t="s">
        <v>5337</v>
      </c>
      <c r="AY517" s="214">
        <v>30</v>
      </c>
      <c r="AZ517" s="205">
        <v>24</v>
      </c>
      <c r="BA517" s="205">
        <f t="shared" si="275"/>
        <v>54</v>
      </c>
      <c r="BB517" s="205"/>
      <c r="BC517" s="207">
        <v>1.0000000000000001E-17</v>
      </c>
      <c r="BD517" s="207">
        <v>9.9999999999999997E-29</v>
      </c>
      <c r="BE517" s="207">
        <v>1.0000000000000001E-30</v>
      </c>
      <c r="BF517" s="207">
        <v>2</v>
      </c>
      <c r="BG517" s="207">
        <v>1</v>
      </c>
      <c r="BH517" s="207">
        <v>1</v>
      </c>
      <c r="BI517" s="207"/>
      <c r="BJ517" s="207" t="s">
        <v>6878</v>
      </c>
      <c r="BK517" s="207" t="s">
        <v>7006</v>
      </c>
      <c r="BL517" s="208">
        <f>AW517</f>
        <v>45</v>
      </c>
      <c r="BM517" s="209">
        <v>249.45</v>
      </c>
      <c r="BN517" s="209">
        <f t="shared" si="246"/>
        <v>11225.25</v>
      </c>
      <c r="BO517" s="207"/>
      <c r="BP517" s="207"/>
      <c r="BQ517" s="207"/>
      <c r="BR517" s="207"/>
      <c r="BS517" s="207"/>
      <c r="BT517" s="207"/>
      <c r="BU517" s="207"/>
      <c r="BV517" s="207"/>
      <c r="BW517" s="207"/>
      <c r="BX517" s="207"/>
      <c r="BY517" s="207"/>
      <c r="BZ517" s="207"/>
      <c r="CA517" s="207"/>
      <c r="CB517" s="207">
        <f>+BL517</f>
        <v>45</v>
      </c>
      <c r="CC517" s="207"/>
      <c r="CD517" s="207"/>
      <c r="CE517" s="207"/>
      <c r="CF517" s="207"/>
      <c r="CG517" s="207">
        <v>1</v>
      </c>
      <c r="CH517" s="207"/>
      <c r="CI517" s="207"/>
      <c r="CJ517" s="207" t="s">
        <v>7007</v>
      </c>
      <c r="CK517" s="207">
        <f>AW517</f>
        <v>45</v>
      </c>
      <c r="CL517" s="209">
        <v>477.3</v>
      </c>
      <c r="CM517" s="209">
        <f t="shared" si="247"/>
        <v>21478.5</v>
      </c>
      <c r="CN517" s="207"/>
      <c r="CO517" s="207"/>
      <c r="CP517" s="207"/>
      <c r="CQ517" s="207"/>
      <c r="CR517" s="207"/>
      <c r="CS517" s="207"/>
      <c r="CT517" s="207"/>
      <c r="CU517" s="207"/>
      <c r="CV517" s="207"/>
      <c r="CW517" s="207"/>
      <c r="CX517" s="207"/>
      <c r="CY517" s="207"/>
      <c r="CZ517" s="207"/>
      <c r="DA517" s="207">
        <f>+CK517</f>
        <v>45</v>
      </c>
      <c r="DB517" s="207"/>
      <c r="DC517" s="207"/>
      <c r="DD517" s="207"/>
      <c r="DE517" s="207"/>
      <c r="DF517" s="207"/>
      <c r="DG517" s="207"/>
      <c r="DH517" s="207"/>
      <c r="DI517" s="207"/>
      <c r="DJ517" s="207">
        <v>0</v>
      </c>
      <c r="DK517" s="209">
        <v>120.88</v>
      </c>
      <c r="DL517" s="209">
        <f t="shared" si="248"/>
        <v>0</v>
      </c>
      <c r="DM517" s="207"/>
      <c r="DN517" s="207"/>
      <c r="DO517" s="207"/>
      <c r="DP517" s="207"/>
      <c r="DQ517" s="207"/>
      <c r="DR517" s="207"/>
      <c r="DS517" s="207"/>
      <c r="DT517" s="207"/>
      <c r="DU517" s="207"/>
      <c r="DV517" s="207"/>
      <c r="DW517" s="207"/>
      <c r="DX517" s="207"/>
      <c r="DY517" s="207"/>
      <c r="DZ517" s="207" t="s">
        <v>4980</v>
      </c>
      <c r="EA517" s="207"/>
      <c r="EB517" s="207"/>
      <c r="EC517" s="207"/>
      <c r="ED517" s="207"/>
      <c r="EE517" s="207"/>
      <c r="EF517" s="207"/>
      <c r="EG517" s="207"/>
      <c r="EH517" s="207"/>
      <c r="EI517" s="207">
        <v>0</v>
      </c>
      <c r="EJ517" s="209">
        <v>191.55</v>
      </c>
      <c r="EK517" s="209">
        <f t="shared" si="249"/>
        <v>0</v>
      </c>
      <c r="EL517" s="207"/>
      <c r="EM517" s="207"/>
      <c r="EN517" s="207"/>
      <c r="EO517" s="207"/>
      <c r="EP517" s="207"/>
      <c r="EQ517" s="207"/>
      <c r="ER517" s="207"/>
      <c r="ES517" s="207"/>
      <c r="ET517" s="207"/>
      <c r="EU517" s="207"/>
      <c r="EV517" s="207"/>
      <c r="EW517" s="207"/>
      <c r="EX517" s="207"/>
      <c r="EY517" s="207"/>
      <c r="EZ517" s="207"/>
      <c r="FA517" s="207"/>
      <c r="FB517" s="207"/>
      <c r="FC517" s="207"/>
      <c r="FD517" s="207"/>
      <c r="FE517" s="207"/>
      <c r="FF517" s="207"/>
      <c r="FG517" s="207"/>
      <c r="FH517" s="207">
        <v>0</v>
      </c>
      <c r="FI517" s="209">
        <v>32.1</v>
      </c>
      <c r="FJ517" s="209">
        <f t="shared" si="250"/>
        <v>0</v>
      </c>
      <c r="FK517" s="207"/>
      <c r="FL517" s="207"/>
      <c r="FM517" s="207"/>
      <c r="FN517" s="207"/>
      <c r="FO517" s="207"/>
      <c r="FP517" s="207"/>
      <c r="FQ517" s="207"/>
      <c r="FR517" s="207"/>
      <c r="FS517" s="207">
        <v>0</v>
      </c>
      <c r="FT517" s="209">
        <v>25.68</v>
      </c>
      <c r="FU517" s="209">
        <f t="shared" si="251"/>
        <v>0</v>
      </c>
      <c r="FV517" s="207"/>
      <c r="FW517" s="207"/>
      <c r="FX517" s="207"/>
      <c r="FY517" s="207"/>
      <c r="FZ517" s="207"/>
      <c r="GA517" s="207"/>
      <c r="GB517" s="207" t="s">
        <v>4980</v>
      </c>
      <c r="GC517" s="207"/>
      <c r="GD517" s="207">
        <v>0</v>
      </c>
      <c r="GE517" s="209">
        <v>56.12</v>
      </c>
      <c r="GF517" s="209">
        <f t="shared" si="252"/>
        <v>0</v>
      </c>
      <c r="GG517" s="207"/>
      <c r="GH517" s="207"/>
      <c r="GI517" s="207"/>
      <c r="GJ517" s="207"/>
      <c r="GK517" s="207"/>
      <c r="GL517" s="207"/>
      <c r="GM517" s="207"/>
      <c r="GN517" s="207"/>
      <c r="GO517" s="207"/>
      <c r="GP517" s="207"/>
      <c r="GQ517" s="207"/>
      <c r="GR517" s="207"/>
      <c r="GS517" s="207"/>
      <c r="GT517" s="207"/>
      <c r="GU517" s="207"/>
      <c r="GV517" s="207"/>
      <c r="GW517" s="207"/>
      <c r="GX517" s="207" t="s">
        <v>918</v>
      </c>
      <c r="GY517" s="207">
        <v>0</v>
      </c>
      <c r="GZ517" s="207" t="s">
        <v>918</v>
      </c>
      <c r="HA517" s="207">
        <v>0</v>
      </c>
      <c r="HB517" s="207"/>
      <c r="HC517" s="207">
        <v>1</v>
      </c>
      <c r="HD517" s="207">
        <f t="shared" si="266"/>
        <v>2400</v>
      </c>
      <c r="HE517" s="207">
        <v>3</v>
      </c>
      <c r="HF517" s="207"/>
      <c r="HG517" s="207"/>
      <c r="HH517" s="207">
        <f t="shared" si="276"/>
        <v>1800</v>
      </c>
      <c r="HI517" s="209">
        <v>2.73</v>
      </c>
      <c r="HJ517" s="209">
        <f t="shared" si="253"/>
        <v>4914</v>
      </c>
      <c r="HK517" s="207">
        <v>1</v>
      </c>
      <c r="HL517" s="207"/>
      <c r="HM517" s="207">
        <f t="shared" si="277"/>
        <v>600</v>
      </c>
      <c r="HN517" s="209">
        <v>2.73</v>
      </c>
      <c r="HO517" s="209">
        <f t="shared" si="254"/>
        <v>1638</v>
      </c>
      <c r="HP517" s="207">
        <v>0</v>
      </c>
      <c r="HQ517" s="207"/>
      <c r="HR517" s="207">
        <f t="shared" si="280"/>
        <v>0</v>
      </c>
      <c r="HS517" s="209">
        <v>2.73</v>
      </c>
      <c r="HT517" s="209">
        <f t="shared" si="255"/>
        <v>0</v>
      </c>
      <c r="HU517" s="207">
        <v>0</v>
      </c>
      <c r="HV517" s="207"/>
      <c r="HW517" s="207">
        <f t="shared" si="279"/>
        <v>0</v>
      </c>
      <c r="HX517" s="209">
        <v>2.73</v>
      </c>
      <c r="HY517" s="209">
        <f t="shared" si="256"/>
        <v>0</v>
      </c>
      <c r="HZ517" s="207">
        <v>2</v>
      </c>
      <c r="IA517" s="209">
        <v>3890.25</v>
      </c>
      <c r="IB517" s="209">
        <f t="shared" si="257"/>
        <v>7780.5</v>
      </c>
      <c r="IC517" s="169"/>
      <c r="ID517" s="169"/>
      <c r="IE517" s="169"/>
      <c r="IF517" s="169"/>
      <c r="IG517" s="165"/>
      <c r="IH517" s="165"/>
      <c r="II517" s="235">
        <f t="shared" si="272"/>
        <v>2</v>
      </c>
      <c r="IJ517" s="235">
        <f t="shared" si="273"/>
        <v>2</v>
      </c>
      <c r="IK517" s="235">
        <f t="shared" si="274"/>
        <v>4</v>
      </c>
      <c r="IL517" s="210"/>
      <c r="IM517" s="211">
        <f t="shared" si="258"/>
        <v>32703.75</v>
      </c>
      <c r="IN517" s="209">
        <v>7500</v>
      </c>
      <c r="IO517" s="212">
        <f t="shared" si="259"/>
        <v>5</v>
      </c>
      <c r="IP517" s="209">
        <f t="shared" si="260"/>
        <v>14332.5</v>
      </c>
      <c r="IQ517" s="209">
        <v>10000</v>
      </c>
      <c r="IR517" s="212">
        <f t="shared" si="261"/>
        <v>2</v>
      </c>
      <c r="IS517" s="213" t="s">
        <v>7008</v>
      </c>
      <c r="IT517" s="291"/>
      <c r="IV517" s="66" t="s">
        <v>7009</v>
      </c>
      <c r="IW517" s="66" t="s">
        <v>7010</v>
      </c>
    </row>
    <row r="518" spans="1:257" x14ac:dyDescent="0.4">
      <c r="A518" s="158">
        <f t="shared" si="271"/>
        <v>362</v>
      </c>
      <c r="B518" s="156" t="s">
        <v>35</v>
      </c>
      <c r="C518" s="156">
        <v>443</v>
      </c>
      <c r="D518" s="251">
        <v>27429</v>
      </c>
      <c r="E518" s="378">
        <v>1860</v>
      </c>
      <c r="F518" s="221" t="s">
        <v>7011</v>
      </c>
      <c r="G518" s="251">
        <v>11</v>
      </c>
      <c r="H518" s="156"/>
      <c r="I518" s="156" t="s">
        <v>3528</v>
      </c>
      <c r="J518" s="158" t="s">
        <v>4102</v>
      </c>
      <c r="K518" s="158"/>
      <c r="L518" s="158" t="s">
        <v>4103</v>
      </c>
      <c r="M518" s="158"/>
      <c r="N518" s="205">
        <v>27</v>
      </c>
      <c r="O518" s="158">
        <v>47</v>
      </c>
      <c r="P518" s="203" t="s">
        <v>5687</v>
      </c>
      <c r="Q518" s="158">
        <v>54</v>
      </c>
      <c r="R518" s="158"/>
      <c r="S518" s="158"/>
      <c r="T518" s="158"/>
      <c r="U518" s="158"/>
      <c r="V518" s="367"/>
      <c r="W518" s="366"/>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58" t="s">
        <v>5243</v>
      </c>
      <c r="AU518" s="205">
        <v>27</v>
      </c>
      <c r="AV518" s="205">
        <v>20</v>
      </c>
      <c r="AW518" s="205">
        <f t="shared" ref="AW518:AW581" si="281">+AU518+AV518</f>
        <v>47</v>
      </c>
      <c r="AX518" s="205" t="s">
        <v>5687</v>
      </c>
      <c r="AY518" s="214">
        <v>30</v>
      </c>
      <c r="AZ518" s="205">
        <v>24</v>
      </c>
      <c r="BA518" s="205">
        <f t="shared" si="275"/>
        <v>54</v>
      </c>
      <c r="BB518" s="205"/>
      <c r="BC518" s="207">
        <v>1.0000000000000001E-17</v>
      </c>
      <c r="BD518" s="207">
        <v>9.9999999999999997E-29</v>
      </c>
      <c r="BE518" s="207">
        <v>1.0000000000000001E-30</v>
      </c>
      <c r="BF518" s="207">
        <v>4</v>
      </c>
      <c r="BG518" s="207">
        <v>1</v>
      </c>
      <c r="BH518" s="207">
        <v>1</v>
      </c>
      <c r="BI518" s="207"/>
      <c r="BJ518" s="207" t="s">
        <v>6878</v>
      </c>
      <c r="BK518" s="207" t="s">
        <v>7012</v>
      </c>
      <c r="BL518" s="208">
        <f>AW518</f>
        <v>47</v>
      </c>
      <c r="BM518" s="209">
        <v>249.45</v>
      </c>
      <c r="BN518" s="209">
        <f t="shared" ref="BN518:BN581" si="282">BL518*BM518</f>
        <v>11724.15</v>
      </c>
      <c r="BO518" s="207"/>
      <c r="BP518" s="207"/>
      <c r="BQ518" s="207"/>
      <c r="BR518" s="207"/>
      <c r="BS518" s="207"/>
      <c r="BT518" s="207"/>
      <c r="BU518" s="207"/>
      <c r="BV518" s="207"/>
      <c r="BW518" s="207"/>
      <c r="BX518" s="207"/>
      <c r="BY518" s="207"/>
      <c r="BZ518" s="207"/>
      <c r="CA518" s="207"/>
      <c r="CB518" s="207">
        <f>+BL518</f>
        <v>47</v>
      </c>
      <c r="CC518" s="207"/>
      <c r="CD518" s="207"/>
      <c r="CE518" s="207"/>
      <c r="CF518" s="207"/>
      <c r="CG518" s="207"/>
      <c r="CH518" s="207"/>
      <c r="CI518" s="207"/>
      <c r="CJ518" s="207"/>
      <c r="CK518" s="207">
        <v>0</v>
      </c>
      <c r="CL518" s="209">
        <v>477.3</v>
      </c>
      <c r="CM518" s="209">
        <f t="shared" ref="CM518:CM581" si="283">CL518*CK518</f>
        <v>0</v>
      </c>
      <c r="CN518" s="207"/>
      <c r="CO518" s="207"/>
      <c r="CP518" s="207"/>
      <c r="CQ518" s="207"/>
      <c r="CR518" s="207"/>
      <c r="CS518" s="207"/>
      <c r="CT518" s="207"/>
      <c r="CU518" s="207"/>
      <c r="CV518" s="207"/>
      <c r="CW518" s="207"/>
      <c r="CX518" s="207"/>
      <c r="CY518" s="207"/>
      <c r="CZ518" s="207"/>
      <c r="DA518" s="207"/>
      <c r="DB518" s="207"/>
      <c r="DC518" s="207"/>
      <c r="DD518" s="207"/>
      <c r="DE518" s="207"/>
      <c r="DF518" s="207">
        <v>1</v>
      </c>
      <c r="DG518" s="207"/>
      <c r="DH518" s="207"/>
      <c r="DI518" s="207" t="s">
        <v>7013</v>
      </c>
      <c r="DJ518" s="207">
        <f>AW518</f>
        <v>47</v>
      </c>
      <c r="DK518" s="209">
        <v>120.88</v>
      </c>
      <c r="DL518" s="209">
        <f t="shared" ref="DL518:DL581" si="284">DK518*DJ518</f>
        <v>5681.36</v>
      </c>
      <c r="DM518" s="207"/>
      <c r="DN518" s="207"/>
      <c r="DO518" s="207"/>
      <c r="DP518" s="207"/>
      <c r="DQ518" s="207"/>
      <c r="DR518" s="207"/>
      <c r="DS518" s="207"/>
      <c r="DT518" s="207"/>
      <c r="DU518" s="207"/>
      <c r="DV518" s="207"/>
      <c r="DW518" s="207"/>
      <c r="DX518" s="207"/>
      <c r="DY518" s="207"/>
      <c r="DZ518" s="207">
        <f>+DJ518</f>
        <v>47</v>
      </c>
      <c r="EA518" s="207"/>
      <c r="EB518" s="207"/>
      <c r="EC518" s="207"/>
      <c r="ED518" s="207">
        <v>1</v>
      </c>
      <c r="EE518" s="207"/>
      <c r="EF518" s="207"/>
      <c r="EG518" s="207" t="s">
        <v>2194</v>
      </c>
      <c r="EH518" s="207"/>
      <c r="EI518" s="207">
        <v>0</v>
      </c>
      <c r="EJ518" s="209">
        <v>191.55</v>
      </c>
      <c r="EK518" s="209">
        <f t="shared" ref="EK518:EK581" si="285">EJ518*EI518</f>
        <v>0</v>
      </c>
      <c r="EL518" s="207"/>
      <c r="EM518" s="207"/>
      <c r="EN518" s="207"/>
      <c r="EO518" s="207"/>
      <c r="EP518" s="207"/>
      <c r="EQ518" s="207"/>
      <c r="ER518" s="207"/>
      <c r="ES518" s="207"/>
      <c r="ET518" s="207"/>
      <c r="EU518" s="207"/>
      <c r="EV518" s="207"/>
      <c r="EW518" s="207"/>
      <c r="EX518" s="207"/>
      <c r="EY518" s="207"/>
      <c r="EZ518" s="207"/>
      <c r="FA518" s="207"/>
      <c r="FB518" s="207"/>
      <c r="FC518" s="207"/>
      <c r="FD518" s="207"/>
      <c r="FE518" s="207"/>
      <c r="FF518" s="207"/>
      <c r="FG518" s="207"/>
      <c r="FH518" s="207">
        <v>0</v>
      </c>
      <c r="FI518" s="209">
        <v>32.1</v>
      </c>
      <c r="FJ518" s="209">
        <f t="shared" ref="FJ518:FJ581" si="286">FH518*FI518</f>
        <v>0</v>
      </c>
      <c r="FK518" s="207"/>
      <c r="FL518" s="207"/>
      <c r="FM518" s="207"/>
      <c r="FN518" s="207"/>
      <c r="FO518" s="207"/>
      <c r="FP518" s="207"/>
      <c r="FQ518" s="207"/>
      <c r="FR518" s="207"/>
      <c r="FS518" s="207">
        <v>0</v>
      </c>
      <c r="FT518" s="209">
        <v>25.68</v>
      </c>
      <c r="FU518" s="209">
        <f t="shared" ref="FU518:FU581" si="287">FT518*FS518</f>
        <v>0</v>
      </c>
      <c r="FV518" s="207"/>
      <c r="FW518" s="207"/>
      <c r="FX518" s="207"/>
      <c r="FY518" s="207"/>
      <c r="FZ518" s="207"/>
      <c r="GA518" s="207"/>
      <c r="GB518" s="207"/>
      <c r="GC518" s="207"/>
      <c r="GD518" s="207">
        <v>0</v>
      </c>
      <c r="GE518" s="209">
        <v>56.12</v>
      </c>
      <c r="GF518" s="209">
        <f t="shared" ref="GF518:GF581" si="288">GE518*GD518</f>
        <v>0</v>
      </c>
      <c r="GG518" s="207"/>
      <c r="GH518" s="207"/>
      <c r="GI518" s="207"/>
      <c r="GJ518" s="207"/>
      <c r="GK518" s="207"/>
      <c r="GL518" s="207"/>
      <c r="GM518" s="207"/>
      <c r="GN518" s="207"/>
      <c r="GO518" s="207"/>
      <c r="GP518" s="207"/>
      <c r="GQ518" s="207"/>
      <c r="GR518" s="207"/>
      <c r="GS518" s="207"/>
      <c r="GT518" s="207"/>
      <c r="GU518" s="207"/>
      <c r="GV518" s="207"/>
      <c r="GW518" s="207"/>
      <c r="GX518" s="207" t="s">
        <v>918</v>
      </c>
      <c r="GY518" s="207">
        <v>0</v>
      </c>
      <c r="GZ518" s="207" t="s">
        <v>918</v>
      </c>
      <c r="HA518" s="207">
        <v>0</v>
      </c>
      <c r="HB518" s="207"/>
      <c r="HC518" s="207">
        <v>1</v>
      </c>
      <c r="HD518" s="207">
        <f t="shared" si="266"/>
        <v>2400</v>
      </c>
      <c r="HE518" s="207">
        <v>3</v>
      </c>
      <c r="HF518" s="207"/>
      <c r="HG518" s="207"/>
      <c r="HH518" s="207">
        <f t="shared" ref="HH518:HH548" si="289">HE518*((HZ518+1)*200)</f>
        <v>1800</v>
      </c>
      <c r="HI518" s="209">
        <v>2.73</v>
      </c>
      <c r="HJ518" s="209">
        <f t="shared" ref="HJ518:HJ581" si="290">HI518*HH518</f>
        <v>4914</v>
      </c>
      <c r="HK518" s="207">
        <v>1</v>
      </c>
      <c r="HL518" s="207"/>
      <c r="HM518" s="207">
        <f t="shared" ref="HM518:HM548" si="291">HK518*((HZ518+1)*200)</f>
        <v>600</v>
      </c>
      <c r="HN518" s="209">
        <v>2.73</v>
      </c>
      <c r="HO518" s="209">
        <f t="shared" ref="HO518:HO581" si="292">PRODUCT(HM518:HN518)</f>
        <v>1638</v>
      </c>
      <c r="HP518" s="207">
        <v>0</v>
      </c>
      <c r="HQ518" s="207"/>
      <c r="HR518" s="207">
        <f t="shared" si="280"/>
        <v>0</v>
      </c>
      <c r="HS518" s="209">
        <v>2.73</v>
      </c>
      <c r="HT518" s="209">
        <f t="shared" ref="HT518:HT581" si="293">HS518*HR518</f>
        <v>0</v>
      </c>
      <c r="HU518" s="207">
        <v>0</v>
      </c>
      <c r="HV518" s="207"/>
      <c r="HW518" s="207">
        <f t="shared" ref="HW518:HW548" si="294">HU518*((HZ518+1)*200)</f>
        <v>0</v>
      </c>
      <c r="HX518" s="209">
        <v>2.73</v>
      </c>
      <c r="HY518" s="209">
        <f t="shared" ref="HY518:HY581" si="295">HX518*HW518</f>
        <v>0</v>
      </c>
      <c r="HZ518" s="207">
        <v>2</v>
      </c>
      <c r="IA518" s="209">
        <v>3890.25</v>
      </c>
      <c r="IB518" s="209">
        <f t="shared" ref="IB518:IB581" si="296">IA518*HZ518</f>
        <v>7780.5</v>
      </c>
      <c r="IC518" s="169"/>
      <c r="ID518" s="169"/>
      <c r="IE518" s="169"/>
      <c r="IF518" s="169"/>
      <c r="IG518" s="165"/>
      <c r="IH518" s="165"/>
      <c r="II518" s="235">
        <f t="shared" si="272"/>
        <v>2</v>
      </c>
      <c r="IJ518" s="235">
        <f t="shared" si="273"/>
        <v>2</v>
      </c>
      <c r="IK518" s="235">
        <f t="shared" si="274"/>
        <v>4</v>
      </c>
      <c r="IL518" s="210"/>
      <c r="IM518" s="211">
        <f t="shared" ref="IM518:IM581" si="297">SUM(BN518,CM518,DL518,EK518,FJ518,FU518,GF518)</f>
        <v>17405.509999999998</v>
      </c>
      <c r="IN518" s="209">
        <v>7500</v>
      </c>
      <c r="IO518" s="212">
        <f t="shared" ref="IO518:IO581" si="298">ROUNDUP(IM518/IN518,0)</f>
        <v>3</v>
      </c>
      <c r="IP518" s="209">
        <f t="shared" ref="IP518:IP581" si="299">SUM(IB518,HT518,HY518,HO518,HJ518)</f>
        <v>14332.5</v>
      </c>
      <c r="IQ518" s="209">
        <v>10000</v>
      </c>
      <c r="IR518" s="212">
        <f t="shared" ref="IR518:IR581" si="300">ROUNDUP(IP518/IQ518,0)</f>
        <v>2</v>
      </c>
      <c r="IS518" s="213" t="s">
        <v>7014</v>
      </c>
      <c r="IT518" s="291"/>
      <c r="IV518" s="66">
        <v>79326</v>
      </c>
      <c r="IW518" s="66">
        <v>16923</v>
      </c>
    </row>
    <row r="519" spans="1:257" x14ac:dyDescent="0.4">
      <c r="A519" s="158">
        <f t="shared" si="271"/>
        <v>363</v>
      </c>
      <c r="B519" s="156" t="s">
        <v>35</v>
      </c>
      <c r="C519" s="156">
        <v>345</v>
      </c>
      <c r="D519" s="156">
        <v>92698</v>
      </c>
      <c r="E519" s="156">
        <v>41517</v>
      </c>
      <c r="F519" s="222" t="s">
        <v>7015</v>
      </c>
      <c r="G519" s="251">
        <v>9</v>
      </c>
      <c r="H519" s="156"/>
      <c r="I519" s="156" t="s">
        <v>3044</v>
      </c>
      <c r="J519" s="158" t="s">
        <v>3057</v>
      </c>
      <c r="K519" s="158"/>
      <c r="L519" s="158" t="s">
        <v>3058</v>
      </c>
      <c r="M519" s="158"/>
      <c r="N519" s="205">
        <v>11</v>
      </c>
      <c r="O519" s="158">
        <v>31</v>
      </c>
      <c r="P519" s="203" t="s">
        <v>5399</v>
      </c>
      <c r="Q519" s="158">
        <v>64</v>
      </c>
      <c r="R519" s="158"/>
      <c r="S519" s="158"/>
      <c r="T519" s="158"/>
      <c r="U519" s="158"/>
      <c r="V519" s="367"/>
      <c r="W519" s="366"/>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58" t="s">
        <v>5527</v>
      </c>
      <c r="AU519" s="205">
        <v>11</v>
      </c>
      <c r="AV519" s="205">
        <v>20</v>
      </c>
      <c r="AW519" s="205">
        <f t="shared" si="281"/>
        <v>31</v>
      </c>
      <c r="AX519" s="205" t="s">
        <v>5399</v>
      </c>
      <c r="AY519" s="226">
        <v>40</v>
      </c>
      <c r="AZ519" s="205">
        <v>24</v>
      </c>
      <c r="BA519" s="205">
        <f t="shared" si="275"/>
        <v>64</v>
      </c>
      <c r="BB519" s="205"/>
      <c r="BC519" s="207">
        <v>1.0000000000000001E-17</v>
      </c>
      <c r="BD519" s="207">
        <v>9.9999999999999997E-29</v>
      </c>
      <c r="BE519" s="207">
        <v>1.0000000000000001E-30</v>
      </c>
      <c r="BF519" s="207"/>
      <c r="BG519" s="207"/>
      <c r="BH519" s="207"/>
      <c r="BI519" s="207"/>
      <c r="BJ519" s="207"/>
      <c r="BK519" s="207"/>
      <c r="BL519" s="208">
        <v>0</v>
      </c>
      <c r="BM519" s="209">
        <v>249.45</v>
      </c>
      <c r="BN519" s="209">
        <f t="shared" si="282"/>
        <v>0</v>
      </c>
      <c r="BO519" s="207"/>
      <c r="BP519" s="207"/>
      <c r="BQ519" s="207"/>
      <c r="BR519" s="207"/>
      <c r="BS519" s="207"/>
      <c r="BT519" s="207"/>
      <c r="BU519" s="207"/>
      <c r="BV519" s="207"/>
      <c r="BW519" s="207"/>
      <c r="BX519" s="207"/>
      <c r="BY519" s="207"/>
      <c r="BZ519" s="207"/>
      <c r="CA519" s="207"/>
      <c r="CB519" s="207"/>
      <c r="CC519" s="207"/>
      <c r="CD519" s="207"/>
      <c r="CE519" s="207"/>
      <c r="CF519" s="207"/>
      <c r="CG519" s="207"/>
      <c r="CH519" s="207"/>
      <c r="CI519" s="207"/>
      <c r="CJ519" s="207"/>
      <c r="CK519" s="207">
        <v>0</v>
      </c>
      <c r="CL519" s="209">
        <v>477.3</v>
      </c>
      <c r="CM519" s="209">
        <f t="shared" si="283"/>
        <v>0</v>
      </c>
      <c r="CN519" s="207"/>
      <c r="CO519" s="207"/>
      <c r="CP519" s="207"/>
      <c r="CQ519" s="207"/>
      <c r="CR519" s="207"/>
      <c r="CS519" s="207"/>
      <c r="CT519" s="207"/>
      <c r="CU519" s="207"/>
      <c r="CV519" s="207"/>
      <c r="CW519" s="207"/>
      <c r="CX519" s="207"/>
      <c r="CY519" s="207"/>
      <c r="CZ519" s="207"/>
      <c r="DA519" s="207"/>
      <c r="DB519" s="207"/>
      <c r="DC519" s="207"/>
      <c r="DD519" s="207"/>
      <c r="DE519" s="207"/>
      <c r="DF519" s="207"/>
      <c r="DG519" s="207"/>
      <c r="DH519" s="207"/>
      <c r="DI519" s="207"/>
      <c r="DJ519" s="207">
        <v>0</v>
      </c>
      <c r="DK519" s="209">
        <v>120.88</v>
      </c>
      <c r="DL519" s="209">
        <f t="shared" si="284"/>
        <v>0</v>
      </c>
      <c r="DM519" s="207"/>
      <c r="DN519" s="207"/>
      <c r="DO519" s="207"/>
      <c r="DP519" s="207"/>
      <c r="DQ519" s="207"/>
      <c r="DR519" s="207"/>
      <c r="DS519" s="207"/>
      <c r="DT519" s="207"/>
      <c r="DU519" s="207"/>
      <c r="DV519" s="207"/>
      <c r="DW519" s="207"/>
      <c r="DX519" s="207"/>
      <c r="DY519" s="207"/>
      <c r="DZ519" s="207"/>
      <c r="EA519" s="207"/>
      <c r="EB519" s="207"/>
      <c r="EC519" s="207"/>
      <c r="ED519" s="207"/>
      <c r="EE519" s="207"/>
      <c r="EF519" s="207"/>
      <c r="EG519" s="207"/>
      <c r="EH519" s="207"/>
      <c r="EI519" s="207">
        <v>0</v>
      </c>
      <c r="EJ519" s="209">
        <v>191.55</v>
      </c>
      <c r="EK519" s="209">
        <f t="shared" si="285"/>
        <v>0</v>
      </c>
      <c r="EL519" s="207"/>
      <c r="EM519" s="207"/>
      <c r="EN519" s="207"/>
      <c r="EO519" s="207"/>
      <c r="EP519" s="207"/>
      <c r="EQ519" s="207"/>
      <c r="ER519" s="207"/>
      <c r="ES519" s="207"/>
      <c r="ET519" s="207"/>
      <c r="EU519" s="207"/>
      <c r="EV519" s="207"/>
      <c r="EW519" s="207"/>
      <c r="EX519" s="207"/>
      <c r="EY519" s="207"/>
      <c r="EZ519" s="207"/>
      <c r="FA519" s="207"/>
      <c r="FB519" s="207"/>
      <c r="FC519" s="207"/>
      <c r="FD519" s="207"/>
      <c r="FE519" s="207"/>
      <c r="FF519" s="207"/>
      <c r="FG519" s="207"/>
      <c r="FH519" s="207">
        <v>0</v>
      </c>
      <c r="FI519" s="209">
        <v>32.1</v>
      </c>
      <c r="FJ519" s="209">
        <f t="shared" si="286"/>
        <v>0</v>
      </c>
      <c r="FK519" s="207"/>
      <c r="FL519" s="207"/>
      <c r="FM519" s="207"/>
      <c r="FN519" s="207"/>
      <c r="FO519" s="207"/>
      <c r="FP519" s="207"/>
      <c r="FQ519" s="207"/>
      <c r="FR519" s="207"/>
      <c r="FS519" s="207">
        <v>0</v>
      </c>
      <c r="FT519" s="209">
        <v>25.68</v>
      </c>
      <c r="FU519" s="209">
        <f t="shared" si="287"/>
        <v>0</v>
      </c>
      <c r="FV519" s="207"/>
      <c r="FW519" s="207"/>
      <c r="FX519" s="207"/>
      <c r="FY519" s="207"/>
      <c r="FZ519" s="207"/>
      <c r="GA519" s="207"/>
      <c r="GB519" s="207"/>
      <c r="GC519" s="207"/>
      <c r="GD519" s="207">
        <v>0</v>
      </c>
      <c r="GE519" s="209">
        <v>56.12</v>
      </c>
      <c r="GF519" s="209">
        <f t="shared" si="288"/>
        <v>0</v>
      </c>
      <c r="GG519" s="207"/>
      <c r="GH519" s="207"/>
      <c r="GI519" s="207"/>
      <c r="GJ519" s="207"/>
      <c r="GK519" s="207"/>
      <c r="GL519" s="207"/>
      <c r="GM519" s="207"/>
      <c r="GN519" s="207"/>
      <c r="GO519" s="207"/>
      <c r="GP519" s="207"/>
      <c r="GQ519" s="207"/>
      <c r="GR519" s="207"/>
      <c r="GS519" s="207"/>
      <c r="GT519" s="207"/>
      <c r="GU519" s="207"/>
      <c r="GV519" s="207"/>
      <c r="GW519" s="207"/>
      <c r="GX519" s="207" t="s">
        <v>918</v>
      </c>
      <c r="GY519" s="207">
        <v>0</v>
      </c>
      <c r="GZ519" s="207" t="s">
        <v>918</v>
      </c>
      <c r="HA519" s="207">
        <v>0</v>
      </c>
      <c r="HB519" s="207"/>
      <c r="HC519" s="207">
        <v>1</v>
      </c>
      <c r="HD519" s="207">
        <f t="shared" si="266"/>
        <v>3600</v>
      </c>
      <c r="HE519" s="207">
        <v>4</v>
      </c>
      <c r="HF519" s="207"/>
      <c r="HG519" s="207"/>
      <c r="HH519" s="207">
        <f t="shared" si="289"/>
        <v>2400</v>
      </c>
      <c r="HI519" s="209">
        <v>2.73</v>
      </c>
      <c r="HJ519" s="209">
        <f t="shared" si="290"/>
        <v>6552</v>
      </c>
      <c r="HK519" s="207">
        <v>1</v>
      </c>
      <c r="HL519" s="207"/>
      <c r="HM519" s="207">
        <f t="shared" si="291"/>
        <v>600</v>
      </c>
      <c r="HN519" s="209">
        <v>2.73</v>
      </c>
      <c r="HO519" s="209">
        <f t="shared" si="292"/>
        <v>1638</v>
      </c>
      <c r="HP519" s="207">
        <v>1</v>
      </c>
      <c r="HQ519" s="207"/>
      <c r="HR519" s="207">
        <f t="shared" si="280"/>
        <v>600</v>
      </c>
      <c r="HS519" s="209">
        <v>2.73</v>
      </c>
      <c r="HT519" s="209">
        <f t="shared" si="293"/>
        <v>1638</v>
      </c>
      <c r="HU519" s="207">
        <v>0</v>
      </c>
      <c r="HV519" s="207"/>
      <c r="HW519" s="207">
        <f t="shared" si="294"/>
        <v>0</v>
      </c>
      <c r="HX519" s="209">
        <v>2.73</v>
      </c>
      <c r="HY519" s="209">
        <f t="shared" si="295"/>
        <v>0</v>
      </c>
      <c r="HZ519" s="207">
        <v>2</v>
      </c>
      <c r="IA519" s="209">
        <v>3890.25</v>
      </c>
      <c r="IB519" s="209">
        <f t="shared" si="296"/>
        <v>7780.5</v>
      </c>
      <c r="IC519" s="169">
        <v>25</v>
      </c>
      <c r="ID519" s="169"/>
      <c r="IE519" s="169"/>
      <c r="IF519" s="169"/>
      <c r="IG519" s="165"/>
      <c r="IH519" s="165"/>
      <c r="II519" s="235">
        <f t="shared" si="272"/>
        <v>0</v>
      </c>
      <c r="IJ519" s="235">
        <f t="shared" si="273"/>
        <v>2</v>
      </c>
      <c r="IK519" s="235">
        <f t="shared" si="274"/>
        <v>2</v>
      </c>
      <c r="IL519" s="210"/>
      <c r="IM519" s="211">
        <f t="shared" si="297"/>
        <v>0</v>
      </c>
      <c r="IN519" s="209">
        <v>7500</v>
      </c>
      <c r="IO519" s="212">
        <f t="shared" si="298"/>
        <v>0</v>
      </c>
      <c r="IP519" s="209">
        <f t="shared" si="299"/>
        <v>17608.5</v>
      </c>
      <c r="IQ519" s="209">
        <v>10000</v>
      </c>
      <c r="IR519" s="212">
        <f t="shared" si="300"/>
        <v>2</v>
      </c>
      <c r="IS519" s="213" t="s">
        <v>7016</v>
      </c>
      <c r="IT519" s="291"/>
      <c r="IV519" s="66" t="s">
        <v>7017</v>
      </c>
      <c r="IW519" s="66" t="s">
        <v>7018</v>
      </c>
    </row>
    <row r="520" spans="1:257" x14ac:dyDescent="0.4">
      <c r="A520" s="158">
        <f t="shared" si="271"/>
        <v>364</v>
      </c>
      <c r="B520" s="156" t="s">
        <v>35</v>
      </c>
      <c r="C520" s="156">
        <v>445</v>
      </c>
      <c r="D520" s="156">
        <v>78407</v>
      </c>
      <c r="E520" s="378">
        <v>1882</v>
      </c>
      <c r="F520" s="221" t="s">
        <v>7019</v>
      </c>
      <c r="G520" s="251">
        <v>11</v>
      </c>
      <c r="H520" s="156"/>
      <c r="I520" s="156" t="s">
        <v>3528</v>
      </c>
      <c r="J520" s="158" t="s">
        <v>4125</v>
      </c>
      <c r="K520" s="158"/>
      <c r="L520" s="158" t="s">
        <v>4126</v>
      </c>
      <c r="M520" s="158"/>
      <c r="N520" s="205">
        <v>18</v>
      </c>
      <c r="O520" s="158">
        <v>38</v>
      </c>
      <c r="P520" s="203" t="s">
        <v>5399</v>
      </c>
      <c r="Q520" s="158">
        <v>54</v>
      </c>
      <c r="R520" s="158"/>
      <c r="S520" s="158"/>
      <c r="T520" s="158"/>
      <c r="U520" s="158"/>
      <c r="V520" s="367"/>
      <c r="W520" s="366"/>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58" t="s">
        <v>5364</v>
      </c>
      <c r="AU520" s="205">
        <v>18</v>
      </c>
      <c r="AV520" s="205">
        <v>20</v>
      </c>
      <c r="AW520" s="205">
        <f t="shared" si="281"/>
        <v>38</v>
      </c>
      <c r="AX520" s="205" t="s">
        <v>5399</v>
      </c>
      <c r="AY520" s="214">
        <v>30</v>
      </c>
      <c r="AZ520" s="205">
        <v>24</v>
      </c>
      <c r="BA520" s="205">
        <f t="shared" si="275"/>
        <v>54</v>
      </c>
      <c r="BB520" s="205"/>
      <c r="BC520" s="207">
        <v>1.0000000000000001E-17</v>
      </c>
      <c r="BD520" s="207">
        <v>9.9999999999999997E-29</v>
      </c>
      <c r="BE520" s="207">
        <v>1.0000000000000001E-30</v>
      </c>
      <c r="BF520" s="207">
        <v>2</v>
      </c>
      <c r="BG520" s="207"/>
      <c r="BH520" s="207"/>
      <c r="BI520" s="207"/>
      <c r="BJ520" s="207"/>
      <c r="BK520" s="207" t="s">
        <v>7020</v>
      </c>
      <c r="BL520" s="208">
        <v>0</v>
      </c>
      <c r="BM520" s="209">
        <v>249.45</v>
      </c>
      <c r="BN520" s="209">
        <f t="shared" si="282"/>
        <v>0</v>
      </c>
      <c r="BO520" s="207"/>
      <c r="BP520" s="207"/>
      <c r="BQ520" s="207"/>
      <c r="BR520" s="207"/>
      <c r="BS520" s="207"/>
      <c r="BT520" s="207"/>
      <c r="BU520" s="207"/>
      <c r="BV520" s="207"/>
      <c r="BW520" s="207"/>
      <c r="BX520" s="207"/>
      <c r="BY520" s="207"/>
      <c r="BZ520" s="207"/>
      <c r="CA520" s="207"/>
      <c r="CB520" s="207"/>
      <c r="CC520" s="207"/>
      <c r="CD520" s="207"/>
      <c r="CE520" s="207"/>
      <c r="CF520" s="207"/>
      <c r="CG520" s="207"/>
      <c r="CH520" s="207"/>
      <c r="CI520" s="207"/>
      <c r="CJ520" s="207" t="s">
        <v>7021</v>
      </c>
      <c r="CK520" s="207">
        <v>0</v>
      </c>
      <c r="CL520" s="209">
        <v>477.3</v>
      </c>
      <c r="CM520" s="209">
        <f t="shared" si="283"/>
        <v>0</v>
      </c>
      <c r="CN520" s="207"/>
      <c r="CO520" s="207"/>
      <c r="CP520" s="207"/>
      <c r="CQ520" s="207"/>
      <c r="CR520" s="207"/>
      <c r="CS520" s="207"/>
      <c r="CT520" s="207"/>
      <c r="CU520" s="207"/>
      <c r="CV520" s="207"/>
      <c r="CW520" s="207"/>
      <c r="CX520" s="207"/>
      <c r="CY520" s="207"/>
      <c r="CZ520" s="207"/>
      <c r="DA520" s="207"/>
      <c r="DB520" s="207"/>
      <c r="DC520" s="207"/>
      <c r="DD520" s="207"/>
      <c r="DE520" s="207">
        <v>1</v>
      </c>
      <c r="DF520" s="207">
        <v>1</v>
      </c>
      <c r="DG520" s="207"/>
      <c r="DH520" s="207" t="s">
        <v>4540</v>
      </c>
      <c r="DI520" s="207" t="s">
        <v>7022</v>
      </c>
      <c r="DJ520" s="207">
        <f>AW520</f>
        <v>38</v>
      </c>
      <c r="DK520" s="209">
        <v>120.88</v>
      </c>
      <c r="DL520" s="209">
        <f t="shared" si="284"/>
        <v>4593.4399999999996</v>
      </c>
      <c r="DM520" s="207"/>
      <c r="DN520" s="207"/>
      <c r="DO520" s="207"/>
      <c r="DP520" s="207"/>
      <c r="DQ520" s="207"/>
      <c r="DR520" s="207"/>
      <c r="DS520" s="207"/>
      <c r="DT520" s="207"/>
      <c r="DU520" s="207"/>
      <c r="DV520" s="207"/>
      <c r="DW520" s="207"/>
      <c r="DX520" s="207"/>
      <c r="DY520" s="207"/>
      <c r="DZ520" s="207">
        <f>+DJ520</f>
        <v>38</v>
      </c>
      <c r="EA520" s="207"/>
      <c r="EB520" s="207"/>
      <c r="EC520" s="207"/>
      <c r="ED520" s="207"/>
      <c r="EE520" s="207"/>
      <c r="EF520" s="207"/>
      <c r="EG520" s="207"/>
      <c r="EH520" s="207"/>
      <c r="EI520" s="207">
        <v>0</v>
      </c>
      <c r="EJ520" s="209">
        <v>191.55</v>
      </c>
      <c r="EK520" s="209">
        <f t="shared" si="285"/>
        <v>0</v>
      </c>
      <c r="EL520" s="207"/>
      <c r="EM520" s="207"/>
      <c r="EN520" s="207"/>
      <c r="EO520" s="207"/>
      <c r="EP520" s="207"/>
      <c r="EQ520" s="207"/>
      <c r="ER520" s="207"/>
      <c r="ES520" s="207"/>
      <c r="ET520" s="207"/>
      <c r="EU520" s="207"/>
      <c r="EV520" s="207"/>
      <c r="EW520" s="207"/>
      <c r="EX520" s="207"/>
      <c r="EY520" s="207"/>
      <c r="EZ520" s="207"/>
      <c r="FA520" s="207"/>
      <c r="FB520" s="207"/>
      <c r="FC520" s="207"/>
      <c r="FD520" s="207"/>
      <c r="FE520" s="207"/>
      <c r="FF520" s="207"/>
      <c r="FG520" s="207"/>
      <c r="FH520" s="207">
        <v>0</v>
      </c>
      <c r="FI520" s="209">
        <v>32.1</v>
      </c>
      <c r="FJ520" s="209">
        <f t="shared" si="286"/>
        <v>0</v>
      </c>
      <c r="FK520" s="207"/>
      <c r="FL520" s="207"/>
      <c r="FM520" s="207"/>
      <c r="FN520" s="207"/>
      <c r="FO520" s="207"/>
      <c r="FP520" s="207"/>
      <c r="FQ520" s="207"/>
      <c r="FR520" s="207"/>
      <c r="FS520" s="207">
        <v>0</v>
      </c>
      <c r="FT520" s="209">
        <v>25.68</v>
      </c>
      <c r="FU520" s="209">
        <f t="shared" si="287"/>
        <v>0</v>
      </c>
      <c r="FV520" s="207"/>
      <c r="FW520" s="207"/>
      <c r="FX520" s="207"/>
      <c r="FY520" s="207"/>
      <c r="FZ520" s="207"/>
      <c r="GA520" s="207"/>
      <c r="GB520" s="207"/>
      <c r="GC520" s="207"/>
      <c r="GD520" s="207">
        <v>0</v>
      </c>
      <c r="GE520" s="209">
        <v>56.12</v>
      </c>
      <c r="GF520" s="209">
        <f t="shared" si="288"/>
        <v>0</v>
      </c>
      <c r="GG520" s="207"/>
      <c r="GH520" s="207"/>
      <c r="GI520" s="207"/>
      <c r="GJ520" s="207"/>
      <c r="GK520" s="207"/>
      <c r="GL520" s="207"/>
      <c r="GM520" s="207"/>
      <c r="GN520" s="207"/>
      <c r="GO520" s="207"/>
      <c r="GP520" s="207"/>
      <c r="GQ520" s="207"/>
      <c r="GR520" s="207"/>
      <c r="GS520" s="207"/>
      <c r="GT520" s="207"/>
      <c r="GU520" s="207"/>
      <c r="GV520" s="207"/>
      <c r="GW520" s="207"/>
      <c r="GX520" s="207" t="s">
        <v>918</v>
      </c>
      <c r="GY520" s="207">
        <v>0</v>
      </c>
      <c r="GZ520" s="207" t="s">
        <v>918</v>
      </c>
      <c r="HA520" s="207">
        <v>0</v>
      </c>
      <c r="HB520" s="207"/>
      <c r="HC520" s="207">
        <v>1</v>
      </c>
      <c r="HD520" s="207">
        <f t="shared" si="266"/>
        <v>6000</v>
      </c>
      <c r="HE520" s="207">
        <v>6</v>
      </c>
      <c r="HF520" s="207"/>
      <c r="HG520" s="207" t="s">
        <v>6926</v>
      </c>
      <c r="HH520" s="207">
        <f t="shared" si="289"/>
        <v>3600</v>
      </c>
      <c r="HI520" s="209">
        <v>2.73</v>
      </c>
      <c r="HJ520" s="209">
        <f t="shared" si="290"/>
        <v>9828</v>
      </c>
      <c r="HK520" s="207">
        <v>2</v>
      </c>
      <c r="HL520" s="207"/>
      <c r="HM520" s="207">
        <f t="shared" si="291"/>
        <v>1200</v>
      </c>
      <c r="HN520" s="209">
        <v>2.73</v>
      </c>
      <c r="HO520" s="209">
        <f t="shared" si="292"/>
        <v>3276</v>
      </c>
      <c r="HP520" s="207">
        <v>2</v>
      </c>
      <c r="HQ520" s="207"/>
      <c r="HR520" s="207">
        <f t="shared" si="280"/>
        <v>1200</v>
      </c>
      <c r="HS520" s="209">
        <v>2.73</v>
      </c>
      <c r="HT520" s="209">
        <f t="shared" si="293"/>
        <v>3276</v>
      </c>
      <c r="HU520" s="207">
        <v>0</v>
      </c>
      <c r="HV520" s="207"/>
      <c r="HW520" s="207">
        <f t="shared" si="294"/>
        <v>0</v>
      </c>
      <c r="HX520" s="209">
        <v>2.73</v>
      </c>
      <c r="HY520" s="209">
        <f t="shared" si="295"/>
        <v>0</v>
      </c>
      <c r="HZ520" s="207">
        <v>2</v>
      </c>
      <c r="IA520" s="209">
        <v>3890.25</v>
      </c>
      <c r="IB520" s="209">
        <f t="shared" si="296"/>
        <v>7780.5</v>
      </c>
      <c r="IC520" s="169"/>
      <c r="ID520" s="169"/>
      <c r="IE520" s="169"/>
      <c r="IF520" s="169"/>
      <c r="IG520" s="165"/>
      <c r="IH520" s="165"/>
      <c r="II520" s="235">
        <f t="shared" si="272"/>
        <v>1</v>
      </c>
      <c r="IJ520" s="235">
        <f t="shared" si="273"/>
        <v>2</v>
      </c>
      <c r="IK520" s="235">
        <f t="shared" si="274"/>
        <v>3</v>
      </c>
      <c r="IL520" s="210"/>
      <c r="IM520" s="211">
        <f t="shared" si="297"/>
        <v>4593.4399999999996</v>
      </c>
      <c r="IN520" s="209">
        <v>7500</v>
      </c>
      <c r="IO520" s="212">
        <f t="shared" si="298"/>
        <v>1</v>
      </c>
      <c r="IP520" s="209">
        <f t="shared" si="299"/>
        <v>24160.5</v>
      </c>
      <c r="IQ520" s="209">
        <v>10000</v>
      </c>
      <c r="IR520" s="212">
        <f t="shared" si="300"/>
        <v>3</v>
      </c>
      <c r="IS520" s="213" t="s">
        <v>7023</v>
      </c>
      <c r="IT520" s="291"/>
      <c r="IV520" s="66">
        <v>74190</v>
      </c>
      <c r="IW520" s="66">
        <v>16930</v>
      </c>
    </row>
    <row r="521" spans="1:257" x14ac:dyDescent="0.4">
      <c r="A521" s="158">
        <f t="shared" si="271"/>
        <v>365</v>
      </c>
      <c r="B521" s="156" t="s">
        <v>35</v>
      </c>
      <c r="C521" s="156">
        <v>347</v>
      </c>
      <c r="D521" s="156">
        <v>23586</v>
      </c>
      <c r="E521" s="219">
        <v>31469</v>
      </c>
      <c r="F521" s="222" t="s">
        <v>7024</v>
      </c>
      <c r="G521" s="251">
        <v>9</v>
      </c>
      <c r="H521" s="156"/>
      <c r="I521" s="156" t="s">
        <v>3044</v>
      </c>
      <c r="J521" s="158" t="s">
        <v>3068</v>
      </c>
      <c r="K521" s="158"/>
      <c r="L521" s="158" t="s">
        <v>3070</v>
      </c>
      <c r="M521" s="158">
        <v>20143580432</v>
      </c>
      <c r="N521" s="205">
        <v>42</v>
      </c>
      <c r="O521" s="158">
        <v>62</v>
      </c>
      <c r="P521" s="203" t="s">
        <v>5411</v>
      </c>
      <c r="Q521" s="158">
        <v>52</v>
      </c>
      <c r="R521" s="158"/>
      <c r="S521" s="158"/>
      <c r="T521" s="158"/>
      <c r="U521" s="158"/>
      <c r="V521" s="367"/>
      <c r="W521" s="366"/>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58" t="s">
        <v>5311</v>
      </c>
      <c r="AU521" s="205">
        <v>42</v>
      </c>
      <c r="AV521" s="205">
        <v>20</v>
      </c>
      <c r="AW521" s="205">
        <f t="shared" si="281"/>
        <v>62</v>
      </c>
      <c r="AX521" s="205" t="s">
        <v>5411</v>
      </c>
      <c r="AY521" s="226">
        <v>28</v>
      </c>
      <c r="AZ521" s="205">
        <v>24</v>
      </c>
      <c r="BA521" s="205">
        <f t="shared" si="275"/>
        <v>52</v>
      </c>
      <c r="BB521" s="205"/>
      <c r="BC521" s="207">
        <v>1.0000000000000001E-17</v>
      </c>
      <c r="BD521" s="207">
        <v>9.9999999999999997E-29</v>
      </c>
      <c r="BE521" s="207">
        <v>1.0000000000000001E-30</v>
      </c>
      <c r="BF521" s="207"/>
      <c r="BG521" s="207"/>
      <c r="BH521" s="207"/>
      <c r="BI521" s="207"/>
      <c r="BJ521" s="207"/>
      <c r="BK521" s="207"/>
      <c r="BL521" s="208">
        <v>0</v>
      </c>
      <c r="BM521" s="209">
        <v>249.45</v>
      </c>
      <c r="BN521" s="209">
        <f t="shared" si="282"/>
        <v>0</v>
      </c>
      <c r="BO521" s="207"/>
      <c r="BP521" s="207"/>
      <c r="BQ521" s="207"/>
      <c r="BR521" s="207"/>
      <c r="BS521" s="207"/>
      <c r="BT521" s="207"/>
      <c r="BU521" s="207"/>
      <c r="BV521" s="207"/>
      <c r="BW521" s="207"/>
      <c r="BX521" s="207"/>
      <c r="BY521" s="207"/>
      <c r="BZ521" s="207"/>
      <c r="CA521" s="207"/>
      <c r="CB521" s="207"/>
      <c r="CC521" s="207"/>
      <c r="CD521" s="207"/>
      <c r="CE521" s="207"/>
      <c r="CF521" s="207"/>
      <c r="CG521" s="207"/>
      <c r="CH521" s="207"/>
      <c r="CI521" s="207"/>
      <c r="CJ521" s="207"/>
      <c r="CK521" s="207">
        <v>0</v>
      </c>
      <c r="CL521" s="209">
        <v>477.3</v>
      </c>
      <c r="CM521" s="209">
        <f t="shared" si="283"/>
        <v>0</v>
      </c>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v>0</v>
      </c>
      <c r="DK521" s="209">
        <v>120.88</v>
      </c>
      <c r="DL521" s="209">
        <f t="shared" si="284"/>
        <v>0</v>
      </c>
      <c r="DM521" s="207"/>
      <c r="DN521" s="207"/>
      <c r="DO521" s="207"/>
      <c r="DP521" s="207"/>
      <c r="DQ521" s="207"/>
      <c r="DR521" s="207"/>
      <c r="DS521" s="207"/>
      <c r="DT521" s="207"/>
      <c r="DU521" s="207"/>
      <c r="DV521" s="207"/>
      <c r="DW521" s="207"/>
      <c r="DX521" s="207"/>
      <c r="DY521" s="207"/>
      <c r="DZ521" s="207"/>
      <c r="EA521" s="207"/>
      <c r="EB521" s="207"/>
      <c r="EC521" s="207"/>
      <c r="ED521" s="207"/>
      <c r="EE521" s="207"/>
      <c r="EF521" s="207"/>
      <c r="EG521" s="207"/>
      <c r="EH521" s="207"/>
      <c r="EI521" s="207">
        <v>0</v>
      </c>
      <c r="EJ521" s="209">
        <v>191.55</v>
      </c>
      <c r="EK521" s="209">
        <f t="shared" si="285"/>
        <v>0</v>
      </c>
      <c r="EL521" s="207"/>
      <c r="EM521" s="207"/>
      <c r="EN521" s="207"/>
      <c r="EO521" s="207"/>
      <c r="EP521" s="207"/>
      <c r="EQ521" s="207"/>
      <c r="ER521" s="207"/>
      <c r="ES521" s="207"/>
      <c r="ET521" s="207"/>
      <c r="EU521" s="207"/>
      <c r="EV521" s="207"/>
      <c r="EW521" s="207"/>
      <c r="EX521" s="207"/>
      <c r="EY521" s="207"/>
      <c r="EZ521" s="207"/>
      <c r="FA521" s="207"/>
      <c r="FB521" s="207"/>
      <c r="FC521" s="207"/>
      <c r="FD521" s="207"/>
      <c r="FE521" s="207"/>
      <c r="FF521" s="207"/>
      <c r="FG521" s="207"/>
      <c r="FH521" s="207">
        <v>0</v>
      </c>
      <c r="FI521" s="209">
        <v>32.1</v>
      </c>
      <c r="FJ521" s="209">
        <f t="shared" si="286"/>
        <v>0</v>
      </c>
      <c r="FK521" s="207"/>
      <c r="FL521" s="207"/>
      <c r="FM521" s="207"/>
      <c r="FN521" s="207"/>
      <c r="FO521" s="207"/>
      <c r="FP521" s="207"/>
      <c r="FQ521" s="207"/>
      <c r="FR521" s="207"/>
      <c r="FS521" s="207">
        <v>0</v>
      </c>
      <c r="FT521" s="209">
        <v>25.68</v>
      </c>
      <c r="FU521" s="209">
        <f t="shared" si="287"/>
        <v>0</v>
      </c>
      <c r="FV521" s="207"/>
      <c r="FW521" s="207"/>
      <c r="FX521" s="207"/>
      <c r="FY521" s="207"/>
      <c r="FZ521" s="207"/>
      <c r="GA521" s="207"/>
      <c r="GB521" s="207"/>
      <c r="GC521" s="207"/>
      <c r="GD521" s="207">
        <v>0</v>
      </c>
      <c r="GE521" s="209">
        <v>56.12</v>
      </c>
      <c r="GF521" s="209">
        <f t="shared" si="288"/>
        <v>0</v>
      </c>
      <c r="GG521" s="207"/>
      <c r="GH521" s="207"/>
      <c r="GI521" s="207"/>
      <c r="GJ521" s="207"/>
      <c r="GK521" s="207"/>
      <c r="GL521" s="207"/>
      <c r="GM521" s="207"/>
      <c r="GN521" s="207"/>
      <c r="GO521" s="207"/>
      <c r="GP521" s="207"/>
      <c r="GQ521" s="207"/>
      <c r="GR521" s="207"/>
      <c r="GS521" s="207"/>
      <c r="GT521" s="207"/>
      <c r="GU521" s="207"/>
      <c r="GV521" s="207"/>
      <c r="GW521" s="207"/>
      <c r="GX521" s="207" t="s">
        <v>918</v>
      </c>
      <c r="GY521" s="207">
        <v>0</v>
      </c>
      <c r="GZ521" s="207" t="s">
        <v>918</v>
      </c>
      <c r="HA521" s="207">
        <v>0</v>
      </c>
      <c r="HB521" s="207"/>
      <c r="HC521" s="207">
        <v>1</v>
      </c>
      <c r="HD521" s="207">
        <f t="shared" si="266"/>
        <v>7800</v>
      </c>
      <c r="HE521" s="207">
        <v>5</v>
      </c>
      <c r="HF521" s="207"/>
      <c r="HG521" s="207"/>
      <c r="HH521" s="207">
        <f t="shared" si="289"/>
        <v>3000</v>
      </c>
      <c r="HI521" s="209">
        <v>2.73</v>
      </c>
      <c r="HJ521" s="209">
        <f t="shared" si="290"/>
        <v>8190</v>
      </c>
      <c r="HK521" s="207">
        <v>5</v>
      </c>
      <c r="HL521" s="207"/>
      <c r="HM521" s="207">
        <f t="shared" si="291"/>
        <v>3000</v>
      </c>
      <c r="HN521" s="209">
        <v>2.73</v>
      </c>
      <c r="HO521" s="209">
        <f t="shared" si="292"/>
        <v>8190</v>
      </c>
      <c r="HP521" s="207">
        <v>3</v>
      </c>
      <c r="HQ521" s="207"/>
      <c r="HR521" s="207">
        <f t="shared" si="280"/>
        <v>1800</v>
      </c>
      <c r="HS521" s="209">
        <v>2.73</v>
      </c>
      <c r="HT521" s="209">
        <f t="shared" si="293"/>
        <v>4914</v>
      </c>
      <c r="HU521" s="207">
        <v>0</v>
      </c>
      <c r="HV521" s="207"/>
      <c r="HW521" s="207">
        <f t="shared" si="294"/>
        <v>0</v>
      </c>
      <c r="HX521" s="209">
        <v>2.73</v>
      </c>
      <c r="HY521" s="209">
        <f t="shared" si="295"/>
        <v>0</v>
      </c>
      <c r="HZ521" s="207">
        <v>2</v>
      </c>
      <c r="IA521" s="209">
        <v>3890.25</v>
      </c>
      <c r="IB521" s="209">
        <f t="shared" si="296"/>
        <v>7780.5</v>
      </c>
      <c r="IC521" s="169">
        <v>30</v>
      </c>
      <c r="ID521" s="169">
        <v>10</v>
      </c>
      <c r="IE521" s="169">
        <f>IC521-(0.5*AX521)-ID521</f>
        <v>3</v>
      </c>
      <c r="IF521" s="169" t="str">
        <f>IF(IE521&gt;0,"IN ROW","OUT OF ROW")</f>
        <v>IN ROW</v>
      </c>
      <c r="IG521" s="165"/>
      <c r="IH521" s="165"/>
      <c r="II521" s="235">
        <f t="shared" si="272"/>
        <v>0</v>
      </c>
      <c r="IJ521" s="235">
        <f t="shared" si="273"/>
        <v>2</v>
      </c>
      <c r="IK521" s="235">
        <f t="shared" si="274"/>
        <v>2</v>
      </c>
      <c r="IL521" s="210"/>
      <c r="IM521" s="211">
        <f t="shared" si="297"/>
        <v>0</v>
      </c>
      <c r="IN521" s="209">
        <v>7500</v>
      </c>
      <c r="IO521" s="212">
        <f t="shared" si="298"/>
        <v>0</v>
      </c>
      <c r="IP521" s="209">
        <f t="shared" si="299"/>
        <v>29074.5</v>
      </c>
      <c r="IQ521" s="209">
        <v>10000</v>
      </c>
      <c r="IR521" s="212">
        <f t="shared" si="300"/>
        <v>3</v>
      </c>
      <c r="IS521" s="213" t="s">
        <v>7025</v>
      </c>
      <c r="IT521" s="291"/>
      <c r="IV521" s="66" t="s">
        <v>7026</v>
      </c>
      <c r="IW521" s="66" t="s">
        <v>7027</v>
      </c>
    </row>
    <row r="522" spans="1:257" x14ac:dyDescent="0.4">
      <c r="A522" s="158">
        <f t="shared" si="271"/>
        <v>366</v>
      </c>
      <c r="B522" s="156" t="s">
        <v>35</v>
      </c>
      <c r="C522" s="156">
        <v>350</v>
      </c>
      <c r="D522" s="156">
        <v>23516</v>
      </c>
      <c r="E522" s="219">
        <v>31521</v>
      </c>
      <c r="F522" s="222" t="s">
        <v>7028</v>
      </c>
      <c r="G522" s="251">
        <v>9</v>
      </c>
      <c r="H522" s="156"/>
      <c r="I522" s="156" t="s">
        <v>3044</v>
      </c>
      <c r="J522" s="158" t="s">
        <v>3087</v>
      </c>
      <c r="K522" s="158"/>
      <c r="L522" s="158" t="s">
        <v>3088</v>
      </c>
      <c r="M522" s="158"/>
      <c r="N522" s="205">
        <v>63</v>
      </c>
      <c r="O522" s="158">
        <v>83</v>
      </c>
      <c r="P522" s="203" t="s">
        <v>5363</v>
      </c>
      <c r="Q522" s="158">
        <v>56</v>
      </c>
      <c r="R522" s="158"/>
      <c r="S522" s="158"/>
      <c r="T522" s="158"/>
      <c r="U522" s="158"/>
      <c r="V522" s="367"/>
      <c r="W522" s="366"/>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t="s">
        <v>5889</v>
      </c>
      <c r="AU522" s="205">
        <v>63</v>
      </c>
      <c r="AV522" s="205">
        <v>20</v>
      </c>
      <c r="AW522" s="205">
        <f t="shared" si="281"/>
        <v>83</v>
      </c>
      <c r="AX522" s="205" t="s">
        <v>5363</v>
      </c>
      <c r="AY522" s="226">
        <v>32</v>
      </c>
      <c r="AZ522" s="205">
        <v>24</v>
      </c>
      <c r="BA522" s="205">
        <f t="shared" si="275"/>
        <v>56</v>
      </c>
      <c r="BB522" s="205"/>
      <c r="BC522" s="207">
        <v>1.0000000000000001E-17</v>
      </c>
      <c r="BD522" s="207">
        <v>9.9999999999999997E-29</v>
      </c>
      <c r="BE522" s="207">
        <v>1.0000000000000001E-30</v>
      </c>
      <c r="BF522" s="207"/>
      <c r="BG522" s="207"/>
      <c r="BH522" s="207"/>
      <c r="BI522" s="207"/>
      <c r="BJ522" s="207"/>
      <c r="BK522" s="207"/>
      <c r="BL522" s="208">
        <v>0</v>
      </c>
      <c r="BM522" s="209">
        <v>249.45</v>
      </c>
      <c r="BN522" s="209">
        <f t="shared" si="282"/>
        <v>0</v>
      </c>
      <c r="BO522" s="207"/>
      <c r="BP522" s="207"/>
      <c r="BQ522" s="207"/>
      <c r="BR522" s="207"/>
      <c r="BS522" s="207"/>
      <c r="BT522" s="207"/>
      <c r="BU522" s="207"/>
      <c r="BV522" s="207"/>
      <c r="BW522" s="207"/>
      <c r="BX522" s="207"/>
      <c r="BY522" s="207"/>
      <c r="BZ522" s="207"/>
      <c r="CA522" s="207"/>
      <c r="CB522" s="207"/>
      <c r="CC522" s="207"/>
      <c r="CD522" s="207"/>
      <c r="CE522" s="207"/>
      <c r="CF522" s="207"/>
      <c r="CG522" s="207"/>
      <c r="CH522" s="207"/>
      <c r="CI522" s="207"/>
      <c r="CJ522" s="207"/>
      <c r="CK522" s="207">
        <v>0</v>
      </c>
      <c r="CL522" s="209">
        <v>477.3</v>
      </c>
      <c r="CM522" s="209">
        <f t="shared" si="283"/>
        <v>0</v>
      </c>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v>0</v>
      </c>
      <c r="DK522" s="209">
        <v>120.88</v>
      </c>
      <c r="DL522" s="209">
        <f t="shared" si="284"/>
        <v>0</v>
      </c>
      <c r="DM522" s="207"/>
      <c r="DN522" s="207"/>
      <c r="DO522" s="207"/>
      <c r="DP522" s="207"/>
      <c r="DQ522" s="207"/>
      <c r="DR522" s="207"/>
      <c r="DS522" s="207"/>
      <c r="DT522" s="207"/>
      <c r="DU522" s="207"/>
      <c r="DV522" s="207"/>
      <c r="DW522" s="207"/>
      <c r="DX522" s="207"/>
      <c r="DY522" s="207"/>
      <c r="DZ522" s="207"/>
      <c r="EA522" s="207"/>
      <c r="EB522" s="207"/>
      <c r="EC522" s="207"/>
      <c r="ED522" s="207"/>
      <c r="EE522" s="207"/>
      <c r="EF522" s="207"/>
      <c r="EG522" s="207"/>
      <c r="EH522" s="207"/>
      <c r="EI522" s="207">
        <v>0</v>
      </c>
      <c r="EJ522" s="209">
        <v>191.55</v>
      </c>
      <c r="EK522" s="209">
        <f t="shared" si="285"/>
        <v>0</v>
      </c>
      <c r="EL522" s="207"/>
      <c r="EM522" s="207"/>
      <c r="EN522" s="207"/>
      <c r="EO522" s="207"/>
      <c r="EP522" s="207"/>
      <c r="EQ522" s="207"/>
      <c r="ER522" s="207"/>
      <c r="ES522" s="207"/>
      <c r="ET522" s="207"/>
      <c r="EU522" s="207"/>
      <c r="EV522" s="207"/>
      <c r="EW522" s="207"/>
      <c r="EX522" s="207"/>
      <c r="EY522" s="207"/>
      <c r="EZ522" s="207"/>
      <c r="FA522" s="207"/>
      <c r="FB522" s="207"/>
      <c r="FC522" s="207"/>
      <c r="FD522" s="207"/>
      <c r="FE522" s="207"/>
      <c r="FF522" s="207"/>
      <c r="FG522" s="207"/>
      <c r="FH522" s="207">
        <v>0</v>
      </c>
      <c r="FI522" s="209">
        <v>32.1</v>
      </c>
      <c r="FJ522" s="209">
        <f t="shared" si="286"/>
        <v>0</v>
      </c>
      <c r="FK522" s="207"/>
      <c r="FL522" s="207"/>
      <c r="FM522" s="207"/>
      <c r="FN522" s="207"/>
      <c r="FO522" s="207"/>
      <c r="FP522" s="207"/>
      <c r="FQ522" s="207"/>
      <c r="FR522" s="207"/>
      <c r="FS522" s="207">
        <v>0</v>
      </c>
      <c r="FT522" s="209">
        <v>25.68</v>
      </c>
      <c r="FU522" s="209">
        <f t="shared" si="287"/>
        <v>0</v>
      </c>
      <c r="FV522" s="207"/>
      <c r="FW522" s="207"/>
      <c r="FX522" s="207"/>
      <c r="FY522" s="207"/>
      <c r="FZ522" s="207"/>
      <c r="GA522" s="207"/>
      <c r="GB522" s="207"/>
      <c r="GC522" s="207"/>
      <c r="GD522" s="207">
        <v>0</v>
      </c>
      <c r="GE522" s="209">
        <v>56.12</v>
      </c>
      <c r="GF522" s="209">
        <f t="shared" si="288"/>
        <v>0</v>
      </c>
      <c r="GG522" s="207"/>
      <c r="GH522" s="207"/>
      <c r="GI522" s="207"/>
      <c r="GJ522" s="207"/>
      <c r="GK522" s="207"/>
      <c r="GL522" s="207"/>
      <c r="GM522" s="207"/>
      <c r="GN522" s="207"/>
      <c r="GO522" s="207"/>
      <c r="GP522" s="207"/>
      <c r="GQ522" s="207"/>
      <c r="GR522" s="207"/>
      <c r="GS522" s="207"/>
      <c r="GT522" s="207"/>
      <c r="GU522" s="207"/>
      <c r="GV522" s="207"/>
      <c r="GW522" s="207"/>
      <c r="GX522" s="207" t="s">
        <v>918</v>
      </c>
      <c r="GY522" s="207">
        <v>0</v>
      </c>
      <c r="GZ522" s="207" t="s">
        <v>918</v>
      </c>
      <c r="HA522" s="207">
        <v>0</v>
      </c>
      <c r="HB522" s="207"/>
      <c r="HC522" s="207">
        <v>1</v>
      </c>
      <c r="HD522" s="207">
        <f t="shared" si="266"/>
        <v>4200</v>
      </c>
      <c r="HE522" s="207">
        <v>4</v>
      </c>
      <c r="HF522" s="207"/>
      <c r="HG522" s="207"/>
      <c r="HH522" s="207">
        <f t="shared" si="289"/>
        <v>2400</v>
      </c>
      <c r="HI522" s="209">
        <v>2.73</v>
      </c>
      <c r="HJ522" s="209">
        <f t="shared" si="290"/>
        <v>6552</v>
      </c>
      <c r="HK522" s="207">
        <v>2</v>
      </c>
      <c r="HL522" s="207"/>
      <c r="HM522" s="207">
        <f t="shared" si="291"/>
        <v>1200</v>
      </c>
      <c r="HN522" s="209">
        <v>2.73</v>
      </c>
      <c r="HO522" s="209">
        <f t="shared" si="292"/>
        <v>3276</v>
      </c>
      <c r="HP522" s="207">
        <v>1</v>
      </c>
      <c r="HQ522" s="207"/>
      <c r="HR522" s="207">
        <f t="shared" si="280"/>
        <v>600</v>
      </c>
      <c r="HS522" s="209">
        <v>2.73</v>
      </c>
      <c r="HT522" s="209">
        <f t="shared" si="293"/>
        <v>1638</v>
      </c>
      <c r="HU522" s="207">
        <v>0</v>
      </c>
      <c r="HV522" s="207"/>
      <c r="HW522" s="207">
        <f t="shared" si="294"/>
        <v>0</v>
      </c>
      <c r="HX522" s="209">
        <v>2.73</v>
      </c>
      <c r="HY522" s="209">
        <f t="shared" si="295"/>
        <v>0</v>
      </c>
      <c r="HZ522" s="207">
        <v>2</v>
      </c>
      <c r="IA522" s="209">
        <v>3890.25</v>
      </c>
      <c r="IB522" s="209">
        <f t="shared" si="296"/>
        <v>7780.5</v>
      </c>
      <c r="IC522" s="169">
        <v>29</v>
      </c>
      <c r="ID522" s="169"/>
      <c r="IE522" s="169"/>
      <c r="IF522" s="169"/>
      <c r="IG522" s="165"/>
      <c r="IH522" s="165"/>
      <c r="II522" s="235">
        <f t="shared" si="272"/>
        <v>0</v>
      </c>
      <c r="IJ522" s="235">
        <f t="shared" si="273"/>
        <v>2</v>
      </c>
      <c r="IK522" s="235">
        <f t="shared" si="274"/>
        <v>2</v>
      </c>
      <c r="IL522" s="210"/>
      <c r="IM522" s="211">
        <f t="shared" si="297"/>
        <v>0</v>
      </c>
      <c r="IN522" s="209">
        <v>7500</v>
      </c>
      <c r="IO522" s="212">
        <f t="shared" si="298"/>
        <v>0</v>
      </c>
      <c r="IP522" s="209">
        <f t="shared" si="299"/>
        <v>19246.5</v>
      </c>
      <c r="IQ522" s="209">
        <v>10000</v>
      </c>
      <c r="IR522" s="212">
        <f t="shared" si="300"/>
        <v>2</v>
      </c>
      <c r="IS522" s="213" t="s">
        <v>7029</v>
      </c>
      <c r="IT522" s="291"/>
      <c r="IV522" s="66" t="s">
        <v>7030</v>
      </c>
      <c r="IW522" s="66" t="s">
        <v>7031</v>
      </c>
    </row>
    <row r="523" spans="1:257" x14ac:dyDescent="0.4">
      <c r="A523" s="158">
        <f t="shared" si="271"/>
        <v>367</v>
      </c>
      <c r="B523" s="156" t="s">
        <v>35</v>
      </c>
      <c r="C523" s="156">
        <v>353</v>
      </c>
      <c r="D523" s="156">
        <v>74467</v>
      </c>
      <c r="E523" s="219">
        <v>31588</v>
      </c>
      <c r="F523" s="222" t="s">
        <v>7032</v>
      </c>
      <c r="G523" s="251">
        <v>9</v>
      </c>
      <c r="H523" s="156"/>
      <c r="I523" s="156" t="s">
        <v>3044</v>
      </c>
      <c r="J523" s="158" t="s">
        <v>3097</v>
      </c>
      <c r="K523" s="158"/>
      <c r="L523" s="158" t="s">
        <v>3099</v>
      </c>
      <c r="M523" s="158"/>
      <c r="N523" s="205">
        <v>27</v>
      </c>
      <c r="O523" s="158">
        <v>47</v>
      </c>
      <c r="P523" s="203" t="s">
        <v>6835</v>
      </c>
      <c r="Q523" s="158">
        <v>48</v>
      </c>
      <c r="R523" s="158"/>
      <c r="S523" s="158"/>
      <c r="T523" s="158"/>
      <c r="U523" s="158"/>
      <c r="V523" s="367"/>
      <c r="W523" s="366"/>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58" t="s">
        <v>5437</v>
      </c>
      <c r="AU523" s="205">
        <v>27</v>
      </c>
      <c r="AV523" s="205">
        <v>20</v>
      </c>
      <c r="AW523" s="205">
        <f t="shared" si="281"/>
        <v>47</v>
      </c>
      <c r="AX523" s="205" t="s">
        <v>6835</v>
      </c>
      <c r="AY523" s="226">
        <v>24</v>
      </c>
      <c r="AZ523" s="205">
        <v>24</v>
      </c>
      <c r="BA523" s="205">
        <f t="shared" si="275"/>
        <v>48</v>
      </c>
      <c r="BB523" s="205"/>
      <c r="BC523" s="207">
        <v>1.0000000000000001E-17</v>
      </c>
      <c r="BD523" s="207">
        <v>9.9999999999999997E-29</v>
      </c>
      <c r="BE523" s="207">
        <v>1.0000000000000001E-30</v>
      </c>
      <c r="BF523" s="207"/>
      <c r="BG523" s="207"/>
      <c r="BH523" s="207"/>
      <c r="BI523" s="207"/>
      <c r="BJ523" s="207"/>
      <c r="BK523" s="207"/>
      <c r="BL523" s="208">
        <v>0</v>
      </c>
      <c r="BM523" s="209">
        <v>249.45</v>
      </c>
      <c r="BN523" s="209">
        <f t="shared" si="282"/>
        <v>0</v>
      </c>
      <c r="BO523" s="207"/>
      <c r="BP523" s="207"/>
      <c r="BQ523" s="207"/>
      <c r="BR523" s="207"/>
      <c r="BS523" s="207"/>
      <c r="BT523" s="207"/>
      <c r="BU523" s="207"/>
      <c r="BV523" s="207"/>
      <c r="BW523" s="207"/>
      <c r="BX523" s="207"/>
      <c r="BY523" s="207"/>
      <c r="BZ523" s="207"/>
      <c r="CA523" s="207"/>
      <c r="CB523" s="207"/>
      <c r="CC523" s="207"/>
      <c r="CD523" s="207"/>
      <c r="CE523" s="207"/>
      <c r="CF523" s="207"/>
      <c r="CG523" s="207"/>
      <c r="CH523" s="207"/>
      <c r="CI523" s="207"/>
      <c r="CJ523" s="207"/>
      <c r="CK523" s="207">
        <v>0</v>
      </c>
      <c r="CL523" s="209">
        <v>477.3</v>
      </c>
      <c r="CM523" s="209">
        <f t="shared" si="283"/>
        <v>0</v>
      </c>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v>0</v>
      </c>
      <c r="DK523" s="209">
        <v>120.88</v>
      </c>
      <c r="DL523" s="209">
        <f t="shared" si="284"/>
        <v>0</v>
      </c>
      <c r="DM523" s="207"/>
      <c r="DN523" s="207"/>
      <c r="DO523" s="207"/>
      <c r="DP523" s="207"/>
      <c r="DQ523" s="207"/>
      <c r="DR523" s="207"/>
      <c r="DS523" s="207"/>
      <c r="DT523" s="207"/>
      <c r="DU523" s="207"/>
      <c r="DV523" s="207"/>
      <c r="DW523" s="207"/>
      <c r="DX523" s="207"/>
      <c r="DY523" s="207"/>
      <c r="DZ523" s="207"/>
      <c r="EA523" s="207"/>
      <c r="EB523" s="207"/>
      <c r="EC523" s="207"/>
      <c r="ED523" s="207"/>
      <c r="EE523" s="207"/>
      <c r="EF523" s="207"/>
      <c r="EG523" s="207"/>
      <c r="EH523" s="207"/>
      <c r="EI523" s="207">
        <v>0</v>
      </c>
      <c r="EJ523" s="209">
        <v>191.55</v>
      </c>
      <c r="EK523" s="209">
        <f t="shared" si="285"/>
        <v>0</v>
      </c>
      <c r="EL523" s="207"/>
      <c r="EM523" s="207"/>
      <c r="EN523" s="207"/>
      <c r="EO523" s="207"/>
      <c r="EP523" s="207"/>
      <c r="EQ523" s="207"/>
      <c r="ER523" s="207"/>
      <c r="ES523" s="207"/>
      <c r="ET523" s="207"/>
      <c r="EU523" s="207"/>
      <c r="EV523" s="207"/>
      <c r="EW523" s="207"/>
      <c r="EX523" s="207"/>
      <c r="EY523" s="207"/>
      <c r="EZ523" s="207"/>
      <c r="FA523" s="207"/>
      <c r="FB523" s="207"/>
      <c r="FC523" s="207"/>
      <c r="FD523" s="207"/>
      <c r="FE523" s="207"/>
      <c r="FF523" s="207"/>
      <c r="FG523" s="207"/>
      <c r="FH523" s="207">
        <v>0</v>
      </c>
      <c r="FI523" s="209">
        <v>32.1</v>
      </c>
      <c r="FJ523" s="209">
        <f t="shared" si="286"/>
        <v>0</v>
      </c>
      <c r="FK523" s="207"/>
      <c r="FL523" s="207"/>
      <c r="FM523" s="207"/>
      <c r="FN523" s="207"/>
      <c r="FO523" s="207"/>
      <c r="FP523" s="207"/>
      <c r="FQ523" s="207"/>
      <c r="FR523" s="207"/>
      <c r="FS523" s="207">
        <v>0</v>
      </c>
      <c r="FT523" s="209">
        <v>25.68</v>
      </c>
      <c r="FU523" s="209">
        <f t="shared" si="287"/>
        <v>0</v>
      </c>
      <c r="FV523" s="207"/>
      <c r="FW523" s="207"/>
      <c r="FX523" s="207"/>
      <c r="FY523" s="207"/>
      <c r="FZ523" s="207"/>
      <c r="GA523" s="207"/>
      <c r="GB523" s="207"/>
      <c r="GC523" s="207"/>
      <c r="GD523" s="207">
        <v>0</v>
      </c>
      <c r="GE523" s="209">
        <v>56.12</v>
      </c>
      <c r="GF523" s="209">
        <f t="shared" si="288"/>
        <v>0</v>
      </c>
      <c r="GG523" s="207"/>
      <c r="GH523" s="207"/>
      <c r="GI523" s="207"/>
      <c r="GJ523" s="207"/>
      <c r="GK523" s="207"/>
      <c r="GL523" s="207"/>
      <c r="GM523" s="207"/>
      <c r="GN523" s="207"/>
      <c r="GO523" s="207"/>
      <c r="GP523" s="207"/>
      <c r="GQ523" s="207"/>
      <c r="GR523" s="207"/>
      <c r="GS523" s="207"/>
      <c r="GT523" s="207"/>
      <c r="GU523" s="207"/>
      <c r="GV523" s="207"/>
      <c r="GW523" s="207"/>
      <c r="GX523" s="207" t="s">
        <v>918</v>
      </c>
      <c r="GY523" s="207">
        <v>0</v>
      </c>
      <c r="GZ523" s="207" t="s">
        <v>918</v>
      </c>
      <c r="HA523" s="207">
        <v>0</v>
      </c>
      <c r="HB523" s="207"/>
      <c r="HC523" s="207">
        <v>1</v>
      </c>
      <c r="HD523" s="207">
        <f t="shared" si="266"/>
        <v>4200</v>
      </c>
      <c r="HE523" s="207">
        <v>5</v>
      </c>
      <c r="HF523" s="207"/>
      <c r="HG523" s="207"/>
      <c r="HH523" s="207">
        <f t="shared" si="289"/>
        <v>3000</v>
      </c>
      <c r="HI523" s="209">
        <v>2.73</v>
      </c>
      <c r="HJ523" s="209">
        <f t="shared" si="290"/>
        <v>8190</v>
      </c>
      <c r="HK523" s="207">
        <v>1</v>
      </c>
      <c r="HL523" s="207"/>
      <c r="HM523" s="207">
        <f t="shared" si="291"/>
        <v>600</v>
      </c>
      <c r="HN523" s="209">
        <v>2.73</v>
      </c>
      <c r="HO523" s="209">
        <f t="shared" si="292"/>
        <v>1638</v>
      </c>
      <c r="HP523" s="207">
        <v>1</v>
      </c>
      <c r="HQ523" s="207"/>
      <c r="HR523" s="207">
        <f t="shared" si="280"/>
        <v>600</v>
      </c>
      <c r="HS523" s="209">
        <v>2.73</v>
      </c>
      <c r="HT523" s="209">
        <f t="shared" si="293"/>
        <v>1638</v>
      </c>
      <c r="HU523" s="207">
        <v>0</v>
      </c>
      <c r="HV523" s="207"/>
      <c r="HW523" s="207">
        <f t="shared" si="294"/>
        <v>0</v>
      </c>
      <c r="HX523" s="209">
        <v>2.73</v>
      </c>
      <c r="HY523" s="209">
        <f t="shared" si="295"/>
        <v>0</v>
      </c>
      <c r="HZ523" s="207">
        <v>2</v>
      </c>
      <c r="IA523" s="209">
        <v>3890.25</v>
      </c>
      <c r="IB523" s="209">
        <f t="shared" si="296"/>
        <v>7780.5</v>
      </c>
      <c r="IC523" s="169">
        <v>16.5</v>
      </c>
      <c r="ID523" s="169"/>
      <c r="IE523" s="169"/>
      <c r="IF523" s="169"/>
      <c r="IG523" s="165"/>
      <c r="IH523" s="165"/>
      <c r="II523" s="235">
        <f t="shared" si="272"/>
        <v>0</v>
      </c>
      <c r="IJ523" s="235">
        <f t="shared" si="273"/>
        <v>2</v>
      </c>
      <c r="IK523" s="235">
        <f t="shared" si="274"/>
        <v>2</v>
      </c>
      <c r="IL523" s="210"/>
      <c r="IM523" s="211">
        <f t="shared" si="297"/>
        <v>0</v>
      </c>
      <c r="IN523" s="209">
        <v>7500</v>
      </c>
      <c r="IO523" s="212">
        <f t="shared" si="298"/>
        <v>0</v>
      </c>
      <c r="IP523" s="209">
        <f t="shared" si="299"/>
        <v>19246.5</v>
      </c>
      <c r="IQ523" s="209">
        <v>10000</v>
      </c>
      <c r="IR523" s="212">
        <f t="shared" si="300"/>
        <v>2</v>
      </c>
      <c r="IS523" s="213" t="s">
        <v>7033</v>
      </c>
      <c r="IT523" s="291"/>
      <c r="IV523" s="66" t="s">
        <v>7034</v>
      </c>
      <c r="IW523" s="66" t="s">
        <v>7035</v>
      </c>
    </row>
    <row r="524" spans="1:257" x14ac:dyDescent="0.4">
      <c r="A524" s="158">
        <f t="shared" si="271"/>
        <v>368</v>
      </c>
      <c r="B524" s="156" t="s">
        <v>35</v>
      </c>
      <c r="C524" s="156">
        <v>355</v>
      </c>
      <c r="D524" s="156">
        <v>23549</v>
      </c>
      <c r="E524" s="156">
        <v>31630</v>
      </c>
      <c r="F524" s="243" t="s">
        <v>7036</v>
      </c>
      <c r="G524" s="251">
        <v>9</v>
      </c>
      <c r="H524" s="156"/>
      <c r="I524" s="156" t="s">
        <v>3044</v>
      </c>
      <c r="J524" s="158" t="s">
        <v>3114</v>
      </c>
      <c r="K524" s="158"/>
      <c r="L524" s="158" t="s">
        <v>3116</v>
      </c>
      <c r="M524" s="158">
        <v>20143580311</v>
      </c>
      <c r="N524" s="205">
        <v>61</v>
      </c>
      <c r="O524" s="158">
        <v>81</v>
      </c>
      <c r="P524" s="203" t="s">
        <v>5611</v>
      </c>
      <c r="Q524" s="158">
        <v>48</v>
      </c>
      <c r="R524" s="158"/>
      <c r="S524" s="158"/>
      <c r="T524" s="158"/>
      <c r="U524" s="158"/>
      <c r="V524" s="367"/>
      <c r="W524" s="366"/>
      <c r="X524" s="158"/>
      <c r="Y524" s="158"/>
      <c r="Z524" s="158"/>
      <c r="AA524" s="158"/>
      <c r="AB524" s="158"/>
      <c r="AC524" s="158"/>
      <c r="AD524" s="158"/>
      <c r="AE524" s="158"/>
      <c r="AF524" s="158"/>
      <c r="AG524" s="158"/>
      <c r="AH524" s="158"/>
      <c r="AI524" s="158"/>
      <c r="AJ524" s="158"/>
      <c r="AK524" s="158"/>
      <c r="AL524" s="158"/>
      <c r="AM524" s="158"/>
      <c r="AN524" s="158"/>
      <c r="AO524" s="158"/>
      <c r="AP524" s="158"/>
      <c r="AQ524" s="158"/>
      <c r="AR524" s="158"/>
      <c r="AS524" s="158"/>
      <c r="AT524" s="158" t="s">
        <v>5437</v>
      </c>
      <c r="AU524" s="205">
        <v>61</v>
      </c>
      <c r="AV524" s="205">
        <v>20</v>
      </c>
      <c r="AW524" s="205">
        <f t="shared" si="281"/>
        <v>81</v>
      </c>
      <c r="AX524" s="205" t="s">
        <v>5611</v>
      </c>
      <c r="AY524" s="226">
        <v>24</v>
      </c>
      <c r="AZ524" s="205">
        <v>24</v>
      </c>
      <c r="BA524" s="205">
        <f t="shared" si="275"/>
        <v>48</v>
      </c>
      <c r="BB524" s="205"/>
      <c r="BC524" s="207">
        <v>1.0000000000000001E-17</v>
      </c>
      <c r="BD524" s="207">
        <v>9.9999999999999997E-29</v>
      </c>
      <c r="BE524" s="207">
        <v>1.0000000000000001E-30</v>
      </c>
      <c r="BF524" s="207"/>
      <c r="BG524" s="207"/>
      <c r="BH524" s="207"/>
      <c r="BI524" s="207"/>
      <c r="BJ524" s="207"/>
      <c r="BK524" s="207"/>
      <c r="BL524" s="208">
        <v>0</v>
      </c>
      <c r="BM524" s="209">
        <v>249.45</v>
      </c>
      <c r="BN524" s="209">
        <f t="shared" si="282"/>
        <v>0</v>
      </c>
      <c r="BO524" s="207"/>
      <c r="BP524" s="207"/>
      <c r="BQ524" s="207"/>
      <c r="BR524" s="207"/>
      <c r="BS524" s="207"/>
      <c r="BT524" s="207"/>
      <c r="BU524" s="207"/>
      <c r="BV524" s="207"/>
      <c r="BW524" s="207"/>
      <c r="BX524" s="207"/>
      <c r="BY524" s="207"/>
      <c r="BZ524" s="207"/>
      <c r="CA524" s="207"/>
      <c r="CB524" s="207"/>
      <c r="CC524" s="207"/>
      <c r="CD524" s="207"/>
      <c r="CE524" s="207"/>
      <c r="CF524" s="207"/>
      <c r="CG524" s="207"/>
      <c r="CH524" s="207"/>
      <c r="CI524" s="207"/>
      <c r="CJ524" s="207"/>
      <c r="CK524" s="207">
        <v>0</v>
      </c>
      <c r="CL524" s="209">
        <v>477.3</v>
      </c>
      <c r="CM524" s="209">
        <f t="shared" si="283"/>
        <v>0</v>
      </c>
      <c r="CN524" s="207"/>
      <c r="CO524" s="207"/>
      <c r="CP524" s="207"/>
      <c r="CQ524" s="207"/>
      <c r="CR524" s="207"/>
      <c r="CS524" s="207"/>
      <c r="CT524" s="207"/>
      <c r="CU524" s="207"/>
      <c r="CV524" s="207"/>
      <c r="CW524" s="207"/>
      <c r="CX524" s="207"/>
      <c r="CY524" s="207"/>
      <c r="CZ524" s="207"/>
      <c r="DA524" s="207"/>
      <c r="DB524" s="207"/>
      <c r="DC524" s="207"/>
      <c r="DD524" s="207"/>
      <c r="DE524" s="207"/>
      <c r="DF524" s="207"/>
      <c r="DG524" s="207"/>
      <c r="DH524" s="207"/>
      <c r="DI524" s="207"/>
      <c r="DJ524" s="207">
        <v>0</v>
      </c>
      <c r="DK524" s="209">
        <v>120.88</v>
      </c>
      <c r="DL524" s="209">
        <f t="shared" si="284"/>
        <v>0</v>
      </c>
      <c r="DM524" s="207"/>
      <c r="DN524" s="207"/>
      <c r="DO524" s="207"/>
      <c r="DP524" s="207"/>
      <c r="DQ524" s="207"/>
      <c r="DR524" s="207"/>
      <c r="DS524" s="207"/>
      <c r="DT524" s="207"/>
      <c r="DU524" s="207"/>
      <c r="DV524" s="207"/>
      <c r="DW524" s="207"/>
      <c r="DX524" s="207"/>
      <c r="DY524" s="207"/>
      <c r="DZ524" s="207"/>
      <c r="EA524" s="207"/>
      <c r="EB524" s="207"/>
      <c r="EC524" s="207"/>
      <c r="ED524" s="207"/>
      <c r="EE524" s="207"/>
      <c r="EF524" s="207"/>
      <c r="EG524" s="207"/>
      <c r="EH524" s="207"/>
      <c r="EI524" s="207">
        <v>0</v>
      </c>
      <c r="EJ524" s="209">
        <v>191.55</v>
      </c>
      <c r="EK524" s="209">
        <f t="shared" si="285"/>
        <v>0</v>
      </c>
      <c r="EL524" s="207"/>
      <c r="EM524" s="207"/>
      <c r="EN524" s="207"/>
      <c r="EO524" s="207"/>
      <c r="EP524" s="207"/>
      <c r="EQ524" s="207"/>
      <c r="ER524" s="207"/>
      <c r="ES524" s="207"/>
      <c r="ET524" s="207"/>
      <c r="EU524" s="207"/>
      <c r="EV524" s="207"/>
      <c r="EW524" s="207"/>
      <c r="EX524" s="207"/>
      <c r="EY524" s="207"/>
      <c r="EZ524" s="207"/>
      <c r="FA524" s="207"/>
      <c r="FB524" s="207"/>
      <c r="FC524" s="207"/>
      <c r="FD524" s="207"/>
      <c r="FE524" s="207"/>
      <c r="FF524" s="207"/>
      <c r="FG524" s="207"/>
      <c r="FH524" s="207">
        <v>0</v>
      </c>
      <c r="FI524" s="209">
        <v>32.1</v>
      </c>
      <c r="FJ524" s="209">
        <f t="shared" si="286"/>
        <v>0</v>
      </c>
      <c r="FK524" s="207"/>
      <c r="FL524" s="207"/>
      <c r="FM524" s="207"/>
      <c r="FN524" s="207"/>
      <c r="FO524" s="207"/>
      <c r="FP524" s="207"/>
      <c r="FQ524" s="207"/>
      <c r="FR524" s="207"/>
      <c r="FS524" s="207">
        <v>0</v>
      </c>
      <c r="FT524" s="209">
        <v>25.68</v>
      </c>
      <c r="FU524" s="209">
        <f t="shared" si="287"/>
        <v>0</v>
      </c>
      <c r="FV524" s="207"/>
      <c r="FW524" s="207"/>
      <c r="FX524" s="207"/>
      <c r="FY524" s="207"/>
      <c r="FZ524" s="207"/>
      <c r="GA524" s="207"/>
      <c r="GB524" s="207"/>
      <c r="GC524" s="207"/>
      <c r="GD524" s="207">
        <v>0</v>
      </c>
      <c r="GE524" s="209">
        <v>56.12</v>
      </c>
      <c r="GF524" s="209">
        <f t="shared" si="288"/>
        <v>0</v>
      </c>
      <c r="GG524" s="207"/>
      <c r="GH524" s="207"/>
      <c r="GI524" s="207"/>
      <c r="GJ524" s="207"/>
      <c r="GK524" s="207"/>
      <c r="GL524" s="207"/>
      <c r="GM524" s="207"/>
      <c r="GN524" s="207"/>
      <c r="GO524" s="207"/>
      <c r="GP524" s="207"/>
      <c r="GQ524" s="207"/>
      <c r="GR524" s="207"/>
      <c r="GS524" s="207"/>
      <c r="GT524" s="207"/>
      <c r="GU524" s="207"/>
      <c r="GV524" s="207"/>
      <c r="GW524" s="207"/>
      <c r="GX524" s="207" t="s">
        <v>918</v>
      </c>
      <c r="GY524" s="207">
        <v>0</v>
      </c>
      <c r="GZ524" s="207" t="s">
        <v>918</v>
      </c>
      <c r="HA524" s="207">
        <v>0</v>
      </c>
      <c r="HB524" s="207"/>
      <c r="HC524" s="207">
        <v>1</v>
      </c>
      <c r="HD524" s="207">
        <f t="shared" si="266"/>
        <v>3600</v>
      </c>
      <c r="HE524" s="207">
        <v>4</v>
      </c>
      <c r="HF524" s="207"/>
      <c r="HG524" s="207"/>
      <c r="HH524" s="207">
        <f t="shared" si="289"/>
        <v>2400</v>
      </c>
      <c r="HI524" s="209">
        <v>2.73</v>
      </c>
      <c r="HJ524" s="209">
        <f t="shared" si="290"/>
        <v>6552</v>
      </c>
      <c r="HK524" s="207">
        <v>1</v>
      </c>
      <c r="HL524" s="207"/>
      <c r="HM524" s="207">
        <f t="shared" si="291"/>
        <v>600</v>
      </c>
      <c r="HN524" s="209">
        <v>2.73</v>
      </c>
      <c r="HO524" s="209">
        <f t="shared" si="292"/>
        <v>1638</v>
      </c>
      <c r="HP524" s="207">
        <v>1</v>
      </c>
      <c r="HQ524" s="207"/>
      <c r="HR524" s="207">
        <f t="shared" si="280"/>
        <v>600</v>
      </c>
      <c r="HS524" s="209">
        <v>2.73</v>
      </c>
      <c r="HT524" s="209">
        <f t="shared" si="293"/>
        <v>1638</v>
      </c>
      <c r="HU524" s="207">
        <v>0</v>
      </c>
      <c r="HV524" s="207"/>
      <c r="HW524" s="207">
        <f t="shared" si="294"/>
        <v>0</v>
      </c>
      <c r="HX524" s="209">
        <v>2.73</v>
      </c>
      <c r="HY524" s="209">
        <f t="shared" si="295"/>
        <v>0</v>
      </c>
      <c r="HZ524" s="207">
        <v>2</v>
      </c>
      <c r="IA524" s="209">
        <v>3890.25</v>
      </c>
      <c r="IB524" s="209">
        <f t="shared" si="296"/>
        <v>7780.5</v>
      </c>
      <c r="IC524" s="169" t="s">
        <v>7037</v>
      </c>
      <c r="ID524" s="169"/>
      <c r="IE524" s="169"/>
      <c r="IF524" s="169"/>
      <c r="IG524" s="165"/>
      <c r="IH524" s="165"/>
      <c r="II524" s="235">
        <f t="shared" si="272"/>
        <v>0</v>
      </c>
      <c r="IJ524" s="235">
        <f t="shared" si="273"/>
        <v>2</v>
      </c>
      <c r="IK524" s="235">
        <f t="shared" si="274"/>
        <v>2</v>
      </c>
      <c r="IL524" s="210"/>
      <c r="IM524" s="211">
        <f t="shared" si="297"/>
        <v>0</v>
      </c>
      <c r="IN524" s="209">
        <v>7500</v>
      </c>
      <c r="IO524" s="212">
        <f t="shared" si="298"/>
        <v>0</v>
      </c>
      <c r="IP524" s="209">
        <f t="shared" si="299"/>
        <v>17608.5</v>
      </c>
      <c r="IQ524" s="209">
        <v>10000</v>
      </c>
      <c r="IR524" s="212">
        <f t="shared" si="300"/>
        <v>2</v>
      </c>
      <c r="IS524" s="213" t="s">
        <v>7038</v>
      </c>
      <c r="IT524" s="291"/>
      <c r="IV524" s="66" t="s">
        <v>7039</v>
      </c>
      <c r="IW524" s="66" t="s">
        <v>7040</v>
      </c>
    </row>
    <row r="525" spans="1:257" x14ac:dyDescent="0.4">
      <c r="A525" s="158">
        <f t="shared" si="271"/>
        <v>369</v>
      </c>
      <c r="B525" s="156" t="s">
        <v>35</v>
      </c>
      <c r="C525" s="156">
        <v>451</v>
      </c>
      <c r="D525" s="251">
        <v>70804</v>
      </c>
      <c r="E525" s="378">
        <v>3599</v>
      </c>
      <c r="F525" s="221" t="s">
        <v>7041</v>
      </c>
      <c r="G525" s="251">
        <v>11</v>
      </c>
      <c r="H525" s="156"/>
      <c r="I525" s="156" t="s">
        <v>4168</v>
      </c>
      <c r="J525" s="158" t="s">
        <v>4169</v>
      </c>
      <c r="K525" s="158"/>
      <c r="L525" s="158" t="s">
        <v>4171</v>
      </c>
      <c r="M525" s="158"/>
      <c r="N525" s="205">
        <v>28</v>
      </c>
      <c r="O525" s="158">
        <v>48</v>
      </c>
      <c r="P525" s="203" t="s">
        <v>5501</v>
      </c>
      <c r="Q525" s="158">
        <v>58</v>
      </c>
      <c r="R525" s="158"/>
      <c r="S525" s="158"/>
      <c r="T525" s="158"/>
      <c r="U525" s="158"/>
      <c r="V525" s="367"/>
      <c r="W525" s="366"/>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58" t="s">
        <v>5364</v>
      </c>
      <c r="AU525" s="205">
        <v>28</v>
      </c>
      <c r="AV525" s="205">
        <v>20</v>
      </c>
      <c r="AW525" s="205">
        <f t="shared" si="281"/>
        <v>48</v>
      </c>
      <c r="AX525" s="205" t="s">
        <v>5501</v>
      </c>
      <c r="AY525" s="214">
        <v>34</v>
      </c>
      <c r="AZ525" s="205">
        <v>24</v>
      </c>
      <c r="BA525" s="205">
        <f t="shared" si="275"/>
        <v>58</v>
      </c>
      <c r="BB525" s="205"/>
      <c r="BC525" s="207">
        <v>1.0000000000000001E-17</v>
      </c>
      <c r="BD525" s="207">
        <v>9.9999999999999997E-29</v>
      </c>
      <c r="BE525" s="207">
        <v>1.0000000000000001E-30</v>
      </c>
      <c r="BF525" s="207">
        <v>0</v>
      </c>
      <c r="BG525" s="207"/>
      <c r="BH525" s="207">
        <v>1</v>
      </c>
      <c r="BI525" s="207"/>
      <c r="BJ525" s="207"/>
      <c r="BK525" s="207" t="s">
        <v>7042</v>
      </c>
      <c r="BL525" s="208">
        <f>AW525</f>
        <v>48</v>
      </c>
      <c r="BM525" s="209">
        <v>249.45</v>
      </c>
      <c r="BN525" s="209">
        <f t="shared" si="282"/>
        <v>11973.599999999999</v>
      </c>
      <c r="BO525" s="207"/>
      <c r="BP525" s="207"/>
      <c r="BQ525" s="207"/>
      <c r="BR525" s="207"/>
      <c r="BS525" s="207"/>
      <c r="BT525" s="207"/>
      <c r="BU525" s="207"/>
      <c r="BV525" s="207"/>
      <c r="BW525" s="207"/>
      <c r="BX525" s="207"/>
      <c r="BY525" s="207"/>
      <c r="BZ525" s="207"/>
      <c r="CA525" s="207"/>
      <c r="CB525" s="207">
        <f>+BL525</f>
        <v>48</v>
      </c>
      <c r="CC525" s="207"/>
      <c r="CD525" s="207"/>
      <c r="CE525" s="207"/>
      <c r="CF525" s="207"/>
      <c r="CG525" s="207"/>
      <c r="CH525" s="207"/>
      <c r="CI525" s="207"/>
      <c r="CJ525" s="207"/>
      <c r="CK525" s="207">
        <v>0</v>
      </c>
      <c r="CL525" s="209">
        <v>477.3</v>
      </c>
      <c r="CM525" s="209">
        <f t="shared" si="283"/>
        <v>0</v>
      </c>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v>0</v>
      </c>
      <c r="DK525" s="209">
        <v>120.88</v>
      </c>
      <c r="DL525" s="209">
        <f t="shared" si="284"/>
        <v>0</v>
      </c>
      <c r="DM525" s="207"/>
      <c r="DN525" s="207"/>
      <c r="DO525" s="207"/>
      <c r="DP525" s="207"/>
      <c r="DQ525" s="207"/>
      <c r="DR525" s="207"/>
      <c r="DS525" s="207"/>
      <c r="DT525" s="207"/>
      <c r="DU525" s="207"/>
      <c r="DV525" s="207"/>
      <c r="DW525" s="207"/>
      <c r="DX525" s="207"/>
      <c r="DY525" s="207"/>
      <c r="DZ525" s="207"/>
      <c r="EA525" s="207"/>
      <c r="EB525" s="207"/>
      <c r="EC525" s="207"/>
      <c r="ED525" s="207"/>
      <c r="EE525" s="207"/>
      <c r="EF525" s="207"/>
      <c r="EG525" s="207"/>
      <c r="EH525" s="207"/>
      <c r="EI525" s="207">
        <v>0</v>
      </c>
      <c r="EJ525" s="209">
        <v>191.55</v>
      </c>
      <c r="EK525" s="209">
        <f t="shared" si="285"/>
        <v>0</v>
      </c>
      <c r="EL525" s="207"/>
      <c r="EM525" s="207"/>
      <c r="EN525" s="207"/>
      <c r="EO525" s="207"/>
      <c r="EP525" s="207"/>
      <c r="EQ525" s="207"/>
      <c r="ER525" s="207"/>
      <c r="ES525" s="207"/>
      <c r="ET525" s="207"/>
      <c r="EU525" s="207"/>
      <c r="EV525" s="207"/>
      <c r="EW525" s="207"/>
      <c r="EX525" s="207"/>
      <c r="EY525" s="207"/>
      <c r="EZ525" s="207"/>
      <c r="FA525" s="207"/>
      <c r="FB525" s="207"/>
      <c r="FC525" s="207"/>
      <c r="FD525" s="207"/>
      <c r="FE525" s="207"/>
      <c r="FF525" s="207"/>
      <c r="FG525" s="207"/>
      <c r="FH525" s="207">
        <v>0</v>
      </c>
      <c r="FI525" s="209">
        <v>32.1</v>
      </c>
      <c r="FJ525" s="209">
        <f t="shared" si="286"/>
        <v>0</v>
      </c>
      <c r="FK525" s="207"/>
      <c r="FL525" s="207"/>
      <c r="FM525" s="207"/>
      <c r="FN525" s="207"/>
      <c r="FO525" s="207"/>
      <c r="FP525" s="207"/>
      <c r="FQ525" s="207"/>
      <c r="FR525" s="207"/>
      <c r="FS525" s="207">
        <v>0</v>
      </c>
      <c r="FT525" s="209">
        <v>25.68</v>
      </c>
      <c r="FU525" s="209">
        <f t="shared" si="287"/>
        <v>0</v>
      </c>
      <c r="FV525" s="207"/>
      <c r="FW525" s="207"/>
      <c r="FX525" s="207"/>
      <c r="FY525" s="207"/>
      <c r="FZ525" s="207"/>
      <c r="GA525" s="207"/>
      <c r="GB525" s="207"/>
      <c r="GC525" s="207"/>
      <c r="GD525" s="207">
        <v>0</v>
      </c>
      <c r="GE525" s="209">
        <v>56.12</v>
      </c>
      <c r="GF525" s="209">
        <f t="shared" si="288"/>
        <v>0</v>
      </c>
      <c r="GG525" s="207"/>
      <c r="GH525" s="207"/>
      <c r="GI525" s="207"/>
      <c r="GJ525" s="207"/>
      <c r="GK525" s="207"/>
      <c r="GL525" s="207"/>
      <c r="GM525" s="207"/>
      <c r="GN525" s="207"/>
      <c r="GO525" s="207"/>
      <c r="GP525" s="207"/>
      <c r="GQ525" s="207"/>
      <c r="GR525" s="207"/>
      <c r="GS525" s="207"/>
      <c r="GT525" s="207"/>
      <c r="GU525" s="207"/>
      <c r="GV525" s="207"/>
      <c r="GW525" s="207"/>
      <c r="GX525" s="207" t="s">
        <v>918</v>
      </c>
      <c r="GY525" s="207">
        <v>0</v>
      </c>
      <c r="GZ525" s="207" t="s">
        <v>918</v>
      </c>
      <c r="HA525" s="207">
        <v>0</v>
      </c>
      <c r="HB525" s="207"/>
      <c r="HC525" s="207">
        <v>1</v>
      </c>
      <c r="HD525" s="207">
        <f t="shared" si="266"/>
        <v>6000</v>
      </c>
      <c r="HE525" s="207">
        <v>3</v>
      </c>
      <c r="HF525" s="207"/>
      <c r="HG525" s="207"/>
      <c r="HH525" s="207">
        <f t="shared" si="289"/>
        <v>3000</v>
      </c>
      <c r="HI525" s="209">
        <v>2.73</v>
      </c>
      <c r="HJ525" s="209">
        <f t="shared" si="290"/>
        <v>8190</v>
      </c>
      <c r="HK525" s="207">
        <v>2</v>
      </c>
      <c r="HL525" s="207"/>
      <c r="HM525" s="207">
        <f t="shared" si="291"/>
        <v>2000</v>
      </c>
      <c r="HN525" s="209">
        <v>2.73</v>
      </c>
      <c r="HO525" s="209">
        <f t="shared" si="292"/>
        <v>5460</v>
      </c>
      <c r="HP525" s="207">
        <v>1</v>
      </c>
      <c r="HQ525" s="207"/>
      <c r="HR525" s="207">
        <f t="shared" si="280"/>
        <v>1000</v>
      </c>
      <c r="HS525" s="209">
        <v>2.73</v>
      </c>
      <c r="HT525" s="209">
        <f t="shared" si="293"/>
        <v>2730</v>
      </c>
      <c r="HU525" s="207">
        <v>0</v>
      </c>
      <c r="HV525" s="207"/>
      <c r="HW525" s="207">
        <f t="shared" si="294"/>
        <v>0</v>
      </c>
      <c r="HX525" s="209">
        <v>2.73</v>
      </c>
      <c r="HY525" s="209">
        <f t="shared" si="295"/>
        <v>0</v>
      </c>
      <c r="HZ525" s="207">
        <v>4</v>
      </c>
      <c r="IA525" s="209">
        <v>3890.25</v>
      </c>
      <c r="IB525" s="209">
        <f t="shared" si="296"/>
        <v>15561</v>
      </c>
      <c r="IC525" s="169"/>
      <c r="ID525" s="169"/>
      <c r="IE525" s="169"/>
      <c r="IF525" s="169"/>
      <c r="IG525" s="165"/>
      <c r="IH525" s="165"/>
      <c r="II525" s="235">
        <f t="shared" si="272"/>
        <v>1</v>
      </c>
      <c r="IJ525" s="235">
        <f t="shared" si="273"/>
        <v>4</v>
      </c>
      <c r="IK525" s="235">
        <f t="shared" si="274"/>
        <v>5</v>
      </c>
      <c r="IL525" s="210"/>
      <c r="IM525" s="211">
        <f t="shared" si="297"/>
        <v>11973.599999999999</v>
      </c>
      <c r="IN525" s="209">
        <v>7500</v>
      </c>
      <c r="IO525" s="212">
        <f t="shared" si="298"/>
        <v>2</v>
      </c>
      <c r="IP525" s="209">
        <f t="shared" si="299"/>
        <v>31941</v>
      </c>
      <c r="IQ525" s="209">
        <v>10000</v>
      </c>
      <c r="IR525" s="212">
        <f t="shared" si="300"/>
        <v>4</v>
      </c>
      <c r="IS525" s="213" t="s">
        <v>7043</v>
      </c>
      <c r="IT525" s="291"/>
      <c r="IV525" s="66">
        <v>76037</v>
      </c>
      <c r="IW525" s="66" t="s">
        <v>7044</v>
      </c>
    </row>
    <row r="526" spans="1:257" x14ac:dyDescent="0.4">
      <c r="A526" s="158">
        <f t="shared" si="271"/>
        <v>370</v>
      </c>
      <c r="B526" s="156" t="s">
        <v>35</v>
      </c>
      <c r="C526" s="219">
        <v>375</v>
      </c>
      <c r="D526" s="219">
        <v>24703</v>
      </c>
      <c r="E526" s="251">
        <v>8071</v>
      </c>
      <c r="F526" s="222" t="s">
        <v>7045</v>
      </c>
      <c r="G526" s="251">
        <v>10</v>
      </c>
      <c r="H526" s="156"/>
      <c r="I526" s="156" t="s">
        <v>3287</v>
      </c>
      <c r="J526" s="158" t="s">
        <v>3354</v>
      </c>
      <c r="K526" s="158"/>
      <c r="L526" s="158" t="s">
        <v>3147</v>
      </c>
      <c r="M526" s="158">
        <v>20143571422</v>
      </c>
      <c r="N526" s="205">
        <v>84</v>
      </c>
      <c r="O526" s="158">
        <v>104</v>
      </c>
      <c r="P526" s="203" t="s">
        <v>5516</v>
      </c>
      <c r="Q526" s="158">
        <v>48</v>
      </c>
      <c r="R526" s="158"/>
      <c r="S526" s="158"/>
      <c r="T526" s="158"/>
      <c r="U526" s="158"/>
      <c r="V526" s="367"/>
      <c r="W526" s="366"/>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58" t="s">
        <v>5369</v>
      </c>
      <c r="AU526" s="205">
        <v>84</v>
      </c>
      <c r="AV526" s="205">
        <v>20</v>
      </c>
      <c r="AW526" s="205">
        <f t="shared" si="281"/>
        <v>104</v>
      </c>
      <c r="AX526" s="205" t="s">
        <v>5516</v>
      </c>
      <c r="AY526" s="223">
        <v>24</v>
      </c>
      <c r="AZ526" s="205">
        <v>24</v>
      </c>
      <c r="BA526" s="205">
        <f t="shared" si="275"/>
        <v>48</v>
      </c>
      <c r="BB526" s="205"/>
      <c r="BC526" s="207">
        <v>1.0000000000000001E-17</v>
      </c>
      <c r="BD526" s="207">
        <v>9.9999999999999997E-29</v>
      </c>
      <c r="BE526" s="207">
        <v>1.0000000000000001E-30</v>
      </c>
      <c r="BF526" s="207">
        <v>0</v>
      </c>
      <c r="BG526" s="207">
        <v>0</v>
      </c>
      <c r="BH526" s="207">
        <v>0</v>
      </c>
      <c r="BI526" s="207"/>
      <c r="BJ526" s="207"/>
      <c r="BK526" s="207"/>
      <c r="BL526" s="208">
        <v>0</v>
      </c>
      <c r="BM526" s="209">
        <v>249.45</v>
      </c>
      <c r="BN526" s="209">
        <f t="shared" si="282"/>
        <v>0</v>
      </c>
      <c r="BO526" s="207"/>
      <c r="BP526" s="207"/>
      <c r="BQ526" s="207"/>
      <c r="BR526" s="207"/>
      <c r="BS526" s="207"/>
      <c r="BT526" s="207"/>
      <c r="BU526" s="207"/>
      <c r="BV526" s="207"/>
      <c r="BW526" s="207"/>
      <c r="BX526" s="207"/>
      <c r="BY526" s="207"/>
      <c r="BZ526" s="207"/>
      <c r="CA526" s="207"/>
      <c r="CB526" s="207"/>
      <c r="CC526" s="207"/>
      <c r="CD526" s="207"/>
      <c r="CE526" s="207"/>
      <c r="CF526" s="207">
        <v>0</v>
      </c>
      <c r="CG526" s="207">
        <v>0</v>
      </c>
      <c r="CH526" s="207"/>
      <c r="CI526" s="207"/>
      <c r="CJ526" s="207"/>
      <c r="CK526" s="207">
        <v>0</v>
      </c>
      <c r="CL526" s="209">
        <v>477.3</v>
      </c>
      <c r="CM526" s="209">
        <f t="shared" si="283"/>
        <v>0</v>
      </c>
      <c r="CN526" s="207"/>
      <c r="CO526" s="207"/>
      <c r="CP526" s="207"/>
      <c r="CQ526" s="207"/>
      <c r="CR526" s="207"/>
      <c r="CS526" s="207"/>
      <c r="CT526" s="207"/>
      <c r="CU526" s="207"/>
      <c r="CV526" s="207"/>
      <c r="CW526" s="207"/>
      <c r="CX526" s="207"/>
      <c r="CY526" s="207"/>
      <c r="CZ526" s="207"/>
      <c r="DA526" s="207"/>
      <c r="DB526" s="207"/>
      <c r="DC526" s="207"/>
      <c r="DD526" s="207"/>
      <c r="DE526" s="207">
        <v>0</v>
      </c>
      <c r="DF526" s="207">
        <v>0</v>
      </c>
      <c r="DG526" s="207"/>
      <c r="DH526" s="207"/>
      <c r="DI526" s="207"/>
      <c r="DJ526" s="207">
        <v>0</v>
      </c>
      <c r="DK526" s="209">
        <v>120.88</v>
      </c>
      <c r="DL526" s="209">
        <f t="shared" si="284"/>
        <v>0</v>
      </c>
      <c r="DM526" s="207"/>
      <c r="DN526" s="207"/>
      <c r="DO526" s="207"/>
      <c r="DP526" s="207"/>
      <c r="DQ526" s="207"/>
      <c r="DR526" s="207"/>
      <c r="DS526" s="207"/>
      <c r="DT526" s="207"/>
      <c r="DU526" s="207"/>
      <c r="DV526" s="207"/>
      <c r="DW526" s="207"/>
      <c r="DX526" s="207"/>
      <c r="DY526" s="207"/>
      <c r="DZ526" s="207"/>
      <c r="EA526" s="207"/>
      <c r="EB526" s="207"/>
      <c r="EC526" s="207"/>
      <c r="ED526" s="207">
        <v>0</v>
      </c>
      <c r="EE526" s="207">
        <v>0</v>
      </c>
      <c r="EF526" s="207"/>
      <c r="EG526" s="207"/>
      <c r="EH526" s="207"/>
      <c r="EI526" s="207">
        <v>0</v>
      </c>
      <c r="EJ526" s="209">
        <v>191.55</v>
      </c>
      <c r="EK526" s="209">
        <f t="shared" si="285"/>
        <v>0</v>
      </c>
      <c r="EL526" s="207"/>
      <c r="EM526" s="207"/>
      <c r="EN526" s="207"/>
      <c r="EO526" s="207"/>
      <c r="EP526" s="207"/>
      <c r="EQ526" s="207"/>
      <c r="ER526" s="207"/>
      <c r="ES526" s="207"/>
      <c r="ET526" s="207"/>
      <c r="EU526" s="207"/>
      <c r="EV526" s="207"/>
      <c r="EW526" s="207"/>
      <c r="EX526" s="207"/>
      <c r="EY526" s="207"/>
      <c r="EZ526" s="207"/>
      <c r="FA526" s="207"/>
      <c r="FB526" s="207"/>
      <c r="FC526" s="207">
        <v>0</v>
      </c>
      <c r="FD526" s="207">
        <v>0</v>
      </c>
      <c r="FE526" s="207"/>
      <c r="FF526" s="207"/>
      <c r="FG526" s="207"/>
      <c r="FH526" s="207">
        <v>0</v>
      </c>
      <c r="FI526" s="209">
        <v>32.1</v>
      </c>
      <c r="FJ526" s="209">
        <f t="shared" si="286"/>
        <v>0</v>
      </c>
      <c r="FK526" s="207"/>
      <c r="FL526" s="207"/>
      <c r="FM526" s="207"/>
      <c r="FN526" s="207">
        <v>0</v>
      </c>
      <c r="FO526" s="207">
        <v>0</v>
      </c>
      <c r="FP526" s="207"/>
      <c r="FQ526" s="207"/>
      <c r="FR526" s="207"/>
      <c r="FS526" s="207">
        <v>0</v>
      </c>
      <c r="FT526" s="209">
        <v>25.68</v>
      </c>
      <c r="FU526" s="209">
        <f t="shared" si="287"/>
        <v>0</v>
      </c>
      <c r="FV526" s="207"/>
      <c r="FW526" s="207"/>
      <c r="FX526" s="207"/>
      <c r="FY526" s="207">
        <v>0</v>
      </c>
      <c r="FZ526" s="207">
        <v>0</v>
      </c>
      <c r="GA526" s="207"/>
      <c r="GB526" s="207"/>
      <c r="GC526" s="207"/>
      <c r="GD526" s="207">
        <v>0</v>
      </c>
      <c r="GE526" s="209">
        <v>56.12</v>
      </c>
      <c r="GF526" s="209">
        <f t="shared" si="288"/>
        <v>0</v>
      </c>
      <c r="GG526" s="207"/>
      <c r="GH526" s="207"/>
      <c r="GI526" s="207"/>
      <c r="GJ526" s="207"/>
      <c r="GK526" s="207"/>
      <c r="GL526" s="207"/>
      <c r="GM526" s="207"/>
      <c r="GN526" s="207"/>
      <c r="GO526" s="207"/>
      <c r="GP526" s="207"/>
      <c r="GQ526" s="207"/>
      <c r="GR526" s="207"/>
      <c r="GS526" s="207"/>
      <c r="GT526" s="207"/>
      <c r="GU526" s="207"/>
      <c r="GV526" s="207"/>
      <c r="GW526" s="207"/>
      <c r="GX526" s="207" t="s">
        <v>918</v>
      </c>
      <c r="GY526" s="207">
        <v>0</v>
      </c>
      <c r="GZ526" s="207" t="s">
        <v>918</v>
      </c>
      <c r="HA526" s="207">
        <v>0</v>
      </c>
      <c r="HB526" s="207"/>
      <c r="HC526" s="207">
        <v>1</v>
      </c>
      <c r="HD526" s="207">
        <f t="shared" si="266"/>
        <v>4200</v>
      </c>
      <c r="HE526" s="207">
        <v>2</v>
      </c>
      <c r="HF526" s="207"/>
      <c r="HG526" s="207"/>
      <c r="HH526" s="207">
        <f t="shared" si="289"/>
        <v>1200</v>
      </c>
      <c r="HI526" s="209">
        <v>2.73</v>
      </c>
      <c r="HJ526" s="209">
        <f t="shared" si="290"/>
        <v>3276</v>
      </c>
      <c r="HK526" s="207">
        <v>3</v>
      </c>
      <c r="HL526" s="207"/>
      <c r="HM526" s="207">
        <f t="shared" si="291"/>
        <v>1800</v>
      </c>
      <c r="HN526" s="209">
        <v>2.73</v>
      </c>
      <c r="HO526" s="209">
        <f t="shared" si="292"/>
        <v>4914</v>
      </c>
      <c r="HP526" s="207">
        <v>2</v>
      </c>
      <c r="HQ526" s="207"/>
      <c r="HR526" s="207">
        <f t="shared" si="280"/>
        <v>1200</v>
      </c>
      <c r="HS526" s="209">
        <v>2.73</v>
      </c>
      <c r="HT526" s="209">
        <f t="shared" si="293"/>
        <v>3276</v>
      </c>
      <c r="HU526" s="207">
        <v>0</v>
      </c>
      <c r="HV526" s="207"/>
      <c r="HW526" s="207">
        <f t="shared" si="294"/>
        <v>0</v>
      </c>
      <c r="HX526" s="209">
        <v>2.73</v>
      </c>
      <c r="HY526" s="209">
        <f t="shared" si="295"/>
        <v>0</v>
      </c>
      <c r="HZ526" s="207">
        <v>2</v>
      </c>
      <c r="IA526" s="209">
        <v>3890.25</v>
      </c>
      <c r="IB526" s="209">
        <f t="shared" si="296"/>
        <v>7780.5</v>
      </c>
      <c r="IC526" s="169"/>
      <c r="ID526" s="169"/>
      <c r="IE526" s="169"/>
      <c r="IF526" s="169"/>
      <c r="IG526" s="165"/>
      <c r="IH526" s="165"/>
      <c r="II526" s="235">
        <f t="shared" si="272"/>
        <v>0</v>
      </c>
      <c r="IJ526" s="235">
        <f t="shared" si="273"/>
        <v>2</v>
      </c>
      <c r="IK526" s="235">
        <f t="shared" si="274"/>
        <v>2</v>
      </c>
      <c r="IL526" s="210"/>
      <c r="IM526" s="211">
        <f t="shared" si="297"/>
        <v>0</v>
      </c>
      <c r="IN526" s="209">
        <v>7500</v>
      </c>
      <c r="IO526" s="212">
        <f t="shared" si="298"/>
        <v>0</v>
      </c>
      <c r="IP526" s="209">
        <f t="shared" si="299"/>
        <v>19246.5</v>
      </c>
      <c r="IQ526" s="209">
        <v>10000</v>
      </c>
      <c r="IR526" s="212">
        <f t="shared" si="300"/>
        <v>2</v>
      </c>
      <c r="IS526" s="213" t="s">
        <v>7046</v>
      </c>
      <c r="IT526" s="291"/>
      <c r="IV526" s="66" t="s">
        <v>7047</v>
      </c>
      <c r="IW526" s="66" t="s">
        <v>7048</v>
      </c>
    </row>
    <row r="527" spans="1:257" x14ac:dyDescent="0.4">
      <c r="A527" s="158">
        <f t="shared" si="271"/>
        <v>371</v>
      </c>
      <c r="B527" s="156" t="s">
        <v>35</v>
      </c>
      <c r="C527" s="219">
        <v>453</v>
      </c>
      <c r="D527" s="370">
        <v>93613</v>
      </c>
      <c r="E527" s="378">
        <v>3647</v>
      </c>
      <c r="F527" s="221" t="s">
        <v>7049</v>
      </c>
      <c r="G527" s="251">
        <v>11</v>
      </c>
      <c r="H527" s="156"/>
      <c r="I527" s="156" t="s">
        <v>4168</v>
      </c>
      <c r="J527" s="158" t="s">
        <v>4182</v>
      </c>
      <c r="K527" s="158"/>
      <c r="L527" s="158" t="s">
        <v>4184</v>
      </c>
      <c r="M527" s="158"/>
      <c r="N527" s="205">
        <v>10</v>
      </c>
      <c r="O527" s="158">
        <v>30</v>
      </c>
      <c r="P527" s="203" t="s">
        <v>5687</v>
      </c>
      <c r="Q527" s="158">
        <v>56</v>
      </c>
      <c r="R527" s="158"/>
      <c r="S527" s="158"/>
      <c r="T527" s="158"/>
      <c r="U527" s="158"/>
      <c r="V527" s="367"/>
      <c r="W527" s="366"/>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58" t="s">
        <v>5225</v>
      </c>
      <c r="AU527" s="205">
        <v>10</v>
      </c>
      <c r="AV527" s="205">
        <v>20</v>
      </c>
      <c r="AW527" s="205">
        <f t="shared" si="281"/>
        <v>30</v>
      </c>
      <c r="AX527" s="205" t="s">
        <v>5687</v>
      </c>
      <c r="AY527" s="214">
        <v>32</v>
      </c>
      <c r="AZ527" s="205">
        <v>24</v>
      </c>
      <c r="BA527" s="205">
        <f t="shared" si="275"/>
        <v>56</v>
      </c>
      <c r="BB527" s="205"/>
      <c r="BC527" s="207">
        <v>1.0000000000000001E-17</v>
      </c>
      <c r="BD527" s="207">
        <v>9.9999999999999997E-29</v>
      </c>
      <c r="BE527" s="207">
        <v>1.0000000000000001E-30</v>
      </c>
      <c r="BF527" s="207"/>
      <c r="BG527" s="207"/>
      <c r="BH527" s="207">
        <v>1</v>
      </c>
      <c r="BI527" s="207"/>
      <c r="BJ527" s="207"/>
      <c r="BK527" s="207" t="s">
        <v>7050</v>
      </c>
      <c r="BL527" s="208">
        <f>AW527</f>
        <v>30</v>
      </c>
      <c r="BM527" s="209">
        <v>249.45</v>
      </c>
      <c r="BN527" s="209">
        <f t="shared" si="282"/>
        <v>7483.5</v>
      </c>
      <c r="BO527" s="207"/>
      <c r="BP527" s="207"/>
      <c r="BQ527" s="207"/>
      <c r="BR527" s="207"/>
      <c r="BS527" s="207"/>
      <c r="BT527" s="207"/>
      <c r="BU527" s="207"/>
      <c r="BV527" s="207"/>
      <c r="BW527" s="207"/>
      <c r="BX527" s="207"/>
      <c r="BY527" s="207"/>
      <c r="BZ527" s="207"/>
      <c r="CA527" s="207"/>
      <c r="CB527" s="207">
        <f>+BL527</f>
        <v>30</v>
      </c>
      <c r="CC527" s="207"/>
      <c r="CD527" s="207"/>
      <c r="CE527" s="207"/>
      <c r="CF527" s="207"/>
      <c r="CG527" s="207"/>
      <c r="CH527" s="207"/>
      <c r="CI527" s="207"/>
      <c r="CJ527" s="207"/>
      <c r="CK527" s="207">
        <v>0</v>
      </c>
      <c r="CL527" s="209">
        <v>477.3</v>
      </c>
      <c r="CM527" s="209">
        <f t="shared" si="283"/>
        <v>0</v>
      </c>
      <c r="CN527" s="207"/>
      <c r="CO527" s="207"/>
      <c r="CP527" s="207"/>
      <c r="CQ527" s="207"/>
      <c r="CR527" s="207"/>
      <c r="CS527" s="207"/>
      <c r="CT527" s="207"/>
      <c r="CU527" s="207"/>
      <c r="CV527" s="207"/>
      <c r="CW527" s="207"/>
      <c r="CX527" s="207"/>
      <c r="CY527" s="207"/>
      <c r="CZ527" s="207"/>
      <c r="DA527" s="207"/>
      <c r="DB527" s="207"/>
      <c r="DC527" s="207"/>
      <c r="DD527" s="207"/>
      <c r="DE527" s="207"/>
      <c r="DF527" s="207">
        <v>1</v>
      </c>
      <c r="DG527" s="207"/>
      <c r="DH527" s="207"/>
      <c r="DI527" s="207" t="s">
        <v>7051</v>
      </c>
      <c r="DJ527" s="207">
        <f>AW527</f>
        <v>30</v>
      </c>
      <c r="DK527" s="209">
        <v>120.88</v>
      </c>
      <c r="DL527" s="209">
        <f t="shared" si="284"/>
        <v>3626.3999999999996</v>
      </c>
      <c r="DM527" s="207"/>
      <c r="DN527" s="207"/>
      <c r="DO527" s="207"/>
      <c r="DP527" s="207"/>
      <c r="DQ527" s="207"/>
      <c r="DR527" s="207"/>
      <c r="DS527" s="207"/>
      <c r="DT527" s="207"/>
      <c r="DU527" s="207"/>
      <c r="DV527" s="207"/>
      <c r="DW527" s="207"/>
      <c r="DX527" s="207"/>
      <c r="DY527" s="207"/>
      <c r="DZ527" s="207">
        <f>+DJ527</f>
        <v>30</v>
      </c>
      <c r="EA527" s="207"/>
      <c r="EB527" s="207"/>
      <c r="EC527" s="207"/>
      <c r="ED527" s="207"/>
      <c r="EE527" s="207"/>
      <c r="EF527" s="207"/>
      <c r="EG527" s="207"/>
      <c r="EH527" s="207"/>
      <c r="EI527" s="207">
        <v>0</v>
      </c>
      <c r="EJ527" s="209">
        <v>191.55</v>
      </c>
      <c r="EK527" s="209">
        <f t="shared" si="285"/>
        <v>0</v>
      </c>
      <c r="EL527" s="207"/>
      <c r="EM527" s="207"/>
      <c r="EN527" s="207"/>
      <c r="EO527" s="207"/>
      <c r="EP527" s="207"/>
      <c r="EQ527" s="207"/>
      <c r="ER527" s="207"/>
      <c r="ES527" s="207"/>
      <c r="ET527" s="207"/>
      <c r="EU527" s="207"/>
      <c r="EV527" s="207"/>
      <c r="EW527" s="207"/>
      <c r="EX527" s="207"/>
      <c r="EY527" s="207"/>
      <c r="EZ527" s="207"/>
      <c r="FA527" s="207"/>
      <c r="FB527" s="207"/>
      <c r="FC527" s="207"/>
      <c r="FD527" s="207"/>
      <c r="FE527" s="207"/>
      <c r="FF527" s="207"/>
      <c r="FG527" s="207"/>
      <c r="FH527" s="207">
        <v>0</v>
      </c>
      <c r="FI527" s="209">
        <v>32.1</v>
      </c>
      <c r="FJ527" s="209">
        <f t="shared" si="286"/>
        <v>0</v>
      </c>
      <c r="FK527" s="207"/>
      <c r="FL527" s="207"/>
      <c r="FM527" s="207"/>
      <c r="FN527" s="207"/>
      <c r="FO527" s="207"/>
      <c r="FP527" s="207"/>
      <c r="FQ527" s="207"/>
      <c r="FR527" s="207"/>
      <c r="FS527" s="207">
        <v>0</v>
      </c>
      <c r="FT527" s="209">
        <v>25.68</v>
      </c>
      <c r="FU527" s="209">
        <f t="shared" si="287"/>
        <v>0</v>
      </c>
      <c r="FV527" s="207"/>
      <c r="FW527" s="207"/>
      <c r="FX527" s="207"/>
      <c r="FY527" s="207"/>
      <c r="FZ527" s="207"/>
      <c r="GA527" s="207"/>
      <c r="GB527" s="207"/>
      <c r="GC527" s="207"/>
      <c r="GD527" s="207">
        <v>0</v>
      </c>
      <c r="GE527" s="209">
        <v>56.12</v>
      </c>
      <c r="GF527" s="209">
        <f t="shared" si="288"/>
        <v>0</v>
      </c>
      <c r="GG527" s="207"/>
      <c r="GH527" s="207"/>
      <c r="GI527" s="207"/>
      <c r="GJ527" s="207"/>
      <c r="GK527" s="207"/>
      <c r="GL527" s="207"/>
      <c r="GM527" s="207"/>
      <c r="GN527" s="207"/>
      <c r="GO527" s="207"/>
      <c r="GP527" s="207"/>
      <c r="GQ527" s="207"/>
      <c r="GR527" s="207"/>
      <c r="GS527" s="207"/>
      <c r="GT527" s="207"/>
      <c r="GU527" s="207"/>
      <c r="GV527" s="207"/>
      <c r="GW527" s="207"/>
      <c r="GX527" s="207" t="s">
        <v>918</v>
      </c>
      <c r="GY527" s="207">
        <v>0</v>
      </c>
      <c r="GZ527" s="207" t="s">
        <v>918</v>
      </c>
      <c r="HA527" s="207">
        <v>0</v>
      </c>
      <c r="HB527" s="207"/>
      <c r="HC527" s="207">
        <v>1</v>
      </c>
      <c r="HD527" s="207">
        <f t="shared" si="266"/>
        <v>3600</v>
      </c>
      <c r="HE527" s="207">
        <v>2</v>
      </c>
      <c r="HF527" s="207"/>
      <c r="HG527" s="207"/>
      <c r="HH527" s="207">
        <f t="shared" si="289"/>
        <v>1200</v>
      </c>
      <c r="HI527" s="209">
        <v>2.73</v>
      </c>
      <c r="HJ527" s="209">
        <f t="shared" si="290"/>
        <v>3276</v>
      </c>
      <c r="HK527" s="207">
        <v>2</v>
      </c>
      <c r="HL527" s="207"/>
      <c r="HM527" s="207">
        <f t="shared" si="291"/>
        <v>1200</v>
      </c>
      <c r="HN527" s="209">
        <v>2.73</v>
      </c>
      <c r="HO527" s="209">
        <f t="shared" si="292"/>
        <v>3276</v>
      </c>
      <c r="HP527" s="207">
        <v>2</v>
      </c>
      <c r="HQ527" s="207"/>
      <c r="HR527" s="207">
        <f t="shared" si="280"/>
        <v>1200</v>
      </c>
      <c r="HS527" s="209">
        <v>2.73</v>
      </c>
      <c r="HT527" s="209">
        <f t="shared" si="293"/>
        <v>3276</v>
      </c>
      <c r="HU527" s="207">
        <v>0</v>
      </c>
      <c r="HV527" s="207"/>
      <c r="HW527" s="207">
        <f t="shared" si="294"/>
        <v>0</v>
      </c>
      <c r="HX527" s="209">
        <v>2.73</v>
      </c>
      <c r="HY527" s="209">
        <f t="shared" si="295"/>
        <v>0</v>
      </c>
      <c r="HZ527" s="207">
        <v>2</v>
      </c>
      <c r="IA527" s="209">
        <v>3890.25</v>
      </c>
      <c r="IB527" s="209">
        <f t="shared" si="296"/>
        <v>7780.5</v>
      </c>
      <c r="IC527" s="169"/>
      <c r="ID527" s="169"/>
      <c r="IE527" s="169"/>
      <c r="IF527" s="169"/>
      <c r="IG527" s="165"/>
      <c r="IH527" s="165"/>
      <c r="II527" s="235">
        <f t="shared" si="272"/>
        <v>2</v>
      </c>
      <c r="IJ527" s="235">
        <f t="shared" si="273"/>
        <v>2</v>
      </c>
      <c r="IK527" s="235">
        <f t="shared" si="274"/>
        <v>4</v>
      </c>
      <c r="IL527" s="210"/>
      <c r="IM527" s="211">
        <f t="shared" si="297"/>
        <v>11109.9</v>
      </c>
      <c r="IN527" s="209">
        <v>7500</v>
      </c>
      <c r="IO527" s="212">
        <f t="shared" si="298"/>
        <v>2</v>
      </c>
      <c r="IP527" s="209">
        <f t="shared" si="299"/>
        <v>17608.5</v>
      </c>
      <c r="IQ527" s="209">
        <v>10000</v>
      </c>
      <c r="IR527" s="212">
        <f t="shared" si="300"/>
        <v>2</v>
      </c>
      <c r="IS527" s="213" t="s">
        <v>7052</v>
      </c>
      <c r="IT527" s="291"/>
      <c r="IV527" s="66" t="s">
        <v>7053</v>
      </c>
      <c r="IW527" s="66" t="s">
        <v>7054</v>
      </c>
    </row>
    <row r="528" spans="1:257" x14ac:dyDescent="0.4">
      <c r="A528" s="158">
        <f t="shared" si="271"/>
        <v>372</v>
      </c>
      <c r="B528" s="156" t="s">
        <v>35</v>
      </c>
      <c r="C528" s="156">
        <v>454</v>
      </c>
      <c r="D528" s="251">
        <v>80062</v>
      </c>
      <c r="E528" s="378">
        <v>3654</v>
      </c>
      <c r="F528" s="221" t="s">
        <v>7055</v>
      </c>
      <c r="G528" s="251">
        <v>11</v>
      </c>
      <c r="H528" s="156"/>
      <c r="I528" s="156" t="s">
        <v>4168</v>
      </c>
      <c r="J528" s="158" t="s">
        <v>4197</v>
      </c>
      <c r="K528" s="158"/>
      <c r="L528" s="158" t="s">
        <v>4199</v>
      </c>
      <c r="M528" s="158"/>
      <c r="N528" s="205">
        <v>171</v>
      </c>
      <c r="O528" s="158">
        <v>191</v>
      </c>
      <c r="P528" s="203" t="s">
        <v>5363</v>
      </c>
      <c r="Q528" s="158">
        <v>54</v>
      </c>
      <c r="R528" s="158"/>
      <c r="S528" s="158"/>
      <c r="T528" s="158"/>
      <c r="U528" s="158"/>
      <c r="V528" s="367"/>
      <c r="W528" s="366"/>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58" t="s">
        <v>5437</v>
      </c>
      <c r="AU528" s="205">
        <v>171</v>
      </c>
      <c r="AV528" s="205">
        <v>20</v>
      </c>
      <c r="AW528" s="205">
        <f t="shared" si="281"/>
        <v>191</v>
      </c>
      <c r="AX528" s="205" t="s">
        <v>5363</v>
      </c>
      <c r="AY528" s="214">
        <v>30</v>
      </c>
      <c r="AZ528" s="205">
        <v>24</v>
      </c>
      <c r="BA528" s="205">
        <f t="shared" si="275"/>
        <v>54</v>
      </c>
      <c r="BB528" s="205"/>
      <c r="BC528" s="207">
        <v>1.0000000000000001E-17</v>
      </c>
      <c r="BD528" s="207">
        <v>9.9999999999999997E-29</v>
      </c>
      <c r="BE528" s="207">
        <v>1.0000000000000001E-30</v>
      </c>
      <c r="BF528" s="207"/>
      <c r="BG528" s="207"/>
      <c r="BH528" s="207">
        <v>1</v>
      </c>
      <c r="BI528" s="207"/>
      <c r="BJ528" s="207"/>
      <c r="BK528" s="207" t="s">
        <v>7056</v>
      </c>
      <c r="BL528" s="208">
        <f>AW528</f>
        <v>191</v>
      </c>
      <c r="BM528" s="209">
        <v>249.45</v>
      </c>
      <c r="BN528" s="209">
        <f t="shared" si="282"/>
        <v>47644.95</v>
      </c>
      <c r="BO528" s="207"/>
      <c r="BP528" s="207"/>
      <c r="BQ528" s="207"/>
      <c r="BR528" s="207"/>
      <c r="BS528" s="207"/>
      <c r="BT528" s="207"/>
      <c r="BU528" s="207"/>
      <c r="BV528" s="207"/>
      <c r="BW528" s="207"/>
      <c r="BX528" s="207"/>
      <c r="BY528" s="207"/>
      <c r="BZ528" s="207"/>
      <c r="CA528" s="207"/>
      <c r="CB528" s="207">
        <f>+BL528</f>
        <v>191</v>
      </c>
      <c r="CC528" s="207"/>
      <c r="CD528" s="207"/>
      <c r="CE528" s="207"/>
      <c r="CF528" s="207"/>
      <c r="CG528" s="207"/>
      <c r="CH528" s="207"/>
      <c r="CI528" s="207"/>
      <c r="CJ528" s="207"/>
      <c r="CK528" s="207">
        <v>0</v>
      </c>
      <c r="CL528" s="209">
        <v>477.3</v>
      </c>
      <c r="CM528" s="209">
        <f t="shared" si="283"/>
        <v>0</v>
      </c>
      <c r="CN528" s="207"/>
      <c r="CO528" s="207"/>
      <c r="CP528" s="207"/>
      <c r="CQ528" s="207"/>
      <c r="CR528" s="207"/>
      <c r="CS528" s="207"/>
      <c r="CT528" s="207"/>
      <c r="CU528" s="207"/>
      <c r="CV528" s="207"/>
      <c r="CW528" s="207"/>
      <c r="CX528" s="207"/>
      <c r="CY528" s="207"/>
      <c r="CZ528" s="207"/>
      <c r="DA528" s="207"/>
      <c r="DB528" s="207"/>
      <c r="DC528" s="207"/>
      <c r="DD528" s="207"/>
      <c r="DE528" s="207"/>
      <c r="DF528" s="207"/>
      <c r="DG528" s="207"/>
      <c r="DH528" s="207"/>
      <c r="DI528" s="207"/>
      <c r="DJ528" s="207">
        <v>0</v>
      </c>
      <c r="DK528" s="209">
        <v>120.88</v>
      </c>
      <c r="DL528" s="209">
        <f t="shared" si="284"/>
        <v>0</v>
      </c>
      <c r="DM528" s="207"/>
      <c r="DN528" s="207"/>
      <c r="DO528" s="207"/>
      <c r="DP528" s="207"/>
      <c r="DQ528" s="207"/>
      <c r="DR528" s="207"/>
      <c r="DS528" s="207"/>
      <c r="DT528" s="207"/>
      <c r="DU528" s="207"/>
      <c r="DV528" s="207"/>
      <c r="DW528" s="207"/>
      <c r="DX528" s="207"/>
      <c r="DY528" s="207"/>
      <c r="DZ528" s="207"/>
      <c r="EA528" s="207"/>
      <c r="EB528" s="207"/>
      <c r="EC528" s="207"/>
      <c r="ED528" s="207"/>
      <c r="EE528" s="207"/>
      <c r="EF528" s="207"/>
      <c r="EG528" s="207"/>
      <c r="EH528" s="207"/>
      <c r="EI528" s="207">
        <v>0</v>
      </c>
      <c r="EJ528" s="209">
        <v>191.55</v>
      </c>
      <c r="EK528" s="209">
        <f t="shared" si="285"/>
        <v>0</v>
      </c>
      <c r="EL528" s="207"/>
      <c r="EM528" s="207"/>
      <c r="EN528" s="207"/>
      <c r="EO528" s="207"/>
      <c r="EP528" s="207"/>
      <c r="EQ528" s="207"/>
      <c r="ER528" s="207"/>
      <c r="ES528" s="207"/>
      <c r="ET528" s="207"/>
      <c r="EU528" s="207"/>
      <c r="EV528" s="207"/>
      <c r="EW528" s="207"/>
      <c r="EX528" s="207"/>
      <c r="EY528" s="207"/>
      <c r="EZ528" s="207"/>
      <c r="FA528" s="207"/>
      <c r="FB528" s="207"/>
      <c r="FC528" s="207"/>
      <c r="FD528" s="207"/>
      <c r="FE528" s="207"/>
      <c r="FF528" s="207"/>
      <c r="FG528" s="207"/>
      <c r="FH528" s="207">
        <v>0</v>
      </c>
      <c r="FI528" s="209">
        <v>32.1</v>
      </c>
      <c r="FJ528" s="209">
        <f t="shared" si="286"/>
        <v>0</v>
      </c>
      <c r="FK528" s="207"/>
      <c r="FL528" s="207"/>
      <c r="FM528" s="207"/>
      <c r="FN528" s="207"/>
      <c r="FO528" s="207"/>
      <c r="FP528" s="207"/>
      <c r="FQ528" s="207"/>
      <c r="FR528" s="207"/>
      <c r="FS528" s="207">
        <v>0</v>
      </c>
      <c r="FT528" s="209">
        <v>25.68</v>
      </c>
      <c r="FU528" s="209">
        <f t="shared" si="287"/>
        <v>0</v>
      </c>
      <c r="FV528" s="207"/>
      <c r="FW528" s="207"/>
      <c r="FX528" s="207"/>
      <c r="FY528" s="207"/>
      <c r="FZ528" s="207"/>
      <c r="GA528" s="207"/>
      <c r="GB528" s="207"/>
      <c r="GC528" s="207"/>
      <c r="GD528" s="207">
        <v>0</v>
      </c>
      <c r="GE528" s="209">
        <v>56.12</v>
      </c>
      <c r="GF528" s="209">
        <f t="shared" si="288"/>
        <v>0</v>
      </c>
      <c r="GG528" s="207"/>
      <c r="GH528" s="207"/>
      <c r="GI528" s="207"/>
      <c r="GJ528" s="207"/>
      <c r="GK528" s="207"/>
      <c r="GL528" s="207"/>
      <c r="GM528" s="207"/>
      <c r="GN528" s="207"/>
      <c r="GO528" s="207"/>
      <c r="GP528" s="207"/>
      <c r="GQ528" s="207"/>
      <c r="GR528" s="207"/>
      <c r="GS528" s="207"/>
      <c r="GT528" s="207"/>
      <c r="GU528" s="207"/>
      <c r="GV528" s="207"/>
      <c r="GW528" s="207"/>
      <c r="GX528" s="207" t="s">
        <v>918</v>
      </c>
      <c r="GY528" s="207">
        <v>0</v>
      </c>
      <c r="GZ528" s="207" t="s">
        <v>918</v>
      </c>
      <c r="HA528" s="207">
        <v>0</v>
      </c>
      <c r="HB528" s="207"/>
      <c r="HC528" s="207">
        <v>1</v>
      </c>
      <c r="HD528" s="207">
        <f t="shared" si="266"/>
        <v>2400</v>
      </c>
      <c r="HE528" s="207">
        <v>2</v>
      </c>
      <c r="HF528" s="207"/>
      <c r="HG528" s="207"/>
      <c r="HH528" s="207">
        <f t="shared" si="289"/>
        <v>1200</v>
      </c>
      <c r="HI528" s="209">
        <v>2.73</v>
      </c>
      <c r="HJ528" s="209">
        <f t="shared" si="290"/>
        <v>3276</v>
      </c>
      <c r="HK528" s="207">
        <v>1</v>
      </c>
      <c r="HL528" s="207"/>
      <c r="HM528" s="207">
        <f t="shared" si="291"/>
        <v>600</v>
      </c>
      <c r="HN528" s="209">
        <v>2.73</v>
      </c>
      <c r="HO528" s="209">
        <f t="shared" si="292"/>
        <v>1638</v>
      </c>
      <c r="HP528" s="207">
        <v>1</v>
      </c>
      <c r="HQ528" s="207"/>
      <c r="HR528" s="207">
        <f t="shared" si="280"/>
        <v>600</v>
      </c>
      <c r="HS528" s="209">
        <v>2.73</v>
      </c>
      <c r="HT528" s="209">
        <f t="shared" si="293"/>
        <v>1638</v>
      </c>
      <c r="HU528" s="207">
        <v>0</v>
      </c>
      <c r="HV528" s="207"/>
      <c r="HW528" s="207">
        <f t="shared" si="294"/>
        <v>0</v>
      </c>
      <c r="HX528" s="209">
        <v>2.73</v>
      </c>
      <c r="HY528" s="209">
        <f t="shared" si="295"/>
        <v>0</v>
      </c>
      <c r="HZ528" s="207">
        <v>2</v>
      </c>
      <c r="IA528" s="209">
        <v>3890.25</v>
      </c>
      <c r="IB528" s="209">
        <f t="shared" si="296"/>
        <v>7780.5</v>
      </c>
      <c r="IC528" s="169"/>
      <c r="ID528" s="169"/>
      <c r="IE528" s="169"/>
      <c r="IF528" s="169"/>
      <c r="IG528" s="165"/>
      <c r="IH528" s="165"/>
      <c r="II528" s="235">
        <f t="shared" si="272"/>
        <v>1</v>
      </c>
      <c r="IJ528" s="235">
        <f t="shared" si="273"/>
        <v>2</v>
      </c>
      <c r="IK528" s="235">
        <f t="shared" si="274"/>
        <v>3</v>
      </c>
      <c r="IL528" s="210"/>
      <c r="IM528" s="211">
        <f t="shared" si="297"/>
        <v>47644.95</v>
      </c>
      <c r="IN528" s="209">
        <v>7500</v>
      </c>
      <c r="IO528" s="212">
        <f t="shared" si="298"/>
        <v>7</v>
      </c>
      <c r="IP528" s="209">
        <f t="shared" si="299"/>
        <v>14332.5</v>
      </c>
      <c r="IQ528" s="209">
        <v>10000</v>
      </c>
      <c r="IR528" s="212">
        <f t="shared" si="300"/>
        <v>2</v>
      </c>
      <c r="IS528" s="213" t="s">
        <v>7057</v>
      </c>
      <c r="IT528" s="291"/>
      <c r="IV528" s="66" t="s">
        <v>7058</v>
      </c>
      <c r="IW528" s="66" t="s">
        <v>7059</v>
      </c>
    </row>
    <row r="529" spans="1:257" x14ac:dyDescent="0.4">
      <c r="A529" s="158">
        <f t="shared" si="271"/>
        <v>373</v>
      </c>
      <c r="B529" s="156" t="s">
        <v>35</v>
      </c>
      <c r="C529" s="219">
        <v>381</v>
      </c>
      <c r="D529" s="219">
        <v>83232</v>
      </c>
      <c r="E529" s="374">
        <v>10997</v>
      </c>
      <c r="F529" s="222" t="s">
        <v>7060</v>
      </c>
      <c r="G529" s="251">
        <v>10</v>
      </c>
      <c r="H529" s="156"/>
      <c r="I529" s="156" t="s">
        <v>3389</v>
      </c>
      <c r="J529" s="158" t="s">
        <v>3403</v>
      </c>
      <c r="K529" s="158"/>
      <c r="L529" s="158" t="s">
        <v>3405</v>
      </c>
      <c r="M529" s="158"/>
      <c r="N529" s="205">
        <v>27</v>
      </c>
      <c r="O529" s="158">
        <v>47</v>
      </c>
      <c r="P529" s="203" t="s">
        <v>7061</v>
      </c>
      <c r="Q529" s="158">
        <v>62</v>
      </c>
      <c r="R529" s="158"/>
      <c r="S529" s="158"/>
      <c r="T529" s="158"/>
      <c r="U529" s="158"/>
      <c r="V529" s="367"/>
      <c r="W529" s="366"/>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58" t="s">
        <v>5311</v>
      </c>
      <c r="AU529" s="205">
        <v>27</v>
      </c>
      <c r="AV529" s="205">
        <v>20</v>
      </c>
      <c r="AW529" s="205">
        <f t="shared" si="281"/>
        <v>47</v>
      </c>
      <c r="AX529" s="205" t="s">
        <v>7061</v>
      </c>
      <c r="AY529" s="223">
        <v>38</v>
      </c>
      <c r="AZ529" s="205">
        <v>24</v>
      </c>
      <c r="BA529" s="205">
        <f t="shared" si="275"/>
        <v>62</v>
      </c>
      <c r="BB529" s="205"/>
      <c r="BC529" s="207">
        <v>1.0000000000000001E-17</v>
      </c>
      <c r="BD529" s="207">
        <v>9.9999999999999997E-29</v>
      </c>
      <c r="BE529" s="207">
        <v>1.0000000000000001E-30</v>
      </c>
      <c r="BF529" s="207">
        <v>2</v>
      </c>
      <c r="BG529" s="207"/>
      <c r="BH529" s="207"/>
      <c r="BI529" s="207"/>
      <c r="BJ529" s="207"/>
      <c r="BK529" s="207"/>
      <c r="BL529" s="208">
        <v>0</v>
      </c>
      <c r="BM529" s="209">
        <v>249.45</v>
      </c>
      <c r="BN529" s="209">
        <f t="shared" si="282"/>
        <v>0</v>
      </c>
      <c r="BO529" s="207"/>
      <c r="BP529" s="207"/>
      <c r="BQ529" s="207"/>
      <c r="BR529" s="207"/>
      <c r="BS529" s="207"/>
      <c r="BT529" s="207"/>
      <c r="BU529" s="207"/>
      <c r="BV529" s="207"/>
      <c r="BW529" s="207"/>
      <c r="BX529" s="207"/>
      <c r="BY529" s="207"/>
      <c r="BZ529" s="207"/>
      <c r="CA529" s="207"/>
      <c r="CB529" s="207"/>
      <c r="CC529" s="207"/>
      <c r="CD529" s="207"/>
      <c r="CE529" s="207"/>
      <c r="CF529" s="207"/>
      <c r="CG529" s="207"/>
      <c r="CH529" s="207"/>
      <c r="CI529" s="207"/>
      <c r="CJ529" s="207"/>
      <c r="CK529" s="207">
        <v>0</v>
      </c>
      <c r="CL529" s="209">
        <v>477.3</v>
      </c>
      <c r="CM529" s="209">
        <f t="shared" si="283"/>
        <v>0</v>
      </c>
      <c r="CN529" s="207"/>
      <c r="CO529" s="207"/>
      <c r="CP529" s="207"/>
      <c r="CQ529" s="207"/>
      <c r="CR529" s="207"/>
      <c r="CS529" s="207"/>
      <c r="CT529" s="207"/>
      <c r="CU529" s="207"/>
      <c r="CV529" s="207"/>
      <c r="CW529" s="207"/>
      <c r="CX529" s="207"/>
      <c r="CY529" s="207"/>
      <c r="CZ529" s="207"/>
      <c r="DA529" s="207"/>
      <c r="DB529" s="207"/>
      <c r="DC529" s="207"/>
      <c r="DD529" s="207"/>
      <c r="DE529" s="207"/>
      <c r="DF529" s="207">
        <v>0</v>
      </c>
      <c r="DG529" s="207"/>
      <c r="DH529" s="207"/>
      <c r="DI529" s="207" t="s">
        <v>7062</v>
      </c>
      <c r="DJ529" s="207">
        <v>0</v>
      </c>
      <c r="DK529" s="209">
        <v>120.88</v>
      </c>
      <c r="DL529" s="209">
        <f t="shared" si="284"/>
        <v>0</v>
      </c>
      <c r="DM529" s="207"/>
      <c r="DN529" s="207"/>
      <c r="DO529" s="207"/>
      <c r="DP529" s="207"/>
      <c r="DQ529" s="207"/>
      <c r="DR529" s="207"/>
      <c r="DS529" s="207"/>
      <c r="DT529" s="207"/>
      <c r="DU529" s="207"/>
      <c r="DV529" s="207"/>
      <c r="DW529" s="207"/>
      <c r="DX529" s="207"/>
      <c r="DY529" s="207"/>
      <c r="DZ529" s="207"/>
      <c r="EA529" s="207"/>
      <c r="EB529" s="207"/>
      <c r="EC529" s="207"/>
      <c r="ED529" s="207"/>
      <c r="EE529" s="207"/>
      <c r="EF529" s="207"/>
      <c r="EG529" s="207"/>
      <c r="EH529" s="207"/>
      <c r="EI529" s="207">
        <v>0</v>
      </c>
      <c r="EJ529" s="209">
        <v>191.55</v>
      </c>
      <c r="EK529" s="209">
        <f t="shared" si="285"/>
        <v>0</v>
      </c>
      <c r="EL529" s="207"/>
      <c r="EM529" s="207"/>
      <c r="EN529" s="207"/>
      <c r="EO529" s="207"/>
      <c r="EP529" s="207"/>
      <c r="EQ529" s="207"/>
      <c r="ER529" s="207"/>
      <c r="ES529" s="207"/>
      <c r="ET529" s="207"/>
      <c r="EU529" s="207"/>
      <c r="EV529" s="207"/>
      <c r="EW529" s="207"/>
      <c r="EX529" s="207"/>
      <c r="EY529" s="207"/>
      <c r="EZ529" s="207"/>
      <c r="FA529" s="207"/>
      <c r="FB529" s="207"/>
      <c r="FC529" s="207"/>
      <c r="FD529" s="207"/>
      <c r="FE529" s="207"/>
      <c r="FF529" s="207"/>
      <c r="FG529" s="207"/>
      <c r="FH529" s="207">
        <v>0</v>
      </c>
      <c r="FI529" s="209">
        <v>32.1</v>
      </c>
      <c r="FJ529" s="209">
        <f t="shared" si="286"/>
        <v>0</v>
      </c>
      <c r="FK529" s="207"/>
      <c r="FL529" s="207"/>
      <c r="FM529" s="207"/>
      <c r="FN529" s="207"/>
      <c r="FO529" s="207"/>
      <c r="FP529" s="207"/>
      <c r="FQ529" s="207"/>
      <c r="FR529" s="207"/>
      <c r="FS529" s="207">
        <v>0</v>
      </c>
      <c r="FT529" s="209">
        <v>25.68</v>
      </c>
      <c r="FU529" s="209">
        <f t="shared" si="287"/>
        <v>0</v>
      </c>
      <c r="FV529" s="207"/>
      <c r="FW529" s="207"/>
      <c r="FX529" s="207"/>
      <c r="FY529" s="207"/>
      <c r="FZ529" s="207"/>
      <c r="GA529" s="207"/>
      <c r="GB529" s="207"/>
      <c r="GC529" s="207"/>
      <c r="GD529" s="207">
        <v>0</v>
      </c>
      <c r="GE529" s="209">
        <v>56.12</v>
      </c>
      <c r="GF529" s="209">
        <f t="shared" si="288"/>
        <v>0</v>
      </c>
      <c r="GG529" s="207"/>
      <c r="GH529" s="207"/>
      <c r="GI529" s="207"/>
      <c r="GJ529" s="207"/>
      <c r="GK529" s="207"/>
      <c r="GL529" s="207"/>
      <c r="GM529" s="207"/>
      <c r="GN529" s="207"/>
      <c r="GO529" s="207"/>
      <c r="GP529" s="207"/>
      <c r="GQ529" s="207"/>
      <c r="GR529" s="207"/>
      <c r="GS529" s="207"/>
      <c r="GT529" s="207"/>
      <c r="GU529" s="207"/>
      <c r="GV529" s="207"/>
      <c r="GW529" s="207"/>
      <c r="GX529" s="207" t="s">
        <v>918</v>
      </c>
      <c r="GY529" s="207">
        <v>0</v>
      </c>
      <c r="GZ529" s="207" t="s">
        <v>918</v>
      </c>
      <c r="HA529" s="207">
        <v>0</v>
      </c>
      <c r="HB529" s="207"/>
      <c r="HC529" s="207">
        <v>1</v>
      </c>
      <c r="HD529" s="207">
        <f t="shared" si="266"/>
        <v>3600</v>
      </c>
      <c r="HE529" s="207">
        <v>4</v>
      </c>
      <c r="HF529" s="207"/>
      <c r="HG529" s="207"/>
      <c r="HH529" s="207">
        <f t="shared" si="289"/>
        <v>2400</v>
      </c>
      <c r="HI529" s="209">
        <v>2.73</v>
      </c>
      <c r="HJ529" s="209">
        <f t="shared" si="290"/>
        <v>6552</v>
      </c>
      <c r="HK529" s="207">
        <v>1</v>
      </c>
      <c r="HL529" s="207"/>
      <c r="HM529" s="207">
        <f t="shared" si="291"/>
        <v>600</v>
      </c>
      <c r="HN529" s="209">
        <v>2.73</v>
      </c>
      <c r="HO529" s="209">
        <f t="shared" si="292"/>
        <v>1638</v>
      </c>
      <c r="HP529" s="207">
        <v>1</v>
      </c>
      <c r="HQ529" s="207"/>
      <c r="HR529" s="207">
        <f t="shared" si="280"/>
        <v>600</v>
      </c>
      <c r="HS529" s="209">
        <v>2.73</v>
      </c>
      <c r="HT529" s="209">
        <f t="shared" si="293"/>
        <v>1638</v>
      </c>
      <c r="HU529" s="207">
        <v>0</v>
      </c>
      <c r="HV529" s="207"/>
      <c r="HW529" s="207">
        <f t="shared" si="294"/>
        <v>0</v>
      </c>
      <c r="HX529" s="209">
        <v>2.73</v>
      </c>
      <c r="HY529" s="209">
        <f t="shared" si="295"/>
        <v>0</v>
      </c>
      <c r="HZ529" s="207">
        <v>2</v>
      </c>
      <c r="IA529" s="209">
        <v>3890.25</v>
      </c>
      <c r="IB529" s="209">
        <f t="shared" si="296"/>
        <v>7780.5</v>
      </c>
      <c r="IC529" s="169"/>
      <c r="ID529" s="169"/>
      <c r="IE529" s="169"/>
      <c r="IF529" s="169"/>
      <c r="IG529" s="165"/>
      <c r="IH529" s="165"/>
      <c r="II529" s="235">
        <f t="shared" si="272"/>
        <v>0</v>
      </c>
      <c r="IJ529" s="235">
        <f t="shared" si="273"/>
        <v>2</v>
      </c>
      <c r="IK529" s="235">
        <f t="shared" si="274"/>
        <v>2</v>
      </c>
      <c r="IL529" s="210"/>
      <c r="IM529" s="211">
        <f t="shared" si="297"/>
        <v>0</v>
      </c>
      <c r="IN529" s="209">
        <v>7500</v>
      </c>
      <c r="IO529" s="212">
        <f t="shared" si="298"/>
        <v>0</v>
      </c>
      <c r="IP529" s="209">
        <f t="shared" si="299"/>
        <v>17608.5</v>
      </c>
      <c r="IQ529" s="209">
        <v>10000</v>
      </c>
      <c r="IR529" s="212">
        <f t="shared" si="300"/>
        <v>2</v>
      </c>
      <c r="IS529" s="213" t="s">
        <v>7063</v>
      </c>
      <c r="IT529" s="291"/>
      <c r="IV529" s="66" t="s">
        <v>7064</v>
      </c>
      <c r="IW529" s="66" t="s">
        <v>7065</v>
      </c>
    </row>
    <row r="530" spans="1:257" x14ac:dyDescent="0.4">
      <c r="A530" s="158">
        <f t="shared" si="271"/>
        <v>374</v>
      </c>
      <c r="B530" s="156" t="s">
        <v>35</v>
      </c>
      <c r="C530" s="156">
        <v>456</v>
      </c>
      <c r="D530" s="251">
        <v>67378</v>
      </c>
      <c r="E530" s="378">
        <v>3695</v>
      </c>
      <c r="F530" s="221" t="s">
        <v>7066</v>
      </c>
      <c r="G530" s="251">
        <v>11</v>
      </c>
      <c r="H530" s="156"/>
      <c r="I530" s="156" t="s">
        <v>4168</v>
      </c>
      <c r="J530" s="158" t="s">
        <v>4213</v>
      </c>
      <c r="K530" s="158"/>
      <c r="L530" s="158" t="s">
        <v>4215</v>
      </c>
      <c r="M530" s="158"/>
      <c r="N530" s="205">
        <v>26</v>
      </c>
      <c r="O530" s="158">
        <v>46</v>
      </c>
      <c r="P530" s="203" t="s">
        <v>6731</v>
      </c>
      <c r="Q530" s="158">
        <v>56</v>
      </c>
      <c r="R530" s="158"/>
      <c r="S530" s="158"/>
      <c r="T530" s="158"/>
      <c r="U530" s="158"/>
      <c r="V530" s="367"/>
      <c r="W530" s="366"/>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58" t="s">
        <v>5225</v>
      </c>
      <c r="AU530" s="205">
        <v>26</v>
      </c>
      <c r="AV530" s="205">
        <v>20</v>
      </c>
      <c r="AW530" s="205">
        <f t="shared" si="281"/>
        <v>46</v>
      </c>
      <c r="AX530" s="205" t="s">
        <v>6731</v>
      </c>
      <c r="AY530" s="214">
        <v>32</v>
      </c>
      <c r="AZ530" s="205">
        <v>24</v>
      </c>
      <c r="BA530" s="205">
        <f t="shared" si="275"/>
        <v>56</v>
      </c>
      <c r="BB530" s="205"/>
      <c r="BC530" s="207">
        <v>1.0000000000000001E-17</v>
      </c>
      <c r="BD530" s="207">
        <v>9.9999999999999997E-29</v>
      </c>
      <c r="BE530" s="207">
        <v>1.0000000000000001E-30</v>
      </c>
      <c r="BF530" s="207">
        <v>2</v>
      </c>
      <c r="BG530" s="207"/>
      <c r="BH530" s="207"/>
      <c r="BI530" s="207"/>
      <c r="BJ530" s="207"/>
      <c r="BK530" s="207"/>
      <c r="BL530" s="208">
        <v>0</v>
      </c>
      <c r="BM530" s="209">
        <v>249.45</v>
      </c>
      <c r="BN530" s="209">
        <f t="shared" si="282"/>
        <v>0</v>
      </c>
      <c r="BO530" s="207"/>
      <c r="BP530" s="207"/>
      <c r="BQ530" s="207"/>
      <c r="BR530" s="207"/>
      <c r="BS530" s="207"/>
      <c r="BT530" s="207"/>
      <c r="BU530" s="207"/>
      <c r="BV530" s="207"/>
      <c r="BW530" s="207"/>
      <c r="BX530" s="207"/>
      <c r="BY530" s="207"/>
      <c r="BZ530" s="207"/>
      <c r="CA530" s="207"/>
      <c r="CB530" s="207"/>
      <c r="CC530" s="207"/>
      <c r="CD530" s="207"/>
      <c r="CE530" s="207"/>
      <c r="CF530" s="207"/>
      <c r="CG530" s="207"/>
      <c r="CH530" s="207"/>
      <c r="CI530" s="207"/>
      <c r="CJ530" s="207"/>
      <c r="CK530" s="207">
        <v>0</v>
      </c>
      <c r="CL530" s="209">
        <v>477.3</v>
      </c>
      <c r="CM530" s="209">
        <f t="shared" si="283"/>
        <v>0</v>
      </c>
      <c r="CN530" s="207"/>
      <c r="CO530" s="207"/>
      <c r="CP530" s="207"/>
      <c r="CQ530" s="207"/>
      <c r="CR530" s="207"/>
      <c r="CS530" s="207"/>
      <c r="CT530" s="207"/>
      <c r="CU530" s="207"/>
      <c r="CV530" s="207"/>
      <c r="CW530" s="207"/>
      <c r="CX530" s="207"/>
      <c r="CY530" s="207"/>
      <c r="CZ530" s="207"/>
      <c r="DA530" s="207"/>
      <c r="DB530" s="207"/>
      <c r="DC530" s="207"/>
      <c r="DD530" s="207"/>
      <c r="DE530" s="207">
        <v>1</v>
      </c>
      <c r="DF530" s="207">
        <v>1</v>
      </c>
      <c r="DG530" s="207" t="s">
        <v>7067</v>
      </c>
      <c r="DH530" s="207" t="s">
        <v>6037</v>
      </c>
      <c r="DI530" s="207" t="s">
        <v>7068</v>
      </c>
      <c r="DJ530" s="207">
        <f>AW530</f>
        <v>46</v>
      </c>
      <c r="DK530" s="209">
        <v>120.88</v>
      </c>
      <c r="DL530" s="209">
        <f t="shared" si="284"/>
        <v>5560.48</v>
      </c>
      <c r="DM530" s="207"/>
      <c r="DN530" s="207"/>
      <c r="DO530" s="207"/>
      <c r="DP530" s="207"/>
      <c r="DQ530" s="207"/>
      <c r="DR530" s="207">
        <f>+DJ530</f>
        <v>46</v>
      </c>
      <c r="DS530" s="207"/>
      <c r="DT530" s="207"/>
      <c r="DU530" s="207"/>
      <c r="DV530" s="207"/>
      <c r="DW530" s="207"/>
      <c r="DX530" s="207"/>
      <c r="DY530" s="207"/>
      <c r="DZ530" s="207"/>
      <c r="EA530" s="207"/>
      <c r="EB530" s="207"/>
      <c r="EC530" s="207"/>
      <c r="ED530" s="207"/>
      <c r="EE530" s="207"/>
      <c r="EF530" s="207"/>
      <c r="EG530" s="207"/>
      <c r="EH530" s="207"/>
      <c r="EI530" s="207">
        <v>0</v>
      </c>
      <c r="EJ530" s="209">
        <v>191.55</v>
      </c>
      <c r="EK530" s="209">
        <f t="shared" si="285"/>
        <v>0</v>
      </c>
      <c r="EL530" s="207"/>
      <c r="EM530" s="207"/>
      <c r="EN530" s="207"/>
      <c r="EO530" s="207"/>
      <c r="EP530" s="207"/>
      <c r="EQ530" s="207"/>
      <c r="ER530" s="207"/>
      <c r="ES530" s="207"/>
      <c r="ET530" s="207"/>
      <c r="EU530" s="207"/>
      <c r="EV530" s="207"/>
      <c r="EW530" s="207"/>
      <c r="EX530" s="207"/>
      <c r="EY530" s="207"/>
      <c r="EZ530" s="207"/>
      <c r="FA530" s="207"/>
      <c r="FB530" s="207"/>
      <c r="FC530" s="207"/>
      <c r="FD530" s="207"/>
      <c r="FE530" s="207"/>
      <c r="FF530" s="207"/>
      <c r="FG530" s="207"/>
      <c r="FH530" s="207">
        <v>0</v>
      </c>
      <c r="FI530" s="209">
        <v>32.1</v>
      </c>
      <c r="FJ530" s="209">
        <f t="shared" si="286"/>
        <v>0</v>
      </c>
      <c r="FK530" s="207"/>
      <c r="FL530" s="207"/>
      <c r="FM530" s="207"/>
      <c r="FN530" s="207"/>
      <c r="FO530" s="207"/>
      <c r="FP530" s="207"/>
      <c r="FQ530" s="207"/>
      <c r="FR530" s="207"/>
      <c r="FS530" s="207">
        <v>0</v>
      </c>
      <c r="FT530" s="209">
        <v>25.68</v>
      </c>
      <c r="FU530" s="209">
        <f t="shared" si="287"/>
        <v>0</v>
      </c>
      <c r="FV530" s="207"/>
      <c r="FW530" s="207"/>
      <c r="FX530" s="207"/>
      <c r="FY530" s="207"/>
      <c r="FZ530" s="207"/>
      <c r="GA530" s="207"/>
      <c r="GB530" s="207"/>
      <c r="GC530" s="207"/>
      <c r="GD530" s="207">
        <v>0</v>
      </c>
      <c r="GE530" s="209">
        <v>56.12</v>
      </c>
      <c r="GF530" s="209">
        <f t="shared" si="288"/>
        <v>0</v>
      </c>
      <c r="GG530" s="207"/>
      <c r="GH530" s="207"/>
      <c r="GI530" s="207"/>
      <c r="GJ530" s="207"/>
      <c r="GK530" s="207"/>
      <c r="GL530" s="207"/>
      <c r="GM530" s="207"/>
      <c r="GN530" s="207"/>
      <c r="GO530" s="207"/>
      <c r="GP530" s="207"/>
      <c r="GQ530" s="207"/>
      <c r="GR530" s="207"/>
      <c r="GS530" s="207"/>
      <c r="GT530" s="207"/>
      <c r="GU530" s="207"/>
      <c r="GV530" s="207"/>
      <c r="GW530" s="207"/>
      <c r="GX530" s="207" t="s">
        <v>918</v>
      </c>
      <c r="GY530" s="207">
        <v>0</v>
      </c>
      <c r="GZ530" s="207" t="s">
        <v>918</v>
      </c>
      <c r="HA530" s="207">
        <v>0</v>
      </c>
      <c r="HB530" s="207"/>
      <c r="HC530" s="207">
        <v>1</v>
      </c>
      <c r="HD530" s="207">
        <f t="shared" si="266"/>
        <v>3600</v>
      </c>
      <c r="HE530" s="207">
        <v>4</v>
      </c>
      <c r="HF530" s="207"/>
      <c r="HG530" s="207"/>
      <c r="HH530" s="207">
        <f t="shared" si="289"/>
        <v>2400</v>
      </c>
      <c r="HI530" s="209">
        <v>2.73</v>
      </c>
      <c r="HJ530" s="209">
        <f t="shared" si="290"/>
        <v>6552</v>
      </c>
      <c r="HK530" s="207">
        <v>1</v>
      </c>
      <c r="HL530" s="207"/>
      <c r="HM530" s="207">
        <f t="shared" si="291"/>
        <v>600</v>
      </c>
      <c r="HN530" s="209">
        <v>2.73</v>
      </c>
      <c r="HO530" s="209">
        <f t="shared" si="292"/>
        <v>1638</v>
      </c>
      <c r="HP530" s="207">
        <v>1</v>
      </c>
      <c r="HQ530" s="207"/>
      <c r="HR530" s="207">
        <f t="shared" si="280"/>
        <v>600</v>
      </c>
      <c r="HS530" s="209">
        <v>2.73</v>
      </c>
      <c r="HT530" s="209">
        <f t="shared" si="293"/>
        <v>1638</v>
      </c>
      <c r="HU530" s="207">
        <v>0</v>
      </c>
      <c r="HV530" s="207"/>
      <c r="HW530" s="207">
        <f t="shared" si="294"/>
        <v>0</v>
      </c>
      <c r="HX530" s="209">
        <v>2.73</v>
      </c>
      <c r="HY530" s="209">
        <f t="shared" si="295"/>
        <v>0</v>
      </c>
      <c r="HZ530" s="207">
        <v>2</v>
      </c>
      <c r="IA530" s="209">
        <v>3890.25</v>
      </c>
      <c r="IB530" s="209">
        <f t="shared" si="296"/>
        <v>7780.5</v>
      </c>
      <c r="IC530" s="169"/>
      <c r="ID530" s="169"/>
      <c r="IE530" s="169"/>
      <c r="IF530" s="169"/>
      <c r="IG530" s="165"/>
      <c r="IH530" s="165"/>
      <c r="II530" s="235">
        <f t="shared" si="272"/>
        <v>1</v>
      </c>
      <c r="IJ530" s="235">
        <f t="shared" si="273"/>
        <v>2</v>
      </c>
      <c r="IK530" s="235">
        <f t="shared" si="274"/>
        <v>3</v>
      </c>
      <c r="IL530" s="210"/>
      <c r="IM530" s="211">
        <f t="shared" si="297"/>
        <v>5560.48</v>
      </c>
      <c r="IN530" s="209">
        <v>7500</v>
      </c>
      <c r="IO530" s="212">
        <f t="shared" si="298"/>
        <v>1</v>
      </c>
      <c r="IP530" s="209">
        <f t="shared" si="299"/>
        <v>17608.5</v>
      </c>
      <c r="IQ530" s="209">
        <v>10000</v>
      </c>
      <c r="IR530" s="212">
        <f t="shared" si="300"/>
        <v>2</v>
      </c>
      <c r="IS530" s="213" t="s">
        <v>7069</v>
      </c>
      <c r="IT530" s="291"/>
      <c r="IV530" s="66" t="s">
        <v>7070</v>
      </c>
      <c r="IW530" s="66" t="s">
        <v>7071</v>
      </c>
    </row>
    <row r="531" spans="1:257" x14ac:dyDescent="0.4">
      <c r="A531" s="158">
        <f t="shared" si="271"/>
        <v>375</v>
      </c>
      <c r="B531" s="156" t="s">
        <v>35</v>
      </c>
      <c r="C531" s="219">
        <v>386</v>
      </c>
      <c r="D531" s="219">
        <v>83293</v>
      </c>
      <c r="E531" s="374">
        <v>19087</v>
      </c>
      <c r="F531" s="222" t="s">
        <v>7072</v>
      </c>
      <c r="G531" s="251">
        <v>10</v>
      </c>
      <c r="H531" s="156"/>
      <c r="I531" s="156" t="s">
        <v>3444</v>
      </c>
      <c r="J531" s="158" t="s">
        <v>3445</v>
      </c>
      <c r="K531" s="158"/>
      <c r="L531" s="158" t="s">
        <v>3447</v>
      </c>
      <c r="M531" s="158"/>
      <c r="N531" s="205">
        <v>69</v>
      </c>
      <c r="O531" s="158">
        <v>89</v>
      </c>
      <c r="P531" s="203" t="s">
        <v>5501</v>
      </c>
      <c r="Q531" s="158">
        <v>64</v>
      </c>
      <c r="R531" s="158"/>
      <c r="S531" s="158"/>
      <c r="T531" s="158"/>
      <c r="U531" s="158"/>
      <c r="V531" s="367"/>
      <c r="W531" s="366"/>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t="s">
        <v>5311</v>
      </c>
      <c r="AU531" s="205">
        <v>69</v>
      </c>
      <c r="AV531" s="205">
        <v>20</v>
      </c>
      <c r="AW531" s="205">
        <f t="shared" si="281"/>
        <v>89</v>
      </c>
      <c r="AX531" s="205" t="s">
        <v>5501</v>
      </c>
      <c r="AY531" s="223">
        <v>40</v>
      </c>
      <c r="AZ531" s="205">
        <v>24</v>
      </c>
      <c r="BA531" s="205">
        <f t="shared" si="275"/>
        <v>64</v>
      </c>
      <c r="BB531" s="205"/>
      <c r="BC531" s="207">
        <v>1.0000000000000001E-17</v>
      </c>
      <c r="BD531" s="207">
        <v>9.9999999999999997E-29</v>
      </c>
      <c r="BE531" s="207">
        <v>1.0000000000000001E-30</v>
      </c>
      <c r="BF531" s="207">
        <v>2</v>
      </c>
      <c r="BG531" s="207"/>
      <c r="BH531" s="207"/>
      <c r="BI531" s="207"/>
      <c r="BJ531" s="207"/>
      <c r="BK531" s="207"/>
      <c r="BL531" s="208">
        <v>0</v>
      </c>
      <c r="BM531" s="209">
        <v>249.45</v>
      </c>
      <c r="BN531" s="209">
        <f t="shared" si="282"/>
        <v>0</v>
      </c>
      <c r="BO531" s="207"/>
      <c r="BP531" s="207"/>
      <c r="BQ531" s="207"/>
      <c r="BR531" s="207"/>
      <c r="BS531" s="207"/>
      <c r="BT531" s="207"/>
      <c r="BU531" s="207"/>
      <c r="BV531" s="207"/>
      <c r="BW531" s="207"/>
      <c r="BX531" s="207"/>
      <c r="BY531" s="207"/>
      <c r="BZ531" s="207"/>
      <c r="CA531" s="207"/>
      <c r="CB531" s="207"/>
      <c r="CC531" s="207"/>
      <c r="CD531" s="207"/>
      <c r="CE531" s="207"/>
      <c r="CF531" s="207"/>
      <c r="CG531" s="207"/>
      <c r="CH531" s="207"/>
      <c r="CI531" s="207"/>
      <c r="CJ531" s="207"/>
      <c r="CK531" s="207">
        <v>0</v>
      </c>
      <c r="CL531" s="209">
        <v>477.3</v>
      </c>
      <c r="CM531" s="209">
        <f t="shared" si="283"/>
        <v>0</v>
      </c>
      <c r="CN531" s="207"/>
      <c r="CO531" s="207"/>
      <c r="CP531" s="207"/>
      <c r="CQ531" s="207"/>
      <c r="CR531" s="207"/>
      <c r="CS531" s="207"/>
      <c r="CT531" s="207"/>
      <c r="CU531" s="207"/>
      <c r="CV531" s="207"/>
      <c r="CW531" s="207"/>
      <c r="CX531" s="207"/>
      <c r="CY531" s="207"/>
      <c r="CZ531" s="207"/>
      <c r="DA531" s="207"/>
      <c r="DB531" s="207"/>
      <c r="DC531" s="207"/>
      <c r="DD531" s="207"/>
      <c r="DE531" s="207"/>
      <c r="DF531" s="207"/>
      <c r="DG531" s="207"/>
      <c r="DH531" s="207"/>
      <c r="DI531" s="207"/>
      <c r="DJ531" s="207">
        <v>0</v>
      </c>
      <c r="DK531" s="209">
        <v>120.88</v>
      </c>
      <c r="DL531" s="209">
        <f t="shared" si="284"/>
        <v>0</v>
      </c>
      <c r="DM531" s="207"/>
      <c r="DN531" s="207"/>
      <c r="DO531" s="207"/>
      <c r="DP531" s="207"/>
      <c r="DQ531" s="207"/>
      <c r="DR531" s="207"/>
      <c r="DS531" s="207"/>
      <c r="DT531" s="207"/>
      <c r="DU531" s="207"/>
      <c r="DV531" s="207"/>
      <c r="DW531" s="207"/>
      <c r="DX531" s="207"/>
      <c r="DY531" s="207"/>
      <c r="DZ531" s="207"/>
      <c r="EA531" s="207"/>
      <c r="EB531" s="207"/>
      <c r="EC531" s="207"/>
      <c r="ED531" s="207"/>
      <c r="EE531" s="207"/>
      <c r="EF531" s="207"/>
      <c r="EG531" s="207"/>
      <c r="EH531" s="207"/>
      <c r="EI531" s="207">
        <v>0</v>
      </c>
      <c r="EJ531" s="209">
        <v>191.55</v>
      </c>
      <c r="EK531" s="209">
        <f t="shared" si="285"/>
        <v>0</v>
      </c>
      <c r="EL531" s="207"/>
      <c r="EM531" s="207"/>
      <c r="EN531" s="207"/>
      <c r="EO531" s="207"/>
      <c r="EP531" s="207"/>
      <c r="EQ531" s="207"/>
      <c r="ER531" s="207"/>
      <c r="ES531" s="207"/>
      <c r="ET531" s="207"/>
      <c r="EU531" s="207"/>
      <c r="EV531" s="207"/>
      <c r="EW531" s="207"/>
      <c r="EX531" s="207"/>
      <c r="EY531" s="207"/>
      <c r="EZ531" s="207"/>
      <c r="FA531" s="207"/>
      <c r="FB531" s="207"/>
      <c r="FC531" s="207"/>
      <c r="FD531" s="207"/>
      <c r="FE531" s="207"/>
      <c r="FF531" s="207"/>
      <c r="FG531" s="207"/>
      <c r="FH531" s="207">
        <v>0</v>
      </c>
      <c r="FI531" s="209">
        <v>32.1</v>
      </c>
      <c r="FJ531" s="209">
        <f t="shared" si="286"/>
        <v>0</v>
      </c>
      <c r="FK531" s="207"/>
      <c r="FL531" s="207"/>
      <c r="FM531" s="207"/>
      <c r="FN531" s="207"/>
      <c r="FO531" s="207"/>
      <c r="FP531" s="207"/>
      <c r="FQ531" s="207"/>
      <c r="FR531" s="207"/>
      <c r="FS531" s="207">
        <v>0</v>
      </c>
      <c r="FT531" s="209">
        <v>25.68</v>
      </c>
      <c r="FU531" s="209">
        <f t="shared" si="287"/>
        <v>0</v>
      </c>
      <c r="FV531" s="207"/>
      <c r="FW531" s="207"/>
      <c r="FX531" s="207"/>
      <c r="FY531" s="207"/>
      <c r="FZ531" s="207"/>
      <c r="GA531" s="207"/>
      <c r="GB531" s="207"/>
      <c r="GC531" s="207"/>
      <c r="GD531" s="207">
        <v>0</v>
      </c>
      <c r="GE531" s="209">
        <v>56.12</v>
      </c>
      <c r="GF531" s="209">
        <f t="shared" si="288"/>
        <v>0</v>
      </c>
      <c r="GG531" s="207"/>
      <c r="GH531" s="207"/>
      <c r="GI531" s="207"/>
      <c r="GJ531" s="207"/>
      <c r="GK531" s="207"/>
      <c r="GL531" s="207"/>
      <c r="GM531" s="207"/>
      <c r="GN531" s="207"/>
      <c r="GO531" s="207"/>
      <c r="GP531" s="207"/>
      <c r="GQ531" s="207"/>
      <c r="GR531" s="207"/>
      <c r="GS531" s="207"/>
      <c r="GT531" s="207"/>
      <c r="GU531" s="207"/>
      <c r="GV531" s="207"/>
      <c r="GW531" s="207"/>
      <c r="GX531" s="207" t="s">
        <v>918</v>
      </c>
      <c r="GY531" s="207">
        <v>0</v>
      </c>
      <c r="GZ531" s="207" t="s">
        <v>918</v>
      </c>
      <c r="HA531" s="207">
        <v>0</v>
      </c>
      <c r="HB531" s="207"/>
      <c r="HC531" s="207">
        <v>1</v>
      </c>
      <c r="HD531" s="207">
        <f t="shared" si="266"/>
        <v>3600</v>
      </c>
      <c r="HE531" s="207">
        <v>4</v>
      </c>
      <c r="HF531" s="207"/>
      <c r="HG531" s="207"/>
      <c r="HH531" s="207">
        <f t="shared" si="289"/>
        <v>2400</v>
      </c>
      <c r="HI531" s="209">
        <v>2.73</v>
      </c>
      <c r="HJ531" s="209">
        <f t="shared" si="290"/>
        <v>6552</v>
      </c>
      <c r="HK531" s="207">
        <v>1</v>
      </c>
      <c r="HL531" s="207"/>
      <c r="HM531" s="207">
        <f t="shared" si="291"/>
        <v>600</v>
      </c>
      <c r="HN531" s="209">
        <v>2.73</v>
      </c>
      <c r="HO531" s="209">
        <f t="shared" si="292"/>
        <v>1638</v>
      </c>
      <c r="HP531" s="207">
        <v>1</v>
      </c>
      <c r="HQ531" s="207"/>
      <c r="HR531" s="207">
        <f t="shared" si="280"/>
        <v>600</v>
      </c>
      <c r="HS531" s="209">
        <v>2.73</v>
      </c>
      <c r="HT531" s="209">
        <f t="shared" si="293"/>
        <v>1638</v>
      </c>
      <c r="HU531" s="207">
        <v>0</v>
      </c>
      <c r="HV531" s="207"/>
      <c r="HW531" s="207">
        <f t="shared" si="294"/>
        <v>0</v>
      </c>
      <c r="HX531" s="209">
        <v>2.73</v>
      </c>
      <c r="HY531" s="209">
        <f t="shared" si="295"/>
        <v>0</v>
      </c>
      <c r="HZ531" s="207">
        <v>2</v>
      </c>
      <c r="IA531" s="209">
        <v>3890.25</v>
      </c>
      <c r="IB531" s="209">
        <f t="shared" si="296"/>
        <v>7780.5</v>
      </c>
      <c r="IC531" s="169"/>
      <c r="ID531" s="169"/>
      <c r="IE531" s="169"/>
      <c r="IF531" s="169"/>
      <c r="IG531" s="165"/>
      <c r="IH531" s="165"/>
      <c r="II531" s="235">
        <f t="shared" si="272"/>
        <v>0</v>
      </c>
      <c r="IJ531" s="235">
        <f t="shared" si="273"/>
        <v>2</v>
      </c>
      <c r="IK531" s="235">
        <f t="shared" si="274"/>
        <v>2</v>
      </c>
      <c r="IL531" s="210"/>
      <c r="IM531" s="211">
        <f t="shared" si="297"/>
        <v>0</v>
      </c>
      <c r="IN531" s="209">
        <v>7500</v>
      </c>
      <c r="IO531" s="212">
        <f t="shared" si="298"/>
        <v>0</v>
      </c>
      <c r="IP531" s="209">
        <f t="shared" si="299"/>
        <v>17608.5</v>
      </c>
      <c r="IQ531" s="209">
        <v>10000</v>
      </c>
      <c r="IR531" s="212">
        <f t="shared" si="300"/>
        <v>2</v>
      </c>
      <c r="IS531" s="213" t="s">
        <v>7073</v>
      </c>
      <c r="IT531" s="291"/>
      <c r="IV531" s="66" t="s">
        <v>7074</v>
      </c>
      <c r="IW531" s="66" t="s">
        <v>7075</v>
      </c>
    </row>
    <row r="532" spans="1:257" x14ac:dyDescent="0.4">
      <c r="A532" s="158">
        <f t="shared" si="271"/>
        <v>376</v>
      </c>
      <c r="B532" s="156" t="s">
        <v>35</v>
      </c>
      <c r="C532" s="350">
        <v>392</v>
      </c>
      <c r="D532" s="156">
        <v>83312</v>
      </c>
      <c r="E532" s="251">
        <v>19699</v>
      </c>
      <c r="F532" s="224" t="s">
        <v>7076</v>
      </c>
      <c r="G532" s="251">
        <v>10</v>
      </c>
      <c r="H532" s="156"/>
      <c r="I532" s="156" t="s">
        <v>3482</v>
      </c>
      <c r="J532" s="158" t="s">
        <v>3493</v>
      </c>
      <c r="K532" s="158"/>
      <c r="L532" s="158" t="s">
        <v>3495</v>
      </c>
      <c r="M532" s="158"/>
      <c r="N532" s="205">
        <v>127</v>
      </c>
      <c r="O532" s="158">
        <v>147</v>
      </c>
      <c r="P532" s="203" t="s">
        <v>6241</v>
      </c>
      <c r="Q532" s="158">
        <v>56</v>
      </c>
      <c r="R532" s="158"/>
      <c r="S532" s="158"/>
      <c r="T532" s="158"/>
      <c r="U532" s="158"/>
      <c r="V532" s="367"/>
      <c r="W532" s="366"/>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t="s">
        <v>5369</v>
      </c>
      <c r="AU532" s="205">
        <v>127</v>
      </c>
      <c r="AV532" s="205">
        <v>20</v>
      </c>
      <c r="AW532" s="205">
        <f t="shared" si="281"/>
        <v>147</v>
      </c>
      <c r="AX532" s="205" t="s">
        <v>6241</v>
      </c>
      <c r="AY532" s="223">
        <v>32</v>
      </c>
      <c r="AZ532" s="205">
        <v>24</v>
      </c>
      <c r="BA532" s="205">
        <f t="shared" si="275"/>
        <v>56</v>
      </c>
      <c r="BB532" s="205"/>
      <c r="BC532" s="207">
        <v>1</v>
      </c>
      <c r="BD532" s="207">
        <v>20</v>
      </c>
      <c r="BE532" s="207">
        <f>+BC532*BD532*10</f>
        <v>200</v>
      </c>
      <c r="BF532" s="207">
        <f>2+2</f>
        <v>4</v>
      </c>
      <c r="BG532" s="207"/>
      <c r="BH532" s="207"/>
      <c r="BI532" s="207"/>
      <c r="BJ532" s="207"/>
      <c r="BK532" s="207"/>
      <c r="BL532" s="208">
        <v>0</v>
      </c>
      <c r="BM532" s="209">
        <v>249.45</v>
      </c>
      <c r="BN532" s="209">
        <f t="shared" si="282"/>
        <v>0</v>
      </c>
      <c r="BO532" s="207"/>
      <c r="BP532" s="207"/>
      <c r="BQ532" s="207"/>
      <c r="BR532" s="207"/>
      <c r="BS532" s="207"/>
      <c r="BT532" s="207"/>
      <c r="BU532" s="207"/>
      <c r="BV532" s="207"/>
      <c r="BW532" s="207"/>
      <c r="BX532" s="207"/>
      <c r="BY532" s="207"/>
      <c r="BZ532" s="207"/>
      <c r="CA532" s="207"/>
      <c r="CB532" s="207"/>
      <c r="CC532" s="207"/>
      <c r="CD532" s="207"/>
      <c r="CE532" s="207"/>
      <c r="CF532" s="207"/>
      <c r="CG532" s="207"/>
      <c r="CH532" s="207"/>
      <c r="CI532" s="207"/>
      <c r="CJ532" s="207"/>
      <c r="CK532" s="207">
        <v>0</v>
      </c>
      <c r="CL532" s="209">
        <v>477.3</v>
      </c>
      <c r="CM532" s="209">
        <f t="shared" si="283"/>
        <v>0</v>
      </c>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v>0</v>
      </c>
      <c r="DK532" s="209">
        <v>120.88</v>
      </c>
      <c r="DL532" s="209">
        <f t="shared" si="284"/>
        <v>0</v>
      </c>
      <c r="DM532" s="207"/>
      <c r="DN532" s="207"/>
      <c r="DO532" s="207"/>
      <c r="DP532" s="207"/>
      <c r="DQ532" s="207"/>
      <c r="DR532" s="207"/>
      <c r="DS532" s="207"/>
      <c r="DT532" s="207"/>
      <c r="DU532" s="207"/>
      <c r="DV532" s="207"/>
      <c r="DW532" s="207"/>
      <c r="DX532" s="207"/>
      <c r="DY532" s="207"/>
      <c r="DZ532" s="207"/>
      <c r="EA532" s="207"/>
      <c r="EB532" s="207"/>
      <c r="EC532" s="207"/>
      <c r="ED532" s="207"/>
      <c r="EE532" s="207"/>
      <c r="EF532" s="207"/>
      <c r="EG532" s="207"/>
      <c r="EH532" s="207"/>
      <c r="EI532" s="207">
        <v>0</v>
      </c>
      <c r="EJ532" s="209">
        <v>191.55</v>
      </c>
      <c r="EK532" s="209">
        <f t="shared" si="285"/>
        <v>0</v>
      </c>
      <c r="EL532" s="207"/>
      <c r="EM532" s="207"/>
      <c r="EN532" s="207"/>
      <c r="EO532" s="207"/>
      <c r="EP532" s="207"/>
      <c r="EQ532" s="207"/>
      <c r="ER532" s="207"/>
      <c r="ES532" s="207"/>
      <c r="ET532" s="207"/>
      <c r="EU532" s="207"/>
      <c r="EV532" s="207"/>
      <c r="EW532" s="207"/>
      <c r="EX532" s="207"/>
      <c r="EY532" s="207"/>
      <c r="EZ532" s="207"/>
      <c r="FA532" s="207"/>
      <c r="FB532" s="207"/>
      <c r="FC532" s="207"/>
      <c r="FD532" s="207"/>
      <c r="FE532" s="207"/>
      <c r="FF532" s="207"/>
      <c r="FG532" s="207"/>
      <c r="FH532" s="207">
        <v>0</v>
      </c>
      <c r="FI532" s="209">
        <v>32.1</v>
      </c>
      <c r="FJ532" s="209">
        <f t="shared" si="286"/>
        <v>0</v>
      </c>
      <c r="FK532" s="207"/>
      <c r="FL532" s="207"/>
      <c r="FM532" s="207"/>
      <c r="FN532" s="207" t="s">
        <v>4980</v>
      </c>
      <c r="FO532" s="207"/>
      <c r="FP532" s="207"/>
      <c r="FQ532" s="207"/>
      <c r="FR532" s="207"/>
      <c r="FS532" s="207">
        <v>0</v>
      </c>
      <c r="FT532" s="209">
        <v>25.68</v>
      </c>
      <c r="FU532" s="209">
        <f t="shared" si="287"/>
        <v>0</v>
      </c>
      <c r="FV532" s="207"/>
      <c r="FW532" s="207"/>
      <c r="FX532" s="207"/>
      <c r="FY532" s="207"/>
      <c r="FZ532" s="207"/>
      <c r="GA532" s="207"/>
      <c r="GB532" s="207"/>
      <c r="GC532" s="207"/>
      <c r="GD532" s="207">
        <v>0</v>
      </c>
      <c r="GE532" s="209">
        <v>56.12</v>
      </c>
      <c r="GF532" s="209">
        <f t="shared" si="288"/>
        <v>0</v>
      </c>
      <c r="GG532" s="207"/>
      <c r="GH532" s="207"/>
      <c r="GI532" s="207"/>
      <c r="GJ532" s="207"/>
      <c r="GK532" s="207"/>
      <c r="GL532" s="207"/>
      <c r="GM532" s="207"/>
      <c r="GN532" s="207"/>
      <c r="GO532" s="207"/>
      <c r="GP532" s="207"/>
      <c r="GQ532" s="207"/>
      <c r="GR532" s="207"/>
      <c r="GS532" s="207"/>
      <c r="GT532" s="207"/>
      <c r="GU532" s="207"/>
      <c r="GV532" s="207"/>
      <c r="GW532" s="207"/>
      <c r="GX532" s="207" t="s">
        <v>7077</v>
      </c>
      <c r="GY532" s="207">
        <v>1</v>
      </c>
      <c r="GZ532" s="207" t="s">
        <v>5210</v>
      </c>
      <c r="HA532" s="207">
        <f>+AW532</f>
        <v>147</v>
      </c>
      <c r="HB532" s="207"/>
      <c r="HC532" s="207">
        <v>1</v>
      </c>
      <c r="HD532" s="207">
        <f t="shared" si="266"/>
        <v>3000</v>
      </c>
      <c r="HE532" s="207">
        <v>2</v>
      </c>
      <c r="HF532" s="207"/>
      <c r="HG532" s="207"/>
      <c r="HH532" s="207">
        <f t="shared" si="289"/>
        <v>1200</v>
      </c>
      <c r="HI532" s="209">
        <v>2.73</v>
      </c>
      <c r="HJ532" s="209">
        <f t="shared" si="290"/>
        <v>3276</v>
      </c>
      <c r="HK532" s="207">
        <v>2</v>
      </c>
      <c r="HL532" s="207"/>
      <c r="HM532" s="207">
        <f t="shared" si="291"/>
        <v>1200</v>
      </c>
      <c r="HN532" s="209">
        <v>2.73</v>
      </c>
      <c r="HO532" s="209">
        <f t="shared" si="292"/>
        <v>3276</v>
      </c>
      <c r="HP532" s="207">
        <v>1</v>
      </c>
      <c r="HQ532" s="207"/>
      <c r="HR532" s="207">
        <f t="shared" si="280"/>
        <v>600</v>
      </c>
      <c r="HS532" s="209">
        <v>2.73</v>
      </c>
      <c r="HT532" s="209">
        <f t="shared" si="293"/>
        <v>1638</v>
      </c>
      <c r="HU532" s="207">
        <v>0</v>
      </c>
      <c r="HV532" s="207"/>
      <c r="HW532" s="207">
        <f t="shared" si="294"/>
        <v>0</v>
      </c>
      <c r="HX532" s="209">
        <v>2.73</v>
      </c>
      <c r="HY532" s="209">
        <f t="shared" si="295"/>
        <v>0</v>
      </c>
      <c r="HZ532" s="207">
        <v>2</v>
      </c>
      <c r="IA532" s="209">
        <v>3890.25</v>
      </c>
      <c r="IB532" s="209">
        <f t="shared" si="296"/>
        <v>7780.5</v>
      </c>
      <c r="IC532" s="169"/>
      <c r="ID532" s="169"/>
      <c r="IE532" s="169"/>
      <c r="IF532" s="169"/>
      <c r="IG532" s="165"/>
      <c r="IH532" s="165"/>
      <c r="II532" s="235">
        <f t="shared" si="272"/>
        <v>1</v>
      </c>
      <c r="IJ532" s="235">
        <f t="shared" si="273"/>
        <v>2</v>
      </c>
      <c r="IK532" s="235">
        <f t="shared" si="274"/>
        <v>3</v>
      </c>
      <c r="IL532" s="210"/>
      <c r="IM532" s="211">
        <f t="shared" si="297"/>
        <v>0</v>
      </c>
      <c r="IN532" s="209">
        <v>7500</v>
      </c>
      <c r="IO532" s="212">
        <f t="shared" si="298"/>
        <v>0</v>
      </c>
      <c r="IP532" s="209">
        <f t="shared" si="299"/>
        <v>15970.5</v>
      </c>
      <c r="IQ532" s="209">
        <v>10000</v>
      </c>
      <c r="IR532" s="212">
        <f t="shared" si="300"/>
        <v>2</v>
      </c>
      <c r="IS532" s="213" t="s">
        <v>7078</v>
      </c>
      <c r="IT532" s="291"/>
      <c r="IV532" s="352" t="s">
        <v>7079</v>
      </c>
      <c r="IW532" s="352" t="s">
        <v>7080</v>
      </c>
    </row>
    <row r="533" spans="1:257" x14ac:dyDescent="0.4">
      <c r="A533" s="158">
        <f t="shared" si="271"/>
        <v>377</v>
      </c>
      <c r="B533" s="156" t="s">
        <v>35</v>
      </c>
      <c r="C533" s="219">
        <v>393</v>
      </c>
      <c r="D533" s="219">
        <v>26151</v>
      </c>
      <c r="E533" s="251">
        <v>19708</v>
      </c>
      <c r="F533" s="222" t="s">
        <v>7081</v>
      </c>
      <c r="G533" s="251">
        <v>10</v>
      </c>
      <c r="H533" s="156"/>
      <c r="I533" s="156" t="s">
        <v>3482</v>
      </c>
      <c r="J533" s="158" t="s">
        <v>3503</v>
      </c>
      <c r="K533" s="158"/>
      <c r="L533" s="216" t="s">
        <v>3505</v>
      </c>
      <c r="M533" s="158"/>
      <c r="N533" s="205">
        <v>74</v>
      </c>
      <c r="O533" s="216">
        <v>94</v>
      </c>
      <c r="P533" s="203" t="s">
        <v>6731</v>
      </c>
      <c r="Q533" s="216">
        <v>54</v>
      </c>
      <c r="R533" s="216"/>
      <c r="S533" s="216"/>
      <c r="T533" s="216"/>
      <c r="U533" s="216"/>
      <c r="V533" s="367"/>
      <c r="W533" s="366"/>
      <c r="X533" s="216"/>
      <c r="Y533" s="216"/>
      <c r="Z533" s="216"/>
      <c r="AA533" s="216"/>
      <c r="AB533" s="216"/>
      <c r="AC533" s="216"/>
      <c r="AD533" s="216"/>
      <c r="AE533" s="216"/>
      <c r="AF533" s="216"/>
      <c r="AG533" s="216"/>
      <c r="AH533" s="216"/>
      <c r="AI533" s="216"/>
      <c r="AJ533" s="216"/>
      <c r="AK533" s="216"/>
      <c r="AL533" s="216"/>
      <c r="AM533" s="216"/>
      <c r="AN533" s="216"/>
      <c r="AO533" s="216"/>
      <c r="AP533" s="216"/>
      <c r="AQ533" s="216"/>
      <c r="AR533" s="216"/>
      <c r="AS533" s="216"/>
      <c r="AT533" s="158" t="s">
        <v>5364</v>
      </c>
      <c r="AU533" s="205">
        <v>74</v>
      </c>
      <c r="AV533" s="205">
        <v>20</v>
      </c>
      <c r="AW533" s="205">
        <f t="shared" si="281"/>
        <v>94</v>
      </c>
      <c r="AX533" s="205" t="s">
        <v>6731</v>
      </c>
      <c r="AY533" s="223">
        <v>30</v>
      </c>
      <c r="AZ533" s="205">
        <v>24</v>
      </c>
      <c r="BA533" s="205">
        <f t="shared" si="275"/>
        <v>54</v>
      </c>
      <c r="BB533" s="205"/>
      <c r="BC533" s="207">
        <v>1</v>
      </c>
      <c r="BD533" s="207">
        <v>20</v>
      </c>
      <c r="BE533" s="207">
        <f>+BC533*BD533*10</f>
        <v>200</v>
      </c>
      <c r="BF533" s="207">
        <v>0</v>
      </c>
      <c r="BG533" s="207">
        <v>0</v>
      </c>
      <c r="BH533" s="207">
        <v>0</v>
      </c>
      <c r="BI533" s="207"/>
      <c r="BJ533" s="207"/>
      <c r="BK533" s="207"/>
      <c r="BL533" s="208">
        <v>0</v>
      </c>
      <c r="BM533" s="209">
        <v>249.45</v>
      </c>
      <c r="BN533" s="209">
        <f t="shared" si="282"/>
        <v>0</v>
      </c>
      <c r="BO533" s="207"/>
      <c r="BP533" s="207"/>
      <c r="BQ533" s="207"/>
      <c r="BR533" s="207"/>
      <c r="BS533" s="207"/>
      <c r="BT533" s="207"/>
      <c r="BU533" s="207"/>
      <c r="BV533" s="207"/>
      <c r="BW533" s="207"/>
      <c r="BX533" s="207"/>
      <c r="BY533" s="207"/>
      <c r="BZ533" s="207"/>
      <c r="CA533" s="207"/>
      <c r="CB533" s="207"/>
      <c r="CC533" s="207"/>
      <c r="CD533" s="207"/>
      <c r="CE533" s="207"/>
      <c r="CF533" s="207">
        <v>0</v>
      </c>
      <c r="CG533" s="207">
        <v>0</v>
      </c>
      <c r="CH533" s="207"/>
      <c r="CI533" s="207"/>
      <c r="CJ533" s="207"/>
      <c r="CK533" s="207">
        <v>0</v>
      </c>
      <c r="CL533" s="209">
        <v>477.3</v>
      </c>
      <c r="CM533" s="209">
        <f t="shared" si="283"/>
        <v>0</v>
      </c>
      <c r="CN533" s="207"/>
      <c r="CO533" s="207"/>
      <c r="CP533" s="207"/>
      <c r="CQ533" s="207"/>
      <c r="CR533" s="207"/>
      <c r="CS533" s="207"/>
      <c r="CT533" s="207"/>
      <c r="CU533" s="207"/>
      <c r="CV533" s="207"/>
      <c r="CW533" s="207"/>
      <c r="CX533" s="207"/>
      <c r="CY533" s="207"/>
      <c r="CZ533" s="207"/>
      <c r="DA533" s="207"/>
      <c r="DB533" s="207"/>
      <c r="DC533" s="207"/>
      <c r="DD533" s="207"/>
      <c r="DE533" s="207">
        <v>0</v>
      </c>
      <c r="DF533" s="207">
        <v>0</v>
      </c>
      <c r="DG533" s="207"/>
      <c r="DH533" s="207"/>
      <c r="DI533" s="207"/>
      <c r="DJ533" s="207">
        <v>0</v>
      </c>
      <c r="DK533" s="209">
        <v>120.88</v>
      </c>
      <c r="DL533" s="209">
        <f t="shared" si="284"/>
        <v>0</v>
      </c>
      <c r="DM533" s="207"/>
      <c r="DN533" s="207"/>
      <c r="DO533" s="207"/>
      <c r="DP533" s="207"/>
      <c r="DQ533" s="207"/>
      <c r="DR533" s="207"/>
      <c r="DS533" s="207"/>
      <c r="DT533" s="207"/>
      <c r="DU533" s="207"/>
      <c r="DV533" s="207"/>
      <c r="DW533" s="207"/>
      <c r="DX533" s="207"/>
      <c r="DY533" s="207"/>
      <c r="DZ533" s="207"/>
      <c r="EA533" s="207"/>
      <c r="EB533" s="207"/>
      <c r="EC533" s="207"/>
      <c r="ED533" s="207">
        <v>0</v>
      </c>
      <c r="EE533" s="207">
        <v>0</v>
      </c>
      <c r="EF533" s="207"/>
      <c r="EG533" s="207"/>
      <c r="EH533" s="207"/>
      <c r="EI533" s="207">
        <v>0</v>
      </c>
      <c r="EJ533" s="209">
        <v>191.55</v>
      </c>
      <c r="EK533" s="209">
        <f t="shared" si="285"/>
        <v>0</v>
      </c>
      <c r="EL533" s="207"/>
      <c r="EM533" s="207"/>
      <c r="EN533" s="207"/>
      <c r="EO533" s="207"/>
      <c r="EP533" s="207"/>
      <c r="EQ533" s="207"/>
      <c r="ER533" s="207"/>
      <c r="ES533" s="207"/>
      <c r="ET533" s="207"/>
      <c r="EU533" s="207"/>
      <c r="EV533" s="207"/>
      <c r="EW533" s="207"/>
      <c r="EX533" s="207"/>
      <c r="EY533" s="207"/>
      <c r="EZ533" s="207"/>
      <c r="FA533" s="207"/>
      <c r="FB533" s="207"/>
      <c r="FC533" s="207">
        <v>0</v>
      </c>
      <c r="FD533" s="207">
        <v>0</v>
      </c>
      <c r="FE533" s="207"/>
      <c r="FF533" s="207"/>
      <c r="FG533" s="207"/>
      <c r="FH533" s="207">
        <v>0</v>
      </c>
      <c r="FI533" s="209">
        <v>32.1</v>
      </c>
      <c r="FJ533" s="209">
        <f t="shared" si="286"/>
        <v>0</v>
      </c>
      <c r="FK533" s="207"/>
      <c r="FL533" s="207"/>
      <c r="FM533" s="207"/>
      <c r="FN533" s="207">
        <v>0</v>
      </c>
      <c r="FO533" s="207">
        <v>0</v>
      </c>
      <c r="FP533" s="207"/>
      <c r="FQ533" s="207"/>
      <c r="FR533" s="207"/>
      <c r="FS533" s="207">
        <v>0</v>
      </c>
      <c r="FT533" s="209">
        <v>25.68</v>
      </c>
      <c r="FU533" s="209">
        <f t="shared" si="287"/>
        <v>0</v>
      </c>
      <c r="FV533" s="207"/>
      <c r="FW533" s="207"/>
      <c r="FX533" s="207"/>
      <c r="FY533" s="207">
        <v>0</v>
      </c>
      <c r="FZ533" s="207">
        <v>0</v>
      </c>
      <c r="GA533" s="207"/>
      <c r="GB533" s="207"/>
      <c r="GC533" s="207"/>
      <c r="GD533" s="207">
        <v>0</v>
      </c>
      <c r="GE533" s="209">
        <v>56.12</v>
      </c>
      <c r="GF533" s="209">
        <f t="shared" si="288"/>
        <v>0</v>
      </c>
      <c r="GG533" s="207"/>
      <c r="GH533" s="207"/>
      <c r="GI533" s="207"/>
      <c r="GJ533" s="207"/>
      <c r="GK533" s="207"/>
      <c r="GL533" s="207"/>
      <c r="GM533" s="207"/>
      <c r="GN533" s="207"/>
      <c r="GO533" s="207"/>
      <c r="GP533" s="207"/>
      <c r="GQ533" s="207"/>
      <c r="GR533" s="207"/>
      <c r="GS533" s="207"/>
      <c r="GT533" s="207"/>
      <c r="GU533" s="207"/>
      <c r="GV533" s="207"/>
      <c r="GW533" s="207"/>
      <c r="GX533" s="207" t="s">
        <v>918</v>
      </c>
      <c r="GY533" s="207">
        <v>0</v>
      </c>
      <c r="GZ533" s="207" t="s">
        <v>918</v>
      </c>
      <c r="HA533" s="207">
        <v>0</v>
      </c>
      <c r="HB533" s="207"/>
      <c r="HC533" s="207">
        <v>1</v>
      </c>
      <c r="HD533" s="207">
        <f t="shared" si="266"/>
        <v>6000</v>
      </c>
      <c r="HE533" s="207">
        <v>6</v>
      </c>
      <c r="HF533" s="207"/>
      <c r="HG533" s="207"/>
      <c r="HH533" s="207">
        <f t="shared" si="289"/>
        <v>3600</v>
      </c>
      <c r="HI533" s="209">
        <v>2.73</v>
      </c>
      <c r="HJ533" s="209">
        <f t="shared" si="290"/>
        <v>9828</v>
      </c>
      <c r="HK533" s="207">
        <v>2</v>
      </c>
      <c r="HL533" s="207"/>
      <c r="HM533" s="207">
        <f t="shared" si="291"/>
        <v>1200</v>
      </c>
      <c r="HN533" s="209">
        <v>2.73</v>
      </c>
      <c r="HO533" s="209">
        <f t="shared" si="292"/>
        <v>3276</v>
      </c>
      <c r="HP533" s="207">
        <v>2</v>
      </c>
      <c r="HQ533" s="207"/>
      <c r="HR533" s="207">
        <f t="shared" si="280"/>
        <v>1200</v>
      </c>
      <c r="HS533" s="209">
        <v>2.73</v>
      </c>
      <c r="HT533" s="209">
        <f t="shared" si="293"/>
        <v>3276</v>
      </c>
      <c r="HU533" s="207">
        <v>0</v>
      </c>
      <c r="HV533" s="207"/>
      <c r="HW533" s="207">
        <f t="shared" si="294"/>
        <v>0</v>
      </c>
      <c r="HX533" s="209">
        <v>2.73</v>
      </c>
      <c r="HY533" s="209">
        <f t="shared" si="295"/>
        <v>0</v>
      </c>
      <c r="HZ533" s="207">
        <v>2</v>
      </c>
      <c r="IA533" s="209">
        <v>3890.25</v>
      </c>
      <c r="IB533" s="209">
        <f t="shared" si="296"/>
        <v>7780.5</v>
      </c>
      <c r="IC533" s="169"/>
      <c r="ID533" s="169"/>
      <c r="IE533" s="169"/>
      <c r="IF533" s="169"/>
      <c r="IG533" s="165"/>
      <c r="IH533" s="165"/>
      <c r="II533" s="235">
        <f t="shared" si="272"/>
        <v>0</v>
      </c>
      <c r="IJ533" s="235">
        <f t="shared" si="273"/>
        <v>2</v>
      </c>
      <c r="IK533" s="235">
        <f t="shared" si="274"/>
        <v>2</v>
      </c>
      <c r="IL533" s="210"/>
      <c r="IM533" s="211">
        <f t="shared" si="297"/>
        <v>0</v>
      </c>
      <c r="IN533" s="209">
        <v>7500</v>
      </c>
      <c r="IO533" s="212">
        <f t="shared" si="298"/>
        <v>0</v>
      </c>
      <c r="IP533" s="209">
        <f t="shared" si="299"/>
        <v>24160.5</v>
      </c>
      <c r="IQ533" s="209">
        <v>10000</v>
      </c>
      <c r="IR533" s="212">
        <f t="shared" si="300"/>
        <v>3</v>
      </c>
      <c r="IS533" s="213" t="s">
        <v>7082</v>
      </c>
      <c r="IT533" s="291"/>
      <c r="IV533" s="66" t="s">
        <v>7083</v>
      </c>
      <c r="IW533" s="66" t="s">
        <v>7084</v>
      </c>
    </row>
    <row r="534" spans="1:257" x14ac:dyDescent="0.4">
      <c r="A534" s="158">
        <f t="shared" si="271"/>
        <v>378</v>
      </c>
      <c r="B534" s="156" t="s">
        <v>35</v>
      </c>
      <c r="C534" s="156">
        <v>459</v>
      </c>
      <c r="D534" s="251">
        <v>89058</v>
      </c>
      <c r="E534" s="378">
        <v>3723</v>
      </c>
      <c r="F534" s="221" t="s">
        <v>7085</v>
      </c>
      <c r="G534" s="251">
        <v>11</v>
      </c>
      <c r="H534" s="156"/>
      <c r="I534" s="156" t="s">
        <v>4168</v>
      </c>
      <c r="J534" s="158" t="s">
        <v>4233</v>
      </c>
      <c r="K534" s="158"/>
      <c r="L534" s="158" t="s">
        <v>1762</v>
      </c>
      <c r="M534" s="158"/>
      <c r="N534" s="205">
        <v>39</v>
      </c>
      <c r="O534" s="158">
        <v>59</v>
      </c>
      <c r="P534" s="203" t="s">
        <v>5349</v>
      </c>
      <c r="Q534" s="158">
        <v>54</v>
      </c>
      <c r="R534" s="158"/>
      <c r="S534" s="158"/>
      <c r="T534" s="158"/>
      <c r="U534" s="158"/>
      <c r="V534" s="367"/>
      <c r="W534" s="366"/>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t="s">
        <v>5369</v>
      </c>
      <c r="AU534" s="205">
        <v>39</v>
      </c>
      <c r="AV534" s="205">
        <v>20</v>
      </c>
      <c r="AW534" s="205">
        <f t="shared" si="281"/>
        <v>59</v>
      </c>
      <c r="AX534" s="205" t="s">
        <v>5349</v>
      </c>
      <c r="AY534" s="214">
        <v>30</v>
      </c>
      <c r="AZ534" s="205">
        <v>24</v>
      </c>
      <c r="BA534" s="205">
        <f t="shared" si="275"/>
        <v>54</v>
      </c>
      <c r="BB534" s="205"/>
      <c r="BC534" s="207">
        <v>1.0000000000000001E-17</v>
      </c>
      <c r="BD534" s="207">
        <v>9.9999999999999997E-29</v>
      </c>
      <c r="BE534" s="207">
        <v>1.0000000000000001E-30</v>
      </c>
      <c r="BF534" s="207">
        <v>0</v>
      </c>
      <c r="BG534" s="207"/>
      <c r="BH534" s="207"/>
      <c r="BI534" s="207"/>
      <c r="BJ534" s="207"/>
      <c r="BK534" s="207"/>
      <c r="BL534" s="208">
        <v>0</v>
      </c>
      <c r="BM534" s="209">
        <v>249.45</v>
      </c>
      <c r="BN534" s="209">
        <f t="shared" si="282"/>
        <v>0</v>
      </c>
      <c r="BO534" s="207"/>
      <c r="BP534" s="207"/>
      <c r="BQ534" s="207"/>
      <c r="BR534" s="207"/>
      <c r="BS534" s="207"/>
      <c r="BT534" s="207"/>
      <c r="BU534" s="207"/>
      <c r="BV534" s="207"/>
      <c r="BW534" s="207"/>
      <c r="BX534" s="207"/>
      <c r="BY534" s="207"/>
      <c r="BZ534" s="207"/>
      <c r="CA534" s="207"/>
      <c r="CB534" s="207"/>
      <c r="CC534" s="207"/>
      <c r="CD534" s="207"/>
      <c r="CE534" s="207"/>
      <c r="CF534" s="207"/>
      <c r="CG534" s="207"/>
      <c r="CH534" s="207"/>
      <c r="CI534" s="207"/>
      <c r="CJ534" s="207"/>
      <c r="CK534" s="207">
        <v>0</v>
      </c>
      <c r="CL534" s="209">
        <v>477.3</v>
      </c>
      <c r="CM534" s="209">
        <f t="shared" si="283"/>
        <v>0</v>
      </c>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v>0</v>
      </c>
      <c r="DK534" s="209">
        <v>120.88</v>
      </c>
      <c r="DL534" s="209">
        <f t="shared" si="284"/>
        <v>0</v>
      </c>
      <c r="DM534" s="207"/>
      <c r="DN534" s="207"/>
      <c r="DO534" s="207"/>
      <c r="DP534" s="207"/>
      <c r="DQ534" s="207"/>
      <c r="DR534" s="207"/>
      <c r="DS534" s="207"/>
      <c r="DT534" s="207"/>
      <c r="DU534" s="207"/>
      <c r="DV534" s="207"/>
      <c r="DW534" s="207"/>
      <c r="DX534" s="207"/>
      <c r="DY534" s="207"/>
      <c r="DZ534" s="207"/>
      <c r="EA534" s="207"/>
      <c r="EB534" s="207"/>
      <c r="EC534" s="207"/>
      <c r="ED534" s="207"/>
      <c r="EE534" s="207"/>
      <c r="EF534" s="207"/>
      <c r="EG534" s="207"/>
      <c r="EH534" s="207"/>
      <c r="EI534" s="207">
        <v>0</v>
      </c>
      <c r="EJ534" s="209">
        <v>191.55</v>
      </c>
      <c r="EK534" s="209">
        <f t="shared" si="285"/>
        <v>0</v>
      </c>
      <c r="EL534" s="207"/>
      <c r="EM534" s="207"/>
      <c r="EN534" s="207"/>
      <c r="EO534" s="207"/>
      <c r="EP534" s="207"/>
      <c r="EQ534" s="207"/>
      <c r="ER534" s="207"/>
      <c r="ES534" s="207"/>
      <c r="ET534" s="207"/>
      <c r="EU534" s="207"/>
      <c r="EV534" s="207"/>
      <c r="EW534" s="207"/>
      <c r="EX534" s="207"/>
      <c r="EY534" s="207"/>
      <c r="EZ534" s="207"/>
      <c r="FA534" s="207"/>
      <c r="FB534" s="207"/>
      <c r="FC534" s="207"/>
      <c r="FD534" s="207"/>
      <c r="FE534" s="207"/>
      <c r="FF534" s="207"/>
      <c r="FG534" s="207"/>
      <c r="FH534" s="207">
        <v>0</v>
      </c>
      <c r="FI534" s="209">
        <v>32.1</v>
      </c>
      <c r="FJ534" s="209">
        <f t="shared" si="286"/>
        <v>0</v>
      </c>
      <c r="FK534" s="207"/>
      <c r="FL534" s="207"/>
      <c r="FM534" s="207"/>
      <c r="FN534" s="207"/>
      <c r="FO534" s="207"/>
      <c r="FP534" s="207"/>
      <c r="FQ534" s="207"/>
      <c r="FR534" s="207"/>
      <c r="FS534" s="207">
        <v>0</v>
      </c>
      <c r="FT534" s="209">
        <v>25.68</v>
      </c>
      <c r="FU534" s="209">
        <f t="shared" si="287"/>
        <v>0</v>
      </c>
      <c r="FV534" s="207"/>
      <c r="FW534" s="207"/>
      <c r="FX534" s="207"/>
      <c r="FY534" s="207"/>
      <c r="FZ534" s="207"/>
      <c r="GA534" s="207"/>
      <c r="GB534" s="207"/>
      <c r="GC534" s="207"/>
      <c r="GD534" s="207">
        <v>0</v>
      </c>
      <c r="GE534" s="209">
        <v>56.12</v>
      </c>
      <c r="GF534" s="209">
        <f t="shared" si="288"/>
        <v>0</v>
      </c>
      <c r="GG534" s="207"/>
      <c r="GH534" s="207"/>
      <c r="GI534" s="207"/>
      <c r="GJ534" s="207"/>
      <c r="GK534" s="207"/>
      <c r="GL534" s="207"/>
      <c r="GM534" s="207"/>
      <c r="GN534" s="207"/>
      <c r="GO534" s="207"/>
      <c r="GP534" s="207"/>
      <c r="GQ534" s="207"/>
      <c r="GR534" s="207"/>
      <c r="GS534" s="207"/>
      <c r="GT534" s="207"/>
      <c r="GU534" s="207"/>
      <c r="GV534" s="207"/>
      <c r="GW534" s="207"/>
      <c r="GX534" s="207" t="s">
        <v>918</v>
      </c>
      <c r="GY534" s="207">
        <v>0</v>
      </c>
      <c r="GZ534" s="207" t="s">
        <v>918</v>
      </c>
      <c r="HA534" s="207">
        <v>0</v>
      </c>
      <c r="HB534" s="207"/>
      <c r="HC534" s="207">
        <v>1</v>
      </c>
      <c r="HD534" s="207">
        <f t="shared" ref="HD534:HD597" si="301">+HH534+HM534+HR534+HW534</f>
        <v>4800</v>
      </c>
      <c r="HE534" s="207">
        <v>6</v>
      </c>
      <c r="HF534" s="207"/>
      <c r="HG534" s="207"/>
      <c r="HH534" s="207">
        <f t="shared" si="289"/>
        <v>3600</v>
      </c>
      <c r="HI534" s="209">
        <v>2.73</v>
      </c>
      <c r="HJ534" s="209">
        <f t="shared" si="290"/>
        <v>9828</v>
      </c>
      <c r="HK534" s="207">
        <v>1</v>
      </c>
      <c r="HL534" s="207"/>
      <c r="HM534" s="207">
        <f t="shared" si="291"/>
        <v>600</v>
      </c>
      <c r="HN534" s="209">
        <v>2.73</v>
      </c>
      <c r="HO534" s="209">
        <f t="shared" si="292"/>
        <v>1638</v>
      </c>
      <c r="HP534" s="207">
        <v>1</v>
      </c>
      <c r="HQ534" s="207"/>
      <c r="HR534" s="207">
        <f t="shared" si="280"/>
        <v>600</v>
      </c>
      <c r="HS534" s="209">
        <v>2.73</v>
      </c>
      <c r="HT534" s="209">
        <f t="shared" si="293"/>
        <v>1638</v>
      </c>
      <c r="HU534" s="207">
        <v>0</v>
      </c>
      <c r="HV534" s="207"/>
      <c r="HW534" s="207">
        <f t="shared" si="294"/>
        <v>0</v>
      </c>
      <c r="HX534" s="209">
        <v>2.73</v>
      </c>
      <c r="HY534" s="209">
        <f t="shared" si="295"/>
        <v>0</v>
      </c>
      <c r="HZ534" s="207">
        <v>2</v>
      </c>
      <c r="IA534" s="209">
        <v>3890.25</v>
      </c>
      <c r="IB534" s="209">
        <f t="shared" si="296"/>
        <v>7780.5</v>
      </c>
      <c r="IC534" s="169"/>
      <c r="ID534" s="169"/>
      <c r="IE534" s="169"/>
      <c r="IF534" s="169"/>
      <c r="IG534" s="165"/>
      <c r="IH534" s="165"/>
      <c r="II534" s="235">
        <f t="shared" si="272"/>
        <v>0</v>
      </c>
      <c r="IJ534" s="235">
        <f t="shared" si="273"/>
        <v>2</v>
      </c>
      <c r="IK534" s="235">
        <f t="shared" si="274"/>
        <v>2</v>
      </c>
      <c r="IL534" s="210"/>
      <c r="IM534" s="211">
        <f t="shared" si="297"/>
        <v>0</v>
      </c>
      <c r="IN534" s="209">
        <v>7500</v>
      </c>
      <c r="IO534" s="212">
        <f t="shared" si="298"/>
        <v>0</v>
      </c>
      <c r="IP534" s="209">
        <f t="shared" si="299"/>
        <v>20884.5</v>
      </c>
      <c r="IQ534" s="209">
        <v>10000</v>
      </c>
      <c r="IR534" s="212">
        <f t="shared" si="300"/>
        <v>3</v>
      </c>
      <c r="IS534" s="213" t="s">
        <v>7086</v>
      </c>
      <c r="IT534" s="291"/>
      <c r="IV534" s="66" t="s">
        <v>7087</v>
      </c>
      <c r="IW534" s="66" t="s">
        <v>7088</v>
      </c>
    </row>
    <row r="535" spans="1:257" x14ac:dyDescent="0.4">
      <c r="A535" s="158">
        <f t="shared" si="271"/>
        <v>379</v>
      </c>
      <c r="B535" s="156" t="s">
        <v>35</v>
      </c>
      <c r="C535" s="156">
        <v>461</v>
      </c>
      <c r="D535" s="251">
        <v>29062</v>
      </c>
      <c r="E535" s="378">
        <v>3749</v>
      </c>
      <c r="F535" s="221" t="s">
        <v>7089</v>
      </c>
      <c r="G535" s="251">
        <v>11</v>
      </c>
      <c r="H535" s="156"/>
      <c r="I535" s="156" t="s">
        <v>4168</v>
      </c>
      <c r="J535" s="158" t="s">
        <v>4238</v>
      </c>
      <c r="K535" s="158"/>
      <c r="L535" s="158" t="s">
        <v>4240</v>
      </c>
      <c r="M535" s="158"/>
      <c r="N535" s="205">
        <v>64</v>
      </c>
      <c r="O535" s="158">
        <v>84</v>
      </c>
      <c r="P535" s="203" t="s">
        <v>6062</v>
      </c>
      <c r="Q535" s="158">
        <v>54</v>
      </c>
      <c r="R535" s="158"/>
      <c r="S535" s="158"/>
      <c r="T535" s="158"/>
      <c r="U535" s="158"/>
      <c r="V535" s="367"/>
      <c r="W535" s="366"/>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t="s">
        <v>5225</v>
      </c>
      <c r="AU535" s="205">
        <v>64</v>
      </c>
      <c r="AV535" s="205">
        <v>20</v>
      </c>
      <c r="AW535" s="205">
        <f t="shared" si="281"/>
        <v>84</v>
      </c>
      <c r="AX535" s="205" t="s">
        <v>6062</v>
      </c>
      <c r="AY535" s="214">
        <v>30</v>
      </c>
      <c r="AZ535" s="205">
        <v>24</v>
      </c>
      <c r="BA535" s="205">
        <f t="shared" si="275"/>
        <v>54</v>
      </c>
      <c r="BB535" s="205"/>
      <c r="BC535" s="207">
        <v>1.0000000000000001E-17</v>
      </c>
      <c r="BD535" s="207">
        <v>9.9999999999999997E-29</v>
      </c>
      <c r="BE535" s="207">
        <v>1.0000000000000001E-30</v>
      </c>
      <c r="BF535" s="207">
        <v>0</v>
      </c>
      <c r="BG535" s="207"/>
      <c r="BH535" s="207"/>
      <c r="BI535" s="207"/>
      <c r="BJ535" s="207"/>
      <c r="BK535" s="207"/>
      <c r="BL535" s="208">
        <v>0</v>
      </c>
      <c r="BM535" s="209">
        <v>249.45</v>
      </c>
      <c r="BN535" s="209">
        <f t="shared" si="282"/>
        <v>0</v>
      </c>
      <c r="BO535" s="207"/>
      <c r="BP535" s="207"/>
      <c r="BQ535" s="207"/>
      <c r="BR535" s="207"/>
      <c r="BS535" s="207"/>
      <c r="BT535" s="207"/>
      <c r="BU535" s="207"/>
      <c r="BV535" s="207"/>
      <c r="BW535" s="207"/>
      <c r="BX535" s="207"/>
      <c r="BY535" s="207"/>
      <c r="BZ535" s="207"/>
      <c r="CA535" s="207"/>
      <c r="CB535" s="207"/>
      <c r="CC535" s="207"/>
      <c r="CD535" s="207"/>
      <c r="CE535" s="207"/>
      <c r="CF535" s="207"/>
      <c r="CG535" s="207"/>
      <c r="CH535" s="207"/>
      <c r="CI535" s="207"/>
      <c r="CJ535" s="207"/>
      <c r="CK535" s="207">
        <v>0</v>
      </c>
      <c r="CL535" s="209">
        <v>477.3</v>
      </c>
      <c r="CM535" s="209">
        <f t="shared" si="283"/>
        <v>0</v>
      </c>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v>0</v>
      </c>
      <c r="DK535" s="209">
        <v>120.88</v>
      </c>
      <c r="DL535" s="209">
        <f t="shared" si="284"/>
        <v>0</v>
      </c>
      <c r="DM535" s="207"/>
      <c r="DN535" s="207"/>
      <c r="DO535" s="207"/>
      <c r="DP535" s="207"/>
      <c r="DQ535" s="207"/>
      <c r="DR535" s="207"/>
      <c r="DS535" s="207"/>
      <c r="DT535" s="207"/>
      <c r="DU535" s="207"/>
      <c r="DV535" s="207"/>
      <c r="DW535" s="207"/>
      <c r="DX535" s="207"/>
      <c r="DY535" s="207"/>
      <c r="DZ535" s="207"/>
      <c r="EA535" s="207"/>
      <c r="EB535" s="207"/>
      <c r="EC535" s="207"/>
      <c r="ED535" s="207"/>
      <c r="EE535" s="207"/>
      <c r="EF535" s="207"/>
      <c r="EG535" s="207"/>
      <c r="EH535" s="207"/>
      <c r="EI535" s="207">
        <v>0</v>
      </c>
      <c r="EJ535" s="209">
        <v>191.55</v>
      </c>
      <c r="EK535" s="209">
        <f t="shared" si="285"/>
        <v>0</v>
      </c>
      <c r="EL535" s="207"/>
      <c r="EM535" s="207"/>
      <c r="EN535" s="207"/>
      <c r="EO535" s="207"/>
      <c r="EP535" s="207"/>
      <c r="EQ535" s="207"/>
      <c r="ER535" s="207"/>
      <c r="ES535" s="207"/>
      <c r="ET535" s="207"/>
      <c r="EU535" s="207"/>
      <c r="EV535" s="207"/>
      <c r="EW535" s="207"/>
      <c r="EX535" s="207"/>
      <c r="EY535" s="207"/>
      <c r="EZ535" s="207"/>
      <c r="FA535" s="207"/>
      <c r="FB535" s="207"/>
      <c r="FC535" s="207"/>
      <c r="FD535" s="207"/>
      <c r="FE535" s="207"/>
      <c r="FF535" s="207"/>
      <c r="FG535" s="207"/>
      <c r="FH535" s="207">
        <v>0</v>
      </c>
      <c r="FI535" s="209">
        <v>32.1</v>
      </c>
      <c r="FJ535" s="209">
        <f t="shared" si="286"/>
        <v>0</v>
      </c>
      <c r="FK535" s="207"/>
      <c r="FL535" s="207"/>
      <c r="FM535" s="207"/>
      <c r="FN535" s="207"/>
      <c r="FO535" s="207"/>
      <c r="FP535" s="207"/>
      <c r="FQ535" s="207"/>
      <c r="FR535" s="207"/>
      <c r="FS535" s="207">
        <v>0</v>
      </c>
      <c r="FT535" s="209">
        <v>25.68</v>
      </c>
      <c r="FU535" s="209">
        <f t="shared" si="287"/>
        <v>0</v>
      </c>
      <c r="FV535" s="207"/>
      <c r="FW535" s="207"/>
      <c r="FX535" s="207"/>
      <c r="FY535" s="207"/>
      <c r="FZ535" s="207"/>
      <c r="GA535" s="207"/>
      <c r="GB535" s="207"/>
      <c r="GC535" s="207"/>
      <c r="GD535" s="207">
        <v>0</v>
      </c>
      <c r="GE535" s="209">
        <v>56.12</v>
      </c>
      <c r="GF535" s="209">
        <f t="shared" si="288"/>
        <v>0</v>
      </c>
      <c r="GG535" s="207"/>
      <c r="GH535" s="207"/>
      <c r="GI535" s="207"/>
      <c r="GJ535" s="207"/>
      <c r="GK535" s="207"/>
      <c r="GL535" s="207"/>
      <c r="GM535" s="207"/>
      <c r="GN535" s="207"/>
      <c r="GO535" s="207"/>
      <c r="GP535" s="207"/>
      <c r="GQ535" s="207"/>
      <c r="GR535" s="207"/>
      <c r="GS535" s="207"/>
      <c r="GT535" s="207"/>
      <c r="GU535" s="207"/>
      <c r="GV535" s="207"/>
      <c r="GW535" s="207"/>
      <c r="GX535" s="207" t="s">
        <v>918</v>
      </c>
      <c r="GY535" s="207">
        <v>0</v>
      </c>
      <c r="GZ535" s="207" t="s">
        <v>918</v>
      </c>
      <c r="HA535" s="207">
        <v>0</v>
      </c>
      <c r="HB535" s="207"/>
      <c r="HC535" s="207">
        <v>1</v>
      </c>
      <c r="HD535" s="207">
        <f t="shared" si="301"/>
        <v>3000</v>
      </c>
      <c r="HE535" s="207">
        <v>2</v>
      </c>
      <c r="HF535" s="207"/>
      <c r="HG535" s="207"/>
      <c r="HH535" s="207">
        <f t="shared" si="289"/>
        <v>1200</v>
      </c>
      <c r="HI535" s="209">
        <v>2.73</v>
      </c>
      <c r="HJ535" s="209">
        <f t="shared" si="290"/>
        <v>3276</v>
      </c>
      <c r="HK535" s="207">
        <v>1</v>
      </c>
      <c r="HL535" s="207"/>
      <c r="HM535" s="207">
        <f t="shared" si="291"/>
        <v>600</v>
      </c>
      <c r="HN535" s="209">
        <v>2.73</v>
      </c>
      <c r="HO535" s="209">
        <f t="shared" si="292"/>
        <v>1638</v>
      </c>
      <c r="HP535" s="207">
        <v>2</v>
      </c>
      <c r="HQ535" s="207"/>
      <c r="HR535" s="207">
        <f t="shared" si="280"/>
        <v>1200</v>
      </c>
      <c r="HS535" s="209">
        <v>2.73</v>
      </c>
      <c r="HT535" s="209">
        <f t="shared" si="293"/>
        <v>3276</v>
      </c>
      <c r="HU535" s="207">
        <v>0</v>
      </c>
      <c r="HV535" s="207"/>
      <c r="HW535" s="207">
        <f t="shared" si="294"/>
        <v>0</v>
      </c>
      <c r="HX535" s="209">
        <v>2.73</v>
      </c>
      <c r="HY535" s="209">
        <f t="shared" si="295"/>
        <v>0</v>
      </c>
      <c r="HZ535" s="207">
        <v>2</v>
      </c>
      <c r="IA535" s="209">
        <v>3890.25</v>
      </c>
      <c r="IB535" s="209">
        <f t="shared" si="296"/>
        <v>7780.5</v>
      </c>
      <c r="IC535" s="169"/>
      <c r="ID535" s="169"/>
      <c r="IE535" s="169"/>
      <c r="IF535" s="169"/>
      <c r="IG535" s="165"/>
      <c r="IH535" s="165"/>
      <c r="II535" s="235">
        <f t="shared" si="272"/>
        <v>0</v>
      </c>
      <c r="IJ535" s="235">
        <f t="shared" si="273"/>
        <v>2</v>
      </c>
      <c r="IK535" s="235">
        <f t="shared" si="274"/>
        <v>2</v>
      </c>
      <c r="IL535" s="210"/>
      <c r="IM535" s="211">
        <f t="shared" si="297"/>
        <v>0</v>
      </c>
      <c r="IN535" s="209">
        <v>7500</v>
      </c>
      <c r="IO535" s="212">
        <f t="shared" si="298"/>
        <v>0</v>
      </c>
      <c r="IP535" s="209">
        <f t="shared" si="299"/>
        <v>15970.5</v>
      </c>
      <c r="IQ535" s="209">
        <v>10000</v>
      </c>
      <c r="IR535" s="212">
        <f t="shared" si="300"/>
        <v>2</v>
      </c>
      <c r="IS535" s="213" t="s">
        <v>7086</v>
      </c>
      <c r="IT535" s="291"/>
      <c r="IV535" s="66" t="s">
        <v>7090</v>
      </c>
      <c r="IW535" s="66" t="s">
        <v>7091</v>
      </c>
    </row>
    <row r="536" spans="1:257" x14ac:dyDescent="0.4">
      <c r="A536" s="158">
        <f t="shared" si="271"/>
        <v>380</v>
      </c>
      <c r="B536" s="156" t="s">
        <v>35</v>
      </c>
      <c r="C536" s="156">
        <v>469</v>
      </c>
      <c r="D536" s="251">
        <v>89094</v>
      </c>
      <c r="E536" s="251">
        <v>22281</v>
      </c>
      <c r="F536" s="221" t="s">
        <v>7092</v>
      </c>
      <c r="G536" s="251">
        <v>11</v>
      </c>
      <c r="H536" s="156"/>
      <c r="I536" s="156" t="s">
        <v>4260</v>
      </c>
      <c r="J536" s="158" t="s">
        <v>4285</v>
      </c>
      <c r="K536" s="158"/>
      <c r="L536" s="158" t="s">
        <v>4286</v>
      </c>
      <c r="M536" s="158"/>
      <c r="N536" s="205">
        <v>11</v>
      </c>
      <c r="O536" s="158">
        <v>31</v>
      </c>
      <c r="P536" s="203" t="s">
        <v>5483</v>
      </c>
      <c r="Q536" s="158">
        <v>62</v>
      </c>
      <c r="R536" s="158"/>
      <c r="S536" s="158"/>
      <c r="T536" s="158"/>
      <c r="U536" s="158"/>
      <c r="V536" s="367"/>
      <c r="W536" s="366"/>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t="s">
        <v>5527</v>
      </c>
      <c r="AU536" s="205">
        <v>11</v>
      </c>
      <c r="AV536" s="205">
        <v>20</v>
      </c>
      <c r="AW536" s="205">
        <f t="shared" si="281"/>
        <v>31</v>
      </c>
      <c r="AX536" s="205" t="s">
        <v>5483</v>
      </c>
      <c r="AY536" s="214">
        <v>38</v>
      </c>
      <c r="AZ536" s="205">
        <v>24</v>
      </c>
      <c r="BA536" s="205">
        <f t="shared" si="275"/>
        <v>62</v>
      </c>
      <c r="BB536" s="205"/>
      <c r="BC536" s="207">
        <v>1.0000000000000001E-17</v>
      </c>
      <c r="BD536" s="207">
        <v>9.9999999999999997E-29</v>
      </c>
      <c r="BE536" s="207">
        <v>1.0000000000000001E-30</v>
      </c>
      <c r="BF536" s="207">
        <v>0</v>
      </c>
      <c r="BG536" s="207"/>
      <c r="BH536" s="207"/>
      <c r="BI536" s="207"/>
      <c r="BJ536" s="207"/>
      <c r="BK536" s="207"/>
      <c r="BL536" s="208">
        <v>0</v>
      </c>
      <c r="BM536" s="209">
        <v>249.45</v>
      </c>
      <c r="BN536" s="209">
        <f t="shared" si="282"/>
        <v>0</v>
      </c>
      <c r="BO536" s="207"/>
      <c r="BP536" s="207"/>
      <c r="BQ536" s="207"/>
      <c r="BR536" s="207"/>
      <c r="BS536" s="207"/>
      <c r="BT536" s="207"/>
      <c r="BU536" s="207"/>
      <c r="BV536" s="207"/>
      <c r="BW536" s="207"/>
      <c r="BX536" s="207"/>
      <c r="BY536" s="207"/>
      <c r="BZ536" s="207"/>
      <c r="CA536" s="207"/>
      <c r="CB536" s="207"/>
      <c r="CC536" s="207"/>
      <c r="CD536" s="207"/>
      <c r="CE536" s="207"/>
      <c r="CF536" s="207"/>
      <c r="CG536" s="207"/>
      <c r="CH536" s="207"/>
      <c r="CI536" s="207"/>
      <c r="CJ536" s="207"/>
      <c r="CK536" s="207">
        <v>0</v>
      </c>
      <c r="CL536" s="209">
        <v>477.3</v>
      </c>
      <c r="CM536" s="209">
        <f t="shared" si="283"/>
        <v>0</v>
      </c>
      <c r="CN536" s="207"/>
      <c r="CO536" s="207"/>
      <c r="CP536" s="207"/>
      <c r="CQ536" s="207"/>
      <c r="CR536" s="207"/>
      <c r="CS536" s="207"/>
      <c r="CT536" s="207"/>
      <c r="CU536" s="207"/>
      <c r="CV536" s="207"/>
      <c r="CW536" s="207"/>
      <c r="CX536" s="207"/>
      <c r="CY536" s="207"/>
      <c r="CZ536" s="207"/>
      <c r="DA536" s="207"/>
      <c r="DB536" s="207"/>
      <c r="DC536" s="207"/>
      <c r="DD536" s="207"/>
      <c r="DE536" s="207"/>
      <c r="DF536" s="207"/>
      <c r="DG536" s="207"/>
      <c r="DH536" s="207"/>
      <c r="DI536" s="207"/>
      <c r="DJ536" s="207">
        <v>0</v>
      </c>
      <c r="DK536" s="209">
        <v>120.88</v>
      </c>
      <c r="DL536" s="209">
        <f t="shared" si="284"/>
        <v>0</v>
      </c>
      <c r="DM536" s="207"/>
      <c r="DN536" s="207"/>
      <c r="DO536" s="207"/>
      <c r="DP536" s="207"/>
      <c r="DQ536" s="207"/>
      <c r="DR536" s="207"/>
      <c r="DS536" s="207"/>
      <c r="DT536" s="207"/>
      <c r="DU536" s="207"/>
      <c r="DV536" s="207"/>
      <c r="DW536" s="207"/>
      <c r="DX536" s="207"/>
      <c r="DY536" s="207"/>
      <c r="DZ536" s="207"/>
      <c r="EA536" s="207"/>
      <c r="EB536" s="207"/>
      <c r="EC536" s="207"/>
      <c r="ED536" s="207"/>
      <c r="EE536" s="207"/>
      <c r="EF536" s="207"/>
      <c r="EG536" s="207"/>
      <c r="EH536" s="207"/>
      <c r="EI536" s="207">
        <v>0</v>
      </c>
      <c r="EJ536" s="209">
        <v>191.55</v>
      </c>
      <c r="EK536" s="209">
        <f t="shared" si="285"/>
        <v>0</v>
      </c>
      <c r="EL536" s="207"/>
      <c r="EM536" s="207"/>
      <c r="EN536" s="207"/>
      <c r="EO536" s="207"/>
      <c r="EP536" s="207"/>
      <c r="EQ536" s="207"/>
      <c r="ER536" s="207"/>
      <c r="ES536" s="207"/>
      <c r="ET536" s="207"/>
      <c r="EU536" s="207"/>
      <c r="EV536" s="207"/>
      <c r="EW536" s="207"/>
      <c r="EX536" s="207"/>
      <c r="EY536" s="207"/>
      <c r="EZ536" s="207"/>
      <c r="FA536" s="207"/>
      <c r="FB536" s="207"/>
      <c r="FC536" s="207"/>
      <c r="FD536" s="207"/>
      <c r="FE536" s="207"/>
      <c r="FF536" s="207"/>
      <c r="FG536" s="207"/>
      <c r="FH536" s="207">
        <v>0</v>
      </c>
      <c r="FI536" s="209">
        <v>32.1</v>
      </c>
      <c r="FJ536" s="209">
        <f t="shared" si="286"/>
        <v>0</v>
      </c>
      <c r="FK536" s="207"/>
      <c r="FL536" s="207"/>
      <c r="FM536" s="207"/>
      <c r="FN536" s="207"/>
      <c r="FO536" s="207"/>
      <c r="FP536" s="207"/>
      <c r="FQ536" s="207"/>
      <c r="FR536" s="207"/>
      <c r="FS536" s="207">
        <v>0</v>
      </c>
      <c r="FT536" s="209">
        <v>25.68</v>
      </c>
      <c r="FU536" s="209">
        <f t="shared" si="287"/>
        <v>0</v>
      </c>
      <c r="FV536" s="207"/>
      <c r="FW536" s="207"/>
      <c r="FX536" s="207"/>
      <c r="FY536" s="207"/>
      <c r="FZ536" s="207"/>
      <c r="GA536" s="207"/>
      <c r="GB536" s="207"/>
      <c r="GC536" s="207"/>
      <c r="GD536" s="207">
        <v>0</v>
      </c>
      <c r="GE536" s="209">
        <v>56.12</v>
      </c>
      <c r="GF536" s="209">
        <f t="shared" si="288"/>
        <v>0</v>
      </c>
      <c r="GG536" s="207"/>
      <c r="GH536" s="207"/>
      <c r="GI536" s="207"/>
      <c r="GJ536" s="207"/>
      <c r="GK536" s="207"/>
      <c r="GL536" s="207"/>
      <c r="GM536" s="207"/>
      <c r="GN536" s="207"/>
      <c r="GO536" s="207"/>
      <c r="GP536" s="207"/>
      <c r="GQ536" s="207"/>
      <c r="GR536" s="207"/>
      <c r="GS536" s="207"/>
      <c r="GT536" s="207"/>
      <c r="GU536" s="207"/>
      <c r="GV536" s="207"/>
      <c r="GW536" s="207"/>
      <c r="GX536" s="207" t="s">
        <v>918</v>
      </c>
      <c r="GY536" s="207">
        <v>0</v>
      </c>
      <c r="GZ536" s="207" t="s">
        <v>918</v>
      </c>
      <c r="HA536" s="207">
        <v>0</v>
      </c>
      <c r="HB536" s="207"/>
      <c r="HC536" s="207">
        <v>1</v>
      </c>
      <c r="HD536" s="207">
        <f t="shared" si="301"/>
        <v>5400</v>
      </c>
      <c r="HE536" s="207">
        <v>4</v>
      </c>
      <c r="HF536" s="207"/>
      <c r="HG536" s="207"/>
      <c r="HH536" s="207">
        <f t="shared" si="289"/>
        <v>2400</v>
      </c>
      <c r="HI536" s="209">
        <v>2.73</v>
      </c>
      <c r="HJ536" s="209">
        <f t="shared" si="290"/>
        <v>6552</v>
      </c>
      <c r="HK536" s="207">
        <v>2</v>
      </c>
      <c r="HL536" s="207"/>
      <c r="HM536" s="207">
        <f t="shared" si="291"/>
        <v>1200</v>
      </c>
      <c r="HN536" s="209">
        <v>2.73</v>
      </c>
      <c r="HO536" s="209">
        <f t="shared" si="292"/>
        <v>3276</v>
      </c>
      <c r="HP536" s="207">
        <v>3</v>
      </c>
      <c r="HQ536" s="207"/>
      <c r="HR536" s="207">
        <f t="shared" si="280"/>
        <v>1800</v>
      </c>
      <c r="HS536" s="209">
        <v>2.73</v>
      </c>
      <c r="HT536" s="209">
        <f t="shared" si="293"/>
        <v>4914</v>
      </c>
      <c r="HU536" s="207">
        <v>0</v>
      </c>
      <c r="HV536" s="207"/>
      <c r="HW536" s="207">
        <f t="shared" si="294"/>
        <v>0</v>
      </c>
      <c r="HX536" s="209">
        <v>2.73</v>
      </c>
      <c r="HY536" s="209">
        <f t="shared" si="295"/>
        <v>0</v>
      </c>
      <c r="HZ536" s="207">
        <v>2</v>
      </c>
      <c r="IA536" s="209">
        <v>3890.25</v>
      </c>
      <c r="IB536" s="209">
        <f t="shared" si="296"/>
        <v>7780.5</v>
      </c>
      <c r="IC536" s="169"/>
      <c r="ID536" s="169"/>
      <c r="IE536" s="169"/>
      <c r="IF536" s="169"/>
      <c r="IG536" s="165"/>
      <c r="IH536" s="165"/>
      <c r="II536" s="235">
        <f t="shared" si="272"/>
        <v>0</v>
      </c>
      <c r="IJ536" s="235">
        <f t="shared" si="273"/>
        <v>2</v>
      </c>
      <c r="IK536" s="235">
        <f t="shared" si="274"/>
        <v>2</v>
      </c>
      <c r="IL536" s="210"/>
      <c r="IM536" s="211">
        <f t="shared" si="297"/>
        <v>0</v>
      </c>
      <c r="IN536" s="209">
        <v>7500</v>
      </c>
      <c r="IO536" s="212">
        <f t="shared" si="298"/>
        <v>0</v>
      </c>
      <c r="IP536" s="209">
        <f t="shared" si="299"/>
        <v>22522.5</v>
      </c>
      <c r="IQ536" s="209">
        <v>10000</v>
      </c>
      <c r="IR536" s="212">
        <f t="shared" si="300"/>
        <v>3</v>
      </c>
      <c r="IS536" s="213" t="s">
        <v>7093</v>
      </c>
      <c r="IT536" s="291"/>
      <c r="IV536" s="66" t="s">
        <v>7094</v>
      </c>
      <c r="IW536" s="66" t="s">
        <v>7095</v>
      </c>
    </row>
    <row r="537" spans="1:257" x14ac:dyDescent="0.4">
      <c r="A537" s="158">
        <f t="shared" si="271"/>
        <v>381</v>
      </c>
      <c r="B537" s="156" t="s">
        <v>35</v>
      </c>
      <c r="C537" s="156">
        <v>471</v>
      </c>
      <c r="D537" s="251">
        <v>69103</v>
      </c>
      <c r="E537" s="251">
        <v>22359</v>
      </c>
      <c r="F537" s="221" t="s">
        <v>7096</v>
      </c>
      <c r="G537" s="251">
        <v>11</v>
      </c>
      <c r="H537" s="156"/>
      <c r="I537" s="156" t="s">
        <v>4260</v>
      </c>
      <c r="J537" s="158" t="s">
        <v>4296</v>
      </c>
      <c r="K537" s="158"/>
      <c r="L537" s="158" t="s">
        <v>4298</v>
      </c>
      <c r="M537" s="158"/>
      <c r="N537" s="205">
        <v>92</v>
      </c>
      <c r="O537" s="158">
        <v>112</v>
      </c>
      <c r="P537" s="203" t="s">
        <v>5399</v>
      </c>
      <c r="Q537" s="158">
        <v>52</v>
      </c>
      <c r="R537" s="158"/>
      <c r="S537" s="158"/>
      <c r="T537" s="158"/>
      <c r="U537" s="158"/>
      <c r="V537" s="367"/>
      <c r="W537" s="366"/>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t="s">
        <v>5369</v>
      </c>
      <c r="AU537" s="205">
        <v>92</v>
      </c>
      <c r="AV537" s="205">
        <v>20</v>
      </c>
      <c r="AW537" s="205">
        <f t="shared" si="281"/>
        <v>112</v>
      </c>
      <c r="AX537" s="205" t="s">
        <v>5399</v>
      </c>
      <c r="AY537" s="214">
        <v>28</v>
      </c>
      <c r="AZ537" s="205">
        <v>24</v>
      </c>
      <c r="BA537" s="205">
        <f t="shared" si="275"/>
        <v>52</v>
      </c>
      <c r="BB537" s="205"/>
      <c r="BC537" s="207">
        <v>1.0000000000000001E-17</v>
      </c>
      <c r="BD537" s="207">
        <v>9.9999999999999997E-29</v>
      </c>
      <c r="BE537" s="207">
        <v>1.0000000000000001E-30</v>
      </c>
      <c r="BF537" s="207">
        <v>0</v>
      </c>
      <c r="BG537" s="207"/>
      <c r="BH537" s="207"/>
      <c r="BI537" s="207"/>
      <c r="BJ537" s="207"/>
      <c r="BK537" s="207"/>
      <c r="BL537" s="208">
        <v>0</v>
      </c>
      <c r="BM537" s="209">
        <v>249.45</v>
      </c>
      <c r="BN537" s="209">
        <f t="shared" si="282"/>
        <v>0</v>
      </c>
      <c r="BO537" s="207"/>
      <c r="BP537" s="207"/>
      <c r="BQ537" s="207"/>
      <c r="BR537" s="207"/>
      <c r="BS537" s="207"/>
      <c r="BT537" s="207"/>
      <c r="BU537" s="207"/>
      <c r="BV537" s="207"/>
      <c r="BW537" s="207"/>
      <c r="BX537" s="207"/>
      <c r="BY537" s="207"/>
      <c r="BZ537" s="207"/>
      <c r="CA537" s="207"/>
      <c r="CB537" s="207"/>
      <c r="CC537" s="207"/>
      <c r="CD537" s="207"/>
      <c r="CE537" s="207"/>
      <c r="CF537" s="207"/>
      <c r="CG537" s="207"/>
      <c r="CH537" s="207"/>
      <c r="CI537" s="207"/>
      <c r="CJ537" s="207"/>
      <c r="CK537" s="207">
        <v>0</v>
      </c>
      <c r="CL537" s="209">
        <v>477.3</v>
      </c>
      <c r="CM537" s="209">
        <f t="shared" si="283"/>
        <v>0</v>
      </c>
      <c r="CN537" s="207"/>
      <c r="CO537" s="207"/>
      <c r="CP537" s="207"/>
      <c r="CQ537" s="207"/>
      <c r="CR537" s="207"/>
      <c r="CS537" s="207"/>
      <c r="CT537" s="207"/>
      <c r="CU537" s="207"/>
      <c r="CV537" s="207"/>
      <c r="CW537" s="207"/>
      <c r="CX537" s="207"/>
      <c r="CY537" s="207"/>
      <c r="CZ537" s="207"/>
      <c r="DA537" s="207"/>
      <c r="DB537" s="207"/>
      <c r="DC537" s="207"/>
      <c r="DD537" s="207"/>
      <c r="DE537" s="207"/>
      <c r="DF537" s="207"/>
      <c r="DG537" s="207"/>
      <c r="DH537" s="207"/>
      <c r="DI537" s="207"/>
      <c r="DJ537" s="207">
        <v>0</v>
      </c>
      <c r="DK537" s="209">
        <v>120.88</v>
      </c>
      <c r="DL537" s="209">
        <f t="shared" si="284"/>
        <v>0</v>
      </c>
      <c r="DM537" s="207"/>
      <c r="DN537" s="207"/>
      <c r="DO537" s="207"/>
      <c r="DP537" s="207"/>
      <c r="DQ537" s="207"/>
      <c r="DR537" s="207"/>
      <c r="DS537" s="207"/>
      <c r="DT537" s="207"/>
      <c r="DU537" s="207"/>
      <c r="DV537" s="207"/>
      <c r="DW537" s="207"/>
      <c r="DX537" s="207"/>
      <c r="DY537" s="207"/>
      <c r="DZ537" s="207"/>
      <c r="EA537" s="207"/>
      <c r="EB537" s="207"/>
      <c r="EC537" s="207"/>
      <c r="ED537" s="207"/>
      <c r="EE537" s="207"/>
      <c r="EF537" s="207"/>
      <c r="EG537" s="207"/>
      <c r="EH537" s="207"/>
      <c r="EI537" s="207">
        <v>0</v>
      </c>
      <c r="EJ537" s="209">
        <v>191.55</v>
      </c>
      <c r="EK537" s="209">
        <f t="shared" si="285"/>
        <v>0</v>
      </c>
      <c r="EL537" s="207"/>
      <c r="EM537" s="207"/>
      <c r="EN537" s="207"/>
      <c r="EO537" s="207"/>
      <c r="EP537" s="207"/>
      <c r="EQ537" s="207"/>
      <c r="ER537" s="207"/>
      <c r="ES537" s="207"/>
      <c r="ET537" s="207"/>
      <c r="EU537" s="207"/>
      <c r="EV537" s="207"/>
      <c r="EW537" s="207"/>
      <c r="EX537" s="207"/>
      <c r="EY537" s="207"/>
      <c r="EZ537" s="207"/>
      <c r="FA537" s="207"/>
      <c r="FB537" s="207"/>
      <c r="FC537" s="207"/>
      <c r="FD537" s="207"/>
      <c r="FE537" s="207"/>
      <c r="FF537" s="207"/>
      <c r="FG537" s="207"/>
      <c r="FH537" s="207">
        <v>0</v>
      </c>
      <c r="FI537" s="209">
        <v>32.1</v>
      </c>
      <c r="FJ537" s="209">
        <f t="shared" si="286"/>
        <v>0</v>
      </c>
      <c r="FK537" s="207"/>
      <c r="FL537" s="207"/>
      <c r="FM537" s="207"/>
      <c r="FN537" s="207"/>
      <c r="FO537" s="207"/>
      <c r="FP537" s="207"/>
      <c r="FQ537" s="207"/>
      <c r="FR537" s="207"/>
      <c r="FS537" s="207">
        <v>0</v>
      </c>
      <c r="FT537" s="209">
        <v>25.68</v>
      </c>
      <c r="FU537" s="209">
        <f t="shared" si="287"/>
        <v>0</v>
      </c>
      <c r="FV537" s="207"/>
      <c r="FW537" s="207"/>
      <c r="FX537" s="207"/>
      <c r="FY537" s="207"/>
      <c r="FZ537" s="207"/>
      <c r="GA537" s="207"/>
      <c r="GB537" s="207"/>
      <c r="GC537" s="207"/>
      <c r="GD537" s="207">
        <v>0</v>
      </c>
      <c r="GE537" s="209">
        <v>56.12</v>
      </c>
      <c r="GF537" s="209">
        <f t="shared" si="288"/>
        <v>0</v>
      </c>
      <c r="GG537" s="207"/>
      <c r="GH537" s="207"/>
      <c r="GI537" s="207"/>
      <c r="GJ537" s="207"/>
      <c r="GK537" s="207"/>
      <c r="GL537" s="207"/>
      <c r="GM537" s="207"/>
      <c r="GN537" s="207"/>
      <c r="GO537" s="207"/>
      <c r="GP537" s="207"/>
      <c r="GQ537" s="207"/>
      <c r="GR537" s="207"/>
      <c r="GS537" s="207"/>
      <c r="GT537" s="207"/>
      <c r="GU537" s="207"/>
      <c r="GV537" s="207"/>
      <c r="GW537" s="207"/>
      <c r="GX537" s="207" t="s">
        <v>918</v>
      </c>
      <c r="GY537" s="207">
        <v>0</v>
      </c>
      <c r="GZ537" s="207" t="s">
        <v>918</v>
      </c>
      <c r="HA537" s="207">
        <v>0</v>
      </c>
      <c r="HB537" s="207"/>
      <c r="HC537" s="207">
        <v>1</v>
      </c>
      <c r="HD537" s="207">
        <f t="shared" si="301"/>
        <v>2400</v>
      </c>
      <c r="HE537" s="207">
        <v>2</v>
      </c>
      <c r="HF537" s="207"/>
      <c r="HG537" s="207"/>
      <c r="HH537" s="207">
        <f t="shared" si="289"/>
        <v>1200</v>
      </c>
      <c r="HI537" s="209">
        <v>2.73</v>
      </c>
      <c r="HJ537" s="209">
        <f t="shared" si="290"/>
        <v>3276</v>
      </c>
      <c r="HK537" s="207">
        <v>1</v>
      </c>
      <c r="HL537" s="207"/>
      <c r="HM537" s="207">
        <f t="shared" si="291"/>
        <v>600</v>
      </c>
      <c r="HN537" s="209">
        <v>2.73</v>
      </c>
      <c r="HO537" s="209">
        <f t="shared" si="292"/>
        <v>1638</v>
      </c>
      <c r="HP537" s="207">
        <v>1</v>
      </c>
      <c r="HQ537" s="207"/>
      <c r="HR537" s="207">
        <f t="shared" si="280"/>
        <v>600</v>
      </c>
      <c r="HS537" s="209">
        <v>2.73</v>
      </c>
      <c r="HT537" s="209">
        <f t="shared" si="293"/>
        <v>1638</v>
      </c>
      <c r="HU537" s="207">
        <v>0</v>
      </c>
      <c r="HV537" s="207"/>
      <c r="HW537" s="207">
        <f t="shared" si="294"/>
        <v>0</v>
      </c>
      <c r="HX537" s="209">
        <v>2.73</v>
      </c>
      <c r="HY537" s="209">
        <f t="shared" si="295"/>
        <v>0</v>
      </c>
      <c r="HZ537" s="207">
        <v>2</v>
      </c>
      <c r="IA537" s="209">
        <v>3890.25</v>
      </c>
      <c r="IB537" s="209">
        <f t="shared" si="296"/>
        <v>7780.5</v>
      </c>
      <c r="IC537" s="169"/>
      <c r="ID537" s="169"/>
      <c r="IE537" s="169"/>
      <c r="IF537" s="169"/>
      <c r="IG537" s="165"/>
      <c r="IH537" s="165"/>
      <c r="II537" s="235">
        <f t="shared" si="272"/>
        <v>0</v>
      </c>
      <c r="IJ537" s="235">
        <f t="shared" si="273"/>
        <v>2</v>
      </c>
      <c r="IK537" s="235">
        <f t="shared" si="274"/>
        <v>2</v>
      </c>
      <c r="IL537" s="210"/>
      <c r="IM537" s="211">
        <f t="shared" si="297"/>
        <v>0</v>
      </c>
      <c r="IN537" s="209">
        <v>7500</v>
      </c>
      <c r="IO537" s="212">
        <f t="shared" si="298"/>
        <v>0</v>
      </c>
      <c r="IP537" s="209">
        <f t="shared" si="299"/>
        <v>14332.5</v>
      </c>
      <c r="IQ537" s="209">
        <v>10000</v>
      </c>
      <c r="IR537" s="212">
        <f t="shared" si="300"/>
        <v>2</v>
      </c>
      <c r="IS537" s="213" t="s">
        <v>7097</v>
      </c>
      <c r="IT537" s="291"/>
      <c r="IV537" s="66" t="s">
        <v>7098</v>
      </c>
      <c r="IW537" s="66" t="s">
        <v>7099</v>
      </c>
    </row>
    <row r="538" spans="1:257" x14ac:dyDescent="0.4">
      <c r="A538" s="158">
        <f t="shared" si="271"/>
        <v>382</v>
      </c>
      <c r="B538" s="156" t="s">
        <v>35</v>
      </c>
      <c r="C538" s="156">
        <v>464</v>
      </c>
      <c r="D538" s="251">
        <v>78313</v>
      </c>
      <c r="E538" s="251">
        <v>3769</v>
      </c>
      <c r="F538" s="221" t="s">
        <v>7100</v>
      </c>
      <c r="G538" s="251">
        <v>11</v>
      </c>
      <c r="H538" s="156"/>
      <c r="I538" s="156" t="s">
        <v>4168</v>
      </c>
      <c r="J538" s="158" t="s">
        <v>4255</v>
      </c>
      <c r="K538" s="158"/>
      <c r="L538" s="158" t="s">
        <v>4171</v>
      </c>
      <c r="M538" s="158"/>
      <c r="N538" s="205">
        <v>22</v>
      </c>
      <c r="O538" s="158">
        <v>42</v>
      </c>
      <c r="P538" s="203" t="s">
        <v>6121</v>
      </c>
      <c r="Q538" s="158">
        <v>46</v>
      </c>
      <c r="R538" s="158"/>
      <c r="S538" s="158"/>
      <c r="T538" s="158"/>
      <c r="U538" s="158"/>
      <c r="V538" s="367"/>
      <c r="W538" s="366"/>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t="s">
        <v>5437</v>
      </c>
      <c r="AU538" s="205">
        <v>22</v>
      </c>
      <c r="AV538" s="205">
        <v>20</v>
      </c>
      <c r="AW538" s="205">
        <f t="shared" si="281"/>
        <v>42</v>
      </c>
      <c r="AX538" s="205" t="s">
        <v>6121</v>
      </c>
      <c r="AY538" s="214">
        <v>22</v>
      </c>
      <c r="AZ538" s="205">
        <v>24</v>
      </c>
      <c r="BA538" s="205">
        <f t="shared" si="275"/>
        <v>46</v>
      </c>
      <c r="BB538" s="205"/>
      <c r="BC538" s="207">
        <v>1.0000000000000001E-17</v>
      </c>
      <c r="BD538" s="207">
        <v>9.9999999999999997E-29</v>
      </c>
      <c r="BE538" s="207">
        <v>1.0000000000000001E-30</v>
      </c>
      <c r="BF538" s="207">
        <v>2</v>
      </c>
      <c r="BG538" s="207"/>
      <c r="BH538" s="207"/>
      <c r="BI538" s="207"/>
      <c r="BJ538" s="207"/>
      <c r="BK538" s="207"/>
      <c r="BL538" s="208">
        <v>0</v>
      </c>
      <c r="BM538" s="209">
        <v>249.45</v>
      </c>
      <c r="BN538" s="209">
        <f t="shared" si="282"/>
        <v>0</v>
      </c>
      <c r="BO538" s="207"/>
      <c r="BP538" s="207"/>
      <c r="BQ538" s="207"/>
      <c r="BR538" s="207"/>
      <c r="BS538" s="207"/>
      <c r="BT538" s="207"/>
      <c r="BU538" s="207"/>
      <c r="BV538" s="207"/>
      <c r="BW538" s="207"/>
      <c r="BX538" s="207"/>
      <c r="BY538" s="207"/>
      <c r="BZ538" s="207"/>
      <c r="CA538" s="207"/>
      <c r="CB538" s="207"/>
      <c r="CC538" s="207"/>
      <c r="CD538" s="207"/>
      <c r="CE538" s="207"/>
      <c r="CF538" s="207"/>
      <c r="CG538" s="207"/>
      <c r="CH538" s="207"/>
      <c r="CI538" s="207"/>
      <c r="CJ538" s="207"/>
      <c r="CK538" s="207">
        <v>0</v>
      </c>
      <c r="CL538" s="209">
        <v>477.3</v>
      </c>
      <c r="CM538" s="209">
        <f t="shared" si="283"/>
        <v>0</v>
      </c>
      <c r="CN538" s="207"/>
      <c r="CO538" s="207"/>
      <c r="CP538" s="207"/>
      <c r="CQ538" s="207"/>
      <c r="CR538" s="207"/>
      <c r="CS538" s="207"/>
      <c r="CT538" s="207"/>
      <c r="CU538" s="207"/>
      <c r="CV538" s="207"/>
      <c r="CW538" s="207"/>
      <c r="CX538" s="207"/>
      <c r="CY538" s="207"/>
      <c r="CZ538" s="207"/>
      <c r="DA538" s="207"/>
      <c r="DB538" s="207"/>
      <c r="DC538" s="207"/>
      <c r="DD538" s="207"/>
      <c r="DE538" s="207"/>
      <c r="DF538" s="207"/>
      <c r="DG538" s="207"/>
      <c r="DH538" s="207"/>
      <c r="DI538" s="207"/>
      <c r="DJ538" s="207">
        <v>0</v>
      </c>
      <c r="DK538" s="209">
        <v>120.88</v>
      </c>
      <c r="DL538" s="209">
        <f t="shared" si="284"/>
        <v>0</v>
      </c>
      <c r="DM538" s="207"/>
      <c r="DN538" s="207"/>
      <c r="DO538" s="207"/>
      <c r="DP538" s="207"/>
      <c r="DQ538" s="207"/>
      <c r="DR538" s="207"/>
      <c r="DS538" s="207"/>
      <c r="DT538" s="207"/>
      <c r="DU538" s="207"/>
      <c r="DV538" s="207"/>
      <c r="DW538" s="207"/>
      <c r="DX538" s="207"/>
      <c r="DY538" s="207"/>
      <c r="DZ538" s="207"/>
      <c r="EA538" s="207"/>
      <c r="EB538" s="207"/>
      <c r="EC538" s="207"/>
      <c r="ED538" s="207"/>
      <c r="EE538" s="207"/>
      <c r="EF538" s="207"/>
      <c r="EG538" s="207"/>
      <c r="EH538" s="207"/>
      <c r="EI538" s="207">
        <v>0</v>
      </c>
      <c r="EJ538" s="209">
        <v>191.55</v>
      </c>
      <c r="EK538" s="209">
        <f t="shared" si="285"/>
        <v>0</v>
      </c>
      <c r="EL538" s="207"/>
      <c r="EM538" s="207"/>
      <c r="EN538" s="207"/>
      <c r="EO538" s="207"/>
      <c r="EP538" s="207"/>
      <c r="EQ538" s="207"/>
      <c r="ER538" s="207"/>
      <c r="ES538" s="207"/>
      <c r="ET538" s="207"/>
      <c r="EU538" s="207"/>
      <c r="EV538" s="207"/>
      <c r="EW538" s="207"/>
      <c r="EX538" s="207"/>
      <c r="EY538" s="207"/>
      <c r="EZ538" s="207"/>
      <c r="FA538" s="207"/>
      <c r="FB538" s="207"/>
      <c r="FC538" s="207"/>
      <c r="FD538" s="207"/>
      <c r="FE538" s="207"/>
      <c r="FF538" s="207"/>
      <c r="FG538" s="207"/>
      <c r="FH538" s="207">
        <v>0</v>
      </c>
      <c r="FI538" s="209">
        <v>32.1</v>
      </c>
      <c r="FJ538" s="209">
        <f t="shared" si="286"/>
        <v>0</v>
      </c>
      <c r="FK538" s="207"/>
      <c r="FL538" s="207"/>
      <c r="FM538" s="207"/>
      <c r="FN538" s="207"/>
      <c r="FO538" s="207"/>
      <c r="FP538" s="207"/>
      <c r="FQ538" s="207"/>
      <c r="FR538" s="207"/>
      <c r="FS538" s="207">
        <v>0</v>
      </c>
      <c r="FT538" s="209">
        <v>25.68</v>
      </c>
      <c r="FU538" s="209">
        <f t="shared" si="287"/>
        <v>0</v>
      </c>
      <c r="FV538" s="207"/>
      <c r="FW538" s="207"/>
      <c r="FX538" s="207"/>
      <c r="FY538" s="207">
        <v>1</v>
      </c>
      <c r="FZ538" s="207">
        <v>1</v>
      </c>
      <c r="GA538" s="207"/>
      <c r="GB538" s="207" t="s">
        <v>7101</v>
      </c>
      <c r="GC538" s="207" t="s">
        <v>7102</v>
      </c>
      <c r="GD538" s="207">
        <f>AW538</f>
        <v>42</v>
      </c>
      <c r="GE538" s="209">
        <v>56.12</v>
      </c>
      <c r="GF538" s="209">
        <f t="shared" si="288"/>
        <v>2357.04</v>
      </c>
      <c r="GG538" s="207"/>
      <c r="GH538" s="207"/>
      <c r="GI538" s="207"/>
      <c r="GJ538" s="207"/>
      <c r="GK538" s="207"/>
      <c r="GL538" s="207"/>
      <c r="GM538" s="207"/>
      <c r="GN538" s="207"/>
      <c r="GO538" s="207"/>
      <c r="GP538" s="207"/>
      <c r="GQ538" s="207"/>
      <c r="GR538" s="207"/>
      <c r="GS538" s="207"/>
      <c r="GT538" s="207">
        <f>+GD538</f>
        <v>42</v>
      </c>
      <c r="GU538" s="207"/>
      <c r="GV538" s="207"/>
      <c r="GW538" s="207"/>
      <c r="GX538" s="207" t="s">
        <v>918</v>
      </c>
      <c r="GY538" s="207">
        <v>0</v>
      </c>
      <c r="GZ538" s="207" t="s">
        <v>918</v>
      </c>
      <c r="HA538" s="207">
        <v>0</v>
      </c>
      <c r="HB538" s="207"/>
      <c r="HC538" s="207">
        <v>1</v>
      </c>
      <c r="HD538" s="207">
        <f t="shared" si="301"/>
        <v>1600</v>
      </c>
      <c r="HE538" s="207">
        <v>1</v>
      </c>
      <c r="HF538" s="207"/>
      <c r="HG538" s="207"/>
      <c r="HH538" s="207">
        <f t="shared" si="289"/>
        <v>400</v>
      </c>
      <c r="HI538" s="209">
        <v>2.73</v>
      </c>
      <c r="HJ538" s="209">
        <f t="shared" si="290"/>
        <v>1092</v>
      </c>
      <c r="HK538" s="207">
        <v>1</v>
      </c>
      <c r="HL538" s="207"/>
      <c r="HM538" s="207">
        <f t="shared" si="291"/>
        <v>400</v>
      </c>
      <c r="HN538" s="209">
        <v>2.73</v>
      </c>
      <c r="HO538" s="209">
        <f t="shared" si="292"/>
        <v>1092</v>
      </c>
      <c r="HP538" s="207">
        <v>2</v>
      </c>
      <c r="HQ538" s="207"/>
      <c r="HR538" s="207">
        <f t="shared" si="280"/>
        <v>800</v>
      </c>
      <c r="HS538" s="209">
        <v>2.73</v>
      </c>
      <c r="HT538" s="209">
        <f t="shared" si="293"/>
        <v>2184</v>
      </c>
      <c r="HU538" s="207">
        <v>0</v>
      </c>
      <c r="HV538" s="207"/>
      <c r="HW538" s="207">
        <f t="shared" si="294"/>
        <v>0</v>
      </c>
      <c r="HX538" s="209">
        <v>2.73</v>
      </c>
      <c r="HY538" s="209">
        <f t="shared" si="295"/>
        <v>0</v>
      </c>
      <c r="HZ538" s="207">
        <v>1</v>
      </c>
      <c r="IA538" s="209">
        <v>3890.25</v>
      </c>
      <c r="IB538" s="209">
        <f t="shared" si="296"/>
        <v>3890.25</v>
      </c>
      <c r="IC538" s="169"/>
      <c r="ID538" s="169"/>
      <c r="IE538" s="169"/>
      <c r="IF538" s="169"/>
      <c r="IG538" s="165"/>
      <c r="IH538" s="165"/>
      <c r="II538" s="235">
        <f t="shared" si="272"/>
        <v>1</v>
      </c>
      <c r="IJ538" s="235">
        <f t="shared" si="273"/>
        <v>1</v>
      </c>
      <c r="IK538" s="235">
        <f t="shared" si="274"/>
        <v>2</v>
      </c>
      <c r="IL538" s="210"/>
      <c r="IM538" s="211">
        <f t="shared" si="297"/>
        <v>2357.04</v>
      </c>
      <c r="IN538" s="209">
        <v>7500</v>
      </c>
      <c r="IO538" s="212">
        <f t="shared" si="298"/>
        <v>1</v>
      </c>
      <c r="IP538" s="209">
        <f t="shared" si="299"/>
        <v>8258.25</v>
      </c>
      <c r="IQ538" s="209">
        <v>10000</v>
      </c>
      <c r="IR538" s="212">
        <f t="shared" si="300"/>
        <v>1</v>
      </c>
      <c r="IS538" s="213" t="s">
        <v>7103</v>
      </c>
      <c r="IT538" s="291"/>
      <c r="IV538" s="66" t="s">
        <v>7104</v>
      </c>
      <c r="IW538" s="66" t="s">
        <v>7105</v>
      </c>
    </row>
    <row r="539" spans="1:257" x14ac:dyDescent="0.4">
      <c r="A539" s="158">
        <f t="shared" si="271"/>
        <v>383</v>
      </c>
      <c r="B539" s="156" t="s">
        <v>35</v>
      </c>
      <c r="C539" s="219">
        <v>465</v>
      </c>
      <c r="D539" s="370">
        <v>29374</v>
      </c>
      <c r="E539" s="251">
        <v>22262</v>
      </c>
      <c r="F539" s="221" t="s">
        <v>7106</v>
      </c>
      <c r="G539" s="251">
        <v>11</v>
      </c>
      <c r="H539" s="156"/>
      <c r="I539" s="156" t="s">
        <v>4260</v>
      </c>
      <c r="J539" s="158" t="s">
        <v>4261</v>
      </c>
      <c r="K539" s="158"/>
      <c r="L539" s="158" t="s">
        <v>4263</v>
      </c>
      <c r="M539" s="158"/>
      <c r="N539" s="205">
        <v>32</v>
      </c>
      <c r="O539" s="158">
        <v>52</v>
      </c>
      <c r="P539" s="203" t="s">
        <v>6339</v>
      </c>
      <c r="Q539" s="158">
        <v>52</v>
      </c>
      <c r="R539" s="158"/>
      <c r="S539" s="158"/>
      <c r="T539" s="158"/>
      <c r="U539" s="158"/>
      <c r="V539" s="367"/>
      <c r="W539" s="366"/>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t="s">
        <v>5311</v>
      </c>
      <c r="AU539" s="205">
        <v>32</v>
      </c>
      <c r="AV539" s="205">
        <v>20</v>
      </c>
      <c r="AW539" s="205">
        <f t="shared" si="281"/>
        <v>52</v>
      </c>
      <c r="AX539" s="205" t="s">
        <v>6339</v>
      </c>
      <c r="AY539" s="214">
        <v>28</v>
      </c>
      <c r="AZ539" s="205">
        <v>24</v>
      </c>
      <c r="BA539" s="205">
        <f t="shared" si="275"/>
        <v>52</v>
      </c>
      <c r="BB539" s="205"/>
      <c r="BC539" s="207">
        <v>1.0000000000000001E-17</v>
      </c>
      <c r="BD539" s="207">
        <v>9.9999999999999997E-29</v>
      </c>
      <c r="BE539" s="207">
        <v>1.0000000000000001E-30</v>
      </c>
      <c r="BF539" s="207">
        <v>2</v>
      </c>
      <c r="BG539" s="207"/>
      <c r="BH539" s="207"/>
      <c r="BI539" s="207"/>
      <c r="BJ539" s="207"/>
      <c r="BK539" s="207"/>
      <c r="BL539" s="208">
        <v>0</v>
      </c>
      <c r="BM539" s="209">
        <v>249.45</v>
      </c>
      <c r="BN539" s="209">
        <f t="shared" si="282"/>
        <v>0</v>
      </c>
      <c r="BO539" s="207"/>
      <c r="BP539" s="207"/>
      <c r="BQ539" s="207"/>
      <c r="BR539" s="207"/>
      <c r="BS539" s="207"/>
      <c r="BT539" s="207"/>
      <c r="BU539" s="207"/>
      <c r="BV539" s="207"/>
      <c r="BW539" s="207"/>
      <c r="BX539" s="207"/>
      <c r="BY539" s="207"/>
      <c r="BZ539" s="207"/>
      <c r="CA539" s="207"/>
      <c r="CB539" s="207"/>
      <c r="CC539" s="207"/>
      <c r="CD539" s="207"/>
      <c r="CE539" s="207"/>
      <c r="CF539" s="207"/>
      <c r="CG539" s="207">
        <v>1</v>
      </c>
      <c r="CH539" s="207"/>
      <c r="CI539" s="207"/>
      <c r="CJ539" s="207" t="s">
        <v>7107</v>
      </c>
      <c r="CK539" s="207">
        <f>AW539</f>
        <v>52</v>
      </c>
      <c r="CL539" s="209">
        <v>477.3</v>
      </c>
      <c r="CM539" s="209">
        <f t="shared" si="283"/>
        <v>24819.600000000002</v>
      </c>
      <c r="CN539" s="207"/>
      <c r="CO539" s="207"/>
      <c r="CP539" s="207"/>
      <c r="CQ539" s="207"/>
      <c r="CR539" s="207"/>
      <c r="CS539" s="207"/>
      <c r="CT539" s="207"/>
      <c r="CU539" s="207"/>
      <c r="CV539" s="207"/>
      <c r="CW539" s="207"/>
      <c r="CX539" s="207"/>
      <c r="CY539" s="207"/>
      <c r="CZ539" s="207"/>
      <c r="DA539" s="207">
        <f>+CK539</f>
        <v>52</v>
      </c>
      <c r="DB539" s="207"/>
      <c r="DC539" s="207"/>
      <c r="DD539" s="207"/>
      <c r="DE539" s="207"/>
      <c r="DF539" s="207"/>
      <c r="DG539" s="207"/>
      <c r="DH539" s="207"/>
      <c r="DI539" s="207"/>
      <c r="DJ539" s="207">
        <v>0</v>
      </c>
      <c r="DK539" s="209">
        <v>120.88</v>
      </c>
      <c r="DL539" s="209">
        <f t="shared" si="284"/>
        <v>0</v>
      </c>
      <c r="DM539" s="207"/>
      <c r="DN539" s="207"/>
      <c r="DO539" s="207"/>
      <c r="DP539" s="207"/>
      <c r="DQ539" s="207"/>
      <c r="DR539" s="207"/>
      <c r="DS539" s="207"/>
      <c r="DT539" s="207"/>
      <c r="DU539" s="207"/>
      <c r="DV539" s="207"/>
      <c r="DW539" s="207"/>
      <c r="DX539" s="207"/>
      <c r="DY539" s="207"/>
      <c r="DZ539" s="207"/>
      <c r="EA539" s="207"/>
      <c r="EB539" s="207"/>
      <c r="EC539" s="207"/>
      <c r="ED539" s="207"/>
      <c r="EE539" s="207"/>
      <c r="EF539" s="207"/>
      <c r="EG539" s="207"/>
      <c r="EH539" s="207"/>
      <c r="EI539" s="207">
        <v>0</v>
      </c>
      <c r="EJ539" s="209">
        <v>191.55</v>
      </c>
      <c r="EK539" s="209">
        <f t="shared" si="285"/>
        <v>0</v>
      </c>
      <c r="EL539" s="207"/>
      <c r="EM539" s="207"/>
      <c r="EN539" s="207"/>
      <c r="EO539" s="207"/>
      <c r="EP539" s="207"/>
      <c r="EQ539" s="207"/>
      <c r="ER539" s="207"/>
      <c r="ES539" s="207"/>
      <c r="ET539" s="207"/>
      <c r="EU539" s="207"/>
      <c r="EV539" s="207"/>
      <c r="EW539" s="207"/>
      <c r="EX539" s="207"/>
      <c r="EY539" s="207"/>
      <c r="EZ539" s="207"/>
      <c r="FA539" s="207"/>
      <c r="FB539" s="207"/>
      <c r="FC539" s="207"/>
      <c r="FD539" s="207"/>
      <c r="FE539" s="207"/>
      <c r="FF539" s="207"/>
      <c r="FG539" s="207"/>
      <c r="FH539" s="207">
        <v>0</v>
      </c>
      <c r="FI539" s="209">
        <v>32.1</v>
      </c>
      <c r="FJ539" s="209">
        <f t="shared" si="286"/>
        <v>0</v>
      </c>
      <c r="FK539" s="207"/>
      <c r="FL539" s="207"/>
      <c r="FM539" s="207"/>
      <c r="FN539" s="207"/>
      <c r="FO539" s="207">
        <v>1</v>
      </c>
      <c r="FP539" s="207"/>
      <c r="FQ539" s="207"/>
      <c r="FR539" s="207" t="s">
        <v>7108</v>
      </c>
      <c r="FS539" s="207">
        <f>AW539</f>
        <v>52</v>
      </c>
      <c r="FT539" s="209">
        <v>25.68</v>
      </c>
      <c r="FU539" s="209">
        <f t="shared" si="287"/>
        <v>1335.36</v>
      </c>
      <c r="FV539" s="207"/>
      <c r="FW539" s="207"/>
      <c r="FX539" s="207"/>
      <c r="FY539" s="207">
        <v>1</v>
      </c>
      <c r="FZ539" s="207"/>
      <c r="GA539" s="207"/>
      <c r="GB539" s="207" t="s">
        <v>417</v>
      </c>
      <c r="GC539" s="207" t="s">
        <v>7109</v>
      </c>
      <c r="GD539" s="207">
        <v>0</v>
      </c>
      <c r="GE539" s="209">
        <v>56.12</v>
      </c>
      <c r="GF539" s="209">
        <f t="shared" si="288"/>
        <v>0</v>
      </c>
      <c r="GG539" s="207"/>
      <c r="GH539" s="207"/>
      <c r="GI539" s="207"/>
      <c r="GJ539" s="207"/>
      <c r="GK539" s="207"/>
      <c r="GL539" s="207"/>
      <c r="GM539" s="207"/>
      <c r="GN539" s="207"/>
      <c r="GO539" s="207"/>
      <c r="GP539" s="207"/>
      <c r="GQ539" s="207"/>
      <c r="GR539" s="207"/>
      <c r="GS539" s="207"/>
      <c r="GT539" s="207"/>
      <c r="GU539" s="207"/>
      <c r="GV539" s="207"/>
      <c r="GW539" s="207"/>
      <c r="GX539" s="207" t="s">
        <v>918</v>
      </c>
      <c r="GY539" s="207">
        <v>0</v>
      </c>
      <c r="GZ539" s="207" t="s">
        <v>918</v>
      </c>
      <c r="HA539" s="207">
        <v>0</v>
      </c>
      <c r="HB539" s="207"/>
      <c r="HC539" s="207">
        <v>1</v>
      </c>
      <c r="HD539" s="207">
        <f t="shared" si="301"/>
        <v>1200</v>
      </c>
      <c r="HE539" s="207">
        <v>1</v>
      </c>
      <c r="HF539" s="207"/>
      <c r="HG539" s="207" t="s">
        <v>6067</v>
      </c>
      <c r="HH539" s="207">
        <f t="shared" si="289"/>
        <v>600</v>
      </c>
      <c r="HI539" s="209">
        <v>2.73</v>
      </c>
      <c r="HJ539" s="209">
        <f t="shared" si="290"/>
        <v>1638</v>
      </c>
      <c r="HK539" s="207">
        <v>1</v>
      </c>
      <c r="HL539" s="207"/>
      <c r="HM539" s="207">
        <f t="shared" si="291"/>
        <v>600</v>
      </c>
      <c r="HN539" s="209">
        <v>2.73</v>
      </c>
      <c r="HO539" s="209">
        <f t="shared" si="292"/>
        <v>1638</v>
      </c>
      <c r="HP539" s="207">
        <v>0</v>
      </c>
      <c r="HQ539" s="207"/>
      <c r="HR539" s="207">
        <f t="shared" si="280"/>
        <v>0</v>
      </c>
      <c r="HS539" s="209">
        <v>2.73</v>
      </c>
      <c r="HT539" s="209">
        <f t="shared" si="293"/>
        <v>0</v>
      </c>
      <c r="HU539" s="207">
        <v>0</v>
      </c>
      <c r="HV539" s="207"/>
      <c r="HW539" s="207">
        <f t="shared" si="294"/>
        <v>0</v>
      </c>
      <c r="HX539" s="209">
        <v>2.73</v>
      </c>
      <c r="HY539" s="209">
        <f t="shared" si="295"/>
        <v>0</v>
      </c>
      <c r="HZ539" s="207">
        <v>2</v>
      </c>
      <c r="IA539" s="209">
        <v>3890.25</v>
      </c>
      <c r="IB539" s="209">
        <f t="shared" si="296"/>
        <v>7780.5</v>
      </c>
      <c r="IC539" s="169"/>
      <c r="ID539" s="169"/>
      <c r="IE539" s="169"/>
      <c r="IF539" s="169"/>
      <c r="IG539" s="165"/>
      <c r="IH539" s="165"/>
      <c r="II539" s="235">
        <f t="shared" si="272"/>
        <v>2</v>
      </c>
      <c r="IJ539" s="235">
        <f t="shared" si="273"/>
        <v>2</v>
      </c>
      <c r="IK539" s="235">
        <f t="shared" si="274"/>
        <v>4</v>
      </c>
      <c r="IL539" s="210"/>
      <c r="IM539" s="211">
        <f t="shared" si="297"/>
        <v>26154.960000000003</v>
      </c>
      <c r="IN539" s="209">
        <v>7500</v>
      </c>
      <c r="IO539" s="212">
        <f t="shared" si="298"/>
        <v>4</v>
      </c>
      <c r="IP539" s="209">
        <f t="shared" si="299"/>
        <v>11056.5</v>
      </c>
      <c r="IQ539" s="209">
        <v>10000</v>
      </c>
      <c r="IR539" s="212">
        <f t="shared" si="300"/>
        <v>2</v>
      </c>
      <c r="IS539" s="213" t="s">
        <v>7110</v>
      </c>
      <c r="IT539" s="291"/>
      <c r="IV539" s="66" t="s">
        <v>7111</v>
      </c>
      <c r="IW539" s="66" t="s">
        <v>7112</v>
      </c>
    </row>
    <row r="540" spans="1:257" x14ac:dyDescent="0.4">
      <c r="A540" s="158">
        <f t="shared" si="271"/>
        <v>384</v>
      </c>
      <c r="B540" s="156" t="s">
        <v>35</v>
      </c>
      <c r="C540" s="156">
        <v>476</v>
      </c>
      <c r="D540" s="251">
        <v>29321</v>
      </c>
      <c r="E540" s="251">
        <v>22379</v>
      </c>
      <c r="F540" s="221" t="s">
        <v>7113</v>
      </c>
      <c r="G540" s="251">
        <v>11</v>
      </c>
      <c r="H540" s="156"/>
      <c r="I540" s="156" t="s">
        <v>4260</v>
      </c>
      <c r="J540" s="158" t="s">
        <v>4328</v>
      </c>
      <c r="K540" s="158"/>
      <c r="L540" s="158" t="s">
        <v>253</v>
      </c>
      <c r="M540" s="158"/>
      <c r="N540" s="205">
        <v>31</v>
      </c>
      <c r="O540" s="158">
        <v>51</v>
      </c>
      <c r="P540" s="203" t="s">
        <v>5687</v>
      </c>
      <c r="Q540" s="158">
        <v>48</v>
      </c>
      <c r="R540" s="158"/>
      <c r="S540" s="158"/>
      <c r="T540" s="158"/>
      <c r="U540" s="158"/>
      <c r="V540" s="367"/>
      <c r="W540" s="366"/>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t="s">
        <v>5437</v>
      </c>
      <c r="AU540" s="205">
        <v>31</v>
      </c>
      <c r="AV540" s="205">
        <v>20</v>
      </c>
      <c r="AW540" s="205">
        <f t="shared" si="281"/>
        <v>51</v>
      </c>
      <c r="AX540" s="205" t="s">
        <v>5687</v>
      </c>
      <c r="AY540" s="214">
        <v>24</v>
      </c>
      <c r="AZ540" s="205">
        <v>24</v>
      </c>
      <c r="BA540" s="205">
        <f t="shared" si="275"/>
        <v>48</v>
      </c>
      <c r="BB540" s="205"/>
      <c r="BC540" s="207">
        <v>1.0000000000000001E-17</v>
      </c>
      <c r="BD540" s="207">
        <v>9.9999999999999997E-29</v>
      </c>
      <c r="BE540" s="207">
        <v>1.0000000000000001E-30</v>
      </c>
      <c r="BF540" s="207">
        <v>0</v>
      </c>
      <c r="BG540" s="207"/>
      <c r="BH540" s="207"/>
      <c r="BI540" s="207"/>
      <c r="BJ540" s="207"/>
      <c r="BK540" s="207"/>
      <c r="BL540" s="208">
        <v>0</v>
      </c>
      <c r="BM540" s="209">
        <v>249.45</v>
      </c>
      <c r="BN540" s="209">
        <f t="shared" si="282"/>
        <v>0</v>
      </c>
      <c r="BO540" s="207"/>
      <c r="BP540" s="207"/>
      <c r="BQ540" s="207"/>
      <c r="BR540" s="207"/>
      <c r="BS540" s="207"/>
      <c r="BT540" s="207"/>
      <c r="BU540" s="207"/>
      <c r="BV540" s="207"/>
      <c r="BW540" s="207"/>
      <c r="BX540" s="207"/>
      <c r="BY540" s="207"/>
      <c r="BZ540" s="207"/>
      <c r="CA540" s="207"/>
      <c r="CB540" s="207"/>
      <c r="CC540" s="207"/>
      <c r="CD540" s="207"/>
      <c r="CE540" s="207"/>
      <c r="CF540" s="207"/>
      <c r="CG540" s="207"/>
      <c r="CH540" s="207"/>
      <c r="CI540" s="207"/>
      <c r="CJ540" s="207"/>
      <c r="CK540" s="207">
        <v>0</v>
      </c>
      <c r="CL540" s="209">
        <v>477.3</v>
      </c>
      <c r="CM540" s="209">
        <f t="shared" si="283"/>
        <v>0</v>
      </c>
      <c r="CN540" s="207"/>
      <c r="CO540" s="207"/>
      <c r="CP540" s="207"/>
      <c r="CQ540" s="207"/>
      <c r="CR540" s="207"/>
      <c r="CS540" s="207"/>
      <c r="CT540" s="207"/>
      <c r="CU540" s="207"/>
      <c r="CV540" s="207"/>
      <c r="CW540" s="207"/>
      <c r="CX540" s="207"/>
      <c r="CY540" s="207"/>
      <c r="CZ540" s="207"/>
      <c r="DA540" s="207"/>
      <c r="DB540" s="207"/>
      <c r="DC540" s="207"/>
      <c r="DD540" s="207"/>
      <c r="DE540" s="207"/>
      <c r="DF540" s="207"/>
      <c r="DG540" s="207"/>
      <c r="DH540" s="207"/>
      <c r="DI540" s="207"/>
      <c r="DJ540" s="207">
        <v>0</v>
      </c>
      <c r="DK540" s="209">
        <v>120.88</v>
      </c>
      <c r="DL540" s="209">
        <f t="shared" si="284"/>
        <v>0</v>
      </c>
      <c r="DM540" s="207"/>
      <c r="DN540" s="207"/>
      <c r="DO540" s="207"/>
      <c r="DP540" s="207"/>
      <c r="DQ540" s="207"/>
      <c r="DR540" s="207"/>
      <c r="DS540" s="207"/>
      <c r="DT540" s="207"/>
      <c r="DU540" s="207"/>
      <c r="DV540" s="207"/>
      <c r="DW540" s="207"/>
      <c r="DX540" s="207"/>
      <c r="DY540" s="207"/>
      <c r="DZ540" s="207"/>
      <c r="EA540" s="207"/>
      <c r="EB540" s="207"/>
      <c r="EC540" s="207"/>
      <c r="ED540" s="207"/>
      <c r="EE540" s="207"/>
      <c r="EF540" s="207"/>
      <c r="EG540" s="207"/>
      <c r="EH540" s="207"/>
      <c r="EI540" s="207">
        <v>0</v>
      </c>
      <c r="EJ540" s="209">
        <v>191.55</v>
      </c>
      <c r="EK540" s="209">
        <f t="shared" si="285"/>
        <v>0</v>
      </c>
      <c r="EL540" s="207"/>
      <c r="EM540" s="207"/>
      <c r="EN540" s="207"/>
      <c r="EO540" s="207"/>
      <c r="EP540" s="207"/>
      <c r="EQ540" s="207"/>
      <c r="ER540" s="207"/>
      <c r="ES540" s="207"/>
      <c r="ET540" s="207"/>
      <c r="EU540" s="207"/>
      <c r="EV540" s="207"/>
      <c r="EW540" s="207"/>
      <c r="EX540" s="207"/>
      <c r="EY540" s="207"/>
      <c r="EZ540" s="207"/>
      <c r="FA540" s="207"/>
      <c r="FB540" s="207"/>
      <c r="FC540" s="207"/>
      <c r="FD540" s="207"/>
      <c r="FE540" s="207"/>
      <c r="FF540" s="207"/>
      <c r="FG540" s="207"/>
      <c r="FH540" s="207">
        <v>0</v>
      </c>
      <c r="FI540" s="209">
        <v>32.1</v>
      </c>
      <c r="FJ540" s="209">
        <f t="shared" si="286"/>
        <v>0</v>
      </c>
      <c r="FK540" s="207"/>
      <c r="FL540" s="207"/>
      <c r="FM540" s="207"/>
      <c r="FN540" s="207"/>
      <c r="FO540" s="207"/>
      <c r="FP540" s="207"/>
      <c r="FQ540" s="207"/>
      <c r="FR540" s="207"/>
      <c r="FS540" s="207">
        <v>0</v>
      </c>
      <c r="FT540" s="209">
        <v>25.68</v>
      </c>
      <c r="FU540" s="209">
        <f t="shared" si="287"/>
        <v>0</v>
      </c>
      <c r="FV540" s="207"/>
      <c r="FW540" s="207"/>
      <c r="FX540" s="207"/>
      <c r="FY540" s="207"/>
      <c r="FZ540" s="207"/>
      <c r="GA540" s="207"/>
      <c r="GB540" s="207"/>
      <c r="GC540" s="207"/>
      <c r="GD540" s="207">
        <v>0</v>
      </c>
      <c r="GE540" s="209">
        <v>56.12</v>
      </c>
      <c r="GF540" s="209">
        <f t="shared" si="288"/>
        <v>0</v>
      </c>
      <c r="GG540" s="207"/>
      <c r="GH540" s="207"/>
      <c r="GI540" s="207"/>
      <c r="GJ540" s="207"/>
      <c r="GK540" s="207"/>
      <c r="GL540" s="207"/>
      <c r="GM540" s="207"/>
      <c r="GN540" s="207"/>
      <c r="GO540" s="207"/>
      <c r="GP540" s="207"/>
      <c r="GQ540" s="207"/>
      <c r="GR540" s="207"/>
      <c r="GS540" s="207"/>
      <c r="GT540" s="207"/>
      <c r="GU540" s="207"/>
      <c r="GV540" s="207"/>
      <c r="GW540" s="207"/>
      <c r="GX540" s="207" t="s">
        <v>918</v>
      </c>
      <c r="GY540" s="207">
        <v>0</v>
      </c>
      <c r="GZ540" s="207" t="s">
        <v>918</v>
      </c>
      <c r="HA540" s="207">
        <v>0</v>
      </c>
      <c r="HB540" s="207"/>
      <c r="HC540" s="207">
        <v>1</v>
      </c>
      <c r="HD540" s="207">
        <f t="shared" si="301"/>
        <v>2400</v>
      </c>
      <c r="HE540" s="207">
        <v>2</v>
      </c>
      <c r="HF540" s="207"/>
      <c r="HG540" s="207"/>
      <c r="HH540" s="207">
        <f t="shared" si="289"/>
        <v>1200</v>
      </c>
      <c r="HI540" s="209">
        <v>2.73</v>
      </c>
      <c r="HJ540" s="209">
        <f t="shared" si="290"/>
        <v>3276</v>
      </c>
      <c r="HK540" s="207">
        <v>1</v>
      </c>
      <c r="HL540" s="207"/>
      <c r="HM540" s="207">
        <f t="shared" si="291"/>
        <v>600</v>
      </c>
      <c r="HN540" s="209">
        <v>2.73</v>
      </c>
      <c r="HO540" s="209">
        <f t="shared" si="292"/>
        <v>1638</v>
      </c>
      <c r="HP540" s="207">
        <v>1</v>
      </c>
      <c r="HQ540" s="207"/>
      <c r="HR540" s="207">
        <f t="shared" si="280"/>
        <v>600</v>
      </c>
      <c r="HS540" s="209">
        <v>2.73</v>
      </c>
      <c r="HT540" s="209">
        <f t="shared" si="293"/>
        <v>1638</v>
      </c>
      <c r="HU540" s="207">
        <v>0</v>
      </c>
      <c r="HV540" s="207"/>
      <c r="HW540" s="207">
        <f t="shared" si="294"/>
        <v>0</v>
      </c>
      <c r="HX540" s="209">
        <v>2.73</v>
      </c>
      <c r="HY540" s="209">
        <f t="shared" si="295"/>
        <v>0</v>
      </c>
      <c r="HZ540" s="207">
        <v>2</v>
      </c>
      <c r="IA540" s="209">
        <v>3890.25</v>
      </c>
      <c r="IB540" s="209">
        <f t="shared" si="296"/>
        <v>7780.5</v>
      </c>
      <c r="IC540" s="169"/>
      <c r="ID540" s="169"/>
      <c r="IE540" s="169"/>
      <c r="IF540" s="169"/>
      <c r="IG540" s="165"/>
      <c r="IH540" s="165"/>
      <c r="II540" s="235">
        <f t="shared" si="272"/>
        <v>0</v>
      </c>
      <c r="IJ540" s="235">
        <f t="shared" si="273"/>
        <v>2</v>
      </c>
      <c r="IK540" s="235">
        <f t="shared" si="274"/>
        <v>2</v>
      </c>
      <c r="IL540" s="210"/>
      <c r="IM540" s="211">
        <f t="shared" si="297"/>
        <v>0</v>
      </c>
      <c r="IN540" s="209">
        <v>7500</v>
      </c>
      <c r="IO540" s="212">
        <f t="shared" si="298"/>
        <v>0</v>
      </c>
      <c r="IP540" s="209">
        <f t="shared" si="299"/>
        <v>14332.5</v>
      </c>
      <c r="IQ540" s="209">
        <v>10000</v>
      </c>
      <c r="IR540" s="212">
        <f t="shared" si="300"/>
        <v>2</v>
      </c>
      <c r="IS540" s="213" t="s">
        <v>7114</v>
      </c>
      <c r="IT540" s="291"/>
      <c r="IV540" s="66" t="s">
        <v>7115</v>
      </c>
      <c r="IW540" s="66" t="s">
        <v>7116</v>
      </c>
    </row>
    <row r="541" spans="1:257" x14ac:dyDescent="0.4">
      <c r="A541" s="158">
        <f t="shared" si="271"/>
        <v>385</v>
      </c>
      <c r="B541" s="156" t="s">
        <v>35</v>
      </c>
      <c r="C541" s="156">
        <v>467</v>
      </c>
      <c r="D541" s="251">
        <v>29534</v>
      </c>
      <c r="E541" s="251">
        <v>22269</v>
      </c>
      <c r="F541" s="221" t="s">
        <v>7117</v>
      </c>
      <c r="G541" s="251">
        <v>11</v>
      </c>
      <c r="H541" s="156"/>
      <c r="I541" s="156" t="s">
        <v>4260</v>
      </c>
      <c r="J541" s="158" t="s">
        <v>4274</v>
      </c>
      <c r="K541" s="158"/>
      <c r="L541" s="158" t="s">
        <v>4275</v>
      </c>
      <c r="M541" s="158"/>
      <c r="N541" s="205">
        <v>18</v>
      </c>
      <c r="O541" s="158">
        <v>38</v>
      </c>
      <c r="P541" s="203" t="s">
        <v>5483</v>
      </c>
      <c r="Q541" s="158">
        <v>58</v>
      </c>
      <c r="R541" s="158"/>
      <c r="S541" s="158"/>
      <c r="T541" s="158"/>
      <c r="U541" s="158"/>
      <c r="V541" s="367"/>
      <c r="W541" s="366"/>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t="s">
        <v>5311</v>
      </c>
      <c r="AU541" s="205">
        <v>18</v>
      </c>
      <c r="AV541" s="205">
        <v>20</v>
      </c>
      <c r="AW541" s="205">
        <f t="shared" si="281"/>
        <v>38</v>
      </c>
      <c r="AX541" s="205" t="s">
        <v>5483</v>
      </c>
      <c r="AY541" s="214">
        <v>34</v>
      </c>
      <c r="AZ541" s="205">
        <v>24</v>
      </c>
      <c r="BA541" s="205">
        <f t="shared" si="275"/>
        <v>58</v>
      </c>
      <c r="BB541" s="205"/>
      <c r="BC541" s="207">
        <v>1.0000000000000001E-17</v>
      </c>
      <c r="BD541" s="207">
        <v>9.9999999999999997E-29</v>
      </c>
      <c r="BE541" s="207">
        <v>1.0000000000000001E-30</v>
      </c>
      <c r="BF541" s="207">
        <v>2</v>
      </c>
      <c r="BG541" s="207">
        <v>0.25</v>
      </c>
      <c r="BH541" s="207"/>
      <c r="BI541" s="207"/>
      <c r="BJ541" s="207" t="s">
        <v>7118</v>
      </c>
      <c r="BK541" s="207"/>
      <c r="BL541" s="208">
        <v>0</v>
      </c>
      <c r="BM541" s="209">
        <v>249.45</v>
      </c>
      <c r="BN541" s="209">
        <f t="shared" si="282"/>
        <v>0</v>
      </c>
      <c r="BO541" s="207"/>
      <c r="BP541" s="207"/>
      <c r="BQ541" s="207"/>
      <c r="BR541" s="207"/>
      <c r="BS541" s="207"/>
      <c r="BT541" s="207"/>
      <c r="BU541" s="207"/>
      <c r="BV541" s="207"/>
      <c r="BW541" s="207"/>
      <c r="BX541" s="207"/>
      <c r="BY541" s="207"/>
      <c r="BZ541" s="207"/>
      <c r="CA541" s="207"/>
      <c r="CB541" s="207"/>
      <c r="CC541" s="207"/>
      <c r="CD541" s="207"/>
      <c r="CE541" s="207"/>
      <c r="CF541" s="207"/>
      <c r="CG541" s="207"/>
      <c r="CH541" s="207"/>
      <c r="CI541" s="207"/>
      <c r="CJ541" s="207"/>
      <c r="CK541" s="207">
        <v>0</v>
      </c>
      <c r="CL541" s="209">
        <v>477.3</v>
      </c>
      <c r="CM541" s="209">
        <f t="shared" si="283"/>
        <v>0</v>
      </c>
      <c r="CN541" s="207"/>
      <c r="CO541" s="207"/>
      <c r="CP541" s="207"/>
      <c r="CQ541" s="207"/>
      <c r="CR541" s="207"/>
      <c r="CS541" s="207"/>
      <c r="CT541" s="207"/>
      <c r="CU541" s="207"/>
      <c r="CV541" s="207"/>
      <c r="CW541" s="207">
        <f>+CK542</f>
        <v>35</v>
      </c>
      <c r="CX541" s="207" t="s">
        <v>4980</v>
      </c>
      <c r="CY541" s="207"/>
      <c r="CZ541" s="207"/>
      <c r="DA541" s="207"/>
      <c r="DB541" s="207"/>
      <c r="DC541" s="207"/>
      <c r="DD541" s="207"/>
      <c r="DE541" s="207">
        <v>1</v>
      </c>
      <c r="DF541" s="207">
        <v>1</v>
      </c>
      <c r="DG541" s="207"/>
      <c r="DH541" s="207" t="s">
        <v>4540</v>
      </c>
      <c r="DI541" s="207" t="s">
        <v>7119</v>
      </c>
      <c r="DJ541" s="207">
        <f>AW541</f>
        <v>38</v>
      </c>
      <c r="DK541" s="209">
        <v>120.88</v>
      </c>
      <c r="DL541" s="209">
        <f t="shared" si="284"/>
        <v>4593.4399999999996</v>
      </c>
      <c r="DM541" s="207"/>
      <c r="DN541" s="207"/>
      <c r="DO541" s="207"/>
      <c r="DP541" s="207"/>
      <c r="DQ541" s="207"/>
      <c r="DR541" s="207"/>
      <c r="DS541" s="207"/>
      <c r="DT541" s="207"/>
      <c r="DU541" s="207"/>
      <c r="DV541" s="207"/>
      <c r="DW541" s="207"/>
      <c r="DX541" s="207"/>
      <c r="DY541" s="207"/>
      <c r="DZ541" s="207">
        <f>+DJ541</f>
        <v>38</v>
      </c>
      <c r="EA541" s="207"/>
      <c r="EB541" s="207"/>
      <c r="EC541" s="207"/>
      <c r="ED541" s="207"/>
      <c r="EE541" s="207"/>
      <c r="EF541" s="207"/>
      <c r="EG541" s="207"/>
      <c r="EH541" s="207"/>
      <c r="EI541" s="207">
        <v>0</v>
      </c>
      <c r="EJ541" s="209">
        <v>191.55</v>
      </c>
      <c r="EK541" s="209">
        <f t="shared" si="285"/>
        <v>0</v>
      </c>
      <c r="EL541" s="207"/>
      <c r="EM541" s="207"/>
      <c r="EN541" s="207"/>
      <c r="EO541" s="207"/>
      <c r="EP541" s="207"/>
      <c r="EQ541" s="207"/>
      <c r="ER541" s="207"/>
      <c r="ES541" s="207"/>
      <c r="ET541" s="207"/>
      <c r="EU541" s="207"/>
      <c r="EV541" s="207"/>
      <c r="EW541" s="207"/>
      <c r="EX541" s="207"/>
      <c r="EY541" s="207"/>
      <c r="EZ541" s="207"/>
      <c r="FA541" s="207"/>
      <c r="FB541" s="207"/>
      <c r="FC541" s="207"/>
      <c r="FD541" s="207"/>
      <c r="FE541" s="207"/>
      <c r="FF541" s="207"/>
      <c r="FG541" s="207"/>
      <c r="FH541" s="207">
        <v>0</v>
      </c>
      <c r="FI541" s="209">
        <v>32.1</v>
      </c>
      <c r="FJ541" s="209">
        <f t="shared" si="286"/>
        <v>0</v>
      </c>
      <c r="FK541" s="207"/>
      <c r="FL541" s="207"/>
      <c r="FM541" s="207"/>
      <c r="FN541" s="207"/>
      <c r="FO541" s="207"/>
      <c r="FP541" s="207"/>
      <c r="FQ541" s="207"/>
      <c r="FR541" s="207"/>
      <c r="FS541" s="207">
        <v>0</v>
      </c>
      <c r="FT541" s="209">
        <v>25.68</v>
      </c>
      <c r="FU541" s="209">
        <f t="shared" si="287"/>
        <v>0</v>
      </c>
      <c r="FV541" s="207"/>
      <c r="FW541" s="207"/>
      <c r="FX541" s="207"/>
      <c r="FY541" s="207"/>
      <c r="FZ541" s="207"/>
      <c r="GA541" s="207"/>
      <c r="GB541" s="207"/>
      <c r="GC541" s="207"/>
      <c r="GD541" s="207">
        <v>0</v>
      </c>
      <c r="GE541" s="209">
        <v>56.12</v>
      </c>
      <c r="GF541" s="209">
        <f t="shared" si="288"/>
        <v>0</v>
      </c>
      <c r="GG541" s="207"/>
      <c r="GH541" s="207"/>
      <c r="GI541" s="207"/>
      <c r="GJ541" s="207"/>
      <c r="GK541" s="207"/>
      <c r="GL541" s="207"/>
      <c r="GM541" s="207"/>
      <c r="GN541" s="207"/>
      <c r="GO541" s="207"/>
      <c r="GP541" s="207"/>
      <c r="GQ541" s="207"/>
      <c r="GR541" s="207"/>
      <c r="GS541" s="207"/>
      <c r="GT541" s="207"/>
      <c r="GU541" s="207"/>
      <c r="GV541" s="207"/>
      <c r="GW541" s="207"/>
      <c r="GX541" s="207" t="s">
        <v>918</v>
      </c>
      <c r="GY541" s="207">
        <v>0</v>
      </c>
      <c r="GZ541" s="207" t="s">
        <v>918</v>
      </c>
      <c r="HA541" s="207">
        <v>0</v>
      </c>
      <c r="HB541" s="207"/>
      <c r="HC541" s="207">
        <v>1</v>
      </c>
      <c r="HD541" s="207">
        <f t="shared" si="301"/>
        <v>4800</v>
      </c>
      <c r="HE541" s="207">
        <v>3</v>
      </c>
      <c r="HF541" s="207"/>
      <c r="HG541" s="207" t="s">
        <v>6067</v>
      </c>
      <c r="HH541" s="207">
        <f t="shared" si="289"/>
        <v>1800</v>
      </c>
      <c r="HI541" s="209">
        <v>2.73</v>
      </c>
      <c r="HJ541" s="209">
        <f t="shared" si="290"/>
        <v>4914</v>
      </c>
      <c r="HK541" s="207">
        <v>2</v>
      </c>
      <c r="HL541" s="207"/>
      <c r="HM541" s="207">
        <f t="shared" si="291"/>
        <v>1200</v>
      </c>
      <c r="HN541" s="209">
        <v>2.73</v>
      </c>
      <c r="HO541" s="209">
        <f t="shared" si="292"/>
        <v>3276</v>
      </c>
      <c r="HP541" s="207">
        <v>3</v>
      </c>
      <c r="HQ541" s="207"/>
      <c r="HR541" s="207">
        <f t="shared" si="280"/>
        <v>1800</v>
      </c>
      <c r="HS541" s="209">
        <v>2.73</v>
      </c>
      <c r="HT541" s="209">
        <f t="shared" si="293"/>
        <v>4914</v>
      </c>
      <c r="HU541" s="207">
        <v>0</v>
      </c>
      <c r="HV541" s="207"/>
      <c r="HW541" s="207">
        <f t="shared" si="294"/>
        <v>0</v>
      </c>
      <c r="HX541" s="209">
        <v>2.73</v>
      </c>
      <c r="HY541" s="209">
        <f t="shared" si="295"/>
        <v>0</v>
      </c>
      <c r="HZ541" s="207">
        <v>2</v>
      </c>
      <c r="IA541" s="209">
        <v>3890.25</v>
      </c>
      <c r="IB541" s="209">
        <f t="shared" si="296"/>
        <v>7780.5</v>
      </c>
      <c r="IC541" s="169"/>
      <c r="ID541" s="169"/>
      <c r="IE541" s="169"/>
      <c r="IF541" s="169"/>
      <c r="IG541" s="165"/>
      <c r="IH541" s="165"/>
      <c r="II541" s="235">
        <f t="shared" si="272"/>
        <v>1</v>
      </c>
      <c r="IJ541" s="235">
        <f t="shared" si="273"/>
        <v>2</v>
      </c>
      <c r="IK541" s="235">
        <f t="shared" si="274"/>
        <v>3</v>
      </c>
      <c r="IL541" s="210"/>
      <c r="IM541" s="211">
        <f t="shared" si="297"/>
        <v>4593.4399999999996</v>
      </c>
      <c r="IN541" s="209">
        <v>7500</v>
      </c>
      <c r="IO541" s="212">
        <f t="shared" si="298"/>
        <v>1</v>
      </c>
      <c r="IP541" s="209">
        <f t="shared" si="299"/>
        <v>20884.5</v>
      </c>
      <c r="IQ541" s="209">
        <v>10000</v>
      </c>
      <c r="IR541" s="212">
        <f t="shared" si="300"/>
        <v>3</v>
      </c>
      <c r="IS541" s="213" t="s">
        <v>7120</v>
      </c>
      <c r="IT541" s="291"/>
      <c r="IV541" s="66" t="s">
        <v>7121</v>
      </c>
      <c r="IW541" s="66" t="s">
        <v>7122</v>
      </c>
    </row>
    <row r="542" spans="1:257" x14ac:dyDescent="0.4">
      <c r="A542" s="158">
        <f t="shared" si="271"/>
        <v>386</v>
      </c>
      <c r="B542" s="156" t="s">
        <v>35</v>
      </c>
      <c r="C542" s="219">
        <v>468</v>
      </c>
      <c r="D542" s="219">
        <v>78318</v>
      </c>
      <c r="E542" s="374">
        <v>22277</v>
      </c>
      <c r="F542" s="221" t="s">
        <v>7123</v>
      </c>
      <c r="G542" s="251">
        <v>11</v>
      </c>
      <c r="H542" s="156"/>
      <c r="I542" s="156" t="s">
        <v>4260</v>
      </c>
      <c r="J542" s="158" t="s">
        <v>4279</v>
      </c>
      <c r="K542" s="158"/>
      <c r="L542" s="158" t="s">
        <v>4281</v>
      </c>
      <c r="M542" s="158"/>
      <c r="N542" s="205">
        <v>15</v>
      </c>
      <c r="O542" s="158">
        <v>35</v>
      </c>
      <c r="P542" s="203" t="s">
        <v>7124</v>
      </c>
      <c r="Q542" s="158">
        <v>64</v>
      </c>
      <c r="R542" s="158"/>
      <c r="S542" s="158"/>
      <c r="T542" s="158"/>
      <c r="U542" s="158"/>
      <c r="V542" s="367"/>
      <c r="W542" s="366"/>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t="s">
        <v>5527</v>
      </c>
      <c r="AU542" s="205">
        <v>15</v>
      </c>
      <c r="AV542" s="205">
        <v>20</v>
      </c>
      <c r="AW542" s="205">
        <f t="shared" si="281"/>
        <v>35</v>
      </c>
      <c r="AX542" s="205" t="s">
        <v>7124</v>
      </c>
      <c r="AY542" s="214">
        <v>40</v>
      </c>
      <c r="AZ542" s="205">
        <v>24</v>
      </c>
      <c r="BA542" s="205">
        <f t="shared" si="275"/>
        <v>64</v>
      </c>
      <c r="BB542" s="205"/>
      <c r="BC542" s="207">
        <v>1.0000000000000001E-17</v>
      </c>
      <c r="BD542" s="207">
        <v>9.9999999999999997E-29</v>
      </c>
      <c r="BE542" s="207">
        <v>1.0000000000000001E-30</v>
      </c>
      <c r="BF542" s="207">
        <v>0</v>
      </c>
      <c r="BG542" s="207"/>
      <c r="BH542" s="207"/>
      <c r="BI542" s="207"/>
      <c r="BJ542" s="207"/>
      <c r="BK542" s="207"/>
      <c r="BL542" s="208">
        <v>0</v>
      </c>
      <c r="BM542" s="209">
        <v>249.45</v>
      </c>
      <c r="BN542" s="209">
        <f t="shared" si="282"/>
        <v>0</v>
      </c>
      <c r="BO542" s="207"/>
      <c r="BP542" s="207"/>
      <c r="BQ542" s="207"/>
      <c r="BR542" s="207"/>
      <c r="BS542" s="207"/>
      <c r="BT542" s="207"/>
      <c r="BU542" s="207"/>
      <c r="BV542" s="207"/>
      <c r="BW542" s="207"/>
      <c r="BX542" s="207"/>
      <c r="BY542" s="207"/>
      <c r="BZ542" s="207"/>
      <c r="CA542" s="207"/>
      <c r="CB542" s="207"/>
      <c r="CC542" s="207"/>
      <c r="CD542" s="207"/>
      <c r="CE542" s="207"/>
      <c r="CF542" s="207"/>
      <c r="CG542" s="207">
        <v>2</v>
      </c>
      <c r="CH542" s="207" t="s">
        <v>7125</v>
      </c>
      <c r="CI542" s="207"/>
      <c r="CJ542" s="207" t="s">
        <v>7126</v>
      </c>
      <c r="CK542" s="207">
        <f>AW542</f>
        <v>35</v>
      </c>
      <c r="CL542" s="209">
        <v>477.3</v>
      </c>
      <c r="CM542" s="209">
        <f t="shared" si="283"/>
        <v>16705.5</v>
      </c>
      <c r="CN542" s="207"/>
      <c r="CO542" s="207"/>
      <c r="CP542" s="207"/>
      <c r="CQ542" s="207"/>
      <c r="CR542" s="207"/>
      <c r="CS542" s="207"/>
      <c r="CT542" s="207"/>
      <c r="CU542" s="207"/>
      <c r="CV542" s="207"/>
      <c r="CW542" s="207"/>
      <c r="CX542" s="207"/>
      <c r="CY542" s="207"/>
      <c r="CZ542" s="207"/>
      <c r="DA542" s="207"/>
      <c r="DB542" s="207"/>
      <c r="DC542" s="207"/>
      <c r="DD542" s="207"/>
      <c r="DE542" s="207"/>
      <c r="DF542" s="207"/>
      <c r="DG542" s="207"/>
      <c r="DH542" s="207"/>
      <c r="DI542" s="207"/>
      <c r="DJ542" s="207">
        <v>0</v>
      </c>
      <c r="DK542" s="209">
        <v>120.88</v>
      </c>
      <c r="DL542" s="209">
        <f t="shared" si="284"/>
        <v>0</v>
      </c>
      <c r="DM542" s="207"/>
      <c r="DN542" s="207"/>
      <c r="DO542" s="207"/>
      <c r="DP542" s="207"/>
      <c r="DQ542" s="207"/>
      <c r="DR542" s="207"/>
      <c r="DS542" s="207"/>
      <c r="DT542" s="207"/>
      <c r="DU542" s="207"/>
      <c r="DV542" s="207"/>
      <c r="DW542" s="207"/>
      <c r="DX542" s="207"/>
      <c r="DY542" s="207"/>
      <c r="DZ542" s="207"/>
      <c r="EA542" s="207"/>
      <c r="EB542" s="207"/>
      <c r="EC542" s="207"/>
      <c r="ED542" s="207"/>
      <c r="EE542" s="207"/>
      <c r="EF542" s="207"/>
      <c r="EG542" s="207"/>
      <c r="EH542" s="207"/>
      <c r="EI542" s="207">
        <v>0</v>
      </c>
      <c r="EJ542" s="209">
        <v>191.55</v>
      </c>
      <c r="EK542" s="209">
        <f t="shared" si="285"/>
        <v>0</v>
      </c>
      <c r="EL542" s="207"/>
      <c r="EM542" s="207"/>
      <c r="EN542" s="207"/>
      <c r="EO542" s="207"/>
      <c r="EP542" s="207"/>
      <c r="EQ542" s="207"/>
      <c r="ER542" s="207"/>
      <c r="ES542" s="207"/>
      <c r="ET542" s="207"/>
      <c r="EU542" s="207"/>
      <c r="EV542" s="207"/>
      <c r="EW542" s="207"/>
      <c r="EX542" s="207"/>
      <c r="EY542" s="207"/>
      <c r="EZ542" s="207"/>
      <c r="FA542" s="207"/>
      <c r="FB542" s="207"/>
      <c r="FC542" s="207"/>
      <c r="FD542" s="207"/>
      <c r="FE542" s="207"/>
      <c r="FF542" s="207"/>
      <c r="FG542" s="207"/>
      <c r="FH542" s="207">
        <v>0</v>
      </c>
      <c r="FI542" s="209">
        <v>32.1</v>
      </c>
      <c r="FJ542" s="209">
        <f t="shared" si="286"/>
        <v>0</v>
      </c>
      <c r="FK542" s="207"/>
      <c r="FL542" s="207"/>
      <c r="FM542" s="207"/>
      <c r="FN542" s="207"/>
      <c r="FO542" s="207"/>
      <c r="FP542" s="207"/>
      <c r="FQ542" s="207"/>
      <c r="FR542" s="207"/>
      <c r="FS542" s="207">
        <v>0</v>
      </c>
      <c r="FT542" s="209">
        <v>25.68</v>
      </c>
      <c r="FU542" s="209">
        <f t="shared" si="287"/>
        <v>0</v>
      </c>
      <c r="FV542" s="207"/>
      <c r="FW542" s="207"/>
      <c r="FX542" s="207"/>
      <c r="FY542" s="207"/>
      <c r="FZ542" s="207"/>
      <c r="GA542" s="207"/>
      <c r="GB542" s="207"/>
      <c r="GC542" s="207"/>
      <c r="GD542" s="207">
        <v>0</v>
      </c>
      <c r="GE542" s="209">
        <v>56.12</v>
      </c>
      <c r="GF542" s="209">
        <f t="shared" si="288"/>
        <v>0</v>
      </c>
      <c r="GG542" s="207"/>
      <c r="GH542" s="207"/>
      <c r="GI542" s="207"/>
      <c r="GJ542" s="207"/>
      <c r="GK542" s="207"/>
      <c r="GL542" s="207"/>
      <c r="GM542" s="207"/>
      <c r="GN542" s="207"/>
      <c r="GO542" s="207"/>
      <c r="GP542" s="207"/>
      <c r="GQ542" s="207"/>
      <c r="GR542" s="207"/>
      <c r="GS542" s="207"/>
      <c r="GT542" s="207"/>
      <c r="GU542" s="207"/>
      <c r="GV542" s="207"/>
      <c r="GW542" s="207"/>
      <c r="GX542" s="207" t="s">
        <v>918</v>
      </c>
      <c r="GY542" s="207">
        <v>0</v>
      </c>
      <c r="GZ542" s="207" t="s">
        <v>918</v>
      </c>
      <c r="HA542" s="207">
        <v>0</v>
      </c>
      <c r="HB542" s="207"/>
      <c r="HC542" s="207">
        <v>1</v>
      </c>
      <c r="HD542" s="207">
        <f t="shared" si="301"/>
        <v>2400</v>
      </c>
      <c r="HE542" s="207">
        <v>0</v>
      </c>
      <c r="HF542" s="207"/>
      <c r="HG542" s="207"/>
      <c r="HH542" s="207">
        <f t="shared" si="289"/>
        <v>0</v>
      </c>
      <c r="HI542" s="209">
        <v>2.73</v>
      </c>
      <c r="HJ542" s="209">
        <f t="shared" si="290"/>
        <v>0</v>
      </c>
      <c r="HK542" s="207">
        <v>2</v>
      </c>
      <c r="HL542" s="207"/>
      <c r="HM542" s="207">
        <f t="shared" si="291"/>
        <v>1200</v>
      </c>
      <c r="HN542" s="209">
        <v>2.73</v>
      </c>
      <c r="HO542" s="209">
        <f t="shared" si="292"/>
        <v>3276</v>
      </c>
      <c r="HP542" s="207">
        <v>2</v>
      </c>
      <c r="HQ542" s="207"/>
      <c r="HR542" s="207">
        <f t="shared" si="280"/>
        <v>1200</v>
      </c>
      <c r="HS542" s="209">
        <v>2.73</v>
      </c>
      <c r="HT542" s="209">
        <f t="shared" si="293"/>
        <v>3276</v>
      </c>
      <c r="HU542" s="207">
        <v>0</v>
      </c>
      <c r="HV542" s="207"/>
      <c r="HW542" s="207">
        <f t="shared" si="294"/>
        <v>0</v>
      </c>
      <c r="HX542" s="209">
        <v>2.73</v>
      </c>
      <c r="HY542" s="209">
        <f t="shared" si="295"/>
        <v>0</v>
      </c>
      <c r="HZ542" s="207">
        <v>2</v>
      </c>
      <c r="IA542" s="209">
        <v>3890.25</v>
      </c>
      <c r="IB542" s="209">
        <f t="shared" si="296"/>
        <v>7780.5</v>
      </c>
      <c r="IC542" s="169"/>
      <c r="ID542" s="169"/>
      <c r="IE542" s="169"/>
      <c r="IF542" s="169"/>
      <c r="IG542" s="165"/>
      <c r="IH542" s="165"/>
      <c r="II542" s="235">
        <f t="shared" si="272"/>
        <v>2</v>
      </c>
      <c r="IJ542" s="235">
        <f t="shared" si="273"/>
        <v>2</v>
      </c>
      <c r="IK542" s="235">
        <f t="shared" si="274"/>
        <v>4</v>
      </c>
      <c r="IL542" s="210"/>
      <c r="IM542" s="211">
        <f t="shared" si="297"/>
        <v>16705.5</v>
      </c>
      <c r="IN542" s="209">
        <v>7500</v>
      </c>
      <c r="IO542" s="212">
        <f t="shared" si="298"/>
        <v>3</v>
      </c>
      <c r="IP542" s="209">
        <f t="shared" si="299"/>
        <v>14332.5</v>
      </c>
      <c r="IQ542" s="209">
        <v>10000</v>
      </c>
      <c r="IR542" s="212">
        <f t="shared" si="300"/>
        <v>2</v>
      </c>
      <c r="IS542" s="213" t="s">
        <v>7127</v>
      </c>
      <c r="IT542" s="291"/>
      <c r="IV542" s="66" t="s">
        <v>7128</v>
      </c>
      <c r="IW542" s="66" t="s">
        <v>7129</v>
      </c>
    </row>
    <row r="543" spans="1:257" x14ac:dyDescent="0.4">
      <c r="A543" s="158">
        <f t="shared" ref="A543:A606" si="302">+A542+1</f>
        <v>387</v>
      </c>
      <c r="B543" s="156" t="s">
        <v>35</v>
      </c>
      <c r="C543" s="156">
        <v>487</v>
      </c>
      <c r="D543" s="251">
        <v>81961</v>
      </c>
      <c r="E543" s="251">
        <v>16725</v>
      </c>
      <c r="F543" s="230" t="s">
        <v>7130</v>
      </c>
      <c r="G543" s="251">
        <v>12</v>
      </c>
      <c r="H543" s="156"/>
      <c r="I543" s="156" t="s">
        <v>4375</v>
      </c>
      <c r="J543" s="158" t="s">
        <v>4412</v>
      </c>
      <c r="K543" s="158"/>
      <c r="L543" s="158" t="s">
        <v>4413</v>
      </c>
      <c r="M543" s="158"/>
      <c r="N543" s="205">
        <v>41</v>
      </c>
      <c r="O543" s="158">
        <v>61</v>
      </c>
      <c r="P543" s="203" t="s">
        <v>5310</v>
      </c>
      <c r="Q543" s="158">
        <v>52</v>
      </c>
      <c r="R543" s="158"/>
      <c r="S543" s="158"/>
      <c r="T543" s="158"/>
      <c r="U543" s="158"/>
      <c r="V543" s="367"/>
      <c r="W543" s="366"/>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t="s">
        <v>5364</v>
      </c>
      <c r="AU543" s="205">
        <v>41</v>
      </c>
      <c r="AV543" s="205">
        <v>20</v>
      </c>
      <c r="AW543" s="205">
        <f t="shared" si="281"/>
        <v>61</v>
      </c>
      <c r="AX543" s="205" t="s">
        <v>5310</v>
      </c>
      <c r="AY543" s="214">
        <v>28</v>
      </c>
      <c r="AZ543" s="205">
        <v>24</v>
      </c>
      <c r="BA543" s="205">
        <f t="shared" si="275"/>
        <v>52</v>
      </c>
      <c r="BB543" s="205"/>
      <c r="BC543" s="207">
        <v>1.0000000000000001E-17</v>
      </c>
      <c r="BD543" s="207">
        <v>9.9999999999999997E-29</v>
      </c>
      <c r="BE543" s="207">
        <v>1.0000000000000001E-30</v>
      </c>
      <c r="BF543" s="207"/>
      <c r="BG543" s="207"/>
      <c r="BH543" s="207"/>
      <c r="BI543" s="207"/>
      <c r="BJ543" s="207"/>
      <c r="BK543" s="207"/>
      <c r="BL543" s="208">
        <v>0</v>
      </c>
      <c r="BM543" s="209">
        <v>249.45</v>
      </c>
      <c r="BN543" s="209">
        <f t="shared" si="282"/>
        <v>0</v>
      </c>
      <c r="BO543" s="207"/>
      <c r="BP543" s="207"/>
      <c r="BQ543" s="207"/>
      <c r="BR543" s="207"/>
      <c r="BS543" s="207"/>
      <c r="BT543" s="207"/>
      <c r="BU543" s="207"/>
      <c r="BV543" s="207"/>
      <c r="BW543" s="207"/>
      <c r="BX543" s="207"/>
      <c r="BY543" s="207"/>
      <c r="BZ543" s="207"/>
      <c r="CA543" s="207"/>
      <c r="CB543" s="207"/>
      <c r="CC543" s="207"/>
      <c r="CD543" s="207"/>
      <c r="CE543" s="207"/>
      <c r="CF543" s="207"/>
      <c r="CG543" s="207"/>
      <c r="CH543" s="207"/>
      <c r="CI543" s="207"/>
      <c r="CJ543" s="207"/>
      <c r="CK543" s="207">
        <v>0</v>
      </c>
      <c r="CL543" s="209">
        <v>477.3</v>
      </c>
      <c r="CM543" s="209">
        <f t="shared" si="283"/>
        <v>0</v>
      </c>
      <c r="CN543" s="207"/>
      <c r="CO543" s="207"/>
      <c r="CP543" s="207"/>
      <c r="CQ543" s="207"/>
      <c r="CR543" s="207"/>
      <c r="CS543" s="207"/>
      <c r="CT543" s="207"/>
      <c r="CU543" s="207"/>
      <c r="CV543" s="207"/>
      <c r="CW543" s="207"/>
      <c r="CX543" s="207"/>
      <c r="CY543" s="207"/>
      <c r="CZ543" s="207"/>
      <c r="DA543" s="207"/>
      <c r="DB543" s="207"/>
      <c r="DC543" s="207"/>
      <c r="DD543" s="207"/>
      <c r="DE543" s="207"/>
      <c r="DF543" s="207"/>
      <c r="DG543" s="207"/>
      <c r="DH543" s="207"/>
      <c r="DI543" s="207"/>
      <c r="DJ543" s="207">
        <v>0</v>
      </c>
      <c r="DK543" s="209">
        <v>120.88</v>
      </c>
      <c r="DL543" s="209">
        <f t="shared" si="284"/>
        <v>0</v>
      </c>
      <c r="DM543" s="207"/>
      <c r="DN543" s="207"/>
      <c r="DO543" s="207"/>
      <c r="DP543" s="207"/>
      <c r="DQ543" s="207"/>
      <c r="DR543" s="207"/>
      <c r="DS543" s="207"/>
      <c r="DT543" s="207"/>
      <c r="DU543" s="207"/>
      <c r="DV543" s="207"/>
      <c r="DW543" s="207"/>
      <c r="DX543" s="207"/>
      <c r="DY543" s="207"/>
      <c r="DZ543" s="207"/>
      <c r="EA543" s="207"/>
      <c r="EB543" s="207"/>
      <c r="EC543" s="207"/>
      <c r="ED543" s="207"/>
      <c r="EE543" s="207"/>
      <c r="EF543" s="207"/>
      <c r="EG543" s="207"/>
      <c r="EH543" s="207"/>
      <c r="EI543" s="207">
        <v>0</v>
      </c>
      <c r="EJ543" s="209">
        <v>191.55</v>
      </c>
      <c r="EK543" s="209">
        <f t="shared" si="285"/>
        <v>0</v>
      </c>
      <c r="EL543" s="207"/>
      <c r="EM543" s="207"/>
      <c r="EN543" s="207"/>
      <c r="EO543" s="207"/>
      <c r="EP543" s="207"/>
      <c r="EQ543" s="207"/>
      <c r="ER543" s="207"/>
      <c r="ES543" s="207"/>
      <c r="ET543" s="207"/>
      <c r="EU543" s="207"/>
      <c r="EV543" s="207"/>
      <c r="EW543" s="207"/>
      <c r="EX543" s="207"/>
      <c r="EY543" s="207"/>
      <c r="EZ543" s="207"/>
      <c r="FA543" s="207"/>
      <c r="FB543" s="207"/>
      <c r="FC543" s="207"/>
      <c r="FD543" s="207"/>
      <c r="FE543" s="207"/>
      <c r="FF543" s="207"/>
      <c r="FG543" s="207"/>
      <c r="FH543" s="207">
        <v>0</v>
      </c>
      <c r="FI543" s="209">
        <v>32.1</v>
      </c>
      <c r="FJ543" s="209">
        <f t="shared" si="286"/>
        <v>0</v>
      </c>
      <c r="FK543" s="207"/>
      <c r="FL543" s="207"/>
      <c r="FM543" s="207"/>
      <c r="FN543" s="207"/>
      <c r="FO543" s="207"/>
      <c r="FP543" s="207"/>
      <c r="FQ543" s="207"/>
      <c r="FR543" s="207"/>
      <c r="FS543" s="207">
        <v>0</v>
      </c>
      <c r="FT543" s="209">
        <v>25.68</v>
      </c>
      <c r="FU543" s="209">
        <f t="shared" si="287"/>
        <v>0</v>
      </c>
      <c r="FV543" s="207"/>
      <c r="FW543" s="207"/>
      <c r="FX543" s="207"/>
      <c r="FY543" s="207"/>
      <c r="FZ543" s="207"/>
      <c r="GA543" s="207"/>
      <c r="GB543" s="207"/>
      <c r="GC543" s="207"/>
      <c r="GD543" s="207">
        <v>0</v>
      </c>
      <c r="GE543" s="209">
        <v>56.12</v>
      </c>
      <c r="GF543" s="209">
        <f t="shared" si="288"/>
        <v>0</v>
      </c>
      <c r="GG543" s="207"/>
      <c r="GH543" s="207"/>
      <c r="GI543" s="207"/>
      <c r="GJ543" s="207"/>
      <c r="GK543" s="207"/>
      <c r="GL543" s="207"/>
      <c r="GM543" s="207"/>
      <c r="GN543" s="207"/>
      <c r="GO543" s="207"/>
      <c r="GP543" s="207"/>
      <c r="GQ543" s="207"/>
      <c r="GR543" s="207"/>
      <c r="GS543" s="207"/>
      <c r="GT543" s="207"/>
      <c r="GU543" s="207"/>
      <c r="GV543" s="207"/>
      <c r="GW543" s="207"/>
      <c r="GX543" s="207" t="s">
        <v>918</v>
      </c>
      <c r="GY543" s="207">
        <v>0</v>
      </c>
      <c r="GZ543" s="207" t="s">
        <v>918</v>
      </c>
      <c r="HA543" s="207">
        <v>0</v>
      </c>
      <c r="HB543" s="207"/>
      <c r="HC543" s="207">
        <v>1</v>
      </c>
      <c r="HD543" s="207">
        <f t="shared" si="301"/>
        <v>6000</v>
      </c>
      <c r="HE543" s="207">
        <v>4</v>
      </c>
      <c r="HF543" s="207"/>
      <c r="HG543" s="207"/>
      <c r="HH543" s="207">
        <f t="shared" si="289"/>
        <v>2400</v>
      </c>
      <c r="HI543" s="209">
        <v>2.73</v>
      </c>
      <c r="HJ543" s="209">
        <f t="shared" si="290"/>
        <v>6552</v>
      </c>
      <c r="HK543" s="207">
        <v>3</v>
      </c>
      <c r="HL543" s="207"/>
      <c r="HM543" s="207">
        <f t="shared" si="291"/>
        <v>1800</v>
      </c>
      <c r="HN543" s="209">
        <v>2.73</v>
      </c>
      <c r="HO543" s="209">
        <f t="shared" si="292"/>
        <v>4914</v>
      </c>
      <c r="HP543" s="207">
        <v>3</v>
      </c>
      <c r="HQ543" s="207"/>
      <c r="HR543" s="207">
        <f t="shared" si="280"/>
        <v>1800</v>
      </c>
      <c r="HS543" s="209">
        <v>2.73</v>
      </c>
      <c r="HT543" s="209">
        <f t="shared" si="293"/>
        <v>4914</v>
      </c>
      <c r="HU543" s="207">
        <v>0</v>
      </c>
      <c r="HV543" s="207"/>
      <c r="HW543" s="207">
        <f t="shared" si="294"/>
        <v>0</v>
      </c>
      <c r="HX543" s="209">
        <v>2.73</v>
      </c>
      <c r="HY543" s="209">
        <f t="shared" si="295"/>
        <v>0</v>
      </c>
      <c r="HZ543" s="207">
        <v>2</v>
      </c>
      <c r="IA543" s="209">
        <v>3890.25</v>
      </c>
      <c r="IB543" s="209">
        <f t="shared" si="296"/>
        <v>7780.5</v>
      </c>
      <c r="IC543" s="169"/>
      <c r="ID543" s="169"/>
      <c r="IE543" s="169"/>
      <c r="IF543" s="169"/>
      <c r="IG543" s="165"/>
      <c r="IH543" s="165"/>
      <c r="II543" s="235">
        <f t="shared" ref="II543:II606" si="303">SUM(FZ543,FO543,FD543,EE543,DF543,CG543,BH543,GY543)</f>
        <v>0</v>
      </c>
      <c r="IJ543" s="235">
        <f t="shared" ref="IJ543:IJ606" si="304">HZ543</f>
        <v>2</v>
      </c>
      <c r="IK543" s="235">
        <f t="shared" ref="IK543:IK606" si="305">SUM(II543:IJ543)</f>
        <v>2</v>
      </c>
      <c r="IL543" s="210"/>
      <c r="IM543" s="211">
        <f t="shared" si="297"/>
        <v>0</v>
      </c>
      <c r="IN543" s="209">
        <v>7500</v>
      </c>
      <c r="IO543" s="212">
        <f t="shared" si="298"/>
        <v>0</v>
      </c>
      <c r="IP543" s="209">
        <f t="shared" si="299"/>
        <v>24160.5</v>
      </c>
      <c r="IQ543" s="209">
        <v>10000</v>
      </c>
      <c r="IR543" s="212">
        <f t="shared" si="300"/>
        <v>3</v>
      </c>
      <c r="IS543" s="213" t="s">
        <v>7131</v>
      </c>
      <c r="IT543" s="291"/>
      <c r="IV543" s="66">
        <v>31155</v>
      </c>
      <c r="IW543" s="66" t="s">
        <v>7132</v>
      </c>
    </row>
    <row r="544" spans="1:257" x14ac:dyDescent="0.4">
      <c r="A544" s="158">
        <f t="shared" si="302"/>
        <v>388</v>
      </c>
      <c r="B544" s="156" t="s">
        <v>35</v>
      </c>
      <c r="C544" s="156">
        <v>488</v>
      </c>
      <c r="D544" s="251">
        <v>29781</v>
      </c>
      <c r="E544" s="251">
        <v>16736</v>
      </c>
      <c r="F544" s="230" t="s">
        <v>7133</v>
      </c>
      <c r="G544" s="251">
        <v>12</v>
      </c>
      <c r="H544" s="156"/>
      <c r="I544" s="156" t="s">
        <v>4375</v>
      </c>
      <c r="J544" s="158" t="s">
        <v>4415</v>
      </c>
      <c r="K544" s="158"/>
      <c r="L544" s="158" t="s">
        <v>4416</v>
      </c>
      <c r="M544" s="158"/>
      <c r="N544" s="205">
        <v>33</v>
      </c>
      <c r="O544" s="158">
        <v>53</v>
      </c>
      <c r="P544" s="203" t="s">
        <v>5516</v>
      </c>
      <c r="Q544" s="158">
        <v>50</v>
      </c>
      <c r="R544" s="158"/>
      <c r="S544" s="158"/>
      <c r="T544" s="158"/>
      <c r="U544" s="158"/>
      <c r="V544" s="367"/>
      <c r="W544" s="366"/>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t="s">
        <v>5369</v>
      </c>
      <c r="AU544" s="205">
        <v>33</v>
      </c>
      <c r="AV544" s="205">
        <v>20</v>
      </c>
      <c r="AW544" s="205">
        <f t="shared" si="281"/>
        <v>53</v>
      </c>
      <c r="AX544" s="205" t="s">
        <v>5516</v>
      </c>
      <c r="AY544" s="214">
        <v>26</v>
      </c>
      <c r="AZ544" s="205">
        <v>24</v>
      </c>
      <c r="BA544" s="205">
        <f t="shared" si="275"/>
        <v>50</v>
      </c>
      <c r="BB544" s="205"/>
      <c r="BC544" s="207">
        <v>1.0000000000000001E-17</v>
      </c>
      <c r="BD544" s="207">
        <v>9.9999999999999997E-29</v>
      </c>
      <c r="BE544" s="207">
        <v>1.0000000000000001E-30</v>
      </c>
      <c r="BF544" s="207"/>
      <c r="BG544" s="207"/>
      <c r="BH544" s="207"/>
      <c r="BI544" s="207"/>
      <c r="BJ544" s="207"/>
      <c r="BK544" s="207"/>
      <c r="BL544" s="208">
        <v>0</v>
      </c>
      <c r="BM544" s="209">
        <v>249.45</v>
      </c>
      <c r="BN544" s="209">
        <f t="shared" si="282"/>
        <v>0</v>
      </c>
      <c r="BO544" s="207"/>
      <c r="BP544" s="207"/>
      <c r="BQ544" s="207"/>
      <c r="BR544" s="207"/>
      <c r="BS544" s="207"/>
      <c r="BT544" s="207"/>
      <c r="BU544" s="207"/>
      <c r="BV544" s="207"/>
      <c r="BW544" s="207"/>
      <c r="BX544" s="207"/>
      <c r="BY544" s="207"/>
      <c r="BZ544" s="207"/>
      <c r="CA544" s="207"/>
      <c r="CB544" s="207"/>
      <c r="CC544" s="207"/>
      <c r="CD544" s="207"/>
      <c r="CE544" s="207"/>
      <c r="CF544" s="207"/>
      <c r="CG544" s="207"/>
      <c r="CH544" s="207"/>
      <c r="CI544" s="207"/>
      <c r="CJ544" s="207"/>
      <c r="CK544" s="207">
        <v>0</v>
      </c>
      <c r="CL544" s="209">
        <v>477.3</v>
      </c>
      <c r="CM544" s="209">
        <f t="shared" si="283"/>
        <v>0</v>
      </c>
      <c r="CN544" s="207"/>
      <c r="CO544" s="207"/>
      <c r="CP544" s="207"/>
      <c r="CQ544" s="207"/>
      <c r="CR544" s="207"/>
      <c r="CS544" s="207"/>
      <c r="CT544" s="207"/>
      <c r="CU544" s="207"/>
      <c r="CV544" s="207"/>
      <c r="CW544" s="207"/>
      <c r="CX544" s="207"/>
      <c r="CY544" s="207"/>
      <c r="CZ544" s="207"/>
      <c r="DA544" s="207"/>
      <c r="DB544" s="207"/>
      <c r="DC544" s="207"/>
      <c r="DD544" s="207"/>
      <c r="DE544" s="207"/>
      <c r="DF544" s="207"/>
      <c r="DG544" s="207"/>
      <c r="DH544" s="207"/>
      <c r="DI544" s="207"/>
      <c r="DJ544" s="207">
        <v>0</v>
      </c>
      <c r="DK544" s="209">
        <v>120.88</v>
      </c>
      <c r="DL544" s="209">
        <f t="shared" si="284"/>
        <v>0</v>
      </c>
      <c r="DM544" s="207"/>
      <c r="DN544" s="207"/>
      <c r="DO544" s="207"/>
      <c r="DP544" s="207"/>
      <c r="DQ544" s="207"/>
      <c r="DR544" s="207"/>
      <c r="DS544" s="207"/>
      <c r="DT544" s="207"/>
      <c r="DU544" s="207"/>
      <c r="DV544" s="207"/>
      <c r="DW544" s="207"/>
      <c r="DX544" s="207"/>
      <c r="DY544" s="207"/>
      <c r="DZ544" s="207"/>
      <c r="EA544" s="207"/>
      <c r="EB544" s="207"/>
      <c r="EC544" s="207"/>
      <c r="ED544" s="207"/>
      <c r="EE544" s="207"/>
      <c r="EF544" s="207"/>
      <c r="EG544" s="207"/>
      <c r="EH544" s="207"/>
      <c r="EI544" s="207">
        <v>0</v>
      </c>
      <c r="EJ544" s="209">
        <v>191.55</v>
      </c>
      <c r="EK544" s="209">
        <f t="shared" si="285"/>
        <v>0</v>
      </c>
      <c r="EL544" s="207"/>
      <c r="EM544" s="207"/>
      <c r="EN544" s="207"/>
      <c r="EO544" s="207"/>
      <c r="EP544" s="207"/>
      <c r="EQ544" s="207"/>
      <c r="ER544" s="207"/>
      <c r="ES544" s="207"/>
      <c r="ET544" s="207"/>
      <c r="EU544" s="207"/>
      <c r="EV544" s="207"/>
      <c r="EW544" s="207"/>
      <c r="EX544" s="207"/>
      <c r="EY544" s="207"/>
      <c r="EZ544" s="207"/>
      <c r="FA544" s="207"/>
      <c r="FB544" s="207"/>
      <c r="FC544" s="207"/>
      <c r="FD544" s="207"/>
      <c r="FE544" s="207"/>
      <c r="FF544" s="207"/>
      <c r="FG544" s="207"/>
      <c r="FH544" s="207">
        <v>0</v>
      </c>
      <c r="FI544" s="209">
        <v>32.1</v>
      </c>
      <c r="FJ544" s="209">
        <f t="shared" si="286"/>
        <v>0</v>
      </c>
      <c r="FK544" s="207"/>
      <c r="FL544" s="207"/>
      <c r="FM544" s="207"/>
      <c r="FN544" s="207"/>
      <c r="FO544" s="207"/>
      <c r="FP544" s="207"/>
      <c r="FQ544" s="207"/>
      <c r="FR544" s="207"/>
      <c r="FS544" s="207">
        <v>0</v>
      </c>
      <c r="FT544" s="209">
        <v>25.68</v>
      </c>
      <c r="FU544" s="209">
        <f t="shared" si="287"/>
        <v>0</v>
      </c>
      <c r="FV544" s="207"/>
      <c r="FW544" s="207"/>
      <c r="FX544" s="207"/>
      <c r="FY544" s="207"/>
      <c r="FZ544" s="207"/>
      <c r="GA544" s="207"/>
      <c r="GB544" s="207"/>
      <c r="GC544" s="207"/>
      <c r="GD544" s="207">
        <v>0</v>
      </c>
      <c r="GE544" s="209">
        <v>56.12</v>
      </c>
      <c r="GF544" s="209">
        <f t="shared" si="288"/>
        <v>0</v>
      </c>
      <c r="GG544" s="207"/>
      <c r="GH544" s="207"/>
      <c r="GI544" s="207"/>
      <c r="GJ544" s="207"/>
      <c r="GK544" s="207"/>
      <c r="GL544" s="207"/>
      <c r="GM544" s="207"/>
      <c r="GN544" s="207"/>
      <c r="GO544" s="207"/>
      <c r="GP544" s="207"/>
      <c r="GQ544" s="207"/>
      <c r="GR544" s="207"/>
      <c r="GS544" s="207"/>
      <c r="GT544" s="207"/>
      <c r="GU544" s="207"/>
      <c r="GV544" s="207"/>
      <c r="GW544" s="207"/>
      <c r="GX544" s="207" t="s">
        <v>918</v>
      </c>
      <c r="GY544" s="207">
        <v>0</v>
      </c>
      <c r="GZ544" s="207" t="s">
        <v>918</v>
      </c>
      <c r="HA544" s="207">
        <v>0</v>
      </c>
      <c r="HB544" s="207"/>
      <c r="HC544" s="207">
        <v>1</v>
      </c>
      <c r="HD544" s="207">
        <f t="shared" si="301"/>
        <v>3600</v>
      </c>
      <c r="HE544" s="207">
        <v>3</v>
      </c>
      <c r="HF544" s="207"/>
      <c r="HG544" s="207"/>
      <c r="HH544" s="207">
        <f t="shared" si="289"/>
        <v>1800</v>
      </c>
      <c r="HI544" s="209">
        <v>2.73</v>
      </c>
      <c r="HJ544" s="209">
        <f t="shared" si="290"/>
        <v>4914</v>
      </c>
      <c r="HK544" s="207">
        <v>2</v>
      </c>
      <c r="HL544" s="207"/>
      <c r="HM544" s="207">
        <f t="shared" si="291"/>
        <v>1200</v>
      </c>
      <c r="HN544" s="209">
        <v>2.73</v>
      </c>
      <c r="HO544" s="209">
        <f t="shared" si="292"/>
        <v>3276</v>
      </c>
      <c r="HP544" s="207">
        <v>1</v>
      </c>
      <c r="HQ544" s="207"/>
      <c r="HR544" s="207">
        <f t="shared" si="280"/>
        <v>600</v>
      </c>
      <c r="HS544" s="209">
        <v>2.73</v>
      </c>
      <c r="HT544" s="209">
        <f t="shared" si="293"/>
        <v>1638</v>
      </c>
      <c r="HU544" s="207">
        <v>0</v>
      </c>
      <c r="HV544" s="207"/>
      <c r="HW544" s="207">
        <f t="shared" si="294"/>
        <v>0</v>
      </c>
      <c r="HX544" s="209">
        <v>2.73</v>
      </c>
      <c r="HY544" s="209">
        <f t="shared" si="295"/>
        <v>0</v>
      </c>
      <c r="HZ544" s="207">
        <v>2</v>
      </c>
      <c r="IA544" s="209">
        <v>3890.25</v>
      </c>
      <c r="IB544" s="209">
        <f t="shared" si="296"/>
        <v>7780.5</v>
      </c>
      <c r="IC544" s="169"/>
      <c r="ID544" s="169"/>
      <c r="IE544" s="169"/>
      <c r="IF544" s="169"/>
      <c r="IG544" s="165"/>
      <c r="IH544" s="165"/>
      <c r="II544" s="235">
        <f t="shared" si="303"/>
        <v>0</v>
      </c>
      <c r="IJ544" s="235">
        <f t="shared" si="304"/>
        <v>2</v>
      </c>
      <c r="IK544" s="235">
        <f t="shared" si="305"/>
        <v>2</v>
      </c>
      <c r="IL544" s="210"/>
      <c r="IM544" s="211">
        <f t="shared" si="297"/>
        <v>0</v>
      </c>
      <c r="IN544" s="209">
        <v>7500</v>
      </c>
      <c r="IO544" s="212">
        <f t="shared" si="298"/>
        <v>0</v>
      </c>
      <c r="IP544" s="209">
        <f t="shared" si="299"/>
        <v>17608.5</v>
      </c>
      <c r="IQ544" s="209">
        <v>10000</v>
      </c>
      <c r="IR544" s="212">
        <f t="shared" si="300"/>
        <v>2</v>
      </c>
      <c r="IS544" s="213" t="s">
        <v>7134</v>
      </c>
      <c r="IT544" s="291"/>
      <c r="IV544" s="66">
        <v>98374</v>
      </c>
      <c r="IW544" s="66" t="s">
        <v>7135</v>
      </c>
    </row>
    <row r="545" spans="1:257" x14ac:dyDescent="0.4">
      <c r="A545" s="158">
        <f t="shared" si="302"/>
        <v>389</v>
      </c>
      <c r="B545" s="156" t="s">
        <v>35</v>
      </c>
      <c r="C545" s="156">
        <v>489</v>
      </c>
      <c r="D545" s="251">
        <v>69229</v>
      </c>
      <c r="E545" s="251">
        <v>16752</v>
      </c>
      <c r="F545" s="230" t="s">
        <v>7136</v>
      </c>
      <c r="G545" s="251">
        <v>12</v>
      </c>
      <c r="H545" s="156"/>
      <c r="I545" s="156" t="s">
        <v>4375</v>
      </c>
      <c r="J545" s="158" t="s">
        <v>4419</v>
      </c>
      <c r="K545" s="158"/>
      <c r="L545" s="158" t="s">
        <v>4421</v>
      </c>
      <c r="M545" s="158"/>
      <c r="N545" s="205">
        <v>65</v>
      </c>
      <c r="O545" s="158">
        <v>85</v>
      </c>
      <c r="P545" s="203" t="s">
        <v>5874</v>
      </c>
      <c r="Q545" s="158">
        <v>54</v>
      </c>
      <c r="R545" s="158"/>
      <c r="S545" s="158"/>
      <c r="T545" s="158"/>
      <c r="U545" s="158"/>
      <c r="V545" s="367"/>
      <c r="W545" s="366"/>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t="s">
        <v>5243</v>
      </c>
      <c r="AU545" s="205">
        <v>65</v>
      </c>
      <c r="AV545" s="205">
        <v>20</v>
      </c>
      <c r="AW545" s="205">
        <f t="shared" si="281"/>
        <v>85</v>
      </c>
      <c r="AX545" s="205" t="s">
        <v>5874</v>
      </c>
      <c r="AY545" s="206">
        <v>30</v>
      </c>
      <c r="AZ545" s="205">
        <v>24</v>
      </c>
      <c r="BA545" s="205">
        <f t="shared" si="275"/>
        <v>54</v>
      </c>
      <c r="BB545" s="205"/>
      <c r="BC545" s="207">
        <v>1.0000000000000001E-17</v>
      </c>
      <c r="BD545" s="207">
        <v>9.9999999999999997E-29</v>
      </c>
      <c r="BE545" s="207">
        <v>1.0000000000000001E-30</v>
      </c>
      <c r="BF545" s="207"/>
      <c r="BG545" s="207"/>
      <c r="BH545" s="207"/>
      <c r="BI545" s="207"/>
      <c r="BJ545" s="207"/>
      <c r="BK545" s="207"/>
      <c r="BL545" s="208">
        <v>0</v>
      </c>
      <c r="BM545" s="209">
        <v>249.45</v>
      </c>
      <c r="BN545" s="209">
        <f t="shared" si="282"/>
        <v>0</v>
      </c>
      <c r="BO545" s="207"/>
      <c r="BP545" s="207"/>
      <c r="BQ545" s="207"/>
      <c r="BR545" s="207"/>
      <c r="BS545" s="207"/>
      <c r="BT545" s="207"/>
      <c r="BU545" s="207"/>
      <c r="BV545" s="207"/>
      <c r="BW545" s="207"/>
      <c r="BX545" s="207"/>
      <c r="BY545" s="207"/>
      <c r="BZ545" s="207"/>
      <c r="CA545" s="207"/>
      <c r="CB545" s="207"/>
      <c r="CC545" s="207"/>
      <c r="CD545" s="207"/>
      <c r="CE545" s="207"/>
      <c r="CF545" s="207"/>
      <c r="CG545" s="207"/>
      <c r="CH545" s="207"/>
      <c r="CI545" s="207"/>
      <c r="CJ545" s="207"/>
      <c r="CK545" s="207">
        <v>0</v>
      </c>
      <c r="CL545" s="209">
        <v>477.3</v>
      </c>
      <c r="CM545" s="209">
        <f t="shared" si="283"/>
        <v>0</v>
      </c>
      <c r="CN545" s="207"/>
      <c r="CO545" s="207"/>
      <c r="CP545" s="207"/>
      <c r="CQ545" s="207"/>
      <c r="CR545" s="207"/>
      <c r="CS545" s="207"/>
      <c r="CT545" s="207"/>
      <c r="CU545" s="207"/>
      <c r="CV545" s="207"/>
      <c r="CW545" s="207"/>
      <c r="CX545" s="207"/>
      <c r="CY545" s="207"/>
      <c r="CZ545" s="207"/>
      <c r="DA545" s="207"/>
      <c r="DB545" s="207"/>
      <c r="DC545" s="207"/>
      <c r="DD545" s="207"/>
      <c r="DE545" s="207"/>
      <c r="DF545" s="207"/>
      <c r="DG545" s="207"/>
      <c r="DH545" s="207"/>
      <c r="DI545" s="207"/>
      <c r="DJ545" s="207">
        <v>0</v>
      </c>
      <c r="DK545" s="209">
        <v>120.88</v>
      </c>
      <c r="DL545" s="209">
        <f t="shared" si="284"/>
        <v>0</v>
      </c>
      <c r="DM545" s="207"/>
      <c r="DN545" s="207"/>
      <c r="DO545" s="207"/>
      <c r="DP545" s="207"/>
      <c r="DQ545" s="207"/>
      <c r="DR545" s="207"/>
      <c r="DS545" s="207"/>
      <c r="DT545" s="207"/>
      <c r="DU545" s="207"/>
      <c r="DV545" s="207"/>
      <c r="DW545" s="207"/>
      <c r="DX545" s="207"/>
      <c r="DY545" s="207"/>
      <c r="DZ545" s="207"/>
      <c r="EA545" s="207"/>
      <c r="EB545" s="207"/>
      <c r="EC545" s="207"/>
      <c r="ED545" s="207"/>
      <c r="EE545" s="207"/>
      <c r="EF545" s="207"/>
      <c r="EG545" s="207"/>
      <c r="EH545" s="207"/>
      <c r="EI545" s="207">
        <v>0</v>
      </c>
      <c r="EJ545" s="209">
        <v>191.55</v>
      </c>
      <c r="EK545" s="209">
        <f t="shared" si="285"/>
        <v>0</v>
      </c>
      <c r="EL545" s="207"/>
      <c r="EM545" s="207"/>
      <c r="EN545" s="207"/>
      <c r="EO545" s="207"/>
      <c r="EP545" s="207"/>
      <c r="EQ545" s="207"/>
      <c r="ER545" s="207"/>
      <c r="ES545" s="207"/>
      <c r="ET545" s="207"/>
      <c r="EU545" s="207"/>
      <c r="EV545" s="207"/>
      <c r="EW545" s="207"/>
      <c r="EX545" s="207"/>
      <c r="EY545" s="207"/>
      <c r="EZ545" s="207"/>
      <c r="FA545" s="207"/>
      <c r="FB545" s="207"/>
      <c r="FC545" s="207"/>
      <c r="FD545" s="207"/>
      <c r="FE545" s="207"/>
      <c r="FF545" s="207"/>
      <c r="FG545" s="207"/>
      <c r="FH545" s="207">
        <v>0</v>
      </c>
      <c r="FI545" s="209">
        <v>32.1</v>
      </c>
      <c r="FJ545" s="209">
        <f t="shared" si="286"/>
        <v>0</v>
      </c>
      <c r="FK545" s="207"/>
      <c r="FL545" s="207"/>
      <c r="FM545" s="207"/>
      <c r="FN545" s="207"/>
      <c r="FO545" s="207"/>
      <c r="FP545" s="207"/>
      <c r="FQ545" s="207"/>
      <c r="FR545" s="207"/>
      <c r="FS545" s="207">
        <v>0</v>
      </c>
      <c r="FT545" s="209">
        <v>25.68</v>
      </c>
      <c r="FU545" s="209">
        <f t="shared" si="287"/>
        <v>0</v>
      </c>
      <c r="FV545" s="207"/>
      <c r="FW545" s="207"/>
      <c r="FX545" s="207"/>
      <c r="FY545" s="207"/>
      <c r="FZ545" s="207"/>
      <c r="GA545" s="207"/>
      <c r="GB545" s="207"/>
      <c r="GC545" s="207"/>
      <c r="GD545" s="207">
        <v>0</v>
      </c>
      <c r="GE545" s="209">
        <v>56.12</v>
      </c>
      <c r="GF545" s="209">
        <f t="shared" si="288"/>
        <v>0</v>
      </c>
      <c r="GG545" s="207"/>
      <c r="GH545" s="207"/>
      <c r="GI545" s="207"/>
      <c r="GJ545" s="207"/>
      <c r="GK545" s="207"/>
      <c r="GL545" s="207"/>
      <c r="GM545" s="207"/>
      <c r="GN545" s="207"/>
      <c r="GO545" s="207"/>
      <c r="GP545" s="207"/>
      <c r="GQ545" s="207"/>
      <c r="GR545" s="207"/>
      <c r="GS545" s="207"/>
      <c r="GT545" s="207"/>
      <c r="GU545" s="207"/>
      <c r="GV545" s="207"/>
      <c r="GW545" s="207"/>
      <c r="GX545" s="207" t="s">
        <v>918</v>
      </c>
      <c r="GY545" s="207">
        <v>0</v>
      </c>
      <c r="GZ545" s="207" t="s">
        <v>918</v>
      </c>
      <c r="HA545" s="207">
        <v>0</v>
      </c>
      <c r="HB545" s="207"/>
      <c r="HC545" s="207">
        <v>1</v>
      </c>
      <c r="HD545" s="207">
        <f t="shared" si="301"/>
        <v>2400</v>
      </c>
      <c r="HE545" s="207">
        <v>2</v>
      </c>
      <c r="HF545" s="207"/>
      <c r="HG545" s="207"/>
      <c r="HH545" s="207">
        <f t="shared" si="289"/>
        <v>1200</v>
      </c>
      <c r="HI545" s="209">
        <v>2.73</v>
      </c>
      <c r="HJ545" s="209">
        <f t="shared" si="290"/>
        <v>3276</v>
      </c>
      <c r="HK545" s="207">
        <v>1</v>
      </c>
      <c r="HL545" s="207"/>
      <c r="HM545" s="207">
        <f t="shared" si="291"/>
        <v>600</v>
      </c>
      <c r="HN545" s="209">
        <v>2.73</v>
      </c>
      <c r="HO545" s="209">
        <f t="shared" si="292"/>
        <v>1638</v>
      </c>
      <c r="HP545" s="207">
        <v>1</v>
      </c>
      <c r="HQ545" s="207"/>
      <c r="HR545" s="207">
        <f t="shared" si="280"/>
        <v>600</v>
      </c>
      <c r="HS545" s="209">
        <v>2.73</v>
      </c>
      <c r="HT545" s="209">
        <f t="shared" si="293"/>
        <v>1638</v>
      </c>
      <c r="HU545" s="207">
        <v>0</v>
      </c>
      <c r="HV545" s="207"/>
      <c r="HW545" s="207">
        <f t="shared" si="294"/>
        <v>0</v>
      </c>
      <c r="HX545" s="209">
        <v>2.73</v>
      </c>
      <c r="HY545" s="209">
        <f t="shared" si="295"/>
        <v>0</v>
      </c>
      <c r="HZ545" s="207">
        <v>2</v>
      </c>
      <c r="IA545" s="209">
        <v>3890.25</v>
      </c>
      <c r="IB545" s="209">
        <f t="shared" si="296"/>
        <v>7780.5</v>
      </c>
      <c r="IC545" s="169"/>
      <c r="ID545" s="169"/>
      <c r="IE545" s="169"/>
      <c r="IF545" s="169"/>
      <c r="IG545" s="165"/>
      <c r="IH545" s="165"/>
      <c r="II545" s="235">
        <f t="shared" si="303"/>
        <v>0</v>
      </c>
      <c r="IJ545" s="235">
        <f t="shared" si="304"/>
        <v>2</v>
      </c>
      <c r="IK545" s="235">
        <f t="shared" si="305"/>
        <v>2</v>
      </c>
      <c r="IL545" s="210"/>
      <c r="IM545" s="211">
        <f t="shared" si="297"/>
        <v>0</v>
      </c>
      <c r="IN545" s="209">
        <v>7500</v>
      </c>
      <c r="IO545" s="212">
        <f t="shared" si="298"/>
        <v>0</v>
      </c>
      <c r="IP545" s="209">
        <f t="shared" si="299"/>
        <v>14332.5</v>
      </c>
      <c r="IQ545" s="209">
        <v>10000</v>
      </c>
      <c r="IR545" s="212">
        <f t="shared" si="300"/>
        <v>2</v>
      </c>
      <c r="IS545" s="213" t="s">
        <v>7137</v>
      </c>
      <c r="IT545" s="291"/>
      <c r="IV545" s="66">
        <v>76072</v>
      </c>
      <c r="IW545" s="66" t="s">
        <v>7138</v>
      </c>
    </row>
    <row r="546" spans="1:257" x14ac:dyDescent="0.4">
      <c r="A546" s="158">
        <f t="shared" si="302"/>
        <v>390</v>
      </c>
      <c r="B546" s="156" t="s">
        <v>35</v>
      </c>
      <c r="C546" s="156">
        <v>472</v>
      </c>
      <c r="D546" s="251">
        <v>78374</v>
      </c>
      <c r="E546" s="251">
        <v>22362</v>
      </c>
      <c r="F546" s="221" t="s">
        <v>7139</v>
      </c>
      <c r="G546" s="251">
        <v>11</v>
      </c>
      <c r="H546" s="156"/>
      <c r="I546" s="156" t="s">
        <v>4260</v>
      </c>
      <c r="J546" s="158" t="s">
        <v>4304</v>
      </c>
      <c r="K546" s="158"/>
      <c r="L546" s="158" t="s">
        <v>4306</v>
      </c>
      <c r="M546" s="158"/>
      <c r="N546" s="205">
        <v>11</v>
      </c>
      <c r="O546" s="158">
        <v>31</v>
      </c>
      <c r="P546" s="203" t="s">
        <v>5611</v>
      </c>
      <c r="Q546" s="158">
        <v>52</v>
      </c>
      <c r="R546" s="158"/>
      <c r="S546" s="158"/>
      <c r="T546" s="158"/>
      <c r="U546" s="158"/>
      <c r="V546" s="367"/>
      <c r="W546" s="366"/>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t="s">
        <v>5369</v>
      </c>
      <c r="AU546" s="205">
        <v>11</v>
      </c>
      <c r="AV546" s="205">
        <v>20</v>
      </c>
      <c r="AW546" s="205">
        <f t="shared" si="281"/>
        <v>31</v>
      </c>
      <c r="AX546" s="205" t="s">
        <v>5611</v>
      </c>
      <c r="AY546" s="214">
        <v>28</v>
      </c>
      <c r="AZ546" s="205">
        <v>24</v>
      </c>
      <c r="BA546" s="205">
        <f t="shared" ref="BA546:BA551" si="306">AY546+AZ546</f>
        <v>52</v>
      </c>
      <c r="BB546" s="205"/>
      <c r="BC546" s="207">
        <v>1.0000000000000001E-17</v>
      </c>
      <c r="BD546" s="207">
        <v>9.9999999999999997E-29</v>
      </c>
      <c r="BE546" s="207">
        <v>1.0000000000000001E-30</v>
      </c>
      <c r="BF546" s="207">
        <v>0</v>
      </c>
      <c r="BG546" s="207"/>
      <c r="BH546" s="207"/>
      <c r="BI546" s="207"/>
      <c r="BJ546" s="207"/>
      <c r="BK546" s="207"/>
      <c r="BL546" s="208">
        <v>0</v>
      </c>
      <c r="BM546" s="209">
        <v>249.45</v>
      </c>
      <c r="BN546" s="209">
        <f t="shared" si="282"/>
        <v>0</v>
      </c>
      <c r="BO546" s="207"/>
      <c r="BP546" s="207"/>
      <c r="BQ546" s="207"/>
      <c r="BR546" s="207"/>
      <c r="BS546" s="207"/>
      <c r="BT546" s="207"/>
      <c r="BU546" s="207"/>
      <c r="BV546" s="207"/>
      <c r="BW546" s="207"/>
      <c r="BX546" s="207"/>
      <c r="BY546" s="207"/>
      <c r="BZ546" s="207"/>
      <c r="CA546" s="207"/>
      <c r="CB546" s="207"/>
      <c r="CC546" s="207"/>
      <c r="CD546" s="207"/>
      <c r="CE546" s="207"/>
      <c r="CF546" s="207"/>
      <c r="CG546" s="207"/>
      <c r="CH546" s="207"/>
      <c r="CI546" s="207"/>
      <c r="CJ546" s="207"/>
      <c r="CK546" s="207">
        <v>0</v>
      </c>
      <c r="CL546" s="209">
        <v>477.3</v>
      </c>
      <c r="CM546" s="209">
        <f t="shared" si="283"/>
        <v>0</v>
      </c>
      <c r="CN546" s="207"/>
      <c r="CO546" s="207"/>
      <c r="CP546" s="207"/>
      <c r="CQ546" s="207"/>
      <c r="CR546" s="207"/>
      <c r="CS546" s="207"/>
      <c r="CT546" s="207"/>
      <c r="CU546" s="207"/>
      <c r="CV546" s="207"/>
      <c r="CW546" s="207"/>
      <c r="CX546" s="207"/>
      <c r="CY546" s="207"/>
      <c r="CZ546" s="207"/>
      <c r="DA546" s="207"/>
      <c r="DB546" s="207"/>
      <c r="DC546" s="207"/>
      <c r="DD546" s="207"/>
      <c r="DE546" s="207"/>
      <c r="DF546" s="207"/>
      <c r="DG546" s="207"/>
      <c r="DH546" s="207"/>
      <c r="DI546" s="207"/>
      <c r="DJ546" s="207">
        <v>0</v>
      </c>
      <c r="DK546" s="209">
        <v>120.88</v>
      </c>
      <c r="DL546" s="209">
        <f t="shared" si="284"/>
        <v>0</v>
      </c>
      <c r="DM546" s="207"/>
      <c r="DN546" s="207"/>
      <c r="DO546" s="207"/>
      <c r="DP546" s="207"/>
      <c r="DQ546" s="207"/>
      <c r="DR546" s="207"/>
      <c r="DS546" s="207"/>
      <c r="DT546" s="207"/>
      <c r="DU546" s="207"/>
      <c r="DV546" s="207"/>
      <c r="DW546" s="207"/>
      <c r="DX546" s="207"/>
      <c r="DY546" s="207"/>
      <c r="DZ546" s="207"/>
      <c r="EA546" s="207"/>
      <c r="EB546" s="207"/>
      <c r="EC546" s="207"/>
      <c r="ED546" s="207"/>
      <c r="EE546" s="207"/>
      <c r="EF546" s="207"/>
      <c r="EG546" s="207"/>
      <c r="EH546" s="207"/>
      <c r="EI546" s="207">
        <v>0</v>
      </c>
      <c r="EJ546" s="209">
        <v>191.55</v>
      </c>
      <c r="EK546" s="209">
        <f t="shared" si="285"/>
        <v>0</v>
      </c>
      <c r="EL546" s="207"/>
      <c r="EM546" s="207"/>
      <c r="EN546" s="207"/>
      <c r="EO546" s="207"/>
      <c r="EP546" s="207"/>
      <c r="EQ546" s="207"/>
      <c r="ER546" s="207"/>
      <c r="ES546" s="207"/>
      <c r="ET546" s="207"/>
      <c r="EU546" s="207"/>
      <c r="EV546" s="207"/>
      <c r="EW546" s="207"/>
      <c r="EX546" s="207"/>
      <c r="EY546" s="207"/>
      <c r="EZ546" s="207"/>
      <c r="FA546" s="207"/>
      <c r="FB546" s="207"/>
      <c r="FC546" s="207"/>
      <c r="FD546" s="207"/>
      <c r="FE546" s="207"/>
      <c r="FF546" s="207"/>
      <c r="FG546" s="207"/>
      <c r="FH546" s="207">
        <v>0</v>
      </c>
      <c r="FI546" s="209">
        <v>32.1</v>
      </c>
      <c r="FJ546" s="209">
        <f t="shared" si="286"/>
        <v>0</v>
      </c>
      <c r="FK546" s="207"/>
      <c r="FL546" s="207"/>
      <c r="FM546" s="207"/>
      <c r="FN546" s="207"/>
      <c r="FO546" s="207"/>
      <c r="FP546" s="207"/>
      <c r="FQ546" s="207"/>
      <c r="FR546" s="207"/>
      <c r="FS546" s="207">
        <v>0</v>
      </c>
      <c r="FT546" s="209">
        <v>25.68</v>
      </c>
      <c r="FU546" s="209">
        <f t="shared" si="287"/>
        <v>0</v>
      </c>
      <c r="FV546" s="207"/>
      <c r="FW546" s="207"/>
      <c r="FX546" s="207"/>
      <c r="FY546" s="207"/>
      <c r="FZ546" s="207">
        <v>1</v>
      </c>
      <c r="GA546" s="207" t="s">
        <v>1326</v>
      </c>
      <c r="GB546" s="205"/>
      <c r="GC546" s="207" t="s">
        <v>7140</v>
      </c>
      <c r="GD546" s="207">
        <f>BA546</f>
        <v>52</v>
      </c>
      <c r="GE546" s="209">
        <v>56.12</v>
      </c>
      <c r="GF546" s="209">
        <f t="shared" si="288"/>
        <v>2918.24</v>
      </c>
      <c r="GG546" s="207"/>
      <c r="GH546" s="207"/>
      <c r="GI546" s="207">
        <f>+GD546</f>
        <v>52</v>
      </c>
      <c r="GJ546" s="207"/>
      <c r="GK546" s="207"/>
      <c r="GL546" s="207"/>
      <c r="GM546" s="207"/>
      <c r="GN546" s="207"/>
      <c r="GO546" s="207"/>
      <c r="GP546" s="207"/>
      <c r="GQ546" s="207"/>
      <c r="GR546" s="207"/>
      <c r="GS546" s="207"/>
      <c r="GT546" s="207"/>
      <c r="GU546" s="207"/>
      <c r="GV546" s="207"/>
      <c r="GW546" s="207"/>
      <c r="GX546" s="207" t="s">
        <v>918</v>
      </c>
      <c r="GY546" s="207">
        <v>0</v>
      </c>
      <c r="GZ546" s="207" t="s">
        <v>918</v>
      </c>
      <c r="HA546" s="207">
        <v>0</v>
      </c>
      <c r="HB546" s="207"/>
      <c r="HC546" s="207">
        <v>0</v>
      </c>
      <c r="HD546" s="207">
        <f t="shared" si="301"/>
        <v>0</v>
      </c>
      <c r="HE546" s="207">
        <v>0</v>
      </c>
      <c r="HF546" s="207"/>
      <c r="HG546" s="207"/>
      <c r="HH546" s="207">
        <f t="shared" si="289"/>
        <v>0</v>
      </c>
      <c r="HI546" s="209">
        <v>2.73</v>
      </c>
      <c r="HJ546" s="209">
        <f t="shared" si="290"/>
        <v>0</v>
      </c>
      <c r="HK546" s="207">
        <v>0</v>
      </c>
      <c r="HL546" s="207"/>
      <c r="HM546" s="207">
        <f t="shared" si="291"/>
        <v>0</v>
      </c>
      <c r="HN546" s="209">
        <v>2.73</v>
      </c>
      <c r="HO546" s="209">
        <f t="shared" si="292"/>
        <v>0</v>
      </c>
      <c r="HP546" s="207">
        <v>0</v>
      </c>
      <c r="HQ546" s="207"/>
      <c r="HR546" s="207">
        <f t="shared" si="280"/>
        <v>0</v>
      </c>
      <c r="HS546" s="209">
        <v>2.73</v>
      </c>
      <c r="HT546" s="209">
        <f t="shared" si="293"/>
        <v>0</v>
      </c>
      <c r="HU546" s="207">
        <v>0</v>
      </c>
      <c r="HV546" s="207"/>
      <c r="HW546" s="207">
        <f t="shared" si="294"/>
        <v>0</v>
      </c>
      <c r="HX546" s="209">
        <v>2.73</v>
      </c>
      <c r="HY546" s="209">
        <f t="shared" si="295"/>
        <v>0</v>
      </c>
      <c r="HZ546" s="207">
        <v>0</v>
      </c>
      <c r="IA546" s="209">
        <v>3890.25</v>
      </c>
      <c r="IB546" s="209">
        <f t="shared" si="296"/>
        <v>0</v>
      </c>
      <c r="IC546" s="169"/>
      <c r="ID546" s="169"/>
      <c r="IE546" s="169"/>
      <c r="IF546" s="169"/>
      <c r="IG546" s="165"/>
      <c r="IH546" s="165"/>
      <c r="II546" s="235">
        <f t="shared" si="303"/>
        <v>1</v>
      </c>
      <c r="IJ546" s="235">
        <f t="shared" si="304"/>
        <v>0</v>
      </c>
      <c r="IK546" s="235">
        <f t="shared" si="305"/>
        <v>1</v>
      </c>
      <c r="IL546" s="210"/>
      <c r="IM546" s="211">
        <f t="shared" si="297"/>
        <v>2918.24</v>
      </c>
      <c r="IN546" s="209">
        <v>7500</v>
      </c>
      <c r="IO546" s="212">
        <f t="shared" si="298"/>
        <v>1</v>
      </c>
      <c r="IP546" s="209">
        <f t="shared" si="299"/>
        <v>0</v>
      </c>
      <c r="IQ546" s="209">
        <v>10000</v>
      </c>
      <c r="IR546" s="212">
        <f t="shared" si="300"/>
        <v>0</v>
      </c>
      <c r="IS546" s="213" t="s">
        <v>7141</v>
      </c>
      <c r="IT546" s="291"/>
      <c r="IV546" s="66">
        <v>98377</v>
      </c>
      <c r="IW546" s="66" t="s">
        <v>7142</v>
      </c>
    </row>
    <row r="547" spans="1:257" x14ac:dyDescent="0.4">
      <c r="A547" s="158">
        <f t="shared" si="302"/>
        <v>391</v>
      </c>
      <c r="B547" s="156" t="s">
        <v>35</v>
      </c>
      <c r="C547" s="156">
        <v>473</v>
      </c>
      <c r="D547" s="251">
        <v>69231</v>
      </c>
      <c r="E547" s="251">
        <v>22369</v>
      </c>
      <c r="F547" s="221" t="s">
        <v>7143</v>
      </c>
      <c r="G547" s="251">
        <v>11</v>
      </c>
      <c r="H547" s="156"/>
      <c r="I547" s="156" t="s">
        <v>4260</v>
      </c>
      <c r="J547" s="158" t="s">
        <v>4308</v>
      </c>
      <c r="K547" s="158"/>
      <c r="L547" s="158" t="s">
        <v>4298</v>
      </c>
      <c r="M547" s="158"/>
      <c r="N547" s="205">
        <v>132</v>
      </c>
      <c r="O547" s="158">
        <v>152</v>
      </c>
      <c r="P547" s="203" t="s">
        <v>5296</v>
      </c>
      <c r="Q547" s="158">
        <v>50</v>
      </c>
      <c r="R547" s="158"/>
      <c r="S547" s="158"/>
      <c r="T547" s="158"/>
      <c r="U547" s="158"/>
      <c r="V547" s="367"/>
      <c r="W547" s="366"/>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t="s">
        <v>5369</v>
      </c>
      <c r="AU547" s="205">
        <v>132</v>
      </c>
      <c r="AV547" s="205">
        <v>20</v>
      </c>
      <c r="AW547" s="205">
        <f t="shared" si="281"/>
        <v>152</v>
      </c>
      <c r="AX547" s="205" t="s">
        <v>5296</v>
      </c>
      <c r="AY547" s="214">
        <v>26</v>
      </c>
      <c r="AZ547" s="205">
        <v>24</v>
      </c>
      <c r="BA547" s="205">
        <f t="shared" si="306"/>
        <v>50</v>
      </c>
      <c r="BB547" s="205"/>
      <c r="BC547" s="207">
        <v>1.0000000000000001E-17</v>
      </c>
      <c r="BD547" s="207">
        <v>9.9999999999999997E-29</v>
      </c>
      <c r="BE547" s="207">
        <v>1.0000000000000001E-30</v>
      </c>
      <c r="BF547" s="207">
        <v>2</v>
      </c>
      <c r="BG547" s="207"/>
      <c r="BH547" s="207"/>
      <c r="BI547" s="207"/>
      <c r="BJ547" s="207"/>
      <c r="BK547" s="207"/>
      <c r="BL547" s="208">
        <v>0</v>
      </c>
      <c r="BM547" s="209">
        <v>249.45</v>
      </c>
      <c r="BN547" s="209">
        <f t="shared" si="282"/>
        <v>0</v>
      </c>
      <c r="BO547" s="207"/>
      <c r="BP547" s="207"/>
      <c r="BQ547" s="207"/>
      <c r="BR547" s="207"/>
      <c r="BS547" s="207"/>
      <c r="BT547" s="207"/>
      <c r="BU547" s="207"/>
      <c r="BV547" s="207"/>
      <c r="BW547" s="207"/>
      <c r="BX547" s="207"/>
      <c r="BY547" s="207"/>
      <c r="BZ547" s="207"/>
      <c r="CA547" s="207"/>
      <c r="CB547" s="207"/>
      <c r="CC547" s="207"/>
      <c r="CD547" s="207"/>
      <c r="CE547" s="207"/>
      <c r="CF547" s="207"/>
      <c r="CG547" s="207"/>
      <c r="CH547" s="207"/>
      <c r="CI547" s="207"/>
      <c r="CJ547" s="207"/>
      <c r="CK547" s="207">
        <v>0</v>
      </c>
      <c r="CL547" s="209">
        <v>477.3</v>
      </c>
      <c r="CM547" s="209">
        <f t="shared" si="283"/>
        <v>0</v>
      </c>
      <c r="CN547" s="207"/>
      <c r="CO547" s="207"/>
      <c r="CP547" s="207"/>
      <c r="CQ547" s="207"/>
      <c r="CR547" s="207"/>
      <c r="CS547" s="207"/>
      <c r="CT547" s="207"/>
      <c r="CU547" s="207"/>
      <c r="CV547" s="207"/>
      <c r="CW547" s="207"/>
      <c r="CX547" s="207"/>
      <c r="CY547" s="207"/>
      <c r="CZ547" s="207"/>
      <c r="DA547" s="207"/>
      <c r="DB547" s="207"/>
      <c r="DC547" s="207"/>
      <c r="DD547" s="207"/>
      <c r="DE547" s="207">
        <v>1</v>
      </c>
      <c r="DF547" s="207">
        <v>1</v>
      </c>
      <c r="DG547" s="207"/>
      <c r="DH547" s="207" t="s">
        <v>69</v>
      </c>
      <c r="DI547" s="207" t="s">
        <v>7144</v>
      </c>
      <c r="DJ547" s="207">
        <f>AW547</f>
        <v>152</v>
      </c>
      <c r="DK547" s="209">
        <v>120.88</v>
      </c>
      <c r="DL547" s="209">
        <f t="shared" si="284"/>
        <v>18373.759999999998</v>
      </c>
      <c r="DM547" s="207"/>
      <c r="DN547" s="207"/>
      <c r="DO547" s="207"/>
      <c r="DP547" s="207"/>
      <c r="DQ547" s="207"/>
      <c r="DR547" s="207"/>
      <c r="DS547" s="207"/>
      <c r="DT547" s="207"/>
      <c r="DU547" s="207"/>
      <c r="DV547" s="207"/>
      <c r="DW547" s="207"/>
      <c r="DX547" s="207"/>
      <c r="DY547" s="207"/>
      <c r="DZ547" s="207">
        <f>+DJ547</f>
        <v>152</v>
      </c>
      <c r="EA547" s="207"/>
      <c r="EB547" s="207"/>
      <c r="EC547" s="207"/>
      <c r="ED547" s="207"/>
      <c r="EE547" s="207"/>
      <c r="EF547" s="207"/>
      <c r="EG547" s="207"/>
      <c r="EH547" s="207"/>
      <c r="EI547" s="207">
        <v>0</v>
      </c>
      <c r="EJ547" s="209">
        <v>191.55</v>
      </c>
      <c r="EK547" s="209">
        <f t="shared" si="285"/>
        <v>0</v>
      </c>
      <c r="EL547" s="207"/>
      <c r="EM547" s="207"/>
      <c r="EN547" s="207"/>
      <c r="EO547" s="207"/>
      <c r="EP547" s="207"/>
      <c r="EQ547" s="207"/>
      <c r="ER547" s="207"/>
      <c r="ES547" s="207"/>
      <c r="ET547" s="207"/>
      <c r="EU547" s="207"/>
      <c r="EV547" s="207"/>
      <c r="EW547" s="207"/>
      <c r="EX547" s="207"/>
      <c r="EY547" s="207"/>
      <c r="EZ547" s="207"/>
      <c r="FA547" s="207"/>
      <c r="FB547" s="207"/>
      <c r="FC547" s="207"/>
      <c r="FD547" s="207"/>
      <c r="FE547" s="207"/>
      <c r="FF547" s="207"/>
      <c r="FG547" s="207"/>
      <c r="FH547" s="207">
        <v>0</v>
      </c>
      <c r="FI547" s="209">
        <v>32.1</v>
      </c>
      <c r="FJ547" s="209">
        <f t="shared" si="286"/>
        <v>0</v>
      </c>
      <c r="FK547" s="207"/>
      <c r="FL547" s="207"/>
      <c r="FM547" s="207"/>
      <c r="FN547" s="207"/>
      <c r="FO547" s="207"/>
      <c r="FP547" s="207"/>
      <c r="FQ547" s="207"/>
      <c r="FR547" s="207"/>
      <c r="FS547" s="207">
        <v>0</v>
      </c>
      <c r="FT547" s="209">
        <v>25.68</v>
      </c>
      <c r="FU547" s="209">
        <f t="shared" si="287"/>
        <v>0</v>
      </c>
      <c r="FV547" s="207"/>
      <c r="FW547" s="207"/>
      <c r="FX547" s="207"/>
      <c r="FY547" s="207"/>
      <c r="FZ547" s="207"/>
      <c r="GA547" s="207"/>
      <c r="GB547" s="207"/>
      <c r="GC547" s="207"/>
      <c r="GD547" s="207">
        <v>0</v>
      </c>
      <c r="GE547" s="209">
        <v>56.12</v>
      </c>
      <c r="GF547" s="209">
        <f t="shared" si="288"/>
        <v>0</v>
      </c>
      <c r="GG547" s="207"/>
      <c r="GH547" s="207"/>
      <c r="GI547" s="207"/>
      <c r="GJ547" s="207"/>
      <c r="GK547" s="207"/>
      <c r="GL547" s="207"/>
      <c r="GM547" s="207"/>
      <c r="GN547" s="207"/>
      <c r="GO547" s="207"/>
      <c r="GP547" s="207"/>
      <c r="GQ547" s="207"/>
      <c r="GR547" s="207"/>
      <c r="GS547" s="207"/>
      <c r="GT547" s="207"/>
      <c r="GU547" s="207"/>
      <c r="GV547" s="207"/>
      <c r="GW547" s="207"/>
      <c r="GX547" s="207" t="s">
        <v>918</v>
      </c>
      <c r="GY547" s="207">
        <v>0</v>
      </c>
      <c r="GZ547" s="207" t="s">
        <v>918</v>
      </c>
      <c r="HA547" s="207">
        <v>0</v>
      </c>
      <c r="HB547" s="207"/>
      <c r="HC547" s="207">
        <v>1</v>
      </c>
      <c r="HD547" s="207">
        <f t="shared" si="301"/>
        <v>3200</v>
      </c>
      <c r="HE547" s="207">
        <v>1</v>
      </c>
      <c r="HF547" s="207"/>
      <c r="HG547" s="207"/>
      <c r="HH547" s="207">
        <f t="shared" si="289"/>
        <v>800</v>
      </c>
      <c r="HI547" s="209">
        <v>2.73</v>
      </c>
      <c r="HJ547" s="209">
        <f t="shared" si="290"/>
        <v>2184</v>
      </c>
      <c r="HK547" s="207">
        <v>2</v>
      </c>
      <c r="HL547" s="207"/>
      <c r="HM547" s="207">
        <f t="shared" si="291"/>
        <v>1600</v>
      </c>
      <c r="HN547" s="209">
        <v>2.73</v>
      </c>
      <c r="HO547" s="209">
        <f t="shared" si="292"/>
        <v>4368</v>
      </c>
      <c r="HP547" s="207">
        <v>1</v>
      </c>
      <c r="HQ547" s="207"/>
      <c r="HR547" s="207">
        <f t="shared" si="280"/>
        <v>800</v>
      </c>
      <c r="HS547" s="209">
        <v>2.73</v>
      </c>
      <c r="HT547" s="209">
        <f t="shared" si="293"/>
        <v>2184</v>
      </c>
      <c r="HU547" s="207">
        <v>0</v>
      </c>
      <c r="HV547" s="207"/>
      <c r="HW547" s="207">
        <f t="shared" si="294"/>
        <v>0</v>
      </c>
      <c r="HX547" s="209">
        <v>2.73</v>
      </c>
      <c r="HY547" s="209">
        <f t="shared" si="295"/>
        <v>0</v>
      </c>
      <c r="HZ547" s="207">
        <v>3</v>
      </c>
      <c r="IA547" s="209">
        <v>3890.25</v>
      </c>
      <c r="IB547" s="209">
        <f t="shared" si="296"/>
        <v>11670.75</v>
      </c>
      <c r="IC547" s="169"/>
      <c r="ID547" s="169"/>
      <c r="IE547" s="169"/>
      <c r="IF547" s="169"/>
      <c r="IG547" s="165"/>
      <c r="IH547" s="165"/>
      <c r="II547" s="235">
        <f t="shared" si="303"/>
        <v>1</v>
      </c>
      <c r="IJ547" s="235">
        <f t="shared" si="304"/>
        <v>3</v>
      </c>
      <c r="IK547" s="235">
        <f t="shared" si="305"/>
        <v>4</v>
      </c>
      <c r="IL547" s="210"/>
      <c r="IM547" s="211">
        <f t="shared" si="297"/>
        <v>18373.759999999998</v>
      </c>
      <c r="IN547" s="209">
        <v>7500</v>
      </c>
      <c r="IO547" s="212">
        <f t="shared" si="298"/>
        <v>3</v>
      </c>
      <c r="IP547" s="209">
        <f t="shared" si="299"/>
        <v>20406.75</v>
      </c>
      <c r="IQ547" s="209">
        <v>10000</v>
      </c>
      <c r="IR547" s="212">
        <f t="shared" si="300"/>
        <v>3</v>
      </c>
      <c r="IS547" s="213" t="s">
        <v>7145</v>
      </c>
      <c r="IT547" s="291"/>
      <c r="IV547" s="66" t="s">
        <v>7146</v>
      </c>
      <c r="IW547" s="66" t="s">
        <v>7147</v>
      </c>
    </row>
    <row r="548" spans="1:257" x14ac:dyDescent="0.4">
      <c r="A548" s="158">
        <f t="shared" si="302"/>
        <v>392</v>
      </c>
      <c r="B548" s="156" t="s">
        <v>35</v>
      </c>
      <c r="C548" s="156">
        <v>541</v>
      </c>
      <c r="D548" s="251">
        <v>32045</v>
      </c>
      <c r="E548" s="251">
        <v>35982</v>
      </c>
      <c r="F548" s="230" t="s">
        <v>7148</v>
      </c>
      <c r="G548" s="251">
        <v>12</v>
      </c>
      <c r="H548" s="156"/>
      <c r="I548" s="156" t="s">
        <v>4809</v>
      </c>
      <c r="J548" s="158" t="s">
        <v>4810</v>
      </c>
      <c r="K548" s="158"/>
      <c r="L548" s="158" t="s">
        <v>4812</v>
      </c>
      <c r="M548" s="158"/>
      <c r="N548" s="205">
        <v>48</v>
      </c>
      <c r="O548" s="158">
        <v>68</v>
      </c>
      <c r="P548" s="203" t="s">
        <v>5729</v>
      </c>
      <c r="Q548" s="158">
        <v>66</v>
      </c>
      <c r="R548" s="158"/>
      <c r="S548" s="158"/>
      <c r="T548" s="158"/>
      <c r="U548" s="158"/>
      <c r="V548" s="367"/>
      <c r="W548" s="366"/>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58" t="s">
        <v>5243</v>
      </c>
      <c r="AU548" s="205">
        <v>48</v>
      </c>
      <c r="AV548" s="205">
        <v>20</v>
      </c>
      <c r="AW548" s="205">
        <f t="shared" si="281"/>
        <v>68</v>
      </c>
      <c r="AX548" s="205" t="s">
        <v>5729</v>
      </c>
      <c r="AY548" s="214">
        <v>42</v>
      </c>
      <c r="AZ548" s="205">
        <v>24</v>
      </c>
      <c r="BA548" s="205">
        <f t="shared" si="306"/>
        <v>66</v>
      </c>
      <c r="BB548" s="205"/>
      <c r="BC548" s="207">
        <v>1.0000000000000001E-17</v>
      </c>
      <c r="BD548" s="207">
        <v>9.9999999999999997E-29</v>
      </c>
      <c r="BE548" s="207">
        <v>1.0000000000000001E-30</v>
      </c>
      <c r="BF548" s="207"/>
      <c r="BG548" s="207"/>
      <c r="BH548" s="207"/>
      <c r="BI548" s="207"/>
      <c r="BJ548" s="207"/>
      <c r="BK548" s="207"/>
      <c r="BL548" s="208">
        <v>0</v>
      </c>
      <c r="BM548" s="209">
        <v>249.45</v>
      </c>
      <c r="BN548" s="209">
        <f t="shared" si="282"/>
        <v>0</v>
      </c>
      <c r="BO548" s="207"/>
      <c r="BP548" s="207"/>
      <c r="BQ548" s="207"/>
      <c r="BR548" s="207"/>
      <c r="BS548" s="207"/>
      <c r="BT548" s="207"/>
      <c r="BU548" s="207"/>
      <c r="BV548" s="207"/>
      <c r="BW548" s="207"/>
      <c r="BX548" s="207"/>
      <c r="BY548" s="207"/>
      <c r="BZ548" s="207"/>
      <c r="CA548" s="207"/>
      <c r="CB548" s="207"/>
      <c r="CC548" s="207"/>
      <c r="CD548" s="207"/>
      <c r="CE548" s="207"/>
      <c r="CF548" s="207"/>
      <c r="CG548" s="207"/>
      <c r="CH548" s="207"/>
      <c r="CI548" s="207"/>
      <c r="CJ548" s="207"/>
      <c r="CK548" s="207">
        <v>0</v>
      </c>
      <c r="CL548" s="209">
        <v>477.3</v>
      </c>
      <c r="CM548" s="209">
        <f t="shared" si="283"/>
        <v>0</v>
      </c>
      <c r="CN548" s="207"/>
      <c r="CO548" s="207"/>
      <c r="CP548" s="207"/>
      <c r="CQ548" s="207"/>
      <c r="CR548" s="207"/>
      <c r="CS548" s="207"/>
      <c r="CT548" s="207"/>
      <c r="CU548" s="207"/>
      <c r="CV548" s="207"/>
      <c r="CW548" s="207"/>
      <c r="CX548" s="207"/>
      <c r="CY548" s="207"/>
      <c r="CZ548" s="207"/>
      <c r="DA548" s="207"/>
      <c r="DB548" s="207"/>
      <c r="DC548" s="207"/>
      <c r="DD548" s="207"/>
      <c r="DE548" s="207"/>
      <c r="DF548" s="207"/>
      <c r="DG548" s="207"/>
      <c r="DH548" s="207"/>
      <c r="DI548" s="207"/>
      <c r="DJ548" s="207">
        <v>0</v>
      </c>
      <c r="DK548" s="209">
        <v>120.88</v>
      </c>
      <c r="DL548" s="209">
        <f t="shared" si="284"/>
        <v>0</v>
      </c>
      <c r="DM548" s="207"/>
      <c r="DN548" s="207"/>
      <c r="DO548" s="207"/>
      <c r="DP548" s="207"/>
      <c r="DQ548" s="207"/>
      <c r="DR548" s="207"/>
      <c r="DS548" s="207"/>
      <c r="DT548" s="207"/>
      <c r="DU548" s="207"/>
      <c r="DV548" s="207"/>
      <c r="DW548" s="207"/>
      <c r="DX548" s="207"/>
      <c r="DY548" s="207"/>
      <c r="DZ548" s="207"/>
      <c r="EA548" s="207"/>
      <c r="EB548" s="207"/>
      <c r="EC548" s="207"/>
      <c r="ED548" s="207"/>
      <c r="EE548" s="207"/>
      <c r="EF548" s="207"/>
      <c r="EG548" s="207"/>
      <c r="EH548" s="207"/>
      <c r="EI548" s="207">
        <v>0</v>
      </c>
      <c r="EJ548" s="209">
        <v>191.55</v>
      </c>
      <c r="EK548" s="209">
        <f t="shared" si="285"/>
        <v>0</v>
      </c>
      <c r="EL548" s="207"/>
      <c r="EM548" s="207"/>
      <c r="EN548" s="207"/>
      <c r="EO548" s="207"/>
      <c r="EP548" s="207"/>
      <c r="EQ548" s="207"/>
      <c r="ER548" s="207"/>
      <c r="ES548" s="207"/>
      <c r="ET548" s="207"/>
      <c r="EU548" s="207"/>
      <c r="EV548" s="207"/>
      <c r="EW548" s="207"/>
      <c r="EX548" s="207"/>
      <c r="EY548" s="207"/>
      <c r="EZ548" s="207"/>
      <c r="FA548" s="207"/>
      <c r="FB548" s="207"/>
      <c r="FC548" s="207"/>
      <c r="FD548" s="207"/>
      <c r="FE548" s="207"/>
      <c r="FF548" s="207"/>
      <c r="FG548" s="207"/>
      <c r="FH548" s="207">
        <v>0</v>
      </c>
      <c r="FI548" s="209">
        <v>32.1</v>
      </c>
      <c r="FJ548" s="209">
        <f t="shared" si="286"/>
        <v>0</v>
      </c>
      <c r="FK548" s="207"/>
      <c r="FL548" s="207"/>
      <c r="FM548" s="207"/>
      <c r="FN548" s="207"/>
      <c r="FO548" s="207"/>
      <c r="FP548" s="207"/>
      <c r="FQ548" s="207"/>
      <c r="FR548" s="207"/>
      <c r="FS548" s="207">
        <v>0</v>
      </c>
      <c r="FT548" s="209">
        <v>25.68</v>
      </c>
      <c r="FU548" s="209">
        <f t="shared" si="287"/>
        <v>0</v>
      </c>
      <c r="FV548" s="207"/>
      <c r="FW548" s="207"/>
      <c r="FX548" s="207"/>
      <c r="FY548" s="207"/>
      <c r="FZ548" s="207"/>
      <c r="GA548" s="207"/>
      <c r="GB548" s="207"/>
      <c r="GC548" s="207"/>
      <c r="GD548" s="207">
        <v>0</v>
      </c>
      <c r="GE548" s="209">
        <v>56.12</v>
      </c>
      <c r="GF548" s="209">
        <f t="shared" si="288"/>
        <v>0</v>
      </c>
      <c r="GG548" s="207"/>
      <c r="GH548" s="207"/>
      <c r="GI548" s="207"/>
      <c r="GJ548" s="207"/>
      <c r="GK548" s="207"/>
      <c r="GL548" s="207"/>
      <c r="GM548" s="207"/>
      <c r="GN548" s="207"/>
      <c r="GO548" s="207"/>
      <c r="GP548" s="207"/>
      <c r="GQ548" s="207"/>
      <c r="GR548" s="207"/>
      <c r="GS548" s="207"/>
      <c r="GT548" s="207"/>
      <c r="GU548" s="207"/>
      <c r="GV548" s="207"/>
      <c r="GW548" s="207"/>
      <c r="GX548" s="207" t="s">
        <v>918</v>
      </c>
      <c r="GY548" s="207">
        <v>0</v>
      </c>
      <c r="GZ548" s="207" t="s">
        <v>918</v>
      </c>
      <c r="HA548" s="207">
        <v>0</v>
      </c>
      <c r="HB548" s="207"/>
      <c r="HC548" s="207">
        <v>1</v>
      </c>
      <c r="HD548" s="207">
        <f t="shared" si="301"/>
        <v>5400</v>
      </c>
      <c r="HE548" s="207">
        <v>3</v>
      </c>
      <c r="HF548" s="207"/>
      <c r="HG548" s="207"/>
      <c r="HH548" s="207">
        <f t="shared" si="289"/>
        <v>1800</v>
      </c>
      <c r="HI548" s="209">
        <v>2.73</v>
      </c>
      <c r="HJ548" s="209">
        <f t="shared" si="290"/>
        <v>4914</v>
      </c>
      <c r="HK548" s="207">
        <v>3</v>
      </c>
      <c r="HL548" s="207"/>
      <c r="HM548" s="207">
        <f t="shared" si="291"/>
        <v>1800</v>
      </c>
      <c r="HN548" s="209">
        <v>2.73</v>
      </c>
      <c r="HO548" s="209">
        <f t="shared" si="292"/>
        <v>4914</v>
      </c>
      <c r="HP548" s="207">
        <v>3</v>
      </c>
      <c r="HQ548" s="207"/>
      <c r="HR548" s="207">
        <f t="shared" si="280"/>
        <v>1800</v>
      </c>
      <c r="HS548" s="209">
        <v>2.73</v>
      </c>
      <c r="HT548" s="209">
        <f t="shared" si="293"/>
        <v>4914</v>
      </c>
      <c r="HU548" s="207">
        <v>0</v>
      </c>
      <c r="HV548" s="207"/>
      <c r="HW548" s="207">
        <f t="shared" si="294"/>
        <v>0</v>
      </c>
      <c r="HX548" s="209">
        <v>2.73</v>
      </c>
      <c r="HY548" s="209">
        <f t="shared" si="295"/>
        <v>0</v>
      </c>
      <c r="HZ548" s="207">
        <v>2</v>
      </c>
      <c r="IA548" s="209">
        <v>3890.25</v>
      </c>
      <c r="IB548" s="209">
        <f t="shared" si="296"/>
        <v>7780.5</v>
      </c>
      <c r="IC548" s="169"/>
      <c r="ID548" s="169"/>
      <c r="IE548" s="169"/>
      <c r="IF548" s="169"/>
      <c r="IG548" s="165"/>
      <c r="IH548" s="165"/>
      <c r="II548" s="235">
        <f t="shared" si="303"/>
        <v>0</v>
      </c>
      <c r="IJ548" s="235">
        <f t="shared" si="304"/>
        <v>2</v>
      </c>
      <c r="IK548" s="235">
        <f t="shared" si="305"/>
        <v>2</v>
      </c>
      <c r="IL548" s="210"/>
      <c r="IM548" s="211">
        <f t="shared" si="297"/>
        <v>0</v>
      </c>
      <c r="IN548" s="209">
        <v>7500</v>
      </c>
      <c r="IO548" s="212">
        <f t="shared" si="298"/>
        <v>0</v>
      </c>
      <c r="IP548" s="209">
        <f t="shared" si="299"/>
        <v>22522.5</v>
      </c>
      <c r="IQ548" s="209">
        <v>10000</v>
      </c>
      <c r="IR548" s="212">
        <f t="shared" si="300"/>
        <v>3</v>
      </c>
      <c r="IS548" s="213" t="s">
        <v>7149</v>
      </c>
      <c r="IT548" s="291"/>
      <c r="IV548" s="66">
        <v>98864</v>
      </c>
      <c r="IW548" s="66" t="s">
        <v>7150</v>
      </c>
    </row>
    <row r="549" spans="1:257" x14ac:dyDescent="0.4">
      <c r="A549" s="158">
        <f t="shared" si="302"/>
        <v>393</v>
      </c>
      <c r="B549" s="156" t="s">
        <v>35</v>
      </c>
      <c r="C549" s="219">
        <v>26</v>
      </c>
      <c r="D549" s="370">
        <v>88201</v>
      </c>
      <c r="E549" s="376">
        <v>9265</v>
      </c>
      <c r="F549" s="225" t="s">
        <v>7151</v>
      </c>
      <c r="G549" s="251">
        <v>2</v>
      </c>
      <c r="H549" s="156"/>
      <c r="I549" s="156" t="s">
        <v>260</v>
      </c>
      <c r="J549" s="158" t="s">
        <v>261</v>
      </c>
      <c r="K549" s="158"/>
      <c r="L549" s="158" t="s">
        <v>263</v>
      </c>
      <c r="M549" s="158"/>
      <c r="N549" s="205">
        <v>49</v>
      </c>
      <c r="O549" s="158">
        <v>69</v>
      </c>
      <c r="P549" s="203" t="s">
        <v>7152</v>
      </c>
      <c r="Q549" s="158">
        <v>62</v>
      </c>
      <c r="R549" s="158"/>
      <c r="S549" s="158"/>
      <c r="T549" s="158"/>
      <c r="U549" s="158"/>
      <c r="V549" s="367"/>
      <c r="W549" s="366"/>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58" t="s">
        <v>5369</v>
      </c>
      <c r="AU549" s="205">
        <v>49</v>
      </c>
      <c r="AV549" s="205">
        <v>20</v>
      </c>
      <c r="AW549" s="205">
        <f t="shared" si="281"/>
        <v>69</v>
      </c>
      <c r="AX549" s="205" t="s">
        <v>7152</v>
      </c>
      <c r="AY549" s="226">
        <v>38</v>
      </c>
      <c r="AZ549" s="205">
        <v>24</v>
      </c>
      <c r="BA549" s="205">
        <f t="shared" si="306"/>
        <v>62</v>
      </c>
      <c r="BB549" s="205"/>
      <c r="BC549" s="207">
        <v>1.0000000000000001E-17</v>
      </c>
      <c r="BD549" s="207">
        <v>9.9999999999999997E-29</v>
      </c>
      <c r="BE549" s="207">
        <v>1.0000000000000001E-30</v>
      </c>
      <c r="BF549" s="207">
        <v>6</v>
      </c>
      <c r="BG549" s="207">
        <v>1.0000000000000001E-17</v>
      </c>
      <c r="BH549" s="207"/>
      <c r="BI549" s="207"/>
      <c r="BJ549" s="207"/>
      <c r="BK549" s="207"/>
      <c r="BL549" s="208">
        <v>0</v>
      </c>
      <c r="BM549" s="209">
        <v>249.45</v>
      </c>
      <c r="BN549" s="209">
        <f t="shared" si="282"/>
        <v>0</v>
      </c>
      <c r="BO549" s="207"/>
      <c r="BP549" s="207"/>
      <c r="BQ549" s="207"/>
      <c r="BR549" s="207"/>
      <c r="BS549" s="207"/>
      <c r="BT549" s="207"/>
      <c r="BU549" s="207"/>
      <c r="BV549" s="207"/>
      <c r="BW549" s="207"/>
      <c r="BX549" s="207"/>
      <c r="BY549" s="207"/>
      <c r="BZ549" s="207"/>
      <c r="CA549" s="207"/>
      <c r="CB549" s="207"/>
      <c r="CC549" s="207"/>
      <c r="CD549" s="207"/>
      <c r="CE549" s="207"/>
      <c r="CF549" s="207">
        <v>1.0000000000000001E-17</v>
      </c>
      <c r="CG549" s="207"/>
      <c r="CH549" s="207"/>
      <c r="CI549" s="207"/>
      <c r="CJ549" s="207"/>
      <c r="CK549" s="207">
        <v>0</v>
      </c>
      <c r="CL549" s="209">
        <v>477.3</v>
      </c>
      <c r="CM549" s="209">
        <f t="shared" si="283"/>
        <v>0</v>
      </c>
      <c r="CN549" s="207"/>
      <c r="CO549" s="207"/>
      <c r="CP549" s="207"/>
      <c r="CQ549" s="207"/>
      <c r="CR549" s="207"/>
      <c r="CS549" s="207"/>
      <c r="CT549" s="207"/>
      <c r="CU549" s="207"/>
      <c r="CV549" s="207"/>
      <c r="CW549" s="207"/>
      <c r="CX549" s="207"/>
      <c r="CY549" s="207"/>
      <c r="CZ549" s="207"/>
      <c r="DA549" s="207"/>
      <c r="DB549" s="207"/>
      <c r="DC549" s="207"/>
      <c r="DD549" s="207"/>
      <c r="DE549" s="229">
        <v>0.5</v>
      </c>
      <c r="DF549" s="207">
        <v>0</v>
      </c>
      <c r="DG549" s="207"/>
      <c r="DH549" s="207"/>
      <c r="DI549" s="207" t="s">
        <v>7153</v>
      </c>
      <c r="DJ549" s="207">
        <v>0</v>
      </c>
      <c r="DK549" s="209">
        <v>120.88</v>
      </c>
      <c r="DL549" s="209">
        <f t="shared" si="284"/>
        <v>0</v>
      </c>
      <c r="DM549" s="207"/>
      <c r="DN549" s="207"/>
      <c r="DO549" s="207"/>
      <c r="DP549" s="207"/>
      <c r="DQ549" s="207"/>
      <c r="DR549" s="207"/>
      <c r="DS549" s="207"/>
      <c r="DT549" s="207"/>
      <c r="DU549" s="207"/>
      <c r="DV549" s="207"/>
      <c r="DW549" s="207"/>
      <c r="DX549" s="207"/>
      <c r="DY549" s="207" t="s">
        <v>4980</v>
      </c>
      <c r="DZ549" s="207">
        <f>+DJ549</f>
        <v>0</v>
      </c>
      <c r="EA549" s="207"/>
      <c r="EB549" s="207"/>
      <c r="EC549" s="207"/>
      <c r="ED549" s="207">
        <v>1.0000000000000001E-17</v>
      </c>
      <c r="EE549" s="207"/>
      <c r="EF549" s="207"/>
      <c r="EG549" s="207"/>
      <c r="EH549" s="207"/>
      <c r="EI549" s="207">
        <v>0</v>
      </c>
      <c r="EJ549" s="209">
        <v>191.55</v>
      </c>
      <c r="EK549" s="209">
        <f t="shared" si="285"/>
        <v>0</v>
      </c>
      <c r="EL549" s="207"/>
      <c r="EM549" s="207"/>
      <c r="EN549" s="207"/>
      <c r="EO549" s="207"/>
      <c r="EP549" s="207"/>
      <c r="EQ549" s="207"/>
      <c r="ER549" s="207"/>
      <c r="ES549" s="207"/>
      <c r="ET549" s="207"/>
      <c r="EU549" s="207"/>
      <c r="EV549" s="207"/>
      <c r="EW549" s="207"/>
      <c r="EX549" s="207"/>
      <c r="EY549" s="207"/>
      <c r="EZ549" s="207"/>
      <c r="FA549" s="207"/>
      <c r="FB549" s="207"/>
      <c r="FC549" s="229">
        <v>0.75</v>
      </c>
      <c r="FD549" s="207">
        <v>0</v>
      </c>
      <c r="FE549" s="207"/>
      <c r="FF549" s="207"/>
      <c r="FG549" s="207" t="s">
        <v>7154</v>
      </c>
      <c r="FH549" s="207">
        <v>0</v>
      </c>
      <c r="FI549" s="209">
        <v>32.1</v>
      </c>
      <c r="FJ549" s="209">
        <f t="shared" si="286"/>
        <v>0</v>
      </c>
      <c r="FK549" s="207"/>
      <c r="FL549" s="207"/>
      <c r="FM549" s="207"/>
      <c r="FN549" s="207">
        <v>0.75</v>
      </c>
      <c r="FO549" s="207">
        <v>0</v>
      </c>
      <c r="FP549" s="207"/>
      <c r="FQ549" s="207"/>
      <c r="FR549" s="207" t="s">
        <v>7155</v>
      </c>
      <c r="FS549" s="207">
        <v>0</v>
      </c>
      <c r="FT549" s="209">
        <v>25.68</v>
      </c>
      <c r="FU549" s="209">
        <f t="shared" si="287"/>
        <v>0</v>
      </c>
      <c r="FV549" s="207"/>
      <c r="FW549" s="207"/>
      <c r="FX549" s="207"/>
      <c r="FY549" s="255">
        <v>0</v>
      </c>
      <c r="FZ549" s="207"/>
      <c r="GA549" s="207"/>
      <c r="GB549" s="207"/>
      <c r="GC549" s="207" t="s">
        <v>7156</v>
      </c>
      <c r="GD549" s="207">
        <v>0</v>
      </c>
      <c r="GE549" s="209">
        <v>56.12</v>
      </c>
      <c r="GF549" s="209">
        <f t="shared" si="288"/>
        <v>0</v>
      </c>
      <c r="GG549" s="207"/>
      <c r="GH549" s="207"/>
      <c r="GI549" s="207"/>
      <c r="GJ549" s="207"/>
      <c r="GK549" s="207"/>
      <c r="GL549" s="207"/>
      <c r="GM549" s="207"/>
      <c r="GN549" s="207"/>
      <c r="GO549" s="207"/>
      <c r="GP549" s="207"/>
      <c r="GQ549" s="207"/>
      <c r="GR549" s="207"/>
      <c r="GS549" s="207"/>
      <c r="GT549" s="207"/>
      <c r="GU549" s="207"/>
      <c r="GV549" s="207"/>
      <c r="GW549" s="207"/>
      <c r="GX549" s="207" t="s">
        <v>918</v>
      </c>
      <c r="GY549" s="207">
        <v>0</v>
      </c>
      <c r="GZ549" s="207" t="s">
        <v>918</v>
      </c>
      <c r="HA549" s="207">
        <v>0</v>
      </c>
      <c r="HB549" s="207">
        <v>0</v>
      </c>
      <c r="HC549" s="229">
        <v>1</v>
      </c>
      <c r="HD549" s="207">
        <f t="shared" si="301"/>
        <v>3000</v>
      </c>
      <c r="HE549" s="207">
        <v>2</v>
      </c>
      <c r="HF549" s="207"/>
      <c r="HG549" s="207"/>
      <c r="HH549" s="207">
        <f>(HZ549+1)*200*HE549</f>
        <v>1200</v>
      </c>
      <c r="HI549" s="209">
        <v>2.73</v>
      </c>
      <c r="HJ549" s="209">
        <f t="shared" si="290"/>
        <v>3276</v>
      </c>
      <c r="HK549" s="207">
        <v>1</v>
      </c>
      <c r="HL549" s="207"/>
      <c r="HM549" s="207">
        <f>(HZ549+1)*200*HK549</f>
        <v>600</v>
      </c>
      <c r="HN549" s="209">
        <v>2.73</v>
      </c>
      <c r="HO549" s="209">
        <f t="shared" si="292"/>
        <v>1638</v>
      </c>
      <c r="HP549" s="207">
        <v>1</v>
      </c>
      <c r="HQ549" s="207"/>
      <c r="HR549" s="207">
        <f>(HZ549+1)*200*HP549</f>
        <v>600</v>
      </c>
      <c r="HS549" s="209">
        <v>2.73</v>
      </c>
      <c r="HT549" s="209">
        <f t="shared" si="293"/>
        <v>1638</v>
      </c>
      <c r="HU549" s="207">
        <v>1</v>
      </c>
      <c r="HV549" s="207"/>
      <c r="HW549" s="207">
        <f>(HZ549+1)*200*HU549</f>
        <v>600</v>
      </c>
      <c r="HX549" s="209">
        <v>2.73</v>
      </c>
      <c r="HY549" s="209">
        <f t="shared" si="295"/>
        <v>1638</v>
      </c>
      <c r="HZ549" s="207">
        <v>2</v>
      </c>
      <c r="IA549" s="209">
        <v>3890.25</v>
      </c>
      <c r="IB549" s="209">
        <f t="shared" si="296"/>
        <v>7780.5</v>
      </c>
      <c r="IC549" s="169">
        <v>25</v>
      </c>
      <c r="ID549" s="169">
        <v>10</v>
      </c>
      <c r="IE549" s="169">
        <f>IC549-(0.5*AX549)-ID549</f>
        <v>-8.3000000000000007</v>
      </c>
      <c r="IF549" s="169" t="str">
        <f>IF(IE549&gt;0,"IN ROW","OUT OF ROW")</f>
        <v>OUT OF ROW</v>
      </c>
      <c r="IG549" s="165"/>
      <c r="IH549" s="165"/>
      <c r="II549" s="235">
        <f t="shared" si="303"/>
        <v>0</v>
      </c>
      <c r="IJ549" s="235">
        <f t="shared" si="304"/>
        <v>2</v>
      </c>
      <c r="IK549" s="235">
        <f t="shared" si="305"/>
        <v>2</v>
      </c>
      <c r="IL549" s="210"/>
      <c r="IM549" s="211">
        <f t="shared" si="297"/>
        <v>0</v>
      </c>
      <c r="IN549" s="209">
        <v>7500</v>
      </c>
      <c r="IO549" s="212">
        <f t="shared" si="298"/>
        <v>0</v>
      </c>
      <c r="IP549" s="209">
        <f t="shared" si="299"/>
        <v>15970.5</v>
      </c>
      <c r="IQ549" s="209">
        <v>10000</v>
      </c>
      <c r="IR549" s="212">
        <f t="shared" si="300"/>
        <v>2</v>
      </c>
      <c r="IS549" s="213" t="s">
        <v>5715</v>
      </c>
      <c r="IT549" s="291" t="s">
        <v>7157</v>
      </c>
      <c r="IV549" s="66" t="s">
        <v>7158</v>
      </c>
      <c r="IW549" s="66" t="s">
        <v>7159</v>
      </c>
    </row>
    <row r="550" spans="1:257" x14ac:dyDescent="0.4">
      <c r="A550" s="158">
        <f t="shared" si="302"/>
        <v>394</v>
      </c>
      <c r="B550" s="156" t="s">
        <v>35</v>
      </c>
      <c r="C550" s="156">
        <v>212</v>
      </c>
      <c r="D550" s="156">
        <v>81284</v>
      </c>
      <c r="E550" s="370">
        <v>10497</v>
      </c>
      <c r="F550" s="248" t="s">
        <v>7160</v>
      </c>
      <c r="G550" s="251">
        <v>6</v>
      </c>
      <c r="H550" s="156"/>
      <c r="I550" s="156" t="s">
        <v>2006</v>
      </c>
      <c r="J550" s="158" t="s">
        <v>2007</v>
      </c>
      <c r="K550" s="158"/>
      <c r="L550" s="158" t="s">
        <v>2009</v>
      </c>
      <c r="M550" s="158"/>
      <c r="N550" s="205">
        <v>33</v>
      </c>
      <c r="O550" s="158">
        <v>53</v>
      </c>
      <c r="P550" s="203" t="s">
        <v>6539</v>
      </c>
      <c r="Q550" s="158">
        <v>50</v>
      </c>
      <c r="R550" s="158"/>
      <c r="S550" s="158"/>
      <c r="T550" s="158"/>
      <c r="U550" s="158"/>
      <c r="V550" s="367"/>
      <c r="W550" s="366"/>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58" t="s">
        <v>5437</v>
      </c>
      <c r="AU550" s="205">
        <v>33</v>
      </c>
      <c r="AV550" s="205">
        <v>20</v>
      </c>
      <c r="AW550" s="205">
        <f t="shared" si="281"/>
        <v>53</v>
      </c>
      <c r="AX550" s="205" t="s">
        <v>6539</v>
      </c>
      <c r="AY550" s="226">
        <v>26</v>
      </c>
      <c r="AZ550" s="205">
        <v>24</v>
      </c>
      <c r="BA550" s="205">
        <f t="shared" si="306"/>
        <v>50</v>
      </c>
      <c r="BB550" s="205"/>
      <c r="BC550" s="207">
        <v>1.0000000000000001E-17</v>
      </c>
      <c r="BD550" s="207">
        <v>9.9999999999999997E-29</v>
      </c>
      <c r="BE550" s="207">
        <v>1.0000000000000001E-30</v>
      </c>
      <c r="BF550" s="207">
        <v>0</v>
      </c>
      <c r="BG550" s="207">
        <v>0</v>
      </c>
      <c r="BH550" s="207"/>
      <c r="BI550" s="207"/>
      <c r="BJ550" s="207"/>
      <c r="BK550" s="207"/>
      <c r="BL550" s="208">
        <v>0</v>
      </c>
      <c r="BM550" s="209">
        <v>249.45</v>
      </c>
      <c r="BN550" s="209">
        <f t="shared" si="282"/>
        <v>0</v>
      </c>
      <c r="BO550" s="207"/>
      <c r="BP550" s="207"/>
      <c r="BQ550" s="207"/>
      <c r="BR550" s="207"/>
      <c r="BS550" s="207"/>
      <c r="BT550" s="207"/>
      <c r="BU550" s="207"/>
      <c r="BV550" s="207"/>
      <c r="BW550" s="207"/>
      <c r="BX550" s="207"/>
      <c r="BY550" s="207"/>
      <c r="BZ550" s="207"/>
      <c r="CA550" s="207"/>
      <c r="CB550" s="207"/>
      <c r="CC550" s="207"/>
      <c r="CD550" s="207"/>
      <c r="CE550" s="207"/>
      <c r="CF550" s="207">
        <v>0</v>
      </c>
      <c r="CG550" s="207"/>
      <c r="CH550" s="207"/>
      <c r="CI550" s="207"/>
      <c r="CJ550" s="207"/>
      <c r="CK550" s="207">
        <v>0</v>
      </c>
      <c r="CL550" s="209">
        <v>477.3</v>
      </c>
      <c r="CM550" s="209">
        <f t="shared" si="283"/>
        <v>0</v>
      </c>
      <c r="CN550" s="207"/>
      <c r="CO550" s="207"/>
      <c r="CP550" s="207"/>
      <c r="CQ550" s="207"/>
      <c r="CR550" s="207"/>
      <c r="CS550" s="207"/>
      <c r="CT550" s="207"/>
      <c r="CU550" s="207"/>
      <c r="CV550" s="207"/>
      <c r="CW550" s="207"/>
      <c r="CX550" s="207"/>
      <c r="CY550" s="207"/>
      <c r="CZ550" s="207"/>
      <c r="DA550" s="207"/>
      <c r="DB550" s="207"/>
      <c r="DC550" s="207"/>
      <c r="DD550" s="207"/>
      <c r="DE550" s="207">
        <v>0</v>
      </c>
      <c r="DF550" s="207"/>
      <c r="DG550" s="207"/>
      <c r="DH550" s="207"/>
      <c r="DI550" s="207"/>
      <c r="DJ550" s="207">
        <v>0</v>
      </c>
      <c r="DK550" s="209">
        <v>120.88</v>
      </c>
      <c r="DL550" s="209">
        <f t="shared" si="284"/>
        <v>0</v>
      </c>
      <c r="DM550" s="207"/>
      <c r="DN550" s="207"/>
      <c r="DO550" s="207"/>
      <c r="DP550" s="207"/>
      <c r="DQ550" s="207"/>
      <c r="DR550" s="207"/>
      <c r="DS550" s="207"/>
      <c r="DT550" s="207"/>
      <c r="DU550" s="207"/>
      <c r="DV550" s="207"/>
      <c r="DW550" s="207"/>
      <c r="DX550" s="207"/>
      <c r="DY550" s="207"/>
      <c r="DZ550" s="207"/>
      <c r="EA550" s="207"/>
      <c r="EB550" s="207"/>
      <c r="EC550" s="207"/>
      <c r="ED550" s="207">
        <v>0</v>
      </c>
      <c r="EE550" s="207"/>
      <c r="EF550" s="207"/>
      <c r="EG550" s="207"/>
      <c r="EH550" s="207"/>
      <c r="EI550" s="207">
        <v>0</v>
      </c>
      <c r="EJ550" s="209">
        <v>191.55</v>
      </c>
      <c r="EK550" s="209">
        <f t="shared" si="285"/>
        <v>0</v>
      </c>
      <c r="EL550" s="207"/>
      <c r="EM550" s="207"/>
      <c r="EN550" s="207"/>
      <c r="EO550" s="207"/>
      <c r="EP550" s="207"/>
      <c r="EQ550" s="207"/>
      <c r="ER550" s="207"/>
      <c r="ES550" s="207"/>
      <c r="ET550" s="207"/>
      <c r="EU550" s="207"/>
      <c r="EV550" s="207"/>
      <c r="EW550" s="207"/>
      <c r="EX550" s="207"/>
      <c r="EY550" s="207"/>
      <c r="EZ550" s="207"/>
      <c r="FA550" s="207"/>
      <c r="FB550" s="207"/>
      <c r="FC550" s="207">
        <v>0</v>
      </c>
      <c r="FD550" s="207"/>
      <c r="FE550" s="207"/>
      <c r="FF550" s="207"/>
      <c r="FG550" s="207"/>
      <c r="FH550" s="207">
        <v>0</v>
      </c>
      <c r="FI550" s="209">
        <v>32.1</v>
      </c>
      <c r="FJ550" s="209">
        <f t="shared" si="286"/>
        <v>0</v>
      </c>
      <c r="FK550" s="207"/>
      <c r="FL550" s="207"/>
      <c r="FM550" s="207"/>
      <c r="FN550" s="207">
        <v>0</v>
      </c>
      <c r="FO550" s="207"/>
      <c r="FP550" s="207"/>
      <c r="FQ550" s="207"/>
      <c r="FR550" s="207"/>
      <c r="FS550" s="207">
        <v>0</v>
      </c>
      <c r="FT550" s="209">
        <v>25.68</v>
      </c>
      <c r="FU550" s="209">
        <f t="shared" si="287"/>
        <v>0</v>
      </c>
      <c r="FV550" s="207"/>
      <c r="FW550" s="207"/>
      <c r="FX550" s="207"/>
      <c r="FY550" s="207">
        <v>0</v>
      </c>
      <c r="FZ550" s="207"/>
      <c r="GA550" s="207"/>
      <c r="GB550" s="207"/>
      <c r="GC550" s="207"/>
      <c r="GD550" s="207">
        <v>0</v>
      </c>
      <c r="GE550" s="209">
        <v>56.12</v>
      </c>
      <c r="GF550" s="209">
        <f t="shared" si="288"/>
        <v>0</v>
      </c>
      <c r="GG550" s="207"/>
      <c r="GH550" s="207"/>
      <c r="GI550" s="207"/>
      <c r="GJ550" s="207"/>
      <c r="GK550" s="207"/>
      <c r="GL550" s="207"/>
      <c r="GM550" s="207"/>
      <c r="GN550" s="207"/>
      <c r="GO550" s="207"/>
      <c r="GP550" s="207"/>
      <c r="GQ550" s="207"/>
      <c r="GR550" s="207"/>
      <c r="GS550" s="207"/>
      <c r="GT550" s="207"/>
      <c r="GU550" s="207"/>
      <c r="GV550" s="207"/>
      <c r="GW550" s="207"/>
      <c r="GX550" s="207" t="s">
        <v>918</v>
      </c>
      <c r="GY550" s="207">
        <v>0</v>
      </c>
      <c r="GZ550" s="207" t="s">
        <v>918</v>
      </c>
      <c r="HA550" s="207">
        <v>0</v>
      </c>
      <c r="HB550" s="207">
        <v>0</v>
      </c>
      <c r="HC550" s="207">
        <v>1</v>
      </c>
      <c r="HD550" s="207">
        <f t="shared" si="301"/>
        <v>7200</v>
      </c>
      <c r="HE550" s="207">
        <v>3</v>
      </c>
      <c r="HF550" s="207"/>
      <c r="HG550" s="207"/>
      <c r="HH550" s="207">
        <f>(HZ550+1)*200*HE550</f>
        <v>1800</v>
      </c>
      <c r="HI550" s="209">
        <v>2.73</v>
      </c>
      <c r="HJ550" s="209">
        <f t="shared" si="290"/>
        <v>4914</v>
      </c>
      <c r="HK550" s="207">
        <v>5</v>
      </c>
      <c r="HL550" s="207"/>
      <c r="HM550" s="207">
        <f>(HZ550+1)*200*HK550</f>
        <v>3000</v>
      </c>
      <c r="HN550" s="209">
        <v>2.73</v>
      </c>
      <c r="HO550" s="209">
        <f t="shared" si="292"/>
        <v>8190</v>
      </c>
      <c r="HP550" s="207">
        <v>3</v>
      </c>
      <c r="HQ550" s="207"/>
      <c r="HR550" s="207">
        <f>(HZ550+1)*200*HP550</f>
        <v>1800</v>
      </c>
      <c r="HS550" s="209">
        <v>2.73</v>
      </c>
      <c r="HT550" s="209">
        <f t="shared" si="293"/>
        <v>4914</v>
      </c>
      <c r="HU550" s="207">
        <v>1</v>
      </c>
      <c r="HV550" s="207"/>
      <c r="HW550" s="207">
        <f>(HZ550+1)*200*HU550</f>
        <v>600</v>
      </c>
      <c r="HX550" s="209">
        <v>2.73</v>
      </c>
      <c r="HY550" s="209">
        <f t="shared" si="295"/>
        <v>1638</v>
      </c>
      <c r="HZ550" s="207">
        <v>2</v>
      </c>
      <c r="IA550" s="209">
        <v>3890.25</v>
      </c>
      <c r="IB550" s="209">
        <f t="shared" si="296"/>
        <v>7780.5</v>
      </c>
      <c r="IC550" s="169"/>
      <c r="ID550" s="169"/>
      <c r="IE550" s="169"/>
      <c r="IF550" s="169"/>
      <c r="IG550" s="165"/>
      <c r="IH550" s="165"/>
      <c r="II550" s="235">
        <f t="shared" si="303"/>
        <v>0</v>
      </c>
      <c r="IJ550" s="235">
        <f t="shared" si="304"/>
        <v>2</v>
      </c>
      <c r="IK550" s="235">
        <f t="shared" si="305"/>
        <v>2</v>
      </c>
      <c r="IL550" s="210"/>
      <c r="IM550" s="211">
        <f t="shared" si="297"/>
        <v>0</v>
      </c>
      <c r="IN550" s="209">
        <v>7500</v>
      </c>
      <c r="IO550" s="212">
        <f t="shared" si="298"/>
        <v>0</v>
      </c>
      <c r="IP550" s="209">
        <f t="shared" si="299"/>
        <v>27436.5</v>
      </c>
      <c r="IQ550" s="209">
        <v>10000</v>
      </c>
      <c r="IR550" s="212">
        <f t="shared" si="300"/>
        <v>3</v>
      </c>
      <c r="IS550" s="213" t="s">
        <v>7161</v>
      </c>
      <c r="IT550" s="291"/>
      <c r="IV550" s="66">
        <v>31157</v>
      </c>
      <c r="IW550" s="66" t="s">
        <v>7162</v>
      </c>
    </row>
    <row r="551" spans="1:257" x14ac:dyDescent="0.4">
      <c r="A551" s="158">
        <f t="shared" si="302"/>
        <v>395</v>
      </c>
      <c r="B551" s="156" t="s">
        <v>35</v>
      </c>
      <c r="C551" s="156">
        <v>241</v>
      </c>
      <c r="D551" s="251">
        <v>90739</v>
      </c>
      <c r="E551" s="251">
        <v>13896</v>
      </c>
      <c r="F551" s="225" t="s">
        <v>7163</v>
      </c>
      <c r="G551" s="251">
        <v>8</v>
      </c>
      <c r="H551" s="156"/>
      <c r="I551" s="156" t="s">
        <v>2221</v>
      </c>
      <c r="J551" s="158" t="s">
        <v>2265</v>
      </c>
      <c r="K551" s="158"/>
      <c r="L551" s="158" t="s">
        <v>2267</v>
      </c>
      <c r="M551" s="158"/>
      <c r="N551" s="205">
        <v>139</v>
      </c>
      <c r="O551" s="158">
        <v>159</v>
      </c>
      <c r="P551" s="203" t="s">
        <v>5513</v>
      </c>
      <c r="Q551" s="158">
        <v>64</v>
      </c>
      <c r="R551" s="158"/>
      <c r="S551" s="158"/>
      <c r="T551" s="158"/>
      <c r="U551" s="158"/>
      <c r="V551" s="367"/>
      <c r="W551" s="366"/>
      <c r="X551" s="158"/>
      <c r="Y551" s="158"/>
      <c r="Z551" s="158"/>
      <c r="AA551" s="158"/>
      <c r="AB551" s="158"/>
      <c r="AC551" s="158"/>
      <c r="AD551" s="158"/>
      <c r="AE551" s="158"/>
      <c r="AF551" s="158"/>
      <c r="AG551" s="158"/>
      <c r="AH551" s="158"/>
      <c r="AI551" s="158"/>
      <c r="AJ551" s="158"/>
      <c r="AK551" s="158"/>
      <c r="AL551" s="158"/>
      <c r="AM551" s="158"/>
      <c r="AN551" s="158"/>
      <c r="AO551" s="158"/>
      <c r="AP551" s="158"/>
      <c r="AQ551" s="158"/>
      <c r="AR551" s="158"/>
      <c r="AS551" s="158"/>
      <c r="AT551" s="158" t="s">
        <v>5492</v>
      </c>
      <c r="AU551" s="205">
        <v>139</v>
      </c>
      <c r="AV551" s="205">
        <v>20</v>
      </c>
      <c r="AW551" s="205">
        <f t="shared" si="281"/>
        <v>159</v>
      </c>
      <c r="AX551" s="205" t="s">
        <v>5513</v>
      </c>
      <c r="AY551" s="226">
        <v>40</v>
      </c>
      <c r="AZ551" s="205">
        <v>24</v>
      </c>
      <c r="BA551" s="205">
        <f t="shared" si="306"/>
        <v>64</v>
      </c>
      <c r="BB551" s="205"/>
      <c r="BC551" s="207">
        <v>1.0000000000000001E-17</v>
      </c>
      <c r="BD551" s="207">
        <v>9.9999999999999997E-29</v>
      </c>
      <c r="BE551" s="207">
        <v>1.0000000000000001E-30</v>
      </c>
      <c r="BF551" s="207">
        <v>0</v>
      </c>
      <c r="BG551" s="207">
        <v>0</v>
      </c>
      <c r="BH551" s="207"/>
      <c r="BI551" s="207"/>
      <c r="BJ551" s="207"/>
      <c r="BK551" s="207"/>
      <c r="BL551" s="208">
        <v>0</v>
      </c>
      <c r="BM551" s="209">
        <v>249.45</v>
      </c>
      <c r="BN551" s="209">
        <f t="shared" si="282"/>
        <v>0</v>
      </c>
      <c r="BO551" s="207"/>
      <c r="BP551" s="207"/>
      <c r="BQ551" s="207"/>
      <c r="BR551" s="207"/>
      <c r="BS551" s="207"/>
      <c r="BT551" s="207"/>
      <c r="BU551" s="207"/>
      <c r="BV551" s="207"/>
      <c r="BW551" s="207"/>
      <c r="BX551" s="207"/>
      <c r="BY551" s="207"/>
      <c r="BZ551" s="207"/>
      <c r="CA551" s="207"/>
      <c r="CB551" s="207"/>
      <c r="CC551" s="207"/>
      <c r="CD551" s="207"/>
      <c r="CE551" s="207"/>
      <c r="CF551" s="207">
        <v>0</v>
      </c>
      <c r="CG551" s="207"/>
      <c r="CH551" s="207"/>
      <c r="CI551" s="207"/>
      <c r="CJ551" s="207"/>
      <c r="CK551" s="207">
        <v>0</v>
      </c>
      <c r="CL551" s="209">
        <v>477.3</v>
      </c>
      <c r="CM551" s="209">
        <f t="shared" si="283"/>
        <v>0</v>
      </c>
      <c r="CN551" s="207"/>
      <c r="CO551" s="207"/>
      <c r="CP551" s="207"/>
      <c r="CQ551" s="207"/>
      <c r="CR551" s="207"/>
      <c r="CS551" s="207"/>
      <c r="CT551" s="207"/>
      <c r="CU551" s="207"/>
      <c r="CV551" s="207"/>
      <c r="CW551" s="207"/>
      <c r="CX551" s="207"/>
      <c r="CY551" s="207"/>
      <c r="CZ551" s="207"/>
      <c r="DA551" s="207"/>
      <c r="DB551" s="207"/>
      <c r="DC551" s="207"/>
      <c r="DD551" s="207"/>
      <c r="DE551" s="207">
        <v>0</v>
      </c>
      <c r="DF551" s="207"/>
      <c r="DG551" s="207"/>
      <c r="DH551" s="207"/>
      <c r="DI551" s="207"/>
      <c r="DJ551" s="207">
        <v>0</v>
      </c>
      <c r="DK551" s="209">
        <v>120.88</v>
      </c>
      <c r="DL551" s="209">
        <f t="shared" si="284"/>
        <v>0</v>
      </c>
      <c r="DM551" s="207"/>
      <c r="DN551" s="207"/>
      <c r="DO551" s="207"/>
      <c r="DP551" s="207"/>
      <c r="DQ551" s="207"/>
      <c r="DR551" s="207"/>
      <c r="DS551" s="207"/>
      <c r="DT551" s="207"/>
      <c r="DU551" s="207"/>
      <c r="DV551" s="207"/>
      <c r="DW551" s="207"/>
      <c r="DX551" s="207"/>
      <c r="DY551" s="207"/>
      <c r="DZ551" s="207"/>
      <c r="EA551" s="207"/>
      <c r="EB551" s="207"/>
      <c r="EC551" s="207"/>
      <c r="ED551" s="207">
        <v>0</v>
      </c>
      <c r="EE551" s="207"/>
      <c r="EF551" s="207"/>
      <c r="EG551" s="207"/>
      <c r="EH551" s="207"/>
      <c r="EI551" s="207">
        <v>0</v>
      </c>
      <c r="EJ551" s="209">
        <v>191.55</v>
      </c>
      <c r="EK551" s="209">
        <f t="shared" si="285"/>
        <v>0</v>
      </c>
      <c r="EL551" s="207"/>
      <c r="EM551" s="207"/>
      <c r="EN551" s="207"/>
      <c r="EO551" s="207"/>
      <c r="EP551" s="207"/>
      <c r="EQ551" s="207"/>
      <c r="ER551" s="207"/>
      <c r="ES551" s="207"/>
      <c r="ET551" s="207"/>
      <c r="EU551" s="207"/>
      <c r="EV551" s="207"/>
      <c r="EW551" s="207"/>
      <c r="EX551" s="207"/>
      <c r="EY551" s="207"/>
      <c r="EZ551" s="207"/>
      <c r="FA551" s="207"/>
      <c r="FB551" s="207"/>
      <c r="FC551" s="207">
        <v>0</v>
      </c>
      <c r="FD551" s="207"/>
      <c r="FE551" s="207"/>
      <c r="FF551" s="207"/>
      <c r="FG551" s="207"/>
      <c r="FH551" s="207">
        <v>0</v>
      </c>
      <c r="FI551" s="209">
        <v>32.1</v>
      </c>
      <c r="FJ551" s="209">
        <f t="shared" si="286"/>
        <v>0</v>
      </c>
      <c r="FK551" s="207"/>
      <c r="FL551" s="207"/>
      <c r="FM551" s="207"/>
      <c r="FN551" s="207">
        <v>0</v>
      </c>
      <c r="FO551" s="207"/>
      <c r="FP551" s="207"/>
      <c r="FQ551" s="207"/>
      <c r="FR551" s="207"/>
      <c r="FS551" s="207">
        <v>0</v>
      </c>
      <c r="FT551" s="209">
        <v>25.68</v>
      </c>
      <c r="FU551" s="209">
        <f t="shared" si="287"/>
        <v>0</v>
      </c>
      <c r="FV551" s="207"/>
      <c r="FW551" s="207"/>
      <c r="FX551" s="207"/>
      <c r="FY551" s="207">
        <v>0</v>
      </c>
      <c r="FZ551" s="207"/>
      <c r="GA551" s="207"/>
      <c r="GB551" s="207"/>
      <c r="GC551" s="207"/>
      <c r="GD551" s="207">
        <v>0</v>
      </c>
      <c r="GE551" s="209">
        <v>56.12</v>
      </c>
      <c r="GF551" s="209">
        <f t="shared" si="288"/>
        <v>0</v>
      </c>
      <c r="GG551" s="207"/>
      <c r="GH551" s="207"/>
      <c r="GI551" s="207"/>
      <c r="GJ551" s="207"/>
      <c r="GK551" s="207"/>
      <c r="GL551" s="207"/>
      <c r="GM551" s="207"/>
      <c r="GN551" s="207"/>
      <c r="GO551" s="207"/>
      <c r="GP551" s="207"/>
      <c r="GQ551" s="207"/>
      <c r="GR551" s="207"/>
      <c r="GS551" s="207"/>
      <c r="GT551" s="207"/>
      <c r="GU551" s="207"/>
      <c r="GV551" s="207"/>
      <c r="GW551" s="207"/>
      <c r="GX551" s="207" t="s">
        <v>918</v>
      </c>
      <c r="GY551" s="207">
        <v>0</v>
      </c>
      <c r="GZ551" s="207" t="s">
        <v>918</v>
      </c>
      <c r="HA551" s="207">
        <v>0</v>
      </c>
      <c r="HB551" s="207">
        <v>0</v>
      </c>
      <c r="HC551" s="207">
        <v>1</v>
      </c>
      <c r="HD551" s="207">
        <f t="shared" si="301"/>
        <v>4200</v>
      </c>
      <c r="HE551" s="207">
        <v>3</v>
      </c>
      <c r="HF551" s="207"/>
      <c r="HG551" s="207"/>
      <c r="HH551" s="207">
        <f>(HZ551+1)*200*HE551</f>
        <v>1800</v>
      </c>
      <c r="HI551" s="209">
        <v>2.73</v>
      </c>
      <c r="HJ551" s="209">
        <f t="shared" si="290"/>
        <v>4914</v>
      </c>
      <c r="HK551" s="207">
        <v>2</v>
      </c>
      <c r="HL551" s="207"/>
      <c r="HM551" s="207">
        <f>(HZ551+1)*200*HK551</f>
        <v>1200</v>
      </c>
      <c r="HN551" s="209">
        <v>2.73</v>
      </c>
      <c r="HO551" s="209">
        <f t="shared" si="292"/>
        <v>3276</v>
      </c>
      <c r="HP551" s="207">
        <v>1</v>
      </c>
      <c r="HQ551" s="207"/>
      <c r="HR551" s="207">
        <f>(HZ551+1)*200*HP551</f>
        <v>600</v>
      </c>
      <c r="HS551" s="209">
        <v>2.73</v>
      </c>
      <c r="HT551" s="209">
        <f t="shared" si="293"/>
        <v>1638</v>
      </c>
      <c r="HU551" s="207">
        <v>1</v>
      </c>
      <c r="HV551" s="207"/>
      <c r="HW551" s="207">
        <f>(HZ551+1)*200*HU551</f>
        <v>600</v>
      </c>
      <c r="HX551" s="209">
        <v>2.73</v>
      </c>
      <c r="HY551" s="209">
        <f t="shared" si="295"/>
        <v>1638</v>
      </c>
      <c r="HZ551" s="207">
        <v>2</v>
      </c>
      <c r="IA551" s="209">
        <v>3890.25</v>
      </c>
      <c r="IB551" s="209">
        <f t="shared" si="296"/>
        <v>7780.5</v>
      </c>
      <c r="IC551" s="169"/>
      <c r="ID551" s="169"/>
      <c r="IE551" s="169"/>
      <c r="IF551" s="169"/>
      <c r="IG551" s="165"/>
      <c r="IH551" s="165">
        <v>9</v>
      </c>
      <c r="II551" s="235">
        <f t="shared" si="303"/>
        <v>0</v>
      </c>
      <c r="IJ551" s="235">
        <f t="shared" si="304"/>
        <v>2</v>
      </c>
      <c r="IK551" s="235">
        <f t="shared" si="305"/>
        <v>2</v>
      </c>
      <c r="IL551" s="210"/>
      <c r="IM551" s="211">
        <f t="shared" si="297"/>
        <v>0</v>
      </c>
      <c r="IN551" s="209">
        <v>7500</v>
      </c>
      <c r="IO551" s="212">
        <f t="shared" si="298"/>
        <v>0</v>
      </c>
      <c r="IP551" s="209">
        <f t="shared" si="299"/>
        <v>19246.5</v>
      </c>
      <c r="IQ551" s="209">
        <v>10000</v>
      </c>
      <c r="IR551" s="212">
        <f t="shared" si="300"/>
        <v>2</v>
      </c>
      <c r="IS551" s="213" t="s">
        <v>5641</v>
      </c>
      <c r="IT551" s="291"/>
      <c r="IV551" s="66" t="s">
        <v>7164</v>
      </c>
      <c r="IW551" s="66" t="s">
        <v>7165</v>
      </c>
    </row>
    <row r="552" spans="1:257" x14ac:dyDescent="0.4">
      <c r="A552" s="158">
        <f t="shared" si="302"/>
        <v>396</v>
      </c>
      <c r="B552" s="156" t="s">
        <v>35</v>
      </c>
      <c r="C552" s="156">
        <v>564</v>
      </c>
      <c r="D552" s="156">
        <v>102789</v>
      </c>
      <c r="E552" s="156">
        <v>13897</v>
      </c>
      <c r="F552" s="256" t="s">
        <v>7166</v>
      </c>
      <c r="G552" s="251">
        <v>8</v>
      </c>
      <c r="H552" s="156"/>
      <c r="I552" s="156" t="s">
        <v>2221</v>
      </c>
      <c r="J552" s="158" t="s">
        <v>4976</v>
      </c>
      <c r="K552" s="158"/>
      <c r="L552" s="158" t="s">
        <v>4978</v>
      </c>
      <c r="M552" s="158"/>
      <c r="N552" s="205">
        <v>55</v>
      </c>
      <c r="O552" s="158">
        <v>75</v>
      </c>
      <c r="P552" s="203"/>
      <c r="Q552" s="158"/>
      <c r="R552" s="158"/>
      <c r="S552" s="158"/>
      <c r="T552" s="158"/>
      <c r="U552" s="158"/>
      <c r="V552" s="367"/>
      <c r="W552" s="366"/>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58" t="s">
        <v>5492</v>
      </c>
      <c r="AU552" s="205">
        <v>55</v>
      </c>
      <c r="AV552" s="205">
        <v>20</v>
      </c>
      <c r="AW552" s="205">
        <f t="shared" si="281"/>
        <v>75</v>
      </c>
      <c r="AX552" s="205"/>
      <c r="AY552" s="226"/>
      <c r="AZ552" s="205"/>
      <c r="BA552" s="205"/>
      <c r="BB552" s="205"/>
      <c r="BC552" s="207">
        <v>1.0000000000000001E-17</v>
      </c>
      <c r="BD552" s="207">
        <v>9.9999999999999997E-29</v>
      </c>
      <c r="BE552" s="207">
        <v>1.0000000000000001E-30</v>
      </c>
      <c r="BF552" s="207">
        <v>0</v>
      </c>
      <c r="BG552" s="207">
        <v>0</v>
      </c>
      <c r="BH552" s="207">
        <v>0</v>
      </c>
      <c r="BI552" s="207"/>
      <c r="BJ552" s="207"/>
      <c r="BK552" s="207"/>
      <c r="BL552" s="208">
        <v>0</v>
      </c>
      <c r="BM552" s="209">
        <v>249.45</v>
      </c>
      <c r="BN552" s="209">
        <f t="shared" si="282"/>
        <v>0</v>
      </c>
      <c r="BO552" s="207"/>
      <c r="BP552" s="207"/>
      <c r="BQ552" s="207"/>
      <c r="BR552" s="207"/>
      <c r="BS552" s="207"/>
      <c r="BT552" s="207"/>
      <c r="BU552" s="207"/>
      <c r="BV552" s="207"/>
      <c r="BW552" s="207"/>
      <c r="BX552" s="207"/>
      <c r="BY552" s="207"/>
      <c r="BZ552" s="207"/>
      <c r="CA552" s="207"/>
      <c r="CB552" s="207"/>
      <c r="CC552" s="207"/>
      <c r="CD552" s="207"/>
      <c r="CE552" s="207"/>
      <c r="CF552" s="207">
        <v>0</v>
      </c>
      <c r="CG552" s="207">
        <v>0</v>
      </c>
      <c r="CH552" s="207"/>
      <c r="CI552" s="207"/>
      <c r="CJ552" s="207"/>
      <c r="CK552" s="207">
        <v>0</v>
      </c>
      <c r="CL552" s="209">
        <v>477.3</v>
      </c>
      <c r="CM552" s="209">
        <f t="shared" si="283"/>
        <v>0</v>
      </c>
      <c r="CN552" s="207"/>
      <c r="CO552" s="207"/>
      <c r="CP552" s="207"/>
      <c r="CQ552" s="207"/>
      <c r="CR552" s="207"/>
      <c r="CS552" s="207"/>
      <c r="CT552" s="207"/>
      <c r="CU552" s="207"/>
      <c r="CV552" s="207"/>
      <c r="CW552" s="207"/>
      <c r="CX552" s="207"/>
      <c r="CY552" s="207"/>
      <c r="CZ552" s="207"/>
      <c r="DA552" s="207"/>
      <c r="DB552" s="207"/>
      <c r="DC552" s="207"/>
      <c r="DD552" s="207"/>
      <c r="DE552" s="207">
        <v>0</v>
      </c>
      <c r="DF552" s="207">
        <v>0</v>
      </c>
      <c r="DG552" s="207"/>
      <c r="DH552" s="207"/>
      <c r="DI552" s="207"/>
      <c r="DJ552" s="207">
        <v>0</v>
      </c>
      <c r="DK552" s="209">
        <v>120.88</v>
      </c>
      <c r="DL552" s="209">
        <f t="shared" si="284"/>
        <v>0</v>
      </c>
      <c r="DM552" s="207"/>
      <c r="DN552" s="207"/>
      <c r="DO552" s="207"/>
      <c r="DP552" s="207"/>
      <c r="DQ552" s="207"/>
      <c r="DR552" s="207"/>
      <c r="DS552" s="207"/>
      <c r="DT552" s="207"/>
      <c r="DU552" s="207"/>
      <c r="DV552" s="207"/>
      <c r="DW552" s="207"/>
      <c r="DX552" s="207"/>
      <c r="DY552" s="207"/>
      <c r="DZ552" s="207"/>
      <c r="EA552" s="207"/>
      <c r="EB552" s="207"/>
      <c r="EC552" s="207"/>
      <c r="ED552" s="207">
        <v>0</v>
      </c>
      <c r="EE552" s="207">
        <v>0</v>
      </c>
      <c r="EF552" s="207"/>
      <c r="EG552" s="207"/>
      <c r="EH552" s="207"/>
      <c r="EI552" s="207">
        <v>0</v>
      </c>
      <c r="EJ552" s="209">
        <v>191.55</v>
      </c>
      <c r="EK552" s="209">
        <f t="shared" si="285"/>
        <v>0</v>
      </c>
      <c r="EL552" s="207"/>
      <c r="EM552" s="207"/>
      <c r="EN552" s="207"/>
      <c r="EO552" s="207"/>
      <c r="EP552" s="207"/>
      <c r="EQ552" s="207"/>
      <c r="ER552" s="207"/>
      <c r="ES552" s="207"/>
      <c r="ET552" s="207"/>
      <c r="EU552" s="207"/>
      <c r="EV552" s="207"/>
      <c r="EW552" s="207"/>
      <c r="EX552" s="207"/>
      <c r="EY552" s="207"/>
      <c r="EZ552" s="207"/>
      <c r="FA552" s="207"/>
      <c r="FB552" s="207"/>
      <c r="FC552" s="207">
        <v>0</v>
      </c>
      <c r="FD552" s="207">
        <v>0</v>
      </c>
      <c r="FE552" s="207"/>
      <c r="FF552" s="207"/>
      <c r="FG552" s="207"/>
      <c r="FH552" s="207">
        <v>0</v>
      </c>
      <c r="FI552" s="209">
        <v>32.1</v>
      </c>
      <c r="FJ552" s="209">
        <f t="shared" si="286"/>
        <v>0</v>
      </c>
      <c r="FK552" s="207"/>
      <c r="FL552" s="207"/>
      <c r="FM552" s="207"/>
      <c r="FN552" s="207">
        <v>0</v>
      </c>
      <c r="FO552" s="207">
        <v>0</v>
      </c>
      <c r="FP552" s="207"/>
      <c r="FQ552" s="207"/>
      <c r="FR552" s="207"/>
      <c r="FS552" s="207">
        <v>0</v>
      </c>
      <c r="FT552" s="209">
        <v>25.68</v>
      </c>
      <c r="FU552" s="209">
        <f t="shared" si="287"/>
        <v>0</v>
      </c>
      <c r="FV552" s="207"/>
      <c r="FW552" s="207"/>
      <c r="FX552" s="207"/>
      <c r="FY552" s="207">
        <v>0</v>
      </c>
      <c r="FZ552" s="207">
        <v>0</v>
      </c>
      <c r="GA552" s="207"/>
      <c r="GB552" s="207"/>
      <c r="GC552" s="207"/>
      <c r="GD552" s="207">
        <v>0</v>
      </c>
      <c r="GE552" s="209">
        <v>56.12</v>
      </c>
      <c r="GF552" s="209">
        <f t="shared" si="288"/>
        <v>0</v>
      </c>
      <c r="GG552" s="207"/>
      <c r="GH552" s="207"/>
      <c r="GI552" s="207"/>
      <c r="GJ552" s="207"/>
      <c r="GK552" s="207"/>
      <c r="GL552" s="207"/>
      <c r="GM552" s="207"/>
      <c r="GN552" s="207"/>
      <c r="GO552" s="207"/>
      <c r="GP552" s="207"/>
      <c r="GQ552" s="207"/>
      <c r="GR552" s="207"/>
      <c r="GS552" s="207"/>
      <c r="GT552" s="207"/>
      <c r="GU552" s="207"/>
      <c r="GV552" s="207"/>
      <c r="GW552" s="207"/>
      <c r="GX552" s="207" t="s">
        <v>918</v>
      </c>
      <c r="GY552" s="207">
        <v>0</v>
      </c>
      <c r="GZ552" s="207" t="s">
        <v>918</v>
      </c>
      <c r="HA552" s="207">
        <v>0</v>
      </c>
      <c r="HB552" s="207">
        <v>0</v>
      </c>
      <c r="HC552" s="207">
        <v>1</v>
      </c>
      <c r="HD552" s="207">
        <f t="shared" si="301"/>
        <v>4200</v>
      </c>
      <c r="HE552" s="207">
        <v>3</v>
      </c>
      <c r="HF552" s="207"/>
      <c r="HG552" s="207"/>
      <c r="HH552" s="207">
        <f>(HZ552+1)*200*HE552</f>
        <v>1800</v>
      </c>
      <c r="HI552" s="209">
        <v>2.73</v>
      </c>
      <c r="HJ552" s="209">
        <f t="shared" si="290"/>
        <v>4914</v>
      </c>
      <c r="HK552" s="207">
        <v>2</v>
      </c>
      <c r="HL552" s="207"/>
      <c r="HM552" s="207">
        <f>(HZ552+1)*200*HK552</f>
        <v>1200</v>
      </c>
      <c r="HN552" s="209">
        <v>2.73</v>
      </c>
      <c r="HO552" s="209">
        <f t="shared" si="292"/>
        <v>3276</v>
      </c>
      <c r="HP552" s="207">
        <v>1</v>
      </c>
      <c r="HQ552" s="207"/>
      <c r="HR552" s="207">
        <f>(HZ552+1)*200*HP552</f>
        <v>600</v>
      </c>
      <c r="HS552" s="209">
        <v>2.73</v>
      </c>
      <c r="HT552" s="209">
        <f t="shared" si="293"/>
        <v>1638</v>
      </c>
      <c r="HU552" s="207">
        <v>1</v>
      </c>
      <c r="HV552" s="207"/>
      <c r="HW552" s="207">
        <f>(HZ552+1)*200*HU552</f>
        <v>600</v>
      </c>
      <c r="HX552" s="209">
        <v>2.73</v>
      </c>
      <c r="HY552" s="209">
        <f t="shared" si="295"/>
        <v>1638</v>
      </c>
      <c r="HZ552" s="207">
        <v>2</v>
      </c>
      <c r="IA552" s="209">
        <v>3890.25</v>
      </c>
      <c r="IB552" s="209">
        <f t="shared" si="296"/>
        <v>7780.5</v>
      </c>
      <c r="IC552" s="169"/>
      <c r="ID552" s="169">
        <v>8</v>
      </c>
      <c r="IE552" s="169"/>
      <c r="IF552" s="169"/>
      <c r="IG552" s="165"/>
      <c r="IH552" s="165">
        <v>9</v>
      </c>
      <c r="II552" s="235">
        <f t="shared" si="303"/>
        <v>0</v>
      </c>
      <c r="IJ552" s="235">
        <f t="shared" si="304"/>
        <v>2</v>
      </c>
      <c r="IK552" s="235">
        <f t="shared" si="305"/>
        <v>2</v>
      </c>
      <c r="IL552" s="210"/>
      <c r="IM552" s="211">
        <f t="shared" si="297"/>
        <v>0</v>
      </c>
      <c r="IN552" s="209">
        <v>7500</v>
      </c>
      <c r="IO552" s="212">
        <f t="shared" si="298"/>
        <v>0</v>
      </c>
      <c r="IP552" s="209">
        <f t="shared" si="299"/>
        <v>19246.5</v>
      </c>
      <c r="IQ552" s="209">
        <v>10000</v>
      </c>
      <c r="IR552" s="212">
        <f t="shared" si="300"/>
        <v>2</v>
      </c>
      <c r="IS552" s="213" t="s">
        <v>5641</v>
      </c>
      <c r="IT552" s="291"/>
      <c r="IV552" s="66" t="s">
        <v>7167</v>
      </c>
      <c r="IW552" s="66" t="s">
        <v>7168</v>
      </c>
    </row>
    <row r="553" spans="1:257" x14ac:dyDescent="0.4">
      <c r="A553" s="158">
        <f t="shared" si="302"/>
        <v>397</v>
      </c>
      <c r="B553" s="156" t="s">
        <v>35</v>
      </c>
      <c r="C553" s="349">
        <v>479</v>
      </c>
      <c r="D553" s="251">
        <v>29525</v>
      </c>
      <c r="E553" s="374">
        <v>22433</v>
      </c>
      <c r="F553" s="220" t="s">
        <v>7169</v>
      </c>
      <c r="G553" s="251">
        <v>11</v>
      </c>
      <c r="H553" s="156"/>
      <c r="I553" s="156" t="s">
        <v>4260</v>
      </c>
      <c r="J553" s="158" t="s">
        <v>4344</v>
      </c>
      <c r="K553" s="158"/>
      <c r="L553" s="237" t="s">
        <v>4346</v>
      </c>
      <c r="M553" s="158"/>
      <c r="N553" s="205">
        <v>123</v>
      </c>
      <c r="O553" s="237">
        <v>143</v>
      </c>
      <c r="P553" s="203" t="s">
        <v>7170</v>
      </c>
      <c r="Q553" s="237">
        <v>56</v>
      </c>
      <c r="R553" s="237"/>
      <c r="S553" s="237"/>
      <c r="T553" s="237"/>
      <c r="U553" s="237"/>
      <c r="V553" s="367"/>
      <c r="W553" s="366"/>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158" t="s">
        <v>5369</v>
      </c>
      <c r="AU553" s="205">
        <v>123</v>
      </c>
      <c r="AV553" s="205">
        <v>20</v>
      </c>
      <c r="AW553" s="205">
        <f t="shared" si="281"/>
        <v>143</v>
      </c>
      <c r="AX553" s="205" t="s">
        <v>7170</v>
      </c>
      <c r="AY553" s="214">
        <v>32</v>
      </c>
      <c r="AZ553" s="205">
        <v>24</v>
      </c>
      <c r="BA553" s="205">
        <f t="shared" ref="BA553:BA584" si="307">AY553+AZ553</f>
        <v>56</v>
      </c>
      <c r="BB553" s="205"/>
      <c r="BC553" s="207">
        <v>1.0000000000000001E-17</v>
      </c>
      <c r="BD553" s="207">
        <v>9.9999999999999997E-29</v>
      </c>
      <c r="BE553" s="207">
        <v>1.0000000000000001E-30</v>
      </c>
      <c r="BF553" s="207">
        <v>2</v>
      </c>
      <c r="BG553" s="207"/>
      <c r="BH553" s="207"/>
      <c r="BI553" s="207"/>
      <c r="BJ553" s="207"/>
      <c r="BK553" s="207"/>
      <c r="BL553" s="208">
        <v>0</v>
      </c>
      <c r="BM553" s="209">
        <v>249.45</v>
      </c>
      <c r="BN553" s="209">
        <f t="shared" si="282"/>
        <v>0</v>
      </c>
      <c r="BO553" s="207"/>
      <c r="BP553" s="207"/>
      <c r="BQ553" s="207"/>
      <c r="BR553" s="207"/>
      <c r="BS553" s="207"/>
      <c r="BT553" s="207"/>
      <c r="BU553" s="207"/>
      <c r="BV553" s="207"/>
      <c r="BW553" s="207"/>
      <c r="BX553" s="207"/>
      <c r="BY553" s="207"/>
      <c r="BZ553" s="207"/>
      <c r="CA553" s="207"/>
      <c r="CB553" s="207"/>
      <c r="CC553" s="207"/>
      <c r="CD553" s="207"/>
      <c r="CE553" s="207"/>
      <c r="CF553" s="207"/>
      <c r="CG553" s="207"/>
      <c r="CH553" s="207"/>
      <c r="CI553" s="207"/>
      <c r="CJ553" s="207"/>
      <c r="CK553" s="207">
        <v>0</v>
      </c>
      <c r="CL553" s="209">
        <v>477.3</v>
      </c>
      <c r="CM553" s="209">
        <f t="shared" si="283"/>
        <v>0</v>
      </c>
      <c r="CN553" s="207"/>
      <c r="CO553" s="207"/>
      <c r="CP553" s="207"/>
      <c r="CQ553" s="207"/>
      <c r="CR553" s="207"/>
      <c r="CS553" s="207"/>
      <c r="CT553" s="207"/>
      <c r="CU553" s="207"/>
      <c r="CV553" s="207"/>
      <c r="CW553" s="207"/>
      <c r="CX553" s="207"/>
      <c r="CY553" s="207"/>
      <c r="CZ553" s="207"/>
      <c r="DA553" s="207"/>
      <c r="DB553" s="207"/>
      <c r="DC553" s="207"/>
      <c r="DD553" s="207"/>
      <c r="DE553" s="207"/>
      <c r="DF553" s="207">
        <v>1</v>
      </c>
      <c r="DG553" s="207"/>
      <c r="DH553" s="207"/>
      <c r="DI553" s="207" t="s">
        <v>7171</v>
      </c>
      <c r="DJ553" s="207">
        <f>BA553</f>
        <v>56</v>
      </c>
      <c r="DK553" s="209">
        <v>120.88</v>
      </c>
      <c r="DL553" s="209">
        <f t="shared" si="284"/>
        <v>6769.28</v>
      </c>
      <c r="DM553" s="207"/>
      <c r="DN553" s="207"/>
      <c r="DO553" s="207"/>
      <c r="DP553" s="207"/>
      <c r="DQ553" s="207"/>
      <c r="DR553" s="207"/>
      <c r="DS553" s="207"/>
      <c r="DT553" s="207"/>
      <c r="DU553" s="207"/>
      <c r="DV553" s="207"/>
      <c r="DW553" s="207"/>
      <c r="DX553" s="207"/>
      <c r="DY553" s="207"/>
      <c r="DZ553" s="207">
        <f>+DJ553</f>
        <v>56</v>
      </c>
      <c r="EA553" s="207"/>
      <c r="EB553" s="207"/>
      <c r="EC553" s="207"/>
      <c r="ED553" s="207"/>
      <c r="EE553" s="207"/>
      <c r="EF553" s="207"/>
      <c r="EG553" s="207"/>
      <c r="EH553" s="207"/>
      <c r="EI553" s="207">
        <v>0</v>
      </c>
      <c r="EJ553" s="209">
        <v>191.55</v>
      </c>
      <c r="EK553" s="209">
        <f t="shared" si="285"/>
        <v>0</v>
      </c>
      <c r="EL553" s="207"/>
      <c r="EM553" s="207"/>
      <c r="EN553" s="207"/>
      <c r="EO553" s="207"/>
      <c r="EP553" s="207"/>
      <c r="EQ553" s="207"/>
      <c r="ER553" s="207"/>
      <c r="ES553" s="207"/>
      <c r="ET553" s="207"/>
      <c r="EU553" s="207"/>
      <c r="EV553" s="207"/>
      <c r="EW553" s="207"/>
      <c r="EX553" s="207"/>
      <c r="EY553" s="207"/>
      <c r="EZ553" s="207"/>
      <c r="FA553" s="207"/>
      <c r="FB553" s="207"/>
      <c r="FC553" s="207"/>
      <c r="FD553" s="207"/>
      <c r="FE553" s="207"/>
      <c r="FF553" s="207"/>
      <c r="FG553" s="207"/>
      <c r="FH553" s="207">
        <v>0</v>
      </c>
      <c r="FI553" s="209">
        <v>32.1</v>
      </c>
      <c r="FJ553" s="209">
        <f t="shared" si="286"/>
        <v>0</v>
      </c>
      <c r="FK553" s="207"/>
      <c r="FL553" s="207"/>
      <c r="FM553" s="207"/>
      <c r="FN553" s="207"/>
      <c r="FO553" s="207"/>
      <c r="FP553" s="207"/>
      <c r="FQ553" s="207"/>
      <c r="FR553" s="207"/>
      <c r="FS553" s="207">
        <v>0</v>
      </c>
      <c r="FT553" s="209">
        <v>25.68</v>
      </c>
      <c r="FU553" s="209">
        <f t="shared" si="287"/>
        <v>0</v>
      </c>
      <c r="FV553" s="207"/>
      <c r="FW553" s="207"/>
      <c r="FX553" s="207"/>
      <c r="FY553" s="207"/>
      <c r="FZ553" s="207"/>
      <c r="GA553" s="207"/>
      <c r="GB553" s="207"/>
      <c r="GC553" s="207"/>
      <c r="GD553" s="207">
        <v>0</v>
      </c>
      <c r="GE553" s="209">
        <v>56.12</v>
      </c>
      <c r="GF553" s="209">
        <f t="shared" si="288"/>
        <v>0</v>
      </c>
      <c r="GG553" s="207"/>
      <c r="GH553" s="207"/>
      <c r="GI553" s="207"/>
      <c r="GJ553" s="207"/>
      <c r="GK553" s="207"/>
      <c r="GL553" s="207"/>
      <c r="GM553" s="207"/>
      <c r="GN553" s="207"/>
      <c r="GO553" s="207"/>
      <c r="GP553" s="207"/>
      <c r="GQ553" s="207"/>
      <c r="GR553" s="207"/>
      <c r="GS553" s="207"/>
      <c r="GT553" s="207"/>
      <c r="GU553" s="207"/>
      <c r="GV553" s="207"/>
      <c r="GW553" s="207"/>
      <c r="GX553" s="207" t="s">
        <v>7172</v>
      </c>
      <c r="GY553" s="207">
        <v>1</v>
      </c>
      <c r="GZ553" s="207" t="s">
        <v>5210</v>
      </c>
      <c r="HA553" s="207">
        <f>+AW553</f>
        <v>143</v>
      </c>
      <c r="HB553" s="207"/>
      <c r="HC553" s="207">
        <v>0</v>
      </c>
      <c r="HD553" s="207">
        <f t="shared" si="301"/>
        <v>0</v>
      </c>
      <c r="HE553" s="207">
        <v>0</v>
      </c>
      <c r="HF553" s="207"/>
      <c r="HG553" s="207"/>
      <c r="HH553" s="207">
        <f>HE553*((HZ553+1)*200)</f>
        <v>0</v>
      </c>
      <c r="HI553" s="209">
        <v>2.73</v>
      </c>
      <c r="HJ553" s="209">
        <f t="shared" si="290"/>
        <v>0</v>
      </c>
      <c r="HK553" s="207">
        <v>0</v>
      </c>
      <c r="HL553" s="207"/>
      <c r="HM553" s="207">
        <f>HK553*((HZ553+1)*200)</f>
        <v>0</v>
      </c>
      <c r="HN553" s="209">
        <v>2.73</v>
      </c>
      <c r="HO553" s="209">
        <f t="shared" si="292"/>
        <v>0</v>
      </c>
      <c r="HP553" s="207">
        <v>0</v>
      </c>
      <c r="HQ553" s="207"/>
      <c r="HR553" s="207">
        <f>HP553*((HZ553+1)*200)</f>
        <v>0</v>
      </c>
      <c r="HS553" s="209">
        <v>2.73</v>
      </c>
      <c r="HT553" s="209">
        <f t="shared" si="293"/>
        <v>0</v>
      </c>
      <c r="HU553" s="207">
        <v>0</v>
      </c>
      <c r="HV553" s="207"/>
      <c r="HW553" s="207">
        <f>HU553*((HZ553+1)*200)</f>
        <v>0</v>
      </c>
      <c r="HX553" s="209">
        <v>2.73</v>
      </c>
      <c r="HY553" s="209">
        <f t="shared" si="295"/>
        <v>0</v>
      </c>
      <c r="HZ553" s="207">
        <v>0</v>
      </c>
      <c r="IA553" s="209">
        <v>3890.25</v>
      </c>
      <c r="IB553" s="209">
        <f t="shared" si="296"/>
        <v>0</v>
      </c>
      <c r="IC553" s="169"/>
      <c r="ID553" s="169"/>
      <c r="IE553" s="169"/>
      <c r="IF553" s="169"/>
      <c r="IG553" s="165"/>
      <c r="IH553" s="165"/>
      <c r="II553" s="235">
        <f t="shared" si="303"/>
        <v>2</v>
      </c>
      <c r="IJ553" s="235">
        <f t="shared" si="304"/>
        <v>0</v>
      </c>
      <c r="IK553" s="235">
        <f t="shared" si="305"/>
        <v>2</v>
      </c>
      <c r="IL553" s="210"/>
      <c r="IM553" s="211">
        <f t="shared" si="297"/>
        <v>6769.28</v>
      </c>
      <c r="IN553" s="209">
        <v>7500</v>
      </c>
      <c r="IO553" s="212">
        <f t="shared" si="298"/>
        <v>1</v>
      </c>
      <c r="IP553" s="209">
        <f t="shared" si="299"/>
        <v>0</v>
      </c>
      <c r="IQ553" s="209">
        <v>10000</v>
      </c>
      <c r="IR553" s="212">
        <f t="shared" si="300"/>
        <v>0</v>
      </c>
      <c r="IS553" s="213" t="s">
        <v>7173</v>
      </c>
      <c r="IT553" s="291"/>
      <c r="IV553" s="352" t="s">
        <v>7174</v>
      </c>
      <c r="IW553" s="352" t="s">
        <v>7175</v>
      </c>
    </row>
    <row r="554" spans="1:257" x14ac:dyDescent="0.4">
      <c r="A554" s="158">
        <f t="shared" si="302"/>
        <v>398</v>
      </c>
      <c r="B554" s="156" t="s">
        <v>35</v>
      </c>
      <c r="C554" s="231">
        <v>147</v>
      </c>
      <c r="D554" s="231">
        <v>79572</v>
      </c>
      <c r="E554" s="251">
        <v>32308</v>
      </c>
      <c r="F554" s="225" t="s">
        <v>7176</v>
      </c>
      <c r="G554" s="251">
        <v>4</v>
      </c>
      <c r="H554" s="156"/>
      <c r="I554" s="156" t="s">
        <v>1372</v>
      </c>
      <c r="J554" s="158" t="s">
        <v>1400</v>
      </c>
      <c r="K554" s="158"/>
      <c r="L554" s="158" t="s">
        <v>1401</v>
      </c>
      <c r="M554" s="158">
        <v>20143580177</v>
      </c>
      <c r="N554" s="205">
        <v>63</v>
      </c>
      <c r="O554" s="158">
        <v>83</v>
      </c>
      <c r="P554" s="203" t="s">
        <v>5399</v>
      </c>
      <c r="Q554" s="158">
        <v>54</v>
      </c>
      <c r="R554" s="158"/>
      <c r="S554" s="158"/>
      <c r="T554" s="158"/>
      <c r="U554" s="158"/>
      <c r="V554" s="367"/>
      <c r="W554" s="366"/>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58" t="s">
        <v>5311</v>
      </c>
      <c r="AU554" s="205">
        <v>63</v>
      </c>
      <c r="AV554" s="205">
        <v>20</v>
      </c>
      <c r="AW554" s="205">
        <f t="shared" si="281"/>
        <v>83</v>
      </c>
      <c r="AX554" s="205" t="s">
        <v>5399</v>
      </c>
      <c r="AY554" s="226">
        <v>30</v>
      </c>
      <c r="AZ554" s="205">
        <v>24</v>
      </c>
      <c r="BA554" s="205">
        <f t="shared" si="307"/>
        <v>54</v>
      </c>
      <c r="BB554" s="205"/>
      <c r="BC554" s="207">
        <v>1.0000000000000001E-17</v>
      </c>
      <c r="BD554" s="207">
        <v>9.9999999999999997E-29</v>
      </c>
      <c r="BE554" s="207">
        <v>1.0000000000000001E-30</v>
      </c>
      <c r="BF554" s="207">
        <v>0</v>
      </c>
      <c r="BG554" s="207">
        <v>0</v>
      </c>
      <c r="BH554" s="207"/>
      <c r="BI554" s="207"/>
      <c r="BJ554" s="207"/>
      <c r="BK554" s="207"/>
      <c r="BL554" s="208">
        <v>0</v>
      </c>
      <c r="BM554" s="209">
        <v>249.45</v>
      </c>
      <c r="BN554" s="209">
        <f t="shared" si="282"/>
        <v>0</v>
      </c>
      <c r="BO554" s="207"/>
      <c r="BP554" s="207"/>
      <c r="BQ554" s="207"/>
      <c r="BR554" s="207"/>
      <c r="BS554" s="207"/>
      <c r="BT554" s="207"/>
      <c r="BU554" s="207"/>
      <c r="BV554" s="207"/>
      <c r="BW554" s="207"/>
      <c r="BX554" s="207"/>
      <c r="BY554" s="207"/>
      <c r="BZ554" s="207"/>
      <c r="CA554" s="207"/>
      <c r="CB554" s="207"/>
      <c r="CC554" s="207"/>
      <c r="CD554" s="207"/>
      <c r="CE554" s="207"/>
      <c r="CF554" s="207">
        <v>0</v>
      </c>
      <c r="CG554" s="207"/>
      <c r="CH554" s="207"/>
      <c r="CI554" s="207"/>
      <c r="CJ554" s="207"/>
      <c r="CK554" s="207">
        <v>0</v>
      </c>
      <c r="CL554" s="209">
        <v>477.3</v>
      </c>
      <c r="CM554" s="209">
        <f t="shared" si="283"/>
        <v>0</v>
      </c>
      <c r="CN554" s="207"/>
      <c r="CO554" s="207"/>
      <c r="CP554" s="207"/>
      <c r="CQ554" s="207"/>
      <c r="CR554" s="207"/>
      <c r="CS554" s="207"/>
      <c r="CT554" s="207"/>
      <c r="CU554" s="207"/>
      <c r="CV554" s="207"/>
      <c r="CW554" s="207"/>
      <c r="CX554" s="207"/>
      <c r="CY554" s="207"/>
      <c r="CZ554" s="207"/>
      <c r="DA554" s="207"/>
      <c r="DB554" s="207"/>
      <c r="DC554" s="207"/>
      <c r="DD554" s="207"/>
      <c r="DE554" s="207">
        <v>0</v>
      </c>
      <c r="DF554" s="207"/>
      <c r="DG554" s="207"/>
      <c r="DH554" s="207"/>
      <c r="DI554" s="207"/>
      <c r="DJ554" s="207">
        <v>0</v>
      </c>
      <c r="DK554" s="209">
        <v>120.88</v>
      </c>
      <c r="DL554" s="209">
        <f t="shared" si="284"/>
        <v>0</v>
      </c>
      <c r="DM554" s="207"/>
      <c r="DN554" s="207"/>
      <c r="DO554" s="207"/>
      <c r="DP554" s="207"/>
      <c r="DQ554" s="207"/>
      <c r="DR554" s="207"/>
      <c r="DS554" s="207"/>
      <c r="DT554" s="207"/>
      <c r="DU554" s="207"/>
      <c r="DV554" s="207"/>
      <c r="DW554" s="207"/>
      <c r="DX554" s="207"/>
      <c r="DY554" s="207"/>
      <c r="DZ554" s="207"/>
      <c r="EA554" s="207"/>
      <c r="EB554" s="207"/>
      <c r="EC554" s="207"/>
      <c r="ED554" s="207">
        <v>0</v>
      </c>
      <c r="EE554" s="207"/>
      <c r="EF554" s="207"/>
      <c r="EG554" s="207"/>
      <c r="EH554" s="207"/>
      <c r="EI554" s="207">
        <v>0</v>
      </c>
      <c r="EJ554" s="209">
        <v>191.55</v>
      </c>
      <c r="EK554" s="209">
        <f t="shared" si="285"/>
        <v>0</v>
      </c>
      <c r="EL554" s="207"/>
      <c r="EM554" s="207"/>
      <c r="EN554" s="207"/>
      <c r="EO554" s="207"/>
      <c r="EP554" s="207"/>
      <c r="EQ554" s="207"/>
      <c r="ER554" s="207"/>
      <c r="ES554" s="207"/>
      <c r="ET554" s="207"/>
      <c r="EU554" s="207"/>
      <c r="EV554" s="207"/>
      <c r="EW554" s="207"/>
      <c r="EX554" s="207"/>
      <c r="EY554" s="207"/>
      <c r="EZ554" s="207"/>
      <c r="FA554" s="207"/>
      <c r="FB554" s="207"/>
      <c r="FC554" s="207">
        <v>0</v>
      </c>
      <c r="FD554" s="207"/>
      <c r="FE554" s="207"/>
      <c r="FF554" s="207"/>
      <c r="FG554" s="207"/>
      <c r="FH554" s="207">
        <v>0</v>
      </c>
      <c r="FI554" s="209">
        <v>32.1</v>
      </c>
      <c r="FJ554" s="209">
        <f t="shared" si="286"/>
        <v>0</v>
      </c>
      <c r="FK554" s="207"/>
      <c r="FL554" s="207"/>
      <c r="FM554" s="207"/>
      <c r="FN554" s="207">
        <v>0</v>
      </c>
      <c r="FO554" s="207"/>
      <c r="FP554" s="207"/>
      <c r="FQ554" s="207"/>
      <c r="FR554" s="207"/>
      <c r="FS554" s="207">
        <v>0</v>
      </c>
      <c r="FT554" s="209">
        <v>25.68</v>
      </c>
      <c r="FU554" s="209">
        <f t="shared" si="287"/>
        <v>0</v>
      </c>
      <c r="FV554" s="207"/>
      <c r="FW554" s="207"/>
      <c r="FX554" s="207"/>
      <c r="FY554" s="207">
        <v>0</v>
      </c>
      <c r="FZ554" s="207"/>
      <c r="GA554" s="207"/>
      <c r="GB554" s="207"/>
      <c r="GC554" s="207"/>
      <c r="GD554" s="207">
        <v>0</v>
      </c>
      <c r="GE554" s="209">
        <v>56.12</v>
      </c>
      <c r="GF554" s="209">
        <f t="shared" si="288"/>
        <v>0</v>
      </c>
      <c r="GG554" s="207"/>
      <c r="GH554" s="207"/>
      <c r="GI554" s="207"/>
      <c r="GJ554" s="207"/>
      <c r="GK554" s="207"/>
      <c r="GL554" s="207"/>
      <c r="GM554" s="207"/>
      <c r="GN554" s="207"/>
      <c r="GO554" s="207"/>
      <c r="GP554" s="207"/>
      <c r="GQ554" s="207"/>
      <c r="GR554" s="207"/>
      <c r="GS554" s="207"/>
      <c r="GT554" s="207"/>
      <c r="GU554" s="207"/>
      <c r="GV554" s="207"/>
      <c r="GW554" s="207"/>
      <c r="GX554" s="207" t="s">
        <v>918</v>
      </c>
      <c r="GY554" s="207">
        <v>0</v>
      </c>
      <c r="GZ554" s="207" t="s">
        <v>918</v>
      </c>
      <c r="HA554" s="207">
        <v>0</v>
      </c>
      <c r="HB554" s="207">
        <v>0</v>
      </c>
      <c r="HC554" s="207">
        <v>1</v>
      </c>
      <c r="HD554" s="207">
        <f t="shared" si="301"/>
        <v>5600</v>
      </c>
      <c r="HE554" s="207">
        <v>4</v>
      </c>
      <c r="HF554" s="207"/>
      <c r="HG554" s="207"/>
      <c r="HH554" s="207">
        <f>(HZ554+1)*200*HE554</f>
        <v>3200</v>
      </c>
      <c r="HI554" s="209">
        <v>2.73</v>
      </c>
      <c r="HJ554" s="209">
        <f t="shared" si="290"/>
        <v>8736</v>
      </c>
      <c r="HK554" s="207">
        <v>3</v>
      </c>
      <c r="HL554" s="207"/>
      <c r="HM554" s="207">
        <f>(HZ554+1)*200*HK554</f>
        <v>2400</v>
      </c>
      <c r="HN554" s="209">
        <v>2.73</v>
      </c>
      <c r="HO554" s="209">
        <f t="shared" si="292"/>
        <v>6552</v>
      </c>
      <c r="HP554" s="207">
        <v>0</v>
      </c>
      <c r="HQ554" s="207"/>
      <c r="HR554" s="207">
        <f>(HZ554+1)*200*HP554</f>
        <v>0</v>
      </c>
      <c r="HS554" s="209">
        <v>2.73</v>
      </c>
      <c r="HT554" s="209">
        <f t="shared" si="293"/>
        <v>0</v>
      </c>
      <c r="HU554" s="207">
        <v>0</v>
      </c>
      <c r="HV554" s="207"/>
      <c r="HW554" s="207">
        <f>(HZ554+1)*200*HU554</f>
        <v>0</v>
      </c>
      <c r="HX554" s="209">
        <v>2.73</v>
      </c>
      <c r="HY554" s="209">
        <f t="shared" si="295"/>
        <v>0</v>
      </c>
      <c r="HZ554" s="207">
        <v>3</v>
      </c>
      <c r="IA554" s="209">
        <v>3890.25</v>
      </c>
      <c r="IB554" s="209">
        <f t="shared" si="296"/>
        <v>11670.75</v>
      </c>
      <c r="IC554" s="169"/>
      <c r="ID554" s="169"/>
      <c r="IE554" s="169"/>
      <c r="IF554" s="169"/>
      <c r="IG554" s="165"/>
      <c r="IH554" s="165">
        <v>6</v>
      </c>
      <c r="II554" s="235">
        <f t="shared" si="303"/>
        <v>0</v>
      </c>
      <c r="IJ554" s="235">
        <f t="shared" si="304"/>
        <v>3</v>
      </c>
      <c r="IK554" s="235">
        <f t="shared" si="305"/>
        <v>3</v>
      </c>
      <c r="IL554" s="210"/>
      <c r="IM554" s="211">
        <f t="shared" si="297"/>
        <v>0</v>
      </c>
      <c r="IN554" s="209">
        <v>7500</v>
      </c>
      <c r="IO554" s="212">
        <f t="shared" si="298"/>
        <v>0</v>
      </c>
      <c r="IP554" s="209">
        <f t="shared" si="299"/>
        <v>26958.75</v>
      </c>
      <c r="IQ554" s="209">
        <v>10000</v>
      </c>
      <c r="IR554" s="212">
        <f t="shared" si="300"/>
        <v>3</v>
      </c>
      <c r="IS554" s="213" t="s">
        <v>5681</v>
      </c>
      <c r="IT554" s="291"/>
      <c r="IV554" s="66" t="s">
        <v>7177</v>
      </c>
      <c r="IW554" s="66" t="s">
        <v>7178</v>
      </c>
    </row>
    <row r="555" spans="1:257" x14ac:dyDescent="0.4">
      <c r="A555" s="158">
        <f t="shared" si="302"/>
        <v>399</v>
      </c>
      <c r="B555" s="156" t="s">
        <v>35</v>
      </c>
      <c r="C555" s="156">
        <v>481</v>
      </c>
      <c r="D555" s="251">
        <v>29549</v>
      </c>
      <c r="E555" s="251">
        <v>22441</v>
      </c>
      <c r="F555" s="221" t="s">
        <v>7179</v>
      </c>
      <c r="G555" s="251">
        <v>11</v>
      </c>
      <c r="H555" s="156"/>
      <c r="I555" s="156" t="s">
        <v>4260</v>
      </c>
      <c r="J555" s="158" t="s">
        <v>4364</v>
      </c>
      <c r="K555" s="158"/>
      <c r="L555" s="158" t="s">
        <v>4366</v>
      </c>
      <c r="M555" s="158"/>
      <c r="N555" s="205">
        <v>25</v>
      </c>
      <c r="O555" s="158">
        <v>45</v>
      </c>
      <c r="P555" s="203" t="s">
        <v>5296</v>
      </c>
      <c r="Q555" s="158">
        <v>46</v>
      </c>
      <c r="R555" s="158"/>
      <c r="S555" s="158"/>
      <c r="T555" s="158"/>
      <c r="U555" s="158"/>
      <c r="V555" s="367"/>
      <c r="W555" s="366"/>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58" t="s">
        <v>5437</v>
      </c>
      <c r="AU555" s="205">
        <v>25</v>
      </c>
      <c r="AV555" s="205">
        <v>20</v>
      </c>
      <c r="AW555" s="205">
        <f t="shared" si="281"/>
        <v>45</v>
      </c>
      <c r="AX555" s="205" t="s">
        <v>5296</v>
      </c>
      <c r="AY555" s="214">
        <v>22</v>
      </c>
      <c r="AZ555" s="205">
        <v>24</v>
      </c>
      <c r="BA555" s="205">
        <f t="shared" si="307"/>
        <v>46</v>
      </c>
      <c r="BB555" s="205"/>
      <c r="BC555" s="207">
        <v>1.0000000000000001E-17</v>
      </c>
      <c r="BD555" s="207">
        <v>9.9999999999999997E-29</v>
      </c>
      <c r="BE555" s="207">
        <v>1.0000000000000001E-30</v>
      </c>
      <c r="BF555" s="207">
        <v>0</v>
      </c>
      <c r="BG555" s="207"/>
      <c r="BH555" s="207"/>
      <c r="BI555" s="207"/>
      <c r="BJ555" s="207"/>
      <c r="BK555" s="207"/>
      <c r="BL555" s="208">
        <v>0</v>
      </c>
      <c r="BM555" s="209">
        <v>249.45</v>
      </c>
      <c r="BN555" s="209">
        <f t="shared" si="282"/>
        <v>0</v>
      </c>
      <c r="BO555" s="207"/>
      <c r="BP555" s="207"/>
      <c r="BQ555" s="207"/>
      <c r="BR555" s="207"/>
      <c r="BS555" s="207"/>
      <c r="BT555" s="207"/>
      <c r="BU555" s="207"/>
      <c r="BV555" s="207"/>
      <c r="BW555" s="207"/>
      <c r="BX555" s="207"/>
      <c r="BY555" s="207"/>
      <c r="BZ555" s="207"/>
      <c r="CA555" s="207"/>
      <c r="CB555" s="207"/>
      <c r="CC555" s="207"/>
      <c r="CD555" s="207"/>
      <c r="CE555" s="207"/>
      <c r="CF555" s="207"/>
      <c r="CG555" s="207"/>
      <c r="CH555" s="207"/>
      <c r="CI555" s="207"/>
      <c r="CJ555" s="207"/>
      <c r="CK555" s="207">
        <v>0</v>
      </c>
      <c r="CL555" s="209">
        <v>477.3</v>
      </c>
      <c r="CM555" s="209">
        <f t="shared" si="283"/>
        <v>0</v>
      </c>
      <c r="CN555" s="207"/>
      <c r="CO555" s="207"/>
      <c r="CP555" s="207"/>
      <c r="CQ555" s="207"/>
      <c r="CR555" s="207"/>
      <c r="CS555" s="207"/>
      <c r="CT555" s="207"/>
      <c r="CU555" s="207"/>
      <c r="CV555" s="207"/>
      <c r="CW555" s="207"/>
      <c r="CX555" s="207"/>
      <c r="CY555" s="207"/>
      <c r="CZ555" s="207"/>
      <c r="DA555" s="207"/>
      <c r="DB555" s="207"/>
      <c r="DC555" s="207"/>
      <c r="DD555" s="207"/>
      <c r="DE555" s="207"/>
      <c r="DF555" s="207"/>
      <c r="DG555" s="207"/>
      <c r="DH555" s="207"/>
      <c r="DI555" s="207"/>
      <c r="DJ555" s="207">
        <v>0</v>
      </c>
      <c r="DK555" s="209">
        <v>120.88</v>
      </c>
      <c r="DL555" s="209">
        <f t="shared" si="284"/>
        <v>0</v>
      </c>
      <c r="DM555" s="207"/>
      <c r="DN555" s="207"/>
      <c r="DO555" s="207"/>
      <c r="DP555" s="207"/>
      <c r="DQ555" s="207"/>
      <c r="DR555" s="207"/>
      <c r="DS555" s="207"/>
      <c r="DT555" s="207"/>
      <c r="DU555" s="207"/>
      <c r="DV555" s="207"/>
      <c r="DW555" s="207"/>
      <c r="DX555" s="207"/>
      <c r="DY555" s="207"/>
      <c r="DZ555" s="207" t="s">
        <v>4980</v>
      </c>
      <c r="EA555" s="207"/>
      <c r="EB555" s="207"/>
      <c r="EC555" s="207"/>
      <c r="ED555" s="207"/>
      <c r="EE555" s="207"/>
      <c r="EF555" s="207"/>
      <c r="EG555" s="207"/>
      <c r="EH555" s="207"/>
      <c r="EI555" s="207">
        <v>0</v>
      </c>
      <c r="EJ555" s="209">
        <v>191.55</v>
      </c>
      <c r="EK555" s="209">
        <f t="shared" si="285"/>
        <v>0</v>
      </c>
      <c r="EL555" s="207"/>
      <c r="EM555" s="207"/>
      <c r="EN555" s="207"/>
      <c r="EO555" s="207"/>
      <c r="EP555" s="207"/>
      <c r="EQ555" s="207"/>
      <c r="ER555" s="207"/>
      <c r="ES555" s="207"/>
      <c r="ET555" s="207"/>
      <c r="EU555" s="207"/>
      <c r="EV555" s="207"/>
      <c r="EW555" s="207"/>
      <c r="EX555" s="207"/>
      <c r="EY555" s="207"/>
      <c r="EZ555" s="207"/>
      <c r="FA555" s="207"/>
      <c r="FB555" s="207"/>
      <c r="FC555" s="207"/>
      <c r="FD555" s="207"/>
      <c r="FE555" s="207"/>
      <c r="FF555" s="207"/>
      <c r="FG555" s="207"/>
      <c r="FH555" s="207">
        <v>0</v>
      </c>
      <c r="FI555" s="209">
        <v>32.1</v>
      </c>
      <c r="FJ555" s="209">
        <f t="shared" si="286"/>
        <v>0</v>
      </c>
      <c r="FK555" s="207"/>
      <c r="FL555" s="207"/>
      <c r="FM555" s="207"/>
      <c r="FN555" s="207"/>
      <c r="FO555" s="207"/>
      <c r="FP555" s="207"/>
      <c r="FQ555" s="207"/>
      <c r="FR555" s="207"/>
      <c r="FS555" s="207">
        <v>0</v>
      </c>
      <c r="FT555" s="209">
        <v>25.68</v>
      </c>
      <c r="FU555" s="209">
        <f t="shared" si="287"/>
        <v>0</v>
      </c>
      <c r="FV555" s="207"/>
      <c r="FW555" s="207"/>
      <c r="FX555" s="207"/>
      <c r="FY555" s="207"/>
      <c r="FZ555" s="207">
        <v>1</v>
      </c>
      <c r="GA555" s="207" t="s">
        <v>682</v>
      </c>
      <c r="GB555" s="207"/>
      <c r="GC555" s="207" t="s">
        <v>7180</v>
      </c>
      <c r="GD555" s="207">
        <f>BA555</f>
        <v>46</v>
      </c>
      <c r="GE555" s="209">
        <v>56.12</v>
      </c>
      <c r="GF555" s="209">
        <f t="shared" si="288"/>
        <v>2581.52</v>
      </c>
      <c r="GG555" s="207">
        <f>+GD555</f>
        <v>46</v>
      </c>
      <c r="GH555" s="207"/>
      <c r="GI555" s="207"/>
      <c r="GJ555" s="207"/>
      <c r="GK555" s="207"/>
      <c r="GL555" s="207"/>
      <c r="GM555" s="207"/>
      <c r="GN555" s="207"/>
      <c r="GO555" s="207"/>
      <c r="GP555" s="207"/>
      <c r="GQ555" s="207"/>
      <c r="GR555" s="207"/>
      <c r="GS555" s="207"/>
      <c r="GT555" s="207"/>
      <c r="GU555" s="207"/>
      <c r="GV555" s="207"/>
      <c r="GW555" s="207"/>
      <c r="GX555" s="207" t="s">
        <v>918</v>
      </c>
      <c r="GY555" s="207">
        <v>0</v>
      </c>
      <c r="GZ555" s="207" t="s">
        <v>918</v>
      </c>
      <c r="HA555" s="207">
        <v>0</v>
      </c>
      <c r="HB555" s="207"/>
      <c r="HC555" s="207"/>
      <c r="HD555" s="207">
        <f t="shared" si="301"/>
        <v>0</v>
      </c>
      <c r="HE555" s="207">
        <v>0</v>
      </c>
      <c r="HF555" s="207"/>
      <c r="HG555" s="207"/>
      <c r="HH555" s="207">
        <f>HE555*((HZ555+1)*200)</f>
        <v>0</v>
      </c>
      <c r="HI555" s="209">
        <v>2.73</v>
      </c>
      <c r="HJ555" s="209">
        <f t="shared" si="290"/>
        <v>0</v>
      </c>
      <c r="HK555" s="207">
        <v>0</v>
      </c>
      <c r="HL555" s="207"/>
      <c r="HM555" s="207">
        <f>HK555*((HZ555+1)*200)</f>
        <v>0</v>
      </c>
      <c r="HN555" s="209">
        <v>2.73</v>
      </c>
      <c r="HO555" s="209">
        <f t="shared" si="292"/>
        <v>0</v>
      </c>
      <c r="HP555" s="207">
        <v>0</v>
      </c>
      <c r="HQ555" s="207"/>
      <c r="HR555" s="207">
        <f>HP555*((HZ555+1)*200)</f>
        <v>0</v>
      </c>
      <c r="HS555" s="209">
        <v>2.73</v>
      </c>
      <c r="HT555" s="209">
        <f t="shared" si="293"/>
        <v>0</v>
      </c>
      <c r="HU555" s="207">
        <v>0</v>
      </c>
      <c r="HV555" s="207"/>
      <c r="HW555" s="207">
        <f>HU555*((HZ555+1)*200)</f>
        <v>0</v>
      </c>
      <c r="HX555" s="209">
        <v>2.73</v>
      </c>
      <c r="HY555" s="209">
        <f t="shared" si="295"/>
        <v>0</v>
      </c>
      <c r="HZ555" s="207">
        <v>0</v>
      </c>
      <c r="IA555" s="209">
        <v>3890.25</v>
      </c>
      <c r="IB555" s="209">
        <f t="shared" si="296"/>
        <v>0</v>
      </c>
      <c r="IC555" s="169"/>
      <c r="ID555" s="169"/>
      <c r="IE555" s="169"/>
      <c r="IF555" s="169"/>
      <c r="IG555" s="165"/>
      <c r="IH555" s="165"/>
      <c r="II555" s="235">
        <f t="shared" si="303"/>
        <v>1</v>
      </c>
      <c r="IJ555" s="235">
        <f t="shared" si="304"/>
        <v>0</v>
      </c>
      <c r="IK555" s="235">
        <f t="shared" si="305"/>
        <v>1</v>
      </c>
      <c r="IL555" s="210"/>
      <c r="IM555" s="211">
        <f t="shared" si="297"/>
        <v>2581.52</v>
      </c>
      <c r="IN555" s="209">
        <v>7500</v>
      </c>
      <c r="IO555" s="212">
        <f t="shared" si="298"/>
        <v>1</v>
      </c>
      <c r="IP555" s="209">
        <f t="shared" si="299"/>
        <v>0</v>
      </c>
      <c r="IQ555" s="209">
        <v>10000</v>
      </c>
      <c r="IR555" s="212">
        <f t="shared" si="300"/>
        <v>0</v>
      </c>
      <c r="IS555" s="213" t="s">
        <v>7181</v>
      </c>
      <c r="IT555" s="291"/>
      <c r="IV555" s="66" t="s">
        <v>7182</v>
      </c>
      <c r="IW555" s="66" t="s">
        <v>7183</v>
      </c>
    </row>
    <row r="556" spans="1:257" x14ac:dyDescent="0.4">
      <c r="A556" s="158">
        <f t="shared" si="302"/>
        <v>400</v>
      </c>
      <c r="B556" s="156" t="s">
        <v>35</v>
      </c>
      <c r="C556" s="156">
        <v>170</v>
      </c>
      <c r="D556" s="251">
        <v>78889</v>
      </c>
      <c r="E556" s="370">
        <v>4953</v>
      </c>
      <c r="F556" s="225" t="s">
        <v>7184</v>
      </c>
      <c r="G556" s="251">
        <v>5</v>
      </c>
      <c r="H556" s="156"/>
      <c r="I556" s="156" t="s">
        <v>1577</v>
      </c>
      <c r="J556" s="158" t="s">
        <v>1607</v>
      </c>
      <c r="K556" s="158"/>
      <c r="L556" s="158" t="s">
        <v>1609</v>
      </c>
      <c r="M556" s="158" t="s">
        <v>7185</v>
      </c>
      <c r="N556" s="205">
        <v>125</v>
      </c>
      <c r="O556" s="158">
        <v>145</v>
      </c>
      <c r="P556" s="203" t="s">
        <v>5390</v>
      </c>
      <c r="Q556" s="158">
        <v>54</v>
      </c>
      <c r="R556" s="158"/>
      <c r="S556" s="158"/>
      <c r="T556" s="158"/>
      <c r="U556" s="158"/>
      <c r="V556" s="367"/>
      <c r="W556" s="366"/>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58" t="s">
        <v>5369</v>
      </c>
      <c r="AU556" s="205">
        <v>125</v>
      </c>
      <c r="AV556" s="205">
        <v>20</v>
      </c>
      <c r="AW556" s="205">
        <f t="shared" si="281"/>
        <v>145</v>
      </c>
      <c r="AX556" s="205" t="s">
        <v>5390</v>
      </c>
      <c r="AY556" s="226">
        <v>30</v>
      </c>
      <c r="AZ556" s="205">
        <v>24</v>
      </c>
      <c r="BA556" s="205">
        <f t="shared" si="307"/>
        <v>54</v>
      </c>
      <c r="BB556" s="205"/>
      <c r="BC556" s="207">
        <v>1.0000000000000001E-17</v>
      </c>
      <c r="BD556" s="207">
        <v>9.9999999999999997E-29</v>
      </c>
      <c r="BE556" s="207">
        <v>1.0000000000000001E-30</v>
      </c>
      <c r="BF556" s="207">
        <v>0</v>
      </c>
      <c r="BG556" s="207">
        <v>0</v>
      </c>
      <c r="BH556" s="207"/>
      <c r="BI556" s="207"/>
      <c r="BJ556" s="207"/>
      <c r="BK556" s="207"/>
      <c r="BL556" s="208">
        <v>0</v>
      </c>
      <c r="BM556" s="209">
        <v>249.45</v>
      </c>
      <c r="BN556" s="209">
        <f t="shared" si="282"/>
        <v>0</v>
      </c>
      <c r="BO556" s="207"/>
      <c r="BP556" s="207"/>
      <c r="BQ556" s="207"/>
      <c r="BR556" s="207"/>
      <c r="BS556" s="207"/>
      <c r="BT556" s="207"/>
      <c r="BU556" s="207"/>
      <c r="BV556" s="207"/>
      <c r="BW556" s="207"/>
      <c r="BX556" s="207"/>
      <c r="BY556" s="207"/>
      <c r="BZ556" s="207"/>
      <c r="CA556" s="207"/>
      <c r="CB556" s="207"/>
      <c r="CC556" s="207"/>
      <c r="CD556" s="207"/>
      <c r="CE556" s="207"/>
      <c r="CF556" s="207">
        <v>0</v>
      </c>
      <c r="CG556" s="207"/>
      <c r="CH556" s="207"/>
      <c r="CI556" s="207"/>
      <c r="CJ556" s="207"/>
      <c r="CK556" s="207">
        <v>0</v>
      </c>
      <c r="CL556" s="209">
        <v>477.3</v>
      </c>
      <c r="CM556" s="209">
        <f t="shared" si="283"/>
        <v>0</v>
      </c>
      <c r="CN556" s="207"/>
      <c r="CO556" s="207"/>
      <c r="CP556" s="207"/>
      <c r="CQ556" s="207"/>
      <c r="CR556" s="207"/>
      <c r="CS556" s="207"/>
      <c r="CT556" s="207"/>
      <c r="CU556" s="207"/>
      <c r="CV556" s="207"/>
      <c r="CW556" s="207"/>
      <c r="CX556" s="207"/>
      <c r="CY556" s="207"/>
      <c r="CZ556" s="207"/>
      <c r="DA556" s="207"/>
      <c r="DB556" s="207"/>
      <c r="DC556" s="207"/>
      <c r="DD556" s="207"/>
      <c r="DE556" s="207">
        <v>0</v>
      </c>
      <c r="DF556" s="207"/>
      <c r="DG556" s="207"/>
      <c r="DH556" s="207"/>
      <c r="DI556" s="207"/>
      <c r="DJ556" s="207">
        <v>0</v>
      </c>
      <c r="DK556" s="209">
        <v>120.88</v>
      </c>
      <c r="DL556" s="209">
        <f t="shared" si="284"/>
        <v>0</v>
      </c>
      <c r="DM556" s="207"/>
      <c r="DN556" s="207"/>
      <c r="DO556" s="207"/>
      <c r="DP556" s="207"/>
      <c r="DQ556" s="207"/>
      <c r="DR556" s="207"/>
      <c r="DS556" s="207"/>
      <c r="DT556" s="207"/>
      <c r="DU556" s="207"/>
      <c r="DV556" s="207"/>
      <c r="DW556" s="207"/>
      <c r="DX556" s="207"/>
      <c r="DY556" s="207"/>
      <c r="DZ556" s="207"/>
      <c r="EA556" s="207"/>
      <c r="EB556" s="207"/>
      <c r="EC556" s="207"/>
      <c r="ED556" s="207">
        <v>0</v>
      </c>
      <c r="EE556" s="207"/>
      <c r="EF556" s="207"/>
      <c r="EG556" s="207"/>
      <c r="EH556" s="207"/>
      <c r="EI556" s="207">
        <v>0</v>
      </c>
      <c r="EJ556" s="209">
        <v>191.55</v>
      </c>
      <c r="EK556" s="209">
        <f t="shared" si="285"/>
        <v>0</v>
      </c>
      <c r="EL556" s="207"/>
      <c r="EM556" s="207"/>
      <c r="EN556" s="207"/>
      <c r="EO556" s="207"/>
      <c r="EP556" s="207"/>
      <c r="EQ556" s="207"/>
      <c r="ER556" s="207"/>
      <c r="ES556" s="207"/>
      <c r="ET556" s="207"/>
      <c r="EU556" s="207"/>
      <c r="EV556" s="207"/>
      <c r="EW556" s="207"/>
      <c r="EX556" s="207"/>
      <c r="EY556" s="207"/>
      <c r="EZ556" s="207"/>
      <c r="FA556" s="207"/>
      <c r="FB556" s="207"/>
      <c r="FC556" s="207">
        <v>0</v>
      </c>
      <c r="FD556" s="207"/>
      <c r="FE556" s="207"/>
      <c r="FF556" s="207"/>
      <c r="FG556" s="207"/>
      <c r="FH556" s="207">
        <v>0</v>
      </c>
      <c r="FI556" s="209">
        <v>32.1</v>
      </c>
      <c r="FJ556" s="209">
        <f t="shared" si="286"/>
        <v>0</v>
      </c>
      <c r="FK556" s="207"/>
      <c r="FL556" s="207"/>
      <c r="FM556" s="207"/>
      <c r="FN556" s="207">
        <v>0</v>
      </c>
      <c r="FO556" s="207"/>
      <c r="FP556" s="207"/>
      <c r="FQ556" s="207"/>
      <c r="FR556" s="207"/>
      <c r="FS556" s="207">
        <v>0</v>
      </c>
      <c r="FT556" s="209">
        <v>25.68</v>
      </c>
      <c r="FU556" s="209">
        <f t="shared" si="287"/>
        <v>0</v>
      </c>
      <c r="FV556" s="207"/>
      <c r="FW556" s="207"/>
      <c r="FX556" s="207"/>
      <c r="FY556" s="207">
        <v>0</v>
      </c>
      <c r="FZ556" s="207"/>
      <c r="GA556" s="207"/>
      <c r="GB556" s="207"/>
      <c r="GC556" s="207"/>
      <c r="GD556" s="207">
        <v>0</v>
      </c>
      <c r="GE556" s="209">
        <v>56.12</v>
      </c>
      <c r="GF556" s="209">
        <f t="shared" si="288"/>
        <v>0</v>
      </c>
      <c r="GG556" s="207"/>
      <c r="GH556" s="207"/>
      <c r="GI556" s="207"/>
      <c r="GJ556" s="207"/>
      <c r="GK556" s="207"/>
      <c r="GL556" s="207"/>
      <c r="GM556" s="207"/>
      <c r="GN556" s="207"/>
      <c r="GO556" s="207"/>
      <c r="GP556" s="207"/>
      <c r="GQ556" s="207"/>
      <c r="GR556" s="207"/>
      <c r="GS556" s="207"/>
      <c r="GT556" s="207"/>
      <c r="GU556" s="207"/>
      <c r="GV556" s="207"/>
      <c r="GW556" s="207"/>
      <c r="GX556" s="207" t="s">
        <v>918</v>
      </c>
      <c r="GY556" s="207">
        <v>0</v>
      </c>
      <c r="GZ556" s="207" t="s">
        <v>918</v>
      </c>
      <c r="HA556" s="207">
        <v>0</v>
      </c>
      <c r="HB556" s="207">
        <v>0</v>
      </c>
      <c r="HC556" s="207">
        <v>1</v>
      </c>
      <c r="HD556" s="207">
        <f t="shared" si="301"/>
        <v>4000</v>
      </c>
      <c r="HE556" s="207">
        <v>4</v>
      </c>
      <c r="HF556" s="207"/>
      <c r="HG556" s="207"/>
      <c r="HH556" s="207">
        <f>(HZ556+1)*200*HE556</f>
        <v>3200</v>
      </c>
      <c r="HI556" s="209">
        <v>2.73</v>
      </c>
      <c r="HJ556" s="209">
        <f t="shared" si="290"/>
        <v>8736</v>
      </c>
      <c r="HK556" s="207">
        <v>1</v>
      </c>
      <c r="HL556" s="207"/>
      <c r="HM556" s="207">
        <f>(HZ556+1)*200*HK556</f>
        <v>800</v>
      </c>
      <c r="HN556" s="209">
        <v>2.73</v>
      </c>
      <c r="HO556" s="209">
        <f t="shared" si="292"/>
        <v>2184</v>
      </c>
      <c r="HP556" s="207">
        <v>0</v>
      </c>
      <c r="HQ556" s="207"/>
      <c r="HR556" s="207">
        <f>(HZ556+1)*200*HP556</f>
        <v>0</v>
      </c>
      <c r="HS556" s="209">
        <v>2.73</v>
      </c>
      <c r="HT556" s="209">
        <f t="shared" si="293"/>
        <v>0</v>
      </c>
      <c r="HU556" s="207">
        <v>0</v>
      </c>
      <c r="HV556" s="207"/>
      <c r="HW556" s="207">
        <f>(HZ556+1)*200*HU556</f>
        <v>0</v>
      </c>
      <c r="HX556" s="209">
        <v>2.73</v>
      </c>
      <c r="HY556" s="209">
        <f t="shared" si="295"/>
        <v>0</v>
      </c>
      <c r="HZ556" s="207">
        <v>3</v>
      </c>
      <c r="IA556" s="209">
        <v>3890.25</v>
      </c>
      <c r="IB556" s="209">
        <f t="shared" si="296"/>
        <v>11670.75</v>
      </c>
      <c r="IC556" s="169"/>
      <c r="ID556" s="169"/>
      <c r="IE556" s="169"/>
      <c r="IF556" s="169"/>
      <c r="IG556" s="165"/>
      <c r="IH556" s="165">
        <v>0</v>
      </c>
      <c r="II556" s="235">
        <f t="shared" si="303"/>
        <v>0</v>
      </c>
      <c r="IJ556" s="235">
        <f t="shared" si="304"/>
        <v>3</v>
      </c>
      <c r="IK556" s="235">
        <f t="shared" si="305"/>
        <v>3</v>
      </c>
      <c r="IL556" s="210"/>
      <c r="IM556" s="211">
        <f t="shared" si="297"/>
        <v>0</v>
      </c>
      <c r="IN556" s="209">
        <v>7500</v>
      </c>
      <c r="IO556" s="212">
        <f t="shared" si="298"/>
        <v>0</v>
      </c>
      <c r="IP556" s="209">
        <f t="shared" si="299"/>
        <v>22590.75</v>
      </c>
      <c r="IQ556" s="209">
        <v>10000</v>
      </c>
      <c r="IR556" s="212">
        <f t="shared" si="300"/>
        <v>3</v>
      </c>
      <c r="IS556" s="213" t="s">
        <v>7186</v>
      </c>
      <c r="IT556" s="291"/>
      <c r="IV556" s="66" t="s">
        <v>7187</v>
      </c>
      <c r="IW556" s="66" t="s">
        <v>7188</v>
      </c>
    </row>
    <row r="557" spans="1:257" x14ac:dyDescent="0.4">
      <c r="A557" s="158">
        <f t="shared" si="302"/>
        <v>401</v>
      </c>
      <c r="B557" s="156" t="s">
        <v>35</v>
      </c>
      <c r="C557" s="156">
        <v>483</v>
      </c>
      <c r="D557" s="251">
        <v>51503</v>
      </c>
      <c r="E557" s="374">
        <v>16651</v>
      </c>
      <c r="F557" s="230" t="s">
        <v>7189</v>
      </c>
      <c r="G557" s="251">
        <v>12</v>
      </c>
      <c r="H557" s="156"/>
      <c r="I557" s="156" t="s">
        <v>4375</v>
      </c>
      <c r="J557" s="158" t="s">
        <v>4376</v>
      </c>
      <c r="K557" s="158"/>
      <c r="L557" s="158" t="s">
        <v>4378</v>
      </c>
      <c r="M557" s="158" t="s">
        <v>7190</v>
      </c>
      <c r="N557" s="205">
        <v>42</v>
      </c>
      <c r="O557" s="158">
        <v>62</v>
      </c>
      <c r="P557" s="203" t="s">
        <v>5507</v>
      </c>
      <c r="Q557" s="158">
        <v>54</v>
      </c>
      <c r="R557" s="158"/>
      <c r="S557" s="158"/>
      <c r="T557" s="158"/>
      <c r="U557" s="158"/>
      <c r="V557" s="367"/>
      <c r="W557" s="366"/>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t="s">
        <v>5243</v>
      </c>
      <c r="AU557" s="205">
        <v>42</v>
      </c>
      <c r="AV557" s="205">
        <v>20</v>
      </c>
      <c r="AW557" s="205">
        <f t="shared" si="281"/>
        <v>62</v>
      </c>
      <c r="AX557" s="205" t="s">
        <v>5507</v>
      </c>
      <c r="AY557" s="214">
        <v>30</v>
      </c>
      <c r="AZ557" s="205">
        <v>24</v>
      </c>
      <c r="BA557" s="205">
        <f t="shared" si="307"/>
        <v>54</v>
      </c>
      <c r="BB557" s="205"/>
      <c r="BC557" s="207">
        <v>1.0000000000000001E-17</v>
      </c>
      <c r="BD557" s="207">
        <v>9.9999999999999997E-29</v>
      </c>
      <c r="BE557" s="207">
        <v>1.0000000000000001E-30</v>
      </c>
      <c r="BF557" s="207"/>
      <c r="BG557" s="207"/>
      <c r="BH557" s="207">
        <v>1</v>
      </c>
      <c r="BI557" s="207"/>
      <c r="BJ557" s="207"/>
      <c r="BK557" s="207" t="s">
        <v>7191</v>
      </c>
      <c r="BL557" s="208">
        <f>AW557</f>
        <v>62</v>
      </c>
      <c r="BM557" s="209">
        <v>249.45</v>
      </c>
      <c r="BN557" s="209">
        <f t="shared" si="282"/>
        <v>15465.9</v>
      </c>
      <c r="BO557" s="207"/>
      <c r="BP557" s="207"/>
      <c r="BQ557" s="207"/>
      <c r="BR557" s="207"/>
      <c r="BS557" s="207"/>
      <c r="BT557" s="207"/>
      <c r="BU557" s="207"/>
      <c r="BV557" s="207"/>
      <c r="BW557" s="207"/>
      <c r="BX557" s="207"/>
      <c r="BY557" s="207"/>
      <c r="BZ557" s="207"/>
      <c r="CA557" s="207"/>
      <c r="CB557" s="207">
        <f>+BL557</f>
        <v>62</v>
      </c>
      <c r="CC557" s="207"/>
      <c r="CD557" s="207"/>
      <c r="CE557" s="207"/>
      <c r="CF557" s="207"/>
      <c r="CG557" s="207"/>
      <c r="CH557" s="207"/>
      <c r="CI557" s="207"/>
      <c r="CJ557" s="207"/>
      <c r="CK557" s="207">
        <v>0</v>
      </c>
      <c r="CL557" s="209">
        <v>477.3</v>
      </c>
      <c r="CM557" s="209">
        <f t="shared" si="283"/>
        <v>0</v>
      </c>
      <c r="CN557" s="207"/>
      <c r="CO557" s="207"/>
      <c r="CP557" s="207"/>
      <c r="CQ557" s="207"/>
      <c r="CR557" s="207"/>
      <c r="CS557" s="207"/>
      <c r="CT557" s="207"/>
      <c r="CU557" s="207"/>
      <c r="CV557" s="207"/>
      <c r="CW557" s="207"/>
      <c r="CX557" s="207"/>
      <c r="CY557" s="207"/>
      <c r="CZ557" s="207"/>
      <c r="DA557" s="207"/>
      <c r="DB557" s="207"/>
      <c r="DC557" s="207"/>
      <c r="DD557" s="207"/>
      <c r="DE557" s="207"/>
      <c r="DF557" s="207">
        <v>1</v>
      </c>
      <c r="DG557" s="207"/>
      <c r="DH557" s="207"/>
      <c r="DI557" s="207" t="s">
        <v>7192</v>
      </c>
      <c r="DJ557" s="207">
        <f>AW557</f>
        <v>62</v>
      </c>
      <c r="DK557" s="209">
        <v>120.88</v>
      </c>
      <c r="DL557" s="209">
        <f t="shared" si="284"/>
        <v>7494.5599999999995</v>
      </c>
      <c r="DM557" s="207"/>
      <c r="DN557" s="207"/>
      <c r="DO557" s="207"/>
      <c r="DP557" s="207"/>
      <c r="DQ557" s="207"/>
      <c r="DR557" s="207"/>
      <c r="DS557" s="207"/>
      <c r="DT557" s="207"/>
      <c r="DU557" s="207"/>
      <c r="DV557" s="207"/>
      <c r="DW557" s="207"/>
      <c r="DX557" s="207"/>
      <c r="DY557" s="207"/>
      <c r="DZ557" s="207">
        <f>+DJ557</f>
        <v>62</v>
      </c>
      <c r="EA557" s="207"/>
      <c r="EB557" s="207"/>
      <c r="EC557" s="207"/>
      <c r="ED557" s="207"/>
      <c r="EE557" s="207"/>
      <c r="EF557" s="207"/>
      <c r="EG557" s="207"/>
      <c r="EH557" s="207"/>
      <c r="EI557" s="207">
        <v>0</v>
      </c>
      <c r="EJ557" s="209">
        <v>191.55</v>
      </c>
      <c r="EK557" s="209">
        <f t="shared" si="285"/>
        <v>0</v>
      </c>
      <c r="EL557" s="207"/>
      <c r="EM557" s="207"/>
      <c r="EN557" s="207"/>
      <c r="EO557" s="207"/>
      <c r="EP557" s="207"/>
      <c r="EQ557" s="207"/>
      <c r="ER557" s="207"/>
      <c r="ES557" s="207"/>
      <c r="ET557" s="207"/>
      <c r="EU557" s="207"/>
      <c r="EV557" s="207"/>
      <c r="EW557" s="207"/>
      <c r="EX557" s="207"/>
      <c r="EY557" s="207"/>
      <c r="EZ557" s="207"/>
      <c r="FA557" s="207"/>
      <c r="FB557" s="207"/>
      <c r="FC557" s="207"/>
      <c r="FD557" s="207"/>
      <c r="FE557" s="207"/>
      <c r="FF557" s="207"/>
      <c r="FG557" s="207"/>
      <c r="FH557" s="207">
        <v>0</v>
      </c>
      <c r="FI557" s="209">
        <v>32.1</v>
      </c>
      <c r="FJ557" s="209">
        <f t="shared" si="286"/>
        <v>0</v>
      </c>
      <c r="FK557" s="207"/>
      <c r="FL557" s="207"/>
      <c r="FM557" s="207"/>
      <c r="FN557" s="207"/>
      <c r="FO557" s="207"/>
      <c r="FP557" s="207"/>
      <c r="FQ557" s="207"/>
      <c r="FR557" s="207"/>
      <c r="FS557" s="207">
        <v>0</v>
      </c>
      <c r="FT557" s="209">
        <v>25.68</v>
      </c>
      <c r="FU557" s="209">
        <f t="shared" si="287"/>
        <v>0</v>
      </c>
      <c r="FV557" s="207"/>
      <c r="FW557" s="207"/>
      <c r="FX557" s="207"/>
      <c r="FY557" s="207"/>
      <c r="FZ557" s="207"/>
      <c r="GA557" s="207"/>
      <c r="GB557" s="207"/>
      <c r="GC557" s="207"/>
      <c r="GD557" s="207">
        <v>0</v>
      </c>
      <c r="GE557" s="209">
        <v>56.12</v>
      </c>
      <c r="GF557" s="209">
        <f t="shared" si="288"/>
        <v>0</v>
      </c>
      <c r="GG557" s="207"/>
      <c r="GH557" s="207"/>
      <c r="GI557" s="207"/>
      <c r="GJ557" s="207"/>
      <c r="GK557" s="207"/>
      <c r="GL557" s="207"/>
      <c r="GM557" s="207"/>
      <c r="GN557" s="207"/>
      <c r="GO557" s="207"/>
      <c r="GP557" s="207"/>
      <c r="GQ557" s="207"/>
      <c r="GR557" s="207"/>
      <c r="GS557" s="207"/>
      <c r="GT557" s="207"/>
      <c r="GU557" s="207"/>
      <c r="GV557" s="207"/>
      <c r="GW557" s="207"/>
      <c r="GX557" s="207" t="s">
        <v>918</v>
      </c>
      <c r="GY557" s="207">
        <v>0</v>
      </c>
      <c r="GZ557" s="207" t="s">
        <v>918</v>
      </c>
      <c r="HA557" s="207">
        <v>0</v>
      </c>
      <c r="HB557" s="207"/>
      <c r="HC557" s="207">
        <v>1</v>
      </c>
      <c r="HD557" s="207">
        <f t="shared" si="301"/>
        <v>5400</v>
      </c>
      <c r="HE557" s="207">
        <v>5</v>
      </c>
      <c r="HF557" s="207"/>
      <c r="HG557" s="207"/>
      <c r="HH557" s="207">
        <f>HE557*((HZ557+1)*200)</f>
        <v>3000</v>
      </c>
      <c r="HI557" s="209">
        <v>2.73</v>
      </c>
      <c r="HJ557" s="209">
        <f t="shared" si="290"/>
        <v>8190</v>
      </c>
      <c r="HK557" s="207">
        <v>2</v>
      </c>
      <c r="HL557" s="207"/>
      <c r="HM557" s="207">
        <f>HK557*((HZ557+1)*200)</f>
        <v>1200</v>
      </c>
      <c r="HN557" s="209">
        <v>2.73</v>
      </c>
      <c r="HO557" s="209">
        <f t="shared" si="292"/>
        <v>3276</v>
      </c>
      <c r="HP557" s="207">
        <v>2</v>
      </c>
      <c r="HQ557" s="207"/>
      <c r="HR557" s="207">
        <f>HP557*((HZ557+1)*200)</f>
        <v>1200</v>
      </c>
      <c r="HS557" s="209">
        <v>2.73</v>
      </c>
      <c r="HT557" s="209">
        <f t="shared" si="293"/>
        <v>3276</v>
      </c>
      <c r="HU557" s="207">
        <v>0</v>
      </c>
      <c r="HV557" s="207"/>
      <c r="HW557" s="207">
        <f>HU557*((HZ557+1)*200)</f>
        <v>0</v>
      </c>
      <c r="HX557" s="209">
        <v>2.73</v>
      </c>
      <c r="HY557" s="209">
        <f t="shared" si="295"/>
        <v>0</v>
      </c>
      <c r="HZ557" s="207">
        <v>2</v>
      </c>
      <c r="IA557" s="209">
        <v>3890.25</v>
      </c>
      <c r="IB557" s="209">
        <f t="shared" si="296"/>
        <v>7780.5</v>
      </c>
      <c r="IC557" s="169"/>
      <c r="ID557" s="169"/>
      <c r="IE557" s="169"/>
      <c r="IF557" s="169"/>
      <c r="IG557" s="165"/>
      <c r="IH557" s="165"/>
      <c r="II557" s="235">
        <f t="shared" si="303"/>
        <v>2</v>
      </c>
      <c r="IJ557" s="235">
        <f t="shared" si="304"/>
        <v>2</v>
      </c>
      <c r="IK557" s="235">
        <f t="shared" si="305"/>
        <v>4</v>
      </c>
      <c r="IL557" s="210"/>
      <c r="IM557" s="211">
        <f t="shared" si="297"/>
        <v>22960.46</v>
      </c>
      <c r="IN557" s="209">
        <v>7500</v>
      </c>
      <c r="IO557" s="212">
        <f t="shared" si="298"/>
        <v>4</v>
      </c>
      <c r="IP557" s="209">
        <f t="shared" si="299"/>
        <v>22522.5</v>
      </c>
      <c r="IQ557" s="209">
        <v>10000</v>
      </c>
      <c r="IR557" s="212">
        <f t="shared" si="300"/>
        <v>3</v>
      </c>
      <c r="IS557" s="213" t="s">
        <v>7193</v>
      </c>
      <c r="IT557" s="291"/>
      <c r="IV557" s="66" t="s">
        <v>7194</v>
      </c>
      <c r="IW557" s="66" t="s">
        <v>7195</v>
      </c>
    </row>
    <row r="558" spans="1:257" x14ac:dyDescent="0.4">
      <c r="A558" s="158">
        <f t="shared" si="302"/>
        <v>402</v>
      </c>
      <c r="B558" s="156" t="s">
        <v>35</v>
      </c>
      <c r="C558" s="156">
        <v>179</v>
      </c>
      <c r="D558" s="251">
        <v>85811</v>
      </c>
      <c r="E558" s="374">
        <v>26785</v>
      </c>
      <c r="F558" s="225" t="s">
        <v>7196</v>
      </c>
      <c r="G558" s="251">
        <v>5</v>
      </c>
      <c r="H558" s="156"/>
      <c r="I558" s="156" t="s">
        <v>1734</v>
      </c>
      <c r="J558" s="158" t="s">
        <v>1735</v>
      </c>
      <c r="K558" s="158"/>
      <c r="L558" s="158" t="s">
        <v>1737</v>
      </c>
      <c r="M558" s="158">
        <v>20143561422</v>
      </c>
      <c r="N558" s="205">
        <v>50</v>
      </c>
      <c r="O558" s="158">
        <v>70</v>
      </c>
      <c r="P558" s="203" t="s">
        <v>5501</v>
      </c>
      <c r="Q558" s="158">
        <v>62</v>
      </c>
      <c r="R558" s="158"/>
      <c r="S558" s="158"/>
      <c r="T558" s="158"/>
      <c r="U558" s="158"/>
      <c r="V558" s="367"/>
      <c r="W558" s="366"/>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t="s">
        <v>5527</v>
      </c>
      <c r="AU558" s="205">
        <v>50</v>
      </c>
      <c r="AV558" s="205">
        <v>20</v>
      </c>
      <c r="AW558" s="205">
        <f t="shared" si="281"/>
        <v>70</v>
      </c>
      <c r="AX558" s="205" t="s">
        <v>5501</v>
      </c>
      <c r="AY558" s="226">
        <v>38</v>
      </c>
      <c r="AZ558" s="205">
        <v>24</v>
      </c>
      <c r="BA558" s="205">
        <f t="shared" si="307"/>
        <v>62</v>
      </c>
      <c r="BB558" s="205"/>
      <c r="BC558" s="207">
        <v>1.0000000000000001E-17</v>
      </c>
      <c r="BD558" s="207">
        <v>9.9999999999999997E-29</v>
      </c>
      <c r="BE558" s="207">
        <v>1.0000000000000001E-30</v>
      </c>
      <c r="BF558" s="207">
        <v>2</v>
      </c>
      <c r="BG558" s="207">
        <v>0</v>
      </c>
      <c r="BH558" s="207"/>
      <c r="BI558" s="207"/>
      <c r="BJ558" s="207"/>
      <c r="BK558" s="207"/>
      <c r="BL558" s="208">
        <v>0</v>
      </c>
      <c r="BM558" s="209">
        <v>249.45</v>
      </c>
      <c r="BN558" s="209">
        <f t="shared" si="282"/>
        <v>0</v>
      </c>
      <c r="BO558" s="207"/>
      <c r="BP558" s="207"/>
      <c r="BQ558" s="207"/>
      <c r="BR558" s="207"/>
      <c r="BS558" s="207"/>
      <c r="BT558" s="207"/>
      <c r="BU558" s="207"/>
      <c r="BV558" s="207"/>
      <c r="BW558" s="207"/>
      <c r="BX558" s="207"/>
      <c r="BY558" s="207"/>
      <c r="BZ558" s="207"/>
      <c r="CA558" s="207"/>
      <c r="CB558" s="207"/>
      <c r="CC558" s="207"/>
      <c r="CD558" s="207"/>
      <c r="CE558" s="207"/>
      <c r="CF558" s="207">
        <v>0</v>
      </c>
      <c r="CG558" s="207"/>
      <c r="CH558" s="207"/>
      <c r="CI558" s="207"/>
      <c r="CJ558" s="207"/>
      <c r="CK558" s="207">
        <v>0</v>
      </c>
      <c r="CL558" s="209">
        <v>477.3</v>
      </c>
      <c r="CM558" s="209">
        <f t="shared" si="283"/>
        <v>0</v>
      </c>
      <c r="CN558" s="207"/>
      <c r="CO558" s="207"/>
      <c r="CP558" s="207"/>
      <c r="CQ558" s="207"/>
      <c r="CR558" s="207"/>
      <c r="CS558" s="207"/>
      <c r="CT558" s="207"/>
      <c r="CU558" s="207"/>
      <c r="CV558" s="207"/>
      <c r="CW558" s="207"/>
      <c r="CX558" s="207"/>
      <c r="CY558" s="207"/>
      <c r="CZ558" s="207"/>
      <c r="DA558" s="207"/>
      <c r="DB558" s="207"/>
      <c r="DC558" s="207"/>
      <c r="DD558" s="207"/>
      <c r="DE558" s="207">
        <v>0</v>
      </c>
      <c r="DF558" s="207"/>
      <c r="DG558" s="207"/>
      <c r="DH558" s="207"/>
      <c r="DI558" s="207"/>
      <c r="DJ558" s="207">
        <v>0</v>
      </c>
      <c r="DK558" s="209">
        <v>120.88</v>
      </c>
      <c r="DL558" s="209">
        <f t="shared" si="284"/>
        <v>0</v>
      </c>
      <c r="DM558" s="207"/>
      <c r="DN558" s="207"/>
      <c r="DO558" s="207"/>
      <c r="DP558" s="207"/>
      <c r="DQ558" s="207"/>
      <c r="DR558" s="207"/>
      <c r="DS558" s="207"/>
      <c r="DT558" s="207"/>
      <c r="DU558" s="207"/>
      <c r="DV558" s="207"/>
      <c r="DW558" s="207"/>
      <c r="DX558" s="207"/>
      <c r="DY558" s="207"/>
      <c r="DZ558" s="207"/>
      <c r="EA558" s="207"/>
      <c r="EB558" s="207"/>
      <c r="EC558" s="207"/>
      <c r="ED558" s="207">
        <v>0</v>
      </c>
      <c r="EE558" s="207"/>
      <c r="EF558" s="207"/>
      <c r="EG558" s="207"/>
      <c r="EH558" s="207"/>
      <c r="EI558" s="207">
        <v>0</v>
      </c>
      <c r="EJ558" s="209">
        <v>191.55</v>
      </c>
      <c r="EK558" s="209">
        <f t="shared" si="285"/>
        <v>0</v>
      </c>
      <c r="EL558" s="207"/>
      <c r="EM558" s="207"/>
      <c r="EN558" s="207"/>
      <c r="EO558" s="207"/>
      <c r="EP558" s="207"/>
      <c r="EQ558" s="207"/>
      <c r="ER558" s="207"/>
      <c r="ES558" s="207"/>
      <c r="ET558" s="207"/>
      <c r="EU558" s="207"/>
      <c r="EV558" s="207"/>
      <c r="EW558" s="207"/>
      <c r="EX558" s="207"/>
      <c r="EY558" s="207"/>
      <c r="EZ558" s="207"/>
      <c r="FA558" s="207"/>
      <c r="FB558" s="207"/>
      <c r="FC558" s="207">
        <v>0</v>
      </c>
      <c r="FD558" s="207"/>
      <c r="FE558" s="207"/>
      <c r="FF558" s="207"/>
      <c r="FG558" s="207"/>
      <c r="FH558" s="207">
        <v>0</v>
      </c>
      <c r="FI558" s="209">
        <v>32.1</v>
      </c>
      <c r="FJ558" s="209">
        <f t="shared" si="286"/>
        <v>0</v>
      </c>
      <c r="FK558" s="207"/>
      <c r="FL558" s="207"/>
      <c r="FM558" s="207"/>
      <c r="FN558" s="207">
        <v>0</v>
      </c>
      <c r="FO558" s="207"/>
      <c r="FP558" s="207"/>
      <c r="FQ558" s="207"/>
      <c r="FR558" s="207"/>
      <c r="FS558" s="207">
        <v>0</v>
      </c>
      <c r="FT558" s="209">
        <v>25.68</v>
      </c>
      <c r="FU558" s="209">
        <f t="shared" si="287"/>
        <v>0</v>
      </c>
      <c r="FV558" s="207"/>
      <c r="FW558" s="207"/>
      <c r="FX558" s="207"/>
      <c r="FY558" s="207">
        <v>0</v>
      </c>
      <c r="FZ558" s="207"/>
      <c r="GA558" s="207"/>
      <c r="GB558" s="207"/>
      <c r="GC558" s="207"/>
      <c r="GD558" s="207">
        <v>0</v>
      </c>
      <c r="GE558" s="209">
        <v>56.12</v>
      </c>
      <c r="GF558" s="209">
        <f t="shared" si="288"/>
        <v>0</v>
      </c>
      <c r="GG558" s="207"/>
      <c r="GH558" s="207"/>
      <c r="GI558" s="207"/>
      <c r="GJ558" s="207"/>
      <c r="GK558" s="207"/>
      <c r="GL558" s="207"/>
      <c r="GM558" s="207"/>
      <c r="GN558" s="207"/>
      <c r="GO558" s="207"/>
      <c r="GP558" s="207"/>
      <c r="GQ558" s="207"/>
      <c r="GR558" s="207"/>
      <c r="GS558" s="207"/>
      <c r="GT558" s="207"/>
      <c r="GU558" s="207"/>
      <c r="GV558" s="207"/>
      <c r="GW558" s="207"/>
      <c r="GX558" s="207" t="s">
        <v>918</v>
      </c>
      <c r="GY558" s="207">
        <v>0</v>
      </c>
      <c r="GZ558" s="207" t="s">
        <v>918</v>
      </c>
      <c r="HA558" s="207">
        <v>0</v>
      </c>
      <c r="HB558" s="207">
        <v>0</v>
      </c>
      <c r="HC558" s="207">
        <v>1</v>
      </c>
      <c r="HD558" s="207">
        <f t="shared" si="301"/>
        <v>10400</v>
      </c>
      <c r="HE558" s="207">
        <v>6</v>
      </c>
      <c r="HF558" s="207"/>
      <c r="HG558" s="207"/>
      <c r="HH558" s="207">
        <f>(HZ558+1)*200*HE558</f>
        <v>4800</v>
      </c>
      <c r="HI558" s="209">
        <v>2.73</v>
      </c>
      <c r="HJ558" s="209">
        <f t="shared" si="290"/>
        <v>13104</v>
      </c>
      <c r="HK558" s="207">
        <v>7</v>
      </c>
      <c r="HL558" s="207"/>
      <c r="HM558" s="207">
        <f>(HZ558+1)*200*HK558</f>
        <v>5600</v>
      </c>
      <c r="HN558" s="209">
        <v>2.73</v>
      </c>
      <c r="HO558" s="209">
        <f t="shared" si="292"/>
        <v>15288</v>
      </c>
      <c r="HP558" s="207">
        <v>0</v>
      </c>
      <c r="HQ558" s="207"/>
      <c r="HR558" s="207">
        <f>(HZ558+1)*200*HP558</f>
        <v>0</v>
      </c>
      <c r="HS558" s="209">
        <v>2.73</v>
      </c>
      <c r="HT558" s="209">
        <f t="shared" si="293"/>
        <v>0</v>
      </c>
      <c r="HU558" s="207">
        <v>0</v>
      </c>
      <c r="HV558" s="207"/>
      <c r="HW558" s="207">
        <f>(HZ558+1)*200*HU558</f>
        <v>0</v>
      </c>
      <c r="HX558" s="209">
        <v>2.73</v>
      </c>
      <c r="HY558" s="209">
        <f t="shared" si="295"/>
        <v>0</v>
      </c>
      <c r="HZ558" s="207">
        <v>3</v>
      </c>
      <c r="IA558" s="209">
        <v>3890.25</v>
      </c>
      <c r="IB558" s="209">
        <f t="shared" si="296"/>
        <v>11670.75</v>
      </c>
      <c r="IC558" s="169"/>
      <c r="ID558" s="169"/>
      <c r="IE558" s="169"/>
      <c r="IF558" s="169"/>
      <c r="IG558" s="165"/>
      <c r="IH558" s="165">
        <v>3</v>
      </c>
      <c r="II558" s="235">
        <f t="shared" si="303"/>
        <v>0</v>
      </c>
      <c r="IJ558" s="235">
        <f t="shared" si="304"/>
        <v>3</v>
      </c>
      <c r="IK558" s="235">
        <f t="shared" si="305"/>
        <v>3</v>
      </c>
      <c r="IL558" s="210"/>
      <c r="IM558" s="211">
        <f t="shared" si="297"/>
        <v>0</v>
      </c>
      <c r="IN558" s="209">
        <v>7500</v>
      </c>
      <c r="IO558" s="212">
        <f t="shared" si="298"/>
        <v>0</v>
      </c>
      <c r="IP558" s="209">
        <f t="shared" si="299"/>
        <v>40062.75</v>
      </c>
      <c r="IQ558" s="209">
        <v>10000</v>
      </c>
      <c r="IR558" s="212">
        <f t="shared" si="300"/>
        <v>5</v>
      </c>
      <c r="IS558" s="213" t="s">
        <v>5641</v>
      </c>
      <c r="IT558" s="291"/>
      <c r="IV558" s="66" t="s">
        <v>7197</v>
      </c>
      <c r="IW558" s="66" t="s">
        <v>7198</v>
      </c>
    </row>
    <row r="559" spans="1:257" x14ac:dyDescent="0.4">
      <c r="A559" s="158">
        <f t="shared" si="302"/>
        <v>403</v>
      </c>
      <c r="B559" s="156" t="s">
        <v>35</v>
      </c>
      <c r="C559" s="156">
        <v>233</v>
      </c>
      <c r="D559" s="251">
        <v>87437</v>
      </c>
      <c r="E559" s="251">
        <v>362</v>
      </c>
      <c r="F559" s="225" t="s">
        <v>7199</v>
      </c>
      <c r="G559" s="251">
        <v>8</v>
      </c>
      <c r="H559" s="156"/>
      <c r="I559" s="156" t="s">
        <v>2074</v>
      </c>
      <c r="J559" s="158" t="s">
        <v>2205</v>
      </c>
      <c r="K559" s="158"/>
      <c r="L559" s="158" t="s">
        <v>2096</v>
      </c>
      <c r="M559" s="158"/>
      <c r="N559" s="205">
        <v>43</v>
      </c>
      <c r="O559" s="158">
        <v>63</v>
      </c>
      <c r="P559" s="203" t="s">
        <v>7200</v>
      </c>
      <c r="Q559" s="158">
        <v>52</v>
      </c>
      <c r="R559" s="158"/>
      <c r="S559" s="158"/>
      <c r="T559" s="158"/>
      <c r="U559" s="158"/>
      <c r="V559" s="367"/>
      <c r="W559" s="366"/>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58" t="s">
        <v>5437</v>
      </c>
      <c r="AU559" s="205">
        <v>43</v>
      </c>
      <c r="AV559" s="205">
        <v>20</v>
      </c>
      <c r="AW559" s="205">
        <f t="shared" si="281"/>
        <v>63</v>
      </c>
      <c r="AX559" s="205" t="s">
        <v>7200</v>
      </c>
      <c r="AY559" s="226">
        <v>28</v>
      </c>
      <c r="AZ559" s="205">
        <v>24</v>
      </c>
      <c r="BA559" s="205">
        <f t="shared" si="307"/>
        <v>52</v>
      </c>
      <c r="BB559" s="205"/>
      <c r="BC559" s="207">
        <v>1.0000000000000001E-17</v>
      </c>
      <c r="BD559" s="207">
        <v>9.9999999999999997E-29</v>
      </c>
      <c r="BE559" s="207">
        <v>1.0000000000000001E-30</v>
      </c>
      <c r="BF559" s="207">
        <v>0</v>
      </c>
      <c r="BG559" s="207">
        <v>0</v>
      </c>
      <c r="BH559" s="207"/>
      <c r="BI559" s="207"/>
      <c r="BJ559" s="207"/>
      <c r="BK559" s="207"/>
      <c r="BL559" s="208">
        <v>0</v>
      </c>
      <c r="BM559" s="209">
        <v>249.45</v>
      </c>
      <c r="BN559" s="209">
        <f t="shared" si="282"/>
        <v>0</v>
      </c>
      <c r="BO559" s="207"/>
      <c r="BP559" s="207"/>
      <c r="BQ559" s="207"/>
      <c r="BR559" s="207"/>
      <c r="BS559" s="207"/>
      <c r="BT559" s="207"/>
      <c r="BU559" s="207"/>
      <c r="BV559" s="207"/>
      <c r="BW559" s="207"/>
      <c r="BX559" s="207"/>
      <c r="BY559" s="207"/>
      <c r="BZ559" s="207"/>
      <c r="CA559" s="207"/>
      <c r="CB559" s="207"/>
      <c r="CC559" s="207"/>
      <c r="CD559" s="207"/>
      <c r="CE559" s="207"/>
      <c r="CF559" s="207">
        <v>0</v>
      </c>
      <c r="CG559" s="207"/>
      <c r="CH559" s="207"/>
      <c r="CI559" s="207"/>
      <c r="CJ559" s="207"/>
      <c r="CK559" s="207">
        <v>0</v>
      </c>
      <c r="CL559" s="209">
        <v>477.3</v>
      </c>
      <c r="CM559" s="209">
        <f t="shared" si="283"/>
        <v>0</v>
      </c>
      <c r="CN559" s="207"/>
      <c r="CO559" s="207"/>
      <c r="CP559" s="207"/>
      <c r="CQ559" s="207"/>
      <c r="CR559" s="207"/>
      <c r="CS559" s="207"/>
      <c r="CT559" s="207"/>
      <c r="CU559" s="207"/>
      <c r="CV559" s="207"/>
      <c r="CW559" s="207"/>
      <c r="CX559" s="207"/>
      <c r="CY559" s="207"/>
      <c r="CZ559" s="207"/>
      <c r="DA559" s="207"/>
      <c r="DB559" s="207"/>
      <c r="DC559" s="207"/>
      <c r="DD559" s="207"/>
      <c r="DE559" s="207">
        <v>0</v>
      </c>
      <c r="DF559" s="207"/>
      <c r="DG559" s="207"/>
      <c r="DH559" s="207"/>
      <c r="DI559" s="207"/>
      <c r="DJ559" s="207">
        <v>0</v>
      </c>
      <c r="DK559" s="209">
        <v>120.88</v>
      </c>
      <c r="DL559" s="209">
        <f t="shared" si="284"/>
        <v>0</v>
      </c>
      <c r="DM559" s="207"/>
      <c r="DN559" s="207"/>
      <c r="DO559" s="207"/>
      <c r="DP559" s="207"/>
      <c r="DQ559" s="207"/>
      <c r="DR559" s="207"/>
      <c r="DS559" s="207"/>
      <c r="DT559" s="207"/>
      <c r="DU559" s="207"/>
      <c r="DV559" s="207"/>
      <c r="DW559" s="207"/>
      <c r="DX559" s="207"/>
      <c r="DY559" s="207"/>
      <c r="DZ559" s="207"/>
      <c r="EA559" s="207"/>
      <c r="EB559" s="207"/>
      <c r="EC559" s="207"/>
      <c r="ED559" s="207">
        <v>0</v>
      </c>
      <c r="EE559" s="207"/>
      <c r="EF559" s="207"/>
      <c r="EG559" s="207"/>
      <c r="EH559" s="207"/>
      <c r="EI559" s="207">
        <v>0</v>
      </c>
      <c r="EJ559" s="209">
        <v>191.55</v>
      </c>
      <c r="EK559" s="209">
        <f t="shared" si="285"/>
        <v>0</v>
      </c>
      <c r="EL559" s="207"/>
      <c r="EM559" s="207"/>
      <c r="EN559" s="207"/>
      <c r="EO559" s="207"/>
      <c r="EP559" s="207"/>
      <c r="EQ559" s="207"/>
      <c r="ER559" s="207"/>
      <c r="ES559" s="207"/>
      <c r="ET559" s="207"/>
      <c r="EU559" s="207"/>
      <c r="EV559" s="207"/>
      <c r="EW559" s="207"/>
      <c r="EX559" s="207"/>
      <c r="EY559" s="207"/>
      <c r="EZ559" s="207"/>
      <c r="FA559" s="207"/>
      <c r="FB559" s="207"/>
      <c r="FC559" s="207">
        <v>0</v>
      </c>
      <c r="FD559" s="207"/>
      <c r="FE559" s="207"/>
      <c r="FF559" s="207"/>
      <c r="FG559" s="207"/>
      <c r="FH559" s="207">
        <v>0</v>
      </c>
      <c r="FI559" s="209">
        <v>32.1</v>
      </c>
      <c r="FJ559" s="209">
        <f t="shared" si="286"/>
        <v>0</v>
      </c>
      <c r="FK559" s="207"/>
      <c r="FL559" s="207"/>
      <c r="FM559" s="207"/>
      <c r="FN559" s="207">
        <v>0</v>
      </c>
      <c r="FO559" s="207"/>
      <c r="FP559" s="207"/>
      <c r="FQ559" s="207"/>
      <c r="FR559" s="207"/>
      <c r="FS559" s="207">
        <v>0</v>
      </c>
      <c r="FT559" s="209">
        <v>25.68</v>
      </c>
      <c r="FU559" s="209">
        <f t="shared" si="287"/>
        <v>0</v>
      </c>
      <c r="FV559" s="207"/>
      <c r="FW559" s="207"/>
      <c r="FX559" s="207"/>
      <c r="FY559" s="207">
        <v>0</v>
      </c>
      <c r="FZ559" s="207"/>
      <c r="GA559" s="207"/>
      <c r="GB559" s="207"/>
      <c r="GC559" s="207"/>
      <c r="GD559" s="207">
        <v>0</v>
      </c>
      <c r="GE559" s="209">
        <v>56.12</v>
      </c>
      <c r="GF559" s="209">
        <f t="shared" si="288"/>
        <v>0</v>
      </c>
      <c r="GG559" s="207"/>
      <c r="GH559" s="207"/>
      <c r="GI559" s="207"/>
      <c r="GJ559" s="207"/>
      <c r="GK559" s="207"/>
      <c r="GL559" s="207"/>
      <c r="GM559" s="207"/>
      <c r="GN559" s="207"/>
      <c r="GO559" s="207"/>
      <c r="GP559" s="207"/>
      <c r="GQ559" s="207"/>
      <c r="GR559" s="207"/>
      <c r="GS559" s="207"/>
      <c r="GT559" s="207"/>
      <c r="GU559" s="207"/>
      <c r="GV559" s="207"/>
      <c r="GW559" s="207"/>
      <c r="GX559" s="207" t="s">
        <v>918</v>
      </c>
      <c r="GY559" s="207">
        <v>0</v>
      </c>
      <c r="GZ559" s="207" t="s">
        <v>918</v>
      </c>
      <c r="HA559" s="207">
        <v>0</v>
      </c>
      <c r="HB559" s="207">
        <v>0</v>
      </c>
      <c r="HC559" s="207">
        <v>1</v>
      </c>
      <c r="HD559" s="207">
        <f t="shared" si="301"/>
        <v>4000</v>
      </c>
      <c r="HE559" s="207">
        <v>4</v>
      </c>
      <c r="HF559" s="207"/>
      <c r="HG559" s="207"/>
      <c r="HH559" s="207">
        <f>(HZ559+1)*200*HE559</f>
        <v>3200</v>
      </c>
      <c r="HI559" s="209">
        <v>2.73</v>
      </c>
      <c r="HJ559" s="209">
        <f t="shared" si="290"/>
        <v>8736</v>
      </c>
      <c r="HK559" s="207">
        <v>1</v>
      </c>
      <c r="HL559" s="207"/>
      <c r="HM559" s="207">
        <f>(HZ559+1)*200*HK559</f>
        <v>800</v>
      </c>
      <c r="HN559" s="209">
        <v>2.73</v>
      </c>
      <c r="HO559" s="209">
        <f t="shared" si="292"/>
        <v>2184</v>
      </c>
      <c r="HP559" s="207">
        <v>0</v>
      </c>
      <c r="HQ559" s="207"/>
      <c r="HR559" s="207">
        <f>(HZ559+1)*200*HP559</f>
        <v>0</v>
      </c>
      <c r="HS559" s="209">
        <v>2.73</v>
      </c>
      <c r="HT559" s="209">
        <f t="shared" si="293"/>
        <v>0</v>
      </c>
      <c r="HU559" s="207">
        <v>0</v>
      </c>
      <c r="HV559" s="207"/>
      <c r="HW559" s="207">
        <f>(HZ559+1)*200*HU559</f>
        <v>0</v>
      </c>
      <c r="HX559" s="209">
        <v>2.73</v>
      </c>
      <c r="HY559" s="209">
        <f t="shared" si="295"/>
        <v>0</v>
      </c>
      <c r="HZ559" s="207">
        <v>3</v>
      </c>
      <c r="IA559" s="209">
        <v>3890.25</v>
      </c>
      <c r="IB559" s="209">
        <f t="shared" si="296"/>
        <v>11670.75</v>
      </c>
      <c r="IC559" s="169"/>
      <c r="ID559" s="169"/>
      <c r="IE559" s="169"/>
      <c r="IF559" s="169"/>
      <c r="IG559" s="165"/>
      <c r="IH559" s="165">
        <v>5</v>
      </c>
      <c r="II559" s="235">
        <f t="shared" si="303"/>
        <v>0</v>
      </c>
      <c r="IJ559" s="235">
        <f t="shared" si="304"/>
        <v>3</v>
      </c>
      <c r="IK559" s="235">
        <f t="shared" si="305"/>
        <v>3</v>
      </c>
      <c r="IL559" s="210"/>
      <c r="IM559" s="211">
        <f t="shared" si="297"/>
        <v>0</v>
      </c>
      <c r="IN559" s="209">
        <v>7500</v>
      </c>
      <c r="IO559" s="212">
        <f t="shared" si="298"/>
        <v>0</v>
      </c>
      <c r="IP559" s="209">
        <f t="shared" si="299"/>
        <v>22590.75</v>
      </c>
      <c r="IQ559" s="209">
        <v>10000</v>
      </c>
      <c r="IR559" s="212">
        <f t="shared" si="300"/>
        <v>3</v>
      </c>
      <c r="IS559" s="213" t="s">
        <v>7201</v>
      </c>
      <c r="IT559" s="291"/>
      <c r="IV559" s="66" t="s">
        <v>7202</v>
      </c>
      <c r="IW559" s="66" t="s">
        <v>7203</v>
      </c>
    </row>
    <row r="560" spans="1:257" x14ac:dyDescent="0.4">
      <c r="A560" s="158">
        <f t="shared" si="302"/>
        <v>404</v>
      </c>
      <c r="B560" s="156" t="s">
        <v>35</v>
      </c>
      <c r="C560" s="156">
        <v>486</v>
      </c>
      <c r="D560" s="251">
        <v>74176</v>
      </c>
      <c r="E560" s="374">
        <v>16720</v>
      </c>
      <c r="F560" s="230" t="s">
        <v>7204</v>
      </c>
      <c r="G560" s="251">
        <v>12</v>
      </c>
      <c r="H560" s="156"/>
      <c r="I560" s="156" t="s">
        <v>4375</v>
      </c>
      <c r="J560" s="158" t="s">
        <v>4398</v>
      </c>
      <c r="K560" s="158"/>
      <c r="L560" s="158" t="s">
        <v>300</v>
      </c>
      <c r="M560" s="158"/>
      <c r="N560" s="205">
        <v>39</v>
      </c>
      <c r="O560" s="158">
        <v>59</v>
      </c>
      <c r="P560" s="203" t="s">
        <v>6121</v>
      </c>
      <c r="Q560" s="158">
        <v>46</v>
      </c>
      <c r="R560" s="158"/>
      <c r="S560" s="158"/>
      <c r="T560" s="158"/>
      <c r="U560" s="158"/>
      <c r="V560" s="367"/>
      <c r="W560" s="366"/>
      <c r="X560" s="158"/>
      <c r="Y560" s="158"/>
      <c r="Z560" s="158"/>
      <c r="AA560" s="158"/>
      <c r="AB560" s="158"/>
      <c r="AC560" s="158"/>
      <c r="AD560" s="158"/>
      <c r="AE560" s="158"/>
      <c r="AF560" s="158"/>
      <c r="AG560" s="158"/>
      <c r="AH560" s="158"/>
      <c r="AI560" s="158"/>
      <c r="AJ560" s="158"/>
      <c r="AK560" s="158"/>
      <c r="AL560" s="158"/>
      <c r="AM560" s="158"/>
      <c r="AN560" s="158"/>
      <c r="AO560" s="158"/>
      <c r="AP560" s="158"/>
      <c r="AQ560" s="158"/>
      <c r="AR560" s="158"/>
      <c r="AS560" s="158"/>
      <c r="AT560" s="158" t="s">
        <v>5369</v>
      </c>
      <c r="AU560" s="205">
        <v>39</v>
      </c>
      <c r="AV560" s="205">
        <v>20</v>
      </c>
      <c r="AW560" s="205">
        <f t="shared" si="281"/>
        <v>59</v>
      </c>
      <c r="AX560" s="205" t="s">
        <v>6121</v>
      </c>
      <c r="AY560" s="214">
        <v>22</v>
      </c>
      <c r="AZ560" s="205">
        <v>24</v>
      </c>
      <c r="BA560" s="205">
        <f t="shared" si="307"/>
        <v>46</v>
      </c>
      <c r="BB560" s="205"/>
      <c r="BC560" s="207">
        <v>1.0000000000000001E-17</v>
      </c>
      <c r="BD560" s="207">
        <v>9.9999999999999997E-29</v>
      </c>
      <c r="BE560" s="207">
        <v>1.0000000000000001E-30</v>
      </c>
      <c r="BF560" s="207"/>
      <c r="BG560" s="207"/>
      <c r="BH560" s="207">
        <v>1</v>
      </c>
      <c r="BI560" s="207"/>
      <c r="BJ560" s="207"/>
      <c r="BK560" s="207"/>
      <c r="BL560" s="208">
        <f>AW560</f>
        <v>59</v>
      </c>
      <c r="BM560" s="209">
        <v>249.45</v>
      </c>
      <c r="BN560" s="209">
        <f t="shared" si="282"/>
        <v>14717.55</v>
      </c>
      <c r="BO560" s="207"/>
      <c r="BP560" s="207"/>
      <c r="BQ560" s="207"/>
      <c r="BR560" s="207"/>
      <c r="BS560" s="207"/>
      <c r="BT560" s="207"/>
      <c r="BU560" s="207"/>
      <c r="BV560" s="207"/>
      <c r="BW560" s="207"/>
      <c r="BX560" s="207"/>
      <c r="BY560" s="207"/>
      <c r="BZ560" s="207"/>
      <c r="CA560" s="207"/>
      <c r="CB560" s="207">
        <f>+BL560</f>
        <v>59</v>
      </c>
      <c r="CC560" s="207"/>
      <c r="CD560" s="207"/>
      <c r="CE560" s="207"/>
      <c r="CF560" s="207"/>
      <c r="CG560" s="207"/>
      <c r="CH560" s="207"/>
      <c r="CI560" s="207"/>
      <c r="CJ560" s="207"/>
      <c r="CK560" s="207">
        <v>0</v>
      </c>
      <c r="CL560" s="209">
        <v>477.3</v>
      </c>
      <c r="CM560" s="209">
        <f t="shared" si="283"/>
        <v>0</v>
      </c>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v>0</v>
      </c>
      <c r="DK560" s="209">
        <v>120.88</v>
      </c>
      <c r="DL560" s="209">
        <f t="shared" si="284"/>
        <v>0</v>
      </c>
      <c r="DM560" s="207"/>
      <c r="DN560" s="207"/>
      <c r="DO560" s="207"/>
      <c r="DP560" s="207"/>
      <c r="DQ560" s="207"/>
      <c r="DR560" s="207"/>
      <c r="DS560" s="207"/>
      <c r="DT560" s="207"/>
      <c r="DU560" s="207"/>
      <c r="DV560" s="207"/>
      <c r="DW560" s="207"/>
      <c r="DX560" s="207"/>
      <c r="DY560" s="207"/>
      <c r="DZ560" s="207"/>
      <c r="EA560" s="207"/>
      <c r="EB560" s="207"/>
      <c r="EC560" s="207"/>
      <c r="ED560" s="207"/>
      <c r="EE560" s="207"/>
      <c r="EF560" s="207"/>
      <c r="EG560" s="207"/>
      <c r="EH560" s="207"/>
      <c r="EI560" s="207">
        <v>0</v>
      </c>
      <c r="EJ560" s="209">
        <v>191.55</v>
      </c>
      <c r="EK560" s="209">
        <f t="shared" si="285"/>
        <v>0</v>
      </c>
      <c r="EL560" s="207"/>
      <c r="EM560" s="207"/>
      <c r="EN560" s="207"/>
      <c r="EO560" s="207"/>
      <c r="EP560" s="207"/>
      <c r="EQ560" s="207"/>
      <c r="ER560" s="207"/>
      <c r="ES560" s="207"/>
      <c r="ET560" s="207"/>
      <c r="EU560" s="207"/>
      <c r="EV560" s="207"/>
      <c r="EW560" s="207"/>
      <c r="EX560" s="207"/>
      <c r="EY560" s="207"/>
      <c r="EZ560" s="207"/>
      <c r="FA560" s="207"/>
      <c r="FB560" s="207"/>
      <c r="FC560" s="207"/>
      <c r="FD560" s="207"/>
      <c r="FE560" s="207"/>
      <c r="FF560" s="207"/>
      <c r="FG560" s="207"/>
      <c r="FH560" s="207">
        <v>0</v>
      </c>
      <c r="FI560" s="209">
        <v>32.1</v>
      </c>
      <c r="FJ560" s="209">
        <f t="shared" si="286"/>
        <v>0</v>
      </c>
      <c r="FK560" s="207"/>
      <c r="FL560" s="207"/>
      <c r="FM560" s="207"/>
      <c r="FN560" s="207"/>
      <c r="FO560" s="207"/>
      <c r="FP560" s="207"/>
      <c r="FQ560" s="207"/>
      <c r="FR560" s="207"/>
      <c r="FS560" s="207">
        <v>0</v>
      </c>
      <c r="FT560" s="209">
        <v>25.68</v>
      </c>
      <c r="FU560" s="209">
        <f t="shared" si="287"/>
        <v>0</v>
      </c>
      <c r="FV560" s="207"/>
      <c r="FW560" s="207"/>
      <c r="FX560" s="207"/>
      <c r="FY560" s="207"/>
      <c r="FZ560" s="207"/>
      <c r="GA560" s="207"/>
      <c r="GB560" s="207"/>
      <c r="GC560" s="207"/>
      <c r="GD560" s="207">
        <v>0</v>
      </c>
      <c r="GE560" s="209">
        <v>56.12</v>
      </c>
      <c r="GF560" s="209">
        <f t="shared" si="288"/>
        <v>0</v>
      </c>
      <c r="GG560" s="207"/>
      <c r="GH560" s="207"/>
      <c r="GI560" s="207"/>
      <c r="GJ560" s="207"/>
      <c r="GK560" s="207"/>
      <c r="GL560" s="207"/>
      <c r="GM560" s="207"/>
      <c r="GN560" s="207"/>
      <c r="GO560" s="207"/>
      <c r="GP560" s="207"/>
      <c r="GQ560" s="207"/>
      <c r="GR560" s="207"/>
      <c r="GS560" s="207"/>
      <c r="GT560" s="207"/>
      <c r="GU560" s="207"/>
      <c r="GV560" s="207"/>
      <c r="GW560" s="207"/>
      <c r="GX560" s="207" t="s">
        <v>918</v>
      </c>
      <c r="GY560" s="207">
        <v>0</v>
      </c>
      <c r="GZ560" s="207" t="s">
        <v>918</v>
      </c>
      <c r="HA560" s="207">
        <v>0</v>
      </c>
      <c r="HB560" s="207"/>
      <c r="HC560" s="207">
        <v>1</v>
      </c>
      <c r="HD560" s="207">
        <f t="shared" si="301"/>
        <v>1600</v>
      </c>
      <c r="HE560" s="207">
        <v>2</v>
      </c>
      <c r="HF560" s="207"/>
      <c r="HG560" s="207"/>
      <c r="HH560" s="207">
        <f>HE560*((HZ560+1)*200)</f>
        <v>800</v>
      </c>
      <c r="HI560" s="209">
        <v>2.73</v>
      </c>
      <c r="HJ560" s="209">
        <f t="shared" si="290"/>
        <v>2184</v>
      </c>
      <c r="HK560" s="207">
        <v>1</v>
      </c>
      <c r="HL560" s="207"/>
      <c r="HM560" s="207">
        <f>HK560*((HZ560+1)*200)</f>
        <v>400</v>
      </c>
      <c r="HN560" s="209">
        <v>2.73</v>
      </c>
      <c r="HO560" s="209">
        <f t="shared" si="292"/>
        <v>1092</v>
      </c>
      <c r="HP560" s="207">
        <v>1</v>
      </c>
      <c r="HQ560" s="207"/>
      <c r="HR560" s="207">
        <f>HP560*((HZ560+1)*200)</f>
        <v>400</v>
      </c>
      <c r="HS560" s="209">
        <v>2.73</v>
      </c>
      <c r="HT560" s="209">
        <f t="shared" si="293"/>
        <v>1092</v>
      </c>
      <c r="HU560" s="207">
        <v>0</v>
      </c>
      <c r="HV560" s="207"/>
      <c r="HW560" s="207">
        <f>HU560*((HZ560+1)*200)</f>
        <v>0</v>
      </c>
      <c r="HX560" s="209">
        <v>2.73</v>
      </c>
      <c r="HY560" s="209">
        <f t="shared" si="295"/>
        <v>0</v>
      </c>
      <c r="HZ560" s="207">
        <v>1</v>
      </c>
      <c r="IA560" s="209">
        <v>3890.25</v>
      </c>
      <c r="IB560" s="209">
        <f t="shared" si="296"/>
        <v>3890.25</v>
      </c>
      <c r="IC560" s="169"/>
      <c r="ID560" s="169"/>
      <c r="IE560" s="169"/>
      <c r="IF560" s="169"/>
      <c r="IG560" s="165"/>
      <c r="IH560" s="165"/>
      <c r="II560" s="235">
        <f t="shared" si="303"/>
        <v>1</v>
      </c>
      <c r="IJ560" s="235">
        <f t="shared" si="304"/>
        <v>1</v>
      </c>
      <c r="IK560" s="235">
        <f t="shared" si="305"/>
        <v>2</v>
      </c>
      <c r="IL560" s="210"/>
      <c r="IM560" s="211">
        <f t="shared" si="297"/>
        <v>14717.55</v>
      </c>
      <c r="IN560" s="209">
        <v>7500</v>
      </c>
      <c r="IO560" s="212">
        <f t="shared" si="298"/>
        <v>2</v>
      </c>
      <c r="IP560" s="209">
        <f t="shared" si="299"/>
        <v>8258.25</v>
      </c>
      <c r="IQ560" s="209">
        <v>10000</v>
      </c>
      <c r="IR560" s="212">
        <f t="shared" si="300"/>
        <v>1</v>
      </c>
      <c r="IS560" s="213" t="s">
        <v>7205</v>
      </c>
      <c r="IT560" s="291"/>
      <c r="IV560" s="66" t="s">
        <v>7206</v>
      </c>
      <c r="IW560" s="66" t="s">
        <v>7207</v>
      </c>
    </row>
    <row r="561" spans="1:257" x14ac:dyDescent="0.4">
      <c r="A561" s="158">
        <f t="shared" si="302"/>
        <v>405</v>
      </c>
      <c r="B561" s="156" t="s">
        <v>35</v>
      </c>
      <c r="C561" s="156">
        <v>348</v>
      </c>
      <c r="D561" s="156">
        <v>23410</v>
      </c>
      <c r="E561" s="219">
        <v>31470</v>
      </c>
      <c r="F561" s="222" t="s">
        <v>7208</v>
      </c>
      <c r="G561" s="251">
        <v>9</v>
      </c>
      <c r="H561" s="156"/>
      <c r="I561" s="156" t="s">
        <v>3044</v>
      </c>
      <c r="J561" s="158" t="s">
        <v>3076</v>
      </c>
      <c r="K561" s="158"/>
      <c r="L561" s="158" t="s">
        <v>300</v>
      </c>
      <c r="M561" s="158">
        <v>20143571775</v>
      </c>
      <c r="N561" s="205">
        <v>38</v>
      </c>
      <c r="O561" s="158">
        <v>58</v>
      </c>
      <c r="P561" s="203" t="s">
        <v>5399</v>
      </c>
      <c r="Q561" s="158">
        <v>52</v>
      </c>
      <c r="R561" s="158"/>
      <c r="S561" s="158"/>
      <c r="T561" s="158"/>
      <c r="U561" s="158"/>
      <c r="V561" s="367"/>
      <c r="W561" s="366"/>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58" t="s">
        <v>5311</v>
      </c>
      <c r="AU561" s="205">
        <v>38</v>
      </c>
      <c r="AV561" s="205">
        <v>20</v>
      </c>
      <c r="AW561" s="205">
        <f t="shared" si="281"/>
        <v>58</v>
      </c>
      <c r="AX561" s="205" t="s">
        <v>5399</v>
      </c>
      <c r="AY561" s="226">
        <v>28</v>
      </c>
      <c r="AZ561" s="205">
        <v>24</v>
      </c>
      <c r="BA561" s="205">
        <f t="shared" si="307"/>
        <v>52</v>
      </c>
      <c r="BB561" s="205"/>
      <c r="BC561" s="207">
        <v>1.0000000000000001E-17</v>
      </c>
      <c r="BD561" s="207">
        <v>9.9999999999999997E-29</v>
      </c>
      <c r="BE561" s="207">
        <v>1.0000000000000001E-30</v>
      </c>
      <c r="BF561" s="207"/>
      <c r="BG561" s="207"/>
      <c r="BH561" s="207"/>
      <c r="BI561" s="207"/>
      <c r="BJ561" s="207"/>
      <c r="BK561" s="207"/>
      <c r="BL561" s="208">
        <v>0</v>
      </c>
      <c r="BM561" s="209">
        <v>249.45</v>
      </c>
      <c r="BN561" s="209">
        <f t="shared" si="282"/>
        <v>0</v>
      </c>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v>0</v>
      </c>
      <c r="CL561" s="209">
        <v>477.3</v>
      </c>
      <c r="CM561" s="209">
        <f t="shared" si="283"/>
        <v>0</v>
      </c>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v>0</v>
      </c>
      <c r="DK561" s="209">
        <v>120.88</v>
      </c>
      <c r="DL561" s="209">
        <f t="shared" si="284"/>
        <v>0</v>
      </c>
      <c r="DM561" s="207"/>
      <c r="DN561" s="207"/>
      <c r="DO561" s="207"/>
      <c r="DP561" s="207"/>
      <c r="DQ561" s="207"/>
      <c r="DR561" s="207"/>
      <c r="DS561" s="207"/>
      <c r="DT561" s="207"/>
      <c r="DU561" s="207"/>
      <c r="DV561" s="207"/>
      <c r="DW561" s="207"/>
      <c r="DX561" s="207"/>
      <c r="DY561" s="207"/>
      <c r="DZ561" s="207"/>
      <c r="EA561" s="207"/>
      <c r="EB561" s="207"/>
      <c r="EC561" s="207"/>
      <c r="ED561" s="207"/>
      <c r="EE561" s="207"/>
      <c r="EF561" s="207"/>
      <c r="EG561" s="207"/>
      <c r="EH561" s="207"/>
      <c r="EI561" s="207">
        <v>0</v>
      </c>
      <c r="EJ561" s="209">
        <v>191.55</v>
      </c>
      <c r="EK561" s="209">
        <f t="shared" si="285"/>
        <v>0</v>
      </c>
      <c r="EL561" s="207"/>
      <c r="EM561" s="207"/>
      <c r="EN561" s="207"/>
      <c r="EO561" s="207"/>
      <c r="EP561" s="207"/>
      <c r="EQ561" s="207"/>
      <c r="ER561" s="207"/>
      <c r="ES561" s="207"/>
      <c r="ET561" s="207"/>
      <c r="EU561" s="207"/>
      <c r="EV561" s="207"/>
      <c r="EW561" s="207"/>
      <c r="EX561" s="207"/>
      <c r="EY561" s="207"/>
      <c r="EZ561" s="207"/>
      <c r="FA561" s="207"/>
      <c r="FB561" s="207"/>
      <c r="FC561" s="207"/>
      <c r="FD561" s="207"/>
      <c r="FE561" s="207"/>
      <c r="FF561" s="207"/>
      <c r="FG561" s="207"/>
      <c r="FH561" s="207">
        <v>0</v>
      </c>
      <c r="FI561" s="209">
        <v>32.1</v>
      </c>
      <c r="FJ561" s="209">
        <f t="shared" si="286"/>
        <v>0</v>
      </c>
      <c r="FK561" s="207"/>
      <c r="FL561" s="207"/>
      <c r="FM561" s="207"/>
      <c r="FN561" s="207"/>
      <c r="FO561" s="207"/>
      <c r="FP561" s="207"/>
      <c r="FQ561" s="207"/>
      <c r="FR561" s="207"/>
      <c r="FS561" s="207">
        <v>0</v>
      </c>
      <c r="FT561" s="209">
        <v>25.68</v>
      </c>
      <c r="FU561" s="209">
        <f t="shared" si="287"/>
        <v>0</v>
      </c>
      <c r="FV561" s="207"/>
      <c r="FW561" s="207"/>
      <c r="FX561" s="207"/>
      <c r="FY561" s="207"/>
      <c r="FZ561" s="207"/>
      <c r="GA561" s="207"/>
      <c r="GB561" s="207"/>
      <c r="GC561" s="207"/>
      <c r="GD561" s="207">
        <v>0</v>
      </c>
      <c r="GE561" s="209">
        <v>56.12</v>
      </c>
      <c r="GF561" s="209">
        <f t="shared" si="288"/>
        <v>0</v>
      </c>
      <c r="GG561" s="207"/>
      <c r="GH561" s="207"/>
      <c r="GI561" s="207"/>
      <c r="GJ561" s="207"/>
      <c r="GK561" s="207"/>
      <c r="GL561" s="207"/>
      <c r="GM561" s="207"/>
      <c r="GN561" s="207"/>
      <c r="GO561" s="207"/>
      <c r="GP561" s="207"/>
      <c r="GQ561" s="207"/>
      <c r="GR561" s="207"/>
      <c r="GS561" s="207"/>
      <c r="GT561" s="207"/>
      <c r="GU561" s="207"/>
      <c r="GV561" s="207"/>
      <c r="GW561" s="207"/>
      <c r="GX561" s="207" t="s">
        <v>918</v>
      </c>
      <c r="GY561" s="207">
        <v>0</v>
      </c>
      <c r="GZ561" s="207" t="s">
        <v>918</v>
      </c>
      <c r="HA561" s="207">
        <v>0</v>
      </c>
      <c r="HB561" s="207">
        <v>1</v>
      </c>
      <c r="HC561" s="207">
        <v>1</v>
      </c>
      <c r="HD561" s="207">
        <f t="shared" si="301"/>
        <v>4800</v>
      </c>
      <c r="HE561" s="207">
        <v>5</v>
      </c>
      <c r="HF561" s="207"/>
      <c r="HG561" s="207"/>
      <c r="HH561" s="207">
        <f>HE561*((HZ561+1)*200)</f>
        <v>4000</v>
      </c>
      <c r="HI561" s="209">
        <v>2.73</v>
      </c>
      <c r="HJ561" s="209">
        <f t="shared" si="290"/>
        <v>10920</v>
      </c>
      <c r="HK561" s="207">
        <v>1</v>
      </c>
      <c r="HL561" s="207"/>
      <c r="HM561" s="207">
        <f>HK561*((HZ561+1)*200)</f>
        <v>800</v>
      </c>
      <c r="HN561" s="209">
        <v>2.73</v>
      </c>
      <c r="HO561" s="209">
        <f t="shared" si="292"/>
        <v>2184</v>
      </c>
      <c r="HP561" s="207">
        <v>0</v>
      </c>
      <c r="HQ561" s="207"/>
      <c r="HR561" s="207">
        <f>HP561*((HZ561+1)*200)</f>
        <v>0</v>
      </c>
      <c r="HS561" s="209">
        <v>2.73</v>
      </c>
      <c r="HT561" s="209">
        <f t="shared" si="293"/>
        <v>0</v>
      </c>
      <c r="HU561" s="207">
        <v>0</v>
      </c>
      <c r="HV561" s="207"/>
      <c r="HW561" s="207">
        <f>HU561*((HZ561+1)*200)</f>
        <v>0</v>
      </c>
      <c r="HX561" s="209">
        <v>2.73</v>
      </c>
      <c r="HY561" s="209">
        <f t="shared" si="295"/>
        <v>0</v>
      </c>
      <c r="HZ561" s="207">
        <v>3</v>
      </c>
      <c r="IA561" s="209">
        <v>3890.25</v>
      </c>
      <c r="IB561" s="209">
        <f t="shared" si="296"/>
        <v>11670.75</v>
      </c>
      <c r="IC561" s="169">
        <v>30</v>
      </c>
      <c r="ID561" s="169"/>
      <c r="IE561" s="169"/>
      <c r="IF561" s="169"/>
      <c r="IG561" s="165"/>
      <c r="IH561" s="165"/>
      <c r="II561" s="235">
        <f t="shared" si="303"/>
        <v>0</v>
      </c>
      <c r="IJ561" s="235">
        <f t="shared" si="304"/>
        <v>3</v>
      </c>
      <c r="IK561" s="235">
        <f t="shared" si="305"/>
        <v>3</v>
      </c>
      <c r="IL561" s="210"/>
      <c r="IM561" s="211">
        <f t="shared" si="297"/>
        <v>0</v>
      </c>
      <c r="IN561" s="209">
        <v>7500</v>
      </c>
      <c r="IO561" s="212">
        <f t="shared" si="298"/>
        <v>0</v>
      </c>
      <c r="IP561" s="209">
        <f t="shared" si="299"/>
        <v>24774.75</v>
      </c>
      <c r="IQ561" s="209">
        <v>10000</v>
      </c>
      <c r="IR561" s="212">
        <f t="shared" si="300"/>
        <v>3</v>
      </c>
      <c r="IS561" s="213" t="s">
        <v>7209</v>
      </c>
      <c r="IT561" s="291"/>
      <c r="IV561" s="66" t="s">
        <v>7210</v>
      </c>
      <c r="IW561" s="66" t="s">
        <v>7211</v>
      </c>
    </row>
    <row r="562" spans="1:257" x14ac:dyDescent="0.4">
      <c r="A562" s="158">
        <f t="shared" si="302"/>
        <v>406</v>
      </c>
      <c r="B562" s="156" t="s">
        <v>35</v>
      </c>
      <c r="C562" s="219">
        <v>384</v>
      </c>
      <c r="D562" s="219">
        <v>83241</v>
      </c>
      <c r="E562" s="251">
        <v>11049</v>
      </c>
      <c r="F562" s="222" t="s">
        <v>7212</v>
      </c>
      <c r="G562" s="251">
        <v>10</v>
      </c>
      <c r="H562" s="156"/>
      <c r="I562" s="156" t="s">
        <v>3389</v>
      </c>
      <c r="J562" s="158" t="s">
        <v>3424</v>
      </c>
      <c r="K562" s="158"/>
      <c r="L562" s="158" t="s">
        <v>3425</v>
      </c>
      <c r="M562" s="158"/>
      <c r="N562" s="205">
        <v>45</v>
      </c>
      <c r="O562" s="158">
        <v>65</v>
      </c>
      <c r="P562" s="203" t="s">
        <v>5625</v>
      </c>
      <c r="Q562" s="158">
        <v>48</v>
      </c>
      <c r="R562" s="158"/>
      <c r="S562" s="158"/>
      <c r="T562" s="158"/>
      <c r="U562" s="158"/>
      <c r="V562" s="367"/>
      <c r="W562" s="366"/>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58" t="s">
        <v>5369</v>
      </c>
      <c r="AU562" s="205">
        <v>45</v>
      </c>
      <c r="AV562" s="205">
        <v>20</v>
      </c>
      <c r="AW562" s="205">
        <f t="shared" si="281"/>
        <v>65</v>
      </c>
      <c r="AX562" s="205" t="s">
        <v>5625</v>
      </c>
      <c r="AY562" s="223">
        <v>24</v>
      </c>
      <c r="AZ562" s="205">
        <v>24</v>
      </c>
      <c r="BA562" s="205">
        <f t="shared" si="307"/>
        <v>48</v>
      </c>
      <c r="BB562" s="205"/>
      <c r="BC562" s="207">
        <v>1.0000000000000001E-17</v>
      </c>
      <c r="BD562" s="207">
        <v>9.9999999999999997E-29</v>
      </c>
      <c r="BE562" s="207">
        <v>1.0000000000000001E-30</v>
      </c>
      <c r="BF562" s="207">
        <v>2</v>
      </c>
      <c r="BG562" s="207"/>
      <c r="BH562" s="207"/>
      <c r="BI562" s="207"/>
      <c r="BJ562" s="207"/>
      <c r="BK562" s="207"/>
      <c r="BL562" s="208">
        <v>0</v>
      </c>
      <c r="BM562" s="209">
        <v>249.45</v>
      </c>
      <c r="BN562" s="209">
        <f t="shared" si="282"/>
        <v>0</v>
      </c>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v>0</v>
      </c>
      <c r="CL562" s="209">
        <v>477.3</v>
      </c>
      <c r="CM562" s="209">
        <f t="shared" si="283"/>
        <v>0</v>
      </c>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v>0</v>
      </c>
      <c r="DK562" s="209">
        <v>120.88</v>
      </c>
      <c r="DL562" s="209">
        <f t="shared" si="284"/>
        <v>0</v>
      </c>
      <c r="DM562" s="207"/>
      <c r="DN562" s="207"/>
      <c r="DO562" s="207"/>
      <c r="DP562" s="207"/>
      <c r="DQ562" s="207"/>
      <c r="DR562" s="207"/>
      <c r="DS562" s="207"/>
      <c r="DT562" s="207"/>
      <c r="DU562" s="207"/>
      <c r="DV562" s="207"/>
      <c r="DW562" s="207"/>
      <c r="DX562" s="207"/>
      <c r="DY562" s="207"/>
      <c r="DZ562" s="207"/>
      <c r="EA562" s="207"/>
      <c r="EB562" s="207"/>
      <c r="EC562" s="207"/>
      <c r="ED562" s="207"/>
      <c r="EE562" s="207"/>
      <c r="EF562" s="207"/>
      <c r="EG562" s="207"/>
      <c r="EH562" s="207"/>
      <c r="EI562" s="207">
        <v>0</v>
      </c>
      <c r="EJ562" s="209">
        <v>191.55</v>
      </c>
      <c r="EK562" s="209">
        <f t="shared" si="285"/>
        <v>0</v>
      </c>
      <c r="EL562" s="207"/>
      <c r="EM562" s="207"/>
      <c r="EN562" s="207"/>
      <c r="EO562" s="207"/>
      <c r="EP562" s="207"/>
      <c r="EQ562" s="207"/>
      <c r="ER562" s="207"/>
      <c r="ES562" s="207"/>
      <c r="ET562" s="207"/>
      <c r="EU562" s="207"/>
      <c r="EV562" s="207"/>
      <c r="EW562" s="207"/>
      <c r="EX562" s="207"/>
      <c r="EY562" s="207"/>
      <c r="EZ562" s="207"/>
      <c r="FA562" s="207"/>
      <c r="FB562" s="207"/>
      <c r="FC562" s="207"/>
      <c r="FD562" s="207"/>
      <c r="FE562" s="207"/>
      <c r="FF562" s="207"/>
      <c r="FG562" s="207"/>
      <c r="FH562" s="207">
        <v>0</v>
      </c>
      <c r="FI562" s="209">
        <v>32.1</v>
      </c>
      <c r="FJ562" s="209">
        <f t="shared" si="286"/>
        <v>0</v>
      </c>
      <c r="FK562" s="207"/>
      <c r="FL562" s="207"/>
      <c r="FM562" s="207"/>
      <c r="FN562" s="207"/>
      <c r="FO562" s="207"/>
      <c r="FP562" s="207"/>
      <c r="FQ562" s="207"/>
      <c r="FR562" s="207"/>
      <c r="FS562" s="207">
        <v>0</v>
      </c>
      <c r="FT562" s="209">
        <v>25.68</v>
      </c>
      <c r="FU562" s="209">
        <f t="shared" si="287"/>
        <v>0</v>
      </c>
      <c r="FV562" s="207"/>
      <c r="FW562" s="207"/>
      <c r="FX562" s="207"/>
      <c r="FY562" s="207"/>
      <c r="FZ562" s="207"/>
      <c r="GA562" s="207"/>
      <c r="GB562" s="207"/>
      <c r="GC562" s="207"/>
      <c r="GD562" s="207">
        <v>0</v>
      </c>
      <c r="GE562" s="209">
        <v>56.12</v>
      </c>
      <c r="GF562" s="209">
        <f t="shared" si="288"/>
        <v>0</v>
      </c>
      <c r="GG562" s="207"/>
      <c r="GH562" s="207"/>
      <c r="GI562" s="207"/>
      <c r="GJ562" s="207"/>
      <c r="GK562" s="207"/>
      <c r="GL562" s="207"/>
      <c r="GM562" s="207"/>
      <c r="GN562" s="207"/>
      <c r="GO562" s="207"/>
      <c r="GP562" s="207"/>
      <c r="GQ562" s="207"/>
      <c r="GR562" s="207"/>
      <c r="GS562" s="207"/>
      <c r="GT562" s="207"/>
      <c r="GU562" s="207"/>
      <c r="GV562" s="207"/>
      <c r="GW562" s="207"/>
      <c r="GX562" s="207" t="s">
        <v>918</v>
      </c>
      <c r="GY562" s="207">
        <v>0</v>
      </c>
      <c r="GZ562" s="207" t="s">
        <v>918</v>
      </c>
      <c r="HA562" s="207">
        <v>0</v>
      </c>
      <c r="HB562" s="207"/>
      <c r="HC562" s="207">
        <v>1</v>
      </c>
      <c r="HD562" s="207">
        <f t="shared" si="301"/>
        <v>2400</v>
      </c>
      <c r="HE562" s="207">
        <v>2</v>
      </c>
      <c r="HF562" s="207"/>
      <c r="HG562" s="207"/>
      <c r="HH562" s="207">
        <f>HE562*((HZ562+1)*200)</f>
        <v>1600</v>
      </c>
      <c r="HI562" s="209">
        <v>2.73</v>
      </c>
      <c r="HJ562" s="209">
        <f t="shared" si="290"/>
        <v>4368</v>
      </c>
      <c r="HK562" s="207">
        <v>1</v>
      </c>
      <c r="HL562" s="207"/>
      <c r="HM562" s="207">
        <f>HK562*((HZ562+1)*200)</f>
        <v>800</v>
      </c>
      <c r="HN562" s="209">
        <v>2.73</v>
      </c>
      <c r="HO562" s="209">
        <f t="shared" si="292"/>
        <v>2184</v>
      </c>
      <c r="HP562" s="207">
        <v>0</v>
      </c>
      <c r="HQ562" s="207"/>
      <c r="HR562" s="207">
        <f>HP562*((HZ562+1)*200)</f>
        <v>0</v>
      </c>
      <c r="HS562" s="209">
        <v>2.73</v>
      </c>
      <c r="HT562" s="209">
        <f t="shared" si="293"/>
        <v>0</v>
      </c>
      <c r="HU562" s="207">
        <v>0</v>
      </c>
      <c r="HV562" s="207"/>
      <c r="HW562" s="207">
        <f>HU562*((HZ562+1)*200)</f>
        <v>0</v>
      </c>
      <c r="HX562" s="209">
        <v>2.73</v>
      </c>
      <c r="HY562" s="209">
        <f t="shared" si="295"/>
        <v>0</v>
      </c>
      <c r="HZ562" s="207">
        <v>3</v>
      </c>
      <c r="IA562" s="209">
        <v>3890.25</v>
      </c>
      <c r="IB562" s="209">
        <f t="shared" si="296"/>
        <v>11670.75</v>
      </c>
      <c r="IC562" s="169"/>
      <c r="ID562" s="169"/>
      <c r="IE562" s="169"/>
      <c r="IF562" s="169"/>
      <c r="IG562" s="165"/>
      <c r="IH562" s="165"/>
      <c r="II562" s="235">
        <f t="shared" si="303"/>
        <v>0</v>
      </c>
      <c r="IJ562" s="235">
        <f t="shared" si="304"/>
        <v>3</v>
      </c>
      <c r="IK562" s="235">
        <f t="shared" si="305"/>
        <v>3</v>
      </c>
      <c r="IL562" s="210"/>
      <c r="IM562" s="211">
        <f t="shared" si="297"/>
        <v>0</v>
      </c>
      <c r="IN562" s="209">
        <v>7500</v>
      </c>
      <c r="IO562" s="212">
        <f t="shared" si="298"/>
        <v>0</v>
      </c>
      <c r="IP562" s="209">
        <f t="shared" si="299"/>
        <v>18222.75</v>
      </c>
      <c r="IQ562" s="209">
        <v>10000</v>
      </c>
      <c r="IR562" s="212">
        <f t="shared" si="300"/>
        <v>2</v>
      </c>
      <c r="IS562" s="213" t="s">
        <v>7213</v>
      </c>
      <c r="IT562" s="291"/>
      <c r="IV562" s="66" t="s">
        <v>7214</v>
      </c>
      <c r="IW562" s="66" t="s">
        <v>7215</v>
      </c>
    </row>
    <row r="563" spans="1:257" x14ac:dyDescent="0.4">
      <c r="A563" s="158">
        <f t="shared" si="302"/>
        <v>407</v>
      </c>
      <c r="B563" s="156" t="s">
        <v>35</v>
      </c>
      <c r="C563" s="350">
        <v>391</v>
      </c>
      <c r="D563" s="156">
        <v>83282</v>
      </c>
      <c r="E563" s="374">
        <v>19550</v>
      </c>
      <c r="F563" s="224" t="s">
        <v>7216</v>
      </c>
      <c r="G563" s="251">
        <v>10</v>
      </c>
      <c r="H563" s="156"/>
      <c r="I563" s="156" t="s">
        <v>3482</v>
      </c>
      <c r="J563" s="158" t="s">
        <v>3483</v>
      </c>
      <c r="K563" s="158"/>
      <c r="L563" s="158" t="s">
        <v>3485</v>
      </c>
      <c r="M563" s="158"/>
      <c r="N563" s="205">
        <v>67</v>
      </c>
      <c r="O563" s="158">
        <v>87</v>
      </c>
      <c r="P563" s="203" t="s">
        <v>5675</v>
      </c>
      <c r="Q563" s="158">
        <v>56</v>
      </c>
      <c r="R563" s="158"/>
      <c r="S563" s="158"/>
      <c r="T563" s="158"/>
      <c r="U563" s="158"/>
      <c r="V563" s="367"/>
      <c r="W563" s="366"/>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58" t="s">
        <v>5311</v>
      </c>
      <c r="AU563" s="205">
        <v>67</v>
      </c>
      <c r="AV563" s="205">
        <v>20</v>
      </c>
      <c r="AW563" s="205">
        <f t="shared" si="281"/>
        <v>87</v>
      </c>
      <c r="AX563" s="205" t="s">
        <v>5675</v>
      </c>
      <c r="AY563" s="223">
        <v>32</v>
      </c>
      <c r="AZ563" s="205">
        <v>24</v>
      </c>
      <c r="BA563" s="205">
        <f t="shared" si="307"/>
        <v>56</v>
      </c>
      <c r="BB563" s="205"/>
      <c r="BC563" s="207">
        <v>1.0000000000000001E-17</v>
      </c>
      <c r="BD563" s="207">
        <v>9.9999999999999997E-29</v>
      </c>
      <c r="BE563" s="207">
        <v>1.0000000000000001E-30</v>
      </c>
      <c r="BF563" s="207">
        <f>2+4</f>
        <v>6</v>
      </c>
      <c r="BG563" s="207"/>
      <c r="BH563" s="207"/>
      <c r="BI563" s="207"/>
      <c r="BJ563" s="207"/>
      <c r="BK563" s="207"/>
      <c r="BL563" s="208">
        <v>0</v>
      </c>
      <c r="BM563" s="209">
        <v>249.45</v>
      </c>
      <c r="BN563" s="209">
        <f t="shared" si="282"/>
        <v>0</v>
      </c>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v>0</v>
      </c>
      <c r="CL563" s="209">
        <v>477.3</v>
      </c>
      <c r="CM563" s="209">
        <f t="shared" si="283"/>
        <v>0</v>
      </c>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v>0</v>
      </c>
      <c r="DK563" s="209">
        <v>120.88</v>
      </c>
      <c r="DL563" s="209">
        <f t="shared" si="284"/>
        <v>0</v>
      </c>
      <c r="DM563" s="207"/>
      <c r="DN563" s="207"/>
      <c r="DO563" s="207"/>
      <c r="DP563" s="207"/>
      <c r="DQ563" s="207"/>
      <c r="DR563" s="207"/>
      <c r="DS563" s="207"/>
      <c r="DT563" s="207"/>
      <c r="DU563" s="207"/>
      <c r="DV563" s="207"/>
      <c r="DW563" s="207"/>
      <c r="DX563" s="207"/>
      <c r="DY563" s="207"/>
      <c r="DZ563" s="207"/>
      <c r="EA563" s="207"/>
      <c r="EB563" s="207"/>
      <c r="EC563" s="207"/>
      <c r="ED563" s="207"/>
      <c r="EE563" s="207"/>
      <c r="EF563" s="207"/>
      <c r="EG563" s="207"/>
      <c r="EH563" s="207"/>
      <c r="EI563" s="207">
        <v>0</v>
      </c>
      <c r="EJ563" s="209">
        <v>191.55</v>
      </c>
      <c r="EK563" s="209">
        <f t="shared" si="285"/>
        <v>0</v>
      </c>
      <c r="EL563" s="207"/>
      <c r="EM563" s="207"/>
      <c r="EN563" s="207"/>
      <c r="EO563" s="207"/>
      <c r="EP563" s="207"/>
      <c r="EQ563" s="207"/>
      <c r="ER563" s="207"/>
      <c r="ES563" s="207"/>
      <c r="ET563" s="207"/>
      <c r="EU563" s="207"/>
      <c r="EV563" s="207"/>
      <c r="EW563" s="207"/>
      <c r="EX563" s="207"/>
      <c r="EY563" s="207"/>
      <c r="EZ563" s="207"/>
      <c r="FA563" s="207"/>
      <c r="FB563" s="207"/>
      <c r="FC563" s="207"/>
      <c r="FD563" s="207"/>
      <c r="FE563" s="207"/>
      <c r="FF563" s="207"/>
      <c r="FG563" s="207"/>
      <c r="FH563" s="207">
        <v>0</v>
      </c>
      <c r="FI563" s="209">
        <v>32.1</v>
      </c>
      <c r="FJ563" s="209">
        <f t="shared" si="286"/>
        <v>0</v>
      </c>
      <c r="FK563" s="207"/>
      <c r="FL563" s="207"/>
      <c r="FM563" s="207"/>
      <c r="FN563" s="207">
        <v>1</v>
      </c>
      <c r="FO563" s="207"/>
      <c r="FP563" s="207"/>
      <c r="FQ563" s="207"/>
      <c r="FR563" s="207"/>
      <c r="FS563" s="207">
        <v>0</v>
      </c>
      <c r="FT563" s="209">
        <v>25.68</v>
      </c>
      <c r="FU563" s="209">
        <f t="shared" si="287"/>
        <v>0</v>
      </c>
      <c r="FV563" s="207"/>
      <c r="FW563" s="207"/>
      <c r="FX563" s="207"/>
      <c r="FY563" s="207"/>
      <c r="FZ563" s="207"/>
      <c r="GA563" s="207"/>
      <c r="GB563" s="207"/>
      <c r="GC563" s="207"/>
      <c r="GD563" s="207">
        <v>0</v>
      </c>
      <c r="GE563" s="209">
        <v>56.12</v>
      </c>
      <c r="GF563" s="209">
        <f t="shared" si="288"/>
        <v>0</v>
      </c>
      <c r="GG563" s="207"/>
      <c r="GH563" s="207"/>
      <c r="GI563" s="207"/>
      <c r="GJ563" s="207"/>
      <c r="GK563" s="207"/>
      <c r="GL563" s="207"/>
      <c r="GM563" s="207"/>
      <c r="GN563" s="207"/>
      <c r="GO563" s="207"/>
      <c r="GP563" s="207"/>
      <c r="GQ563" s="207"/>
      <c r="GR563" s="207"/>
      <c r="GS563" s="207"/>
      <c r="GT563" s="207"/>
      <c r="GU563" s="207"/>
      <c r="GV563" s="207"/>
      <c r="GW563" s="207"/>
      <c r="GX563" s="207" t="s">
        <v>7217</v>
      </c>
      <c r="GY563" s="207">
        <v>1</v>
      </c>
      <c r="GZ563" s="207" t="s">
        <v>5210</v>
      </c>
      <c r="HA563" s="207">
        <f>+AW563*5</f>
        <v>435</v>
      </c>
      <c r="HB563" s="207"/>
      <c r="HC563" s="207">
        <v>1</v>
      </c>
      <c r="HD563" s="207">
        <f t="shared" si="301"/>
        <v>6400</v>
      </c>
      <c r="HE563" s="207">
        <v>2</v>
      </c>
      <c r="HF563" s="207"/>
      <c r="HG563" s="207"/>
      <c r="HH563" s="207">
        <f>HE563*((HZ563+1)*200)</f>
        <v>1600</v>
      </c>
      <c r="HI563" s="209">
        <v>2.73</v>
      </c>
      <c r="HJ563" s="209">
        <f t="shared" si="290"/>
        <v>4368</v>
      </c>
      <c r="HK563" s="207">
        <v>6</v>
      </c>
      <c r="HL563" s="207"/>
      <c r="HM563" s="207">
        <f>HK563*((HZ563+1)*200)</f>
        <v>4800</v>
      </c>
      <c r="HN563" s="209">
        <v>2.73</v>
      </c>
      <c r="HO563" s="209">
        <f t="shared" si="292"/>
        <v>13104</v>
      </c>
      <c r="HP563" s="207">
        <v>0</v>
      </c>
      <c r="HQ563" s="207"/>
      <c r="HR563" s="207">
        <f>HP563*((HZ563+1)*200)</f>
        <v>0</v>
      </c>
      <c r="HS563" s="209">
        <v>2.73</v>
      </c>
      <c r="HT563" s="209">
        <f t="shared" si="293"/>
        <v>0</v>
      </c>
      <c r="HU563" s="207">
        <v>0</v>
      </c>
      <c r="HV563" s="207"/>
      <c r="HW563" s="207">
        <f>HU563*((HZ563+1)*200)</f>
        <v>0</v>
      </c>
      <c r="HX563" s="209">
        <v>2.73</v>
      </c>
      <c r="HY563" s="209">
        <f t="shared" si="295"/>
        <v>0</v>
      </c>
      <c r="HZ563" s="207">
        <v>3</v>
      </c>
      <c r="IA563" s="209">
        <v>3890.25</v>
      </c>
      <c r="IB563" s="209">
        <f t="shared" si="296"/>
        <v>11670.75</v>
      </c>
      <c r="IC563" s="169"/>
      <c r="ID563" s="169"/>
      <c r="IE563" s="169"/>
      <c r="IF563" s="169"/>
      <c r="IG563" s="165"/>
      <c r="IH563" s="165"/>
      <c r="II563" s="235">
        <f t="shared" si="303"/>
        <v>1</v>
      </c>
      <c r="IJ563" s="235">
        <f t="shared" si="304"/>
        <v>3</v>
      </c>
      <c r="IK563" s="235">
        <f t="shared" si="305"/>
        <v>4</v>
      </c>
      <c r="IL563" s="210"/>
      <c r="IM563" s="211">
        <f t="shared" si="297"/>
        <v>0</v>
      </c>
      <c r="IN563" s="209">
        <v>7500</v>
      </c>
      <c r="IO563" s="212">
        <f t="shared" si="298"/>
        <v>0</v>
      </c>
      <c r="IP563" s="209">
        <f t="shared" si="299"/>
        <v>29142.75</v>
      </c>
      <c r="IQ563" s="209">
        <v>10000</v>
      </c>
      <c r="IR563" s="212">
        <f t="shared" si="300"/>
        <v>3</v>
      </c>
      <c r="IS563" s="213" t="s">
        <v>7218</v>
      </c>
      <c r="IT563" s="291"/>
      <c r="IV563" s="352" t="s">
        <v>7219</v>
      </c>
      <c r="IW563" s="352" t="s">
        <v>7220</v>
      </c>
    </row>
    <row r="564" spans="1:257" x14ac:dyDescent="0.4">
      <c r="A564" s="158">
        <f t="shared" si="302"/>
        <v>408</v>
      </c>
      <c r="B564" s="156" t="s">
        <v>35</v>
      </c>
      <c r="C564" s="349">
        <v>5</v>
      </c>
      <c r="D564" s="156">
        <v>97118</v>
      </c>
      <c r="E564" s="251">
        <v>13128</v>
      </c>
      <c r="F564" s="240">
        <v>20040805201643</v>
      </c>
      <c r="G564" s="251">
        <v>1</v>
      </c>
      <c r="H564" s="156"/>
      <c r="I564" s="156" t="s">
        <v>36</v>
      </c>
      <c r="J564" s="158" t="s">
        <v>80</v>
      </c>
      <c r="K564" s="158"/>
      <c r="L564" s="158" t="s">
        <v>82</v>
      </c>
      <c r="M564" s="158"/>
      <c r="N564" s="205">
        <v>78</v>
      </c>
      <c r="O564" s="158">
        <v>98</v>
      </c>
      <c r="P564" s="203" t="s">
        <v>5501</v>
      </c>
      <c r="Q564" s="158">
        <v>54</v>
      </c>
      <c r="R564" s="158"/>
      <c r="S564" s="158"/>
      <c r="T564" s="158"/>
      <c r="U564" s="158"/>
      <c r="V564" s="367"/>
      <c r="W564" s="366"/>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58" t="s">
        <v>5492</v>
      </c>
      <c r="AU564" s="205">
        <v>78</v>
      </c>
      <c r="AV564" s="205">
        <v>20</v>
      </c>
      <c r="AW564" s="205">
        <f t="shared" si="281"/>
        <v>98</v>
      </c>
      <c r="AX564" s="205" t="s">
        <v>5501</v>
      </c>
      <c r="AY564" s="226">
        <v>30</v>
      </c>
      <c r="AZ564" s="205">
        <v>24</v>
      </c>
      <c r="BA564" s="205">
        <f t="shared" si="307"/>
        <v>54</v>
      </c>
      <c r="BB564" s="205"/>
      <c r="BC564" s="207">
        <v>1.0000000000000001E-17</v>
      </c>
      <c r="BD564" s="207">
        <v>9.9999999999999997E-29</v>
      </c>
      <c r="BE564" s="207">
        <v>1.0000000000000001E-30</v>
      </c>
      <c r="BF564" s="207">
        <v>2</v>
      </c>
      <c r="BG564" s="207">
        <v>1.0000000000000001E-17</v>
      </c>
      <c r="BH564" s="207"/>
      <c r="BI564" s="207"/>
      <c r="BJ564" s="207"/>
      <c r="BK564" s="207"/>
      <c r="BL564" s="208">
        <v>0</v>
      </c>
      <c r="BM564" s="209">
        <v>249.45</v>
      </c>
      <c r="BN564" s="209">
        <f t="shared" si="282"/>
        <v>0</v>
      </c>
      <c r="BO564" s="207"/>
      <c r="BP564" s="207"/>
      <c r="BQ564" s="207"/>
      <c r="BR564" s="207"/>
      <c r="BS564" s="207"/>
      <c r="BT564" s="207"/>
      <c r="BU564" s="207"/>
      <c r="BV564" s="207"/>
      <c r="BW564" s="207"/>
      <c r="BX564" s="207"/>
      <c r="BY564" s="207"/>
      <c r="BZ564" s="207"/>
      <c r="CA564" s="207"/>
      <c r="CB564" s="207"/>
      <c r="CC564" s="207"/>
      <c r="CD564" s="207"/>
      <c r="CE564" s="207"/>
      <c r="CF564" s="207">
        <v>1.0000000000000001E-17</v>
      </c>
      <c r="CG564" s="207"/>
      <c r="CH564" s="207"/>
      <c r="CI564" s="207"/>
      <c r="CJ564" s="207"/>
      <c r="CK564" s="207">
        <v>0</v>
      </c>
      <c r="CL564" s="209">
        <v>477.3</v>
      </c>
      <c r="CM564" s="209">
        <f t="shared" si="283"/>
        <v>0</v>
      </c>
      <c r="CN564" s="207"/>
      <c r="CO564" s="207"/>
      <c r="CP564" s="207"/>
      <c r="CQ564" s="207"/>
      <c r="CR564" s="207"/>
      <c r="CS564" s="207"/>
      <c r="CT564" s="207"/>
      <c r="CU564" s="207"/>
      <c r="CV564" s="207"/>
      <c r="CW564" s="207"/>
      <c r="CX564" s="207"/>
      <c r="CY564" s="207"/>
      <c r="CZ564" s="207"/>
      <c r="DA564" s="207"/>
      <c r="DB564" s="207"/>
      <c r="DC564" s="207"/>
      <c r="DD564" s="207"/>
      <c r="DE564" s="207">
        <v>0</v>
      </c>
      <c r="DF564" s="207">
        <v>0</v>
      </c>
      <c r="DG564" s="207"/>
      <c r="DH564" s="207"/>
      <c r="DI564" s="207" t="s">
        <v>7221</v>
      </c>
      <c r="DJ564" s="207">
        <v>0</v>
      </c>
      <c r="DK564" s="209">
        <v>120.88</v>
      </c>
      <c r="DL564" s="209">
        <f t="shared" si="284"/>
        <v>0</v>
      </c>
      <c r="DM564" s="207"/>
      <c r="DN564" s="207"/>
      <c r="DO564" s="207"/>
      <c r="DP564" s="207"/>
      <c r="DQ564" s="207"/>
      <c r="DR564" s="207"/>
      <c r="DS564" s="207"/>
      <c r="DT564" s="207"/>
      <c r="DU564" s="207"/>
      <c r="DV564" s="207"/>
      <c r="DW564" s="207"/>
      <c r="DX564" s="207"/>
      <c r="DY564" s="207"/>
      <c r="DZ564" s="207"/>
      <c r="EA564" s="207"/>
      <c r="EB564" s="207"/>
      <c r="EC564" s="207"/>
      <c r="ED564" s="207">
        <v>1.0000000000000001E-17</v>
      </c>
      <c r="EE564" s="207"/>
      <c r="EF564" s="207"/>
      <c r="EG564" s="207"/>
      <c r="EH564" s="207"/>
      <c r="EI564" s="207">
        <v>0</v>
      </c>
      <c r="EJ564" s="209">
        <v>191.55</v>
      </c>
      <c r="EK564" s="209">
        <f t="shared" si="285"/>
        <v>0</v>
      </c>
      <c r="EL564" s="207"/>
      <c r="EM564" s="207"/>
      <c r="EN564" s="207"/>
      <c r="EO564" s="207"/>
      <c r="EP564" s="207"/>
      <c r="EQ564" s="207"/>
      <c r="ER564" s="207"/>
      <c r="ES564" s="207"/>
      <c r="ET564" s="207"/>
      <c r="EU564" s="207"/>
      <c r="EV564" s="207"/>
      <c r="EW564" s="207"/>
      <c r="EX564" s="207"/>
      <c r="EY564" s="207"/>
      <c r="EZ564" s="207"/>
      <c r="FA564" s="207"/>
      <c r="FB564" s="207"/>
      <c r="FC564" s="207">
        <v>1.0000000000000001E-17</v>
      </c>
      <c r="FD564" s="207"/>
      <c r="FE564" s="207"/>
      <c r="FF564" s="207"/>
      <c r="FG564" s="207"/>
      <c r="FH564" s="207">
        <v>0</v>
      </c>
      <c r="FI564" s="209">
        <v>32.1</v>
      </c>
      <c r="FJ564" s="209">
        <f t="shared" si="286"/>
        <v>0</v>
      </c>
      <c r="FK564" s="207"/>
      <c r="FL564" s="207"/>
      <c r="FM564" s="207"/>
      <c r="FN564" s="207">
        <v>1.0000000000000001E-17</v>
      </c>
      <c r="FO564" s="207"/>
      <c r="FP564" s="207"/>
      <c r="FQ564" s="207"/>
      <c r="FR564" s="207"/>
      <c r="FS564" s="207">
        <v>0</v>
      </c>
      <c r="FT564" s="209">
        <v>25.68</v>
      </c>
      <c r="FU564" s="209">
        <f t="shared" si="287"/>
        <v>0</v>
      </c>
      <c r="FV564" s="207"/>
      <c r="FW564" s="207"/>
      <c r="FX564" s="207"/>
      <c r="FY564" s="207">
        <v>1.0000000000000001E-17</v>
      </c>
      <c r="FZ564" s="207"/>
      <c r="GA564" s="207"/>
      <c r="GB564" s="207"/>
      <c r="GC564" s="207"/>
      <c r="GD564" s="207">
        <v>0</v>
      </c>
      <c r="GE564" s="209">
        <v>56.12</v>
      </c>
      <c r="GF564" s="209">
        <f t="shared" si="288"/>
        <v>0</v>
      </c>
      <c r="GG564" s="207"/>
      <c r="GH564" s="207"/>
      <c r="GI564" s="207"/>
      <c r="GJ564" s="207"/>
      <c r="GK564" s="207"/>
      <c r="GL564" s="207"/>
      <c r="GM564" s="207"/>
      <c r="GN564" s="207"/>
      <c r="GO564" s="207"/>
      <c r="GP564" s="207"/>
      <c r="GQ564" s="207"/>
      <c r="GR564" s="207"/>
      <c r="GS564" s="207"/>
      <c r="GT564" s="207"/>
      <c r="GU564" s="207"/>
      <c r="GV564" s="207"/>
      <c r="GW564" s="207"/>
      <c r="GX564" s="207" t="s">
        <v>5378</v>
      </c>
      <c r="GY564" s="207">
        <v>1</v>
      </c>
      <c r="GZ564" s="207" t="s">
        <v>5210</v>
      </c>
      <c r="HA564" s="207">
        <f>+AW564</f>
        <v>98</v>
      </c>
      <c r="HB564" s="207">
        <v>0</v>
      </c>
      <c r="HC564" s="229">
        <v>1</v>
      </c>
      <c r="HD564" s="207">
        <f t="shared" si="301"/>
        <v>8800</v>
      </c>
      <c r="HE564" s="207">
        <v>4</v>
      </c>
      <c r="HF564" s="207"/>
      <c r="HG564" s="207"/>
      <c r="HH564" s="207">
        <f>(HZ564+1)*200*HE564</f>
        <v>3200</v>
      </c>
      <c r="HI564" s="209">
        <v>2.73</v>
      </c>
      <c r="HJ564" s="209">
        <f t="shared" si="290"/>
        <v>8736</v>
      </c>
      <c r="HK564" s="207">
        <v>5</v>
      </c>
      <c r="HL564" s="207"/>
      <c r="HM564" s="207">
        <f>(HZ564+1)*200*HK564</f>
        <v>4000</v>
      </c>
      <c r="HN564" s="209">
        <v>2.73</v>
      </c>
      <c r="HO564" s="209">
        <f t="shared" si="292"/>
        <v>10920</v>
      </c>
      <c r="HP564" s="207">
        <v>2</v>
      </c>
      <c r="HQ564" s="207"/>
      <c r="HR564" s="207">
        <f>(HZ564+1)*200*HP564</f>
        <v>1600</v>
      </c>
      <c r="HS564" s="209">
        <v>2.73</v>
      </c>
      <c r="HT564" s="209">
        <f t="shared" si="293"/>
        <v>4368</v>
      </c>
      <c r="HU564" s="207">
        <v>0</v>
      </c>
      <c r="HV564" s="207"/>
      <c r="HW564" s="207">
        <f>(HZ564+1)*200*HU564</f>
        <v>0</v>
      </c>
      <c r="HX564" s="209">
        <v>2.73</v>
      </c>
      <c r="HY564" s="209">
        <f t="shared" si="295"/>
        <v>0</v>
      </c>
      <c r="HZ564" s="207">
        <v>3</v>
      </c>
      <c r="IA564" s="209">
        <v>3890.25</v>
      </c>
      <c r="IB564" s="209">
        <f t="shared" si="296"/>
        <v>11670.75</v>
      </c>
      <c r="IC564" s="169"/>
      <c r="ID564" s="169"/>
      <c r="IE564" s="169"/>
      <c r="IF564" s="169"/>
      <c r="IG564" s="165"/>
      <c r="IH564" s="165"/>
      <c r="II564" s="235">
        <f t="shared" si="303"/>
        <v>1</v>
      </c>
      <c r="IJ564" s="235">
        <f t="shared" si="304"/>
        <v>3</v>
      </c>
      <c r="IK564" s="235">
        <f t="shared" si="305"/>
        <v>4</v>
      </c>
      <c r="IL564" s="210"/>
      <c r="IM564" s="211">
        <f t="shared" si="297"/>
        <v>0</v>
      </c>
      <c r="IN564" s="209">
        <v>7500</v>
      </c>
      <c r="IO564" s="212">
        <f t="shared" si="298"/>
        <v>0</v>
      </c>
      <c r="IP564" s="209">
        <f t="shared" si="299"/>
        <v>35694.75</v>
      </c>
      <c r="IQ564" s="209">
        <v>10000</v>
      </c>
      <c r="IR564" s="212">
        <f t="shared" si="300"/>
        <v>4</v>
      </c>
      <c r="IS564" s="213" t="s">
        <v>7222</v>
      </c>
      <c r="IT564" s="291"/>
      <c r="IV564" s="352" t="s">
        <v>7223</v>
      </c>
      <c r="IW564" s="352" t="s">
        <v>7224</v>
      </c>
    </row>
    <row r="565" spans="1:257" x14ac:dyDescent="0.4">
      <c r="A565" s="158">
        <f t="shared" si="302"/>
        <v>409</v>
      </c>
      <c r="B565" s="156" t="s">
        <v>35</v>
      </c>
      <c r="C565" s="156">
        <v>33</v>
      </c>
      <c r="D565" s="251">
        <v>88199</v>
      </c>
      <c r="E565" s="374">
        <v>9451</v>
      </c>
      <c r="F565" s="225" t="s">
        <v>7225</v>
      </c>
      <c r="G565" s="251">
        <v>2</v>
      </c>
      <c r="H565" s="156"/>
      <c r="I565" s="156" t="s">
        <v>260</v>
      </c>
      <c r="J565" s="158" t="s">
        <v>334</v>
      </c>
      <c r="K565" s="158"/>
      <c r="L565" s="158" t="s">
        <v>336</v>
      </c>
      <c r="M565" s="158"/>
      <c r="N565" s="205">
        <v>35</v>
      </c>
      <c r="O565" s="158">
        <v>55</v>
      </c>
      <c r="P565" s="203" t="s">
        <v>5798</v>
      </c>
      <c r="Q565" s="158">
        <v>60</v>
      </c>
      <c r="R565" s="158"/>
      <c r="S565" s="158"/>
      <c r="T565" s="158"/>
      <c r="U565" s="158"/>
      <c r="V565" s="367"/>
      <c r="W565" s="366"/>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58" t="s">
        <v>5654</v>
      </c>
      <c r="AU565" s="205">
        <v>35</v>
      </c>
      <c r="AV565" s="205">
        <v>20</v>
      </c>
      <c r="AW565" s="205">
        <f t="shared" si="281"/>
        <v>55</v>
      </c>
      <c r="AX565" s="205" t="s">
        <v>5798</v>
      </c>
      <c r="AY565" s="226">
        <v>36</v>
      </c>
      <c r="AZ565" s="205">
        <v>24</v>
      </c>
      <c r="BA565" s="205">
        <f t="shared" si="307"/>
        <v>60</v>
      </c>
      <c r="BB565" s="205"/>
      <c r="BC565" s="207">
        <v>1.0000000000000001E-17</v>
      </c>
      <c r="BD565" s="207">
        <v>9.9999999999999997E-29</v>
      </c>
      <c r="BE565" s="207">
        <v>1.0000000000000001E-30</v>
      </c>
      <c r="BF565" s="207">
        <v>0</v>
      </c>
      <c r="BG565" s="207">
        <v>1.0000000000000001E-17</v>
      </c>
      <c r="BH565" s="207"/>
      <c r="BI565" s="207"/>
      <c r="BJ565" s="207"/>
      <c r="BK565" s="207"/>
      <c r="BL565" s="208">
        <v>0</v>
      </c>
      <c r="BM565" s="209">
        <v>249.45</v>
      </c>
      <c r="BN565" s="209">
        <f t="shared" si="282"/>
        <v>0</v>
      </c>
      <c r="BO565" s="207"/>
      <c r="BP565" s="207"/>
      <c r="BQ565" s="207"/>
      <c r="BR565" s="207"/>
      <c r="BS565" s="207"/>
      <c r="BT565" s="207"/>
      <c r="BU565" s="207"/>
      <c r="BV565" s="207"/>
      <c r="BW565" s="207"/>
      <c r="BX565" s="207"/>
      <c r="BY565" s="207"/>
      <c r="BZ565" s="207"/>
      <c r="CA565" s="207"/>
      <c r="CB565" s="207"/>
      <c r="CC565" s="207"/>
      <c r="CD565" s="207"/>
      <c r="CE565" s="207"/>
      <c r="CF565" s="207">
        <v>1.0000000000000001E-17</v>
      </c>
      <c r="CG565" s="207"/>
      <c r="CH565" s="207"/>
      <c r="CI565" s="207"/>
      <c r="CJ565" s="207"/>
      <c r="CK565" s="207">
        <v>0</v>
      </c>
      <c r="CL565" s="209">
        <v>477.3</v>
      </c>
      <c r="CM565" s="209">
        <f t="shared" si="283"/>
        <v>0</v>
      </c>
      <c r="CN565" s="207"/>
      <c r="CO565" s="207"/>
      <c r="CP565" s="207"/>
      <c r="CQ565" s="207"/>
      <c r="CR565" s="207"/>
      <c r="CS565" s="207"/>
      <c r="CT565" s="207"/>
      <c r="CU565" s="207"/>
      <c r="CV565" s="207"/>
      <c r="CW565" s="207"/>
      <c r="CX565" s="207"/>
      <c r="CY565" s="207"/>
      <c r="CZ565" s="207"/>
      <c r="DA565" s="207"/>
      <c r="DB565" s="207"/>
      <c r="DC565" s="207"/>
      <c r="DD565" s="207"/>
      <c r="DE565" s="207">
        <v>1.0000000000000001E-17</v>
      </c>
      <c r="DF565" s="207"/>
      <c r="DG565" s="207"/>
      <c r="DH565" s="207"/>
      <c r="DI565" s="207"/>
      <c r="DJ565" s="207">
        <v>0</v>
      </c>
      <c r="DK565" s="209">
        <v>120.88</v>
      </c>
      <c r="DL565" s="209">
        <f t="shared" si="284"/>
        <v>0</v>
      </c>
      <c r="DM565" s="207"/>
      <c r="DN565" s="207"/>
      <c r="DO565" s="207"/>
      <c r="DP565" s="207"/>
      <c r="DQ565" s="207"/>
      <c r="DR565" s="207"/>
      <c r="DS565" s="207"/>
      <c r="DT565" s="207"/>
      <c r="DU565" s="207"/>
      <c r="DV565" s="207"/>
      <c r="DW565" s="207"/>
      <c r="DX565" s="207"/>
      <c r="DY565" s="207" t="s">
        <v>4980</v>
      </c>
      <c r="DZ565" s="207"/>
      <c r="EA565" s="207"/>
      <c r="EB565" s="207"/>
      <c r="EC565" s="207"/>
      <c r="ED565" s="207">
        <v>1.0000000000000001E-17</v>
      </c>
      <c r="EE565" s="207"/>
      <c r="EF565" s="207"/>
      <c r="EG565" s="207"/>
      <c r="EH565" s="207"/>
      <c r="EI565" s="207">
        <v>0</v>
      </c>
      <c r="EJ565" s="209">
        <v>191.55</v>
      </c>
      <c r="EK565" s="209">
        <f t="shared" si="285"/>
        <v>0</v>
      </c>
      <c r="EL565" s="207"/>
      <c r="EM565" s="207"/>
      <c r="EN565" s="207"/>
      <c r="EO565" s="207"/>
      <c r="EP565" s="207"/>
      <c r="EQ565" s="207"/>
      <c r="ER565" s="207"/>
      <c r="ES565" s="207"/>
      <c r="ET565" s="207"/>
      <c r="EU565" s="207"/>
      <c r="EV565" s="207"/>
      <c r="EW565" s="207"/>
      <c r="EX565" s="207"/>
      <c r="EY565" s="207"/>
      <c r="EZ565" s="207"/>
      <c r="FA565" s="207"/>
      <c r="FB565" s="207"/>
      <c r="FC565" s="207">
        <v>1.0000000000000001E-17</v>
      </c>
      <c r="FD565" s="207"/>
      <c r="FE565" s="207"/>
      <c r="FF565" s="207"/>
      <c r="FG565" s="207"/>
      <c r="FH565" s="207">
        <v>0</v>
      </c>
      <c r="FI565" s="209">
        <v>32.1</v>
      </c>
      <c r="FJ565" s="209">
        <f t="shared" si="286"/>
        <v>0</v>
      </c>
      <c r="FK565" s="207"/>
      <c r="FL565" s="207"/>
      <c r="FM565" s="207"/>
      <c r="FN565" s="207">
        <v>1.0000000000000001E-17</v>
      </c>
      <c r="FO565" s="207"/>
      <c r="FP565" s="207"/>
      <c r="FQ565" s="207"/>
      <c r="FR565" s="207"/>
      <c r="FS565" s="207">
        <v>0</v>
      </c>
      <c r="FT565" s="209">
        <v>25.68</v>
      </c>
      <c r="FU565" s="209">
        <f t="shared" si="287"/>
        <v>0</v>
      </c>
      <c r="FV565" s="207"/>
      <c r="FW565" s="207"/>
      <c r="FX565" s="207"/>
      <c r="FY565" s="207">
        <v>1.0000000000000001E-17</v>
      </c>
      <c r="FZ565" s="207"/>
      <c r="GA565" s="207"/>
      <c r="GB565" s="207"/>
      <c r="GC565" s="207"/>
      <c r="GD565" s="207">
        <v>0</v>
      </c>
      <c r="GE565" s="209">
        <v>56.12</v>
      </c>
      <c r="GF565" s="209">
        <f t="shared" si="288"/>
        <v>0</v>
      </c>
      <c r="GG565" s="207"/>
      <c r="GH565" s="207"/>
      <c r="GI565" s="207"/>
      <c r="GJ565" s="207"/>
      <c r="GK565" s="207"/>
      <c r="GL565" s="207"/>
      <c r="GM565" s="207"/>
      <c r="GN565" s="207"/>
      <c r="GO565" s="207"/>
      <c r="GP565" s="207"/>
      <c r="GQ565" s="207"/>
      <c r="GR565" s="207"/>
      <c r="GS565" s="207"/>
      <c r="GT565" s="207"/>
      <c r="GU565" s="207"/>
      <c r="GV565" s="207"/>
      <c r="GW565" s="207"/>
      <c r="GX565" s="207" t="s">
        <v>918</v>
      </c>
      <c r="GY565" s="207">
        <v>0</v>
      </c>
      <c r="GZ565" s="207" t="s">
        <v>918</v>
      </c>
      <c r="HA565" s="207">
        <v>0</v>
      </c>
      <c r="HB565" s="207">
        <v>0</v>
      </c>
      <c r="HC565" s="229">
        <v>1</v>
      </c>
      <c r="HD565" s="207">
        <f t="shared" si="301"/>
        <v>8800</v>
      </c>
      <c r="HE565" s="207">
        <v>5</v>
      </c>
      <c r="HF565" s="207"/>
      <c r="HG565" s="207"/>
      <c r="HH565" s="207">
        <f>(HZ565+1)*200*HE565</f>
        <v>4000</v>
      </c>
      <c r="HI565" s="209">
        <v>2.73</v>
      </c>
      <c r="HJ565" s="209">
        <f t="shared" si="290"/>
        <v>10920</v>
      </c>
      <c r="HK565" s="207">
        <v>3</v>
      </c>
      <c r="HL565" s="207"/>
      <c r="HM565" s="207">
        <f>(HZ565+1)*200*HK565</f>
        <v>2400</v>
      </c>
      <c r="HN565" s="209">
        <v>2.73</v>
      </c>
      <c r="HO565" s="209">
        <f t="shared" si="292"/>
        <v>6552</v>
      </c>
      <c r="HP565" s="207">
        <v>3</v>
      </c>
      <c r="HQ565" s="207"/>
      <c r="HR565" s="207">
        <f>(HZ565+1)*200*HP565</f>
        <v>2400</v>
      </c>
      <c r="HS565" s="209">
        <v>2.73</v>
      </c>
      <c r="HT565" s="209">
        <f t="shared" si="293"/>
        <v>6552</v>
      </c>
      <c r="HU565" s="207">
        <v>0</v>
      </c>
      <c r="HV565" s="207"/>
      <c r="HW565" s="207">
        <f>(HZ565+1)*200*HU565</f>
        <v>0</v>
      </c>
      <c r="HX565" s="209">
        <v>2.73</v>
      </c>
      <c r="HY565" s="209">
        <f t="shared" si="295"/>
        <v>0</v>
      </c>
      <c r="HZ565" s="207">
        <v>3</v>
      </c>
      <c r="IA565" s="209">
        <v>3890.25</v>
      </c>
      <c r="IB565" s="209">
        <f t="shared" si="296"/>
        <v>11670.75</v>
      </c>
      <c r="IC565" s="169"/>
      <c r="ID565" s="169"/>
      <c r="IE565" s="169"/>
      <c r="IF565" s="169"/>
      <c r="IG565" s="165"/>
      <c r="IH565" s="165">
        <v>3</v>
      </c>
      <c r="II565" s="235">
        <f t="shared" si="303"/>
        <v>0</v>
      </c>
      <c r="IJ565" s="235">
        <f t="shared" si="304"/>
        <v>3</v>
      </c>
      <c r="IK565" s="235">
        <f t="shared" si="305"/>
        <v>3</v>
      </c>
      <c r="IL565" s="210"/>
      <c r="IM565" s="211">
        <f t="shared" si="297"/>
        <v>0</v>
      </c>
      <c r="IN565" s="209">
        <v>7500</v>
      </c>
      <c r="IO565" s="212">
        <f t="shared" si="298"/>
        <v>0</v>
      </c>
      <c r="IP565" s="209">
        <f t="shared" si="299"/>
        <v>35694.75</v>
      </c>
      <c r="IQ565" s="209">
        <v>10000</v>
      </c>
      <c r="IR565" s="212">
        <f t="shared" si="300"/>
        <v>4</v>
      </c>
      <c r="IS565" s="213" t="s">
        <v>5641</v>
      </c>
      <c r="IT565" s="291"/>
      <c r="IV565" s="66" t="s">
        <v>7226</v>
      </c>
      <c r="IW565" s="66" t="s">
        <v>7227</v>
      </c>
    </row>
    <row r="566" spans="1:257" x14ac:dyDescent="0.4">
      <c r="A566" s="158">
        <f t="shared" si="302"/>
        <v>410</v>
      </c>
      <c r="B566" s="156" t="s">
        <v>35</v>
      </c>
      <c r="C566" s="156">
        <v>78</v>
      </c>
      <c r="D566" s="369">
        <v>85275</v>
      </c>
      <c r="E566" s="375">
        <v>26595</v>
      </c>
      <c r="F566" s="203">
        <v>44401300500000</v>
      </c>
      <c r="G566" s="251">
        <v>2</v>
      </c>
      <c r="H566" s="156"/>
      <c r="I566" s="156" t="s">
        <v>736</v>
      </c>
      <c r="J566" s="158" t="s">
        <v>761</v>
      </c>
      <c r="K566" s="158"/>
      <c r="L566" s="158" t="s">
        <v>763</v>
      </c>
      <c r="M566" s="158"/>
      <c r="N566" s="205">
        <v>33</v>
      </c>
      <c r="O566" s="158">
        <v>53</v>
      </c>
      <c r="P566" s="203" t="s">
        <v>5504</v>
      </c>
      <c r="Q566" s="158">
        <v>52</v>
      </c>
      <c r="R566" s="158"/>
      <c r="S566" s="158"/>
      <c r="T566" s="158"/>
      <c r="U566" s="158"/>
      <c r="V566" s="367"/>
      <c r="W566" s="366"/>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58" t="s">
        <v>5654</v>
      </c>
      <c r="AU566" s="205">
        <v>33</v>
      </c>
      <c r="AV566" s="205">
        <v>20</v>
      </c>
      <c r="AW566" s="205">
        <f t="shared" si="281"/>
        <v>53</v>
      </c>
      <c r="AX566" s="205" t="s">
        <v>5504</v>
      </c>
      <c r="AY566" s="226">
        <v>28</v>
      </c>
      <c r="AZ566" s="205">
        <v>24</v>
      </c>
      <c r="BA566" s="205">
        <f t="shared" si="307"/>
        <v>52</v>
      </c>
      <c r="BB566" s="205"/>
      <c r="BC566" s="207">
        <v>1.0000000000000001E-17</v>
      </c>
      <c r="BD566" s="207">
        <v>9.9999999999999997E-29</v>
      </c>
      <c r="BE566" s="207">
        <v>1.0000000000000001E-30</v>
      </c>
      <c r="BF566" s="207">
        <v>0</v>
      </c>
      <c r="BG566" s="207">
        <v>1.0000000000000001E-17</v>
      </c>
      <c r="BH566" s="207"/>
      <c r="BI566" s="207"/>
      <c r="BJ566" s="207"/>
      <c r="BK566" s="207"/>
      <c r="BL566" s="208">
        <v>0</v>
      </c>
      <c r="BM566" s="209">
        <v>249.45</v>
      </c>
      <c r="BN566" s="209">
        <f t="shared" si="282"/>
        <v>0</v>
      </c>
      <c r="BO566" s="207"/>
      <c r="BP566" s="207"/>
      <c r="BQ566" s="207"/>
      <c r="BR566" s="207"/>
      <c r="BS566" s="207"/>
      <c r="BT566" s="207"/>
      <c r="BU566" s="207"/>
      <c r="BV566" s="207"/>
      <c r="BW566" s="207"/>
      <c r="BX566" s="207"/>
      <c r="BY566" s="207"/>
      <c r="BZ566" s="207"/>
      <c r="CA566" s="207"/>
      <c r="CB566" s="207"/>
      <c r="CC566" s="207"/>
      <c r="CD566" s="207"/>
      <c r="CE566" s="207"/>
      <c r="CF566" s="207">
        <v>1.0000000000000001E-17</v>
      </c>
      <c r="CG566" s="207"/>
      <c r="CH566" s="207"/>
      <c r="CI566" s="207"/>
      <c r="CJ566" s="207"/>
      <c r="CK566" s="207">
        <v>0</v>
      </c>
      <c r="CL566" s="209">
        <v>477.3</v>
      </c>
      <c r="CM566" s="209">
        <f t="shared" si="283"/>
        <v>0</v>
      </c>
      <c r="CN566" s="207"/>
      <c r="CO566" s="207"/>
      <c r="CP566" s="207"/>
      <c r="CQ566" s="207"/>
      <c r="CR566" s="207"/>
      <c r="CS566" s="207"/>
      <c r="CT566" s="207"/>
      <c r="CU566" s="207"/>
      <c r="CV566" s="207"/>
      <c r="CW566" s="207"/>
      <c r="CX566" s="207"/>
      <c r="CY566" s="207"/>
      <c r="CZ566" s="207"/>
      <c r="DA566" s="207" t="s">
        <v>4980</v>
      </c>
      <c r="DB566" s="207"/>
      <c r="DC566" s="207"/>
      <c r="DD566" s="207"/>
      <c r="DE566" s="207">
        <v>1.0000000000000001E-17</v>
      </c>
      <c r="DF566" s="207"/>
      <c r="DG566" s="207"/>
      <c r="DH566" s="207"/>
      <c r="DI566" s="207"/>
      <c r="DJ566" s="207">
        <v>0</v>
      </c>
      <c r="DK566" s="209">
        <v>120.88</v>
      </c>
      <c r="DL566" s="209">
        <f t="shared" si="284"/>
        <v>0</v>
      </c>
      <c r="DM566" s="207"/>
      <c r="DN566" s="207"/>
      <c r="DO566" s="207"/>
      <c r="DP566" s="207"/>
      <c r="DQ566" s="207"/>
      <c r="DR566" s="207"/>
      <c r="DS566" s="207"/>
      <c r="DT566" s="207"/>
      <c r="DU566" s="207"/>
      <c r="DV566" s="207"/>
      <c r="DW566" s="207"/>
      <c r="DX566" s="207"/>
      <c r="DY566" s="207"/>
      <c r="DZ566" s="207" t="s">
        <v>4980</v>
      </c>
      <c r="EA566" s="207"/>
      <c r="EB566" s="207"/>
      <c r="EC566" s="207"/>
      <c r="ED566" s="207">
        <v>1.0000000000000001E-17</v>
      </c>
      <c r="EE566" s="207"/>
      <c r="EF566" s="207"/>
      <c r="EG566" s="207"/>
      <c r="EH566" s="207"/>
      <c r="EI566" s="207">
        <v>0</v>
      </c>
      <c r="EJ566" s="209">
        <v>191.55</v>
      </c>
      <c r="EK566" s="209">
        <f t="shared" si="285"/>
        <v>0</v>
      </c>
      <c r="EL566" s="207"/>
      <c r="EM566" s="207"/>
      <c r="EN566" s="207"/>
      <c r="EO566" s="207"/>
      <c r="EP566" s="207"/>
      <c r="EQ566" s="207"/>
      <c r="ER566" s="207"/>
      <c r="ES566" s="207"/>
      <c r="ET566" s="207"/>
      <c r="EU566" s="207"/>
      <c r="EV566" s="207"/>
      <c r="EW566" s="207"/>
      <c r="EX566" s="207"/>
      <c r="EY566" s="207"/>
      <c r="EZ566" s="207"/>
      <c r="FA566" s="207"/>
      <c r="FB566" s="207"/>
      <c r="FC566" s="207">
        <v>1.0000000000000001E-17</v>
      </c>
      <c r="FD566" s="207"/>
      <c r="FE566" s="207"/>
      <c r="FF566" s="207"/>
      <c r="FG566" s="207"/>
      <c r="FH566" s="207">
        <v>0</v>
      </c>
      <c r="FI566" s="209">
        <v>32.1</v>
      </c>
      <c r="FJ566" s="209">
        <f t="shared" si="286"/>
        <v>0</v>
      </c>
      <c r="FK566" s="207"/>
      <c r="FL566" s="207"/>
      <c r="FM566" s="207"/>
      <c r="FN566" s="207">
        <v>1.0000000000000001E-17</v>
      </c>
      <c r="FO566" s="207"/>
      <c r="FP566" s="207"/>
      <c r="FQ566" s="207"/>
      <c r="FR566" s="207"/>
      <c r="FS566" s="207">
        <v>0</v>
      </c>
      <c r="FT566" s="209">
        <v>25.68</v>
      </c>
      <c r="FU566" s="209">
        <f t="shared" si="287"/>
        <v>0</v>
      </c>
      <c r="FV566" s="207"/>
      <c r="FW566" s="207"/>
      <c r="FX566" s="207"/>
      <c r="FY566" s="207">
        <v>1.0000000000000001E-17</v>
      </c>
      <c r="FZ566" s="207"/>
      <c r="GA566" s="207"/>
      <c r="GB566" s="207"/>
      <c r="GC566" s="207"/>
      <c r="GD566" s="207">
        <v>0</v>
      </c>
      <c r="GE566" s="209">
        <v>56.12</v>
      </c>
      <c r="GF566" s="209">
        <f t="shared" si="288"/>
        <v>0</v>
      </c>
      <c r="GG566" s="207"/>
      <c r="GH566" s="207"/>
      <c r="GI566" s="207"/>
      <c r="GJ566" s="207"/>
      <c r="GK566" s="207"/>
      <c r="GL566" s="207"/>
      <c r="GM566" s="207"/>
      <c r="GN566" s="207"/>
      <c r="GO566" s="207"/>
      <c r="GP566" s="207"/>
      <c r="GQ566" s="207"/>
      <c r="GR566" s="207"/>
      <c r="GS566" s="207"/>
      <c r="GT566" s="207"/>
      <c r="GU566" s="207"/>
      <c r="GV566" s="207"/>
      <c r="GW566" s="207"/>
      <c r="GX566" s="207" t="s">
        <v>918</v>
      </c>
      <c r="GY566" s="207">
        <v>0</v>
      </c>
      <c r="GZ566" s="207" t="s">
        <v>918</v>
      </c>
      <c r="HA566" s="207">
        <v>0</v>
      </c>
      <c r="HB566" s="207">
        <v>0</v>
      </c>
      <c r="HC566" s="207">
        <v>1</v>
      </c>
      <c r="HD566" s="207">
        <f t="shared" si="301"/>
        <v>3200</v>
      </c>
      <c r="HE566" s="207">
        <v>2</v>
      </c>
      <c r="HF566" s="207"/>
      <c r="HG566" s="207"/>
      <c r="HH566" s="207">
        <f>(HZ566+1)*200*HE566</f>
        <v>1600</v>
      </c>
      <c r="HI566" s="209">
        <v>2.73</v>
      </c>
      <c r="HJ566" s="209">
        <f t="shared" si="290"/>
        <v>4368</v>
      </c>
      <c r="HK566" s="207">
        <v>1</v>
      </c>
      <c r="HL566" s="207"/>
      <c r="HM566" s="207">
        <f>(HZ566+1)*200*HK566</f>
        <v>800</v>
      </c>
      <c r="HN566" s="209">
        <v>2.73</v>
      </c>
      <c r="HO566" s="209">
        <f t="shared" si="292"/>
        <v>2184</v>
      </c>
      <c r="HP566" s="207">
        <v>1</v>
      </c>
      <c r="HQ566" s="207"/>
      <c r="HR566" s="207">
        <f>(HZ566+1)*200*HP566</f>
        <v>800</v>
      </c>
      <c r="HS566" s="209">
        <v>2.73</v>
      </c>
      <c r="HT566" s="209">
        <f t="shared" si="293"/>
        <v>2184</v>
      </c>
      <c r="HU566" s="207">
        <v>0</v>
      </c>
      <c r="HV566" s="207"/>
      <c r="HW566" s="207">
        <f>(HZ566+1)*200*HU566</f>
        <v>0</v>
      </c>
      <c r="HX566" s="209">
        <v>2.73</v>
      </c>
      <c r="HY566" s="209">
        <f t="shared" si="295"/>
        <v>0</v>
      </c>
      <c r="HZ566" s="207">
        <v>3</v>
      </c>
      <c r="IA566" s="209">
        <v>3890.25</v>
      </c>
      <c r="IB566" s="209">
        <f t="shared" si="296"/>
        <v>11670.75</v>
      </c>
      <c r="IC566" s="169"/>
      <c r="ID566" s="169"/>
      <c r="IE566" s="169"/>
      <c r="IF566" s="169"/>
      <c r="IG566" s="165"/>
      <c r="IH566" s="165"/>
      <c r="II566" s="235">
        <f t="shared" si="303"/>
        <v>0</v>
      </c>
      <c r="IJ566" s="235">
        <f t="shared" si="304"/>
        <v>3</v>
      </c>
      <c r="IK566" s="235">
        <f t="shared" si="305"/>
        <v>3</v>
      </c>
      <c r="IL566" s="210"/>
      <c r="IM566" s="211">
        <f t="shared" si="297"/>
        <v>0</v>
      </c>
      <c r="IN566" s="209">
        <v>7500</v>
      </c>
      <c r="IO566" s="212">
        <f t="shared" si="298"/>
        <v>0</v>
      </c>
      <c r="IP566" s="209">
        <f t="shared" si="299"/>
        <v>20406.75</v>
      </c>
      <c r="IQ566" s="209">
        <v>10000</v>
      </c>
      <c r="IR566" s="212">
        <f t="shared" si="300"/>
        <v>3</v>
      </c>
      <c r="IS566" s="213" t="s">
        <v>5906</v>
      </c>
      <c r="IT566" s="291"/>
      <c r="IV566" s="66" t="s">
        <v>7228</v>
      </c>
      <c r="IW566" s="66" t="s">
        <v>7229</v>
      </c>
    </row>
    <row r="567" spans="1:257" x14ac:dyDescent="0.4">
      <c r="A567" s="158">
        <f t="shared" si="302"/>
        <v>411</v>
      </c>
      <c r="B567" s="156" t="s">
        <v>35</v>
      </c>
      <c r="C567" s="156">
        <v>493</v>
      </c>
      <c r="D567" s="251">
        <v>29820</v>
      </c>
      <c r="E567" s="374">
        <v>16789</v>
      </c>
      <c r="F567" s="230" t="s">
        <v>7230</v>
      </c>
      <c r="G567" s="251">
        <v>12</v>
      </c>
      <c r="H567" s="156"/>
      <c r="I567" s="156" t="s">
        <v>4375</v>
      </c>
      <c r="J567" s="158" t="s">
        <v>4453</v>
      </c>
      <c r="K567" s="158"/>
      <c r="L567" s="158" t="s">
        <v>4421</v>
      </c>
      <c r="M567" s="158">
        <v>20143571183</v>
      </c>
      <c r="N567" s="205">
        <v>39</v>
      </c>
      <c r="O567" s="158">
        <v>59</v>
      </c>
      <c r="P567" s="203" t="s">
        <v>5611</v>
      </c>
      <c r="Q567" s="158">
        <v>52</v>
      </c>
      <c r="R567" s="158"/>
      <c r="S567" s="158"/>
      <c r="T567" s="158"/>
      <c r="U567" s="158"/>
      <c r="V567" s="367"/>
      <c r="W567" s="366"/>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58" t="s">
        <v>5369</v>
      </c>
      <c r="AU567" s="205">
        <v>39</v>
      </c>
      <c r="AV567" s="205">
        <v>20</v>
      </c>
      <c r="AW567" s="205">
        <f t="shared" si="281"/>
        <v>59</v>
      </c>
      <c r="AX567" s="205" t="s">
        <v>5611</v>
      </c>
      <c r="AY567" s="206">
        <v>28</v>
      </c>
      <c r="AZ567" s="205">
        <v>24</v>
      </c>
      <c r="BA567" s="205">
        <f t="shared" si="307"/>
        <v>52</v>
      </c>
      <c r="BB567" s="205"/>
      <c r="BC567" s="207">
        <v>1.0000000000000001E-17</v>
      </c>
      <c r="BD567" s="207">
        <v>9.9999999999999997E-29</v>
      </c>
      <c r="BE567" s="207">
        <v>1.0000000000000001E-30</v>
      </c>
      <c r="BF567" s="207"/>
      <c r="BG567" s="207"/>
      <c r="BH567" s="207">
        <v>1</v>
      </c>
      <c r="BI567" s="207"/>
      <c r="BJ567" s="207"/>
      <c r="BK567" s="207"/>
      <c r="BL567" s="208">
        <f>AW567</f>
        <v>59</v>
      </c>
      <c r="BM567" s="209">
        <v>249.45</v>
      </c>
      <c r="BN567" s="209">
        <f t="shared" si="282"/>
        <v>14717.55</v>
      </c>
      <c r="BO567" s="207"/>
      <c r="BP567" s="207"/>
      <c r="BQ567" s="207"/>
      <c r="BR567" s="207"/>
      <c r="BS567" s="207"/>
      <c r="BT567" s="207"/>
      <c r="BU567" s="207"/>
      <c r="BV567" s="207"/>
      <c r="BW567" s="207"/>
      <c r="BX567" s="207"/>
      <c r="BY567" s="207"/>
      <c r="BZ567" s="207"/>
      <c r="CA567" s="207"/>
      <c r="CB567" s="207">
        <f>+BL567</f>
        <v>59</v>
      </c>
      <c r="CC567" s="207"/>
      <c r="CD567" s="207"/>
      <c r="CE567" s="207"/>
      <c r="CF567" s="207"/>
      <c r="CG567" s="207"/>
      <c r="CH567" s="207"/>
      <c r="CI567" s="207"/>
      <c r="CJ567" s="207"/>
      <c r="CK567" s="207">
        <v>0</v>
      </c>
      <c r="CL567" s="209">
        <v>477.3</v>
      </c>
      <c r="CM567" s="209">
        <f t="shared" si="283"/>
        <v>0</v>
      </c>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v>0</v>
      </c>
      <c r="DK567" s="209">
        <v>120.88</v>
      </c>
      <c r="DL567" s="209">
        <f t="shared" si="284"/>
        <v>0</v>
      </c>
      <c r="DM567" s="207"/>
      <c r="DN567" s="207"/>
      <c r="DO567" s="207"/>
      <c r="DP567" s="207"/>
      <c r="DQ567" s="207"/>
      <c r="DR567" s="207"/>
      <c r="DS567" s="207"/>
      <c r="DT567" s="207"/>
      <c r="DU567" s="207"/>
      <c r="DV567" s="207"/>
      <c r="DW567" s="207"/>
      <c r="DX567" s="207"/>
      <c r="DY567" s="207"/>
      <c r="DZ567" s="207"/>
      <c r="EA567" s="207"/>
      <c r="EB567" s="207"/>
      <c r="EC567" s="207"/>
      <c r="ED567" s="207"/>
      <c r="EE567" s="207"/>
      <c r="EF567" s="207"/>
      <c r="EG567" s="207"/>
      <c r="EH567" s="207"/>
      <c r="EI567" s="207">
        <v>0</v>
      </c>
      <c r="EJ567" s="209">
        <v>191.55</v>
      </c>
      <c r="EK567" s="209">
        <f t="shared" si="285"/>
        <v>0</v>
      </c>
      <c r="EL567" s="207"/>
      <c r="EM567" s="207"/>
      <c r="EN567" s="207"/>
      <c r="EO567" s="207"/>
      <c r="EP567" s="207"/>
      <c r="EQ567" s="207"/>
      <c r="ER567" s="207"/>
      <c r="ES567" s="207"/>
      <c r="ET567" s="207"/>
      <c r="EU567" s="207"/>
      <c r="EV567" s="207"/>
      <c r="EW567" s="207"/>
      <c r="EX567" s="207"/>
      <c r="EY567" s="207"/>
      <c r="EZ567" s="207"/>
      <c r="FA567" s="207"/>
      <c r="FB567" s="207"/>
      <c r="FC567" s="207"/>
      <c r="FD567" s="207"/>
      <c r="FE567" s="207"/>
      <c r="FF567" s="207"/>
      <c r="FG567" s="207"/>
      <c r="FH567" s="207">
        <v>0</v>
      </c>
      <c r="FI567" s="209">
        <v>32.1</v>
      </c>
      <c r="FJ567" s="209">
        <f t="shared" si="286"/>
        <v>0</v>
      </c>
      <c r="FK567" s="207"/>
      <c r="FL567" s="207"/>
      <c r="FM567" s="207"/>
      <c r="FN567" s="207"/>
      <c r="FO567" s="207"/>
      <c r="FP567" s="207"/>
      <c r="FQ567" s="207"/>
      <c r="FR567" s="207"/>
      <c r="FS567" s="207">
        <v>0</v>
      </c>
      <c r="FT567" s="209">
        <v>25.68</v>
      </c>
      <c r="FU567" s="209">
        <f t="shared" si="287"/>
        <v>0</v>
      </c>
      <c r="FV567" s="207"/>
      <c r="FW567" s="207"/>
      <c r="FX567" s="207"/>
      <c r="FY567" s="207"/>
      <c r="FZ567" s="207"/>
      <c r="GA567" s="207"/>
      <c r="GB567" s="207"/>
      <c r="GC567" s="207"/>
      <c r="GD567" s="207">
        <v>0</v>
      </c>
      <c r="GE567" s="209">
        <v>56.12</v>
      </c>
      <c r="GF567" s="209">
        <f t="shared" si="288"/>
        <v>0</v>
      </c>
      <c r="GG567" s="207"/>
      <c r="GH567" s="207"/>
      <c r="GI567" s="207"/>
      <c r="GJ567" s="207"/>
      <c r="GK567" s="207"/>
      <c r="GL567" s="207"/>
      <c r="GM567" s="207"/>
      <c r="GN567" s="207"/>
      <c r="GO567" s="207"/>
      <c r="GP567" s="207"/>
      <c r="GQ567" s="207"/>
      <c r="GR567" s="207"/>
      <c r="GS567" s="207"/>
      <c r="GT567" s="207"/>
      <c r="GU567" s="207"/>
      <c r="GV567" s="207"/>
      <c r="GW567" s="207"/>
      <c r="GX567" s="207" t="s">
        <v>918</v>
      </c>
      <c r="GY567" s="207">
        <v>0</v>
      </c>
      <c r="GZ567" s="207" t="s">
        <v>918</v>
      </c>
      <c r="HA567" s="207">
        <v>0</v>
      </c>
      <c r="HB567" s="207"/>
      <c r="HC567" s="207">
        <v>0</v>
      </c>
      <c r="HD567" s="207">
        <f t="shared" si="301"/>
        <v>0</v>
      </c>
      <c r="HE567" s="207">
        <v>0</v>
      </c>
      <c r="HF567" s="207"/>
      <c r="HG567" s="207"/>
      <c r="HH567" s="207">
        <f>HE567*((HZ567+1)*200)</f>
        <v>0</v>
      </c>
      <c r="HI567" s="209">
        <v>2.73</v>
      </c>
      <c r="HJ567" s="209">
        <f t="shared" si="290"/>
        <v>0</v>
      </c>
      <c r="HK567" s="207">
        <v>0</v>
      </c>
      <c r="HL567" s="207"/>
      <c r="HM567" s="207">
        <f>HK567*((HZ567+1)*200)</f>
        <v>0</v>
      </c>
      <c r="HN567" s="209">
        <v>2.73</v>
      </c>
      <c r="HO567" s="209">
        <f t="shared" si="292"/>
        <v>0</v>
      </c>
      <c r="HP567" s="207">
        <v>0</v>
      </c>
      <c r="HQ567" s="207"/>
      <c r="HR567" s="207">
        <f>HP567*((HZ567+1)*200)</f>
        <v>0</v>
      </c>
      <c r="HS567" s="209">
        <v>2.73</v>
      </c>
      <c r="HT567" s="209">
        <f t="shared" si="293"/>
        <v>0</v>
      </c>
      <c r="HU567" s="207">
        <v>0</v>
      </c>
      <c r="HV567" s="207"/>
      <c r="HW567" s="207">
        <f>HU567*((HZ567+1)*200)</f>
        <v>0</v>
      </c>
      <c r="HX567" s="209">
        <v>2.73</v>
      </c>
      <c r="HY567" s="209">
        <f t="shared" si="295"/>
        <v>0</v>
      </c>
      <c r="HZ567" s="207">
        <v>0</v>
      </c>
      <c r="IA567" s="209">
        <v>3890.25</v>
      </c>
      <c r="IB567" s="209">
        <f t="shared" si="296"/>
        <v>0</v>
      </c>
      <c r="IC567" s="169"/>
      <c r="ID567" s="169"/>
      <c r="IE567" s="169"/>
      <c r="IF567" s="169"/>
      <c r="IG567" s="165"/>
      <c r="IH567" s="165"/>
      <c r="II567" s="235">
        <f t="shared" si="303"/>
        <v>1</v>
      </c>
      <c r="IJ567" s="235">
        <f t="shared" si="304"/>
        <v>0</v>
      </c>
      <c r="IK567" s="235">
        <f t="shared" si="305"/>
        <v>1</v>
      </c>
      <c r="IL567" s="210"/>
      <c r="IM567" s="211">
        <f t="shared" si="297"/>
        <v>14717.55</v>
      </c>
      <c r="IN567" s="209">
        <v>7500</v>
      </c>
      <c r="IO567" s="212">
        <f t="shared" si="298"/>
        <v>2</v>
      </c>
      <c r="IP567" s="209">
        <f t="shared" si="299"/>
        <v>0</v>
      </c>
      <c r="IQ567" s="209">
        <v>10000</v>
      </c>
      <c r="IR567" s="212">
        <f t="shared" si="300"/>
        <v>0</v>
      </c>
      <c r="IS567" s="213" t="s">
        <v>7231</v>
      </c>
      <c r="IT567" s="291"/>
      <c r="IV567" s="66" t="s">
        <v>7232</v>
      </c>
      <c r="IW567" s="66" t="s">
        <v>7233</v>
      </c>
    </row>
    <row r="568" spans="1:257" x14ac:dyDescent="0.4">
      <c r="A568" s="158">
        <f t="shared" si="302"/>
        <v>412</v>
      </c>
      <c r="B568" s="156" t="s">
        <v>35</v>
      </c>
      <c r="C568" s="156">
        <v>494</v>
      </c>
      <c r="D568" s="156">
        <v>90965</v>
      </c>
      <c r="E568" s="251">
        <v>16794</v>
      </c>
      <c r="F568" s="230" t="s">
        <v>7234</v>
      </c>
      <c r="G568" s="251">
        <v>12</v>
      </c>
      <c r="H568" s="156"/>
      <c r="I568" s="156" t="s">
        <v>4375</v>
      </c>
      <c r="J568" s="158" t="s">
        <v>4412</v>
      </c>
      <c r="K568" s="158"/>
      <c r="L568" s="158" t="s">
        <v>4413</v>
      </c>
      <c r="M568" s="158"/>
      <c r="N568" s="205">
        <v>27</v>
      </c>
      <c r="O568" s="158">
        <v>47</v>
      </c>
      <c r="P568" s="203" t="s">
        <v>5935</v>
      </c>
      <c r="Q568" s="158">
        <v>50</v>
      </c>
      <c r="R568" s="158"/>
      <c r="S568" s="158"/>
      <c r="T568" s="158"/>
      <c r="U568" s="158"/>
      <c r="V568" s="367"/>
      <c r="W568" s="366"/>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58" t="s">
        <v>5364</v>
      </c>
      <c r="AU568" s="205">
        <v>27</v>
      </c>
      <c r="AV568" s="205">
        <v>20</v>
      </c>
      <c r="AW568" s="205">
        <f t="shared" si="281"/>
        <v>47</v>
      </c>
      <c r="AX568" s="205" t="s">
        <v>5935</v>
      </c>
      <c r="AY568" s="206">
        <v>26</v>
      </c>
      <c r="AZ568" s="205">
        <v>24</v>
      </c>
      <c r="BA568" s="205">
        <f t="shared" si="307"/>
        <v>50</v>
      </c>
      <c r="BB568" s="205"/>
      <c r="BC568" s="207">
        <v>1.0000000000000001E-17</v>
      </c>
      <c r="BD568" s="207">
        <v>9.9999999999999997E-29</v>
      </c>
      <c r="BE568" s="207">
        <v>1.0000000000000001E-30</v>
      </c>
      <c r="BF568" s="207"/>
      <c r="BG568" s="207"/>
      <c r="BH568" s="207">
        <v>1</v>
      </c>
      <c r="BI568" s="207"/>
      <c r="BJ568" s="207"/>
      <c r="BK568" s="207" t="s">
        <v>7235</v>
      </c>
      <c r="BL568" s="208">
        <f>AW568</f>
        <v>47</v>
      </c>
      <c r="BM568" s="209">
        <v>249.45</v>
      </c>
      <c r="BN568" s="209">
        <f t="shared" si="282"/>
        <v>11724.15</v>
      </c>
      <c r="BO568" s="207"/>
      <c r="BP568" s="207"/>
      <c r="BQ568" s="207"/>
      <c r="BR568" s="207"/>
      <c r="BS568" s="207"/>
      <c r="BT568" s="207"/>
      <c r="BU568" s="207"/>
      <c r="BV568" s="207"/>
      <c r="BW568" s="207"/>
      <c r="BX568" s="207"/>
      <c r="BY568" s="207"/>
      <c r="BZ568" s="207"/>
      <c r="CA568" s="207"/>
      <c r="CB568" s="207">
        <f>+BL568</f>
        <v>47</v>
      </c>
      <c r="CC568" s="207"/>
      <c r="CD568" s="207"/>
      <c r="CE568" s="207"/>
      <c r="CF568" s="207"/>
      <c r="CG568" s="207"/>
      <c r="CH568" s="207"/>
      <c r="CI568" s="207"/>
      <c r="CJ568" s="207"/>
      <c r="CK568" s="207">
        <v>0</v>
      </c>
      <c r="CL568" s="209">
        <v>477.3</v>
      </c>
      <c r="CM568" s="209">
        <f t="shared" si="283"/>
        <v>0</v>
      </c>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v>0</v>
      </c>
      <c r="DK568" s="209">
        <v>120.88</v>
      </c>
      <c r="DL568" s="209">
        <f t="shared" si="284"/>
        <v>0</v>
      </c>
      <c r="DM568" s="207"/>
      <c r="DN568" s="207"/>
      <c r="DO568" s="207"/>
      <c r="DP568" s="207"/>
      <c r="DQ568" s="207"/>
      <c r="DR568" s="207"/>
      <c r="DS568" s="207"/>
      <c r="DT568" s="207"/>
      <c r="DU568" s="207"/>
      <c r="DV568" s="207"/>
      <c r="DW568" s="207"/>
      <c r="DX568" s="207"/>
      <c r="DY568" s="207"/>
      <c r="DZ568" s="207"/>
      <c r="EA568" s="207"/>
      <c r="EB568" s="207"/>
      <c r="EC568" s="207"/>
      <c r="ED568" s="207"/>
      <c r="EE568" s="207"/>
      <c r="EF568" s="207"/>
      <c r="EG568" s="207"/>
      <c r="EH568" s="207"/>
      <c r="EI568" s="207">
        <v>0</v>
      </c>
      <c r="EJ568" s="209">
        <v>191.55</v>
      </c>
      <c r="EK568" s="209">
        <f t="shared" si="285"/>
        <v>0</v>
      </c>
      <c r="EL568" s="207"/>
      <c r="EM568" s="207"/>
      <c r="EN568" s="207"/>
      <c r="EO568" s="207"/>
      <c r="EP568" s="207"/>
      <c r="EQ568" s="207"/>
      <c r="ER568" s="207"/>
      <c r="ES568" s="207"/>
      <c r="ET568" s="207"/>
      <c r="EU568" s="207"/>
      <c r="EV568" s="207"/>
      <c r="EW568" s="207"/>
      <c r="EX568" s="207"/>
      <c r="EY568" s="207"/>
      <c r="EZ568" s="207"/>
      <c r="FA568" s="207"/>
      <c r="FB568" s="207"/>
      <c r="FC568" s="207"/>
      <c r="FD568" s="207"/>
      <c r="FE568" s="207"/>
      <c r="FF568" s="207"/>
      <c r="FG568" s="207"/>
      <c r="FH568" s="207">
        <v>0</v>
      </c>
      <c r="FI568" s="209">
        <v>32.1</v>
      </c>
      <c r="FJ568" s="209">
        <f t="shared" si="286"/>
        <v>0</v>
      </c>
      <c r="FK568" s="207"/>
      <c r="FL568" s="207"/>
      <c r="FM568" s="207"/>
      <c r="FN568" s="207"/>
      <c r="FO568" s="207"/>
      <c r="FP568" s="207"/>
      <c r="FQ568" s="207"/>
      <c r="FR568" s="207"/>
      <c r="FS568" s="207">
        <v>0</v>
      </c>
      <c r="FT568" s="209">
        <v>25.68</v>
      </c>
      <c r="FU568" s="209">
        <f t="shared" si="287"/>
        <v>0</v>
      </c>
      <c r="FV568" s="207"/>
      <c r="FW568" s="207"/>
      <c r="FX568" s="207"/>
      <c r="FY568" s="207"/>
      <c r="FZ568" s="207"/>
      <c r="GA568" s="207"/>
      <c r="GB568" s="207"/>
      <c r="GC568" s="207"/>
      <c r="GD568" s="207">
        <v>0</v>
      </c>
      <c r="GE568" s="209">
        <v>56.12</v>
      </c>
      <c r="GF568" s="209">
        <f t="shared" si="288"/>
        <v>0</v>
      </c>
      <c r="GG568" s="207"/>
      <c r="GH568" s="207"/>
      <c r="GI568" s="207"/>
      <c r="GJ568" s="207"/>
      <c r="GK568" s="207"/>
      <c r="GL568" s="207"/>
      <c r="GM568" s="207"/>
      <c r="GN568" s="207"/>
      <c r="GO568" s="207"/>
      <c r="GP568" s="207"/>
      <c r="GQ568" s="207"/>
      <c r="GR568" s="207"/>
      <c r="GS568" s="207"/>
      <c r="GT568" s="207"/>
      <c r="GU568" s="207"/>
      <c r="GV568" s="207"/>
      <c r="GW568" s="207"/>
      <c r="GX568" s="207" t="s">
        <v>918</v>
      </c>
      <c r="GY568" s="207">
        <v>0</v>
      </c>
      <c r="GZ568" s="207" t="s">
        <v>918</v>
      </c>
      <c r="HA568" s="207">
        <v>0</v>
      </c>
      <c r="HB568" s="207"/>
      <c r="HC568" s="207">
        <v>1</v>
      </c>
      <c r="HD568" s="207">
        <f t="shared" si="301"/>
        <v>1200</v>
      </c>
      <c r="HE568" s="207">
        <v>0</v>
      </c>
      <c r="HF568" s="207"/>
      <c r="HG568" s="207"/>
      <c r="HH568" s="207">
        <f>HE568*((HZ568+1)*200)</f>
        <v>0</v>
      </c>
      <c r="HI568" s="209">
        <v>2.73</v>
      </c>
      <c r="HJ568" s="209">
        <f t="shared" si="290"/>
        <v>0</v>
      </c>
      <c r="HK568" s="207">
        <v>1</v>
      </c>
      <c r="HL568" s="207"/>
      <c r="HM568" s="207">
        <f>HK568*((HZ568+1)*200)</f>
        <v>600</v>
      </c>
      <c r="HN568" s="209">
        <v>2.73</v>
      </c>
      <c r="HO568" s="209">
        <f t="shared" si="292"/>
        <v>1638</v>
      </c>
      <c r="HP568" s="207">
        <v>1</v>
      </c>
      <c r="HQ568" s="207"/>
      <c r="HR568" s="207">
        <f>HP568*((HZ568+1)*200)</f>
        <v>600</v>
      </c>
      <c r="HS568" s="209">
        <v>2.73</v>
      </c>
      <c r="HT568" s="209">
        <f t="shared" si="293"/>
        <v>1638</v>
      </c>
      <c r="HU568" s="207">
        <v>0</v>
      </c>
      <c r="HV568" s="207"/>
      <c r="HW568" s="207">
        <f>HU568*((HZ568+1)*200)</f>
        <v>0</v>
      </c>
      <c r="HX568" s="209">
        <v>2.73</v>
      </c>
      <c r="HY568" s="209">
        <f t="shared" si="295"/>
        <v>0</v>
      </c>
      <c r="HZ568" s="207">
        <v>2</v>
      </c>
      <c r="IA568" s="209">
        <v>3890.25</v>
      </c>
      <c r="IB568" s="209">
        <f t="shared" si="296"/>
        <v>7780.5</v>
      </c>
      <c r="IC568" s="169"/>
      <c r="ID568" s="169"/>
      <c r="IE568" s="169"/>
      <c r="IF568" s="169"/>
      <c r="IG568" s="165"/>
      <c r="IH568" s="165"/>
      <c r="II568" s="235">
        <f t="shared" si="303"/>
        <v>1</v>
      </c>
      <c r="IJ568" s="235">
        <f t="shared" si="304"/>
        <v>2</v>
      </c>
      <c r="IK568" s="235">
        <f t="shared" si="305"/>
        <v>3</v>
      </c>
      <c r="IL568" s="210"/>
      <c r="IM568" s="211">
        <f t="shared" si="297"/>
        <v>11724.15</v>
      </c>
      <c r="IN568" s="209">
        <v>7500</v>
      </c>
      <c r="IO568" s="212">
        <f t="shared" si="298"/>
        <v>2</v>
      </c>
      <c r="IP568" s="209">
        <f t="shared" si="299"/>
        <v>11056.5</v>
      </c>
      <c r="IQ568" s="209">
        <v>10000</v>
      </c>
      <c r="IR568" s="212">
        <f t="shared" si="300"/>
        <v>2</v>
      </c>
      <c r="IS568" s="213" t="s">
        <v>7236</v>
      </c>
      <c r="IT568" s="291"/>
      <c r="IV568" s="66">
        <v>98633</v>
      </c>
      <c r="IW568" s="66" t="s">
        <v>7237</v>
      </c>
    </row>
    <row r="569" spans="1:257" x14ac:dyDescent="0.4">
      <c r="A569" s="158">
        <f t="shared" si="302"/>
        <v>413</v>
      </c>
      <c r="B569" s="156" t="s">
        <v>35</v>
      </c>
      <c r="C569" s="156">
        <v>495</v>
      </c>
      <c r="D569" s="251">
        <v>89075</v>
      </c>
      <c r="E569" s="251">
        <v>16806</v>
      </c>
      <c r="F569" s="230" t="s">
        <v>7238</v>
      </c>
      <c r="G569" s="251">
        <v>12</v>
      </c>
      <c r="H569" s="156"/>
      <c r="I569" s="156" t="s">
        <v>4375</v>
      </c>
      <c r="J569" s="158" t="s">
        <v>4453</v>
      </c>
      <c r="K569" s="158"/>
      <c r="L569" s="158" t="s">
        <v>4467</v>
      </c>
      <c r="M569" s="158"/>
      <c r="N569" s="205">
        <v>21</v>
      </c>
      <c r="O569" s="158">
        <v>41</v>
      </c>
      <c r="P569" s="203" t="s">
        <v>5935</v>
      </c>
      <c r="Q569" s="158">
        <v>50</v>
      </c>
      <c r="R569" s="158"/>
      <c r="S569" s="158"/>
      <c r="T569" s="158"/>
      <c r="U569" s="158"/>
      <c r="V569" s="367"/>
      <c r="W569" s="366"/>
      <c r="X569" s="158"/>
      <c r="Y569" s="158"/>
      <c r="Z569" s="158"/>
      <c r="AA569" s="158"/>
      <c r="AB569" s="158"/>
      <c r="AC569" s="158"/>
      <c r="AD569" s="158"/>
      <c r="AE569" s="158"/>
      <c r="AF569" s="158"/>
      <c r="AG569" s="158"/>
      <c r="AH569" s="158"/>
      <c r="AI569" s="158"/>
      <c r="AJ569" s="158"/>
      <c r="AK569" s="158"/>
      <c r="AL569" s="158"/>
      <c r="AM569" s="158"/>
      <c r="AN569" s="158"/>
      <c r="AO569" s="158"/>
      <c r="AP569" s="158"/>
      <c r="AQ569" s="158"/>
      <c r="AR569" s="158"/>
      <c r="AS569" s="158"/>
      <c r="AT569" s="158" t="s">
        <v>5364</v>
      </c>
      <c r="AU569" s="205">
        <v>21</v>
      </c>
      <c r="AV569" s="205">
        <v>20</v>
      </c>
      <c r="AW569" s="205">
        <f t="shared" si="281"/>
        <v>41</v>
      </c>
      <c r="AX569" s="205" t="s">
        <v>5935</v>
      </c>
      <c r="AY569" s="206">
        <v>26</v>
      </c>
      <c r="AZ569" s="205">
        <v>24</v>
      </c>
      <c r="BA569" s="205">
        <f t="shared" si="307"/>
        <v>50</v>
      </c>
      <c r="BB569" s="205"/>
      <c r="BC569" s="207">
        <v>1.0000000000000001E-17</v>
      </c>
      <c r="BD569" s="207">
        <v>9.9999999999999997E-29</v>
      </c>
      <c r="BE569" s="207">
        <v>1.0000000000000001E-30</v>
      </c>
      <c r="BF569" s="207"/>
      <c r="BG569" s="207"/>
      <c r="BH569" s="207">
        <v>1</v>
      </c>
      <c r="BI569" s="207"/>
      <c r="BJ569" s="207"/>
      <c r="BK569" s="207" t="s">
        <v>7239</v>
      </c>
      <c r="BL569" s="208">
        <f>AW569</f>
        <v>41</v>
      </c>
      <c r="BM569" s="209">
        <v>249.45</v>
      </c>
      <c r="BN569" s="209">
        <f t="shared" si="282"/>
        <v>10227.449999999999</v>
      </c>
      <c r="BO569" s="207"/>
      <c r="BP569" s="207"/>
      <c r="BQ569" s="207"/>
      <c r="BR569" s="207"/>
      <c r="BS569" s="207"/>
      <c r="BT569" s="207"/>
      <c r="BU569" s="207"/>
      <c r="BV569" s="207"/>
      <c r="BW569" s="207"/>
      <c r="BX569" s="207"/>
      <c r="BY569" s="207"/>
      <c r="BZ569" s="207"/>
      <c r="CA569" s="207"/>
      <c r="CB569" s="207">
        <f>+BL569</f>
        <v>41</v>
      </c>
      <c r="CC569" s="207"/>
      <c r="CD569" s="207"/>
      <c r="CE569" s="207"/>
      <c r="CF569" s="207"/>
      <c r="CG569" s="207"/>
      <c r="CH569" s="207"/>
      <c r="CI569" s="207"/>
      <c r="CJ569" s="207"/>
      <c r="CK569" s="207">
        <v>0</v>
      </c>
      <c r="CL569" s="209">
        <v>477.3</v>
      </c>
      <c r="CM569" s="209">
        <f t="shared" si="283"/>
        <v>0</v>
      </c>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v>0</v>
      </c>
      <c r="DK569" s="209">
        <v>120.88</v>
      </c>
      <c r="DL569" s="209">
        <f t="shared" si="284"/>
        <v>0</v>
      </c>
      <c r="DM569" s="207"/>
      <c r="DN569" s="207"/>
      <c r="DO569" s="207"/>
      <c r="DP569" s="207"/>
      <c r="DQ569" s="207"/>
      <c r="DR569" s="207"/>
      <c r="DS569" s="207"/>
      <c r="DT569" s="207"/>
      <c r="DU569" s="207"/>
      <c r="DV569" s="207"/>
      <c r="DW569" s="207"/>
      <c r="DX569" s="207"/>
      <c r="DY569" s="207"/>
      <c r="DZ569" s="207"/>
      <c r="EA569" s="207"/>
      <c r="EB569" s="207"/>
      <c r="EC569" s="207"/>
      <c r="ED569" s="207"/>
      <c r="EE569" s="207"/>
      <c r="EF569" s="207"/>
      <c r="EG569" s="207"/>
      <c r="EH569" s="207"/>
      <c r="EI569" s="207">
        <v>0</v>
      </c>
      <c r="EJ569" s="209">
        <v>191.55</v>
      </c>
      <c r="EK569" s="209">
        <f t="shared" si="285"/>
        <v>0</v>
      </c>
      <c r="EL569" s="207"/>
      <c r="EM569" s="207"/>
      <c r="EN569" s="207"/>
      <c r="EO569" s="207"/>
      <c r="EP569" s="207"/>
      <c r="EQ569" s="207"/>
      <c r="ER569" s="207"/>
      <c r="ES569" s="207"/>
      <c r="ET569" s="207"/>
      <c r="EU569" s="207"/>
      <c r="EV569" s="207"/>
      <c r="EW569" s="207"/>
      <c r="EX569" s="207"/>
      <c r="EY569" s="207"/>
      <c r="EZ569" s="207"/>
      <c r="FA569" s="207"/>
      <c r="FB569" s="207"/>
      <c r="FC569" s="207"/>
      <c r="FD569" s="207"/>
      <c r="FE569" s="207"/>
      <c r="FF569" s="207"/>
      <c r="FG569" s="207"/>
      <c r="FH569" s="207">
        <v>0</v>
      </c>
      <c r="FI569" s="209">
        <v>32.1</v>
      </c>
      <c r="FJ569" s="209">
        <f t="shared" si="286"/>
        <v>0</v>
      </c>
      <c r="FK569" s="207"/>
      <c r="FL569" s="207"/>
      <c r="FM569" s="207"/>
      <c r="FN569" s="207"/>
      <c r="FO569" s="207"/>
      <c r="FP569" s="207"/>
      <c r="FQ569" s="207"/>
      <c r="FR569" s="207"/>
      <c r="FS569" s="207">
        <v>0</v>
      </c>
      <c r="FT569" s="209">
        <v>25.68</v>
      </c>
      <c r="FU569" s="209">
        <f t="shared" si="287"/>
        <v>0</v>
      </c>
      <c r="FV569" s="207"/>
      <c r="FW569" s="207"/>
      <c r="FX569" s="207"/>
      <c r="FY569" s="207"/>
      <c r="FZ569" s="207"/>
      <c r="GA569" s="207"/>
      <c r="GB569" s="207"/>
      <c r="GC569" s="207"/>
      <c r="GD569" s="207">
        <v>0</v>
      </c>
      <c r="GE569" s="209">
        <v>56.12</v>
      </c>
      <c r="GF569" s="209">
        <f t="shared" si="288"/>
        <v>0</v>
      </c>
      <c r="GG569" s="207"/>
      <c r="GH569" s="207"/>
      <c r="GI569" s="207"/>
      <c r="GJ569" s="207"/>
      <c r="GK569" s="207"/>
      <c r="GL569" s="207"/>
      <c r="GM569" s="207"/>
      <c r="GN569" s="207"/>
      <c r="GO569" s="207"/>
      <c r="GP569" s="207"/>
      <c r="GQ569" s="207"/>
      <c r="GR569" s="207"/>
      <c r="GS569" s="207"/>
      <c r="GT569" s="207"/>
      <c r="GU569" s="207"/>
      <c r="GV569" s="207"/>
      <c r="GW569" s="207"/>
      <c r="GX569" s="207" t="s">
        <v>918</v>
      </c>
      <c r="GY569" s="207">
        <v>0</v>
      </c>
      <c r="GZ569" s="207" t="s">
        <v>918</v>
      </c>
      <c r="HA569" s="207">
        <v>0</v>
      </c>
      <c r="HB569" s="207"/>
      <c r="HC569" s="207">
        <v>1</v>
      </c>
      <c r="HD569" s="207">
        <f t="shared" si="301"/>
        <v>1600</v>
      </c>
      <c r="HE569" s="207">
        <v>2</v>
      </c>
      <c r="HF569" s="207"/>
      <c r="HG569" s="207"/>
      <c r="HH569" s="207">
        <f>HE569*((HZ569+1)*200)</f>
        <v>800</v>
      </c>
      <c r="HI569" s="209">
        <v>2.73</v>
      </c>
      <c r="HJ569" s="209">
        <f t="shared" si="290"/>
        <v>2184</v>
      </c>
      <c r="HK569" s="207">
        <v>1</v>
      </c>
      <c r="HL569" s="207"/>
      <c r="HM569" s="207">
        <f>HK569*((HZ569+1)*200)</f>
        <v>400</v>
      </c>
      <c r="HN569" s="209">
        <v>2.73</v>
      </c>
      <c r="HO569" s="209">
        <f t="shared" si="292"/>
        <v>1092</v>
      </c>
      <c r="HP569" s="207">
        <v>1</v>
      </c>
      <c r="HQ569" s="207"/>
      <c r="HR569" s="207">
        <f>HP569*((HZ569+1)*200)</f>
        <v>400</v>
      </c>
      <c r="HS569" s="209">
        <v>2.73</v>
      </c>
      <c r="HT569" s="209">
        <f t="shared" si="293"/>
        <v>1092</v>
      </c>
      <c r="HU569" s="207">
        <v>0</v>
      </c>
      <c r="HV569" s="207"/>
      <c r="HW569" s="207">
        <f>HU569*((HZ569+1)*200)</f>
        <v>0</v>
      </c>
      <c r="HX569" s="209">
        <v>2.73</v>
      </c>
      <c r="HY569" s="209">
        <f t="shared" si="295"/>
        <v>0</v>
      </c>
      <c r="HZ569" s="207">
        <v>1</v>
      </c>
      <c r="IA569" s="209">
        <v>3890.25</v>
      </c>
      <c r="IB569" s="209">
        <f t="shared" si="296"/>
        <v>3890.25</v>
      </c>
      <c r="IC569" s="169"/>
      <c r="ID569" s="169"/>
      <c r="IE569" s="169"/>
      <c r="IF569" s="169"/>
      <c r="IG569" s="165"/>
      <c r="IH569" s="165"/>
      <c r="II569" s="235">
        <f t="shared" si="303"/>
        <v>1</v>
      </c>
      <c r="IJ569" s="235">
        <f t="shared" si="304"/>
        <v>1</v>
      </c>
      <c r="IK569" s="235">
        <f t="shared" si="305"/>
        <v>2</v>
      </c>
      <c r="IL569" s="210"/>
      <c r="IM569" s="211">
        <f t="shared" si="297"/>
        <v>10227.449999999999</v>
      </c>
      <c r="IN569" s="209">
        <v>7500</v>
      </c>
      <c r="IO569" s="212">
        <f t="shared" si="298"/>
        <v>2</v>
      </c>
      <c r="IP569" s="209">
        <f t="shared" si="299"/>
        <v>8258.25</v>
      </c>
      <c r="IQ569" s="209">
        <v>10000</v>
      </c>
      <c r="IR569" s="212">
        <f t="shared" si="300"/>
        <v>1</v>
      </c>
      <c r="IS569" s="213" t="s">
        <v>7240</v>
      </c>
      <c r="IT569" s="291"/>
      <c r="IV569" s="66" t="s">
        <v>7241</v>
      </c>
      <c r="IW569" s="66" t="s">
        <v>7242</v>
      </c>
    </row>
    <row r="570" spans="1:257" x14ac:dyDescent="0.4">
      <c r="A570" s="158">
        <f t="shared" si="302"/>
        <v>414</v>
      </c>
      <c r="B570" s="156" t="s">
        <v>35</v>
      </c>
      <c r="C570" s="156">
        <v>106</v>
      </c>
      <c r="D570" s="251">
        <v>91436</v>
      </c>
      <c r="E570" s="374">
        <v>24511</v>
      </c>
      <c r="F570" s="225" t="s">
        <v>7243</v>
      </c>
      <c r="G570" s="251">
        <v>3</v>
      </c>
      <c r="H570" s="156"/>
      <c r="I570" s="156" t="s">
        <v>1026</v>
      </c>
      <c r="J570" s="158" t="s">
        <v>1027</v>
      </c>
      <c r="K570" s="158"/>
      <c r="L570" s="158" t="s">
        <v>1029</v>
      </c>
      <c r="M570" s="158"/>
      <c r="N570" s="205">
        <v>45</v>
      </c>
      <c r="O570" s="158">
        <v>65</v>
      </c>
      <c r="P570" s="203" t="s">
        <v>7244</v>
      </c>
      <c r="Q570" s="158">
        <v>78</v>
      </c>
      <c r="R570" s="158"/>
      <c r="S570" s="158"/>
      <c r="T570" s="158"/>
      <c r="U570" s="158"/>
      <c r="V570" s="367"/>
      <c r="W570" s="366"/>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58" t="s">
        <v>5424</v>
      </c>
      <c r="AU570" s="205">
        <v>45</v>
      </c>
      <c r="AV570" s="205">
        <v>20</v>
      </c>
      <c r="AW570" s="205">
        <f t="shared" si="281"/>
        <v>65</v>
      </c>
      <c r="AX570" s="205" t="s">
        <v>7244</v>
      </c>
      <c r="AY570" s="226">
        <v>54</v>
      </c>
      <c r="AZ570" s="205">
        <v>24</v>
      </c>
      <c r="BA570" s="205">
        <f t="shared" si="307"/>
        <v>78</v>
      </c>
      <c r="BB570" s="205"/>
      <c r="BC570" s="207">
        <v>1.0000000000000001E-17</v>
      </c>
      <c r="BD570" s="207">
        <v>9.9999999999999997E-29</v>
      </c>
      <c r="BE570" s="207">
        <v>1.0000000000000001E-30</v>
      </c>
      <c r="BF570" s="207">
        <v>0</v>
      </c>
      <c r="BG570" s="207">
        <v>0</v>
      </c>
      <c r="BH570" s="207"/>
      <c r="BI570" s="207"/>
      <c r="BJ570" s="207"/>
      <c r="BK570" s="207"/>
      <c r="BL570" s="208">
        <v>0</v>
      </c>
      <c r="BM570" s="209">
        <v>249.45</v>
      </c>
      <c r="BN570" s="209">
        <f t="shared" si="282"/>
        <v>0</v>
      </c>
      <c r="BO570" s="207"/>
      <c r="BP570" s="207"/>
      <c r="BQ570" s="207"/>
      <c r="BR570" s="207"/>
      <c r="BS570" s="207"/>
      <c r="BT570" s="207"/>
      <c r="BU570" s="207"/>
      <c r="BV570" s="207"/>
      <c r="BW570" s="207"/>
      <c r="BX570" s="207"/>
      <c r="BY570" s="207"/>
      <c r="BZ570" s="207"/>
      <c r="CA570" s="207"/>
      <c r="CB570" s="207"/>
      <c r="CC570" s="207"/>
      <c r="CD570" s="207"/>
      <c r="CE570" s="207"/>
      <c r="CF570" s="207">
        <v>0</v>
      </c>
      <c r="CG570" s="207"/>
      <c r="CH570" s="207"/>
      <c r="CI570" s="207"/>
      <c r="CJ570" s="207"/>
      <c r="CK570" s="207">
        <v>0</v>
      </c>
      <c r="CL570" s="209">
        <v>477.3</v>
      </c>
      <c r="CM570" s="209">
        <f t="shared" si="283"/>
        <v>0</v>
      </c>
      <c r="CN570" s="207"/>
      <c r="CO570" s="207"/>
      <c r="CP570" s="207"/>
      <c r="CQ570" s="207"/>
      <c r="CR570" s="207"/>
      <c r="CS570" s="207"/>
      <c r="CT570" s="207"/>
      <c r="CU570" s="207"/>
      <c r="CV570" s="207"/>
      <c r="CW570" s="207"/>
      <c r="CX570" s="207"/>
      <c r="CY570" s="207"/>
      <c r="CZ570" s="207"/>
      <c r="DA570" s="207"/>
      <c r="DB570" s="207"/>
      <c r="DC570" s="207"/>
      <c r="DD570" s="207"/>
      <c r="DE570" s="207">
        <v>0</v>
      </c>
      <c r="DF570" s="207"/>
      <c r="DG570" s="207"/>
      <c r="DH570" s="207"/>
      <c r="DI570" s="207"/>
      <c r="DJ570" s="207">
        <v>0</v>
      </c>
      <c r="DK570" s="209">
        <v>120.88</v>
      </c>
      <c r="DL570" s="209">
        <f t="shared" si="284"/>
        <v>0</v>
      </c>
      <c r="DM570" s="207"/>
      <c r="DN570" s="207"/>
      <c r="DO570" s="207"/>
      <c r="DP570" s="207"/>
      <c r="DQ570" s="207"/>
      <c r="DR570" s="207"/>
      <c r="DS570" s="207"/>
      <c r="DT570" s="207"/>
      <c r="DU570" s="207"/>
      <c r="DV570" s="207"/>
      <c r="DW570" s="207"/>
      <c r="DX570" s="207"/>
      <c r="DY570" s="207"/>
      <c r="DZ570" s="207"/>
      <c r="EA570" s="207"/>
      <c r="EB570" s="207"/>
      <c r="EC570" s="207"/>
      <c r="ED570" s="207">
        <v>0</v>
      </c>
      <c r="EE570" s="207"/>
      <c r="EF570" s="207"/>
      <c r="EG570" s="207"/>
      <c r="EH570" s="207"/>
      <c r="EI570" s="207">
        <v>0</v>
      </c>
      <c r="EJ570" s="209">
        <v>191.55</v>
      </c>
      <c r="EK570" s="209">
        <f t="shared" si="285"/>
        <v>0</v>
      </c>
      <c r="EL570" s="207"/>
      <c r="EM570" s="207"/>
      <c r="EN570" s="207"/>
      <c r="EO570" s="207"/>
      <c r="EP570" s="207"/>
      <c r="EQ570" s="207"/>
      <c r="ER570" s="207"/>
      <c r="ES570" s="207"/>
      <c r="ET570" s="207"/>
      <c r="EU570" s="207"/>
      <c r="EV570" s="207"/>
      <c r="EW570" s="207"/>
      <c r="EX570" s="207"/>
      <c r="EY570" s="207"/>
      <c r="EZ570" s="207"/>
      <c r="FA570" s="207"/>
      <c r="FB570" s="207"/>
      <c r="FC570" s="207">
        <v>0</v>
      </c>
      <c r="FD570" s="207"/>
      <c r="FE570" s="207"/>
      <c r="FF570" s="207"/>
      <c r="FG570" s="207"/>
      <c r="FH570" s="207">
        <v>0</v>
      </c>
      <c r="FI570" s="209">
        <v>32.1</v>
      </c>
      <c r="FJ570" s="209">
        <f t="shared" si="286"/>
        <v>0</v>
      </c>
      <c r="FK570" s="207"/>
      <c r="FL570" s="207"/>
      <c r="FM570" s="207"/>
      <c r="FN570" s="207">
        <v>0</v>
      </c>
      <c r="FO570" s="207"/>
      <c r="FP570" s="207"/>
      <c r="FQ570" s="207"/>
      <c r="FR570" s="207"/>
      <c r="FS570" s="207">
        <v>0</v>
      </c>
      <c r="FT570" s="209">
        <v>25.68</v>
      </c>
      <c r="FU570" s="209">
        <f t="shared" si="287"/>
        <v>0</v>
      </c>
      <c r="FV570" s="207"/>
      <c r="FW570" s="207"/>
      <c r="FX570" s="207"/>
      <c r="FY570" s="207">
        <v>0</v>
      </c>
      <c r="FZ570" s="207"/>
      <c r="GA570" s="207"/>
      <c r="GB570" s="207"/>
      <c r="GC570" s="207"/>
      <c r="GD570" s="207">
        <v>0</v>
      </c>
      <c r="GE570" s="209">
        <v>56.12</v>
      </c>
      <c r="GF570" s="209">
        <f t="shared" si="288"/>
        <v>0</v>
      </c>
      <c r="GG570" s="207"/>
      <c r="GH570" s="207"/>
      <c r="GI570" s="207"/>
      <c r="GJ570" s="207"/>
      <c r="GK570" s="207"/>
      <c r="GL570" s="207"/>
      <c r="GM570" s="207"/>
      <c r="GN570" s="207"/>
      <c r="GO570" s="207"/>
      <c r="GP570" s="207"/>
      <c r="GQ570" s="207"/>
      <c r="GR570" s="207"/>
      <c r="GS570" s="207"/>
      <c r="GT570" s="207"/>
      <c r="GU570" s="207"/>
      <c r="GV570" s="207"/>
      <c r="GW570" s="207"/>
      <c r="GX570" s="207" t="s">
        <v>918</v>
      </c>
      <c r="GY570" s="207">
        <v>0</v>
      </c>
      <c r="GZ570" s="207" t="s">
        <v>918</v>
      </c>
      <c r="HA570" s="207">
        <v>0</v>
      </c>
      <c r="HB570" s="207">
        <v>0</v>
      </c>
      <c r="HC570" s="207">
        <v>1</v>
      </c>
      <c r="HD570" s="207">
        <f t="shared" si="301"/>
        <v>6400</v>
      </c>
      <c r="HE570" s="207">
        <v>4</v>
      </c>
      <c r="HF570" s="207"/>
      <c r="HG570" s="207"/>
      <c r="HH570" s="207">
        <f>(HZ570+1)*200*HE570</f>
        <v>3200</v>
      </c>
      <c r="HI570" s="209">
        <v>2.73</v>
      </c>
      <c r="HJ570" s="209">
        <f t="shared" si="290"/>
        <v>8736</v>
      </c>
      <c r="HK570" s="207">
        <v>2</v>
      </c>
      <c r="HL570" s="207"/>
      <c r="HM570" s="207">
        <f>(HZ570+1)*200*HK570</f>
        <v>1600</v>
      </c>
      <c r="HN570" s="209">
        <v>2.73</v>
      </c>
      <c r="HO570" s="209">
        <f t="shared" si="292"/>
        <v>4368</v>
      </c>
      <c r="HP570" s="207">
        <v>2</v>
      </c>
      <c r="HQ570" s="207"/>
      <c r="HR570" s="207">
        <f>(HZ570+1)*200*HP570</f>
        <v>1600</v>
      </c>
      <c r="HS570" s="209">
        <v>2.73</v>
      </c>
      <c r="HT570" s="209">
        <f t="shared" si="293"/>
        <v>4368</v>
      </c>
      <c r="HU570" s="207">
        <v>0</v>
      </c>
      <c r="HV570" s="207"/>
      <c r="HW570" s="207">
        <f>(HZ570+1)*200*HU570</f>
        <v>0</v>
      </c>
      <c r="HX570" s="209">
        <v>2.73</v>
      </c>
      <c r="HY570" s="209">
        <f t="shared" si="295"/>
        <v>0</v>
      </c>
      <c r="HZ570" s="207">
        <v>3</v>
      </c>
      <c r="IA570" s="209">
        <v>3890.25</v>
      </c>
      <c r="IB570" s="209">
        <f t="shared" si="296"/>
        <v>11670.75</v>
      </c>
      <c r="IC570" s="169">
        <v>50</v>
      </c>
      <c r="ID570" s="169"/>
      <c r="IE570" s="169"/>
      <c r="IF570" s="169"/>
      <c r="IG570" s="165"/>
      <c r="IH570" s="165">
        <v>14</v>
      </c>
      <c r="II570" s="235">
        <f t="shared" si="303"/>
        <v>0</v>
      </c>
      <c r="IJ570" s="235">
        <f t="shared" si="304"/>
        <v>3</v>
      </c>
      <c r="IK570" s="235">
        <f t="shared" si="305"/>
        <v>3</v>
      </c>
      <c r="IL570" s="210"/>
      <c r="IM570" s="211">
        <f t="shared" si="297"/>
        <v>0</v>
      </c>
      <c r="IN570" s="209">
        <v>7500</v>
      </c>
      <c r="IO570" s="212">
        <f t="shared" si="298"/>
        <v>0</v>
      </c>
      <c r="IP570" s="209">
        <f t="shared" si="299"/>
        <v>29142.75</v>
      </c>
      <c r="IQ570" s="209">
        <v>10000</v>
      </c>
      <c r="IR570" s="212">
        <f t="shared" si="300"/>
        <v>3</v>
      </c>
      <c r="IS570" s="213" t="s">
        <v>5442</v>
      </c>
      <c r="IT570" s="291"/>
      <c r="IV570" s="66" t="s">
        <v>7245</v>
      </c>
      <c r="IW570" s="66" t="s">
        <v>7246</v>
      </c>
    </row>
    <row r="571" spans="1:257" x14ac:dyDescent="0.4">
      <c r="A571" s="158">
        <f t="shared" si="302"/>
        <v>415</v>
      </c>
      <c r="B571" s="156" t="s">
        <v>35</v>
      </c>
      <c r="C571" s="156">
        <v>497</v>
      </c>
      <c r="D571" s="251">
        <v>29926</v>
      </c>
      <c r="E571" s="374">
        <v>16840</v>
      </c>
      <c r="F571" s="230" t="s">
        <v>7247</v>
      </c>
      <c r="G571" s="251">
        <v>12</v>
      </c>
      <c r="H571" s="156"/>
      <c r="I571" s="156" t="s">
        <v>4375</v>
      </c>
      <c r="J571" s="158" t="s">
        <v>4473</v>
      </c>
      <c r="K571" s="158"/>
      <c r="L571" s="158" t="s">
        <v>4475</v>
      </c>
      <c r="M571" s="158" t="s">
        <v>7248</v>
      </c>
      <c r="N571" s="205">
        <v>63</v>
      </c>
      <c r="O571" s="158">
        <v>83</v>
      </c>
      <c r="P571" s="203" t="s">
        <v>6358</v>
      </c>
      <c r="Q571" s="158">
        <v>54</v>
      </c>
      <c r="R571" s="158"/>
      <c r="S571" s="158"/>
      <c r="T571" s="158"/>
      <c r="U571" s="158"/>
      <c r="V571" s="367"/>
      <c r="W571" s="366"/>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58" t="s">
        <v>5364</v>
      </c>
      <c r="AU571" s="205">
        <v>63</v>
      </c>
      <c r="AV571" s="205">
        <v>20</v>
      </c>
      <c r="AW571" s="205">
        <f t="shared" si="281"/>
        <v>83</v>
      </c>
      <c r="AX571" s="205" t="s">
        <v>6358</v>
      </c>
      <c r="AY571" s="206">
        <v>30</v>
      </c>
      <c r="AZ571" s="205">
        <v>24</v>
      </c>
      <c r="BA571" s="205">
        <f t="shared" si="307"/>
        <v>54</v>
      </c>
      <c r="BB571" s="205"/>
      <c r="BC571" s="207">
        <v>1.0000000000000001E-17</v>
      </c>
      <c r="BD571" s="207">
        <v>9.9999999999999997E-29</v>
      </c>
      <c r="BE571" s="207">
        <v>1.0000000000000001E-30</v>
      </c>
      <c r="BF571" s="207"/>
      <c r="BG571" s="207"/>
      <c r="BH571" s="207">
        <v>1</v>
      </c>
      <c r="BI571" s="207"/>
      <c r="BJ571" s="207"/>
      <c r="BK571" s="207" t="s">
        <v>7249</v>
      </c>
      <c r="BL571" s="208">
        <f>AW571</f>
        <v>83</v>
      </c>
      <c r="BM571" s="209">
        <v>249.45</v>
      </c>
      <c r="BN571" s="209">
        <f t="shared" si="282"/>
        <v>20704.349999999999</v>
      </c>
      <c r="BO571" s="207"/>
      <c r="BP571" s="207"/>
      <c r="BQ571" s="207"/>
      <c r="BR571" s="207"/>
      <c r="BS571" s="207"/>
      <c r="BT571" s="207"/>
      <c r="BU571" s="207"/>
      <c r="BV571" s="207"/>
      <c r="BW571" s="207"/>
      <c r="BX571" s="207"/>
      <c r="BY571" s="207"/>
      <c r="BZ571" s="207"/>
      <c r="CA571" s="207"/>
      <c r="CB571" s="207">
        <f>+BL571</f>
        <v>83</v>
      </c>
      <c r="CC571" s="207"/>
      <c r="CD571" s="207"/>
      <c r="CE571" s="207"/>
      <c r="CF571" s="207"/>
      <c r="CG571" s="207"/>
      <c r="CH571" s="207"/>
      <c r="CI571" s="207"/>
      <c r="CJ571" s="207"/>
      <c r="CK571" s="207">
        <v>0</v>
      </c>
      <c r="CL571" s="209">
        <v>477.3</v>
      </c>
      <c r="CM571" s="209">
        <f t="shared" si="283"/>
        <v>0</v>
      </c>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v>0</v>
      </c>
      <c r="DK571" s="209">
        <v>120.88</v>
      </c>
      <c r="DL571" s="209">
        <f t="shared" si="284"/>
        <v>0</v>
      </c>
      <c r="DM571" s="207"/>
      <c r="DN571" s="207"/>
      <c r="DO571" s="207"/>
      <c r="DP571" s="207"/>
      <c r="DQ571" s="207"/>
      <c r="DR571" s="207"/>
      <c r="DS571" s="207"/>
      <c r="DT571" s="207"/>
      <c r="DU571" s="207"/>
      <c r="DV571" s="207"/>
      <c r="DW571" s="207"/>
      <c r="DX571" s="207"/>
      <c r="DY571" s="207"/>
      <c r="DZ571" s="207"/>
      <c r="EA571" s="207"/>
      <c r="EB571" s="207"/>
      <c r="EC571" s="207"/>
      <c r="ED571" s="207"/>
      <c r="EE571" s="207"/>
      <c r="EF571" s="207"/>
      <c r="EG571" s="207"/>
      <c r="EH571" s="207"/>
      <c r="EI571" s="207">
        <v>0</v>
      </c>
      <c r="EJ571" s="209">
        <v>191.55</v>
      </c>
      <c r="EK571" s="209">
        <f t="shared" si="285"/>
        <v>0</v>
      </c>
      <c r="EL571" s="207"/>
      <c r="EM571" s="207"/>
      <c r="EN571" s="207"/>
      <c r="EO571" s="207"/>
      <c r="EP571" s="207"/>
      <c r="EQ571" s="207"/>
      <c r="ER571" s="207"/>
      <c r="ES571" s="207"/>
      <c r="ET571" s="207"/>
      <c r="EU571" s="207"/>
      <c r="EV571" s="207"/>
      <c r="EW571" s="207"/>
      <c r="EX571" s="207"/>
      <c r="EY571" s="207"/>
      <c r="EZ571" s="207"/>
      <c r="FA571" s="207"/>
      <c r="FB571" s="207"/>
      <c r="FC571" s="207"/>
      <c r="FD571" s="207"/>
      <c r="FE571" s="207"/>
      <c r="FF571" s="207"/>
      <c r="FG571" s="207"/>
      <c r="FH571" s="207">
        <v>0</v>
      </c>
      <c r="FI571" s="209">
        <v>32.1</v>
      </c>
      <c r="FJ571" s="209">
        <f t="shared" si="286"/>
        <v>0</v>
      </c>
      <c r="FK571" s="207"/>
      <c r="FL571" s="207"/>
      <c r="FM571" s="207"/>
      <c r="FN571" s="207"/>
      <c r="FO571" s="207"/>
      <c r="FP571" s="207"/>
      <c r="FQ571" s="207"/>
      <c r="FR571" s="207"/>
      <c r="FS571" s="207">
        <v>0</v>
      </c>
      <c r="FT571" s="209">
        <v>25.68</v>
      </c>
      <c r="FU571" s="209">
        <f t="shared" si="287"/>
        <v>0</v>
      </c>
      <c r="FV571" s="207"/>
      <c r="FW571" s="207"/>
      <c r="FX571" s="207"/>
      <c r="FY571" s="207"/>
      <c r="FZ571" s="207"/>
      <c r="GA571" s="207"/>
      <c r="GB571" s="207"/>
      <c r="GC571" s="207"/>
      <c r="GD571" s="207">
        <v>0</v>
      </c>
      <c r="GE571" s="209">
        <v>56.12</v>
      </c>
      <c r="GF571" s="209">
        <f t="shared" si="288"/>
        <v>0</v>
      </c>
      <c r="GG571" s="207"/>
      <c r="GH571" s="207"/>
      <c r="GI571" s="207"/>
      <c r="GJ571" s="207"/>
      <c r="GK571" s="207"/>
      <c r="GL571" s="207"/>
      <c r="GM571" s="207"/>
      <c r="GN571" s="207"/>
      <c r="GO571" s="207"/>
      <c r="GP571" s="207"/>
      <c r="GQ571" s="207"/>
      <c r="GR571" s="207"/>
      <c r="GS571" s="207"/>
      <c r="GT571" s="207"/>
      <c r="GU571" s="207"/>
      <c r="GV571" s="207"/>
      <c r="GW571" s="207"/>
      <c r="GX571" s="207" t="s">
        <v>918</v>
      </c>
      <c r="GY571" s="207">
        <v>0</v>
      </c>
      <c r="GZ571" s="207" t="s">
        <v>918</v>
      </c>
      <c r="HA571" s="207">
        <v>0</v>
      </c>
      <c r="HB571" s="207"/>
      <c r="HC571" s="207">
        <v>1</v>
      </c>
      <c r="HD571" s="207">
        <f t="shared" si="301"/>
        <v>2400</v>
      </c>
      <c r="HE571" s="207">
        <v>1</v>
      </c>
      <c r="HF571" s="207"/>
      <c r="HG571" s="207"/>
      <c r="HH571" s="207">
        <f>HE571*((HZ571+1)*200)</f>
        <v>600</v>
      </c>
      <c r="HI571" s="209">
        <v>2.73</v>
      </c>
      <c r="HJ571" s="209">
        <f t="shared" si="290"/>
        <v>1638</v>
      </c>
      <c r="HK571" s="207">
        <v>1</v>
      </c>
      <c r="HL571" s="207"/>
      <c r="HM571" s="207">
        <f>HK571*((HZ571+1)*200)</f>
        <v>600</v>
      </c>
      <c r="HN571" s="209">
        <v>2.73</v>
      </c>
      <c r="HO571" s="209">
        <f t="shared" si="292"/>
        <v>1638</v>
      </c>
      <c r="HP571" s="207">
        <v>2</v>
      </c>
      <c r="HQ571" s="207"/>
      <c r="HR571" s="207">
        <f>HP571*((HZ571+1)*200)</f>
        <v>1200</v>
      </c>
      <c r="HS571" s="209">
        <v>2.73</v>
      </c>
      <c r="HT571" s="209">
        <f t="shared" si="293"/>
        <v>3276</v>
      </c>
      <c r="HU571" s="207">
        <v>0</v>
      </c>
      <c r="HV571" s="207"/>
      <c r="HW571" s="207">
        <f>HU571*((HZ571+1)*200)</f>
        <v>0</v>
      </c>
      <c r="HX571" s="209">
        <v>2.73</v>
      </c>
      <c r="HY571" s="209">
        <f t="shared" si="295"/>
        <v>0</v>
      </c>
      <c r="HZ571" s="207">
        <v>2</v>
      </c>
      <c r="IA571" s="209">
        <v>3890.25</v>
      </c>
      <c r="IB571" s="209">
        <f t="shared" si="296"/>
        <v>7780.5</v>
      </c>
      <c r="IC571" s="169"/>
      <c r="ID571" s="169"/>
      <c r="IE571" s="169"/>
      <c r="IF571" s="169"/>
      <c r="IG571" s="165"/>
      <c r="IH571" s="165"/>
      <c r="II571" s="235">
        <f t="shared" si="303"/>
        <v>1</v>
      </c>
      <c r="IJ571" s="235">
        <f t="shared" si="304"/>
        <v>2</v>
      </c>
      <c r="IK571" s="235">
        <f t="shared" si="305"/>
        <v>3</v>
      </c>
      <c r="IL571" s="210"/>
      <c r="IM571" s="211">
        <f t="shared" si="297"/>
        <v>20704.349999999999</v>
      </c>
      <c r="IN571" s="209">
        <v>7500</v>
      </c>
      <c r="IO571" s="212">
        <f t="shared" si="298"/>
        <v>3</v>
      </c>
      <c r="IP571" s="209">
        <f t="shared" si="299"/>
        <v>14332.5</v>
      </c>
      <c r="IQ571" s="209">
        <v>10000</v>
      </c>
      <c r="IR571" s="212">
        <f t="shared" si="300"/>
        <v>2</v>
      </c>
      <c r="IS571" s="213" t="s">
        <v>7250</v>
      </c>
      <c r="IT571" s="291"/>
      <c r="IV571" s="66" t="s">
        <v>7251</v>
      </c>
      <c r="IW571" s="66" t="s">
        <v>7252</v>
      </c>
    </row>
    <row r="572" spans="1:257" x14ac:dyDescent="0.4">
      <c r="A572" s="158">
        <f t="shared" si="302"/>
        <v>416</v>
      </c>
      <c r="B572" s="156" t="s">
        <v>35</v>
      </c>
      <c r="C572" s="156">
        <v>498</v>
      </c>
      <c r="D572" s="251">
        <v>29893</v>
      </c>
      <c r="E572" s="374">
        <v>16841</v>
      </c>
      <c r="F572" s="230" t="s">
        <v>7253</v>
      </c>
      <c r="G572" s="251">
        <v>12</v>
      </c>
      <c r="H572" s="156"/>
      <c r="I572" s="156" t="s">
        <v>4375</v>
      </c>
      <c r="J572" s="158" t="s">
        <v>4473</v>
      </c>
      <c r="K572" s="158"/>
      <c r="L572" s="158" t="s">
        <v>4475</v>
      </c>
      <c r="M572" s="158">
        <v>20143571250</v>
      </c>
      <c r="N572" s="205">
        <v>45</v>
      </c>
      <c r="O572" s="158">
        <v>65</v>
      </c>
      <c r="P572" s="203" t="s">
        <v>5399</v>
      </c>
      <c r="Q572" s="158">
        <v>54</v>
      </c>
      <c r="R572" s="158"/>
      <c r="S572" s="158"/>
      <c r="T572" s="158"/>
      <c r="U572" s="158"/>
      <c r="V572" s="367"/>
      <c r="W572" s="366"/>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58" t="s">
        <v>5364</v>
      </c>
      <c r="AU572" s="205">
        <v>45</v>
      </c>
      <c r="AV572" s="205">
        <v>20</v>
      </c>
      <c r="AW572" s="205">
        <f t="shared" si="281"/>
        <v>65</v>
      </c>
      <c r="AX572" s="205" t="s">
        <v>5399</v>
      </c>
      <c r="AY572" s="206">
        <v>30</v>
      </c>
      <c r="AZ572" s="205">
        <v>24</v>
      </c>
      <c r="BA572" s="205">
        <f t="shared" si="307"/>
        <v>54</v>
      </c>
      <c r="BB572" s="205"/>
      <c r="BC572" s="207">
        <v>1.0000000000000001E-17</v>
      </c>
      <c r="BD572" s="207">
        <v>9.9999999999999997E-29</v>
      </c>
      <c r="BE572" s="207">
        <v>1.0000000000000001E-30</v>
      </c>
      <c r="BF572" s="207"/>
      <c r="BG572" s="207"/>
      <c r="BH572" s="207">
        <v>1</v>
      </c>
      <c r="BI572" s="207"/>
      <c r="BJ572" s="207"/>
      <c r="BK572" s="207" t="s">
        <v>7249</v>
      </c>
      <c r="BL572" s="208">
        <f>AW572</f>
        <v>65</v>
      </c>
      <c r="BM572" s="209">
        <v>249.45</v>
      </c>
      <c r="BN572" s="209">
        <f t="shared" si="282"/>
        <v>16214.25</v>
      </c>
      <c r="BO572" s="207"/>
      <c r="BP572" s="207"/>
      <c r="BQ572" s="207"/>
      <c r="BR572" s="207"/>
      <c r="BS572" s="207"/>
      <c r="BT572" s="207"/>
      <c r="BU572" s="207"/>
      <c r="BV572" s="207"/>
      <c r="BW572" s="207"/>
      <c r="BX572" s="207"/>
      <c r="BY572" s="207"/>
      <c r="BZ572" s="207"/>
      <c r="CA572" s="207"/>
      <c r="CB572" s="207">
        <f>+BL572</f>
        <v>65</v>
      </c>
      <c r="CC572" s="207"/>
      <c r="CD572" s="207"/>
      <c r="CE572" s="207"/>
      <c r="CF572" s="207"/>
      <c r="CG572" s="207"/>
      <c r="CH572" s="207"/>
      <c r="CI572" s="207"/>
      <c r="CJ572" s="207"/>
      <c r="CK572" s="207">
        <v>0</v>
      </c>
      <c r="CL572" s="209">
        <v>477.3</v>
      </c>
      <c r="CM572" s="209">
        <f t="shared" si="283"/>
        <v>0</v>
      </c>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v>0</v>
      </c>
      <c r="DK572" s="209">
        <v>120.88</v>
      </c>
      <c r="DL572" s="209">
        <f t="shared" si="284"/>
        <v>0</v>
      </c>
      <c r="DM572" s="207"/>
      <c r="DN572" s="207"/>
      <c r="DO572" s="207"/>
      <c r="DP572" s="207"/>
      <c r="DQ572" s="207"/>
      <c r="DR572" s="207"/>
      <c r="DS572" s="207"/>
      <c r="DT572" s="207"/>
      <c r="DU572" s="207"/>
      <c r="DV572" s="207"/>
      <c r="DW572" s="207"/>
      <c r="DX572" s="207"/>
      <c r="DY572" s="207"/>
      <c r="DZ572" s="207"/>
      <c r="EA572" s="207"/>
      <c r="EB572" s="207"/>
      <c r="EC572" s="207"/>
      <c r="ED572" s="207"/>
      <c r="EE572" s="207"/>
      <c r="EF572" s="207"/>
      <c r="EG572" s="207"/>
      <c r="EH572" s="207"/>
      <c r="EI572" s="207">
        <v>0</v>
      </c>
      <c r="EJ572" s="209">
        <v>191.55</v>
      </c>
      <c r="EK572" s="209">
        <f t="shared" si="285"/>
        <v>0</v>
      </c>
      <c r="EL572" s="207"/>
      <c r="EM572" s="207"/>
      <c r="EN572" s="207"/>
      <c r="EO572" s="207"/>
      <c r="EP572" s="207"/>
      <c r="EQ572" s="207"/>
      <c r="ER572" s="207"/>
      <c r="ES572" s="207"/>
      <c r="ET572" s="207"/>
      <c r="EU572" s="207"/>
      <c r="EV572" s="207"/>
      <c r="EW572" s="207"/>
      <c r="EX572" s="207"/>
      <c r="EY572" s="207"/>
      <c r="EZ572" s="207"/>
      <c r="FA572" s="207"/>
      <c r="FB572" s="207"/>
      <c r="FC572" s="207"/>
      <c r="FD572" s="207"/>
      <c r="FE572" s="207"/>
      <c r="FF572" s="207"/>
      <c r="FG572" s="207"/>
      <c r="FH572" s="207">
        <v>0</v>
      </c>
      <c r="FI572" s="209">
        <v>32.1</v>
      </c>
      <c r="FJ572" s="209">
        <f t="shared" si="286"/>
        <v>0</v>
      </c>
      <c r="FK572" s="207"/>
      <c r="FL572" s="207"/>
      <c r="FM572" s="207"/>
      <c r="FN572" s="207"/>
      <c r="FO572" s="207"/>
      <c r="FP572" s="207"/>
      <c r="FQ572" s="207"/>
      <c r="FR572" s="207"/>
      <c r="FS572" s="207">
        <v>0</v>
      </c>
      <c r="FT572" s="209">
        <v>25.68</v>
      </c>
      <c r="FU572" s="209">
        <f t="shared" si="287"/>
        <v>0</v>
      </c>
      <c r="FV572" s="207"/>
      <c r="FW572" s="207"/>
      <c r="FX572" s="207"/>
      <c r="FY572" s="207"/>
      <c r="FZ572" s="207"/>
      <c r="GA572" s="207"/>
      <c r="GB572" s="207"/>
      <c r="GC572" s="207"/>
      <c r="GD572" s="207">
        <v>0</v>
      </c>
      <c r="GE572" s="209">
        <v>56.12</v>
      </c>
      <c r="GF572" s="209">
        <f t="shared" si="288"/>
        <v>0</v>
      </c>
      <c r="GG572" s="207"/>
      <c r="GH572" s="207"/>
      <c r="GI572" s="207"/>
      <c r="GJ572" s="207"/>
      <c r="GK572" s="207"/>
      <c r="GL572" s="207"/>
      <c r="GM572" s="207"/>
      <c r="GN572" s="207"/>
      <c r="GO572" s="207"/>
      <c r="GP572" s="207"/>
      <c r="GQ572" s="207"/>
      <c r="GR572" s="207"/>
      <c r="GS572" s="207"/>
      <c r="GT572" s="207"/>
      <c r="GU572" s="207"/>
      <c r="GV572" s="207"/>
      <c r="GW572" s="207"/>
      <c r="GX572" s="207" t="s">
        <v>918</v>
      </c>
      <c r="GY572" s="207">
        <v>0</v>
      </c>
      <c r="GZ572" s="207" t="s">
        <v>918</v>
      </c>
      <c r="HA572" s="207">
        <v>0</v>
      </c>
      <c r="HB572" s="207"/>
      <c r="HC572" s="207">
        <v>1</v>
      </c>
      <c r="HD572" s="207">
        <f t="shared" si="301"/>
        <v>1200</v>
      </c>
      <c r="HE572" s="207">
        <v>2</v>
      </c>
      <c r="HF572" s="207"/>
      <c r="HG572" s="207"/>
      <c r="HH572" s="207">
        <f>HE572*((HZ572+1)*200)</f>
        <v>800</v>
      </c>
      <c r="HI572" s="209">
        <v>2.73</v>
      </c>
      <c r="HJ572" s="209">
        <f t="shared" si="290"/>
        <v>2184</v>
      </c>
      <c r="HK572" s="207">
        <v>1</v>
      </c>
      <c r="HL572" s="207"/>
      <c r="HM572" s="207">
        <f>HK572*((HZ572+1)*200)</f>
        <v>400</v>
      </c>
      <c r="HN572" s="209">
        <v>2.73</v>
      </c>
      <c r="HO572" s="209">
        <f t="shared" si="292"/>
        <v>1092</v>
      </c>
      <c r="HP572" s="207">
        <v>0</v>
      </c>
      <c r="HQ572" s="207"/>
      <c r="HR572" s="207">
        <f>HP572*((HZ572+1)*200)</f>
        <v>0</v>
      </c>
      <c r="HS572" s="209">
        <v>2.73</v>
      </c>
      <c r="HT572" s="209">
        <f t="shared" si="293"/>
        <v>0</v>
      </c>
      <c r="HU572" s="207">
        <v>0</v>
      </c>
      <c r="HV572" s="207"/>
      <c r="HW572" s="207">
        <f>HU572*((HZ572+1)*200)</f>
        <v>0</v>
      </c>
      <c r="HX572" s="209">
        <v>2.73</v>
      </c>
      <c r="HY572" s="209">
        <f t="shared" si="295"/>
        <v>0</v>
      </c>
      <c r="HZ572" s="207">
        <v>1</v>
      </c>
      <c r="IA572" s="209">
        <v>3890.25</v>
      </c>
      <c r="IB572" s="209">
        <f t="shared" si="296"/>
        <v>3890.25</v>
      </c>
      <c r="IC572" s="169"/>
      <c r="ID572" s="169"/>
      <c r="IE572" s="169"/>
      <c r="IF572" s="169"/>
      <c r="IG572" s="165"/>
      <c r="IH572" s="165"/>
      <c r="II572" s="235">
        <f t="shared" si="303"/>
        <v>1</v>
      </c>
      <c r="IJ572" s="235">
        <f t="shared" si="304"/>
        <v>1</v>
      </c>
      <c r="IK572" s="235">
        <f t="shared" si="305"/>
        <v>2</v>
      </c>
      <c r="IL572" s="210"/>
      <c r="IM572" s="211">
        <f t="shared" si="297"/>
        <v>16214.25</v>
      </c>
      <c r="IN572" s="209">
        <v>7500</v>
      </c>
      <c r="IO572" s="212">
        <f t="shared" si="298"/>
        <v>3</v>
      </c>
      <c r="IP572" s="209">
        <f t="shared" si="299"/>
        <v>7166.25</v>
      </c>
      <c r="IQ572" s="209">
        <v>10000</v>
      </c>
      <c r="IR572" s="212">
        <f t="shared" si="300"/>
        <v>1</v>
      </c>
      <c r="IS572" s="213" t="s">
        <v>7254</v>
      </c>
      <c r="IT572" s="291"/>
      <c r="IV572" s="66" t="s">
        <v>7255</v>
      </c>
      <c r="IW572" s="66" t="s">
        <v>7256</v>
      </c>
    </row>
    <row r="573" spans="1:257" x14ac:dyDescent="0.4">
      <c r="A573" s="158">
        <f t="shared" si="302"/>
        <v>417</v>
      </c>
      <c r="B573" s="156" t="s">
        <v>35</v>
      </c>
      <c r="C573" s="156">
        <v>108</v>
      </c>
      <c r="D573" s="156">
        <v>6023</v>
      </c>
      <c r="E573" s="374">
        <v>24591</v>
      </c>
      <c r="F573" s="225" t="s">
        <v>7257</v>
      </c>
      <c r="G573" s="251">
        <v>3</v>
      </c>
      <c r="H573" s="156"/>
      <c r="I573" s="156" t="s">
        <v>1026</v>
      </c>
      <c r="J573" s="158" t="s">
        <v>1044</v>
      </c>
      <c r="K573" s="158"/>
      <c r="L573" s="158" t="s">
        <v>1046</v>
      </c>
      <c r="M573" s="158"/>
      <c r="N573" s="205">
        <v>23</v>
      </c>
      <c r="O573" s="158">
        <v>43</v>
      </c>
      <c r="P573" s="203" t="s">
        <v>6248</v>
      </c>
      <c r="Q573" s="158">
        <v>64</v>
      </c>
      <c r="R573" s="158"/>
      <c r="S573" s="158"/>
      <c r="T573" s="158"/>
      <c r="U573" s="158"/>
      <c r="V573" s="367"/>
      <c r="W573" s="366"/>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58" t="s">
        <v>5311</v>
      </c>
      <c r="AU573" s="205">
        <v>23</v>
      </c>
      <c r="AV573" s="205">
        <v>20</v>
      </c>
      <c r="AW573" s="205">
        <f t="shared" si="281"/>
        <v>43</v>
      </c>
      <c r="AX573" s="205" t="s">
        <v>6248</v>
      </c>
      <c r="AY573" s="226">
        <v>40</v>
      </c>
      <c r="AZ573" s="205">
        <v>24</v>
      </c>
      <c r="BA573" s="205">
        <f t="shared" si="307"/>
        <v>64</v>
      </c>
      <c r="BB573" s="205"/>
      <c r="BC573" s="207">
        <v>1.0000000000000001E-17</v>
      </c>
      <c r="BD573" s="207">
        <v>9.9999999999999997E-29</v>
      </c>
      <c r="BE573" s="207">
        <v>1.0000000000000001E-30</v>
      </c>
      <c r="BF573" s="207">
        <v>0</v>
      </c>
      <c r="BG573" s="207">
        <v>0</v>
      </c>
      <c r="BH573" s="207"/>
      <c r="BI573" s="207"/>
      <c r="BJ573" s="207"/>
      <c r="BK573" s="207"/>
      <c r="BL573" s="208">
        <v>0</v>
      </c>
      <c r="BM573" s="209">
        <v>249.45</v>
      </c>
      <c r="BN573" s="209">
        <f t="shared" si="282"/>
        <v>0</v>
      </c>
      <c r="BO573" s="207"/>
      <c r="BP573" s="207"/>
      <c r="BQ573" s="207"/>
      <c r="BR573" s="207"/>
      <c r="BS573" s="207"/>
      <c r="BT573" s="207"/>
      <c r="BU573" s="207"/>
      <c r="BV573" s="207"/>
      <c r="BW573" s="207"/>
      <c r="BX573" s="207"/>
      <c r="BY573" s="207"/>
      <c r="BZ573" s="207"/>
      <c r="CA573" s="207"/>
      <c r="CB573" s="207"/>
      <c r="CC573" s="207"/>
      <c r="CD573" s="207"/>
      <c r="CE573" s="207"/>
      <c r="CF573" s="207">
        <v>0</v>
      </c>
      <c r="CG573" s="207"/>
      <c r="CH573" s="207"/>
      <c r="CI573" s="207"/>
      <c r="CJ573" s="207"/>
      <c r="CK573" s="207">
        <v>0</v>
      </c>
      <c r="CL573" s="209">
        <v>477.3</v>
      </c>
      <c r="CM573" s="209">
        <f t="shared" si="283"/>
        <v>0</v>
      </c>
      <c r="CN573" s="207"/>
      <c r="CO573" s="207"/>
      <c r="CP573" s="207"/>
      <c r="CQ573" s="207"/>
      <c r="CR573" s="207"/>
      <c r="CS573" s="207"/>
      <c r="CT573" s="207"/>
      <c r="CU573" s="207"/>
      <c r="CV573" s="207"/>
      <c r="CW573" s="207"/>
      <c r="CX573" s="207"/>
      <c r="CY573" s="207"/>
      <c r="CZ573" s="207"/>
      <c r="DA573" s="207"/>
      <c r="DB573" s="207"/>
      <c r="DC573" s="207"/>
      <c r="DD573" s="207"/>
      <c r="DE573" s="207">
        <v>0</v>
      </c>
      <c r="DF573" s="207"/>
      <c r="DG573" s="207"/>
      <c r="DH573" s="207"/>
      <c r="DI573" s="207"/>
      <c r="DJ573" s="207">
        <v>0</v>
      </c>
      <c r="DK573" s="209">
        <v>120.88</v>
      </c>
      <c r="DL573" s="209">
        <f t="shared" si="284"/>
        <v>0</v>
      </c>
      <c r="DM573" s="207"/>
      <c r="DN573" s="207"/>
      <c r="DO573" s="207"/>
      <c r="DP573" s="207"/>
      <c r="DQ573" s="207"/>
      <c r="DR573" s="207"/>
      <c r="DS573" s="207"/>
      <c r="DT573" s="207"/>
      <c r="DU573" s="207"/>
      <c r="DV573" s="207"/>
      <c r="DW573" s="207"/>
      <c r="DX573" s="207"/>
      <c r="DY573" s="207"/>
      <c r="DZ573" s="207"/>
      <c r="EA573" s="207"/>
      <c r="EB573" s="207"/>
      <c r="EC573" s="207"/>
      <c r="ED573" s="207">
        <v>0</v>
      </c>
      <c r="EE573" s="207"/>
      <c r="EF573" s="207"/>
      <c r="EG573" s="207"/>
      <c r="EH573" s="207"/>
      <c r="EI573" s="207">
        <v>0</v>
      </c>
      <c r="EJ573" s="209">
        <v>191.55</v>
      </c>
      <c r="EK573" s="209">
        <f t="shared" si="285"/>
        <v>0</v>
      </c>
      <c r="EL573" s="207"/>
      <c r="EM573" s="207"/>
      <c r="EN573" s="207"/>
      <c r="EO573" s="207"/>
      <c r="EP573" s="207"/>
      <c r="EQ573" s="207"/>
      <c r="ER573" s="207"/>
      <c r="ES573" s="207"/>
      <c r="ET573" s="207"/>
      <c r="EU573" s="207"/>
      <c r="EV573" s="207"/>
      <c r="EW573" s="207"/>
      <c r="EX573" s="207"/>
      <c r="EY573" s="207"/>
      <c r="EZ573" s="207"/>
      <c r="FA573" s="207"/>
      <c r="FB573" s="207"/>
      <c r="FC573" s="207">
        <v>0</v>
      </c>
      <c r="FD573" s="207"/>
      <c r="FE573" s="207"/>
      <c r="FF573" s="207"/>
      <c r="FG573" s="207"/>
      <c r="FH573" s="207">
        <v>0</v>
      </c>
      <c r="FI573" s="209">
        <v>32.1</v>
      </c>
      <c r="FJ573" s="209">
        <f t="shared" si="286"/>
        <v>0</v>
      </c>
      <c r="FK573" s="207"/>
      <c r="FL573" s="207"/>
      <c r="FM573" s="207"/>
      <c r="FN573" s="207">
        <v>0</v>
      </c>
      <c r="FO573" s="207"/>
      <c r="FP573" s="207"/>
      <c r="FQ573" s="207"/>
      <c r="FR573" s="207"/>
      <c r="FS573" s="207">
        <v>0</v>
      </c>
      <c r="FT573" s="209">
        <v>25.68</v>
      </c>
      <c r="FU573" s="209">
        <f t="shared" si="287"/>
        <v>0</v>
      </c>
      <c r="FV573" s="207"/>
      <c r="FW573" s="207"/>
      <c r="FX573" s="207"/>
      <c r="FY573" s="207">
        <v>0</v>
      </c>
      <c r="FZ573" s="207"/>
      <c r="GA573" s="207"/>
      <c r="GB573" s="207"/>
      <c r="GC573" s="207"/>
      <c r="GD573" s="207">
        <v>0</v>
      </c>
      <c r="GE573" s="209">
        <v>56.12</v>
      </c>
      <c r="GF573" s="209">
        <f t="shared" si="288"/>
        <v>0</v>
      </c>
      <c r="GG573" s="207"/>
      <c r="GH573" s="207"/>
      <c r="GI573" s="207"/>
      <c r="GJ573" s="207"/>
      <c r="GK573" s="207"/>
      <c r="GL573" s="207"/>
      <c r="GM573" s="207"/>
      <c r="GN573" s="207"/>
      <c r="GO573" s="207"/>
      <c r="GP573" s="207"/>
      <c r="GQ573" s="207"/>
      <c r="GR573" s="207"/>
      <c r="GS573" s="207"/>
      <c r="GT573" s="207"/>
      <c r="GU573" s="207"/>
      <c r="GV573" s="207"/>
      <c r="GW573" s="207"/>
      <c r="GX573" s="207" t="s">
        <v>918</v>
      </c>
      <c r="GY573" s="207">
        <v>0</v>
      </c>
      <c r="GZ573" s="207" t="s">
        <v>918</v>
      </c>
      <c r="HA573" s="207">
        <v>0</v>
      </c>
      <c r="HB573" s="207">
        <v>0</v>
      </c>
      <c r="HC573" s="207">
        <v>1</v>
      </c>
      <c r="HD573" s="207">
        <f t="shared" si="301"/>
        <v>8000</v>
      </c>
      <c r="HE573" s="207">
        <v>4</v>
      </c>
      <c r="HF573" s="207"/>
      <c r="HG573" s="207" t="s">
        <v>5429</v>
      </c>
      <c r="HH573" s="207">
        <f>(HZ573+1)*200*HE573</f>
        <v>3200</v>
      </c>
      <c r="HI573" s="209">
        <v>2.73</v>
      </c>
      <c r="HJ573" s="209">
        <f t="shared" si="290"/>
        <v>8736</v>
      </c>
      <c r="HK573" s="207">
        <v>4</v>
      </c>
      <c r="HL573" s="207"/>
      <c r="HM573" s="207">
        <f>(HZ573+1)*200*HK573</f>
        <v>3200</v>
      </c>
      <c r="HN573" s="209">
        <v>2.73</v>
      </c>
      <c r="HO573" s="209">
        <f t="shared" si="292"/>
        <v>8736</v>
      </c>
      <c r="HP573" s="207">
        <v>2</v>
      </c>
      <c r="HQ573" s="207"/>
      <c r="HR573" s="207">
        <f>(HZ573+1)*200*HP573</f>
        <v>1600</v>
      </c>
      <c r="HS573" s="209">
        <v>2.73</v>
      </c>
      <c r="HT573" s="209">
        <f t="shared" si="293"/>
        <v>4368</v>
      </c>
      <c r="HU573" s="207">
        <v>0</v>
      </c>
      <c r="HV573" s="207"/>
      <c r="HW573" s="207">
        <f>(HZ573+1)*200*HU573</f>
        <v>0</v>
      </c>
      <c r="HX573" s="209">
        <v>2.73</v>
      </c>
      <c r="HY573" s="209">
        <f t="shared" si="295"/>
        <v>0</v>
      </c>
      <c r="HZ573" s="207">
        <v>3</v>
      </c>
      <c r="IA573" s="209">
        <v>3890.25</v>
      </c>
      <c r="IB573" s="209">
        <f t="shared" si="296"/>
        <v>11670.75</v>
      </c>
      <c r="IC573" s="169">
        <v>35</v>
      </c>
      <c r="ID573" s="169"/>
      <c r="IE573" s="169"/>
      <c r="IF573" s="169"/>
      <c r="IG573" s="165"/>
      <c r="IH573" s="165">
        <v>10</v>
      </c>
      <c r="II573" s="235">
        <f t="shared" si="303"/>
        <v>0</v>
      </c>
      <c r="IJ573" s="235">
        <f t="shared" si="304"/>
        <v>3</v>
      </c>
      <c r="IK573" s="235">
        <f t="shared" si="305"/>
        <v>3</v>
      </c>
      <c r="IL573" s="210"/>
      <c r="IM573" s="211">
        <f t="shared" si="297"/>
        <v>0</v>
      </c>
      <c r="IN573" s="209">
        <v>7500</v>
      </c>
      <c r="IO573" s="212">
        <f t="shared" si="298"/>
        <v>0</v>
      </c>
      <c r="IP573" s="209">
        <f t="shared" si="299"/>
        <v>33510.75</v>
      </c>
      <c r="IQ573" s="209">
        <v>10000</v>
      </c>
      <c r="IR573" s="212">
        <f t="shared" si="300"/>
        <v>4</v>
      </c>
      <c r="IS573" s="213" t="s">
        <v>5442</v>
      </c>
      <c r="IT573" s="291"/>
      <c r="IV573" s="66" t="s">
        <v>7258</v>
      </c>
      <c r="IW573" s="66" t="s">
        <v>7259</v>
      </c>
    </row>
    <row r="574" spans="1:257" x14ac:dyDescent="0.4">
      <c r="A574" s="158">
        <f t="shared" si="302"/>
        <v>418</v>
      </c>
      <c r="B574" s="156" t="s">
        <v>35</v>
      </c>
      <c r="C574" s="156">
        <v>321</v>
      </c>
      <c r="D574" s="156">
        <v>21957</v>
      </c>
      <c r="E574" s="156">
        <v>5709</v>
      </c>
      <c r="F574" s="222" t="s">
        <v>7260</v>
      </c>
      <c r="G574" s="251">
        <v>9</v>
      </c>
      <c r="H574" s="156"/>
      <c r="I574" s="156" t="s">
        <v>2841</v>
      </c>
      <c r="J574" s="158" t="s">
        <v>2862</v>
      </c>
      <c r="K574" s="158"/>
      <c r="L574" s="158" t="s">
        <v>2844</v>
      </c>
      <c r="M574" s="158"/>
      <c r="N574" s="205">
        <v>56</v>
      </c>
      <c r="O574" s="158">
        <v>76</v>
      </c>
      <c r="P574" s="203" t="s">
        <v>5399</v>
      </c>
      <c r="Q574" s="158">
        <v>54</v>
      </c>
      <c r="R574" s="158"/>
      <c r="S574" s="158"/>
      <c r="T574" s="158"/>
      <c r="U574" s="158"/>
      <c r="V574" s="367"/>
      <c r="W574" s="366"/>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58" t="s">
        <v>5437</v>
      </c>
      <c r="AU574" s="205">
        <v>56</v>
      </c>
      <c r="AV574" s="205">
        <v>20</v>
      </c>
      <c r="AW574" s="205">
        <f t="shared" si="281"/>
        <v>76</v>
      </c>
      <c r="AX574" s="205" t="s">
        <v>5399</v>
      </c>
      <c r="AY574" s="226">
        <v>30</v>
      </c>
      <c r="AZ574" s="205">
        <v>24</v>
      </c>
      <c r="BA574" s="205">
        <f t="shared" si="307"/>
        <v>54</v>
      </c>
      <c r="BB574" s="205"/>
      <c r="BC574" s="207">
        <v>1.0000000000000001E-17</v>
      </c>
      <c r="BD574" s="207">
        <v>9.9999999999999997E-29</v>
      </c>
      <c r="BE574" s="207">
        <v>1.0000000000000001E-30</v>
      </c>
      <c r="BF574" s="207">
        <v>0</v>
      </c>
      <c r="BG574" s="207">
        <v>0</v>
      </c>
      <c r="BH574" s="207"/>
      <c r="BI574" s="207"/>
      <c r="BJ574" s="207"/>
      <c r="BK574" s="207"/>
      <c r="BL574" s="208">
        <v>0</v>
      </c>
      <c r="BM574" s="209">
        <v>249.45</v>
      </c>
      <c r="BN574" s="209">
        <f t="shared" si="282"/>
        <v>0</v>
      </c>
      <c r="BO574" s="207"/>
      <c r="BP574" s="207"/>
      <c r="BQ574" s="207"/>
      <c r="BR574" s="207"/>
      <c r="BS574" s="207"/>
      <c r="BT574" s="207"/>
      <c r="BU574" s="207"/>
      <c r="BV574" s="207"/>
      <c r="BW574" s="207"/>
      <c r="BX574" s="207"/>
      <c r="BY574" s="207"/>
      <c r="BZ574" s="207"/>
      <c r="CA574" s="207"/>
      <c r="CB574" s="207"/>
      <c r="CC574" s="207"/>
      <c r="CD574" s="207"/>
      <c r="CE574" s="207"/>
      <c r="CF574" s="207">
        <v>0</v>
      </c>
      <c r="CG574" s="207"/>
      <c r="CH574" s="207"/>
      <c r="CI574" s="207"/>
      <c r="CJ574" s="207"/>
      <c r="CK574" s="207">
        <v>0</v>
      </c>
      <c r="CL574" s="209">
        <v>477.3</v>
      </c>
      <c r="CM574" s="209">
        <f t="shared" si="283"/>
        <v>0</v>
      </c>
      <c r="CN574" s="207"/>
      <c r="CO574" s="207"/>
      <c r="CP574" s="207"/>
      <c r="CQ574" s="207"/>
      <c r="CR574" s="207"/>
      <c r="CS574" s="207"/>
      <c r="CT574" s="207"/>
      <c r="CU574" s="207"/>
      <c r="CV574" s="207"/>
      <c r="CW574" s="207"/>
      <c r="CX574" s="207"/>
      <c r="CY574" s="207"/>
      <c r="CZ574" s="207"/>
      <c r="DA574" s="207"/>
      <c r="DB574" s="207"/>
      <c r="DC574" s="207"/>
      <c r="DD574" s="207"/>
      <c r="DE574" s="207">
        <v>0</v>
      </c>
      <c r="DF574" s="207"/>
      <c r="DG574" s="207"/>
      <c r="DH574" s="207"/>
      <c r="DI574" s="207"/>
      <c r="DJ574" s="207">
        <v>0</v>
      </c>
      <c r="DK574" s="209">
        <v>120.88</v>
      </c>
      <c r="DL574" s="209">
        <f t="shared" si="284"/>
        <v>0</v>
      </c>
      <c r="DM574" s="207"/>
      <c r="DN574" s="207"/>
      <c r="DO574" s="207"/>
      <c r="DP574" s="207"/>
      <c r="DQ574" s="207"/>
      <c r="DR574" s="207"/>
      <c r="DS574" s="207"/>
      <c r="DT574" s="207"/>
      <c r="DU574" s="207"/>
      <c r="DV574" s="207"/>
      <c r="DW574" s="207"/>
      <c r="DX574" s="207"/>
      <c r="DY574" s="207"/>
      <c r="DZ574" s="207"/>
      <c r="EA574" s="207"/>
      <c r="EB574" s="207"/>
      <c r="EC574" s="207"/>
      <c r="ED574" s="207">
        <v>0</v>
      </c>
      <c r="EE574" s="207"/>
      <c r="EF574" s="207"/>
      <c r="EG574" s="207"/>
      <c r="EH574" s="207"/>
      <c r="EI574" s="207">
        <v>0</v>
      </c>
      <c r="EJ574" s="209">
        <v>191.55</v>
      </c>
      <c r="EK574" s="209">
        <f t="shared" si="285"/>
        <v>0</v>
      </c>
      <c r="EL574" s="207"/>
      <c r="EM574" s="207"/>
      <c r="EN574" s="207"/>
      <c r="EO574" s="207"/>
      <c r="EP574" s="207"/>
      <c r="EQ574" s="207"/>
      <c r="ER574" s="207"/>
      <c r="ES574" s="207"/>
      <c r="ET574" s="207"/>
      <c r="EU574" s="207"/>
      <c r="EV574" s="207"/>
      <c r="EW574" s="207"/>
      <c r="EX574" s="207"/>
      <c r="EY574" s="207"/>
      <c r="EZ574" s="207"/>
      <c r="FA574" s="207"/>
      <c r="FB574" s="207"/>
      <c r="FC574" s="207">
        <v>0</v>
      </c>
      <c r="FD574" s="207"/>
      <c r="FE574" s="207"/>
      <c r="FF574" s="207"/>
      <c r="FG574" s="207"/>
      <c r="FH574" s="207">
        <v>0</v>
      </c>
      <c r="FI574" s="209">
        <v>32.1</v>
      </c>
      <c r="FJ574" s="209">
        <f t="shared" si="286"/>
        <v>0</v>
      </c>
      <c r="FK574" s="207"/>
      <c r="FL574" s="207"/>
      <c r="FM574" s="207"/>
      <c r="FN574" s="207">
        <v>0</v>
      </c>
      <c r="FO574" s="207"/>
      <c r="FP574" s="207"/>
      <c r="FQ574" s="207"/>
      <c r="FR574" s="207"/>
      <c r="FS574" s="207">
        <v>0</v>
      </c>
      <c r="FT574" s="209">
        <v>25.68</v>
      </c>
      <c r="FU574" s="209">
        <f t="shared" si="287"/>
        <v>0</v>
      </c>
      <c r="FV574" s="207"/>
      <c r="FW574" s="207"/>
      <c r="FX574" s="207"/>
      <c r="FY574" s="207">
        <v>0</v>
      </c>
      <c r="FZ574" s="207"/>
      <c r="GA574" s="207"/>
      <c r="GB574" s="207"/>
      <c r="GC574" s="207"/>
      <c r="GD574" s="207">
        <v>0</v>
      </c>
      <c r="GE574" s="209">
        <v>56.12</v>
      </c>
      <c r="GF574" s="209">
        <f t="shared" si="288"/>
        <v>0</v>
      </c>
      <c r="GG574" s="207"/>
      <c r="GH574" s="207"/>
      <c r="GI574" s="207"/>
      <c r="GJ574" s="207"/>
      <c r="GK574" s="207"/>
      <c r="GL574" s="207"/>
      <c r="GM574" s="207"/>
      <c r="GN574" s="207"/>
      <c r="GO574" s="207"/>
      <c r="GP574" s="207"/>
      <c r="GQ574" s="207"/>
      <c r="GR574" s="207"/>
      <c r="GS574" s="207"/>
      <c r="GT574" s="207"/>
      <c r="GU574" s="207"/>
      <c r="GV574" s="207"/>
      <c r="GW574" s="207"/>
      <c r="GX574" s="207" t="s">
        <v>918</v>
      </c>
      <c r="GY574" s="207">
        <v>0</v>
      </c>
      <c r="GZ574" s="207" t="s">
        <v>918</v>
      </c>
      <c r="HA574" s="207">
        <v>0</v>
      </c>
      <c r="HB574" s="207">
        <v>0</v>
      </c>
      <c r="HC574" s="207">
        <v>1</v>
      </c>
      <c r="HD574" s="207">
        <f t="shared" si="301"/>
        <v>6400</v>
      </c>
      <c r="HE574" s="207">
        <v>3</v>
      </c>
      <c r="HF574" s="207"/>
      <c r="HG574" s="207"/>
      <c r="HH574" s="207">
        <f t="shared" ref="HH574:HH588" si="308">HE574*((HZ574+1)*200)</f>
        <v>2400</v>
      </c>
      <c r="HI574" s="209">
        <v>2.73</v>
      </c>
      <c r="HJ574" s="209">
        <f t="shared" si="290"/>
        <v>6552</v>
      </c>
      <c r="HK574" s="207">
        <v>3</v>
      </c>
      <c r="HL574" s="207"/>
      <c r="HM574" s="207">
        <f t="shared" ref="HM574:HM588" si="309">HK574*((HZ574+1)*200)</f>
        <v>2400</v>
      </c>
      <c r="HN574" s="209">
        <v>2.73</v>
      </c>
      <c r="HO574" s="209">
        <f t="shared" si="292"/>
        <v>6552</v>
      </c>
      <c r="HP574" s="207">
        <v>2</v>
      </c>
      <c r="HQ574" s="207"/>
      <c r="HR574" s="207">
        <f t="shared" ref="HR574:HR588" si="310">HP574*((HZ574+1)*200)</f>
        <v>1600</v>
      </c>
      <c r="HS574" s="209">
        <v>2.73</v>
      </c>
      <c r="HT574" s="209">
        <f t="shared" si="293"/>
        <v>4368</v>
      </c>
      <c r="HU574" s="207">
        <v>0</v>
      </c>
      <c r="HV574" s="207"/>
      <c r="HW574" s="207">
        <f t="shared" ref="HW574:HW588" si="311">HU574*((HZ574+1)*200)</f>
        <v>0</v>
      </c>
      <c r="HX574" s="209">
        <v>2.73</v>
      </c>
      <c r="HY574" s="209">
        <f t="shared" si="295"/>
        <v>0</v>
      </c>
      <c r="HZ574" s="207">
        <v>3</v>
      </c>
      <c r="IA574" s="209">
        <v>3890.25</v>
      </c>
      <c r="IB574" s="209">
        <f t="shared" si="296"/>
        <v>11670.75</v>
      </c>
      <c r="IC574" s="169">
        <v>30</v>
      </c>
      <c r="ID574" s="169"/>
      <c r="IE574" s="169"/>
      <c r="IF574" s="169"/>
      <c r="IG574" s="165"/>
      <c r="IH574" s="165"/>
      <c r="II574" s="235">
        <f t="shared" si="303"/>
        <v>0</v>
      </c>
      <c r="IJ574" s="235">
        <f t="shared" si="304"/>
        <v>3</v>
      </c>
      <c r="IK574" s="235">
        <f t="shared" si="305"/>
        <v>3</v>
      </c>
      <c r="IL574" s="210"/>
      <c r="IM574" s="211">
        <f t="shared" si="297"/>
        <v>0</v>
      </c>
      <c r="IN574" s="209">
        <v>7500</v>
      </c>
      <c r="IO574" s="212">
        <f t="shared" si="298"/>
        <v>0</v>
      </c>
      <c r="IP574" s="209">
        <f t="shared" si="299"/>
        <v>29142.75</v>
      </c>
      <c r="IQ574" s="209">
        <v>10000</v>
      </c>
      <c r="IR574" s="212">
        <f t="shared" si="300"/>
        <v>3</v>
      </c>
      <c r="IS574" s="213" t="s">
        <v>7261</v>
      </c>
      <c r="IT574" s="291"/>
      <c r="IV574" s="66" t="s">
        <v>7262</v>
      </c>
      <c r="IW574" s="66" t="s">
        <v>7263</v>
      </c>
    </row>
    <row r="575" spans="1:257" x14ac:dyDescent="0.4">
      <c r="A575" s="158">
        <f t="shared" si="302"/>
        <v>419</v>
      </c>
      <c r="B575" s="156" t="s">
        <v>35</v>
      </c>
      <c r="C575" s="156">
        <v>458</v>
      </c>
      <c r="D575" s="251">
        <v>70807</v>
      </c>
      <c r="E575" s="378">
        <v>3722</v>
      </c>
      <c r="F575" s="221" t="s">
        <v>7264</v>
      </c>
      <c r="G575" s="251">
        <v>11</v>
      </c>
      <c r="H575" s="156"/>
      <c r="I575" s="156" t="s">
        <v>4168</v>
      </c>
      <c r="J575" s="158" t="s">
        <v>4227</v>
      </c>
      <c r="K575" s="158"/>
      <c r="L575" s="158" t="s">
        <v>1762</v>
      </c>
      <c r="M575" s="158">
        <v>20143570586</v>
      </c>
      <c r="N575" s="205">
        <v>40</v>
      </c>
      <c r="O575" s="158">
        <v>60</v>
      </c>
      <c r="P575" s="203" t="s">
        <v>7265</v>
      </c>
      <c r="Q575" s="158">
        <v>54</v>
      </c>
      <c r="R575" s="158"/>
      <c r="S575" s="158"/>
      <c r="T575" s="158"/>
      <c r="U575" s="158"/>
      <c r="V575" s="367"/>
      <c r="W575" s="366"/>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58" t="s">
        <v>5369</v>
      </c>
      <c r="AU575" s="205">
        <v>40</v>
      </c>
      <c r="AV575" s="205">
        <v>20</v>
      </c>
      <c r="AW575" s="205">
        <f t="shared" si="281"/>
        <v>60</v>
      </c>
      <c r="AX575" s="205" t="s">
        <v>7265</v>
      </c>
      <c r="AY575" s="214">
        <v>30</v>
      </c>
      <c r="AZ575" s="205">
        <v>24</v>
      </c>
      <c r="BA575" s="205">
        <f t="shared" si="307"/>
        <v>54</v>
      </c>
      <c r="BB575" s="205"/>
      <c r="BC575" s="207">
        <v>1.0000000000000001E-17</v>
      </c>
      <c r="BD575" s="207">
        <v>9.9999999999999997E-29</v>
      </c>
      <c r="BE575" s="207">
        <v>1.0000000000000001E-30</v>
      </c>
      <c r="BF575" s="207">
        <v>2</v>
      </c>
      <c r="BG575" s="207"/>
      <c r="BH575" s="207"/>
      <c r="BI575" s="207"/>
      <c r="BJ575" s="207"/>
      <c r="BK575" s="207"/>
      <c r="BL575" s="208">
        <v>0</v>
      </c>
      <c r="BM575" s="209">
        <v>249.45</v>
      </c>
      <c r="BN575" s="209">
        <f t="shared" si="282"/>
        <v>0</v>
      </c>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v>0</v>
      </c>
      <c r="CL575" s="209">
        <v>477.3</v>
      </c>
      <c r="CM575" s="209">
        <f t="shared" si="283"/>
        <v>0</v>
      </c>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v>0</v>
      </c>
      <c r="DK575" s="209">
        <v>120.88</v>
      </c>
      <c r="DL575" s="209">
        <f t="shared" si="284"/>
        <v>0</v>
      </c>
      <c r="DM575" s="207"/>
      <c r="DN575" s="207"/>
      <c r="DO575" s="207"/>
      <c r="DP575" s="207"/>
      <c r="DQ575" s="207"/>
      <c r="DR575" s="207"/>
      <c r="DS575" s="207"/>
      <c r="DT575" s="207"/>
      <c r="DU575" s="207"/>
      <c r="DV575" s="207"/>
      <c r="DW575" s="207"/>
      <c r="DX575" s="207"/>
      <c r="DY575" s="207"/>
      <c r="DZ575" s="207"/>
      <c r="EA575" s="207"/>
      <c r="EB575" s="207"/>
      <c r="EC575" s="207"/>
      <c r="ED575" s="207"/>
      <c r="EE575" s="207"/>
      <c r="EF575" s="207"/>
      <c r="EG575" s="207"/>
      <c r="EH575" s="207"/>
      <c r="EI575" s="207">
        <v>0</v>
      </c>
      <c r="EJ575" s="209">
        <v>191.55</v>
      </c>
      <c r="EK575" s="209">
        <f t="shared" si="285"/>
        <v>0</v>
      </c>
      <c r="EL575" s="207"/>
      <c r="EM575" s="207"/>
      <c r="EN575" s="207"/>
      <c r="EO575" s="207"/>
      <c r="EP575" s="207"/>
      <c r="EQ575" s="207"/>
      <c r="ER575" s="207"/>
      <c r="ES575" s="207"/>
      <c r="ET575" s="207"/>
      <c r="EU575" s="207"/>
      <c r="EV575" s="207"/>
      <c r="EW575" s="207"/>
      <c r="EX575" s="207"/>
      <c r="EY575" s="207"/>
      <c r="EZ575" s="207"/>
      <c r="FA575" s="207"/>
      <c r="FB575" s="207"/>
      <c r="FC575" s="207"/>
      <c r="FD575" s="207"/>
      <c r="FE575" s="207"/>
      <c r="FF575" s="207"/>
      <c r="FG575" s="207"/>
      <c r="FH575" s="207">
        <v>0</v>
      </c>
      <c r="FI575" s="209">
        <v>32.1</v>
      </c>
      <c r="FJ575" s="209">
        <f t="shared" si="286"/>
        <v>0</v>
      </c>
      <c r="FK575" s="207"/>
      <c r="FL575" s="207"/>
      <c r="FM575" s="207"/>
      <c r="FN575" s="207"/>
      <c r="FO575" s="207"/>
      <c r="FP575" s="207"/>
      <c r="FQ575" s="207"/>
      <c r="FR575" s="207"/>
      <c r="FS575" s="207">
        <v>0</v>
      </c>
      <c r="FT575" s="209">
        <v>25.68</v>
      </c>
      <c r="FU575" s="209">
        <f t="shared" si="287"/>
        <v>0</v>
      </c>
      <c r="FV575" s="207"/>
      <c r="FW575" s="207"/>
      <c r="FX575" s="207"/>
      <c r="FY575" s="207">
        <v>1</v>
      </c>
      <c r="FZ575" s="207"/>
      <c r="GA575" s="207"/>
      <c r="GB575" s="207" t="s">
        <v>7266</v>
      </c>
      <c r="GC575" s="207"/>
      <c r="GD575" s="207">
        <v>0</v>
      </c>
      <c r="GE575" s="209">
        <v>56.12</v>
      </c>
      <c r="GF575" s="209">
        <f t="shared" si="288"/>
        <v>0</v>
      </c>
      <c r="GG575" s="207"/>
      <c r="GH575" s="207"/>
      <c r="GI575" s="207"/>
      <c r="GJ575" s="207"/>
      <c r="GK575" s="207"/>
      <c r="GL575" s="207"/>
      <c r="GM575" s="207"/>
      <c r="GN575" s="207"/>
      <c r="GO575" s="207"/>
      <c r="GP575" s="207"/>
      <c r="GQ575" s="207"/>
      <c r="GR575" s="207"/>
      <c r="GS575" s="207"/>
      <c r="GT575" s="207"/>
      <c r="GU575" s="207"/>
      <c r="GV575" s="207"/>
      <c r="GW575" s="207"/>
      <c r="GX575" s="207" t="s">
        <v>918</v>
      </c>
      <c r="GY575" s="207">
        <v>0</v>
      </c>
      <c r="GZ575" s="207" t="s">
        <v>918</v>
      </c>
      <c r="HA575" s="207">
        <v>0</v>
      </c>
      <c r="HB575" s="207"/>
      <c r="HC575" s="207">
        <v>1</v>
      </c>
      <c r="HD575" s="207">
        <f t="shared" si="301"/>
        <v>8000</v>
      </c>
      <c r="HE575" s="207">
        <v>7</v>
      </c>
      <c r="HF575" s="207"/>
      <c r="HG575" s="207"/>
      <c r="HH575" s="207">
        <f t="shared" si="308"/>
        <v>5600</v>
      </c>
      <c r="HI575" s="209">
        <v>2.73</v>
      </c>
      <c r="HJ575" s="209">
        <f t="shared" si="290"/>
        <v>15288</v>
      </c>
      <c r="HK575" s="207">
        <v>2</v>
      </c>
      <c r="HL575" s="207"/>
      <c r="HM575" s="207">
        <f t="shared" si="309"/>
        <v>1600</v>
      </c>
      <c r="HN575" s="209">
        <v>2.73</v>
      </c>
      <c r="HO575" s="209">
        <f t="shared" si="292"/>
        <v>4368</v>
      </c>
      <c r="HP575" s="207">
        <v>1</v>
      </c>
      <c r="HQ575" s="207"/>
      <c r="HR575" s="207">
        <f t="shared" si="310"/>
        <v>800</v>
      </c>
      <c r="HS575" s="209">
        <v>2.73</v>
      </c>
      <c r="HT575" s="209">
        <f t="shared" si="293"/>
        <v>2184</v>
      </c>
      <c r="HU575" s="207">
        <v>0</v>
      </c>
      <c r="HV575" s="207"/>
      <c r="HW575" s="207">
        <f t="shared" si="311"/>
        <v>0</v>
      </c>
      <c r="HX575" s="209">
        <v>2.73</v>
      </c>
      <c r="HY575" s="209">
        <f t="shared" si="295"/>
        <v>0</v>
      </c>
      <c r="HZ575" s="207">
        <v>3</v>
      </c>
      <c r="IA575" s="209">
        <v>3890.25</v>
      </c>
      <c r="IB575" s="209">
        <f t="shared" si="296"/>
        <v>11670.75</v>
      </c>
      <c r="IC575" s="169"/>
      <c r="ID575" s="169"/>
      <c r="IE575" s="169"/>
      <c r="IF575" s="169"/>
      <c r="IG575" s="165"/>
      <c r="IH575" s="165"/>
      <c r="II575" s="235">
        <f t="shared" si="303"/>
        <v>0</v>
      </c>
      <c r="IJ575" s="235">
        <f t="shared" si="304"/>
        <v>3</v>
      </c>
      <c r="IK575" s="235">
        <f t="shared" si="305"/>
        <v>3</v>
      </c>
      <c r="IL575" s="210"/>
      <c r="IM575" s="211">
        <f t="shared" si="297"/>
        <v>0</v>
      </c>
      <c r="IN575" s="209">
        <v>7500</v>
      </c>
      <c r="IO575" s="212">
        <f t="shared" si="298"/>
        <v>0</v>
      </c>
      <c r="IP575" s="209">
        <f t="shared" si="299"/>
        <v>33510.75</v>
      </c>
      <c r="IQ575" s="209">
        <v>10000</v>
      </c>
      <c r="IR575" s="212">
        <f t="shared" si="300"/>
        <v>4</v>
      </c>
      <c r="IS575" s="213" t="s">
        <v>7267</v>
      </c>
      <c r="IT575" s="291"/>
      <c r="IV575" s="66">
        <v>79419</v>
      </c>
      <c r="IW575" s="66" t="s">
        <v>7268</v>
      </c>
    </row>
    <row r="576" spans="1:257" x14ac:dyDescent="0.4">
      <c r="A576" s="158">
        <f t="shared" si="302"/>
        <v>420</v>
      </c>
      <c r="B576" s="156" t="s">
        <v>35</v>
      </c>
      <c r="C576" s="156">
        <v>502</v>
      </c>
      <c r="D576" s="251">
        <v>79328</v>
      </c>
      <c r="E576" s="374">
        <v>16928</v>
      </c>
      <c r="F576" s="230" t="s">
        <v>7269</v>
      </c>
      <c r="G576" s="251">
        <v>12</v>
      </c>
      <c r="H576" s="156"/>
      <c r="I576" s="156" t="s">
        <v>4375</v>
      </c>
      <c r="J576" s="158" t="s">
        <v>4499</v>
      </c>
      <c r="K576" s="158"/>
      <c r="L576" s="158" t="s">
        <v>4500</v>
      </c>
      <c r="M576" s="158"/>
      <c r="N576" s="205">
        <v>44</v>
      </c>
      <c r="O576" s="158">
        <v>64</v>
      </c>
      <c r="P576" s="203" t="s">
        <v>5403</v>
      </c>
      <c r="Q576" s="158">
        <v>48</v>
      </c>
      <c r="R576" s="158"/>
      <c r="S576" s="158"/>
      <c r="T576" s="158"/>
      <c r="U576" s="158"/>
      <c r="V576" s="367"/>
      <c r="W576" s="366"/>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58" t="s">
        <v>5369</v>
      </c>
      <c r="AU576" s="205">
        <v>44</v>
      </c>
      <c r="AV576" s="205">
        <v>20</v>
      </c>
      <c r="AW576" s="205">
        <f t="shared" si="281"/>
        <v>64</v>
      </c>
      <c r="AX576" s="205" t="s">
        <v>5403</v>
      </c>
      <c r="AY576" s="214">
        <v>24</v>
      </c>
      <c r="AZ576" s="205">
        <v>24</v>
      </c>
      <c r="BA576" s="205">
        <f t="shared" si="307"/>
        <v>48</v>
      </c>
      <c r="BB576" s="205"/>
      <c r="BC576" s="207">
        <v>1.0000000000000001E-17</v>
      </c>
      <c r="BD576" s="207">
        <v>9.9999999999999997E-29</v>
      </c>
      <c r="BE576" s="207">
        <v>1.0000000000000001E-30</v>
      </c>
      <c r="BF576" s="207"/>
      <c r="BG576" s="207"/>
      <c r="BH576" s="207">
        <v>1</v>
      </c>
      <c r="BI576" s="207"/>
      <c r="BJ576" s="207"/>
      <c r="BK576" s="207"/>
      <c r="BL576" s="208">
        <f>BA576</f>
        <v>48</v>
      </c>
      <c r="BM576" s="209">
        <v>249.45</v>
      </c>
      <c r="BN576" s="209">
        <f t="shared" si="282"/>
        <v>11973.599999999999</v>
      </c>
      <c r="BO576" s="207"/>
      <c r="BP576" s="207"/>
      <c r="BQ576" s="207"/>
      <c r="BR576" s="207"/>
      <c r="BS576" s="207"/>
      <c r="BT576" s="207"/>
      <c r="BU576" s="207"/>
      <c r="BV576" s="207"/>
      <c r="BW576" s="207"/>
      <c r="BX576" s="207"/>
      <c r="BY576" s="207"/>
      <c r="BZ576" s="207"/>
      <c r="CA576" s="207"/>
      <c r="CB576" s="207">
        <f>+BL576</f>
        <v>48</v>
      </c>
      <c r="CC576" s="207"/>
      <c r="CD576" s="207"/>
      <c r="CE576" s="207"/>
      <c r="CF576" s="207"/>
      <c r="CG576" s="207"/>
      <c r="CH576" s="207"/>
      <c r="CI576" s="207"/>
      <c r="CJ576" s="207"/>
      <c r="CK576" s="207">
        <v>0</v>
      </c>
      <c r="CL576" s="209">
        <v>477.3</v>
      </c>
      <c r="CM576" s="209">
        <f t="shared" si="283"/>
        <v>0</v>
      </c>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v>0</v>
      </c>
      <c r="DK576" s="209">
        <v>120.88</v>
      </c>
      <c r="DL576" s="209">
        <f t="shared" si="284"/>
        <v>0</v>
      </c>
      <c r="DM576" s="207"/>
      <c r="DN576" s="207"/>
      <c r="DO576" s="207"/>
      <c r="DP576" s="207"/>
      <c r="DQ576" s="207"/>
      <c r="DR576" s="207"/>
      <c r="DS576" s="207"/>
      <c r="DT576" s="207"/>
      <c r="DU576" s="207"/>
      <c r="DV576" s="207"/>
      <c r="DW576" s="207"/>
      <c r="DX576" s="207"/>
      <c r="DY576" s="207"/>
      <c r="DZ576" s="207"/>
      <c r="EA576" s="207"/>
      <c r="EB576" s="207"/>
      <c r="EC576" s="207"/>
      <c r="ED576" s="207"/>
      <c r="EE576" s="207"/>
      <c r="EF576" s="207"/>
      <c r="EG576" s="207"/>
      <c r="EH576" s="207"/>
      <c r="EI576" s="207">
        <v>0</v>
      </c>
      <c r="EJ576" s="209">
        <v>191.55</v>
      </c>
      <c r="EK576" s="209">
        <f t="shared" si="285"/>
        <v>0</v>
      </c>
      <c r="EL576" s="207"/>
      <c r="EM576" s="207"/>
      <c r="EN576" s="207"/>
      <c r="EO576" s="207"/>
      <c r="EP576" s="207"/>
      <c r="EQ576" s="207"/>
      <c r="ER576" s="207"/>
      <c r="ES576" s="207"/>
      <c r="ET576" s="207"/>
      <c r="EU576" s="207"/>
      <c r="EV576" s="207"/>
      <c r="EW576" s="207"/>
      <c r="EX576" s="207"/>
      <c r="EY576" s="207"/>
      <c r="EZ576" s="207"/>
      <c r="FA576" s="207"/>
      <c r="FB576" s="207"/>
      <c r="FC576" s="207"/>
      <c r="FD576" s="207"/>
      <c r="FE576" s="207"/>
      <c r="FF576" s="207"/>
      <c r="FG576" s="207"/>
      <c r="FH576" s="207">
        <v>0</v>
      </c>
      <c r="FI576" s="209">
        <v>32.1</v>
      </c>
      <c r="FJ576" s="209">
        <f t="shared" si="286"/>
        <v>0</v>
      </c>
      <c r="FK576" s="207"/>
      <c r="FL576" s="207"/>
      <c r="FM576" s="207"/>
      <c r="FN576" s="207"/>
      <c r="FO576" s="207"/>
      <c r="FP576" s="207"/>
      <c r="FQ576" s="207"/>
      <c r="FR576" s="207"/>
      <c r="FS576" s="207">
        <v>0</v>
      </c>
      <c r="FT576" s="209">
        <v>25.68</v>
      </c>
      <c r="FU576" s="209">
        <f t="shared" si="287"/>
        <v>0</v>
      </c>
      <c r="FV576" s="207"/>
      <c r="FW576" s="207"/>
      <c r="FX576" s="207"/>
      <c r="FY576" s="207"/>
      <c r="FZ576" s="207"/>
      <c r="GA576" s="207"/>
      <c r="GB576" s="207"/>
      <c r="GC576" s="207"/>
      <c r="GD576" s="207">
        <v>0</v>
      </c>
      <c r="GE576" s="209">
        <v>56.12</v>
      </c>
      <c r="GF576" s="209">
        <f t="shared" si="288"/>
        <v>0</v>
      </c>
      <c r="GG576" s="207"/>
      <c r="GH576" s="207"/>
      <c r="GI576" s="207"/>
      <c r="GJ576" s="207"/>
      <c r="GK576" s="207"/>
      <c r="GL576" s="207"/>
      <c r="GM576" s="207"/>
      <c r="GN576" s="207"/>
      <c r="GO576" s="207"/>
      <c r="GP576" s="207"/>
      <c r="GQ576" s="207"/>
      <c r="GR576" s="207"/>
      <c r="GS576" s="207"/>
      <c r="GT576" s="207"/>
      <c r="GU576" s="207"/>
      <c r="GV576" s="207"/>
      <c r="GW576" s="207"/>
      <c r="GX576" s="207" t="s">
        <v>918</v>
      </c>
      <c r="GY576" s="207">
        <v>0</v>
      </c>
      <c r="GZ576" s="207" t="s">
        <v>918</v>
      </c>
      <c r="HA576" s="207">
        <v>0</v>
      </c>
      <c r="HB576" s="207"/>
      <c r="HC576" s="207">
        <v>1</v>
      </c>
      <c r="HD576" s="207">
        <f t="shared" si="301"/>
        <v>1200</v>
      </c>
      <c r="HE576" s="207">
        <v>1</v>
      </c>
      <c r="HF576" s="207"/>
      <c r="HG576" s="207"/>
      <c r="HH576" s="207">
        <f t="shared" si="308"/>
        <v>400</v>
      </c>
      <c r="HI576" s="209">
        <v>2.73</v>
      </c>
      <c r="HJ576" s="209">
        <f t="shared" si="290"/>
        <v>1092</v>
      </c>
      <c r="HK576" s="207">
        <v>1</v>
      </c>
      <c r="HL576" s="207"/>
      <c r="HM576" s="207">
        <f t="shared" si="309"/>
        <v>400</v>
      </c>
      <c r="HN576" s="209">
        <v>2.73</v>
      </c>
      <c r="HO576" s="209">
        <f t="shared" si="292"/>
        <v>1092</v>
      </c>
      <c r="HP576" s="207">
        <v>1</v>
      </c>
      <c r="HQ576" s="207"/>
      <c r="HR576" s="207">
        <f t="shared" si="310"/>
        <v>400</v>
      </c>
      <c r="HS576" s="209">
        <v>2.73</v>
      </c>
      <c r="HT576" s="209">
        <f t="shared" si="293"/>
        <v>1092</v>
      </c>
      <c r="HU576" s="207">
        <v>0</v>
      </c>
      <c r="HV576" s="207"/>
      <c r="HW576" s="207">
        <f t="shared" si="311"/>
        <v>0</v>
      </c>
      <c r="HX576" s="209">
        <v>2.73</v>
      </c>
      <c r="HY576" s="209">
        <f t="shared" si="295"/>
        <v>0</v>
      </c>
      <c r="HZ576" s="207">
        <v>1</v>
      </c>
      <c r="IA576" s="209">
        <v>3890.25</v>
      </c>
      <c r="IB576" s="209">
        <f t="shared" si="296"/>
        <v>3890.25</v>
      </c>
      <c r="IC576" s="169"/>
      <c r="ID576" s="169"/>
      <c r="IE576" s="169"/>
      <c r="IF576" s="169"/>
      <c r="IG576" s="165"/>
      <c r="IH576" s="165"/>
      <c r="II576" s="235">
        <f t="shared" si="303"/>
        <v>1</v>
      </c>
      <c r="IJ576" s="235">
        <f t="shared" si="304"/>
        <v>1</v>
      </c>
      <c r="IK576" s="235">
        <f t="shared" si="305"/>
        <v>2</v>
      </c>
      <c r="IL576" s="210"/>
      <c r="IM576" s="211">
        <f t="shared" si="297"/>
        <v>11973.599999999999</v>
      </c>
      <c r="IN576" s="209">
        <v>7500</v>
      </c>
      <c r="IO576" s="212">
        <f t="shared" si="298"/>
        <v>2</v>
      </c>
      <c r="IP576" s="209">
        <f t="shared" si="299"/>
        <v>7166.25</v>
      </c>
      <c r="IQ576" s="209">
        <v>10000</v>
      </c>
      <c r="IR576" s="212">
        <f t="shared" si="300"/>
        <v>1</v>
      </c>
      <c r="IS576" s="213" t="s">
        <v>7270</v>
      </c>
      <c r="IT576" s="291"/>
      <c r="IV576" s="66" t="s">
        <v>7271</v>
      </c>
      <c r="IW576" s="66" t="s">
        <v>7272</v>
      </c>
    </row>
    <row r="577" spans="1:257" x14ac:dyDescent="0.4">
      <c r="A577" s="158">
        <f t="shared" si="302"/>
        <v>421</v>
      </c>
      <c r="B577" s="156" t="s">
        <v>35</v>
      </c>
      <c r="C577" s="156">
        <v>477</v>
      </c>
      <c r="D577" s="251">
        <v>29387</v>
      </c>
      <c r="E577" s="374">
        <v>22396</v>
      </c>
      <c r="F577" s="221" t="s">
        <v>7273</v>
      </c>
      <c r="G577" s="251">
        <v>11</v>
      </c>
      <c r="H577" s="156"/>
      <c r="I577" s="156" t="s">
        <v>4260</v>
      </c>
      <c r="J577" s="158" t="s">
        <v>4333</v>
      </c>
      <c r="K577" s="158"/>
      <c r="L577" s="158" t="s">
        <v>4335</v>
      </c>
      <c r="M577" s="158"/>
      <c r="N577" s="205">
        <v>24</v>
      </c>
      <c r="O577" s="158">
        <v>44</v>
      </c>
      <c r="P577" s="203" t="s">
        <v>5851</v>
      </c>
      <c r="Q577" s="158">
        <v>46</v>
      </c>
      <c r="R577" s="158"/>
      <c r="S577" s="158"/>
      <c r="T577" s="158"/>
      <c r="U577" s="158"/>
      <c r="V577" s="367"/>
      <c r="W577" s="366"/>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58" t="s">
        <v>5369</v>
      </c>
      <c r="AU577" s="205">
        <v>24</v>
      </c>
      <c r="AV577" s="205">
        <v>20</v>
      </c>
      <c r="AW577" s="205">
        <f t="shared" si="281"/>
        <v>44</v>
      </c>
      <c r="AX577" s="205" t="s">
        <v>5851</v>
      </c>
      <c r="AY577" s="214">
        <v>22</v>
      </c>
      <c r="AZ577" s="205">
        <v>24</v>
      </c>
      <c r="BA577" s="205">
        <f t="shared" si="307"/>
        <v>46</v>
      </c>
      <c r="BB577" s="205"/>
      <c r="BC577" s="207">
        <v>1.0000000000000001E-17</v>
      </c>
      <c r="BD577" s="207">
        <v>9.9999999999999997E-29</v>
      </c>
      <c r="BE577" s="207">
        <v>1.0000000000000001E-30</v>
      </c>
      <c r="BF577" s="207">
        <v>0</v>
      </c>
      <c r="BG577" s="207"/>
      <c r="BH577" s="207"/>
      <c r="BI577" s="207"/>
      <c r="BJ577" s="207"/>
      <c r="BK577" s="207"/>
      <c r="BL577" s="208">
        <v>0</v>
      </c>
      <c r="BM577" s="209">
        <v>249.45</v>
      </c>
      <c r="BN577" s="209">
        <f t="shared" si="282"/>
        <v>0</v>
      </c>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v>0</v>
      </c>
      <c r="CL577" s="209">
        <v>477.3</v>
      </c>
      <c r="CM577" s="209">
        <f t="shared" si="283"/>
        <v>0</v>
      </c>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v>0</v>
      </c>
      <c r="DK577" s="209">
        <v>120.88</v>
      </c>
      <c r="DL577" s="209">
        <f t="shared" si="284"/>
        <v>0</v>
      </c>
      <c r="DM577" s="207"/>
      <c r="DN577" s="207"/>
      <c r="DO577" s="207"/>
      <c r="DP577" s="207"/>
      <c r="DQ577" s="207"/>
      <c r="DR577" s="207"/>
      <c r="DS577" s="207"/>
      <c r="DT577" s="207"/>
      <c r="DU577" s="207"/>
      <c r="DV577" s="207"/>
      <c r="DW577" s="207"/>
      <c r="DX577" s="207"/>
      <c r="DY577" s="207"/>
      <c r="DZ577" s="207"/>
      <c r="EA577" s="207"/>
      <c r="EB577" s="207"/>
      <c r="EC577" s="207"/>
      <c r="ED577" s="207"/>
      <c r="EE577" s="207"/>
      <c r="EF577" s="207"/>
      <c r="EG577" s="207"/>
      <c r="EH577" s="207"/>
      <c r="EI577" s="207">
        <v>0</v>
      </c>
      <c r="EJ577" s="209">
        <v>191.55</v>
      </c>
      <c r="EK577" s="209">
        <f t="shared" si="285"/>
        <v>0</v>
      </c>
      <c r="EL577" s="207"/>
      <c r="EM577" s="207"/>
      <c r="EN577" s="207"/>
      <c r="EO577" s="207"/>
      <c r="EP577" s="207"/>
      <c r="EQ577" s="207"/>
      <c r="ER577" s="207"/>
      <c r="ES577" s="207"/>
      <c r="ET577" s="207"/>
      <c r="EU577" s="207"/>
      <c r="EV577" s="207"/>
      <c r="EW577" s="207"/>
      <c r="EX577" s="207"/>
      <c r="EY577" s="207"/>
      <c r="EZ577" s="207"/>
      <c r="FA577" s="207"/>
      <c r="FB577" s="207"/>
      <c r="FC577" s="207"/>
      <c r="FD577" s="207"/>
      <c r="FE577" s="207"/>
      <c r="FF577" s="207"/>
      <c r="FG577" s="207"/>
      <c r="FH577" s="207">
        <v>0</v>
      </c>
      <c r="FI577" s="209">
        <v>32.1</v>
      </c>
      <c r="FJ577" s="209">
        <f t="shared" si="286"/>
        <v>0</v>
      </c>
      <c r="FK577" s="207"/>
      <c r="FL577" s="207"/>
      <c r="FM577" s="207"/>
      <c r="FN577" s="207"/>
      <c r="FO577" s="207"/>
      <c r="FP577" s="207"/>
      <c r="FQ577" s="207"/>
      <c r="FR577" s="207"/>
      <c r="FS577" s="207">
        <v>0</v>
      </c>
      <c r="FT577" s="209">
        <v>25.68</v>
      </c>
      <c r="FU577" s="209">
        <f t="shared" si="287"/>
        <v>0</v>
      </c>
      <c r="FV577" s="207"/>
      <c r="FW577" s="207"/>
      <c r="FX577" s="207"/>
      <c r="FY577" s="207"/>
      <c r="FZ577" s="207"/>
      <c r="GA577" s="207"/>
      <c r="GB577" s="207"/>
      <c r="GC577" s="207"/>
      <c r="GD577" s="207">
        <v>0</v>
      </c>
      <c r="GE577" s="209">
        <v>56.12</v>
      </c>
      <c r="GF577" s="209">
        <f t="shared" si="288"/>
        <v>0</v>
      </c>
      <c r="GG577" s="207"/>
      <c r="GH577" s="207"/>
      <c r="GI577" s="207"/>
      <c r="GJ577" s="207"/>
      <c r="GK577" s="207"/>
      <c r="GL577" s="207"/>
      <c r="GM577" s="207"/>
      <c r="GN577" s="207"/>
      <c r="GO577" s="207"/>
      <c r="GP577" s="207"/>
      <c r="GQ577" s="207"/>
      <c r="GR577" s="207"/>
      <c r="GS577" s="207"/>
      <c r="GT577" s="207"/>
      <c r="GU577" s="207"/>
      <c r="GV577" s="207"/>
      <c r="GW577" s="207"/>
      <c r="GX577" s="207" t="s">
        <v>918</v>
      </c>
      <c r="GY577" s="207">
        <v>0</v>
      </c>
      <c r="GZ577" s="207" t="s">
        <v>918</v>
      </c>
      <c r="HA577" s="207">
        <v>0</v>
      </c>
      <c r="HB577" s="207"/>
      <c r="HC577" s="207">
        <v>1</v>
      </c>
      <c r="HD577" s="207">
        <f t="shared" si="301"/>
        <v>3200</v>
      </c>
      <c r="HE577" s="207">
        <v>2</v>
      </c>
      <c r="HF577" s="207"/>
      <c r="HG577" s="207"/>
      <c r="HH577" s="207">
        <f t="shared" si="308"/>
        <v>1600</v>
      </c>
      <c r="HI577" s="209">
        <v>2.73</v>
      </c>
      <c r="HJ577" s="209">
        <f t="shared" si="290"/>
        <v>4368</v>
      </c>
      <c r="HK577" s="207">
        <v>1</v>
      </c>
      <c r="HL577" s="207"/>
      <c r="HM577" s="207">
        <f t="shared" si="309"/>
        <v>800</v>
      </c>
      <c r="HN577" s="209">
        <v>2.73</v>
      </c>
      <c r="HO577" s="209">
        <f t="shared" si="292"/>
        <v>2184</v>
      </c>
      <c r="HP577" s="207">
        <v>1</v>
      </c>
      <c r="HQ577" s="207"/>
      <c r="HR577" s="207">
        <f t="shared" si="310"/>
        <v>800</v>
      </c>
      <c r="HS577" s="209">
        <v>2.73</v>
      </c>
      <c r="HT577" s="209">
        <f t="shared" si="293"/>
        <v>2184</v>
      </c>
      <c r="HU577" s="207">
        <v>0</v>
      </c>
      <c r="HV577" s="207"/>
      <c r="HW577" s="207">
        <f t="shared" si="311"/>
        <v>0</v>
      </c>
      <c r="HX577" s="209">
        <v>2.73</v>
      </c>
      <c r="HY577" s="209">
        <f t="shared" si="295"/>
        <v>0</v>
      </c>
      <c r="HZ577" s="207">
        <v>3</v>
      </c>
      <c r="IA577" s="209">
        <v>3890.25</v>
      </c>
      <c r="IB577" s="209">
        <f t="shared" si="296"/>
        <v>11670.75</v>
      </c>
      <c r="IC577" s="169"/>
      <c r="ID577" s="169"/>
      <c r="IE577" s="169"/>
      <c r="IF577" s="169"/>
      <c r="IG577" s="165"/>
      <c r="IH577" s="165"/>
      <c r="II577" s="235">
        <f t="shared" si="303"/>
        <v>0</v>
      </c>
      <c r="IJ577" s="235">
        <f t="shared" si="304"/>
        <v>3</v>
      </c>
      <c r="IK577" s="235">
        <f t="shared" si="305"/>
        <v>3</v>
      </c>
      <c r="IL577" s="210"/>
      <c r="IM577" s="211">
        <f t="shared" si="297"/>
        <v>0</v>
      </c>
      <c r="IN577" s="209">
        <v>7500</v>
      </c>
      <c r="IO577" s="212">
        <f t="shared" si="298"/>
        <v>0</v>
      </c>
      <c r="IP577" s="209">
        <f t="shared" si="299"/>
        <v>20406.75</v>
      </c>
      <c r="IQ577" s="209">
        <v>10000</v>
      </c>
      <c r="IR577" s="212">
        <f t="shared" si="300"/>
        <v>3</v>
      </c>
      <c r="IS577" s="213" t="s">
        <v>7274</v>
      </c>
      <c r="IT577" s="291"/>
      <c r="IV577" s="66" t="s">
        <v>7275</v>
      </c>
      <c r="IW577" s="66" t="s">
        <v>7276</v>
      </c>
    </row>
    <row r="578" spans="1:257" x14ac:dyDescent="0.4">
      <c r="A578" s="158">
        <f t="shared" si="302"/>
        <v>422</v>
      </c>
      <c r="B578" s="156" t="s">
        <v>35</v>
      </c>
      <c r="C578" s="156">
        <v>504</v>
      </c>
      <c r="D578" s="251">
        <v>79340</v>
      </c>
      <c r="E578" s="374">
        <v>18013</v>
      </c>
      <c r="F578" s="230" t="s">
        <v>7277</v>
      </c>
      <c r="G578" s="251">
        <v>12</v>
      </c>
      <c r="H578" s="156"/>
      <c r="I578" s="156" t="s">
        <v>4513</v>
      </c>
      <c r="J578" s="158" t="s">
        <v>4514</v>
      </c>
      <c r="K578" s="158"/>
      <c r="L578" s="158" t="s">
        <v>4516</v>
      </c>
      <c r="M578" s="158">
        <v>20143571263</v>
      </c>
      <c r="N578" s="205">
        <v>40</v>
      </c>
      <c r="O578" s="158">
        <v>60</v>
      </c>
      <c r="P578" s="203" t="s">
        <v>5403</v>
      </c>
      <c r="Q578" s="158">
        <v>54</v>
      </c>
      <c r="R578" s="158"/>
      <c r="S578" s="158"/>
      <c r="T578" s="158"/>
      <c r="U578" s="158"/>
      <c r="V578" s="367"/>
      <c r="W578" s="366"/>
      <c r="X578" s="158"/>
      <c r="Y578" s="158"/>
      <c r="Z578" s="158"/>
      <c r="AA578" s="158"/>
      <c r="AB578" s="158"/>
      <c r="AC578" s="158"/>
      <c r="AD578" s="158"/>
      <c r="AE578" s="158"/>
      <c r="AF578" s="158"/>
      <c r="AG578" s="158"/>
      <c r="AH578" s="158"/>
      <c r="AI578" s="158"/>
      <c r="AJ578" s="158"/>
      <c r="AK578" s="158"/>
      <c r="AL578" s="158"/>
      <c r="AM578" s="158"/>
      <c r="AN578" s="158"/>
      <c r="AO578" s="158"/>
      <c r="AP578" s="158"/>
      <c r="AQ578" s="158"/>
      <c r="AR578" s="158"/>
      <c r="AS578" s="158"/>
      <c r="AT578" s="158" t="s">
        <v>5364</v>
      </c>
      <c r="AU578" s="205">
        <v>40</v>
      </c>
      <c r="AV578" s="205">
        <v>20</v>
      </c>
      <c r="AW578" s="205">
        <f t="shared" si="281"/>
        <v>60</v>
      </c>
      <c r="AX578" s="205" t="s">
        <v>5403</v>
      </c>
      <c r="AY578" s="214">
        <v>30</v>
      </c>
      <c r="AZ578" s="205">
        <v>24</v>
      </c>
      <c r="BA578" s="205">
        <f t="shared" si="307"/>
        <v>54</v>
      </c>
      <c r="BB578" s="205"/>
      <c r="BC578" s="207">
        <v>1.0000000000000001E-17</v>
      </c>
      <c r="BD578" s="207">
        <v>9.9999999999999997E-29</v>
      </c>
      <c r="BE578" s="207">
        <v>1.0000000000000001E-30</v>
      </c>
      <c r="BF578" s="207"/>
      <c r="BG578" s="207"/>
      <c r="BH578" s="207"/>
      <c r="BI578" s="207"/>
      <c r="BJ578" s="207"/>
      <c r="BK578" s="207"/>
      <c r="BL578" s="208">
        <v>0</v>
      </c>
      <c r="BM578" s="209">
        <v>249.45</v>
      </c>
      <c r="BN578" s="209">
        <f t="shared" si="282"/>
        <v>0</v>
      </c>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v>0</v>
      </c>
      <c r="CL578" s="209">
        <v>477.3</v>
      </c>
      <c r="CM578" s="209">
        <f t="shared" si="283"/>
        <v>0</v>
      </c>
      <c r="CN578" s="207"/>
      <c r="CO578" s="207"/>
      <c r="CP578" s="207"/>
      <c r="CQ578" s="207"/>
      <c r="CR578" s="207"/>
      <c r="CS578" s="207"/>
      <c r="CT578" s="207"/>
      <c r="CU578" s="207"/>
      <c r="CV578" s="207"/>
      <c r="CW578" s="207"/>
      <c r="CX578" s="207"/>
      <c r="CY578" s="207"/>
      <c r="CZ578" s="207"/>
      <c r="DA578" s="207"/>
      <c r="DB578" s="207"/>
      <c r="DC578" s="207"/>
      <c r="DD578" s="207"/>
      <c r="DE578" s="207"/>
      <c r="DF578" s="207">
        <v>1</v>
      </c>
      <c r="DG578" s="207"/>
      <c r="DH578" s="207"/>
      <c r="DI578" s="207"/>
      <c r="DJ578" s="207">
        <f>AW578+BA578</f>
        <v>114</v>
      </c>
      <c r="DK578" s="209">
        <v>120.88</v>
      </c>
      <c r="DL578" s="209">
        <f t="shared" si="284"/>
        <v>13780.32</v>
      </c>
      <c r="DM578" s="207"/>
      <c r="DN578" s="207"/>
      <c r="DO578" s="207"/>
      <c r="DP578" s="207"/>
      <c r="DQ578" s="207"/>
      <c r="DR578" s="207"/>
      <c r="DS578" s="207"/>
      <c r="DT578" s="207"/>
      <c r="DU578" s="207"/>
      <c r="DV578" s="207"/>
      <c r="DW578" s="207"/>
      <c r="DX578" s="207"/>
      <c r="DY578" s="207"/>
      <c r="DZ578" s="207">
        <f>+DJ578</f>
        <v>114</v>
      </c>
      <c r="EA578" s="207"/>
      <c r="EB578" s="207"/>
      <c r="EC578" s="207"/>
      <c r="ED578" s="207"/>
      <c r="EE578" s="207"/>
      <c r="EF578" s="207"/>
      <c r="EG578" s="207"/>
      <c r="EH578" s="207"/>
      <c r="EI578" s="207">
        <v>0</v>
      </c>
      <c r="EJ578" s="209">
        <v>191.55</v>
      </c>
      <c r="EK578" s="209">
        <f t="shared" si="285"/>
        <v>0</v>
      </c>
      <c r="EL578" s="207"/>
      <c r="EM578" s="207"/>
      <c r="EN578" s="207"/>
      <c r="EO578" s="207"/>
      <c r="EP578" s="207"/>
      <c r="EQ578" s="207"/>
      <c r="ER578" s="207"/>
      <c r="ES578" s="207"/>
      <c r="ET578" s="207"/>
      <c r="EU578" s="207"/>
      <c r="EV578" s="207"/>
      <c r="EW578" s="207"/>
      <c r="EX578" s="207"/>
      <c r="EY578" s="207"/>
      <c r="EZ578" s="207"/>
      <c r="FA578" s="207"/>
      <c r="FB578" s="207"/>
      <c r="FC578" s="207"/>
      <c r="FD578" s="207"/>
      <c r="FE578" s="207"/>
      <c r="FF578" s="207"/>
      <c r="FG578" s="207"/>
      <c r="FH578" s="207">
        <v>0</v>
      </c>
      <c r="FI578" s="209">
        <v>32.1</v>
      </c>
      <c r="FJ578" s="209">
        <f t="shared" si="286"/>
        <v>0</v>
      </c>
      <c r="FK578" s="207"/>
      <c r="FL578" s="207"/>
      <c r="FM578" s="207"/>
      <c r="FN578" s="207"/>
      <c r="FO578" s="207"/>
      <c r="FP578" s="207"/>
      <c r="FQ578" s="207"/>
      <c r="FR578" s="207"/>
      <c r="FS578" s="207">
        <v>0</v>
      </c>
      <c r="FT578" s="209">
        <v>25.68</v>
      </c>
      <c r="FU578" s="209">
        <f t="shared" si="287"/>
        <v>0</v>
      </c>
      <c r="FV578" s="207"/>
      <c r="FW578" s="207"/>
      <c r="FX578" s="207"/>
      <c r="FY578" s="207"/>
      <c r="FZ578" s="207"/>
      <c r="GA578" s="207"/>
      <c r="GB578" s="207"/>
      <c r="GC578" s="207"/>
      <c r="GD578" s="207">
        <v>0</v>
      </c>
      <c r="GE578" s="209">
        <v>56.12</v>
      </c>
      <c r="GF578" s="209">
        <f t="shared" si="288"/>
        <v>0</v>
      </c>
      <c r="GG578" s="207"/>
      <c r="GH578" s="207"/>
      <c r="GI578" s="207"/>
      <c r="GJ578" s="207"/>
      <c r="GK578" s="207"/>
      <c r="GL578" s="207"/>
      <c r="GM578" s="207"/>
      <c r="GN578" s="207"/>
      <c r="GO578" s="207"/>
      <c r="GP578" s="207"/>
      <c r="GQ578" s="207"/>
      <c r="GR578" s="207"/>
      <c r="GS578" s="207"/>
      <c r="GT578" s="207"/>
      <c r="GU578" s="207"/>
      <c r="GV578" s="207"/>
      <c r="GW578" s="207"/>
      <c r="GX578" s="207" t="s">
        <v>918</v>
      </c>
      <c r="GY578" s="207">
        <v>0</v>
      </c>
      <c r="GZ578" s="207" t="s">
        <v>918</v>
      </c>
      <c r="HA578" s="207">
        <v>0</v>
      </c>
      <c r="HB578" s="207"/>
      <c r="HC578" s="207">
        <v>1</v>
      </c>
      <c r="HD578" s="207">
        <f t="shared" si="301"/>
        <v>4800</v>
      </c>
      <c r="HE578" s="207">
        <v>2</v>
      </c>
      <c r="HF578" s="207"/>
      <c r="HG578" s="207"/>
      <c r="HH578" s="207">
        <f t="shared" si="308"/>
        <v>1600</v>
      </c>
      <c r="HI578" s="209">
        <v>2.73</v>
      </c>
      <c r="HJ578" s="209">
        <f t="shared" si="290"/>
        <v>4368</v>
      </c>
      <c r="HK578" s="207">
        <v>2</v>
      </c>
      <c r="HL578" s="207"/>
      <c r="HM578" s="207">
        <f t="shared" si="309"/>
        <v>1600</v>
      </c>
      <c r="HN578" s="209">
        <v>2.73</v>
      </c>
      <c r="HO578" s="209">
        <f t="shared" si="292"/>
        <v>4368</v>
      </c>
      <c r="HP578" s="207">
        <v>2</v>
      </c>
      <c r="HQ578" s="207"/>
      <c r="HR578" s="207">
        <f t="shared" si="310"/>
        <v>1600</v>
      </c>
      <c r="HS578" s="209">
        <v>2.73</v>
      </c>
      <c r="HT578" s="209">
        <f t="shared" si="293"/>
        <v>4368</v>
      </c>
      <c r="HU578" s="207">
        <v>0</v>
      </c>
      <c r="HV578" s="207"/>
      <c r="HW578" s="207">
        <f t="shared" si="311"/>
        <v>0</v>
      </c>
      <c r="HX578" s="209">
        <v>2.73</v>
      </c>
      <c r="HY578" s="209">
        <f t="shared" si="295"/>
        <v>0</v>
      </c>
      <c r="HZ578" s="207">
        <v>3</v>
      </c>
      <c r="IA578" s="209">
        <v>3890.25</v>
      </c>
      <c r="IB578" s="209">
        <f t="shared" si="296"/>
        <v>11670.75</v>
      </c>
      <c r="IC578" s="169"/>
      <c r="ID578" s="169"/>
      <c r="IE578" s="169"/>
      <c r="IF578" s="169"/>
      <c r="IG578" s="165"/>
      <c r="IH578" s="165"/>
      <c r="II578" s="235">
        <f t="shared" si="303"/>
        <v>1</v>
      </c>
      <c r="IJ578" s="235">
        <f t="shared" si="304"/>
        <v>3</v>
      </c>
      <c r="IK578" s="235">
        <f t="shared" si="305"/>
        <v>4</v>
      </c>
      <c r="IL578" s="210"/>
      <c r="IM578" s="211">
        <f t="shared" si="297"/>
        <v>13780.32</v>
      </c>
      <c r="IN578" s="209">
        <v>7500</v>
      </c>
      <c r="IO578" s="212">
        <f t="shared" si="298"/>
        <v>2</v>
      </c>
      <c r="IP578" s="209">
        <f t="shared" si="299"/>
        <v>24774.75</v>
      </c>
      <c r="IQ578" s="209">
        <v>10000</v>
      </c>
      <c r="IR578" s="212">
        <f t="shared" si="300"/>
        <v>3</v>
      </c>
      <c r="IS578" s="213" t="s">
        <v>7278</v>
      </c>
      <c r="IT578" s="291"/>
      <c r="IV578" s="66" t="s">
        <v>7279</v>
      </c>
      <c r="IW578" s="66" t="s">
        <v>7280</v>
      </c>
    </row>
    <row r="579" spans="1:257" x14ac:dyDescent="0.4">
      <c r="A579" s="158">
        <f t="shared" si="302"/>
        <v>423</v>
      </c>
      <c r="B579" s="156" t="s">
        <v>35</v>
      </c>
      <c r="C579" s="156">
        <v>505</v>
      </c>
      <c r="D579" s="251">
        <v>79342</v>
      </c>
      <c r="E579" s="374">
        <v>18044</v>
      </c>
      <c r="F579" s="230" t="s">
        <v>7281</v>
      </c>
      <c r="G579" s="251">
        <v>12</v>
      </c>
      <c r="H579" s="156"/>
      <c r="I579" s="156" t="s">
        <v>4513</v>
      </c>
      <c r="J579" s="158" t="s">
        <v>4523</v>
      </c>
      <c r="K579" s="158"/>
      <c r="L579" s="158" t="s">
        <v>4524</v>
      </c>
      <c r="M579" s="158"/>
      <c r="N579" s="205">
        <v>44</v>
      </c>
      <c r="O579" s="158">
        <v>64</v>
      </c>
      <c r="P579" s="203" t="s">
        <v>5399</v>
      </c>
      <c r="Q579" s="158">
        <v>54</v>
      </c>
      <c r="R579" s="158"/>
      <c r="S579" s="158"/>
      <c r="T579" s="158"/>
      <c r="U579" s="158"/>
      <c r="V579" s="367"/>
      <c r="W579" s="366"/>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58" t="s">
        <v>5364</v>
      </c>
      <c r="AU579" s="205">
        <v>44</v>
      </c>
      <c r="AV579" s="205">
        <v>20</v>
      </c>
      <c r="AW579" s="205">
        <f t="shared" si="281"/>
        <v>64</v>
      </c>
      <c r="AX579" s="205" t="s">
        <v>5399</v>
      </c>
      <c r="AY579" s="214">
        <v>30</v>
      </c>
      <c r="AZ579" s="205">
        <v>24</v>
      </c>
      <c r="BA579" s="205">
        <f t="shared" si="307"/>
        <v>54</v>
      </c>
      <c r="BB579" s="205"/>
      <c r="BC579" s="207">
        <v>1.0000000000000001E-17</v>
      </c>
      <c r="BD579" s="207">
        <v>9.9999999999999997E-29</v>
      </c>
      <c r="BE579" s="207">
        <v>1.0000000000000001E-30</v>
      </c>
      <c r="BF579" s="207"/>
      <c r="BG579" s="207"/>
      <c r="BH579" s="207"/>
      <c r="BI579" s="207"/>
      <c r="BJ579" s="207"/>
      <c r="BK579" s="207"/>
      <c r="BL579" s="208">
        <v>0</v>
      </c>
      <c r="BM579" s="209">
        <v>249.45</v>
      </c>
      <c r="BN579" s="209">
        <f t="shared" si="282"/>
        <v>0</v>
      </c>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v>0</v>
      </c>
      <c r="CL579" s="209">
        <v>477.3</v>
      </c>
      <c r="CM579" s="209">
        <f t="shared" si="283"/>
        <v>0</v>
      </c>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v>0</v>
      </c>
      <c r="DK579" s="209">
        <v>120.88</v>
      </c>
      <c r="DL579" s="209">
        <f t="shared" si="284"/>
        <v>0</v>
      </c>
      <c r="DM579" s="207"/>
      <c r="DN579" s="207"/>
      <c r="DO579" s="207"/>
      <c r="DP579" s="207"/>
      <c r="DQ579" s="207"/>
      <c r="DR579" s="207"/>
      <c r="DS579" s="207"/>
      <c r="DT579" s="207"/>
      <c r="DU579" s="207"/>
      <c r="DV579" s="207"/>
      <c r="DW579" s="207"/>
      <c r="DX579" s="207"/>
      <c r="DY579" s="207"/>
      <c r="DZ579" s="207" t="s">
        <v>4980</v>
      </c>
      <c r="EA579" s="207"/>
      <c r="EB579" s="207"/>
      <c r="EC579" s="207"/>
      <c r="ED579" s="207"/>
      <c r="EE579" s="207"/>
      <c r="EF579" s="207"/>
      <c r="EG579" s="207"/>
      <c r="EH579" s="207"/>
      <c r="EI579" s="207">
        <v>0</v>
      </c>
      <c r="EJ579" s="209">
        <v>191.55</v>
      </c>
      <c r="EK579" s="209">
        <f t="shared" si="285"/>
        <v>0</v>
      </c>
      <c r="EL579" s="207"/>
      <c r="EM579" s="207"/>
      <c r="EN579" s="207"/>
      <c r="EO579" s="207"/>
      <c r="EP579" s="207"/>
      <c r="EQ579" s="207"/>
      <c r="ER579" s="207"/>
      <c r="ES579" s="207"/>
      <c r="ET579" s="207"/>
      <c r="EU579" s="207"/>
      <c r="EV579" s="207"/>
      <c r="EW579" s="207"/>
      <c r="EX579" s="207"/>
      <c r="EY579" s="207"/>
      <c r="EZ579" s="207"/>
      <c r="FA579" s="207"/>
      <c r="FB579" s="207"/>
      <c r="FC579" s="207"/>
      <c r="FD579" s="207">
        <v>1</v>
      </c>
      <c r="FE579" s="207"/>
      <c r="FF579" s="207"/>
      <c r="FG579" s="207" t="s">
        <v>7282</v>
      </c>
      <c r="FH579" s="207">
        <f>BA579</f>
        <v>54</v>
      </c>
      <c r="FI579" s="209">
        <v>32.1</v>
      </c>
      <c r="FJ579" s="209">
        <f t="shared" si="286"/>
        <v>1733.4</v>
      </c>
      <c r="FK579" s="207"/>
      <c r="FL579" s="207"/>
      <c r="FM579" s="207"/>
      <c r="FN579" s="207"/>
      <c r="FO579" s="207"/>
      <c r="FP579" s="207"/>
      <c r="FQ579" s="207"/>
      <c r="FR579" s="207"/>
      <c r="FS579" s="207">
        <v>0</v>
      </c>
      <c r="FT579" s="209">
        <v>25.68</v>
      </c>
      <c r="FU579" s="209">
        <f t="shared" si="287"/>
        <v>0</v>
      </c>
      <c r="FV579" s="207"/>
      <c r="FW579" s="207"/>
      <c r="FX579" s="207"/>
      <c r="FY579" s="207"/>
      <c r="FZ579" s="207"/>
      <c r="GA579" s="207"/>
      <c r="GB579" s="207"/>
      <c r="GC579" s="207"/>
      <c r="GD579" s="207">
        <v>0</v>
      </c>
      <c r="GE579" s="209">
        <v>56.12</v>
      </c>
      <c r="GF579" s="209">
        <f t="shared" si="288"/>
        <v>0</v>
      </c>
      <c r="GG579" s="207"/>
      <c r="GH579" s="207"/>
      <c r="GI579" s="207"/>
      <c r="GJ579" s="207"/>
      <c r="GK579" s="207"/>
      <c r="GL579" s="207"/>
      <c r="GM579" s="207"/>
      <c r="GN579" s="207"/>
      <c r="GO579" s="207"/>
      <c r="GP579" s="207"/>
      <c r="GQ579" s="207"/>
      <c r="GR579" s="207"/>
      <c r="GS579" s="207"/>
      <c r="GT579" s="207"/>
      <c r="GU579" s="207"/>
      <c r="GV579" s="207"/>
      <c r="GW579" s="207"/>
      <c r="GX579" s="207" t="s">
        <v>918</v>
      </c>
      <c r="GY579" s="207">
        <v>0</v>
      </c>
      <c r="GZ579" s="207" t="s">
        <v>918</v>
      </c>
      <c r="HA579" s="207">
        <v>0</v>
      </c>
      <c r="HB579" s="207"/>
      <c r="HC579" s="207">
        <v>1</v>
      </c>
      <c r="HD579" s="207">
        <f t="shared" si="301"/>
        <v>400</v>
      </c>
      <c r="HE579" s="207">
        <v>0</v>
      </c>
      <c r="HF579" s="207"/>
      <c r="HG579" s="207"/>
      <c r="HH579" s="207">
        <f t="shared" si="308"/>
        <v>0</v>
      </c>
      <c r="HI579" s="209">
        <v>2.73</v>
      </c>
      <c r="HJ579" s="209">
        <f t="shared" si="290"/>
        <v>0</v>
      </c>
      <c r="HK579" s="207">
        <v>1</v>
      </c>
      <c r="HL579" s="207"/>
      <c r="HM579" s="207">
        <f t="shared" si="309"/>
        <v>400</v>
      </c>
      <c r="HN579" s="209">
        <v>2.73</v>
      </c>
      <c r="HO579" s="209">
        <f t="shared" si="292"/>
        <v>1092</v>
      </c>
      <c r="HP579" s="207">
        <v>0</v>
      </c>
      <c r="HQ579" s="207"/>
      <c r="HR579" s="207">
        <f t="shared" si="310"/>
        <v>0</v>
      </c>
      <c r="HS579" s="209">
        <v>2.73</v>
      </c>
      <c r="HT579" s="209">
        <f t="shared" si="293"/>
        <v>0</v>
      </c>
      <c r="HU579" s="207">
        <v>0</v>
      </c>
      <c r="HV579" s="207"/>
      <c r="HW579" s="207">
        <f t="shared" si="311"/>
        <v>0</v>
      </c>
      <c r="HX579" s="209">
        <v>2.73</v>
      </c>
      <c r="HY579" s="209">
        <f t="shared" si="295"/>
        <v>0</v>
      </c>
      <c r="HZ579" s="207">
        <v>1</v>
      </c>
      <c r="IA579" s="209">
        <v>3890.25</v>
      </c>
      <c r="IB579" s="209">
        <f t="shared" si="296"/>
        <v>3890.25</v>
      </c>
      <c r="IC579" s="169"/>
      <c r="ID579" s="169"/>
      <c r="IE579" s="169"/>
      <c r="IF579" s="169"/>
      <c r="IG579" s="165"/>
      <c r="IH579" s="165"/>
      <c r="II579" s="235">
        <f t="shared" si="303"/>
        <v>1</v>
      </c>
      <c r="IJ579" s="235">
        <f t="shared" si="304"/>
        <v>1</v>
      </c>
      <c r="IK579" s="235">
        <f t="shared" si="305"/>
        <v>2</v>
      </c>
      <c r="IL579" s="210"/>
      <c r="IM579" s="211">
        <f t="shared" si="297"/>
        <v>1733.4</v>
      </c>
      <c r="IN579" s="209">
        <v>7500</v>
      </c>
      <c r="IO579" s="212">
        <f t="shared" si="298"/>
        <v>1</v>
      </c>
      <c r="IP579" s="209">
        <f t="shared" si="299"/>
        <v>4982.25</v>
      </c>
      <c r="IQ579" s="209">
        <v>10000</v>
      </c>
      <c r="IR579" s="212">
        <f t="shared" si="300"/>
        <v>1</v>
      </c>
      <c r="IS579" s="213" t="s">
        <v>7283</v>
      </c>
      <c r="IT579" s="291"/>
    </row>
    <row r="580" spans="1:257" x14ac:dyDescent="0.4">
      <c r="A580" s="158">
        <f t="shared" si="302"/>
        <v>424</v>
      </c>
      <c r="B580" s="156" t="s">
        <v>35</v>
      </c>
      <c r="C580" s="349">
        <v>506</v>
      </c>
      <c r="D580" s="251">
        <v>30291</v>
      </c>
      <c r="E580" s="374">
        <v>18154</v>
      </c>
      <c r="F580" s="233" t="s">
        <v>7284</v>
      </c>
      <c r="G580" s="251">
        <v>12</v>
      </c>
      <c r="H580" s="156"/>
      <c r="I580" s="156" t="s">
        <v>4513</v>
      </c>
      <c r="J580" s="158" t="s">
        <v>4530</v>
      </c>
      <c r="K580" s="158"/>
      <c r="L580" s="158" t="s">
        <v>4532</v>
      </c>
      <c r="M580" s="158">
        <v>20143571273</v>
      </c>
      <c r="N580" s="205">
        <v>28</v>
      </c>
      <c r="O580" s="158">
        <v>48</v>
      </c>
      <c r="P580" s="203" t="s">
        <v>5491</v>
      </c>
      <c r="Q580" s="158">
        <v>56</v>
      </c>
      <c r="R580" s="158"/>
      <c r="S580" s="158"/>
      <c r="T580" s="158"/>
      <c r="U580" s="158"/>
      <c r="V580" s="367"/>
      <c r="W580" s="366"/>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58" t="s">
        <v>5243</v>
      </c>
      <c r="AU580" s="205">
        <v>28</v>
      </c>
      <c r="AV580" s="205">
        <v>20</v>
      </c>
      <c r="AW580" s="205">
        <f t="shared" si="281"/>
        <v>48</v>
      </c>
      <c r="AX580" s="205" t="s">
        <v>5491</v>
      </c>
      <c r="AY580" s="214">
        <v>32</v>
      </c>
      <c r="AZ580" s="205">
        <v>24</v>
      </c>
      <c r="BA580" s="205">
        <f t="shared" si="307"/>
        <v>56</v>
      </c>
      <c r="BB580" s="205"/>
      <c r="BC580" s="207">
        <v>1.0000000000000001E-17</v>
      </c>
      <c r="BD580" s="207">
        <v>9.9999999999999997E-29</v>
      </c>
      <c r="BE580" s="207">
        <v>1.0000000000000001E-30</v>
      </c>
      <c r="BF580" s="207">
        <v>2</v>
      </c>
      <c r="BG580" s="207"/>
      <c r="BH580" s="207">
        <v>1</v>
      </c>
      <c r="BI580" s="207"/>
      <c r="BJ580" s="207"/>
      <c r="BK580" s="207" t="s">
        <v>7285</v>
      </c>
      <c r="BL580" s="208">
        <f>AW580</f>
        <v>48</v>
      </c>
      <c r="BM580" s="209">
        <v>249.45</v>
      </c>
      <c r="BN580" s="209">
        <f t="shared" si="282"/>
        <v>11973.599999999999</v>
      </c>
      <c r="BO580" s="207"/>
      <c r="BP580" s="207"/>
      <c r="BQ580" s="207"/>
      <c r="BR580" s="207"/>
      <c r="BS580" s="207"/>
      <c r="BT580" s="207"/>
      <c r="BU580" s="207"/>
      <c r="BV580" s="207"/>
      <c r="BW580" s="207"/>
      <c r="BX580" s="207"/>
      <c r="BY580" s="207"/>
      <c r="BZ580" s="207"/>
      <c r="CA580" s="207"/>
      <c r="CB580" s="207">
        <f>+BL580</f>
        <v>48</v>
      </c>
      <c r="CC580" s="207"/>
      <c r="CD580" s="207"/>
      <c r="CE580" s="207"/>
      <c r="CF580" s="207"/>
      <c r="CG580" s="207">
        <v>1</v>
      </c>
      <c r="CH580" s="207"/>
      <c r="CI580" s="207"/>
      <c r="CJ580" s="207"/>
      <c r="CK580" s="207">
        <f>AW580</f>
        <v>48</v>
      </c>
      <c r="CL580" s="209">
        <v>477.3</v>
      </c>
      <c r="CM580" s="209">
        <f t="shared" si="283"/>
        <v>22910.400000000001</v>
      </c>
      <c r="CN580" s="207"/>
      <c r="CO580" s="207"/>
      <c r="CP580" s="207"/>
      <c r="CQ580" s="207"/>
      <c r="CR580" s="207"/>
      <c r="CS580" s="207"/>
      <c r="CT580" s="207"/>
      <c r="CU580" s="207"/>
      <c r="CV580" s="207"/>
      <c r="CW580" s="207"/>
      <c r="CX580" s="207"/>
      <c r="CY580" s="207"/>
      <c r="CZ580" s="207"/>
      <c r="DA580" s="207">
        <f>+CK580</f>
        <v>48</v>
      </c>
      <c r="DB580" s="207"/>
      <c r="DC580" s="207"/>
      <c r="DD580" s="207"/>
      <c r="DE580" s="207"/>
      <c r="DF580" s="207">
        <v>1</v>
      </c>
      <c r="DG580" s="207"/>
      <c r="DH580" s="207"/>
      <c r="DI580" s="207" t="s">
        <v>7286</v>
      </c>
      <c r="DJ580" s="207">
        <f>AW580</f>
        <v>48</v>
      </c>
      <c r="DK580" s="209">
        <v>120.88</v>
      </c>
      <c r="DL580" s="209">
        <f t="shared" si="284"/>
        <v>5802.24</v>
      </c>
      <c r="DM580" s="207"/>
      <c r="DN580" s="207"/>
      <c r="DO580" s="207"/>
      <c r="DP580" s="207"/>
      <c r="DQ580" s="207"/>
      <c r="DR580" s="207"/>
      <c r="DS580" s="207"/>
      <c r="DT580" s="207"/>
      <c r="DU580" s="207"/>
      <c r="DV580" s="207"/>
      <c r="DW580" s="207"/>
      <c r="DX580" s="207"/>
      <c r="DY580" s="207"/>
      <c r="DZ580" s="207">
        <f>+DJ580</f>
        <v>48</v>
      </c>
      <c r="EA580" s="207"/>
      <c r="EB580" s="207"/>
      <c r="EC580" s="207"/>
      <c r="ED580" s="207"/>
      <c r="EE580" s="207"/>
      <c r="EF580" s="207"/>
      <c r="EG580" s="207"/>
      <c r="EH580" s="207"/>
      <c r="EI580" s="207">
        <v>0</v>
      </c>
      <c r="EJ580" s="209">
        <v>191.55</v>
      </c>
      <c r="EK580" s="209">
        <f t="shared" si="285"/>
        <v>0</v>
      </c>
      <c r="EL580" s="207"/>
      <c r="EM580" s="207"/>
      <c r="EN580" s="207"/>
      <c r="EO580" s="207"/>
      <c r="EP580" s="207"/>
      <c r="EQ580" s="207"/>
      <c r="ER580" s="207"/>
      <c r="ES580" s="207"/>
      <c r="ET580" s="207"/>
      <c r="EU580" s="207"/>
      <c r="EV580" s="207"/>
      <c r="EW580" s="207"/>
      <c r="EX580" s="207"/>
      <c r="EY580" s="207"/>
      <c r="EZ580" s="207"/>
      <c r="FA580" s="207"/>
      <c r="FB580" s="207"/>
      <c r="FC580" s="207"/>
      <c r="FD580" s="207">
        <v>1</v>
      </c>
      <c r="FE580" s="207"/>
      <c r="FF580" s="207"/>
      <c r="FG580" s="207" t="s">
        <v>7287</v>
      </c>
      <c r="FH580" s="207">
        <f>AW580</f>
        <v>48</v>
      </c>
      <c r="FI580" s="209">
        <v>32.1</v>
      </c>
      <c r="FJ580" s="209">
        <f t="shared" si="286"/>
        <v>1540.8000000000002</v>
      </c>
      <c r="FK580" s="207"/>
      <c r="FL580" s="207"/>
      <c r="FM580" s="207"/>
      <c r="FN580" s="207"/>
      <c r="FO580" s="207"/>
      <c r="FP580" s="207"/>
      <c r="FQ580" s="207"/>
      <c r="FR580" s="207"/>
      <c r="FS580" s="207">
        <v>0</v>
      </c>
      <c r="FT580" s="209">
        <v>25.68</v>
      </c>
      <c r="FU580" s="209">
        <f t="shared" si="287"/>
        <v>0</v>
      </c>
      <c r="FV580" s="207"/>
      <c r="FW580" s="207"/>
      <c r="FX580" s="207"/>
      <c r="FY580" s="207"/>
      <c r="FZ580" s="207"/>
      <c r="GA580" s="207"/>
      <c r="GB580" s="207"/>
      <c r="GC580" s="207"/>
      <c r="GD580" s="207">
        <v>0</v>
      </c>
      <c r="GE580" s="209">
        <v>56.12</v>
      </c>
      <c r="GF580" s="209">
        <f t="shared" si="288"/>
        <v>0</v>
      </c>
      <c r="GG580" s="207"/>
      <c r="GH580" s="207"/>
      <c r="GI580" s="207"/>
      <c r="GJ580" s="207"/>
      <c r="GK580" s="207"/>
      <c r="GL580" s="207"/>
      <c r="GM580" s="207"/>
      <c r="GN580" s="207"/>
      <c r="GO580" s="207"/>
      <c r="GP580" s="207"/>
      <c r="GQ580" s="207"/>
      <c r="GR580" s="207"/>
      <c r="GS580" s="207"/>
      <c r="GT580" s="207"/>
      <c r="GU580" s="207"/>
      <c r="GV580" s="207"/>
      <c r="GW580" s="207"/>
      <c r="GX580" s="207" t="s">
        <v>7288</v>
      </c>
      <c r="GY580" s="207">
        <v>1</v>
      </c>
      <c r="GZ580" s="207" t="s">
        <v>5210</v>
      </c>
      <c r="HA580" s="207">
        <f>+AW580*2</f>
        <v>96</v>
      </c>
      <c r="HB580" s="207"/>
      <c r="HC580" s="207">
        <v>1</v>
      </c>
      <c r="HD580" s="207">
        <f t="shared" si="301"/>
        <v>1200</v>
      </c>
      <c r="HE580" s="207">
        <v>0</v>
      </c>
      <c r="HF580" s="207"/>
      <c r="HG580" s="207"/>
      <c r="HH580" s="207">
        <f t="shared" si="308"/>
        <v>0</v>
      </c>
      <c r="HI580" s="209">
        <v>2.73</v>
      </c>
      <c r="HJ580" s="209">
        <f t="shared" si="290"/>
        <v>0</v>
      </c>
      <c r="HK580" s="207">
        <v>1</v>
      </c>
      <c r="HL580" s="207"/>
      <c r="HM580" s="207">
        <f t="shared" si="309"/>
        <v>600</v>
      </c>
      <c r="HN580" s="209">
        <v>2.73</v>
      </c>
      <c r="HO580" s="209">
        <f t="shared" si="292"/>
        <v>1638</v>
      </c>
      <c r="HP580" s="207">
        <v>1</v>
      </c>
      <c r="HQ580" s="207"/>
      <c r="HR580" s="207">
        <f t="shared" si="310"/>
        <v>600</v>
      </c>
      <c r="HS580" s="209">
        <v>2.73</v>
      </c>
      <c r="HT580" s="209">
        <f t="shared" si="293"/>
        <v>1638</v>
      </c>
      <c r="HU580" s="207">
        <v>0</v>
      </c>
      <c r="HV580" s="207"/>
      <c r="HW580" s="207">
        <f t="shared" si="311"/>
        <v>0</v>
      </c>
      <c r="HX580" s="209">
        <v>2.73</v>
      </c>
      <c r="HY580" s="209">
        <f t="shared" si="295"/>
        <v>0</v>
      </c>
      <c r="HZ580" s="207">
        <v>2</v>
      </c>
      <c r="IA580" s="209">
        <v>3890.25</v>
      </c>
      <c r="IB580" s="209">
        <f t="shared" si="296"/>
        <v>7780.5</v>
      </c>
      <c r="IC580" s="169"/>
      <c r="ID580" s="169"/>
      <c r="IE580" s="169"/>
      <c r="IF580" s="169"/>
      <c r="IG580" s="165"/>
      <c r="IH580" s="165"/>
      <c r="II580" s="235">
        <f t="shared" si="303"/>
        <v>5</v>
      </c>
      <c r="IJ580" s="235">
        <f t="shared" si="304"/>
        <v>2</v>
      </c>
      <c r="IK580" s="235">
        <f t="shared" si="305"/>
        <v>7</v>
      </c>
      <c r="IL580" s="210"/>
      <c r="IM580" s="211">
        <f t="shared" si="297"/>
        <v>42227.040000000001</v>
      </c>
      <c r="IN580" s="209">
        <v>7500</v>
      </c>
      <c r="IO580" s="212">
        <f t="shared" si="298"/>
        <v>6</v>
      </c>
      <c r="IP580" s="209">
        <f t="shared" si="299"/>
        <v>11056.5</v>
      </c>
      <c r="IQ580" s="209">
        <v>10000</v>
      </c>
      <c r="IR580" s="212">
        <f t="shared" si="300"/>
        <v>2</v>
      </c>
      <c r="IS580" s="213" t="s">
        <v>7289</v>
      </c>
      <c r="IT580" s="291"/>
    </row>
    <row r="581" spans="1:257" x14ac:dyDescent="0.4">
      <c r="A581" s="158">
        <f t="shared" si="302"/>
        <v>425</v>
      </c>
      <c r="B581" s="156" t="s">
        <v>35</v>
      </c>
      <c r="C581" s="156">
        <v>507</v>
      </c>
      <c r="D581" s="156">
        <v>76037</v>
      </c>
      <c r="E581" s="374">
        <v>18164</v>
      </c>
      <c r="F581" s="230" t="s">
        <v>7290</v>
      </c>
      <c r="G581" s="251">
        <v>12</v>
      </c>
      <c r="H581" s="156"/>
      <c r="I581" s="156" t="s">
        <v>4513</v>
      </c>
      <c r="J581" s="158" t="s">
        <v>164</v>
      </c>
      <c r="K581" s="158"/>
      <c r="L581" s="158" t="s">
        <v>4548</v>
      </c>
      <c r="M581" s="158">
        <v>20143571371</v>
      </c>
      <c r="N581" s="205">
        <v>35</v>
      </c>
      <c r="O581" s="158">
        <v>55</v>
      </c>
      <c r="P581" s="203" t="s">
        <v>5874</v>
      </c>
      <c r="Q581" s="158">
        <v>54</v>
      </c>
      <c r="R581" s="158"/>
      <c r="S581" s="158"/>
      <c r="T581" s="158"/>
      <c r="U581" s="158"/>
      <c r="V581" s="367"/>
      <c r="W581" s="366"/>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58" t="s">
        <v>5311</v>
      </c>
      <c r="AU581" s="205">
        <v>35</v>
      </c>
      <c r="AV581" s="205">
        <v>20</v>
      </c>
      <c r="AW581" s="205">
        <f t="shared" si="281"/>
        <v>55</v>
      </c>
      <c r="AX581" s="205" t="s">
        <v>5874</v>
      </c>
      <c r="AY581" s="214">
        <v>30</v>
      </c>
      <c r="AZ581" s="205">
        <v>24</v>
      </c>
      <c r="BA581" s="205">
        <f t="shared" si="307"/>
        <v>54</v>
      </c>
      <c r="BB581" s="205"/>
      <c r="BC581" s="207">
        <v>1.0000000000000001E-17</v>
      </c>
      <c r="BD581" s="207">
        <v>9.9999999999999997E-29</v>
      </c>
      <c r="BE581" s="207">
        <v>1.0000000000000001E-30</v>
      </c>
      <c r="BF581" s="207"/>
      <c r="BG581" s="207"/>
      <c r="BH581" s="207">
        <v>1</v>
      </c>
      <c r="BI581" s="207"/>
      <c r="BJ581" s="207"/>
      <c r="BK581" s="207"/>
      <c r="BL581" s="208">
        <f>AW581</f>
        <v>55</v>
      </c>
      <c r="BM581" s="209">
        <v>249.45</v>
      </c>
      <c r="BN581" s="209">
        <f t="shared" si="282"/>
        <v>13719.75</v>
      </c>
      <c r="BO581" s="207"/>
      <c r="BP581" s="207"/>
      <c r="BQ581" s="207"/>
      <c r="BR581" s="207"/>
      <c r="BS581" s="207"/>
      <c r="BT581" s="207"/>
      <c r="BU581" s="207"/>
      <c r="BV581" s="207"/>
      <c r="BW581" s="207"/>
      <c r="BX581" s="207"/>
      <c r="BY581" s="207"/>
      <c r="BZ581" s="207"/>
      <c r="CA581" s="207"/>
      <c r="CB581" s="207">
        <f>+BL581</f>
        <v>55</v>
      </c>
      <c r="CC581" s="207"/>
      <c r="CD581" s="207"/>
      <c r="CE581" s="207"/>
      <c r="CF581" s="207"/>
      <c r="CG581" s="207"/>
      <c r="CH581" s="207"/>
      <c r="CI581" s="207"/>
      <c r="CJ581" s="207"/>
      <c r="CK581" s="207">
        <v>0</v>
      </c>
      <c r="CL581" s="209">
        <v>477.3</v>
      </c>
      <c r="CM581" s="209">
        <f t="shared" si="283"/>
        <v>0</v>
      </c>
      <c r="CN581" s="207"/>
      <c r="CO581" s="207"/>
      <c r="CP581" s="207"/>
      <c r="CQ581" s="207"/>
      <c r="CR581" s="207"/>
      <c r="CS581" s="207"/>
      <c r="CT581" s="207"/>
      <c r="CU581" s="207"/>
      <c r="CV581" s="207"/>
      <c r="CW581" s="207"/>
      <c r="CX581" s="207"/>
      <c r="CY581" s="207"/>
      <c r="CZ581" s="207"/>
      <c r="DA581" s="207" t="s">
        <v>4980</v>
      </c>
      <c r="DB581" s="207"/>
      <c r="DC581" s="207"/>
      <c r="DD581" s="207"/>
      <c r="DE581" s="207"/>
      <c r="DF581" s="207">
        <v>1</v>
      </c>
      <c r="DG581" s="207"/>
      <c r="DH581" s="207"/>
      <c r="DI581" s="207"/>
      <c r="DJ581" s="207">
        <f>BA581</f>
        <v>54</v>
      </c>
      <c r="DK581" s="209">
        <v>120.88</v>
      </c>
      <c r="DL581" s="209">
        <f t="shared" si="284"/>
        <v>6527.5199999999995</v>
      </c>
      <c r="DM581" s="207"/>
      <c r="DN581" s="207"/>
      <c r="DO581" s="207"/>
      <c r="DP581" s="207"/>
      <c r="DQ581" s="207"/>
      <c r="DR581" s="207"/>
      <c r="DS581" s="207"/>
      <c r="DT581" s="207"/>
      <c r="DU581" s="207"/>
      <c r="DV581" s="207"/>
      <c r="DW581" s="207"/>
      <c r="DX581" s="207"/>
      <c r="DY581" s="207"/>
      <c r="DZ581" s="207">
        <f>+DJ581</f>
        <v>54</v>
      </c>
      <c r="EA581" s="207"/>
      <c r="EB581" s="207"/>
      <c r="EC581" s="207"/>
      <c r="ED581" s="207"/>
      <c r="EE581" s="207"/>
      <c r="EF581" s="207"/>
      <c r="EG581" s="207"/>
      <c r="EH581" s="207"/>
      <c r="EI581" s="207">
        <v>0</v>
      </c>
      <c r="EJ581" s="209">
        <v>191.55</v>
      </c>
      <c r="EK581" s="209">
        <f t="shared" si="285"/>
        <v>0</v>
      </c>
      <c r="EL581" s="207"/>
      <c r="EM581" s="207"/>
      <c r="EN581" s="207"/>
      <c r="EO581" s="207"/>
      <c r="EP581" s="207"/>
      <c r="EQ581" s="207"/>
      <c r="ER581" s="207"/>
      <c r="ES581" s="207"/>
      <c r="ET581" s="207"/>
      <c r="EU581" s="207"/>
      <c r="EV581" s="207"/>
      <c r="EW581" s="207"/>
      <c r="EX581" s="207"/>
      <c r="EY581" s="207"/>
      <c r="EZ581" s="207"/>
      <c r="FA581" s="207"/>
      <c r="FB581" s="207"/>
      <c r="FC581" s="207"/>
      <c r="FD581" s="207"/>
      <c r="FE581" s="207"/>
      <c r="FF581" s="207"/>
      <c r="FG581" s="207"/>
      <c r="FH581" s="207">
        <v>0</v>
      </c>
      <c r="FI581" s="209">
        <v>32.1</v>
      </c>
      <c r="FJ581" s="209">
        <f t="shared" si="286"/>
        <v>0</v>
      </c>
      <c r="FK581" s="207"/>
      <c r="FL581" s="207"/>
      <c r="FM581" s="207"/>
      <c r="FN581" s="207"/>
      <c r="FO581" s="207"/>
      <c r="FP581" s="207"/>
      <c r="FQ581" s="207"/>
      <c r="FR581" s="207"/>
      <c r="FS581" s="207">
        <v>0</v>
      </c>
      <c r="FT581" s="209">
        <v>25.68</v>
      </c>
      <c r="FU581" s="209">
        <f t="shared" si="287"/>
        <v>0</v>
      </c>
      <c r="FV581" s="207"/>
      <c r="FW581" s="207"/>
      <c r="FX581" s="207"/>
      <c r="FY581" s="207"/>
      <c r="FZ581" s="207"/>
      <c r="GA581" s="207"/>
      <c r="GB581" s="207"/>
      <c r="GC581" s="207"/>
      <c r="GD581" s="207">
        <v>0</v>
      </c>
      <c r="GE581" s="209">
        <v>56.12</v>
      </c>
      <c r="GF581" s="209">
        <f t="shared" si="288"/>
        <v>0</v>
      </c>
      <c r="GG581" s="207"/>
      <c r="GH581" s="207"/>
      <c r="GI581" s="207"/>
      <c r="GJ581" s="207"/>
      <c r="GK581" s="207"/>
      <c r="GL581" s="207"/>
      <c r="GM581" s="207"/>
      <c r="GN581" s="207"/>
      <c r="GO581" s="207"/>
      <c r="GP581" s="207"/>
      <c r="GQ581" s="207"/>
      <c r="GR581" s="207"/>
      <c r="GS581" s="207"/>
      <c r="GT581" s="207"/>
      <c r="GU581" s="207"/>
      <c r="GV581" s="207"/>
      <c r="GW581" s="207"/>
      <c r="GX581" s="207" t="s">
        <v>918</v>
      </c>
      <c r="GY581" s="207">
        <v>0</v>
      </c>
      <c r="GZ581" s="207" t="s">
        <v>918</v>
      </c>
      <c r="HA581" s="207">
        <v>0</v>
      </c>
      <c r="HB581" s="207"/>
      <c r="HC581" s="207">
        <v>1</v>
      </c>
      <c r="HD581" s="207">
        <f t="shared" si="301"/>
        <v>4800</v>
      </c>
      <c r="HE581" s="207">
        <v>2</v>
      </c>
      <c r="HF581" s="207"/>
      <c r="HG581" s="207"/>
      <c r="HH581" s="207">
        <f t="shared" si="308"/>
        <v>1200</v>
      </c>
      <c r="HI581" s="209">
        <v>2.73</v>
      </c>
      <c r="HJ581" s="209">
        <f t="shared" si="290"/>
        <v>3276</v>
      </c>
      <c r="HK581" s="207">
        <v>3</v>
      </c>
      <c r="HL581" s="207"/>
      <c r="HM581" s="207">
        <f t="shared" si="309"/>
        <v>1800</v>
      </c>
      <c r="HN581" s="209">
        <v>2.73</v>
      </c>
      <c r="HO581" s="209">
        <f t="shared" si="292"/>
        <v>4914</v>
      </c>
      <c r="HP581" s="207">
        <v>3</v>
      </c>
      <c r="HQ581" s="207"/>
      <c r="HR581" s="207">
        <f t="shared" si="310"/>
        <v>1800</v>
      </c>
      <c r="HS581" s="209">
        <v>2.73</v>
      </c>
      <c r="HT581" s="209">
        <f t="shared" si="293"/>
        <v>4914</v>
      </c>
      <c r="HU581" s="207">
        <v>0</v>
      </c>
      <c r="HV581" s="207"/>
      <c r="HW581" s="207">
        <f t="shared" si="311"/>
        <v>0</v>
      </c>
      <c r="HX581" s="209">
        <v>2.73</v>
      </c>
      <c r="HY581" s="209">
        <f t="shared" si="295"/>
        <v>0</v>
      </c>
      <c r="HZ581" s="207">
        <v>2</v>
      </c>
      <c r="IA581" s="209">
        <v>3890.25</v>
      </c>
      <c r="IB581" s="209">
        <f t="shared" si="296"/>
        <v>7780.5</v>
      </c>
      <c r="IC581" s="169"/>
      <c r="ID581" s="169"/>
      <c r="IE581" s="169"/>
      <c r="IF581" s="169"/>
      <c r="IG581" s="165"/>
      <c r="IH581" s="165"/>
      <c r="II581" s="235">
        <f t="shared" si="303"/>
        <v>2</v>
      </c>
      <c r="IJ581" s="235">
        <f t="shared" si="304"/>
        <v>2</v>
      </c>
      <c r="IK581" s="235">
        <f t="shared" si="305"/>
        <v>4</v>
      </c>
      <c r="IL581" s="210"/>
      <c r="IM581" s="211">
        <f t="shared" si="297"/>
        <v>20247.27</v>
      </c>
      <c r="IN581" s="209">
        <v>7500</v>
      </c>
      <c r="IO581" s="212">
        <f t="shared" si="298"/>
        <v>3</v>
      </c>
      <c r="IP581" s="209">
        <f t="shared" si="299"/>
        <v>20884.5</v>
      </c>
      <c r="IQ581" s="209">
        <v>10000</v>
      </c>
      <c r="IR581" s="212">
        <f t="shared" si="300"/>
        <v>3</v>
      </c>
      <c r="IS581" s="213" t="s">
        <v>7291</v>
      </c>
      <c r="IT581" s="291"/>
    </row>
    <row r="582" spans="1:257" x14ac:dyDescent="0.4">
      <c r="A582" s="158">
        <f t="shared" si="302"/>
        <v>426</v>
      </c>
      <c r="B582" s="156" t="s">
        <v>35</v>
      </c>
      <c r="C582" s="349">
        <v>508</v>
      </c>
      <c r="D582" s="251">
        <v>89031</v>
      </c>
      <c r="E582" s="251">
        <v>18214</v>
      </c>
      <c r="F582" s="233" t="s">
        <v>7292</v>
      </c>
      <c r="G582" s="251">
        <v>12</v>
      </c>
      <c r="H582" s="156"/>
      <c r="I582" s="156" t="s">
        <v>4513</v>
      </c>
      <c r="J582" s="158" t="s">
        <v>4561</v>
      </c>
      <c r="K582" s="158"/>
      <c r="L582" s="158" t="s">
        <v>4562</v>
      </c>
      <c r="M582" s="158" t="s">
        <v>7293</v>
      </c>
      <c r="N582" s="205">
        <v>151</v>
      </c>
      <c r="O582" s="158">
        <v>171</v>
      </c>
      <c r="P582" s="203" t="s">
        <v>6731</v>
      </c>
      <c r="Q582" s="158">
        <v>55</v>
      </c>
      <c r="R582" s="158"/>
      <c r="S582" s="158"/>
      <c r="T582" s="158"/>
      <c r="U582" s="158"/>
      <c r="V582" s="367"/>
      <c r="W582" s="366"/>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58" t="s">
        <v>5364</v>
      </c>
      <c r="AU582" s="205">
        <v>151</v>
      </c>
      <c r="AV582" s="205">
        <v>20</v>
      </c>
      <c r="AW582" s="205">
        <f t="shared" ref="AW582:AW627" si="312">+AU582+AV582</f>
        <v>171</v>
      </c>
      <c r="AX582" s="205" t="s">
        <v>6731</v>
      </c>
      <c r="AY582" s="214">
        <v>31</v>
      </c>
      <c r="AZ582" s="205">
        <v>24</v>
      </c>
      <c r="BA582" s="205">
        <f t="shared" si="307"/>
        <v>55</v>
      </c>
      <c r="BB582" s="205"/>
      <c r="BC582" s="207">
        <v>1.0000000000000001E-17</v>
      </c>
      <c r="BD582" s="207">
        <v>9.9999999999999997E-29</v>
      </c>
      <c r="BE582" s="207">
        <v>1.0000000000000001E-30</v>
      </c>
      <c r="BF582" s="207">
        <v>2</v>
      </c>
      <c r="BG582" s="207"/>
      <c r="BH582" s="207"/>
      <c r="BI582" s="207"/>
      <c r="BJ582" s="207"/>
      <c r="BK582" s="207"/>
      <c r="BL582" s="208">
        <v>0</v>
      </c>
      <c r="BM582" s="209">
        <v>249.45</v>
      </c>
      <c r="BN582" s="209">
        <f t="shared" ref="BN582:BN627" si="313">BL582*BM582</f>
        <v>0</v>
      </c>
      <c r="BO582" s="207"/>
      <c r="BP582" s="207"/>
      <c r="BQ582" s="207"/>
      <c r="BR582" s="207"/>
      <c r="BS582" s="207"/>
      <c r="BT582" s="207"/>
      <c r="BU582" s="207"/>
      <c r="BV582" s="207"/>
      <c r="BW582" s="207"/>
      <c r="BX582" s="207"/>
      <c r="BY582" s="207"/>
      <c r="BZ582" s="207"/>
      <c r="CA582" s="207"/>
      <c r="CB582" s="207"/>
      <c r="CC582" s="207"/>
      <c r="CD582" s="207"/>
      <c r="CE582" s="207"/>
      <c r="CF582" s="207"/>
      <c r="CG582" s="207">
        <v>1</v>
      </c>
      <c r="CH582" s="207"/>
      <c r="CI582" s="207"/>
      <c r="CJ582" s="207"/>
      <c r="CK582" s="207">
        <f>AW582</f>
        <v>171</v>
      </c>
      <c r="CL582" s="209">
        <v>477.3</v>
      </c>
      <c r="CM582" s="209">
        <f t="shared" ref="CM582:CM627" si="314">CL582*CK582</f>
        <v>81618.3</v>
      </c>
      <c r="CN582" s="207"/>
      <c r="CO582" s="207"/>
      <c r="CP582" s="207"/>
      <c r="CQ582" s="207"/>
      <c r="CR582" s="207"/>
      <c r="CS582" s="207"/>
      <c r="CT582" s="207"/>
      <c r="CU582" s="207"/>
      <c r="CV582" s="207"/>
      <c r="CW582" s="207"/>
      <c r="CX582" s="207"/>
      <c r="CY582" s="207"/>
      <c r="CZ582" s="207"/>
      <c r="DA582" s="207">
        <f>+CK582</f>
        <v>171</v>
      </c>
      <c r="DB582" s="207"/>
      <c r="DC582" s="207"/>
      <c r="DD582" s="207"/>
      <c r="DE582" s="207"/>
      <c r="DF582" s="207"/>
      <c r="DG582" s="207"/>
      <c r="DH582" s="207"/>
      <c r="DI582" s="207"/>
      <c r="DJ582" s="207">
        <v>0</v>
      </c>
      <c r="DK582" s="209">
        <v>120.88</v>
      </c>
      <c r="DL582" s="209">
        <f t="shared" ref="DL582:DL627" si="315">DK582*DJ582</f>
        <v>0</v>
      </c>
      <c r="DM582" s="207"/>
      <c r="DN582" s="207"/>
      <c r="DO582" s="207"/>
      <c r="DP582" s="207"/>
      <c r="DQ582" s="207"/>
      <c r="DR582" s="207"/>
      <c r="DS582" s="207"/>
      <c r="DT582" s="207"/>
      <c r="DU582" s="207"/>
      <c r="DV582" s="207"/>
      <c r="DW582" s="207"/>
      <c r="DX582" s="207"/>
      <c r="DY582" s="207"/>
      <c r="DZ582" s="207"/>
      <c r="EA582" s="207"/>
      <c r="EB582" s="207"/>
      <c r="EC582" s="207"/>
      <c r="ED582" s="207"/>
      <c r="EE582" s="207"/>
      <c r="EF582" s="207"/>
      <c r="EG582" s="207"/>
      <c r="EH582" s="207"/>
      <c r="EI582" s="207">
        <v>0</v>
      </c>
      <c r="EJ582" s="209">
        <v>191.55</v>
      </c>
      <c r="EK582" s="209">
        <f t="shared" ref="EK582:EK627" si="316">EJ582*EI582</f>
        <v>0</v>
      </c>
      <c r="EL582" s="207"/>
      <c r="EM582" s="207"/>
      <c r="EN582" s="207"/>
      <c r="EO582" s="207"/>
      <c r="EP582" s="207"/>
      <c r="EQ582" s="207"/>
      <c r="ER582" s="207"/>
      <c r="ES582" s="207"/>
      <c r="ET582" s="207"/>
      <c r="EU582" s="207"/>
      <c r="EV582" s="207"/>
      <c r="EW582" s="207"/>
      <c r="EX582" s="207"/>
      <c r="EY582" s="207"/>
      <c r="EZ582" s="207"/>
      <c r="FA582" s="207"/>
      <c r="FB582" s="207"/>
      <c r="FC582" s="207"/>
      <c r="FD582" s="207"/>
      <c r="FE582" s="207"/>
      <c r="FF582" s="207"/>
      <c r="FG582" s="207"/>
      <c r="FH582" s="207">
        <v>0</v>
      </c>
      <c r="FI582" s="209">
        <v>32.1</v>
      </c>
      <c r="FJ582" s="209">
        <f t="shared" ref="FJ582:FJ627" si="317">FH582*FI582</f>
        <v>0</v>
      </c>
      <c r="FK582" s="207"/>
      <c r="FL582" s="207"/>
      <c r="FM582" s="207"/>
      <c r="FN582" s="207"/>
      <c r="FO582" s="207"/>
      <c r="FP582" s="207"/>
      <c r="FQ582" s="207"/>
      <c r="FR582" s="207"/>
      <c r="FS582" s="207">
        <v>0</v>
      </c>
      <c r="FT582" s="209">
        <v>25.68</v>
      </c>
      <c r="FU582" s="209">
        <f t="shared" ref="FU582:FU627" si="318">FT582*FS582</f>
        <v>0</v>
      </c>
      <c r="FV582" s="207"/>
      <c r="FW582" s="207"/>
      <c r="FX582" s="207"/>
      <c r="FY582" s="207"/>
      <c r="FZ582" s="207"/>
      <c r="GA582" s="207"/>
      <c r="GB582" s="207"/>
      <c r="GC582" s="207"/>
      <c r="GD582" s="207">
        <v>0</v>
      </c>
      <c r="GE582" s="209">
        <v>56.12</v>
      </c>
      <c r="GF582" s="209">
        <f t="shared" ref="GF582:GF627" si="319">GE582*GD582</f>
        <v>0</v>
      </c>
      <c r="GG582" s="207"/>
      <c r="GH582" s="207"/>
      <c r="GI582" s="207"/>
      <c r="GJ582" s="207"/>
      <c r="GK582" s="207"/>
      <c r="GL582" s="207"/>
      <c r="GM582" s="207"/>
      <c r="GN582" s="207"/>
      <c r="GO582" s="207"/>
      <c r="GP582" s="207"/>
      <c r="GQ582" s="207"/>
      <c r="GR582" s="207"/>
      <c r="GS582" s="207"/>
      <c r="GT582" s="207"/>
      <c r="GU582" s="207"/>
      <c r="GV582" s="207"/>
      <c r="GW582" s="207"/>
      <c r="GX582" s="207" t="s">
        <v>7294</v>
      </c>
      <c r="GY582" s="207">
        <v>1</v>
      </c>
      <c r="GZ582" s="207" t="s">
        <v>5210</v>
      </c>
      <c r="HA582" s="207">
        <f>+AW582</f>
        <v>171</v>
      </c>
      <c r="HB582" s="207"/>
      <c r="HC582" s="207">
        <v>1</v>
      </c>
      <c r="HD582" s="207">
        <f t="shared" si="301"/>
        <v>4200</v>
      </c>
      <c r="HE582" s="207">
        <v>4</v>
      </c>
      <c r="HF582" s="207"/>
      <c r="HG582" s="207"/>
      <c r="HH582" s="207">
        <f t="shared" si="308"/>
        <v>2400</v>
      </c>
      <c r="HI582" s="209">
        <v>2.73</v>
      </c>
      <c r="HJ582" s="209">
        <f t="shared" ref="HJ582:HJ627" si="320">HI582*HH582</f>
        <v>6552</v>
      </c>
      <c r="HK582" s="207">
        <v>2</v>
      </c>
      <c r="HL582" s="207"/>
      <c r="HM582" s="207">
        <f t="shared" si="309"/>
        <v>1200</v>
      </c>
      <c r="HN582" s="209">
        <v>2.73</v>
      </c>
      <c r="HO582" s="209">
        <f t="shared" ref="HO582:HO627" si="321">PRODUCT(HM582:HN582)</f>
        <v>3276</v>
      </c>
      <c r="HP582" s="207">
        <v>1</v>
      </c>
      <c r="HQ582" s="207"/>
      <c r="HR582" s="207">
        <f t="shared" si="310"/>
        <v>600</v>
      </c>
      <c r="HS582" s="209">
        <v>2.73</v>
      </c>
      <c r="HT582" s="209">
        <f t="shared" ref="HT582:HT627" si="322">HS582*HR582</f>
        <v>1638</v>
      </c>
      <c r="HU582" s="207">
        <v>0</v>
      </c>
      <c r="HV582" s="207"/>
      <c r="HW582" s="207">
        <f t="shared" si="311"/>
        <v>0</v>
      </c>
      <c r="HX582" s="209">
        <v>2.73</v>
      </c>
      <c r="HY582" s="209">
        <f t="shared" ref="HY582:HY627" si="323">HX582*HW582</f>
        <v>0</v>
      </c>
      <c r="HZ582" s="207">
        <v>2</v>
      </c>
      <c r="IA582" s="209">
        <v>3890.25</v>
      </c>
      <c r="IB582" s="209">
        <f t="shared" ref="IB582:IB627" si="324">IA582*HZ582</f>
        <v>7780.5</v>
      </c>
      <c r="IC582" s="169"/>
      <c r="ID582" s="169"/>
      <c r="IE582" s="169"/>
      <c r="IF582" s="169"/>
      <c r="IG582" s="165"/>
      <c r="IH582" s="165"/>
      <c r="II582" s="235">
        <f t="shared" si="303"/>
        <v>2</v>
      </c>
      <c r="IJ582" s="235">
        <f t="shared" si="304"/>
        <v>2</v>
      </c>
      <c r="IK582" s="235">
        <f t="shared" si="305"/>
        <v>4</v>
      </c>
      <c r="IL582" s="210"/>
      <c r="IM582" s="211">
        <f t="shared" ref="IM582:IM627" si="325">SUM(BN582,CM582,DL582,EK582,FJ582,FU582,GF582)</f>
        <v>81618.3</v>
      </c>
      <c r="IN582" s="209">
        <v>7500</v>
      </c>
      <c r="IO582" s="212">
        <f t="shared" ref="IO582:IO627" si="326">ROUNDUP(IM582/IN582,0)</f>
        <v>11</v>
      </c>
      <c r="IP582" s="209">
        <f t="shared" ref="IP582:IP627" si="327">SUM(IB582,HT582,HY582,HO582,HJ582)</f>
        <v>19246.5</v>
      </c>
      <c r="IQ582" s="209">
        <v>10000</v>
      </c>
      <c r="IR582" s="212">
        <f t="shared" ref="IR582:IR627" si="328">ROUNDUP(IP582/IQ582,0)</f>
        <v>2</v>
      </c>
      <c r="IS582" s="213" t="s">
        <v>7295</v>
      </c>
      <c r="IT582" s="291"/>
    </row>
    <row r="583" spans="1:257" x14ac:dyDescent="0.4">
      <c r="A583" s="158">
        <f t="shared" si="302"/>
        <v>427</v>
      </c>
      <c r="B583" s="156" t="s">
        <v>35</v>
      </c>
      <c r="C583" s="156">
        <v>557</v>
      </c>
      <c r="D583" s="156">
        <v>79419</v>
      </c>
      <c r="E583" s="251">
        <v>36493</v>
      </c>
      <c r="F583" s="230" t="s">
        <v>7296</v>
      </c>
      <c r="G583" s="251">
        <v>12</v>
      </c>
      <c r="H583" s="156"/>
      <c r="I583" s="156" t="s">
        <v>4809</v>
      </c>
      <c r="J583" s="158" t="s">
        <v>4800</v>
      </c>
      <c r="K583" s="158"/>
      <c r="L583" s="158" t="s">
        <v>4929</v>
      </c>
      <c r="M583" s="158"/>
      <c r="N583" s="205">
        <v>97</v>
      </c>
      <c r="O583" s="158">
        <v>117</v>
      </c>
      <c r="P583" s="203" t="s">
        <v>5607</v>
      </c>
      <c r="Q583" s="158">
        <v>51</v>
      </c>
      <c r="R583" s="158"/>
      <c r="S583" s="158"/>
      <c r="T583" s="158"/>
      <c r="U583" s="158"/>
      <c r="V583" s="367"/>
      <c r="W583" s="366"/>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58" t="s">
        <v>5298</v>
      </c>
      <c r="AU583" s="205">
        <v>97</v>
      </c>
      <c r="AV583" s="205">
        <v>20</v>
      </c>
      <c r="AW583" s="205">
        <f t="shared" si="312"/>
        <v>117</v>
      </c>
      <c r="AX583" s="205" t="s">
        <v>5607</v>
      </c>
      <c r="AY583" s="214">
        <v>27</v>
      </c>
      <c r="AZ583" s="205">
        <v>24</v>
      </c>
      <c r="BA583" s="205">
        <f t="shared" si="307"/>
        <v>51</v>
      </c>
      <c r="BB583" s="205"/>
      <c r="BC583" s="207">
        <v>1.0000000000000001E-17</v>
      </c>
      <c r="BD583" s="207">
        <v>9.9999999999999997E-29</v>
      </c>
      <c r="BE583" s="207">
        <v>1.0000000000000001E-30</v>
      </c>
      <c r="BF583" s="207"/>
      <c r="BG583" s="207"/>
      <c r="BH583" s="207"/>
      <c r="BI583" s="207"/>
      <c r="BJ583" s="207"/>
      <c r="BK583" s="207"/>
      <c r="BL583" s="208">
        <v>0</v>
      </c>
      <c r="BM583" s="209">
        <v>249.45</v>
      </c>
      <c r="BN583" s="209">
        <f t="shared" si="313"/>
        <v>0</v>
      </c>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v>0</v>
      </c>
      <c r="CL583" s="209">
        <v>477.3</v>
      </c>
      <c r="CM583" s="209">
        <f t="shared" si="314"/>
        <v>0</v>
      </c>
      <c r="CN583" s="207"/>
      <c r="CO583" s="207"/>
      <c r="CP583" s="207"/>
      <c r="CQ583" s="207"/>
      <c r="CR583" s="207"/>
      <c r="CS583" s="207"/>
      <c r="CT583" s="207"/>
      <c r="CU583" s="207"/>
      <c r="CV583" s="207"/>
      <c r="CW583" s="207"/>
      <c r="CX583" s="207"/>
      <c r="CY583" s="207"/>
      <c r="CZ583" s="207"/>
      <c r="DA583" s="207" t="s">
        <v>4980</v>
      </c>
      <c r="DB583" s="207"/>
      <c r="DC583" s="207"/>
      <c r="DD583" s="207"/>
      <c r="DE583" s="207"/>
      <c r="DF583" s="207"/>
      <c r="DG583" s="207"/>
      <c r="DH583" s="207"/>
      <c r="DI583" s="207"/>
      <c r="DJ583" s="207">
        <v>0</v>
      </c>
      <c r="DK583" s="209">
        <v>120.88</v>
      </c>
      <c r="DL583" s="209">
        <f t="shared" si="315"/>
        <v>0</v>
      </c>
      <c r="DM583" s="207"/>
      <c r="DN583" s="207"/>
      <c r="DO583" s="207"/>
      <c r="DP583" s="207"/>
      <c r="DQ583" s="207"/>
      <c r="DR583" s="207"/>
      <c r="DS583" s="207"/>
      <c r="DT583" s="207"/>
      <c r="DU583" s="207"/>
      <c r="DV583" s="207"/>
      <c r="DW583" s="207"/>
      <c r="DX583" s="207"/>
      <c r="DY583" s="207"/>
      <c r="DZ583" s="207"/>
      <c r="EA583" s="207"/>
      <c r="EB583" s="207"/>
      <c r="EC583" s="207"/>
      <c r="ED583" s="207"/>
      <c r="EE583" s="207"/>
      <c r="EF583" s="207"/>
      <c r="EG583" s="207"/>
      <c r="EH583" s="207"/>
      <c r="EI583" s="207">
        <v>0</v>
      </c>
      <c r="EJ583" s="209">
        <v>191.55</v>
      </c>
      <c r="EK583" s="209">
        <f t="shared" si="316"/>
        <v>0</v>
      </c>
      <c r="EL583" s="207"/>
      <c r="EM583" s="207"/>
      <c r="EN583" s="207"/>
      <c r="EO583" s="207"/>
      <c r="EP583" s="207"/>
      <c r="EQ583" s="207"/>
      <c r="ER583" s="207"/>
      <c r="ES583" s="207"/>
      <c r="ET583" s="207"/>
      <c r="EU583" s="207"/>
      <c r="EV583" s="207"/>
      <c r="EW583" s="207"/>
      <c r="EX583" s="207"/>
      <c r="EY583" s="207"/>
      <c r="EZ583" s="207"/>
      <c r="FA583" s="207"/>
      <c r="FB583" s="207"/>
      <c r="FC583" s="207"/>
      <c r="FD583" s="207"/>
      <c r="FE583" s="207"/>
      <c r="FF583" s="207"/>
      <c r="FG583" s="207"/>
      <c r="FH583" s="207">
        <v>0</v>
      </c>
      <c r="FI583" s="209">
        <v>32.1</v>
      </c>
      <c r="FJ583" s="209">
        <f t="shared" si="317"/>
        <v>0</v>
      </c>
      <c r="FK583" s="207"/>
      <c r="FL583" s="207"/>
      <c r="FM583" s="207"/>
      <c r="FN583" s="207"/>
      <c r="FO583" s="207"/>
      <c r="FP583" s="207"/>
      <c r="FQ583" s="207"/>
      <c r="FR583" s="207"/>
      <c r="FS583" s="207">
        <v>0</v>
      </c>
      <c r="FT583" s="209">
        <v>25.68</v>
      </c>
      <c r="FU583" s="209">
        <f t="shared" si="318"/>
        <v>0</v>
      </c>
      <c r="FV583" s="207"/>
      <c r="FW583" s="207"/>
      <c r="FX583" s="207"/>
      <c r="FY583" s="207"/>
      <c r="FZ583" s="207"/>
      <c r="GA583" s="207"/>
      <c r="GB583" s="207"/>
      <c r="GC583" s="207"/>
      <c r="GD583" s="207">
        <v>0</v>
      </c>
      <c r="GE583" s="209">
        <v>56.12</v>
      </c>
      <c r="GF583" s="209">
        <f t="shared" si="319"/>
        <v>0</v>
      </c>
      <c r="GG583" s="207"/>
      <c r="GH583" s="207"/>
      <c r="GI583" s="207"/>
      <c r="GJ583" s="207"/>
      <c r="GK583" s="207"/>
      <c r="GL583" s="207"/>
      <c r="GM583" s="207"/>
      <c r="GN583" s="207"/>
      <c r="GO583" s="207"/>
      <c r="GP583" s="207"/>
      <c r="GQ583" s="207"/>
      <c r="GR583" s="207"/>
      <c r="GS583" s="207"/>
      <c r="GT583" s="207"/>
      <c r="GU583" s="207"/>
      <c r="GV583" s="207"/>
      <c r="GW583" s="207"/>
      <c r="GX583" s="207" t="s">
        <v>918</v>
      </c>
      <c r="GY583" s="207">
        <v>0</v>
      </c>
      <c r="GZ583" s="207" t="s">
        <v>918</v>
      </c>
      <c r="HA583" s="207">
        <v>0</v>
      </c>
      <c r="HB583" s="207"/>
      <c r="HC583" s="207">
        <v>1</v>
      </c>
      <c r="HD583" s="207">
        <f t="shared" si="301"/>
        <v>7200</v>
      </c>
      <c r="HE583" s="207">
        <v>3</v>
      </c>
      <c r="HF583" s="207"/>
      <c r="HG583" s="207"/>
      <c r="HH583" s="207">
        <f t="shared" si="308"/>
        <v>2400</v>
      </c>
      <c r="HI583" s="209">
        <v>2.73</v>
      </c>
      <c r="HJ583" s="209">
        <f t="shared" si="320"/>
        <v>6552</v>
      </c>
      <c r="HK583" s="207">
        <v>3</v>
      </c>
      <c r="HL583" s="207"/>
      <c r="HM583" s="207">
        <f t="shared" si="309"/>
        <v>2400</v>
      </c>
      <c r="HN583" s="209">
        <v>2.73</v>
      </c>
      <c r="HO583" s="209">
        <f t="shared" si="321"/>
        <v>6552</v>
      </c>
      <c r="HP583" s="207">
        <v>3</v>
      </c>
      <c r="HQ583" s="207"/>
      <c r="HR583" s="207">
        <f t="shared" si="310"/>
        <v>2400</v>
      </c>
      <c r="HS583" s="209">
        <v>2.73</v>
      </c>
      <c r="HT583" s="209">
        <f t="shared" si="322"/>
        <v>6552</v>
      </c>
      <c r="HU583" s="207">
        <v>0</v>
      </c>
      <c r="HV583" s="207"/>
      <c r="HW583" s="207">
        <f t="shared" si="311"/>
        <v>0</v>
      </c>
      <c r="HX583" s="209">
        <v>2.73</v>
      </c>
      <c r="HY583" s="209">
        <f t="shared" si="323"/>
        <v>0</v>
      </c>
      <c r="HZ583" s="207">
        <v>3</v>
      </c>
      <c r="IA583" s="209">
        <v>3890.25</v>
      </c>
      <c r="IB583" s="209">
        <f t="shared" si="324"/>
        <v>11670.75</v>
      </c>
      <c r="IC583" s="169"/>
      <c r="ID583" s="169"/>
      <c r="IE583" s="169"/>
      <c r="IF583" s="169"/>
      <c r="IG583" s="165"/>
      <c r="IH583" s="165"/>
      <c r="II583" s="235">
        <f t="shared" si="303"/>
        <v>0</v>
      </c>
      <c r="IJ583" s="235">
        <f t="shared" si="304"/>
        <v>3</v>
      </c>
      <c r="IK583" s="235">
        <f t="shared" si="305"/>
        <v>3</v>
      </c>
      <c r="IL583" s="210"/>
      <c r="IM583" s="211">
        <f t="shared" si="325"/>
        <v>0</v>
      </c>
      <c r="IN583" s="209">
        <v>7500</v>
      </c>
      <c r="IO583" s="212">
        <f t="shared" si="326"/>
        <v>0</v>
      </c>
      <c r="IP583" s="209">
        <f t="shared" si="327"/>
        <v>31326.75</v>
      </c>
      <c r="IQ583" s="209">
        <v>10000</v>
      </c>
      <c r="IR583" s="212">
        <f t="shared" si="328"/>
        <v>4</v>
      </c>
      <c r="IS583" s="213" t="s">
        <v>7297</v>
      </c>
      <c r="IT583" s="291"/>
    </row>
    <row r="584" spans="1:257" x14ac:dyDescent="0.4">
      <c r="A584" s="158">
        <f t="shared" si="302"/>
        <v>428</v>
      </c>
      <c r="B584" s="156" t="s">
        <v>35</v>
      </c>
      <c r="C584" s="349">
        <v>510</v>
      </c>
      <c r="D584" s="251">
        <v>30335</v>
      </c>
      <c r="E584" s="251">
        <v>18261</v>
      </c>
      <c r="F584" s="233" t="s">
        <v>7298</v>
      </c>
      <c r="G584" s="251">
        <v>12</v>
      </c>
      <c r="H584" s="156"/>
      <c r="I584" s="156" t="s">
        <v>4513</v>
      </c>
      <c r="J584" s="158" t="s">
        <v>4530</v>
      </c>
      <c r="K584" s="158"/>
      <c r="L584" s="216" t="s">
        <v>4579</v>
      </c>
      <c r="M584" s="158"/>
      <c r="N584" s="205">
        <v>133</v>
      </c>
      <c r="O584" s="216">
        <v>153</v>
      </c>
      <c r="P584" s="203" t="s">
        <v>5938</v>
      </c>
      <c r="Q584" s="216">
        <v>50</v>
      </c>
      <c r="R584" s="216"/>
      <c r="S584" s="216"/>
      <c r="T584" s="216"/>
      <c r="U584" s="216"/>
      <c r="V584" s="367"/>
      <c r="W584" s="366"/>
      <c r="X584" s="216"/>
      <c r="Y584" s="216"/>
      <c r="Z584" s="216"/>
      <c r="AA584" s="216"/>
      <c r="AB584" s="216"/>
      <c r="AC584" s="216"/>
      <c r="AD584" s="216"/>
      <c r="AE584" s="216"/>
      <c r="AF584" s="216"/>
      <c r="AG584" s="216"/>
      <c r="AH584" s="216"/>
      <c r="AI584" s="216"/>
      <c r="AJ584" s="216"/>
      <c r="AK584" s="216"/>
      <c r="AL584" s="216"/>
      <c r="AM584" s="216"/>
      <c r="AN584" s="216"/>
      <c r="AO584" s="216"/>
      <c r="AP584" s="216"/>
      <c r="AQ584" s="216"/>
      <c r="AR584" s="216"/>
      <c r="AS584" s="216"/>
      <c r="AT584" s="158" t="s">
        <v>5615</v>
      </c>
      <c r="AU584" s="205">
        <v>133</v>
      </c>
      <c r="AV584" s="205">
        <v>20</v>
      </c>
      <c r="AW584" s="205">
        <f t="shared" si="312"/>
        <v>153</v>
      </c>
      <c r="AX584" s="205" t="s">
        <v>5938</v>
      </c>
      <c r="AY584" s="214">
        <v>26</v>
      </c>
      <c r="AZ584" s="205">
        <v>24</v>
      </c>
      <c r="BA584" s="205">
        <f t="shared" si="307"/>
        <v>50</v>
      </c>
      <c r="BB584" s="205"/>
      <c r="BC584" s="207">
        <v>1</v>
      </c>
      <c r="BD584" s="207">
        <v>20</v>
      </c>
      <c r="BE584" s="207">
        <f>+BC584*BD584*10</f>
        <v>200</v>
      </c>
      <c r="BF584" s="207">
        <v>2</v>
      </c>
      <c r="BG584" s="207"/>
      <c r="BH584" s="207"/>
      <c r="BI584" s="207"/>
      <c r="BJ584" s="207"/>
      <c r="BK584" s="207"/>
      <c r="BL584" s="208">
        <v>0</v>
      </c>
      <c r="BM584" s="209">
        <v>249.45</v>
      </c>
      <c r="BN584" s="209">
        <f t="shared" si="313"/>
        <v>0</v>
      </c>
      <c r="BO584" s="207"/>
      <c r="BP584" s="207"/>
      <c r="BQ584" s="207"/>
      <c r="BR584" s="207"/>
      <c r="BS584" s="207"/>
      <c r="BT584" s="207"/>
      <c r="BU584" s="207"/>
      <c r="BV584" s="207"/>
      <c r="BW584" s="207"/>
      <c r="BX584" s="207"/>
      <c r="BY584" s="207"/>
      <c r="BZ584" s="207"/>
      <c r="CA584" s="207"/>
      <c r="CB584" s="207"/>
      <c r="CC584" s="207"/>
      <c r="CD584" s="207"/>
      <c r="CE584" s="207"/>
      <c r="CF584" s="207"/>
      <c r="CG584" s="207">
        <v>1</v>
      </c>
      <c r="CH584" s="207"/>
      <c r="CI584" s="207"/>
      <c r="CJ584" s="207" t="s">
        <v>7299</v>
      </c>
      <c r="CK584" s="207">
        <f>AW584+BA584</f>
        <v>203</v>
      </c>
      <c r="CL584" s="209">
        <v>477.3</v>
      </c>
      <c r="CM584" s="209">
        <f t="shared" si="314"/>
        <v>96891.900000000009</v>
      </c>
      <c r="CN584" s="207"/>
      <c r="CO584" s="207"/>
      <c r="CP584" s="207"/>
      <c r="CQ584" s="207"/>
      <c r="CR584" s="207"/>
      <c r="CS584" s="207"/>
      <c r="CT584" s="207"/>
      <c r="CU584" s="207"/>
      <c r="CV584" s="207"/>
      <c r="CW584" s="207"/>
      <c r="CX584" s="207"/>
      <c r="CY584" s="207"/>
      <c r="CZ584" s="207"/>
      <c r="DA584" s="207">
        <f>+CK584</f>
        <v>203</v>
      </c>
      <c r="DB584" s="207"/>
      <c r="DC584" s="207"/>
      <c r="DD584" s="207"/>
      <c r="DE584" s="207"/>
      <c r="DF584" s="207"/>
      <c r="DG584" s="207"/>
      <c r="DH584" s="207"/>
      <c r="DI584" s="207"/>
      <c r="DJ584" s="207">
        <v>0</v>
      </c>
      <c r="DK584" s="209">
        <v>120.88</v>
      </c>
      <c r="DL584" s="209">
        <f t="shared" si="315"/>
        <v>0</v>
      </c>
      <c r="DM584" s="207"/>
      <c r="DN584" s="207"/>
      <c r="DO584" s="207"/>
      <c r="DP584" s="207"/>
      <c r="DQ584" s="207"/>
      <c r="DR584" s="207"/>
      <c r="DS584" s="207"/>
      <c r="DT584" s="207"/>
      <c r="DU584" s="207"/>
      <c r="DV584" s="207"/>
      <c r="DW584" s="207"/>
      <c r="DX584" s="207"/>
      <c r="DY584" s="207"/>
      <c r="DZ584" s="207"/>
      <c r="EA584" s="207"/>
      <c r="EB584" s="207"/>
      <c r="EC584" s="207"/>
      <c r="ED584" s="207"/>
      <c r="EE584" s="207"/>
      <c r="EF584" s="207"/>
      <c r="EG584" s="207"/>
      <c r="EH584" s="207"/>
      <c r="EI584" s="207">
        <v>0</v>
      </c>
      <c r="EJ584" s="209">
        <v>191.55</v>
      </c>
      <c r="EK584" s="209">
        <f t="shared" si="316"/>
        <v>0</v>
      </c>
      <c r="EL584" s="207"/>
      <c r="EM584" s="207"/>
      <c r="EN584" s="207"/>
      <c r="EO584" s="207"/>
      <c r="EP584" s="207"/>
      <c r="EQ584" s="207"/>
      <c r="ER584" s="207"/>
      <c r="ES584" s="207"/>
      <c r="ET584" s="207"/>
      <c r="EU584" s="207"/>
      <c r="EV584" s="207"/>
      <c r="EW584" s="207"/>
      <c r="EX584" s="207"/>
      <c r="EY584" s="207"/>
      <c r="EZ584" s="207"/>
      <c r="FA584" s="207"/>
      <c r="FB584" s="207"/>
      <c r="FC584" s="207"/>
      <c r="FD584" s="207"/>
      <c r="FE584" s="207"/>
      <c r="FF584" s="207"/>
      <c r="FG584" s="207"/>
      <c r="FH584" s="207">
        <v>0</v>
      </c>
      <c r="FI584" s="209">
        <v>32.1</v>
      </c>
      <c r="FJ584" s="209">
        <f t="shared" si="317"/>
        <v>0</v>
      </c>
      <c r="FK584" s="207"/>
      <c r="FL584" s="207"/>
      <c r="FM584" s="207"/>
      <c r="FN584" s="207"/>
      <c r="FO584" s="207"/>
      <c r="FP584" s="207"/>
      <c r="FQ584" s="207"/>
      <c r="FR584" s="207"/>
      <c r="FS584" s="207">
        <v>0</v>
      </c>
      <c r="FT584" s="209">
        <v>25.68</v>
      </c>
      <c r="FU584" s="209">
        <f t="shared" si="318"/>
        <v>0</v>
      </c>
      <c r="FV584" s="207"/>
      <c r="FW584" s="207"/>
      <c r="FX584" s="207"/>
      <c r="FY584" s="207"/>
      <c r="FZ584" s="207"/>
      <c r="GA584" s="207"/>
      <c r="GB584" s="207"/>
      <c r="GC584" s="207"/>
      <c r="GD584" s="207">
        <v>0</v>
      </c>
      <c r="GE584" s="209">
        <v>56.12</v>
      </c>
      <c r="GF584" s="209">
        <f t="shared" si="319"/>
        <v>0</v>
      </c>
      <c r="GG584" s="207"/>
      <c r="GH584" s="207"/>
      <c r="GI584" s="207"/>
      <c r="GJ584" s="207"/>
      <c r="GK584" s="207"/>
      <c r="GL584" s="207"/>
      <c r="GM584" s="207"/>
      <c r="GN584" s="207"/>
      <c r="GO584" s="207"/>
      <c r="GP584" s="207"/>
      <c r="GQ584" s="207"/>
      <c r="GR584" s="207"/>
      <c r="GS584" s="207"/>
      <c r="GT584" s="207"/>
      <c r="GU584" s="207"/>
      <c r="GV584" s="207"/>
      <c r="GW584" s="207"/>
      <c r="GX584" s="207" t="s">
        <v>7300</v>
      </c>
      <c r="GY584" s="207">
        <v>1</v>
      </c>
      <c r="GZ584" s="207" t="s">
        <v>5210</v>
      </c>
      <c r="HA584" s="207">
        <f>+AW584</f>
        <v>153</v>
      </c>
      <c r="HB584" s="207"/>
      <c r="HC584" s="207">
        <v>1</v>
      </c>
      <c r="HD584" s="207">
        <f t="shared" si="301"/>
        <v>1200</v>
      </c>
      <c r="HE584" s="207">
        <v>2</v>
      </c>
      <c r="HF584" s="207"/>
      <c r="HG584" s="207"/>
      <c r="HH584" s="207">
        <f t="shared" si="308"/>
        <v>1200</v>
      </c>
      <c r="HI584" s="209">
        <v>2.73</v>
      </c>
      <c r="HJ584" s="209">
        <f t="shared" si="320"/>
        <v>3276</v>
      </c>
      <c r="HK584" s="207">
        <v>0</v>
      </c>
      <c r="HL584" s="207"/>
      <c r="HM584" s="207">
        <f t="shared" si="309"/>
        <v>0</v>
      </c>
      <c r="HN584" s="209">
        <v>2.73</v>
      </c>
      <c r="HO584" s="209">
        <f t="shared" si="321"/>
        <v>0</v>
      </c>
      <c r="HP584" s="207">
        <v>0</v>
      </c>
      <c r="HQ584" s="207"/>
      <c r="HR584" s="207">
        <f t="shared" si="310"/>
        <v>0</v>
      </c>
      <c r="HS584" s="209">
        <v>2.73</v>
      </c>
      <c r="HT584" s="209">
        <f t="shared" si="322"/>
        <v>0</v>
      </c>
      <c r="HU584" s="207">
        <v>0</v>
      </c>
      <c r="HV584" s="207"/>
      <c r="HW584" s="207">
        <f t="shared" si="311"/>
        <v>0</v>
      </c>
      <c r="HX584" s="209">
        <v>2.73</v>
      </c>
      <c r="HY584" s="209">
        <f t="shared" si="323"/>
        <v>0</v>
      </c>
      <c r="HZ584" s="207">
        <v>2</v>
      </c>
      <c r="IA584" s="209">
        <v>3890.25</v>
      </c>
      <c r="IB584" s="209">
        <f t="shared" si="324"/>
        <v>7780.5</v>
      </c>
      <c r="IC584" s="169"/>
      <c r="ID584" s="169"/>
      <c r="IE584" s="169"/>
      <c r="IF584" s="169"/>
      <c r="IG584" s="165"/>
      <c r="IH584" s="165"/>
      <c r="II584" s="235">
        <f t="shared" si="303"/>
        <v>2</v>
      </c>
      <c r="IJ584" s="235">
        <f t="shared" si="304"/>
        <v>2</v>
      </c>
      <c r="IK584" s="235">
        <f t="shared" si="305"/>
        <v>4</v>
      </c>
      <c r="IL584" s="210"/>
      <c r="IM584" s="211">
        <f t="shared" si="325"/>
        <v>96891.900000000009</v>
      </c>
      <c r="IN584" s="209">
        <v>7500</v>
      </c>
      <c r="IO584" s="212">
        <f t="shared" si="326"/>
        <v>13</v>
      </c>
      <c r="IP584" s="209">
        <f t="shared" si="327"/>
        <v>11056.5</v>
      </c>
      <c r="IQ584" s="209">
        <v>10000</v>
      </c>
      <c r="IR584" s="212">
        <f t="shared" si="328"/>
        <v>2</v>
      </c>
      <c r="IS584" s="213" t="s">
        <v>7301</v>
      </c>
      <c r="IT584" s="291"/>
    </row>
    <row r="585" spans="1:257" x14ac:dyDescent="0.4">
      <c r="A585" s="158">
        <f t="shared" si="302"/>
        <v>429</v>
      </c>
      <c r="B585" s="156" t="s">
        <v>35</v>
      </c>
      <c r="C585" s="156">
        <v>511</v>
      </c>
      <c r="D585" s="251">
        <v>79353</v>
      </c>
      <c r="E585" s="374">
        <v>18279</v>
      </c>
      <c r="F585" s="230" t="s">
        <v>7302</v>
      </c>
      <c r="G585" s="251">
        <v>12</v>
      </c>
      <c r="H585" s="156"/>
      <c r="I585" s="156" t="s">
        <v>4513</v>
      </c>
      <c r="J585" s="158" t="s">
        <v>4530</v>
      </c>
      <c r="K585" s="158"/>
      <c r="L585" s="158" t="s">
        <v>4594</v>
      </c>
      <c r="M585" s="158"/>
      <c r="N585" s="205">
        <v>28</v>
      </c>
      <c r="O585" s="158">
        <v>48</v>
      </c>
      <c r="P585" s="203" t="s">
        <v>5377</v>
      </c>
      <c r="Q585" s="158">
        <v>50</v>
      </c>
      <c r="R585" s="158"/>
      <c r="S585" s="158"/>
      <c r="T585" s="158"/>
      <c r="U585" s="158"/>
      <c r="V585" s="367"/>
      <c r="W585" s="366"/>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58" t="s">
        <v>5364</v>
      </c>
      <c r="AU585" s="205">
        <v>28</v>
      </c>
      <c r="AV585" s="205">
        <v>20</v>
      </c>
      <c r="AW585" s="205">
        <f t="shared" si="312"/>
        <v>48</v>
      </c>
      <c r="AX585" s="205" t="s">
        <v>5377</v>
      </c>
      <c r="AY585" s="214">
        <v>26</v>
      </c>
      <c r="AZ585" s="205">
        <v>24</v>
      </c>
      <c r="BA585" s="205">
        <f t="shared" ref="BA585:BA616" si="329">AY585+AZ585</f>
        <v>50</v>
      </c>
      <c r="BB585" s="205"/>
      <c r="BC585" s="207">
        <v>1.0000000000000001E-17</v>
      </c>
      <c r="BD585" s="207">
        <v>9.9999999999999997E-29</v>
      </c>
      <c r="BE585" s="207">
        <v>1.0000000000000001E-30</v>
      </c>
      <c r="BF585" s="207"/>
      <c r="BG585" s="207"/>
      <c r="BH585" s="207">
        <v>1</v>
      </c>
      <c r="BI585" s="207"/>
      <c r="BJ585" s="207"/>
      <c r="BK585" s="207" t="s">
        <v>7303</v>
      </c>
      <c r="BL585" s="208">
        <f>AW585</f>
        <v>48</v>
      </c>
      <c r="BM585" s="209">
        <v>249.45</v>
      </c>
      <c r="BN585" s="209">
        <f t="shared" si="313"/>
        <v>11973.599999999999</v>
      </c>
      <c r="BO585" s="207"/>
      <c r="BP585" s="207"/>
      <c r="BQ585" s="207"/>
      <c r="BR585" s="207"/>
      <c r="BS585" s="207"/>
      <c r="BT585" s="207"/>
      <c r="BU585" s="207"/>
      <c r="BV585" s="207"/>
      <c r="BW585" s="207"/>
      <c r="BX585" s="207"/>
      <c r="BY585" s="207"/>
      <c r="BZ585" s="207"/>
      <c r="CA585" s="207"/>
      <c r="CB585" s="207">
        <f>+BL585</f>
        <v>48</v>
      </c>
      <c r="CC585" s="207"/>
      <c r="CD585" s="207"/>
      <c r="CE585" s="207"/>
      <c r="CF585" s="207"/>
      <c r="CG585" s="207"/>
      <c r="CH585" s="207"/>
      <c r="CI585" s="207"/>
      <c r="CJ585" s="207"/>
      <c r="CK585" s="207">
        <v>0</v>
      </c>
      <c r="CL585" s="209">
        <v>477.3</v>
      </c>
      <c r="CM585" s="209">
        <f t="shared" si="314"/>
        <v>0</v>
      </c>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v>0</v>
      </c>
      <c r="DK585" s="209">
        <v>120.88</v>
      </c>
      <c r="DL585" s="209">
        <f t="shared" si="315"/>
        <v>0</v>
      </c>
      <c r="DM585" s="207"/>
      <c r="DN585" s="207"/>
      <c r="DO585" s="207"/>
      <c r="DP585" s="207"/>
      <c r="DQ585" s="207"/>
      <c r="DR585" s="207"/>
      <c r="DS585" s="207"/>
      <c r="DT585" s="207"/>
      <c r="DU585" s="207"/>
      <c r="DV585" s="207"/>
      <c r="DW585" s="207"/>
      <c r="DX585" s="207"/>
      <c r="DY585" s="207"/>
      <c r="DZ585" s="207"/>
      <c r="EA585" s="207"/>
      <c r="EB585" s="207"/>
      <c r="EC585" s="207"/>
      <c r="ED585" s="207"/>
      <c r="EE585" s="207"/>
      <c r="EF585" s="207"/>
      <c r="EG585" s="207"/>
      <c r="EH585" s="207"/>
      <c r="EI585" s="207">
        <v>0</v>
      </c>
      <c r="EJ585" s="209">
        <v>191.55</v>
      </c>
      <c r="EK585" s="209">
        <f t="shared" si="316"/>
        <v>0</v>
      </c>
      <c r="EL585" s="207"/>
      <c r="EM585" s="207"/>
      <c r="EN585" s="207"/>
      <c r="EO585" s="207"/>
      <c r="EP585" s="207"/>
      <c r="EQ585" s="207"/>
      <c r="ER585" s="207"/>
      <c r="ES585" s="207"/>
      <c r="ET585" s="207"/>
      <c r="EU585" s="207"/>
      <c r="EV585" s="207"/>
      <c r="EW585" s="207"/>
      <c r="EX585" s="207"/>
      <c r="EY585" s="207"/>
      <c r="EZ585" s="207"/>
      <c r="FA585" s="207"/>
      <c r="FB585" s="207"/>
      <c r="FC585" s="207"/>
      <c r="FD585" s="207"/>
      <c r="FE585" s="207"/>
      <c r="FF585" s="207"/>
      <c r="FG585" s="207"/>
      <c r="FH585" s="207">
        <v>0</v>
      </c>
      <c r="FI585" s="209">
        <v>32.1</v>
      </c>
      <c r="FJ585" s="209">
        <f t="shared" si="317"/>
        <v>0</v>
      </c>
      <c r="FK585" s="207"/>
      <c r="FL585" s="207"/>
      <c r="FM585" s="207"/>
      <c r="FN585" s="207"/>
      <c r="FO585" s="207"/>
      <c r="FP585" s="207"/>
      <c r="FQ585" s="207"/>
      <c r="FR585" s="207"/>
      <c r="FS585" s="207">
        <v>0</v>
      </c>
      <c r="FT585" s="209">
        <v>25.68</v>
      </c>
      <c r="FU585" s="209">
        <f t="shared" si="318"/>
        <v>0</v>
      </c>
      <c r="FV585" s="207"/>
      <c r="FW585" s="207"/>
      <c r="FX585" s="207"/>
      <c r="FY585" s="207"/>
      <c r="FZ585" s="207"/>
      <c r="GA585" s="207"/>
      <c r="GB585" s="207"/>
      <c r="GC585" s="207"/>
      <c r="GD585" s="207">
        <v>0</v>
      </c>
      <c r="GE585" s="209">
        <v>56.12</v>
      </c>
      <c r="GF585" s="209">
        <f t="shared" si="319"/>
        <v>0</v>
      </c>
      <c r="GG585" s="207"/>
      <c r="GH585" s="207"/>
      <c r="GI585" s="207"/>
      <c r="GJ585" s="207"/>
      <c r="GK585" s="207"/>
      <c r="GL585" s="207"/>
      <c r="GM585" s="207"/>
      <c r="GN585" s="207"/>
      <c r="GO585" s="207"/>
      <c r="GP585" s="207"/>
      <c r="GQ585" s="207"/>
      <c r="GR585" s="207"/>
      <c r="GS585" s="207"/>
      <c r="GT585" s="207"/>
      <c r="GU585" s="207"/>
      <c r="GV585" s="207"/>
      <c r="GW585" s="207"/>
      <c r="GX585" s="207" t="s">
        <v>918</v>
      </c>
      <c r="GY585" s="207">
        <v>0</v>
      </c>
      <c r="GZ585" s="207" t="s">
        <v>918</v>
      </c>
      <c r="HA585" s="207">
        <v>0</v>
      </c>
      <c r="HB585" s="207"/>
      <c r="HC585" s="207">
        <v>1</v>
      </c>
      <c r="HD585" s="207">
        <f t="shared" si="301"/>
        <v>1200</v>
      </c>
      <c r="HE585" s="207">
        <v>0</v>
      </c>
      <c r="HF585" s="207"/>
      <c r="HG585" s="207"/>
      <c r="HH585" s="207">
        <f t="shared" si="308"/>
        <v>0</v>
      </c>
      <c r="HI585" s="209">
        <v>2.73</v>
      </c>
      <c r="HJ585" s="209">
        <f t="shared" si="320"/>
        <v>0</v>
      </c>
      <c r="HK585" s="207">
        <v>2</v>
      </c>
      <c r="HL585" s="207"/>
      <c r="HM585" s="207">
        <f t="shared" si="309"/>
        <v>800</v>
      </c>
      <c r="HN585" s="209">
        <v>2.73</v>
      </c>
      <c r="HO585" s="209">
        <f t="shared" si="321"/>
        <v>2184</v>
      </c>
      <c r="HP585" s="207">
        <v>1</v>
      </c>
      <c r="HQ585" s="207"/>
      <c r="HR585" s="207">
        <f t="shared" si="310"/>
        <v>400</v>
      </c>
      <c r="HS585" s="209">
        <v>2.73</v>
      </c>
      <c r="HT585" s="209">
        <f t="shared" si="322"/>
        <v>1092</v>
      </c>
      <c r="HU585" s="207">
        <v>0</v>
      </c>
      <c r="HV585" s="207"/>
      <c r="HW585" s="207">
        <f t="shared" si="311"/>
        <v>0</v>
      </c>
      <c r="HX585" s="209">
        <v>2.73</v>
      </c>
      <c r="HY585" s="209">
        <f t="shared" si="323"/>
        <v>0</v>
      </c>
      <c r="HZ585" s="207">
        <v>1</v>
      </c>
      <c r="IA585" s="209">
        <v>3890.25</v>
      </c>
      <c r="IB585" s="209">
        <f t="shared" si="324"/>
        <v>3890.25</v>
      </c>
      <c r="IC585" s="169"/>
      <c r="ID585" s="169"/>
      <c r="IE585" s="169"/>
      <c r="IF585" s="169"/>
      <c r="IG585" s="165"/>
      <c r="IH585" s="165"/>
      <c r="II585" s="235">
        <f t="shared" si="303"/>
        <v>1</v>
      </c>
      <c r="IJ585" s="235">
        <f t="shared" si="304"/>
        <v>1</v>
      </c>
      <c r="IK585" s="235">
        <f t="shared" si="305"/>
        <v>2</v>
      </c>
      <c r="IL585" s="210"/>
      <c r="IM585" s="211">
        <f t="shared" si="325"/>
        <v>11973.599999999999</v>
      </c>
      <c r="IN585" s="209">
        <v>7500</v>
      </c>
      <c r="IO585" s="212">
        <f t="shared" si="326"/>
        <v>2</v>
      </c>
      <c r="IP585" s="209">
        <f t="shared" si="327"/>
        <v>7166.25</v>
      </c>
      <c r="IQ585" s="209">
        <v>10000</v>
      </c>
      <c r="IR585" s="212">
        <f t="shared" si="328"/>
        <v>1</v>
      </c>
      <c r="IS585" s="213" t="s">
        <v>7304</v>
      </c>
      <c r="IT585" s="291"/>
    </row>
    <row r="586" spans="1:257" x14ac:dyDescent="0.4">
      <c r="A586" s="158">
        <f t="shared" si="302"/>
        <v>430</v>
      </c>
      <c r="B586" s="156" t="s">
        <v>35</v>
      </c>
      <c r="C586" s="156">
        <v>512</v>
      </c>
      <c r="D586" s="251">
        <v>30289</v>
      </c>
      <c r="E586" s="251">
        <v>18287</v>
      </c>
      <c r="F586" s="230" t="s">
        <v>7305</v>
      </c>
      <c r="G586" s="251">
        <v>12</v>
      </c>
      <c r="H586" s="156"/>
      <c r="I586" s="156" t="s">
        <v>4513</v>
      </c>
      <c r="J586" s="158" t="s">
        <v>4601</v>
      </c>
      <c r="K586" s="158"/>
      <c r="L586" s="158" t="s">
        <v>4603</v>
      </c>
      <c r="M586" s="158">
        <v>20143580312</v>
      </c>
      <c r="N586" s="205">
        <v>129</v>
      </c>
      <c r="O586" s="158">
        <v>149</v>
      </c>
      <c r="P586" s="203" t="s">
        <v>6835</v>
      </c>
      <c r="Q586" s="158">
        <v>52</v>
      </c>
      <c r="R586" s="158"/>
      <c r="S586" s="158"/>
      <c r="T586" s="158"/>
      <c r="U586" s="158"/>
      <c r="V586" s="367"/>
      <c r="W586" s="366"/>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58" t="s">
        <v>5364</v>
      </c>
      <c r="AU586" s="205">
        <v>129</v>
      </c>
      <c r="AV586" s="205">
        <v>20</v>
      </c>
      <c r="AW586" s="205">
        <f t="shared" si="312"/>
        <v>149</v>
      </c>
      <c r="AX586" s="205" t="s">
        <v>6835</v>
      </c>
      <c r="AY586" s="214">
        <v>28</v>
      </c>
      <c r="AZ586" s="205">
        <v>24</v>
      </c>
      <c r="BA586" s="205">
        <f t="shared" si="329"/>
        <v>52</v>
      </c>
      <c r="BB586" s="205"/>
      <c r="BC586" s="207">
        <v>1.0000000000000001E-17</v>
      </c>
      <c r="BD586" s="207">
        <v>9.9999999999999997E-29</v>
      </c>
      <c r="BE586" s="207">
        <v>1.0000000000000001E-30</v>
      </c>
      <c r="BF586" s="207"/>
      <c r="BG586" s="207"/>
      <c r="BH586" s="207">
        <v>1</v>
      </c>
      <c r="BI586" s="207"/>
      <c r="BJ586" s="207"/>
      <c r="BK586" s="207"/>
      <c r="BL586" s="208">
        <f>AW586</f>
        <v>149</v>
      </c>
      <c r="BM586" s="209">
        <v>249.45</v>
      </c>
      <c r="BN586" s="209">
        <f t="shared" si="313"/>
        <v>37168.049999999996</v>
      </c>
      <c r="BO586" s="207"/>
      <c r="BP586" s="207"/>
      <c r="BQ586" s="207"/>
      <c r="BR586" s="207"/>
      <c r="BS586" s="207"/>
      <c r="BT586" s="207"/>
      <c r="BU586" s="207"/>
      <c r="BV586" s="207"/>
      <c r="BW586" s="207"/>
      <c r="BX586" s="207"/>
      <c r="BY586" s="207"/>
      <c r="BZ586" s="207"/>
      <c r="CA586" s="207"/>
      <c r="CB586" s="207">
        <f>+BL586</f>
        <v>149</v>
      </c>
      <c r="CC586" s="207"/>
      <c r="CD586" s="207"/>
      <c r="CE586" s="207"/>
      <c r="CF586" s="207"/>
      <c r="CG586" s="207"/>
      <c r="CH586" s="207"/>
      <c r="CI586" s="207"/>
      <c r="CJ586" s="207"/>
      <c r="CK586" s="207">
        <v>0</v>
      </c>
      <c r="CL586" s="209">
        <v>477.3</v>
      </c>
      <c r="CM586" s="209">
        <f t="shared" si="314"/>
        <v>0</v>
      </c>
      <c r="CN586" s="207"/>
      <c r="CO586" s="207"/>
      <c r="CP586" s="207"/>
      <c r="CQ586" s="207"/>
      <c r="CR586" s="207"/>
      <c r="CS586" s="207"/>
      <c r="CT586" s="207"/>
      <c r="CU586" s="207"/>
      <c r="CV586" s="207"/>
      <c r="CW586" s="207"/>
      <c r="CX586" s="207"/>
      <c r="CY586" s="207"/>
      <c r="CZ586" s="207"/>
      <c r="DA586" s="207"/>
      <c r="DB586" s="207"/>
      <c r="DC586" s="207"/>
      <c r="DD586" s="207"/>
      <c r="DE586" s="207"/>
      <c r="DF586" s="207">
        <v>1</v>
      </c>
      <c r="DG586" s="207"/>
      <c r="DH586" s="207"/>
      <c r="DI586" s="207"/>
      <c r="DJ586" s="207">
        <f>AW586</f>
        <v>149</v>
      </c>
      <c r="DK586" s="209">
        <v>120.88</v>
      </c>
      <c r="DL586" s="209">
        <f t="shared" si="315"/>
        <v>18011.12</v>
      </c>
      <c r="DM586" s="207"/>
      <c r="DN586" s="207"/>
      <c r="DO586" s="207"/>
      <c r="DP586" s="207"/>
      <c r="DQ586" s="207"/>
      <c r="DR586" s="207"/>
      <c r="DS586" s="207"/>
      <c r="DT586" s="207"/>
      <c r="DU586" s="207"/>
      <c r="DV586" s="207"/>
      <c r="DW586" s="207"/>
      <c r="DX586" s="207"/>
      <c r="DY586" s="207"/>
      <c r="DZ586" s="207">
        <f>+DJ586</f>
        <v>149</v>
      </c>
      <c r="EA586" s="207"/>
      <c r="EB586" s="207"/>
      <c r="EC586" s="207"/>
      <c r="ED586" s="207"/>
      <c r="EE586" s="207"/>
      <c r="EF586" s="207"/>
      <c r="EG586" s="207"/>
      <c r="EH586" s="207"/>
      <c r="EI586" s="207">
        <v>0</v>
      </c>
      <c r="EJ586" s="209">
        <v>191.55</v>
      </c>
      <c r="EK586" s="209">
        <f t="shared" si="316"/>
        <v>0</v>
      </c>
      <c r="EL586" s="207"/>
      <c r="EM586" s="207"/>
      <c r="EN586" s="207"/>
      <c r="EO586" s="207"/>
      <c r="EP586" s="207"/>
      <c r="EQ586" s="207"/>
      <c r="ER586" s="207"/>
      <c r="ES586" s="207"/>
      <c r="ET586" s="207"/>
      <c r="EU586" s="207"/>
      <c r="EV586" s="207"/>
      <c r="EW586" s="207"/>
      <c r="EX586" s="207"/>
      <c r="EY586" s="207"/>
      <c r="EZ586" s="207"/>
      <c r="FA586" s="207"/>
      <c r="FB586" s="207"/>
      <c r="FC586" s="207"/>
      <c r="FD586" s="207"/>
      <c r="FE586" s="207"/>
      <c r="FF586" s="207"/>
      <c r="FG586" s="207"/>
      <c r="FH586" s="207">
        <v>0</v>
      </c>
      <c r="FI586" s="209">
        <v>32.1</v>
      </c>
      <c r="FJ586" s="209">
        <f t="shared" si="317"/>
        <v>0</v>
      </c>
      <c r="FK586" s="207"/>
      <c r="FL586" s="207"/>
      <c r="FM586" s="207"/>
      <c r="FN586" s="207"/>
      <c r="FO586" s="207"/>
      <c r="FP586" s="207"/>
      <c r="FQ586" s="207"/>
      <c r="FR586" s="207"/>
      <c r="FS586" s="207">
        <v>0</v>
      </c>
      <c r="FT586" s="209">
        <v>25.68</v>
      </c>
      <c r="FU586" s="209">
        <f t="shared" si="318"/>
        <v>0</v>
      </c>
      <c r="FV586" s="207"/>
      <c r="FW586" s="207"/>
      <c r="FX586" s="207"/>
      <c r="FY586" s="207"/>
      <c r="FZ586" s="207"/>
      <c r="GA586" s="207"/>
      <c r="GB586" s="207"/>
      <c r="GC586" s="207"/>
      <c r="GD586" s="207">
        <v>0</v>
      </c>
      <c r="GE586" s="209">
        <v>56.12</v>
      </c>
      <c r="GF586" s="209">
        <f t="shared" si="319"/>
        <v>0</v>
      </c>
      <c r="GG586" s="207"/>
      <c r="GH586" s="207"/>
      <c r="GI586" s="207"/>
      <c r="GJ586" s="207"/>
      <c r="GK586" s="207"/>
      <c r="GL586" s="207"/>
      <c r="GM586" s="207"/>
      <c r="GN586" s="207"/>
      <c r="GO586" s="207"/>
      <c r="GP586" s="207"/>
      <c r="GQ586" s="207"/>
      <c r="GR586" s="207"/>
      <c r="GS586" s="207"/>
      <c r="GT586" s="207"/>
      <c r="GU586" s="207"/>
      <c r="GV586" s="207"/>
      <c r="GW586" s="207"/>
      <c r="GX586" s="207" t="s">
        <v>918</v>
      </c>
      <c r="GY586" s="207">
        <v>0</v>
      </c>
      <c r="GZ586" s="207" t="s">
        <v>918</v>
      </c>
      <c r="HA586" s="207">
        <v>0</v>
      </c>
      <c r="HB586" s="207"/>
      <c r="HC586" s="207">
        <v>1</v>
      </c>
      <c r="HD586" s="207">
        <f t="shared" si="301"/>
        <v>800</v>
      </c>
      <c r="HE586" s="207">
        <v>0</v>
      </c>
      <c r="HF586" s="207"/>
      <c r="HG586" s="207"/>
      <c r="HH586" s="207">
        <f t="shared" si="308"/>
        <v>0</v>
      </c>
      <c r="HI586" s="209">
        <v>2.73</v>
      </c>
      <c r="HJ586" s="209">
        <f t="shared" si="320"/>
        <v>0</v>
      </c>
      <c r="HK586" s="207">
        <v>1</v>
      </c>
      <c r="HL586" s="207"/>
      <c r="HM586" s="207">
        <f t="shared" si="309"/>
        <v>400</v>
      </c>
      <c r="HN586" s="209">
        <v>2.73</v>
      </c>
      <c r="HO586" s="209">
        <f t="shared" si="321"/>
        <v>1092</v>
      </c>
      <c r="HP586" s="207">
        <v>1</v>
      </c>
      <c r="HQ586" s="207"/>
      <c r="HR586" s="207">
        <f t="shared" si="310"/>
        <v>400</v>
      </c>
      <c r="HS586" s="209">
        <v>2.73</v>
      </c>
      <c r="HT586" s="209">
        <f t="shared" si="322"/>
        <v>1092</v>
      </c>
      <c r="HU586" s="207">
        <v>0</v>
      </c>
      <c r="HV586" s="207"/>
      <c r="HW586" s="207">
        <f t="shared" si="311"/>
        <v>0</v>
      </c>
      <c r="HX586" s="209">
        <v>2.73</v>
      </c>
      <c r="HY586" s="209">
        <f t="shared" si="323"/>
        <v>0</v>
      </c>
      <c r="HZ586" s="207">
        <v>1</v>
      </c>
      <c r="IA586" s="209">
        <v>3890.25</v>
      </c>
      <c r="IB586" s="209">
        <f t="shared" si="324"/>
        <v>3890.25</v>
      </c>
      <c r="IC586" s="169"/>
      <c r="ID586" s="169"/>
      <c r="IE586" s="169"/>
      <c r="IF586" s="169"/>
      <c r="IG586" s="165"/>
      <c r="IH586" s="165"/>
      <c r="II586" s="235">
        <f t="shared" si="303"/>
        <v>2</v>
      </c>
      <c r="IJ586" s="235">
        <f t="shared" si="304"/>
        <v>1</v>
      </c>
      <c r="IK586" s="235">
        <f t="shared" si="305"/>
        <v>3</v>
      </c>
      <c r="IL586" s="210"/>
      <c r="IM586" s="211">
        <f t="shared" si="325"/>
        <v>55179.17</v>
      </c>
      <c r="IN586" s="209">
        <v>7500</v>
      </c>
      <c r="IO586" s="212">
        <f t="shared" si="326"/>
        <v>8</v>
      </c>
      <c r="IP586" s="209">
        <f t="shared" si="327"/>
        <v>6074.25</v>
      </c>
      <c r="IQ586" s="209">
        <v>10000</v>
      </c>
      <c r="IR586" s="212">
        <f t="shared" si="328"/>
        <v>1</v>
      </c>
      <c r="IS586" s="213" t="s">
        <v>7306</v>
      </c>
      <c r="IT586" s="291"/>
    </row>
    <row r="587" spans="1:257" x14ac:dyDescent="0.4">
      <c r="A587" s="158">
        <f t="shared" si="302"/>
        <v>431</v>
      </c>
      <c r="B587" s="156" t="s">
        <v>35</v>
      </c>
      <c r="C587" s="349">
        <v>513</v>
      </c>
      <c r="D587" s="251">
        <v>79356</v>
      </c>
      <c r="E587" s="374">
        <v>18315</v>
      </c>
      <c r="F587" s="233" t="s">
        <v>7307</v>
      </c>
      <c r="G587" s="251">
        <v>12</v>
      </c>
      <c r="H587" s="156"/>
      <c r="I587" s="156" t="s">
        <v>4513</v>
      </c>
      <c r="J587" s="158" t="s">
        <v>4530</v>
      </c>
      <c r="K587" s="158"/>
      <c r="L587" s="158" t="s">
        <v>300</v>
      </c>
      <c r="M587" s="158"/>
      <c r="N587" s="205">
        <v>39</v>
      </c>
      <c r="O587" s="158">
        <v>59</v>
      </c>
      <c r="P587" s="203" t="s">
        <v>5706</v>
      </c>
      <c r="Q587" s="158">
        <v>60</v>
      </c>
      <c r="R587" s="158"/>
      <c r="S587" s="158"/>
      <c r="T587" s="158"/>
      <c r="U587" s="158"/>
      <c r="V587" s="367"/>
      <c r="W587" s="366"/>
      <c r="X587" s="158"/>
      <c r="Y587" s="158"/>
      <c r="Z587" s="158"/>
      <c r="AA587" s="158"/>
      <c r="AB587" s="158"/>
      <c r="AC587" s="158"/>
      <c r="AD587" s="158"/>
      <c r="AE587" s="158"/>
      <c r="AF587" s="158"/>
      <c r="AG587" s="158"/>
      <c r="AH587" s="158"/>
      <c r="AI587" s="158"/>
      <c r="AJ587" s="158"/>
      <c r="AK587" s="158"/>
      <c r="AL587" s="158"/>
      <c r="AM587" s="158"/>
      <c r="AN587" s="158"/>
      <c r="AO587" s="158"/>
      <c r="AP587" s="158"/>
      <c r="AQ587" s="158"/>
      <c r="AR587" s="158"/>
      <c r="AS587" s="158"/>
      <c r="AT587" s="158" t="s">
        <v>5615</v>
      </c>
      <c r="AU587" s="205">
        <v>39</v>
      </c>
      <c r="AV587" s="205">
        <v>20</v>
      </c>
      <c r="AW587" s="205">
        <f t="shared" si="312"/>
        <v>59</v>
      </c>
      <c r="AX587" s="205" t="s">
        <v>5706</v>
      </c>
      <c r="AY587" s="214">
        <v>36</v>
      </c>
      <c r="AZ587" s="205">
        <v>24</v>
      </c>
      <c r="BA587" s="205">
        <f t="shared" si="329"/>
        <v>60</v>
      </c>
      <c r="BB587" s="205"/>
      <c r="BC587" s="207">
        <v>1.0000000000000001E-17</v>
      </c>
      <c r="BD587" s="207">
        <v>9.9999999999999997E-29</v>
      </c>
      <c r="BE587" s="207">
        <v>1.0000000000000001E-30</v>
      </c>
      <c r="BF587" s="207">
        <v>2</v>
      </c>
      <c r="BG587" s="207"/>
      <c r="BH587" s="207">
        <v>1</v>
      </c>
      <c r="BI587" s="207"/>
      <c r="BJ587" s="207"/>
      <c r="BK587" s="207"/>
      <c r="BL587" s="208">
        <f>AW587</f>
        <v>59</v>
      </c>
      <c r="BM587" s="209">
        <v>249.45</v>
      </c>
      <c r="BN587" s="209">
        <f t="shared" si="313"/>
        <v>14717.55</v>
      </c>
      <c r="BO587" s="207"/>
      <c r="BP587" s="207"/>
      <c r="BQ587" s="207"/>
      <c r="BR587" s="207"/>
      <c r="BS587" s="207"/>
      <c r="BT587" s="207"/>
      <c r="BU587" s="207"/>
      <c r="BV587" s="207"/>
      <c r="BW587" s="207"/>
      <c r="BX587" s="207"/>
      <c r="BY587" s="207"/>
      <c r="BZ587" s="207"/>
      <c r="CA587" s="207"/>
      <c r="CB587" s="207">
        <f>+BL587</f>
        <v>59</v>
      </c>
      <c r="CC587" s="207"/>
      <c r="CD587" s="207"/>
      <c r="CE587" s="207"/>
      <c r="CF587" s="207"/>
      <c r="CG587" s="207"/>
      <c r="CH587" s="207"/>
      <c r="CI587" s="207"/>
      <c r="CJ587" s="207"/>
      <c r="CK587" s="207">
        <v>0</v>
      </c>
      <c r="CL587" s="209">
        <v>477.3</v>
      </c>
      <c r="CM587" s="209">
        <f t="shared" si="314"/>
        <v>0</v>
      </c>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v>0</v>
      </c>
      <c r="DK587" s="209">
        <v>120.88</v>
      </c>
      <c r="DL587" s="209">
        <f t="shared" si="315"/>
        <v>0</v>
      </c>
      <c r="DM587" s="207"/>
      <c r="DN587" s="207"/>
      <c r="DO587" s="207"/>
      <c r="DP587" s="207"/>
      <c r="DQ587" s="207"/>
      <c r="DR587" s="207"/>
      <c r="DS587" s="207"/>
      <c r="DT587" s="207"/>
      <c r="DU587" s="207"/>
      <c r="DV587" s="207"/>
      <c r="DW587" s="207"/>
      <c r="DX587" s="207"/>
      <c r="DY587" s="207"/>
      <c r="DZ587" s="207"/>
      <c r="EA587" s="207"/>
      <c r="EB587" s="207"/>
      <c r="EC587" s="207"/>
      <c r="ED587" s="207"/>
      <c r="EE587" s="207"/>
      <c r="EF587" s="207"/>
      <c r="EG587" s="207"/>
      <c r="EH587" s="207"/>
      <c r="EI587" s="207">
        <v>0</v>
      </c>
      <c r="EJ587" s="209">
        <v>191.55</v>
      </c>
      <c r="EK587" s="209">
        <f t="shared" si="316"/>
        <v>0</v>
      </c>
      <c r="EL587" s="207"/>
      <c r="EM587" s="207"/>
      <c r="EN587" s="207"/>
      <c r="EO587" s="207"/>
      <c r="EP587" s="207"/>
      <c r="EQ587" s="207"/>
      <c r="ER587" s="207"/>
      <c r="ES587" s="207"/>
      <c r="ET587" s="207"/>
      <c r="EU587" s="207"/>
      <c r="EV587" s="207"/>
      <c r="EW587" s="207"/>
      <c r="EX587" s="207"/>
      <c r="EY587" s="207"/>
      <c r="EZ587" s="207"/>
      <c r="FA587" s="207"/>
      <c r="FB587" s="207"/>
      <c r="FC587" s="207"/>
      <c r="FD587" s="207"/>
      <c r="FE587" s="207"/>
      <c r="FF587" s="207"/>
      <c r="FG587" s="207"/>
      <c r="FH587" s="207">
        <v>0</v>
      </c>
      <c r="FI587" s="209">
        <v>32.1</v>
      </c>
      <c r="FJ587" s="209">
        <f t="shared" si="317"/>
        <v>0</v>
      </c>
      <c r="FK587" s="207"/>
      <c r="FL587" s="207"/>
      <c r="FM587" s="207"/>
      <c r="FN587" s="207"/>
      <c r="FO587" s="207"/>
      <c r="FP587" s="207"/>
      <c r="FQ587" s="207"/>
      <c r="FR587" s="207"/>
      <c r="FS587" s="207">
        <v>0</v>
      </c>
      <c r="FT587" s="209">
        <v>25.68</v>
      </c>
      <c r="FU587" s="209">
        <f t="shared" si="318"/>
        <v>0</v>
      </c>
      <c r="FV587" s="207"/>
      <c r="FW587" s="207"/>
      <c r="FX587" s="207"/>
      <c r="FY587" s="207"/>
      <c r="FZ587" s="207"/>
      <c r="GA587" s="207"/>
      <c r="GB587" s="207"/>
      <c r="GC587" s="207"/>
      <c r="GD587" s="207">
        <v>0</v>
      </c>
      <c r="GE587" s="209">
        <v>56.12</v>
      </c>
      <c r="GF587" s="209">
        <f t="shared" si="319"/>
        <v>0</v>
      </c>
      <c r="GG587" s="207"/>
      <c r="GH587" s="207"/>
      <c r="GI587" s="207"/>
      <c r="GJ587" s="207"/>
      <c r="GK587" s="207"/>
      <c r="GL587" s="207"/>
      <c r="GM587" s="207"/>
      <c r="GN587" s="207"/>
      <c r="GO587" s="207"/>
      <c r="GP587" s="207"/>
      <c r="GQ587" s="207"/>
      <c r="GR587" s="207"/>
      <c r="GS587" s="207"/>
      <c r="GT587" s="207"/>
      <c r="GU587" s="207"/>
      <c r="GV587" s="207"/>
      <c r="GW587" s="207"/>
      <c r="GX587" s="207" t="s">
        <v>7300</v>
      </c>
      <c r="GY587" s="207">
        <v>1</v>
      </c>
      <c r="GZ587" s="207" t="s">
        <v>5210</v>
      </c>
      <c r="HA587" s="207">
        <f>+AW587</f>
        <v>59</v>
      </c>
      <c r="HB587" s="207"/>
      <c r="HC587" s="207">
        <v>1</v>
      </c>
      <c r="HD587" s="207">
        <f t="shared" si="301"/>
        <v>6400</v>
      </c>
      <c r="HE587" s="207">
        <v>3</v>
      </c>
      <c r="HF587" s="207"/>
      <c r="HG587" s="207"/>
      <c r="HH587" s="207">
        <f t="shared" si="308"/>
        <v>2400</v>
      </c>
      <c r="HI587" s="209">
        <v>2.73</v>
      </c>
      <c r="HJ587" s="209">
        <f t="shared" si="320"/>
        <v>6552</v>
      </c>
      <c r="HK587" s="207">
        <v>2</v>
      </c>
      <c r="HL587" s="207"/>
      <c r="HM587" s="207">
        <f t="shared" si="309"/>
        <v>1600</v>
      </c>
      <c r="HN587" s="209">
        <v>2.73</v>
      </c>
      <c r="HO587" s="209">
        <f t="shared" si="321"/>
        <v>4368</v>
      </c>
      <c r="HP587" s="207">
        <v>3</v>
      </c>
      <c r="HQ587" s="207"/>
      <c r="HR587" s="207">
        <f t="shared" si="310"/>
        <v>2400</v>
      </c>
      <c r="HS587" s="209">
        <v>2.73</v>
      </c>
      <c r="HT587" s="209">
        <f t="shared" si="322"/>
        <v>6552</v>
      </c>
      <c r="HU587" s="207">
        <v>0</v>
      </c>
      <c r="HV587" s="207"/>
      <c r="HW587" s="207">
        <f t="shared" si="311"/>
        <v>0</v>
      </c>
      <c r="HX587" s="209">
        <v>2.73</v>
      </c>
      <c r="HY587" s="209">
        <f t="shared" si="323"/>
        <v>0</v>
      </c>
      <c r="HZ587" s="207">
        <v>3</v>
      </c>
      <c r="IA587" s="209">
        <v>3890.25</v>
      </c>
      <c r="IB587" s="209">
        <f t="shared" si="324"/>
        <v>11670.75</v>
      </c>
      <c r="IC587" s="169"/>
      <c r="ID587" s="169"/>
      <c r="IE587" s="169"/>
      <c r="IF587" s="169"/>
      <c r="IG587" s="165"/>
      <c r="IH587" s="165"/>
      <c r="II587" s="235">
        <f t="shared" si="303"/>
        <v>2</v>
      </c>
      <c r="IJ587" s="235">
        <f t="shared" si="304"/>
        <v>3</v>
      </c>
      <c r="IK587" s="235">
        <f t="shared" si="305"/>
        <v>5</v>
      </c>
      <c r="IL587" s="210"/>
      <c r="IM587" s="211">
        <f t="shared" si="325"/>
        <v>14717.55</v>
      </c>
      <c r="IN587" s="209">
        <v>7500</v>
      </c>
      <c r="IO587" s="212">
        <f t="shared" si="326"/>
        <v>2</v>
      </c>
      <c r="IP587" s="209">
        <f t="shared" si="327"/>
        <v>29142.75</v>
      </c>
      <c r="IQ587" s="209">
        <v>10000</v>
      </c>
      <c r="IR587" s="212">
        <f t="shared" si="328"/>
        <v>3</v>
      </c>
      <c r="IS587" s="213" t="s">
        <v>7308</v>
      </c>
      <c r="IT587" s="291"/>
    </row>
    <row r="588" spans="1:257" x14ac:dyDescent="0.4">
      <c r="A588" s="158">
        <f t="shared" si="302"/>
        <v>432</v>
      </c>
      <c r="B588" s="156" t="s">
        <v>35</v>
      </c>
      <c r="C588" s="156">
        <v>514</v>
      </c>
      <c r="D588" s="251">
        <v>79357</v>
      </c>
      <c r="E588" s="374">
        <v>18317</v>
      </c>
      <c r="F588" s="230" t="s">
        <v>7309</v>
      </c>
      <c r="G588" s="251">
        <v>12</v>
      </c>
      <c r="H588" s="156"/>
      <c r="I588" s="156" t="s">
        <v>4513</v>
      </c>
      <c r="J588" s="158" t="s">
        <v>4530</v>
      </c>
      <c r="K588" s="158"/>
      <c r="L588" s="158" t="s">
        <v>4616</v>
      </c>
      <c r="M588" s="158"/>
      <c r="N588" s="205">
        <v>24</v>
      </c>
      <c r="O588" s="158">
        <v>44</v>
      </c>
      <c r="P588" s="203" t="s">
        <v>6080</v>
      </c>
      <c r="Q588" s="158">
        <v>60</v>
      </c>
      <c r="R588" s="158"/>
      <c r="S588" s="158"/>
      <c r="T588" s="158"/>
      <c r="U588" s="158"/>
      <c r="V588" s="367"/>
      <c r="W588" s="366"/>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58" t="s">
        <v>5615</v>
      </c>
      <c r="AU588" s="205">
        <v>24</v>
      </c>
      <c r="AV588" s="205">
        <v>20</v>
      </c>
      <c r="AW588" s="205">
        <f t="shared" si="312"/>
        <v>44</v>
      </c>
      <c r="AX588" s="205" t="s">
        <v>6080</v>
      </c>
      <c r="AY588" s="214">
        <v>36</v>
      </c>
      <c r="AZ588" s="205">
        <v>24</v>
      </c>
      <c r="BA588" s="205">
        <f t="shared" si="329"/>
        <v>60</v>
      </c>
      <c r="BB588" s="205"/>
      <c r="BC588" s="207">
        <v>1.0000000000000001E-17</v>
      </c>
      <c r="BD588" s="207">
        <v>9.9999999999999997E-29</v>
      </c>
      <c r="BE588" s="207">
        <v>1.0000000000000001E-30</v>
      </c>
      <c r="BF588" s="207"/>
      <c r="BG588" s="207"/>
      <c r="BH588" s="207">
        <v>1</v>
      </c>
      <c r="BI588" s="207"/>
      <c r="BJ588" s="207"/>
      <c r="BK588" s="207" t="s">
        <v>7310</v>
      </c>
      <c r="BL588" s="208">
        <f>AW588</f>
        <v>44</v>
      </c>
      <c r="BM588" s="209">
        <v>249.45</v>
      </c>
      <c r="BN588" s="209">
        <f t="shared" si="313"/>
        <v>10975.8</v>
      </c>
      <c r="BO588" s="207"/>
      <c r="BP588" s="207"/>
      <c r="BQ588" s="207"/>
      <c r="BR588" s="207"/>
      <c r="BS588" s="207"/>
      <c r="BT588" s="207"/>
      <c r="BU588" s="207"/>
      <c r="BV588" s="207"/>
      <c r="BW588" s="207"/>
      <c r="BX588" s="207"/>
      <c r="BY588" s="207"/>
      <c r="BZ588" s="207"/>
      <c r="CA588" s="207"/>
      <c r="CB588" s="207">
        <f>+BL588</f>
        <v>44</v>
      </c>
      <c r="CC588" s="207"/>
      <c r="CD588" s="207"/>
      <c r="CE588" s="207"/>
      <c r="CF588" s="207"/>
      <c r="CG588" s="207"/>
      <c r="CH588" s="207"/>
      <c r="CI588" s="207"/>
      <c r="CJ588" s="207"/>
      <c r="CK588" s="207">
        <v>0</v>
      </c>
      <c r="CL588" s="209">
        <v>477.3</v>
      </c>
      <c r="CM588" s="209">
        <f t="shared" si="314"/>
        <v>0</v>
      </c>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v>0</v>
      </c>
      <c r="DK588" s="209">
        <v>120.88</v>
      </c>
      <c r="DL588" s="209">
        <f t="shared" si="315"/>
        <v>0</v>
      </c>
      <c r="DM588" s="207"/>
      <c r="DN588" s="207"/>
      <c r="DO588" s="207"/>
      <c r="DP588" s="207"/>
      <c r="DQ588" s="207"/>
      <c r="DR588" s="207"/>
      <c r="DS588" s="207"/>
      <c r="DT588" s="207"/>
      <c r="DU588" s="207"/>
      <c r="DV588" s="207"/>
      <c r="DW588" s="207"/>
      <c r="DX588" s="207"/>
      <c r="DY588" s="207"/>
      <c r="DZ588" s="207"/>
      <c r="EA588" s="207"/>
      <c r="EB588" s="207"/>
      <c r="EC588" s="207"/>
      <c r="ED588" s="207"/>
      <c r="EE588" s="207"/>
      <c r="EF588" s="207"/>
      <c r="EG588" s="207"/>
      <c r="EH588" s="207"/>
      <c r="EI588" s="207">
        <v>0</v>
      </c>
      <c r="EJ588" s="209">
        <v>191.55</v>
      </c>
      <c r="EK588" s="209">
        <f t="shared" si="316"/>
        <v>0</v>
      </c>
      <c r="EL588" s="207"/>
      <c r="EM588" s="207"/>
      <c r="EN588" s="207"/>
      <c r="EO588" s="207"/>
      <c r="EP588" s="207"/>
      <c r="EQ588" s="207"/>
      <c r="ER588" s="207"/>
      <c r="ES588" s="207"/>
      <c r="ET588" s="207"/>
      <c r="EU588" s="207"/>
      <c r="EV588" s="207"/>
      <c r="EW588" s="207"/>
      <c r="EX588" s="207"/>
      <c r="EY588" s="207"/>
      <c r="EZ588" s="207"/>
      <c r="FA588" s="207"/>
      <c r="FB588" s="207"/>
      <c r="FC588" s="207"/>
      <c r="FD588" s="207"/>
      <c r="FE588" s="207"/>
      <c r="FF588" s="207"/>
      <c r="FG588" s="207"/>
      <c r="FH588" s="207">
        <v>0</v>
      </c>
      <c r="FI588" s="209">
        <v>32.1</v>
      </c>
      <c r="FJ588" s="209">
        <f t="shared" si="317"/>
        <v>0</v>
      </c>
      <c r="FK588" s="207"/>
      <c r="FL588" s="207"/>
      <c r="FM588" s="207"/>
      <c r="FN588" s="207"/>
      <c r="FO588" s="207"/>
      <c r="FP588" s="207"/>
      <c r="FQ588" s="207"/>
      <c r="FR588" s="207"/>
      <c r="FS588" s="207">
        <v>0</v>
      </c>
      <c r="FT588" s="209">
        <v>25.68</v>
      </c>
      <c r="FU588" s="209">
        <f t="shared" si="318"/>
        <v>0</v>
      </c>
      <c r="FV588" s="207"/>
      <c r="FW588" s="207"/>
      <c r="FX588" s="207"/>
      <c r="FY588" s="207"/>
      <c r="FZ588" s="207"/>
      <c r="GA588" s="207"/>
      <c r="GB588" s="207"/>
      <c r="GC588" s="207"/>
      <c r="GD588" s="207">
        <v>0</v>
      </c>
      <c r="GE588" s="209">
        <v>56.12</v>
      </c>
      <c r="GF588" s="209">
        <f t="shared" si="319"/>
        <v>0</v>
      </c>
      <c r="GG588" s="207"/>
      <c r="GH588" s="207"/>
      <c r="GI588" s="207"/>
      <c r="GJ588" s="207"/>
      <c r="GK588" s="207"/>
      <c r="GL588" s="207"/>
      <c r="GM588" s="207"/>
      <c r="GN588" s="207"/>
      <c r="GO588" s="207"/>
      <c r="GP588" s="207"/>
      <c r="GQ588" s="207"/>
      <c r="GR588" s="207"/>
      <c r="GS588" s="207"/>
      <c r="GT588" s="207"/>
      <c r="GU588" s="207"/>
      <c r="GV588" s="207"/>
      <c r="GW588" s="207"/>
      <c r="GX588" s="207" t="s">
        <v>918</v>
      </c>
      <c r="GY588" s="207">
        <v>0</v>
      </c>
      <c r="GZ588" s="207" t="s">
        <v>918</v>
      </c>
      <c r="HA588" s="207">
        <v>0</v>
      </c>
      <c r="HB588" s="207"/>
      <c r="HC588" s="207">
        <v>1</v>
      </c>
      <c r="HD588" s="207">
        <f t="shared" si="301"/>
        <v>2800</v>
      </c>
      <c r="HE588" s="207">
        <v>3</v>
      </c>
      <c r="HF588" s="207"/>
      <c r="HG588" s="207"/>
      <c r="HH588" s="207">
        <f t="shared" si="308"/>
        <v>1200</v>
      </c>
      <c r="HI588" s="209">
        <v>2.73</v>
      </c>
      <c r="HJ588" s="209">
        <f t="shared" si="320"/>
        <v>3276</v>
      </c>
      <c r="HK588" s="207">
        <v>2</v>
      </c>
      <c r="HL588" s="207"/>
      <c r="HM588" s="207">
        <f t="shared" si="309"/>
        <v>800</v>
      </c>
      <c r="HN588" s="209">
        <v>2.73</v>
      </c>
      <c r="HO588" s="209">
        <f t="shared" si="321"/>
        <v>2184</v>
      </c>
      <c r="HP588" s="207">
        <v>2</v>
      </c>
      <c r="HQ588" s="207"/>
      <c r="HR588" s="207">
        <f t="shared" si="310"/>
        <v>800</v>
      </c>
      <c r="HS588" s="209">
        <v>2.73</v>
      </c>
      <c r="HT588" s="209">
        <f t="shared" si="322"/>
        <v>2184</v>
      </c>
      <c r="HU588" s="207">
        <v>0</v>
      </c>
      <c r="HV588" s="207"/>
      <c r="HW588" s="207">
        <f t="shared" si="311"/>
        <v>0</v>
      </c>
      <c r="HX588" s="209">
        <v>2.73</v>
      </c>
      <c r="HY588" s="209">
        <f t="shared" si="323"/>
        <v>0</v>
      </c>
      <c r="HZ588" s="207">
        <v>1</v>
      </c>
      <c r="IA588" s="209">
        <v>3890.25</v>
      </c>
      <c r="IB588" s="209">
        <f t="shared" si="324"/>
        <v>3890.25</v>
      </c>
      <c r="IC588" s="169"/>
      <c r="ID588" s="169"/>
      <c r="IE588" s="169"/>
      <c r="IF588" s="169"/>
      <c r="IG588" s="165"/>
      <c r="IH588" s="165"/>
      <c r="II588" s="235">
        <f t="shared" si="303"/>
        <v>1</v>
      </c>
      <c r="IJ588" s="235">
        <f t="shared" si="304"/>
        <v>1</v>
      </c>
      <c r="IK588" s="235">
        <f t="shared" si="305"/>
        <v>2</v>
      </c>
      <c r="IL588" s="210"/>
      <c r="IM588" s="211">
        <f t="shared" si="325"/>
        <v>10975.8</v>
      </c>
      <c r="IN588" s="209">
        <v>7500</v>
      </c>
      <c r="IO588" s="212">
        <f t="shared" si="326"/>
        <v>2</v>
      </c>
      <c r="IP588" s="209">
        <f t="shared" si="327"/>
        <v>11534.25</v>
      </c>
      <c r="IQ588" s="209">
        <v>10000</v>
      </c>
      <c r="IR588" s="212">
        <f t="shared" si="328"/>
        <v>2</v>
      </c>
      <c r="IS588" s="213" t="s">
        <v>7311</v>
      </c>
      <c r="IT588" s="291"/>
    </row>
    <row r="589" spans="1:257" x14ac:dyDescent="0.4">
      <c r="A589" s="158">
        <f t="shared" si="302"/>
        <v>433</v>
      </c>
      <c r="B589" s="156" t="s">
        <v>35</v>
      </c>
      <c r="C589" s="156">
        <v>49</v>
      </c>
      <c r="D589" s="251">
        <v>69088</v>
      </c>
      <c r="E589" s="375">
        <v>15535</v>
      </c>
      <c r="F589" s="225" t="s">
        <v>7312</v>
      </c>
      <c r="G589" s="251">
        <v>2</v>
      </c>
      <c r="H589" s="156"/>
      <c r="I589" s="156" t="s">
        <v>495</v>
      </c>
      <c r="J589" s="158" t="s">
        <v>518</v>
      </c>
      <c r="K589" s="158"/>
      <c r="L589" s="158" t="s">
        <v>519</v>
      </c>
      <c r="M589" s="158">
        <v>20143580336</v>
      </c>
      <c r="N589" s="205">
        <v>27</v>
      </c>
      <c r="O589" s="158">
        <v>47</v>
      </c>
      <c r="P589" s="203" t="s">
        <v>7313</v>
      </c>
      <c r="Q589" s="158">
        <v>62</v>
      </c>
      <c r="R589" s="158"/>
      <c r="S589" s="158"/>
      <c r="T589" s="158"/>
      <c r="U589" s="158"/>
      <c r="V589" s="367"/>
      <c r="W589" s="366"/>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t="s">
        <v>5654</v>
      </c>
      <c r="AU589" s="205">
        <v>27</v>
      </c>
      <c r="AV589" s="205">
        <v>20</v>
      </c>
      <c r="AW589" s="205">
        <f t="shared" si="312"/>
        <v>47</v>
      </c>
      <c r="AX589" s="205" t="s">
        <v>7313</v>
      </c>
      <c r="AY589" s="226">
        <v>38</v>
      </c>
      <c r="AZ589" s="205">
        <v>24</v>
      </c>
      <c r="BA589" s="205">
        <f t="shared" si="329"/>
        <v>62</v>
      </c>
      <c r="BB589" s="205"/>
      <c r="BC589" s="207">
        <v>1.0000000000000001E-17</v>
      </c>
      <c r="BD589" s="207">
        <v>9.9999999999999997E-29</v>
      </c>
      <c r="BE589" s="207">
        <v>1.0000000000000001E-30</v>
      </c>
      <c r="BF589" s="207">
        <v>4</v>
      </c>
      <c r="BG589" s="207">
        <v>1</v>
      </c>
      <c r="BH589" s="207">
        <v>0</v>
      </c>
      <c r="BI589" s="207"/>
      <c r="BJ589" s="207"/>
      <c r="BK589" s="207" t="s">
        <v>7314</v>
      </c>
      <c r="BL589" s="208">
        <v>0</v>
      </c>
      <c r="BM589" s="209">
        <v>249.45</v>
      </c>
      <c r="BN589" s="209">
        <f t="shared" si="313"/>
        <v>0</v>
      </c>
      <c r="BO589" s="207"/>
      <c r="BP589" s="207"/>
      <c r="BQ589" s="207"/>
      <c r="BR589" s="207"/>
      <c r="BS589" s="207"/>
      <c r="BT589" s="207"/>
      <c r="BU589" s="207"/>
      <c r="BV589" s="207"/>
      <c r="BW589" s="207"/>
      <c r="BX589" s="207"/>
      <c r="BY589" s="207"/>
      <c r="BZ589" s="207"/>
      <c r="CA589" s="207"/>
      <c r="CB589" s="207">
        <f>+BL589</f>
        <v>0</v>
      </c>
      <c r="CC589" s="207"/>
      <c r="CD589" s="207"/>
      <c r="CE589" s="207"/>
      <c r="CF589" s="207">
        <v>0</v>
      </c>
      <c r="CG589" s="207"/>
      <c r="CH589" s="207"/>
      <c r="CI589" s="207"/>
      <c r="CJ589" s="207"/>
      <c r="CK589" s="207">
        <v>0</v>
      </c>
      <c r="CL589" s="209">
        <v>477.3</v>
      </c>
      <c r="CM589" s="209">
        <f t="shared" si="314"/>
        <v>0</v>
      </c>
      <c r="CN589" s="207"/>
      <c r="CO589" s="207"/>
      <c r="CP589" s="207"/>
      <c r="CQ589" s="207"/>
      <c r="CR589" s="207"/>
      <c r="CS589" s="207"/>
      <c r="CT589" s="207"/>
      <c r="CU589" s="207"/>
      <c r="CV589" s="207"/>
      <c r="CW589" s="207"/>
      <c r="CX589" s="207"/>
      <c r="CY589" s="207"/>
      <c r="CZ589" s="207"/>
      <c r="DA589" s="207" t="s">
        <v>4980</v>
      </c>
      <c r="DB589" s="207"/>
      <c r="DC589" s="207"/>
      <c r="DD589" s="207"/>
      <c r="DE589" s="207">
        <v>1</v>
      </c>
      <c r="DF589" s="207">
        <v>0</v>
      </c>
      <c r="DG589" s="207"/>
      <c r="DH589" s="207"/>
      <c r="DI589" s="207" t="s">
        <v>5807</v>
      </c>
      <c r="DJ589" s="207">
        <v>0</v>
      </c>
      <c r="DK589" s="209">
        <v>120.88</v>
      </c>
      <c r="DL589" s="209">
        <f t="shared" si="315"/>
        <v>0</v>
      </c>
      <c r="DM589" s="207"/>
      <c r="DN589" s="207"/>
      <c r="DO589" s="207"/>
      <c r="DP589" s="207"/>
      <c r="DQ589" s="207"/>
      <c r="DR589" s="207"/>
      <c r="DS589" s="207"/>
      <c r="DT589" s="207"/>
      <c r="DU589" s="207"/>
      <c r="DV589" s="207"/>
      <c r="DW589" s="207"/>
      <c r="DX589" s="207"/>
      <c r="DY589" s="207" t="s">
        <v>4980</v>
      </c>
      <c r="DZ589" s="207">
        <f>+DJ589</f>
        <v>0</v>
      </c>
      <c r="EA589" s="207"/>
      <c r="EB589" s="207"/>
      <c r="EC589" s="207"/>
      <c r="ED589" s="207">
        <v>1.0000000000000001E-17</v>
      </c>
      <c r="EE589" s="207"/>
      <c r="EF589" s="207"/>
      <c r="EG589" s="207"/>
      <c r="EH589" s="207"/>
      <c r="EI589" s="207">
        <v>0</v>
      </c>
      <c r="EJ589" s="209">
        <v>191.55</v>
      </c>
      <c r="EK589" s="209">
        <f t="shared" si="316"/>
        <v>0</v>
      </c>
      <c r="EL589" s="207"/>
      <c r="EM589" s="207"/>
      <c r="EN589" s="207"/>
      <c r="EO589" s="207"/>
      <c r="EP589" s="207"/>
      <c r="EQ589" s="207"/>
      <c r="ER589" s="207"/>
      <c r="ES589" s="207"/>
      <c r="ET589" s="207"/>
      <c r="EU589" s="207"/>
      <c r="EV589" s="207"/>
      <c r="EW589" s="207"/>
      <c r="EX589" s="207"/>
      <c r="EY589" s="207"/>
      <c r="EZ589" s="207"/>
      <c r="FA589" s="207"/>
      <c r="FB589" s="207"/>
      <c r="FC589" s="207">
        <v>1.0000000000000001E-17</v>
      </c>
      <c r="FD589" s="207"/>
      <c r="FE589" s="207"/>
      <c r="FF589" s="207"/>
      <c r="FG589" s="207"/>
      <c r="FH589" s="207">
        <v>0</v>
      </c>
      <c r="FI589" s="209">
        <v>32.1</v>
      </c>
      <c r="FJ589" s="209">
        <f t="shared" si="317"/>
        <v>0</v>
      </c>
      <c r="FK589" s="207"/>
      <c r="FL589" s="207"/>
      <c r="FM589" s="207"/>
      <c r="FN589" s="207">
        <v>1.0000000000000001E-17</v>
      </c>
      <c r="FO589" s="207"/>
      <c r="FP589" s="207"/>
      <c r="FQ589" s="207"/>
      <c r="FR589" s="207"/>
      <c r="FS589" s="207">
        <v>0</v>
      </c>
      <c r="FT589" s="209">
        <v>25.68</v>
      </c>
      <c r="FU589" s="209">
        <f t="shared" si="318"/>
        <v>0</v>
      </c>
      <c r="FV589" s="207"/>
      <c r="FW589" s="207"/>
      <c r="FX589" s="207"/>
      <c r="FY589" s="207">
        <v>1.0000000000000001E-17</v>
      </c>
      <c r="FZ589" s="207"/>
      <c r="GA589" s="207"/>
      <c r="GB589" s="207"/>
      <c r="GC589" s="207"/>
      <c r="GD589" s="207">
        <v>0</v>
      </c>
      <c r="GE589" s="209">
        <v>56.12</v>
      </c>
      <c r="GF589" s="209">
        <f t="shared" si="319"/>
        <v>0</v>
      </c>
      <c r="GG589" s="207"/>
      <c r="GH589" s="207"/>
      <c r="GI589" s="207"/>
      <c r="GJ589" s="207"/>
      <c r="GK589" s="207"/>
      <c r="GL589" s="207"/>
      <c r="GM589" s="207"/>
      <c r="GN589" s="207"/>
      <c r="GO589" s="207"/>
      <c r="GP589" s="207"/>
      <c r="GQ589" s="207"/>
      <c r="GR589" s="207"/>
      <c r="GS589" s="207"/>
      <c r="GT589" s="207"/>
      <c r="GU589" s="207"/>
      <c r="GV589" s="207"/>
      <c r="GW589" s="207"/>
      <c r="GX589" s="207" t="s">
        <v>918</v>
      </c>
      <c r="GY589" s="207">
        <v>0</v>
      </c>
      <c r="GZ589" s="207" t="s">
        <v>918</v>
      </c>
      <c r="HA589" s="207">
        <v>0</v>
      </c>
      <c r="HB589" s="207">
        <v>0</v>
      </c>
      <c r="HC589" s="207">
        <v>1</v>
      </c>
      <c r="HD589" s="207">
        <f t="shared" si="301"/>
        <v>10400</v>
      </c>
      <c r="HE589" s="207">
        <v>6</v>
      </c>
      <c r="HF589" s="207"/>
      <c r="HG589" s="207"/>
      <c r="HH589" s="207">
        <f>(HZ589+1)*200*HE589</f>
        <v>4800</v>
      </c>
      <c r="HI589" s="209">
        <v>2.73</v>
      </c>
      <c r="HJ589" s="209">
        <f t="shared" si="320"/>
        <v>13104</v>
      </c>
      <c r="HK589" s="207">
        <v>2</v>
      </c>
      <c r="HL589" s="207"/>
      <c r="HM589" s="207">
        <f>(HZ589+1)*200*HK589</f>
        <v>1600</v>
      </c>
      <c r="HN589" s="209">
        <v>2.73</v>
      </c>
      <c r="HO589" s="209">
        <f t="shared" si="321"/>
        <v>4368</v>
      </c>
      <c r="HP589" s="207">
        <v>3</v>
      </c>
      <c r="HQ589" s="207"/>
      <c r="HR589" s="207">
        <f>(HZ589+1)*200*HP589</f>
        <v>2400</v>
      </c>
      <c r="HS589" s="209">
        <v>2.73</v>
      </c>
      <c r="HT589" s="209">
        <f t="shared" si="322"/>
        <v>6552</v>
      </c>
      <c r="HU589" s="207">
        <v>2</v>
      </c>
      <c r="HV589" s="207"/>
      <c r="HW589" s="207">
        <f>(HZ589+1)*200*HU589</f>
        <v>1600</v>
      </c>
      <c r="HX589" s="209">
        <v>2.73</v>
      </c>
      <c r="HY589" s="209">
        <f t="shared" si="323"/>
        <v>4368</v>
      </c>
      <c r="HZ589" s="207">
        <v>3</v>
      </c>
      <c r="IA589" s="209">
        <v>3890.25</v>
      </c>
      <c r="IB589" s="209">
        <f t="shared" si="324"/>
        <v>11670.75</v>
      </c>
      <c r="IC589" s="169">
        <v>30</v>
      </c>
      <c r="ID589" s="169">
        <v>10</v>
      </c>
      <c r="IE589" s="169">
        <f>IC589-(0.5*AX589)-ID589</f>
        <v>-0.75</v>
      </c>
      <c r="IF589" s="169" t="str">
        <f>IF(IE589&gt;0,"IN ROW","OUT OF ROW")</f>
        <v>OUT OF ROW</v>
      </c>
      <c r="IG589" s="165"/>
      <c r="IH589" s="165"/>
      <c r="II589" s="235">
        <f t="shared" si="303"/>
        <v>0</v>
      </c>
      <c r="IJ589" s="235">
        <f t="shared" si="304"/>
        <v>3</v>
      </c>
      <c r="IK589" s="235">
        <f t="shared" si="305"/>
        <v>3</v>
      </c>
      <c r="IL589" s="210"/>
      <c r="IM589" s="211">
        <f t="shared" si="325"/>
        <v>0</v>
      </c>
      <c r="IN589" s="209">
        <v>7500</v>
      </c>
      <c r="IO589" s="212">
        <f t="shared" si="326"/>
        <v>0</v>
      </c>
      <c r="IP589" s="209">
        <f t="shared" si="327"/>
        <v>40062.75</v>
      </c>
      <c r="IQ589" s="209">
        <v>10000</v>
      </c>
      <c r="IR589" s="212">
        <f t="shared" si="328"/>
        <v>5</v>
      </c>
      <c r="IS589" s="213" t="s">
        <v>5636</v>
      </c>
      <c r="IT589" s="293" t="s">
        <v>7315</v>
      </c>
    </row>
    <row r="590" spans="1:257" x14ac:dyDescent="0.4">
      <c r="A590" s="158">
        <f t="shared" si="302"/>
        <v>434</v>
      </c>
      <c r="B590" s="156" t="s">
        <v>35</v>
      </c>
      <c r="C590" s="156">
        <v>516</v>
      </c>
      <c r="D590" s="251">
        <v>30231</v>
      </c>
      <c r="E590" s="374">
        <v>18403</v>
      </c>
      <c r="F590" s="230" t="s">
        <v>7316</v>
      </c>
      <c r="G590" s="251">
        <v>12</v>
      </c>
      <c r="H590" s="156"/>
      <c r="I590" s="156" t="s">
        <v>4513</v>
      </c>
      <c r="J590" s="158" t="s">
        <v>4634</v>
      </c>
      <c r="K590" s="158"/>
      <c r="L590" s="158" t="s">
        <v>4635</v>
      </c>
      <c r="M590" s="158">
        <v>20143571401</v>
      </c>
      <c r="N590" s="205">
        <v>26</v>
      </c>
      <c r="O590" s="158">
        <v>46</v>
      </c>
      <c r="P590" s="203" t="s">
        <v>5874</v>
      </c>
      <c r="Q590" s="158">
        <v>50</v>
      </c>
      <c r="R590" s="158"/>
      <c r="S590" s="158"/>
      <c r="T590" s="158"/>
      <c r="U590" s="158"/>
      <c r="V590" s="367"/>
      <c r="W590" s="366"/>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t="s">
        <v>5364</v>
      </c>
      <c r="AU590" s="205">
        <v>26</v>
      </c>
      <c r="AV590" s="205">
        <v>20</v>
      </c>
      <c r="AW590" s="205">
        <f t="shared" si="312"/>
        <v>46</v>
      </c>
      <c r="AX590" s="205" t="s">
        <v>5874</v>
      </c>
      <c r="AY590" s="214">
        <v>26</v>
      </c>
      <c r="AZ590" s="205">
        <v>24</v>
      </c>
      <c r="BA590" s="205">
        <f t="shared" si="329"/>
        <v>50</v>
      </c>
      <c r="BB590" s="205"/>
      <c r="BC590" s="207">
        <v>1.0000000000000001E-17</v>
      </c>
      <c r="BD590" s="207">
        <v>9.9999999999999997E-29</v>
      </c>
      <c r="BE590" s="207">
        <v>1.0000000000000001E-30</v>
      </c>
      <c r="BF590" s="207"/>
      <c r="BG590" s="207"/>
      <c r="BH590" s="207"/>
      <c r="BI590" s="207"/>
      <c r="BJ590" s="207"/>
      <c r="BK590" s="207"/>
      <c r="BL590" s="208">
        <v>0</v>
      </c>
      <c r="BM590" s="209">
        <v>249.45</v>
      </c>
      <c r="BN590" s="209">
        <f t="shared" si="313"/>
        <v>0</v>
      </c>
      <c r="BO590" s="207"/>
      <c r="BP590" s="207"/>
      <c r="BQ590" s="207"/>
      <c r="BR590" s="207"/>
      <c r="BS590" s="207"/>
      <c r="BT590" s="207"/>
      <c r="BU590" s="207"/>
      <c r="BV590" s="207"/>
      <c r="BW590" s="207"/>
      <c r="BX590" s="207"/>
      <c r="BY590" s="207"/>
      <c r="BZ590" s="207"/>
      <c r="CA590" s="207"/>
      <c r="CB590" s="207" t="s">
        <v>4980</v>
      </c>
      <c r="CC590" s="207"/>
      <c r="CD590" s="207"/>
      <c r="CE590" s="207"/>
      <c r="CF590" s="207"/>
      <c r="CG590" s="207"/>
      <c r="CH590" s="207"/>
      <c r="CI590" s="207"/>
      <c r="CJ590" s="207"/>
      <c r="CK590" s="207">
        <v>0</v>
      </c>
      <c r="CL590" s="209">
        <v>477.3</v>
      </c>
      <c r="CM590" s="209">
        <f t="shared" si="314"/>
        <v>0</v>
      </c>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v>0</v>
      </c>
      <c r="DK590" s="209">
        <v>120.88</v>
      </c>
      <c r="DL590" s="209">
        <f t="shared" si="315"/>
        <v>0</v>
      </c>
      <c r="DM590" s="207"/>
      <c r="DN590" s="207"/>
      <c r="DO590" s="207"/>
      <c r="DP590" s="207"/>
      <c r="DQ590" s="207"/>
      <c r="DR590" s="207"/>
      <c r="DS590" s="207"/>
      <c r="DT590" s="207"/>
      <c r="DU590" s="207"/>
      <c r="DV590" s="207"/>
      <c r="DW590" s="207"/>
      <c r="DX590" s="207"/>
      <c r="DY590" s="207"/>
      <c r="DZ590" s="207"/>
      <c r="EA590" s="207"/>
      <c r="EB590" s="207"/>
      <c r="EC590" s="207"/>
      <c r="ED590" s="207"/>
      <c r="EE590" s="207"/>
      <c r="EF590" s="207"/>
      <c r="EG590" s="207"/>
      <c r="EH590" s="207"/>
      <c r="EI590" s="207">
        <v>0</v>
      </c>
      <c r="EJ590" s="209">
        <v>191.55</v>
      </c>
      <c r="EK590" s="209">
        <f t="shared" si="316"/>
        <v>0</v>
      </c>
      <c r="EL590" s="207"/>
      <c r="EM590" s="207"/>
      <c r="EN590" s="207"/>
      <c r="EO590" s="207"/>
      <c r="EP590" s="207"/>
      <c r="EQ590" s="207"/>
      <c r="ER590" s="207"/>
      <c r="ES590" s="207"/>
      <c r="ET590" s="207"/>
      <c r="EU590" s="207"/>
      <c r="EV590" s="207"/>
      <c r="EW590" s="207"/>
      <c r="EX590" s="207"/>
      <c r="EY590" s="207"/>
      <c r="EZ590" s="207"/>
      <c r="FA590" s="207"/>
      <c r="FB590" s="207"/>
      <c r="FC590" s="207"/>
      <c r="FD590" s="207">
        <v>1</v>
      </c>
      <c r="FE590" s="207"/>
      <c r="FF590" s="207"/>
      <c r="FG590" s="207" t="s">
        <v>7317</v>
      </c>
      <c r="FH590" s="207">
        <f>AW590</f>
        <v>46</v>
      </c>
      <c r="FI590" s="209">
        <v>32.1</v>
      </c>
      <c r="FJ590" s="209">
        <f t="shared" si="317"/>
        <v>1476.6000000000001</v>
      </c>
      <c r="FK590" s="207"/>
      <c r="FL590" s="207"/>
      <c r="FM590" s="207"/>
      <c r="FN590" s="207"/>
      <c r="FO590" s="207"/>
      <c r="FP590" s="207"/>
      <c r="FQ590" s="207"/>
      <c r="FR590" s="207"/>
      <c r="FS590" s="207">
        <v>0</v>
      </c>
      <c r="FT590" s="209">
        <v>25.68</v>
      </c>
      <c r="FU590" s="209">
        <f t="shared" si="318"/>
        <v>0</v>
      </c>
      <c r="FV590" s="207"/>
      <c r="FW590" s="207"/>
      <c r="FX590" s="207"/>
      <c r="FY590" s="207"/>
      <c r="FZ590" s="207"/>
      <c r="GA590" s="207"/>
      <c r="GB590" s="207"/>
      <c r="GC590" s="207"/>
      <c r="GD590" s="207">
        <v>0</v>
      </c>
      <c r="GE590" s="209">
        <v>56.12</v>
      </c>
      <c r="GF590" s="209">
        <f t="shared" si="319"/>
        <v>0</v>
      </c>
      <c r="GG590" s="207"/>
      <c r="GH590" s="207"/>
      <c r="GI590" s="207"/>
      <c r="GJ590" s="207"/>
      <c r="GK590" s="207"/>
      <c r="GL590" s="207"/>
      <c r="GM590" s="207"/>
      <c r="GN590" s="207"/>
      <c r="GO590" s="207"/>
      <c r="GP590" s="207"/>
      <c r="GQ590" s="207"/>
      <c r="GR590" s="207"/>
      <c r="GS590" s="207"/>
      <c r="GT590" s="207"/>
      <c r="GU590" s="207"/>
      <c r="GV590" s="207"/>
      <c r="GW590" s="207"/>
      <c r="GX590" s="207" t="s">
        <v>918</v>
      </c>
      <c r="GY590" s="207">
        <v>0</v>
      </c>
      <c r="GZ590" s="207" t="s">
        <v>918</v>
      </c>
      <c r="HA590" s="207">
        <v>0</v>
      </c>
      <c r="HB590" s="207"/>
      <c r="HC590" s="207">
        <v>0</v>
      </c>
      <c r="HD590" s="207">
        <f t="shared" si="301"/>
        <v>0</v>
      </c>
      <c r="HE590" s="207">
        <v>0</v>
      </c>
      <c r="HF590" s="207"/>
      <c r="HG590" s="207"/>
      <c r="HH590" s="207">
        <f t="shared" ref="HH590:HH599" si="330">HE590*((HZ590+1)*200)</f>
        <v>0</v>
      </c>
      <c r="HI590" s="209">
        <v>2.73</v>
      </c>
      <c r="HJ590" s="209">
        <f t="shared" si="320"/>
        <v>0</v>
      </c>
      <c r="HK590" s="207">
        <v>0</v>
      </c>
      <c r="HL590" s="207"/>
      <c r="HM590" s="207">
        <f t="shared" ref="HM590:HM599" si="331">HK590*((HZ590+1)*200)</f>
        <v>0</v>
      </c>
      <c r="HN590" s="209">
        <v>2.73</v>
      </c>
      <c r="HO590" s="209">
        <f t="shared" si="321"/>
        <v>0</v>
      </c>
      <c r="HP590" s="207">
        <v>0</v>
      </c>
      <c r="HQ590" s="207"/>
      <c r="HR590" s="207">
        <f t="shared" ref="HR590:HR599" si="332">HP590*((HZ590+1)*200)</f>
        <v>0</v>
      </c>
      <c r="HS590" s="209">
        <v>2.73</v>
      </c>
      <c r="HT590" s="209">
        <f t="shared" si="322"/>
        <v>0</v>
      </c>
      <c r="HU590" s="207">
        <v>0</v>
      </c>
      <c r="HV590" s="207"/>
      <c r="HW590" s="207">
        <f t="shared" ref="HW590:HW599" si="333">HU590*((HZ590+1)*200)</f>
        <v>0</v>
      </c>
      <c r="HX590" s="209">
        <v>2.73</v>
      </c>
      <c r="HY590" s="209">
        <f t="shared" si="323"/>
        <v>0</v>
      </c>
      <c r="HZ590" s="207">
        <v>0</v>
      </c>
      <c r="IA590" s="209">
        <v>3890.25</v>
      </c>
      <c r="IB590" s="209">
        <f t="shared" si="324"/>
        <v>0</v>
      </c>
      <c r="IC590" s="169"/>
      <c r="ID590" s="169"/>
      <c r="IE590" s="169"/>
      <c r="IF590" s="169"/>
      <c r="IG590" s="165"/>
      <c r="IH590" s="165"/>
      <c r="II590" s="235">
        <f t="shared" si="303"/>
        <v>1</v>
      </c>
      <c r="IJ590" s="235">
        <f t="shared" si="304"/>
        <v>0</v>
      </c>
      <c r="IK590" s="235">
        <f t="shared" si="305"/>
        <v>1</v>
      </c>
      <c r="IL590" s="210"/>
      <c r="IM590" s="211">
        <f t="shared" si="325"/>
        <v>1476.6000000000001</v>
      </c>
      <c r="IN590" s="209">
        <v>7500</v>
      </c>
      <c r="IO590" s="212">
        <f t="shared" si="326"/>
        <v>1</v>
      </c>
      <c r="IP590" s="209">
        <f t="shared" si="327"/>
        <v>0</v>
      </c>
      <c r="IQ590" s="209">
        <v>10000</v>
      </c>
      <c r="IR590" s="212">
        <f t="shared" si="328"/>
        <v>0</v>
      </c>
      <c r="IS590" s="213" t="s">
        <v>7318</v>
      </c>
      <c r="IT590" s="291"/>
    </row>
    <row r="591" spans="1:257" x14ac:dyDescent="0.4">
      <c r="A591" s="158">
        <f t="shared" si="302"/>
        <v>435</v>
      </c>
      <c r="B591" s="156" t="s">
        <v>35</v>
      </c>
      <c r="C591" s="156">
        <v>517</v>
      </c>
      <c r="D591" s="251">
        <v>30975</v>
      </c>
      <c r="E591" s="374">
        <v>34335</v>
      </c>
      <c r="F591" s="230" t="s">
        <v>7319</v>
      </c>
      <c r="G591" s="251">
        <v>12</v>
      </c>
      <c r="H591" s="156"/>
      <c r="I591" s="156" t="s">
        <v>4642</v>
      </c>
      <c r="J591" s="158" t="s">
        <v>4643</v>
      </c>
      <c r="K591" s="158"/>
      <c r="L591" s="158" t="s">
        <v>4645</v>
      </c>
      <c r="M591" s="158"/>
      <c r="N591" s="205">
        <v>103</v>
      </c>
      <c r="O591" s="158">
        <v>123</v>
      </c>
      <c r="P591" s="203" t="s">
        <v>6334</v>
      </c>
      <c r="Q591" s="158">
        <v>54</v>
      </c>
      <c r="R591" s="158"/>
      <c r="S591" s="158"/>
      <c r="T591" s="158"/>
      <c r="U591" s="158"/>
      <c r="V591" s="367"/>
      <c r="W591" s="366"/>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58" t="s">
        <v>5364</v>
      </c>
      <c r="AU591" s="205">
        <v>103</v>
      </c>
      <c r="AV591" s="205">
        <v>20</v>
      </c>
      <c r="AW591" s="205">
        <f t="shared" si="312"/>
        <v>123</v>
      </c>
      <c r="AX591" s="205" t="s">
        <v>6334</v>
      </c>
      <c r="AY591" s="214">
        <v>30</v>
      </c>
      <c r="AZ591" s="205">
        <v>24</v>
      </c>
      <c r="BA591" s="205">
        <f t="shared" si="329"/>
        <v>54</v>
      </c>
      <c r="BB591" s="205"/>
      <c r="BC591" s="207">
        <v>1.0000000000000001E-17</v>
      </c>
      <c r="BD591" s="207">
        <v>9.9999999999999997E-29</v>
      </c>
      <c r="BE591" s="207">
        <v>1.0000000000000001E-30</v>
      </c>
      <c r="BF591" s="207"/>
      <c r="BG591" s="207"/>
      <c r="BH591" s="207">
        <v>1</v>
      </c>
      <c r="BI591" s="207"/>
      <c r="BJ591" s="207"/>
      <c r="BK591" s="207" t="s">
        <v>7320</v>
      </c>
      <c r="BL591" s="208">
        <f>AW591</f>
        <v>123</v>
      </c>
      <c r="BM591" s="209">
        <v>249.45</v>
      </c>
      <c r="BN591" s="209">
        <f t="shared" si="313"/>
        <v>30682.35</v>
      </c>
      <c r="BO591" s="207"/>
      <c r="BP591" s="207"/>
      <c r="BQ591" s="207"/>
      <c r="BR591" s="207"/>
      <c r="BS591" s="207"/>
      <c r="BT591" s="207"/>
      <c r="BU591" s="207"/>
      <c r="BV591" s="207"/>
      <c r="BW591" s="207"/>
      <c r="BX591" s="207"/>
      <c r="BY591" s="207"/>
      <c r="BZ591" s="207"/>
      <c r="CA591" s="207"/>
      <c r="CB591" s="207">
        <f>+BL591</f>
        <v>123</v>
      </c>
      <c r="CC591" s="207"/>
      <c r="CD591" s="207"/>
      <c r="CE591" s="207"/>
      <c r="CF591" s="207"/>
      <c r="CG591" s="207"/>
      <c r="CH591" s="207"/>
      <c r="CI591" s="207"/>
      <c r="CJ591" s="207"/>
      <c r="CK591" s="207">
        <v>0</v>
      </c>
      <c r="CL591" s="209">
        <v>477.3</v>
      </c>
      <c r="CM591" s="209">
        <f t="shared" si="314"/>
        <v>0</v>
      </c>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v>0</v>
      </c>
      <c r="DK591" s="209">
        <v>120.88</v>
      </c>
      <c r="DL591" s="209">
        <f t="shared" si="315"/>
        <v>0</v>
      </c>
      <c r="DM591" s="207"/>
      <c r="DN591" s="207"/>
      <c r="DO591" s="207"/>
      <c r="DP591" s="207"/>
      <c r="DQ591" s="207"/>
      <c r="DR591" s="207"/>
      <c r="DS591" s="207"/>
      <c r="DT591" s="207"/>
      <c r="DU591" s="207"/>
      <c r="DV591" s="207"/>
      <c r="DW591" s="207"/>
      <c r="DX591" s="207"/>
      <c r="DY591" s="207"/>
      <c r="DZ591" s="207"/>
      <c r="EA591" s="207"/>
      <c r="EB591" s="207"/>
      <c r="EC591" s="207"/>
      <c r="ED591" s="207"/>
      <c r="EE591" s="207"/>
      <c r="EF591" s="207"/>
      <c r="EG591" s="207"/>
      <c r="EH591" s="207"/>
      <c r="EI591" s="207">
        <v>0</v>
      </c>
      <c r="EJ591" s="209">
        <v>191.55</v>
      </c>
      <c r="EK591" s="209">
        <f t="shared" si="316"/>
        <v>0</v>
      </c>
      <c r="EL591" s="207"/>
      <c r="EM591" s="207"/>
      <c r="EN591" s="207"/>
      <c r="EO591" s="207"/>
      <c r="EP591" s="207"/>
      <c r="EQ591" s="207"/>
      <c r="ER591" s="207"/>
      <c r="ES591" s="207"/>
      <c r="ET591" s="207"/>
      <c r="EU591" s="207"/>
      <c r="EV591" s="207"/>
      <c r="EW591" s="207"/>
      <c r="EX591" s="207"/>
      <c r="EY591" s="207"/>
      <c r="EZ591" s="207"/>
      <c r="FA591" s="207"/>
      <c r="FB591" s="207"/>
      <c r="FC591" s="207"/>
      <c r="FD591" s="207"/>
      <c r="FE591" s="207"/>
      <c r="FF591" s="207"/>
      <c r="FG591" s="207"/>
      <c r="FH591" s="207">
        <v>0</v>
      </c>
      <c r="FI591" s="209">
        <v>32.1</v>
      </c>
      <c r="FJ591" s="209">
        <f t="shared" si="317"/>
        <v>0</v>
      </c>
      <c r="FK591" s="207"/>
      <c r="FL591" s="207"/>
      <c r="FM591" s="207"/>
      <c r="FN591" s="207"/>
      <c r="FO591" s="207"/>
      <c r="FP591" s="207"/>
      <c r="FQ591" s="207"/>
      <c r="FR591" s="207"/>
      <c r="FS591" s="207">
        <v>0</v>
      </c>
      <c r="FT591" s="209">
        <v>25.68</v>
      </c>
      <c r="FU591" s="209">
        <f t="shared" si="318"/>
        <v>0</v>
      </c>
      <c r="FV591" s="207"/>
      <c r="FW591" s="207"/>
      <c r="FX591" s="207"/>
      <c r="FY591" s="207"/>
      <c r="FZ591" s="207"/>
      <c r="GA591" s="207"/>
      <c r="GB591" s="207"/>
      <c r="GC591" s="207"/>
      <c r="GD591" s="207">
        <v>0</v>
      </c>
      <c r="GE591" s="209">
        <v>56.12</v>
      </c>
      <c r="GF591" s="209">
        <f t="shared" si="319"/>
        <v>0</v>
      </c>
      <c r="GG591" s="207"/>
      <c r="GH591" s="207"/>
      <c r="GI591" s="207"/>
      <c r="GJ591" s="207"/>
      <c r="GK591" s="207"/>
      <c r="GL591" s="207"/>
      <c r="GM591" s="207"/>
      <c r="GN591" s="207"/>
      <c r="GO591" s="207"/>
      <c r="GP591" s="207"/>
      <c r="GQ591" s="207"/>
      <c r="GR591" s="207"/>
      <c r="GS591" s="207"/>
      <c r="GT591" s="207"/>
      <c r="GU591" s="207"/>
      <c r="GV591" s="207"/>
      <c r="GW591" s="207"/>
      <c r="GX591" s="207" t="s">
        <v>918</v>
      </c>
      <c r="GY591" s="207">
        <v>0</v>
      </c>
      <c r="GZ591" s="207" t="s">
        <v>918</v>
      </c>
      <c r="HA591" s="207">
        <v>0</v>
      </c>
      <c r="HB591" s="207"/>
      <c r="HC591" s="207">
        <v>0</v>
      </c>
      <c r="HD591" s="207">
        <f t="shared" si="301"/>
        <v>0</v>
      </c>
      <c r="HE591" s="207">
        <v>0</v>
      </c>
      <c r="HF591" s="207"/>
      <c r="HG591" s="207"/>
      <c r="HH591" s="207">
        <f t="shared" si="330"/>
        <v>0</v>
      </c>
      <c r="HI591" s="209">
        <v>2.73</v>
      </c>
      <c r="HJ591" s="209">
        <f t="shared" si="320"/>
        <v>0</v>
      </c>
      <c r="HK591" s="207">
        <v>0</v>
      </c>
      <c r="HL591" s="207"/>
      <c r="HM591" s="207">
        <f t="shared" si="331"/>
        <v>0</v>
      </c>
      <c r="HN591" s="209">
        <v>2.73</v>
      </c>
      <c r="HO591" s="209">
        <f t="shared" si="321"/>
        <v>0</v>
      </c>
      <c r="HP591" s="207">
        <v>0</v>
      </c>
      <c r="HQ591" s="207"/>
      <c r="HR591" s="207">
        <f t="shared" si="332"/>
        <v>0</v>
      </c>
      <c r="HS591" s="209">
        <v>2.73</v>
      </c>
      <c r="HT591" s="209">
        <f t="shared" si="322"/>
        <v>0</v>
      </c>
      <c r="HU591" s="207">
        <v>0</v>
      </c>
      <c r="HV591" s="207"/>
      <c r="HW591" s="207">
        <f t="shared" si="333"/>
        <v>0</v>
      </c>
      <c r="HX591" s="209">
        <v>2.73</v>
      </c>
      <c r="HY591" s="209">
        <f t="shared" si="323"/>
        <v>0</v>
      </c>
      <c r="HZ591" s="207">
        <v>0</v>
      </c>
      <c r="IA591" s="209">
        <v>3890.25</v>
      </c>
      <c r="IB591" s="209">
        <f t="shared" si="324"/>
        <v>0</v>
      </c>
      <c r="IC591" s="169"/>
      <c r="ID591" s="169"/>
      <c r="IE591" s="169"/>
      <c r="IF591" s="169"/>
      <c r="IG591" s="165"/>
      <c r="IH591" s="165"/>
      <c r="II591" s="235">
        <f t="shared" si="303"/>
        <v>1</v>
      </c>
      <c r="IJ591" s="235">
        <f t="shared" si="304"/>
        <v>0</v>
      </c>
      <c r="IK591" s="235">
        <f t="shared" si="305"/>
        <v>1</v>
      </c>
      <c r="IL591" s="210"/>
      <c r="IM591" s="211">
        <f t="shared" si="325"/>
        <v>30682.35</v>
      </c>
      <c r="IN591" s="209">
        <v>7500</v>
      </c>
      <c r="IO591" s="212">
        <f t="shared" si="326"/>
        <v>5</v>
      </c>
      <c r="IP591" s="209">
        <f t="shared" si="327"/>
        <v>0</v>
      </c>
      <c r="IQ591" s="209">
        <v>10000</v>
      </c>
      <c r="IR591" s="212">
        <f t="shared" si="328"/>
        <v>0</v>
      </c>
      <c r="IS591" s="213" t="s">
        <v>7321</v>
      </c>
      <c r="IT591" s="291"/>
    </row>
    <row r="592" spans="1:257" x14ac:dyDescent="0.4">
      <c r="A592" s="158">
        <f t="shared" si="302"/>
        <v>436</v>
      </c>
      <c r="B592" s="156" t="s">
        <v>35</v>
      </c>
      <c r="C592" s="156">
        <v>518</v>
      </c>
      <c r="D592" s="251">
        <v>30639</v>
      </c>
      <c r="E592" s="374">
        <v>34417</v>
      </c>
      <c r="F592" s="230" t="s">
        <v>7322</v>
      </c>
      <c r="G592" s="251">
        <v>12</v>
      </c>
      <c r="H592" s="156"/>
      <c r="I592" s="156" t="s">
        <v>4642</v>
      </c>
      <c r="J592" s="158" t="s">
        <v>4649</v>
      </c>
      <c r="K592" s="158"/>
      <c r="L592" s="158" t="s">
        <v>4651</v>
      </c>
      <c r="M592" s="158"/>
      <c r="N592" s="205">
        <v>66</v>
      </c>
      <c r="O592" s="158">
        <v>86</v>
      </c>
      <c r="P592" s="203" t="s">
        <v>7323</v>
      </c>
      <c r="Q592" s="158">
        <v>54</v>
      </c>
      <c r="R592" s="158"/>
      <c r="S592" s="158"/>
      <c r="T592" s="158"/>
      <c r="U592" s="158"/>
      <c r="V592" s="367"/>
      <c r="W592" s="366"/>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58" t="s">
        <v>5311</v>
      </c>
      <c r="AU592" s="205">
        <v>66</v>
      </c>
      <c r="AV592" s="205">
        <v>20</v>
      </c>
      <c r="AW592" s="205">
        <f t="shared" si="312"/>
        <v>86</v>
      </c>
      <c r="AX592" s="205" t="s">
        <v>7323</v>
      </c>
      <c r="AY592" s="214">
        <v>30</v>
      </c>
      <c r="AZ592" s="205">
        <v>24</v>
      </c>
      <c r="BA592" s="205">
        <f t="shared" si="329"/>
        <v>54</v>
      </c>
      <c r="BB592" s="205"/>
      <c r="BC592" s="207">
        <v>1.0000000000000001E-17</v>
      </c>
      <c r="BD592" s="207">
        <v>9.9999999999999997E-29</v>
      </c>
      <c r="BE592" s="207">
        <v>1.0000000000000001E-30</v>
      </c>
      <c r="BF592" s="207"/>
      <c r="BG592" s="207"/>
      <c r="BH592" s="207">
        <v>1</v>
      </c>
      <c r="BI592" s="207"/>
      <c r="BJ592" s="207"/>
      <c r="BK592" s="207" t="s">
        <v>7324</v>
      </c>
      <c r="BL592" s="208">
        <f>AW592</f>
        <v>86</v>
      </c>
      <c r="BM592" s="209">
        <v>249.45</v>
      </c>
      <c r="BN592" s="209">
        <f t="shared" si="313"/>
        <v>21452.7</v>
      </c>
      <c r="BO592" s="207"/>
      <c r="BP592" s="207"/>
      <c r="BQ592" s="207"/>
      <c r="BR592" s="207"/>
      <c r="BS592" s="207"/>
      <c r="BT592" s="207"/>
      <c r="BU592" s="207"/>
      <c r="BV592" s="207"/>
      <c r="BW592" s="207"/>
      <c r="BX592" s="207"/>
      <c r="BY592" s="207"/>
      <c r="BZ592" s="207"/>
      <c r="CA592" s="207"/>
      <c r="CB592" s="207">
        <f>+BL592</f>
        <v>86</v>
      </c>
      <c r="CC592" s="207"/>
      <c r="CD592" s="207"/>
      <c r="CE592" s="207"/>
      <c r="CF592" s="207"/>
      <c r="CG592" s="207"/>
      <c r="CH592" s="207"/>
      <c r="CI592" s="207"/>
      <c r="CJ592" s="207"/>
      <c r="CK592" s="207">
        <v>0</v>
      </c>
      <c r="CL592" s="209">
        <v>477.3</v>
      </c>
      <c r="CM592" s="209">
        <f t="shared" si="314"/>
        <v>0</v>
      </c>
      <c r="CN592" s="207"/>
      <c r="CO592" s="207"/>
      <c r="CP592" s="207"/>
      <c r="CQ592" s="207"/>
      <c r="CR592" s="207"/>
      <c r="CS592" s="207"/>
      <c r="CT592" s="207"/>
      <c r="CU592" s="207"/>
      <c r="CV592" s="207"/>
      <c r="CW592" s="207"/>
      <c r="CX592" s="207"/>
      <c r="CY592" s="207"/>
      <c r="CZ592" s="207"/>
      <c r="DA592" s="207"/>
      <c r="DB592" s="207"/>
      <c r="DC592" s="207"/>
      <c r="DD592" s="207"/>
      <c r="DE592" s="207"/>
      <c r="DF592" s="207">
        <v>1</v>
      </c>
      <c r="DG592" s="207"/>
      <c r="DH592" s="207"/>
      <c r="DI592" s="207"/>
      <c r="DJ592" s="207">
        <f>AW592</f>
        <v>86</v>
      </c>
      <c r="DK592" s="209">
        <v>120.88</v>
      </c>
      <c r="DL592" s="209">
        <f t="shared" si="315"/>
        <v>10395.68</v>
      </c>
      <c r="DM592" s="207"/>
      <c r="DN592" s="207"/>
      <c r="DO592" s="207"/>
      <c r="DP592" s="207"/>
      <c r="DQ592" s="207"/>
      <c r="DR592" s="207"/>
      <c r="DS592" s="207"/>
      <c r="DT592" s="207"/>
      <c r="DU592" s="207"/>
      <c r="DV592" s="207"/>
      <c r="DW592" s="207"/>
      <c r="DX592" s="207"/>
      <c r="DY592" s="207"/>
      <c r="DZ592" s="207">
        <f>+DJ592</f>
        <v>86</v>
      </c>
      <c r="EA592" s="207"/>
      <c r="EB592" s="207"/>
      <c r="EC592" s="207"/>
      <c r="ED592" s="207"/>
      <c r="EE592" s="207"/>
      <c r="EF592" s="207"/>
      <c r="EG592" s="207"/>
      <c r="EH592" s="207"/>
      <c r="EI592" s="207">
        <v>0</v>
      </c>
      <c r="EJ592" s="209">
        <v>191.55</v>
      </c>
      <c r="EK592" s="209">
        <f t="shared" si="316"/>
        <v>0</v>
      </c>
      <c r="EL592" s="207"/>
      <c r="EM592" s="207"/>
      <c r="EN592" s="207"/>
      <c r="EO592" s="207"/>
      <c r="EP592" s="207"/>
      <c r="EQ592" s="207"/>
      <c r="ER592" s="207"/>
      <c r="ES592" s="207"/>
      <c r="ET592" s="207"/>
      <c r="EU592" s="207"/>
      <c r="EV592" s="207"/>
      <c r="EW592" s="207"/>
      <c r="EX592" s="207"/>
      <c r="EY592" s="207"/>
      <c r="EZ592" s="207"/>
      <c r="FA592" s="207"/>
      <c r="FB592" s="207"/>
      <c r="FC592" s="207"/>
      <c r="FD592" s="207"/>
      <c r="FE592" s="207"/>
      <c r="FF592" s="207"/>
      <c r="FG592" s="207"/>
      <c r="FH592" s="207">
        <v>0</v>
      </c>
      <c r="FI592" s="209">
        <v>32.1</v>
      </c>
      <c r="FJ592" s="209">
        <f t="shared" si="317"/>
        <v>0</v>
      </c>
      <c r="FK592" s="207"/>
      <c r="FL592" s="207"/>
      <c r="FM592" s="207"/>
      <c r="FN592" s="207"/>
      <c r="FO592" s="207"/>
      <c r="FP592" s="207"/>
      <c r="FQ592" s="207"/>
      <c r="FR592" s="207"/>
      <c r="FS592" s="207">
        <v>0</v>
      </c>
      <c r="FT592" s="209">
        <v>25.68</v>
      </c>
      <c r="FU592" s="209">
        <f t="shared" si="318"/>
        <v>0</v>
      </c>
      <c r="FV592" s="207"/>
      <c r="FW592" s="207"/>
      <c r="FX592" s="207"/>
      <c r="FY592" s="207"/>
      <c r="FZ592" s="207"/>
      <c r="GA592" s="207"/>
      <c r="GB592" s="207"/>
      <c r="GC592" s="207"/>
      <c r="GD592" s="207">
        <v>0</v>
      </c>
      <c r="GE592" s="209">
        <v>56.12</v>
      </c>
      <c r="GF592" s="209">
        <f t="shared" si="319"/>
        <v>0</v>
      </c>
      <c r="GG592" s="207"/>
      <c r="GH592" s="207"/>
      <c r="GI592" s="207"/>
      <c r="GJ592" s="207"/>
      <c r="GK592" s="207"/>
      <c r="GL592" s="207"/>
      <c r="GM592" s="207"/>
      <c r="GN592" s="207"/>
      <c r="GO592" s="207"/>
      <c r="GP592" s="207"/>
      <c r="GQ592" s="207"/>
      <c r="GR592" s="207"/>
      <c r="GS592" s="207"/>
      <c r="GT592" s="207"/>
      <c r="GU592" s="207"/>
      <c r="GV592" s="207"/>
      <c r="GW592" s="207"/>
      <c r="GX592" s="207" t="s">
        <v>918</v>
      </c>
      <c r="GY592" s="207">
        <v>0</v>
      </c>
      <c r="GZ592" s="207" t="s">
        <v>918</v>
      </c>
      <c r="HA592" s="207">
        <v>0</v>
      </c>
      <c r="HB592" s="207"/>
      <c r="HC592" s="207">
        <v>0</v>
      </c>
      <c r="HD592" s="207">
        <f t="shared" si="301"/>
        <v>0</v>
      </c>
      <c r="HE592" s="207">
        <v>0</v>
      </c>
      <c r="HF592" s="207"/>
      <c r="HG592" s="207"/>
      <c r="HH592" s="207">
        <f t="shared" si="330"/>
        <v>0</v>
      </c>
      <c r="HI592" s="209">
        <v>2.73</v>
      </c>
      <c r="HJ592" s="209">
        <f t="shared" si="320"/>
        <v>0</v>
      </c>
      <c r="HK592" s="207">
        <v>0</v>
      </c>
      <c r="HL592" s="207"/>
      <c r="HM592" s="207">
        <f t="shared" si="331"/>
        <v>0</v>
      </c>
      <c r="HN592" s="209">
        <v>2.73</v>
      </c>
      <c r="HO592" s="209">
        <f t="shared" si="321"/>
        <v>0</v>
      </c>
      <c r="HP592" s="207">
        <v>0</v>
      </c>
      <c r="HQ592" s="207"/>
      <c r="HR592" s="207">
        <f t="shared" si="332"/>
        <v>0</v>
      </c>
      <c r="HS592" s="209">
        <v>2.73</v>
      </c>
      <c r="HT592" s="209">
        <f t="shared" si="322"/>
        <v>0</v>
      </c>
      <c r="HU592" s="207">
        <v>0</v>
      </c>
      <c r="HV592" s="207"/>
      <c r="HW592" s="207">
        <f t="shared" si="333"/>
        <v>0</v>
      </c>
      <c r="HX592" s="209">
        <v>2.73</v>
      </c>
      <c r="HY592" s="209">
        <f t="shared" si="323"/>
        <v>0</v>
      </c>
      <c r="HZ592" s="207">
        <v>0</v>
      </c>
      <c r="IA592" s="209">
        <v>3890.25</v>
      </c>
      <c r="IB592" s="209">
        <f t="shared" si="324"/>
        <v>0</v>
      </c>
      <c r="IC592" s="169"/>
      <c r="ID592" s="169"/>
      <c r="IE592" s="169"/>
      <c r="IF592" s="169"/>
      <c r="IG592" s="165"/>
      <c r="IH592" s="165"/>
      <c r="II592" s="235">
        <f t="shared" si="303"/>
        <v>2</v>
      </c>
      <c r="IJ592" s="235">
        <f t="shared" si="304"/>
        <v>0</v>
      </c>
      <c r="IK592" s="235">
        <f t="shared" si="305"/>
        <v>2</v>
      </c>
      <c r="IL592" s="210"/>
      <c r="IM592" s="211">
        <f t="shared" si="325"/>
        <v>31848.38</v>
      </c>
      <c r="IN592" s="209">
        <v>7500</v>
      </c>
      <c r="IO592" s="212">
        <f t="shared" si="326"/>
        <v>5</v>
      </c>
      <c r="IP592" s="209">
        <f t="shared" si="327"/>
        <v>0</v>
      </c>
      <c r="IQ592" s="209">
        <v>10000</v>
      </c>
      <c r="IR592" s="212">
        <f t="shared" si="328"/>
        <v>0</v>
      </c>
      <c r="IS592" s="213" t="s">
        <v>7325</v>
      </c>
      <c r="IT592" s="291"/>
    </row>
    <row r="593" spans="1:254" x14ac:dyDescent="0.4">
      <c r="A593" s="158">
        <f t="shared" si="302"/>
        <v>437</v>
      </c>
      <c r="B593" s="156" t="s">
        <v>35</v>
      </c>
      <c r="C593" s="349">
        <v>519</v>
      </c>
      <c r="D593" s="251">
        <v>30997</v>
      </c>
      <c r="E593" s="374">
        <v>34609</v>
      </c>
      <c r="F593" s="233" t="s">
        <v>7326</v>
      </c>
      <c r="G593" s="251">
        <v>12</v>
      </c>
      <c r="H593" s="156"/>
      <c r="I593" s="156" t="s">
        <v>4642</v>
      </c>
      <c r="J593" s="158" t="s">
        <v>4659</v>
      </c>
      <c r="K593" s="158"/>
      <c r="L593" s="158" t="s">
        <v>4661</v>
      </c>
      <c r="M593" s="158"/>
      <c r="N593" s="205">
        <v>76</v>
      </c>
      <c r="O593" s="158">
        <v>96</v>
      </c>
      <c r="P593" s="203" t="s">
        <v>7327</v>
      </c>
      <c r="Q593" s="158">
        <v>54</v>
      </c>
      <c r="R593" s="158"/>
      <c r="S593" s="158"/>
      <c r="T593" s="158"/>
      <c r="U593" s="158"/>
      <c r="V593" s="367"/>
      <c r="W593" s="366"/>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58" t="s">
        <v>5424</v>
      </c>
      <c r="AU593" s="205">
        <v>76</v>
      </c>
      <c r="AV593" s="205">
        <v>20</v>
      </c>
      <c r="AW593" s="205">
        <f t="shared" si="312"/>
        <v>96</v>
      </c>
      <c r="AX593" s="205" t="s">
        <v>7327</v>
      </c>
      <c r="AY593" s="214">
        <v>30</v>
      </c>
      <c r="AZ593" s="205">
        <v>24</v>
      </c>
      <c r="BA593" s="205">
        <f t="shared" si="329"/>
        <v>54</v>
      </c>
      <c r="BB593" s="205"/>
      <c r="BC593" s="207">
        <v>1.0000000000000001E-17</v>
      </c>
      <c r="BD593" s="207">
        <v>9.9999999999999997E-29</v>
      </c>
      <c r="BE593" s="207">
        <v>1.0000000000000001E-30</v>
      </c>
      <c r="BF593" s="207">
        <v>2</v>
      </c>
      <c r="BG593" s="207"/>
      <c r="BH593" s="207">
        <v>1</v>
      </c>
      <c r="BI593" s="207"/>
      <c r="BJ593" s="207"/>
      <c r="BK593" s="207" t="s">
        <v>7328</v>
      </c>
      <c r="BL593" s="208">
        <f>AW593</f>
        <v>96</v>
      </c>
      <c r="BM593" s="209">
        <v>249.45</v>
      </c>
      <c r="BN593" s="209">
        <f t="shared" si="313"/>
        <v>23947.199999999997</v>
      </c>
      <c r="BO593" s="207"/>
      <c r="BP593" s="207"/>
      <c r="BQ593" s="207"/>
      <c r="BR593" s="207"/>
      <c r="BS593" s="207"/>
      <c r="BT593" s="207"/>
      <c r="BU593" s="207"/>
      <c r="BV593" s="207"/>
      <c r="BW593" s="207"/>
      <c r="BX593" s="207"/>
      <c r="BY593" s="207"/>
      <c r="BZ593" s="207"/>
      <c r="CA593" s="207"/>
      <c r="CB593" s="207">
        <f>+BL593</f>
        <v>96</v>
      </c>
      <c r="CC593" s="207"/>
      <c r="CD593" s="207"/>
      <c r="CE593" s="207"/>
      <c r="CF593" s="207"/>
      <c r="CG593" s="207">
        <v>1</v>
      </c>
      <c r="CH593" s="207"/>
      <c r="CI593" s="207"/>
      <c r="CJ593" s="207"/>
      <c r="CK593" s="207">
        <f>AW593</f>
        <v>96</v>
      </c>
      <c r="CL593" s="209">
        <v>477.3</v>
      </c>
      <c r="CM593" s="209">
        <f t="shared" si="314"/>
        <v>45820.800000000003</v>
      </c>
      <c r="CN593" s="207"/>
      <c r="CO593" s="207"/>
      <c r="CP593" s="207"/>
      <c r="CQ593" s="207"/>
      <c r="CR593" s="207"/>
      <c r="CS593" s="207"/>
      <c r="CT593" s="207"/>
      <c r="CU593" s="207"/>
      <c r="CV593" s="207"/>
      <c r="CW593" s="207"/>
      <c r="CX593" s="207"/>
      <c r="CY593" s="207"/>
      <c r="CZ593" s="207"/>
      <c r="DA593" s="207">
        <f>+CK593</f>
        <v>96</v>
      </c>
      <c r="DB593" s="207"/>
      <c r="DC593" s="207"/>
      <c r="DD593" s="207"/>
      <c r="DE593" s="207"/>
      <c r="DF593" s="207"/>
      <c r="DG593" s="207"/>
      <c r="DH593" s="207"/>
      <c r="DI593" s="207"/>
      <c r="DJ593" s="207">
        <v>0</v>
      </c>
      <c r="DK593" s="209">
        <v>120.88</v>
      </c>
      <c r="DL593" s="209">
        <f t="shared" si="315"/>
        <v>0</v>
      </c>
      <c r="DM593" s="207"/>
      <c r="DN593" s="207"/>
      <c r="DO593" s="207"/>
      <c r="DP593" s="207"/>
      <c r="DQ593" s="207"/>
      <c r="DR593" s="207"/>
      <c r="DS593" s="207"/>
      <c r="DT593" s="207"/>
      <c r="DU593" s="207"/>
      <c r="DV593" s="207"/>
      <c r="DW593" s="207"/>
      <c r="DX593" s="207"/>
      <c r="DY593" s="207"/>
      <c r="DZ593" s="207" t="s">
        <v>4980</v>
      </c>
      <c r="EA593" s="207"/>
      <c r="EB593" s="207"/>
      <c r="EC593" s="207"/>
      <c r="ED593" s="207"/>
      <c r="EE593" s="207"/>
      <c r="EF593" s="207"/>
      <c r="EG593" s="207"/>
      <c r="EH593" s="207"/>
      <c r="EI593" s="207">
        <v>0</v>
      </c>
      <c r="EJ593" s="209">
        <v>191.55</v>
      </c>
      <c r="EK593" s="209">
        <f t="shared" si="316"/>
        <v>0</v>
      </c>
      <c r="EL593" s="207"/>
      <c r="EM593" s="207"/>
      <c r="EN593" s="207"/>
      <c r="EO593" s="207"/>
      <c r="EP593" s="207"/>
      <c r="EQ593" s="207"/>
      <c r="ER593" s="207"/>
      <c r="ES593" s="207"/>
      <c r="ET593" s="207"/>
      <c r="EU593" s="207"/>
      <c r="EV593" s="207"/>
      <c r="EW593" s="207"/>
      <c r="EX593" s="207"/>
      <c r="EY593" s="207"/>
      <c r="EZ593" s="207"/>
      <c r="FA593" s="207"/>
      <c r="FB593" s="207"/>
      <c r="FC593" s="207"/>
      <c r="FD593" s="207">
        <v>1</v>
      </c>
      <c r="FE593" s="207"/>
      <c r="FF593" s="207"/>
      <c r="FG593" s="207"/>
      <c r="FH593" s="207">
        <f>AW593</f>
        <v>96</v>
      </c>
      <c r="FI593" s="209">
        <v>32.1</v>
      </c>
      <c r="FJ593" s="209">
        <f t="shared" si="317"/>
        <v>3081.6000000000004</v>
      </c>
      <c r="FK593" s="207"/>
      <c r="FL593" s="207"/>
      <c r="FM593" s="207"/>
      <c r="FN593" s="207"/>
      <c r="FO593" s="207">
        <v>1</v>
      </c>
      <c r="FP593" s="207"/>
      <c r="FQ593" s="207"/>
      <c r="FR593" s="207"/>
      <c r="FS593" s="207">
        <f>AW593</f>
        <v>96</v>
      </c>
      <c r="FT593" s="209">
        <v>25.68</v>
      </c>
      <c r="FU593" s="209">
        <f t="shared" si="318"/>
        <v>2465.2799999999997</v>
      </c>
      <c r="FV593" s="207"/>
      <c r="FW593" s="207"/>
      <c r="FX593" s="207"/>
      <c r="FY593" s="207"/>
      <c r="FZ593" s="207"/>
      <c r="GA593" s="207"/>
      <c r="GB593" s="207"/>
      <c r="GC593" s="207"/>
      <c r="GD593" s="207">
        <v>0</v>
      </c>
      <c r="GE593" s="209">
        <v>56.12</v>
      </c>
      <c r="GF593" s="209">
        <f t="shared" si="319"/>
        <v>0</v>
      </c>
      <c r="GG593" s="207"/>
      <c r="GH593" s="207"/>
      <c r="GI593" s="207"/>
      <c r="GJ593" s="207"/>
      <c r="GK593" s="207"/>
      <c r="GL593" s="207"/>
      <c r="GM593" s="207"/>
      <c r="GN593" s="207"/>
      <c r="GO593" s="207"/>
      <c r="GP593" s="207"/>
      <c r="GQ593" s="207"/>
      <c r="GR593" s="207"/>
      <c r="GS593" s="207"/>
      <c r="GT593" s="207"/>
      <c r="GU593" s="207"/>
      <c r="GV593" s="207"/>
      <c r="GW593" s="207"/>
      <c r="GX593" s="207" t="s">
        <v>7329</v>
      </c>
      <c r="GY593" s="207">
        <v>1</v>
      </c>
      <c r="GZ593" s="207" t="s">
        <v>5210</v>
      </c>
      <c r="HA593" s="207">
        <f>+AW593</f>
        <v>96</v>
      </c>
      <c r="HB593" s="207"/>
      <c r="HC593" s="207">
        <v>1</v>
      </c>
      <c r="HD593" s="207">
        <f t="shared" si="301"/>
        <v>8800</v>
      </c>
      <c r="HE593" s="207">
        <v>6</v>
      </c>
      <c r="HF593" s="207"/>
      <c r="HG593" s="207"/>
      <c r="HH593" s="207">
        <f t="shared" si="330"/>
        <v>4800</v>
      </c>
      <c r="HI593" s="209">
        <v>2.73</v>
      </c>
      <c r="HJ593" s="209">
        <f t="shared" si="320"/>
        <v>13104</v>
      </c>
      <c r="HK593" s="207">
        <v>1</v>
      </c>
      <c r="HL593" s="207"/>
      <c r="HM593" s="207">
        <f t="shared" si="331"/>
        <v>800</v>
      </c>
      <c r="HN593" s="209">
        <v>2.73</v>
      </c>
      <c r="HO593" s="209">
        <f t="shared" si="321"/>
        <v>2184</v>
      </c>
      <c r="HP593" s="207">
        <v>3</v>
      </c>
      <c r="HQ593" s="207"/>
      <c r="HR593" s="207">
        <f t="shared" si="332"/>
        <v>2400</v>
      </c>
      <c r="HS593" s="209">
        <v>2.73</v>
      </c>
      <c r="HT593" s="209">
        <f t="shared" si="322"/>
        <v>6552</v>
      </c>
      <c r="HU593" s="207">
        <v>1</v>
      </c>
      <c r="HV593" s="207"/>
      <c r="HW593" s="207">
        <f t="shared" si="333"/>
        <v>800</v>
      </c>
      <c r="HX593" s="209">
        <v>2.73</v>
      </c>
      <c r="HY593" s="209">
        <f t="shared" si="323"/>
        <v>2184</v>
      </c>
      <c r="HZ593" s="207">
        <v>3</v>
      </c>
      <c r="IA593" s="209">
        <v>3890.25</v>
      </c>
      <c r="IB593" s="209">
        <f t="shared" si="324"/>
        <v>11670.75</v>
      </c>
      <c r="IC593" s="169"/>
      <c r="ID593" s="169"/>
      <c r="IE593" s="169"/>
      <c r="IF593" s="169"/>
      <c r="IG593" s="165"/>
      <c r="IH593" s="165"/>
      <c r="II593" s="235">
        <f t="shared" si="303"/>
        <v>5</v>
      </c>
      <c r="IJ593" s="235">
        <f t="shared" si="304"/>
        <v>3</v>
      </c>
      <c r="IK593" s="235">
        <f t="shared" si="305"/>
        <v>8</v>
      </c>
      <c r="IL593" s="210"/>
      <c r="IM593" s="211">
        <f t="shared" si="325"/>
        <v>75314.880000000005</v>
      </c>
      <c r="IN593" s="209">
        <v>7500</v>
      </c>
      <c r="IO593" s="212">
        <f t="shared" si="326"/>
        <v>11</v>
      </c>
      <c r="IP593" s="209">
        <f t="shared" si="327"/>
        <v>35694.75</v>
      </c>
      <c r="IQ593" s="209">
        <v>10000</v>
      </c>
      <c r="IR593" s="212">
        <f t="shared" si="328"/>
        <v>4</v>
      </c>
      <c r="IS593" s="213" t="s">
        <v>7330</v>
      </c>
      <c r="IT593" s="291"/>
    </row>
    <row r="594" spans="1:254" x14ac:dyDescent="0.4">
      <c r="A594" s="158">
        <f t="shared" si="302"/>
        <v>438</v>
      </c>
      <c r="B594" s="156" t="s">
        <v>35</v>
      </c>
      <c r="C594" s="156">
        <v>520</v>
      </c>
      <c r="D594" s="251">
        <v>73058</v>
      </c>
      <c r="E594" s="374">
        <v>34623</v>
      </c>
      <c r="F594" s="230" t="s">
        <v>7331</v>
      </c>
      <c r="G594" s="251">
        <v>12</v>
      </c>
      <c r="H594" s="156"/>
      <c r="I594" s="156" t="s">
        <v>4642</v>
      </c>
      <c r="J594" s="158" t="s">
        <v>4672</v>
      </c>
      <c r="K594" s="158"/>
      <c r="L594" s="158" t="s">
        <v>4673</v>
      </c>
      <c r="M594" s="158"/>
      <c r="N594" s="205">
        <v>65</v>
      </c>
      <c r="O594" s="158">
        <v>85</v>
      </c>
      <c r="P594" s="203" t="s">
        <v>6358</v>
      </c>
      <c r="Q594" s="158">
        <v>64</v>
      </c>
      <c r="R594" s="158"/>
      <c r="S594" s="158"/>
      <c r="T594" s="158"/>
      <c r="U594" s="158"/>
      <c r="V594" s="367"/>
      <c r="W594" s="366"/>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58" t="s">
        <v>5424</v>
      </c>
      <c r="AU594" s="205">
        <v>65</v>
      </c>
      <c r="AV594" s="205">
        <v>20</v>
      </c>
      <c r="AW594" s="205">
        <f t="shared" si="312"/>
        <v>85</v>
      </c>
      <c r="AX594" s="205" t="s">
        <v>6358</v>
      </c>
      <c r="AY594" s="214">
        <v>40</v>
      </c>
      <c r="AZ594" s="205">
        <v>24</v>
      </c>
      <c r="BA594" s="205">
        <f t="shared" si="329"/>
        <v>64</v>
      </c>
      <c r="BB594" s="205"/>
      <c r="BC594" s="207">
        <v>1.0000000000000001E-17</v>
      </c>
      <c r="BD594" s="207">
        <v>9.9999999999999997E-29</v>
      </c>
      <c r="BE594" s="207">
        <v>1.0000000000000001E-30</v>
      </c>
      <c r="BF594" s="207"/>
      <c r="BG594" s="207"/>
      <c r="BH594" s="207">
        <v>1</v>
      </c>
      <c r="BI594" s="207"/>
      <c r="BJ594" s="207"/>
      <c r="BK594" s="207" t="s">
        <v>7332</v>
      </c>
      <c r="BL594" s="208">
        <f>AW594</f>
        <v>85</v>
      </c>
      <c r="BM594" s="209">
        <v>249.45</v>
      </c>
      <c r="BN594" s="209">
        <f t="shared" si="313"/>
        <v>21203.25</v>
      </c>
      <c r="BO594" s="207"/>
      <c r="BP594" s="207"/>
      <c r="BQ594" s="207"/>
      <c r="BR594" s="207"/>
      <c r="BS594" s="207"/>
      <c r="BT594" s="207"/>
      <c r="BU594" s="207"/>
      <c r="BV594" s="207"/>
      <c r="BW594" s="207"/>
      <c r="BX594" s="207"/>
      <c r="BY594" s="207"/>
      <c r="BZ594" s="207"/>
      <c r="CA594" s="207"/>
      <c r="CB594" s="207">
        <f>+BL594</f>
        <v>85</v>
      </c>
      <c r="CC594" s="207"/>
      <c r="CD594" s="207"/>
      <c r="CE594" s="207"/>
      <c r="CF594" s="207"/>
      <c r="CG594" s="207"/>
      <c r="CH594" s="207"/>
      <c r="CI594" s="207"/>
      <c r="CJ594" s="207"/>
      <c r="CK594" s="207">
        <v>0</v>
      </c>
      <c r="CL594" s="209">
        <v>477.3</v>
      </c>
      <c r="CM594" s="209">
        <f t="shared" si="314"/>
        <v>0</v>
      </c>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v>0</v>
      </c>
      <c r="DK594" s="209">
        <v>120.88</v>
      </c>
      <c r="DL594" s="209">
        <f t="shared" si="315"/>
        <v>0</v>
      </c>
      <c r="DM594" s="207"/>
      <c r="DN594" s="207"/>
      <c r="DO594" s="207"/>
      <c r="DP594" s="207"/>
      <c r="DQ594" s="207"/>
      <c r="DR594" s="207"/>
      <c r="DS594" s="207"/>
      <c r="DT594" s="207"/>
      <c r="DU594" s="207"/>
      <c r="DV594" s="207"/>
      <c r="DW594" s="207"/>
      <c r="DX594" s="207"/>
      <c r="DY594" s="207"/>
      <c r="DZ594" s="207" t="s">
        <v>4980</v>
      </c>
      <c r="EA594" s="207"/>
      <c r="EB594" s="207"/>
      <c r="EC594" s="207"/>
      <c r="ED594" s="207"/>
      <c r="EE594" s="207"/>
      <c r="EF594" s="207"/>
      <c r="EG594" s="207"/>
      <c r="EH594" s="207"/>
      <c r="EI594" s="207">
        <v>0</v>
      </c>
      <c r="EJ594" s="209">
        <v>191.55</v>
      </c>
      <c r="EK594" s="209">
        <f t="shared" si="316"/>
        <v>0</v>
      </c>
      <c r="EL594" s="207"/>
      <c r="EM594" s="207"/>
      <c r="EN594" s="207"/>
      <c r="EO594" s="207"/>
      <c r="EP594" s="207"/>
      <c r="EQ594" s="207"/>
      <c r="ER594" s="207"/>
      <c r="ES594" s="207"/>
      <c r="ET594" s="207"/>
      <c r="EU594" s="207"/>
      <c r="EV594" s="207"/>
      <c r="EW594" s="207"/>
      <c r="EX594" s="207"/>
      <c r="EY594" s="207"/>
      <c r="EZ594" s="207"/>
      <c r="FA594" s="207"/>
      <c r="FB594" s="207"/>
      <c r="FC594" s="207"/>
      <c r="FD594" s="207">
        <v>1</v>
      </c>
      <c r="FE594" s="207"/>
      <c r="FF594" s="207"/>
      <c r="FG594" s="207"/>
      <c r="FH594" s="207">
        <f>AW594</f>
        <v>85</v>
      </c>
      <c r="FI594" s="209">
        <v>32.1</v>
      </c>
      <c r="FJ594" s="209">
        <f t="shared" si="317"/>
        <v>2728.5</v>
      </c>
      <c r="FK594" s="207"/>
      <c r="FL594" s="207"/>
      <c r="FM594" s="207"/>
      <c r="FN594" s="207"/>
      <c r="FO594" s="207"/>
      <c r="FP594" s="207"/>
      <c r="FQ594" s="207"/>
      <c r="FR594" s="207"/>
      <c r="FS594" s="207">
        <v>0</v>
      </c>
      <c r="FT594" s="209">
        <v>25.68</v>
      </c>
      <c r="FU594" s="209">
        <f t="shared" si="318"/>
        <v>0</v>
      </c>
      <c r="FV594" s="207"/>
      <c r="FW594" s="207"/>
      <c r="FX594" s="207"/>
      <c r="FY594" s="207"/>
      <c r="FZ594" s="207"/>
      <c r="GA594" s="207"/>
      <c r="GB594" s="207"/>
      <c r="GC594" s="207"/>
      <c r="GD594" s="207">
        <v>0</v>
      </c>
      <c r="GE594" s="209">
        <v>56.12</v>
      </c>
      <c r="GF594" s="209">
        <f t="shared" si="319"/>
        <v>0</v>
      </c>
      <c r="GG594" s="207"/>
      <c r="GH594" s="207"/>
      <c r="GI594" s="207"/>
      <c r="GJ594" s="207"/>
      <c r="GK594" s="207"/>
      <c r="GL594" s="207"/>
      <c r="GM594" s="207"/>
      <c r="GN594" s="207"/>
      <c r="GO594" s="207"/>
      <c r="GP594" s="207"/>
      <c r="GQ594" s="207"/>
      <c r="GR594" s="207"/>
      <c r="GS594" s="207"/>
      <c r="GT594" s="207"/>
      <c r="GU594" s="207"/>
      <c r="GV594" s="207"/>
      <c r="GW594" s="207"/>
      <c r="GX594" s="207" t="s">
        <v>918</v>
      </c>
      <c r="GY594" s="207">
        <v>0</v>
      </c>
      <c r="GZ594" s="207" t="s">
        <v>918</v>
      </c>
      <c r="HA594" s="207">
        <v>0</v>
      </c>
      <c r="HB594" s="207"/>
      <c r="HC594" s="207">
        <v>1</v>
      </c>
      <c r="HD594" s="207">
        <f t="shared" si="301"/>
        <v>600</v>
      </c>
      <c r="HE594" s="207">
        <v>0</v>
      </c>
      <c r="HF594" s="207"/>
      <c r="HG594" s="207"/>
      <c r="HH594" s="207">
        <f t="shared" si="330"/>
        <v>0</v>
      </c>
      <c r="HI594" s="209">
        <v>2.73</v>
      </c>
      <c r="HJ594" s="209">
        <f t="shared" si="320"/>
        <v>0</v>
      </c>
      <c r="HK594" s="207">
        <v>1</v>
      </c>
      <c r="HL594" s="207"/>
      <c r="HM594" s="207">
        <f t="shared" si="331"/>
        <v>600</v>
      </c>
      <c r="HN594" s="209">
        <v>2.73</v>
      </c>
      <c r="HO594" s="209">
        <f t="shared" si="321"/>
        <v>1638</v>
      </c>
      <c r="HP594" s="207">
        <v>0</v>
      </c>
      <c r="HQ594" s="207"/>
      <c r="HR594" s="207">
        <f t="shared" si="332"/>
        <v>0</v>
      </c>
      <c r="HS594" s="209">
        <v>2.73</v>
      </c>
      <c r="HT594" s="209">
        <f t="shared" si="322"/>
        <v>0</v>
      </c>
      <c r="HU594" s="207">
        <v>0</v>
      </c>
      <c r="HV594" s="207"/>
      <c r="HW594" s="207">
        <f t="shared" si="333"/>
        <v>0</v>
      </c>
      <c r="HX594" s="209">
        <v>2.73</v>
      </c>
      <c r="HY594" s="209">
        <f t="shared" si="323"/>
        <v>0</v>
      </c>
      <c r="HZ594" s="207">
        <v>2</v>
      </c>
      <c r="IA594" s="209">
        <v>3890.25</v>
      </c>
      <c r="IB594" s="209">
        <f t="shared" si="324"/>
        <v>7780.5</v>
      </c>
      <c r="IC594" s="169"/>
      <c r="ID594" s="169"/>
      <c r="IE594" s="169"/>
      <c r="IF594" s="169"/>
      <c r="IG594" s="165"/>
      <c r="IH594" s="165"/>
      <c r="II594" s="235">
        <f t="shared" si="303"/>
        <v>2</v>
      </c>
      <c r="IJ594" s="235">
        <f t="shared" si="304"/>
        <v>2</v>
      </c>
      <c r="IK594" s="235">
        <f t="shared" si="305"/>
        <v>4</v>
      </c>
      <c r="IL594" s="210"/>
      <c r="IM594" s="211">
        <f t="shared" si="325"/>
        <v>23931.75</v>
      </c>
      <c r="IN594" s="209">
        <v>7500</v>
      </c>
      <c r="IO594" s="212">
        <f t="shared" si="326"/>
        <v>4</v>
      </c>
      <c r="IP594" s="209">
        <f t="shared" si="327"/>
        <v>9418.5</v>
      </c>
      <c r="IQ594" s="209">
        <v>10000</v>
      </c>
      <c r="IR594" s="212">
        <f t="shared" si="328"/>
        <v>1</v>
      </c>
      <c r="IS594" s="213" t="s">
        <v>7333</v>
      </c>
      <c r="IT594" s="291"/>
    </row>
    <row r="595" spans="1:254" x14ac:dyDescent="0.4">
      <c r="A595" s="158">
        <f t="shared" si="302"/>
        <v>439</v>
      </c>
      <c r="B595" s="156" t="s">
        <v>35</v>
      </c>
      <c r="C595" s="156">
        <v>521</v>
      </c>
      <c r="D595" s="251">
        <v>89048</v>
      </c>
      <c r="E595" s="374">
        <v>34650</v>
      </c>
      <c r="F595" s="230" t="s">
        <v>7334</v>
      </c>
      <c r="G595" s="251">
        <v>12</v>
      </c>
      <c r="H595" s="156"/>
      <c r="I595" s="156" t="s">
        <v>4642</v>
      </c>
      <c r="J595" s="158" t="s">
        <v>4523</v>
      </c>
      <c r="K595" s="158"/>
      <c r="L595" s="158" t="s">
        <v>4686</v>
      </c>
      <c r="M595" s="158"/>
      <c r="N595" s="205">
        <v>72</v>
      </c>
      <c r="O595" s="158">
        <v>92</v>
      </c>
      <c r="P595" s="203" t="s">
        <v>5399</v>
      </c>
      <c r="Q595" s="158">
        <v>52</v>
      </c>
      <c r="R595" s="158"/>
      <c r="S595" s="158"/>
      <c r="T595" s="158"/>
      <c r="U595" s="158"/>
      <c r="V595" s="367"/>
      <c r="W595" s="366"/>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58" t="s">
        <v>5364</v>
      </c>
      <c r="AU595" s="205">
        <v>72</v>
      </c>
      <c r="AV595" s="205">
        <v>20</v>
      </c>
      <c r="AW595" s="205">
        <f t="shared" si="312"/>
        <v>92</v>
      </c>
      <c r="AX595" s="205" t="s">
        <v>5399</v>
      </c>
      <c r="AY595" s="214">
        <v>28</v>
      </c>
      <c r="AZ595" s="205">
        <v>24</v>
      </c>
      <c r="BA595" s="205">
        <f t="shared" si="329"/>
        <v>52</v>
      </c>
      <c r="BB595" s="205"/>
      <c r="BC595" s="207">
        <v>1.0000000000000001E-17</v>
      </c>
      <c r="BD595" s="207">
        <v>9.9999999999999997E-29</v>
      </c>
      <c r="BE595" s="207">
        <v>1.0000000000000001E-30</v>
      </c>
      <c r="BF595" s="207"/>
      <c r="BG595" s="207"/>
      <c r="BH595" s="207"/>
      <c r="BI595" s="207"/>
      <c r="BJ595" s="207"/>
      <c r="BK595" s="207"/>
      <c r="BL595" s="208">
        <v>0</v>
      </c>
      <c r="BM595" s="209">
        <v>249.45</v>
      </c>
      <c r="BN595" s="209">
        <f t="shared" si="313"/>
        <v>0</v>
      </c>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v>0</v>
      </c>
      <c r="CL595" s="209">
        <v>477.3</v>
      </c>
      <c r="CM595" s="209">
        <f t="shared" si="314"/>
        <v>0</v>
      </c>
      <c r="CN595" s="207"/>
      <c r="CO595" s="207"/>
      <c r="CP595" s="207"/>
      <c r="CQ595" s="207"/>
      <c r="CR595" s="207"/>
      <c r="CS595" s="207"/>
      <c r="CT595" s="207"/>
      <c r="CU595" s="207"/>
      <c r="CV595" s="207"/>
      <c r="CW595" s="207"/>
      <c r="CX595" s="207"/>
      <c r="CY595" s="207"/>
      <c r="CZ595" s="207"/>
      <c r="DA595" s="207"/>
      <c r="DB595" s="207"/>
      <c r="DC595" s="207"/>
      <c r="DD595" s="207"/>
      <c r="DE595" s="207"/>
      <c r="DF595" s="207">
        <v>1</v>
      </c>
      <c r="DG595" s="207"/>
      <c r="DH595" s="207"/>
      <c r="DI595" s="207" t="s">
        <v>7335</v>
      </c>
      <c r="DJ595" s="207">
        <f>BA595</f>
        <v>52</v>
      </c>
      <c r="DK595" s="209">
        <v>120.88</v>
      </c>
      <c r="DL595" s="209">
        <f t="shared" si="315"/>
        <v>6285.76</v>
      </c>
      <c r="DM595" s="207"/>
      <c r="DN595" s="207"/>
      <c r="DO595" s="207"/>
      <c r="DP595" s="207"/>
      <c r="DQ595" s="207"/>
      <c r="DR595" s="207"/>
      <c r="DS595" s="207"/>
      <c r="DT595" s="207"/>
      <c r="DU595" s="207"/>
      <c r="DV595" s="207"/>
      <c r="DW595" s="207"/>
      <c r="DX595" s="207"/>
      <c r="DY595" s="207"/>
      <c r="DZ595" s="207">
        <f>+DJ595</f>
        <v>52</v>
      </c>
      <c r="EA595" s="207"/>
      <c r="EB595" s="207"/>
      <c r="EC595" s="207"/>
      <c r="ED595" s="207"/>
      <c r="EE595" s="207"/>
      <c r="EF595" s="207"/>
      <c r="EG595" s="207"/>
      <c r="EH595" s="207"/>
      <c r="EI595" s="207">
        <v>0</v>
      </c>
      <c r="EJ595" s="209">
        <v>191.55</v>
      </c>
      <c r="EK595" s="209">
        <f t="shared" si="316"/>
        <v>0</v>
      </c>
      <c r="EL595" s="207"/>
      <c r="EM595" s="207"/>
      <c r="EN595" s="207"/>
      <c r="EO595" s="207"/>
      <c r="EP595" s="207"/>
      <c r="EQ595" s="207"/>
      <c r="ER595" s="207"/>
      <c r="ES595" s="207"/>
      <c r="ET595" s="207"/>
      <c r="EU595" s="207"/>
      <c r="EV595" s="207"/>
      <c r="EW595" s="207"/>
      <c r="EX595" s="207"/>
      <c r="EY595" s="207"/>
      <c r="EZ595" s="207"/>
      <c r="FA595" s="207"/>
      <c r="FB595" s="207"/>
      <c r="FC595" s="207"/>
      <c r="FD595" s="207"/>
      <c r="FE595" s="207"/>
      <c r="FF595" s="207"/>
      <c r="FG595" s="207"/>
      <c r="FH595" s="207">
        <v>0</v>
      </c>
      <c r="FI595" s="209">
        <v>32.1</v>
      </c>
      <c r="FJ595" s="209">
        <f t="shared" si="317"/>
        <v>0</v>
      </c>
      <c r="FK595" s="207"/>
      <c r="FL595" s="207"/>
      <c r="FM595" s="207"/>
      <c r="FN595" s="207"/>
      <c r="FO595" s="207"/>
      <c r="FP595" s="207"/>
      <c r="FQ595" s="207"/>
      <c r="FR595" s="207"/>
      <c r="FS595" s="207">
        <v>0</v>
      </c>
      <c r="FT595" s="209">
        <v>25.68</v>
      </c>
      <c r="FU595" s="209">
        <f t="shared" si="318"/>
        <v>0</v>
      </c>
      <c r="FV595" s="207"/>
      <c r="FW595" s="207"/>
      <c r="FX595" s="207"/>
      <c r="FY595" s="207"/>
      <c r="FZ595" s="207">
        <v>1</v>
      </c>
      <c r="GA595" s="207"/>
      <c r="GB595" s="207"/>
      <c r="GC595" s="207" t="s">
        <v>5142</v>
      </c>
      <c r="GD595" s="207">
        <f>AW595</f>
        <v>92</v>
      </c>
      <c r="GE595" s="209">
        <v>56.12</v>
      </c>
      <c r="GF595" s="209">
        <f t="shared" si="319"/>
        <v>5163.04</v>
      </c>
      <c r="GG595" s="207"/>
      <c r="GH595" s="207"/>
      <c r="GI595" s="207"/>
      <c r="GJ595" s="207"/>
      <c r="GK595" s="207"/>
      <c r="GL595" s="207"/>
      <c r="GM595" s="207"/>
      <c r="GN595" s="207"/>
      <c r="GO595" s="207"/>
      <c r="GP595" s="207"/>
      <c r="GQ595" s="207"/>
      <c r="GR595" s="207"/>
      <c r="GS595" s="207"/>
      <c r="GT595" s="207">
        <f>+GD595</f>
        <v>92</v>
      </c>
      <c r="GU595" s="207"/>
      <c r="GV595" s="207"/>
      <c r="GW595" s="207"/>
      <c r="GX595" s="207" t="s">
        <v>918</v>
      </c>
      <c r="GY595" s="207">
        <v>0</v>
      </c>
      <c r="GZ595" s="207" t="s">
        <v>918</v>
      </c>
      <c r="HA595" s="207">
        <v>0</v>
      </c>
      <c r="HB595" s="207"/>
      <c r="HC595" s="207">
        <v>1</v>
      </c>
      <c r="HD595" s="207">
        <f t="shared" si="301"/>
        <v>1200</v>
      </c>
      <c r="HE595" s="207">
        <v>2</v>
      </c>
      <c r="HF595" s="207"/>
      <c r="HG595" s="207"/>
      <c r="HH595" s="207">
        <f t="shared" si="330"/>
        <v>800</v>
      </c>
      <c r="HI595" s="209">
        <v>2.73</v>
      </c>
      <c r="HJ595" s="209">
        <f t="shared" si="320"/>
        <v>2184</v>
      </c>
      <c r="HK595" s="207">
        <v>1</v>
      </c>
      <c r="HL595" s="207"/>
      <c r="HM595" s="207">
        <f t="shared" si="331"/>
        <v>400</v>
      </c>
      <c r="HN595" s="209">
        <v>2.73</v>
      </c>
      <c r="HO595" s="209">
        <f t="shared" si="321"/>
        <v>1092</v>
      </c>
      <c r="HP595" s="207">
        <v>0</v>
      </c>
      <c r="HQ595" s="207"/>
      <c r="HR595" s="207">
        <f t="shared" si="332"/>
        <v>0</v>
      </c>
      <c r="HS595" s="209">
        <v>2.73</v>
      </c>
      <c r="HT595" s="209">
        <f t="shared" si="322"/>
        <v>0</v>
      </c>
      <c r="HU595" s="207">
        <v>0</v>
      </c>
      <c r="HV595" s="207"/>
      <c r="HW595" s="207">
        <f t="shared" si="333"/>
        <v>0</v>
      </c>
      <c r="HX595" s="209">
        <v>2.73</v>
      </c>
      <c r="HY595" s="209">
        <f t="shared" si="323"/>
        <v>0</v>
      </c>
      <c r="HZ595" s="207">
        <v>1</v>
      </c>
      <c r="IA595" s="209">
        <v>3890.25</v>
      </c>
      <c r="IB595" s="209">
        <f t="shared" si="324"/>
        <v>3890.25</v>
      </c>
      <c r="IC595" s="169"/>
      <c r="ID595" s="169"/>
      <c r="IE595" s="169"/>
      <c r="IF595" s="169"/>
      <c r="IG595" s="165"/>
      <c r="IH595" s="165"/>
      <c r="II595" s="235">
        <f t="shared" si="303"/>
        <v>2</v>
      </c>
      <c r="IJ595" s="235">
        <f t="shared" si="304"/>
        <v>1</v>
      </c>
      <c r="IK595" s="235">
        <f t="shared" si="305"/>
        <v>3</v>
      </c>
      <c r="IL595" s="210"/>
      <c r="IM595" s="211">
        <f t="shared" si="325"/>
        <v>11448.8</v>
      </c>
      <c r="IN595" s="209">
        <v>7500</v>
      </c>
      <c r="IO595" s="212">
        <f t="shared" si="326"/>
        <v>2</v>
      </c>
      <c r="IP595" s="209">
        <f t="shared" si="327"/>
        <v>7166.25</v>
      </c>
      <c r="IQ595" s="209">
        <v>10000</v>
      </c>
      <c r="IR595" s="212">
        <f t="shared" si="328"/>
        <v>1</v>
      </c>
      <c r="IS595" s="213" t="s">
        <v>7336</v>
      </c>
      <c r="IT595" s="291"/>
    </row>
    <row r="596" spans="1:254" x14ac:dyDescent="0.4">
      <c r="A596" s="158">
        <f t="shared" si="302"/>
        <v>440</v>
      </c>
      <c r="B596" s="156" t="s">
        <v>35</v>
      </c>
      <c r="C596" s="156">
        <v>522</v>
      </c>
      <c r="D596" s="251">
        <v>88078</v>
      </c>
      <c r="E596" s="251">
        <v>34673</v>
      </c>
      <c r="F596" s="230" t="s">
        <v>7337</v>
      </c>
      <c r="G596" s="251">
        <v>12</v>
      </c>
      <c r="H596" s="156"/>
      <c r="I596" s="156" t="s">
        <v>4642</v>
      </c>
      <c r="J596" s="158" t="s">
        <v>4690</v>
      </c>
      <c r="K596" s="158"/>
      <c r="L596" s="158" t="s">
        <v>4692</v>
      </c>
      <c r="M596" s="158" t="s">
        <v>7338</v>
      </c>
      <c r="N596" s="205">
        <v>61</v>
      </c>
      <c r="O596" s="158">
        <v>81</v>
      </c>
      <c r="P596" s="203" t="s">
        <v>5576</v>
      </c>
      <c r="Q596" s="158">
        <v>48</v>
      </c>
      <c r="R596" s="158"/>
      <c r="S596" s="158"/>
      <c r="T596" s="158"/>
      <c r="U596" s="158"/>
      <c r="V596" s="367"/>
      <c r="W596" s="366"/>
      <c r="X596" s="158"/>
      <c r="Y596" s="158"/>
      <c r="Z596" s="158"/>
      <c r="AA596" s="158"/>
      <c r="AB596" s="158"/>
      <c r="AC596" s="158"/>
      <c r="AD596" s="158"/>
      <c r="AE596" s="158"/>
      <c r="AF596" s="158"/>
      <c r="AG596" s="158"/>
      <c r="AH596" s="158"/>
      <c r="AI596" s="158"/>
      <c r="AJ596" s="158"/>
      <c r="AK596" s="158"/>
      <c r="AL596" s="158"/>
      <c r="AM596" s="158"/>
      <c r="AN596" s="158"/>
      <c r="AO596" s="158"/>
      <c r="AP596" s="158"/>
      <c r="AQ596" s="158"/>
      <c r="AR596" s="158"/>
      <c r="AS596" s="158"/>
      <c r="AT596" s="158" t="s">
        <v>5364</v>
      </c>
      <c r="AU596" s="205">
        <v>61</v>
      </c>
      <c r="AV596" s="205">
        <v>20</v>
      </c>
      <c r="AW596" s="205">
        <f t="shared" si="312"/>
        <v>81</v>
      </c>
      <c r="AX596" s="205" t="s">
        <v>5576</v>
      </c>
      <c r="AY596" s="214">
        <v>24</v>
      </c>
      <c r="AZ596" s="205">
        <v>24</v>
      </c>
      <c r="BA596" s="205">
        <f t="shared" si="329"/>
        <v>48</v>
      </c>
      <c r="BB596" s="205"/>
      <c r="BC596" s="207">
        <v>1.0000000000000001E-17</v>
      </c>
      <c r="BD596" s="207">
        <v>9.9999999999999997E-29</v>
      </c>
      <c r="BE596" s="207">
        <v>1.0000000000000001E-30</v>
      </c>
      <c r="BF596" s="207"/>
      <c r="BG596" s="207"/>
      <c r="BH596" s="207"/>
      <c r="BI596" s="207"/>
      <c r="BJ596" s="207"/>
      <c r="BK596" s="207"/>
      <c r="BL596" s="208">
        <v>0</v>
      </c>
      <c r="BM596" s="209">
        <v>249.45</v>
      </c>
      <c r="BN596" s="209">
        <f t="shared" si="313"/>
        <v>0</v>
      </c>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v>0</v>
      </c>
      <c r="CL596" s="209">
        <v>477.3</v>
      </c>
      <c r="CM596" s="209">
        <f t="shared" si="314"/>
        <v>0</v>
      </c>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v>0</v>
      </c>
      <c r="DK596" s="209">
        <v>120.88</v>
      </c>
      <c r="DL596" s="209">
        <f t="shared" si="315"/>
        <v>0</v>
      </c>
      <c r="DM596" s="207"/>
      <c r="DN596" s="207"/>
      <c r="DO596" s="207"/>
      <c r="DP596" s="207"/>
      <c r="DQ596" s="207"/>
      <c r="DR596" s="207"/>
      <c r="DS596" s="207"/>
      <c r="DT596" s="207"/>
      <c r="DU596" s="207"/>
      <c r="DV596" s="207"/>
      <c r="DW596" s="207"/>
      <c r="DX596" s="207"/>
      <c r="DY596" s="207"/>
      <c r="DZ596" s="207" t="s">
        <v>4980</v>
      </c>
      <c r="EA596" s="207"/>
      <c r="EB596" s="207"/>
      <c r="EC596" s="207"/>
      <c r="ED596" s="207"/>
      <c r="EE596" s="207"/>
      <c r="EF596" s="207"/>
      <c r="EG596" s="207"/>
      <c r="EH596" s="207"/>
      <c r="EI596" s="207">
        <v>0</v>
      </c>
      <c r="EJ596" s="209">
        <v>191.55</v>
      </c>
      <c r="EK596" s="209">
        <f t="shared" si="316"/>
        <v>0</v>
      </c>
      <c r="EL596" s="207"/>
      <c r="EM596" s="207"/>
      <c r="EN596" s="207"/>
      <c r="EO596" s="207"/>
      <c r="EP596" s="207"/>
      <c r="EQ596" s="207"/>
      <c r="ER596" s="207"/>
      <c r="ES596" s="207"/>
      <c r="ET596" s="207"/>
      <c r="EU596" s="207"/>
      <c r="EV596" s="207"/>
      <c r="EW596" s="207"/>
      <c r="EX596" s="207"/>
      <c r="EY596" s="207"/>
      <c r="EZ596" s="207"/>
      <c r="FA596" s="207"/>
      <c r="FB596" s="207"/>
      <c r="FC596" s="207"/>
      <c r="FD596" s="207"/>
      <c r="FE596" s="207"/>
      <c r="FF596" s="207"/>
      <c r="FG596" s="207"/>
      <c r="FH596" s="207">
        <v>0</v>
      </c>
      <c r="FI596" s="209">
        <v>32.1</v>
      </c>
      <c r="FJ596" s="209">
        <f t="shared" si="317"/>
        <v>0</v>
      </c>
      <c r="FK596" s="207"/>
      <c r="FL596" s="207"/>
      <c r="FM596" s="207"/>
      <c r="FN596" s="207"/>
      <c r="FO596" s="207"/>
      <c r="FP596" s="207"/>
      <c r="FQ596" s="207"/>
      <c r="FR596" s="207"/>
      <c r="FS596" s="207">
        <v>0</v>
      </c>
      <c r="FT596" s="209">
        <v>25.68</v>
      </c>
      <c r="FU596" s="209">
        <f t="shared" si="318"/>
        <v>0</v>
      </c>
      <c r="FV596" s="207"/>
      <c r="FW596" s="207"/>
      <c r="FX596" s="207"/>
      <c r="FY596" s="207"/>
      <c r="FZ596" s="207">
        <v>1</v>
      </c>
      <c r="GA596" s="207"/>
      <c r="GB596" s="207" t="s">
        <v>7339</v>
      </c>
      <c r="GC596" s="207" t="s">
        <v>7340</v>
      </c>
      <c r="GD596" s="207">
        <f>AW596+75</f>
        <v>156</v>
      </c>
      <c r="GE596" s="209">
        <v>56.12</v>
      </c>
      <c r="GF596" s="209">
        <f t="shared" si="319"/>
        <v>8754.7199999999993</v>
      </c>
      <c r="GG596" s="207"/>
      <c r="GH596" s="207"/>
      <c r="GI596" s="207"/>
      <c r="GJ596" s="207"/>
      <c r="GK596" s="207"/>
      <c r="GL596" s="207"/>
      <c r="GM596" s="207"/>
      <c r="GN596" s="207"/>
      <c r="GO596" s="207"/>
      <c r="GP596" s="207"/>
      <c r="GQ596" s="207"/>
      <c r="GR596" s="207"/>
      <c r="GS596" s="207"/>
      <c r="GT596" s="207">
        <f>+GD596</f>
        <v>156</v>
      </c>
      <c r="GU596" s="207"/>
      <c r="GV596" s="207"/>
      <c r="GW596" s="207"/>
      <c r="GX596" s="207" t="s">
        <v>918</v>
      </c>
      <c r="GY596" s="207">
        <v>0</v>
      </c>
      <c r="GZ596" s="207" t="s">
        <v>918</v>
      </c>
      <c r="HA596" s="207">
        <v>0</v>
      </c>
      <c r="HB596" s="207"/>
      <c r="HC596" s="207">
        <v>1</v>
      </c>
      <c r="HD596" s="207">
        <f t="shared" si="301"/>
        <v>600</v>
      </c>
      <c r="HE596" s="207">
        <v>0</v>
      </c>
      <c r="HF596" s="207"/>
      <c r="HG596" s="207"/>
      <c r="HH596" s="207">
        <f t="shared" si="330"/>
        <v>0</v>
      </c>
      <c r="HI596" s="209">
        <v>2.73</v>
      </c>
      <c r="HJ596" s="209">
        <f t="shared" si="320"/>
        <v>0</v>
      </c>
      <c r="HK596" s="207">
        <v>1</v>
      </c>
      <c r="HL596" s="207"/>
      <c r="HM596" s="207">
        <f t="shared" si="331"/>
        <v>600</v>
      </c>
      <c r="HN596" s="209">
        <v>2.73</v>
      </c>
      <c r="HO596" s="209">
        <f t="shared" si="321"/>
        <v>1638</v>
      </c>
      <c r="HP596" s="207">
        <v>0</v>
      </c>
      <c r="HQ596" s="207"/>
      <c r="HR596" s="207">
        <f t="shared" si="332"/>
        <v>0</v>
      </c>
      <c r="HS596" s="209">
        <v>2.73</v>
      </c>
      <c r="HT596" s="209">
        <f t="shared" si="322"/>
        <v>0</v>
      </c>
      <c r="HU596" s="207">
        <v>0</v>
      </c>
      <c r="HV596" s="207"/>
      <c r="HW596" s="207">
        <f t="shared" si="333"/>
        <v>0</v>
      </c>
      <c r="HX596" s="209">
        <v>2.73</v>
      </c>
      <c r="HY596" s="209">
        <f t="shared" si="323"/>
        <v>0</v>
      </c>
      <c r="HZ596" s="207">
        <v>2</v>
      </c>
      <c r="IA596" s="209">
        <v>3890.25</v>
      </c>
      <c r="IB596" s="209">
        <f t="shared" si="324"/>
        <v>7780.5</v>
      </c>
      <c r="IC596" s="169"/>
      <c r="ID596" s="169"/>
      <c r="IE596" s="169"/>
      <c r="IF596" s="169"/>
      <c r="IG596" s="165"/>
      <c r="IH596" s="165"/>
      <c r="II596" s="235">
        <f t="shared" si="303"/>
        <v>1</v>
      </c>
      <c r="IJ596" s="235">
        <f t="shared" si="304"/>
        <v>2</v>
      </c>
      <c r="IK596" s="235">
        <f t="shared" si="305"/>
        <v>3</v>
      </c>
      <c r="IL596" s="210"/>
      <c r="IM596" s="211">
        <f t="shared" si="325"/>
        <v>8754.7199999999993</v>
      </c>
      <c r="IN596" s="209">
        <v>7500</v>
      </c>
      <c r="IO596" s="212">
        <f t="shared" si="326"/>
        <v>2</v>
      </c>
      <c r="IP596" s="209">
        <f t="shared" si="327"/>
        <v>9418.5</v>
      </c>
      <c r="IQ596" s="209">
        <v>10000</v>
      </c>
      <c r="IR596" s="212">
        <f t="shared" si="328"/>
        <v>1</v>
      </c>
      <c r="IS596" s="213" t="s">
        <v>7341</v>
      </c>
      <c r="IT596" s="291"/>
    </row>
    <row r="597" spans="1:254" x14ac:dyDescent="0.4">
      <c r="A597" s="158">
        <f t="shared" si="302"/>
        <v>441</v>
      </c>
      <c r="B597" s="156" t="s">
        <v>35</v>
      </c>
      <c r="C597" s="156">
        <v>523</v>
      </c>
      <c r="D597" s="251">
        <v>76062</v>
      </c>
      <c r="E597" s="374">
        <v>34692</v>
      </c>
      <c r="F597" s="230" t="s">
        <v>7342</v>
      </c>
      <c r="G597" s="251">
        <v>12</v>
      </c>
      <c r="H597" s="156"/>
      <c r="I597" s="156" t="s">
        <v>4642</v>
      </c>
      <c r="J597" s="158" t="s">
        <v>4700</v>
      </c>
      <c r="K597" s="158"/>
      <c r="L597" s="158" t="s">
        <v>4702</v>
      </c>
      <c r="M597" s="158"/>
      <c r="N597" s="205">
        <v>44</v>
      </c>
      <c r="O597" s="158">
        <v>64</v>
      </c>
      <c r="P597" s="203" t="s">
        <v>5399</v>
      </c>
      <c r="Q597" s="158">
        <v>54</v>
      </c>
      <c r="R597" s="158"/>
      <c r="S597" s="158"/>
      <c r="T597" s="158"/>
      <c r="U597" s="158"/>
      <c r="V597" s="367"/>
      <c r="W597" s="366"/>
      <c r="X597" s="158"/>
      <c r="Y597" s="158"/>
      <c r="Z597" s="158"/>
      <c r="AA597" s="158"/>
      <c r="AB597" s="158"/>
      <c r="AC597" s="158"/>
      <c r="AD597" s="158"/>
      <c r="AE597" s="158"/>
      <c r="AF597" s="158"/>
      <c r="AG597" s="158"/>
      <c r="AH597" s="158"/>
      <c r="AI597" s="158"/>
      <c r="AJ597" s="158"/>
      <c r="AK597" s="158"/>
      <c r="AL597" s="158"/>
      <c r="AM597" s="158"/>
      <c r="AN597" s="158"/>
      <c r="AO597" s="158"/>
      <c r="AP597" s="158"/>
      <c r="AQ597" s="158"/>
      <c r="AR597" s="158"/>
      <c r="AS597" s="158"/>
      <c r="AT597" s="158" t="s">
        <v>5311</v>
      </c>
      <c r="AU597" s="205">
        <v>44</v>
      </c>
      <c r="AV597" s="205">
        <v>20</v>
      </c>
      <c r="AW597" s="205">
        <f t="shared" si="312"/>
        <v>64</v>
      </c>
      <c r="AX597" s="205" t="s">
        <v>5399</v>
      </c>
      <c r="AY597" s="214">
        <v>30</v>
      </c>
      <c r="AZ597" s="205">
        <v>24</v>
      </c>
      <c r="BA597" s="205">
        <f t="shared" si="329"/>
        <v>54</v>
      </c>
      <c r="BB597" s="205"/>
      <c r="BC597" s="207">
        <v>1.0000000000000001E-17</v>
      </c>
      <c r="BD597" s="207">
        <v>9.9999999999999997E-29</v>
      </c>
      <c r="BE597" s="207">
        <v>1.0000000000000001E-30</v>
      </c>
      <c r="BF597" s="207"/>
      <c r="BG597" s="207"/>
      <c r="BH597" s="207"/>
      <c r="BI597" s="207"/>
      <c r="BJ597" s="207"/>
      <c r="BK597" s="207"/>
      <c r="BL597" s="208">
        <v>0</v>
      </c>
      <c r="BM597" s="209">
        <v>249.45</v>
      </c>
      <c r="BN597" s="209">
        <f t="shared" si="313"/>
        <v>0</v>
      </c>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v>0</v>
      </c>
      <c r="CL597" s="209">
        <v>477.3</v>
      </c>
      <c r="CM597" s="209">
        <f t="shared" si="314"/>
        <v>0</v>
      </c>
      <c r="CN597" s="207"/>
      <c r="CO597" s="207"/>
      <c r="CP597" s="207"/>
      <c r="CQ597" s="207"/>
      <c r="CR597" s="207"/>
      <c r="CS597" s="207"/>
      <c r="CT597" s="207"/>
      <c r="CU597" s="207"/>
      <c r="CV597" s="207"/>
      <c r="CW597" s="207"/>
      <c r="CX597" s="207"/>
      <c r="CY597" s="207"/>
      <c r="CZ597" s="207"/>
      <c r="DA597" s="207"/>
      <c r="DB597" s="207"/>
      <c r="DC597" s="207"/>
      <c r="DD597" s="207"/>
      <c r="DE597" s="207"/>
      <c r="DF597" s="207">
        <v>1</v>
      </c>
      <c r="DG597" s="207"/>
      <c r="DH597" s="207"/>
      <c r="DI597" s="207" t="s">
        <v>6864</v>
      </c>
      <c r="DJ597" s="207">
        <f>AW597</f>
        <v>64</v>
      </c>
      <c r="DK597" s="209">
        <v>120.88</v>
      </c>
      <c r="DL597" s="209">
        <f t="shared" si="315"/>
        <v>7736.32</v>
      </c>
      <c r="DM597" s="207"/>
      <c r="DN597" s="207"/>
      <c r="DO597" s="207"/>
      <c r="DP597" s="207"/>
      <c r="DQ597" s="207"/>
      <c r="DR597" s="207"/>
      <c r="DS597" s="207"/>
      <c r="DT597" s="207"/>
      <c r="DU597" s="207"/>
      <c r="DV597" s="207"/>
      <c r="DW597" s="207"/>
      <c r="DX597" s="207"/>
      <c r="DY597" s="207"/>
      <c r="DZ597" s="207">
        <f>+DJ597</f>
        <v>64</v>
      </c>
      <c r="EA597" s="207"/>
      <c r="EB597" s="207"/>
      <c r="EC597" s="207"/>
      <c r="ED597" s="207"/>
      <c r="EE597" s="207"/>
      <c r="EF597" s="207"/>
      <c r="EG597" s="207"/>
      <c r="EH597" s="207"/>
      <c r="EI597" s="207">
        <v>0</v>
      </c>
      <c r="EJ597" s="209">
        <v>191.55</v>
      </c>
      <c r="EK597" s="209">
        <f t="shared" si="316"/>
        <v>0</v>
      </c>
      <c r="EL597" s="207"/>
      <c r="EM597" s="207"/>
      <c r="EN597" s="207"/>
      <c r="EO597" s="207"/>
      <c r="EP597" s="207"/>
      <c r="EQ597" s="207"/>
      <c r="ER597" s="207"/>
      <c r="ES597" s="207"/>
      <c r="ET597" s="207"/>
      <c r="EU597" s="207"/>
      <c r="EV597" s="207"/>
      <c r="EW597" s="207"/>
      <c r="EX597" s="207"/>
      <c r="EY597" s="207"/>
      <c r="EZ597" s="207"/>
      <c r="FA597" s="207"/>
      <c r="FB597" s="207"/>
      <c r="FC597" s="207"/>
      <c r="FD597" s="207"/>
      <c r="FE597" s="207"/>
      <c r="FF597" s="207"/>
      <c r="FG597" s="207"/>
      <c r="FH597" s="207">
        <v>0</v>
      </c>
      <c r="FI597" s="209">
        <v>32.1</v>
      </c>
      <c r="FJ597" s="209">
        <f t="shared" si="317"/>
        <v>0</v>
      </c>
      <c r="FK597" s="207"/>
      <c r="FL597" s="207"/>
      <c r="FM597" s="207"/>
      <c r="FN597" s="207"/>
      <c r="FO597" s="207"/>
      <c r="FP597" s="207"/>
      <c r="FQ597" s="207"/>
      <c r="FR597" s="207"/>
      <c r="FS597" s="207">
        <v>0</v>
      </c>
      <c r="FT597" s="209">
        <v>25.68</v>
      </c>
      <c r="FU597" s="209">
        <f t="shared" si="318"/>
        <v>0</v>
      </c>
      <c r="FV597" s="207"/>
      <c r="FW597" s="207"/>
      <c r="FX597" s="207"/>
      <c r="FY597" s="207"/>
      <c r="FZ597" s="207"/>
      <c r="GA597" s="207"/>
      <c r="GB597" s="207"/>
      <c r="GC597" s="207"/>
      <c r="GD597" s="207">
        <v>0</v>
      </c>
      <c r="GE597" s="209">
        <v>56.12</v>
      </c>
      <c r="GF597" s="209">
        <f t="shared" si="319"/>
        <v>0</v>
      </c>
      <c r="GG597" s="207"/>
      <c r="GH597" s="207"/>
      <c r="GI597" s="207"/>
      <c r="GJ597" s="207"/>
      <c r="GK597" s="207"/>
      <c r="GL597" s="207"/>
      <c r="GM597" s="207"/>
      <c r="GN597" s="207"/>
      <c r="GO597" s="207"/>
      <c r="GP597" s="207"/>
      <c r="GQ597" s="207"/>
      <c r="GR597" s="207"/>
      <c r="GS597" s="207"/>
      <c r="GT597" s="207" t="s">
        <v>4980</v>
      </c>
      <c r="GU597" s="207"/>
      <c r="GV597" s="207"/>
      <c r="GW597" s="207"/>
      <c r="GX597" s="207" t="s">
        <v>918</v>
      </c>
      <c r="GY597" s="207">
        <v>0</v>
      </c>
      <c r="GZ597" s="207" t="s">
        <v>918</v>
      </c>
      <c r="HA597" s="207">
        <v>0</v>
      </c>
      <c r="HB597" s="207"/>
      <c r="HC597" s="207">
        <v>1</v>
      </c>
      <c r="HD597" s="207">
        <f t="shared" si="301"/>
        <v>2400</v>
      </c>
      <c r="HE597" s="207">
        <v>2</v>
      </c>
      <c r="HF597" s="207"/>
      <c r="HG597" s="207"/>
      <c r="HH597" s="207">
        <f t="shared" si="330"/>
        <v>1200</v>
      </c>
      <c r="HI597" s="209">
        <v>2.73</v>
      </c>
      <c r="HJ597" s="209">
        <f t="shared" si="320"/>
        <v>3276</v>
      </c>
      <c r="HK597" s="207">
        <v>1</v>
      </c>
      <c r="HL597" s="207"/>
      <c r="HM597" s="207">
        <f t="shared" si="331"/>
        <v>600</v>
      </c>
      <c r="HN597" s="209">
        <v>2.73</v>
      </c>
      <c r="HO597" s="209">
        <f t="shared" si="321"/>
        <v>1638</v>
      </c>
      <c r="HP597" s="207">
        <v>1</v>
      </c>
      <c r="HQ597" s="207"/>
      <c r="HR597" s="207">
        <f t="shared" si="332"/>
        <v>600</v>
      </c>
      <c r="HS597" s="209">
        <v>2.73</v>
      </c>
      <c r="HT597" s="209">
        <f t="shared" si="322"/>
        <v>1638</v>
      </c>
      <c r="HU597" s="207">
        <v>0</v>
      </c>
      <c r="HV597" s="207"/>
      <c r="HW597" s="207">
        <f t="shared" si="333"/>
        <v>0</v>
      </c>
      <c r="HX597" s="209">
        <v>2.73</v>
      </c>
      <c r="HY597" s="209">
        <f t="shared" si="323"/>
        <v>0</v>
      </c>
      <c r="HZ597" s="207">
        <v>2</v>
      </c>
      <c r="IA597" s="209">
        <v>3890.25</v>
      </c>
      <c r="IB597" s="209">
        <f t="shared" si="324"/>
        <v>7780.5</v>
      </c>
      <c r="IC597" s="169"/>
      <c r="ID597" s="169"/>
      <c r="IE597" s="169"/>
      <c r="IF597" s="169"/>
      <c r="IG597" s="165"/>
      <c r="IH597" s="165"/>
      <c r="II597" s="235">
        <f t="shared" si="303"/>
        <v>1</v>
      </c>
      <c r="IJ597" s="235">
        <f t="shared" si="304"/>
        <v>2</v>
      </c>
      <c r="IK597" s="235">
        <f t="shared" si="305"/>
        <v>3</v>
      </c>
      <c r="IL597" s="210"/>
      <c r="IM597" s="211">
        <f t="shared" si="325"/>
        <v>7736.32</v>
      </c>
      <c r="IN597" s="209">
        <v>7500</v>
      </c>
      <c r="IO597" s="212">
        <f t="shared" si="326"/>
        <v>2</v>
      </c>
      <c r="IP597" s="209">
        <f t="shared" si="327"/>
        <v>14332.5</v>
      </c>
      <c r="IQ597" s="209">
        <v>10000</v>
      </c>
      <c r="IR597" s="212">
        <f t="shared" si="328"/>
        <v>2</v>
      </c>
      <c r="IS597" s="213" t="s">
        <v>7343</v>
      </c>
      <c r="IT597" s="291"/>
    </row>
    <row r="598" spans="1:254" x14ac:dyDescent="0.4">
      <c r="A598" s="158">
        <f t="shared" si="302"/>
        <v>442</v>
      </c>
      <c r="B598" s="156" t="s">
        <v>35</v>
      </c>
      <c r="C598" s="156">
        <v>524</v>
      </c>
      <c r="D598" s="251">
        <v>30813</v>
      </c>
      <c r="E598" s="251">
        <v>34702</v>
      </c>
      <c r="F598" s="230" t="s">
        <v>7344</v>
      </c>
      <c r="G598" s="251">
        <v>12</v>
      </c>
      <c r="H598" s="156"/>
      <c r="I598" s="156" t="s">
        <v>4642</v>
      </c>
      <c r="J598" s="158" t="s">
        <v>4717</v>
      </c>
      <c r="K598" s="158"/>
      <c r="L598" s="158" t="s">
        <v>4718</v>
      </c>
      <c r="M598" s="158"/>
      <c r="N598" s="205">
        <v>50</v>
      </c>
      <c r="O598" s="158">
        <v>70</v>
      </c>
      <c r="P598" s="203" t="s">
        <v>6594</v>
      </c>
      <c r="Q598" s="158">
        <v>54</v>
      </c>
      <c r="R598" s="158"/>
      <c r="S598" s="158"/>
      <c r="T598" s="158"/>
      <c r="U598" s="158"/>
      <c r="V598" s="367"/>
      <c r="W598" s="366"/>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58" t="s">
        <v>5615</v>
      </c>
      <c r="AU598" s="205">
        <v>50</v>
      </c>
      <c r="AV598" s="205">
        <v>20</v>
      </c>
      <c r="AW598" s="205">
        <f t="shared" si="312"/>
        <v>70</v>
      </c>
      <c r="AX598" s="205" t="s">
        <v>6594</v>
      </c>
      <c r="AY598" s="214">
        <v>30</v>
      </c>
      <c r="AZ598" s="205">
        <v>24</v>
      </c>
      <c r="BA598" s="205">
        <f t="shared" si="329"/>
        <v>54</v>
      </c>
      <c r="BB598" s="205"/>
      <c r="BC598" s="207">
        <v>1.0000000000000001E-17</v>
      </c>
      <c r="BD598" s="207">
        <v>9.9999999999999997E-29</v>
      </c>
      <c r="BE598" s="207">
        <v>1.0000000000000001E-30</v>
      </c>
      <c r="BF598" s="207"/>
      <c r="BG598" s="207"/>
      <c r="BH598" s="207"/>
      <c r="BI598" s="207"/>
      <c r="BJ598" s="207"/>
      <c r="BK598" s="207"/>
      <c r="BL598" s="208">
        <v>0</v>
      </c>
      <c r="BM598" s="209">
        <v>249.45</v>
      </c>
      <c r="BN598" s="209">
        <f t="shared" si="313"/>
        <v>0</v>
      </c>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v>0</v>
      </c>
      <c r="CL598" s="209">
        <v>477.3</v>
      </c>
      <c r="CM598" s="209">
        <f t="shared" si="314"/>
        <v>0</v>
      </c>
      <c r="CN598" s="207"/>
      <c r="CO598" s="207"/>
      <c r="CP598" s="207"/>
      <c r="CQ598" s="207"/>
      <c r="CR598" s="207"/>
      <c r="CS598" s="207"/>
      <c r="CT598" s="207"/>
      <c r="CU598" s="207"/>
      <c r="CV598" s="207"/>
      <c r="CW598" s="207"/>
      <c r="CX598" s="207"/>
      <c r="CY598" s="207"/>
      <c r="CZ598" s="207"/>
      <c r="DA598" s="207"/>
      <c r="DB598" s="207"/>
      <c r="DC598" s="207"/>
      <c r="DD598" s="207"/>
      <c r="DE598" s="207"/>
      <c r="DF598" s="207">
        <v>1</v>
      </c>
      <c r="DG598" s="207"/>
      <c r="DH598" s="207"/>
      <c r="DI598" s="207" t="s">
        <v>7345</v>
      </c>
      <c r="DJ598" s="207">
        <f>AW598</f>
        <v>70</v>
      </c>
      <c r="DK598" s="209">
        <v>120.88</v>
      </c>
      <c r="DL598" s="209">
        <f t="shared" si="315"/>
        <v>8461.6</v>
      </c>
      <c r="DM598" s="207"/>
      <c r="DN598" s="207"/>
      <c r="DO598" s="207"/>
      <c r="DP598" s="207"/>
      <c r="DQ598" s="207"/>
      <c r="DR598" s="207"/>
      <c r="DS598" s="207"/>
      <c r="DT598" s="207"/>
      <c r="DU598" s="207"/>
      <c r="DV598" s="207"/>
      <c r="DW598" s="207"/>
      <c r="DX598" s="207"/>
      <c r="DY598" s="207"/>
      <c r="DZ598" s="207">
        <f>+DJ598</f>
        <v>70</v>
      </c>
      <c r="EA598" s="207"/>
      <c r="EB598" s="207"/>
      <c r="EC598" s="207"/>
      <c r="ED598" s="207"/>
      <c r="EE598" s="207"/>
      <c r="EF598" s="207"/>
      <c r="EG598" s="207"/>
      <c r="EH598" s="207"/>
      <c r="EI598" s="207">
        <v>0</v>
      </c>
      <c r="EJ598" s="209">
        <v>191.55</v>
      </c>
      <c r="EK598" s="209">
        <f t="shared" si="316"/>
        <v>0</v>
      </c>
      <c r="EL598" s="207"/>
      <c r="EM598" s="207"/>
      <c r="EN598" s="207"/>
      <c r="EO598" s="207"/>
      <c r="EP598" s="207"/>
      <c r="EQ598" s="207"/>
      <c r="ER598" s="207"/>
      <c r="ES598" s="207"/>
      <c r="ET598" s="207"/>
      <c r="EU598" s="207"/>
      <c r="EV598" s="207"/>
      <c r="EW598" s="207"/>
      <c r="EX598" s="207"/>
      <c r="EY598" s="207"/>
      <c r="EZ598" s="207"/>
      <c r="FA598" s="207"/>
      <c r="FB598" s="207"/>
      <c r="FC598" s="207"/>
      <c r="FD598" s="207"/>
      <c r="FE598" s="207"/>
      <c r="FF598" s="207"/>
      <c r="FG598" s="207"/>
      <c r="FH598" s="207">
        <v>0</v>
      </c>
      <c r="FI598" s="209">
        <v>32.1</v>
      </c>
      <c r="FJ598" s="209">
        <f t="shared" si="317"/>
        <v>0</v>
      </c>
      <c r="FK598" s="207"/>
      <c r="FL598" s="207"/>
      <c r="FM598" s="207"/>
      <c r="FN598" s="207"/>
      <c r="FO598" s="207"/>
      <c r="FP598" s="207"/>
      <c r="FQ598" s="207"/>
      <c r="FR598" s="207"/>
      <c r="FS598" s="207">
        <v>0</v>
      </c>
      <c r="FT598" s="209">
        <v>25.68</v>
      </c>
      <c r="FU598" s="209">
        <f t="shared" si="318"/>
        <v>0</v>
      </c>
      <c r="FV598" s="207"/>
      <c r="FW598" s="207"/>
      <c r="FX598" s="207"/>
      <c r="FY598" s="207"/>
      <c r="FZ598" s="207"/>
      <c r="GA598" s="207"/>
      <c r="GB598" s="207"/>
      <c r="GC598" s="207"/>
      <c r="GD598" s="207">
        <v>0</v>
      </c>
      <c r="GE598" s="209">
        <v>56.12</v>
      </c>
      <c r="GF598" s="209">
        <f t="shared" si="319"/>
        <v>0</v>
      </c>
      <c r="GG598" s="207"/>
      <c r="GH598" s="207"/>
      <c r="GI598" s="207"/>
      <c r="GJ598" s="207"/>
      <c r="GK598" s="207"/>
      <c r="GL598" s="207"/>
      <c r="GM598" s="207"/>
      <c r="GN598" s="207"/>
      <c r="GO598" s="207"/>
      <c r="GP598" s="207"/>
      <c r="GQ598" s="207"/>
      <c r="GR598" s="207"/>
      <c r="GS598" s="207"/>
      <c r="GT598" s="207" t="s">
        <v>4980</v>
      </c>
      <c r="GU598" s="207"/>
      <c r="GV598" s="207"/>
      <c r="GW598" s="207"/>
      <c r="GX598" s="207" t="s">
        <v>918</v>
      </c>
      <c r="GY598" s="207">
        <v>0</v>
      </c>
      <c r="GZ598" s="207" t="s">
        <v>918</v>
      </c>
      <c r="HA598" s="207">
        <v>0</v>
      </c>
      <c r="HB598" s="207"/>
      <c r="HC598" s="207">
        <v>1</v>
      </c>
      <c r="HD598" s="207">
        <f t="shared" ref="HD598:HD627" si="334">+HH598+HM598+HR598+HW598</f>
        <v>1600</v>
      </c>
      <c r="HE598" s="207">
        <v>3</v>
      </c>
      <c r="HF598" s="207"/>
      <c r="HG598" s="207"/>
      <c r="HH598" s="207">
        <f t="shared" si="330"/>
        <v>1200</v>
      </c>
      <c r="HI598" s="209">
        <v>2.73</v>
      </c>
      <c r="HJ598" s="209">
        <f t="shared" si="320"/>
        <v>3276</v>
      </c>
      <c r="HK598" s="207">
        <v>1</v>
      </c>
      <c r="HL598" s="207"/>
      <c r="HM598" s="207">
        <f t="shared" si="331"/>
        <v>400</v>
      </c>
      <c r="HN598" s="209">
        <v>2.73</v>
      </c>
      <c r="HO598" s="209">
        <f t="shared" si="321"/>
        <v>1092</v>
      </c>
      <c r="HP598" s="207">
        <v>0</v>
      </c>
      <c r="HQ598" s="207"/>
      <c r="HR598" s="207">
        <f t="shared" si="332"/>
        <v>0</v>
      </c>
      <c r="HS598" s="209">
        <v>2.73</v>
      </c>
      <c r="HT598" s="209">
        <f t="shared" si="322"/>
        <v>0</v>
      </c>
      <c r="HU598" s="207">
        <v>0</v>
      </c>
      <c r="HV598" s="207"/>
      <c r="HW598" s="207">
        <f t="shared" si="333"/>
        <v>0</v>
      </c>
      <c r="HX598" s="209">
        <v>2.73</v>
      </c>
      <c r="HY598" s="209">
        <f t="shared" si="323"/>
        <v>0</v>
      </c>
      <c r="HZ598" s="207">
        <v>1</v>
      </c>
      <c r="IA598" s="209">
        <v>3890.25</v>
      </c>
      <c r="IB598" s="209">
        <f t="shared" si="324"/>
        <v>3890.25</v>
      </c>
      <c r="IC598" s="169"/>
      <c r="ID598" s="169"/>
      <c r="IE598" s="169"/>
      <c r="IF598" s="169"/>
      <c r="IG598" s="165"/>
      <c r="IH598" s="165"/>
      <c r="II598" s="235">
        <f t="shared" si="303"/>
        <v>1</v>
      </c>
      <c r="IJ598" s="235">
        <f t="shared" si="304"/>
        <v>1</v>
      </c>
      <c r="IK598" s="235">
        <f t="shared" si="305"/>
        <v>2</v>
      </c>
      <c r="IL598" s="210"/>
      <c r="IM598" s="211">
        <f t="shared" si="325"/>
        <v>8461.6</v>
      </c>
      <c r="IN598" s="209">
        <v>7500</v>
      </c>
      <c r="IO598" s="212">
        <f t="shared" si="326"/>
        <v>2</v>
      </c>
      <c r="IP598" s="209">
        <f t="shared" si="327"/>
        <v>8258.25</v>
      </c>
      <c r="IQ598" s="209">
        <v>10000</v>
      </c>
      <c r="IR598" s="212">
        <f t="shared" si="328"/>
        <v>1</v>
      </c>
      <c r="IS598" s="213" t="s">
        <v>7346</v>
      </c>
      <c r="IT598" s="291"/>
    </row>
    <row r="599" spans="1:254" x14ac:dyDescent="0.4">
      <c r="A599" s="158">
        <f t="shared" si="302"/>
        <v>443</v>
      </c>
      <c r="B599" s="156" t="s">
        <v>35</v>
      </c>
      <c r="C599" s="156">
        <v>525</v>
      </c>
      <c r="D599" s="156">
        <v>31155</v>
      </c>
      <c r="E599" s="374">
        <v>34847</v>
      </c>
      <c r="F599" s="230" t="s">
        <v>7347</v>
      </c>
      <c r="G599" s="251">
        <v>12</v>
      </c>
      <c r="H599" s="156"/>
      <c r="I599" s="156" t="s">
        <v>4642</v>
      </c>
      <c r="J599" s="158" t="s">
        <v>4724</v>
      </c>
      <c r="K599" s="158"/>
      <c r="L599" s="158" t="s">
        <v>4726</v>
      </c>
      <c r="M599" s="158"/>
      <c r="N599" s="205">
        <v>27</v>
      </c>
      <c r="O599" s="158">
        <v>47</v>
      </c>
      <c r="P599" s="203" t="s">
        <v>7348</v>
      </c>
      <c r="Q599" s="158">
        <v>52</v>
      </c>
      <c r="R599" s="158"/>
      <c r="S599" s="158"/>
      <c r="T599" s="158"/>
      <c r="U599" s="158"/>
      <c r="V599" s="367"/>
      <c r="W599" s="366"/>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58" t="s">
        <v>5298</v>
      </c>
      <c r="AU599" s="205">
        <v>27</v>
      </c>
      <c r="AV599" s="205">
        <v>20</v>
      </c>
      <c r="AW599" s="205">
        <f t="shared" si="312"/>
        <v>47</v>
      </c>
      <c r="AX599" s="205" t="s">
        <v>7348</v>
      </c>
      <c r="AY599" s="214">
        <v>28</v>
      </c>
      <c r="AZ599" s="205">
        <v>24</v>
      </c>
      <c r="BA599" s="205">
        <f t="shared" si="329"/>
        <v>52</v>
      </c>
      <c r="BB599" s="205"/>
      <c r="BC599" s="207">
        <v>1</v>
      </c>
      <c r="BD599" s="207">
        <v>20</v>
      </c>
      <c r="BE599" s="207">
        <f>+BC599*BD599*10</f>
        <v>200</v>
      </c>
      <c r="BF599" s="207"/>
      <c r="BG599" s="207"/>
      <c r="BH599" s="207"/>
      <c r="BI599" s="207"/>
      <c r="BJ599" s="207"/>
      <c r="BK599" s="207"/>
      <c r="BL599" s="208">
        <v>0</v>
      </c>
      <c r="BM599" s="209">
        <v>249.45</v>
      </c>
      <c r="BN599" s="209">
        <f t="shared" si="313"/>
        <v>0</v>
      </c>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v>0</v>
      </c>
      <c r="CL599" s="209">
        <v>477.3</v>
      </c>
      <c r="CM599" s="209">
        <f t="shared" si="314"/>
        <v>0</v>
      </c>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v>0</v>
      </c>
      <c r="DK599" s="209">
        <v>120.88</v>
      </c>
      <c r="DL599" s="209">
        <f t="shared" si="315"/>
        <v>0</v>
      </c>
      <c r="DM599" s="207"/>
      <c r="DN599" s="207"/>
      <c r="DO599" s="207"/>
      <c r="DP599" s="207"/>
      <c r="DQ599" s="207"/>
      <c r="DR599" s="207"/>
      <c r="DS599" s="207"/>
      <c r="DT599" s="207"/>
      <c r="DU599" s="207"/>
      <c r="DV599" s="207"/>
      <c r="DW599" s="207"/>
      <c r="DX599" s="207"/>
      <c r="DY599" s="207"/>
      <c r="DZ599" s="207"/>
      <c r="EA599" s="207"/>
      <c r="EB599" s="207"/>
      <c r="EC599" s="207"/>
      <c r="ED599" s="207"/>
      <c r="EE599" s="207"/>
      <c r="EF599" s="207"/>
      <c r="EG599" s="207"/>
      <c r="EH599" s="207"/>
      <c r="EI599" s="207">
        <v>0</v>
      </c>
      <c r="EJ599" s="209">
        <v>191.55</v>
      </c>
      <c r="EK599" s="209">
        <f t="shared" si="316"/>
        <v>0</v>
      </c>
      <c r="EL599" s="207"/>
      <c r="EM599" s="207"/>
      <c r="EN599" s="207"/>
      <c r="EO599" s="207"/>
      <c r="EP599" s="207"/>
      <c r="EQ599" s="207"/>
      <c r="ER599" s="207"/>
      <c r="ES599" s="207"/>
      <c r="ET599" s="207"/>
      <c r="EU599" s="207"/>
      <c r="EV599" s="207"/>
      <c r="EW599" s="207"/>
      <c r="EX599" s="207"/>
      <c r="EY599" s="207"/>
      <c r="EZ599" s="207"/>
      <c r="FA599" s="207"/>
      <c r="FB599" s="207"/>
      <c r="FC599" s="207"/>
      <c r="FD599" s="207"/>
      <c r="FE599" s="207"/>
      <c r="FF599" s="207"/>
      <c r="FG599" s="207"/>
      <c r="FH599" s="207">
        <v>0</v>
      </c>
      <c r="FI599" s="209">
        <v>32.1</v>
      </c>
      <c r="FJ599" s="209">
        <f t="shared" si="317"/>
        <v>0</v>
      </c>
      <c r="FK599" s="207"/>
      <c r="FL599" s="207"/>
      <c r="FM599" s="207"/>
      <c r="FN599" s="207"/>
      <c r="FO599" s="207"/>
      <c r="FP599" s="207"/>
      <c r="FQ599" s="207"/>
      <c r="FR599" s="207"/>
      <c r="FS599" s="207">
        <v>0</v>
      </c>
      <c r="FT599" s="209">
        <v>25.68</v>
      </c>
      <c r="FU599" s="209">
        <f t="shared" si="318"/>
        <v>0</v>
      </c>
      <c r="FV599" s="207"/>
      <c r="FW599" s="207"/>
      <c r="FX599" s="207"/>
      <c r="FY599" s="207"/>
      <c r="FZ599" s="207">
        <v>1</v>
      </c>
      <c r="GA599" s="207"/>
      <c r="GB599" s="207" t="s">
        <v>7339</v>
      </c>
      <c r="GC599" s="207" t="s">
        <v>5142</v>
      </c>
      <c r="GD599" s="207">
        <f>AW599</f>
        <v>47</v>
      </c>
      <c r="GE599" s="209">
        <v>56.12</v>
      </c>
      <c r="GF599" s="209">
        <f t="shared" si="319"/>
        <v>2637.64</v>
      </c>
      <c r="GG599" s="207"/>
      <c r="GH599" s="207"/>
      <c r="GI599" s="207"/>
      <c r="GJ599" s="207"/>
      <c r="GK599" s="207"/>
      <c r="GL599" s="207"/>
      <c r="GM599" s="207"/>
      <c r="GN599" s="207"/>
      <c r="GO599" s="207"/>
      <c r="GP599" s="207"/>
      <c r="GQ599" s="207"/>
      <c r="GR599" s="207"/>
      <c r="GS599" s="207"/>
      <c r="GT599" s="207">
        <f>+GD599</f>
        <v>47</v>
      </c>
      <c r="GU599" s="207"/>
      <c r="GV599" s="207"/>
      <c r="GW599" s="207"/>
      <c r="GX599" s="207" t="s">
        <v>918</v>
      </c>
      <c r="GY599" s="207">
        <v>0</v>
      </c>
      <c r="GZ599" s="207" t="s">
        <v>918</v>
      </c>
      <c r="HA599" s="207">
        <v>0</v>
      </c>
      <c r="HB599" s="207"/>
      <c r="HC599" s="207">
        <v>1</v>
      </c>
      <c r="HD599" s="207">
        <f t="shared" si="334"/>
        <v>3200</v>
      </c>
      <c r="HE599" s="207">
        <v>3</v>
      </c>
      <c r="HF599" s="207"/>
      <c r="HG599" s="207"/>
      <c r="HH599" s="207">
        <f t="shared" si="330"/>
        <v>2400</v>
      </c>
      <c r="HI599" s="209">
        <v>2.73</v>
      </c>
      <c r="HJ599" s="209">
        <f t="shared" si="320"/>
        <v>6552</v>
      </c>
      <c r="HK599" s="207">
        <v>1</v>
      </c>
      <c r="HL599" s="207"/>
      <c r="HM599" s="207">
        <f t="shared" si="331"/>
        <v>800</v>
      </c>
      <c r="HN599" s="209">
        <v>2.73</v>
      </c>
      <c r="HO599" s="209">
        <f t="shared" si="321"/>
        <v>2184</v>
      </c>
      <c r="HP599" s="207">
        <v>0</v>
      </c>
      <c r="HQ599" s="207"/>
      <c r="HR599" s="207">
        <f t="shared" si="332"/>
        <v>0</v>
      </c>
      <c r="HS599" s="209">
        <v>2.73</v>
      </c>
      <c r="HT599" s="209">
        <f t="shared" si="322"/>
        <v>0</v>
      </c>
      <c r="HU599" s="207">
        <v>0</v>
      </c>
      <c r="HV599" s="207"/>
      <c r="HW599" s="207">
        <f t="shared" si="333"/>
        <v>0</v>
      </c>
      <c r="HX599" s="209">
        <v>2.73</v>
      </c>
      <c r="HY599" s="209">
        <f t="shared" si="323"/>
        <v>0</v>
      </c>
      <c r="HZ599" s="207">
        <v>3</v>
      </c>
      <c r="IA599" s="209">
        <v>3890.25</v>
      </c>
      <c r="IB599" s="209">
        <f t="shared" si="324"/>
        <v>11670.75</v>
      </c>
      <c r="IC599" s="169"/>
      <c r="ID599" s="169"/>
      <c r="IE599" s="169"/>
      <c r="IF599" s="169"/>
      <c r="IG599" s="165"/>
      <c r="IH599" s="165"/>
      <c r="II599" s="235">
        <f t="shared" si="303"/>
        <v>1</v>
      </c>
      <c r="IJ599" s="235">
        <f t="shared" si="304"/>
        <v>3</v>
      </c>
      <c r="IK599" s="235">
        <f t="shared" si="305"/>
        <v>4</v>
      </c>
      <c r="IL599" s="210"/>
      <c r="IM599" s="211">
        <f t="shared" si="325"/>
        <v>2637.64</v>
      </c>
      <c r="IN599" s="209">
        <v>7500</v>
      </c>
      <c r="IO599" s="212">
        <f t="shared" si="326"/>
        <v>1</v>
      </c>
      <c r="IP599" s="209">
        <f t="shared" si="327"/>
        <v>20406.75</v>
      </c>
      <c r="IQ599" s="209">
        <v>10000</v>
      </c>
      <c r="IR599" s="212">
        <f t="shared" si="328"/>
        <v>3</v>
      </c>
      <c r="IS599" s="213" t="s">
        <v>7349</v>
      </c>
      <c r="IT599" s="291"/>
    </row>
    <row r="600" spans="1:254" x14ac:dyDescent="0.4">
      <c r="A600" s="158">
        <f t="shared" si="302"/>
        <v>444</v>
      </c>
      <c r="B600" s="156" t="s">
        <v>35</v>
      </c>
      <c r="C600" s="156">
        <v>215</v>
      </c>
      <c r="D600" s="156">
        <v>102315</v>
      </c>
      <c r="E600" s="375">
        <v>27513</v>
      </c>
      <c r="F600" s="248">
        <v>46066302700894</v>
      </c>
      <c r="G600" s="251">
        <v>6</v>
      </c>
      <c r="H600" s="156"/>
      <c r="I600" s="156" t="s">
        <v>2031</v>
      </c>
      <c r="J600" s="158" t="s">
        <v>2032</v>
      </c>
      <c r="K600" s="158"/>
      <c r="L600" s="158" t="s">
        <v>2034</v>
      </c>
      <c r="M600" s="158"/>
      <c r="N600" s="205">
        <v>52</v>
      </c>
      <c r="O600" s="158">
        <v>72</v>
      </c>
      <c r="P600" s="203">
        <v>29</v>
      </c>
      <c r="Q600" s="158">
        <v>64</v>
      </c>
      <c r="R600" s="158"/>
      <c r="S600" s="158"/>
      <c r="T600" s="158"/>
      <c r="U600" s="158"/>
      <c r="V600" s="367"/>
      <c r="W600" s="366"/>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58" t="s">
        <v>5527</v>
      </c>
      <c r="AU600" s="205">
        <v>52</v>
      </c>
      <c r="AV600" s="205">
        <v>20</v>
      </c>
      <c r="AW600" s="205">
        <f t="shared" si="312"/>
        <v>72</v>
      </c>
      <c r="AX600" s="205">
        <v>29</v>
      </c>
      <c r="AY600" s="226">
        <v>40</v>
      </c>
      <c r="AZ600" s="205">
        <v>24</v>
      </c>
      <c r="BA600" s="205">
        <f t="shared" si="329"/>
        <v>64</v>
      </c>
      <c r="BB600" s="205"/>
      <c r="BC600" s="207">
        <v>1.0000000000000001E-17</v>
      </c>
      <c r="BD600" s="207">
        <v>9.9999999999999997E-29</v>
      </c>
      <c r="BE600" s="207">
        <v>1.0000000000000001E-30</v>
      </c>
      <c r="BF600" s="207">
        <v>0</v>
      </c>
      <c r="BG600" s="207">
        <v>0</v>
      </c>
      <c r="BH600" s="207"/>
      <c r="BI600" s="207"/>
      <c r="BJ600" s="207"/>
      <c r="BK600" s="207"/>
      <c r="BL600" s="208">
        <v>0</v>
      </c>
      <c r="BM600" s="209">
        <v>249.45</v>
      </c>
      <c r="BN600" s="209">
        <f t="shared" si="313"/>
        <v>0</v>
      </c>
      <c r="BO600" s="207"/>
      <c r="BP600" s="207"/>
      <c r="BQ600" s="207"/>
      <c r="BR600" s="207"/>
      <c r="BS600" s="207"/>
      <c r="BT600" s="207"/>
      <c r="BU600" s="207"/>
      <c r="BV600" s="207"/>
      <c r="BW600" s="207"/>
      <c r="BX600" s="207"/>
      <c r="BY600" s="207"/>
      <c r="BZ600" s="207"/>
      <c r="CA600" s="207"/>
      <c r="CB600" s="207"/>
      <c r="CC600" s="207"/>
      <c r="CD600" s="207"/>
      <c r="CE600" s="207"/>
      <c r="CF600" s="207">
        <v>0</v>
      </c>
      <c r="CG600" s="207"/>
      <c r="CH600" s="207"/>
      <c r="CI600" s="207"/>
      <c r="CJ600" s="207"/>
      <c r="CK600" s="207">
        <v>0</v>
      </c>
      <c r="CL600" s="209">
        <v>477.3</v>
      </c>
      <c r="CM600" s="209">
        <f t="shared" si="314"/>
        <v>0</v>
      </c>
      <c r="CN600" s="207"/>
      <c r="CO600" s="207"/>
      <c r="CP600" s="207"/>
      <c r="CQ600" s="207"/>
      <c r="CR600" s="207"/>
      <c r="CS600" s="207"/>
      <c r="CT600" s="207"/>
      <c r="CU600" s="207"/>
      <c r="CV600" s="207"/>
      <c r="CW600" s="207"/>
      <c r="CX600" s="207"/>
      <c r="CY600" s="207"/>
      <c r="CZ600" s="207"/>
      <c r="DA600" s="207"/>
      <c r="DB600" s="207"/>
      <c r="DC600" s="207"/>
      <c r="DD600" s="207"/>
      <c r="DE600" s="207">
        <v>0</v>
      </c>
      <c r="DF600" s="207"/>
      <c r="DG600" s="207"/>
      <c r="DH600" s="207"/>
      <c r="DI600" s="207"/>
      <c r="DJ600" s="207">
        <v>0</v>
      </c>
      <c r="DK600" s="209">
        <v>120.88</v>
      </c>
      <c r="DL600" s="209">
        <f t="shared" si="315"/>
        <v>0</v>
      </c>
      <c r="DM600" s="207"/>
      <c r="DN600" s="207"/>
      <c r="DO600" s="207"/>
      <c r="DP600" s="207"/>
      <c r="DQ600" s="207"/>
      <c r="DR600" s="207"/>
      <c r="DS600" s="207"/>
      <c r="DT600" s="207"/>
      <c r="DU600" s="207"/>
      <c r="DV600" s="207"/>
      <c r="DW600" s="207"/>
      <c r="DX600" s="207"/>
      <c r="DY600" s="207"/>
      <c r="DZ600" s="207"/>
      <c r="EA600" s="207"/>
      <c r="EB600" s="207"/>
      <c r="EC600" s="207"/>
      <c r="ED600" s="207">
        <v>0</v>
      </c>
      <c r="EE600" s="207"/>
      <c r="EF600" s="207"/>
      <c r="EG600" s="207"/>
      <c r="EH600" s="207"/>
      <c r="EI600" s="207">
        <v>0</v>
      </c>
      <c r="EJ600" s="209">
        <v>191.55</v>
      </c>
      <c r="EK600" s="209">
        <f t="shared" si="316"/>
        <v>0</v>
      </c>
      <c r="EL600" s="207"/>
      <c r="EM600" s="207"/>
      <c r="EN600" s="207"/>
      <c r="EO600" s="207"/>
      <c r="EP600" s="207"/>
      <c r="EQ600" s="207"/>
      <c r="ER600" s="207"/>
      <c r="ES600" s="207"/>
      <c r="ET600" s="207"/>
      <c r="EU600" s="207"/>
      <c r="EV600" s="207"/>
      <c r="EW600" s="207"/>
      <c r="EX600" s="207"/>
      <c r="EY600" s="207"/>
      <c r="EZ600" s="207"/>
      <c r="FA600" s="207"/>
      <c r="FB600" s="207"/>
      <c r="FC600" s="207">
        <v>0</v>
      </c>
      <c r="FD600" s="207"/>
      <c r="FE600" s="207"/>
      <c r="FF600" s="207"/>
      <c r="FG600" s="207"/>
      <c r="FH600" s="207">
        <v>0</v>
      </c>
      <c r="FI600" s="209">
        <v>32.1</v>
      </c>
      <c r="FJ600" s="209">
        <f t="shared" si="317"/>
        <v>0</v>
      </c>
      <c r="FK600" s="207"/>
      <c r="FL600" s="207"/>
      <c r="FM600" s="207"/>
      <c r="FN600" s="207">
        <v>0</v>
      </c>
      <c r="FO600" s="207"/>
      <c r="FP600" s="207"/>
      <c r="FQ600" s="207"/>
      <c r="FR600" s="207"/>
      <c r="FS600" s="207">
        <v>0</v>
      </c>
      <c r="FT600" s="209">
        <v>25.68</v>
      </c>
      <c r="FU600" s="209">
        <f t="shared" si="318"/>
        <v>0</v>
      </c>
      <c r="FV600" s="207"/>
      <c r="FW600" s="207"/>
      <c r="FX600" s="207"/>
      <c r="FY600" s="207">
        <v>0</v>
      </c>
      <c r="FZ600" s="207"/>
      <c r="GA600" s="207"/>
      <c r="GB600" s="207"/>
      <c r="GC600" s="207"/>
      <c r="GD600" s="207">
        <v>0</v>
      </c>
      <c r="GE600" s="209">
        <v>56.12</v>
      </c>
      <c r="GF600" s="209">
        <f t="shared" si="319"/>
        <v>0</v>
      </c>
      <c r="GG600" s="207"/>
      <c r="GH600" s="207"/>
      <c r="GI600" s="207"/>
      <c r="GJ600" s="207"/>
      <c r="GK600" s="207"/>
      <c r="GL600" s="207"/>
      <c r="GM600" s="207"/>
      <c r="GN600" s="207"/>
      <c r="GO600" s="207"/>
      <c r="GP600" s="207"/>
      <c r="GQ600" s="207"/>
      <c r="GR600" s="207"/>
      <c r="GS600" s="207"/>
      <c r="GT600" s="207"/>
      <c r="GU600" s="207"/>
      <c r="GV600" s="207"/>
      <c r="GW600" s="207"/>
      <c r="GX600" s="207" t="s">
        <v>918</v>
      </c>
      <c r="GY600" s="207">
        <v>0</v>
      </c>
      <c r="GZ600" s="207" t="s">
        <v>918</v>
      </c>
      <c r="HA600" s="207">
        <v>0</v>
      </c>
      <c r="HB600" s="207">
        <v>0</v>
      </c>
      <c r="HC600" s="207">
        <v>1</v>
      </c>
      <c r="HD600" s="207">
        <f t="shared" si="334"/>
        <v>4000</v>
      </c>
      <c r="HE600" s="207">
        <v>2</v>
      </c>
      <c r="HF600" s="207"/>
      <c r="HG600" s="207"/>
      <c r="HH600" s="207">
        <f>(HZ600+1)*200*HE600</f>
        <v>1600</v>
      </c>
      <c r="HI600" s="209">
        <v>2.73</v>
      </c>
      <c r="HJ600" s="209">
        <f t="shared" si="320"/>
        <v>4368</v>
      </c>
      <c r="HK600" s="207">
        <v>1</v>
      </c>
      <c r="HL600" s="207"/>
      <c r="HM600" s="207">
        <f>(HZ600+1)*200*HK600</f>
        <v>800</v>
      </c>
      <c r="HN600" s="209">
        <v>2.73</v>
      </c>
      <c r="HO600" s="209">
        <f t="shared" si="321"/>
        <v>2184</v>
      </c>
      <c r="HP600" s="207">
        <v>1</v>
      </c>
      <c r="HQ600" s="207"/>
      <c r="HR600" s="207">
        <f>(HZ600+1)*200*HP600</f>
        <v>800</v>
      </c>
      <c r="HS600" s="209">
        <v>2.73</v>
      </c>
      <c r="HT600" s="209">
        <f t="shared" si="322"/>
        <v>2184</v>
      </c>
      <c r="HU600" s="207">
        <v>1</v>
      </c>
      <c r="HV600" s="207"/>
      <c r="HW600" s="207">
        <f>(HZ600+1)*200*HU600</f>
        <v>800</v>
      </c>
      <c r="HX600" s="209">
        <v>2.73</v>
      </c>
      <c r="HY600" s="209">
        <f t="shared" si="323"/>
        <v>2184</v>
      </c>
      <c r="HZ600" s="207">
        <v>3</v>
      </c>
      <c r="IA600" s="209">
        <v>3890.25</v>
      </c>
      <c r="IB600" s="209">
        <f t="shared" si="324"/>
        <v>11670.75</v>
      </c>
      <c r="IC600" s="169"/>
      <c r="ID600" s="169"/>
      <c r="IE600" s="169"/>
      <c r="IF600" s="169"/>
      <c r="IG600" s="165"/>
      <c r="IH600" s="165"/>
      <c r="II600" s="235">
        <f t="shared" si="303"/>
        <v>0</v>
      </c>
      <c r="IJ600" s="235">
        <f t="shared" si="304"/>
        <v>3</v>
      </c>
      <c r="IK600" s="235">
        <f t="shared" si="305"/>
        <v>3</v>
      </c>
      <c r="IL600" s="210"/>
      <c r="IM600" s="211">
        <f t="shared" si="325"/>
        <v>0</v>
      </c>
      <c r="IN600" s="209">
        <v>7500</v>
      </c>
      <c r="IO600" s="212">
        <f t="shared" si="326"/>
        <v>0</v>
      </c>
      <c r="IP600" s="209">
        <f t="shared" si="327"/>
        <v>22590.75</v>
      </c>
      <c r="IQ600" s="209">
        <v>10000</v>
      </c>
      <c r="IR600" s="212">
        <f t="shared" si="328"/>
        <v>3</v>
      </c>
      <c r="IS600" s="213" t="s">
        <v>6286</v>
      </c>
      <c r="IT600" s="291"/>
    </row>
    <row r="601" spans="1:254" x14ac:dyDescent="0.4">
      <c r="A601" s="158">
        <f t="shared" si="302"/>
        <v>445</v>
      </c>
      <c r="B601" s="156" t="s">
        <v>35</v>
      </c>
      <c r="C601" s="156">
        <v>527</v>
      </c>
      <c r="D601" s="156">
        <v>76072</v>
      </c>
      <c r="E601" s="251">
        <v>34901</v>
      </c>
      <c r="F601" s="230" t="s">
        <v>7350</v>
      </c>
      <c r="G601" s="251">
        <v>12</v>
      </c>
      <c r="H601" s="156"/>
      <c r="I601" s="156" t="s">
        <v>4642</v>
      </c>
      <c r="J601" s="158" t="s">
        <v>4643</v>
      </c>
      <c r="K601" s="158"/>
      <c r="L601" s="158" t="s">
        <v>4736</v>
      </c>
      <c r="M601" s="158"/>
      <c r="N601" s="205">
        <v>60</v>
      </c>
      <c r="O601" s="158">
        <v>80</v>
      </c>
      <c r="P601" s="203" t="s">
        <v>6113</v>
      </c>
      <c r="Q601" s="158">
        <v>50</v>
      </c>
      <c r="R601" s="158"/>
      <c r="S601" s="158"/>
      <c r="T601" s="158"/>
      <c r="U601" s="158"/>
      <c r="V601" s="367"/>
      <c r="W601" s="366"/>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58" t="s">
        <v>5364</v>
      </c>
      <c r="AU601" s="205">
        <v>60</v>
      </c>
      <c r="AV601" s="205">
        <v>20</v>
      </c>
      <c r="AW601" s="205">
        <f t="shared" si="312"/>
        <v>80</v>
      </c>
      <c r="AX601" s="205" t="s">
        <v>6113</v>
      </c>
      <c r="AY601" s="206">
        <v>26</v>
      </c>
      <c r="AZ601" s="205">
        <v>24</v>
      </c>
      <c r="BA601" s="205">
        <f t="shared" si="329"/>
        <v>50</v>
      </c>
      <c r="BB601" s="205"/>
      <c r="BC601" s="207">
        <v>1.0000000000000001E-17</v>
      </c>
      <c r="BD601" s="207">
        <v>9.9999999999999997E-29</v>
      </c>
      <c r="BE601" s="207">
        <v>1.0000000000000001E-30</v>
      </c>
      <c r="BF601" s="207"/>
      <c r="BG601" s="207"/>
      <c r="BH601" s="207"/>
      <c r="BI601" s="207"/>
      <c r="BJ601" s="207"/>
      <c r="BK601" s="207"/>
      <c r="BL601" s="208">
        <v>0</v>
      </c>
      <c r="BM601" s="209">
        <v>249.45</v>
      </c>
      <c r="BN601" s="209">
        <f t="shared" si="313"/>
        <v>0</v>
      </c>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v>0</v>
      </c>
      <c r="CL601" s="209">
        <v>477.3</v>
      </c>
      <c r="CM601" s="209">
        <f t="shared" si="314"/>
        <v>0</v>
      </c>
      <c r="CN601" s="207"/>
      <c r="CO601" s="207"/>
      <c r="CP601" s="207"/>
      <c r="CQ601" s="207"/>
      <c r="CR601" s="207"/>
      <c r="CS601" s="207"/>
      <c r="CT601" s="207"/>
      <c r="CU601" s="207"/>
      <c r="CV601" s="207"/>
      <c r="CW601" s="207"/>
      <c r="CX601" s="207"/>
      <c r="CY601" s="207"/>
      <c r="CZ601" s="207"/>
      <c r="DA601" s="207"/>
      <c r="DB601" s="207"/>
      <c r="DC601" s="207"/>
      <c r="DD601" s="207"/>
      <c r="DE601" s="207"/>
      <c r="DF601" s="207">
        <v>1</v>
      </c>
      <c r="DG601" s="207"/>
      <c r="DH601" s="207"/>
      <c r="DI601" s="207" t="s">
        <v>7351</v>
      </c>
      <c r="DJ601" s="207">
        <f>AW601</f>
        <v>80</v>
      </c>
      <c r="DK601" s="209">
        <v>120.88</v>
      </c>
      <c r="DL601" s="209">
        <f t="shared" si="315"/>
        <v>9670.4</v>
      </c>
      <c r="DM601" s="207"/>
      <c r="DN601" s="207"/>
      <c r="DO601" s="207"/>
      <c r="DP601" s="207"/>
      <c r="DQ601" s="207"/>
      <c r="DR601" s="207"/>
      <c r="DS601" s="207"/>
      <c r="DT601" s="207"/>
      <c r="DU601" s="207"/>
      <c r="DV601" s="207"/>
      <c r="DW601" s="207"/>
      <c r="DX601" s="207"/>
      <c r="DY601" s="207"/>
      <c r="DZ601" s="207">
        <f>+DJ601</f>
        <v>80</v>
      </c>
      <c r="EA601" s="207"/>
      <c r="EB601" s="207"/>
      <c r="EC601" s="207"/>
      <c r="ED601" s="207"/>
      <c r="EE601" s="207"/>
      <c r="EF601" s="207"/>
      <c r="EG601" s="207"/>
      <c r="EH601" s="207"/>
      <c r="EI601" s="207">
        <v>0</v>
      </c>
      <c r="EJ601" s="209">
        <v>191.55</v>
      </c>
      <c r="EK601" s="209">
        <f t="shared" si="316"/>
        <v>0</v>
      </c>
      <c r="EL601" s="207"/>
      <c r="EM601" s="207"/>
      <c r="EN601" s="207"/>
      <c r="EO601" s="207"/>
      <c r="EP601" s="207"/>
      <c r="EQ601" s="207"/>
      <c r="ER601" s="207"/>
      <c r="ES601" s="207"/>
      <c r="ET601" s="207"/>
      <c r="EU601" s="207"/>
      <c r="EV601" s="207"/>
      <c r="EW601" s="207"/>
      <c r="EX601" s="207"/>
      <c r="EY601" s="207"/>
      <c r="EZ601" s="207"/>
      <c r="FA601" s="207"/>
      <c r="FB601" s="207"/>
      <c r="FC601" s="207"/>
      <c r="FD601" s="207"/>
      <c r="FE601" s="207"/>
      <c r="FF601" s="207"/>
      <c r="FG601" s="207"/>
      <c r="FH601" s="207">
        <v>0</v>
      </c>
      <c r="FI601" s="209">
        <v>32.1</v>
      </c>
      <c r="FJ601" s="209">
        <f t="shared" si="317"/>
        <v>0</v>
      </c>
      <c r="FK601" s="207"/>
      <c r="FL601" s="207"/>
      <c r="FM601" s="207"/>
      <c r="FN601" s="207"/>
      <c r="FO601" s="207"/>
      <c r="FP601" s="207"/>
      <c r="FQ601" s="207"/>
      <c r="FR601" s="207"/>
      <c r="FS601" s="207">
        <v>0</v>
      </c>
      <c r="FT601" s="209">
        <v>25.68</v>
      </c>
      <c r="FU601" s="209">
        <f t="shared" si="318"/>
        <v>0</v>
      </c>
      <c r="FV601" s="207"/>
      <c r="FW601" s="207"/>
      <c r="FX601" s="207"/>
      <c r="FY601" s="207"/>
      <c r="FZ601" s="207"/>
      <c r="GA601" s="207"/>
      <c r="GB601" s="207"/>
      <c r="GC601" s="207"/>
      <c r="GD601" s="207">
        <v>0</v>
      </c>
      <c r="GE601" s="209">
        <v>56.12</v>
      </c>
      <c r="GF601" s="209">
        <f t="shared" si="319"/>
        <v>0</v>
      </c>
      <c r="GG601" s="207"/>
      <c r="GH601" s="207"/>
      <c r="GI601" s="207"/>
      <c r="GJ601" s="207"/>
      <c r="GK601" s="207"/>
      <c r="GL601" s="207"/>
      <c r="GM601" s="207"/>
      <c r="GN601" s="207"/>
      <c r="GO601" s="207"/>
      <c r="GP601" s="207"/>
      <c r="GQ601" s="207"/>
      <c r="GR601" s="207"/>
      <c r="GS601" s="207"/>
      <c r="GT601" s="207"/>
      <c r="GU601" s="207"/>
      <c r="GV601" s="207"/>
      <c r="GW601" s="207"/>
      <c r="GX601" s="207" t="s">
        <v>918</v>
      </c>
      <c r="GY601" s="207">
        <v>0</v>
      </c>
      <c r="GZ601" s="207" t="s">
        <v>918</v>
      </c>
      <c r="HA601" s="207">
        <v>0</v>
      </c>
      <c r="HB601" s="207"/>
      <c r="HC601" s="207">
        <v>0</v>
      </c>
      <c r="HD601" s="207">
        <f t="shared" si="334"/>
        <v>0</v>
      </c>
      <c r="HE601" s="207">
        <v>0</v>
      </c>
      <c r="HF601" s="207"/>
      <c r="HG601" s="207"/>
      <c r="HH601" s="207">
        <f>HE601*((HZ601+1)*200)</f>
        <v>0</v>
      </c>
      <c r="HI601" s="209">
        <v>2.73</v>
      </c>
      <c r="HJ601" s="209">
        <f t="shared" si="320"/>
        <v>0</v>
      </c>
      <c r="HK601" s="207">
        <v>0</v>
      </c>
      <c r="HL601" s="207"/>
      <c r="HM601" s="207">
        <f>HK601*((HZ601+1)*200)</f>
        <v>0</v>
      </c>
      <c r="HN601" s="209">
        <v>2.73</v>
      </c>
      <c r="HO601" s="209">
        <f t="shared" si="321"/>
        <v>0</v>
      </c>
      <c r="HP601" s="207">
        <v>0</v>
      </c>
      <c r="HQ601" s="207"/>
      <c r="HR601" s="207">
        <f>HP601*((HZ601+1)*200)</f>
        <v>0</v>
      </c>
      <c r="HS601" s="209">
        <v>2.73</v>
      </c>
      <c r="HT601" s="209">
        <f t="shared" si="322"/>
        <v>0</v>
      </c>
      <c r="HU601" s="207">
        <v>0</v>
      </c>
      <c r="HV601" s="207"/>
      <c r="HW601" s="207">
        <f>HU601*((HZ601+1)*200)</f>
        <v>0</v>
      </c>
      <c r="HX601" s="209">
        <v>2.73</v>
      </c>
      <c r="HY601" s="209">
        <f t="shared" si="323"/>
        <v>0</v>
      </c>
      <c r="HZ601" s="207">
        <v>0</v>
      </c>
      <c r="IA601" s="209">
        <v>3890.25</v>
      </c>
      <c r="IB601" s="209">
        <f t="shared" si="324"/>
        <v>0</v>
      </c>
      <c r="IC601" s="169"/>
      <c r="ID601" s="169"/>
      <c r="IE601" s="169"/>
      <c r="IF601" s="169"/>
      <c r="IG601" s="165"/>
      <c r="IH601" s="165"/>
      <c r="II601" s="235">
        <f t="shared" si="303"/>
        <v>1</v>
      </c>
      <c r="IJ601" s="235">
        <f t="shared" si="304"/>
        <v>0</v>
      </c>
      <c r="IK601" s="235">
        <f t="shared" si="305"/>
        <v>1</v>
      </c>
      <c r="IL601" s="210"/>
      <c r="IM601" s="211">
        <f t="shared" si="325"/>
        <v>9670.4</v>
      </c>
      <c r="IN601" s="209">
        <v>7500</v>
      </c>
      <c r="IO601" s="212">
        <f t="shared" si="326"/>
        <v>2</v>
      </c>
      <c r="IP601" s="209">
        <f t="shared" si="327"/>
        <v>0</v>
      </c>
      <c r="IQ601" s="209">
        <v>10000</v>
      </c>
      <c r="IR601" s="212">
        <f t="shared" si="328"/>
        <v>0</v>
      </c>
      <c r="IS601" s="213" t="s">
        <v>7352</v>
      </c>
      <c r="IT601" s="291"/>
    </row>
    <row r="602" spans="1:254" x14ac:dyDescent="0.4">
      <c r="A602" s="158">
        <f t="shared" si="302"/>
        <v>446</v>
      </c>
      <c r="B602" s="156" t="s">
        <v>35</v>
      </c>
      <c r="C602" s="349">
        <v>139</v>
      </c>
      <c r="D602" s="156">
        <v>96689</v>
      </c>
      <c r="E602" s="370">
        <v>20820</v>
      </c>
      <c r="F602" s="228" t="s">
        <v>7353</v>
      </c>
      <c r="G602" s="251">
        <v>4</v>
      </c>
      <c r="H602" s="156"/>
      <c r="I602" s="156" t="s">
        <v>1309</v>
      </c>
      <c r="J602" s="158" t="s">
        <v>1310</v>
      </c>
      <c r="K602" s="158"/>
      <c r="L602" s="237" t="s">
        <v>1312</v>
      </c>
      <c r="M602" s="158">
        <v>20143521244</v>
      </c>
      <c r="N602" s="205">
        <v>293</v>
      </c>
      <c r="O602" s="237">
        <v>313</v>
      </c>
      <c r="P602" s="203" t="s">
        <v>5390</v>
      </c>
      <c r="Q602" s="237">
        <v>53</v>
      </c>
      <c r="R602" s="237"/>
      <c r="S602" s="237"/>
      <c r="T602" s="237"/>
      <c r="U602" s="237"/>
      <c r="V602" s="367"/>
      <c r="W602" s="366"/>
      <c r="X602" s="237"/>
      <c r="Y602" s="237"/>
      <c r="Z602" s="237"/>
      <c r="AA602" s="237"/>
      <c r="AB602" s="237"/>
      <c r="AC602" s="237"/>
      <c r="AD602" s="237"/>
      <c r="AE602" s="237"/>
      <c r="AF602" s="237"/>
      <c r="AG602" s="237"/>
      <c r="AH602" s="237"/>
      <c r="AI602" s="237"/>
      <c r="AJ602" s="237"/>
      <c r="AK602" s="237"/>
      <c r="AL602" s="237"/>
      <c r="AM602" s="237"/>
      <c r="AN602" s="237"/>
      <c r="AO602" s="237"/>
      <c r="AP602" s="237"/>
      <c r="AQ602" s="237"/>
      <c r="AR602" s="237"/>
      <c r="AS602" s="237"/>
      <c r="AT602" s="158" t="s">
        <v>5225</v>
      </c>
      <c r="AU602" s="205">
        <v>293</v>
      </c>
      <c r="AV602" s="205">
        <v>20</v>
      </c>
      <c r="AW602" s="205">
        <f t="shared" si="312"/>
        <v>313</v>
      </c>
      <c r="AX602" s="205" t="s">
        <v>5390</v>
      </c>
      <c r="AY602" s="206">
        <v>29</v>
      </c>
      <c r="AZ602" s="205">
        <v>24</v>
      </c>
      <c r="BA602" s="205">
        <f t="shared" si="329"/>
        <v>53</v>
      </c>
      <c r="BB602" s="205"/>
      <c r="BC602" s="207">
        <v>1.0000000000000001E-17</v>
      </c>
      <c r="BD602" s="207">
        <v>9.9999999999999997E-29</v>
      </c>
      <c r="BE602" s="207">
        <v>1.0000000000000001E-30</v>
      </c>
      <c r="BF602" s="207">
        <f>2+2</f>
        <v>4</v>
      </c>
      <c r="BG602" s="207">
        <v>0</v>
      </c>
      <c r="BH602" s="207"/>
      <c r="BI602" s="207"/>
      <c r="BJ602" s="207"/>
      <c r="BK602" s="207"/>
      <c r="BL602" s="208">
        <v>0</v>
      </c>
      <c r="BM602" s="209">
        <v>249.45</v>
      </c>
      <c r="BN602" s="209">
        <f t="shared" si="313"/>
        <v>0</v>
      </c>
      <c r="BO602" s="207"/>
      <c r="BP602" s="207"/>
      <c r="BQ602" s="207"/>
      <c r="BR602" s="207"/>
      <c r="BS602" s="207"/>
      <c r="BT602" s="207"/>
      <c r="BU602" s="207"/>
      <c r="BV602" s="207"/>
      <c r="BW602" s="207"/>
      <c r="BX602" s="207"/>
      <c r="BY602" s="207"/>
      <c r="BZ602" s="207"/>
      <c r="CA602" s="207"/>
      <c r="CB602" s="207"/>
      <c r="CC602" s="207"/>
      <c r="CD602" s="207"/>
      <c r="CE602" s="207"/>
      <c r="CF602" s="229">
        <v>0</v>
      </c>
      <c r="CG602" s="207"/>
      <c r="CH602" s="207"/>
      <c r="CI602" s="207"/>
      <c r="CJ602" s="207" t="s">
        <v>5724</v>
      </c>
      <c r="CK602" s="207">
        <v>0</v>
      </c>
      <c r="CL602" s="209">
        <v>477.3</v>
      </c>
      <c r="CM602" s="209">
        <f t="shared" si="314"/>
        <v>0</v>
      </c>
      <c r="CN602" s="207"/>
      <c r="CO602" s="207"/>
      <c r="CP602" s="207"/>
      <c r="CQ602" s="207"/>
      <c r="CR602" s="207"/>
      <c r="CS602" s="207"/>
      <c r="CT602" s="207"/>
      <c r="CU602" s="207"/>
      <c r="CV602" s="207"/>
      <c r="CW602" s="207"/>
      <c r="CX602" s="207"/>
      <c r="CY602" s="207"/>
      <c r="CZ602" s="207"/>
      <c r="DA602" s="207"/>
      <c r="DB602" s="207"/>
      <c r="DC602" s="207"/>
      <c r="DD602" s="207"/>
      <c r="DE602" s="207">
        <v>0</v>
      </c>
      <c r="DF602" s="207"/>
      <c r="DG602" s="207"/>
      <c r="DH602" s="207"/>
      <c r="DI602" s="207"/>
      <c r="DJ602" s="207">
        <v>0</v>
      </c>
      <c r="DK602" s="209">
        <v>120.88</v>
      </c>
      <c r="DL602" s="209">
        <f t="shared" si="315"/>
        <v>0</v>
      </c>
      <c r="DM602" s="207"/>
      <c r="DN602" s="207"/>
      <c r="DO602" s="207"/>
      <c r="DP602" s="207"/>
      <c r="DQ602" s="207"/>
      <c r="DR602" s="207"/>
      <c r="DS602" s="207"/>
      <c r="DT602" s="207"/>
      <c r="DU602" s="207"/>
      <c r="DV602" s="207"/>
      <c r="DW602" s="207"/>
      <c r="DX602" s="207"/>
      <c r="DY602" s="207"/>
      <c r="DZ602" s="207"/>
      <c r="EA602" s="207"/>
      <c r="EB602" s="207"/>
      <c r="EC602" s="207"/>
      <c r="ED602" s="207">
        <v>0</v>
      </c>
      <c r="EE602" s="207"/>
      <c r="EF602" s="207"/>
      <c r="EG602" s="207"/>
      <c r="EH602" s="207"/>
      <c r="EI602" s="207">
        <v>0</v>
      </c>
      <c r="EJ602" s="209">
        <v>191.55</v>
      </c>
      <c r="EK602" s="209">
        <f t="shared" si="316"/>
        <v>0</v>
      </c>
      <c r="EL602" s="207"/>
      <c r="EM602" s="207"/>
      <c r="EN602" s="207"/>
      <c r="EO602" s="207"/>
      <c r="EP602" s="207"/>
      <c r="EQ602" s="207"/>
      <c r="ER602" s="207"/>
      <c r="ES602" s="207"/>
      <c r="ET602" s="207"/>
      <c r="EU602" s="207"/>
      <c r="EV602" s="207"/>
      <c r="EW602" s="207"/>
      <c r="EX602" s="207"/>
      <c r="EY602" s="207"/>
      <c r="EZ602" s="207"/>
      <c r="FA602" s="207"/>
      <c r="FB602" s="207"/>
      <c r="FC602" s="207">
        <v>0</v>
      </c>
      <c r="FD602" s="207"/>
      <c r="FE602" s="207"/>
      <c r="FF602" s="207"/>
      <c r="FG602" s="207"/>
      <c r="FH602" s="207">
        <v>0</v>
      </c>
      <c r="FI602" s="209">
        <v>32.1</v>
      </c>
      <c r="FJ602" s="209">
        <f t="shared" si="317"/>
        <v>0</v>
      </c>
      <c r="FK602" s="207"/>
      <c r="FL602" s="207"/>
      <c r="FM602" s="207"/>
      <c r="FN602" s="207">
        <v>0</v>
      </c>
      <c r="FO602" s="207"/>
      <c r="FP602" s="207"/>
      <c r="FQ602" s="207"/>
      <c r="FR602" s="207"/>
      <c r="FS602" s="207">
        <v>0</v>
      </c>
      <c r="FT602" s="209">
        <v>25.68</v>
      </c>
      <c r="FU602" s="209">
        <f t="shared" si="318"/>
        <v>0</v>
      </c>
      <c r="FV602" s="207"/>
      <c r="FW602" s="207"/>
      <c r="FX602" s="207"/>
      <c r="FY602" s="207">
        <v>0</v>
      </c>
      <c r="FZ602" s="207"/>
      <c r="GA602" s="207"/>
      <c r="GB602" s="207"/>
      <c r="GC602" s="207"/>
      <c r="GD602" s="207">
        <v>0</v>
      </c>
      <c r="GE602" s="209">
        <v>56.12</v>
      </c>
      <c r="GF602" s="209">
        <f t="shared" si="319"/>
        <v>0</v>
      </c>
      <c r="GG602" s="207"/>
      <c r="GH602" s="207"/>
      <c r="GI602" s="207"/>
      <c r="GJ602" s="207"/>
      <c r="GK602" s="207"/>
      <c r="GL602" s="207"/>
      <c r="GM602" s="207"/>
      <c r="GN602" s="207"/>
      <c r="GO602" s="207"/>
      <c r="GP602" s="207"/>
      <c r="GQ602" s="207"/>
      <c r="GR602" s="207"/>
      <c r="GS602" s="207"/>
      <c r="GT602" s="207"/>
      <c r="GU602" s="207"/>
      <c r="GV602" s="207"/>
      <c r="GW602" s="207"/>
      <c r="GX602" s="250" t="s">
        <v>7354</v>
      </c>
      <c r="GY602" s="207">
        <v>1</v>
      </c>
      <c r="GZ602" s="207" t="s">
        <v>5210</v>
      </c>
      <c r="HA602" s="207">
        <f>+AW602</f>
        <v>313</v>
      </c>
      <c r="HB602" s="207">
        <v>0</v>
      </c>
      <c r="HC602" s="207">
        <v>1</v>
      </c>
      <c r="HD602" s="207">
        <f t="shared" si="334"/>
        <v>5000</v>
      </c>
      <c r="HE602" s="207">
        <v>4</v>
      </c>
      <c r="HF602" s="207"/>
      <c r="HG602" s="207"/>
      <c r="HH602" s="207">
        <f>(HZ602+1)*200*HE602</f>
        <v>4000</v>
      </c>
      <c r="HI602" s="209">
        <v>2.73</v>
      </c>
      <c r="HJ602" s="209">
        <f t="shared" si="320"/>
        <v>10920</v>
      </c>
      <c r="HK602" s="207">
        <v>1</v>
      </c>
      <c r="HL602" s="207"/>
      <c r="HM602" s="207">
        <f>(HZ602+1)*200*HK602</f>
        <v>1000</v>
      </c>
      <c r="HN602" s="209">
        <v>2.73</v>
      </c>
      <c r="HO602" s="209">
        <f t="shared" si="321"/>
        <v>2730</v>
      </c>
      <c r="HP602" s="207">
        <v>0</v>
      </c>
      <c r="HQ602" s="207"/>
      <c r="HR602" s="207">
        <f>(HZ602+1)*200*HP602</f>
        <v>0</v>
      </c>
      <c r="HS602" s="209">
        <v>2.73</v>
      </c>
      <c r="HT602" s="209">
        <f t="shared" si="322"/>
        <v>0</v>
      </c>
      <c r="HU602" s="207">
        <v>0</v>
      </c>
      <c r="HV602" s="207"/>
      <c r="HW602" s="207">
        <f>(HZ602+1)*200*HU602</f>
        <v>0</v>
      </c>
      <c r="HX602" s="209">
        <v>2.73</v>
      </c>
      <c r="HY602" s="209">
        <f t="shared" si="323"/>
        <v>0</v>
      </c>
      <c r="HZ602" s="207">
        <v>4</v>
      </c>
      <c r="IA602" s="209">
        <v>3890.25</v>
      </c>
      <c r="IB602" s="209">
        <f t="shared" si="324"/>
        <v>15561</v>
      </c>
      <c r="IC602" s="169"/>
      <c r="ID602" s="169"/>
      <c r="IE602" s="169"/>
      <c r="IF602" s="169"/>
      <c r="IG602" s="165"/>
      <c r="IH602" s="165"/>
      <c r="II602" s="235">
        <f t="shared" si="303"/>
        <v>1</v>
      </c>
      <c r="IJ602" s="235">
        <f t="shared" si="304"/>
        <v>4</v>
      </c>
      <c r="IK602" s="235">
        <f t="shared" si="305"/>
        <v>5</v>
      </c>
      <c r="IL602" s="210"/>
      <c r="IM602" s="211">
        <f t="shared" si="325"/>
        <v>0</v>
      </c>
      <c r="IN602" s="209">
        <v>7500</v>
      </c>
      <c r="IO602" s="212">
        <f t="shared" si="326"/>
        <v>0</v>
      </c>
      <c r="IP602" s="209">
        <f t="shared" si="327"/>
        <v>29211</v>
      </c>
      <c r="IQ602" s="209">
        <v>10000</v>
      </c>
      <c r="IR602" s="212">
        <f t="shared" si="328"/>
        <v>3</v>
      </c>
      <c r="IS602" s="213" t="s">
        <v>7355</v>
      </c>
      <c r="IT602" s="293" t="s">
        <v>6578</v>
      </c>
    </row>
    <row r="603" spans="1:254" x14ac:dyDescent="0.4">
      <c r="A603" s="158">
        <f t="shared" si="302"/>
        <v>447</v>
      </c>
      <c r="B603" s="156" t="s">
        <v>35</v>
      </c>
      <c r="C603" s="156">
        <v>529</v>
      </c>
      <c r="D603" s="251">
        <v>89142</v>
      </c>
      <c r="E603" s="251">
        <v>34946</v>
      </c>
      <c r="F603" s="230" t="s">
        <v>7356</v>
      </c>
      <c r="G603" s="251">
        <v>12</v>
      </c>
      <c r="H603" s="156"/>
      <c r="I603" s="156" t="s">
        <v>4642</v>
      </c>
      <c r="J603" s="158" t="s">
        <v>4751</v>
      </c>
      <c r="K603" s="158"/>
      <c r="L603" s="158" t="s">
        <v>4753</v>
      </c>
      <c r="M603" s="158">
        <v>20143580131</v>
      </c>
      <c r="N603" s="205">
        <v>29</v>
      </c>
      <c r="O603" s="158">
        <v>49</v>
      </c>
      <c r="P603" s="203" t="s">
        <v>5611</v>
      </c>
      <c r="Q603" s="158">
        <v>48</v>
      </c>
      <c r="R603" s="158"/>
      <c r="S603" s="158"/>
      <c r="T603" s="158"/>
      <c r="U603" s="158"/>
      <c r="V603" s="367"/>
      <c r="W603" s="366"/>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t="s">
        <v>5298</v>
      </c>
      <c r="AU603" s="205">
        <v>29</v>
      </c>
      <c r="AV603" s="205">
        <v>20</v>
      </c>
      <c r="AW603" s="205">
        <f t="shared" si="312"/>
        <v>49</v>
      </c>
      <c r="AX603" s="205" t="s">
        <v>5611</v>
      </c>
      <c r="AY603" s="206">
        <v>24</v>
      </c>
      <c r="AZ603" s="205">
        <v>24</v>
      </c>
      <c r="BA603" s="205">
        <f t="shared" si="329"/>
        <v>48</v>
      </c>
      <c r="BB603" s="205"/>
      <c r="BC603" s="207">
        <v>1.0000000000000001E-17</v>
      </c>
      <c r="BD603" s="207">
        <v>9.9999999999999997E-29</v>
      </c>
      <c r="BE603" s="207">
        <v>1.0000000000000001E-30</v>
      </c>
      <c r="BF603" s="207"/>
      <c r="BG603" s="207"/>
      <c r="BH603" s="207">
        <v>1</v>
      </c>
      <c r="BI603" s="207"/>
      <c r="BJ603" s="207"/>
      <c r="BK603" s="207" t="s">
        <v>7357</v>
      </c>
      <c r="BL603" s="208">
        <f>BA603</f>
        <v>48</v>
      </c>
      <c r="BM603" s="209">
        <v>249.45</v>
      </c>
      <c r="BN603" s="209">
        <f t="shared" si="313"/>
        <v>11973.599999999999</v>
      </c>
      <c r="BO603" s="207"/>
      <c r="BP603" s="207"/>
      <c r="BQ603" s="207"/>
      <c r="BR603" s="207"/>
      <c r="BS603" s="207"/>
      <c r="BT603" s="207"/>
      <c r="BU603" s="207"/>
      <c r="BV603" s="207"/>
      <c r="BW603" s="207"/>
      <c r="BX603" s="207"/>
      <c r="BY603" s="207"/>
      <c r="BZ603" s="207"/>
      <c r="CA603" s="207"/>
      <c r="CB603" s="207">
        <f>+BL603</f>
        <v>48</v>
      </c>
      <c r="CC603" s="207"/>
      <c r="CD603" s="207"/>
      <c r="CE603" s="207"/>
      <c r="CF603" s="207"/>
      <c r="CG603" s="207"/>
      <c r="CH603" s="207"/>
      <c r="CI603" s="207"/>
      <c r="CJ603" s="207"/>
      <c r="CK603" s="207">
        <v>0</v>
      </c>
      <c r="CL603" s="209">
        <v>477.3</v>
      </c>
      <c r="CM603" s="209">
        <f t="shared" si="314"/>
        <v>0</v>
      </c>
      <c r="CN603" s="207"/>
      <c r="CO603" s="207"/>
      <c r="CP603" s="207"/>
      <c r="CQ603" s="207"/>
      <c r="CR603" s="207"/>
      <c r="CS603" s="207"/>
      <c r="CT603" s="207"/>
      <c r="CU603" s="207"/>
      <c r="CV603" s="207"/>
      <c r="CW603" s="207"/>
      <c r="CX603" s="207"/>
      <c r="CY603" s="207"/>
      <c r="CZ603" s="207"/>
      <c r="DA603" s="207"/>
      <c r="DB603" s="207"/>
      <c r="DC603" s="207"/>
      <c r="DD603" s="207"/>
      <c r="DE603" s="207"/>
      <c r="DF603" s="207">
        <v>1</v>
      </c>
      <c r="DG603" s="207"/>
      <c r="DH603" s="207"/>
      <c r="DI603" s="207" t="s">
        <v>7358</v>
      </c>
      <c r="DJ603" s="207">
        <f>AW603</f>
        <v>49</v>
      </c>
      <c r="DK603" s="209">
        <v>120.88</v>
      </c>
      <c r="DL603" s="209">
        <f t="shared" si="315"/>
        <v>5923.12</v>
      </c>
      <c r="DM603" s="207"/>
      <c r="DN603" s="207"/>
      <c r="DO603" s="207"/>
      <c r="DP603" s="207"/>
      <c r="DQ603" s="207"/>
      <c r="DR603" s="207"/>
      <c r="DS603" s="207"/>
      <c r="DT603" s="207"/>
      <c r="DU603" s="207"/>
      <c r="DV603" s="207"/>
      <c r="DW603" s="207"/>
      <c r="DX603" s="207"/>
      <c r="DY603" s="207"/>
      <c r="DZ603" s="207">
        <f>+DJ603</f>
        <v>49</v>
      </c>
      <c r="EA603" s="207"/>
      <c r="EB603" s="207"/>
      <c r="EC603" s="207"/>
      <c r="ED603" s="207"/>
      <c r="EE603" s="207"/>
      <c r="EF603" s="207"/>
      <c r="EG603" s="207"/>
      <c r="EH603" s="207"/>
      <c r="EI603" s="207">
        <v>0</v>
      </c>
      <c r="EJ603" s="209">
        <v>191.55</v>
      </c>
      <c r="EK603" s="209">
        <f t="shared" si="316"/>
        <v>0</v>
      </c>
      <c r="EL603" s="207"/>
      <c r="EM603" s="207"/>
      <c r="EN603" s="207"/>
      <c r="EO603" s="207"/>
      <c r="EP603" s="207"/>
      <c r="EQ603" s="207"/>
      <c r="ER603" s="207"/>
      <c r="ES603" s="207"/>
      <c r="ET603" s="207"/>
      <c r="EU603" s="207"/>
      <c r="EV603" s="207"/>
      <c r="EW603" s="207"/>
      <c r="EX603" s="207"/>
      <c r="EY603" s="207"/>
      <c r="EZ603" s="207"/>
      <c r="FA603" s="207"/>
      <c r="FB603" s="207"/>
      <c r="FC603" s="207"/>
      <c r="FD603" s="207"/>
      <c r="FE603" s="207"/>
      <c r="FF603" s="207"/>
      <c r="FG603" s="207"/>
      <c r="FH603" s="207">
        <v>0</v>
      </c>
      <c r="FI603" s="209">
        <v>32.1</v>
      </c>
      <c r="FJ603" s="209">
        <f t="shared" si="317"/>
        <v>0</v>
      </c>
      <c r="FK603" s="207"/>
      <c r="FL603" s="207"/>
      <c r="FM603" s="207"/>
      <c r="FN603" s="207"/>
      <c r="FO603" s="207"/>
      <c r="FP603" s="207"/>
      <c r="FQ603" s="207"/>
      <c r="FR603" s="207"/>
      <c r="FS603" s="207">
        <v>0</v>
      </c>
      <c r="FT603" s="209">
        <v>25.68</v>
      </c>
      <c r="FU603" s="209">
        <f t="shared" si="318"/>
        <v>0</v>
      </c>
      <c r="FV603" s="207"/>
      <c r="FW603" s="207"/>
      <c r="FX603" s="207"/>
      <c r="FY603" s="207"/>
      <c r="FZ603" s="207"/>
      <c r="GA603" s="207"/>
      <c r="GB603" s="207"/>
      <c r="GC603" s="207"/>
      <c r="GD603" s="207">
        <v>0</v>
      </c>
      <c r="GE603" s="209">
        <v>56.12</v>
      </c>
      <c r="GF603" s="209">
        <f t="shared" si="319"/>
        <v>0</v>
      </c>
      <c r="GG603" s="207"/>
      <c r="GH603" s="207"/>
      <c r="GI603" s="207"/>
      <c r="GJ603" s="207"/>
      <c r="GK603" s="207"/>
      <c r="GL603" s="207"/>
      <c r="GM603" s="207"/>
      <c r="GN603" s="207"/>
      <c r="GO603" s="207"/>
      <c r="GP603" s="207"/>
      <c r="GQ603" s="207"/>
      <c r="GR603" s="207"/>
      <c r="GS603" s="207"/>
      <c r="GT603" s="207"/>
      <c r="GU603" s="207"/>
      <c r="GV603" s="207"/>
      <c r="GW603" s="207"/>
      <c r="GX603" s="207" t="s">
        <v>918</v>
      </c>
      <c r="GY603" s="207">
        <v>0</v>
      </c>
      <c r="GZ603" s="207" t="s">
        <v>918</v>
      </c>
      <c r="HA603" s="207">
        <v>0</v>
      </c>
      <c r="HB603" s="207"/>
      <c r="HC603" s="207">
        <v>1</v>
      </c>
      <c r="HD603" s="207">
        <f t="shared" si="334"/>
        <v>6600</v>
      </c>
      <c r="HE603" s="207">
        <v>3</v>
      </c>
      <c r="HF603" s="207"/>
      <c r="HG603" s="207"/>
      <c r="HH603" s="207">
        <f>HE603*((HZ603+1)*200)</f>
        <v>1800</v>
      </c>
      <c r="HI603" s="209">
        <v>2.73</v>
      </c>
      <c r="HJ603" s="209">
        <f t="shared" si="320"/>
        <v>4914</v>
      </c>
      <c r="HK603" s="207">
        <v>4</v>
      </c>
      <c r="HL603" s="207"/>
      <c r="HM603" s="207">
        <f>HK603*((HZ603+1)*200)</f>
        <v>2400</v>
      </c>
      <c r="HN603" s="209">
        <v>2.73</v>
      </c>
      <c r="HO603" s="209">
        <f t="shared" si="321"/>
        <v>6552</v>
      </c>
      <c r="HP603" s="207">
        <v>4</v>
      </c>
      <c r="HQ603" s="207"/>
      <c r="HR603" s="207">
        <f>HP603*((HZ603+1)*200)</f>
        <v>2400</v>
      </c>
      <c r="HS603" s="209">
        <v>2.73</v>
      </c>
      <c r="HT603" s="209">
        <f t="shared" si="322"/>
        <v>6552</v>
      </c>
      <c r="HU603" s="207">
        <v>0</v>
      </c>
      <c r="HV603" s="207"/>
      <c r="HW603" s="207">
        <f>HU603*((HZ603+1)*200)</f>
        <v>0</v>
      </c>
      <c r="HX603" s="209">
        <v>2.73</v>
      </c>
      <c r="HY603" s="209">
        <f t="shared" si="323"/>
        <v>0</v>
      </c>
      <c r="HZ603" s="207">
        <v>2</v>
      </c>
      <c r="IA603" s="209">
        <v>3890.25</v>
      </c>
      <c r="IB603" s="209">
        <f t="shared" si="324"/>
        <v>7780.5</v>
      </c>
      <c r="IC603" s="169"/>
      <c r="ID603" s="169"/>
      <c r="IE603" s="169"/>
      <c r="IF603" s="169"/>
      <c r="IG603" s="165"/>
      <c r="IH603" s="165"/>
      <c r="II603" s="235">
        <f t="shared" si="303"/>
        <v>2</v>
      </c>
      <c r="IJ603" s="235">
        <f t="shared" si="304"/>
        <v>2</v>
      </c>
      <c r="IK603" s="235">
        <f t="shared" si="305"/>
        <v>4</v>
      </c>
      <c r="IL603" s="210"/>
      <c r="IM603" s="211">
        <f t="shared" si="325"/>
        <v>17896.719999999998</v>
      </c>
      <c r="IN603" s="209">
        <v>7500</v>
      </c>
      <c r="IO603" s="212">
        <f t="shared" si="326"/>
        <v>3</v>
      </c>
      <c r="IP603" s="209">
        <f t="shared" si="327"/>
        <v>25798.5</v>
      </c>
      <c r="IQ603" s="209">
        <v>10000</v>
      </c>
      <c r="IR603" s="212">
        <f t="shared" si="328"/>
        <v>3</v>
      </c>
      <c r="IS603" s="213" t="s">
        <v>7359</v>
      </c>
      <c r="IT603" s="291"/>
    </row>
    <row r="604" spans="1:254" x14ac:dyDescent="0.4">
      <c r="A604" s="158">
        <f t="shared" si="302"/>
        <v>448</v>
      </c>
      <c r="B604" s="156" t="s">
        <v>35</v>
      </c>
      <c r="C604" s="219">
        <v>530</v>
      </c>
      <c r="D604" s="219">
        <v>98864</v>
      </c>
      <c r="E604" s="374">
        <v>34949</v>
      </c>
      <c r="F604" s="230" t="s">
        <v>7360</v>
      </c>
      <c r="G604" s="251">
        <v>12</v>
      </c>
      <c r="H604" s="156"/>
      <c r="I604" s="156" t="s">
        <v>4642</v>
      </c>
      <c r="J604" s="158" t="s">
        <v>4751</v>
      </c>
      <c r="K604" s="158"/>
      <c r="L604" s="158" t="s">
        <v>4756</v>
      </c>
      <c r="M604" s="158"/>
      <c r="N604" s="205">
        <v>94</v>
      </c>
      <c r="O604" s="158">
        <v>114</v>
      </c>
      <c r="P604" s="203" t="s">
        <v>5935</v>
      </c>
      <c r="Q604" s="158">
        <v>50</v>
      </c>
      <c r="R604" s="158"/>
      <c r="S604" s="158"/>
      <c r="T604" s="158"/>
      <c r="U604" s="158"/>
      <c r="V604" s="367"/>
      <c r="W604" s="366"/>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58" t="s">
        <v>5369</v>
      </c>
      <c r="AU604" s="205">
        <v>94</v>
      </c>
      <c r="AV604" s="205">
        <v>20</v>
      </c>
      <c r="AW604" s="205">
        <f t="shared" si="312"/>
        <v>114</v>
      </c>
      <c r="AX604" s="205" t="s">
        <v>5935</v>
      </c>
      <c r="AY604" s="206">
        <v>26</v>
      </c>
      <c r="AZ604" s="205">
        <v>24</v>
      </c>
      <c r="BA604" s="205">
        <f t="shared" si="329"/>
        <v>50</v>
      </c>
      <c r="BB604" s="205"/>
      <c r="BC604" s="207">
        <v>1.0000000000000001E-17</v>
      </c>
      <c r="BD604" s="207">
        <v>9.9999999999999997E-29</v>
      </c>
      <c r="BE604" s="207">
        <v>1.0000000000000001E-30</v>
      </c>
      <c r="BF604" s="207"/>
      <c r="BG604" s="207"/>
      <c r="BH604" s="207">
        <v>1</v>
      </c>
      <c r="BI604" s="207"/>
      <c r="BJ604" s="207"/>
      <c r="BK604" s="207" t="s">
        <v>7361</v>
      </c>
      <c r="BL604" s="208">
        <f>AW604</f>
        <v>114</v>
      </c>
      <c r="BM604" s="209">
        <v>249.45</v>
      </c>
      <c r="BN604" s="209">
        <f t="shared" si="313"/>
        <v>28437.3</v>
      </c>
      <c r="BO604" s="207"/>
      <c r="BP604" s="207"/>
      <c r="BQ604" s="207"/>
      <c r="BR604" s="207"/>
      <c r="BS604" s="207"/>
      <c r="BT604" s="207"/>
      <c r="BU604" s="207"/>
      <c r="BV604" s="207"/>
      <c r="BW604" s="207"/>
      <c r="BX604" s="207"/>
      <c r="BY604" s="207"/>
      <c r="BZ604" s="207"/>
      <c r="CA604" s="207"/>
      <c r="CB604" s="207">
        <f>+BL604</f>
        <v>114</v>
      </c>
      <c r="CC604" s="207"/>
      <c r="CD604" s="207"/>
      <c r="CE604" s="207"/>
      <c r="CF604" s="207"/>
      <c r="CG604" s="207"/>
      <c r="CH604" s="207"/>
      <c r="CI604" s="207"/>
      <c r="CJ604" s="207"/>
      <c r="CK604" s="207">
        <v>0</v>
      </c>
      <c r="CL604" s="209">
        <v>477.3</v>
      </c>
      <c r="CM604" s="209">
        <f t="shared" si="314"/>
        <v>0</v>
      </c>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v>0</v>
      </c>
      <c r="DK604" s="209">
        <v>120.88</v>
      </c>
      <c r="DL604" s="209">
        <f t="shared" si="315"/>
        <v>0</v>
      </c>
      <c r="DM604" s="207"/>
      <c r="DN604" s="207"/>
      <c r="DO604" s="207"/>
      <c r="DP604" s="207"/>
      <c r="DQ604" s="207"/>
      <c r="DR604" s="207"/>
      <c r="DS604" s="207"/>
      <c r="DT604" s="207"/>
      <c r="DU604" s="207"/>
      <c r="DV604" s="207"/>
      <c r="DW604" s="207"/>
      <c r="DX604" s="207"/>
      <c r="DY604" s="207"/>
      <c r="DZ604" s="207"/>
      <c r="EA604" s="207"/>
      <c r="EB604" s="207"/>
      <c r="EC604" s="207"/>
      <c r="ED604" s="207"/>
      <c r="EE604" s="207"/>
      <c r="EF604" s="207"/>
      <c r="EG604" s="207"/>
      <c r="EH604" s="207"/>
      <c r="EI604" s="207">
        <v>0</v>
      </c>
      <c r="EJ604" s="209">
        <v>191.55</v>
      </c>
      <c r="EK604" s="209">
        <f t="shared" si="316"/>
        <v>0</v>
      </c>
      <c r="EL604" s="207"/>
      <c r="EM604" s="207"/>
      <c r="EN604" s="207"/>
      <c r="EO604" s="207"/>
      <c r="EP604" s="207"/>
      <c r="EQ604" s="207"/>
      <c r="ER604" s="207"/>
      <c r="ES604" s="207"/>
      <c r="ET604" s="207"/>
      <c r="EU604" s="207"/>
      <c r="EV604" s="207"/>
      <c r="EW604" s="207"/>
      <c r="EX604" s="207"/>
      <c r="EY604" s="207"/>
      <c r="EZ604" s="207"/>
      <c r="FA604" s="207"/>
      <c r="FB604" s="207"/>
      <c r="FC604" s="207"/>
      <c r="FD604" s="207"/>
      <c r="FE604" s="207"/>
      <c r="FF604" s="207"/>
      <c r="FG604" s="207"/>
      <c r="FH604" s="207">
        <v>0</v>
      </c>
      <c r="FI604" s="209">
        <v>32.1</v>
      </c>
      <c r="FJ604" s="209">
        <f t="shared" si="317"/>
        <v>0</v>
      </c>
      <c r="FK604" s="207"/>
      <c r="FL604" s="207"/>
      <c r="FM604" s="207"/>
      <c r="FN604" s="207"/>
      <c r="FO604" s="207"/>
      <c r="FP604" s="207"/>
      <c r="FQ604" s="207"/>
      <c r="FR604" s="207"/>
      <c r="FS604" s="207">
        <v>0</v>
      </c>
      <c r="FT604" s="209">
        <v>25.68</v>
      </c>
      <c r="FU604" s="209">
        <f t="shared" si="318"/>
        <v>0</v>
      </c>
      <c r="FV604" s="207"/>
      <c r="FW604" s="207"/>
      <c r="FX604" s="207"/>
      <c r="FY604" s="207"/>
      <c r="FZ604" s="207"/>
      <c r="GA604" s="207"/>
      <c r="GB604" s="207"/>
      <c r="GC604" s="207"/>
      <c r="GD604" s="207">
        <v>0</v>
      </c>
      <c r="GE604" s="209">
        <v>56.12</v>
      </c>
      <c r="GF604" s="209">
        <f t="shared" si="319"/>
        <v>0</v>
      </c>
      <c r="GG604" s="207"/>
      <c r="GH604" s="207"/>
      <c r="GI604" s="207"/>
      <c r="GJ604" s="207"/>
      <c r="GK604" s="207"/>
      <c r="GL604" s="207"/>
      <c r="GM604" s="207"/>
      <c r="GN604" s="207"/>
      <c r="GO604" s="207"/>
      <c r="GP604" s="207"/>
      <c r="GQ604" s="207"/>
      <c r="GR604" s="207"/>
      <c r="GS604" s="207"/>
      <c r="GT604" s="207"/>
      <c r="GU604" s="207"/>
      <c r="GV604" s="207"/>
      <c r="GW604" s="207"/>
      <c r="GX604" s="207" t="s">
        <v>918</v>
      </c>
      <c r="GY604" s="207">
        <v>0</v>
      </c>
      <c r="GZ604" s="207" t="s">
        <v>918</v>
      </c>
      <c r="HA604" s="207">
        <v>0</v>
      </c>
      <c r="HB604" s="207"/>
      <c r="HC604" s="207">
        <v>1</v>
      </c>
      <c r="HD604" s="207">
        <f t="shared" si="334"/>
        <v>4800</v>
      </c>
      <c r="HE604" s="207">
        <v>5</v>
      </c>
      <c r="HF604" s="207"/>
      <c r="HG604" s="207"/>
      <c r="HH604" s="207">
        <f>HE604*((HZ604+1)*200)</f>
        <v>3000</v>
      </c>
      <c r="HI604" s="209">
        <v>2.73</v>
      </c>
      <c r="HJ604" s="209">
        <f t="shared" si="320"/>
        <v>8190</v>
      </c>
      <c r="HK604" s="207">
        <v>2</v>
      </c>
      <c r="HL604" s="207"/>
      <c r="HM604" s="207">
        <f>HK604*((HZ604+1)*200)</f>
        <v>1200</v>
      </c>
      <c r="HN604" s="209">
        <v>2.73</v>
      </c>
      <c r="HO604" s="209">
        <f t="shared" si="321"/>
        <v>3276</v>
      </c>
      <c r="HP604" s="207">
        <v>1</v>
      </c>
      <c r="HQ604" s="207"/>
      <c r="HR604" s="207">
        <f>HP604*((HZ604+1)*200)</f>
        <v>600</v>
      </c>
      <c r="HS604" s="209">
        <v>2.73</v>
      </c>
      <c r="HT604" s="209">
        <f t="shared" si="322"/>
        <v>1638</v>
      </c>
      <c r="HU604" s="207">
        <v>0</v>
      </c>
      <c r="HV604" s="207"/>
      <c r="HW604" s="207">
        <f>HU604*((HZ604+1)*200)</f>
        <v>0</v>
      </c>
      <c r="HX604" s="209">
        <v>2.73</v>
      </c>
      <c r="HY604" s="209">
        <f t="shared" si="323"/>
        <v>0</v>
      </c>
      <c r="HZ604" s="207">
        <v>2</v>
      </c>
      <c r="IA604" s="209">
        <v>3890.25</v>
      </c>
      <c r="IB604" s="209">
        <f t="shared" si="324"/>
        <v>7780.5</v>
      </c>
      <c r="IC604" s="169"/>
      <c r="ID604" s="169"/>
      <c r="IE604" s="169"/>
      <c r="IF604" s="169"/>
      <c r="IG604" s="165"/>
      <c r="IH604" s="165"/>
      <c r="II604" s="235">
        <f t="shared" si="303"/>
        <v>1</v>
      </c>
      <c r="IJ604" s="235">
        <f t="shared" si="304"/>
        <v>2</v>
      </c>
      <c r="IK604" s="235">
        <f t="shared" si="305"/>
        <v>3</v>
      </c>
      <c r="IL604" s="210"/>
      <c r="IM604" s="211">
        <f t="shared" si="325"/>
        <v>28437.3</v>
      </c>
      <c r="IN604" s="209">
        <v>7500</v>
      </c>
      <c r="IO604" s="212">
        <f t="shared" si="326"/>
        <v>4</v>
      </c>
      <c r="IP604" s="209">
        <f t="shared" si="327"/>
        <v>20884.5</v>
      </c>
      <c r="IQ604" s="209">
        <v>10000</v>
      </c>
      <c r="IR604" s="212">
        <f t="shared" si="328"/>
        <v>3</v>
      </c>
      <c r="IS604" s="213" t="s">
        <v>7362</v>
      </c>
      <c r="IT604" s="291"/>
    </row>
    <row r="605" spans="1:254" x14ac:dyDescent="0.4">
      <c r="A605" s="158">
        <f t="shared" si="302"/>
        <v>449</v>
      </c>
      <c r="B605" s="156" t="s">
        <v>35</v>
      </c>
      <c r="C605" s="231">
        <v>227</v>
      </c>
      <c r="D605" s="371">
        <v>87434</v>
      </c>
      <c r="E605" s="251">
        <v>148</v>
      </c>
      <c r="F605" s="225" t="s">
        <v>7363</v>
      </c>
      <c r="G605" s="251">
        <v>8</v>
      </c>
      <c r="H605" s="156"/>
      <c r="I605" s="156" t="s">
        <v>2074</v>
      </c>
      <c r="J605" s="158" t="s">
        <v>2167</v>
      </c>
      <c r="K605" s="158"/>
      <c r="L605" s="158" t="s">
        <v>2096</v>
      </c>
      <c r="M605" s="158"/>
      <c r="N605" s="205">
        <v>79</v>
      </c>
      <c r="O605" s="158">
        <v>99</v>
      </c>
      <c r="P605" s="203" t="s">
        <v>6481</v>
      </c>
      <c r="Q605" s="158">
        <v>64</v>
      </c>
      <c r="R605" s="158"/>
      <c r="S605" s="158"/>
      <c r="T605" s="158"/>
      <c r="U605" s="158"/>
      <c r="V605" s="367"/>
      <c r="W605" s="366"/>
      <c r="X605" s="158"/>
      <c r="Y605" s="158"/>
      <c r="Z605" s="158"/>
      <c r="AA605" s="158"/>
      <c r="AB605" s="158"/>
      <c r="AC605" s="158"/>
      <c r="AD605" s="158"/>
      <c r="AE605" s="158"/>
      <c r="AF605" s="158"/>
      <c r="AG605" s="158"/>
      <c r="AH605" s="158"/>
      <c r="AI605" s="158"/>
      <c r="AJ605" s="158"/>
      <c r="AK605" s="158"/>
      <c r="AL605" s="158"/>
      <c r="AM605" s="158"/>
      <c r="AN605" s="158"/>
      <c r="AO605" s="158"/>
      <c r="AP605" s="158"/>
      <c r="AQ605" s="158"/>
      <c r="AR605" s="158"/>
      <c r="AS605" s="158"/>
      <c r="AT605" s="158" t="s">
        <v>5311</v>
      </c>
      <c r="AU605" s="205">
        <v>79</v>
      </c>
      <c r="AV605" s="205">
        <v>20</v>
      </c>
      <c r="AW605" s="205">
        <f t="shared" si="312"/>
        <v>99</v>
      </c>
      <c r="AX605" s="205" t="s">
        <v>6481</v>
      </c>
      <c r="AY605" s="226">
        <v>40</v>
      </c>
      <c r="AZ605" s="205">
        <v>24</v>
      </c>
      <c r="BA605" s="205">
        <f t="shared" si="329"/>
        <v>64</v>
      </c>
      <c r="BB605" s="205"/>
      <c r="BC605" s="207">
        <v>1.0000000000000001E-17</v>
      </c>
      <c r="BD605" s="207">
        <v>9.9999999999999997E-29</v>
      </c>
      <c r="BE605" s="207">
        <v>1.0000000000000001E-30</v>
      </c>
      <c r="BF605" s="207">
        <v>0</v>
      </c>
      <c r="BG605" s="207">
        <v>0</v>
      </c>
      <c r="BH605" s="207"/>
      <c r="BI605" s="207"/>
      <c r="BJ605" s="207"/>
      <c r="BK605" s="207"/>
      <c r="BL605" s="208">
        <v>0</v>
      </c>
      <c r="BM605" s="209">
        <v>249.45</v>
      </c>
      <c r="BN605" s="209">
        <f t="shared" si="313"/>
        <v>0</v>
      </c>
      <c r="BO605" s="207"/>
      <c r="BP605" s="207"/>
      <c r="BQ605" s="207"/>
      <c r="BR605" s="207"/>
      <c r="BS605" s="207"/>
      <c r="BT605" s="207"/>
      <c r="BU605" s="207"/>
      <c r="BV605" s="207"/>
      <c r="BW605" s="207"/>
      <c r="BX605" s="207"/>
      <c r="BY605" s="207"/>
      <c r="BZ605" s="207"/>
      <c r="CA605" s="207"/>
      <c r="CB605" s="207"/>
      <c r="CC605" s="207"/>
      <c r="CD605" s="207"/>
      <c r="CE605" s="207"/>
      <c r="CF605" s="207">
        <v>0</v>
      </c>
      <c r="CG605" s="207"/>
      <c r="CH605" s="207"/>
      <c r="CI605" s="207"/>
      <c r="CJ605" s="207"/>
      <c r="CK605" s="207">
        <v>0</v>
      </c>
      <c r="CL605" s="209">
        <v>477.3</v>
      </c>
      <c r="CM605" s="209">
        <f t="shared" si="314"/>
        <v>0</v>
      </c>
      <c r="CN605" s="207"/>
      <c r="CO605" s="207"/>
      <c r="CP605" s="207"/>
      <c r="CQ605" s="207"/>
      <c r="CR605" s="207"/>
      <c r="CS605" s="207"/>
      <c r="CT605" s="207"/>
      <c r="CU605" s="207"/>
      <c r="CV605" s="207"/>
      <c r="CW605" s="207"/>
      <c r="CX605" s="207"/>
      <c r="CY605" s="207"/>
      <c r="CZ605" s="207"/>
      <c r="DA605" s="207"/>
      <c r="DB605" s="207"/>
      <c r="DC605" s="207"/>
      <c r="DD605" s="207"/>
      <c r="DE605" s="207">
        <v>0</v>
      </c>
      <c r="DF605" s="207"/>
      <c r="DG605" s="207"/>
      <c r="DH605" s="207"/>
      <c r="DI605" s="207"/>
      <c r="DJ605" s="207">
        <v>0</v>
      </c>
      <c r="DK605" s="209">
        <v>120.88</v>
      </c>
      <c r="DL605" s="209">
        <f t="shared" si="315"/>
        <v>0</v>
      </c>
      <c r="DM605" s="207"/>
      <c r="DN605" s="207"/>
      <c r="DO605" s="207"/>
      <c r="DP605" s="207"/>
      <c r="DQ605" s="207"/>
      <c r="DR605" s="207"/>
      <c r="DS605" s="207"/>
      <c r="DT605" s="207"/>
      <c r="DU605" s="207"/>
      <c r="DV605" s="207"/>
      <c r="DW605" s="207"/>
      <c r="DX605" s="207"/>
      <c r="DY605" s="207"/>
      <c r="DZ605" s="207"/>
      <c r="EA605" s="207"/>
      <c r="EB605" s="207"/>
      <c r="EC605" s="207"/>
      <c r="ED605" s="207">
        <v>0</v>
      </c>
      <c r="EE605" s="207"/>
      <c r="EF605" s="207"/>
      <c r="EG605" s="207"/>
      <c r="EH605" s="207"/>
      <c r="EI605" s="207">
        <v>0</v>
      </c>
      <c r="EJ605" s="209">
        <v>191.55</v>
      </c>
      <c r="EK605" s="209">
        <f t="shared" si="316"/>
        <v>0</v>
      </c>
      <c r="EL605" s="207"/>
      <c r="EM605" s="207"/>
      <c r="EN605" s="207"/>
      <c r="EO605" s="207"/>
      <c r="EP605" s="207"/>
      <c r="EQ605" s="207"/>
      <c r="ER605" s="207"/>
      <c r="ES605" s="207"/>
      <c r="ET605" s="207"/>
      <c r="EU605" s="207"/>
      <c r="EV605" s="207"/>
      <c r="EW605" s="207"/>
      <c r="EX605" s="207"/>
      <c r="EY605" s="207"/>
      <c r="EZ605" s="207"/>
      <c r="FA605" s="207"/>
      <c r="FB605" s="207"/>
      <c r="FC605" s="207">
        <v>0</v>
      </c>
      <c r="FD605" s="207"/>
      <c r="FE605" s="207"/>
      <c r="FF605" s="207"/>
      <c r="FG605" s="207"/>
      <c r="FH605" s="207">
        <v>0</v>
      </c>
      <c r="FI605" s="209">
        <v>32.1</v>
      </c>
      <c r="FJ605" s="209">
        <f t="shared" si="317"/>
        <v>0</v>
      </c>
      <c r="FK605" s="207"/>
      <c r="FL605" s="207"/>
      <c r="FM605" s="207"/>
      <c r="FN605" s="207">
        <v>0</v>
      </c>
      <c r="FO605" s="207"/>
      <c r="FP605" s="207"/>
      <c r="FQ605" s="207"/>
      <c r="FR605" s="207"/>
      <c r="FS605" s="207">
        <v>0</v>
      </c>
      <c r="FT605" s="209">
        <v>25.68</v>
      </c>
      <c r="FU605" s="209">
        <f t="shared" si="318"/>
        <v>0</v>
      </c>
      <c r="FV605" s="207"/>
      <c r="FW605" s="207"/>
      <c r="FX605" s="207"/>
      <c r="FY605" s="207">
        <v>0</v>
      </c>
      <c r="FZ605" s="207"/>
      <c r="GA605" s="207"/>
      <c r="GB605" s="207"/>
      <c r="GC605" s="207"/>
      <c r="GD605" s="207">
        <v>0</v>
      </c>
      <c r="GE605" s="209">
        <v>56.12</v>
      </c>
      <c r="GF605" s="209">
        <f t="shared" si="319"/>
        <v>0</v>
      </c>
      <c r="GG605" s="207"/>
      <c r="GH605" s="207"/>
      <c r="GI605" s="207"/>
      <c r="GJ605" s="207"/>
      <c r="GK605" s="207"/>
      <c r="GL605" s="207"/>
      <c r="GM605" s="207"/>
      <c r="GN605" s="207"/>
      <c r="GO605" s="207"/>
      <c r="GP605" s="207"/>
      <c r="GQ605" s="207"/>
      <c r="GR605" s="207"/>
      <c r="GS605" s="207"/>
      <c r="GT605" s="207"/>
      <c r="GU605" s="207"/>
      <c r="GV605" s="207"/>
      <c r="GW605" s="207"/>
      <c r="GX605" s="207" t="s">
        <v>918</v>
      </c>
      <c r="GY605" s="207">
        <v>0</v>
      </c>
      <c r="GZ605" s="207" t="s">
        <v>918</v>
      </c>
      <c r="HA605" s="207">
        <v>0</v>
      </c>
      <c r="HB605" s="207">
        <v>0</v>
      </c>
      <c r="HC605" s="207">
        <v>1</v>
      </c>
      <c r="HD605" s="207">
        <f t="shared" si="334"/>
        <v>7000</v>
      </c>
      <c r="HE605" s="207">
        <v>4</v>
      </c>
      <c r="HF605" s="207"/>
      <c r="HG605" s="207"/>
      <c r="HH605" s="207">
        <f t="shared" ref="HH605:HH614" si="335">(HZ605+1)*200*HE605</f>
        <v>4000</v>
      </c>
      <c r="HI605" s="209">
        <v>2.73</v>
      </c>
      <c r="HJ605" s="209">
        <f t="shared" si="320"/>
        <v>10920</v>
      </c>
      <c r="HK605" s="207">
        <v>3</v>
      </c>
      <c r="HL605" s="207"/>
      <c r="HM605" s="207">
        <f t="shared" ref="HM605:HM614" si="336">(HZ605+1)*200*HK605</f>
        <v>3000</v>
      </c>
      <c r="HN605" s="209">
        <v>2.73</v>
      </c>
      <c r="HO605" s="209">
        <f t="shared" si="321"/>
        <v>8190</v>
      </c>
      <c r="HP605" s="207">
        <v>0</v>
      </c>
      <c r="HQ605" s="207"/>
      <c r="HR605" s="207">
        <f t="shared" ref="HR605:HR614" si="337">(HZ605+1)*200*HP605</f>
        <v>0</v>
      </c>
      <c r="HS605" s="209">
        <v>2.73</v>
      </c>
      <c r="HT605" s="209">
        <f t="shared" si="322"/>
        <v>0</v>
      </c>
      <c r="HU605" s="207">
        <v>0</v>
      </c>
      <c r="HV605" s="207"/>
      <c r="HW605" s="207">
        <f t="shared" ref="HW605:HW614" si="338">(HZ605+1)*200*HU605</f>
        <v>0</v>
      </c>
      <c r="HX605" s="209">
        <v>2.73</v>
      </c>
      <c r="HY605" s="209">
        <f t="shared" si="323"/>
        <v>0</v>
      </c>
      <c r="HZ605" s="207">
        <v>4</v>
      </c>
      <c r="IA605" s="209">
        <v>3890.25</v>
      </c>
      <c r="IB605" s="209">
        <f t="shared" si="324"/>
        <v>15561</v>
      </c>
      <c r="IC605" s="169"/>
      <c r="ID605" s="169"/>
      <c r="IE605" s="169"/>
      <c r="IF605" s="169"/>
      <c r="IG605" s="165"/>
      <c r="IH605" s="165">
        <v>6</v>
      </c>
      <c r="II605" s="235">
        <f t="shared" si="303"/>
        <v>0</v>
      </c>
      <c r="IJ605" s="235">
        <f t="shared" si="304"/>
        <v>4</v>
      </c>
      <c r="IK605" s="235">
        <f t="shared" si="305"/>
        <v>4</v>
      </c>
      <c r="IL605" s="210"/>
      <c r="IM605" s="211">
        <f t="shared" si="325"/>
        <v>0</v>
      </c>
      <c r="IN605" s="209">
        <v>7500</v>
      </c>
      <c r="IO605" s="212">
        <f t="shared" si="326"/>
        <v>0</v>
      </c>
      <c r="IP605" s="209">
        <f t="shared" si="327"/>
        <v>34671</v>
      </c>
      <c r="IQ605" s="209">
        <v>10000</v>
      </c>
      <c r="IR605" s="212">
        <f t="shared" si="328"/>
        <v>4</v>
      </c>
      <c r="IS605" s="213" t="s">
        <v>7364</v>
      </c>
      <c r="IT605" s="291"/>
    </row>
    <row r="606" spans="1:254" x14ac:dyDescent="0.4">
      <c r="A606" s="158">
        <f t="shared" si="302"/>
        <v>450</v>
      </c>
      <c r="B606" s="156" t="s">
        <v>35</v>
      </c>
      <c r="C606" s="156">
        <v>243</v>
      </c>
      <c r="D606" s="251">
        <v>90769</v>
      </c>
      <c r="E606" s="251">
        <v>13948</v>
      </c>
      <c r="F606" s="225" t="s">
        <v>7365</v>
      </c>
      <c r="G606" s="251">
        <v>8</v>
      </c>
      <c r="H606" s="156"/>
      <c r="I606" s="156" t="s">
        <v>2221</v>
      </c>
      <c r="J606" s="158" t="s">
        <v>2279</v>
      </c>
      <c r="K606" s="158"/>
      <c r="L606" s="158" t="s">
        <v>2281</v>
      </c>
      <c r="M606" s="158"/>
      <c r="N606" s="205">
        <v>40</v>
      </c>
      <c r="O606" s="158">
        <v>60</v>
      </c>
      <c r="P606" s="203" t="s">
        <v>5419</v>
      </c>
      <c r="Q606" s="158">
        <v>52</v>
      </c>
      <c r="R606" s="158"/>
      <c r="S606" s="158"/>
      <c r="T606" s="158"/>
      <c r="U606" s="158"/>
      <c r="V606" s="367"/>
      <c r="W606" s="366"/>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t="s">
        <v>5437</v>
      </c>
      <c r="AU606" s="205">
        <v>40</v>
      </c>
      <c r="AV606" s="205">
        <v>20</v>
      </c>
      <c r="AW606" s="205">
        <f t="shared" si="312"/>
        <v>60</v>
      </c>
      <c r="AX606" s="205" t="s">
        <v>5419</v>
      </c>
      <c r="AY606" s="226">
        <v>28</v>
      </c>
      <c r="AZ606" s="205">
        <v>24</v>
      </c>
      <c r="BA606" s="205">
        <f t="shared" si="329"/>
        <v>52</v>
      </c>
      <c r="BB606" s="205"/>
      <c r="BC606" s="207">
        <v>1.0000000000000001E-17</v>
      </c>
      <c r="BD606" s="207">
        <v>9.9999999999999997E-29</v>
      </c>
      <c r="BE606" s="207">
        <v>1.0000000000000001E-30</v>
      </c>
      <c r="BF606" s="207">
        <v>0</v>
      </c>
      <c r="BG606" s="207">
        <v>0</v>
      </c>
      <c r="BH606" s="207"/>
      <c r="BI606" s="207"/>
      <c r="BJ606" s="207"/>
      <c r="BK606" s="207"/>
      <c r="BL606" s="208">
        <v>0</v>
      </c>
      <c r="BM606" s="209">
        <v>249.45</v>
      </c>
      <c r="BN606" s="209">
        <f t="shared" si="313"/>
        <v>0</v>
      </c>
      <c r="BO606" s="207"/>
      <c r="BP606" s="207"/>
      <c r="BQ606" s="207"/>
      <c r="BR606" s="207"/>
      <c r="BS606" s="207"/>
      <c r="BT606" s="207"/>
      <c r="BU606" s="207"/>
      <c r="BV606" s="207"/>
      <c r="BW606" s="207"/>
      <c r="BX606" s="207"/>
      <c r="BY606" s="207"/>
      <c r="BZ606" s="207"/>
      <c r="CA606" s="207"/>
      <c r="CB606" s="207"/>
      <c r="CC606" s="207"/>
      <c r="CD606" s="207"/>
      <c r="CE606" s="207"/>
      <c r="CF606" s="207">
        <v>0</v>
      </c>
      <c r="CG606" s="207"/>
      <c r="CH606" s="207"/>
      <c r="CI606" s="207"/>
      <c r="CJ606" s="207"/>
      <c r="CK606" s="207">
        <v>0</v>
      </c>
      <c r="CL606" s="209">
        <v>477.3</v>
      </c>
      <c r="CM606" s="209">
        <f t="shared" si="314"/>
        <v>0</v>
      </c>
      <c r="CN606" s="207"/>
      <c r="CO606" s="207"/>
      <c r="CP606" s="207"/>
      <c r="CQ606" s="207"/>
      <c r="CR606" s="207"/>
      <c r="CS606" s="207"/>
      <c r="CT606" s="207"/>
      <c r="CU606" s="207"/>
      <c r="CV606" s="207"/>
      <c r="CW606" s="207"/>
      <c r="CX606" s="207"/>
      <c r="CY606" s="207"/>
      <c r="CZ606" s="207"/>
      <c r="DA606" s="207"/>
      <c r="DB606" s="207"/>
      <c r="DC606" s="207"/>
      <c r="DD606" s="207"/>
      <c r="DE606" s="207">
        <v>0</v>
      </c>
      <c r="DF606" s="207"/>
      <c r="DG606" s="207"/>
      <c r="DH606" s="207"/>
      <c r="DI606" s="207"/>
      <c r="DJ606" s="207">
        <v>0</v>
      </c>
      <c r="DK606" s="209">
        <v>120.88</v>
      </c>
      <c r="DL606" s="209">
        <f t="shared" si="315"/>
        <v>0</v>
      </c>
      <c r="DM606" s="207"/>
      <c r="DN606" s="207"/>
      <c r="DO606" s="207"/>
      <c r="DP606" s="207"/>
      <c r="DQ606" s="207"/>
      <c r="DR606" s="207"/>
      <c r="DS606" s="207"/>
      <c r="DT606" s="207"/>
      <c r="DU606" s="207"/>
      <c r="DV606" s="207"/>
      <c r="DW606" s="207"/>
      <c r="DX606" s="207"/>
      <c r="DY606" s="207"/>
      <c r="DZ606" s="207"/>
      <c r="EA606" s="207"/>
      <c r="EB606" s="207"/>
      <c r="EC606" s="207"/>
      <c r="ED606" s="207">
        <v>0</v>
      </c>
      <c r="EE606" s="207"/>
      <c r="EF606" s="207"/>
      <c r="EG606" s="207"/>
      <c r="EH606" s="207"/>
      <c r="EI606" s="207">
        <v>0</v>
      </c>
      <c r="EJ606" s="209">
        <v>191.55</v>
      </c>
      <c r="EK606" s="209">
        <f t="shared" si="316"/>
        <v>0</v>
      </c>
      <c r="EL606" s="207"/>
      <c r="EM606" s="207"/>
      <c r="EN606" s="207"/>
      <c r="EO606" s="207"/>
      <c r="EP606" s="207"/>
      <c r="EQ606" s="207"/>
      <c r="ER606" s="207"/>
      <c r="ES606" s="207"/>
      <c r="ET606" s="207"/>
      <c r="EU606" s="207"/>
      <c r="EV606" s="207"/>
      <c r="EW606" s="207"/>
      <c r="EX606" s="207"/>
      <c r="EY606" s="207"/>
      <c r="EZ606" s="207"/>
      <c r="FA606" s="207"/>
      <c r="FB606" s="207"/>
      <c r="FC606" s="207">
        <v>0</v>
      </c>
      <c r="FD606" s="207"/>
      <c r="FE606" s="207"/>
      <c r="FF606" s="207"/>
      <c r="FG606" s="207"/>
      <c r="FH606" s="207">
        <v>0</v>
      </c>
      <c r="FI606" s="209">
        <v>32.1</v>
      </c>
      <c r="FJ606" s="209">
        <f t="shared" si="317"/>
        <v>0</v>
      </c>
      <c r="FK606" s="207"/>
      <c r="FL606" s="207"/>
      <c r="FM606" s="207"/>
      <c r="FN606" s="207">
        <v>0</v>
      </c>
      <c r="FO606" s="207"/>
      <c r="FP606" s="207"/>
      <c r="FQ606" s="207"/>
      <c r="FR606" s="207"/>
      <c r="FS606" s="207">
        <v>0</v>
      </c>
      <c r="FT606" s="209">
        <v>25.68</v>
      </c>
      <c r="FU606" s="209">
        <f t="shared" si="318"/>
        <v>0</v>
      </c>
      <c r="FV606" s="207"/>
      <c r="FW606" s="207"/>
      <c r="FX606" s="207"/>
      <c r="FY606" s="207">
        <v>0</v>
      </c>
      <c r="FZ606" s="207"/>
      <c r="GA606" s="207"/>
      <c r="GB606" s="207"/>
      <c r="GC606" s="207"/>
      <c r="GD606" s="207">
        <v>0</v>
      </c>
      <c r="GE606" s="209">
        <v>56.12</v>
      </c>
      <c r="GF606" s="209">
        <f t="shared" si="319"/>
        <v>0</v>
      </c>
      <c r="GG606" s="207"/>
      <c r="GH606" s="207"/>
      <c r="GI606" s="207"/>
      <c r="GJ606" s="207"/>
      <c r="GK606" s="207"/>
      <c r="GL606" s="207"/>
      <c r="GM606" s="207"/>
      <c r="GN606" s="207"/>
      <c r="GO606" s="207"/>
      <c r="GP606" s="207"/>
      <c r="GQ606" s="207"/>
      <c r="GR606" s="207"/>
      <c r="GS606" s="207"/>
      <c r="GT606" s="207"/>
      <c r="GU606" s="207"/>
      <c r="GV606" s="207"/>
      <c r="GW606" s="207"/>
      <c r="GX606" s="207" t="s">
        <v>918</v>
      </c>
      <c r="GY606" s="207">
        <v>0</v>
      </c>
      <c r="GZ606" s="207" t="s">
        <v>918</v>
      </c>
      <c r="HA606" s="207">
        <v>0</v>
      </c>
      <c r="HB606" s="207">
        <v>0</v>
      </c>
      <c r="HC606" s="207">
        <v>1</v>
      </c>
      <c r="HD606" s="207">
        <f t="shared" si="334"/>
        <v>4000</v>
      </c>
      <c r="HE606" s="207">
        <v>2</v>
      </c>
      <c r="HF606" s="207"/>
      <c r="HG606" s="207"/>
      <c r="HH606" s="207">
        <f t="shared" si="335"/>
        <v>2000</v>
      </c>
      <c r="HI606" s="209">
        <v>2.73</v>
      </c>
      <c r="HJ606" s="209">
        <f t="shared" si="320"/>
        <v>5460</v>
      </c>
      <c r="HK606" s="207">
        <v>2</v>
      </c>
      <c r="HL606" s="207"/>
      <c r="HM606" s="207">
        <f t="shared" si="336"/>
        <v>2000</v>
      </c>
      <c r="HN606" s="209">
        <v>2.73</v>
      </c>
      <c r="HO606" s="209">
        <f t="shared" si="321"/>
        <v>5460</v>
      </c>
      <c r="HP606" s="207">
        <v>0</v>
      </c>
      <c r="HQ606" s="207"/>
      <c r="HR606" s="207">
        <f t="shared" si="337"/>
        <v>0</v>
      </c>
      <c r="HS606" s="209">
        <v>2.73</v>
      </c>
      <c r="HT606" s="209">
        <f t="shared" si="322"/>
        <v>0</v>
      </c>
      <c r="HU606" s="207">
        <v>0</v>
      </c>
      <c r="HV606" s="207"/>
      <c r="HW606" s="207">
        <f t="shared" si="338"/>
        <v>0</v>
      </c>
      <c r="HX606" s="209">
        <v>2.73</v>
      </c>
      <c r="HY606" s="209">
        <f t="shared" si="323"/>
        <v>0</v>
      </c>
      <c r="HZ606" s="207">
        <v>4</v>
      </c>
      <c r="IA606" s="209">
        <v>3890.25</v>
      </c>
      <c r="IB606" s="209">
        <f t="shared" si="324"/>
        <v>15561</v>
      </c>
      <c r="IC606" s="169"/>
      <c r="ID606" s="169"/>
      <c r="IE606" s="169"/>
      <c r="IF606" s="169"/>
      <c r="IG606" s="165"/>
      <c r="IH606" s="165">
        <v>3</v>
      </c>
      <c r="II606" s="235">
        <f t="shared" si="303"/>
        <v>0</v>
      </c>
      <c r="IJ606" s="235">
        <f t="shared" si="304"/>
        <v>4</v>
      </c>
      <c r="IK606" s="235">
        <f t="shared" si="305"/>
        <v>4</v>
      </c>
      <c r="IL606" s="210"/>
      <c r="IM606" s="211">
        <f t="shared" si="325"/>
        <v>0</v>
      </c>
      <c r="IN606" s="209">
        <v>7500</v>
      </c>
      <c r="IO606" s="212">
        <f t="shared" si="326"/>
        <v>0</v>
      </c>
      <c r="IP606" s="209">
        <f t="shared" si="327"/>
        <v>26481</v>
      </c>
      <c r="IQ606" s="209">
        <v>10000</v>
      </c>
      <c r="IR606" s="212">
        <f t="shared" si="328"/>
        <v>3</v>
      </c>
      <c r="IS606" s="213" t="s">
        <v>5641</v>
      </c>
      <c r="IT606" s="291"/>
    </row>
    <row r="607" spans="1:254" x14ac:dyDescent="0.4">
      <c r="A607" s="158">
        <f t="shared" ref="A607:A627" si="339">+A606+1</f>
        <v>451</v>
      </c>
      <c r="B607" s="156" t="s">
        <v>35</v>
      </c>
      <c r="C607" s="156">
        <v>52</v>
      </c>
      <c r="D607" s="369">
        <v>4194</v>
      </c>
      <c r="E607" s="370">
        <v>20021</v>
      </c>
      <c r="F607" s="203">
        <v>34007502501504</v>
      </c>
      <c r="G607" s="251">
        <v>2</v>
      </c>
      <c r="H607" s="156"/>
      <c r="I607" s="156" t="s">
        <v>543</v>
      </c>
      <c r="J607" s="158" t="s">
        <v>553</v>
      </c>
      <c r="K607" s="158"/>
      <c r="L607" s="158" t="s">
        <v>555</v>
      </c>
      <c r="M607" s="158"/>
      <c r="N607" s="205">
        <v>34</v>
      </c>
      <c r="O607" s="158">
        <v>54</v>
      </c>
      <c r="P607" s="203" t="s">
        <v>5377</v>
      </c>
      <c r="Q607" s="158">
        <v>56</v>
      </c>
      <c r="R607" s="158"/>
      <c r="S607" s="158"/>
      <c r="T607" s="158"/>
      <c r="U607" s="158"/>
      <c r="V607" s="367"/>
      <c r="W607" s="366"/>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58" t="s">
        <v>5311</v>
      </c>
      <c r="AU607" s="205">
        <v>34</v>
      </c>
      <c r="AV607" s="205">
        <v>20</v>
      </c>
      <c r="AW607" s="205">
        <f t="shared" si="312"/>
        <v>54</v>
      </c>
      <c r="AX607" s="205" t="s">
        <v>5377</v>
      </c>
      <c r="AY607" s="226">
        <v>32</v>
      </c>
      <c r="AZ607" s="205">
        <v>24</v>
      </c>
      <c r="BA607" s="205">
        <f t="shared" si="329"/>
        <v>56</v>
      </c>
      <c r="BB607" s="205"/>
      <c r="BC607" s="207">
        <v>1.0000000000000001E-17</v>
      </c>
      <c r="BD607" s="207">
        <v>9.9999999999999997E-29</v>
      </c>
      <c r="BE607" s="207">
        <v>1.0000000000000001E-30</v>
      </c>
      <c r="BF607" s="207">
        <v>0</v>
      </c>
      <c r="BG607" s="207">
        <v>1.0000000000000001E-17</v>
      </c>
      <c r="BH607" s="207"/>
      <c r="BI607" s="207"/>
      <c r="BJ607" s="207"/>
      <c r="BK607" s="207"/>
      <c r="BL607" s="208">
        <v>0</v>
      </c>
      <c r="BM607" s="209">
        <v>249.45</v>
      </c>
      <c r="BN607" s="209">
        <f t="shared" si="313"/>
        <v>0</v>
      </c>
      <c r="BO607" s="207"/>
      <c r="BP607" s="207"/>
      <c r="BQ607" s="207"/>
      <c r="BR607" s="207"/>
      <c r="BS607" s="207"/>
      <c r="BT607" s="207"/>
      <c r="BU607" s="207"/>
      <c r="BV607" s="207"/>
      <c r="BW607" s="207"/>
      <c r="BX607" s="207"/>
      <c r="BY607" s="207"/>
      <c r="BZ607" s="207"/>
      <c r="CA607" s="207"/>
      <c r="CB607" s="207"/>
      <c r="CC607" s="207"/>
      <c r="CD607" s="207"/>
      <c r="CE607" s="207"/>
      <c r="CF607" s="207">
        <v>1.0000000000000001E-17</v>
      </c>
      <c r="CG607" s="207"/>
      <c r="CH607" s="207"/>
      <c r="CI607" s="207"/>
      <c r="CJ607" s="207"/>
      <c r="CK607" s="207">
        <v>0</v>
      </c>
      <c r="CL607" s="209">
        <v>477.3</v>
      </c>
      <c r="CM607" s="209">
        <f t="shared" si="314"/>
        <v>0</v>
      </c>
      <c r="CN607" s="207"/>
      <c r="CO607" s="207"/>
      <c r="CP607" s="207"/>
      <c r="CQ607" s="207"/>
      <c r="CR607" s="207"/>
      <c r="CS607" s="207"/>
      <c r="CT607" s="207"/>
      <c r="CU607" s="207"/>
      <c r="CV607" s="207"/>
      <c r="CW607" s="207"/>
      <c r="CX607" s="207"/>
      <c r="CY607" s="207"/>
      <c r="CZ607" s="207"/>
      <c r="DA607" s="207"/>
      <c r="DB607" s="207"/>
      <c r="DC607" s="207"/>
      <c r="DD607" s="207"/>
      <c r="DE607" s="207">
        <v>1.0000000000000001E-17</v>
      </c>
      <c r="DF607" s="207"/>
      <c r="DG607" s="207"/>
      <c r="DH607" s="207"/>
      <c r="DI607" s="207"/>
      <c r="DJ607" s="207">
        <v>0</v>
      </c>
      <c r="DK607" s="209">
        <v>120.88</v>
      </c>
      <c r="DL607" s="209">
        <f t="shared" si="315"/>
        <v>0</v>
      </c>
      <c r="DM607" s="207"/>
      <c r="DN607" s="207"/>
      <c r="DO607" s="207"/>
      <c r="DP607" s="207"/>
      <c r="DQ607" s="207"/>
      <c r="DR607" s="207"/>
      <c r="DS607" s="207"/>
      <c r="DT607" s="207"/>
      <c r="DU607" s="207"/>
      <c r="DV607" s="207"/>
      <c r="DW607" s="207"/>
      <c r="DX607" s="207"/>
      <c r="DY607" s="207"/>
      <c r="DZ607" s="207" t="s">
        <v>4980</v>
      </c>
      <c r="EA607" s="207"/>
      <c r="EB607" s="207"/>
      <c r="EC607" s="207"/>
      <c r="ED607" s="207">
        <v>1.0000000000000001E-17</v>
      </c>
      <c r="EE607" s="207"/>
      <c r="EF607" s="207"/>
      <c r="EG607" s="207"/>
      <c r="EH607" s="207"/>
      <c r="EI607" s="207">
        <v>0</v>
      </c>
      <c r="EJ607" s="209">
        <v>191.55</v>
      </c>
      <c r="EK607" s="209">
        <f t="shared" si="316"/>
        <v>0</v>
      </c>
      <c r="EL607" s="207"/>
      <c r="EM607" s="207"/>
      <c r="EN607" s="207"/>
      <c r="EO607" s="207"/>
      <c r="EP607" s="207"/>
      <c r="EQ607" s="207"/>
      <c r="ER607" s="207"/>
      <c r="ES607" s="207"/>
      <c r="ET607" s="207"/>
      <c r="EU607" s="207"/>
      <c r="EV607" s="207"/>
      <c r="EW607" s="207"/>
      <c r="EX607" s="207"/>
      <c r="EY607" s="207"/>
      <c r="EZ607" s="207"/>
      <c r="FA607" s="207"/>
      <c r="FB607" s="207"/>
      <c r="FC607" s="207">
        <v>1.0000000000000001E-17</v>
      </c>
      <c r="FD607" s="207"/>
      <c r="FE607" s="207"/>
      <c r="FF607" s="207"/>
      <c r="FG607" s="207"/>
      <c r="FH607" s="207">
        <v>0</v>
      </c>
      <c r="FI607" s="209">
        <v>32.1</v>
      </c>
      <c r="FJ607" s="209">
        <f t="shared" si="317"/>
        <v>0</v>
      </c>
      <c r="FK607" s="207"/>
      <c r="FL607" s="207"/>
      <c r="FM607" s="207"/>
      <c r="FN607" s="207">
        <v>1.0000000000000001E-17</v>
      </c>
      <c r="FO607" s="207"/>
      <c r="FP607" s="207"/>
      <c r="FQ607" s="207"/>
      <c r="FR607" s="207"/>
      <c r="FS607" s="207">
        <v>0</v>
      </c>
      <c r="FT607" s="209">
        <v>25.68</v>
      </c>
      <c r="FU607" s="209">
        <f t="shared" si="318"/>
        <v>0</v>
      </c>
      <c r="FV607" s="207"/>
      <c r="FW607" s="207"/>
      <c r="FX607" s="207"/>
      <c r="FY607" s="207">
        <v>1.0000000000000001E-17</v>
      </c>
      <c r="FZ607" s="207"/>
      <c r="GA607" s="207"/>
      <c r="GB607" s="207"/>
      <c r="GC607" s="207"/>
      <c r="GD607" s="207">
        <v>0</v>
      </c>
      <c r="GE607" s="209">
        <v>56.12</v>
      </c>
      <c r="GF607" s="209">
        <f t="shared" si="319"/>
        <v>0</v>
      </c>
      <c r="GG607" s="207"/>
      <c r="GH607" s="207"/>
      <c r="GI607" s="207"/>
      <c r="GJ607" s="207"/>
      <c r="GK607" s="207"/>
      <c r="GL607" s="207"/>
      <c r="GM607" s="207"/>
      <c r="GN607" s="207"/>
      <c r="GO607" s="207"/>
      <c r="GP607" s="207"/>
      <c r="GQ607" s="207"/>
      <c r="GR607" s="207"/>
      <c r="GS607" s="207"/>
      <c r="GT607" s="207"/>
      <c r="GU607" s="207"/>
      <c r="GV607" s="207"/>
      <c r="GW607" s="207"/>
      <c r="GX607" s="207" t="s">
        <v>918</v>
      </c>
      <c r="GY607" s="207">
        <v>0</v>
      </c>
      <c r="GZ607" s="207" t="s">
        <v>918</v>
      </c>
      <c r="HA607" s="207">
        <v>0</v>
      </c>
      <c r="HB607" s="207">
        <v>0</v>
      </c>
      <c r="HC607" s="207">
        <v>1</v>
      </c>
      <c r="HD607" s="207">
        <f t="shared" si="334"/>
        <v>8000</v>
      </c>
      <c r="HE607" s="207">
        <v>5</v>
      </c>
      <c r="HF607" s="207"/>
      <c r="HG607" s="207"/>
      <c r="HH607" s="207">
        <f t="shared" si="335"/>
        <v>5000</v>
      </c>
      <c r="HI607" s="209">
        <v>2.73</v>
      </c>
      <c r="HJ607" s="209">
        <f t="shared" si="320"/>
        <v>13650</v>
      </c>
      <c r="HK607" s="207">
        <v>2</v>
      </c>
      <c r="HL607" s="207"/>
      <c r="HM607" s="207">
        <f t="shared" si="336"/>
        <v>2000</v>
      </c>
      <c r="HN607" s="209">
        <v>2.73</v>
      </c>
      <c r="HO607" s="209">
        <f t="shared" si="321"/>
        <v>5460</v>
      </c>
      <c r="HP607" s="207">
        <v>1</v>
      </c>
      <c r="HQ607" s="207"/>
      <c r="HR607" s="207">
        <f t="shared" si="337"/>
        <v>1000</v>
      </c>
      <c r="HS607" s="209">
        <v>2.73</v>
      </c>
      <c r="HT607" s="209">
        <f t="shared" si="322"/>
        <v>2730</v>
      </c>
      <c r="HU607" s="207">
        <v>0</v>
      </c>
      <c r="HV607" s="207"/>
      <c r="HW607" s="207">
        <f t="shared" si="338"/>
        <v>0</v>
      </c>
      <c r="HX607" s="209">
        <v>2.73</v>
      </c>
      <c r="HY607" s="209">
        <f t="shared" si="323"/>
        <v>0</v>
      </c>
      <c r="HZ607" s="207">
        <v>4</v>
      </c>
      <c r="IA607" s="209">
        <v>3890.25</v>
      </c>
      <c r="IB607" s="209">
        <f t="shared" si="324"/>
        <v>15561</v>
      </c>
      <c r="IC607" s="169">
        <v>25</v>
      </c>
      <c r="ID607" s="169">
        <v>6</v>
      </c>
      <c r="IE607" s="169">
        <f>IC607-(0.5*AX607)-ID607</f>
        <v>5.85</v>
      </c>
      <c r="IF607" s="169" t="str">
        <f>IF(IE607&gt;0,"IN ROW","OUT OF ROW")</f>
        <v>IN ROW</v>
      </c>
      <c r="IG607" s="165"/>
      <c r="IH607" s="165">
        <v>2</v>
      </c>
      <c r="II607" s="235">
        <f t="shared" ref="II607:II627" si="340">SUM(FZ607,FO607,FD607,EE607,DF607,CG607,BH607,GY607)</f>
        <v>0</v>
      </c>
      <c r="IJ607" s="235">
        <f t="shared" ref="IJ607:IJ627" si="341">HZ607</f>
        <v>4</v>
      </c>
      <c r="IK607" s="235">
        <f t="shared" ref="IK607:IK627" si="342">SUM(II607:IJ607)</f>
        <v>4</v>
      </c>
      <c r="IL607" s="210"/>
      <c r="IM607" s="211">
        <f t="shared" si="325"/>
        <v>0</v>
      </c>
      <c r="IN607" s="209">
        <v>7500</v>
      </c>
      <c r="IO607" s="212">
        <f t="shared" si="326"/>
        <v>0</v>
      </c>
      <c r="IP607" s="209">
        <f t="shared" si="327"/>
        <v>37401</v>
      </c>
      <c r="IQ607" s="209">
        <v>10000</v>
      </c>
      <c r="IR607" s="212">
        <f t="shared" si="328"/>
        <v>4</v>
      </c>
      <c r="IS607" s="213" t="s">
        <v>5641</v>
      </c>
      <c r="IT607" s="293" t="s">
        <v>7366</v>
      </c>
    </row>
    <row r="608" spans="1:254" x14ac:dyDescent="0.4">
      <c r="A608" s="158">
        <f t="shared" si="339"/>
        <v>452</v>
      </c>
      <c r="B608" s="156" t="s">
        <v>35</v>
      </c>
      <c r="C608" s="349">
        <v>88</v>
      </c>
      <c r="D608" s="369">
        <v>85402</v>
      </c>
      <c r="E608" s="251">
        <v>30435</v>
      </c>
      <c r="F608" s="240">
        <v>52402600220000</v>
      </c>
      <c r="G608" s="251">
        <v>2</v>
      </c>
      <c r="H608" s="156"/>
      <c r="I608" s="156" t="s">
        <v>772</v>
      </c>
      <c r="J608" s="158" t="s">
        <v>860</v>
      </c>
      <c r="K608" s="158"/>
      <c r="L608" s="158" t="s">
        <v>862</v>
      </c>
      <c r="M608" s="158"/>
      <c r="N608" s="205">
        <v>68</v>
      </c>
      <c r="O608" s="158">
        <v>88</v>
      </c>
      <c r="P608" s="203" t="s">
        <v>5368</v>
      </c>
      <c r="Q608" s="158">
        <v>52</v>
      </c>
      <c r="R608" s="158"/>
      <c r="S608" s="158"/>
      <c r="T608" s="158"/>
      <c r="U608" s="158"/>
      <c r="V608" s="367"/>
      <c r="W608" s="366"/>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t="s">
        <v>5437</v>
      </c>
      <c r="AU608" s="205">
        <v>68</v>
      </c>
      <c r="AV608" s="205">
        <v>20</v>
      </c>
      <c r="AW608" s="205">
        <f t="shared" si="312"/>
        <v>88</v>
      </c>
      <c r="AX608" s="205" t="s">
        <v>5368</v>
      </c>
      <c r="AY608" s="226">
        <v>28</v>
      </c>
      <c r="AZ608" s="205">
        <v>24</v>
      </c>
      <c r="BA608" s="205">
        <f t="shared" si="329"/>
        <v>52</v>
      </c>
      <c r="BB608" s="205"/>
      <c r="BC608" s="207">
        <v>1.0000000000000001E-17</v>
      </c>
      <c r="BD608" s="207">
        <v>9.9999999999999997E-29</v>
      </c>
      <c r="BE608" s="207">
        <v>1.0000000000000001E-30</v>
      </c>
      <c r="BF608" s="207">
        <v>4</v>
      </c>
      <c r="BG608" s="207">
        <v>1.0000000000000001E-17</v>
      </c>
      <c r="BH608" s="207"/>
      <c r="BI608" s="207"/>
      <c r="BJ608" s="207"/>
      <c r="BK608" s="207"/>
      <c r="BL608" s="208">
        <v>0</v>
      </c>
      <c r="BM608" s="209">
        <v>249.45</v>
      </c>
      <c r="BN608" s="209">
        <f t="shared" si="313"/>
        <v>0</v>
      </c>
      <c r="BO608" s="207"/>
      <c r="BP608" s="207"/>
      <c r="BQ608" s="207"/>
      <c r="BR608" s="207"/>
      <c r="BS608" s="207"/>
      <c r="BT608" s="207"/>
      <c r="BU608" s="207"/>
      <c r="BV608" s="207"/>
      <c r="BW608" s="207"/>
      <c r="BX608" s="207"/>
      <c r="BY608" s="207"/>
      <c r="BZ608" s="207"/>
      <c r="CA608" s="207"/>
      <c r="CB608" s="207"/>
      <c r="CC608" s="207"/>
      <c r="CD608" s="207"/>
      <c r="CE608" s="207"/>
      <c r="CF608" s="207">
        <v>1.0000000000000001E-17</v>
      </c>
      <c r="CG608" s="207"/>
      <c r="CH608" s="207"/>
      <c r="CI608" s="207"/>
      <c r="CJ608" s="207"/>
      <c r="CK608" s="207">
        <v>0</v>
      </c>
      <c r="CL608" s="209">
        <v>477.3</v>
      </c>
      <c r="CM608" s="209">
        <f t="shared" si="314"/>
        <v>0</v>
      </c>
      <c r="CN608" s="207"/>
      <c r="CO608" s="207"/>
      <c r="CP608" s="207"/>
      <c r="CQ608" s="207"/>
      <c r="CR608" s="207"/>
      <c r="CS608" s="207"/>
      <c r="CT608" s="207"/>
      <c r="CU608" s="207"/>
      <c r="CV608" s="207"/>
      <c r="CW608" s="207"/>
      <c r="CX608" s="207"/>
      <c r="CY608" s="207"/>
      <c r="CZ608" s="207"/>
      <c r="DA608" s="207"/>
      <c r="DB608" s="207"/>
      <c r="DC608" s="207"/>
      <c r="DD608" s="207"/>
      <c r="DE608" s="229">
        <v>0</v>
      </c>
      <c r="DF608" s="207"/>
      <c r="DG608" s="207"/>
      <c r="DH608" s="207"/>
      <c r="DI608" s="207" t="s">
        <v>7367</v>
      </c>
      <c r="DJ608" s="207">
        <v>0</v>
      </c>
      <c r="DK608" s="209">
        <v>120.88</v>
      </c>
      <c r="DL608" s="209">
        <f t="shared" si="315"/>
        <v>0</v>
      </c>
      <c r="DM608" s="207"/>
      <c r="DN608" s="207"/>
      <c r="DO608" s="207"/>
      <c r="DP608" s="207"/>
      <c r="DQ608" s="207"/>
      <c r="DR608" s="207"/>
      <c r="DS608" s="207"/>
      <c r="DT608" s="207"/>
      <c r="DU608" s="207"/>
      <c r="DV608" s="207"/>
      <c r="DW608" s="207"/>
      <c r="DX608" s="207"/>
      <c r="DY608" s="207"/>
      <c r="DZ608" s="207"/>
      <c r="EA608" s="207"/>
      <c r="EB608" s="207"/>
      <c r="EC608" s="207"/>
      <c r="ED608" s="207">
        <v>0.5</v>
      </c>
      <c r="EE608" s="207"/>
      <c r="EF608" s="207"/>
      <c r="EG608" s="207"/>
      <c r="EH608" s="207" t="s">
        <v>5821</v>
      </c>
      <c r="EI608" s="207">
        <f>AW608</f>
        <v>88</v>
      </c>
      <c r="EJ608" s="209">
        <v>191.55</v>
      </c>
      <c r="EK608" s="209">
        <f t="shared" si="316"/>
        <v>16856.400000000001</v>
      </c>
      <c r="EL608" s="207"/>
      <c r="EM608" s="207"/>
      <c r="EN608" s="207"/>
      <c r="EO608" s="207"/>
      <c r="EP608" s="207"/>
      <c r="EQ608" s="207"/>
      <c r="ER608" s="207"/>
      <c r="ES608" s="207"/>
      <c r="ET608" s="207"/>
      <c r="EU608" s="207"/>
      <c r="EV608" s="207"/>
      <c r="EW608" s="207"/>
      <c r="EX608" s="207" t="s">
        <v>4980</v>
      </c>
      <c r="EY608" s="207">
        <v>88</v>
      </c>
      <c r="EZ608" s="207" t="s">
        <v>4980</v>
      </c>
      <c r="FA608" s="207"/>
      <c r="FB608" s="207"/>
      <c r="FC608" s="207">
        <v>1.0000000000000001E-17</v>
      </c>
      <c r="FD608" s="207"/>
      <c r="FE608" s="207"/>
      <c r="FF608" s="207"/>
      <c r="FG608" s="207"/>
      <c r="FH608" s="207">
        <v>0</v>
      </c>
      <c r="FI608" s="209">
        <v>32.1</v>
      </c>
      <c r="FJ608" s="209">
        <f t="shared" si="317"/>
        <v>0</v>
      </c>
      <c r="FK608" s="207"/>
      <c r="FL608" s="207"/>
      <c r="FM608" s="207"/>
      <c r="FN608" s="207">
        <v>1.0000000000000001E-17</v>
      </c>
      <c r="FO608" s="207"/>
      <c r="FP608" s="207"/>
      <c r="FQ608" s="207"/>
      <c r="FR608" s="207"/>
      <c r="FS608" s="207">
        <v>0</v>
      </c>
      <c r="FT608" s="209">
        <v>25.68</v>
      </c>
      <c r="FU608" s="209">
        <f t="shared" si="318"/>
        <v>0</v>
      </c>
      <c r="FV608" s="207"/>
      <c r="FW608" s="207"/>
      <c r="FX608" s="207"/>
      <c r="FY608" s="207">
        <v>1.0000000000000001E-17</v>
      </c>
      <c r="FZ608" s="207"/>
      <c r="GA608" s="207"/>
      <c r="GB608" s="207"/>
      <c r="GC608" s="207"/>
      <c r="GD608" s="207">
        <v>0</v>
      </c>
      <c r="GE608" s="209">
        <v>56.12</v>
      </c>
      <c r="GF608" s="209">
        <f t="shared" si="319"/>
        <v>0</v>
      </c>
      <c r="GG608" s="207"/>
      <c r="GH608" s="207"/>
      <c r="GI608" s="207"/>
      <c r="GJ608" s="207"/>
      <c r="GK608" s="207"/>
      <c r="GL608" s="207"/>
      <c r="GM608" s="207"/>
      <c r="GN608" s="207"/>
      <c r="GO608" s="207"/>
      <c r="GP608" s="207"/>
      <c r="GQ608" s="207"/>
      <c r="GR608" s="207"/>
      <c r="GS608" s="207"/>
      <c r="GT608" s="207"/>
      <c r="GU608" s="207"/>
      <c r="GV608" s="207"/>
      <c r="GW608" s="207"/>
      <c r="GX608" s="207" t="s">
        <v>5378</v>
      </c>
      <c r="GY608" s="207">
        <v>1</v>
      </c>
      <c r="GZ608" s="207" t="s">
        <v>5210</v>
      </c>
      <c r="HA608" s="207">
        <f>+AW608</f>
        <v>88</v>
      </c>
      <c r="HB608" s="207">
        <v>0</v>
      </c>
      <c r="HC608" s="207">
        <v>1</v>
      </c>
      <c r="HD608" s="207">
        <f t="shared" si="334"/>
        <v>11000</v>
      </c>
      <c r="HE608" s="207">
        <v>7</v>
      </c>
      <c r="HF608" s="207"/>
      <c r="HG608" s="207"/>
      <c r="HH608" s="207">
        <f t="shared" si="335"/>
        <v>7000</v>
      </c>
      <c r="HI608" s="209">
        <v>2.73</v>
      </c>
      <c r="HJ608" s="209">
        <f t="shared" si="320"/>
        <v>19110</v>
      </c>
      <c r="HK608" s="207">
        <v>3</v>
      </c>
      <c r="HL608" s="207"/>
      <c r="HM608" s="207">
        <f t="shared" si="336"/>
        <v>3000</v>
      </c>
      <c r="HN608" s="209">
        <v>2.73</v>
      </c>
      <c r="HO608" s="209">
        <f t="shared" si="321"/>
        <v>8190</v>
      </c>
      <c r="HP608" s="207">
        <v>1</v>
      </c>
      <c r="HQ608" s="207"/>
      <c r="HR608" s="207">
        <f t="shared" si="337"/>
        <v>1000</v>
      </c>
      <c r="HS608" s="209">
        <v>2.73</v>
      </c>
      <c r="HT608" s="209">
        <f t="shared" si="322"/>
        <v>2730</v>
      </c>
      <c r="HU608" s="207">
        <v>0</v>
      </c>
      <c r="HV608" s="207"/>
      <c r="HW608" s="207">
        <f t="shared" si="338"/>
        <v>0</v>
      </c>
      <c r="HX608" s="209">
        <v>2.73</v>
      </c>
      <c r="HY608" s="209">
        <f t="shared" si="323"/>
        <v>0</v>
      </c>
      <c r="HZ608" s="207">
        <v>4</v>
      </c>
      <c r="IA608" s="209">
        <v>3890.25</v>
      </c>
      <c r="IB608" s="209">
        <f t="shared" si="324"/>
        <v>15561</v>
      </c>
      <c r="IC608" s="169"/>
      <c r="ID608" s="169"/>
      <c r="IE608" s="169"/>
      <c r="IF608" s="169"/>
      <c r="IG608" s="165"/>
      <c r="IH608" s="165">
        <v>15</v>
      </c>
      <c r="II608" s="235">
        <f t="shared" si="340"/>
        <v>1</v>
      </c>
      <c r="IJ608" s="235">
        <f t="shared" si="341"/>
        <v>4</v>
      </c>
      <c r="IK608" s="235">
        <f t="shared" si="342"/>
        <v>5</v>
      </c>
      <c r="IL608" s="210"/>
      <c r="IM608" s="211">
        <f t="shared" si="325"/>
        <v>16856.400000000001</v>
      </c>
      <c r="IN608" s="209">
        <v>7500</v>
      </c>
      <c r="IO608" s="212">
        <f t="shared" si="326"/>
        <v>3</v>
      </c>
      <c r="IP608" s="209">
        <f t="shared" si="327"/>
        <v>45591</v>
      </c>
      <c r="IQ608" s="209">
        <v>10000</v>
      </c>
      <c r="IR608" s="212">
        <f t="shared" si="328"/>
        <v>5</v>
      </c>
      <c r="IS608" s="213" t="s">
        <v>7368</v>
      </c>
      <c r="IT608" s="291"/>
    </row>
    <row r="609" spans="1:254" x14ac:dyDescent="0.4">
      <c r="A609" s="158">
        <f t="shared" si="339"/>
        <v>453</v>
      </c>
      <c r="B609" s="156" t="s">
        <v>35</v>
      </c>
      <c r="C609" s="219">
        <v>111</v>
      </c>
      <c r="D609" s="219">
        <v>6054</v>
      </c>
      <c r="E609" s="376">
        <v>24751</v>
      </c>
      <c r="F609" s="225" t="s">
        <v>7369</v>
      </c>
      <c r="G609" s="251">
        <v>3</v>
      </c>
      <c r="H609" s="156"/>
      <c r="I609" s="156" t="s">
        <v>1026</v>
      </c>
      <c r="J609" s="158" t="s">
        <v>1065</v>
      </c>
      <c r="K609" s="158"/>
      <c r="L609" s="158" t="s">
        <v>1066</v>
      </c>
      <c r="M609" s="158"/>
      <c r="N609" s="205">
        <v>23</v>
      </c>
      <c r="O609" s="158">
        <v>43</v>
      </c>
      <c r="P609" s="203" t="s">
        <v>5386</v>
      </c>
      <c r="Q609" s="158">
        <v>52</v>
      </c>
      <c r="R609" s="158"/>
      <c r="S609" s="158"/>
      <c r="T609" s="158"/>
      <c r="U609" s="158"/>
      <c r="V609" s="367"/>
      <c r="W609" s="366"/>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58" t="s">
        <v>5364</v>
      </c>
      <c r="AU609" s="205">
        <v>23</v>
      </c>
      <c r="AV609" s="205">
        <v>20</v>
      </c>
      <c r="AW609" s="205">
        <f t="shared" si="312"/>
        <v>43</v>
      </c>
      <c r="AX609" s="205" t="s">
        <v>5386</v>
      </c>
      <c r="AY609" s="206">
        <v>28</v>
      </c>
      <c r="AZ609" s="205">
        <v>24</v>
      </c>
      <c r="BA609" s="205">
        <f t="shared" si="329"/>
        <v>52</v>
      </c>
      <c r="BB609" s="205"/>
      <c r="BC609" s="207">
        <v>1.0000000000000001E-17</v>
      </c>
      <c r="BD609" s="207">
        <v>9.9999999999999997E-29</v>
      </c>
      <c r="BE609" s="207">
        <v>1.0000000000000001E-30</v>
      </c>
      <c r="BF609" s="207">
        <v>0</v>
      </c>
      <c r="BG609" s="207">
        <v>0</v>
      </c>
      <c r="BH609" s="207"/>
      <c r="BI609" s="207"/>
      <c r="BJ609" s="207"/>
      <c r="BK609" s="207"/>
      <c r="BL609" s="208">
        <v>0</v>
      </c>
      <c r="BM609" s="209">
        <v>249.45</v>
      </c>
      <c r="BN609" s="209">
        <f t="shared" si="313"/>
        <v>0</v>
      </c>
      <c r="BO609" s="207"/>
      <c r="BP609" s="207"/>
      <c r="BQ609" s="207"/>
      <c r="BR609" s="207"/>
      <c r="BS609" s="207"/>
      <c r="BT609" s="207"/>
      <c r="BU609" s="207"/>
      <c r="BV609" s="207"/>
      <c r="BW609" s="207"/>
      <c r="BX609" s="207"/>
      <c r="BY609" s="207"/>
      <c r="BZ609" s="207"/>
      <c r="CA609" s="207"/>
      <c r="CB609" s="207"/>
      <c r="CC609" s="207"/>
      <c r="CD609" s="207"/>
      <c r="CE609" s="207"/>
      <c r="CF609" s="207">
        <v>0</v>
      </c>
      <c r="CG609" s="207"/>
      <c r="CH609" s="207"/>
      <c r="CI609" s="207"/>
      <c r="CJ609" s="207"/>
      <c r="CK609" s="207">
        <v>0</v>
      </c>
      <c r="CL609" s="209">
        <v>477.3</v>
      </c>
      <c r="CM609" s="209">
        <f t="shared" si="314"/>
        <v>0</v>
      </c>
      <c r="CN609" s="207"/>
      <c r="CO609" s="207"/>
      <c r="CP609" s="207"/>
      <c r="CQ609" s="207"/>
      <c r="CR609" s="207"/>
      <c r="CS609" s="207"/>
      <c r="CT609" s="207"/>
      <c r="CU609" s="207"/>
      <c r="CV609" s="207"/>
      <c r="CW609" s="207"/>
      <c r="CX609" s="207"/>
      <c r="CY609" s="207"/>
      <c r="CZ609" s="207"/>
      <c r="DA609" s="207"/>
      <c r="DB609" s="207"/>
      <c r="DC609" s="207"/>
      <c r="DD609" s="207"/>
      <c r="DE609" s="207">
        <v>0</v>
      </c>
      <c r="DF609" s="207"/>
      <c r="DG609" s="207"/>
      <c r="DH609" s="207"/>
      <c r="DI609" s="207"/>
      <c r="DJ609" s="207">
        <v>0</v>
      </c>
      <c r="DK609" s="209">
        <v>120.88</v>
      </c>
      <c r="DL609" s="209">
        <f t="shared" si="315"/>
        <v>0</v>
      </c>
      <c r="DM609" s="207"/>
      <c r="DN609" s="207"/>
      <c r="DO609" s="207"/>
      <c r="DP609" s="207"/>
      <c r="DQ609" s="207"/>
      <c r="DR609" s="207"/>
      <c r="DS609" s="207"/>
      <c r="DT609" s="207"/>
      <c r="DU609" s="207"/>
      <c r="DV609" s="207"/>
      <c r="DW609" s="207"/>
      <c r="DX609" s="207"/>
      <c r="DY609" s="207"/>
      <c r="DZ609" s="207"/>
      <c r="EA609" s="207"/>
      <c r="EB609" s="207"/>
      <c r="EC609" s="207"/>
      <c r="ED609" s="207">
        <v>0</v>
      </c>
      <c r="EE609" s="207"/>
      <c r="EF609" s="207"/>
      <c r="EG609" s="207"/>
      <c r="EH609" s="207"/>
      <c r="EI609" s="207">
        <v>0</v>
      </c>
      <c r="EJ609" s="209">
        <v>191.55</v>
      </c>
      <c r="EK609" s="209">
        <f t="shared" si="316"/>
        <v>0</v>
      </c>
      <c r="EL609" s="207"/>
      <c r="EM609" s="207"/>
      <c r="EN609" s="207"/>
      <c r="EO609" s="207"/>
      <c r="EP609" s="207"/>
      <c r="EQ609" s="207"/>
      <c r="ER609" s="207"/>
      <c r="ES609" s="207"/>
      <c r="ET609" s="207"/>
      <c r="EU609" s="207"/>
      <c r="EV609" s="207"/>
      <c r="EW609" s="207"/>
      <c r="EX609" s="207"/>
      <c r="EY609" s="207"/>
      <c r="EZ609" s="207"/>
      <c r="FA609" s="207"/>
      <c r="FB609" s="207"/>
      <c r="FC609" s="207">
        <v>0</v>
      </c>
      <c r="FD609" s="207"/>
      <c r="FE609" s="207"/>
      <c r="FF609" s="207"/>
      <c r="FG609" s="207"/>
      <c r="FH609" s="207">
        <v>0</v>
      </c>
      <c r="FI609" s="209">
        <v>32.1</v>
      </c>
      <c r="FJ609" s="209">
        <f t="shared" si="317"/>
        <v>0</v>
      </c>
      <c r="FK609" s="207"/>
      <c r="FL609" s="207"/>
      <c r="FM609" s="207"/>
      <c r="FN609" s="207">
        <v>0</v>
      </c>
      <c r="FO609" s="207"/>
      <c r="FP609" s="207"/>
      <c r="FQ609" s="207"/>
      <c r="FR609" s="207"/>
      <c r="FS609" s="207">
        <v>0</v>
      </c>
      <c r="FT609" s="209">
        <v>25.68</v>
      </c>
      <c r="FU609" s="209">
        <f t="shared" si="318"/>
        <v>0</v>
      </c>
      <c r="FV609" s="207"/>
      <c r="FW609" s="207"/>
      <c r="FX609" s="207"/>
      <c r="FY609" s="207">
        <v>0</v>
      </c>
      <c r="FZ609" s="207"/>
      <c r="GA609" s="207"/>
      <c r="GB609" s="207"/>
      <c r="GC609" s="207"/>
      <c r="GD609" s="207">
        <v>0</v>
      </c>
      <c r="GE609" s="209">
        <v>56.12</v>
      </c>
      <c r="GF609" s="209">
        <f t="shared" si="319"/>
        <v>0</v>
      </c>
      <c r="GG609" s="207"/>
      <c r="GH609" s="207"/>
      <c r="GI609" s="207"/>
      <c r="GJ609" s="207"/>
      <c r="GK609" s="207"/>
      <c r="GL609" s="207"/>
      <c r="GM609" s="207"/>
      <c r="GN609" s="207"/>
      <c r="GO609" s="207"/>
      <c r="GP609" s="207"/>
      <c r="GQ609" s="207"/>
      <c r="GR609" s="207"/>
      <c r="GS609" s="207"/>
      <c r="GT609" s="207"/>
      <c r="GU609" s="207"/>
      <c r="GV609" s="207"/>
      <c r="GW609" s="207"/>
      <c r="GX609" s="207" t="s">
        <v>918</v>
      </c>
      <c r="GY609" s="207">
        <v>0</v>
      </c>
      <c r="GZ609" s="207" t="s">
        <v>918</v>
      </c>
      <c r="HA609" s="207">
        <v>0</v>
      </c>
      <c r="HB609" s="207">
        <v>0</v>
      </c>
      <c r="HC609" s="207">
        <v>1</v>
      </c>
      <c r="HD609" s="207">
        <f t="shared" si="334"/>
        <v>8000</v>
      </c>
      <c r="HE609" s="207">
        <v>4</v>
      </c>
      <c r="HF609" s="207"/>
      <c r="HG609" s="207"/>
      <c r="HH609" s="207">
        <f t="shared" si="335"/>
        <v>4000</v>
      </c>
      <c r="HI609" s="209">
        <v>2.73</v>
      </c>
      <c r="HJ609" s="209">
        <f t="shared" si="320"/>
        <v>10920</v>
      </c>
      <c r="HK609" s="207">
        <v>3</v>
      </c>
      <c r="HL609" s="207"/>
      <c r="HM609" s="207">
        <f t="shared" si="336"/>
        <v>3000</v>
      </c>
      <c r="HN609" s="209">
        <v>2.73</v>
      </c>
      <c r="HO609" s="209">
        <f t="shared" si="321"/>
        <v>8190</v>
      </c>
      <c r="HP609" s="207">
        <v>1</v>
      </c>
      <c r="HQ609" s="207"/>
      <c r="HR609" s="207">
        <f t="shared" si="337"/>
        <v>1000</v>
      </c>
      <c r="HS609" s="209">
        <v>2.73</v>
      </c>
      <c r="HT609" s="209">
        <f t="shared" si="322"/>
        <v>2730</v>
      </c>
      <c r="HU609" s="207">
        <v>0</v>
      </c>
      <c r="HV609" s="207"/>
      <c r="HW609" s="207">
        <f t="shared" si="338"/>
        <v>0</v>
      </c>
      <c r="HX609" s="209">
        <v>2.73</v>
      </c>
      <c r="HY609" s="209">
        <f t="shared" si="323"/>
        <v>0</v>
      </c>
      <c r="HZ609" s="207">
        <v>4</v>
      </c>
      <c r="IA609" s="209">
        <v>3890.25</v>
      </c>
      <c r="IB609" s="209">
        <f t="shared" si="324"/>
        <v>15561</v>
      </c>
      <c r="IC609" s="169">
        <v>25</v>
      </c>
      <c r="ID609" s="169">
        <v>10</v>
      </c>
      <c r="IE609" s="169">
        <f>IC609-(0.5*AX609)-ID609</f>
        <v>2.1500000000000004</v>
      </c>
      <c r="IF609" s="169" t="str">
        <f>IF(IE609&gt;0,"IN ROW","OUT OF ROW")</f>
        <v>IN ROW</v>
      </c>
      <c r="IG609" s="165"/>
      <c r="IH609" s="165">
        <v>10</v>
      </c>
      <c r="II609" s="235">
        <f t="shared" si="340"/>
        <v>0</v>
      </c>
      <c r="IJ609" s="235">
        <f t="shared" si="341"/>
        <v>4</v>
      </c>
      <c r="IK609" s="235">
        <f t="shared" si="342"/>
        <v>4</v>
      </c>
      <c r="IL609" s="210"/>
      <c r="IM609" s="211">
        <f t="shared" si="325"/>
        <v>0</v>
      </c>
      <c r="IN609" s="209">
        <v>7500</v>
      </c>
      <c r="IO609" s="212">
        <f t="shared" si="326"/>
        <v>0</v>
      </c>
      <c r="IP609" s="209">
        <f t="shared" si="327"/>
        <v>37401</v>
      </c>
      <c r="IQ609" s="209">
        <v>10000</v>
      </c>
      <c r="IR609" s="212">
        <f t="shared" si="328"/>
        <v>4</v>
      </c>
      <c r="IS609" s="213" t="s">
        <v>5442</v>
      </c>
      <c r="IT609" s="291"/>
    </row>
    <row r="610" spans="1:254" x14ac:dyDescent="0.4">
      <c r="A610" s="158">
        <f t="shared" si="339"/>
        <v>454</v>
      </c>
      <c r="B610" s="156" t="s">
        <v>35</v>
      </c>
      <c r="C610" s="156">
        <v>135</v>
      </c>
      <c r="D610" s="156">
        <v>7542</v>
      </c>
      <c r="E610" s="370">
        <v>33469</v>
      </c>
      <c r="F610" s="230" t="s">
        <v>7370</v>
      </c>
      <c r="G610" s="251">
        <v>3</v>
      </c>
      <c r="H610" s="156"/>
      <c r="I610" s="156" t="s">
        <v>1267</v>
      </c>
      <c r="J610" s="158" t="s">
        <v>1268</v>
      </c>
      <c r="K610" s="158"/>
      <c r="L610" s="158" t="s">
        <v>1270</v>
      </c>
      <c r="M610" s="158"/>
      <c r="N610" s="205">
        <v>35</v>
      </c>
      <c r="O610" s="158">
        <v>55</v>
      </c>
      <c r="P610" s="203" t="s">
        <v>5441</v>
      </c>
      <c r="Q610" s="158">
        <v>52</v>
      </c>
      <c r="R610" s="158"/>
      <c r="S610" s="158"/>
      <c r="T610" s="158"/>
      <c r="U610" s="158"/>
      <c r="V610" s="367"/>
      <c r="W610" s="366"/>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t="s">
        <v>5364</v>
      </c>
      <c r="AU610" s="205">
        <v>35</v>
      </c>
      <c r="AV610" s="205">
        <v>20</v>
      </c>
      <c r="AW610" s="205">
        <f t="shared" si="312"/>
        <v>55</v>
      </c>
      <c r="AX610" s="205" t="s">
        <v>5441</v>
      </c>
      <c r="AY610" s="226">
        <v>28</v>
      </c>
      <c r="AZ610" s="205">
        <v>24</v>
      </c>
      <c r="BA610" s="205">
        <f t="shared" si="329"/>
        <v>52</v>
      </c>
      <c r="BB610" s="205"/>
      <c r="BC610" s="207">
        <v>1.0000000000000001E-17</v>
      </c>
      <c r="BD610" s="207">
        <v>9.9999999999999997E-29</v>
      </c>
      <c r="BE610" s="207">
        <v>1.0000000000000001E-30</v>
      </c>
      <c r="BF610" s="207">
        <v>0</v>
      </c>
      <c r="BG610" s="207">
        <v>0</v>
      </c>
      <c r="BH610" s="207"/>
      <c r="BI610" s="207"/>
      <c r="BJ610" s="207"/>
      <c r="BK610" s="207"/>
      <c r="BL610" s="208">
        <v>0</v>
      </c>
      <c r="BM610" s="209">
        <v>249.45</v>
      </c>
      <c r="BN610" s="209">
        <f t="shared" si="313"/>
        <v>0</v>
      </c>
      <c r="BO610" s="207"/>
      <c r="BP610" s="207"/>
      <c r="BQ610" s="207"/>
      <c r="BR610" s="207"/>
      <c r="BS610" s="207"/>
      <c r="BT610" s="207"/>
      <c r="BU610" s="207"/>
      <c r="BV610" s="207"/>
      <c r="BW610" s="207"/>
      <c r="BX610" s="207"/>
      <c r="BY610" s="207"/>
      <c r="BZ610" s="207"/>
      <c r="CA610" s="207"/>
      <c r="CB610" s="207"/>
      <c r="CC610" s="207"/>
      <c r="CD610" s="207"/>
      <c r="CE610" s="207"/>
      <c r="CF610" s="207">
        <v>0</v>
      </c>
      <c r="CG610" s="207"/>
      <c r="CH610" s="207"/>
      <c r="CI610" s="207"/>
      <c r="CJ610" s="207"/>
      <c r="CK610" s="207">
        <v>0</v>
      </c>
      <c r="CL610" s="209">
        <v>477.3</v>
      </c>
      <c r="CM610" s="209">
        <f t="shared" si="314"/>
        <v>0</v>
      </c>
      <c r="CN610" s="207"/>
      <c r="CO610" s="207"/>
      <c r="CP610" s="207"/>
      <c r="CQ610" s="207"/>
      <c r="CR610" s="207"/>
      <c r="CS610" s="207"/>
      <c r="CT610" s="207"/>
      <c r="CU610" s="207"/>
      <c r="CV610" s="207"/>
      <c r="CW610" s="207"/>
      <c r="CX610" s="207"/>
      <c r="CY610" s="207"/>
      <c r="CZ610" s="207"/>
      <c r="DA610" s="207"/>
      <c r="DB610" s="207"/>
      <c r="DC610" s="207"/>
      <c r="DD610" s="207"/>
      <c r="DE610" s="207">
        <v>0</v>
      </c>
      <c r="DF610" s="207"/>
      <c r="DG610" s="207"/>
      <c r="DH610" s="207"/>
      <c r="DI610" s="207"/>
      <c r="DJ610" s="207">
        <v>0</v>
      </c>
      <c r="DK610" s="209">
        <v>120.88</v>
      </c>
      <c r="DL610" s="209">
        <f t="shared" si="315"/>
        <v>0</v>
      </c>
      <c r="DM610" s="207"/>
      <c r="DN610" s="207"/>
      <c r="DO610" s="207"/>
      <c r="DP610" s="207"/>
      <c r="DQ610" s="207"/>
      <c r="DR610" s="207"/>
      <c r="DS610" s="207"/>
      <c r="DT610" s="207"/>
      <c r="DU610" s="207"/>
      <c r="DV610" s="207"/>
      <c r="DW610" s="207"/>
      <c r="DX610" s="207"/>
      <c r="DY610" s="207"/>
      <c r="DZ610" s="207"/>
      <c r="EA610" s="207"/>
      <c r="EB610" s="207"/>
      <c r="EC610" s="207"/>
      <c r="ED610" s="207">
        <v>0</v>
      </c>
      <c r="EE610" s="207"/>
      <c r="EF610" s="207"/>
      <c r="EG610" s="207"/>
      <c r="EH610" s="207"/>
      <c r="EI610" s="207">
        <v>0</v>
      </c>
      <c r="EJ610" s="209">
        <v>191.55</v>
      </c>
      <c r="EK610" s="209">
        <f t="shared" si="316"/>
        <v>0</v>
      </c>
      <c r="EL610" s="207"/>
      <c r="EM610" s="207"/>
      <c r="EN610" s="207"/>
      <c r="EO610" s="207"/>
      <c r="EP610" s="207"/>
      <c r="EQ610" s="207"/>
      <c r="ER610" s="207"/>
      <c r="ES610" s="207"/>
      <c r="ET610" s="207"/>
      <c r="EU610" s="207"/>
      <c r="EV610" s="207"/>
      <c r="EW610" s="207"/>
      <c r="EX610" s="207"/>
      <c r="EY610" s="207"/>
      <c r="EZ610" s="207"/>
      <c r="FA610" s="207"/>
      <c r="FB610" s="207"/>
      <c r="FC610" s="207">
        <v>0</v>
      </c>
      <c r="FD610" s="207"/>
      <c r="FE610" s="207"/>
      <c r="FF610" s="207"/>
      <c r="FG610" s="207"/>
      <c r="FH610" s="207">
        <v>0</v>
      </c>
      <c r="FI610" s="209">
        <v>32.1</v>
      </c>
      <c r="FJ610" s="209">
        <f t="shared" si="317"/>
        <v>0</v>
      </c>
      <c r="FK610" s="207"/>
      <c r="FL610" s="207"/>
      <c r="FM610" s="207"/>
      <c r="FN610" s="207">
        <v>0</v>
      </c>
      <c r="FO610" s="207"/>
      <c r="FP610" s="207"/>
      <c r="FQ610" s="207"/>
      <c r="FR610" s="207"/>
      <c r="FS610" s="207">
        <v>0</v>
      </c>
      <c r="FT610" s="209">
        <v>25.68</v>
      </c>
      <c r="FU610" s="209">
        <f t="shared" si="318"/>
        <v>0</v>
      </c>
      <c r="FV610" s="207"/>
      <c r="FW610" s="207"/>
      <c r="FX610" s="207"/>
      <c r="FY610" s="207">
        <v>0</v>
      </c>
      <c r="FZ610" s="207"/>
      <c r="GA610" s="207"/>
      <c r="GB610" s="207"/>
      <c r="GC610" s="207"/>
      <c r="GD610" s="207">
        <v>0</v>
      </c>
      <c r="GE610" s="209">
        <v>56.12</v>
      </c>
      <c r="GF610" s="209">
        <f t="shared" si="319"/>
        <v>0</v>
      </c>
      <c r="GG610" s="207"/>
      <c r="GH610" s="207"/>
      <c r="GI610" s="207"/>
      <c r="GJ610" s="207"/>
      <c r="GK610" s="207"/>
      <c r="GL610" s="207"/>
      <c r="GM610" s="207"/>
      <c r="GN610" s="207"/>
      <c r="GO610" s="207"/>
      <c r="GP610" s="207"/>
      <c r="GQ610" s="207"/>
      <c r="GR610" s="207"/>
      <c r="GS610" s="207"/>
      <c r="GT610" s="207"/>
      <c r="GU610" s="207"/>
      <c r="GV610" s="207"/>
      <c r="GW610" s="207"/>
      <c r="GX610" s="207" t="s">
        <v>918</v>
      </c>
      <c r="GY610" s="207">
        <v>0</v>
      </c>
      <c r="GZ610" s="207" t="s">
        <v>918</v>
      </c>
      <c r="HA610" s="207">
        <v>0</v>
      </c>
      <c r="HB610" s="207">
        <v>0</v>
      </c>
      <c r="HC610" s="207">
        <v>1</v>
      </c>
      <c r="HD610" s="207">
        <f t="shared" si="334"/>
        <v>5000</v>
      </c>
      <c r="HE610" s="207">
        <v>3</v>
      </c>
      <c r="HF610" s="207"/>
      <c r="HG610" s="207" t="s">
        <v>5429</v>
      </c>
      <c r="HH610" s="207">
        <f t="shared" si="335"/>
        <v>3000</v>
      </c>
      <c r="HI610" s="209">
        <v>2.73</v>
      </c>
      <c r="HJ610" s="209">
        <f t="shared" si="320"/>
        <v>8190</v>
      </c>
      <c r="HK610" s="207">
        <v>1</v>
      </c>
      <c r="HL610" s="207"/>
      <c r="HM610" s="207">
        <f t="shared" si="336"/>
        <v>1000</v>
      </c>
      <c r="HN610" s="209">
        <v>2.73</v>
      </c>
      <c r="HO610" s="209">
        <f t="shared" si="321"/>
        <v>2730</v>
      </c>
      <c r="HP610" s="207">
        <v>1</v>
      </c>
      <c r="HQ610" s="207"/>
      <c r="HR610" s="207">
        <f t="shared" si="337"/>
        <v>1000</v>
      </c>
      <c r="HS610" s="209">
        <v>2.73</v>
      </c>
      <c r="HT610" s="209">
        <f t="shared" si="322"/>
        <v>2730</v>
      </c>
      <c r="HU610" s="207">
        <v>0</v>
      </c>
      <c r="HV610" s="207"/>
      <c r="HW610" s="207">
        <f t="shared" si="338"/>
        <v>0</v>
      </c>
      <c r="HX610" s="209">
        <v>2.73</v>
      </c>
      <c r="HY610" s="209">
        <f t="shared" si="323"/>
        <v>0</v>
      </c>
      <c r="HZ610" s="207">
        <v>4</v>
      </c>
      <c r="IA610" s="209">
        <v>3890.25</v>
      </c>
      <c r="IB610" s="209">
        <f t="shared" si="324"/>
        <v>15561</v>
      </c>
      <c r="IC610" s="169">
        <v>25</v>
      </c>
      <c r="ID610" s="169"/>
      <c r="IE610" s="169"/>
      <c r="IF610" s="169"/>
      <c r="IG610" s="165"/>
      <c r="IH610" s="165">
        <v>0</v>
      </c>
      <c r="II610" s="235">
        <f t="shared" si="340"/>
        <v>0</v>
      </c>
      <c r="IJ610" s="235">
        <f t="shared" si="341"/>
        <v>4</v>
      </c>
      <c r="IK610" s="235">
        <f t="shared" si="342"/>
        <v>4</v>
      </c>
      <c r="IL610" s="210"/>
      <c r="IM610" s="211">
        <f t="shared" si="325"/>
        <v>0</v>
      </c>
      <c r="IN610" s="209">
        <v>7500</v>
      </c>
      <c r="IO610" s="212">
        <f t="shared" si="326"/>
        <v>0</v>
      </c>
      <c r="IP610" s="209">
        <f t="shared" si="327"/>
        <v>29211</v>
      </c>
      <c r="IQ610" s="209">
        <v>10000</v>
      </c>
      <c r="IR610" s="212">
        <f t="shared" si="328"/>
        <v>3</v>
      </c>
      <c r="IS610" s="213" t="s">
        <v>7371</v>
      </c>
      <c r="IT610" s="291"/>
    </row>
    <row r="611" spans="1:254" x14ac:dyDescent="0.4">
      <c r="A611" s="158">
        <f t="shared" si="339"/>
        <v>455</v>
      </c>
      <c r="B611" s="156" t="s">
        <v>35</v>
      </c>
      <c r="C611" s="156">
        <v>136</v>
      </c>
      <c r="D611" s="251">
        <v>7542</v>
      </c>
      <c r="E611" s="370">
        <v>33470</v>
      </c>
      <c r="F611" s="230" t="s">
        <v>7372</v>
      </c>
      <c r="G611" s="251">
        <v>3</v>
      </c>
      <c r="H611" s="156"/>
      <c r="I611" s="156" t="s">
        <v>1267</v>
      </c>
      <c r="J611" s="158" t="s">
        <v>1268</v>
      </c>
      <c r="K611" s="158"/>
      <c r="L611" s="158" t="s">
        <v>1270</v>
      </c>
      <c r="M611" s="158"/>
      <c r="N611" s="205">
        <v>32</v>
      </c>
      <c r="O611" s="158">
        <v>52</v>
      </c>
      <c r="P611" s="203" t="s">
        <v>5358</v>
      </c>
      <c r="Q611" s="158">
        <v>52</v>
      </c>
      <c r="R611" s="158"/>
      <c r="S611" s="158"/>
      <c r="T611" s="158"/>
      <c r="U611" s="158"/>
      <c r="V611" s="367"/>
      <c r="W611" s="366"/>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t="s">
        <v>5364</v>
      </c>
      <c r="AU611" s="205">
        <v>32</v>
      </c>
      <c r="AV611" s="205">
        <v>20</v>
      </c>
      <c r="AW611" s="205">
        <f t="shared" si="312"/>
        <v>52</v>
      </c>
      <c r="AX611" s="205" t="s">
        <v>5358</v>
      </c>
      <c r="AY611" s="226">
        <v>28</v>
      </c>
      <c r="AZ611" s="205">
        <v>24</v>
      </c>
      <c r="BA611" s="205">
        <f t="shared" si="329"/>
        <v>52</v>
      </c>
      <c r="BB611" s="205"/>
      <c r="BC611" s="207">
        <v>1.0000000000000001E-17</v>
      </c>
      <c r="BD611" s="207">
        <v>9.9999999999999997E-29</v>
      </c>
      <c r="BE611" s="207">
        <v>1.0000000000000001E-30</v>
      </c>
      <c r="BF611" s="207">
        <v>0</v>
      </c>
      <c r="BG611" s="207">
        <v>0</v>
      </c>
      <c r="BH611" s="207"/>
      <c r="BI611" s="207"/>
      <c r="BJ611" s="207"/>
      <c r="BK611" s="207"/>
      <c r="BL611" s="208">
        <v>0</v>
      </c>
      <c r="BM611" s="209">
        <v>249.45</v>
      </c>
      <c r="BN611" s="209">
        <f t="shared" si="313"/>
        <v>0</v>
      </c>
      <c r="BO611" s="207"/>
      <c r="BP611" s="207"/>
      <c r="BQ611" s="207"/>
      <c r="BR611" s="207"/>
      <c r="BS611" s="207"/>
      <c r="BT611" s="207"/>
      <c r="BU611" s="207"/>
      <c r="BV611" s="207"/>
      <c r="BW611" s="207"/>
      <c r="BX611" s="207"/>
      <c r="BY611" s="207"/>
      <c r="BZ611" s="207"/>
      <c r="CA611" s="207"/>
      <c r="CB611" s="207"/>
      <c r="CC611" s="207"/>
      <c r="CD611" s="207"/>
      <c r="CE611" s="207"/>
      <c r="CF611" s="207">
        <v>0</v>
      </c>
      <c r="CG611" s="207"/>
      <c r="CH611" s="207"/>
      <c r="CI611" s="207"/>
      <c r="CJ611" s="207"/>
      <c r="CK611" s="207">
        <v>0</v>
      </c>
      <c r="CL611" s="209">
        <v>477.3</v>
      </c>
      <c r="CM611" s="209">
        <f t="shared" si="314"/>
        <v>0</v>
      </c>
      <c r="CN611" s="207"/>
      <c r="CO611" s="207"/>
      <c r="CP611" s="207"/>
      <c r="CQ611" s="207"/>
      <c r="CR611" s="207"/>
      <c r="CS611" s="207"/>
      <c r="CT611" s="207"/>
      <c r="CU611" s="207"/>
      <c r="CV611" s="207"/>
      <c r="CW611" s="207"/>
      <c r="CX611" s="207"/>
      <c r="CY611" s="207"/>
      <c r="CZ611" s="207"/>
      <c r="DA611" s="207"/>
      <c r="DB611" s="207"/>
      <c r="DC611" s="207"/>
      <c r="DD611" s="207"/>
      <c r="DE611" s="207">
        <v>0</v>
      </c>
      <c r="DF611" s="207"/>
      <c r="DG611" s="207"/>
      <c r="DH611" s="207"/>
      <c r="DI611" s="207"/>
      <c r="DJ611" s="207">
        <v>0</v>
      </c>
      <c r="DK611" s="209">
        <v>120.88</v>
      </c>
      <c r="DL611" s="209">
        <f t="shared" si="315"/>
        <v>0</v>
      </c>
      <c r="DM611" s="207"/>
      <c r="DN611" s="207"/>
      <c r="DO611" s="207"/>
      <c r="DP611" s="207"/>
      <c r="DQ611" s="207"/>
      <c r="DR611" s="207"/>
      <c r="DS611" s="207"/>
      <c r="DT611" s="207"/>
      <c r="DU611" s="207"/>
      <c r="DV611" s="207"/>
      <c r="DW611" s="207"/>
      <c r="DX611" s="207"/>
      <c r="DY611" s="207"/>
      <c r="DZ611" s="207"/>
      <c r="EA611" s="207"/>
      <c r="EB611" s="207"/>
      <c r="EC611" s="207"/>
      <c r="ED611" s="207">
        <v>0</v>
      </c>
      <c r="EE611" s="207"/>
      <c r="EF611" s="207"/>
      <c r="EG611" s="207"/>
      <c r="EH611" s="207"/>
      <c r="EI611" s="207">
        <v>0</v>
      </c>
      <c r="EJ611" s="209">
        <v>191.55</v>
      </c>
      <c r="EK611" s="209">
        <f t="shared" si="316"/>
        <v>0</v>
      </c>
      <c r="EL611" s="207"/>
      <c r="EM611" s="207"/>
      <c r="EN611" s="207"/>
      <c r="EO611" s="207"/>
      <c r="EP611" s="207"/>
      <c r="EQ611" s="207"/>
      <c r="ER611" s="207"/>
      <c r="ES611" s="207"/>
      <c r="ET611" s="207"/>
      <c r="EU611" s="207"/>
      <c r="EV611" s="207"/>
      <c r="EW611" s="207"/>
      <c r="EX611" s="207"/>
      <c r="EY611" s="207"/>
      <c r="EZ611" s="207"/>
      <c r="FA611" s="207"/>
      <c r="FB611" s="207"/>
      <c r="FC611" s="207">
        <v>0</v>
      </c>
      <c r="FD611" s="207"/>
      <c r="FE611" s="207"/>
      <c r="FF611" s="207"/>
      <c r="FG611" s="207"/>
      <c r="FH611" s="207">
        <v>0</v>
      </c>
      <c r="FI611" s="209">
        <v>32.1</v>
      </c>
      <c r="FJ611" s="209">
        <f t="shared" si="317"/>
        <v>0</v>
      </c>
      <c r="FK611" s="207"/>
      <c r="FL611" s="207"/>
      <c r="FM611" s="207"/>
      <c r="FN611" s="207">
        <v>0</v>
      </c>
      <c r="FO611" s="207"/>
      <c r="FP611" s="207"/>
      <c r="FQ611" s="207"/>
      <c r="FR611" s="207"/>
      <c r="FS611" s="207">
        <v>0</v>
      </c>
      <c r="FT611" s="209">
        <v>25.68</v>
      </c>
      <c r="FU611" s="209">
        <f t="shared" si="318"/>
        <v>0</v>
      </c>
      <c r="FV611" s="207"/>
      <c r="FW611" s="207"/>
      <c r="FX611" s="207"/>
      <c r="FY611" s="207">
        <v>0</v>
      </c>
      <c r="FZ611" s="207"/>
      <c r="GA611" s="207"/>
      <c r="GB611" s="207"/>
      <c r="GC611" s="207"/>
      <c r="GD611" s="207">
        <v>0</v>
      </c>
      <c r="GE611" s="209">
        <v>56.12</v>
      </c>
      <c r="GF611" s="209">
        <f t="shared" si="319"/>
        <v>0</v>
      </c>
      <c r="GG611" s="207"/>
      <c r="GH611" s="207"/>
      <c r="GI611" s="207"/>
      <c r="GJ611" s="207"/>
      <c r="GK611" s="207"/>
      <c r="GL611" s="207"/>
      <c r="GM611" s="207"/>
      <c r="GN611" s="207"/>
      <c r="GO611" s="207"/>
      <c r="GP611" s="207"/>
      <c r="GQ611" s="207"/>
      <c r="GR611" s="207"/>
      <c r="GS611" s="207"/>
      <c r="GT611" s="207"/>
      <c r="GU611" s="207"/>
      <c r="GV611" s="207"/>
      <c r="GW611" s="207"/>
      <c r="GX611" s="207" t="s">
        <v>918</v>
      </c>
      <c r="GY611" s="207">
        <v>0</v>
      </c>
      <c r="GZ611" s="207" t="s">
        <v>918</v>
      </c>
      <c r="HA611" s="207">
        <v>0</v>
      </c>
      <c r="HB611" s="207">
        <v>0</v>
      </c>
      <c r="HC611" s="207">
        <v>1</v>
      </c>
      <c r="HD611" s="207">
        <f t="shared" si="334"/>
        <v>4000</v>
      </c>
      <c r="HE611" s="207">
        <v>1</v>
      </c>
      <c r="HF611" s="207"/>
      <c r="HG611" s="207" t="s">
        <v>5429</v>
      </c>
      <c r="HH611" s="207">
        <f t="shared" si="335"/>
        <v>1000</v>
      </c>
      <c r="HI611" s="209">
        <v>2.73</v>
      </c>
      <c r="HJ611" s="209">
        <f t="shared" si="320"/>
        <v>2730</v>
      </c>
      <c r="HK611" s="207">
        <v>2</v>
      </c>
      <c r="HL611" s="207"/>
      <c r="HM611" s="207">
        <f t="shared" si="336"/>
        <v>2000</v>
      </c>
      <c r="HN611" s="209">
        <v>2.73</v>
      </c>
      <c r="HO611" s="209">
        <f t="shared" si="321"/>
        <v>5460</v>
      </c>
      <c r="HP611" s="207">
        <v>1</v>
      </c>
      <c r="HQ611" s="207"/>
      <c r="HR611" s="207">
        <f t="shared" si="337"/>
        <v>1000</v>
      </c>
      <c r="HS611" s="209">
        <v>2.73</v>
      </c>
      <c r="HT611" s="209">
        <f t="shared" si="322"/>
        <v>2730</v>
      </c>
      <c r="HU611" s="207">
        <v>0</v>
      </c>
      <c r="HV611" s="207"/>
      <c r="HW611" s="207">
        <f t="shared" si="338"/>
        <v>0</v>
      </c>
      <c r="HX611" s="209">
        <v>2.73</v>
      </c>
      <c r="HY611" s="209">
        <f t="shared" si="323"/>
        <v>0</v>
      </c>
      <c r="HZ611" s="207">
        <v>4</v>
      </c>
      <c r="IA611" s="209">
        <v>3890.25</v>
      </c>
      <c r="IB611" s="209">
        <f t="shared" si="324"/>
        <v>15561</v>
      </c>
      <c r="IC611" s="169">
        <v>25</v>
      </c>
      <c r="ID611" s="169"/>
      <c r="IE611" s="169"/>
      <c r="IF611" s="169"/>
      <c r="IG611" s="165"/>
      <c r="IH611" s="165">
        <v>7</v>
      </c>
      <c r="II611" s="235">
        <f t="shared" si="340"/>
        <v>0</v>
      </c>
      <c r="IJ611" s="235">
        <f t="shared" si="341"/>
        <v>4</v>
      </c>
      <c r="IK611" s="235">
        <f t="shared" si="342"/>
        <v>4</v>
      </c>
      <c r="IL611" s="210"/>
      <c r="IM611" s="211">
        <f t="shared" si="325"/>
        <v>0</v>
      </c>
      <c r="IN611" s="209">
        <v>7500</v>
      </c>
      <c r="IO611" s="212">
        <f t="shared" si="326"/>
        <v>0</v>
      </c>
      <c r="IP611" s="209">
        <f t="shared" si="327"/>
        <v>26481</v>
      </c>
      <c r="IQ611" s="209">
        <v>10000</v>
      </c>
      <c r="IR611" s="212">
        <f t="shared" si="328"/>
        <v>3</v>
      </c>
      <c r="IS611" s="213" t="s">
        <v>7371</v>
      </c>
      <c r="IT611" s="291"/>
    </row>
    <row r="612" spans="1:254" x14ac:dyDescent="0.4">
      <c r="A612" s="158">
        <f t="shared" si="339"/>
        <v>456</v>
      </c>
      <c r="B612" s="156" t="s">
        <v>35</v>
      </c>
      <c r="C612" s="219">
        <v>143</v>
      </c>
      <c r="D612" s="219">
        <v>67514</v>
      </c>
      <c r="E612" s="374">
        <v>29982</v>
      </c>
      <c r="F612" s="225" t="s">
        <v>7373</v>
      </c>
      <c r="G612" s="251">
        <v>4</v>
      </c>
      <c r="H612" s="156"/>
      <c r="I612" s="156" t="s">
        <v>1343</v>
      </c>
      <c r="J612" s="158" t="s">
        <v>1365</v>
      </c>
      <c r="K612" s="158"/>
      <c r="L612" s="158" t="s">
        <v>1366</v>
      </c>
      <c r="M612" s="158">
        <v>20143580171</v>
      </c>
      <c r="N612" s="205">
        <v>28</v>
      </c>
      <c r="O612" s="158">
        <v>48</v>
      </c>
      <c r="P612" s="203" t="s">
        <v>5938</v>
      </c>
      <c r="Q612" s="158">
        <v>52</v>
      </c>
      <c r="R612" s="158"/>
      <c r="S612" s="158"/>
      <c r="T612" s="158"/>
      <c r="U612" s="158"/>
      <c r="V612" s="367"/>
      <c r="W612" s="366"/>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58" t="s">
        <v>5437</v>
      </c>
      <c r="AU612" s="205">
        <v>28</v>
      </c>
      <c r="AV612" s="205">
        <v>20</v>
      </c>
      <c r="AW612" s="205">
        <f t="shared" si="312"/>
        <v>48</v>
      </c>
      <c r="AX612" s="205" t="s">
        <v>5938</v>
      </c>
      <c r="AY612" s="226">
        <v>28</v>
      </c>
      <c r="AZ612" s="205">
        <v>24</v>
      </c>
      <c r="BA612" s="205">
        <f t="shared" si="329"/>
        <v>52</v>
      </c>
      <c r="BB612" s="205"/>
      <c r="BC612" s="207">
        <v>1.0000000000000001E-17</v>
      </c>
      <c r="BD612" s="207">
        <v>9.9999999999999997E-29</v>
      </c>
      <c r="BE612" s="207">
        <v>1.0000000000000001E-30</v>
      </c>
      <c r="BF612" s="207">
        <v>2</v>
      </c>
      <c r="BG612" s="207">
        <v>0</v>
      </c>
      <c r="BH612" s="207"/>
      <c r="BI612" s="207"/>
      <c r="BJ612" s="207"/>
      <c r="BK612" s="207"/>
      <c r="BL612" s="208">
        <v>0</v>
      </c>
      <c r="BM612" s="209">
        <v>249.45</v>
      </c>
      <c r="BN612" s="209">
        <f t="shared" si="313"/>
        <v>0</v>
      </c>
      <c r="BO612" s="207"/>
      <c r="BP612" s="207"/>
      <c r="BQ612" s="207"/>
      <c r="BR612" s="207"/>
      <c r="BS612" s="207"/>
      <c r="BT612" s="207"/>
      <c r="BU612" s="207"/>
      <c r="BV612" s="207"/>
      <c r="BW612" s="207"/>
      <c r="BX612" s="207"/>
      <c r="BY612" s="207"/>
      <c r="BZ612" s="207"/>
      <c r="CA612" s="207"/>
      <c r="CB612" s="207"/>
      <c r="CC612" s="207"/>
      <c r="CD612" s="207"/>
      <c r="CE612" s="207"/>
      <c r="CF612" s="207">
        <v>0</v>
      </c>
      <c r="CG612" s="207"/>
      <c r="CH612" s="207"/>
      <c r="CI612" s="207"/>
      <c r="CJ612" s="207"/>
      <c r="CK612" s="207">
        <v>0</v>
      </c>
      <c r="CL612" s="209">
        <v>477.3</v>
      </c>
      <c r="CM612" s="209">
        <f t="shared" si="314"/>
        <v>0</v>
      </c>
      <c r="CN612" s="207"/>
      <c r="CO612" s="207"/>
      <c r="CP612" s="207"/>
      <c r="CQ612" s="207"/>
      <c r="CR612" s="207"/>
      <c r="CS612" s="207"/>
      <c r="CT612" s="207"/>
      <c r="CU612" s="207"/>
      <c r="CV612" s="207"/>
      <c r="CW612" s="207"/>
      <c r="CX612" s="207"/>
      <c r="CY612" s="207"/>
      <c r="CZ612" s="207"/>
      <c r="DA612" s="207"/>
      <c r="DB612" s="207"/>
      <c r="DC612" s="207"/>
      <c r="DD612" s="207"/>
      <c r="DE612" s="207">
        <v>0</v>
      </c>
      <c r="DF612" s="207"/>
      <c r="DG612" s="207"/>
      <c r="DH612" s="207"/>
      <c r="DI612" s="207"/>
      <c r="DJ612" s="207">
        <v>0</v>
      </c>
      <c r="DK612" s="209">
        <v>120.88</v>
      </c>
      <c r="DL612" s="209">
        <f t="shared" si="315"/>
        <v>0</v>
      </c>
      <c r="DM612" s="207"/>
      <c r="DN612" s="207"/>
      <c r="DO612" s="207"/>
      <c r="DP612" s="207"/>
      <c r="DQ612" s="207"/>
      <c r="DR612" s="207"/>
      <c r="DS612" s="207"/>
      <c r="DT612" s="207"/>
      <c r="DU612" s="207"/>
      <c r="DV612" s="207"/>
      <c r="DW612" s="207"/>
      <c r="DX612" s="207"/>
      <c r="DY612" s="207"/>
      <c r="DZ612" s="207"/>
      <c r="EA612" s="207"/>
      <c r="EB612" s="207"/>
      <c r="EC612" s="207"/>
      <c r="ED612" s="207">
        <v>0</v>
      </c>
      <c r="EE612" s="207"/>
      <c r="EF612" s="207"/>
      <c r="EG612" s="207"/>
      <c r="EH612" s="207"/>
      <c r="EI612" s="207">
        <v>0</v>
      </c>
      <c r="EJ612" s="209">
        <v>191.55</v>
      </c>
      <c r="EK612" s="209">
        <f t="shared" si="316"/>
        <v>0</v>
      </c>
      <c r="EL612" s="207"/>
      <c r="EM612" s="207"/>
      <c r="EN612" s="207"/>
      <c r="EO612" s="207"/>
      <c r="EP612" s="207"/>
      <c r="EQ612" s="207"/>
      <c r="ER612" s="207"/>
      <c r="ES612" s="207"/>
      <c r="ET612" s="207"/>
      <c r="EU612" s="207"/>
      <c r="EV612" s="207"/>
      <c r="EW612" s="207"/>
      <c r="EX612" s="207"/>
      <c r="EY612" s="207"/>
      <c r="EZ612" s="207"/>
      <c r="FA612" s="207"/>
      <c r="FB612" s="207"/>
      <c r="FC612" s="207">
        <v>0</v>
      </c>
      <c r="FD612" s="207"/>
      <c r="FE612" s="207"/>
      <c r="FF612" s="207"/>
      <c r="FG612" s="207"/>
      <c r="FH612" s="207">
        <v>0</v>
      </c>
      <c r="FI612" s="209">
        <v>32.1</v>
      </c>
      <c r="FJ612" s="209">
        <f t="shared" si="317"/>
        <v>0</v>
      </c>
      <c r="FK612" s="207"/>
      <c r="FL612" s="207"/>
      <c r="FM612" s="207"/>
      <c r="FN612" s="207">
        <v>0</v>
      </c>
      <c r="FO612" s="207"/>
      <c r="FP612" s="207"/>
      <c r="FQ612" s="207"/>
      <c r="FR612" s="207"/>
      <c r="FS612" s="207">
        <v>0</v>
      </c>
      <c r="FT612" s="209">
        <v>25.68</v>
      </c>
      <c r="FU612" s="209">
        <f t="shared" si="318"/>
        <v>0</v>
      </c>
      <c r="FV612" s="207"/>
      <c r="FW612" s="207"/>
      <c r="FX612" s="207"/>
      <c r="FY612" s="207">
        <v>0</v>
      </c>
      <c r="FZ612" s="207"/>
      <c r="GA612" s="207"/>
      <c r="GB612" s="207"/>
      <c r="GC612" s="207"/>
      <c r="GD612" s="207">
        <v>0</v>
      </c>
      <c r="GE612" s="209">
        <v>56.12</v>
      </c>
      <c r="GF612" s="209">
        <f t="shared" si="319"/>
        <v>0</v>
      </c>
      <c r="GG612" s="207"/>
      <c r="GH612" s="207"/>
      <c r="GI612" s="207"/>
      <c r="GJ612" s="207"/>
      <c r="GK612" s="207"/>
      <c r="GL612" s="207"/>
      <c r="GM612" s="207"/>
      <c r="GN612" s="207"/>
      <c r="GO612" s="207"/>
      <c r="GP612" s="207"/>
      <c r="GQ612" s="207"/>
      <c r="GR612" s="207"/>
      <c r="GS612" s="207"/>
      <c r="GT612" s="207"/>
      <c r="GU612" s="207"/>
      <c r="GV612" s="207"/>
      <c r="GW612" s="207"/>
      <c r="GX612" s="207" t="s">
        <v>918</v>
      </c>
      <c r="GY612" s="207">
        <v>0</v>
      </c>
      <c r="GZ612" s="207" t="s">
        <v>918</v>
      </c>
      <c r="HA612" s="207">
        <v>0</v>
      </c>
      <c r="HB612" s="207">
        <v>0</v>
      </c>
      <c r="HC612" s="207">
        <v>1</v>
      </c>
      <c r="HD612" s="207">
        <f t="shared" si="334"/>
        <v>7000</v>
      </c>
      <c r="HE612" s="207">
        <v>4</v>
      </c>
      <c r="HF612" s="207"/>
      <c r="HG612" s="207"/>
      <c r="HH612" s="207">
        <f t="shared" si="335"/>
        <v>4000</v>
      </c>
      <c r="HI612" s="209">
        <v>2.73</v>
      </c>
      <c r="HJ612" s="209">
        <f t="shared" si="320"/>
        <v>10920</v>
      </c>
      <c r="HK612" s="207">
        <v>1</v>
      </c>
      <c r="HL612" s="207"/>
      <c r="HM612" s="207">
        <f t="shared" si="336"/>
        <v>1000</v>
      </c>
      <c r="HN612" s="209">
        <v>2.73</v>
      </c>
      <c r="HO612" s="209">
        <f t="shared" si="321"/>
        <v>2730</v>
      </c>
      <c r="HP612" s="207">
        <v>2</v>
      </c>
      <c r="HQ612" s="207"/>
      <c r="HR612" s="207">
        <f t="shared" si="337"/>
        <v>2000</v>
      </c>
      <c r="HS612" s="209">
        <v>2.73</v>
      </c>
      <c r="HT612" s="209">
        <f t="shared" si="322"/>
        <v>5460</v>
      </c>
      <c r="HU612" s="207">
        <v>0</v>
      </c>
      <c r="HV612" s="207"/>
      <c r="HW612" s="207">
        <f t="shared" si="338"/>
        <v>0</v>
      </c>
      <c r="HX612" s="209">
        <v>2.73</v>
      </c>
      <c r="HY612" s="209">
        <f t="shared" si="323"/>
        <v>0</v>
      </c>
      <c r="HZ612" s="207">
        <v>4</v>
      </c>
      <c r="IA612" s="209">
        <v>3890.25</v>
      </c>
      <c r="IB612" s="209">
        <f t="shared" si="324"/>
        <v>15561</v>
      </c>
      <c r="IC612" s="169">
        <v>25</v>
      </c>
      <c r="ID612" s="169">
        <v>10</v>
      </c>
      <c r="IE612" s="169">
        <f>IC612-(0.5*AX612)-ID612</f>
        <v>3.1500000000000004</v>
      </c>
      <c r="IF612" s="169" t="str">
        <f>IF(IE612&gt;0,"IN ROW","OUT OF ROW")</f>
        <v>IN ROW</v>
      </c>
      <c r="IG612" s="165"/>
      <c r="IH612" s="165"/>
      <c r="II612" s="235">
        <f t="shared" si="340"/>
        <v>0</v>
      </c>
      <c r="IJ612" s="235">
        <f t="shared" si="341"/>
        <v>4</v>
      </c>
      <c r="IK612" s="235">
        <f t="shared" si="342"/>
        <v>4</v>
      </c>
      <c r="IL612" s="210"/>
      <c r="IM612" s="211">
        <f t="shared" si="325"/>
        <v>0</v>
      </c>
      <c r="IN612" s="209">
        <v>7500</v>
      </c>
      <c r="IO612" s="212">
        <f t="shared" si="326"/>
        <v>0</v>
      </c>
      <c r="IP612" s="209">
        <f t="shared" si="327"/>
        <v>34671</v>
      </c>
      <c r="IQ612" s="209">
        <v>10000</v>
      </c>
      <c r="IR612" s="212">
        <f t="shared" si="328"/>
        <v>4</v>
      </c>
      <c r="IS612" s="213" t="s">
        <v>7374</v>
      </c>
      <c r="IT612" s="291"/>
    </row>
    <row r="613" spans="1:254" x14ac:dyDescent="0.4">
      <c r="A613" s="158">
        <f t="shared" si="339"/>
        <v>457</v>
      </c>
      <c r="B613" s="156" t="s">
        <v>35</v>
      </c>
      <c r="C613" s="156">
        <v>222</v>
      </c>
      <c r="D613" s="251">
        <v>87417</v>
      </c>
      <c r="E613" s="251">
        <v>75</v>
      </c>
      <c r="F613" s="225" t="s">
        <v>7375</v>
      </c>
      <c r="G613" s="251">
        <v>8</v>
      </c>
      <c r="H613" s="156"/>
      <c r="I613" s="156" t="s">
        <v>2074</v>
      </c>
      <c r="J613" s="158" t="s">
        <v>2110</v>
      </c>
      <c r="K613" s="158"/>
      <c r="L613" s="158" t="s">
        <v>2111</v>
      </c>
      <c r="M613" s="158"/>
      <c r="N613" s="205">
        <v>26</v>
      </c>
      <c r="O613" s="158">
        <v>46</v>
      </c>
      <c r="P613" s="203" t="s">
        <v>5806</v>
      </c>
      <c r="Q613" s="158">
        <v>64</v>
      </c>
      <c r="R613" s="158"/>
      <c r="S613" s="158"/>
      <c r="T613" s="158"/>
      <c r="U613" s="158"/>
      <c r="V613" s="367"/>
      <c r="W613" s="366"/>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58" t="s">
        <v>5311</v>
      </c>
      <c r="AU613" s="205">
        <v>26</v>
      </c>
      <c r="AV613" s="205">
        <v>20</v>
      </c>
      <c r="AW613" s="205">
        <f t="shared" si="312"/>
        <v>46</v>
      </c>
      <c r="AX613" s="205" t="s">
        <v>5806</v>
      </c>
      <c r="AY613" s="226">
        <v>40</v>
      </c>
      <c r="AZ613" s="205">
        <v>24</v>
      </c>
      <c r="BA613" s="205">
        <f t="shared" si="329"/>
        <v>64</v>
      </c>
      <c r="BB613" s="205"/>
      <c r="BC613" s="207">
        <v>1.0000000000000001E-17</v>
      </c>
      <c r="BD613" s="207">
        <v>9.9999999999999997E-29</v>
      </c>
      <c r="BE613" s="207">
        <v>1.0000000000000001E-30</v>
      </c>
      <c r="BF613" s="207">
        <v>0</v>
      </c>
      <c r="BG613" s="207">
        <v>0</v>
      </c>
      <c r="BH613" s="207"/>
      <c r="BI613" s="207"/>
      <c r="BJ613" s="207"/>
      <c r="BK613" s="207"/>
      <c r="BL613" s="208">
        <v>0</v>
      </c>
      <c r="BM613" s="209">
        <v>249.45</v>
      </c>
      <c r="BN613" s="209">
        <f t="shared" si="313"/>
        <v>0</v>
      </c>
      <c r="BO613" s="207"/>
      <c r="BP613" s="207"/>
      <c r="BQ613" s="207"/>
      <c r="BR613" s="207"/>
      <c r="BS613" s="207"/>
      <c r="BT613" s="207"/>
      <c r="BU613" s="207"/>
      <c r="BV613" s="207"/>
      <c r="BW613" s="207"/>
      <c r="BX613" s="207"/>
      <c r="BY613" s="207"/>
      <c r="BZ613" s="207"/>
      <c r="CA613" s="207"/>
      <c r="CB613" s="207"/>
      <c r="CC613" s="207"/>
      <c r="CD613" s="207"/>
      <c r="CE613" s="207"/>
      <c r="CF613" s="207">
        <v>0</v>
      </c>
      <c r="CG613" s="207"/>
      <c r="CH613" s="207"/>
      <c r="CI613" s="207"/>
      <c r="CJ613" s="207"/>
      <c r="CK613" s="207">
        <v>0</v>
      </c>
      <c r="CL613" s="209">
        <v>477.3</v>
      </c>
      <c r="CM613" s="209">
        <f t="shared" si="314"/>
        <v>0</v>
      </c>
      <c r="CN613" s="207"/>
      <c r="CO613" s="207"/>
      <c r="CP613" s="207"/>
      <c r="CQ613" s="207"/>
      <c r="CR613" s="207"/>
      <c r="CS613" s="207"/>
      <c r="CT613" s="207"/>
      <c r="CU613" s="207"/>
      <c r="CV613" s="207"/>
      <c r="CW613" s="207"/>
      <c r="CX613" s="207"/>
      <c r="CY613" s="207"/>
      <c r="CZ613" s="207"/>
      <c r="DA613" s="207"/>
      <c r="DB613" s="207"/>
      <c r="DC613" s="207"/>
      <c r="DD613" s="207"/>
      <c r="DE613" s="207">
        <v>0</v>
      </c>
      <c r="DF613" s="207"/>
      <c r="DG613" s="207"/>
      <c r="DH613" s="207"/>
      <c r="DI613" s="207"/>
      <c r="DJ613" s="207">
        <v>0</v>
      </c>
      <c r="DK613" s="209">
        <v>120.88</v>
      </c>
      <c r="DL613" s="209">
        <f t="shared" si="315"/>
        <v>0</v>
      </c>
      <c r="DM613" s="207"/>
      <c r="DN613" s="207"/>
      <c r="DO613" s="207"/>
      <c r="DP613" s="207"/>
      <c r="DQ613" s="207"/>
      <c r="DR613" s="207"/>
      <c r="DS613" s="207"/>
      <c r="DT613" s="207"/>
      <c r="DU613" s="207"/>
      <c r="DV613" s="207"/>
      <c r="DW613" s="207"/>
      <c r="DX613" s="207"/>
      <c r="DY613" s="207"/>
      <c r="DZ613" s="207" t="s">
        <v>4980</v>
      </c>
      <c r="EA613" s="207"/>
      <c r="EB613" s="207"/>
      <c r="EC613" s="207"/>
      <c r="ED613" s="207">
        <v>0</v>
      </c>
      <c r="EE613" s="207"/>
      <c r="EF613" s="207"/>
      <c r="EG613" s="207"/>
      <c r="EH613" s="207"/>
      <c r="EI613" s="207">
        <v>0</v>
      </c>
      <c r="EJ613" s="209">
        <v>191.55</v>
      </c>
      <c r="EK613" s="209">
        <f t="shared" si="316"/>
        <v>0</v>
      </c>
      <c r="EL613" s="207"/>
      <c r="EM613" s="207"/>
      <c r="EN613" s="207"/>
      <c r="EO613" s="207"/>
      <c r="EP613" s="207"/>
      <c r="EQ613" s="207"/>
      <c r="ER613" s="207"/>
      <c r="ES613" s="207"/>
      <c r="ET613" s="207"/>
      <c r="EU613" s="207"/>
      <c r="EV613" s="207"/>
      <c r="EW613" s="207"/>
      <c r="EX613" s="207"/>
      <c r="EY613" s="207"/>
      <c r="EZ613" s="207"/>
      <c r="FA613" s="207"/>
      <c r="FB613" s="207"/>
      <c r="FC613" s="207">
        <v>0</v>
      </c>
      <c r="FD613" s="207"/>
      <c r="FE613" s="207"/>
      <c r="FF613" s="207"/>
      <c r="FG613" s="207"/>
      <c r="FH613" s="207">
        <v>0</v>
      </c>
      <c r="FI613" s="209">
        <v>32.1</v>
      </c>
      <c r="FJ613" s="209">
        <f t="shared" si="317"/>
        <v>0</v>
      </c>
      <c r="FK613" s="207"/>
      <c r="FL613" s="207"/>
      <c r="FM613" s="207"/>
      <c r="FN613" s="207">
        <v>0</v>
      </c>
      <c r="FO613" s="207"/>
      <c r="FP613" s="207"/>
      <c r="FQ613" s="207"/>
      <c r="FR613" s="207"/>
      <c r="FS613" s="207">
        <v>0</v>
      </c>
      <c r="FT613" s="209">
        <v>25.68</v>
      </c>
      <c r="FU613" s="209">
        <f t="shared" si="318"/>
        <v>0</v>
      </c>
      <c r="FV613" s="207"/>
      <c r="FW613" s="207"/>
      <c r="FX613" s="207"/>
      <c r="FY613" s="207">
        <v>0</v>
      </c>
      <c r="FZ613" s="207"/>
      <c r="GA613" s="207"/>
      <c r="GB613" s="207"/>
      <c r="GC613" s="207"/>
      <c r="GD613" s="207">
        <v>0</v>
      </c>
      <c r="GE613" s="209">
        <v>56.12</v>
      </c>
      <c r="GF613" s="209">
        <f t="shared" si="319"/>
        <v>0</v>
      </c>
      <c r="GG613" s="207"/>
      <c r="GH613" s="207"/>
      <c r="GI613" s="207"/>
      <c r="GJ613" s="207"/>
      <c r="GK613" s="207"/>
      <c r="GL613" s="207"/>
      <c r="GM613" s="207"/>
      <c r="GN613" s="207"/>
      <c r="GO613" s="207"/>
      <c r="GP613" s="207"/>
      <c r="GQ613" s="207"/>
      <c r="GR613" s="207"/>
      <c r="GS613" s="207"/>
      <c r="GT613" s="207"/>
      <c r="GU613" s="207"/>
      <c r="GV613" s="207"/>
      <c r="GW613" s="207"/>
      <c r="GX613" s="207" t="s">
        <v>918</v>
      </c>
      <c r="GY613" s="207">
        <v>0</v>
      </c>
      <c r="GZ613" s="207" t="s">
        <v>918</v>
      </c>
      <c r="HA613" s="207">
        <v>0</v>
      </c>
      <c r="HB613" s="207">
        <v>0</v>
      </c>
      <c r="HC613" s="207">
        <v>1</v>
      </c>
      <c r="HD613" s="207">
        <f t="shared" si="334"/>
        <v>8000</v>
      </c>
      <c r="HE613" s="207">
        <v>4</v>
      </c>
      <c r="HF613" s="207"/>
      <c r="HG613" s="207"/>
      <c r="HH613" s="207">
        <f t="shared" si="335"/>
        <v>4000</v>
      </c>
      <c r="HI613" s="209">
        <v>2.73</v>
      </c>
      <c r="HJ613" s="209">
        <f t="shared" si="320"/>
        <v>10920</v>
      </c>
      <c r="HK613" s="207">
        <v>2</v>
      </c>
      <c r="HL613" s="207"/>
      <c r="HM613" s="207">
        <f t="shared" si="336"/>
        <v>2000</v>
      </c>
      <c r="HN613" s="209">
        <v>2.73</v>
      </c>
      <c r="HO613" s="209">
        <f t="shared" si="321"/>
        <v>5460</v>
      </c>
      <c r="HP613" s="207">
        <v>2</v>
      </c>
      <c r="HQ613" s="207"/>
      <c r="HR613" s="207">
        <f t="shared" si="337"/>
        <v>2000</v>
      </c>
      <c r="HS613" s="209">
        <v>2.73</v>
      </c>
      <c r="HT613" s="209">
        <f t="shared" si="322"/>
        <v>5460</v>
      </c>
      <c r="HU613" s="207">
        <v>0</v>
      </c>
      <c r="HV613" s="207"/>
      <c r="HW613" s="207">
        <f t="shared" si="338"/>
        <v>0</v>
      </c>
      <c r="HX613" s="209">
        <v>2.73</v>
      </c>
      <c r="HY613" s="209">
        <f t="shared" si="323"/>
        <v>0</v>
      </c>
      <c r="HZ613" s="207">
        <v>4</v>
      </c>
      <c r="IA613" s="209">
        <v>3890.25</v>
      </c>
      <c r="IB613" s="209">
        <f t="shared" si="324"/>
        <v>15561</v>
      </c>
      <c r="IC613" s="169"/>
      <c r="ID613" s="169"/>
      <c r="IE613" s="169"/>
      <c r="IF613" s="169"/>
      <c r="IG613" s="165"/>
      <c r="IH613" s="165">
        <v>6</v>
      </c>
      <c r="II613" s="235">
        <f t="shared" si="340"/>
        <v>0</v>
      </c>
      <c r="IJ613" s="235">
        <f t="shared" si="341"/>
        <v>4</v>
      </c>
      <c r="IK613" s="235">
        <f t="shared" si="342"/>
        <v>4</v>
      </c>
      <c r="IL613" s="210"/>
      <c r="IM613" s="211">
        <f t="shared" si="325"/>
        <v>0</v>
      </c>
      <c r="IN613" s="209">
        <v>7500</v>
      </c>
      <c r="IO613" s="212">
        <f t="shared" si="326"/>
        <v>0</v>
      </c>
      <c r="IP613" s="209">
        <f t="shared" si="327"/>
        <v>37401</v>
      </c>
      <c r="IQ613" s="209">
        <v>10000</v>
      </c>
      <c r="IR613" s="212">
        <f t="shared" si="328"/>
        <v>4</v>
      </c>
      <c r="IS613" s="213" t="s">
        <v>7376</v>
      </c>
      <c r="IT613" s="291"/>
    </row>
    <row r="614" spans="1:254" x14ac:dyDescent="0.4">
      <c r="A614" s="158">
        <f t="shared" si="339"/>
        <v>458</v>
      </c>
      <c r="B614" s="156" t="s">
        <v>35</v>
      </c>
      <c r="C614" s="156">
        <v>255</v>
      </c>
      <c r="D614" s="251">
        <v>87316</v>
      </c>
      <c r="E614" s="374">
        <v>21196</v>
      </c>
      <c r="F614" s="225" t="s">
        <v>7377</v>
      </c>
      <c r="G614" s="251">
        <v>8</v>
      </c>
      <c r="H614" s="156"/>
      <c r="I614" s="156" t="s">
        <v>2352</v>
      </c>
      <c r="J614" s="158" t="s">
        <v>2369</v>
      </c>
      <c r="K614" s="158"/>
      <c r="L614" s="158" t="s">
        <v>1737</v>
      </c>
      <c r="M614" s="158"/>
      <c r="N614" s="205">
        <v>35</v>
      </c>
      <c r="O614" s="158">
        <v>55</v>
      </c>
      <c r="P614" s="203" t="s">
        <v>5947</v>
      </c>
      <c r="Q614" s="158">
        <v>64</v>
      </c>
      <c r="R614" s="158"/>
      <c r="S614" s="158"/>
      <c r="T614" s="158"/>
      <c r="U614" s="158"/>
      <c r="V614" s="367"/>
      <c r="W614" s="366"/>
      <c r="X614" s="158"/>
      <c r="Y614" s="158"/>
      <c r="Z614" s="158"/>
      <c r="AA614" s="158"/>
      <c r="AB614" s="158"/>
      <c r="AC614" s="158"/>
      <c r="AD614" s="158"/>
      <c r="AE614" s="158"/>
      <c r="AF614" s="158"/>
      <c r="AG614" s="158"/>
      <c r="AH614" s="158"/>
      <c r="AI614" s="158"/>
      <c r="AJ614" s="158"/>
      <c r="AK614" s="158"/>
      <c r="AL614" s="158"/>
      <c r="AM614" s="158"/>
      <c r="AN614" s="158"/>
      <c r="AO614" s="158"/>
      <c r="AP614" s="158"/>
      <c r="AQ614" s="158"/>
      <c r="AR614" s="158"/>
      <c r="AS614" s="158"/>
      <c r="AT614" s="158" t="s">
        <v>5424</v>
      </c>
      <c r="AU614" s="205">
        <v>35</v>
      </c>
      <c r="AV614" s="205">
        <v>20</v>
      </c>
      <c r="AW614" s="205">
        <f t="shared" si="312"/>
        <v>55</v>
      </c>
      <c r="AX614" s="205" t="s">
        <v>5947</v>
      </c>
      <c r="AY614" s="226">
        <v>40</v>
      </c>
      <c r="AZ614" s="205">
        <v>24</v>
      </c>
      <c r="BA614" s="205">
        <f t="shared" si="329"/>
        <v>64</v>
      </c>
      <c r="BB614" s="205"/>
      <c r="BC614" s="207">
        <v>1.0000000000000001E-17</v>
      </c>
      <c r="BD614" s="207">
        <v>9.9999999999999997E-29</v>
      </c>
      <c r="BE614" s="207">
        <v>1.0000000000000001E-30</v>
      </c>
      <c r="BF614" s="207">
        <v>0</v>
      </c>
      <c r="BG614" s="207">
        <v>0</v>
      </c>
      <c r="BH614" s="207"/>
      <c r="BI614" s="207"/>
      <c r="BJ614" s="207"/>
      <c r="BK614" s="207"/>
      <c r="BL614" s="208">
        <v>0</v>
      </c>
      <c r="BM614" s="209">
        <v>249.45</v>
      </c>
      <c r="BN614" s="209">
        <f t="shared" si="313"/>
        <v>0</v>
      </c>
      <c r="BO614" s="207"/>
      <c r="BP614" s="207"/>
      <c r="BQ614" s="207"/>
      <c r="BR614" s="207"/>
      <c r="BS614" s="207"/>
      <c r="BT614" s="207"/>
      <c r="BU614" s="207"/>
      <c r="BV614" s="207"/>
      <c r="BW614" s="207"/>
      <c r="BX614" s="207"/>
      <c r="BY614" s="207"/>
      <c r="BZ614" s="207"/>
      <c r="CA614" s="207"/>
      <c r="CB614" s="207"/>
      <c r="CC614" s="207"/>
      <c r="CD614" s="207"/>
      <c r="CE614" s="207"/>
      <c r="CF614" s="207">
        <v>0</v>
      </c>
      <c r="CG614" s="207"/>
      <c r="CH614" s="207"/>
      <c r="CI614" s="207"/>
      <c r="CJ614" s="207"/>
      <c r="CK614" s="207">
        <v>0</v>
      </c>
      <c r="CL614" s="209">
        <v>477.3</v>
      </c>
      <c r="CM614" s="209">
        <f t="shared" si="314"/>
        <v>0</v>
      </c>
      <c r="CN614" s="207"/>
      <c r="CO614" s="207"/>
      <c r="CP614" s="207"/>
      <c r="CQ614" s="207"/>
      <c r="CR614" s="207"/>
      <c r="CS614" s="207"/>
      <c r="CT614" s="207"/>
      <c r="CU614" s="207"/>
      <c r="CV614" s="207"/>
      <c r="CW614" s="207"/>
      <c r="CX614" s="207"/>
      <c r="CY614" s="207"/>
      <c r="CZ614" s="207"/>
      <c r="DA614" s="207"/>
      <c r="DB614" s="207"/>
      <c r="DC614" s="207"/>
      <c r="DD614" s="207"/>
      <c r="DE614" s="207">
        <v>0</v>
      </c>
      <c r="DF614" s="207"/>
      <c r="DG614" s="207"/>
      <c r="DH614" s="207"/>
      <c r="DI614" s="207"/>
      <c r="DJ614" s="207">
        <v>0</v>
      </c>
      <c r="DK614" s="209">
        <v>120.88</v>
      </c>
      <c r="DL614" s="209">
        <f t="shared" si="315"/>
        <v>0</v>
      </c>
      <c r="DM614" s="207"/>
      <c r="DN614" s="207"/>
      <c r="DO614" s="207"/>
      <c r="DP614" s="207"/>
      <c r="DQ614" s="207"/>
      <c r="DR614" s="207"/>
      <c r="DS614" s="207"/>
      <c r="DT614" s="207"/>
      <c r="DU614" s="207"/>
      <c r="DV614" s="207"/>
      <c r="DW614" s="207"/>
      <c r="DX614" s="207"/>
      <c r="DY614" s="207"/>
      <c r="DZ614" s="207"/>
      <c r="EA614" s="207"/>
      <c r="EB614" s="207"/>
      <c r="EC614" s="207"/>
      <c r="ED614" s="207">
        <v>0</v>
      </c>
      <c r="EE614" s="207"/>
      <c r="EF614" s="207"/>
      <c r="EG614" s="207"/>
      <c r="EH614" s="207"/>
      <c r="EI614" s="207">
        <v>0</v>
      </c>
      <c r="EJ614" s="209">
        <v>191.55</v>
      </c>
      <c r="EK614" s="209">
        <f t="shared" si="316"/>
        <v>0</v>
      </c>
      <c r="EL614" s="207"/>
      <c r="EM614" s="207"/>
      <c r="EN614" s="207"/>
      <c r="EO614" s="207"/>
      <c r="EP614" s="207"/>
      <c r="EQ614" s="207"/>
      <c r="ER614" s="207"/>
      <c r="ES614" s="207"/>
      <c r="ET614" s="207"/>
      <c r="EU614" s="207"/>
      <c r="EV614" s="207"/>
      <c r="EW614" s="207"/>
      <c r="EX614" s="207"/>
      <c r="EY614" s="207"/>
      <c r="EZ614" s="207"/>
      <c r="FA614" s="207"/>
      <c r="FB614" s="207"/>
      <c r="FC614" s="207">
        <v>0</v>
      </c>
      <c r="FD614" s="207"/>
      <c r="FE614" s="207"/>
      <c r="FF614" s="207"/>
      <c r="FG614" s="207"/>
      <c r="FH614" s="207">
        <v>0</v>
      </c>
      <c r="FI614" s="209">
        <v>32.1</v>
      </c>
      <c r="FJ614" s="209">
        <f t="shared" si="317"/>
        <v>0</v>
      </c>
      <c r="FK614" s="207"/>
      <c r="FL614" s="207"/>
      <c r="FM614" s="207"/>
      <c r="FN614" s="207">
        <v>0</v>
      </c>
      <c r="FO614" s="207"/>
      <c r="FP614" s="207"/>
      <c r="FQ614" s="207"/>
      <c r="FR614" s="207"/>
      <c r="FS614" s="207">
        <v>0</v>
      </c>
      <c r="FT614" s="209">
        <v>25.68</v>
      </c>
      <c r="FU614" s="209">
        <f t="shared" si="318"/>
        <v>0</v>
      </c>
      <c r="FV614" s="207"/>
      <c r="FW614" s="207"/>
      <c r="FX614" s="207"/>
      <c r="FY614" s="207">
        <v>0</v>
      </c>
      <c r="FZ614" s="207"/>
      <c r="GA614" s="207"/>
      <c r="GB614" s="207"/>
      <c r="GC614" s="207"/>
      <c r="GD614" s="207">
        <v>0</v>
      </c>
      <c r="GE614" s="209">
        <v>56.12</v>
      </c>
      <c r="GF614" s="209">
        <f t="shared" si="319"/>
        <v>0</v>
      </c>
      <c r="GG614" s="207"/>
      <c r="GH614" s="207"/>
      <c r="GI614" s="207"/>
      <c r="GJ614" s="207"/>
      <c r="GK614" s="207"/>
      <c r="GL614" s="207"/>
      <c r="GM614" s="207"/>
      <c r="GN614" s="207"/>
      <c r="GO614" s="207"/>
      <c r="GP614" s="207"/>
      <c r="GQ614" s="207"/>
      <c r="GR614" s="207"/>
      <c r="GS614" s="207"/>
      <c r="GT614" s="207"/>
      <c r="GU614" s="207"/>
      <c r="GV614" s="207"/>
      <c r="GW614" s="207"/>
      <c r="GX614" s="207" t="s">
        <v>918</v>
      </c>
      <c r="GY614" s="207">
        <v>0</v>
      </c>
      <c r="GZ614" s="207" t="s">
        <v>918</v>
      </c>
      <c r="HA614" s="207">
        <v>0</v>
      </c>
      <c r="HB614" s="207">
        <v>0</v>
      </c>
      <c r="HC614" s="207">
        <v>1</v>
      </c>
      <c r="HD614" s="207">
        <f t="shared" si="334"/>
        <v>8000</v>
      </c>
      <c r="HE614" s="207">
        <v>4</v>
      </c>
      <c r="HF614" s="207"/>
      <c r="HG614" s="207"/>
      <c r="HH614" s="207">
        <f t="shared" si="335"/>
        <v>4000</v>
      </c>
      <c r="HI614" s="209">
        <v>2.73</v>
      </c>
      <c r="HJ614" s="209">
        <f t="shared" si="320"/>
        <v>10920</v>
      </c>
      <c r="HK614" s="207">
        <v>3</v>
      </c>
      <c r="HL614" s="207"/>
      <c r="HM614" s="207">
        <f t="shared" si="336"/>
        <v>3000</v>
      </c>
      <c r="HN614" s="209">
        <v>2.73</v>
      </c>
      <c r="HO614" s="209">
        <f t="shared" si="321"/>
        <v>8190</v>
      </c>
      <c r="HP614" s="207">
        <v>1</v>
      </c>
      <c r="HQ614" s="207"/>
      <c r="HR614" s="207">
        <f t="shared" si="337"/>
        <v>1000</v>
      </c>
      <c r="HS614" s="209">
        <v>2.73</v>
      </c>
      <c r="HT614" s="209">
        <f t="shared" si="322"/>
        <v>2730</v>
      </c>
      <c r="HU614" s="207">
        <v>0</v>
      </c>
      <c r="HV614" s="207"/>
      <c r="HW614" s="207">
        <f t="shared" si="338"/>
        <v>0</v>
      </c>
      <c r="HX614" s="209">
        <v>2.73</v>
      </c>
      <c r="HY614" s="209">
        <f t="shared" si="323"/>
        <v>0</v>
      </c>
      <c r="HZ614" s="207">
        <v>4</v>
      </c>
      <c r="IA614" s="209">
        <v>3890.25</v>
      </c>
      <c r="IB614" s="209">
        <f t="shared" si="324"/>
        <v>15561</v>
      </c>
      <c r="IC614" s="169"/>
      <c r="ID614" s="169"/>
      <c r="IE614" s="169"/>
      <c r="IF614" s="169"/>
      <c r="IG614" s="165"/>
      <c r="IH614" s="165"/>
      <c r="II614" s="235">
        <f t="shared" si="340"/>
        <v>0</v>
      </c>
      <c r="IJ614" s="235">
        <f t="shared" si="341"/>
        <v>4</v>
      </c>
      <c r="IK614" s="235">
        <f t="shared" si="342"/>
        <v>4</v>
      </c>
      <c r="IL614" s="210"/>
      <c r="IM614" s="211">
        <f t="shared" si="325"/>
        <v>0</v>
      </c>
      <c r="IN614" s="209">
        <v>7500</v>
      </c>
      <c r="IO614" s="212">
        <f t="shared" si="326"/>
        <v>0</v>
      </c>
      <c r="IP614" s="209">
        <f t="shared" si="327"/>
        <v>37401</v>
      </c>
      <c r="IQ614" s="209">
        <v>10000</v>
      </c>
      <c r="IR614" s="212">
        <f t="shared" si="328"/>
        <v>4</v>
      </c>
      <c r="IS614" s="213" t="s">
        <v>6362</v>
      </c>
      <c r="IT614" s="291"/>
    </row>
    <row r="615" spans="1:254" x14ac:dyDescent="0.4">
      <c r="A615" s="158">
        <f t="shared" si="339"/>
        <v>459</v>
      </c>
      <c r="B615" s="156" t="s">
        <v>35</v>
      </c>
      <c r="C615" s="156">
        <v>313</v>
      </c>
      <c r="D615" s="156">
        <v>21455</v>
      </c>
      <c r="E615" s="227">
        <v>4044</v>
      </c>
      <c r="F615" s="222" t="s">
        <v>7378</v>
      </c>
      <c r="G615" s="251">
        <v>9</v>
      </c>
      <c r="H615" s="156"/>
      <c r="I615" s="156" t="s">
        <v>2770</v>
      </c>
      <c r="J615" s="158" t="s">
        <v>2793</v>
      </c>
      <c r="K615" s="158"/>
      <c r="L615" s="158" t="s">
        <v>2795</v>
      </c>
      <c r="M615" s="158">
        <v>20143561445</v>
      </c>
      <c r="N615" s="205">
        <v>54</v>
      </c>
      <c r="O615" s="158">
        <v>74</v>
      </c>
      <c r="P615" s="203" t="s">
        <v>5223</v>
      </c>
      <c r="Q615" s="158">
        <v>54</v>
      </c>
      <c r="R615" s="158"/>
      <c r="S615" s="158"/>
      <c r="T615" s="158"/>
      <c r="U615" s="158"/>
      <c r="V615" s="367"/>
      <c r="W615" s="366"/>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t="s">
        <v>5889</v>
      </c>
      <c r="AU615" s="205">
        <v>54</v>
      </c>
      <c r="AV615" s="205">
        <v>20</v>
      </c>
      <c r="AW615" s="205">
        <f t="shared" si="312"/>
        <v>74</v>
      </c>
      <c r="AX615" s="205" t="s">
        <v>5223</v>
      </c>
      <c r="AY615" s="226">
        <v>30</v>
      </c>
      <c r="AZ615" s="205">
        <v>24</v>
      </c>
      <c r="BA615" s="205">
        <f t="shared" si="329"/>
        <v>54</v>
      </c>
      <c r="BB615" s="205"/>
      <c r="BC615" s="207">
        <v>1.0000000000000001E-17</v>
      </c>
      <c r="BD615" s="207">
        <v>9.9999999999999997E-29</v>
      </c>
      <c r="BE615" s="207">
        <v>1.0000000000000001E-30</v>
      </c>
      <c r="BF615" s="207">
        <v>0</v>
      </c>
      <c r="BG615" s="207">
        <v>0</v>
      </c>
      <c r="BH615" s="207"/>
      <c r="BI615" s="207"/>
      <c r="BJ615" s="207"/>
      <c r="BK615" s="207"/>
      <c r="BL615" s="208">
        <v>0</v>
      </c>
      <c r="BM615" s="209">
        <v>249.45</v>
      </c>
      <c r="BN615" s="209">
        <f t="shared" si="313"/>
        <v>0</v>
      </c>
      <c r="BO615" s="207"/>
      <c r="BP615" s="207"/>
      <c r="BQ615" s="207"/>
      <c r="BR615" s="207"/>
      <c r="BS615" s="207"/>
      <c r="BT615" s="207"/>
      <c r="BU615" s="207"/>
      <c r="BV615" s="207"/>
      <c r="BW615" s="207"/>
      <c r="BX615" s="207"/>
      <c r="BY615" s="207"/>
      <c r="BZ615" s="207"/>
      <c r="CA615" s="207"/>
      <c r="CB615" s="207"/>
      <c r="CC615" s="207"/>
      <c r="CD615" s="207"/>
      <c r="CE615" s="207"/>
      <c r="CF615" s="207">
        <v>0</v>
      </c>
      <c r="CG615" s="207"/>
      <c r="CH615" s="207"/>
      <c r="CI615" s="207"/>
      <c r="CJ615" s="207"/>
      <c r="CK615" s="207">
        <v>0</v>
      </c>
      <c r="CL615" s="209">
        <v>477.3</v>
      </c>
      <c r="CM615" s="209">
        <f t="shared" si="314"/>
        <v>0</v>
      </c>
      <c r="CN615" s="207"/>
      <c r="CO615" s="207"/>
      <c r="CP615" s="207"/>
      <c r="CQ615" s="207"/>
      <c r="CR615" s="207"/>
      <c r="CS615" s="207"/>
      <c r="CT615" s="207"/>
      <c r="CU615" s="207"/>
      <c r="CV615" s="207"/>
      <c r="CW615" s="207"/>
      <c r="CX615" s="207"/>
      <c r="CY615" s="207"/>
      <c r="CZ615" s="207"/>
      <c r="DA615" s="207"/>
      <c r="DB615" s="207"/>
      <c r="DC615" s="207"/>
      <c r="DD615" s="207"/>
      <c r="DE615" s="207">
        <v>0</v>
      </c>
      <c r="DF615" s="207"/>
      <c r="DG615" s="207"/>
      <c r="DH615" s="207"/>
      <c r="DI615" s="207"/>
      <c r="DJ615" s="207">
        <v>0</v>
      </c>
      <c r="DK615" s="209">
        <v>120.88</v>
      </c>
      <c r="DL615" s="209">
        <f t="shared" si="315"/>
        <v>0</v>
      </c>
      <c r="DM615" s="207"/>
      <c r="DN615" s="207"/>
      <c r="DO615" s="207"/>
      <c r="DP615" s="207"/>
      <c r="DQ615" s="207"/>
      <c r="DR615" s="207"/>
      <c r="DS615" s="207"/>
      <c r="DT615" s="207"/>
      <c r="DU615" s="207"/>
      <c r="DV615" s="207"/>
      <c r="DW615" s="207"/>
      <c r="DX615" s="207"/>
      <c r="DY615" s="207"/>
      <c r="DZ615" s="207"/>
      <c r="EA615" s="207"/>
      <c r="EB615" s="207"/>
      <c r="EC615" s="207"/>
      <c r="ED615" s="207">
        <v>0</v>
      </c>
      <c r="EE615" s="207"/>
      <c r="EF615" s="207"/>
      <c r="EG615" s="207"/>
      <c r="EH615" s="207"/>
      <c r="EI615" s="207">
        <v>0</v>
      </c>
      <c r="EJ615" s="209">
        <v>191.55</v>
      </c>
      <c r="EK615" s="209">
        <f t="shared" si="316"/>
        <v>0</v>
      </c>
      <c r="EL615" s="207"/>
      <c r="EM615" s="207"/>
      <c r="EN615" s="207"/>
      <c r="EO615" s="207"/>
      <c r="EP615" s="207"/>
      <c r="EQ615" s="207"/>
      <c r="ER615" s="207"/>
      <c r="ES615" s="207"/>
      <c r="ET615" s="207"/>
      <c r="EU615" s="207"/>
      <c r="EV615" s="207"/>
      <c r="EW615" s="207"/>
      <c r="EX615" s="207"/>
      <c r="EY615" s="207"/>
      <c r="EZ615" s="207"/>
      <c r="FA615" s="207"/>
      <c r="FB615" s="207"/>
      <c r="FC615" s="207">
        <v>0</v>
      </c>
      <c r="FD615" s="207"/>
      <c r="FE615" s="207"/>
      <c r="FF615" s="207"/>
      <c r="FG615" s="207"/>
      <c r="FH615" s="207">
        <v>0</v>
      </c>
      <c r="FI615" s="209">
        <v>32.1</v>
      </c>
      <c r="FJ615" s="209">
        <f t="shared" si="317"/>
        <v>0</v>
      </c>
      <c r="FK615" s="207"/>
      <c r="FL615" s="207"/>
      <c r="FM615" s="207"/>
      <c r="FN615" s="207">
        <v>0</v>
      </c>
      <c r="FO615" s="207"/>
      <c r="FP615" s="207"/>
      <c r="FQ615" s="207"/>
      <c r="FR615" s="207"/>
      <c r="FS615" s="207">
        <v>0</v>
      </c>
      <c r="FT615" s="209">
        <v>25.68</v>
      </c>
      <c r="FU615" s="209">
        <f t="shared" si="318"/>
        <v>0</v>
      </c>
      <c r="FV615" s="207"/>
      <c r="FW615" s="207"/>
      <c r="FX615" s="207"/>
      <c r="FY615" s="207">
        <v>0</v>
      </c>
      <c r="FZ615" s="207"/>
      <c r="GA615" s="207"/>
      <c r="GB615" s="207"/>
      <c r="GC615" s="207"/>
      <c r="GD615" s="207">
        <v>0</v>
      </c>
      <c r="GE615" s="209">
        <v>56.12</v>
      </c>
      <c r="GF615" s="209">
        <f t="shared" si="319"/>
        <v>0</v>
      </c>
      <c r="GG615" s="207"/>
      <c r="GH615" s="207"/>
      <c r="GI615" s="207"/>
      <c r="GJ615" s="207"/>
      <c r="GK615" s="207"/>
      <c r="GL615" s="207"/>
      <c r="GM615" s="207"/>
      <c r="GN615" s="207"/>
      <c r="GO615" s="207"/>
      <c r="GP615" s="207"/>
      <c r="GQ615" s="207"/>
      <c r="GR615" s="207"/>
      <c r="GS615" s="207"/>
      <c r="GT615" s="207"/>
      <c r="GU615" s="207"/>
      <c r="GV615" s="207"/>
      <c r="GW615" s="207"/>
      <c r="GX615" s="207" t="s">
        <v>918</v>
      </c>
      <c r="GY615" s="207">
        <v>0</v>
      </c>
      <c r="GZ615" s="207" t="s">
        <v>918</v>
      </c>
      <c r="HA615" s="207">
        <v>0</v>
      </c>
      <c r="HB615" s="207">
        <v>0</v>
      </c>
      <c r="HC615" s="207">
        <v>1</v>
      </c>
      <c r="HD615" s="207">
        <f t="shared" si="334"/>
        <v>3000</v>
      </c>
      <c r="HE615" s="207">
        <v>1</v>
      </c>
      <c r="HF615" s="207"/>
      <c r="HG615" s="207"/>
      <c r="HH615" s="207">
        <f t="shared" ref="HH615:HH625" si="343">HE615*((HZ615+1)*200)</f>
        <v>1000</v>
      </c>
      <c r="HI615" s="209">
        <v>2.73</v>
      </c>
      <c r="HJ615" s="209">
        <f t="shared" si="320"/>
        <v>2730</v>
      </c>
      <c r="HK615" s="207">
        <v>1</v>
      </c>
      <c r="HL615" s="207"/>
      <c r="HM615" s="207">
        <f t="shared" ref="HM615:HM625" si="344">HK615*((HZ615+1)*200)</f>
        <v>1000</v>
      </c>
      <c r="HN615" s="209">
        <v>2.73</v>
      </c>
      <c r="HO615" s="209">
        <f t="shared" si="321"/>
        <v>2730</v>
      </c>
      <c r="HP615" s="207">
        <v>0</v>
      </c>
      <c r="HQ615" s="207"/>
      <c r="HR615" s="207">
        <f t="shared" ref="HR615:HR625" si="345">HP615*((HZ615+1)*200)</f>
        <v>0</v>
      </c>
      <c r="HS615" s="209">
        <v>2.73</v>
      </c>
      <c r="HT615" s="209">
        <f t="shared" si="322"/>
        <v>0</v>
      </c>
      <c r="HU615" s="207">
        <v>1</v>
      </c>
      <c r="HV615" s="207"/>
      <c r="HW615" s="207">
        <f t="shared" ref="HW615:HW625" si="346">HU615*((HZ615+1)*200)</f>
        <v>1000</v>
      </c>
      <c r="HX615" s="209">
        <v>2.73</v>
      </c>
      <c r="HY615" s="209">
        <f t="shared" si="323"/>
        <v>2730</v>
      </c>
      <c r="HZ615" s="207">
        <v>4</v>
      </c>
      <c r="IA615" s="209">
        <v>3890.25</v>
      </c>
      <c r="IB615" s="209">
        <f t="shared" si="324"/>
        <v>15561</v>
      </c>
      <c r="IC615" s="169">
        <v>30</v>
      </c>
      <c r="ID615" s="169"/>
      <c r="IE615" s="169"/>
      <c r="IF615" s="169"/>
      <c r="IG615" s="165"/>
      <c r="IH615" s="165"/>
      <c r="II615" s="235">
        <f t="shared" si="340"/>
        <v>0</v>
      </c>
      <c r="IJ615" s="235">
        <f t="shared" si="341"/>
        <v>4</v>
      </c>
      <c r="IK615" s="235">
        <f t="shared" si="342"/>
        <v>4</v>
      </c>
      <c r="IL615" s="210"/>
      <c r="IM615" s="211">
        <f t="shared" si="325"/>
        <v>0</v>
      </c>
      <c r="IN615" s="209">
        <v>7500</v>
      </c>
      <c r="IO615" s="212">
        <f t="shared" si="326"/>
        <v>0</v>
      </c>
      <c r="IP615" s="209">
        <f t="shared" si="327"/>
        <v>23751</v>
      </c>
      <c r="IQ615" s="209">
        <v>10000</v>
      </c>
      <c r="IR615" s="212">
        <f t="shared" si="328"/>
        <v>3</v>
      </c>
      <c r="IS615" s="213" t="s">
        <v>7379</v>
      </c>
      <c r="IT615" s="291"/>
    </row>
    <row r="616" spans="1:254" x14ac:dyDescent="0.4">
      <c r="A616" s="158">
        <f t="shared" si="339"/>
        <v>460</v>
      </c>
      <c r="B616" s="156" t="s">
        <v>35</v>
      </c>
      <c r="C616" s="349">
        <v>543</v>
      </c>
      <c r="D616" s="251">
        <v>79402</v>
      </c>
      <c r="E616" s="374">
        <v>36130</v>
      </c>
      <c r="F616" s="233" t="s">
        <v>7380</v>
      </c>
      <c r="G616" s="251">
        <v>12</v>
      </c>
      <c r="H616" s="156"/>
      <c r="I616" s="156" t="s">
        <v>4809</v>
      </c>
      <c r="J616" s="158" t="s">
        <v>4823</v>
      </c>
      <c r="K616" s="158"/>
      <c r="L616" s="158" t="s">
        <v>4825</v>
      </c>
      <c r="M616" s="158"/>
      <c r="N616" s="205">
        <v>24</v>
      </c>
      <c r="O616" s="158">
        <v>44</v>
      </c>
      <c r="P616" s="203" t="s">
        <v>5296</v>
      </c>
      <c r="Q616" s="158">
        <v>54</v>
      </c>
      <c r="R616" s="158"/>
      <c r="S616" s="158"/>
      <c r="T616" s="158"/>
      <c r="U616" s="158"/>
      <c r="V616" s="367"/>
      <c r="W616" s="366"/>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58" t="s">
        <v>5243</v>
      </c>
      <c r="AU616" s="205">
        <v>24</v>
      </c>
      <c r="AV616" s="205">
        <v>20</v>
      </c>
      <c r="AW616" s="205">
        <f t="shared" si="312"/>
        <v>44</v>
      </c>
      <c r="AX616" s="205" t="s">
        <v>5296</v>
      </c>
      <c r="AY616" s="214">
        <v>30</v>
      </c>
      <c r="AZ616" s="205">
        <v>24</v>
      </c>
      <c r="BA616" s="205">
        <f t="shared" si="329"/>
        <v>54</v>
      </c>
      <c r="BB616" s="205"/>
      <c r="BC616" s="207">
        <v>1.0000000000000001E-17</v>
      </c>
      <c r="BD616" s="207">
        <v>9.9999999999999997E-29</v>
      </c>
      <c r="BE616" s="207">
        <v>1.0000000000000001E-30</v>
      </c>
      <c r="BF616" s="207">
        <v>2</v>
      </c>
      <c r="BG616" s="207"/>
      <c r="BH616" s="207">
        <v>1</v>
      </c>
      <c r="BI616" s="207"/>
      <c r="BJ616" s="207"/>
      <c r="BK616" s="207"/>
      <c r="BL616" s="208">
        <f>AW616</f>
        <v>44</v>
      </c>
      <c r="BM616" s="209">
        <v>249.45</v>
      </c>
      <c r="BN616" s="209">
        <f t="shared" si="313"/>
        <v>10975.8</v>
      </c>
      <c r="BO616" s="207"/>
      <c r="BP616" s="207"/>
      <c r="BQ616" s="207"/>
      <c r="BR616" s="207"/>
      <c r="BS616" s="207"/>
      <c r="BT616" s="207"/>
      <c r="BU616" s="207"/>
      <c r="BV616" s="207"/>
      <c r="BW616" s="207"/>
      <c r="BX616" s="207"/>
      <c r="BY616" s="207"/>
      <c r="BZ616" s="207"/>
      <c r="CA616" s="207"/>
      <c r="CB616" s="207">
        <f>+BL616</f>
        <v>44</v>
      </c>
      <c r="CC616" s="207"/>
      <c r="CD616" s="207"/>
      <c r="CE616" s="207"/>
      <c r="CF616" s="207"/>
      <c r="CG616" s="207"/>
      <c r="CH616" s="207"/>
      <c r="CI616" s="207"/>
      <c r="CJ616" s="207"/>
      <c r="CK616" s="207">
        <v>0</v>
      </c>
      <c r="CL616" s="209">
        <v>477.3</v>
      </c>
      <c r="CM616" s="209">
        <f t="shared" si="314"/>
        <v>0</v>
      </c>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v>0</v>
      </c>
      <c r="DK616" s="209">
        <v>120.88</v>
      </c>
      <c r="DL616" s="209">
        <f t="shared" si="315"/>
        <v>0</v>
      </c>
      <c r="DM616" s="207"/>
      <c r="DN616" s="207"/>
      <c r="DO616" s="207"/>
      <c r="DP616" s="207"/>
      <c r="DQ616" s="207"/>
      <c r="DR616" s="207"/>
      <c r="DS616" s="207"/>
      <c r="DT616" s="207"/>
      <c r="DU616" s="207"/>
      <c r="DV616" s="207"/>
      <c r="DW616" s="207"/>
      <c r="DX616" s="207"/>
      <c r="DY616" s="207"/>
      <c r="DZ616" s="207"/>
      <c r="EA616" s="207"/>
      <c r="EB616" s="207"/>
      <c r="EC616" s="207"/>
      <c r="ED616" s="207"/>
      <c r="EE616" s="207"/>
      <c r="EF616" s="207"/>
      <c r="EG616" s="207"/>
      <c r="EH616" s="207"/>
      <c r="EI616" s="207">
        <v>0</v>
      </c>
      <c r="EJ616" s="209">
        <v>191.55</v>
      </c>
      <c r="EK616" s="209">
        <f t="shared" si="316"/>
        <v>0</v>
      </c>
      <c r="EL616" s="207"/>
      <c r="EM616" s="207"/>
      <c r="EN616" s="207"/>
      <c r="EO616" s="207"/>
      <c r="EP616" s="207"/>
      <c r="EQ616" s="207"/>
      <c r="ER616" s="207"/>
      <c r="ES616" s="207"/>
      <c r="ET616" s="207"/>
      <c r="EU616" s="207"/>
      <c r="EV616" s="207"/>
      <c r="EW616" s="207"/>
      <c r="EX616" s="207"/>
      <c r="EY616" s="207"/>
      <c r="EZ616" s="207"/>
      <c r="FA616" s="207"/>
      <c r="FB616" s="207"/>
      <c r="FC616" s="207"/>
      <c r="FD616" s="207"/>
      <c r="FE616" s="207"/>
      <c r="FF616" s="207"/>
      <c r="FG616" s="207"/>
      <c r="FH616" s="207">
        <v>0</v>
      </c>
      <c r="FI616" s="209">
        <v>32.1</v>
      </c>
      <c r="FJ616" s="209">
        <f t="shared" si="317"/>
        <v>0</v>
      </c>
      <c r="FK616" s="207"/>
      <c r="FL616" s="207"/>
      <c r="FM616" s="207"/>
      <c r="FN616" s="207"/>
      <c r="FO616" s="207"/>
      <c r="FP616" s="207"/>
      <c r="FQ616" s="207"/>
      <c r="FR616" s="207"/>
      <c r="FS616" s="207">
        <v>0</v>
      </c>
      <c r="FT616" s="209">
        <v>25.68</v>
      </c>
      <c r="FU616" s="209">
        <f t="shared" si="318"/>
        <v>0</v>
      </c>
      <c r="FV616" s="207"/>
      <c r="FW616" s="207"/>
      <c r="FX616" s="207"/>
      <c r="FY616" s="207"/>
      <c r="FZ616" s="207"/>
      <c r="GA616" s="207"/>
      <c r="GB616" s="207"/>
      <c r="GC616" s="207"/>
      <c r="GD616" s="207">
        <v>0</v>
      </c>
      <c r="GE616" s="209">
        <v>56.12</v>
      </c>
      <c r="GF616" s="209">
        <f t="shared" si="319"/>
        <v>0</v>
      </c>
      <c r="GG616" s="207"/>
      <c r="GH616" s="207"/>
      <c r="GI616" s="207"/>
      <c r="GJ616" s="207"/>
      <c r="GK616" s="207"/>
      <c r="GL616" s="207"/>
      <c r="GM616" s="207"/>
      <c r="GN616" s="207"/>
      <c r="GO616" s="207"/>
      <c r="GP616" s="207"/>
      <c r="GQ616" s="207"/>
      <c r="GR616" s="207"/>
      <c r="GS616" s="207"/>
      <c r="GT616" s="207"/>
      <c r="GU616" s="207"/>
      <c r="GV616" s="207"/>
      <c r="GW616" s="207"/>
      <c r="GX616" s="207" t="s">
        <v>7381</v>
      </c>
      <c r="GY616" s="207">
        <v>1</v>
      </c>
      <c r="GZ616" s="207" t="s">
        <v>5210</v>
      </c>
      <c r="HA616" s="207">
        <f>+AW616</f>
        <v>44</v>
      </c>
      <c r="HB616" s="207"/>
      <c r="HC616" s="207">
        <v>1</v>
      </c>
      <c r="HD616" s="207">
        <f t="shared" si="334"/>
        <v>4200</v>
      </c>
      <c r="HE616" s="207">
        <v>3</v>
      </c>
      <c r="HF616" s="207"/>
      <c r="HG616" s="207"/>
      <c r="HH616" s="207">
        <f t="shared" si="343"/>
        <v>1800</v>
      </c>
      <c r="HI616" s="209">
        <v>2.73</v>
      </c>
      <c r="HJ616" s="209">
        <f t="shared" si="320"/>
        <v>4914</v>
      </c>
      <c r="HK616" s="207">
        <v>2</v>
      </c>
      <c r="HL616" s="207"/>
      <c r="HM616" s="207">
        <f t="shared" si="344"/>
        <v>1200</v>
      </c>
      <c r="HN616" s="209">
        <v>2.73</v>
      </c>
      <c r="HO616" s="209">
        <f t="shared" si="321"/>
        <v>3276</v>
      </c>
      <c r="HP616" s="207">
        <v>2</v>
      </c>
      <c r="HQ616" s="207"/>
      <c r="HR616" s="207">
        <f t="shared" si="345"/>
        <v>1200</v>
      </c>
      <c r="HS616" s="209">
        <v>2.73</v>
      </c>
      <c r="HT616" s="209">
        <f t="shared" si="322"/>
        <v>3276</v>
      </c>
      <c r="HU616" s="207">
        <v>0</v>
      </c>
      <c r="HV616" s="207"/>
      <c r="HW616" s="207">
        <f t="shared" si="346"/>
        <v>0</v>
      </c>
      <c r="HX616" s="209">
        <v>2.73</v>
      </c>
      <c r="HY616" s="209">
        <f t="shared" si="323"/>
        <v>0</v>
      </c>
      <c r="HZ616" s="207">
        <v>2</v>
      </c>
      <c r="IA616" s="209">
        <v>3890.25</v>
      </c>
      <c r="IB616" s="209">
        <f t="shared" si="324"/>
        <v>7780.5</v>
      </c>
      <c r="IC616" s="169"/>
      <c r="ID616" s="169"/>
      <c r="IE616" s="169"/>
      <c r="IF616" s="169"/>
      <c r="IG616" s="165"/>
      <c r="IH616" s="165"/>
      <c r="II616" s="235">
        <f t="shared" si="340"/>
        <v>2</v>
      </c>
      <c r="IJ616" s="235">
        <f t="shared" si="341"/>
        <v>2</v>
      </c>
      <c r="IK616" s="235">
        <f t="shared" si="342"/>
        <v>4</v>
      </c>
      <c r="IL616" s="210"/>
      <c r="IM616" s="211">
        <f t="shared" si="325"/>
        <v>10975.8</v>
      </c>
      <c r="IN616" s="209">
        <v>7500</v>
      </c>
      <c r="IO616" s="212">
        <f t="shared" si="326"/>
        <v>2</v>
      </c>
      <c r="IP616" s="209">
        <f t="shared" si="327"/>
        <v>19246.5</v>
      </c>
      <c r="IQ616" s="209">
        <v>10000</v>
      </c>
      <c r="IR616" s="212">
        <f t="shared" si="328"/>
        <v>2</v>
      </c>
      <c r="IS616" s="213" t="s">
        <v>7382</v>
      </c>
      <c r="IT616" s="291"/>
    </row>
    <row r="617" spans="1:254" x14ac:dyDescent="0.4">
      <c r="A617" s="158">
        <f t="shared" si="339"/>
        <v>461</v>
      </c>
      <c r="B617" s="156" t="s">
        <v>35</v>
      </c>
      <c r="C617" s="156">
        <v>324</v>
      </c>
      <c r="D617" s="156">
        <v>22626</v>
      </c>
      <c r="E617" s="156">
        <v>8424</v>
      </c>
      <c r="F617" s="222" t="s">
        <v>7383</v>
      </c>
      <c r="G617" s="251">
        <v>9</v>
      </c>
      <c r="H617" s="156"/>
      <c r="I617" s="156" t="s">
        <v>2884</v>
      </c>
      <c r="J617" s="158" t="s">
        <v>2885</v>
      </c>
      <c r="K617" s="158"/>
      <c r="L617" s="158" t="s">
        <v>300</v>
      </c>
      <c r="M617" s="158"/>
      <c r="N617" s="205">
        <v>26</v>
      </c>
      <c r="O617" s="158">
        <v>46</v>
      </c>
      <c r="P617" s="203" t="s">
        <v>7200</v>
      </c>
      <c r="Q617" s="158">
        <v>56</v>
      </c>
      <c r="R617" s="158"/>
      <c r="S617" s="158"/>
      <c r="T617" s="158"/>
      <c r="U617" s="158"/>
      <c r="V617" s="367"/>
      <c r="W617" s="366"/>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58" t="s">
        <v>5889</v>
      </c>
      <c r="AU617" s="205">
        <v>26</v>
      </c>
      <c r="AV617" s="205">
        <v>20</v>
      </c>
      <c r="AW617" s="205">
        <f t="shared" si="312"/>
        <v>46</v>
      </c>
      <c r="AX617" s="205" t="s">
        <v>7200</v>
      </c>
      <c r="AY617" s="226">
        <v>32</v>
      </c>
      <c r="AZ617" s="205">
        <v>24</v>
      </c>
      <c r="BA617" s="205">
        <f t="shared" ref="BA617:BA627" si="347">AY617+AZ617</f>
        <v>56</v>
      </c>
      <c r="BB617" s="205"/>
      <c r="BC617" s="207">
        <v>1.0000000000000001E-17</v>
      </c>
      <c r="BD617" s="207">
        <v>9.9999999999999997E-29</v>
      </c>
      <c r="BE617" s="207">
        <v>1.0000000000000001E-30</v>
      </c>
      <c r="BF617" s="207"/>
      <c r="BG617" s="207"/>
      <c r="BH617" s="207"/>
      <c r="BI617" s="207"/>
      <c r="BJ617" s="207"/>
      <c r="BK617" s="207"/>
      <c r="BL617" s="208">
        <v>0</v>
      </c>
      <c r="BM617" s="209">
        <v>249.45</v>
      </c>
      <c r="BN617" s="209">
        <f t="shared" si="313"/>
        <v>0</v>
      </c>
      <c r="BO617" s="207"/>
      <c r="BP617" s="207"/>
      <c r="BQ617" s="207"/>
      <c r="BR617" s="207"/>
      <c r="BS617" s="207"/>
      <c r="BT617" s="207"/>
      <c r="BU617" s="207"/>
      <c r="BV617" s="207"/>
      <c r="BW617" s="207"/>
      <c r="BX617" s="207"/>
      <c r="BY617" s="207"/>
      <c r="BZ617" s="207"/>
      <c r="CA617" s="207"/>
      <c r="CB617" s="207"/>
      <c r="CC617" s="207"/>
      <c r="CD617" s="207"/>
      <c r="CE617" s="207"/>
      <c r="CF617" s="207"/>
      <c r="CG617" s="207"/>
      <c r="CH617" s="207"/>
      <c r="CI617" s="207"/>
      <c r="CJ617" s="207"/>
      <c r="CK617" s="207">
        <v>0</v>
      </c>
      <c r="CL617" s="209">
        <v>477.3</v>
      </c>
      <c r="CM617" s="209">
        <f t="shared" si="314"/>
        <v>0</v>
      </c>
      <c r="CN617" s="207"/>
      <c r="CO617" s="207"/>
      <c r="CP617" s="207"/>
      <c r="CQ617" s="207"/>
      <c r="CR617" s="207"/>
      <c r="CS617" s="207"/>
      <c r="CT617" s="207"/>
      <c r="CU617" s="207"/>
      <c r="CV617" s="207"/>
      <c r="CW617" s="207"/>
      <c r="CX617" s="207"/>
      <c r="CY617" s="207"/>
      <c r="CZ617" s="207"/>
      <c r="DA617" s="207"/>
      <c r="DB617" s="207"/>
      <c r="DC617" s="207"/>
      <c r="DD617" s="207"/>
      <c r="DE617" s="207"/>
      <c r="DF617" s="207"/>
      <c r="DG617" s="207"/>
      <c r="DH617" s="207"/>
      <c r="DI617" s="207"/>
      <c r="DJ617" s="207">
        <v>0</v>
      </c>
      <c r="DK617" s="209">
        <v>120.88</v>
      </c>
      <c r="DL617" s="209">
        <f t="shared" si="315"/>
        <v>0</v>
      </c>
      <c r="DM617" s="207"/>
      <c r="DN617" s="207"/>
      <c r="DO617" s="207"/>
      <c r="DP617" s="207"/>
      <c r="DQ617" s="207"/>
      <c r="DR617" s="207"/>
      <c r="DS617" s="207"/>
      <c r="DT617" s="207"/>
      <c r="DU617" s="207"/>
      <c r="DV617" s="207"/>
      <c r="DW617" s="207"/>
      <c r="DX617" s="207"/>
      <c r="DY617" s="207"/>
      <c r="DZ617" s="207"/>
      <c r="EA617" s="207"/>
      <c r="EB617" s="207"/>
      <c r="EC617" s="207"/>
      <c r="ED617" s="207"/>
      <c r="EE617" s="207"/>
      <c r="EF617" s="207"/>
      <c r="EG617" s="207"/>
      <c r="EH617" s="207"/>
      <c r="EI617" s="207">
        <v>0</v>
      </c>
      <c r="EJ617" s="209">
        <v>191.55</v>
      </c>
      <c r="EK617" s="209">
        <f t="shared" si="316"/>
        <v>0</v>
      </c>
      <c r="EL617" s="207"/>
      <c r="EM617" s="207"/>
      <c r="EN617" s="207"/>
      <c r="EO617" s="207"/>
      <c r="EP617" s="207"/>
      <c r="EQ617" s="207"/>
      <c r="ER617" s="207"/>
      <c r="ES617" s="207"/>
      <c r="ET617" s="207"/>
      <c r="EU617" s="207"/>
      <c r="EV617" s="207"/>
      <c r="EW617" s="207"/>
      <c r="EX617" s="207"/>
      <c r="EY617" s="207"/>
      <c r="EZ617" s="207"/>
      <c r="FA617" s="207"/>
      <c r="FB617" s="207"/>
      <c r="FC617" s="207"/>
      <c r="FD617" s="207"/>
      <c r="FE617" s="207"/>
      <c r="FF617" s="207"/>
      <c r="FG617" s="207"/>
      <c r="FH617" s="207">
        <v>0</v>
      </c>
      <c r="FI617" s="209">
        <v>32.1</v>
      </c>
      <c r="FJ617" s="209">
        <f t="shared" si="317"/>
        <v>0</v>
      </c>
      <c r="FK617" s="207"/>
      <c r="FL617" s="207"/>
      <c r="FM617" s="207"/>
      <c r="FN617" s="207"/>
      <c r="FO617" s="207"/>
      <c r="FP617" s="207"/>
      <c r="FQ617" s="207"/>
      <c r="FR617" s="207"/>
      <c r="FS617" s="207">
        <v>0</v>
      </c>
      <c r="FT617" s="209">
        <v>25.68</v>
      </c>
      <c r="FU617" s="209">
        <f t="shared" si="318"/>
        <v>0</v>
      </c>
      <c r="FV617" s="207"/>
      <c r="FW617" s="207"/>
      <c r="FX617" s="207"/>
      <c r="FY617" s="207"/>
      <c r="FZ617" s="207"/>
      <c r="GA617" s="207"/>
      <c r="GB617" s="207"/>
      <c r="GC617" s="207"/>
      <c r="GD617" s="207">
        <v>0</v>
      </c>
      <c r="GE617" s="209">
        <v>56.12</v>
      </c>
      <c r="GF617" s="209">
        <f t="shared" si="319"/>
        <v>0</v>
      </c>
      <c r="GG617" s="207"/>
      <c r="GH617" s="207"/>
      <c r="GI617" s="207"/>
      <c r="GJ617" s="207"/>
      <c r="GK617" s="207"/>
      <c r="GL617" s="207"/>
      <c r="GM617" s="207"/>
      <c r="GN617" s="207"/>
      <c r="GO617" s="207"/>
      <c r="GP617" s="207"/>
      <c r="GQ617" s="207"/>
      <c r="GR617" s="207"/>
      <c r="GS617" s="207"/>
      <c r="GT617" s="207"/>
      <c r="GU617" s="207"/>
      <c r="GV617" s="207"/>
      <c r="GW617" s="207"/>
      <c r="GX617" s="207" t="s">
        <v>918</v>
      </c>
      <c r="GY617" s="207">
        <v>0</v>
      </c>
      <c r="GZ617" s="207" t="s">
        <v>918</v>
      </c>
      <c r="HA617" s="207">
        <v>0</v>
      </c>
      <c r="HB617" s="207"/>
      <c r="HC617" s="207">
        <v>1</v>
      </c>
      <c r="HD617" s="207">
        <f t="shared" si="334"/>
        <v>6000</v>
      </c>
      <c r="HE617" s="207">
        <v>2</v>
      </c>
      <c r="HF617" s="207"/>
      <c r="HG617" s="207"/>
      <c r="HH617" s="207">
        <f t="shared" si="343"/>
        <v>2000</v>
      </c>
      <c r="HI617" s="209">
        <v>2.73</v>
      </c>
      <c r="HJ617" s="209">
        <f t="shared" si="320"/>
        <v>5460</v>
      </c>
      <c r="HK617" s="207">
        <v>2</v>
      </c>
      <c r="HL617" s="207"/>
      <c r="HM617" s="207">
        <f t="shared" si="344"/>
        <v>2000</v>
      </c>
      <c r="HN617" s="209">
        <v>2.73</v>
      </c>
      <c r="HO617" s="209">
        <f t="shared" si="321"/>
        <v>5460</v>
      </c>
      <c r="HP617" s="207">
        <v>2</v>
      </c>
      <c r="HQ617" s="207"/>
      <c r="HR617" s="207">
        <f t="shared" si="345"/>
        <v>2000</v>
      </c>
      <c r="HS617" s="209">
        <v>2.73</v>
      </c>
      <c r="HT617" s="209">
        <f t="shared" si="322"/>
        <v>5460</v>
      </c>
      <c r="HU617" s="207">
        <v>0</v>
      </c>
      <c r="HV617" s="207"/>
      <c r="HW617" s="207">
        <f t="shared" si="346"/>
        <v>0</v>
      </c>
      <c r="HX617" s="209">
        <v>2.73</v>
      </c>
      <c r="HY617" s="209">
        <f t="shared" si="323"/>
        <v>0</v>
      </c>
      <c r="HZ617" s="207">
        <v>4</v>
      </c>
      <c r="IA617" s="209">
        <v>3890.25</v>
      </c>
      <c r="IB617" s="209">
        <f t="shared" si="324"/>
        <v>15561</v>
      </c>
      <c r="IC617" s="169">
        <v>20</v>
      </c>
      <c r="ID617" s="169"/>
      <c r="IE617" s="169"/>
      <c r="IF617" s="169"/>
      <c r="IG617" s="165"/>
      <c r="IH617" s="165"/>
      <c r="II617" s="235">
        <f t="shared" si="340"/>
        <v>0</v>
      </c>
      <c r="IJ617" s="235">
        <f t="shared" si="341"/>
        <v>4</v>
      </c>
      <c r="IK617" s="235">
        <f t="shared" si="342"/>
        <v>4</v>
      </c>
      <c r="IL617" s="210"/>
      <c r="IM617" s="211">
        <f t="shared" si="325"/>
        <v>0</v>
      </c>
      <c r="IN617" s="209">
        <v>7500</v>
      </c>
      <c r="IO617" s="212">
        <f t="shared" si="326"/>
        <v>0</v>
      </c>
      <c r="IP617" s="209">
        <f t="shared" si="327"/>
        <v>31941</v>
      </c>
      <c r="IQ617" s="209">
        <v>10000</v>
      </c>
      <c r="IR617" s="212">
        <f t="shared" si="328"/>
        <v>4</v>
      </c>
      <c r="IS617" s="213" t="s">
        <v>7384</v>
      </c>
      <c r="IT617" s="291"/>
    </row>
    <row r="618" spans="1:254" x14ac:dyDescent="0.4">
      <c r="A618" s="158">
        <f t="shared" si="339"/>
        <v>462</v>
      </c>
      <c r="B618" s="156" t="s">
        <v>35</v>
      </c>
      <c r="C618" s="156">
        <v>550</v>
      </c>
      <c r="D618" s="156">
        <v>98633</v>
      </c>
      <c r="E618" s="374">
        <v>36331</v>
      </c>
      <c r="F618" s="230" t="s">
        <v>7385</v>
      </c>
      <c r="G618" s="251">
        <v>12</v>
      </c>
      <c r="H618" s="156"/>
      <c r="I618" s="156" t="s">
        <v>4809</v>
      </c>
      <c r="J618" s="158" t="s">
        <v>4884</v>
      </c>
      <c r="K618" s="158"/>
      <c r="L618" s="158" t="s">
        <v>4886</v>
      </c>
      <c r="M618" s="158">
        <v>20143571496</v>
      </c>
      <c r="N618" s="205">
        <v>43</v>
      </c>
      <c r="O618" s="158">
        <v>63</v>
      </c>
      <c r="P618" s="203" t="s">
        <v>5296</v>
      </c>
      <c r="Q618" s="158">
        <v>52</v>
      </c>
      <c r="R618" s="158"/>
      <c r="S618" s="158"/>
      <c r="T618" s="158"/>
      <c r="U618" s="158"/>
      <c r="V618" s="367"/>
      <c r="W618" s="366"/>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58" t="s">
        <v>5364</v>
      </c>
      <c r="AU618" s="205">
        <v>43</v>
      </c>
      <c r="AV618" s="205">
        <v>20</v>
      </c>
      <c r="AW618" s="205">
        <f t="shared" si="312"/>
        <v>63</v>
      </c>
      <c r="AX618" s="205" t="s">
        <v>5296</v>
      </c>
      <c r="AY618" s="214">
        <v>28</v>
      </c>
      <c r="AZ618" s="205">
        <v>24</v>
      </c>
      <c r="BA618" s="205">
        <f t="shared" si="347"/>
        <v>52</v>
      </c>
      <c r="BB618" s="205"/>
      <c r="BC618" s="207">
        <v>1.0000000000000001E-17</v>
      </c>
      <c r="BD618" s="207">
        <v>9.9999999999999997E-29</v>
      </c>
      <c r="BE618" s="207">
        <v>1.0000000000000001E-30</v>
      </c>
      <c r="BF618" s="207"/>
      <c r="BG618" s="207"/>
      <c r="BH618" s="207">
        <v>1</v>
      </c>
      <c r="BI618" s="207"/>
      <c r="BJ618" s="207"/>
      <c r="BK618" s="207"/>
      <c r="BL618" s="208">
        <f>AW618</f>
        <v>63</v>
      </c>
      <c r="BM618" s="209">
        <v>249.45</v>
      </c>
      <c r="BN618" s="209">
        <f t="shared" si="313"/>
        <v>15715.349999999999</v>
      </c>
      <c r="BO618" s="207"/>
      <c r="BP618" s="207"/>
      <c r="BQ618" s="207"/>
      <c r="BR618" s="207"/>
      <c r="BS618" s="207"/>
      <c r="BT618" s="207"/>
      <c r="BU618" s="207"/>
      <c r="BV618" s="207"/>
      <c r="BW618" s="207"/>
      <c r="BX618" s="207"/>
      <c r="BY618" s="207"/>
      <c r="BZ618" s="207"/>
      <c r="CA618" s="207"/>
      <c r="CB618" s="207">
        <f>+BL618</f>
        <v>63</v>
      </c>
      <c r="CC618" s="207"/>
      <c r="CD618" s="207"/>
      <c r="CE618" s="207"/>
      <c r="CF618" s="207"/>
      <c r="CG618" s="207">
        <v>1</v>
      </c>
      <c r="CH618" s="207"/>
      <c r="CI618" s="207"/>
      <c r="CJ618" s="207"/>
      <c r="CK618" s="207">
        <f>AW618</f>
        <v>63</v>
      </c>
      <c r="CL618" s="209">
        <v>477.3</v>
      </c>
      <c r="CM618" s="209">
        <f t="shared" si="314"/>
        <v>30069.9</v>
      </c>
      <c r="CN618" s="207"/>
      <c r="CO618" s="207"/>
      <c r="CP618" s="207"/>
      <c r="CQ618" s="207"/>
      <c r="CR618" s="207"/>
      <c r="CS618" s="207"/>
      <c r="CT618" s="207"/>
      <c r="CU618" s="207"/>
      <c r="CV618" s="207"/>
      <c r="CW618" s="207"/>
      <c r="CX618" s="207"/>
      <c r="CY618" s="207"/>
      <c r="CZ618" s="207"/>
      <c r="DA618" s="207">
        <f>+CK618</f>
        <v>63</v>
      </c>
      <c r="DB618" s="207"/>
      <c r="DC618" s="207"/>
      <c r="DD618" s="207"/>
      <c r="DE618" s="207"/>
      <c r="DF618" s="207"/>
      <c r="DG618" s="207"/>
      <c r="DH618" s="207"/>
      <c r="DI618" s="207"/>
      <c r="DJ618" s="207">
        <v>0</v>
      </c>
      <c r="DK618" s="209">
        <v>120.88</v>
      </c>
      <c r="DL618" s="209">
        <f t="shared" si="315"/>
        <v>0</v>
      </c>
      <c r="DM618" s="207"/>
      <c r="DN618" s="207"/>
      <c r="DO618" s="207"/>
      <c r="DP618" s="207"/>
      <c r="DQ618" s="207"/>
      <c r="DR618" s="207"/>
      <c r="DS618" s="207"/>
      <c r="DT618" s="207"/>
      <c r="DU618" s="207"/>
      <c r="DV618" s="207"/>
      <c r="DW618" s="207"/>
      <c r="DX618" s="207"/>
      <c r="DY618" s="207"/>
      <c r="DZ618" s="207"/>
      <c r="EA618" s="207"/>
      <c r="EB618" s="207"/>
      <c r="EC618" s="207"/>
      <c r="ED618" s="207"/>
      <c r="EE618" s="207"/>
      <c r="EF618" s="207"/>
      <c r="EG618" s="207"/>
      <c r="EH618" s="207"/>
      <c r="EI618" s="207">
        <v>0</v>
      </c>
      <c r="EJ618" s="209">
        <v>191.55</v>
      </c>
      <c r="EK618" s="209">
        <f t="shared" si="316"/>
        <v>0</v>
      </c>
      <c r="EL618" s="207"/>
      <c r="EM618" s="207"/>
      <c r="EN618" s="207"/>
      <c r="EO618" s="207"/>
      <c r="EP618" s="207"/>
      <c r="EQ618" s="207"/>
      <c r="ER618" s="207"/>
      <c r="ES618" s="207"/>
      <c r="ET618" s="207"/>
      <c r="EU618" s="207"/>
      <c r="EV618" s="207"/>
      <c r="EW618" s="207"/>
      <c r="EX618" s="207"/>
      <c r="EY618" s="207"/>
      <c r="EZ618" s="207"/>
      <c r="FA618" s="207"/>
      <c r="FB618" s="207"/>
      <c r="FC618" s="207"/>
      <c r="FD618" s="207"/>
      <c r="FE618" s="207"/>
      <c r="FF618" s="207"/>
      <c r="FG618" s="207"/>
      <c r="FH618" s="207">
        <v>0</v>
      </c>
      <c r="FI618" s="209">
        <v>32.1</v>
      </c>
      <c r="FJ618" s="209">
        <f t="shared" si="317"/>
        <v>0</v>
      </c>
      <c r="FK618" s="207"/>
      <c r="FL618" s="207"/>
      <c r="FM618" s="207"/>
      <c r="FN618" s="207"/>
      <c r="FO618" s="207"/>
      <c r="FP618" s="207"/>
      <c r="FQ618" s="207"/>
      <c r="FR618" s="207"/>
      <c r="FS618" s="207">
        <v>0</v>
      </c>
      <c r="FT618" s="209">
        <v>25.68</v>
      </c>
      <c r="FU618" s="209">
        <f t="shared" si="318"/>
        <v>0</v>
      </c>
      <c r="FV618" s="207"/>
      <c r="FW618" s="207"/>
      <c r="FX618" s="207"/>
      <c r="FY618" s="207"/>
      <c r="FZ618" s="207"/>
      <c r="GA618" s="207"/>
      <c r="GB618" s="207"/>
      <c r="GC618" s="207"/>
      <c r="GD618" s="207">
        <v>0</v>
      </c>
      <c r="GE618" s="209">
        <v>56.12</v>
      </c>
      <c r="GF618" s="209">
        <f t="shared" si="319"/>
        <v>0</v>
      </c>
      <c r="GG618" s="207"/>
      <c r="GH618" s="207"/>
      <c r="GI618" s="207"/>
      <c r="GJ618" s="207"/>
      <c r="GK618" s="207"/>
      <c r="GL618" s="207"/>
      <c r="GM618" s="207"/>
      <c r="GN618" s="207"/>
      <c r="GO618" s="207"/>
      <c r="GP618" s="207"/>
      <c r="GQ618" s="207"/>
      <c r="GR618" s="207"/>
      <c r="GS618" s="207"/>
      <c r="GT618" s="207"/>
      <c r="GU618" s="207"/>
      <c r="GV618" s="207"/>
      <c r="GW618" s="207"/>
      <c r="GX618" s="207" t="s">
        <v>918</v>
      </c>
      <c r="GY618" s="207">
        <v>0</v>
      </c>
      <c r="GZ618" s="207" t="s">
        <v>918</v>
      </c>
      <c r="HA618" s="207">
        <v>0</v>
      </c>
      <c r="HB618" s="207"/>
      <c r="HC618" s="207">
        <v>1</v>
      </c>
      <c r="HD618" s="207">
        <f t="shared" si="334"/>
        <v>1200</v>
      </c>
      <c r="HE618" s="207">
        <v>1</v>
      </c>
      <c r="HF618" s="207"/>
      <c r="HG618" s="207"/>
      <c r="HH618" s="207">
        <f t="shared" si="343"/>
        <v>400</v>
      </c>
      <c r="HI618" s="209">
        <v>2.73</v>
      </c>
      <c r="HJ618" s="209">
        <f t="shared" si="320"/>
        <v>1092</v>
      </c>
      <c r="HK618" s="207">
        <v>1</v>
      </c>
      <c r="HL618" s="207"/>
      <c r="HM618" s="207">
        <f t="shared" si="344"/>
        <v>400</v>
      </c>
      <c r="HN618" s="209">
        <v>2.73</v>
      </c>
      <c r="HO618" s="209">
        <f t="shared" si="321"/>
        <v>1092</v>
      </c>
      <c r="HP618" s="207">
        <v>1</v>
      </c>
      <c r="HQ618" s="207"/>
      <c r="HR618" s="207">
        <f t="shared" si="345"/>
        <v>400</v>
      </c>
      <c r="HS618" s="209">
        <v>2.73</v>
      </c>
      <c r="HT618" s="209">
        <f t="shared" si="322"/>
        <v>1092</v>
      </c>
      <c r="HU618" s="207">
        <v>0</v>
      </c>
      <c r="HV618" s="207"/>
      <c r="HW618" s="207">
        <f t="shared" si="346"/>
        <v>0</v>
      </c>
      <c r="HX618" s="209">
        <v>2.73</v>
      </c>
      <c r="HY618" s="209">
        <f t="shared" si="323"/>
        <v>0</v>
      </c>
      <c r="HZ618" s="207">
        <v>1</v>
      </c>
      <c r="IA618" s="209">
        <v>3890.25</v>
      </c>
      <c r="IB618" s="209">
        <f t="shared" si="324"/>
        <v>3890.25</v>
      </c>
      <c r="IC618" s="169"/>
      <c r="ID618" s="169"/>
      <c r="IE618" s="169"/>
      <c r="IF618" s="169"/>
      <c r="IG618" s="165"/>
      <c r="IH618" s="165"/>
      <c r="II618" s="235">
        <f t="shared" si="340"/>
        <v>2</v>
      </c>
      <c r="IJ618" s="235">
        <f t="shared" si="341"/>
        <v>1</v>
      </c>
      <c r="IK618" s="235">
        <f t="shared" si="342"/>
        <v>3</v>
      </c>
      <c r="IL618" s="210"/>
      <c r="IM618" s="211">
        <f t="shared" si="325"/>
        <v>45785.25</v>
      </c>
      <c r="IN618" s="209">
        <v>7500</v>
      </c>
      <c r="IO618" s="212">
        <f t="shared" si="326"/>
        <v>7</v>
      </c>
      <c r="IP618" s="209">
        <f t="shared" si="327"/>
        <v>7166.25</v>
      </c>
      <c r="IQ618" s="209">
        <v>10000</v>
      </c>
      <c r="IR618" s="212">
        <f t="shared" si="328"/>
        <v>1</v>
      </c>
      <c r="IS618" s="213" t="s">
        <v>7386</v>
      </c>
      <c r="IT618" s="291"/>
    </row>
    <row r="619" spans="1:254" x14ac:dyDescent="0.4">
      <c r="A619" s="158">
        <f t="shared" si="339"/>
        <v>463</v>
      </c>
      <c r="B619" s="156" t="s">
        <v>35</v>
      </c>
      <c r="C619" s="156">
        <v>331</v>
      </c>
      <c r="D619" s="156">
        <v>22827</v>
      </c>
      <c r="E619" s="156">
        <v>17832</v>
      </c>
      <c r="F619" s="222" t="s">
        <v>7387</v>
      </c>
      <c r="G619" s="251">
        <v>9</v>
      </c>
      <c r="H619" s="156"/>
      <c r="I619" s="156" t="s">
        <v>2913</v>
      </c>
      <c r="J619" s="158" t="s">
        <v>2942</v>
      </c>
      <c r="K619" s="158"/>
      <c r="L619" s="158" t="s">
        <v>2943</v>
      </c>
      <c r="M619" s="158">
        <v>20143571746</v>
      </c>
      <c r="N619" s="205">
        <v>75</v>
      </c>
      <c r="O619" s="158">
        <v>95</v>
      </c>
      <c r="P619" s="203" t="s">
        <v>5399</v>
      </c>
      <c r="Q619" s="158">
        <v>54</v>
      </c>
      <c r="R619" s="158"/>
      <c r="S619" s="158"/>
      <c r="T619" s="158"/>
      <c r="U619" s="158"/>
      <c r="V619" s="367"/>
      <c r="W619" s="366"/>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58" t="s">
        <v>5311</v>
      </c>
      <c r="AU619" s="205">
        <v>75</v>
      </c>
      <c r="AV619" s="205">
        <v>20</v>
      </c>
      <c r="AW619" s="205">
        <f t="shared" si="312"/>
        <v>95</v>
      </c>
      <c r="AX619" s="205" t="s">
        <v>5399</v>
      </c>
      <c r="AY619" s="226">
        <v>30</v>
      </c>
      <c r="AZ619" s="205">
        <v>24</v>
      </c>
      <c r="BA619" s="205">
        <f t="shared" si="347"/>
        <v>54</v>
      </c>
      <c r="BB619" s="205"/>
      <c r="BC619" s="207">
        <v>1.0000000000000001E-17</v>
      </c>
      <c r="BD619" s="207">
        <v>9.9999999999999997E-29</v>
      </c>
      <c r="BE619" s="207">
        <v>1.0000000000000001E-30</v>
      </c>
      <c r="BF619" s="207"/>
      <c r="BG619" s="207"/>
      <c r="BH619" s="207"/>
      <c r="BI619" s="207"/>
      <c r="BJ619" s="207"/>
      <c r="BK619" s="207"/>
      <c r="BL619" s="208">
        <v>0</v>
      </c>
      <c r="BM619" s="209">
        <v>249.45</v>
      </c>
      <c r="BN619" s="209">
        <f t="shared" si="313"/>
        <v>0</v>
      </c>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v>0</v>
      </c>
      <c r="CL619" s="209">
        <v>477.3</v>
      </c>
      <c r="CM619" s="209">
        <f t="shared" si="314"/>
        <v>0</v>
      </c>
      <c r="CN619" s="207"/>
      <c r="CO619" s="207"/>
      <c r="CP619" s="207"/>
      <c r="CQ619" s="207"/>
      <c r="CR619" s="207"/>
      <c r="CS619" s="207"/>
      <c r="CT619" s="207"/>
      <c r="CU619" s="207"/>
      <c r="CV619" s="207"/>
      <c r="CW619" s="207"/>
      <c r="CX619" s="207"/>
      <c r="CY619" s="207"/>
      <c r="CZ619" s="207"/>
      <c r="DA619" s="207"/>
      <c r="DB619" s="207"/>
      <c r="DC619" s="207"/>
      <c r="DD619" s="207"/>
      <c r="DE619" s="207"/>
      <c r="DF619" s="207"/>
      <c r="DG619" s="207"/>
      <c r="DH619" s="207"/>
      <c r="DI619" s="207"/>
      <c r="DJ619" s="207">
        <v>0</v>
      </c>
      <c r="DK619" s="209">
        <v>120.88</v>
      </c>
      <c r="DL619" s="209">
        <f t="shared" si="315"/>
        <v>0</v>
      </c>
      <c r="DM619" s="207"/>
      <c r="DN619" s="207"/>
      <c r="DO619" s="207"/>
      <c r="DP619" s="207"/>
      <c r="DQ619" s="207"/>
      <c r="DR619" s="207"/>
      <c r="DS619" s="207"/>
      <c r="DT619" s="207"/>
      <c r="DU619" s="207"/>
      <c r="DV619" s="207"/>
      <c r="DW619" s="207"/>
      <c r="DX619" s="207"/>
      <c r="DY619" s="207"/>
      <c r="DZ619" s="207"/>
      <c r="EA619" s="207"/>
      <c r="EB619" s="207"/>
      <c r="EC619" s="207"/>
      <c r="ED619" s="207"/>
      <c r="EE619" s="207"/>
      <c r="EF619" s="207"/>
      <c r="EG619" s="207"/>
      <c r="EH619" s="207"/>
      <c r="EI619" s="207">
        <v>0</v>
      </c>
      <c r="EJ619" s="209">
        <v>191.55</v>
      </c>
      <c r="EK619" s="209">
        <f t="shared" si="316"/>
        <v>0</v>
      </c>
      <c r="EL619" s="207"/>
      <c r="EM619" s="207"/>
      <c r="EN619" s="207"/>
      <c r="EO619" s="207"/>
      <c r="EP619" s="207"/>
      <c r="EQ619" s="207"/>
      <c r="ER619" s="207"/>
      <c r="ES619" s="207"/>
      <c r="ET619" s="207"/>
      <c r="EU619" s="207"/>
      <c r="EV619" s="207"/>
      <c r="EW619" s="207"/>
      <c r="EX619" s="207"/>
      <c r="EY619" s="207"/>
      <c r="EZ619" s="207"/>
      <c r="FA619" s="207"/>
      <c r="FB619" s="207"/>
      <c r="FC619" s="207"/>
      <c r="FD619" s="207"/>
      <c r="FE619" s="207"/>
      <c r="FF619" s="207"/>
      <c r="FG619" s="207"/>
      <c r="FH619" s="207">
        <v>0</v>
      </c>
      <c r="FI619" s="209">
        <v>32.1</v>
      </c>
      <c r="FJ619" s="209">
        <f t="shared" si="317"/>
        <v>0</v>
      </c>
      <c r="FK619" s="207"/>
      <c r="FL619" s="207"/>
      <c r="FM619" s="207"/>
      <c r="FN619" s="207"/>
      <c r="FO619" s="207"/>
      <c r="FP619" s="207"/>
      <c r="FQ619" s="207"/>
      <c r="FR619" s="207"/>
      <c r="FS619" s="207">
        <v>0</v>
      </c>
      <c r="FT619" s="209">
        <v>25.68</v>
      </c>
      <c r="FU619" s="209">
        <f t="shared" si="318"/>
        <v>0</v>
      </c>
      <c r="FV619" s="207"/>
      <c r="FW619" s="207"/>
      <c r="FX619" s="207"/>
      <c r="FY619" s="207"/>
      <c r="FZ619" s="207"/>
      <c r="GA619" s="207"/>
      <c r="GB619" s="207"/>
      <c r="GC619" s="207"/>
      <c r="GD619" s="207">
        <v>0</v>
      </c>
      <c r="GE619" s="209">
        <v>56.12</v>
      </c>
      <c r="GF619" s="209">
        <f t="shared" si="319"/>
        <v>0</v>
      </c>
      <c r="GG619" s="207"/>
      <c r="GH619" s="207"/>
      <c r="GI619" s="207"/>
      <c r="GJ619" s="207"/>
      <c r="GK619" s="207"/>
      <c r="GL619" s="207"/>
      <c r="GM619" s="207"/>
      <c r="GN619" s="207"/>
      <c r="GO619" s="207"/>
      <c r="GP619" s="207"/>
      <c r="GQ619" s="207"/>
      <c r="GR619" s="207"/>
      <c r="GS619" s="207"/>
      <c r="GT619" s="207"/>
      <c r="GU619" s="207"/>
      <c r="GV619" s="207"/>
      <c r="GW619" s="207"/>
      <c r="GX619" s="207" t="s">
        <v>918</v>
      </c>
      <c r="GY619" s="207">
        <v>0</v>
      </c>
      <c r="GZ619" s="207" t="s">
        <v>918</v>
      </c>
      <c r="HA619" s="207">
        <v>0</v>
      </c>
      <c r="HB619" s="207"/>
      <c r="HC619" s="207">
        <v>1</v>
      </c>
      <c r="HD619" s="207">
        <f t="shared" si="334"/>
        <v>6000</v>
      </c>
      <c r="HE619" s="207">
        <v>4</v>
      </c>
      <c r="HF619" s="207"/>
      <c r="HG619" s="207"/>
      <c r="HH619" s="207">
        <f t="shared" si="343"/>
        <v>4000</v>
      </c>
      <c r="HI619" s="209">
        <v>2.73</v>
      </c>
      <c r="HJ619" s="209">
        <f t="shared" si="320"/>
        <v>10920</v>
      </c>
      <c r="HK619" s="207">
        <v>1</v>
      </c>
      <c r="HL619" s="207"/>
      <c r="HM619" s="207">
        <f t="shared" si="344"/>
        <v>1000</v>
      </c>
      <c r="HN619" s="209">
        <v>2.73</v>
      </c>
      <c r="HO619" s="209">
        <f t="shared" si="321"/>
        <v>2730</v>
      </c>
      <c r="HP619" s="207">
        <v>1</v>
      </c>
      <c r="HQ619" s="207"/>
      <c r="HR619" s="207">
        <f t="shared" si="345"/>
        <v>1000</v>
      </c>
      <c r="HS619" s="209">
        <v>2.73</v>
      </c>
      <c r="HT619" s="209">
        <f t="shared" si="322"/>
        <v>2730</v>
      </c>
      <c r="HU619" s="207">
        <v>0</v>
      </c>
      <c r="HV619" s="207"/>
      <c r="HW619" s="207">
        <f t="shared" si="346"/>
        <v>0</v>
      </c>
      <c r="HX619" s="209">
        <v>2.73</v>
      </c>
      <c r="HY619" s="209">
        <f t="shared" si="323"/>
        <v>0</v>
      </c>
      <c r="HZ619" s="207">
        <v>4</v>
      </c>
      <c r="IA619" s="209">
        <v>3890.25</v>
      </c>
      <c r="IB619" s="209">
        <f t="shared" si="324"/>
        <v>15561</v>
      </c>
      <c r="IC619" s="169" t="s">
        <v>7388</v>
      </c>
      <c r="ID619" s="169"/>
      <c r="IE619" s="169"/>
      <c r="IF619" s="169"/>
      <c r="IG619" s="165"/>
      <c r="IH619" s="165"/>
      <c r="II619" s="235">
        <f t="shared" si="340"/>
        <v>0</v>
      </c>
      <c r="IJ619" s="235">
        <f t="shared" si="341"/>
        <v>4</v>
      </c>
      <c r="IK619" s="235">
        <f t="shared" si="342"/>
        <v>4</v>
      </c>
      <c r="IL619" s="210"/>
      <c r="IM619" s="211">
        <f t="shared" si="325"/>
        <v>0</v>
      </c>
      <c r="IN619" s="209">
        <v>7500</v>
      </c>
      <c r="IO619" s="212">
        <f t="shared" si="326"/>
        <v>0</v>
      </c>
      <c r="IP619" s="209">
        <f t="shared" si="327"/>
        <v>31941</v>
      </c>
      <c r="IQ619" s="209">
        <v>10000</v>
      </c>
      <c r="IR619" s="212">
        <f t="shared" si="328"/>
        <v>4</v>
      </c>
      <c r="IS619" s="213" t="s">
        <v>7389</v>
      </c>
      <c r="IT619" s="291"/>
    </row>
    <row r="620" spans="1:254" x14ac:dyDescent="0.4">
      <c r="A620" s="158">
        <f t="shared" si="339"/>
        <v>464</v>
      </c>
      <c r="B620" s="156" t="s">
        <v>35</v>
      </c>
      <c r="C620" s="156">
        <v>553</v>
      </c>
      <c r="D620" s="251">
        <v>89037</v>
      </c>
      <c r="E620" s="251">
        <v>36389</v>
      </c>
      <c r="F620" s="230" t="s">
        <v>7390</v>
      </c>
      <c r="G620" s="251">
        <v>12</v>
      </c>
      <c r="H620" s="156"/>
      <c r="I620" s="156" t="s">
        <v>4809</v>
      </c>
      <c r="J620" s="158" t="s">
        <v>4837</v>
      </c>
      <c r="K620" s="158"/>
      <c r="L620" s="158" t="s">
        <v>4901</v>
      </c>
      <c r="M620" s="158"/>
      <c r="N620" s="205">
        <v>23</v>
      </c>
      <c r="O620" s="158">
        <v>43</v>
      </c>
      <c r="P620" s="203" t="s">
        <v>5935</v>
      </c>
      <c r="Q620" s="158">
        <v>48</v>
      </c>
      <c r="R620" s="158"/>
      <c r="S620" s="158"/>
      <c r="T620" s="158"/>
      <c r="U620" s="158"/>
      <c r="V620" s="367"/>
      <c r="W620" s="366"/>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58" t="s">
        <v>5364</v>
      </c>
      <c r="AU620" s="205">
        <v>23</v>
      </c>
      <c r="AV620" s="205">
        <v>20</v>
      </c>
      <c r="AW620" s="205">
        <f t="shared" si="312"/>
        <v>43</v>
      </c>
      <c r="AX620" s="205" t="s">
        <v>5935</v>
      </c>
      <c r="AY620" s="214">
        <v>24</v>
      </c>
      <c r="AZ620" s="205">
        <v>24</v>
      </c>
      <c r="BA620" s="205">
        <f t="shared" si="347"/>
        <v>48</v>
      </c>
      <c r="BB620" s="205"/>
      <c r="BC620" s="207">
        <v>1.0000000000000001E-17</v>
      </c>
      <c r="BD620" s="207">
        <v>9.9999999999999997E-29</v>
      </c>
      <c r="BE620" s="207">
        <v>1.0000000000000001E-30</v>
      </c>
      <c r="BF620" s="207"/>
      <c r="BG620" s="207"/>
      <c r="BH620" s="207">
        <v>1</v>
      </c>
      <c r="BI620" s="207"/>
      <c r="BJ620" s="207"/>
      <c r="BK620" s="207"/>
      <c r="BL620" s="208">
        <f>AW620</f>
        <v>43</v>
      </c>
      <c r="BM620" s="209">
        <v>249.45</v>
      </c>
      <c r="BN620" s="209">
        <f t="shared" si="313"/>
        <v>10726.35</v>
      </c>
      <c r="BO620" s="207"/>
      <c r="BP620" s="207"/>
      <c r="BQ620" s="207"/>
      <c r="BR620" s="207"/>
      <c r="BS620" s="207"/>
      <c r="BT620" s="207"/>
      <c r="BU620" s="207"/>
      <c r="BV620" s="207"/>
      <c r="BW620" s="207"/>
      <c r="BX620" s="207"/>
      <c r="BY620" s="207"/>
      <c r="BZ620" s="207"/>
      <c r="CA620" s="207"/>
      <c r="CB620" s="207">
        <f>+BL620</f>
        <v>43</v>
      </c>
      <c r="CC620" s="207"/>
      <c r="CD620" s="207"/>
      <c r="CE620" s="207"/>
      <c r="CF620" s="207"/>
      <c r="CG620" s="207"/>
      <c r="CH620" s="207"/>
      <c r="CI620" s="207"/>
      <c r="CJ620" s="207"/>
      <c r="CK620" s="207">
        <v>0</v>
      </c>
      <c r="CL620" s="209">
        <v>477.3</v>
      </c>
      <c r="CM620" s="209">
        <f t="shared" si="314"/>
        <v>0</v>
      </c>
      <c r="CN620" s="207"/>
      <c r="CO620" s="207"/>
      <c r="CP620" s="207"/>
      <c r="CQ620" s="207"/>
      <c r="CR620" s="207"/>
      <c r="CS620" s="207"/>
      <c r="CT620" s="207"/>
      <c r="CU620" s="207"/>
      <c r="CV620" s="207"/>
      <c r="CW620" s="207"/>
      <c r="CX620" s="207"/>
      <c r="CY620" s="207"/>
      <c r="CZ620" s="207"/>
      <c r="DA620" s="207" t="s">
        <v>4980</v>
      </c>
      <c r="DB620" s="207"/>
      <c r="DC620" s="207"/>
      <c r="DD620" s="207"/>
      <c r="DE620" s="207"/>
      <c r="DF620" s="207"/>
      <c r="DG620" s="207"/>
      <c r="DH620" s="207"/>
      <c r="DI620" s="207"/>
      <c r="DJ620" s="207">
        <v>0</v>
      </c>
      <c r="DK620" s="209">
        <v>120.88</v>
      </c>
      <c r="DL620" s="209">
        <f t="shared" si="315"/>
        <v>0</v>
      </c>
      <c r="DM620" s="207"/>
      <c r="DN620" s="207"/>
      <c r="DO620" s="207"/>
      <c r="DP620" s="207"/>
      <c r="DQ620" s="207"/>
      <c r="DR620" s="207"/>
      <c r="DS620" s="207"/>
      <c r="DT620" s="207"/>
      <c r="DU620" s="207"/>
      <c r="DV620" s="207"/>
      <c r="DW620" s="207"/>
      <c r="DX620" s="207"/>
      <c r="DY620" s="207"/>
      <c r="DZ620" s="207"/>
      <c r="EA620" s="207"/>
      <c r="EB620" s="207"/>
      <c r="EC620" s="207"/>
      <c r="ED620" s="207"/>
      <c r="EE620" s="207"/>
      <c r="EF620" s="207"/>
      <c r="EG620" s="207"/>
      <c r="EH620" s="207"/>
      <c r="EI620" s="207">
        <v>0</v>
      </c>
      <c r="EJ620" s="209">
        <v>191.55</v>
      </c>
      <c r="EK620" s="209">
        <f t="shared" si="316"/>
        <v>0</v>
      </c>
      <c r="EL620" s="207"/>
      <c r="EM620" s="207"/>
      <c r="EN620" s="207"/>
      <c r="EO620" s="207"/>
      <c r="EP620" s="207"/>
      <c r="EQ620" s="207"/>
      <c r="ER620" s="207"/>
      <c r="ES620" s="207"/>
      <c r="ET620" s="207"/>
      <c r="EU620" s="207"/>
      <c r="EV620" s="207"/>
      <c r="EW620" s="207"/>
      <c r="EX620" s="207"/>
      <c r="EY620" s="207"/>
      <c r="EZ620" s="207"/>
      <c r="FA620" s="207"/>
      <c r="FB620" s="207"/>
      <c r="FC620" s="207"/>
      <c r="FD620" s="207"/>
      <c r="FE620" s="207"/>
      <c r="FF620" s="207"/>
      <c r="FG620" s="207"/>
      <c r="FH620" s="207">
        <v>0</v>
      </c>
      <c r="FI620" s="209">
        <v>32.1</v>
      </c>
      <c r="FJ620" s="209">
        <f t="shared" si="317"/>
        <v>0</v>
      </c>
      <c r="FK620" s="207"/>
      <c r="FL620" s="207"/>
      <c r="FM620" s="207"/>
      <c r="FN620" s="207"/>
      <c r="FO620" s="207"/>
      <c r="FP620" s="207"/>
      <c r="FQ620" s="207"/>
      <c r="FR620" s="207"/>
      <c r="FS620" s="207">
        <v>0</v>
      </c>
      <c r="FT620" s="209">
        <v>25.68</v>
      </c>
      <c r="FU620" s="209">
        <f t="shared" si="318"/>
        <v>0</v>
      </c>
      <c r="FV620" s="207"/>
      <c r="FW620" s="207"/>
      <c r="FX620" s="207"/>
      <c r="FY620" s="207"/>
      <c r="FZ620" s="207"/>
      <c r="GA620" s="207"/>
      <c r="GB620" s="207"/>
      <c r="GC620" s="207"/>
      <c r="GD620" s="207">
        <v>0</v>
      </c>
      <c r="GE620" s="209">
        <v>56.12</v>
      </c>
      <c r="GF620" s="209">
        <f t="shared" si="319"/>
        <v>0</v>
      </c>
      <c r="GG620" s="207"/>
      <c r="GH620" s="207"/>
      <c r="GI620" s="207"/>
      <c r="GJ620" s="207"/>
      <c r="GK620" s="207"/>
      <c r="GL620" s="207"/>
      <c r="GM620" s="207"/>
      <c r="GN620" s="207"/>
      <c r="GO620" s="207"/>
      <c r="GP620" s="207"/>
      <c r="GQ620" s="207"/>
      <c r="GR620" s="207"/>
      <c r="GS620" s="207"/>
      <c r="GT620" s="207"/>
      <c r="GU620" s="207"/>
      <c r="GV620" s="207"/>
      <c r="GW620" s="207"/>
      <c r="GX620" s="207" t="s">
        <v>918</v>
      </c>
      <c r="GY620" s="207">
        <v>0</v>
      </c>
      <c r="GZ620" s="207" t="s">
        <v>918</v>
      </c>
      <c r="HA620" s="207">
        <v>0</v>
      </c>
      <c r="HB620" s="207"/>
      <c r="HC620" s="207">
        <v>1</v>
      </c>
      <c r="HD620" s="207">
        <f t="shared" si="334"/>
        <v>1600</v>
      </c>
      <c r="HE620" s="207">
        <v>2</v>
      </c>
      <c r="HF620" s="207"/>
      <c r="HG620" s="207"/>
      <c r="HH620" s="207">
        <f t="shared" si="343"/>
        <v>800</v>
      </c>
      <c r="HI620" s="209">
        <v>2.73</v>
      </c>
      <c r="HJ620" s="209">
        <f t="shared" si="320"/>
        <v>2184</v>
      </c>
      <c r="HK620" s="207">
        <v>1</v>
      </c>
      <c r="HL620" s="207"/>
      <c r="HM620" s="207">
        <f t="shared" si="344"/>
        <v>400</v>
      </c>
      <c r="HN620" s="209">
        <v>2.73</v>
      </c>
      <c r="HO620" s="209">
        <f t="shared" si="321"/>
        <v>1092</v>
      </c>
      <c r="HP620" s="207">
        <v>1</v>
      </c>
      <c r="HQ620" s="207"/>
      <c r="HR620" s="207">
        <f t="shared" si="345"/>
        <v>400</v>
      </c>
      <c r="HS620" s="209">
        <v>2.73</v>
      </c>
      <c r="HT620" s="209">
        <f t="shared" si="322"/>
        <v>1092</v>
      </c>
      <c r="HU620" s="207">
        <v>0</v>
      </c>
      <c r="HV620" s="207"/>
      <c r="HW620" s="207">
        <f t="shared" si="346"/>
        <v>0</v>
      </c>
      <c r="HX620" s="209">
        <v>2.73</v>
      </c>
      <c r="HY620" s="209">
        <f t="shared" si="323"/>
        <v>0</v>
      </c>
      <c r="HZ620" s="207">
        <v>1</v>
      </c>
      <c r="IA620" s="209">
        <v>3890.25</v>
      </c>
      <c r="IB620" s="209">
        <f t="shared" si="324"/>
        <v>3890.25</v>
      </c>
      <c r="IC620" s="169"/>
      <c r="ID620" s="169"/>
      <c r="IE620" s="169"/>
      <c r="IF620" s="169"/>
      <c r="IG620" s="165"/>
      <c r="IH620" s="165"/>
      <c r="II620" s="235">
        <f t="shared" si="340"/>
        <v>1</v>
      </c>
      <c r="IJ620" s="235">
        <f t="shared" si="341"/>
        <v>1</v>
      </c>
      <c r="IK620" s="235">
        <f t="shared" si="342"/>
        <v>2</v>
      </c>
      <c r="IL620" s="210"/>
      <c r="IM620" s="211">
        <f t="shared" si="325"/>
        <v>10726.35</v>
      </c>
      <c r="IN620" s="209">
        <v>7500</v>
      </c>
      <c r="IO620" s="212">
        <f t="shared" si="326"/>
        <v>2</v>
      </c>
      <c r="IP620" s="209">
        <f t="shared" si="327"/>
        <v>8258.25</v>
      </c>
      <c r="IQ620" s="209">
        <v>10000</v>
      </c>
      <c r="IR620" s="212">
        <f t="shared" si="328"/>
        <v>1</v>
      </c>
      <c r="IS620" s="213" t="s">
        <v>7391</v>
      </c>
      <c r="IT620" s="291"/>
    </row>
    <row r="621" spans="1:254" x14ac:dyDescent="0.4">
      <c r="A621" s="158">
        <f t="shared" si="339"/>
        <v>465</v>
      </c>
      <c r="B621" s="156" t="s">
        <v>35</v>
      </c>
      <c r="C621" s="156">
        <v>555</v>
      </c>
      <c r="D621" s="251">
        <v>79404</v>
      </c>
      <c r="E621" s="251">
        <v>36481</v>
      </c>
      <c r="F621" s="230" t="s">
        <v>7392</v>
      </c>
      <c r="G621" s="251">
        <v>12</v>
      </c>
      <c r="H621" s="156"/>
      <c r="I621" s="156" t="s">
        <v>4809</v>
      </c>
      <c r="J621" s="158" t="s">
        <v>4800</v>
      </c>
      <c r="K621" s="158"/>
      <c r="L621" s="158" t="s">
        <v>4909</v>
      </c>
      <c r="M621" s="158"/>
      <c r="N621" s="205">
        <v>24</v>
      </c>
      <c r="O621" s="158">
        <v>44</v>
      </c>
      <c r="P621" s="203" t="s">
        <v>5816</v>
      </c>
      <c r="Q621" s="158">
        <v>50</v>
      </c>
      <c r="R621" s="158"/>
      <c r="S621" s="158"/>
      <c r="T621" s="158"/>
      <c r="U621" s="158"/>
      <c r="V621" s="367"/>
      <c r="W621" s="366"/>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58" t="s">
        <v>5615</v>
      </c>
      <c r="AU621" s="205">
        <v>24</v>
      </c>
      <c r="AV621" s="205">
        <v>20</v>
      </c>
      <c r="AW621" s="205">
        <f t="shared" si="312"/>
        <v>44</v>
      </c>
      <c r="AX621" s="205" t="s">
        <v>5816</v>
      </c>
      <c r="AY621" s="214">
        <v>26</v>
      </c>
      <c r="AZ621" s="205">
        <v>24</v>
      </c>
      <c r="BA621" s="205">
        <f t="shared" si="347"/>
        <v>50</v>
      </c>
      <c r="BB621" s="205"/>
      <c r="BC621" s="207">
        <v>1.0000000000000001E-17</v>
      </c>
      <c r="BD621" s="207">
        <v>9.9999999999999997E-29</v>
      </c>
      <c r="BE621" s="207">
        <v>1.0000000000000001E-30</v>
      </c>
      <c r="BF621" s="207"/>
      <c r="BG621" s="207"/>
      <c r="BH621" s="207">
        <v>1</v>
      </c>
      <c r="BI621" s="207"/>
      <c r="BJ621" s="207"/>
      <c r="BK621" s="207"/>
      <c r="BL621" s="208">
        <f>AW621</f>
        <v>44</v>
      </c>
      <c r="BM621" s="209">
        <v>249.45</v>
      </c>
      <c r="BN621" s="209">
        <f t="shared" si="313"/>
        <v>10975.8</v>
      </c>
      <c r="BO621" s="207"/>
      <c r="BP621" s="207"/>
      <c r="BQ621" s="207"/>
      <c r="BR621" s="207"/>
      <c r="BS621" s="207"/>
      <c r="BT621" s="207"/>
      <c r="BU621" s="207"/>
      <c r="BV621" s="207"/>
      <c r="BW621" s="207"/>
      <c r="BX621" s="207"/>
      <c r="BY621" s="207"/>
      <c r="BZ621" s="207"/>
      <c r="CA621" s="207"/>
      <c r="CB621" s="207">
        <f>+BL621</f>
        <v>44</v>
      </c>
      <c r="CC621" s="207"/>
      <c r="CD621" s="207"/>
      <c r="CE621" s="207"/>
      <c r="CF621" s="207"/>
      <c r="CG621" s="207"/>
      <c r="CH621" s="207"/>
      <c r="CI621" s="207"/>
      <c r="CJ621" s="207"/>
      <c r="CK621" s="207">
        <v>0</v>
      </c>
      <c r="CL621" s="209">
        <v>477.3</v>
      </c>
      <c r="CM621" s="209">
        <f t="shared" si="314"/>
        <v>0</v>
      </c>
      <c r="CN621" s="207"/>
      <c r="CO621" s="207"/>
      <c r="CP621" s="207"/>
      <c r="CQ621" s="207"/>
      <c r="CR621" s="207"/>
      <c r="CS621" s="207"/>
      <c r="CT621" s="207"/>
      <c r="CU621" s="207"/>
      <c r="CV621" s="207"/>
      <c r="CW621" s="207"/>
      <c r="CX621" s="207"/>
      <c r="CY621" s="207"/>
      <c r="CZ621" s="207"/>
      <c r="DA621" s="207" t="s">
        <v>4980</v>
      </c>
      <c r="DB621" s="207"/>
      <c r="DC621" s="207"/>
      <c r="DD621" s="207"/>
      <c r="DE621" s="207"/>
      <c r="DF621" s="207"/>
      <c r="DG621" s="207"/>
      <c r="DH621" s="207"/>
      <c r="DI621" s="207"/>
      <c r="DJ621" s="207">
        <v>0</v>
      </c>
      <c r="DK621" s="209">
        <v>120.88</v>
      </c>
      <c r="DL621" s="209">
        <f t="shared" si="315"/>
        <v>0</v>
      </c>
      <c r="DM621" s="207"/>
      <c r="DN621" s="207"/>
      <c r="DO621" s="207"/>
      <c r="DP621" s="207"/>
      <c r="DQ621" s="207"/>
      <c r="DR621" s="207"/>
      <c r="DS621" s="207"/>
      <c r="DT621" s="207"/>
      <c r="DU621" s="207"/>
      <c r="DV621" s="207"/>
      <c r="DW621" s="207"/>
      <c r="DX621" s="207"/>
      <c r="DY621" s="207"/>
      <c r="DZ621" s="207"/>
      <c r="EA621" s="207"/>
      <c r="EB621" s="207"/>
      <c r="EC621" s="207"/>
      <c r="ED621" s="207"/>
      <c r="EE621" s="207"/>
      <c r="EF621" s="207"/>
      <c r="EG621" s="207"/>
      <c r="EH621" s="207"/>
      <c r="EI621" s="207">
        <v>0</v>
      </c>
      <c r="EJ621" s="209">
        <v>191.55</v>
      </c>
      <c r="EK621" s="209">
        <f t="shared" si="316"/>
        <v>0</v>
      </c>
      <c r="EL621" s="207"/>
      <c r="EM621" s="207"/>
      <c r="EN621" s="207"/>
      <c r="EO621" s="207"/>
      <c r="EP621" s="207"/>
      <c r="EQ621" s="207"/>
      <c r="ER621" s="207"/>
      <c r="ES621" s="207"/>
      <c r="ET621" s="207"/>
      <c r="EU621" s="207"/>
      <c r="EV621" s="207"/>
      <c r="EW621" s="207"/>
      <c r="EX621" s="207"/>
      <c r="EY621" s="207"/>
      <c r="EZ621" s="207"/>
      <c r="FA621" s="207"/>
      <c r="FB621" s="207"/>
      <c r="FC621" s="207"/>
      <c r="FD621" s="207"/>
      <c r="FE621" s="207"/>
      <c r="FF621" s="207"/>
      <c r="FG621" s="207"/>
      <c r="FH621" s="207">
        <v>0</v>
      </c>
      <c r="FI621" s="209">
        <v>32.1</v>
      </c>
      <c r="FJ621" s="209">
        <f t="shared" si="317"/>
        <v>0</v>
      </c>
      <c r="FK621" s="207"/>
      <c r="FL621" s="207"/>
      <c r="FM621" s="207"/>
      <c r="FN621" s="207"/>
      <c r="FO621" s="207"/>
      <c r="FP621" s="207"/>
      <c r="FQ621" s="207"/>
      <c r="FR621" s="207"/>
      <c r="FS621" s="207">
        <v>0</v>
      </c>
      <c r="FT621" s="209">
        <v>25.68</v>
      </c>
      <c r="FU621" s="209">
        <f t="shared" si="318"/>
        <v>0</v>
      </c>
      <c r="FV621" s="207"/>
      <c r="FW621" s="207"/>
      <c r="FX621" s="207"/>
      <c r="FY621" s="207"/>
      <c r="FZ621" s="207"/>
      <c r="GA621" s="207"/>
      <c r="GB621" s="207"/>
      <c r="GC621" s="207"/>
      <c r="GD621" s="207">
        <v>0</v>
      </c>
      <c r="GE621" s="209">
        <v>56.12</v>
      </c>
      <c r="GF621" s="209">
        <f t="shared" si="319"/>
        <v>0</v>
      </c>
      <c r="GG621" s="207"/>
      <c r="GH621" s="207"/>
      <c r="GI621" s="207"/>
      <c r="GJ621" s="207"/>
      <c r="GK621" s="207"/>
      <c r="GL621" s="207"/>
      <c r="GM621" s="207"/>
      <c r="GN621" s="207"/>
      <c r="GO621" s="207"/>
      <c r="GP621" s="207"/>
      <c r="GQ621" s="207"/>
      <c r="GR621" s="207"/>
      <c r="GS621" s="207"/>
      <c r="GT621" s="207"/>
      <c r="GU621" s="207"/>
      <c r="GV621" s="207"/>
      <c r="GW621" s="207"/>
      <c r="GX621" s="207" t="s">
        <v>918</v>
      </c>
      <c r="GY621" s="207">
        <v>0</v>
      </c>
      <c r="GZ621" s="207" t="s">
        <v>918</v>
      </c>
      <c r="HA621" s="207">
        <v>0</v>
      </c>
      <c r="HB621" s="207"/>
      <c r="HC621" s="207">
        <v>1</v>
      </c>
      <c r="HD621" s="207">
        <f t="shared" si="334"/>
        <v>3600</v>
      </c>
      <c r="HE621" s="207">
        <v>3</v>
      </c>
      <c r="HF621" s="207"/>
      <c r="HG621" s="207"/>
      <c r="HH621" s="207">
        <f t="shared" si="343"/>
        <v>1800</v>
      </c>
      <c r="HI621" s="209">
        <v>2.73</v>
      </c>
      <c r="HJ621" s="209">
        <f t="shared" si="320"/>
        <v>4914</v>
      </c>
      <c r="HK621" s="207">
        <v>2</v>
      </c>
      <c r="HL621" s="207"/>
      <c r="HM621" s="207">
        <f t="shared" si="344"/>
        <v>1200</v>
      </c>
      <c r="HN621" s="209">
        <v>2.73</v>
      </c>
      <c r="HO621" s="209">
        <f t="shared" si="321"/>
        <v>3276</v>
      </c>
      <c r="HP621" s="207">
        <v>1</v>
      </c>
      <c r="HQ621" s="207"/>
      <c r="HR621" s="207">
        <f t="shared" si="345"/>
        <v>600</v>
      </c>
      <c r="HS621" s="209">
        <v>2.73</v>
      </c>
      <c r="HT621" s="209">
        <f t="shared" si="322"/>
        <v>1638</v>
      </c>
      <c r="HU621" s="207">
        <v>0</v>
      </c>
      <c r="HV621" s="207"/>
      <c r="HW621" s="207">
        <f t="shared" si="346"/>
        <v>0</v>
      </c>
      <c r="HX621" s="209">
        <v>2.73</v>
      </c>
      <c r="HY621" s="209">
        <f t="shared" si="323"/>
        <v>0</v>
      </c>
      <c r="HZ621" s="207">
        <v>2</v>
      </c>
      <c r="IA621" s="209">
        <v>3890.25</v>
      </c>
      <c r="IB621" s="209">
        <f t="shared" si="324"/>
        <v>7780.5</v>
      </c>
      <c r="IC621" s="169"/>
      <c r="ID621" s="169"/>
      <c r="IE621" s="169"/>
      <c r="IF621" s="169"/>
      <c r="IG621" s="165"/>
      <c r="IH621" s="165"/>
      <c r="II621" s="235">
        <f t="shared" si="340"/>
        <v>1</v>
      </c>
      <c r="IJ621" s="235">
        <f t="shared" si="341"/>
        <v>2</v>
      </c>
      <c r="IK621" s="235">
        <f t="shared" si="342"/>
        <v>3</v>
      </c>
      <c r="IL621" s="210"/>
      <c r="IM621" s="211">
        <f t="shared" si="325"/>
        <v>10975.8</v>
      </c>
      <c r="IN621" s="209">
        <v>7500</v>
      </c>
      <c r="IO621" s="212">
        <f t="shared" si="326"/>
        <v>2</v>
      </c>
      <c r="IP621" s="209">
        <f t="shared" si="327"/>
        <v>17608.5</v>
      </c>
      <c r="IQ621" s="209">
        <v>10000</v>
      </c>
      <c r="IR621" s="212">
        <f t="shared" si="328"/>
        <v>2</v>
      </c>
      <c r="IS621" s="213" t="s">
        <v>7393</v>
      </c>
      <c r="IT621" s="291"/>
    </row>
    <row r="622" spans="1:254" x14ac:dyDescent="0.4">
      <c r="A622" s="158">
        <f t="shared" si="339"/>
        <v>466</v>
      </c>
      <c r="B622" s="156" t="s">
        <v>35</v>
      </c>
      <c r="C622" s="156">
        <v>344</v>
      </c>
      <c r="D622" s="156">
        <v>88158</v>
      </c>
      <c r="E622" s="156">
        <v>45123</v>
      </c>
      <c r="F622" s="222" t="s">
        <v>7394</v>
      </c>
      <c r="G622" s="251">
        <v>9</v>
      </c>
      <c r="H622" s="156"/>
      <c r="I622" s="156" t="s">
        <v>3044</v>
      </c>
      <c r="J622" s="158" t="s">
        <v>3045</v>
      </c>
      <c r="K622" s="158"/>
      <c r="L622" s="158" t="s">
        <v>3046</v>
      </c>
      <c r="M622" s="158"/>
      <c r="N622" s="205">
        <v>12</v>
      </c>
      <c r="O622" s="158">
        <v>32</v>
      </c>
      <c r="P622" s="203" t="s">
        <v>5399</v>
      </c>
      <c r="Q622" s="158">
        <v>64</v>
      </c>
      <c r="R622" s="158"/>
      <c r="S622" s="158"/>
      <c r="T622" s="158"/>
      <c r="U622" s="158"/>
      <c r="V622" s="367"/>
      <c r="W622" s="366"/>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58" t="s">
        <v>5527</v>
      </c>
      <c r="AU622" s="205">
        <v>12</v>
      </c>
      <c r="AV622" s="205">
        <v>20</v>
      </c>
      <c r="AW622" s="205">
        <f t="shared" si="312"/>
        <v>32</v>
      </c>
      <c r="AX622" s="205" t="s">
        <v>5399</v>
      </c>
      <c r="AY622" s="226">
        <v>40</v>
      </c>
      <c r="AZ622" s="205">
        <v>24</v>
      </c>
      <c r="BA622" s="205">
        <f t="shared" si="347"/>
        <v>64</v>
      </c>
      <c r="BB622" s="205"/>
      <c r="BC622" s="207">
        <v>1.0000000000000001E-17</v>
      </c>
      <c r="BD622" s="207">
        <v>9.9999999999999997E-29</v>
      </c>
      <c r="BE622" s="207">
        <v>1.0000000000000001E-30</v>
      </c>
      <c r="BF622" s="207"/>
      <c r="BG622" s="207"/>
      <c r="BH622" s="207"/>
      <c r="BI622" s="207"/>
      <c r="BJ622" s="207"/>
      <c r="BK622" s="207"/>
      <c r="BL622" s="208">
        <v>0</v>
      </c>
      <c r="BM622" s="209">
        <v>249.45</v>
      </c>
      <c r="BN622" s="209">
        <f t="shared" si="313"/>
        <v>0</v>
      </c>
      <c r="BO622" s="207"/>
      <c r="BP622" s="207"/>
      <c r="BQ622" s="207"/>
      <c r="BR622" s="207"/>
      <c r="BS622" s="207"/>
      <c r="BT622" s="207"/>
      <c r="BU622" s="207"/>
      <c r="BV622" s="207"/>
      <c r="BW622" s="207"/>
      <c r="BX622" s="207"/>
      <c r="BY622" s="207"/>
      <c r="BZ622" s="207"/>
      <c r="CA622" s="207"/>
      <c r="CB622" s="207"/>
      <c r="CC622" s="207"/>
      <c r="CD622" s="207"/>
      <c r="CE622" s="207"/>
      <c r="CF622" s="207"/>
      <c r="CG622" s="207"/>
      <c r="CH622" s="207"/>
      <c r="CI622" s="207"/>
      <c r="CJ622" s="207"/>
      <c r="CK622" s="207">
        <v>0</v>
      </c>
      <c r="CL622" s="209">
        <v>477.3</v>
      </c>
      <c r="CM622" s="209">
        <f t="shared" si="314"/>
        <v>0</v>
      </c>
      <c r="CN622" s="207"/>
      <c r="CO622" s="207"/>
      <c r="CP622" s="207"/>
      <c r="CQ622" s="207"/>
      <c r="CR622" s="207"/>
      <c r="CS622" s="207"/>
      <c r="CT622" s="207"/>
      <c r="CU622" s="207"/>
      <c r="CV622" s="207"/>
      <c r="CW622" s="207"/>
      <c r="CX622" s="207"/>
      <c r="CY622" s="207"/>
      <c r="CZ622" s="207"/>
      <c r="DA622" s="207"/>
      <c r="DB622" s="207"/>
      <c r="DC622" s="207"/>
      <c r="DD622" s="207"/>
      <c r="DE622" s="207"/>
      <c r="DF622" s="207"/>
      <c r="DG622" s="207"/>
      <c r="DH622" s="207"/>
      <c r="DI622" s="207"/>
      <c r="DJ622" s="207">
        <v>0</v>
      </c>
      <c r="DK622" s="209">
        <v>120.88</v>
      </c>
      <c r="DL622" s="209">
        <f t="shared" si="315"/>
        <v>0</v>
      </c>
      <c r="DM622" s="207"/>
      <c r="DN622" s="207"/>
      <c r="DO622" s="207"/>
      <c r="DP622" s="207"/>
      <c r="DQ622" s="207"/>
      <c r="DR622" s="207"/>
      <c r="DS622" s="207"/>
      <c r="DT622" s="207"/>
      <c r="DU622" s="207"/>
      <c r="DV622" s="207"/>
      <c r="DW622" s="207"/>
      <c r="DX622" s="207"/>
      <c r="DY622" s="207"/>
      <c r="DZ622" s="207"/>
      <c r="EA622" s="207"/>
      <c r="EB622" s="207"/>
      <c r="EC622" s="207"/>
      <c r="ED622" s="207"/>
      <c r="EE622" s="207"/>
      <c r="EF622" s="207"/>
      <c r="EG622" s="207"/>
      <c r="EH622" s="207"/>
      <c r="EI622" s="207">
        <v>0</v>
      </c>
      <c r="EJ622" s="209">
        <v>191.55</v>
      </c>
      <c r="EK622" s="209">
        <f t="shared" si="316"/>
        <v>0</v>
      </c>
      <c r="EL622" s="207"/>
      <c r="EM622" s="207"/>
      <c r="EN622" s="207"/>
      <c r="EO622" s="207"/>
      <c r="EP622" s="207"/>
      <c r="EQ622" s="207"/>
      <c r="ER622" s="207"/>
      <c r="ES622" s="207"/>
      <c r="ET622" s="207"/>
      <c r="EU622" s="207"/>
      <c r="EV622" s="207"/>
      <c r="EW622" s="207"/>
      <c r="EX622" s="207"/>
      <c r="EY622" s="207"/>
      <c r="EZ622" s="207"/>
      <c r="FA622" s="207"/>
      <c r="FB622" s="207"/>
      <c r="FC622" s="207"/>
      <c r="FD622" s="207"/>
      <c r="FE622" s="207"/>
      <c r="FF622" s="207"/>
      <c r="FG622" s="207"/>
      <c r="FH622" s="207">
        <v>0</v>
      </c>
      <c r="FI622" s="209">
        <v>32.1</v>
      </c>
      <c r="FJ622" s="209">
        <f t="shared" si="317"/>
        <v>0</v>
      </c>
      <c r="FK622" s="207"/>
      <c r="FL622" s="207"/>
      <c r="FM622" s="207"/>
      <c r="FN622" s="207"/>
      <c r="FO622" s="207"/>
      <c r="FP622" s="207"/>
      <c r="FQ622" s="207"/>
      <c r="FR622" s="207"/>
      <c r="FS622" s="207">
        <v>0</v>
      </c>
      <c r="FT622" s="209">
        <v>25.68</v>
      </c>
      <c r="FU622" s="209">
        <f t="shared" si="318"/>
        <v>0</v>
      </c>
      <c r="FV622" s="207"/>
      <c r="FW622" s="207"/>
      <c r="FX622" s="207"/>
      <c r="FY622" s="207"/>
      <c r="FZ622" s="207"/>
      <c r="GA622" s="207"/>
      <c r="GB622" s="207"/>
      <c r="GC622" s="207"/>
      <c r="GD622" s="207">
        <v>0</v>
      </c>
      <c r="GE622" s="209">
        <v>56.12</v>
      </c>
      <c r="GF622" s="209">
        <f t="shared" si="319"/>
        <v>0</v>
      </c>
      <c r="GG622" s="207"/>
      <c r="GH622" s="207"/>
      <c r="GI622" s="207"/>
      <c r="GJ622" s="207"/>
      <c r="GK622" s="207"/>
      <c r="GL622" s="207"/>
      <c r="GM622" s="207"/>
      <c r="GN622" s="207"/>
      <c r="GO622" s="207"/>
      <c r="GP622" s="207"/>
      <c r="GQ622" s="207"/>
      <c r="GR622" s="207"/>
      <c r="GS622" s="207"/>
      <c r="GT622" s="207"/>
      <c r="GU622" s="207"/>
      <c r="GV622" s="207"/>
      <c r="GW622" s="207"/>
      <c r="GX622" s="207" t="s">
        <v>918</v>
      </c>
      <c r="GY622" s="207">
        <v>0</v>
      </c>
      <c r="GZ622" s="207" t="s">
        <v>918</v>
      </c>
      <c r="HA622" s="207">
        <v>0</v>
      </c>
      <c r="HB622" s="207"/>
      <c r="HC622" s="207">
        <v>1</v>
      </c>
      <c r="HD622" s="207">
        <f t="shared" si="334"/>
        <v>5000</v>
      </c>
      <c r="HE622" s="207">
        <v>3</v>
      </c>
      <c r="HF622" s="207"/>
      <c r="HG622" s="207"/>
      <c r="HH622" s="207">
        <f t="shared" si="343"/>
        <v>3000</v>
      </c>
      <c r="HI622" s="209">
        <v>2.73</v>
      </c>
      <c r="HJ622" s="209">
        <f t="shared" si="320"/>
        <v>8190</v>
      </c>
      <c r="HK622" s="207">
        <v>1</v>
      </c>
      <c r="HL622" s="207"/>
      <c r="HM622" s="207">
        <f t="shared" si="344"/>
        <v>1000</v>
      </c>
      <c r="HN622" s="209">
        <v>2.73</v>
      </c>
      <c r="HO622" s="209">
        <f t="shared" si="321"/>
        <v>2730</v>
      </c>
      <c r="HP622" s="207">
        <v>1</v>
      </c>
      <c r="HQ622" s="207"/>
      <c r="HR622" s="207">
        <f t="shared" si="345"/>
        <v>1000</v>
      </c>
      <c r="HS622" s="209">
        <v>2.73</v>
      </c>
      <c r="HT622" s="209">
        <f t="shared" si="322"/>
        <v>2730</v>
      </c>
      <c r="HU622" s="207">
        <v>0</v>
      </c>
      <c r="HV622" s="207"/>
      <c r="HW622" s="207">
        <f t="shared" si="346"/>
        <v>0</v>
      </c>
      <c r="HX622" s="209">
        <v>2.73</v>
      </c>
      <c r="HY622" s="209">
        <f t="shared" si="323"/>
        <v>0</v>
      </c>
      <c r="HZ622" s="207">
        <v>4</v>
      </c>
      <c r="IA622" s="209">
        <v>3890.25</v>
      </c>
      <c r="IB622" s="209">
        <f t="shared" si="324"/>
        <v>15561</v>
      </c>
      <c r="IC622" s="169">
        <v>25</v>
      </c>
      <c r="ID622" s="169"/>
      <c r="IE622" s="169"/>
      <c r="IF622" s="169"/>
      <c r="IG622" s="165"/>
      <c r="IH622" s="165"/>
      <c r="II622" s="235">
        <f t="shared" si="340"/>
        <v>0</v>
      </c>
      <c r="IJ622" s="235">
        <f t="shared" si="341"/>
        <v>4</v>
      </c>
      <c r="IK622" s="235">
        <f t="shared" si="342"/>
        <v>4</v>
      </c>
      <c r="IL622" s="210"/>
      <c r="IM622" s="211">
        <f t="shared" si="325"/>
        <v>0</v>
      </c>
      <c r="IN622" s="209">
        <v>7500</v>
      </c>
      <c r="IO622" s="212">
        <f t="shared" si="326"/>
        <v>0</v>
      </c>
      <c r="IP622" s="209">
        <f t="shared" si="327"/>
        <v>29211</v>
      </c>
      <c r="IQ622" s="209">
        <v>10000</v>
      </c>
      <c r="IR622" s="212">
        <f t="shared" si="328"/>
        <v>3</v>
      </c>
      <c r="IS622" s="213" t="s">
        <v>7395</v>
      </c>
      <c r="IT622" s="291"/>
    </row>
    <row r="623" spans="1:254" x14ac:dyDescent="0.4">
      <c r="A623" s="158">
        <f t="shared" si="339"/>
        <v>467</v>
      </c>
      <c r="B623" s="156" t="s">
        <v>35</v>
      </c>
      <c r="C623" s="156">
        <v>558</v>
      </c>
      <c r="D623" s="251">
        <v>31699</v>
      </c>
      <c r="E623" s="251">
        <v>36684</v>
      </c>
      <c r="F623" s="230" t="s">
        <v>7396</v>
      </c>
      <c r="G623" s="251">
        <v>12</v>
      </c>
      <c r="H623" s="156"/>
      <c r="I623" s="156" t="s">
        <v>4809</v>
      </c>
      <c r="J623" s="158" t="s">
        <v>4934</v>
      </c>
      <c r="K623" s="158"/>
      <c r="L623" s="158" t="s">
        <v>4936</v>
      </c>
      <c r="M623" s="158"/>
      <c r="N623" s="205">
        <v>28</v>
      </c>
      <c r="O623" s="158">
        <v>48</v>
      </c>
      <c r="P623" s="203" t="s">
        <v>5390</v>
      </c>
      <c r="Q623" s="158">
        <v>56</v>
      </c>
      <c r="R623" s="158"/>
      <c r="S623" s="158"/>
      <c r="T623" s="158"/>
      <c r="U623" s="158"/>
      <c r="V623" s="367"/>
      <c r="W623" s="366"/>
      <c r="X623" s="158"/>
      <c r="Y623" s="158"/>
      <c r="Z623" s="158"/>
      <c r="AA623" s="158"/>
      <c r="AB623" s="158"/>
      <c r="AC623" s="158"/>
      <c r="AD623" s="158"/>
      <c r="AE623" s="158"/>
      <c r="AF623" s="158"/>
      <c r="AG623" s="158"/>
      <c r="AH623" s="158"/>
      <c r="AI623" s="158"/>
      <c r="AJ623" s="158"/>
      <c r="AK623" s="158"/>
      <c r="AL623" s="158"/>
      <c r="AM623" s="158"/>
      <c r="AN623" s="158"/>
      <c r="AO623" s="158"/>
      <c r="AP623" s="158"/>
      <c r="AQ623" s="158"/>
      <c r="AR623" s="158"/>
      <c r="AS623" s="158"/>
      <c r="AT623" s="158" t="s">
        <v>5615</v>
      </c>
      <c r="AU623" s="205">
        <v>28</v>
      </c>
      <c r="AV623" s="205">
        <v>20</v>
      </c>
      <c r="AW623" s="205">
        <f t="shared" si="312"/>
        <v>48</v>
      </c>
      <c r="AX623" s="205" t="s">
        <v>5390</v>
      </c>
      <c r="AY623" s="214">
        <v>32</v>
      </c>
      <c r="AZ623" s="205">
        <v>24</v>
      </c>
      <c r="BA623" s="205">
        <f t="shared" si="347"/>
        <v>56</v>
      </c>
      <c r="BB623" s="205"/>
      <c r="BC623" s="207">
        <v>1.0000000000000001E-17</v>
      </c>
      <c r="BD623" s="207">
        <v>9.9999999999999997E-29</v>
      </c>
      <c r="BE623" s="207">
        <v>1.0000000000000001E-30</v>
      </c>
      <c r="BF623" s="207"/>
      <c r="BG623" s="207"/>
      <c r="BH623" s="207">
        <v>1</v>
      </c>
      <c r="BI623" s="207"/>
      <c r="BJ623" s="207"/>
      <c r="BK623" s="207"/>
      <c r="BL623" s="208">
        <f>AW623</f>
        <v>48</v>
      </c>
      <c r="BM623" s="209">
        <v>249.45</v>
      </c>
      <c r="BN623" s="209">
        <f t="shared" si="313"/>
        <v>11973.599999999999</v>
      </c>
      <c r="BO623" s="207"/>
      <c r="BP623" s="207"/>
      <c r="BQ623" s="207"/>
      <c r="BR623" s="207"/>
      <c r="BS623" s="207"/>
      <c r="BT623" s="207"/>
      <c r="BU623" s="207"/>
      <c r="BV623" s="207"/>
      <c r="BW623" s="207"/>
      <c r="BX623" s="207"/>
      <c r="BY623" s="207"/>
      <c r="BZ623" s="207"/>
      <c r="CA623" s="207"/>
      <c r="CB623" s="207">
        <f>+BL623</f>
        <v>48</v>
      </c>
      <c r="CC623" s="207"/>
      <c r="CD623" s="207"/>
      <c r="CE623" s="207"/>
      <c r="CF623" s="207"/>
      <c r="CG623" s="207">
        <v>1</v>
      </c>
      <c r="CH623" s="207"/>
      <c r="CI623" s="207"/>
      <c r="CJ623" s="207"/>
      <c r="CK623" s="207">
        <f>AW623</f>
        <v>48</v>
      </c>
      <c r="CL623" s="209">
        <v>477.3</v>
      </c>
      <c r="CM623" s="209">
        <f t="shared" si="314"/>
        <v>22910.400000000001</v>
      </c>
      <c r="CN623" s="207"/>
      <c r="CO623" s="207"/>
      <c r="CP623" s="207"/>
      <c r="CQ623" s="207"/>
      <c r="CR623" s="207"/>
      <c r="CS623" s="207"/>
      <c r="CT623" s="207"/>
      <c r="CU623" s="207"/>
      <c r="CV623" s="207"/>
      <c r="CW623" s="207"/>
      <c r="CX623" s="207"/>
      <c r="CY623" s="207"/>
      <c r="CZ623" s="207"/>
      <c r="DA623" s="207">
        <f>+CK623</f>
        <v>48</v>
      </c>
      <c r="DB623" s="207"/>
      <c r="DC623" s="207"/>
      <c r="DD623" s="207"/>
      <c r="DE623" s="207"/>
      <c r="DF623" s="207"/>
      <c r="DG623" s="207"/>
      <c r="DH623" s="207"/>
      <c r="DI623" s="207"/>
      <c r="DJ623" s="207">
        <v>0</v>
      </c>
      <c r="DK623" s="209">
        <v>120.88</v>
      </c>
      <c r="DL623" s="209">
        <f t="shared" si="315"/>
        <v>0</v>
      </c>
      <c r="DM623" s="207"/>
      <c r="DN623" s="207"/>
      <c r="DO623" s="207"/>
      <c r="DP623" s="207"/>
      <c r="DQ623" s="207"/>
      <c r="DR623" s="207"/>
      <c r="DS623" s="207"/>
      <c r="DT623" s="207"/>
      <c r="DU623" s="207"/>
      <c r="DV623" s="207"/>
      <c r="DW623" s="207"/>
      <c r="DX623" s="207"/>
      <c r="DY623" s="207"/>
      <c r="DZ623" s="207"/>
      <c r="EA623" s="207"/>
      <c r="EB623" s="207"/>
      <c r="EC623" s="207"/>
      <c r="ED623" s="207"/>
      <c r="EE623" s="207"/>
      <c r="EF623" s="207"/>
      <c r="EG623" s="207"/>
      <c r="EH623" s="207"/>
      <c r="EI623" s="207">
        <v>0</v>
      </c>
      <c r="EJ623" s="209">
        <v>191.55</v>
      </c>
      <c r="EK623" s="209">
        <f t="shared" si="316"/>
        <v>0</v>
      </c>
      <c r="EL623" s="207"/>
      <c r="EM623" s="207"/>
      <c r="EN623" s="207"/>
      <c r="EO623" s="207"/>
      <c r="EP623" s="207"/>
      <c r="EQ623" s="207"/>
      <c r="ER623" s="207"/>
      <c r="ES623" s="207"/>
      <c r="ET623" s="207"/>
      <c r="EU623" s="207"/>
      <c r="EV623" s="207"/>
      <c r="EW623" s="207"/>
      <c r="EX623" s="207"/>
      <c r="EY623" s="207"/>
      <c r="EZ623" s="207"/>
      <c r="FA623" s="207"/>
      <c r="FB623" s="207"/>
      <c r="FC623" s="207"/>
      <c r="FD623" s="207"/>
      <c r="FE623" s="207"/>
      <c r="FF623" s="207"/>
      <c r="FG623" s="207"/>
      <c r="FH623" s="207">
        <v>0</v>
      </c>
      <c r="FI623" s="209">
        <v>32.1</v>
      </c>
      <c r="FJ623" s="209">
        <f t="shared" si="317"/>
        <v>0</v>
      </c>
      <c r="FK623" s="207"/>
      <c r="FL623" s="207"/>
      <c r="FM623" s="207"/>
      <c r="FN623" s="207"/>
      <c r="FO623" s="207"/>
      <c r="FP623" s="207"/>
      <c r="FQ623" s="207"/>
      <c r="FR623" s="207"/>
      <c r="FS623" s="207">
        <v>0</v>
      </c>
      <c r="FT623" s="209">
        <v>25.68</v>
      </c>
      <c r="FU623" s="209">
        <f t="shared" si="318"/>
        <v>0</v>
      </c>
      <c r="FV623" s="207"/>
      <c r="FW623" s="207"/>
      <c r="FX623" s="207"/>
      <c r="FY623" s="207"/>
      <c r="FZ623" s="207"/>
      <c r="GA623" s="207"/>
      <c r="GB623" s="207"/>
      <c r="GC623" s="207"/>
      <c r="GD623" s="207">
        <v>0</v>
      </c>
      <c r="GE623" s="209">
        <v>56.12</v>
      </c>
      <c r="GF623" s="209">
        <f t="shared" si="319"/>
        <v>0</v>
      </c>
      <c r="GG623" s="207"/>
      <c r="GH623" s="207"/>
      <c r="GI623" s="207"/>
      <c r="GJ623" s="207"/>
      <c r="GK623" s="207"/>
      <c r="GL623" s="207"/>
      <c r="GM623" s="207"/>
      <c r="GN623" s="207"/>
      <c r="GO623" s="207"/>
      <c r="GP623" s="207"/>
      <c r="GQ623" s="207"/>
      <c r="GR623" s="207"/>
      <c r="GS623" s="207"/>
      <c r="GT623" s="207"/>
      <c r="GU623" s="207"/>
      <c r="GV623" s="207"/>
      <c r="GW623" s="207"/>
      <c r="GX623" s="207" t="s">
        <v>918</v>
      </c>
      <c r="GY623" s="207">
        <v>0</v>
      </c>
      <c r="GZ623" s="207" t="s">
        <v>918</v>
      </c>
      <c r="HA623" s="207">
        <v>0</v>
      </c>
      <c r="HB623" s="207"/>
      <c r="HC623" s="207">
        <v>1</v>
      </c>
      <c r="HD623" s="207">
        <f t="shared" si="334"/>
        <v>2800</v>
      </c>
      <c r="HE623" s="207">
        <v>3</v>
      </c>
      <c r="HF623" s="207"/>
      <c r="HG623" s="207"/>
      <c r="HH623" s="207">
        <f t="shared" si="343"/>
        <v>1200</v>
      </c>
      <c r="HI623" s="209">
        <v>2.73</v>
      </c>
      <c r="HJ623" s="209">
        <f t="shared" si="320"/>
        <v>3276</v>
      </c>
      <c r="HK623" s="207">
        <v>2</v>
      </c>
      <c r="HL623" s="207"/>
      <c r="HM623" s="207">
        <f t="shared" si="344"/>
        <v>800</v>
      </c>
      <c r="HN623" s="209">
        <v>2.73</v>
      </c>
      <c r="HO623" s="209">
        <f t="shared" si="321"/>
        <v>2184</v>
      </c>
      <c r="HP623" s="207">
        <v>2</v>
      </c>
      <c r="HQ623" s="207"/>
      <c r="HR623" s="207">
        <f t="shared" si="345"/>
        <v>800</v>
      </c>
      <c r="HS623" s="209">
        <v>2.73</v>
      </c>
      <c r="HT623" s="209">
        <f t="shared" si="322"/>
        <v>2184</v>
      </c>
      <c r="HU623" s="207">
        <v>0</v>
      </c>
      <c r="HV623" s="207"/>
      <c r="HW623" s="207">
        <f t="shared" si="346"/>
        <v>0</v>
      </c>
      <c r="HX623" s="209">
        <v>2.73</v>
      </c>
      <c r="HY623" s="209">
        <f t="shared" si="323"/>
        <v>0</v>
      </c>
      <c r="HZ623" s="207">
        <v>1</v>
      </c>
      <c r="IA623" s="209">
        <v>3890.25</v>
      </c>
      <c r="IB623" s="209">
        <f t="shared" si="324"/>
        <v>3890.25</v>
      </c>
      <c r="IC623" s="169"/>
      <c r="ID623" s="169"/>
      <c r="IE623" s="169"/>
      <c r="IF623" s="169"/>
      <c r="IG623" s="165"/>
      <c r="IH623" s="165"/>
      <c r="II623" s="235">
        <f t="shared" si="340"/>
        <v>2</v>
      </c>
      <c r="IJ623" s="235">
        <f t="shared" si="341"/>
        <v>1</v>
      </c>
      <c r="IK623" s="235">
        <f t="shared" si="342"/>
        <v>3</v>
      </c>
      <c r="IL623" s="210"/>
      <c r="IM623" s="211">
        <f t="shared" si="325"/>
        <v>34884</v>
      </c>
      <c r="IN623" s="209">
        <v>7500</v>
      </c>
      <c r="IO623" s="212">
        <f t="shared" si="326"/>
        <v>5</v>
      </c>
      <c r="IP623" s="209">
        <f t="shared" si="327"/>
        <v>11534.25</v>
      </c>
      <c r="IQ623" s="209">
        <v>10000</v>
      </c>
      <c r="IR623" s="212">
        <f t="shared" si="328"/>
        <v>2</v>
      </c>
      <c r="IS623" s="213" t="s">
        <v>7397</v>
      </c>
      <c r="IT623" s="291"/>
    </row>
    <row r="624" spans="1:254" x14ac:dyDescent="0.4">
      <c r="A624" s="158">
        <f t="shared" si="339"/>
        <v>468</v>
      </c>
      <c r="B624" s="156" t="s">
        <v>35</v>
      </c>
      <c r="C624" s="156">
        <v>560</v>
      </c>
      <c r="D624" s="251">
        <v>89049</v>
      </c>
      <c r="E624" s="251">
        <v>37037</v>
      </c>
      <c r="F624" s="230" t="s">
        <v>7398</v>
      </c>
      <c r="G624" s="251">
        <v>12</v>
      </c>
      <c r="H624" s="156"/>
      <c r="I624" s="156" t="s">
        <v>4809</v>
      </c>
      <c r="J624" s="158" t="s">
        <v>4959</v>
      </c>
      <c r="K624" s="158"/>
      <c r="L624" s="158" t="s">
        <v>4961</v>
      </c>
      <c r="M624" s="158"/>
      <c r="N624" s="205">
        <v>22</v>
      </c>
      <c r="O624" s="158">
        <v>42</v>
      </c>
      <c r="P624" s="203" t="s">
        <v>7124</v>
      </c>
      <c r="Q624" s="158">
        <v>64</v>
      </c>
      <c r="R624" s="158"/>
      <c r="S624" s="158"/>
      <c r="T624" s="158"/>
      <c r="U624" s="158"/>
      <c r="V624" s="367"/>
      <c r="W624" s="366"/>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58" t="s">
        <v>7399</v>
      </c>
      <c r="AU624" s="205">
        <v>22</v>
      </c>
      <c r="AV624" s="205">
        <v>20</v>
      </c>
      <c r="AW624" s="205">
        <f t="shared" si="312"/>
        <v>42</v>
      </c>
      <c r="AX624" s="205" t="s">
        <v>7124</v>
      </c>
      <c r="AY624" s="214">
        <v>40</v>
      </c>
      <c r="AZ624" s="205">
        <v>24</v>
      </c>
      <c r="BA624" s="205">
        <f t="shared" si="347"/>
        <v>64</v>
      </c>
      <c r="BB624" s="205"/>
      <c r="BC624" s="207">
        <v>1.0000000000000001E-17</v>
      </c>
      <c r="BD624" s="207">
        <v>9.9999999999999997E-29</v>
      </c>
      <c r="BE624" s="207">
        <v>1.0000000000000001E-30</v>
      </c>
      <c r="BF624" s="207"/>
      <c r="BG624" s="207"/>
      <c r="BH624" s="207">
        <v>1</v>
      </c>
      <c r="BI624" s="207"/>
      <c r="BJ624" s="207"/>
      <c r="BK624" s="207"/>
      <c r="BL624" s="208">
        <f>AW624</f>
        <v>42</v>
      </c>
      <c r="BM624" s="209">
        <v>249.45</v>
      </c>
      <c r="BN624" s="209">
        <f t="shared" si="313"/>
        <v>10476.9</v>
      </c>
      <c r="BO624" s="207"/>
      <c r="BP624" s="207"/>
      <c r="BQ624" s="207"/>
      <c r="BR624" s="207"/>
      <c r="BS624" s="207"/>
      <c r="BT624" s="207"/>
      <c r="BU624" s="207"/>
      <c r="BV624" s="207"/>
      <c r="BW624" s="207"/>
      <c r="BX624" s="207"/>
      <c r="BY624" s="207"/>
      <c r="BZ624" s="207"/>
      <c r="CA624" s="207"/>
      <c r="CB624" s="207">
        <f>+BL624</f>
        <v>42</v>
      </c>
      <c r="CC624" s="207"/>
      <c r="CD624" s="207"/>
      <c r="CE624" s="207"/>
      <c r="CF624" s="207"/>
      <c r="CG624" s="207">
        <v>1</v>
      </c>
      <c r="CH624" s="207"/>
      <c r="CI624" s="207"/>
      <c r="CJ624" s="207"/>
      <c r="CK624" s="207">
        <f>AW624</f>
        <v>42</v>
      </c>
      <c r="CL624" s="209">
        <v>477.3</v>
      </c>
      <c r="CM624" s="209">
        <f t="shared" si="314"/>
        <v>20046.600000000002</v>
      </c>
      <c r="CN624" s="207"/>
      <c r="CO624" s="207"/>
      <c r="CP624" s="207"/>
      <c r="CQ624" s="207"/>
      <c r="CR624" s="207"/>
      <c r="CS624" s="207"/>
      <c r="CT624" s="207"/>
      <c r="CU624" s="207"/>
      <c r="CV624" s="207"/>
      <c r="CW624" s="207"/>
      <c r="CX624" s="207"/>
      <c r="CY624" s="207"/>
      <c r="CZ624" s="207"/>
      <c r="DA624" s="207">
        <f>+CK624</f>
        <v>42</v>
      </c>
      <c r="DB624" s="207"/>
      <c r="DC624" s="207"/>
      <c r="DD624" s="207"/>
      <c r="DE624" s="207"/>
      <c r="DF624" s="207">
        <v>1</v>
      </c>
      <c r="DG624" s="207"/>
      <c r="DH624" s="207" t="s">
        <v>7400</v>
      </c>
      <c r="DI624" s="207" t="s">
        <v>7401</v>
      </c>
      <c r="DJ624" s="207">
        <f>AW624</f>
        <v>42</v>
      </c>
      <c r="DK624" s="209">
        <v>120.88</v>
      </c>
      <c r="DL624" s="209">
        <f t="shared" si="315"/>
        <v>5076.96</v>
      </c>
      <c r="DM624" s="207"/>
      <c r="DN624" s="207"/>
      <c r="DO624" s="207"/>
      <c r="DP624" s="207"/>
      <c r="DQ624" s="207"/>
      <c r="DR624" s="207"/>
      <c r="DS624" s="207"/>
      <c r="DT624" s="207"/>
      <c r="DU624" s="207"/>
      <c r="DV624" s="207"/>
      <c r="DW624" s="207"/>
      <c r="DX624" s="207"/>
      <c r="DY624" s="207"/>
      <c r="DZ624" s="207">
        <f>+DJ624</f>
        <v>42</v>
      </c>
      <c r="EA624" s="207"/>
      <c r="EB624" s="207"/>
      <c r="EC624" s="207"/>
      <c r="ED624" s="207"/>
      <c r="EE624" s="207"/>
      <c r="EF624" s="207"/>
      <c r="EG624" s="207"/>
      <c r="EH624" s="207"/>
      <c r="EI624" s="207">
        <v>0</v>
      </c>
      <c r="EJ624" s="209">
        <v>191.55</v>
      </c>
      <c r="EK624" s="209">
        <f t="shared" si="316"/>
        <v>0</v>
      </c>
      <c r="EL624" s="207"/>
      <c r="EM624" s="207"/>
      <c r="EN624" s="207"/>
      <c r="EO624" s="207"/>
      <c r="EP624" s="207"/>
      <c r="EQ624" s="207"/>
      <c r="ER624" s="207"/>
      <c r="ES624" s="207"/>
      <c r="ET624" s="207"/>
      <c r="EU624" s="207"/>
      <c r="EV624" s="207"/>
      <c r="EW624" s="207"/>
      <c r="EX624" s="207"/>
      <c r="EY624" s="207"/>
      <c r="EZ624" s="207"/>
      <c r="FA624" s="207"/>
      <c r="FB624" s="207"/>
      <c r="FC624" s="207"/>
      <c r="FD624" s="207"/>
      <c r="FE624" s="207"/>
      <c r="FF624" s="207"/>
      <c r="FG624" s="207"/>
      <c r="FH624" s="207">
        <v>0</v>
      </c>
      <c r="FI624" s="209">
        <v>32.1</v>
      </c>
      <c r="FJ624" s="209">
        <f t="shared" si="317"/>
        <v>0</v>
      </c>
      <c r="FK624" s="207"/>
      <c r="FL624" s="207"/>
      <c r="FM624" s="207"/>
      <c r="FN624" s="207"/>
      <c r="FO624" s="207"/>
      <c r="FP624" s="207"/>
      <c r="FQ624" s="207"/>
      <c r="FR624" s="207"/>
      <c r="FS624" s="207">
        <v>0</v>
      </c>
      <c r="FT624" s="209">
        <v>25.68</v>
      </c>
      <c r="FU624" s="209">
        <f t="shared" si="318"/>
        <v>0</v>
      </c>
      <c r="FV624" s="207"/>
      <c r="FW624" s="207"/>
      <c r="FX624" s="207"/>
      <c r="FY624" s="207"/>
      <c r="FZ624" s="207"/>
      <c r="GA624" s="207"/>
      <c r="GB624" s="207"/>
      <c r="GC624" s="207"/>
      <c r="GD624" s="207">
        <v>0</v>
      </c>
      <c r="GE624" s="209">
        <v>56.12</v>
      </c>
      <c r="GF624" s="209">
        <f t="shared" si="319"/>
        <v>0</v>
      </c>
      <c r="GG624" s="207"/>
      <c r="GH624" s="207"/>
      <c r="GI624" s="207"/>
      <c r="GJ624" s="207"/>
      <c r="GK624" s="207"/>
      <c r="GL624" s="207"/>
      <c r="GM624" s="207"/>
      <c r="GN624" s="207"/>
      <c r="GO624" s="207"/>
      <c r="GP624" s="207"/>
      <c r="GQ624" s="207"/>
      <c r="GR624" s="207"/>
      <c r="GS624" s="207"/>
      <c r="GT624" s="207"/>
      <c r="GU624" s="207"/>
      <c r="GV624" s="207"/>
      <c r="GW624" s="207"/>
      <c r="GX624" s="207" t="s">
        <v>918</v>
      </c>
      <c r="GY624" s="207">
        <v>0</v>
      </c>
      <c r="GZ624" s="207" t="s">
        <v>918</v>
      </c>
      <c r="HA624" s="207">
        <v>0</v>
      </c>
      <c r="HB624" s="207"/>
      <c r="HC624" s="207">
        <v>0</v>
      </c>
      <c r="HD624" s="207">
        <f t="shared" si="334"/>
        <v>0</v>
      </c>
      <c r="HE624" s="207">
        <v>0</v>
      </c>
      <c r="HF624" s="207"/>
      <c r="HG624" s="207"/>
      <c r="HH624" s="207">
        <f t="shared" si="343"/>
        <v>0</v>
      </c>
      <c r="HI624" s="209">
        <v>2.73</v>
      </c>
      <c r="HJ624" s="209">
        <f t="shared" si="320"/>
        <v>0</v>
      </c>
      <c r="HK624" s="207">
        <v>0</v>
      </c>
      <c r="HL624" s="207"/>
      <c r="HM624" s="207">
        <f t="shared" si="344"/>
        <v>0</v>
      </c>
      <c r="HN624" s="209">
        <v>2.73</v>
      </c>
      <c r="HO624" s="209">
        <f t="shared" si="321"/>
        <v>0</v>
      </c>
      <c r="HP624" s="207">
        <v>0</v>
      </c>
      <c r="HQ624" s="207"/>
      <c r="HR624" s="207">
        <f t="shared" si="345"/>
        <v>0</v>
      </c>
      <c r="HS624" s="209">
        <v>2.73</v>
      </c>
      <c r="HT624" s="209">
        <f t="shared" si="322"/>
        <v>0</v>
      </c>
      <c r="HU624" s="207">
        <v>0</v>
      </c>
      <c r="HV624" s="207"/>
      <c r="HW624" s="207">
        <f t="shared" si="346"/>
        <v>0</v>
      </c>
      <c r="HX624" s="209">
        <v>2.73</v>
      </c>
      <c r="HY624" s="209">
        <f t="shared" si="323"/>
        <v>0</v>
      </c>
      <c r="HZ624" s="207">
        <v>0</v>
      </c>
      <c r="IA624" s="209">
        <v>3890.25</v>
      </c>
      <c r="IB624" s="209">
        <f t="shared" si="324"/>
        <v>0</v>
      </c>
      <c r="IC624" s="169"/>
      <c r="ID624" s="169"/>
      <c r="IE624" s="169"/>
      <c r="IF624" s="169"/>
      <c r="IG624" s="165"/>
      <c r="IH624" s="165"/>
      <c r="II624" s="235">
        <f t="shared" si="340"/>
        <v>3</v>
      </c>
      <c r="IJ624" s="235">
        <f t="shared" si="341"/>
        <v>0</v>
      </c>
      <c r="IK624" s="235">
        <f t="shared" si="342"/>
        <v>3</v>
      </c>
      <c r="IL624" s="210"/>
      <c r="IM624" s="211">
        <f t="shared" si="325"/>
        <v>35600.46</v>
      </c>
      <c r="IN624" s="209">
        <v>7500</v>
      </c>
      <c r="IO624" s="212">
        <f t="shared" si="326"/>
        <v>5</v>
      </c>
      <c r="IP624" s="209">
        <f t="shared" si="327"/>
        <v>0</v>
      </c>
      <c r="IQ624" s="209">
        <v>10000</v>
      </c>
      <c r="IR624" s="212">
        <f t="shared" si="328"/>
        <v>0</v>
      </c>
      <c r="IS624" s="213" t="s">
        <v>7402</v>
      </c>
      <c r="IT624" s="291"/>
    </row>
    <row r="625" spans="1:264" x14ac:dyDescent="0.4">
      <c r="A625" s="158">
        <f t="shared" si="339"/>
        <v>469</v>
      </c>
      <c r="B625" s="156" t="s">
        <v>35</v>
      </c>
      <c r="C625" s="219">
        <v>361</v>
      </c>
      <c r="D625" s="219">
        <v>24000</v>
      </c>
      <c r="E625" s="251">
        <v>3169</v>
      </c>
      <c r="F625" s="222" t="s">
        <v>7403</v>
      </c>
      <c r="G625" s="251">
        <v>10</v>
      </c>
      <c r="H625" s="156"/>
      <c r="I625" s="156" t="s">
        <v>77</v>
      </c>
      <c r="J625" s="158" t="s">
        <v>3174</v>
      </c>
      <c r="K625" s="158"/>
      <c r="L625" s="158" t="s">
        <v>3176</v>
      </c>
      <c r="M625" s="158"/>
      <c r="N625" s="205">
        <v>116</v>
      </c>
      <c r="O625" s="158">
        <v>136</v>
      </c>
      <c r="P625" s="203" t="s">
        <v>7404</v>
      </c>
      <c r="Q625" s="158">
        <v>52</v>
      </c>
      <c r="R625" s="158"/>
      <c r="S625" s="158"/>
      <c r="T625" s="158"/>
      <c r="U625" s="158"/>
      <c r="V625" s="367"/>
      <c r="W625" s="366"/>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58" t="s">
        <v>5437</v>
      </c>
      <c r="AU625" s="205">
        <v>116</v>
      </c>
      <c r="AV625" s="205">
        <v>20</v>
      </c>
      <c r="AW625" s="205">
        <f t="shared" si="312"/>
        <v>136</v>
      </c>
      <c r="AX625" s="205" t="s">
        <v>7404</v>
      </c>
      <c r="AY625" s="223">
        <v>28</v>
      </c>
      <c r="AZ625" s="205">
        <v>24</v>
      </c>
      <c r="BA625" s="205">
        <f t="shared" si="347"/>
        <v>52</v>
      </c>
      <c r="BB625" s="205"/>
      <c r="BC625" s="207">
        <v>1.0000000000000001E-17</v>
      </c>
      <c r="BD625" s="207">
        <v>9.9999999999999997E-29</v>
      </c>
      <c r="BE625" s="207">
        <v>1.0000000000000001E-30</v>
      </c>
      <c r="BF625" s="207">
        <v>2</v>
      </c>
      <c r="BG625" s="207"/>
      <c r="BH625" s="207"/>
      <c r="BI625" s="207"/>
      <c r="BJ625" s="207"/>
      <c r="BK625" s="207"/>
      <c r="BL625" s="208">
        <v>0</v>
      </c>
      <c r="BM625" s="209">
        <v>249.45</v>
      </c>
      <c r="BN625" s="209">
        <f t="shared" si="313"/>
        <v>0</v>
      </c>
      <c r="BO625" s="207"/>
      <c r="BP625" s="207"/>
      <c r="BQ625" s="207"/>
      <c r="BR625" s="207"/>
      <c r="BS625" s="207"/>
      <c r="BT625" s="207"/>
      <c r="BU625" s="207"/>
      <c r="BV625" s="207"/>
      <c r="BW625" s="207"/>
      <c r="BX625" s="207"/>
      <c r="BY625" s="207"/>
      <c r="BZ625" s="207"/>
      <c r="CA625" s="207"/>
      <c r="CB625" s="207"/>
      <c r="CC625" s="207"/>
      <c r="CD625" s="207"/>
      <c r="CE625" s="207"/>
      <c r="CF625" s="207"/>
      <c r="CG625" s="207"/>
      <c r="CH625" s="207"/>
      <c r="CI625" s="207"/>
      <c r="CJ625" s="207"/>
      <c r="CK625" s="207">
        <v>0</v>
      </c>
      <c r="CL625" s="209">
        <v>477.3</v>
      </c>
      <c r="CM625" s="209">
        <f t="shared" si="314"/>
        <v>0</v>
      </c>
      <c r="CN625" s="207"/>
      <c r="CO625" s="207"/>
      <c r="CP625" s="207"/>
      <c r="CQ625" s="207"/>
      <c r="CR625" s="207"/>
      <c r="CS625" s="207"/>
      <c r="CT625" s="207"/>
      <c r="CU625" s="207"/>
      <c r="CV625" s="207"/>
      <c r="CW625" s="207"/>
      <c r="CX625" s="207"/>
      <c r="CY625" s="207"/>
      <c r="CZ625" s="207"/>
      <c r="DA625" s="207"/>
      <c r="DB625" s="207"/>
      <c r="DC625" s="207"/>
      <c r="DD625" s="207"/>
      <c r="DE625" s="207"/>
      <c r="DF625" s="207"/>
      <c r="DG625" s="207"/>
      <c r="DH625" s="207"/>
      <c r="DI625" s="207"/>
      <c r="DJ625" s="207">
        <v>0</v>
      </c>
      <c r="DK625" s="209">
        <v>120.88</v>
      </c>
      <c r="DL625" s="209">
        <f t="shared" si="315"/>
        <v>0</v>
      </c>
      <c r="DM625" s="207"/>
      <c r="DN625" s="207"/>
      <c r="DO625" s="207"/>
      <c r="DP625" s="207"/>
      <c r="DQ625" s="207"/>
      <c r="DR625" s="207"/>
      <c r="DS625" s="207"/>
      <c r="DT625" s="207"/>
      <c r="DU625" s="207"/>
      <c r="DV625" s="207"/>
      <c r="DW625" s="207"/>
      <c r="DX625" s="207"/>
      <c r="DY625" s="207"/>
      <c r="DZ625" s="207"/>
      <c r="EA625" s="207"/>
      <c r="EB625" s="207"/>
      <c r="EC625" s="207"/>
      <c r="ED625" s="207"/>
      <c r="EE625" s="207"/>
      <c r="EF625" s="207"/>
      <c r="EG625" s="207"/>
      <c r="EH625" s="207"/>
      <c r="EI625" s="207">
        <v>0</v>
      </c>
      <c r="EJ625" s="209">
        <v>191.55</v>
      </c>
      <c r="EK625" s="209">
        <f t="shared" si="316"/>
        <v>0</v>
      </c>
      <c r="EL625" s="207"/>
      <c r="EM625" s="207"/>
      <c r="EN625" s="207"/>
      <c r="EO625" s="207"/>
      <c r="EP625" s="207"/>
      <c r="EQ625" s="207"/>
      <c r="ER625" s="207"/>
      <c r="ES625" s="207"/>
      <c r="ET625" s="207"/>
      <c r="EU625" s="207"/>
      <c r="EV625" s="207"/>
      <c r="EW625" s="207"/>
      <c r="EX625" s="207"/>
      <c r="EY625" s="207"/>
      <c r="EZ625" s="207"/>
      <c r="FA625" s="207"/>
      <c r="FB625" s="207"/>
      <c r="FC625" s="207"/>
      <c r="FD625" s="207"/>
      <c r="FE625" s="207"/>
      <c r="FF625" s="207"/>
      <c r="FG625" s="207"/>
      <c r="FH625" s="207">
        <v>0</v>
      </c>
      <c r="FI625" s="209">
        <v>32.1</v>
      </c>
      <c r="FJ625" s="209">
        <f t="shared" si="317"/>
        <v>0</v>
      </c>
      <c r="FK625" s="207"/>
      <c r="FL625" s="207"/>
      <c r="FM625" s="207"/>
      <c r="FN625" s="207"/>
      <c r="FO625" s="207"/>
      <c r="FP625" s="207"/>
      <c r="FQ625" s="207"/>
      <c r="FR625" s="207"/>
      <c r="FS625" s="207">
        <v>0</v>
      </c>
      <c r="FT625" s="209">
        <v>25.68</v>
      </c>
      <c r="FU625" s="209">
        <f t="shared" si="318"/>
        <v>0</v>
      </c>
      <c r="FV625" s="207"/>
      <c r="FW625" s="207"/>
      <c r="FX625" s="207"/>
      <c r="FY625" s="207"/>
      <c r="FZ625" s="207"/>
      <c r="GA625" s="207"/>
      <c r="GB625" s="207"/>
      <c r="GC625" s="207"/>
      <c r="GD625" s="207">
        <v>0</v>
      </c>
      <c r="GE625" s="209">
        <v>56.12</v>
      </c>
      <c r="GF625" s="209">
        <f t="shared" si="319"/>
        <v>0</v>
      </c>
      <c r="GG625" s="207"/>
      <c r="GH625" s="207"/>
      <c r="GI625" s="207"/>
      <c r="GJ625" s="207"/>
      <c r="GK625" s="207"/>
      <c r="GL625" s="207"/>
      <c r="GM625" s="207"/>
      <c r="GN625" s="207"/>
      <c r="GO625" s="207"/>
      <c r="GP625" s="207"/>
      <c r="GQ625" s="207"/>
      <c r="GR625" s="207"/>
      <c r="GS625" s="207"/>
      <c r="GT625" s="207"/>
      <c r="GU625" s="207"/>
      <c r="GV625" s="207"/>
      <c r="GW625" s="207"/>
      <c r="GX625" s="207" t="s">
        <v>918</v>
      </c>
      <c r="GY625" s="207">
        <v>0</v>
      </c>
      <c r="GZ625" s="207" t="s">
        <v>918</v>
      </c>
      <c r="HA625" s="207">
        <v>0</v>
      </c>
      <c r="HB625" s="207"/>
      <c r="HC625" s="207">
        <v>1</v>
      </c>
      <c r="HD625" s="207">
        <f t="shared" si="334"/>
        <v>4000</v>
      </c>
      <c r="HE625" s="207">
        <v>1</v>
      </c>
      <c r="HF625" s="207"/>
      <c r="HG625" s="207"/>
      <c r="HH625" s="207">
        <f t="shared" si="343"/>
        <v>1000</v>
      </c>
      <c r="HI625" s="209">
        <v>2.73</v>
      </c>
      <c r="HJ625" s="209">
        <f t="shared" si="320"/>
        <v>2730</v>
      </c>
      <c r="HK625" s="207">
        <v>2</v>
      </c>
      <c r="HL625" s="207"/>
      <c r="HM625" s="207">
        <f t="shared" si="344"/>
        <v>2000</v>
      </c>
      <c r="HN625" s="209">
        <v>2.73</v>
      </c>
      <c r="HO625" s="209">
        <f t="shared" si="321"/>
        <v>5460</v>
      </c>
      <c r="HP625" s="207">
        <v>1</v>
      </c>
      <c r="HQ625" s="207"/>
      <c r="HR625" s="207">
        <f t="shared" si="345"/>
        <v>1000</v>
      </c>
      <c r="HS625" s="209">
        <v>2.73</v>
      </c>
      <c r="HT625" s="209">
        <f t="shared" si="322"/>
        <v>2730</v>
      </c>
      <c r="HU625" s="207">
        <v>0</v>
      </c>
      <c r="HV625" s="207"/>
      <c r="HW625" s="207">
        <f t="shared" si="346"/>
        <v>0</v>
      </c>
      <c r="HX625" s="209">
        <v>2.73</v>
      </c>
      <c r="HY625" s="209">
        <f t="shared" si="323"/>
        <v>0</v>
      </c>
      <c r="HZ625" s="207">
        <v>4</v>
      </c>
      <c r="IA625" s="209">
        <v>3890.25</v>
      </c>
      <c r="IB625" s="209">
        <f t="shared" si="324"/>
        <v>15561</v>
      </c>
      <c r="IC625" s="169"/>
      <c r="ID625" s="169"/>
      <c r="IE625" s="169"/>
      <c r="IF625" s="169"/>
      <c r="IG625" s="165"/>
      <c r="IH625" s="165"/>
      <c r="II625" s="235">
        <f t="shared" si="340"/>
        <v>0</v>
      </c>
      <c r="IJ625" s="235">
        <f t="shared" si="341"/>
        <v>4</v>
      </c>
      <c r="IK625" s="235">
        <f t="shared" si="342"/>
        <v>4</v>
      </c>
      <c r="IL625" s="210"/>
      <c r="IM625" s="211">
        <f t="shared" si="325"/>
        <v>0</v>
      </c>
      <c r="IN625" s="209">
        <v>7500</v>
      </c>
      <c r="IO625" s="212">
        <f t="shared" si="326"/>
        <v>0</v>
      </c>
      <c r="IP625" s="209">
        <f t="shared" si="327"/>
        <v>26481</v>
      </c>
      <c r="IQ625" s="209">
        <v>10000</v>
      </c>
      <c r="IR625" s="212">
        <f t="shared" si="328"/>
        <v>3</v>
      </c>
      <c r="IS625" s="213" t="s">
        <v>7405</v>
      </c>
      <c r="IT625" s="291"/>
    </row>
    <row r="626" spans="1:264" x14ac:dyDescent="0.4">
      <c r="A626" s="158">
        <f t="shared" si="339"/>
        <v>470</v>
      </c>
      <c r="B626" s="156" t="s">
        <v>35</v>
      </c>
      <c r="C626" s="156">
        <v>140</v>
      </c>
      <c r="D626" s="156">
        <v>67364</v>
      </c>
      <c r="E626" s="374">
        <v>23795</v>
      </c>
      <c r="F626" s="225" t="s">
        <v>7406</v>
      </c>
      <c r="G626" s="251">
        <v>4</v>
      </c>
      <c r="H626" s="156"/>
      <c r="I626" s="156" t="s">
        <v>1328</v>
      </c>
      <c r="J626" s="158" t="s">
        <v>1329</v>
      </c>
      <c r="K626" s="158"/>
      <c r="L626" s="158" t="s">
        <v>1331</v>
      </c>
      <c r="M626" s="158"/>
      <c r="N626" s="205">
        <v>27</v>
      </c>
      <c r="O626" s="158">
        <v>47</v>
      </c>
      <c r="P626" s="203" t="s">
        <v>5363</v>
      </c>
      <c r="Q626" s="158">
        <v>60</v>
      </c>
      <c r="R626" s="158"/>
      <c r="S626" s="158"/>
      <c r="T626" s="158"/>
      <c r="U626" s="158"/>
      <c r="V626" s="367"/>
      <c r="W626" s="366"/>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58" t="s">
        <v>5311</v>
      </c>
      <c r="AU626" s="205">
        <v>27</v>
      </c>
      <c r="AV626" s="205">
        <v>20</v>
      </c>
      <c r="AW626" s="205">
        <f t="shared" si="312"/>
        <v>47</v>
      </c>
      <c r="AX626" s="205" t="s">
        <v>5363</v>
      </c>
      <c r="AY626" s="226">
        <v>36</v>
      </c>
      <c r="AZ626" s="205">
        <v>24</v>
      </c>
      <c r="BA626" s="205">
        <f t="shared" si="347"/>
        <v>60</v>
      </c>
      <c r="BB626" s="205"/>
      <c r="BC626" s="207">
        <v>1.0000000000000001E-17</v>
      </c>
      <c r="BD626" s="207">
        <v>9.9999999999999997E-29</v>
      </c>
      <c r="BE626" s="207">
        <v>1.0000000000000001E-30</v>
      </c>
      <c r="BF626" s="207">
        <v>2</v>
      </c>
      <c r="BG626" s="207">
        <v>0</v>
      </c>
      <c r="BH626" s="207"/>
      <c r="BI626" s="207"/>
      <c r="BJ626" s="207"/>
      <c r="BK626" s="207"/>
      <c r="BL626" s="208">
        <v>0</v>
      </c>
      <c r="BM626" s="209">
        <v>249.45</v>
      </c>
      <c r="BN626" s="209">
        <f t="shared" si="313"/>
        <v>0</v>
      </c>
      <c r="BO626" s="207"/>
      <c r="BP626" s="207"/>
      <c r="BQ626" s="207"/>
      <c r="BR626" s="207"/>
      <c r="BS626" s="207"/>
      <c r="BT626" s="207"/>
      <c r="BU626" s="207"/>
      <c r="BV626" s="207"/>
      <c r="BW626" s="207"/>
      <c r="BX626" s="207"/>
      <c r="BY626" s="207"/>
      <c r="BZ626" s="207"/>
      <c r="CA626" s="207"/>
      <c r="CB626" s="207"/>
      <c r="CC626" s="207"/>
      <c r="CD626" s="207"/>
      <c r="CE626" s="207"/>
      <c r="CF626" s="207">
        <v>0</v>
      </c>
      <c r="CG626" s="207"/>
      <c r="CH626" s="207"/>
      <c r="CI626" s="207"/>
      <c r="CJ626" s="207"/>
      <c r="CK626" s="207">
        <v>0</v>
      </c>
      <c r="CL626" s="209">
        <v>477.3</v>
      </c>
      <c r="CM626" s="209">
        <f t="shared" si="314"/>
        <v>0</v>
      </c>
      <c r="CN626" s="207"/>
      <c r="CO626" s="207"/>
      <c r="CP626" s="207"/>
      <c r="CQ626" s="207"/>
      <c r="CR626" s="207"/>
      <c r="CS626" s="207"/>
      <c r="CT626" s="207"/>
      <c r="CU626" s="207"/>
      <c r="CV626" s="207"/>
      <c r="CW626" s="207"/>
      <c r="CX626" s="207"/>
      <c r="CY626" s="207"/>
      <c r="CZ626" s="207"/>
      <c r="DA626" s="207"/>
      <c r="DB626" s="207"/>
      <c r="DC626" s="207"/>
      <c r="DD626" s="207"/>
      <c r="DE626" s="207">
        <v>0</v>
      </c>
      <c r="DF626" s="207"/>
      <c r="DG626" s="207"/>
      <c r="DH626" s="207"/>
      <c r="DI626" s="207"/>
      <c r="DJ626" s="207">
        <v>0</v>
      </c>
      <c r="DK626" s="209">
        <v>120.88</v>
      </c>
      <c r="DL626" s="209">
        <f t="shared" si="315"/>
        <v>0</v>
      </c>
      <c r="DM626" s="207"/>
      <c r="DN626" s="207"/>
      <c r="DO626" s="207"/>
      <c r="DP626" s="207"/>
      <c r="DQ626" s="207"/>
      <c r="DR626" s="207"/>
      <c r="DS626" s="207"/>
      <c r="DT626" s="207"/>
      <c r="DU626" s="207"/>
      <c r="DV626" s="207"/>
      <c r="DW626" s="207"/>
      <c r="DX626" s="207"/>
      <c r="DY626" s="207"/>
      <c r="DZ626" s="207"/>
      <c r="EA626" s="207"/>
      <c r="EB626" s="207"/>
      <c r="EC626" s="207"/>
      <c r="ED626" s="207">
        <v>0</v>
      </c>
      <c r="EE626" s="207"/>
      <c r="EF626" s="207"/>
      <c r="EG626" s="207"/>
      <c r="EH626" s="207"/>
      <c r="EI626" s="207">
        <v>0</v>
      </c>
      <c r="EJ626" s="209">
        <v>191.55</v>
      </c>
      <c r="EK626" s="209">
        <f t="shared" si="316"/>
        <v>0</v>
      </c>
      <c r="EL626" s="207"/>
      <c r="EM626" s="207"/>
      <c r="EN626" s="207"/>
      <c r="EO626" s="207"/>
      <c r="EP626" s="207"/>
      <c r="EQ626" s="207"/>
      <c r="ER626" s="207"/>
      <c r="ES626" s="207"/>
      <c r="ET626" s="207"/>
      <c r="EU626" s="207"/>
      <c r="EV626" s="207"/>
      <c r="EW626" s="207"/>
      <c r="EX626" s="207"/>
      <c r="EY626" s="207"/>
      <c r="EZ626" s="207"/>
      <c r="FA626" s="207"/>
      <c r="FB626" s="207"/>
      <c r="FC626" s="207">
        <v>0</v>
      </c>
      <c r="FD626" s="207"/>
      <c r="FE626" s="207"/>
      <c r="FF626" s="207"/>
      <c r="FG626" s="207"/>
      <c r="FH626" s="207">
        <v>0</v>
      </c>
      <c r="FI626" s="209">
        <v>32.1</v>
      </c>
      <c r="FJ626" s="209">
        <f t="shared" si="317"/>
        <v>0</v>
      </c>
      <c r="FK626" s="207"/>
      <c r="FL626" s="207"/>
      <c r="FM626" s="207"/>
      <c r="FN626" s="207">
        <v>0</v>
      </c>
      <c r="FO626" s="207"/>
      <c r="FP626" s="207"/>
      <c r="FQ626" s="207"/>
      <c r="FR626" s="207"/>
      <c r="FS626" s="207">
        <v>0</v>
      </c>
      <c r="FT626" s="209">
        <v>25.68</v>
      </c>
      <c r="FU626" s="209">
        <f t="shared" si="318"/>
        <v>0</v>
      </c>
      <c r="FV626" s="207"/>
      <c r="FW626" s="207"/>
      <c r="FX626" s="207"/>
      <c r="FY626" s="207">
        <v>0</v>
      </c>
      <c r="FZ626" s="207"/>
      <c r="GA626" s="207"/>
      <c r="GB626" s="207"/>
      <c r="GC626" s="207"/>
      <c r="GD626" s="207">
        <v>0</v>
      </c>
      <c r="GE626" s="209">
        <v>56.12</v>
      </c>
      <c r="GF626" s="209">
        <f t="shared" si="319"/>
        <v>0</v>
      </c>
      <c r="GG626" s="207"/>
      <c r="GH626" s="207"/>
      <c r="GI626" s="207"/>
      <c r="GJ626" s="207"/>
      <c r="GK626" s="207"/>
      <c r="GL626" s="207"/>
      <c r="GM626" s="207"/>
      <c r="GN626" s="207"/>
      <c r="GO626" s="207"/>
      <c r="GP626" s="207"/>
      <c r="GQ626" s="207"/>
      <c r="GR626" s="207"/>
      <c r="GS626" s="207"/>
      <c r="GT626" s="207"/>
      <c r="GU626" s="207"/>
      <c r="GV626" s="207"/>
      <c r="GW626" s="207"/>
      <c r="GX626" s="207" t="s">
        <v>918</v>
      </c>
      <c r="GY626" s="207">
        <v>0</v>
      </c>
      <c r="GZ626" s="207" t="s">
        <v>918</v>
      </c>
      <c r="HA626" s="207">
        <v>0</v>
      </c>
      <c r="HB626" s="207">
        <v>0</v>
      </c>
      <c r="HC626" s="207">
        <v>1</v>
      </c>
      <c r="HD626" s="207">
        <f t="shared" si="334"/>
        <v>12000</v>
      </c>
      <c r="HE626" s="207">
        <v>5</v>
      </c>
      <c r="HF626" s="207"/>
      <c r="HG626" s="207"/>
      <c r="HH626" s="207">
        <f>(HZ626+1)*200*HE626</f>
        <v>5000</v>
      </c>
      <c r="HI626" s="209">
        <v>2.73</v>
      </c>
      <c r="HJ626" s="209">
        <f t="shared" si="320"/>
        <v>13650</v>
      </c>
      <c r="HK626" s="207">
        <v>4</v>
      </c>
      <c r="HL626" s="207"/>
      <c r="HM626" s="207">
        <f>(HZ626+1)*200*HK626</f>
        <v>4000</v>
      </c>
      <c r="HN626" s="209">
        <v>2.73</v>
      </c>
      <c r="HO626" s="209">
        <f t="shared" si="321"/>
        <v>10920</v>
      </c>
      <c r="HP626" s="207">
        <v>1</v>
      </c>
      <c r="HQ626" s="207"/>
      <c r="HR626" s="207">
        <f>(HZ626+1)*200*HP626</f>
        <v>1000</v>
      </c>
      <c r="HS626" s="209">
        <v>2.73</v>
      </c>
      <c r="HT626" s="209">
        <f t="shared" si="322"/>
        <v>2730</v>
      </c>
      <c r="HU626" s="207">
        <v>2</v>
      </c>
      <c r="HV626" s="207"/>
      <c r="HW626" s="207">
        <f>(HZ626+1)*200*HU626</f>
        <v>2000</v>
      </c>
      <c r="HX626" s="209">
        <v>2.73</v>
      </c>
      <c r="HY626" s="209">
        <f t="shared" si="323"/>
        <v>5460</v>
      </c>
      <c r="HZ626" s="207">
        <v>4</v>
      </c>
      <c r="IA626" s="209">
        <v>3890.25</v>
      </c>
      <c r="IB626" s="209">
        <f t="shared" si="324"/>
        <v>15561</v>
      </c>
      <c r="IC626" s="169">
        <v>50</v>
      </c>
      <c r="ID626" s="169"/>
      <c r="IE626" s="169"/>
      <c r="IF626" s="169"/>
      <c r="IG626" s="165"/>
      <c r="IH626" s="165">
        <v>4</v>
      </c>
      <c r="II626" s="235">
        <f t="shared" si="340"/>
        <v>0</v>
      </c>
      <c r="IJ626" s="165">
        <f t="shared" si="341"/>
        <v>4</v>
      </c>
      <c r="IK626" s="165">
        <f t="shared" si="342"/>
        <v>4</v>
      </c>
      <c r="IL626" s="210"/>
      <c r="IM626" s="211">
        <f t="shared" si="325"/>
        <v>0</v>
      </c>
      <c r="IN626" s="209">
        <v>7500</v>
      </c>
      <c r="IO626" s="212">
        <f t="shared" si="326"/>
        <v>0</v>
      </c>
      <c r="IP626" s="209">
        <f t="shared" si="327"/>
        <v>48321</v>
      </c>
      <c r="IQ626" s="209">
        <v>10000</v>
      </c>
      <c r="IR626" s="212">
        <f t="shared" si="328"/>
        <v>5</v>
      </c>
      <c r="IS626" s="213" t="s">
        <v>7407</v>
      </c>
      <c r="IT626" s="291"/>
    </row>
    <row r="627" spans="1:264" x14ac:dyDescent="0.4">
      <c r="A627" s="158">
        <f t="shared" si="339"/>
        <v>471</v>
      </c>
      <c r="B627" s="156" t="s">
        <v>35</v>
      </c>
      <c r="C627" s="156">
        <v>254</v>
      </c>
      <c r="D627" s="251">
        <v>87315</v>
      </c>
      <c r="E627" s="374">
        <v>21043</v>
      </c>
      <c r="F627" s="225" t="s">
        <v>7408</v>
      </c>
      <c r="G627" s="251">
        <v>8</v>
      </c>
      <c r="H627" s="156"/>
      <c r="I627" s="156" t="s">
        <v>2352</v>
      </c>
      <c r="J627" s="158" t="s">
        <v>2364</v>
      </c>
      <c r="K627" s="158"/>
      <c r="L627" s="158" t="s">
        <v>2365</v>
      </c>
      <c r="M627" s="158"/>
      <c r="N627" s="205">
        <v>67</v>
      </c>
      <c r="O627" s="158">
        <v>87</v>
      </c>
      <c r="P627" s="203" t="s">
        <v>7409</v>
      </c>
      <c r="Q627" s="158">
        <v>76</v>
      </c>
      <c r="R627" s="158"/>
      <c r="S627" s="158"/>
      <c r="T627" s="158"/>
      <c r="U627" s="158"/>
      <c r="V627" s="367"/>
      <c r="W627" s="366"/>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58" t="s">
        <v>5424</v>
      </c>
      <c r="AU627" s="205">
        <v>67</v>
      </c>
      <c r="AV627" s="205">
        <v>20</v>
      </c>
      <c r="AW627" s="205">
        <f t="shared" si="312"/>
        <v>87</v>
      </c>
      <c r="AX627" s="205" t="s">
        <v>7409</v>
      </c>
      <c r="AY627" s="226">
        <v>52</v>
      </c>
      <c r="AZ627" s="205">
        <v>24</v>
      </c>
      <c r="BA627" s="205">
        <f t="shared" si="347"/>
        <v>76</v>
      </c>
      <c r="BB627" s="205"/>
      <c r="BC627" s="207">
        <v>1.0000000000000001E-17</v>
      </c>
      <c r="BD627" s="207">
        <v>9.9999999999999997E-29</v>
      </c>
      <c r="BE627" s="207">
        <v>1.0000000000000001E-30</v>
      </c>
      <c r="BF627" s="207">
        <v>0</v>
      </c>
      <c r="BG627" s="207">
        <v>0</v>
      </c>
      <c r="BH627" s="207"/>
      <c r="BI627" s="207"/>
      <c r="BJ627" s="207"/>
      <c r="BK627" s="207"/>
      <c r="BL627" s="208">
        <v>0</v>
      </c>
      <c r="BM627" s="209">
        <v>249.45</v>
      </c>
      <c r="BN627" s="209">
        <f t="shared" si="313"/>
        <v>0</v>
      </c>
      <c r="BO627" s="207"/>
      <c r="BP627" s="207"/>
      <c r="BQ627" s="207"/>
      <c r="BR627" s="207"/>
      <c r="BS627" s="207"/>
      <c r="BT627" s="207"/>
      <c r="BU627" s="207"/>
      <c r="BV627" s="207"/>
      <c r="BW627" s="207"/>
      <c r="BX627" s="207"/>
      <c r="BY627" s="207"/>
      <c r="BZ627" s="207"/>
      <c r="CA627" s="207"/>
      <c r="CB627" s="207"/>
      <c r="CC627" s="207"/>
      <c r="CD627" s="207"/>
      <c r="CE627" s="207"/>
      <c r="CF627" s="207">
        <v>0</v>
      </c>
      <c r="CG627" s="207"/>
      <c r="CH627" s="207"/>
      <c r="CI627" s="207"/>
      <c r="CJ627" s="207"/>
      <c r="CK627" s="207">
        <v>0</v>
      </c>
      <c r="CL627" s="209">
        <v>477.3</v>
      </c>
      <c r="CM627" s="209">
        <f t="shared" si="314"/>
        <v>0</v>
      </c>
      <c r="CN627" s="207"/>
      <c r="CO627" s="207"/>
      <c r="CP627" s="207"/>
      <c r="CQ627" s="207"/>
      <c r="CR627" s="207"/>
      <c r="CS627" s="207"/>
      <c r="CT627" s="207"/>
      <c r="CU627" s="207"/>
      <c r="CV627" s="207"/>
      <c r="CW627" s="207"/>
      <c r="CX627" s="207"/>
      <c r="CY627" s="207"/>
      <c r="CZ627" s="207"/>
      <c r="DA627" s="207"/>
      <c r="DB627" s="207"/>
      <c r="DC627" s="207"/>
      <c r="DD627" s="207"/>
      <c r="DE627" s="207">
        <v>0</v>
      </c>
      <c r="DF627" s="207"/>
      <c r="DG627" s="207"/>
      <c r="DH627" s="207"/>
      <c r="DI627" s="207"/>
      <c r="DJ627" s="207">
        <v>0</v>
      </c>
      <c r="DK627" s="209">
        <v>120.88</v>
      </c>
      <c r="DL627" s="209">
        <f t="shared" si="315"/>
        <v>0</v>
      </c>
      <c r="DM627" s="207"/>
      <c r="DN627" s="207"/>
      <c r="DO627" s="207"/>
      <c r="DP627" s="207"/>
      <c r="DQ627" s="207"/>
      <c r="DR627" s="207"/>
      <c r="DS627" s="207"/>
      <c r="DT627" s="207"/>
      <c r="DU627" s="207"/>
      <c r="DV627" s="207"/>
      <c r="DW627" s="207"/>
      <c r="DX627" s="207"/>
      <c r="DY627" s="207"/>
      <c r="DZ627" s="207"/>
      <c r="EA627" s="207"/>
      <c r="EB627" s="207"/>
      <c r="EC627" s="207"/>
      <c r="ED627" s="207">
        <v>0</v>
      </c>
      <c r="EE627" s="207"/>
      <c r="EF627" s="207"/>
      <c r="EG627" s="207"/>
      <c r="EH627" s="207"/>
      <c r="EI627" s="207">
        <v>0</v>
      </c>
      <c r="EJ627" s="209">
        <v>191.55</v>
      </c>
      <c r="EK627" s="209">
        <f t="shared" si="316"/>
        <v>0</v>
      </c>
      <c r="EL627" s="207"/>
      <c r="EM627" s="207"/>
      <c r="EN627" s="207"/>
      <c r="EO627" s="207"/>
      <c r="EP627" s="207"/>
      <c r="EQ627" s="207"/>
      <c r="ER627" s="207"/>
      <c r="ES627" s="207"/>
      <c r="ET627" s="207"/>
      <c r="EU627" s="207"/>
      <c r="EV627" s="207"/>
      <c r="EW627" s="207"/>
      <c r="EX627" s="207"/>
      <c r="EY627" s="207"/>
      <c r="EZ627" s="207"/>
      <c r="FA627" s="207"/>
      <c r="FB627" s="207"/>
      <c r="FC627" s="207">
        <v>0</v>
      </c>
      <c r="FD627" s="207"/>
      <c r="FE627" s="207"/>
      <c r="FF627" s="207"/>
      <c r="FG627" s="207"/>
      <c r="FH627" s="207">
        <v>0</v>
      </c>
      <c r="FI627" s="209">
        <v>32.1</v>
      </c>
      <c r="FJ627" s="209">
        <f t="shared" si="317"/>
        <v>0</v>
      </c>
      <c r="FK627" s="207"/>
      <c r="FL627" s="207"/>
      <c r="FM627" s="207"/>
      <c r="FN627" s="207">
        <v>0</v>
      </c>
      <c r="FO627" s="207"/>
      <c r="FP627" s="207"/>
      <c r="FQ627" s="207"/>
      <c r="FR627" s="207"/>
      <c r="FS627" s="207">
        <v>0</v>
      </c>
      <c r="FT627" s="209">
        <v>25.68</v>
      </c>
      <c r="FU627" s="209">
        <f t="shared" si="318"/>
        <v>0</v>
      </c>
      <c r="FV627" s="207"/>
      <c r="FW627" s="207"/>
      <c r="FX627" s="207"/>
      <c r="FY627" s="207">
        <v>0</v>
      </c>
      <c r="FZ627" s="207"/>
      <c r="GA627" s="207"/>
      <c r="GB627" s="207"/>
      <c r="GC627" s="207"/>
      <c r="GD627" s="207">
        <v>0</v>
      </c>
      <c r="GE627" s="209">
        <v>56.12</v>
      </c>
      <c r="GF627" s="209">
        <f t="shared" si="319"/>
        <v>0</v>
      </c>
      <c r="GG627" s="207"/>
      <c r="GH627" s="207"/>
      <c r="GI627" s="207"/>
      <c r="GJ627" s="207"/>
      <c r="GK627" s="207"/>
      <c r="GL627" s="207"/>
      <c r="GM627" s="207"/>
      <c r="GN627" s="207"/>
      <c r="GO627" s="207"/>
      <c r="GP627" s="207"/>
      <c r="GQ627" s="207"/>
      <c r="GR627" s="207"/>
      <c r="GS627" s="207"/>
      <c r="GT627" s="207"/>
      <c r="GU627" s="207"/>
      <c r="GV627" s="207"/>
      <c r="GW627" s="207"/>
      <c r="GX627" s="207" t="s">
        <v>918</v>
      </c>
      <c r="GY627" s="207">
        <v>0</v>
      </c>
      <c r="GZ627" s="207" t="s">
        <v>918</v>
      </c>
      <c r="HA627" s="207">
        <v>0</v>
      </c>
      <c r="HB627" s="207">
        <v>0</v>
      </c>
      <c r="HC627" s="207">
        <v>1</v>
      </c>
      <c r="HD627" s="207">
        <f t="shared" si="334"/>
        <v>14000</v>
      </c>
      <c r="HE627" s="207">
        <v>5</v>
      </c>
      <c r="HF627" s="207"/>
      <c r="HG627" s="207"/>
      <c r="HH627" s="207">
        <f>(HZ627+1)*200*HE627</f>
        <v>5000</v>
      </c>
      <c r="HI627" s="209">
        <v>2.73</v>
      </c>
      <c r="HJ627" s="209">
        <f t="shared" si="320"/>
        <v>13650</v>
      </c>
      <c r="HK627" s="207">
        <v>4</v>
      </c>
      <c r="HL627" s="207"/>
      <c r="HM627" s="207">
        <f>(HZ627+1)*200*HK627</f>
        <v>4000</v>
      </c>
      <c r="HN627" s="209">
        <v>2.73</v>
      </c>
      <c r="HO627" s="209">
        <f t="shared" si="321"/>
        <v>10920</v>
      </c>
      <c r="HP627" s="207">
        <v>4</v>
      </c>
      <c r="HQ627" s="207"/>
      <c r="HR627" s="207">
        <f>(HZ627+1)*200*HP627</f>
        <v>4000</v>
      </c>
      <c r="HS627" s="209">
        <v>2.73</v>
      </c>
      <c r="HT627" s="209">
        <f t="shared" si="322"/>
        <v>10920</v>
      </c>
      <c r="HU627" s="207">
        <v>1</v>
      </c>
      <c r="HV627" s="207"/>
      <c r="HW627" s="207">
        <f>(HZ627+1)*200*HU627</f>
        <v>1000</v>
      </c>
      <c r="HX627" s="209">
        <v>2.73</v>
      </c>
      <c r="HY627" s="209">
        <f t="shared" si="323"/>
        <v>2730</v>
      </c>
      <c r="HZ627" s="207">
        <v>4</v>
      </c>
      <c r="IA627" s="209">
        <v>3890.25</v>
      </c>
      <c r="IB627" s="209">
        <f t="shared" si="324"/>
        <v>15561</v>
      </c>
      <c r="IC627" s="169"/>
      <c r="ID627" s="169"/>
      <c r="IE627" s="169"/>
      <c r="IF627" s="169"/>
      <c r="IG627" s="165"/>
      <c r="IH627" s="165"/>
      <c r="II627" s="235">
        <f t="shared" si="340"/>
        <v>0</v>
      </c>
      <c r="IJ627" s="165">
        <f t="shared" si="341"/>
        <v>4</v>
      </c>
      <c r="IK627" s="165">
        <f t="shared" si="342"/>
        <v>4</v>
      </c>
      <c r="IL627" s="210"/>
      <c r="IM627" s="211">
        <f t="shared" si="325"/>
        <v>0</v>
      </c>
      <c r="IN627" s="209">
        <v>7500</v>
      </c>
      <c r="IO627" s="212">
        <f t="shared" si="326"/>
        <v>0</v>
      </c>
      <c r="IP627" s="209">
        <f t="shared" si="327"/>
        <v>53781</v>
      </c>
      <c r="IQ627" s="209">
        <v>10000</v>
      </c>
      <c r="IR627" s="212">
        <f t="shared" si="328"/>
        <v>6</v>
      </c>
      <c r="IS627" s="213" t="s">
        <v>6362</v>
      </c>
      <c r="IT627" s="291"/>
    </row>
    <row r="628" spans="1:264" x14ac:dyDescent="0.4">
      <c r="A628" s="158" t="s">
        <v>4980</v>
      </c>
      <c r="B628" s="257" t="s">
        <v>1022</v>
      </c>
      <c r="C628" s="257">
        <v>105</v>
      </c>
      <c r="D628" s="257" t="e">
        <f t="shared" ref="D628:D641" si="348">VLOOKUP(F628,$A$648:$A$1206,2,FALSE)</f>
        <v>#N/A</v>
      </c>
      <c r="E628" s="379">
        <v>12745</v>
      </c>
      <c r="F628" s="258" t="s">
        <v>7410</v>
      </c>
      <c r="G628" s="379">
        <v>3</v>
      </c>
      <c r="H628" s="257"/>
      <c r="I628" s="257" t="s">
        <v>983</v>
      </c>
      <c r="J628" s="259" t="s">
        <v>1023</v>
      </c>
      <c r="K628" s="259"/>
      <c r="L628" s="259" t="s">
        <v>1024</v>
      </c>
      <c r="M628" s="158"/>
      <c r="N628" s="260">
        <v>0</v>
      </c>
      <c r="O628" s="259">
        <v>0</v>
      </c>
      <c r="P628" s="203">
        <v>0</v>
      </c>
      <c r="Q628" s="259">
        <v>0</v>
      </c>
      <c r="R628" s="259"/>
      <c r="S628" s="259"/>
      <c r="T628" s="259"/>
      <c r="U628" s="259"/>
      <c r="V628" s="367"/>
      <c r="W628" s="366"/>
      <c r="X628" s="259"/>
      <c r="Y628" s="259"/>
      <c r="Z628" s="259"/>
      <c r="AA628" s="259"/>
      <c r="AB628" s="259"/>
      <c r="AC628" s="259"/>
      <c r="AD628" s="259"/>
      <c r="AE628" s="259"/>
      <c r="AF628" s="259"/>
      <c r="AG628" s="259"/>
      <c r="AH628" s="259"/>
      <c r="AI628" s="259"/>
      <c r="AJ628" s="259"/>
      <c r="AK628" s="259"/>
      <c r="AL628" s="259"/>
      <c r="AM628" s="259"/>
      <c r="AN628" s="259"/>
      <c r="AO628" s="259"/>
      <c r="AP628" s="259"/>
      <c r="AQ628" s="259"/>
      <c r="AR628" s="259"/>
      <c r="AS628" s="259"/>
      <c r="AT628" s="259" t="s">
        <v>5492</v>
      </c>
      <c r="AU628" s="260">
        <v>0</v>
      </c>
      <c r="AV628" s="260">
        <v>0</v>
      </c>
      <c r="AW628" s="260">
        <v>0</v>
      </c>
      <c r="AX628" s="205">
        <v>0</v>
      </c>
      <c r="AY628" s="260">
        <v>0</v>
      </c>
      <c r="AZ628" s="260">
        <v>0</v>
      </c>
      <c r="BA628" s="260">
        <v>0</v>
      </c>
      <c r="BB628" s="261" t="s">
        <v>892</v>
      </c>
      <c r="BC628" s="260">
        <v>0</v>
      </c>
      <c r="BD628" s="260">
        <v>0</v>
      </c>
      <c r="BE628" s="260">
        <v>0</v>
      </c>
      <c r="BF628" s="260">
        <v>0</v>
      </c>
      <c r="BG628" s="260">
        <v>1.0000000000000001E-17</v>
      </c>
      <c r="BH628" s="260">
        <v>0</v>
      </c>
      <c r="BI628" s="260" t="s">
        <v>892</v>
      </c>
      <c r="BJ628" s="260" t="s">
        <v>892</v>
      </c>
      <c r="BK628" s="260" t="s">
        <v>892</v>
      </c>
      <c r="BL628" s="260">
        <v>1.0000000000000001E-30</v>
      </c>
      <c r="BM628" s="209" t="s">
        <v>4980</v>
      </c>
      <c r="BN628" s="209" t="s">
        <v>4980</v>
      </c>
      <c r="BO628" s="207"/>
      <c r="BP628" s="207"/>
      <c r="BQ628" s="207"/>
      <c r="BR628" s="207"/>
      <c r="BS628" s="207"/>
      <c r="BT628" s="207"/>
      <c r="BU628" s="207"/>
      <c r="BV628" s="207"/>
      <c r="BW628" s="207"/>
      <c r="BX628" s="207"/>
      <c r="BY628" s="207"/>
      <c r="BZ628" s="207"/>
      <c r="CA628" s="207"/>
      <c r="CB628" s="207" t="s">
        <v>4980</v>
      </c>
      <c r="CC628" s="207"/>
      <c r="CD628" s="207"/>
      <c r="CE628" s="207"/>
      <c r="CF628" s="260">
        <v>1.0000000000000001E-17</v>
      </c>
      <c r="CG628" s="260">
        <v>0</v>
      </c>
      <c r="CH628" s="260" t="s">
        <v>892</v>
      </c>
      <c r="CI628" s="260" t="s">
        <v>892</v>
      </c>
      <c r="CJ628" s="260" t="s">
        <v>892</v>
      </c>
      <c r="CK628" s="260">
        <v>1.0000000000000001E-30</v>
      </c>
      <c r="CL628" s="260"/>
      <c r="CM628" s="260"/>
      <c r="CN628" s="260"/>
      <c r="CO628" s="260"/>
      <c r="CP628" s="260"/>
      <c r="CQ628" s="260"/>
      <c r="CR628" s="260"/>
      <c r="CS628" s="260"/>
      <c r="CT628" s="260"/>
      <c r="CU628" s="260"/>
      <c r="CV628" s="260"/>
      <c r="CW628" s="260"/>
      <c r="CX628" s="260"/>
      <c r="CY628" s="260"/>
      <c r="CZ628" s="260"/>
      <c r="DA628" s="260"/>
      <c r="DB628" s="260"/>
      <c r="DC628" s="260"/>
      <c r="DD628" s="260"/>
      <c r="DE628" s="260">
        <v>1.0000000000000001E-17</v>
      </c>
      <c r="DF628" s="260">
        <v>0</v>
      </c>
      <c r="DG628" s="260" t="s">
        <v>892</v>
      </c>
      <c r="DH628" s="260" t="s">
        <v>892</v>
      </c>
      <c r="DI628" s="260" t="s">
        <v>892</v>
      </c>
      <c r="DJ628" s="260">
        <v>1.0000000000000001E-30</v>
      </c>
      <c r="DK628" s="260"/>
      <c r="DL628" s="260"/>
      <c r="DM628" s="260"/>
      <c r="DN628" s="260"/>
      <c r="DO628" s="260"/>
      <c r="DP628" s="260"/>
      <c r="DQ628" s="260"/>
      <c r="DR628" s="260"/>
      <c r="DS628" s="260"/>
      <c r="DT628" s="260"/>
      <c r="DU628" s="260"/>
      <c r="DV628" s="260"/>
      <c r="DW628" s="260"/>
      <c r="DX628" s="260"/>
      <c r="DY628" s="260"/>
      <c r="DZ628" s="260"/>
      <c r="EA628" s="260"/>
      <c r="EB628" s="260"/>
      <c r="EC628" s="260"/>
      <c r="ED628" s="260">
        <v>1.0000000000000001E-17</v>
      </c>
      <c r="EE628" s="260">
        <v>0</v>
      </c>
      <c r="EF628" s="260" t="s">
        <v>892</v>
      </c>
      <c r="EG628" s="260" t="s">
        <v>892</v>
      </c>
      <c r="EH628" s="260" t="s">
        <v>892</v>
      </c>
      <c r="EI628" s="260">
        <v>1.0000000000000001E-30</v>
      </c>
      <c r="EJ628" s="260"/>
      <c r="EK628" s="260"/>
      <c r="EL628" s="260"/>
      <c r="EM628" s="260"/>
      <c r="EN628" s="260"/>
      <c r="EO628" s="260"/>
      <c r="EP628" s="260"/>
      <c r="EQ628" s="260"/>
      <c r="ER628" s="260"/>
      <c r="ES628" s="260"/>
      <c r="ET628" s="260"/>
      <c r="EU628" s="260"/>
      <c r="EV628" s="260"/>
      <c r="EW628" s="260"/>
      <c r="EX628" s="260"/>
      <c r="EY628" s="260"/>
      <c r="EZ628" s="260"/>
      <c r="FA628" s="260"/>
      <c r="FB628" s="260"/>
      <c r="FC628" s="260">
        <v>1.0000000000000001E-17</v>
      </c>
      <c r="FD628" s="260">
        <v>0</v>
      </c>
      <c r="FE628" s="260" t="s">
        <v>892</v>
      </c>
      <c r="FF628" s="260" t="s">
        <v>892</v>
      </c>
      <c r="FG628" s="260" t="s">
        <v>892</v>
      </c>
      <c r="FH628" s="260">
        <v>1.0000000000000001E-30</v>
      </c>
      <c r="FI628" s="260"/>
      <c r="FJ628" s="260"/>
      <c r="FK628" s="260"/>
      <c r="FL628" s="260"/>
      <c r="FM628" s="260"/>
      <c r="FN628" s="260">
        <v>1.0000000000000001E-17</v>
      </c>
      <c r="FO628" s="260">
        <v>0</v>
      </c>
      <c r="FP628" s="260" t="s">
        <v>892</v>
      </c>
      <c r="FQ628" s="260" t="s">
        <v>892</v>
      </c>
      <c r="FR628" s="260" t="s">
        <v>892</v>
      </c>
      <c r="FS628" s="260">
        <v>1.0000000000000001E-30</v>
      </c>
      <c r="FT628" s="260"/>
      <c r="FU628" s="260"/>
      <c r="FV628" s="260"/>
      <c r="FW628" s="260"/>
      <c r="FX628" s="260"/>
      <c r="FY628" s="260">
        <v>1.0000000000000001E-17</v>
      </c>
      <c r="FZ628" s="260">
        <v>0</v>
      </c>
      <c r="GA628" s="260" t="s">
        <v>892</v>
      </c>
      <c r="GB628" s="260" t="s">
        <v>892</v>
      </c>
      <c r="GC628" s="260" t="s">
        <v>892</v>
      </c>
      <c r="GD628" s="260">
        <v>1.0000000000000001E-30</v>
      </c>
      <c r="GE628" s="260"/>
      <c r="GF628" s="260"/>
      <c r="GG628" s="260"/>
      <c r="GH628" s="260"/>
      <c r="GI628" s="260"/>
      <c r="GJ628" s="260"/>
      <c r="GK628" s="260"/>
      <c r="GL628" s="260"/>
      <c r="GM628" s="260"/>
      <c r="GN628" s="260"/>
      <c r="GO628" s="260"/>
      <c r="GP628" s="260"/>
      <c r="GQ628" s="260"/>
      <c r="GR628" s="260"/>
      <c r="GS628" s="260"/>
      <c r="GT628" s="260"/>
      <c r="GU628" s="260"/>
      <c r="GV628" s="260"/>
      <c r="GW628" s="260"/>
      <c r="GX628" s="260" t="s">
        <v>892</v>
      </c>
      <c r="GY628" s="260" t="s">
        <v>892</v>
      </c>
      <c r="GZ628" s="260" t="s">
        <v>892</v>
      </c>
      <c r="HA628" s="260" t="s">
        <v>892</v>
      </c>
      <c r="HB628" s="260">
        <v>0</v>
      </c>
      <c r="HC628" s="260">
        <v>1.0000000000000001E-17</v>
      </c>
      <c r="HD628" s="260">
        <v>1.0000000000000001E-30</v>
      </c>
      <c r="HE628" s="260">
        <v>1.0000000000000001E-17</v>
      </c>
      <c r="HF628" s="260" t="s">
        <v>892</v>
      </c>
      <c r="HG628" s="260" t="s">
        <v>892</v>
      </c>
      <c r="HH628" s="260">
        <v>1.0000000000000001E-30</v>
      </c>
      <c r="HI628" s="260"/>
      <c r="HJ628" s="260"/>
      <c r="HK628" s="260">
        <v>1.0000000000000001E-17</v>
      </c>
      <c r="HL628" s="260" t="s">
        <v>892</v>
      </c>
      <c r="HM628" s="260">
        <v>1.0000000000000001E-30</v>
      </c>
      <c r="HN628" s="260"/>
      <c r="HO628" s="260"/>
      <c r="HP628" s="260">
        <v>1.0000000000000001E-17</v>
      </c>
      <c r="HQ628" s="260" t="s">
        <v>892</v>
      </c>
      <c r="HR628" s="260">
        <v>1.0000000000000001E-30</v>
      </c>
      <c r="HS628" s="260"/>
      <c r="HT628" s="260"/>
      <c r="HU628" s="260">
        <v>1.0000000000000001E-17</v>
      </c>
      <c r="HV628" s="260" t="s">
        <v>892</v>
      </c>
      <c r="HW628" s="260">
        <v>1.0000000000000001E-30</v>
      </c>
      <c r="HX628" s="260"/>
      <c r="HY628" s="260"/>
      <c r="HZ628" s="260">
        <v>1.0000000000000001E-17</v>
      </c>
      <c r="IA628" s="260"/>
      <c r="IB628" s="260"/>
      <c r="IC628" s="262" t="s">
        <v>892</v>
      </c>
      <c r="ID628" s="262"/>
      <c r="IE628" s="262"/>
      <c r="IF628" s="262"/>
      <c r="IG628" s="263" t="s">
        <v>892</v>
      </c>
      <c r="IH628" s="263"/>
      <c r="II628" s="263">
        <v>0</v>
      </c>
      <c r="IJ628" s="263">
        <v>0</v>
      </c>
      <c r="IK628" s="263">
        <v>0</v>
      </c>
      <c r="IL628" s="264" t="s">
        <v>892</v>
      </c>
      <c r="IM628" s="264"/>
      <c r="IN628" s="264"/>
      <c r="IO628" s="264"/>
      <c r="IP628" s="264"/>
      <c r="IQ628" s="264"/>
      <c r="IR628" s="264"/>
      <c r="IS628" s="265"/>
      <c r="IT628" s="295"/>
      <c r="IU628" s="136"/>
      <c r="IV628" s="136"/>
      <c r="IW628" s="136"/>
      <c r="IX628" s="136"/>
      <c r="IY628" s="136"/>
      <c r="IZ628" s="136"/>
      <c r="JA628" s="136"/>
      <c r="JB628" s="136"/>
      <c r="JC628" s="136"/>
      <c r="JD628" s="136"/>
    </row>
    <row r="629" spans="1:264" x14ac:dyDescent="0.4">
      <c r="A629" s="158" t="s">
        <v>4980</v>
      </c>
      <c r="B629" s="257" t="s">
        <v>1022</v>
      </c>
      <c r="C629" s="257">
        <v>193</v>
      </c>
      <c r="D629" s="257" t="e">
        <f t="shared" si="348"/>
        <v>#N/A</v>
      </c>
      <c r="E629" s="379">
        <v>27022</v>
      </c>
      <c r="F629" s="258" t="s">
        <v>7411</v>
      </c>
      <c r="G629" s="379">
        <v>5</v>
      </c>
      <c r="H629" s="257"/>
      <c r="I629" s="257" t="s">
        <v>1734</v>
      </c>
      <c r="J629" s="259" t="s">
        <v>1866</v>
      </c>
      <c r="K629" s="259"/>
      <c r="L629" s="259" t="s">
        <v>1867</v>
      </c>
      <c r="M629" s="158"/>
      <c r="N629" s="260">
        <v>0</v>
      </c>
      <c r="O629" s="259">
        <v>0</v>
      </c>
      <c r="P629" s="203">
        <v>0</v>
      </c>
      <c r="Q629" s="259">
        <v>0</v>
      </c>
      <c r="R629" s="259"/>
      <c r="S629" s="259"/>
      <c r="T629" s="259"/>
      <c r="U629" s="259"/>
      <c r="V629" s="367"/>
      <c r="W629" s="366"/>
      <c r="X629" s="259"/>
      <c r="Y629" s="259"/>
      <c r="Z629" s="259"/>
      <c r="AA629" s="259"/>
      <c r="AB629" s="259"/>
      <c r="AC629" s="259"/>
      <c r="AD629" s="259"/>
      <c r="AE629" s="259"/>
      <c r="AF629" s="259"/>
      <c r="AG629" s="259"/>
      <c r="AH629" s="259"/>
      <c r="AI629" s="259"/>
      <c r="AJ629" s="259"/>
      <c r="AK629" s="259"/>
      <c r="AL629" s="259"/>
      <c r="AM629" s="259"/>
      <c r="AN629" s="259"/>
      <c r="AO629" s="259"/>
      <c r="AP629" s="259"/>
      <c r="AQ629" s="259"/>
      <c r="AR629" s="259"/>
      <c r="AS629" s="259"/>
      <c r="AT629" s="259" t="s">
        <v>5437</v>
      </c>
      <c r="AU629" s="260">
        <v>0</v>
      </c>
      <c r="AV629" s="260">
        <v>0</v>
      </c>
      <c r="AW629" s="260">
        <v>0</v>
      </c>
      <c r="AX629" s="205">
        <v>0</v>
      </c>
      <c r="AY629" s="260">
        <v>0</v>
      </c>
      <c r="AZ629" s="260">
        <v>0</v>
      </c>
      <c r="BA629" s="260">
        <v>0</v>
      </c>
      <c r="BB629" s="261" t="s">
        <v>892</v>
      </c>
      <c r="BC629" s="260">
        <v>0</v>
      </c>
      <c r="BD629" s="260">
        <v>0</v>
      </c>
      <c r="BE629" s="260">
        <v>0</v>
      </c>
      <c r="BF629" s="260">
        <v>0</v>
      </c>
      <c r="BG629" s="260">
        <v>1.0000000000000001E-17</v>
      </c>
      <c r="BH629" s="260">
        <v>0</v>
      </c>
      <c r="BI629" s="260" t="s">
        <v>892</v>
      </c>
      <c r="BJ629" s="260" t="s">
        <v>892</v>
      </c>
      <c r="BK629" s="260" t="s">
        <v>892</v>
      </c>
      <c r="BL629" s="260">
        <v>1.0000000000000001E-30</v>
      </c>
      <c r="BM629" s="260"/>
      <c r="BN629" s="260"/>
      <c r="BO629" s="260"/>
      <c r="BP629" s="260"/>
      <c r="BQ629" s="260"/>
      <c r="BR629" s="260"/>
      <c r="BS629" s="260"/>
      <c r="BT629" s="260"/>
      <c r="BU629" s="260"/>
      <c r="BV629" s="260"/>
      <c r="BW629" s="260"/>
      <c r="BX629" s="260"/>
      <c r="BY629" s="260"/>
      <c r="BZ629" s="260"/>
      <c r="CA629" s="260"/>
      <c r="CB629" s="260"/>
      <c r="CC629" s="260"/>
      <c r="CD629" s="260"/>
      <c r="CE629" s="260"/>
      <c r="CF629" s="260">
        <v>1.0000000000000001E-17</v>
      </c>
      <c r="CG629" s="260">
        <v>0</v>
      </c>
      <c r="CH629" s="260" t="s">
        <v>892</v>
      </c>
      <c r="CI629" s="260" t="s">
        <v>892</v>
      </c>
      <c r="CJ629" s="260" t="s">
        <v>892</v>
      </c>
      <c r="CK629" s="260">
        <v>1.0000000000000001E-30</v>
      </c>
      <c r="CL629" s="260"/>
      <c r="CM629" s="260"/>
      <c r="CN629" s="260"/>
      <c r="CO629" s="260"/>
      <c r="CP629" s="260"/>
      <c r="CQ629" s="260"/>
      <c r="CR629" s="260"/>
      <c r="CS629" s="260"/>
      <c r="CT629" s="260"/>
      <c r="CU629" s="260"/>
      <c r="CV629" s="260"/>
      <c r="CW629" s="260"/>
      <c r="CX629" s="260"/>
      <c r="CY629" s="260"/>
      <c r="CZ629" s="260"/>
      <c r="DA629" s="260"/>
      <c r="DB629" s="260"/>
      <c r="DC629" s="260"/>
      <c r="DD629" s="260"/>
      <c r="DE629" s="260">
        <v>1.0000000000000001E-17</v>
      </c>
      <c r="DF629" s="260">
        <v>0</v>
      </c>
      <c r="DG629" s="260" t="s">
        <v>892</v>
      </c>
      <c r="DH629" s="260" t="s">
        <v>892</v>
      </c>
      <c r="DI629" s="260" t="s">
        <v>892</v>
      </c>
      <c r="DJ629" s="260">
        <v>1.0000000000000001E-30</v>
      </c>
      <c r="DK629" s="260"/>
      <c r="DL629" s="260"/>
      <c r="DM629" s="260"/>
      <c r="DN629" s="260"/>
      <c r="DO629" s="260"/>
      <c r="DP629" s="260"/>
      <c r="DQ629" s="260"/>
      <c r="DR629" s="260"/>
      <c r="DS629" s="260"/>
      <c r="DT629" s="260"/>
      <c r="DU629" s="260"/>
      <c r="DV629" s="260"/>
      <c r="DW629" s="260"/>
      <c r="DX629" s="260"/>
      <c r="DY629" s="260"/>
      <c r="DZ629" s="260"/>
      <c r="EA629" s="260"/>
      <c r="EB629" s="260"/>
      <c r="EC629" s="260"/>
      <c r="ED629" s="260">
        <v>1.0000000000000001E-17</v>
      </c>
      <c r="EE629" s="260">
        <v>0</v>
      </c>
      <c r="EF629" s="260" t="s">
        <v>892</v>
      </c>
      <c r="EG629" s="260" t="s">
        <v>892</v>
      </c>
      <c r="EH629" s="260" t="s">
        <v>892</v>
      </c>
      <c r="EI629" s="260">
        <v>1.0000000000000001E-30</v>
      </c>
      <c r="EJ629" s="260"/>
      <c r="EK629" s="260"/>
      <c r="EL629" s="260"/>
      <c r="EM629" s="260"/>
      <c r="EN629" s="260"/>
      <c r="EO629" s="260"/>
      <c r="EP629" s="260"/>
      <c r="EQ629" s="260"/>
      <c r="ER629" s="260"/>
      <c r="ES629" s="260"/>
      <c r="ET629" s="260"/>
      <c r="EU629" s="260"/>
      <c r="EV629" s="260"/>
      <c r="EW629" s="260"/>
      <c r="EX629" s="260"/>
      <c r="EY629" s="260"/>
      <c r="EZ629" s="260"/>
      <c r="FA629" s="260"/>
      <c r="FB629" s="260"/>
      <c r="FC629" s="260">
        <v>1.0000000000000001E-17</v>
      </c>
      <c r="FD629" s="260">
        <v>0</v>
      </c>
      <c r="FE629" s="260" t="s">
        <v>892</v>
      </c>
      <c r="FF629" s="260" t="s">
        <v>892</v>
      </c>
      <c r="FG629" s="260" t="s">
        <v>892</v>
      </c>
      <c r="FH629" s="260">
        <v>1.0000000000000001E-30</v>
      </c>
      <c r="FI629" s="260"/>
      <c r="FJ629" s="260"/>
      <c r="FK629" s="260"/>
      <c r="FL629" s="260"/>
      <c r="FM629" s="260"/>
      <c r="FN629" s="260">
        <v>1.0000000000000001E-17</v>
      </c>
      <c r="FO629" s="260">
        <v>0</v>
      </c>
      <c r="FP629" s="260" t="s">
        <v>892</v>
      </c>
      <c r="FQ629" s="260" t="s">
        <v>892</v>
      </c>
      <c r="FR629" s="260" t="s">
        <v>892</v>
      </c>
      <c r="FS629" s="260">
        <v>1.0000000000000001E-30</v>
      </c>
      <c r="FT629" s="260"/>
      <c r="FU629" s="260"/>
      <c r="FV629" s="260"/>
      <c r="FW629" s="260"/>
      <c r="FX629" s="260"/>
      <c r="FY629" s="260">
        <v>1.0000000000000001E-17</v>
      </c>
      <c r="FZ629" s="260">
        <v>0</v>
      </c>
      <c r="GA629" s="260" t="s">
        <v>892</v>
      </c>
      <c r="GB629" s="260" t="s">
        <v>892</v>
      </c>
      <c r="GC629" s="260" t="s">
        <v>892</v>
      </c>
      <c r="GD629" s="260">
        <v>1.0000000000000001E-30</v>
      </c>
      <c r="GE629" s="260"/>
      <c r="GF629" s="260"/>
      <c r="GG629" s="260"/>
      <c r="GH629" s="260"/>
      <c r="GI629" s="260"/>
      <c r="GJ629" s="260"/>
      <c r="GK629" s="260"/>
      <c r="GL629" s="260"/>
      <c r="GM629" s="260"/>
      <c r="GN629" s="260"/>
      <c r="GO629" s="260"/>
      <c r="GP629" s="260"/>
      <c r="GQ629" s="260"/>
      <c r="GR629" s="260"/>
      <c r="GS629" s="260"/>
      <c r="GT629" s="260"/>
      <c r="GU629" s="260"/>
      <c r="GV629" s="260"/>
      <c r="GW629" s="260"/>
      <c r="GX629" s="260" t="s">
        <v>892</v>
      </c>
      <c r="GY629" s="260" t="s">
        <v>892</v>
      </c>
      <c r="GZ629" s="260" t="s">
        <v>892</v>
      </c>
      <c r="HA629" s="260" t="s">
        <v>892</v>
      </c>
      <c r="HB629" s="260">
        <v>0</v>
      </c>
      <c r="HC629" s="260">
        <v>1.0000000000000001E-17</v>
      </c>
      <c r="HD629" s="260">
        <v>1.0000000000000001E-30</v>
      </c>
      <c r="HE629" s="260">
        <v>1.0000000000000001E-17</v>
      </c>
      <c r="HF629" s="260" t="s">
        <v>892</v>
      </c>
      <c r="HG629" s="260" t="s">
        <v>892</v>
      </c>
      <c r="HH629" s="260">
        <v>1.0000000000000001E-30</v>
      </c>
      <c r="HI629" s="260"/>
      <c r="HJ629" s="260"/>
      <c r="HK629" s="260">
        <v>1.0000000000000001E-17</v>
      </c>
      <c r="HL629" s="260" t="s">
        <v>892</v>
      </c>
      <c r="HM629" s="260">
        <v>1.0000000000000001E-30</v>
      </c>
      <c r="HN629" s="260"/>
      <c r="HO629" s="260"/>
      <c r="HP629" s="260">
        <v>1.0000000000000001E-17</v>
      </c>
      <c r="HQ629" s="260" t="s">
        <v>892</v>
      </c>
      <c r="HR629" s="260">
        <v>1.0000000000000001E-30</v>
      </c>
      <c r="HS629" s="260"/>
      <c r="HT629" s="260"/>
      <c r="HU629" s="260">
        <v>1.0000000000000001E-17</v>
      </c>
      <c r="HV629" s="260" t="s">
        <v>892</v>
      </c>
      <c r="HW629" s="260">
        <v>1.0000000000000001E-30</v>
      </c>
      <c r="HX629" s="260"/>
      <c r="HY629" s="260"/>
      <c r="HZ629" s="260">
        <v>1.0000000000000001E-17</v>
      </c>
      <c r="IA629" s="260"/>
      <c r="IB629" s="260"/>
      <c r="IC629" s="262" t="s">
        <v>892</v>
      </c>
      <c r="ID629" s="262"/>
      <c r="IE629" s="262"/>
      <c r="IF629" s="262"/>
      <c r="IG629" s="263" t="s">
        <v>892</v>
      </c>
      <c r="IH629" s="263"/>
      <c r="II629" s="263">
        <v>0</v>
      </c>
      <c r="IJ629" s="263">
        <v>0</v>
      </c>
      <c r="IK629" s="263">
        <v>0</v>
      </c>
      <c r="IL629" s="264" t="s">
        <v>892</v>
      </c>
      <c r="IM629" s="264"/>
      <c r="IN629" s="264"/>
      <c r="IO629" s="264"/>
      <c r="IP629" s="264"/>
      <c r="IQ629" s="264"/>
      <c r="IR629" s="264"/>
      <c r="IS629" s="265"/>
      <c r="IT629" s="295"/>
      <c r="IU629" s="136"/>
      <c r="IV629" s="136"/>
      <c r="IW629" s="136"/>
      <c r="IX629" s="136"/>
      <c r="IY629" s="136"/>
      <c r="IZ629" s="136"/>
      <c r="JA629" s="136"/>
      <c r="JB629" s="136"/>
      <c r="JC629" s="136"/>
      <c r="JD629" s="136"/>
    </row>
    <row r="630" spans="1:264" x14ac:dyDescent="0.4">
      <c r="A630" s="158" t="s">
        <v>4980</v>
      </c>
      <c r="B630" s="257" t="s">
        <v>1022</v>
      </c>
      <c r="C630" s="257">
        <v>199</v>
      </c>
      <c r="D630" s="257" t="e">
        <f t="shared" si="348"/>
        <v>#N/A</v>
      </c>
      <c r="E630" s="380">
        <v>42278</v>
      </c>
      <c r="F630" s="266" t="s">
        <v>7412</v>
      </c>
      <c r="G630" s="379">
        <v>5</v>
      </c>
      <c r="H630" s="257"/>
      <c r="I630" s="257" t="s">
        <v>1892</v>
      </c>
      <c r="J630" s="259" t="s">
        <v>1906</v>
      </c>
      <c r="K630" s="259"/>
      <c r="L630" s="259" t="s">
        <v>1907</v>
      </c>
      <c r="M630" s="158"/>
      <c r="N630" s="260">
        <v>0</v>
      </c>
      <c r="O630" s="259">
        <v>0</v>
      </c>
      <c r="P630" s="203">
        <v>0</v>
      </c>
      <c r="Q630" s="259">
        <v>0</v>
      </c>
      <c r="R630" s="259"/>
      <c r="S630" s="259"/>
      <c r="T630" s="259"/>
      <c r="U630" s="259"/>
      <c r="V630" s="367"/>
      <c r="W630" s="366"/>
      <c r="X630" s="259"/>
      <c r="Y630" s="259"/>
      <c r="Z630" s="259"/>
      <c r="AA630" s="259"/>
      <c r="AB630" s="259"/>
      <c r="AC630" s="259"/>
      <c r="AD630" s="259"/>
      <c r="AE630" s="259"/>
      <c r="AF630" s="259"/>
      <c r="AG630" s="259"/>
      <c r="AH630" s="259"/>
      <c r="AI630" s="259"/>
      <c r="AJ630" s="259"/>
      <c r="AK630" s="259"/>
      <c r="AL630" s="259"/>
      <c r="AM630" s="259"/>
      <c r="AN630" s="259"/>
      <c r="AO630" s="259"/>
      <c r="AP630" s="259"/>
      <c r="AQ630" s="259"/>
      <c r="AR630" s="259"/>
      <c r="AS630" s="259"/>
      <c r="AT630" s="259" t="s">
        <v>5691</v>
      </c>
      <c r="AU630" s="260">
        <v>0</v>
      </c>
      <c r="AV630" s="260">
        <v>0</v>
      </c>
      <c r="AW630" s="260">
        <v>0</v>
      </c>
      <c r="AX630" s="205">
        <v>0</v>
      </c>
      <c r="AY630" s="260">
        <v>0</v>
      </c>
      <c r="AZ630" s="260">
        <v>0</v>
      </c>
      <c r="BA630" s="260">
        <v>0</v>
      </c>
      <c r="BB630" s="261" t="s">
        <v>892</v>
      </c>
      <c r="BC630" s="260">
        <v>0</v>
      </c>
      <c r="BD630" s="260">
        <v>0</v>
      </c>
      <c r="BE630" s="260">
        <v>0</v>
      </c>
      <c r="BF630" s="260">
        <v>0</v>
      </c>
      <c r="BG630" s="260">
        <v>1.0000000000000001E-17</v>
      </c>
      <c r="BH630" s="260">
        <v>0</v>
      </c>
      <c r="BI630" s="260" t="s">
        <v>892</v>
      </c>
      <c r="BJ630" s="260" t="s">
        <v>892</v>
      </c>
      <c r="BK630" s="260" t="s">
        <v>892</v>
      </c>
      <c r="BL630" s="260">
        <v>1.0000000000000001E-30</v>
      </c>
      <c r="BM630" s="260"/>
      <c r="BN630" s="260"/>
      <c r="BO630" s="260"/>
      <c r="BP630" s="260"/>
      <c r="BQ630" s="260"/>
      <c r="BR630" s="260"/>
      <c r="BS630" s="260"/>
      <c r="BT630" s="260"/>
      <c r="BU630" s="260"/>
      <c r="BV630" s="260"/>
      <c r="BW630" s="260"/>
      <c r="BX630" s="260"/>
      <c r="BY630" s="260"/>
      <c r="BZ630" s="260"/>
      <c r="CA630" s="260"/>
      <c r="CB630" s="260"/>
      <c r="CC630" s="260"/>
      <c r="CD630" s="260"/>
      <c r="CE630" s="260"/>
      <c r="CF630" s="260">
        <v>1.0000000000000001E-17</v>
      </c>
      <c r="CG630" s="260">
        <v>0</v>
      </c>
      <c r="CH630" s="260" t="s">
        <v>892</v>
      </c>
      <c r="CI630" s="260" t="s">
        <v>892</v>
      </c>
      <c r="CJ630" s="260" t="s">
        <v>892</v>
      </c>
      <c r="CK630" s="260">
        <v>1.0000000000000001E-30</v>
      </c>
      <c r="CL630" s="260"/>
      <c r="CM630" s="260"/>
      <c r="CN630" s="260"/>
      <c r="CO630" s="260"/>
      <c r="CP630" s="260"/>
      <c r="CQ630" s="260"/>
      <c r="CR630" s="260"/>
      <c r="CS630" s="260"/>
      <c r="CT630" s="260"/>
      <c r="CU630" s="260"/>
      <c r="CV630" s="260"/>
      <c r="CW630" s="260"/>
      <c r="CX630" s="260"/>
      <c r="CY630" s="260"/>
      <c r="CZ630" s="260"/>
      <c r="DA630" s="260"/>
      <c r="DB630" s="260"/>
      <c r="DC630" s="260"/>
      <c r="DD630" s="260"/>
      <c r="DE630" s="260">
        <v>1.0000000000000001E-17</v>
      </c>
      <c r="DF630" s="260">
        <v>0</v>
      </c>
      <c r="DG630" s="260" t="s">
        <v>892</v>
      </c>
      <c r="DH630" s="260" t="s">
        <v>892</v>
      </c>
      <c r="DI630" s="260" t="s">
        <v>892</v>
      </c>
      <c r="DJ630" s="260">
        <v>1.0000000000000001E-30</v>
      </c>
      <c r="DK630" s="260"/>
      <c r="DL630" s="260"/>
      <c r="DM630" s="260"/>
      <c r="DN630" s="260"/>
      <c r="DO630" s="260"/>
      <c r="DP630" s="260"/>
      <c r="DQ630" s="260"/>
      <c r="DR630" s="260"/>
      <c r="DS630" s="260"/>
      <c r="DT630" s="260"/>
      <c r="DU630" s="260"/>
      <c r="DV630" s="260"/>
      <c r="DW630" s="260"/>
      <c r="DX630" s="260"/>
      <c r="DY630" s="260"/>
      <c r="DZ630" s="260"/>
      <c r="EA630" s="260"/>
      <c r="EB630" s="260"/>
      <c r="EC630" s="260"/>
      <c r="ED630" s="260">
        <v>1.0000000000000001E-17</v>
      </c>
      <c r="EE630" s="260">
        <v>0</v>
      </c>
      <c r="EF630" s="260" t="s">
        <v>892</v>
      </c>
      <c r="EG630" s="260" t="s">
        <v>892</v>
      </c>
      <c r="EH630" s="260" t="s">
        <v>892</v>
      </c>
      <c r="EI630" s="260">
        <v>1.0000000000000001E-30</v>
      </c>
      <c r="EJ630" s="260"/>
      <c r="EK630" s="260"/>
      <c r="EL630" s="260"/>
      <c r="EM630" s="260"/>
      <c r="EN630" s="260"/>
      <c r="EO630" s="260"/>
      <c r="EP630" s="260"/>
      <c r="EQ630" s="260"/>
      <c r="ER630" s="260"/>
      <c r="ES630" s="260"/>
      <c r="ET630" s="260"/>
      <c r="EU630" s="260"/>
      <c r="EV630" s="260"/>
      <c r="EW630" s="260"/>
      <c r="EX630" s="260"/>
      <c r="EY630" s="260"/>
      <c r="EZ630" s="260"/>
      <c r="FA630" s="260"/>
      <c r="FB630" s="260"/>
      <c r="FC630" s="260">
        <v>1.0000000000000001E-17</v>
      </c>
      <c r="FD630" s="260">
        <v>0</v>
      </c>
      <c r="FE630" s="260" t="s">
        <v>892</v>
      </c>
      <c r="FF630" s="260" t="s">
        <v>892</v>
      </c>
      <c r="FG630" s="260" t="s">
        <v>892</v>
      </c>
      <c r="FH630" s="260">
        <v>1.0000000000000001E-30</v>
      </c>
      <c r="FI630" s="260"/>
      <c r="FJ630" s="260"/>
      <c r="FK630" s="260"/>
      <c r="FL630" s="260"/>
      <c r="FM630" s="260"/>
      <c r="FN630" s="260">
        <v>1.0000000000000001E-17</v>
      </c>
      <c r="FO630" s="260">
        <v>0</v>
      </c>
      <c r="FP630" s="260" t="s">
        <v>892</v>
      </c>
      <c r="FQ630" s="260" t="s">
        <v>892</v>
      </c>
      <c r="FR630" s="260" t="s">
        <v>892</v>
      </c>
      <c r="FS630" s="260">
        <v>1.0000000000000001E-30</v>
      </c>
      <c r="FT630" s="260"/>
      <c r="FU630" s="260"/>
      <c r="FV630" s="260"/>
      <c r="FW630" s="260"/>
      <c r="FX630" s="260"/>
      <c r="FY630" s="260">
        <v>1.0000000000000001E-17</v>
      </c>
      <c r="FZ630" s="260">
        <v>0</v>
      </c>
      <c r="GA630" s="260" t="s">
        <v>892</v>
      </c>
      <c r="GB630" s="260" t="s">
        <v>892</v>
      </c>
      <c r="GC630" s="260" t="s">
        <v>892</v>
      </c>
      <c r="GD630" s="260">
        <v>1.0000000000000001E-30</v>
      </c>
      <c r="GE630" s="260"/>
      <c r="GF630" s="260"/>
      <c r="GG630" s="260"/>
      <c r="GH630" s="260"/>
      <c r="GI630" s="260"/>
      <c r="GJ630" s="260"/>
      <c r="GK630" s="260"/>
      <c r="GL630" s="260"/>
      <c r="GM630" s="260"/>
      <c r="GN630" s="260"/>
      <c r="GO630" s="260"/>
      <c r="GP630" s="260"/>
      <c r="GQ630" s="260"/>
      <c r="GR630" s="260"/>
      <c r="GS630" s="260"/>
      <c r="GT630" s="260"/>
      <c r="GU630" s="260"/>
      <c r="GV630" s="260"/>
      <c r="GW630" s="260"/>
      <c r="GX630" s="260" t="s">
        <v>892</v>
      </c>
      <c r="GY630" s="260" t="s">
        <v>892</v>
      </c>
      <c r="GZ630" s="260" t="s">
        <v>892</v>
      </c>
      <c r="HA630" s="260" t="s">
        <v>892</v>
      </c>
      <c r="HB630" s="260">
        <v>0</v>
      </c>
      <c r="HC630" s="260">
        <v>1.0000000000000001E-17</v>
      </c>
      <c r="HD630" s="260">
        <v>1.0000000000000001E-30</v>
      </c>
      <c r="HE630" s="260">
        <v>1.0000000000000001E-17</v>
      </c>
      <c r="HF630" s="260" t="s">
        <v>892</v>
      </c>
      <c r="HG630" s="260" t="s">
        <v>892</v>
      </c>
      <c r="HH630" s="260">
        <v>1.0000000000000001E-30</v>
      </c>
      <c r="HI630" s="260"/>
      <c r="HJ630" s="260"/>
      <c r="HK630" s="260">
        <v>1.0000000000000001E-17</v>
      </c>
      <c r="HL630" s="260" t="s">
        <v>892</v>
      </c>
      <c r="HM630" s="260">
        <v>1.0000000000000001E-30</v>
      </c>
      <c r="HN630" s="260"/>
      <c r="HO630" s="260"/>
      <c r="HP630" s="260">
        <v>1.0000000000000001E-17</v>
      </c>
      <c r="HQ630" s="260" t="s">
        <v>892</v>
      </c>
      <c r="HR630" s="260">
        <v>1.0000000000000001E-30</v>
      </c>
      <c r="HS630" s="260"/>
      <c r="HT630" s="260"/>
      <c r="HU630" s="260">
        <v>1.0000000000000001E-17</v>
      </c>
      <c r="HV630" s="260" t="s">
        <v>892</v>
      </c>
      <c r="HW630" s="260">
        <v>1.0000000000000001E-30</v>
      </c>
      <c r="HX630" s="260"/>
      <c r="HY630" s="260"/>
      <c r="HZ630" s="260">
        <v>1.0000000000000001E-17</v>
      </c>
      <c r="IA630" s="260"/>
      <c r="IB630" s="260"/>
      <c r="IC630" s="262" t="s">
        <v>892</v>
      </c>
      <c r="ID630" s="262"/>
      <c r="IE630" s="262"/>
      <c r="IF630" s="262"/>
      <c r="IG630" s="263" t="s">
        <v>892</v>
      </c>
      <c r="IH630" s="263"/>
      <c r="II630" s="263">
        <v>0</v>
      </c>
      <c r="IJ630" s="263">
        <v>0</v>
      </c>
      <c r="IK630" s="263">
        <v>0</v>
      </c>
      <c r="IL630" s="264" t="s">
        <v>892</v>
      </c>
      <c r="IM630" s="264"/>
      <c r="IN630" s="264"/>
      <c r="IO630" s="264"/>
      <c r="IP630" s="264"/>
      <c r="IQ630" s="264"/>
      <c r="IR630" s="264"/>
      <c r="IS630" s="265"/>
      <c r="IT630" s="291"/>
    </row>
    <row r="631" spans="1:264" x14ac:dyDescent="0.4">
      <c r="A631" s="158" t="s">
        <v>4980</v>
      </c>
      <c r="B631" s="257" t="s">
        <v>1022</v>
      </c>
      <c r="C631" s="257">
        <v>200</v>
      </c>
      <c r="D631" s="257" t="e">
        <f t="shared" si="348"/>
        <v>#N/A</v>
      </c>
      <c r="E631" s="381">
        <v>42446</v>
      </c>
      <c r="F631" s="258" t="s">
        <v>7413</v>
      </c>
      <c r="G631" s="379">
        <v>5</v>
      </c>
      <c r="H631" s="257"/>
      <c r="I631" s="257" t="s">
        <v>1892</v>
      </c>
      <c r="J631" s="259" t="s">
        <v>1908</v>
      </c>
      <c r="K631" s="259"/>
      <c r="L631" s="259" t="s">
        <v>1907</v>
      </c>
      <c r="M631" s="158"/>
      <c r="N631" s="260">
        <v>0</v>
      </c>
      <c r="O631" s="259">
        <v>0</v>
      </c>
      <c r="P631" s="203">
        <v>0</v>
      </c>
      <c r="Q631" s="259">
        <v>0</v>
      </c>
      <c r="R631" s="259"/>
      <c r="S631" s="259"/>
      <c r="T631" s="259"/>
      <c r="U631" s="259"/>
      <c r="V631" s="367"/>
      <c r="W631" s="366"/>
      <c r="X631" s="259"/>
      <c r="Y631" s="259"/>
      <c r="Z631" s="259"/>
      <c r="AA631" s="259"/>
      <c r="AB631" s="259"/>
      <c r="AC631" s="259"/>
      <c r="AD631" s="259"/>
      <c r="AE631" s="259"/>
      <c r="AF631" s="259"/>
      <c r="AG631" s="259"/>
      <c r="AH631" s="259"/>
      <c r="AI631" s="259"/>
      <c r="AJ631" s="259"/>
      <c r="AK631" s="259"/>
      <c r="AL631" s="259"/>
      <c r="AM631" s="259"/>
      <c r="AN631" s="259"/>
      <c r="AO631" s="259"/>
      <c r="AP631" s="259"/>
      <c r="AQ631" s="259"/>
      <c r="AR631" s="259"/>
      <c r="AS631" s="259"/>
      <c r="AT631" s="259" t="s">
        <v>5691</v>
      </c>
      <c r="AU631" s="260">
        <v>0</v>
      </c>
      <c r="AV631" s="260">
        <v>0</v>
      </c>
      <c r="AW631" s="260">
        <v>0</v>
      </c>
      <c r="AX631" s="205">
        <v>0</v>
      </c>
      <c r="AY631" s="260">
        <v>0</v>
      </c>
      <c r="AZ631" s="260">
        <v>0</v>
      </c>
      <c r="BA631" s="260">
        <v>0</v>
      </c>
      <c r="BB631" s="261" t="s">
        <v>892</v>
      </c>
      <c r="BC631" s="260">
        <v>0</v>
      </c>
      <c r="BD631" s="260">
        <v>0</v>
      </c>
      <c r="BE631" s="260">
        <v>0</v>
      </c>
      <c r="BF631" s="260">
        <v>0</v>
      </c>
      <c r="BG631" s="260">
        <v>1.0000000000000001E-17</v>
      </c>
      <c r="BH631" s="260">
        <v>0</v>
      </c>
      <c r="BI631" s="260" t="s">
        <v>892</v>
      </c>
      <c r="BJ631" s="260" t="s">
        <v>892</v>
      </c>
      <c r="BK631" s="260" t="s">
        <v>892</v>
      </c>
      <c r="BL631" s="260">
        <v>1.0000000000000001E-30</v>
      </c>
      <c r="BM631" s="260"/>
      <c r="BN631" s="260"/>
      <c r="BO631" s="260"/>
      <c r="BP631" s="260"/>
      <c r="BQ631" s="260"/>
      <c r="BR631" s="260"/>
      <c r="BS631" s="260"/>
      <c r="BT631" s="260"/>
      <c r="BU631" s="260"/>
      <c r="BV631" s="260"/>
      <c r="BW631" s="260"/>
      <c r="BX631" s="260"/>
      <c r="BY631" s="260"/>
      <c r="BZ631" s="260"/>
      <c r="CA631" s="260"/>
      <c r="CB631" s="260"/>
      <c r="CC631" s="260"/>
      <c r="CD631" s="260"/>
      <c r="CE631" s="260"/>
      <c r="CF631" s="260">
        <v>1.0000000000000001E-17</v>
      </c>
      <c r="CG631" s="260">
        <v>0</v>
      </c>
      <c r="CH631" s="260" t="s">
        <v>892</v>
      </c>
      <c r="CI631" s="260" t="s">
        <v>892</v>
      </c>
      <c r="CJ631" s="260" t="s">
        <v>892</v>
      </c>
      <c r="CK631" s="260">
        <v>1.0000000000000001E-30</v>
      </c>
      <c r="CL631" s="260"/>
      <c r="CM631" s="260"/>
      <c r="CN631" s="260"/>
      <c r="CO631" s="260"/>
      <c r="CP631" s="260"/>
      <c r="CQ631" s="260"/>
      <c r="CR631" s="260"/>
      <c r="CS631" s="260"/>
      <c r="CT631" s="260"/>
      <c r="CU631" s="260"/>
      <c r="CV631" s="260"/>
      <c r="CW631" s="260"/>
      <c r="CX631" s="260"/>
      <c r="CY631" s="260"/>
      <c r="CZ631" s="260"/>
      <c r="DA631" s="260"/>
      <c r="DB631" s="260"/>
      <c r="DC631" s="260"/>
      <c r="DD631" s="260"/>
      <c r="DE631" s="260">
        <v>1.0000000000000001E-17</v>
      </c>
      <c r="DF631" s="260">
        <v>0</v>
      </c>
      <c r="DG631" s="260" t="s">
        <v>892</v>
      </c>
      <c r="DH631" s="260" t="s">
        <v>892</v>
      </c>
      <c r="DI631" s="260" t="s">
        <v>892</v>
      </c>
      <c r="DJ631" s="260">
        <v>1.0000000000000001E-30</v>
      </c>
      <c r="DK631" s="260"/>
      <c r="DL631" s="260"/>
      <c r="DM631" s="260"/>
      <c r="DN631" s="260"/>
      <c r="DO631" s="260"/>
      <c r="DP631" s="260"/>
      <c r="DQ631" s="260"/>
      <c r="DR631" s="260"/>
      <c r="DS631" s="260"/>
      <c r="DT631" s="260"/>
      <c r="DU631" s="260"/>
      <c r="DV631" s="260"/>
      <c r="DW631" s="260"/>
      <c r="DX631" s="260"/>
      <c r="DY631" s="260"/>
      <c r="DZ631" s="260"/>
      <c r="EA631" s="260"/>
      <c r="EB631" s="260"/>
      <c r="EC631" s="260"/>
      <c r="ED631" s="260">
        <v>1.0000000000000001E-17</v>
      </c>
      <c r="EE631" s="260">
        <v>0</v>
      </c>
      <c r="EF631" s="260" t="s">
        <v>892</v>
      </c>
      <c r="EG631" s="260" t="s">
        <v>892</v>
      </c>
      <c r="EH631" s="260" t="s">
        <v>892</v>
      </c>
      <c r="EI631" s="260">
        <v>1.0000000000000001E-30</v>
      </c>
      <c r="EJ631" s="260"/>
      <c r="EK631" s="260"/>
      <c r="EL631" s="260"/>
      <c r="EM631" s="260"/>
      <c r="EN631" s="260"/>
      <c r="EO631" s="260"/>
      <c r="EP631" s="260"/>
      <c r="EQ631" s="260"/>
      <c r="ER631" s="260"/>
      <c r="ES631" s="260"/>
      <c r="ET631" s="260"/>
      <c r="EU631" s="260"/>
      <c r="EV631" s="260"/>
      <c r="EW631" s="260"/>
      <c r="EX631" s="260"/>
      <c r="EY631" s="260"/>
      <c r="EZ631" s="260"/>
      <c r="FA631" s="260"/>
      <c r="FB631" s="260"/>
      <c r="FC631" s="260">
        <v>1.0000000000000001E-17</v>
      </c>
      <c r="FD631" s="260">
        <v>0</v>
      </c>
      <c r="FE631" s="260" t="s">
        <v>892</v>
      </c>
      <c r="FF631" s="260" t="s">
        <v>892</v>
      </c>
      <c r="FG631" s="260" t="s">
        <v>892</v>
      </c>
      <c r="FH631" s="260">
        <v>1.0000000000000001E-30</v>
      </c>
      <c r="FI631" s="260"/>
      <c r="FJ631" s="260"/>
      <c r="FK631" s="260"/>
      <c r="FL631" s="260"/>
      <c r="FM631" s="260"/>
      <c r="FN631" s="260">
        <v>1.0000000000000001E-17</v>
      </c>
      <c r="FO631" s="260">
        <v>0</v>
      </c>
      <c r="FP631" s="260" t="s">
        <v>892</v>
      </c>
      <c r="FQ631" s="260" t="s">
        <v>892</v>
      </c>
      <c r="FR631" s="260" t="s">
        <v>892</v>
      </c>
      <c r="FS631" s="260">
        <v>1.0000000000000001E-30</v>
      </c>
      <c r="FT631" s="260"/>
      <c r="FU631" s="260"/>
      <c r="FV631" s="260"/>
      <c r="FW631" s="260"/>
      <c r="FX631" s="260"/>
      <c r="FY631" s="260">
        <v>1.0000000000000001E-17</v>
      </c>
      <c r="FZ631" s="260">
        <v>0</v>
      </c>
      <c r="GA631" s="260" t="s">
        <v>892</v>
      </c>
      <c r="GB631" s="260" t="s">
        <v>892</v>
      </c>
      <c r="GC631" s="260" t="s">
        <v>892</v>
      </c>
      <c r="GD631" s="260">
        <v>1.0000000000000001E-30</v>
      </c>
      <c r="GE631" s="260"/>
      <c r="GF631" s="260"/>
      <c r="GG631" s="260"/>
      <c r="GH631" s="260"/>
      <c r="GI631" s="260"/>
      <c r="GJ631" s="260"/>
      <c r="GK631" s="260"/>
      <c r="GL631" s="260"/>
      <c r="GM631" s="260"/>
      <c r="GN631" s="260"/>
      <c r="GO631" s="260"/>
      <c r="GP631" s="260"/>
      <c r="GQ631" s="260"/>
      <c r="GR631" s="260"/>
      <c r="GS631" s="260"/>
      <c r="GT631" s="260"/>
      <c r="GU631" s="260"/>
      <c r="GV631" s="260"/>
      <c r="GW631" s="260"/>
      <c r="GX631" s="260" t="s">
        <v>892</v>
      </c>
      <c r="GY631" s="260" t="s">
        <v>892</v>
      </c>
      <c r="GZ631" s="260" t="s">
        <v>892</v>
      </c>
      <c r="HA631" s="260" t="s">
        <v>892</v>
      </c>
      <c r="HB631" s="260">
        <v>0</v>
      </c>
      <c r="HC631" s="260">
        <v>1.0000000000000001E-17</v>
      </c>
      <c r="HD631" s="260">
        <v>1.0000000000000001E-30</v>
      </c>
      <c r="HE631" s="260">
        <v>1.0000000000000001E-17</v>
      </c>
      <c r="HF631" s="260" t="s">
        <v>892</v>
      </c>
      <c r="HG631" s="260" t="s">
        <v>892</v>
      </c>
      <c r="HH631" s="260">
        <v>1.0000000000000001E-30</v>
      </c>
      <c r="HI631" s="260"/>
      <c r="HJ631" s="260"/>
      <c r="HK631" s="260">
        <v>1.0000000000000001E-17</v>
      </c>
      <c r="HL631" s="260" t="s">
        <v>892</v>
      </c>
      <c r="HM631" s="260">
        <v>1.0000000000000001E-30</v>
      </c>
      <c r="HN631" s="260"/>
      <c r="HO631" s="260"/>
      <c r="HP631" s="260">
        <v>1.0000000000000001E-17</v>
      </c>
      <c r="HQ631" s="260" t="s">
        <v>892</v>
      </c>
      <c r="HR631" s="260">
        <v>1.0000000000000001E-30</v>
      </c>
      <c r="HS631" s="260"/>
      <c r="HT631" s="260"/>
      <c r="HU631" s="260">
        <v>1.0000000000000001E-17</v>
      </c>
      <c r="HV631" s="260" t="s">
        <v>892</v>
      </c>
      <c r="HW631" s="260">
        <v>1.0000000000000001E-30</v>
      </c>
      <c r="HX631" s="260"/>
      <c r="HY631" s="260"/>
      <c r="HZ631" s="260">
        <v>1.0000000000000001E-17</v>
      </c>
      <c r="IA631" s="260"/>
      <c r="IB631" s="260"/>
      <c r="IC631" s="262" t="s">
        <v>892</v>
      </c>
      <c r="ID631" s="262"/>
      <c r="IE631" s="262"/>
      <c r="IF631" s="262"/>
      <c r="IG631" s="263" t="s">
        <v>892</v>
      </c>
      <c r="IH631" s="263"/>
      <c r="II631" s="263">
        <v>0</v>
      </c>
      <c r="IJ631" s="263">
        <v>0</v>
      </c>
      <c r="IK631" s="263">
        <v>0</v>
      </c>
      <c r="IL631" s="264" t="s">
        <v>892</v>
      </c>
      <c r="IM631" s="264"/>
      <c r="IN631" s="264"/>
      <c r="IO631" s="264"/>
      <c r="IP631" s="264"/>
      <c r="IQ631" s="264"/>
      <c r="IR631" s="264"/>
      <c r="IS631" s="265"/>
      <c r="IT631" s="291"/>
    </row>
    <row r="632" spans="1:264" x14ac:dyDescent="0.4">
      <c r="A632" s="158" t="s">
        <v>4980</v>
      </c>
      <c r="B632" s="257" t="s">
        <v>1022</v>
      </c>
      <c r="C632" s="257">
        <v>400</v>
      </c>
      <c r="D632" s="257" t="e">
        <f t="shared" si="348"/>
        <v>#N/A</v>
      </c>
      <c r="E632" s="379">
        <v>41065</v>
      </c>
      <c r="F632" s="267" t="s">
        <v>7414</v>
      </c>
      <c r="G632" s="379">
        <v>11</v>
      </c>
      <c r="H632" s="257"/>
      <c r="I632" s="257" t="s">
        <v>3528</v>
      </c>
      <c r="J632" s="259" t="s">
        <v>3593</v>
      </c>
      <c r="K632" s="259"/>
      <c r="L632" s="268" t="s">
        <v>3594</v>
      </c>
      <c r="M632" s="158"/>
      <c r="N632" s="260">
        <v>0</v>
      </c>
      <c r="O632" s="268">
        <v>0</v>
      </c>
      <c r="P632" s="203">
        <v>0</v>
      </c>
      <c r="Q632" s="268">
        <v>0</v>
      </c>
      <c r="R632" s="268"/>
      <c r="S632" s="268"/>
      <c r="T632" s="268"/>
      <c r="U632" s="268"/>
      <c r="V632" s="367"/>
      <c r="W632" s="366"/>
      <c r="X632" s="268"/>
      <c r="Y632" s="268"/>
      <c r="Z632" s="268"/>
      <c r="AA632" s="268"/>
      <c r="AB632" s="268"/>
      <c r="AC632" s="268"/>
      <c r="AD632" s="268"/>
      <c r="AE632" s="268"/>
      <c r="AF632" s="268"/>
      <c r="AG632" s="268"/>
      <c r="AH632" s="268"/>
      <c r="AI632" s="268"/>
      <c r="AJ632" s="268"/>
      <c r="AK632" s="268"/>
      <c r="AL632" s="268"/>
      <c r="AM632" s="268"/>
      <c r="AN632" s="268"/>
      <c r="AO632" s="268"/>
      <c r="AP632" s="268"/>
      <c r="AQ632" s="268"/>
      <c r="AR632" s="268"/>
      <c r="AS632" s="268"/>
      <c r="AT632" s="259" t="s">
        <v>5424</v>
      </c>
      <c r="AU632" s="260">
        <v>0</v>
      </c>
      <c r="AV632" s="260">
        <v>0</v>
      </c>
      <c r="AW632" s="260">
        <v>0</v>
      </c>
      <c r="AX632" s="205">
        <v>0</v>
      </c>
      <c r="AY632" s="260">
        <v>0</v>
      </c>
      <c r="AZ632" s="260">
        <v>0</v>
      </c>
      <c r="BA632" s="260">
        <v>0</v>
      </c>
      <c r="BB632" s="261" t="s">
        <v>892</v>
      </c>
      <c r="BC632" s="260">
        <v>0</v>
      </c>
      <c r="BD632" s="260">
        <v>0</v>
      </c>
      <c r="BE632" s="260">
        <v>0</v>
      </c>
      <c r="BF632" s="260">
        <v>0</v>
      </c>
      <c r="BG632" s="260">
        <v>1.0000000000000001E-17</v>
      </c>
      <c r="BH632" s="260">
        <v>0</v>
      </c>
      <c r="BI632" s="260" t="s">
        <v>892</v>
      </c>
      <c r="BJ632" s="260" t="s">
        <v>892</v>
      </c>
      <c r="BK632" s="260" t="s">
        <v>892</v>
      </c>
      <c r="BL632" s="260">
        <v>1.0000000000000001E-30</v>
      </c>
      <c r="BM632" s="260"/>
      <c r="BN632" s="260"/>
      <c r="BO632" s="260"/>
      <c r="BP632" s="260"/>
      <c r="BQ632" s="260"/>
      <c r="BR632" s="260"/>
      <c r="BS632" s="260"/>
      <c r="BT632" s="260"/>
      <c r="BU632" s="260"/>
      <c r="BV632" s="260"/>
      <c r="BW632" s="260"/>
      <c r="BX632" s="260"/>
      <c r="BY632" s="260"/>
      <c r="BZ632" s="260"/>
      <c r="CA632" s="260"/>
      <c r="CB632" s="260"/>
      <c r="CC632" s="260"/>
      <c r="CD632" s="260"/>
      <c r="CE632" s="260"/>
      <c r="CF632" s="260">
        <v>1.0000000000000001E-17</v>
      </c>
      <c r="CG632" s="260">
        <v>0</v>
      </c>
      <c r="CH632" s="260" t="s">
        <v>892</v>
      </c>
      <c r="CI632" s="260" t="s">
        <v>892</v>
      </c>
      <c r="CJ632" s="260" t="s">
        <v>892</v>
      </c>
      <c r="CK632" s="260">
        <v>1.0000000000000001E-30</v>
      </c>
      <c r="CL632" s="260"/>
      <c r="CM632" s="260"/>
      <c r="CN632" s="260"/>
      <c r="CO632" s="260"/>
      <c r="CP632" s="260"/>
      <c r="CQ632" s="260"/>
      <c r="CR632" s="260"/>
      <c r="CS632" s="260"/>
      <c r="CT632" s="260"/>
      <c r="CU632" s="260"/>
      <c r="CV632" s="260"/>
      <c r="CW632" s="260"/>
      <c r="CX632" s="260"/>
      <c r="CY632" s="260"/>
      <c r="CZ632" s="260"/>
      <c r="DA632" s="260"/>
      <c r="DB632" s="260"/>
      <c r="DC632" s="260"/>
      <c r="DD632" s="260"/>
      <c r="DE632" s="260">
        <v>1.0000000000000001E-17</v>
      </c>
      <c r="DF632" s="260">
        <v>0</v>
      </c>
      <c r="DG632" s="260" t="s">
        <v>892</v>
      </c>
      <c r="DH632" s="260" t="s">
        <v>892</v>
      </c>
      <c r="DI632" s="260" t="s">
        <v>892</v>
      </c>
      <c r="DJ632" s="260">
        <v>1.0000000000000001E-30</v>
      </c>
      <c r="DK632" s="260"/>
      <c r="DL632" s="260"/>
      <c r="DM632" s="260"/>
      <c r="DN632" s="260"/>
      <c r="DO632" s="260"/>
      <c r="DP632" s="260"/>
      <c r="DQ632" s="260"/>
      <c r="DR632" s="260"/>
      <c r="DS632" s="260"/>
      <c r="DT632" s="260"/>
      <c r="DU632" s="260"/>
      <c r="DV632" s="260"/>
      <c r="DW632" s="260"/>
      <c r="DX632" s="260"/>
      <c r="DY632" s="260"/>
      <c r="DZ632" s="260"/>
      <c r="EA632" s="260"/>
      <c r="EB632" s="260"/>
      <c r="EC632" s="260"/>
      <c r="ED632" s="260">
        <v>1.0000000000000001E-17</v>
      </c>
      <c r="EE632" s="260">
        <v>0</v>
      </c>
      <c r="EF632" s="260" t="s">
        <v>892</v>
      </c>
      <c r="EG632" s="260" t="s">
        <v>892</v>
      </c>
      <c r="EH632" s="260" t="s">
        <v>892</v>
      </c>
      <c r="EI632" s="260">
        <v>1.0000000000000001E-30</v>
      </c>
      <c r="EJ632" s="260"/>
      <c r="EK632" s="260"/>
      <c r="EL632" s="260"/>
      <c r="EM632" s="260"/>
      <c r="EN632" s="260"/>
      <c r="EO632" s="260"/>
      <c r="EP632" s="260"/>
      <c r="EQ632" s="260"/>
      <c r="ER632" s="260"/>
      <c r="ES632" s="260"/>
      <c r="ET632" s="260"/>
      <c r="EU632" s="260"/>
      <c r="EV632" s="260"/>
      <c r="EW632" s="260"/>
      <c r="EX632" s="260"/>
      <c r="EY632" s="260"/>
      <c r="EZ632" s="260"/>
      <c r="FA632" s="260"/>
      <c r="FB632" s="260"/>
      <c r="FC632" s="260">
        <v>1.0000000000000001E-17</v>
      </c>
      <c r="FD632" s="260">
        <v>0</v>
      </c>
      <c r="FE632" s="260" t="s">
        <v>892</v>
      </c>
      <c r="FF632" s="260" t="s">
        <v>892</v>
      </c>
      <c r="FG632" s="260" t="s">
        <v>892</v>
      </c>
      <c r="FH632" s="260">
        <v>1.0000000000000001E-30</v>
      </c>
      <c r="FI632" s="260"/>
      <c r="FJ632" s="260"/>
      <c r="FK632" s="260"/>
      <c r="FL632" s="260"/>
      <c r="FM632" s="260"/>
      <c r="FN632" s="260">
        <v>1.0000000000000001E-17</v>
      </c>
      <c r="FO632" s="260">
        <v>0</v>
      </c>
      <c r="FP632" s="260" t="s">
        <v>892</v>
      </c>
      <c r="FQ632" s="260" t="s">
        <v>892</v>
      </c>
      <c r="FR632" s="260" t="s">
        <v>892</v>
      </c>
      <c r="FS632" s="260">
        <v>1.0000000000000001E-30</v>
      </c>
      <c r="FT632" s="260"/>
      <c r="FU632" s="260"/>
      <c r="FV632" s="260"/>
      <c r="FW632" s="260"/>
      <c r="FX632" s="260"/>
      <c r="FY632" s="260">
        <v>1.0000000000000001E-17</v>
      </c>
      <c r="FZ632" s="260">
        <v>0</v>
      </c>
      <c r="GA632" s="260" t="s">
        <v>892</v>
      </c>
      <c r="GB632" s="260" t="s">
        <v>892</v>
      </c>
      <c r="GC632" s="260" t="s">
        <v>892</v>
      </c>
      <c r="GD632" s="260">
        <v>1.0000000000000001E-30</v>
      </c>
      <c r="GE632" s="260"/>
      <c r="GF632" s="260"/>
      <c r="GG632" s="260"/>
      <c r="GH632" s="260"/>
      <c r="GI632" s="260"/>
      <c r="GJ632" s="260"/>
      <c r="GK632" s="260"/>
      <c r="GL632" s="260"/>
      <c r="GM632" s="260"/>
      <c r="GN632" s="260"/>
      <c r="GO632" s="260"/>
      <c r="GP632" s="260"/>
      <c r="GQ632" s="260"/>
      <c r="GR632" s="260"/>
      <c r="GS632" s="260"/>
      <c r="GT632" s="260"/>
      <c r="GU632" s="260"/>
      <c r="GV632" s="260"/>
      <c r="GW632" s="260"/>
      <c r="GX632" s="260" t="s">
        <v>892</v>
      </c>
      <c r="GY632" s="260" t="s">
        <v>892</v>
      </c>
      <c r="GZ632" s="260" t="s">
        <v>892</v>
      </c>
      <c r="HA632" s="260" t="s">
        <v>892</v>
      </c>
      <c r="HB632" s="260">
        <v>0</v>
      </c>
      <c r="HC632" s="260">
        <v>1.0000000000000001E-17</v>
      </c>
      <c r="HD632" s="260">
        <v>1.0000000000000001E-30</v>
      </c>
      <c r="HE632" s="260">
        <v>1.0000000000000001E-17</v>
      </c>
      <c r="HF632" s="260" t="s">
        <v>892</v>
      </c>
      <c r="HG632" s="260" t="s">
        <v>892</v>
      </c>
      <c r="HH632" s="260">
        <v>1.0000000000000001E-30</v>
      </c>
      <c r="HI632" s="260"/>
      <c r="HJ632" s="260"/>
      <c r="HK632" s="260">
        <v>1.0000000000000001E-17</v>
      </c>
      <c r="HL632" s="260" t="s">
        <v>892</v>
      </c>
      <c r="HM632" s="260">
        <v>1.0000000000000001E-30</v>
      </c>
      <c r="HN632" s="260"/>
      <c r="HO632" s="260"/>
      <c r="HP632" s="260">
        <v>1.0000000000000001E-17</v>
      </c>
      <c r="HQ632" s="260" t="s">
        <v>892</v>
      </c>
      <c r="HR632" s="260">
        <v>1.0000000000000001E-30</v>
      </c>
      <c r="HS632" s="260"/>
      <c r="HT632" s="260"/>
      <c r="HU632" s="260">
        <v>1.0000000000000001E-17</v>
      </c>
      <c r="HV632" s="260" t="s">
        <v>892</v>
      </c>
      <c r="HW632" s="260">
        <v>1.0000000000000001E-30</v>
      </c>
      <c r="HX632" s="260"/>
      <c r="HY632" s="260"/>
      <c r="HZ632" s="260">
        <v>1.0000000000000001E-17</v>
      </c>
      <c r="IA632" s="260"/>
      <c r="IB632" s="260"/>
      <c r="IC632" s="262" t="s">
        <v>892</v>
      </c>
      <c r="ID632" s="262"/>
      <c r="IE632" s="262"/>
      <c r="IF632" s="262"/>
      <c r="IG632" s="263" t="s">
        <v>892</v>
      </c>
      <c r="IH632" s="263"/>
      <c r="II632" s="263">
        <v>0</v>
      </c>
      <c r="IJ632" s="263">
        <v>0</v>
      </c>
      <c r="IK632" s="263">
        <v>0</v>
      </c>
      <c r="IL632" s="264" t="s">
        <v>892</v>
      </c>
      <c r="IM632" s="264"/>
      <c r="IN632" s="264"/>
      <c r="IO632" s="264"/>
      <c r="IP632" s="264"/>
      <c r="IQ632" s="264"/>
      <c r="IR632" s="264"/>
      <c r="IS632" s="265"/>
      <c r="IT632" s="295"/>
      <c r="IU632" s="136"/>
      <c r="IV632" s="136"/>
      <c r="IW632" s="136"/>
      <c r="IX632" s="136"/>
      <c r="IY632" s="136"/>
      <c r="IZ632" s="136"/>
      <c r="JA632" s="136"/>
      <c r="JB632" s="136"/>
    </row>
    <row r="633" spans="1:264" x14ac:dyDescent="0.4">
      <c r="A633" s="158" t="s">
        <v>4980</v>
      </c>
      <c r="B633" s="257" t="s">
        <v>1022</v>
      </c>
      <c r="C633" s="257">
        <v>401</v>
      </c>
      <c r="D633" s="257" t="e">
        <f t="shared" si="348"/>
        <v>#N/A</v>
      </c>
      <c r="E633" s="379">
        <v>41066</v>
      </c>
      <c r="F633" s="267" t="s">
        <v>7415</v>
      </c>
      <c r="G633" s="379">
        <v>11</v>
      </c>
      <c r="H633" s="257"/>
      <c r="I633" s="257" t="s">
        <v>3528</v>
      </c>
      <c r="J633" s="259" t="s">
        <v>3593</v>
      </c>
      <c r="K633" s="259"/>
      <c r="L633" s="268" t="s">
        <v>3594</v>
      </c>
      <c r="M633" s="158"/>
      <c r="N633" s="260">
        <v>0</v>
      </c>
      <c r="O633" s="268">
        <v>0</v>
      </c>
      <c r="P633" s="203">
        <v>0</v>
      </c>
      <c r="Q633" s="268">
        <v>0</v>
      </c>
      <c r="R633" s="268"/>
      <c r="S633" s="268"/>
      <c r="T633" s="268"/>
      <c r="U633" s="268"/>
      <c r="V633" s="367"/>
      <c r="W633" s="366"/>
      <c r="X633" s="268"/>
      <c r="Y633" s="268"/>
      <c r="Z633" s="268"/>
      <c r="AA633" s="268"/>
      <c r="AB633" s="268"/>
      <c r="AC633" s="268"/>
      <c r="AD633" s="268"/>
      <c r="AE633" s="268"/>
      <c r="AF633" s="268"/>
      <c r="AG633" s="268"/>
      <c r="AH633" s="268"/>
      <c r="AI633" s="268"/>
      <c r="AJ633" s="268"/>
      <c r="AK633" s="268"/>
      <c r="AL633" s="268"/>
      <c r="AM633" s="268"/>
      <c r="AN633" s="268"/>
      <c r="AO633" s="268"/>
      <c r="AP633" s="268"/>
      <c r="AQ633" s="268"/>
      <c r="AR633" s="268"/>
      <c r="AS633" s="268"/>
      <c r="AT633" s="259" t="s">
        <v>5424</v>
      </c>
      <c r="AU633" s="260">
        <v>0</v>
      </c>
      <c r="AV633" s="260">
        <v>0</v>
      </c>
      <c r="AW633" s="260">
        <v>0</v>
      </c>
      <c r="AX633" s="205">
        <v>0</v>
      </c>
      <c r="AY633" s="260">
        <v>0</v>
      </c>
      <c r="AZ633" s="260">
        <v>0</v>
      </c>
      <c r="BA633" s="260">
        <v>0</v>
      </c>
      <c r="BB633" s="261" t="s">
        <v>892</v>
      </c>
      <c r="BC633" s="260">
        <v>0</v>
      </c>
      <c r="BD633" s="260">
        <v>0</v>
      </c>
      <c r="BE633" s="260">
        <v>0</v>
      </c>
      <c r="BF633" s="260">
        <v>0</v>
      </c>
      <c r="BG633" s="260">
        <v>1.0000000000000001E-17</v>
      </c>
      <c r="BH633" s="260">
        <v>0</v>
      </c>
      <c r="BI633" s="260" t="s">
        <v>892</v>
      </c>
      <c r="BJ633" s="260" t="s">
        <v>892</v>
      </c>
      <c r="BK633" s="260" t="s">
        <v>892</v>
      </c>
      <c r="BL633" s="260">
        <v>1.0000000000000001E-30</v>
      </c>
      <c r="BM633" s="260"/>
      <c r="BN633" s="260"/>
      <c r="BO633" s="260"/>
      <c r="BP633" s="260"/>
      <c r="BQ633" s="260"/>
      <c r="BR633" s="260"/>
      <c r="BS633" s="260"/>
      <c r="BT633" s="260"/>
      <c r="BU633" s="260"/>
      <c r="BV633" s="260"/>
      <c r="BW633" s="260"/>
      <c r="BX633" s="260"/>
      <c r="BY633" s="260"/>
      <c r="BZ633" s="260"/>
      <c r="CA633" s="260"/>
      <c r="CB633" s="260"/>
      <c r="CC633" s="260"/>
      <c r="CD633" s="260"/>
      <c r="CE633" s="260"/>
      <c r="CF633" s="260">
        <v>1.0000000000000001E-17</v>
      </c>
      <c r="CG633" s="260">
        <v>0</v>
      </c>
      <c r="CH633" s="260" t="s">
        <v>892</v>
      </c>
      <c r="CI633" s="260" t="s">
        <v>892</v>
      </c>
      <c r="CJ633" s="260" t="s">
        <v>892</v>
      </c>
      <c r="CK633" s="260">
        <v>1.0000000000000001E-30</v>
      </c>
      <c r="CL633" s="260"/>
      <c r="CM633" s="260"/>
      <c r="CN633" s="260"/>
      <c r="CO633" s="260"/>
      <c r="CP633" s="260"/>
      <c r="CQ633" s="260"/>
      <c r="CR633" s="260"/>
      <c r="CS633" s="260"/>
      <c r="CT633" s="260"/>
      <c r="CU633" s="260"/>
      <c r="CV633" s="260"/>
      <c r="CW633" s="260"/>
      <c r="CX633" s="260"/>
      <c r="CY633" s="260"/>
      <c r="CZ633" s="260"/>
      <c r="DA633" s="260"/>
      <c r="DB633" s="260"/>
      <c r="DC633" s="260"/>
      <c r="DD633" s="260"/>
      <c r="DE633" s="260">
        <v>1.0000000000000001E-17</v>
      </c>
      <c r="DF633" s="260">
        <v>0</v>
      </c>
      <c r="DG633" s="260" t="s">
        <v>892</v>
      </c>
      <c r="DH633" s="260" t="s">
        <v>892</v>
      </c>
      <c r="DI633" s="260" t="s">
        <v>892</v>
      </c>
      <c r="DJ633" s="260">
        <v>1.0000000000000001E-30</v>
      </c>
      <c r="DK633" s="260"/>
      <c r="DL633" s="260"/>
      <c r="DM633" s="260"/>
      <c r="DN633" s="260"/>
      <c r="DO633" s="260"/>
      <c r="DP633" s="260"/>
      <c r="DQ633" s="260"/>
      <c r="DR633" s="260"/>
      <c r="DS633" s="260"/>
      <c r="DT633" s="260"/>
      <c r="DU633" s="260"/>
      <c r="DV633" s="260"/>
      <c r="DW633" s="260"/>
      <c r="DX633" s="260"/>
      <c r="DY633" s="260"/>
      <c r="DZ633" s="260"/>
      <c r="EA633" s="260"/>
      <c r="EB633" s="260"/>
      <c r="EC633" s="260"/>
      <c r="ED633" s="260">
        <v>1.0000000000000001E-17</v>
      </c>
      <c r="EE633" s="260">
        <v>0</v>
      </c>
      <c r="EF633" s="260" t="s">
        <v>892</v>
      </c>
      <c r="EG633" s="260" t="s">
        <v>892</v>
      </c>
      <c r="EH633" s="260" t="s">
        <v>892</v>
      </c>
      <c r="EI633" s="260">
        <v>1.0000000000000001E-30</v>
      </c>
      <c r="EJ633" s="260"/>
      <c r="EK633" s="260"/>
      <c r="EL633" s="260"/>
      <c r="EM633" s="260"/>
      <c r="EN633" s="260"/>
      <c r="EO633" s="260"/>
      <c r="EP633" s="260"/>
      <c r="EQ633" s="260"/>
      <c r="ER633" s="260"/>
      <c r="ES633" s="260"/>
      <c r="ET633" s="260"/>
      <c r="EU633" s="260"/>
      <c r="EV633" s="260"/>
      <c r="EW633" s="260"/>
      <c r="EX633" s="260"/>
      <c r="EY633" s="260"/>
      <c r="EZ633" s="260"/>
      <c r="FA633" s="260"/>
      <c r="FB633" s="260"/>
      <c r="FC633" s="260">
        <v>1.0000000000000001E-17</v>
      </c>
      <c r="FD633" s="260">
        <v>0</v>
      </c>
      <c r="FE633" s="260" t="s">
        <v>892</v>
      </c>
      <c r="FF633" s="260" t="s">
        <v>892</v>
      </c>
      <c r="FG633" s="260" t="s">
        <v>892</v>
      </c>
      <c r="FH633" s="260">
        <v>1.0000000000000001E-30</v>
      </c>
      <c r="FI633" s="260"/>
      <c r="FJ633" s="260"/>
      <c r="FK633" s="260"/>
      <c r="FL633" s="260"/>
      <c r="FM633" s="260"/>
      <c r="FN633" s="260">
        <v>1.0000000000000001E-17</v>
      </c>
      <c r="FO633" s="260">
        <v>0</v>
      </c>
      <c r="FP633" s="260" t="s">
        <v>892</v>
      </c>
      <c r="FQ633" s="260" t="s">
        <v>892</v>
      </c>
      <c r="FR633" s="260" t="s">
        <v>892</v>
      </c>
      <c r="FS633" s="260">
        <v>1.0000000000000001E-30</v>
      </c>
      <c r="FT633" s="260"/>
      <c r="FU633" s="260"/>
      <c r="FV633" s="260"/>
      <c r="FW633" s="260"/>
      <c r="FX633" s="260"/>
      <c r="FY633" s="260">
        <v>1.0000000000000001E-17</v>
      </c>
      <c r="FZ633" s="260">
        <v>0</v>
      </c>
      <c r="GA633" s="260" t="s">
        <v>892</v>
      </c>
      <c r="GB633" s="260" t="s">
        <v>892</v>
      </c>
      <c r="GC633" s="260" t="s">
        <v>892</v>
      </c>
      <c r="GD633" s="260">
        <v>1.0000000000000001E-30</v>
      </c>
      <c r="GE633" s="260"/>
      <c r="GF633" s="260"/>
      <c r="GG633" s="260"/>
      <c r="GH633" s="260"/>
      <c r="GI633" s="260"/>
      <c r="GJ633" s="260"/>
      <c r="GK633" s="260"/>
      <c r="GL633" s="260"/>
      <c r="GM633" s="260"/>
      <c r="GN633" s="260"/>
      <c r="GO633" s="260"/>
      <c r="GP633" s="260"/>
      <c r="GQ633" s="260"/>
      <c r="GR633" s="260"/>
      <c r="GS633" s="260"/>
      <c r="GT633" s="260"/>
      <c r="GU633" s="260"/>
      <c r="GV633" s="260"/>
      <c r="GW633" s="260"/>
      <c r="GX633" s="260" t="s">
        <v>892</v>
      </c>
      <c r="GY633" s="260" t="s">
        <v>892</v>
      </c>
      <c r="GZ633" s="260" t="s">
        <v>892</v>
      </c>
      <c r="HA633" s="260" t="s">
        <v>892</v>
      </c>
      <c r="HB633" s="260">
        <v>0</v>
      </c>
      <c r="HC633" s="260">
        <v>1.0000000000000001E-17</v>
      </c>
      <c r="HD633" s="260">
        <v>1.0000000000000001E-30</v>
      </c>
      <c r="HE633" s="260">
        <v>1.0000000000000001E-17</v>
      </c>
      <c r="HF633" s="260" t="s">
        <v>892</v>
      </c>
      <c r="HG633" s="260" t="s">
        <v>892</v>
      </c>
      <c r="HH633" s="260">
        <v>1.0000000000000001E-30</v>
      </c>
      <c r="HI633" s="260"/>
      <c r="HJ633" s="260"/>
      <c r="HK633" s="260">
        <v>1.0000000000000001E-17</v>
      </c>
      <c r="HL633" s="260" t="s">
        <v>892</v>
      </c>
      <c r="HM633" s="260">
        <v>1.0000000000000001E-30</v>
      </c>
      <c r="HN633" s="260"/>
      <c r="HO633" s="260"/>
      <c r="HP633" s="260">
        <v>1.0000000000000001E-17</v>
      </c>
      <c r="HQ633" s="260" t="s">
        <v>892</v>
      </c>
      <c r="HR633" s="260">
        <v>1.0000000000000001E-30</v>
      </c>
      <c r="HS633" s="260"/>
      <c r="HT633" s="260"/>
      <c r="HU633" s="260">
        <v>1.0000000000000001E-17</v>
      </c>
      <c r="HV633" s="260" t="s">
        <v>892</v>
      </c>
      <c r="HW633" s="260">
        <v>1.0000000000000001E-30</v>
      </c>
      <c r="HX633" s="260"/>
      <c r="HY633" s="260"/>
      <c r="HZ633" s="260">
        <v>1.0000000000000001E-17</v>
      </c>
      <c r="IA633" s="260"/>
      <c r="IB633" s="260"/>
      <c r="IC633" s="262" t="s">
        <v>892</v>
      </c>
      <c r="ID633" s="262"/>
      <c r="IE633" s="262"/>
      <c r="IF633" s="262"/>
      <c r="IG633" s="263" t="s">
        <v>892</v>
      </c>
      <c r="IH633" s="263"/>
      <c r="II633" s="263">
        <v>0</v>
      </c>
      <c r="IJ633" s="263">
        <v>0</v>
      </c>
      <c r="IK633" s="263">
        <v>0</v>
      </c>
      <c r="IL633" s="264" t="s">
        <v>892</v>
      </c>
      <c r="IM633" s="264"/>
      <c r="IN633" s="264"/>
      <c r="IO633" s="264"/>
      <c r="IP633" s="264"/>
      <c r="IQ633" s="264"/>
      <c r="IR633" s="264"/>
      <c r="IS633" s="265"/>
      <c r="IT633" s="295"/>
      <c r="IU633" s="136"/>
      <c r="IV633" s="136"/>
      <c r="IW633" s="136"/>
      <c r="IX633" s="136"/>
      <c r="IY633" s="136"/>
      <c r="IZ633" s="136"/>
      <c r="JA633" s="136"/>
      <c r="JB633" s="136"/>
    </row>
    <row r="634" spans="1:264" x14ac:dyDescent="0.4">
      <c r="A634" s="158"/>
      <c r="B634" s="156"/>
      <c r="C634" s="156" t="s">
        <v>4980</v>
      </c>
      <c r="D634" s="156" t="e">
        <f t="shared" si="348"/>
        <v>#N/A</v>
      </c>
      <c r="E634" s="156"/>
      <c r="F634" s="157"/>
      <c r="G634" s="156"/>
      <c r="H634" s="156"/>
      <c r="I634" s="156"/>
      <c r="J634" s="158"/>
      <c r="K634" s="158"/>
      <c r="L634" s="158"/>
      <c r="M634" s="158"/>
      <c r="N634" s="158"/>
      <c r="O634" s="158"/>
      <c r="P634" s="337"/>
      <c r="Q634" s="158"/>
      <c r="R634" s="158"/>
      <c r="S634" s="158"/>
      <c r="T634" s="158"/>
      <c r="U634" s="158"/>
      <c r="V634" s="367"/>
      <c r="W634" s="367"/>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58"/>
      <c r="AU634" s="205"/>
      <c r="AV634" s="205"/>
      <c r="AW634" s="205"/>
      <c r="AX634" s="205"/>
      <c r="AY634" s="214"/>
      <c r="AZ634" s="205"/>
      <c r="BA634" s="205"/>
      <c r="BB634" s="205"/>
      <c r="BC634" s="207"/>
      <c r="BD634" s="207"/>
      <c r="BE634" s="207"/>
      <c r="BF634" s="207"/>
      <c r="BG634" s="207"/>
      <c r="BH634" s="207"/>
      <c r="BI634" s="207"/>
      <c r="BJ634" s="207"/>
      <c r="BK634" s="207"/>
      <c r="BL634" s="207" t="s">
        <v>4980</v>
      </c>
      <c r="BM634" s="207"/>
      <c r="BN634" s="207"/>
      <c r="BO634" s="207"/>
      <c r="BP634" s="207"/>
      <c r="BQ634" s="207"/>
      <c r="BR634" s="207"/>
      <c r="BS634" s="207"/>
      <c r="BT634" s="207"/>
      <c r="BU634" s="207"/>
      <c r="BV634" s="207"/>
      <c r="BW634" s="207"/>
      <c r="BX634" s="207"/>
      <c r="BY634" s="207"/>
      <c r="BZ634" s="207"/>
      <c r="CA634" s="207"/>
      <c r="CB634" s="207"/>
      <c r="CC634" s="207"/>
      <c r="CD634" s="207"/>
      <c r="CE634" s="207"/>
      <c r="CF634" s="207"/>
      <c r="CG634" s="207"/>
      <c r="CH634" s="207"/>
      <c r="CI634" s="207"/>
      <c r="CJ634" s="207"/>
      <c r="CK634" s="207"/>
      <c r="CL634" s="207"/>
      <c r="CM634" s="207"/>
      <c r="CN634" s="207"/>
      <c r="CO634" s="207"/>
      <c r="CP634" s="207"/>
      <c r="CQ634" s="207"/>
      <c r="CR634" s="207"/>
      <c r="CS634" s="207"/>
      <c r="CT634" s="207"/>
      <c r="CU634" s="207"/>
      <c r="CV634" s="207"/>
      <c r="CW634" s="207"/>
      <c r="CX634" s="207"/>
      <c r="CY634" s="207"/>
      <c r="CZ634" s="207"/>
      <c r="DA634" s="207"/>
      <c r="DB634" s="207"/>
      <c r="DC634" s="207"/>
      <c r="DD634" s="207"/>
      <c r="DE634" s="207"/>
      <c r="DF634" s="207"/>
      <c r="DG634" s="207"/>
      <c r="DH634" s="207"/>
      <c r="DI634" s="207"/>
      <c r="DJ634" s="207" t="s">
        <v>4980</v>
      </c>
      <c r="DK634" s="207"/>
      <c r="DL634" s="207"/>
      <c r="DM634" s="207"/>
      <c r="DN634" s="207"/>
      <c r="DO634" s="207"/>
      <c r="DP634" s="207"/>
      <c r="DQ634" s="207"/>
      <c r="DR634" s="207"/>
      <c r="DS634" s="207"/>
      <c r="DT634" s="207"/>
      <c r="DU634" s="207"/>
      <c r="DV634" s="207"/>
      <c r="DW634" s="207"/>
      <c r="DX634" s="207"/>
      <c r="DY634" s="207"/>
      <c r="DZ634" s="207"/>
      <c r="EA634" s="207"/>
      <c r="EB634" s="207"/>
      <c r="EC634" s="207"/>
      <c r="ED634" s="207"/>
      <c r="EE634" s="207"/>
      <c r="EF634" s="207"/>
      <c r="EG634" s="207"/>
      <c r="EH634" s="207"/>
      <c r="EI634" s="207" t="s">
        <v>4980</v>
      </c>
      <c r="EJ634" s="207"/>
      <c r="EK634" s="207"/>
      <c r="EL634" s="207"/>
      <c r="EM634" s="207"/>
      <c r="EN634" s="207"/>
      <c r="EO634" s="207"/>
      <c r="EP634" s="207"/>
      <c r="EQ634" s="207"/>
      <c r="ER634" s="207"/>
      <c r="ES634" s="207"/>
      <c r="ET634" s="207"/>
      <c r="EU634" s="207"/>
      <c r="EV634" s="207"/>
      <c r="EW634" s="207"/>
      <c r="EX634" s="207"/>
      <c r="EY634" s="207"/>
      <c r="EZ634" s="207"/>
      <c r="FA634" s="207"/>
      <c r="FB634" s="207"/>
      <c r="FC634" s="207"/>
      <c r="FD634" s="207"/>
      <c r="FE634" s="207"/>
      <c r="FF634" s="207"/>
      <c r="FG634" s="207"/>
      <c r="FH634" s="207" t="s">
        <v>4980</v>
      </c>
      <c r="FI634" s="207"/>
      <c r="FJ634" s="207"/>
      <c r="FK634" s="207"/>
      <c r="FL634" s="207"/>
      <c r="FM634" s="207"/>
      <c r="FN634" s="207"/>
      <c r="FO634" s="207"/>
      <c r="FP634" s="207"/>
      <c r="FQ634" s="207"/>
      <c r="FR634" s="207"/>
      <c r="FS634" s="207" t="s">
        <v>4980</v>
      </c>
      <c r="FT634" s="207"/>
      <c r="FU634" s="207"/>
      <c r="FV634" s="207"/>
      <c r="FW634" s="207"/>
      <c r="FX634" s="207"/>
      <c r="FY634" s="207"/>
      <c r="FZ634" s="207"/>
      <c r="GA634" s="207"/>
      <c r="GB634" s="207"/>
      <c r="GC634" s="207"/>
      <c r="GD634" s="207" t="s">
        <v>4980</v>
      </c>
      <c r="GE634" s="207"/>
      <c r="GF634" s="207"/>
      <c r="GG634" s="207"/>
      <c r="GH634" s="207"/>
      <c r="GI634" s="207"/>
      <c r="GJ634" s="207"/>
      <c r="GK634" s="207"/>
      <c r="GL634" s="207"/>
      <c r="GM634" s="207"/>
      <c r="GN634" s="207"/>
      <c r="GO634" s="207"/>
      <c r="GP634" s="207"/>
      <c r="GQ634" s="207"/>
      <c r="GR634" s="207"/>
      <c r="GS634" s="207"/>
      <c r="GT634" s="207"/>
      <c r="GU634" s="207"/>
      <c r="GV634" s="207"/>
      <c r="GW634" s="207"/>
      <c r="GX634" s="207"/>
      <c r="GY634" s="207"/>
      <c r="GZ634" s="207"/>
      <c r="HA634" s="207"/>
      <c r="HB634" s="207"/>
      <c r="HC634" s="207"/>
      <c r="HD634" s="207"/>
      <c r="HE634" s="207"/>
      <c r="HF634" s="207"/>
      <c r="HG634" s="207"/>
      <c r="HH634" s="207"/>
      <c r="HI634" s="207"/>
      <c r="HJ634" s="207"/>
      <c r="HK634" s="207"/>
      <c r="HL634" s="207"/>
      <c r="HM634" s="207"/>
      <c r="HN634" s="207"/>
      <c r="HO634" s="207"/>
      <c r="HP634" s="207"/>
      <c r="HQ634" s="207"/>
      <c r="HR634" s="207"/>
      <c r="HS634" s="207"/>
      <c r="HT634" s="207"/>
      <c r="HU634" s="207"/>
      <c r="HV634" s="207"/>
      <c r="HW634" s="207"/>
      <c r="HX634" s="207"/>
      <c r="HY634" s="207"/>
      <c r="HZ634" s="207"/>
      <c r="IA634" s="207"/>
      <c r="IB634" s="207"/>
      <c r="IC634" s="169"/>
      <c r="ID634" s="169"/>
      <c r="IE634" s="169"/>
      <c r="IF634" s="169"/>
      <c r="IG634" s="165"/>
      <c r="IH634" s="165"/>
      <c r="II634" s="165"/>
      <c r="IJ634" s="165"/>
      <c r="IK634" s="165"/>
      <c r="IL634" s="210"/>
      <c r="IM634" s="210"/>
      <c r="IN634" s="210"/>
      <c r="IO634" s="210"/>
      <c r="IP634" s="210"/>
      <c r="IQ634" s="210"/>
      <c r="IR634" s="210"/>
      <c r="IS634" s="213"/>
      <c r="IT634" s="291"/>
    </row>
    <row r="635" spans="1:264" x14ac:dyDescent="0.4">
      <c r="A635" s="158"/>
      <c r="B635" s="156"/>
      <c r="C635" s="156" t="s">
        <v>4980</v>
      </c>
      <c r="D635" s="156" t="e">
        <f t="shared" si="348"/>
        <v>#N/A</v>
      </c>
      <c r="E635" s="156"/>
      <c r="F635" s="157"/>
      <c r="G635" s="156"/>
      <c r="H635" s="156"/>
      <c r="I635" s="156"/>
      <c r="J635" s="158"/>
      <c r="K635" s="158"/>
      <c r="L635" s="158"/>
      <c r="M635" s="158"/>
      <c r="N635" s="158"/>
      <c r="O635" s="158"/>
      <c r="P635" s="337"/>
      <c r="Q635" s="158"/>
      <c r="R635" s="158"/>
      <c r="S635" s="158"/>
      <c r="T635" s="158"/>
      <c r="U635" s="158"/>
      <c r="V635" s="367"/>
      <c r="W635" s="367"/>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58"/>
      <c r="AU635" s="207" t="s">
        <v>7416</v>
      </c>
      <c r="AV635" s="207" t="s">
        <v>7416</v>
      </c>
      <c r="AW635" s="207" t="s">
        <v>7416</v>
      </c>
      <c r="AX635" s="205"/>
      <c r="AY635" s="214"/>
      <c r="AZ635" s="207"/>
      <c r="BA635" s="207"/>
      <c r="BB635" s="207" t="s">
        <v>4980</v>
      </c>
      <c r="BC635" s="207" t="s">
        <v>7416</v>
      </c>
      <c r="BD635" s="207" t="s">
        <v>7416</v>
      </c>
      <c r="BE635" s="207" t="s">
        <v>7416</v>
      </c>
      <c r="BF635" s="207" t="s">
        <v>7416</v>
      </c>
      <c r="BG635" s="207" t="s">
        <v>7416</v>
      </c>
      <c r="BH635" s="207" t="s">
        <v>7416</v>
      </c>
      <c r="BI635" s="207"/>
      <c r="BJ635" s="207"/>
      <c r="BK635" s="207"/>
      <c r="BL635" s="207" t="s">
        <v>7416</v>
      </c>
      <c r="BM635" s="207"/>
      <c r="BN635" s="207"/>
      <c r="BO635" s="207" t="s">
        <v>7416</v>
      </c>
      <c r="BP635" s="207" t="s">
        <v>7416</v>
      </c>
      <c r="BQ635" s="207" t="s">
        <v>7416</v>
      </c>
      <c r="BR635" s="207" t="s">
        <v>7416</v>
      </c>
      <c r="BS635" s="207" t="s">
        <v>7416</v>
      </c>
      <c r="BT635" s="207" t="s">
        <v>7416</v>
      </c>
      <c r="BU635" s="207" t="s">
        <v>7416</v>
      </c>
      <c r="BV635" s="207" t="s">
        <v>7416</v>
      </c>
      <c r="BW635" s="207" t="s">
        <v>7416</v>
      </c>
      <c r="BX635" s="207" t="s">
        <v>7416</v>
      </c>
      <c r="BY635" s="207" t="s">
        <v>7416</v>
      </c>
      <c r="BZ635" s="207" t="s">
        <v>7416</v>
      </c>
      <c r="CA635" s="207" t="s">
        <v>7416</v>
      </c>
      <c r="CB635" s="207" t="s">
        <v>7416</v>
      </c>
      <c r="CC635" s="207"/>
      <c r="CD635" s="207"/>
      <c r="CE635" s="207"/>
      <c r="CF635" s="207" t="s">
        <v>7416</v>
      </c>
      <c r="CG635" s="207" t="s">
        <v>7416</v>
      </c>
      <c r="CH635" s="207"/>
      <c r="CI635" s="207"/>
      <c r="CJ635" s="207"/>
      <c r="CK635" s="207" t="s">
        <v>7416</v>
      </c>
      <c r="CL635" s="207"/>
      <c r="CM635" s="207"/>
      <c r="CN635" s="207" t="s">
        <v>7416</v>
      </c>
      <c r="CO635" s="207" t="s">
        <v>7416</v>
      </c>
      <c r="CP635" s="207" t="s">
        <v>7416</v>
      </c>
      <c r="CQ635" s="207" t="s">
        <v>7416</v>
      </c>
      <c r="CR635" s="207" t="s">
        <v>7416</v>
      </c>
      <c r="CS635" s="207" t="s">
        <v>7416</v>
      </c>
      <c r="CT635" s="207" t="s">
        <v>7416</v>
      </c>
      <c r="CU635" s="207" t="s">
        <v>7416</v>
      </c>
      <c r="CV635" s="207" t="s">
        <v>7416</v>
      </c>
      <c r="CW635" s="207" t="s">
        <v>7416</v>
      </c>
      <c r="CX635" s="207" t="s">
        <v>7416</v>
      </c>
      <c r="CY635" s="207" t="s">
        <v>7416</v>
      </c>
      <c r="CZ635" s="207" t="s">
        <v>7416</v>
      </c>
      <c r="DA635" s="207" t="s">
        <v>7416</v>
      </c>
      <c r="DB635" s="207"/>
      <c r="DC635" s="207"/>
      <c r="DD635" s="207"/>
      <c r="DE635" s="207" t="s">
        <v>7416</v>
      </c>
      <c r="DF635" s="207" t="s">
        <v>7416</v>
      </c>
      <c r="DG635" s="207"/>
      <c r="DH635" s="207"/>
      <c r="DI635" s="207"/>
      <c r="DJ635" s="207" t="s">
        <v>7416</v>
      </c>
      <c r="DK635" s="207"/>
      <c r="DL635" s="207"/>
      <c r="DM635" s="207" t="s">
        <v>7416</v>
      </c>
      <c r="DN635" s="207" t="s">
        <v>7416</v>
      </c>
      <c r="DO635" s="207" t="s">
        <v>7416</v>
      </c>
      <c r="DP635" s="207" t="s">
        <v>7416</v>
      </c>
      <c r="DQ635" s="207" t="s">
        <v>7416</v>
      </c>
      <c r="DR635" s="207" t="s">
        <v>7416</v>
      </c>
      <c r="DS635" s="207" t="s">
        <v>7416</v>
      </c>
      <c r="DT635" s="207" t="s">
        <v>7416</v>
      </c>
      <c r="DU635" s="207" t="s">
        <v>7416</v>
      </c>
      <c r="DV635" s="207" t="s">
        <v>7416</v>
      </c>
      <c r="DW635" s="207" t="s">
        <v>7416</v>
      </c>
      <c r="DX635" s="207" t="s">
        <v>7416</v>
      </c>
      <c r="DY635" s="207" t="s">
        <v>7416</v>
      </c>
      <c r="DZ635" s="207" t="s">
        <v>7416</v>
      </c>
      <c r="EA635" s="207"/>
      <c r="EB635" s="207"/>
      <c r="EC635" s="207"/>
      <c r="ED635" s="207" t="s">
        <v>7416</v>
      </c>
      <c r="EE635" s="207" t="s">
        <v>7416</v>
      </c>
      <c r="EF635" s="207"/>
      <c r="EG635" s="207"/>
      <c r="EH635" s="207"/>
      <c r="EI635" s="207" t="s">
        <v>7416</v>
      </c>
      <c r="EJ635" s="207"/>
      <c r="EK635" s="207"/>
      <c r="EL635" s="207" t="s">
        <v>7416</v>
      </c>
      <c r="EM635" s="207" t="s">
        <v>7416</v>
      </c>
      <c r="EN635" s="207" t="s">
        <v>7416</v>
      </c>
      <c r="EO635" s="207" t="s">
        <v>7416</v>
      </c>
      <c r="EP635" s="207" t="s">
        <v>7416</v>
      </c>
      <c r="EQ635" s="207" t="s">
        <v>7416</v>
      </c>
      <c r="ER635" s="207" t="s">
        <v>7416</v>
      </c>
      <c r="ES635" s="207" t="s">
        <v>7416</v>
      </c>
      <c r="ET635" s="207" t="s">
        <v>7416</v>
      </c>
      <c r="EU635" s="207" t="s">
        <v>7416</v>
      </c>
      <c r="EV635" s="207" t="s">
        <v>7416</v>
      </c>
      <c r="EW635" s="207" t="s">
        <v>7416</v>
      </c>
      <c r="EX635" s="207" t="s">
        <v>7416</v>
      </c>
      <c r="EY635" s="207" t="s">
        <v>7416</v>
      </c>
      <c r="EZ635" s="207"/>
      <c r="FA635" s="207"/>
      <c r="FB635" s="207"/>
      <c r="FC635" s="207" t="s">
        <v>7416</v>
      </c>
      <c r="FD635" s="207" t="s">
        <v>7416</v>
      </c>
      <c r="FE635" s="207"/>
      <c r="FF635" s="207"/>
      <c r="FG635" s="207"/>
      <c r="FH635" s="207" t="s">
        <v>7416</v>
      </c>
      <c r="FI635" s="207"/>
      <c r="FJ635" s="207"/>
      <c r="FK635" s="207"/>
      <c r="FL635" s="207"/>
      <c r="FM635" s="207"/>
      <c r="FN635" s="207" t="s">
        <v>7416</v>
      </c>
      <c r="FO635" s="207" t="s">
        <v>7416</v>
      </c>
      <c r="FP635" s="207"/>
      <c r="FQ635" s="207"/>
      <c r="FR635" s="207"/>
      <c r="FS635" s="207" t="s">
        <v>7416</v>
      </c>
      <c r="FT635" s="207"/>
      <c r="FU635" s="207"/>
      <c r="FV635" s="207"/>
      <c r="FW635" s="207"/>
      <c r="FX635" s="207"/>
      <c r="FY635" s="207" t="s">
        <v>7416</v>
      </c>
      <c r="FZ635" s="207" t="s">
        <v>7416</v>
      </c>
      <c r="GA635" s="207"/>
      <c r="GB635" s="207"/>
      <c r="GC635" s="207"/>
      <c r="GD635" s="207" t="s">
        <v>7416</v>
      </c>
      <c r="GE635" s="207"/>
      <c r="GF635" s="207"/>
      <c r="GG635" s="207" t="s">
        <v>7416</v>
      </c>
      <c r="GH635" s="207" t="s">
        <v>7416</v>
      </c>
      <c r="GI635" s="207" t="s">
        <v>7416</v>
      </c>
      <c r="GJ635" s="207" t="s">
        <v>7416</v>
      </c>
      <c r="GK635" s="207" t="s">
        <v>7416</v>
      </c>
      <c r="GL635" s="207" t="s">
        <v>7416</v>
      </c>
      <c r="GM635" s="207" t="s">
        <v>7416</v>
      </c>
      <c r="GN635" s="207" t="s">
        <v>7416</v>
      </c>
      <c r="GO635" s="207" t="s">
        <v>7416</v>
      </c>
      <c r="GP635" s="207" t="s">
        <v>7416</v>
      </c>
      <c r="GQ635" s="207" t="s">
        <v>7416</v>
      </c>
      <c r="GR635" s="207" t="s">
        <v>7416</v>
      </c>
      <c r="GS635" s="207" t="s">
        <v>7416</v>
      </c>
      <c r="GT635" s="207" t="s">
        <v>7416</v>
      </c>
      <c r="GU635" s="207"/>
      <c r="GV635" s="207"/>
      <c r="GW635" s="207"/>
      <c r="GX635" s="205"/>
      <c r="GY635" s="207" t="s">
        <v>7416</v>
      </c>
      <c r="GZ635" s="207"/>
      <c r="HA635" s="207" t="s">
        <v>7416</v>
      </c>
      <c r="HB635" s="207" t="s">
        <v>7416</v>
      </c>
      <c r="HC635" s="207" t="s">
        <v>7416</v>
      </c>
      <c r="HD635" s="207" t="s">
        <v>7416</v>
      </c>
      <c r="HE635" s="207" t="s">
        <v>7416</v>
      </c>
      <c r="HF635" s="207"/>
      <c r="HG635" s="207"/>
      <c r="HH635" s="207" t="s">
        <v>7416</v>
      </c>
      <c r="HI635" s="207"/>
      <c r="HJ635" s="207"/>
      <c r="HK635" s="207" t="s">
        <v>7416</v>
      </c>
      <c r="HL635" s="207"/>
      <c r="HM635" s="207" t="s">
        <v>7416</v>
      </c>
      <c r="HN635" s="207"/>
      <c r="HO635" s="207"/>
      <c r="HP635" s="207" t="s">
        <v>7416</v>
      </c>
      <c r="HQ635" s="207"/>
      <c r="HR635" s="207" t="s">
        <v>7416</v>
      </c>
      <c r="HS635" s="207"/>
      <c r="HT635" s="207"/>
      <c r="HU635" s="207" t="s">
        <v>7416</v>
      </c>
      <c r="HV635" s="207"/>
      <c r="HW635" s="207" t="s">
        <v>7416</v>
      </c>
      <c r="HX635" s="207"/>
      <c r="HY635" s="207"/>
      <c r="HZ635" s="207" t="s">
        <v>7416</v>
      </c>
      <c r="IA635" s="207"/>
      <c r="IB635" s="207"/>
      <c r="IC635" s="169"/>
      <c r="ID635" s="169"/>
      <c r="IE635" s="169"/>
      <c r="IF635" s="169"/>
      <c r="IG635" s="165"/>
      <c r="IH635" s="165"/>
      <c r="II635" s="165"/>
      <c r="IJ635" s="165"/>
      <c r="IK635" s="165"/>
      <c r="IL635" s="210" t="s">
        <v>4980</v>
      </c>
      <c r="IM635" s="210"/>
      <c r="IN635" s="210"/>
      <c r="IO635" s="210"/>
      <c r="IP635" s="210"/>
      <c r="IQ635" s="210"/>
      <c r="IR635" s="210"/>
      <c r="IS635" s="213" t="s">
        <v>4980</v>
      </c>
      <c r="IT635" s="296" t="s">
        <v>7416</v>
      </c>
      <c r="IU635" s="132" t="s">
        <v>7416</v>
      </c>
      <c r="IV635" s="132" t="s">
        <v>7416</v>
      </c>
      <c r="IW635" s="132" t="s">
        <v>7416</v>
      </c>
      <c r="IX635" s="132" t="s">
        <v>7416</v>
      </c>
      <c r="IY635" s="132" t="s">
        <v>7416</v>
      </c>
    </row>
    <row r="636" spans="1:264" x14ac:dyDescent="0.4">
      <c r="A636" s="158"/>
      <c r="B636" s="156"/>
      <c r="C636" s="156" t="s">
        <v>4980</v>
      </c>
      <c r="D636" s="156" t="e">
        <f t="shared" si="348"/>
        <v>#N/A</v>
      </c>
      <c r="E636" s="156"/>
      <c r="F636" s="157"/>
      <c r="G636" s="156"/>
      <c r="H636" s="156"/>
      <c r="I636" s="156"/>
      <c r="J636" s="158" t="s">
        <v>7417</v>
      </c>
      <c r="K636" s="158"/>
      <c r="L636" s="158"/>
      <c r="M636" s="158"/>
      <c r="N636" s="158"/>
      <c r="O636" s="158"/>
      <c r="P636" s="337"/>
      <c r="Q636" s="158"/>
      <c r="R636" s="158"/>
      <c r="S636" s="158"/>
      <c r="T636" s="158"/>
      <c r="U636" s="158"/>
      <c r="V636" s="367"/>
      <c r="W636" s="367"/>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58"/>
      <c r="AU636" s="207">
        <f>SUM(AU20:AU627)</f>
        <v>28724</v>
      </c>
      <c r="AV636" s="207">
        <f>SUM(AV20:AV627)</f>
        <v>11500</v>
      </c>
      <c r="AW636" s="207">
        <f>SUM(AW20:AW627)</f>
        <v>40224</v>
      </c>
      <c r="AX636" s="205"/>
      <c r="AY636" s="207" t="s">
        <v>4980</v>
      </c>
      <c r="AZ636" s="207" t="s">
        <v>4980</v>
      </c>
      <c r="BA636" s="207" t="s">
        <v>4980</v>
      </c>
      <c r="BB636" s="207" t="s">
        <v>4980</v>
      </c>
      <c r="BC636" s="207">
        <f t="shared" ref="BC636:BH636" si="349">SUM(BC20:BC627)</f>
        <v>13</v>
      </c>
      <c r="BD636" s="207">
        <f t="shared" si="349"/>
        <v>500</v>
      </c>
      <c r="BE636" s="207">
        <f t="shared" si="349"/>
        <v>5000</v>
      </c>
      <c r="BF636" s="207">
        <f t="shared" si="349"/>
        <v>634</v>
      </c>
      <c r="BG636" s="207">
        <f t="shared" si="349"/>
        <v>41.5</v>
      </c>
      <c r="BH636" s="207">
        <f t="shared" si="349"/>
        <v>92</v>
      </c>
      <c r="BI636" s="207"/>
      <c r="BJ636" s="207"/>
      <c r="BK636" s="207"/>
      <c r="BL636" s="269">
        <f>SUM(BL20:BL627)</f>
        <v>5498</v>
      </c>
      <c r="BM636" s="269"/>
      <c r="BN636" s="269"/>
      <c r="BO636" s="207">
        <f t="shared" ref="BO636:CB636" si="350">SUM(BO20:BO627)</f>
        <v>0</v>
      </c>
      <c r="BP636" s="207">
        <f t="shared" si="350"/>
        <v>0</v>
      </c>
      <c r="BQ636" s="207">
        <f t="shared" si="350"/>
        <v>50</v>
      </c>
      <c r="BR636" s="207">
        <f t="shared" si="350"/>
        <v>0</v>
      </c>
      <c r="BS636" s="269">
        <f t="shared" si="350"/>
        <v>338</v>
      </c>
      <c r="BT636" s="207">
        <f t="shared" si="350"/>
        <v>50</v>
      </c>
      <c r="BU636" s="207">
        <f t="shared" si="350"/>
        <v>0</v>
      </c>
      <c r="BV636" s="269">
        <f t="shared" si="350"/>
        <v>98</v>
      </c>
      <c r="BW636" s="207">
        <f t="shared" si="350"/>
        <v>0</v>
      </c>
      <c r="BX636" s="269">
        <f t="shared" si="350"/>
        <v>38</v>
      </c>
      <c r="BY636" s="207">
        <f t="shared" si="350"/>
        <v>0</v>
      </c>
      <c r="BZ636" s="207">
        <f t="shared" si="350"/>
        <v>0</v>
      </c>
      <c r="CA636" s="207">
        <f t="shared" si="350"/>
        <v>0</v>
      </c>
      <c r="CB636" s="269">
        <f t="shared" si="350"/>
        <v>4924</v>
      </c>
      <c r="CC636" s="207"/>
      <c r="CD636" s="207"/>
      <c r="CE636" s="207"/>
      <c r="CF636" s="207">
        <f>SUM(CF20:CF627)</f>
        <v>24.75</v>
      </c>
      <c r="CG636" s="207">
        <f>SUM(CG20:CG627)</f>
        <v>60</v>
      </c>
      <c r="CH636" s="207"/>
      <c r="CI636" s="207"/>
      <c r="CJ636" s="207"/>
      <c r="CK636" s="269">
        <f>SUM(CK20:CK627)</f>
        <v>4139</v>
      </c>
      <c r="CL636" s="269"/>
      <c r="CM636" s="270">
        <f t="shared" ref="CM636:DA636" si="351">SUM(CM20:CM627)</f>
        <v>1975544.7000000002</v>
      </c>
      <c r="CN636" s="207">
        <f t="shared" si="351"/>
        <v>0</v>
      </c>
      <c r="CO636" s="207">
        <f t="shared" si="351"/>
        <v>0</v>
      </c>
      <c r="CP636" s="207">
        <f t="shared" si="351"/>
        <v>0</v>
      </c>
      <c r="CQ636" s="207">
        <f t="shared" si="351"/>
        <v>0</v>
      </c>
      <c r="CR636" s="207">
        <f t="shared" si="351"/>
        <v>0</v>
      </c>
      <c r="CS636" s="207">
        <f t="shared" si="351"/>
        <v>0</v>
      </c>
      <c r="CT636" s="207">
        <f t="shared" si="351"/>
        <v>0</v>
      </c>
      <c r="CU636" s="207">
        <f t="shared" si="351"/>
        <v>0</v>
      </c>
      <c r="CV636" s="207">
        <f t="shared" si="351"/>
        <v>0</v>
      </c>
      <c r="CW636" s="269">
        <f t="shared" si="351"/>
        <v>35</v>
      </c>
      <c r="CX636" s="207">
        <f t="shared" si="351"/>
        <v>0</v>
      </c>
      <c r="CY636" s="207">
        <f t="shared" si="351"/>
        <v>0</v>
      </c>
      <c r="CZ636" s="269">
        <f t="shared" si="351"/>
        <v>109</v>
      </c>
      <c r="DA636" s="269">
        <f t="shared" si="351"/>
        <v>3995</v>
      </c>
      <c r="DB636" s="207"/>
      <c r="DC636" s="207"/>
      <c r="DD636" s="207"/>
      <c r="DE636" s="207">
        <f>SUM(DE20:DE627)</f>
        <v>69.75</v>
      </c>
      <c r="DF636" s="207">
        <f>SUM(DF20:DF627)</f>
        <v>100</v>
      </c>
      <c r="DG636" s="207"/>
      <c r="DH636" s="207"/>
      <c r="DI636" s="207"/>
      <c r="DJ636" s="269">
        <f>SUM(DJ20:DJ627)</f>
        <v>6130</v>
      </c>
      <c r="DK636" s="269"/>
      <c r="DL636" s="269"/>
      <c r="DM636" s="207">
        <f t="shared" ref="DM636:DZ636" si="352">SUM(DM20:DM627)</f>
        <v>61</v>
      </c>
      <c r="DN636" s="269">
        <f t="shared" si="352"/>
        <v>45</v>
      </c>
      <c r="DO636" s="269">
        <f t="shared" si="352"/>
        <v>493</v>
      </c>
      <c r="DP636" s="207">
        <f t="shared" si="352"/>
        <v>0</v>
      </c>
      <c r="DQ636" s="269">
        <f t="shared" si="352"/>
        <v>122</v>
      </c>
      <c r="DR636" s="269">
        <f t="shared" si="352"/>
        <v>360</v>
      </c>
      <c r="DS636" s="207">
        <f t="shared" si="352"/>
        <v>0</v>
      </c>
      <c r="DT636" s="269">
        <f t="shared" si="352"/>
        <v>99</v>
      </c>
      <c r="DU636" s="207">
        <f t="shared" si="352"/>
        <v>0</v>
      </c>
      <c r="DV636" s="207">
        <f t="shared" si="352"/>
        <v>0</v>
      </c>
      <c r="DW636" s="207">
        <f t="shared" si="352"/>
        <v>0</v>
      </c>
      <c r="DX636" s="207">
        <f t="shared" si="352"/>
        <v>0</v>
      </c>
      <c r="DY636" s="207">
        <f t="shared" si="352"/>
        <v>0</v>
      </c>
      <c r="DZ636" s="269">
        <f t="shared" si="352"/>
        <v>4950</v>
      </c>
      <c r="EA636" s="207"/>
      <c r="EB636" s="207"/>
      <c r="EC636" s="207"/>
      <c r="ED636" s="207">
        <f>SUM(ED20:ED627)</f>
        <v>4.5</v>
      </c>
      <c r="EE636" s="207">
        <f>SUM(EE20:EE627)</f>
        <v>4</v>
      </c>
      <c r="EF636" s="207"/>
      <c r="EG636" s="207"/>
      <c r="EH636" s="207"/>
      <c r="EI636" s="269">
        <f>SUM(EI20:EI627)</f>
        <v>368</v>
      </c>
      <c r="EJ636" s="269"/>
      <c r="EK636" s="269"/>
      <c r="EL636" s="207">
        <f t="shared" ref="EL636:EY636" si="353">SUM(EL20:EL627)</f>
        <v>0</v>
      </c>
      <c r="EM636" s="207">
        <f t="shared" si="353"/>
        <v>0</v>
      </c>
      <c r="EN636" s="207">
        <f t="shared" si="353"/>
        <v>0</v>
      </c>
      <c r="EO636" s="207">
        <f t="shared" si="353"/>
        <v>0</v>
      </c>
      <c r="EP636" s="207">
        <f t="shared" si="353"/>
        <v>0</v>
      </c>
      <c r="EQ636" s="207">
        <f t="shared" si="353"/>
        <v>0</v>
      </c>
      <c r="ER636" s="207">
        <f t="shared" si="353"/>
        <v>0</v>
      </c>
      <c r="ES636" s="207">
        <f t="shared" si="353"/>
        <v>0</v>
      </c>
      <c r="ET636" s="207">
        <f t="shared" si="353"/>
        <v>0</v>
      </c>
      <c r="EU636" s="207">
        <f t="shared" si="353"/>
        <v>0</v>
      </c>
      <c r="EV636" s="207">
        <f t="shared" si="353"/>
        <v>0</v>
      </c>
      <c r="EW636" s="207">
        <f t="shared" si="353"/>
        <v>0</v>
      </c>
      <c r="EX636" s="269">
        <f t="shared" si="353"/>
        <v>0</v>
      </c>
      <c r="EY636" s="207">
        <f t="shared" si="353"/>
        <v>368</v>
      </c>
      <c r="EZ636" s="207"/>
      <c r="FA636" s="207"/>
      <c r="FB636" s="207"/>
      <c r="FC636" s="207">
        <f>SUM(FC20:FC627)</f>
        <v>0.75000000000000089</v>
      </c>
      <c r="FD636" s="207">
        <f>SUM(FD20:FD627)</f>
        <v>22</v>
      </c>
      <c r="FE636" s="207"/>
      <c r="FF636" s="207"/>
      <c r="FG636" s="207"/>
      <c r="FH636" s="207">
        <f>SUM(FH20:FH627)</f>
        <v>1432</v>
      </c>
      <c r="FI636" s="207"/>
      <c r="FJ636" s="164"/>
      <c r="FK636" s="207"/>
      <c r="FL636" s="207"/>
      <c r="FM636" s="207"/>
      <c r="FN636" s="207">
        <f>SUM(FN20:FN627)</f>
        <v>3.25</v>
      </c>
      <c r="FO636" s="207">
        <f>SUM(FO20:FO627)</f>
        <v>9</v>
      </c>
      <c r="FP636" s="207"/>
      <c r="FQ636" s="207"/>
      <c r="FR636" s="207"/>
      <c r="FS636" s="207">
        <f>SUM(FS20:FS627)</f>
        <v>548</v>
      </c>
      <c r="FT636" s="207"/>
      <c r="FU636" s="207"/>
      <c r="FV636" s="207"/>
      <c r="FW636" s="207"/>
      <c r="FX636" s="207"/>
      <c r="FY636" s="207">
        <f>SUM(FY20:FY627)</f>
        <v>12.5</v>
      </c>
      <c r="FZ636" s="207">
        <f>SUM(FZ20:FZ627)</f>
        <v>9</v>
      </c>
      <c r="GA636" s="207"/>
      <c r="GB636" s="207"/>
      <c r="GC636" s="207"/>
      <c r="GD636" s="269">
        <f>SUM(GD20:GD627)</f>
        <v>614</v>
      </c>
      <c r="GE636" s="269"/>
      <c r="GF636" s="269"/>
      <c r="GG636" s="269">
        <f t="shared" ref="GG636:GT636" si="354">SUM(GG20:GG627)</f>
        <v>46</v>
      </c>
      <c r="GH636" s="207">
        <f t="shared" si="354"/>
        <v>0</v>
      </c>
      <c r="GI636" s="269">
        <f t="shared" si="354"/>
        <v>52</v>
      </c>
      <c r="GJ636" s="207">
        <f t="shared" si="354"/>
        <v>0</v>
      </c>
      <c r="GK636" s="207">
        <f t="shared" si="354"/>
        <v>50</v>
      </c>
      <c r="GL636" s="207">
        <f t="shared" si="354"/>
        <v>0</v>
      </c>
      <c r="GM636" s="207">
        <f t="shared" si="354"/>
        <v>0</v>
      </c>
      <c r="GN636" s="207">
        <f t="shared" si="354"/>
        <v>0</v>
      </c>
      <c r="GO636" s="207">
        <f t="shared" si="354"/>
        <v>0</v>
      </c>
      <c r="GP636" s="207">
        <f t="shared" si="354"/>
        <v>0</v>
      </c>
      <c r="GQ636" s="207">
        <f t="shared" si="354"/>
        <v>0</v>
      </c>
      <c r="GR636" s="207">
        <f t="shared" si="354"/>
        <v>0</v>
      </c>
      <c r="GS636" s="207">
        <f t="shared" si="354"/>
        <v>0</v>
      </c>
      <c r="GT636" s="269">
        <f t="shared" si="354"/>
        <v>466</v>
      </c>
      <c r="GU636" s="207"/>
      <c r="GV636" s="207"/>
      <c r="GW636" s="207"/>
      <c r="GX636" s="205"/>
      <c r="GY636" s="207">
        <f>SUM(GY20:GY627)</f>
        <v>65</v>
      </c>
      <c r="GZ636" s="207"/>
      <c r="HA636" s="207">
        <f>SUM(HA20:HA627)</f>
        <v>6541</v>
      </c>
      <c r="HB636" s="207">
        <f>SUM(HB20:HB627)</f>
        <v>5</v>
      </c>
      <c r="HC636" s="207">
        <f>SUM(HC20:HC627)</f>
        <v>421.5</v>
      </c>
      <c r="HD636" s="207">
        <f>SUM(HD20:HD627)</f>
        <v>1363600</v>
      </c>
      <c r="HE636" s="207">
        <f>SUM(HE20:HE627)</f>
        <v>1026</v>
      </c>
      <c r="HF636" s="207"/>
      <c r="HG636" s="207"/>
      <c r="HH636" s="207">
        <f>SUM(HH20:HH627)</f>
        <v>630400</v>
      </c>
      <c r="HI636" s="207"/>
      <c r="HJ636" s="207"/>
      <c r="HK636" s="207">
        <f>SUM(HK20:HK627)</f>
        <v>753</v>
      </c>
      <c r="HL636" s="207"/>
      <c r="HM636" s="207">
        <f>SUM(HM20:HM627)</f>
        <v>441200</v>
      </c>
      <c r="HN636" s="207"/>
      <c r="HO636" s="207"/>
      <c r="HP636" s="207">
        <f>SUM(HP20:HP627)</f>
        <v>442</v>
      </c>
      <c r="HQ636" s="207"/>
      <c r="HR636" s="207">
        <f>SUM(HR20:HR627)</f>
        <v>258400</v>
      </c>
      <c r="HS636" s="207"/>
      <c r="HT636" s="207"/>
      <c r="HU636" s="207">
        <f>SUM(HU20:HU627)</f>
        <v>45</v>
      </c>
      <c r="HV636" s="207"/>
      <c r="HW636" s="207">
        <f>SUM(HW20:HW627)</f>
        <v>33600</v>
      </c>
      <c r="HX636" s="207"/>
      <c r="HY636" s="207"/>
      <c r="HZ636" s="207">
        <f>SUM(HZ20:HZ627)</f>
        <v>829</v>
      </c>
      <c r="IA636" s="207"/>
      <c r="IB636" s="207"/>
      <c r="IC636" s="169"/>
      <c r="ID636" s="169"/>
      <c r="IE636" s="169"/>
      <c r="IF636" s="169"/>
      <c r="IG636" s="165"/>
      <c r="IH636" s="165"/>
      <c r="II636" s="165"/>
      <c r="IJ636" s="165"/>
      <c r="IK636" s="165"/>
      <c r="IL636" s="271" t="s">
        <v>4980</v>
      </c>
      <c r="IM636" s="271"/>
      <c r="IN636" s="271"/>
      <c r="IO636" s="271"/>
      <c r="IP636" s="271"/>
      <c r="IQ636" s="271"/>
      <c r="IR636" s="271"/>
      <c r="IS636" s="213">
        <f t="shared" ref="IS636:IY636" si="355">SUM(IS136:IS156)</f>
        <v>0</v>
      </c>
      <c r="IT636" s="296">
        <f t="shared" si="355"/>
        <v>0</v>
      </c>
      <c r="IU636" s="132">
        <f t="shared" si="355"/>
        <v>0</v>
      </c>
      <c r="IV636" s="132">
        <f t="shared" si="355"/>
        <v>198551</v>
      </c>
      <c r="IW636" s="132">
        <f t="shared" si="355"/>
        <v>0</v>
      </c>
      <c r="IX636" s="132">
        <f t="shared" si="355"/>
        <v>0</v>
      </c>
      <c r="IY636" s="132">
        <f t="shared" si="355"/>
        <v>0</v>
      </c>
    </row>
    <row r="637" spans="1:264" x14ac:dyDescent="0.4">
      <c r="A637" s="158"/>
      <c r="B637" s="156"/>
      <c r="C637" s="156" t="s">
        <v>4980</v>
      </c>
      <c r="D637" s="156" t="e">
        <f t="shared" si="348"/>
        <v>#N/A</v>
      </c>
      <c r="E637" s="156"/>
      <c r="F637" s="157"/>
      <c r="G637" s="156"/>
      <c r="H637" s="156"/>
      <c r="I637" s="156"/>
      <c r="J637" s="158"/>
      <c r="K637" s="158"/>
      <c r="L637" s="158"/>
      <c r="M637" s="158"/>
      <c r="N637" s="158"/>
      <c r="O637" s="158"/>
      <c r="P637" s="337"/>
      <c r="Q637" s="158"/>
      <c r="R637" s="158"/>
      <c r="S637" s="158"/>
      <c r="T637" s="158"/>
      <c r="U637" s="158"/>
      <c r="V637" s="367"/>
      <c r="W637" s="367"/>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58"/>
      <c r="AU637" s="205"/>
      <c r="AV637" s="205"/>
      <c r="AW637" s="205"/>
      <c r="AX637" s="205"/>
      <c r="AY637" s="214"/>
      <c r="AZ637" s="205"/>
      <c r="BA637" s="205"/>
      <c r="BB637" s="205"/>
      <c r="BC637" s="207"/>
      <c r="BD637" s="207"/>
      <c r="BE637" s="207"/>
      <c r="BF637" s="207"/>
      <c r="BG637" s="207"/>
      <c r="BH637" s="207"/>
      <c r="BI637" s="207"/>
      <c r="BJ637" s="207"/>
      <c r="BK637" s="207"/>
      <c r="BL637" s="207"/>
      <c r="BM637" s="207"/>
      <c r="BN637" s="207"/>
      <c r="BO637" s="207"/>
      <c r="BP637" s="207"/>
      <c r="BQ637" s="207"/>
      <c r="BR637" s="207"/>
      <c r="BS637" s="207"/>
      <c r="BT637" s="207"/>
      <c r="BU637" s="207"/>
      <c r="BV637" s="207"/>
      <c r="BW637" s="207"/>
      <c r="BX637" s="207"/>
      <c r="BY637" s="207"/>
      <c r="BZ637" s="207"/>
      <c r="CA637" s="207"/>
      <c r="CB637" s="207"/>
      <c r="CC637" s="207"/>
      <c r="CD637" s="207"/>
      <c r="CE637" s="207"/>
      <c r="CF637" s="207"/>
      <c r="CG637" s="207"/>
      <c r="CH637" s="207"/>
      <c r="CI637" s="207"/>
      <c r="CJ637" s="207"/>
      <c r="CK637" s="207"/>
      <c r="CL637" s="207"/>
      <c r="CM637" s="207"/>
      <c r="CN637" s="207"/>
      <c r="CO637" s="207"/>
      <c r="CP637" s="207"/>
      <c r="CQ637" s="207"/>
      <c r="CR637" s="207"/>
      <c r="CS637" s="207"/>
      <c r="CT637" s="207"/>
      <c r="CU637" s="207"/>
      <c r="CV637" s="207"/>
      <c r="CW637" s="207"/>
      <c r="CX637" s="207"/>
      <c r="CY637" s="207"/>
      <c r="CZ637" s="207"/>
      <c r="DA637" s="207"/>
      <c r="DB637" s="207"/>
      <c r="DC637" s="207"/>
      <c r="DD637" s="207"/>
      <c r="DE637" s="207"/>
      <c r="DF637" s="207"/>
      <c r="DG637" s="207"/>
      <c r="DH637" s="207"/>
      <c r="DI637" s="207"/>
      <c r="DJ637" s="207"/>
      <c r="DK637" s="207"/>
      <c r="DL637" s="207"/>
      <c r="DM637" s="207"/>
      <c r="DN637" s="207"/>
      <c r="DO637" s="207"/>
      <c r="DP637" s="207"/>
      <c r="DQ637" s="207"/>
      <c r="DR637" s="207"/>
      <c r="DS637" s="207"/>
      <c r="DT637" s="207"/>
      <c r="DU637" s="207"/>
      <c r="DV637" s="207"/>
      <c r="DW637" s="207"/>
      <c r="DX637" s="207"/>
      <c r="DY637" s="207"/>
      <c r="DZ637" s="207"/>
      <c r="EA637" s="207"/>
      <c r="EB637" s="207"/>
      <c r="EC637" s="207"/>
      <c r="ED637" s="207"/>
      <c r="EE637" s="207"/>
      <c r="EF637" s="207"/>
      <c r="EG637" s="207"/>
      <c r="EH637" s="207"/>
      <c r="EI637" s="207"/>
      <c r="EJ637" s="207"/>
      <c r="EK637" s="207"/>
      <c r="EL637" s="207"/>
      <c r="EM637" s="207"/>
      <c r="EN637" s="207"/>
      <c r="EO637" s="207"/>
      <c r="EP637" s="207"/>
      <c r="EQ637" s="207"/>
      <c r="ER637" s="207"/>
      <c r="ES637" s="207"/>
      <c r="ET637" s="207"/>
      <c r="EU637" s="207"/>
      <c r="EV637" s="207"/>
      <c r="EW637" s="207"/>
      <c r="EX637" s="207"/>
      <c r="EY637" s="207"/>
      <c r="EZ637" s="207"/>
      <c r="FA637" s="207"/>
      <c r="FB637" s="207"/>
      <c r="FC637" s="207"/>
      <c r="FD637" s="207"/>
      <c r="FE637" s="207"/>
      <c r="FF637" s="207"/>
      <c r="FG637" s="207"/>
      <c r="FH637" s="207"/>
      <c r="FI637" s="207"/>
      <c r="FJ637" s="207"/>
      <c r="FK637" s="207"/>
      <c r="FL637" s="207"/>
      <c r="FM637" s="207"/>
      <c r="FN637" s="207"/>
      <c r="FO637" s="207"/>
      <c r="FP637" s="207"/>
      <c r="FQ637" s="207"/>
      <c r="FR637" s="207"/>
      <c r="FS637" s="207"/>
      <c r="FT637" s="207"/>
      <c r="FU637" s="207"/>
      <c r="FV637" s="207"/>
      <c r="FW637" s="207"/>
      <c r="FX637" s="207"/>
      <c r="FY637" s="207"/>
      <c r="FZ637" s="207"/>
      <c r="GA637" s="207"/>
      <c r="GB637" s="207"/>
      <c r="GC637" s="207"/>
      <c r="GD637" s="207"/>
      <c r="GE637" s="207"/>
      <c r="GF637" s="207"/>
      <c r="GG637" s="207"/>
      <c r="GH637" s="207"/>
      <c r="GI637" s="207"/>
      <c r="GJ637" s="207"/>
      <c r="GK637" s="207"/>
      <c r="GL637" s="207"/>
      <c r="GM637" s="207"/>
      <c r="GN637" s="207"/>
      <c r="GO637" s="207"/>
      <c r="GP637" s="207"/>
      <c r="GQ637" s="207"/>
      <c r="GR637" s="207"/>
      <c r="GS637" s="207"/>
      <c r="GT637" s="207"/>
      <c r="GU637" s="207"/>
      <c r="GV637" s="207"/>
      <c r="GW637" s="207"/>
      <c r="GX637" s="207"/>
      <c r="GY637" s="207"/>
      <c r="GZ637" s="207"/>
      <c r="HA637" s="207"/>
      <c r="HB637" s="207"/>
      <c r="HC637" s="207"/>
      <c r="HD637" s="207"/>
      <c r="HE637" s="207"/>
      <c r="HF637" s="207"/>
      <c r="HG637" s="207"/>
      <c r="HH637" s="207"/>
      <c r="HI637" s="207"/>
      <c r="HJ637" s="207"/>
      <c r="HK637" s="207"/>
      <c r="HL637" s="207"/>
      <c r="HM637" s="207"/>
      <c r="HN637" s="207"/>
      <c r="HO637" s="207"/>
      <c r="HP637" s="207"/>
      <c r="HQ637" s="207"/>
      <c r="HR637" s="207"/>
      <c r="HS637" s="207"/>
      <c r="HT637" s="207"/>
      <c r="HU637" s="207"/>
      <c r="HV637" s="207"/>
      <c r="HW637" s="207"/>
      <c r="HX637" s="207"/>
      <c r="HY637" s="207"/>
      <c r="HZ637" s="207"/>
      <c r="IA637" s="207"/>
      <c r="IB637" s="207"/>
      <c r="IC637" s="169"/>
      <c r="ID637" s="169"/>
      <c r="IE637" s="169"/>
      <c r="IF637" s="169"/>
      <c r="IG637" s="165"/>
      <c r="IH637" s="165"/>
      <c r="II637" s="165"/>
      <c r="IJ637" s="165"/>
      <c r="IK637" s="165"/>
      <c r="IL637" s="210"/>
      <c r="IM637" s="210"/>
      <c r="IN637" s="210"/>
      <c r="IO637" s="210"/>
      <c r="IP637" s="210"/>
      <c r="IQ637" s="210"/>
      <c r="IR637" s="210"/>
      <c r="IS637" s="213"/>
      <c r="IT637" s="291"/>
    </row>
    <row r="638" spans="1:264" x14ac:dyDescent="0.4">
      <c r="A638" s="158"/>
      <c r="B638" s="156"/>
      <c r="C638" s="156" t="s">
        <v>4980</v>
      </c>
      <c r="D638" s="156" t="e">
        <f t="shared" si="348"/>
        <v>#N/A</v>
      </c>
      <c r="E638" s="156"/>
      <c r="F638" s="157"/>
      <c r="G638" s="156"/>
      <c r="H638" s="156"/>
      <c r="I638" s="156"/>
      <c r="J638" s="158" t="s">
        <v>7418</v>
      </c>
      <c r="K638" s="158"/>
      <c r="L638" s="158"/>
      <c r="M638" s="158"/>
      <c r="N638" s="158"/>
      <c r="O638" s="158"/>
      <c r="P638" s="337"/>
      <c r="Q638" s="158"/>
      <c r="R638" s="158"/>
      <c r="S638" s="158"/>
      <c r="T638" s="158"/>
      <c r="U638" s="158"/>
      <c r="V638" s="367"/>
      <c r="W638" s="367"/>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58"/>
      <c r="AU638" s="205">
        <f>SUM(AU20:AU156)</f>
        <v>5134</v>
      </c>
      <c r="AV638" s="205">
        <f>SUM(AV20:AV156)</f>
        <v>2080</v>
      </c>
      <c r="AW638" s="205">
        <f>SUM(AW20:AW156)</f>
        <v>7214</v>
      </c>
      <c r="AX638" s="205" t="s">
        <v>4980</v>
      </c>
      <c r="AY638" s="205" t="s">
        <v>4980</v>
      </c>
      <c r="AZ638" s="205" t="s">
        <v>4980</v>
      </c>
      <c r="BA638" s="205" t="s">
        <v>4980</v>
      </c>
      <c r="BB638" s="205"/>
      <c r="BC638" s="205">
        <f t="shared" ref="BC638:BH638" si="356">SUM(BC20:BC156)</f>
        <v>2</v>
      </c>
      <c r="BD638" s="205">
        <f t="shared" si="356"/>
        <v>65</v>
      </c>
      <c r="BE638" s="205">
        <f t="shared" si="356"/>
        <v>650</v>
      </c>
      <c r="BF638" s="205">
        <f t="shared" si="356"/>
        <v>135</v>
      </c>
      <c r="BG638" s="205">
        <f t="shared" si="356"/>
        <v>18.5</v>
      </c>
      <c r="BH638" s="205">
        <f t="shared" si="356"/>
        <v>10</v>
      </c>
      <c r="BI638" s="207"/>
      <c r="BJ638" s="207"/>
      <c r="BK638" s="207"/>
      <c r="BL638" s="205">
        <f>SUM(BL20:BL156)</f>
        <v>537</v>
      </c>
      <c r="BM638" s="205"/>
      <c r="BN638" s="205"/>
      <c r="BO638" s="205">
        <f t="shared" ref="BO638:CB638" si="357">SUM(BO20:BO156)</f>
        <v>0</v>
      </c>
      <c r="BP638" s="205">
        <f t="shared" si="357"/>
        <v>0</v>
      </c>
      <c r="BQ638" s="205">
        <f t="shared" si="357"/>
        <v>50</v>
      </c>
      <c r="BR638" s="205">
        <f t="shared" si="357"/>
        <v>0</v>
      </c>
      <c r="BS638" s="205">
        <f t="shared" si="357"/>
        <v>300</v>
      </c>
      <c r="BT638" s="205">
        <f t="shared" si="357"/>
        <v>0</v>
      </c>
      <c r="BU638" s="205">
        <f t="shared" si="357"/>
        <v>0</v>
      </c>
      <c r="BV638" s="205">
        <f t="shared" si="357"/>
        <v>0</v>
      </c>
      <c r="BW638" s="205">
        <f t="shared" si="357"/>
        <v>0</v>
      </c>
      <c r="BX638" s="205">
        <f t="shared" si="357"/>
        <v>0</v>
      </c>
      <c r="BY638" s="205">
        <f t="shared" si="357"/>
        <v>0</v>
      </c>
      <c r="BZ638" s="205">
        <f t="shared" si="357"/>
        <v>0</v>
      </c>
      <c r="CA638" s="205">
        <f t="shared" si="357"/>
        <v>0</v>
      </c>
      <c r="CB638" s="205">
        <f t="shared" si="357"/>
        <v>187</v>
      </c>
      <c r="CC638" s="207"/>
      <c r="CD638" s="207"/>
      <c r="CE638" s="207"/>
      <c r="CF638" s="205">
        <f>SUM(CF20:CF156)</f>
        <v>11</v>
      </c>
      <c r="CG638" s="205">
        <f>SUM(CG20:CG156)</f>
        <v>9</v>
      </c>
      <c r="CH638" s="207"/>
      <c r="CI638" s="207"/>
      <c r="CJ638" s="207"/>
      <c r="CK638" s="205">
        <f>SUM(CK20:CK156)</f>
        <v>857</v>
      </c>
      <c r="CL638" s="205"/>
      <c r="CM638" s="205"/>
      <c r="CN638" s="205">
        <f t="shared" ref="CN638:DA638" si="358">SUM(CN20:CN156)</f>
        <v>0</v>
      </c>
      <c r="CO638" s="205">
        <f t="shared" si="358"/>
        <v>0</v>
      </c>
      <c r="CP638" s="205">
        <f t="shared" si="358"/>
        <v>0</v>
      </c>
      <c r="CQ638" s="205">
        <f t="shared" si="358"/>
        <v>0</v>
      </c>
      <c r="CR638" s="205">
        <f t="shared" si="358"/>
        <v>0</v>
      </c>
      <c r="CS638" s="205">
        <f t="shared" si="358"/>
        <v>0</v>
      </c>
      <c r="CT638" s="205">
        <f t="shared" si="358"/>
        <v>0</v>
      </c>
      <c r="CU638" s="205">
        <f t="shared" si="358"/>
        <v>0</v>
      </c>
      <c r="CV638" s="205">
        <f t="shared" si="358"/>
        <v>0</v>
      </c>
      <c r="CW638" s="205">
        <f t="shared" si="358"/>
        <v>0</v>
      </c>
      <c r="CX638" s="205">
        <f t="shared" si="358"/>
        <v>0</v>
      </c>
      <c r="CY638" s="205">
        <f t="shared" si="358"/>
        <v>0</v>
      </c>
      <c r="CZ638" s="205">
        <f t="shared" si="358"/>
        <v>0</v>
      </c>
      <c r="DA638" s="205">
        <f t="shared" si="358"/>
        <v>857</v>
      </c>
      <c r="DB638" s="207"/>
      <c r="DC638" s="207"/>
      <c r="DD638" s="207"/>
      <c r="DE638" s="205">
        <f>SUM(DE20:DE156)</f>
        <v>15.5</v>
      </c>
      <c r="DF638" s="205">
        <f>SUM(DF20:DF156)</f>
        <v>22</v>
      </c>
      <c r="DG638" s="207"/>
      <c r="DH638" s="207"/>
      <c r="DI638" s="207"/>
      <c r="DJ638" s="205">
        <f>SUM(DJ20:DJ156)</f>
        <v>1111</v>
      </c>
      <c r="DK638" s="205"/>
      <c r="DL638" s="205"/>
      <c r="DM638" s="205">
        <f t="shared" ref="DM638:DZ638" si="359">SUM(DM20:DM156)</f>
        <v>61</v>
      </c>
      <c r="DN638" s="205">
        <f t="shared" si="359"/>
        <v>0</v>
      </c>
      <c r="DO638" s="205">
        <f t="shared" si="359"/>
        <v>350</v>
      </c>
      <c r="DP638" s="205">
        <f t="shared" si="359"/>
        <v>0</v>
      </c>
      <c r="DQ638" s="205">
        <f t="shared" si="359"/>
        <v>50</v>
      </c>
      <c r="DR638" s="205">
        <f t="shared" si="359"/>
        <v>200</v>
      </c>
      <c r="DS638" s="205">
        <f t="shared" si="359"/>
        <v>0</v>
      </c>
      <c r="DT638" s="205">
        <f t="shared" si="359"/>
        <v>0</v>
      </c>
      <c r="DU638" s="205">
        <f t="shared" si="359"/>
        <v>0</v>
      </c>
      <c r="DV638" s="205">
        <f t="shared" si="359"/>
        <v>0</v>
      </c>
      <c r="DW638" s="205">
        <f t="shared" si="359"/>
        <v>0</v>
      </c>
      <c r="DX638" s="205">
        <f t="shared" si="359"/>
        <v>0</v>
      </c>
      <c r="DY638" s="205">
        <f t="shared" si="359"/>
        <v>0</v>
      </c>
      <c r="DZ638" s="205">
        <f t="shared" si="359"/>
        <v>450</v>
      </c>
      <c r="EA638" s="207"/>
      <c r="EB638" s="207"/>
      <c r="EC638" s="207"/>
      <c r="ED638" s="205">
        <f>SUM(ED20:ED156)</f>
        <v>0</v>
      </c>
      <c r="EE638" s="205">
        <f>SUM(EE20:EE156)</f>
        <v>0</v>
      </c>
      <c r="EF638" s="207"/>
      <c r="EG638" s="207"/>
      <c r="EH638" s="207"/>
      <c r="EI638" s="205">
        <f>SUM(EI20:EI156)</f>
        <v>0</v>
      </c>
      <c r="EJ638" s="205"/>
      <c r="EK638" s="205"/>
      <c r="EL638" s="205">
        <f t="shared" ref="EL638:EY638" si="360">SUM(EL20:EL156)</f>
        <v>0</v>
      </c>
      <c r="EM638" s="205">
        <f t="shared" si="360"/>
        <v>0</v>
      </c>
      <c r="EN638" s="205">
        <f t="shared" si="360"/>
        <v>0</v>
      </c>
      <c r="EO638" s="205">
        <f t="shared" si="360"/>
        <v>0</v>
      </c>
      <c r="EP638" s="205">
        <f t="shared" si="360"/>
        <v>0</v>
      </c>
      <c r="EQ638" s="205">
        <f t="shared" si="360"/>
        <v>0</v>
      </c>
      <c r="ER638" s="205">
        <f t="shared" si="360"/>
        <v>0</v>
      </c>
      <c r="ES638" s="205">
        <f t="shared" si="360"/>
        <v>0</v>
      </c>
      <c r="ET638" s="205">
        <f t="shared" si="360"/>
        <v>0</v>
      </c>
      <c r="EU638" s="205">
        <f t="shared" si="360"/>
        <v>0</v>
      </c>
      <c r="EV638" s="205">
        <f t="shared" si="360"/>
        <v>0</v>
      </c>
      <c r="EW638" s="205">
        <f t="shared" si="360"/>
        <v>0</v>
      </c>
      <c r="EX638" s="205">
        <f t="shared" si="360"/>
        <v>0</v>
      </c>
      <c r="EY638" s="205">
        <f t="shared" si="360"/>
        <v>0</v>
      </c>
      <c r="EZ638" s="207"/>
      <c r="FA638" s="207"/>
      <c r="FB638" s="207"/>
      <c r="FC638" s="205">
        <f>SUM(FC20:FC156)</f>
        <v>0</v>
      </c>
      <c r="FD638" s="205">
        <f>SUM(FD20:FD156)</f>
        <v>1</v>
      </c>
      <c r="FE638" s="207"/>
      <c r="FF638" s="207"/>
      <c r="FG638" s="207"/>
      <c r="FH638" s="205">
        <f>SUM(FH20:FH156)</f>
        <v>45</v>
      </c>
      <c r="FI638" s="205"/>
      <c r="FJ638" s="205"/>
      <c r="FK638" s="207"/>
      <c r="FL638" s="207"/>
      <c r="FM638" s="207"/>
      <c r="FN638" s="205">
        <f>SUM(FN20:FN156)</f>
        <v>0</v>
      </c>
      <c r="FO638" s="205">
        <f>SUM(FO20:FO156)</f>
        <v>1</v>
      </c>
      <c r="FP638" s="207"/>
      <c r="FQ638" s="207"/>
      <c r="FR638" s="207"/>
      <c r="FS638" s="205">
        <f>SUM(FS20:FS156)</f>
        <v>50</v>
      </c>
      <c r="FT638" s="205"/>
      <c r="FU638" s="205"/>
      <c r="FV638" s="207"/>
      <c r="FW638" s="207"/>
      <c r="FX638" s="207"/>
      <c r="FY638" s="205">
        <f>SUM(FY20:FY156)</f>
        <v>0.5</v>
      </c>
      <c r="FZ638" s="205">
        <f>SUM(FZ20:FZ156)</f>
        <v>1</v>
      </c>
      <c r="GA638" s="207"/>
      <c r="GB638" s="207"/>
      <c r="GC638" s="207"/>
      <c r="GD638" s="205">
        <f>SUM(GD20:GD156)</f>
        <v>50</v>
      </c>
      <c r="GE638" s="205"/>
      <c r="GF638" s="205"/>
      <c r="GG638" s="205">
        <f t="shared" ref="GG638:GT638" si="361">SUM(GG20:GG156)</f>
        <v>0</v>
      </c>
      <c r="GH638" s="205">
        <f t="shared" si="361"/>
        <v>0</v>
      </c>
      <c r="GI638" s="205">
        <f t="shared" si="361"/>
        <v>0</v>
      </c>
      <c r="GJ638" s="205">
        <f t="shared" si="361"/>
        <v>0</v>
      </c>
      <c r="GK638" s="205">
        <f t="shared" si="361"/>
        <v>50</v>
      </c>
      <c r="GL638" s="205">
        <f t="shared" si="361"/>
        <v>0</v>
      </c>
      <c r="GM638" s="205">
        <f t="shared" si="361"/>
        <v>0</v>
      </c>
      <c r="GN638" s="205">
        <f t="shared" si="361"/>
        <v>0</v>
      </c>
      <c r="GO638" s="205">
        <f t="shared" si="361"/>
        <v>0</v>
      </c>
      <c r="GP638" s="205">
        <f t="shared" si="361"/>
        <v>0</v>
      </c>
      <c r="GQ638" s="205">
        <f t="shared" si="361"/>
        <v>0</v>
      </c>
      <c r="GR638" s="205">
        <f t="shared" si="361"/>
        <v>0</v>
      </c>
      <c r="GS638" s="205">
        <f t="shared" si="361"/>
        <v>0</v>
      </c>
      <c r="GT638" s="205">
        <f t="shared" si="361"/>
        <v>0</v>
      </c>
      <c r="GU638" s="207"/>
      <c r="GV638" s="207"/>
      <c r="GW638" s="207"/>
      <c r="GX638" s="207"/>
      <c r="GY638" s="205">
        <f>SUM(GY20:GY156)</f>
        <v>21</v>
      </c>
      <c r="GZ638" s="207"/>
      <c r="HA638" s="205">
        <f>SUM(HA20:HA156)</f>
        <v>1748</v>
      </c>
      <c r="HB638" s="205">
        <f>SUM(HB20:HB156)</f>
        <v>1</v>
      </c>
      <c r="HC638" s="205">
        <f>SUM(HC20:HC156)</f>
        <v>73.5</v>
      </c>
      <c r="HD638" s="205">
        <f>SUM(HD20:HD156)</f>
        <v>126800</v>
      </c>
      <c r="HE638" s="205">
        <f>SUM(HE20:HE156)</f>
        <v>95</v>
      </c>
      <c r="HF638" s="207"/>
      <c r="HG638" s="207"/>
      <c r="HH638" s="205">
        <f>SUM(HH20:HH156)</f>
        <v>40800</v>
      </c>
      <c r="HI638" s="205"/>
      <c r="HJ638" s="205"/>
      <c r="HK638" s="205">
        <f>SUM(HK20:HK156)</f>
        <v>108</v>
      </c>
      <c r="HL638" s="205">
        <f>SUM(HL20:HL156)</f>
        <v>0</v>
      </c>
      <c r="HM638" s="205">
        <f>SUM(HM20:HM156)</f>
        <v>46000</v>
      </c>
      <c r="HN638" s="205"/>
      <c r="HO638" s="205"/>
      <c r="HP638" s="205">
        <f>SUM(HP20:HP156)</f>
        <v>93</v>
      </c>
      <c r="HQ638" s="205">
        <f>SUM(HQ20:HQ156)</f>
        <v>0</v>
      </c>
      <c r="HR638" s="205">
        <f>SUM(HR20:HR156)</f>
        <v>39600</v>
      </c>
      <c r="HS638" s="205"/>
      <c r="HT638" s="205"/>
      <c r="HU638" s="205">
        <f>SUM(HU20:HU156)</f>
        <v>1</v>
      </c>
      <c r="HV638" s="205">
        <f>SUM(HV20:HV156)</f>
        <v>0</v>
      </c>
      <c r="HW638" s="205">
        <f>SUM(HW20:HW156)</f>
        <v>400</v>
      </c>
      <c r="HX638" s="205"/>
      <c r="HY638" s="205"/>
      <c r="HZ638" s="205">
        <f>SUM(HZ20:HZ156)</f>
        <v>152</v>
      </c>
      <c r="IA638" s="205"/>
      <c r="IB638" s="205"/>
      <c r="IC638" s="169"/>
      <c r="ID638" s="169"/>
      <c r="IE638" s="169"/>
      <c r="IF638" s="169"/>
      <c r="IG638" s="165"/>
      <c r="IH638" s="165"/>
      <c r="II638" s="165"/>
      <c r="IJ638" s="165"/>
      <c r="IK638" s="165"/>
      <c r="IL638" s="210"/>
      <c r="IM638" s="210"/>
      <c r="IN638" s="210"/>
      <c r="IO638" s="210"/>
      <c r="IP638" s="210"/>
      <c r="IQ638" s="210"/>
      <c r="IR638" s="210"/>
      <c r="IS638" s="213"/>
      <c r="IT638" s="291"/>
    </row>
    <row r="639" spans="1:264" x14ac:dyDescent="0.4">
      <c r="A639" s="158"/>
      <c r="B639" s="156"/>
      <c r="C639" s="156" t="s">
        <v>4980</v>
      </c>
      <c r="D639" s="156" t="e">
        <f t="shared" si="348"/>
        <v>#N/A</v>
      </c>
      <c r="E639" s="156"/>
      <c r="F639" s="157"/>
      <c r="G639" s="156"/>
      <c r="H639" s="156"/>
      <c r="I639" s="156"/>
      <c r="J639" s="158" t="s">
        <v>7419</v>
      </c>
      <c r="K639" s="158"/>
      <c r="L639" s="158"/>
      <c r="M639" s="158"/>
      <c r="N639" s="158"/>
      <c r="O639" s="158"/>
      <c r="P639" s="337"/>
      <c r="Q639" s="158"/>
      <c r="R639" s="158"/>
      <c r="S639" s="158"/>
      <c r="T639" s="158"/>
      <c r="U639" s="158"/>
      <c r="V639" s="367"/>
      <c r="W639" s="367"/>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58"/>
      <c r="AU639" s="205">
        <f>SUM(AU159:AU627)</f>
        <v>23530</v>
      </c>
      <c r="AV639" s="205">
        <f>SUM(AV159:AV627)</f>
        <v>9380</v>
      </c>
      <c r="AW639" s="205">
        <f>SUM(AW159:AW627)</f>
        <v>32910</v>
      </c>
      <c r="AX639" s="205" t="s">
        <v>4980</v>
      </c>
      <c r="AY639" s="205" t="s">
        <v>4980</v>
      </c>
      <c r="AZ639" s="205" t="s">
        <v>4980</v>
      </c>
      <c r="BA639" s="205" t="s">
        <v>4980</v>
      </c>
      <c r="BB639" s="205"/>
      <c r="BC639" s="205">
        <f t="shared" ref="BC639:BH639" si="362">SUM(BC159:BC627)</f>
        <v>11</v>
      </c>
      <c r="BD639" s="205">
        <f t="shared" si="362"/>
        <v>435</v>
      </c>
      <c r="BE639" s="205">
        <f t="shared" si="362"/>
        <v>4350</v>
      </c>
      <c r="BF639" s="205">
        <f t="shared" si="362"/>
        <v>493</v>
      </c>
      <c r="BG639" s="205">
        <f t="shared" si="362"/>
        <v>23</v>
      </c>
      <c r="BH639" s="205">
        <f t="shared" si="362"/>
        <v>82</v>
      </c>
      <c r="BI639" s="207"/>
      <c r="BJ639" s="207"/>
      <c r="BK639" s="207"/>
      <c r="BL639" s="205">
        <f>SUM(BL159:BL627)</f>
        <v>4961</v>
      </c>
      <c r="BM639" s="205"/>
      <c r="BN639" s="205"/>
      <c r="BO639" s="205">
        <f t="shared" ref="BO639:CB639" si="363">SUM(BO159:BO627)</f>
        <v>0</v>
      </c>
      <c r="BP639" s="205">
        <f t="shared" si="363"/>
        <v>0</v>
      </c>
      <c r="BQ639" s="205">
        <f t="shared" si="363"/>
        <v>0</v>
      </c>
      <c r="BR639" s="205">
        <f t="shared" si="363"/>
        <v>0</v>
      </c>
      <c r="BS639" s="205">
        <f t="shared" si="363"/>
        <v>38</v>
      </c>
      <c r="BT639" s="205">
        <f t="shared" si="363"/>
        <v>50</v>
      </c>
      <c r="BU639" s="205">
        <f t="shared" si="363"/>
        <v>0</v>
      </c>
      <c r="BV639" s="205">
        <f t="shared" si="363"/>
        <v>98</v>
      </c>
      <c r="BW639" s="205">
        <f t="shared" si="363"/>
        <v>0</v>
      </c>
      <c r="BX639" s="205">
        <f t="shared" si="363"/>
        <v>38</v>
      </c>
      <c r="BY639" s="205">
        <f t="shared" si="363"/>
        <v>0</v>
      </c>
      <c r="BZ639" s="205">
        <f t="shared" si="363"/>
        <v>0</v>
      </c>
      <c r="CA639" s="205">
        <f t="shared" si="363"/>
        <v>0</v>
      </c>
      <c r="CB639" s="205">
        <f t="shared" si="363"/>
        <v>4737</v>
      </c>
      <c r="CC639" s="207"/>
      <c r="CD639" s="207"/>
      <c r="CE639" s="207"/>
      <c r="CF639" s="205">
        <f>SUM(CF159:CF627)</f>
        <v>13.75</v>
      </c>
      <c r="CG639" s="205">
        <f>SUM(CG159:CG627)</f>
        <v>50</v>
      </c>
      <c r="CH639" s="207"/>
      <c r="CI639" s="207"/>
      <c r="CJ639" s="207"/>
      <c r="CK639" s="205">
        <f>SUM(CK159:CK627)</f>
        <v>3202</v>
      </c>
      <c r="CL639" s="205"/>
      <c r="CM639" s="205"/>
      <c r="CN639" s="205">
        <f t="shared" ref="CN639:DA639" si="364">SUM(CN159:CN627)</f>
        <v>0</v>
      </c>
      <c r="CO639" s="205">
        <f t="shared" si="364"/>
        <v>0</v>
      </c>
      <c r="CP639" s="205">
        <f t="shared" si="364"/>
        <v>0</v>
      </c>
      <c r="CQ639" s="205">
        <f t="shared" si="364"/>
        <v>0</v>
      </c>
      <c r="CR639" s="205">
        <f t="shared" si="364"/>
        <v>0</v>
      </c>
      <c r="CS639" s="205">
        <f t="shared" si="364"/>
        <v>0</v>
      </c>
      <c r="CT639" s="205">
        <f t="shared" si="364"/>
        <v>0</v>
      </c>
      <c r="CU639" s="205">
        <f t="shared" si="364"/>
        <v>0</v>
      </c>
      <c r="CV639" s="205">
        <f t="shared" si="364"/>
        <v>0</v>
      </c>
      <c r="CW639" s="205">
        <f t="shared" si="364"/>
        <v>35</v>
      </c>
      <c r="CX639" s="205">
        <f t="shared" si="364"/>
        <v>0</v>
      </c>
      <c r="CY639" s="205">
        <f t="shared" si="364"/>
        <v>0</v>
      </c>
      <c r="CZ639" s="205">
        <f t="shared" si="364"/>
        <v>109</v>
      </c>
      <c r="DA639" s="205">
        <f t="shared" si="364"/>
        <v>3058</v>
      </c>
      <c r="DB639" s="207"/>
      <c r="DC639" s="207"/>
      <c r="DD639" s="207"/>
      <c r="DE639" s="205">
        <f>SUM(DE159:DE627)</f>
        <v>53.25</v>
      </c>
      <c r="DF639" s="205">
        <f>SUM(DF159:DF627)</f>
        <v>77</v>
      </c>
      <c r="DG639" s="207"/>
      <c r="DH639" s="207"/>
      <c r="DI639" s="207"/>
      <c r="DJ639" s="205">
        <f>SUM(DJ159:DJ627)</f>
        <v>4969</v>
      </c>
      <c r="DK639" s="205"/>
      <c r="DL639" s="205"/>
      <c r="DM639" s="205">
        <f t="shared" ref="DM639:DZ639" si="365">SUM(DM159:DM627)</f>
        <v>0</v>
      </c>
      <c r="DN639" s="205">
        <f t="shared" si="365"/>
        <v>45</v>
      </c>
      <c r="DO639" s="205">
        <f t="shared" si="365"/>
        <v>143</v>
      </c>
      <c r="DP639" s="205">
        <f t="shared" si="365"/>
        <v>0</v>
      </c>
      <c r="DQ639" s="205">
        <f t="shared" si="365"/>
        <v>72</v>
      </c>
      <c r="DR639" s="205">
        <f t="shared" si="365"/>
        <v>110</v>
      </c>
      <c r="DS639" s="205">
        <f t="shared" si="365"/>
        <v>0</v>
      </c>
      <c r="DT639" s="205">
        <f t="shared" si="365"/>
        <v>99</v>
      </c>
      <c r="DU639" s="205">
        <f t="shared" si="365"/>
        <v>0</v>
      </c>
      <c r="DV639" s="205">
        <f t="shared" si="365"/>
        <v>0</v>
      </c>
      <c r="DW639" s="205">
        <f t="shared" si="365"/>
        <v>0</v>
      </c>
      <c r="DX639" s="205">
        <f t="shared" si="365"/>
        <v>0</v>
      </c>
      <c r="DY639" s="205">
        <f t="shared" si="365"/>
        <v>0</v>
      </c>
      <c r="DZ639" s="205">
        <f t="shared" si="365"/>
        <v>4500</v>
      </c>
      <c r="EA639" s="207"/>
      <c r="EB639" s="207"/>
      <c r="EC639" s="207"/>
      <c r="ED639" s="205">
        <f>SUM(ED159:ED627)</f>
        <v>4.5</v>
      </c>
      <c r="EE639" s="205">
        <f>SUM(EE159:EE627)</f>
        <v>4</v>
      </c>
      <c r="EF639" s="207"/>
      <c r="EG639" s="207"/>
      <c r="EH639" s="207"/>
      <c r="EI639" s="205">
        <f>SUM(EI159:EI627)</f>
        <v>368</v>
      </c>
      <c r="EJ639" s="205"/>
      <c r="EK639" s="205"/>
      <c r="EL639" s="205">
        <f t="shared" ref="EL639:EY639" si="366">SUM(EL159:EL627)</f>
        <v>0</v>
      </c>
      <c r="EM639" s="205">
        <f t="shared" si="366"/>
        <v>0</v>
      </c>
      <c r="EN639" s="205">
        <f t="shared" si="366"/>
        <v>0</v>
      </c>
      <c r="EO639" s="205">
        <f t="shared" si="366"/>
        <v>0</v>
      </c>
      <c r="EP639" s="205">
        <f t="shared" si="366"/>
        <v>0</v>
      </c>
      <c r="EQ639" s="205">
        <f t="shared" si="366"/>
        <v>0</v>
      </c>
      <c r="ER639" s="205">
        <f t="shared" si="366"/>
        <v>0</v>
      </c>
      <c r="ES639" s="205">
        <f t="shared" si="366"/>
        <v>0</v>
      </c>
      <c r="ET639" s="205">
        <f t="shared" si="366"/>
        <v>0</v>
      </c>
      <c r="EU639" s="205">
        <f t="shared" si="366"/>
        <v>0</v>
      </c>
      <c r="EV639" s="205">
        <f t="shared" si="366"/>
        <v>0</v>
      </c>
      <c r="EW639" s="205">
        <f t="shared" si="366"/>
        <v>0</v>
      </c>
      <c r="EX639" s="205">
        <f t="shared" si="366"/>
        <v>0</v>
      </c>
      <c r="EY639" s="205">
        <f t="shared" si="366"/>
        <v>368</v>
      </c>
      <c r="EZ639" s="207"/>
      <c r="FA639" s="207"/>
      <c r="FB639" s="207"/>
      <c r="FC639" s="205">
        <f>SUM(FC159:FC627)</f>
        <v>0.75000000000000089</v>
      </c>
      <c r="FD639" s="205">
        <f>SUM(FD159:FD627)</f>
        <v>21</v>
      </c>
      <c r="FE639" s="207"/>
      <c r="FF639" s="207"/>
      <c r="FG639" s="207"/>
      <c r="FH639" s="205">
        <f>SUM(FH159:FH627)</f>
        <v>1387</v>
      </c>
      <c r="FI639" s="205"/>
      <c r="FJ639" s="205"/>
      <c r="FK639" s="207"/>
      <c r="FL639" s="207"/>
      <c r="FM639" s="207"/>
      <c r="FN639" s="205">
        <f>SUM(FN159:FN627)</f>
        <v>3.25</v>
      </c>
      <c r="FO639" s="205">
        <f>SUM(FO159:FO627)</f>
        <v>8</v>
      </c>
      <c r="FP639" s="207"/>
      <c r="FQ639" s="207"/>
      <c r="FR639" s="207"/>
      <c r="FS639" s="205">
        <f>SUM(FS159:FS627)</f>
        <v>498</v>
      </c>
      <c r="FT639" s="205"/>
      <c r="FU639" s="205"/>
      <c r="FV639" s="207"/>
      <c r="FW639" s="207"/>
      <c r="FX639" s="207"/>
      <c r="FY639" s="205">
        <f>SUM(FY159:FY627)</f>
        <v>12</v>
      </c>
      <c r="FZ639" s="205">
        <f>SUM(FZ159:FZ627)</f>
        <v>8</v>
      </c>
      <c r="GA639" s="207"/>
      <c r="GB639" s="207"/>
      <c r="GC639" s="207"/>
      <c r="GD639" s="205">
        <f>SUM(GD159:GD627)</f>
        <v>564</v>
      </c>
      <c r="GE639" s="205"/>
      <c r="GF639" s="205"/>
      <c r="GG639" s="205">
        <f t="shared" ref="GG639:GT639" si="367">SUM(GG159:GG627)</f>
        <v>46</v>
      </c>
      <c r="GH639" s="205">
        <f t="shared" si="367"/>
        <v>0</v>
      </c>
      <c r="GI639" s="205">
        <f t="shared" si="367"/>
        <v>52</v>
      </c>
      <c r="GJ639" s="205">
        <f t="shared" si="367"/>
        <v>0</v>
      </c>
      <c r="GK639" s="205">
        <f t="shared" si="367"/>
        <v>0</v>
      </c>
      <c r="GL639" s="205">
        <f t="shared" si="367"/>
        <v>0</v>
      </c>
      <c r="GM639" s="205">
        <f t="shared" si="367"/>
        <v>0</v>
      </c>
      <c r="GN639" s="205">
        <f t="shared" si="367"/>
        <v>0</v>
      </c>
      <c r="GO639" s="205">
        <f t="shared" si="367"/>
        <v>0</v>
      </c>
      <c r="GP639" s="205">
        <f t="shared" si="367"/>
        <v>0</v>
      </c>
      <c r="GQ639" s="205">
        <f t="shared" si="367"/>
        <v>0</v>
      </c>
      <c r="GR639" s="205">
        <f t="shared" si="367"/>
        <v>0</v>
      </c>
      <c r="GS639" s="205">
        <f t="shared" si="367"/>
        <v>0</v>
      </c>
      <c r="GT639" s="205">
        <f t="shared" si="367"/>
        <v>466</v>
      </c>
      <c r="GU639" s="207"/>
      <c r="GV639" s="207"/>
      <c r="GW639" s="207"/>
      <c r="GX639" s="207"/>
      <c r="GY639" s="205">
        <f>SUM(GY159:GY627)</f>
        <v>43</v>
      </c>
      <c r="GZ639" s="207"/>
      <c r="HA639" s="205">
        <f>SUM(HA159:HA627)</f>
        <v>4737</v>
      </c>
      <c r="HB639" s="205">
        <f>SUM(HB159:HB627)</f>
        <v>4</v>
      </c>
      <c r="HC639" s="205">
        <f>SUM(HC159:HC627)</f>
        <v>346</v>
      </c>
      <c r="HD639" s="205">
        <f>SUM(HD159:HD627)</f>
        <v>1230000</v>
      </c>
      <c r="HE639" s="205">
        <f>SUM(HE159:HE627)</f>
        <v>927</v>
      </c>
      <c r="HF639" s="207"/>
      <c r="HG639" s="207"/>
      <c r="HH639" s="205">
        <f>SUM(HH159:HH627)</f>
        <v>587600</v>
      </c>
      <c r="HI639" s="205"/>
      <c r="HJ639" s="205"/>
      <c r="HK639" s="205">
        <f>SUM(HK159:HK627)</f>
        <v>640</v>
      </c>
      <c r="HL639" s="205">
        <f>SUM(HL159:HL627)</f>
        <v>0</v>
      </c>
      <c r="HM639" s="205">
        <f>SUM(HM159:HM627)</f>
        <v>392800</v>
      </c>
      <c r="HN639" s="205"/>
      <c r="HO639" s="205"/>
      <c r="HP639" s="205">
        <f>SUM(HP159:HP627)</f>
        <v>344</v>
      </c>
      <c r="HQ639" s="205">
        <f>SUM(HQ159:HQ627)</f>
        <v>0</v>
      </c>
      <c r="HR639" s="205">
        <f>SUM(HR159:HR627)</f>
        <v>216400</v>
      </c>
      <c r="HS639" s="205"/>
      <c r="HT639" s="205"/>
      <c r="HU639" s="205">
        <f>SUM(HU159:HU627)</f>
        <v>44</v>
      </c>
      <c r="HV639" s="205">
        <f>SUM(HV159:HV627)</f>
        <v>0</v>
      </c>
      <c r="HW639" s="205">
        <f>SUM(HW159:HW627)</f>
        <v>33200</v>
      </c>
      <c r="HX639" s="205"/>
      <c r="HY639" s="205"/>
      <c r="HZ639" s="205">
        <f>SUM(HZ159:HZ627)</f>
        <v>673</v>
      </c>
      <c r="IA639" s="205"/>
      <c r="IB639" s="205"/>
      <c r="IC639" s="169"/>
      <c r="ID639" s="169"/>
      <c r="IE639" s="169"/>
      <c r="IF639" s="169"/>
      <c r="IG639" s="165"/>
      <c r="IH639" s="165"/>
      <c r="II639" s="165"/>
      <c r="IJ639" s="165"/>
      <c r="IK639" s="165"/>
      <c r="IL639" s="210"/>
      <c r="IM639" s="210"/>
      <c r="IN639" s="210"/>
      <c r="IO639" s="210"/>
      <c r="IP639" s="210"/>
      <c r="IQ639" s="210"/>
      <c r="IR639" s="210"/>
      <c r="IS639" s="213"/>
      <c r="IT639" s="291"/>
    </row>
    <row r="640" spans="1:264" x14ac:dyDescent="0.4">
      <c r="A640" s="158"/>
      <c r="B640" s="156"/>
      <c r="C640" s="156" t="s">
        <v>4980</v>
      </c>
      <c r="D640" s="156" t="e">
        <f t="shared" si="348"/>
        <v>#N/A</v>
      </c>
      <c r="E640" s="156"/>
      <c r="F640" s="157"/>
      <c r="G640" s="156"/>
      <c r="H640" s="156"/>
      <c r="I640" s="156"/>
      <c r="J640" s="158"/>
      <c r="K640" s="158"/>
      <c r="L640" s="158"/>
      <c r="M640" s="158"/>
      <c r="N640" s="158"/>
      <c r="O640" s="158"/>
      <c r="P640" s="337"/>
      <c r="Q640" s="158"/>
      <c r="R640" s="158"/>
      <c r="S640" s="158"/>
      <c r="T640" s="158"/>
      <c r="U640" s="158"/>
      <c r="V640" s="367"/>
      <c r="W640" s="367"/>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58"/>
      <c r="AU640" s="207" t="s">
        <v>7416</v>
      </c>
      <c r="AV640" s="207" t="s">
        <v>7416</v>
      </c>
      <c r="AW640" s="207" t="s">
        <v>7416</v>
      </c>
      <c r="AX640" s="207" t="s">
        <v>4980</v>
      </c>
      <c r="AY640" s="207" t="s">
        <v>4980</v>
      </c>
      <c r="AZ640" s="207" t="s">
        <v>4980</v>
      </c>
      <c r="BA640" s="207" t="s">
        <v>4980</v>
      </c>
      <c r="BB640" s="205"/>
      <c r="BC640" s="207" t="s">
        <v>7416</v>
      </c>
      <c r="BD640" s="207" t="s">
        <v>7416</v>
      </c>
      <c r="BE640" s="207" t="s">
        <v>7416</v>
      </c>
      <c r="BF640" s="207" t="s">
        <v>7416</v>
      </c>
      <c r="BG640" s="207" t="s">
        <v>7416</v>
      </c>
      <c r="BH640" s="207" t="s">
        <v>7416</v>
      </c>
      <c r="BI640" s="207"/>
      <c r="BJ640" s="207"/>
      <c r="BK640" s="207"/>
      <c r="BL640" s="207" t="s">
        <v>7416</v>
      </c>
      <c r="BM640" s="207"/>
      <c r="BN640" s="207"/>
      <c r="BO640" s="207" t="s">
        <v>7416</v>
      </c>
      <c r="BP640" s="207" t="s">
        <v>7416</v>
      </c>
      <c r="BQ640" s="207" t="s">
        <v>7416</v>
      </c>
      <c r="BR640" s="207" t="s">
        <v>7416</v>
      </c>
      <c r="BS640" s="207" t="s">
        <v>7416</v>
      </c>
      <c r="BT640" s="207" t="s">
        <v>7416</v>
      </c>
      <c r="BU640" s="207" t="s">
        <v>7416</v>
      </c>
      <c r="BV640" s="207" t="s">
        <v>7416</v>
      </c>
      <c r="BW640" s="207" t="s">
        <v>7416</v>
      </c>
      <c r="BX640" s="207" t="s">
        <v>7416</v>
      </c>
      <c r="BY640" s="207" t="s">
        <v>7416</v>
      </c>
      <c r="BZ640" s="207" t="s">
        <v>7416</v>
      </c>
      <c r="CA640" s="207" t="s">
        <v>7416</v>
      </c>
      <c r="CB640" s="207" t="s">
        <v>7416</v>
      </c>
      <c r="CC640" s="207"/>
      <c r="CD640" s="207"/>
      <c r="CE640" s="207"/>
      <c r="CF640" s="207" t="s">
        <v>7416</v>
      </c>
      <c r="CG640" s="207" t="s">
        <v>7416</v>
      </c>
      <c r="CH640" s="207"/>
      <c r="CI640" s="207"/>
      <c r="CJ640" s="207"/>
      <c r="CK640" s="207" t="s">
        <v>7416</v>
      </c>
      <c r="CL640" s="207"/>
      <c r="CM640" s="207"/>
      <c r="CN640" s="207" t="s">
        <v>7416</v>
      </c>
      <c r="CO640" s="207" t="s">
        <v>7416</v>
      </c>
      <c r="CP640" s="207" t="s">
        <v>7416</v>
      </c>
      <c r="CQ640" s="207" t="s">
        <v>7416</v>
      </c>
      <c r="CR640" s="207" t="s">
        <v>7416</v>
      </c>
      <c r="CS640" s="207" t="s">
        <v>7416</v>
      </c>
      <c r="CT640" s="207" t="s">
        <v>7416</v>
      </c>
      <c r="CU640" s="207" t="s">
        <v>7416</v>
      </c>
      <c r="CV640" s="207" t="s">
        <v>7416</v>
      </c>
      <c r="CW640" s="207" t="s">
        <v>7416</v>
      </c>
      <c r="CX640" s="207" t="s">
        <v>7416</v>
      </c>
      <c r="CY640" s="207" t="s">
        <v>7416</v>
      </c>
      <c r="CZ640" s="207" t="s">
        <v>7416</v>
      </c>
      <c r="DA640" s="207" t="s">
        <v>7416</v>
      </c>
      <c r="DB640" s="207"/>
      <c r="DC640" s="207"/>
      <c r="DD640" s="207"/>
      <c r="DE640" s="207" t="s">
        <v>7416</v>
      </c>
      <c r="DF640" s="207" t="s">
        <v>7416</v>
      </c>
      <c r="DG640" s="207"/>
      <c r="DH640" s="207"/>
      <c r="DI640" s="207"/>
      <c r="DJ640" s="207" t="s">
        <v>7416</v>
      </c>
      <c r="DK640" s="207"/>
      <c r="DL640" s="207"/>
      <c r="DM640" s="207" t="s">
        <v>7416</v>
      </c>
      <c r="DN640" s="207" t="s">
        <v>7416</v>
      </c>
      <c r="DO640" s="207" t="s">
        <v>7416</v>
      </c>
      <c r="DP640" s="207" t="s">
        <v>7416</v>
      </c>
      <c r="DQ640" s="207" t="s">
        <v>7416</v>
      </c>
      <c r="DR640" s="207" t="s">
        <v>7416</v>
      </c>
      <c r="DS640" s="207" t="s">
        <v>7416</v>
      </c>
      <c r="DT640" s="207" t="s">
        <v>7416</v>
      </c>
      <c r="DU640" s="207" t="s">
        <v>7416</v>
      </c>
      <c r="DV640" s="207" t="s">
        <v>7416</v>
      </c>
      <c r="DW640" s="207" t="s">
        <v>7416</v>
      </c>
      <c r="DX640" s="207" t="s">
        <v>7416</v>
      </c>
      <c r="DY640" s="207" t="s">
        <v>7416</v>
      </c>
      <c r="DZ640" s="207" t="s">
        <v>7416</v>
      </c>
      <c r="EA640" s="207"/>
      <c r="EB640" s="207"/>
      <c r="EC640" s="207"/>
      <c r="ED640" s="207" t="s">
        <v>7416</v>
      </c>
      <c r="EE640" s="207" t="s">
        <v>7416</v>
      </c>
      <c r="EF640" s="207"/>
      <c r="EG640" s="207"/>
      <c r="EH640" s="207"/>
      <c r="EI640" s="207" t="s">
        <v>7416</v>
      </c>
      <c r="EJ640" s="207"/>
      <c r="EK640" s="207"/>
      <c r="EL640" s="207" t="s">
        <v>7416</v>
      </c>
      <c r="EM640" s="207" t="s">
        <v>7416</v>
      </c>
      <c r="EN640" s="207" t="s">
        <v>7416</v>
      </c>
      <c r="EO640" s="207" t="s">
        <v>7416</v>
      </c>
      <c r="EP640" s="207" t="s">
        <v>7416</v>
      </c>
      <c r="EQ640" s="207" t="s">
        <v>7416</v>
      </c>
      <c r="ER640" s="207" t="s">
        <v>7416</v>
      </c>
      <c r="ES640" s="207" t="s">
        <v>7416</v>
      </c>
      <c r="ET640" s="207" t="s">
        <v>7416</v>
      </c>
      <c r="EU640" s="207" t="s">
        <v>7416</v>
      </c>
      <c r="EV640" s="207" t="s">
        <v>7416</v>
      </c>
      <c r="EW640" s="207" t="s">
        <v>7416</v>
      </c>
      <c r="EX640" s="207" t="s">
        <v>7416</v>
      </c>
      <c r="EY640" s="207" t="s">
        <v>7416</v>
      </c>
      <c r="EZ640" s="207"/>
      <c r="FA640" s="207"/>
      <c r="FB640" s="207"/>
      <c r="FC640" s="207" t="s">
        <v>7416</v>
      </c>
      <c r="FD640" s="207" t="s">
        <v>7416</v>
      </c>
      <c r="FE640" s="207"/>
      <c r="FF640" s="207"/>
      <c r="FG640" s="207"/>
      <c r="FH640" s="207" t="s">
        <v>7416</v>
      </c>
      <c r="FI640" s="207"/>
      <c r="FJ640" s="207"/>
      <c r="FK640" s="207"/>
      <c r="FL640" s="207"/>
      <c r="FM640" s="207"/>
      <c r="FN640" s="207" t="s">
        <v>7416</v>
      </c>
      <c r="FO640" s="207" t="s">
        <v>7416</v>
      </c>
      <c r="FP640" s="207"/>
      <c r="FQ640" s="207"/>
      <c r="FR640" s="207"/>
      <c r="FS640" s="207" t="s">
        <v>7416</v>
      </c>
      <c r="FT640" s="207"/>
      <c r="FU640" s="207"/>
      <c r="FV640" s="207"/>
      <c r="FW640" s="207"/>
      <c r="FX640" s="207"/>
      <c r="FY640" s="207" t="s">
        <v>7416</v>
      </c>
      <c r="FZ640" s="207" t="s">
        <v>7416</v>
      </c>
      <c r="GA640" s="207"/>
      <c r="GB640" s="207"/>
      <c r="GC640" s="207"/>
      <c r="GD640" s="207" t="s">
        <v>7416</v>
      </c>
      <c r="GE640" s="207"/>
      <c r="GF640" s="207"/>
      <c r="GG640" s="207" t="s">
        <v>7416</v>
      </c>
      <c r="GH640" s="207" t="s">
        <v>7416</v>
      </c>
      <c r="GI640" s="207" t="s">
        <v>7416</v>
      </c>
      <c r="GJ640" s="207" t="s">
        <v>7416</v>
      </c>
      <c r="GK640" s="207" t="s">
        <v>7416</v>
      </c>
      <c r="GL640" s="207" t="s">
        <v>7416</v>
      </c>
      <c r="GM640" s="207" t="s">
        <v>7416</v>
      </c>
      <c r="GN640" s="207" t="s">
        <v>7416</v>
      </c>
      <c r="GO640" s="207" t="s">
        <v>7416</v>
      </c>
      <c r="GP640" s="207" t="s">
        <v>7416</v>
      </c>
      <c r="GQ640" s="207" t="s">
        <v>7416</v>
      </c>
      <c r="GR640" s="207" t="s">
        <v>7416</v>
      </c>
      <c r="GS640" s="207" t="s">
        <v>7416</v>
      </c>
      <c r="GT640" s="207" t="s">
        <v>7416</v>
      </c>
      <c r="GU640" s="207"/>
      <c r="GV640" s="207"/>
      <c r="GW640" s="207"/>
      <c r="GX640" s="207"/>
      <c r="GY640" s="207" t="s">
        <v>7416</v>
      </c>
      <c r="GZ640" s="207"/>
      <c r="HA640" s="207" t="s">
        <v>7416</v>
      </c>
      <c r="HB640" s="207" t="s">
        <v>7416</v>
      </c>
      <c r="HC640" s="207" t="s">
        <v>7416</v>
      </c>
      <c r="HD640" s="207" t="s">
        <v>7416</v>
      </c>
      <c r="HE640" s="207" t="s">
        <v>7416</v>
      </c>
      <c r="HF640" s="207"/>
      <c r="HG640" s="207"/>
      <c r="HH640" s="207" t="s">
        <v>7416</v>
      </c>
      <c r="HI640" s="207"/>
      <c r="HJ640" s="207"/>
      <c r="HK640" s="207" t="s">
        <v>7416</v>
      </c>
      <c r="HL640" s="207" t="s">
        <v>7416</v>
      </c>
      <c r="HM640" s="207" t="s">
        <v>7416</v>
      </c>
      <c r="HN640" s="207"/>
      <c r="HO640" s="207"/>
      <c r="HP640" s="207" t="s">
        <v>7416</v>
      </c>
      <c r="HQ640" s="207" t="s">
        <v>7416</v>
      </c>
      <c r="HR640" s="207" t="s">
        <v>7416</v>
      </c>
      <c r="HS640" s="207"/>
      <c r="HT640" s="207"/>
      <c r="HU640" s="207" t="s">
        <v>7416</v>
      </c>
      <c r="HV640" s="207" t="s">
        <v>7416</v>
      </c>
      <c r="HW640" s="207" t="s">
        <v>7416</v>
      </c>
      <c r="HX640" s="207"/>
      <c r="HY640" s="207"/>
      <c r="HZ640" s="207" t="s">
        <v>7416</v>
      </c>
      <c r="IA640" s="207"/>
      <c r="IB640" s="207"/>
      <c r="IC640" s="169"/>
      <c r="ID640" s="169"/>
      <c r="IE640" s="169"/>
      <c r="IF640" s="169"/>
      <c r="IG640" s="165"/>
      <c r="IH640" s="165"/>
      <c r="II640" s="165"/>
      <c r="IJ640" s="165"/>
      <c r="IK640" s="165"/>
      <c r="IL640" s="210"/>
      <c r="IM640" s="210"/>
      <c r="IN640" s="210"/>
      <c r="IO640" s="210"/>
      <c r="IP640" s="210"/>
      <c r="IQ640" s="210"/>
      <c r="IR640" s="210"/>
      <c r="IS640" s="213"/>
      <c r="IT640" s="291"/>
    </row>
    <row r="641" spans="1:254" x14ac:dyDescent="0.4">
      <c r="A641" s="158"/>
      <c r="B641" s="156"/>
      <c r="C641" s="156" t="s">
        <v>4980</v>
      </c>
      <c r="D641" s="156" t="e">
        <f t="shared" si="348"/>
        <v>#N/A</v>
      </c>
      <c r="E641" s="156"/>
      <c r="F641" s="157"/>
      <c r="G641" s="156"/>
      <c r="H641" s="156"/>
      <c r="I641" s="156"/>
      <c r="J641" s="158" t="s">
        <v>7417</v>
      </c>
      <c r="K641" s="158"/>
      <c r="L641" s="158"/>
      <c r="M641" s="158"/>
      <c r="N641" s="158"/>
      <c r="O641" s="158"/>
      <c r="P641" s="337"/>
      <c r="Q641" s="158"/>
      <c r="R641" s="158"/>
      <c r="S641" s="158"/>
      <c r="T641" s="158"/>
      <c r="U641" s="158"/>
      <c r="V641" s="367"/>
      <c r="W641" s="367"/>
      <c r="X641" s="158"/>
      <c r="Y641" s="158"/>
      <c r="Z641" s="158"/>
      <c r="AA641" s="158"/>
      <c r="AB641" s="158"/>
      <c r="AC641" s="158"/>
      <c r="AD641" s="158"/>
      <c r="AE641" s="158"/>
      <c r="AF641" s="158"/>
      <c r="AG641" s="158"/>
      <c r="AH641" s="158"/>
      <c r="AI641" s="158"/>
      <c r="AJ641" s="158"/>
      <c r="AK641" s="158"/>
      <c r="AL641" s="158"/>
      <c r="AM641" s="158"/>
      <c r="AN641" s="158"/>
      <c r="AO641" s="158"/>
      <c r="AP641" s="158"/>
      <c r="AQ641" s="158"/>
      <c r="AR641" s="158"/>
      <c r="AS641" s="158"/>
      <c r="AT641" s="158"/>
      <c r="AU641" s="205">
        <f>SUM(AU638:AU639)</f>
        <v>28664</v>
      </c>
      <c r="AV641" s="205">
        <f>SUM(AV638:AV639)</f>
        <v>11460</v>
      </c>
      <c r="AW641" s="205">
        <f>SUM(AW638:AW639)</f>
        <v>40124</v>
      </c>
      <c r="AX641" s="205" t="s">
        <v>4980</v>
      </c>
      <c r="AY641" s="205" t="s">
        <v>4980</v>
      </c>
      <c r="AZ641" s="205" t="s">
        <v>4980</v>
      </c>
      <c r="BA641" s="205" t="s">
        <v>4980</v>
      </c>
      <c r="BB641" s="205"/>
      <c r="BC641" s="205">
        <f t="shared" ref="BC641:BH641" si="368">SUM(BC638:BC639)</f>
        <v>13</v>
      </c>
      <c r="BD641" s="205">
        <f t="shared" si="368"/>
        <v>500</v>
      </c>
      <c r="BE641" s="205">
        <f t="shared" si="368"/>
        <v>5000</v>
      </c>
      <c r="BF641" s="205">
        <f t="shared" si="368"/>
        <v>628</v>
      </c>
      <c r="BG641" s="205">
        <f t="shared" si="368"/>
        <v>41.5</v>
      </c>
      <c r="BH641" s="205">
        <f t="shared" si="368"/>
        <v>92</v>
      </c>
      <c r="BI641" s="207"/>
      <c r="BJ641" s="207"/>
      <c r="BK641" s="207"/>
      <c r="BL641" s="205">
        <f>SUM(BL638:BL639)</f>
        <v>5498</v>
      </c>
      <c r="BM641" s="205"/>
      <c r="BN641" s="209">
        <f>SUM(BN20:BN627)</f>
        <v>1371476.1000000008</v>
      </c>
      <c r="BO641" s="205">
        <f t="shared" ref="BO641:CB641" si="369">SUM(BO638:BO639)</f>
        <v>0</v>
      </c>
      <c r="BP641" s="205">
        <f t="shared" si="369"/>
        <v>0</v>
      </c>
      <c r="BQ641" s="205">
        <f t="shared" si="369"/>
        <v>50</v>
      </c>
      <c r="BR641" s="205">
        <f t="shared" si="369"/>
        <v>0</v>
      </c>
      <c r="BS641" s="205">
        <f t="shared" si="369"/>
        <v>338</v>
      </c>
      <c r="BT641" s="205">
        <f t="shared" si="369"/>
        <v>50</v>
      </c>
      <c r="BU641" s="205">
        <f t="shared" si="369"/>
        <v>0</v>
      </c>
      <c r="BV641" s="205">
        <f t="shared" si="369"/>
        <v>98</v>
      </c>
      <c r="BW641" s="205">
        <f t="shared" si="369"/>
        <v>0</v>
      </c>
      <c r="BX641" s="205">
        <f t="shared" si="369"/>
        <v>38</v>
      </c>
      <c r="BY641" s="205">
        <f t="shared" si="369"/>
        <v>0</v>
      </c>
      <c r="BZ641" s="205">
        <f t="shared" si="369"/>
        <v>0</v>
      </c>
      <c r="CA641" s="205">
        <f t="shared" si="369"/>
        <v>0</v>
      </c>
      <c r="CB641" s="205">
        <f t="shared" si="369"/>
        <v>4924</v>
      </c>
      <c r="CC641" s="207"/>
      <c r="CD641" s="207"/>
      <c r="CE641" s="207"/>
      <c r="CF641" s="205">
        <f>SUM(CF638:CF639)</f>
        <v>24.75</v>
      </c>
      <c r="CG641" s="205">
        <f>SUM(CG638:CG639)</f>
        <v>59</v>
      </c>
      <c r="CH641" s="207"/>
      <c r="CI641" s="207"/>
      <c r="CJ641" s="207"/>
      <c r="CK641" s="205">
        <f>SUM(CK638:CK639)</f>
        <v>4059</v>
      </c>
      <c r="CL641" s="205"/>
      <c r="CM641" s="205"/>
      <c r="CN641" s="205">
        <f t="shared" ref="CN641:DA641" si="370">SUM(CN638:CN639)</f>
        <v>0</v>
      </c>
      <c r="CO641" s="205">
        <f t="shared" si="370"/>
        <v>0</v>
      </c>
      <c r="CP641" s="205">
        <f t="shared" si="370"/>
        <v>0</v>
      </c>
      <c r="CQ641" s="205">
        <f t="shared" si="370"/>
        <v>0</v>
      </c>
      <c r="CR641" s="205">
        <f t="shared" si="370"/>
        <v>0</v>
      </c>
      <c r="CS641" s="205">
        <f t="shared" si="370"/>
        <v>0</v>
      </c>
      <c r="CT641" s="205">
        <f t="shared" si="370"/>
        <v>0</v>
      </c>
      <c r="CU641" s="205">
        <f t="shared" si="370"/>
        <v>0</v>
      </c>
      <c r="CV641" s="205">
        <f t="shared" si="370"/>
        <v>0</v>
      </c>
      <c r="CW641" s="205">
        <f t="shared" si="370"/>
        <v>35</v>
      </c>
      <c r="CX641" s="205">
        <f t="shared" si="370"/>
        <v>0</v>
      </c>
      <c r="CY641" s="205">
        <f t="shared" si="370"/>
        <v>0</v>
      </c>
      <c r="CZ641" s="205">
        <f t="shared" si="370"/>
        <v>109</v>
      </c>
      <c r="DA641" s="205">
        <f t="shared" si="370"/>
        <v>3915</v>
      </c>
      <c r="DB641" s="207"/>
      <c r="DC641" s="207"/>
      <c r="DD641" s="207"/>
      <c r="DE641" s="205">
        <f>SUM(DE638:DE639)</f>
        <v>68.75</v>
      </c>
      <c r="DF641" s="205">
        <f>SUM(DF638:DF639)</f>
        <v>99</v>
      </c>
      <c r="DG641" s="207"/>
      <c r="DH641" s="207"/>
      <c r="DI641" s="207"/>
      <c r="DJ641" s="205">
        <f>SUM(DJ638:DJ639)</f>
        <v>6080</v>
      </c>
      <c r="DK641" s="205"/>
      <c r="DL641" s="205">
        <f>SUM(DL20:DL627)</f>
        <v>740994.39999999991</v>
      </c>
      <c r="DM641" s="205">
        <f t="shared" ref="DM641:DZ641" si="371">SUM(DM638:DM639)</f>
        <v>61</v>
      </c>
      <c r="DN641" s="205">
        <f t="shared" si="371"/>
        <v>45</v>
      </c>
      <c r="DO641" s="205">
        <f t="shared" si="371"/>
        <v>493</v>
      </c>
      <c r="DP641" s="205">
        <f t="shared" si="371"/>
        <v>0</v>
      </c>
      <c r="DQ641" s="205">
        <f t="shared" si="371"/>
        <v>122</v>
      </c>
      <c r="DR641" s="205">
        <f t="shared" si="371"/>
        <v>310</v>
      </c>
      <c r="DS641" s="205">
        <f t="shared" si="371"/>
        <v>0</v>
      </c>
      <c r="DT641" s="205">
        <f t="shared" si="371"/>
        <v>99</v>
      </c>
      <c r="DU641" s="205">
        <f t="shared" si="371"/>
        <v>0</v>
      </c>
      <c r="DV641" s="205">
        <f t="shared" si="371"/>
        <v>0</v>
      </c>
      <c r="DW641" s="205">
        <f t="shared" si="371"/>
        <v>0</v>
      </c>
      <c r="DX641" s="205">
        <f t="shared" si="371"/>
        <v>0</v>
      </c>
      <c r="DY641" s="205">
        <f t="shared" si="371"/>
        <v>0</v>
      </c>
      <c r="DZ641" s="205">
        <f t="shared" si="371"/>
        <v>4950</v>
      </c>
      <c r="EA641" s="207"/>
      <c r="EB641" s="207"/>
      <c r="EC641" s="207"/>
      <c r="ED641" s="205">
        <f>SUM(ED638:ED639)</f>
        <v>4.5</v>
      </c>
      <c r="EE641" s="205">
        <f>SUM(EE638:EE639)</f>
        <v>4</v>
      </c>
      <c r="EF641" s="207"/>
      <c r="EG641" s="207"/>
      <c r="EH641" s="207"/>
      <c r="EI641" s="205">
        <f>SUM(EI638:EI639)</f>
        <v>368</v>
      </c>
      <c r="EJ641" s="205"/>
      <c r="EK641" s="209">
        <f>SUM(EK20:EK627)</f>
        <v>70490.399999999994</v>
      </c>
      <c r="EL641" s="205">
        <f t="shared" ref="EL641:EY641" si="372">SUM(EL638:EL639)</f>
        <v>0</v>
      </c>
      <c r="EM641" s="205">
        <f t="shared" si="372"/>
        <v>0</v>
      </c>
      <c r="EN641" s="205">
        <f t="shared" si="372"/>
        <v>0</v>
      </c>
      <c r="EO641" s="205">
        <f t="shared" si="372"/>
        <v>0</v>
      </c>
      <c r="EP641" s="205">
        <f t="shared" si="372"/>
        <v>0</v>
      </c>
      <c r="EQ641" s="205">
        <f t="shared" si="372"/>
        <v>0</v>
      </c>
      <c r="ER641" s="205">
        <f t="shared" si="372"/>
        <v>0</v>
      </c>
      <c r="ES641" s="205">
        <f t="shared" si="372"/>
        <v>0</v>
      </c>
      <c r="ET641" s="205">
        <f t="shared" si="372"/>
        <v>0</v>
      </c>
      <c r="EU641" s="205">
        <f t="shared" si="372"/>
        <v>0</v>
      </c>
      <c r="EV641" s="205">
        <f t="shared" si="372"/>
        <v>0</v>
      </c>
      <c r="EW641" s="205">
        <f t="shared" si="372"/>
        <v>0</v>
      </c>
      <c r="EX641" s="205">
        <f t="shared" si="372"/>
        <v>0</v>
      </c>
      <c r="EY641" s="205">
        <f t="shared" si="372"/>
        <v>368</v>
      </c>
      <c r="EZ641" s="207"/>
      <c r="FA641" s="207"/>
      <c r="FB641" s="207"/>
      <c r="FC641" s="205">
        <f>SUM(FC638:FC639)</f>
        <v>0.75000000000000089</v>
      </c>
      <c r="FD641" s="205">
        <f>SUM(FD638:FD639)</f>
        <v>22</v>
      </c>
      <c r="FE641" s="207"/>
      <c r="FF641" s="207"/>
      <c r="FG641" s="207"/>
      <c r="FH641" s="205">
        <f>SUM(FH638:FH639)</f>
        <v>1432</v>
      </c>
      <c r="FI641" s="205"/>
      <c r="FJ641" s="207">
        <f>SUM(FJ20:FJ627)</f>
        <v>45967.200000000004</v>
      </c>
      <c r="FK641" s="207"/>
      <c r="FL641" s="207"/>
      <c r="FM641" s="207"/>
      <c r="FN641" s="205">
        <f>SUM(FN638:FN639)</f>
        <v>3.25</v>
      </c>
      <c r="FO641" s="205">
        <f>SUM(FO638:FO639)</f>
        <v>9</v>
      </c>
      <c r="FP641" s="207"/>
      <c r="FQ641" s="207"/>
      <c r="FR641" s="207"/>
      <c r="FS641" s="205">
        <f>SUM(FS638:FS639)</f>
        <v>548</v>
      </c>
      <c r="FT641" s="205"/>
      <c r="FU641" s="205">
        <f>SUM(FU20:FU627)</f>
        <v>14072.64</v>
      </c>
      <c r="FV641" s="207"/>
      <c r="FW641" s="207"/>
      <c r="FX641" s="207"/>
      <c r="FY641" s="205">
        <f>SUM(FY638:FY639)</f>
        <v>12.5</v>
      </c>
      <c r="FZ641" s="205">
        <f>SUM(FZ638:FZ639)</f>
        <v>9</v>
      </c>
      <c r="GA641" s="207"/>
      <c r="GB641" s="207"/>
      <c r="GC641" s="207"/>
      <c r="GD641" s="205">
        <f>SUM(GD638:GD639)</f>
        <v>614</v>
      </c>
      <c r="GE641" s="205"/>
      <c r="GF641" s="205">
        <f>SUM(GF20:GF627)</f>
        <v>34457.68</v>
      </c>
      <c r="GG641" s="205">
        <f t="shared" ref="GG641:GT641" si="373">SUM(GG638:GG639)</f>
        <v>46</v>
      </c>
      <c r="GH641" s="205">
        <f t="shared" si="373"/>
        <v>0</v>
      </c>
      <c r="GI641" s="205">
        <f t="shared" si="373"/>
        <v>52</v>
      </c>
      <c r="GJ641" s="205">
        <f t="shared" si="373"/>
        <v>0</v>
      </c>
      <c r="GK641" s="205">
        <f t="shared" si="373"/>
        <v>50</v>
      </c>
      <c r="GL641" s="205">
        <f t="shared" si="373"/>
        <v>0</v>
      </c>
      <c r="GM641" s="205">
        <f t="shared" si="373"/>
        <v>0</v>
      </c>
      <c r="GN641" s="205">
        <f t="shared" si="373"/>
        <v>0</v>
      </c>
      <c r="GO641" s="205">
        <f t="shared" si="373"/>
        <v>0</v>
      </c>
      <c r="GP641" s="205">
        <f t="shared" si="373"/>
        <v>0</v>
      </c>
      <c r="GQ641" s="205">
        <f t="shared" si="373"/>
        <v>0</v>
      </c>
      <c r="GR641" s="205">
        <f t="shared" si="373"/>
        <v>0</v>
      </c>
      <c r="GS641" s="205">
        <f t="shared" si="373"/>
        <v>0</v>
      </c>
      <c r="GT641" s="205">
        <f t="shared" si="373"/>
        <v>466</v>
      </c>
      <c r="GU641" s="207"/>
      <c r="GV641" s="207"/>
      <c r="GW641" s="207"/>
      <c r="GX641" s="207"/>
      <c r="GY641" s="205">
        <f>SUM(GY638:GY639)</f>
        <v>64</v>
      </c>
      <c r="GZ641" s="207"/>
      <c r="HA641" s="205">
        <f>SUM(HA638:HA639)</f>
        <v>6485</v>
      </c>
      <c r="HB641" s="205">
        <f>SUM(HB638:HB639)</f>
        <v>5</v>
      </c>
      <c r="HC641" s="205">
        <f>SUM(HC638:HC639)</f>
        <v>419.5</v>
      </c>
      <c r="HD641" s="205">
        <f>SUM(HD638:HD639)</f>
        <v>1356800</v>
      </c>
      <c r="HE641" s="205">
        <f>SUM(HE638:HE639)</f>
        <v>1022</v>
      </c>
      <c r="HF641" s="207"/>
      <c r="HG641" s="207"/>
      <c r="HH641" s="205">
        <f>SUM(HH638:HH639)</f>
        <v>628400</v>
      </c>
      <c r="HI641" s="205"/>
      <c r="HJ641" s="209">
        <f>SUM(HJ20:HJ627)</f>
        <v>1720992</v>
      </c>
      <c r="HK641" s="205">
        <f>SUM(HK638:HK639)</f>
        <v>748</v>
      </c>
      <c r="HL641" s="205">
        <f>SUM(HL638:HL639)</f>
        <v>0</v>
      </c>
      <c r="HM641" s="205">
        <f>SUM(HM638:HM639)</f>
        <v>438800</v>
      </c>
      <c r="HN641" s="205"/>
      <c r="HO641" s="209">
        <f>SUM(HO20:HO627)</f>
        <v>1204476</v>
      </c>
      <c r="HP641" s="205">
        <f>SUM(HP638:HP639)</f>
        <v>437</v>
      </c>
      <c r="HQ641" s="205">
        <f>SUM(HQ638:HQ639)</f>
        <v>0</v>
      </c>
      <c r="HR641" s="205">
        <f>SUM(HR638:HR639)</f>
        <v>256000</v>
      </c>
      <c r="HS641" s="205"/>
      <c r="HT641" s="209">
        <f>SUM(HT20:HT627)</f>
        <v>705432</v>
      </c>
      <c r="HU641" s="205">
        <f>SUM(HU638:HU639)</f>
        <v>45</v>
      </c>
      <c r="HV641" s="205">
        <f>SUM(HV638:HV639)</f>
        <v>0</v>
      </c>
      <c r="HW641" s="205">
        <f>SUM(HW638:HW639)</f>
        <v>33600</v>
      </c>
      <c r="HX641" s="205"/>
      <c r="HY641" s="209">
        <f>SUM(HY20:HY627)</f>
        <v>91728</v>
      </c>
      <c r="HZ641" s="205">
        <f>SUM(HZ638:HZ639)</f>
        <v>825</v>
      </c>
      <c r="IA641" s="205"/>
      <c r="IB641" s="209">
        <f>SUM(IB20:IB627)</f>
        <v>3225017.25</v>
      </c>
      <c r="IC641" s="169"/>
      <c r="ID641" s="169"/>
      <c r="IE641" s="169"/>
      <c r="IF641" s="169"/>
      <c r="IG641" s="165"/>
      <c r="IH641" s="165"/>
      <c r="II641" s="165"/>
      <c r="IJ641" s="165"/>
      <c r="IK641" s="165"/>
      <c r="IL641" s="210"/>
      <c r="IM641" s="210"/>
      <c r="IN641" s="210"/>
      <c r="IO641" s="210"/>
      <c r="IP641" s="210"/>
      <c r="IQ641" s="210"/>
      <c r="IR641" s="210"/>
      <c r="IS641" s="213"/>
      <c r="IT641" s="291"/>
    </row>
    <row r="642" spans="1:254" x14ac:dyDescent="0.4">
      <c r="A642" s="158"/>
      <c r="B642" s="156"/>
      <c r="C642" s="349"/>
      <c r="D642" s="156"/>
      <c r="E642" s="156"/>
      <c r="F642" s="157"/>
      <c r="G642" s="156"/>
      <c r="H642" s="156"/>
      <c r="I642" s="156"/>
      <c r="J642" s="158"/>
      <c r="K642" s="158"/>
      <c r="L642" s="158"/>
      <c r="M642" s="158"/>
      <c r="N642" s="158"/>
      <c r="O642" s="158"/>
      <c r="P642" s="337"/>
      <c r="Q642" s="158"/>
      <c r="R642" s="158"/>
      <c r="S642" s="158"/>
      <c r="T642" s="158"/>
      <c r="U642" s="158"/>
      <c r="V642" s="367"/>
      <c r="W642" s="367"/>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58"/>
      <c r="AU642" s="205"/>
      <c r="AV642" s="205"/>
      <c r="AW642" s="205"/>
      <c r="AX642" s="205"/>
      <c r="AY642" s="206"/>
      <c r="AZ642" s="205"/>
      <c r="BA642" s="205"/>
      <c r="BB642" s="205"/>
      <c r="BC642" s="207"/>
      <c r="BD642" s="207"/>
      <c r="BE642" s="207"/>
      <c r="BF642" s="207"/>
      <c r="BG642" s="207"/>
      <c r="BH642" s="207"/>
      <c r="BI642" s="207"/>
      <c r="BJ642" s="207"/>
      <c r="BK642" s="207"/>
      <c r="BL642" s="207"/>
      <c r="BM642" s="207"/>
      <c r="BN642" s="207"/>
      <c r="BO642" s="207"/>
      <c r="BP642" s="207"/>
      <c r="BQ642" s="207"/>
      <c r="BR642" s="207"/>
      <c r="BS642" s="207"/>
      <c r="BT642" s="207"/>
      <c r="BU642" s="207"/>
      <c r="BV642" s="207"/>
      <c r="BW642" s="207"/>
      <c r="BX642" s="207"/>
      <c r="BY642" s="207"/>
      <c r="BZ642" s="207"/>
      <c r="CA642" s="207"/>
      <c r="CB642" s="207"/>
      <c r="CC642" s="207"/>
      <c r="CD642" s="207"/>
      <c r="CE642" s="207"/>
      <c r="CF642" s="207"/>
      <c r="CG642" s="207"/>
      <c r="CH642" s="207"/>
      <c r="CI642" s="207"/>
      <c r="CJ642" s="207"/>
      <c r="CK642" s="207"/>
      <c r="CL642" s="207"/>
      <c r="CM642" s="207"/>
      <c r="CN642" s="207"/>
      <c r="CO642" s="207"/>
      <c r="CP642" s="207"/>
      <c r="CQ642" s="207"/>
      <c r="CR642" s="207"/>
      <c r="CS642" s="207"/>
      <c r="CT642" s="207"/>
      <c r="CU642" s="207"/>
      <c r="CV642" s="207"/>
      <c r="CW642" s="207"/>
      <c r="CX642" s="207"/>
      <c r="CY642" s="207"/>
      <c r="CZ642" s="207"/>
      <c r="DA642" s="207"/>
      <c r="DB642" s="207"/>
      <c r="DC642" s="207"/>
      <c r="DD642" s="207"/>
      <c r="DE642" s="207"/>
      <c r="DF642" s="207"/>
      <c r="DG642" s="207"/>
      <c r="DH642" s="207"/>
      <c r="DI642" s="207"/>
      <c r="DJ642" s="207"/>
      <c r="DK642" s="207"/>
      <c r="DL642" s="207"/>
      <c r="DM642" s="207"/>
      <c r="DN642" s="207"/>
      <c r="DO642" s="207"/>
      <c r="DP642" s="207"/>
      <c r="DQ642" s="207"/>
      <c r="DR642" s="207"/>
      <c r="DS642" s="207"/>
      <c r="DT642" s="207"/>
      <c r="DU642" s="207"/>
      <c r="DV642" s="207"/>
      <c r="DW642" s="207"/>
      <c r="DX642" s="207"/>
      <c r="DY642" s="207"/>
      <c r="DZ642" s="207"/>
      <c r="EA642" s="207"/>
      <c r="EB642" s="207"/>
      <c r="EC642" s="207"/>
      <c r="ED642" s="207"/>
      <c r="EE642" s="207"/>
      <c r="EF642" s="207"/>
      <c r="EG642" s="207"/>
      <c r="EH642" s="207"/>
      <c r="EI642" s="207"/>
      <c r="EJ642" s="207"/>
      <c r="EK642" s="207"/>
      <c r="EL642" s="207"/>
      <c r="EM642" s="207"/>
      <c r="EN642" s="207"/>
      <c r="EO642" s="207"/>
      <c r="EP642" s="207"/>
      <c r="EQ642" s="207"/>
      <c r="ER642" s="207"/>
      <c r="ES642" s="207"/>
      <c r="ET642" s="207"/>
      <c r="EU642" s="207"/>
      <c r="EV642" s="207"/>
      <c r="EW642" s="207"/>
      <c r="EX642" s="207"/>
      <c r="EY642" s="207"/>
      <c r="EZ642" s="207"/>
      <c r="FA642" s="207"/>
      <c r="FB642" s="207"/>
      <c r="FC642" s="207"/>
      <c r="FD642" s="207"/>
      <c r="FE642" s="207"/>
      <c r="FF642" s="207"/>
      <c r="FG642" s="207"/>
      <c r="FH642" s="207"/>
      <c r="FI642" s="207"/>
      <c r="FJ642" s="207"/>
      <c r="FK642" s="207"/>
      <c r="FL642" s="207"/>
      <c r="FM642" s="207"/>
      <c r="FN642" s="207"/>
      <c r="FO642" s="207"/>
      <c r="FP642" s="207"/>
      <c r="FQ642" s="207"/>
      <c r="FR642" s="207"/>
      <c r="FS642" s="207"/>
      <c r="FT642" s="207"/>
      <c r="FU642" s="207"/>
      <c r="FV642" s="207"/>
      <c r="FW642" s="207"/>
      <c r="FX642" s="207"/>
      <c r="FY642" s="207"/>
      <c r="FZ642" s="207"/>
      <c r="GA642" s="207"/>
      <c r="GB642" s="207"/>
      <c r="GC642" s="207"/>
      <c r="GD642" s="207"/>
      <c r="GE642" s="207"/>
      <c r="GF642" s="207"/>
      <c r="GG642" s="207"/>
      <c r="GH642" s="207"/>
      <c r="GI642" s="207"/>
      <c r="GJ642" s="207"/>
      <c r="GK642" s="207"/>
      <c r="GL642" s="207"/>
      <c r="GM642" s="207"/>
      <c r="GN642" s="207"/>
      <c r="GO642" s="207"/>
      <c r="GP642" s="207"/>
      <c r="GQ642" s="207"/>
      <c r="GR642" s="207"/>
      <c r="GS642" s="207"/>
      <c r="GT642" s="207"/>
      <c r="GU642" s="207"/>
      <c r="GV642" s="207"/>
      <c r="GW642" s="207"/>
      <c r="GX642" s="207"/>
      <c r="GY642" s="207"/>
      <c r="GZ642" s="207"/>
      <c r="HA642" s="207"/>
      <c r="HB642" s="207"/>
      <c r="HC642" s="207"/>
      <c r="HD642" s="207"/>
      <c r="HE642" s="207"/>
      <c r="HF642" s="207"/>
      <c r="HG642" s="207"/>
      <c r="HH642" s="207"/>
      <c r="HI642" s="207"/>
      <c r="HJ642" s="207"/>
      <c r="HK642" s="207"/>
      <c r="HL642" s="207"/>
      <c r="HM642" s="207"/>
      <c r="HN642" s="207"/>
      <c r="HO642" s="207"/>
      <c r="HP642" s="207"/>
      <c r="HQ642" s="207"/>
      <c r="HR642" s="207"/>
      <c r="HS642" s="207"/>
      <c r="HT642" s="207"/>
      <c r="HU642" s="207"/>
      <c r="HV642" s="207"/>
      <c r="HW642" s="207"/>
      <c r="HX642" s="207"/>
      <c r="HY642" s="207"/>
      <c r="HZ642" s="207"/>
      <c r="IA642" s="207"/>
      <c r="IB642" s="207"/>
      <c r="IC642" s="169"/>
      <c r="ID642" s="169"/>
      <c r="IE642" s="169"/>
      <c r="IF642" s="169"/>
      <c r="IG642" s="165"/>
      <c r="IH642" s="165"/>
      <c r="II642" s="165"/>
      <c r="IJ642" s="165"/>
      <c r="IK642" s="165"/>
      <c r="IL642" s="210"/>
      <c r="IM642" s="210"/>
      <c r="IN642" s="210"/>
      <c r="IO642" s="210"/>
      <c r="IP642" s="210"/>
      <c r="IQ642" s="210"/>
      <c r="IR642" s="210"/>
      <c r="IS642" s="213"/>
      <c r="IT642" s="291"/>
    </row>
    <row r="643" spans="1:254" x14ac:dyDescent="0.4">
      <c r="A643" s="158"/>
      <c r="B643" s="156"/>
      <c r="C643" s="349"/>
      <c r="D643" s="156"/>
      <c r="E643" s="156"/>
      <c r="F643" s="157"/>
      <c r="G643" s="156"/>
      <c r="H643" s="156"/>
      <c r="I643" s="156"/>
      <c r="J643" s="158"/>
      <c r="K643" s="158"/>
      <c r="L643" s="158"/>
      <c r="M643" s="158"/>
      <c r="N643" s="158"/>
      <c r="O643" s="158"/>
      <c r="P643" s="337"/>
      <c r="Q643" s="158"/>
      <c r="R643" s="158"/>
      <c r="S643" s="158"/>
      <c r="T643" s="158"/>
      <c r="U643" s="158"/>
      <c r="V643" s="367"/>
      <c r="W643" s="367"/>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205"/>
      <c r="AV643" s="205"/>
      <c r="AW643" s="205"/>
      <c r="AX643" s="205"/>
      <c r="AY643" s="206"/>
      <c r="AZ643" s="205"/>
      <c r="BA643" s="205"/>
      <c r="BB643" s="205"/>
      <c r="BC643" s="207"/>
      <c r="BD643" s="207"/>
      <c r="BE643" s="207"/>
      <c r="BF643" s="207"/>
      <c r="BG643" s="207"/>
      <c r="BH643" s="207"/>
      <c r="BI643" s="207"/>
      <c r="BJ643" s="207"/>
      <c r="BK643" s="207"/>
      <c r="BL643" s="207"/>
      <c r="BM643" s="207"/>
      <c r="BN643" s="207"/>
      <c r="BO643" s="207"/>
      <c r="BP643" s="207"/>
      <c r="BQ643" s="207"/>
      <c r="BR643" s="207"/>
      <c r="BS643" s="207"/>
      <c r="BT643" s="207"/>
      <c r="BU643" s="207"/>
      <c r="BV643" s="207"/>
      <c r="BW643" s="207"/>
      <c r="BX643" s="207"/>
      <c r="BY643" s="207"/>
      <c r="BZ643" s="207"/>
      <c r="CA643" s="207"/>
      <c r="CB643" s="207"/>
      <c r="CC643" s="207"/>
      <c r="CD643" s="207"/>
      <c r="CE643" s="207"/>
      <c r="CF643" s="207"/>
      <c r="CG643" s="207"/>
      <c r="CH643" s="207"/>
      <c r="CI643" s="207"/>
      <c r="CJ643" s="207"/>
      <c r="CK643" s="207"/>
      <c r="CL643" s="207"/>
      <c r="CM643" s="207"/>
      <c r="CN643" s="207"/>
      <c r="CO643" s="207"/>
      <c r="CP643" s="207"/>
      <c r="CQ643" s="207"/>
      <c r="CR643" s="207"/>
      <c r="CS643" s="207"/>
      <c r="CT643" s="207"/>
      <c r="CU643" s="207"/>
      <c r="CV643" s="207"/>
      <c r="CW643" s="207"/>
      <c r="CX643" s="207"/>
      <c r="CY643" s="207"/>
      <c r="CZ643" s="207"/>
      <c r="DA643" s="207"/>
      <c r="DB643" s="207"/>
      <c r="DC643" s="207"/>
      <c r="DD643" s="207"/>
      <c r="DE643" s="207"/>
      <c r="DF643" s="207"/>
      <c r="DG643" s="207"/>
      <c r="DH643" s="207"/>
      <c r="DI643" s="207"/>
      <c r="DJ643" s="207"/>
      <c r="DK643" s="207"/>
      <c r="DL643" s="207"/>
      <c r="DM643" s="207"/>
      <c r="DN643" s="207"/>
      <c r="DO643" s="207"/>
      <c r="DP643" s="207"/>
      <c r="DQ643" s="207"/>
      <c r="DR643" s="207"/>
      <c r="DS643" s="207"/>
      <c r="DT643" s="207"/>
      <c r="DU643" s="207"/>
      <c r="DV643" s="207"/>
      <c r="DW643" s="207"/>
      <c r="DX643" s="207"/>
      <c r="DY643" s="207"/>
      <c r="DZ643" s="207"/>
      <c r="EA643" s="207"/>
      <c r="EB643" s="207"/>
      <c r="EC643" s="207"/>
      <c r="ED643" s="207"/>
      <c r="EE643" s="207"/>
      <c r="EF643" s="207"/>
      <c r="EG643" s="207"/>
      <c r="EH643" s="207"/>
      <c r="EI643" s="207"/>
      <c r="EJ643" s="207"/>
      <c r="EK643" s="207"/>
      <c r="EL643" s="207"/>
      <c r="EM643" s="207"/>
      <c r="EN643" s="207"/>
      <c r="EO643" s="207"/>
      <c r="EP643" s="207"/>
      <c r="EQ643" s="207"/>
      <c r="ER643" s="207"/>
      <c r="ES643" s="207"/>
      <c r="ET643" s="207"/>
      <c r="EU643" s="207"/>
      <c r="EV643" s="207"/>
      <c r="EW643" s="207"/>
      <c r="EX643" s="207"/>
      <c r="EY643" s="207"/>
      <c r="EZ643" s="207"/>
      <c r="FA643" s="207"/>
      <c r="FB643" s="207"/>
      <c r="FC643" s="207"/>
      <c r="FD643" s="207"/>
      <c r="FE643" s="207"/>
      <c r="FF643" s="207"/>
      <c r="FG643" s="207"/>
      <c r="FH643" s="207"/>
      <c r="FI643" s="207"/>
      <c r="FJ643" s="207"/>
      <c r="FK643" s="207"/>
      <c r="FL643" s="207"/>
      <c r="FM643" s="207"/>
      <c r="FN643" s="207"/>
      <c r="FO643" s="207"/>
      <c r="FP643" s="207"/>
      <c r="FQ643" s="207"/>
      <c r="FR643" s="207"/>
      <c r="FS643" s="207"/>
      <c r="FT643" s="207"/>
      <c r="FU643" s="207"/>
      <c r="FV643" s="207"/>
      <c r="FW643" s="207"/>
      <c r="FX643" s="207"/>
      <c r="FY643" s="207"/>
      <c r="FZ643" s="207"/>
      <c r="GA643" s="207"/>
      <c r="GB643" s="207"/>
      <c r="GC643" s="207"/>
      <c r="GD643" s="207"/>
      <c r="GE643" s="207"/>
      <c r="GF643" s="207"/>
      <c r="GG643" s="207"/>
      <c r="GH643" s="207"/>
      <c r="GI643" s="207"/>
      <c r="GJ643" s="207"/>
      <c r="GK643" s="207"/>
      <c r="GL643" s="207"/>
      <c r="GM643" s="207"/>
      <c r="GN643" s="207"/>
      <c r="GO643" s="207"/>
      <c r="GP643" s="207"/>
      <c r="GQ643" s="207"/>
      <c r="GR643" s="207"/>
      <c r="GS643" s="207"/>
      <c r="GT643" s="207"/>
      <c r="GU643" s="207"/>
      <c r="GV643" s="207"/>
      <c r="GW643" s="207"/>
      <c r="GX643" s="207"/>
      <c r="GY643" s="207"/>
      <c r="GZ643" s="207"/>
      <c r="HA643" s="207"/>
      <c r="HB643" s="207"/>
      <c r="HC643" s="207"/>
      <c r="HD643" s="207"/>
      <c r="HE643" s="207"/>
      <c r="HF643" s="207"/>
      <c r="HG643" s="207"/>
      <c r="HH643" s="207"/>
      <c r="HI643" s="207"/>
      <c r="HJ643" s="207"/>
      <c r="HK643" s="207"/>
      <c r="HL643" s="207"/>
      <c r="HM643" s="207"/>
      <c r="HN643" s="207"/>
      <c r="HO643" s="207"/>
      <c r="HP643" s="207"/>
      <c r="HQ643" s="207"/>
      <c r="HR643" s="207"/>
      <c r="HS643" s="207"/>
      <c r="HT643" s="207"/>
      <c r="HU643" s="207"/>
      <c r="HV643" s="207"/>
      <c r="HW643" s="207"/>
      <c r="HX643" s="207"/>
      <c r="HY643" s="207"/>
      <c r="HZ643" s="207"/>
      <c r="IA643" s="207"/>
      <c r="IB643" s="207"/>
      <c r="IC643" s="169"/>
      <c r="ID643" s="169"/>
      <c r="IE643" s="169"/>
      <c r="IF643" s="169"/>
      <c r="IG643" s="165"/>
      <c r="IH643" s="165"/>
      <c r="II643" s="165"/>
      <c r="IJ643" s="165"/>
      <c r="IK643" s="165"/>
      <c r="IL643" s="210"/>
      <c r="IM643" s="210"/>
      <c r="IN643" s="210"/>
      <c r="IO643" s="210"/>
      <c r="IP643" s="210"/>
      <c r="IQ643" s="210"/>
      <c r="IR643" s="210"/>
      <c r="IS643" s="213"/>
      <c r="IT643" s="291"/>
    </row>
    <row r="644" spans="1:254" ht="27" thickBot="1" x14ac:dyDescent="0.45">
      <c r="A644" s="297"/>
      <c r="B644" s="298"/>
      <c r="C644" s="351"/>
      <c r="D644" s="156"/>
      <c r="E644" s="298"/>
      <c r="F644" s="299"/>
      <c r="G644" s="298"/>
      <c r="H644" s="298"/>
      <c r="I644" s="298"/>
      <c r="J644" s="297"/>
      <c r="K644" s="297"/>
      <c r="L644" s="297"/>
      <c r="M644" s="297"/>
      <c r="N644" s="297"/>
      <c r="O644" s="297"/>
      <c r="P644" s="335"/>
      <c r="Q644" s="297"/>
      <c r="R644" s="297"/>
      <c r="S644" s="297"/>
      <c r="T644" s="297"/>
      <c r="U644" s="297"/>
      <c r="V644" s="368"/>
      <c r="W644" s="368"/>
      <c r="X644" s="297"/>
      <c r="Y644" s="297"/>
      <c r="Z644" s="297"/>
      <c r="AA644" s="297"/>
      <c r="AB644" s="297"/>
      <c r="AC644" s="297"/>
      <c r="AD644" s="297"/>
      <c r="AE644" s="297"/>
      <c r="AF644" s="297"/>
      <c r="AG644" s="297"/>
      <c r="AH644" s="297"/>
      <c r="AI644" s="297"/>
      <c r="AJ644" s="297"/>
      <c r="AK644" s="297"/>
      <c r="AL644" s="297"/>
      <c r="AM644" s="297"/>
      <c r="AN644" s="297"/>
      <c r="AO644" s="297"/>
      <c r="AP644" s="297"/>
      <c r="AQ644" s="297"/>
      <c r="AR644" s="297"/>
      <c r="AS644" s="297"/>
      <c r="AT644" s="297"/>
      <c r="AU644" s="300"/>
      <c r="AV644" s="300"/>
      <c r="AW644" s="300"/>
      <c r="AX644" s="300"/>
      <c r="AY644" s="301"/>
      <c r="AZ644" s="300"/>
      <c r="BA644" s="300"/>
      <c r="BB644" s="300"/>
      <c r="BC644" s="302"/>
      <c r="BD644" s="302"/>
      <c r="BE644" s="302"/>
      <c r="BF644" s="302"/>
      <c r="BG644" s="302"/>
      <c r="BH644" s="302"/>
      <c r="BI644" s="302"/>
      <c r="BJ644" s="302"/>
      <c r="BK644" s="302"/>
      <c r="BL644" s="302"/>
      <c r="BM644" s="302"/>
      <c r="BN644" s="302"/>
      <c r="BO644" s="302"/>
      <c r="BP644" s="302"/>
      <c r="BQ644" s="302"/>
      <c r="BR644" s="302"/>
      <c r="BS644" s="302"/>
      <c r="BT644" s="302"/>
      <c r="BU644" s="302"/>
      <c r="BV644" s="302"/>
      <c r="BW644" s="302"/>
      <c r="BX644" s="302"/>
      <c r="BY644" s="302"/>
      <c r="BZ644" s="302"/>
      <c r="CA644" s="302"/>
      <c r="CB644" s="302"/>
      <c r="CC644" s="302"/>
      <c r="CD644" s="302"/>
      <c r="CE644" s="302"/>
      <c r="CF644" s="302"/>
      <c r="CG644" s="302"/>
      <c r="CH644" s="302"/>
      <c r="CI644" s="302"/>
      <c r="CJ644" s="302"/>
      <c r="CK644" s="302"/>
      <c r="CL644" s="302"/>
      <c r="CM644" s="302"/>
      <c r="CN644" s="302"/>
      <c r="CO644" s="302"/>
      <c r="CP644" s="302"/>
      <c r="CQ644" s="302"/>
      <c r="CR644" s="302"/>
      <c r="CS644" s="302"/>
      <c r="CT644" s="302"/>
      <c r="CU644" s="302"/>
      <c r="CV644" s="302"/>
      <c r="CW644" s="302"/>
      <c r="CX644" s="302"/>
      <c r="CY644" s="302"/>
      <c r="CZ644" s="302"/>
      <c r="DA644" s="302"/>
      <c r="DB644" s="302"/>
      <c r="DC644" s="302"/>
      <c r="DD644" s="302"/>
      <c r="DE644" s="302"/>
      <c r="DF644" s="302"/>
      <c r="DG644" s="302"/>
      <c r="DH644" s="302"/>
      <c r="DI644" s="302"/>
      <c r="DJ644" s="302"/>
      <c r="DK644" s="302"/>
      <c r="DL644" s="302"/>
      <c r="DM644" s="302"/>
      <c r="DN644" s="302"/>
      <c r="DO644" s="302"/>
      <c r="DP644" s="302"/>
      <c r="DQ644" s="302"/>
      <c r="DR644" s="302"/>
      <c r="DS644" s="302"/>
      <c r="DT644" s="302"/>
      <c r="DU644" s="302"/>
      <c r="DV644" s="302"/>
      <c r="DW644" s="302"/>
      <c r="DX644" s="302"/>
      <c r="DY644" s="302"/>
      <c r="DZ644" s="302"/>
      <c r="EA644" s="302"/>
      <c r="EB644" s="302"/>
      <c r="EC644" s="302"/>
      <c r="ED644" s="302"/>
      <c r="EE644" s="302"/>
      <c r="EF644" s="302"/>
      <c r="EG644" s="302"/>
      <c r="EH644" s="302"/>
      <c r="EI644" s="302"/>
      <c r="EJ644" s="302"/>
      <c r="EK644" s="302"/>
      <c r="EL644" s="302"/>
      <c r="EM644" s="302"/>
      <c r="EN644" s="302"/>
      <c r="EO644" s="302"/>
      <c r="EP644" s="302"/>
      <c r="EQ644" s="302"/>
      <c r="ER644" s="302"/>
      <c r="ES644" s="302"/>
      <c r="ET644" s="302"/>
      <c r="EU644" s="302"/>
      <c r="EV644" s="302"/>
      <c r="EW644" s="302"/>
      <c r="EX644" s="302"/>
      <c r="EY644" s="302"/>
      <c r="EZ644" s="302"/>
      <c r="FA644" s="302"/>
      <c r="FB644" s="302"/>
      <c r="FC644" s="302"/>
      <c r="FD644" s="302"/>
      <c r="FE644" s="302"/>
      <c r="FF644" s="302"/>
      <c r="FG644" s="302"/>
      <c r="FH644" s="302"/>
      <c r="FI644" s="302"/>
      <c r="FJ644" s="302"/>
      <c r="FK644" s="302"/>
      <c r="FL644" s="302"/>
      <c r="FM644" s="302"/>
      <c r="FN644" s="302"/>
      <c r="FO644" s="302"/>
      <c r="FP644" s="302"/>
      <c r="FQ644" s="302"/>
      <c r="FR644" s="302"/>
      <c r="FS644" s="302"/>
      <c r="FT644" s="302"/>
      <c r="FU644" s="302"/>
      <c r="FV644" s="302"/>
      <c r="FW644" s="302"/>
      <c r="FX644" s="302"/>
      <c r="FY644" s="302"/>
      <c r="FZ644" s="302"/>
      <c r="GA644" s="302"/>
      <c r="GB644" s="302"/>
      <c r="GC644" s="302"/>
      <c r="GD644" s="302"/>
      <c r="GE644" s="302"/>
      <c r="GF644" s="302"/>
      <c r="GG644" s="302"/>
      <c r="GH644" s="302"/>
      <c r="GI644" s="302"/>
      <c r="GJ644" s="302"/>
      <c r="GK644" s="302"/>
      <c r="GL644" s="302"/>
      <c r="GM644" s="302"/>
      <c r="GN644" s="302"/>
      <c r="GO644" s="302"/>
      <c r="GP644" s="302"/>
      <c r="GQ644" s="302"/>
      <c r="GR644" s="302"/>
      <c r="GS644" s="302"/>
      <c r="GT644" s="302"/>
      <c r="GU644" s="302"/>
      <c r="GV644" s="302"/>
      <c r="GW644" s="302"/>
      <c r="GX644" s="302"/>
      <c r="GY644" s="302"/>
      <c r="GZ644" s="302"/>
      <c r="HA644" s="302"/>
      <c r="HB644" s="302"/>
      <c r="HC644" s="302"/>
      <c r="HD644" s="302"/>
      <c r="HE644" s="302"/>
      <c r="HF644" s="302"/>
      <c r="HG644" s="302"/>
      <c r="HH644" s="302"/>
      <c r="HI644" s="302"/>
      <c r="HJ644" s="302"/>
      <c r="HK644" s="302"/>
      <c r="HL644" s="302"/>
      <c r="HM644" s="302"/>
      <c r="HN644" s="302"/>
      <c r="HO644" s="302"/>
      <c r="HP644" s="302"/>
      <c r="HQ644" s="302"/>
      <c r="HR644" s="302"/>
      <c r="HS644" s="302"/>
      <c r="HT644" s="302"/>
      <c r="HU644" s="302"/>
      <c r="HV644" s="302"/>
      <c r="HW644" s="302"/>
      <c r="HX644" s="302"/>
      <c r="HY644" s="302"/>
      <c r="HZ644" s="302"/>
      <c r="IA644" s="302"/>
      <c r="IB644" s="302"/>
      <c r="IC644" s="303"/>
      <c r="ID644" s="303"/>
      <c r="IE644" s="303"/>
      <c r="IF644" s="303"/>
      <c r="IG644" s="304"/>
      <c r="IH644" s="304"/>
      <c r="II644" s="304"/>
      <c r="IJ644" s="304"/>
      <c r="IK644" s="304"/>
      <c r="IL644" s="305"/>
      <c r="IM644" s="305"/>
      <c r="IN644" s="305"/>
      <c r="IO644" s="305"/>
      <c r="IP644" s="305"/>
      <c r="IQ644" s="305"/>
      <c r="IR644" s="305"/>
      <c r="IS644" s="306"/>
      <c r="IT644" s="307"/>
    </row>
    <row r="645" spans="1:254" x14ac:dyDescent="0.4">
      <c r="W645" s="363"/>
      <c r="AU645" s="138"/>
      <c r="AV645" s="138"/>
      <c r="AW645" s="138"/>
      <c r="AX645" s="138"/>
      <c r="AY645" s="142"/>
      <c r="AZ645" s="138"/>
      <c r="BA645" s="138"/>
      <c r="BB645" s="138"/>
      <c r="BC645" s="139"/>
      <c r="BD645" s="139"/>
      <c r="BE645" s="139"/>
      <c r="BF645" s="139"/>
      <c r="BG645" s="139"/>
      <c r="BH645" s="139"/>
      <c r="BI645" s="139"/>
      <c r="BJ645" s="139"/>
      <c r="BK645" s="139"/>
      <c r="BL645" s="139"/>
      <c r="BM645" s="139"/>
      <c r="BN645" s="139"/>
      <c r="BO645" s="139"/>
      <c r="BP645" s="139"/>
      <c r="BQ645" s="139"/>
      <c r="BR645" s="139"/>
      <c r="BS645" s="139"/>
      <c r="BT645" s="139"/>
      <c r="BU645" s="139"/>
      <c r="BV645" s="139"/>
      <c r="BW645" s="139"/>
      <c r="BX645" s="139"/>
      <c r="BY645" s="139"/>
      <c r="BZ645" s="139"/>
      <c r="CA645" s="139"/>
      <c r="CB645" s="139"/>
      <c r="CC645" s="139"/>
      <c r="CD645" s="139"/>
      <c r="CE645" s="139"/>
      <c r="CF645" s="139"/>
      <c r="CG645" s="139"/>
      <c r="CH645" s="139"/>
      <c r="CI645" s="139"/>
      <c r="CJ645" s="139"/>
      <c r="CK645" s="139"/>
      <c r="CL645" s="139"/>
      <c r="CM645" s="139"/>
      <c r="CN645" s="139"/>
      <c r="CO645" s="139"/>
      <c r="CP645" s="139"/>
      <c r="CQ645" s="139"/>
      <c r="CR645" s="139"/>
      <c r="CS645" s="139"/>
      <c r="CT645" s="139"/>
      <c r="CU645" s="139"/>
      <c r="CV645" s="139"/>
      <c r="CW645" s="139"/>
      <c r="CX645" s="139"/>
      <c r="CY645" s="139"/>
      <c r="CZ645" s="139"/>
      <c r="DA645" s="139"/>
      <c r="DB645" s="139"/>
      <c r="DC645" s="139"/>
      <c r="DD645" s="139"/>
      <c r="DE645" s="139"/>
      <c r="DF645" s="139"/>
      <c r="DG645" s="139"/>
      <c r="DH645" s="139"/>
      <c r="DI645" s="139"/>
      <c r="DJ645" s="139"/>
      <c r="DK645" s="139"/>
      <c r="DL645" s="139"/>
      <c r="DM645" s="139"/>
      <c r="DN645" s="139"/>
      <c r="DO645" s="139"/>
      <c r="DP645" s="139"/>
      <c r="DQ645" s="139"/>
      <c r="DR645" s="139"/>
      <c r="DS645" s="139"/>
      <c r="DT645" s="139"/>
      <c r="DU645" s="139"/>
      <c r="DV645" s="139"/>
      <c r="DW645" s="139"/>
      <c r="DX645" s="139"/>
      <c r="DY645" s="139"/>
      <c r="DZ645" s="139"/>
      <c r="EA645" s="139"/>
      <c r="EB645" s="139"/>
      <c r="EC645" s="139"/>
      <c r="ED645" s="139"/>
      <c r="EE645" s="139"/>
      <c r="EF645" s="139"/>
      <c r="EG645" s="139"/>
      <c r="EH645" s="139"/>
      <c r="EI645" s="139"/>
      <c r="EJ645" s="139"/>
      <c r="EK645" s="139"/>
      <c r="EL645" s="139"/>
      <c r="EM645" s="139"/>
      <c r="EN645" s="139"/>
      <c r="EO645" s="139"/>
      <c r="EP645" s="139"/>
      <c r="EQ645" s="139"/>
      <c r="ER645" s="139"/>
      <c r="ES645" s="139"/>
      <c r="ET645" s="139"/>
      <c r="EU645" s="139"/>
      <c r="EV645" s="139"/>
      <c r="EW645" s="139"/>
      <c r="EX645" s="139"/>
      <c r="EY645" s="139"/>
      <c r="EZ645" s="139"/>
      <c r="FA645" s="139"/>
      <c r="FB645" s="139"/>
      <c r="FC645" s="139"/>
      <c r="FD645" s="139"/>
      <c r="FE645" s="139"/>
      <c r="FF645" s="139"/>
      <c r="FG645" s="139"/>
      <c r="FH645" s="139"/>
      <c r="FI645" s="139"/>
      <c r="FJ645" s="139"/>
      <c r="FK645" s="139"/>
      <c r="FL645" s="139"/>
      <c r="FM645" s="139"/>
      <c r="FN645" s="139"/>
      <c r="FO645" s="139"/>
      <c r="FP645" s="139"/>
      <c r="FQ645" s="139"/>
      <c r="FR645" s="139"/>
      <c r="FS645" s="139"/>
      <c r="FT645" s="139"/>
      <c r="FU645" s="139"/>
      <c r="FV645" s="139"/>
      <c r="FW645" s="139"/>
      <c r="FX645" s="139"/>
      <c r="FY645" s="139"/>
      <c r="FZ645" s="139"/>
      <c r="GA645" s="139"/>
      <c r="GB645" s="139"/>
      <c r="GC645" s="139"/>
      <c r="GD645" s="139"/>
      <c r="GE645" s="139"/>
      <c r="GF645" s="139"/>
      <c r="GG645" s="139"/>
      <c r="GH645" s="139"/>
      <c r="GI645" s="139"/>
      <c r="GJ645" s="139"/>
      <c r="GK645" s="139"/>
      <c r="GL645" s="139"/>
      <c r="GM645" s="139"/>
      <c r="GN645" s="139"/>
      <c r="GO645" s="139"/>
      <c r="GP645" s="139"/>
      <c r="GQ645" s="139"/>
      <c r="GR645" s="139"/>
      <c r="GS645" s="139"/>
      <c r="GT645" s="139"/>
      <c r="GU645" s="139"/>
      <c r="GV645" s="139"/>
      <c r="GW645" s="139"/>
      <c r="GX645" s="139"/>
      <c r="GY645" s="139"/>
      <c r="GZ645" s="139"/>
      <c r="HA645" s="139"/>
      <c r="HB645" s="139"/>
      <c r="HC645" s="139"/>
      <c r="HD645" s="139"/>
      <c r="HE645" s="139"/>
      <c r="HF645" s="139"/>
      <c r="HG645" s="139"/>
      <c r="HH645" s="139"/>
      <c r="HI645" s="139"/>
      <c r="HJ645" s="139"/>
      <c r="HK645" s="139"/>
      <c r="HL645" s="139"/>
      <c r="HM645" s="139"/>
      <c r="HN645" s="139"/>
      <c r="HO645" s="139"/>
      <c r="HP645" s="139"/>
      <c r="HQ645" s="139"/>
      <c r="HR645" s="139"/>
      <c r="HS645" s="139"/>
      <c r="HT645" s="139"/>
      <c r="HU645" s="139"/>
      <c r="HV645" s="139"/>
      <c r="HW645" s="139"/>
      <c r="HX645" s="139"/>
      <c r="HY645" s="139"/>
      <c r="HZ645" s="139"/>
      <c r="IA645" s="139"/>
      <c r="IB645" s="139"/>
      <c r="IL645" s="132"/>
      <c r="IM645" s="132"/>
      <c r="IN645" s="132"/>
      <c r="IO645" s="132"/>
      <c r="IP645" s="132"/>
      <c r="IQ645" s="132"/>
      <c r="IR645" s="132"/>
      <c r="IS645" s="133"/>
    </row>
    <row r="646" spans="1:254" x14ac:dyDescent="0.4">
      <c r="W646" s="363"/>
      <c r="AU646" s="138"/>
      <c r="AV646" s="138"/>
      <c r="AW646" s="138"/>
      <c r="AX646" s="138"/>
      <c r="AY646" s="142"/>
      <c r="AZ646" s="138"/>
      <c r="BA646" s="138"/>
      <c r="BB646" s="138"/>
      <c r="BC646" s="139"/>
      <c r="BD646" s="139"/>
      <c r="BE646" s="139"/>
      <c r="BF646" s="139"/>
      <c r="BG646" s="139"/>
      <c r="BH646" s="139"/>
      <c r="BI646" s="139"/>
      <c r="BJ646" s="139"/>
      <c r="BK646" s="139"/>
      <c r="BL646" s="139"/>
      <c r="BM646" s="139"/>
      <c r="BN646" s="139"/>
      <c r="BO646" s="139"/>
      <c r="BP646" s="139"/>
      <c r="BQ646" s="139"/>
      <c r="BR646" s="139"/>
      <c r="BS646" s="139"/>
      <c r="BT646" s="139"/>
      <c r="BU646" s="139"/>
      <c r="BV646" s="139"/>
      <c r="BW646" s="139"/>
      <c r="BX646" s="139"/>
      <c r="BY646" s="139"/>
      <c r="BZ646" s="139"/>
      <c r="CA646" s="139"/>
      <c r="CB646" s="139"/>
      <c r="CC646" s="139"/>
      <c r="CD646" s="139"/>
      <c r="CE646" s="139"/>
      <c r="CF646" s="139"/>
      <c r="CG646" s="139"/>
      <c r="CH646" s="139"/>
      <c r="CI646" s="139"/>
      <c r="CJ646" s="139"/>
      <c r="CK646" s="139"/>
      <c r="CL646" s="139"/>
      <c r="CM646" s="139"/>
      <c r="CN646" s="139"/>
      <c r="CO646" s="139"/>
      <c r="CP646" s="139"/>
      <c r="CQ646" s="139"/>
      <c r="CR646" s="139"/>
      <c r="CS646" s="139"/>
      <c r="CT646" s="139"/>
      <c r="CU646" s="139"/>
      <c r="CV646" s="139"/>
      <c r="CW646" s="139"/>
      <c r="CX646" s="139"/>
      <c r="CY646" s="139"/>
      <c r="CZ646" s="139"/>
      <c r="DA646" s="139"/>
      <c r="DB646" s="139"/>
      <c r="DC646" s="139"/>
      <c r="DD646" s="139"/>
      <c r="DE646" s="139"/>
      <c r="DF646" s="139"/>
      <c r="DG646" s="139"/>
      <c r="DH646" s="139"/>
      <c r="DI646" s="139"/>
      <c r="DJ646" s="139"/>
      <c r="DK646" s="139"/>
      <c r="DL646" s="139"/>
      <c r="DM646" s="139"/>
      <c r="DN646" s="139"/>
      <c r="DO646" s="139"/>
      <c r="DP646" s="139"/>
      <c r="DQ646" s="139"/>
      <c r="DR646" s="139"/>
      <c r="DS646" s="139"/>
      <c r="DT646" s="139"/>
      <c r="DU646" s="139"/>
      <c r="DV646" s="139"/>
      <c r="DW646" s="139"/>
      <c r="DX646" s="139"/>
      <c r="DY646" s="139"/>
      <c r="DZ646" s="139"/>
      <c r="EA646" s="139"/>
      <c r="EB646" s="139"/>
      <c r="EC646" s="139"/>
      <c r="ED646" s="139"/>
      <c r="EE646" s="139"/>
      <c r="EF646" s="139"/>
      <c r="EG646" s="139"/>
      <c r="EH646" s="139"/>
      <c r="EI646" s="139"/>
      <c r="EJ646" s="139"/>
      <c r="EK646" s="139"/>
      <c r="EL646" s="139"/>
      <c r="EM646" s="139"/>
      <c r="EN646" s="139"/>
      <c r="EO646" s="139"/>
      <c r="EP646" s="139"/>
      <c r="EQ646" s="139"/>
      <c r="ER646" s="139"/>
      <c r="ES646" s="139"/>
      <c r="ET646" s="139"/>
      <c r="EU646" s="139"/>
      <c r="EV646" s="139"/>
      <c r="EW646" s="139"/>
      <c r="EX646" s="139"/>
      <c r="EY646" s="139"/>
      <c r="EZ646" s="139"/>
      <c r="FA646" s="139"/>
      <c r="FB646" s="139"/>
      <c r="FC646" s="139"/>
      <c r="FD646" s="139"/>
      <c r="FE646" s="139"/>
      <c r="FF646" s="139"/>
      <c r="FG646" s="139"/>
      <c r="FH646" s="139"/>
      <c r="FI646" s="139"/>
      <c r="FJ646" s="139"/>
      <c r="FK646" s="139"/>
      <c r="FL646" s="139"/>
      <c r="FM646" s="139"/>
      <c r="FN646" s="139"/>
      <c r="FO646" s="139"/>
      <c r="FP646" s="139"/>
      <c r="FQ646" s="139"/>
      <c r="FR646" s="139"/>
      <c r="FS646" s="139"/>
      <c r="FT646" s="139"/>
      <c r="FU646" s="139"/>
      <c r="FV646" s="139"/>
      <c r="FW646" s="139"/>
      <c r="FX646" s="139"/>
      <c r="FY646" s="139"/>
      <c r="FZ646" s="139"/>
      <c r="GA646" s="139"/>
      <c r="GB646" s="139"/>
      <c r="GC646" s="139"/>
      <c r="GD646" s="139"/>
      <c r="GE646" s="139"/>
      <c r="GF646" s="139"/>
      <c r="GG646" s="139"/>
      <c r="GH646" s="139"/>
      <c r="GI646" s="139"/>
      <c r="GJ646" s="139"/>
      <c r="GK646" s="139"/>
      <c r="GL646" s="139"/>
      <c r="GM646" s="139"/>
      <c r="GN646" s="139"/>
      <c r="GO646" s="139"/>
      <c r="GP646" s="139"/>
      <c r="GQ646" s="139"/>
      <c r="GR646" s="139"/>
      <c r="GS646" s="139"/>
      <c r="GT646" s="139"/>
      <c r="GU646" s="139"/>
      <c r="GV646" s="139"/>
      <c r="GW646" s="139"/>
      <c r="GX646" s="139"/>
      <c r="GY646" s="139"/>
      <c r="GZ646" s="139"/>
      <c r="HA646" s="139"/>
      <c r="HB646" s="139"/>
      <c r="HC646" s="139"/>
      <c r="HD646" s="139"/>
      <c r="HE646" s="139"/>
      <c r="HF646" s="139"/>
      <c r="HG646" s="139"/>
      <c r="HH646" s="139"/>
      <c r="HI646" s="139"/>
      <c r="HJ646" s="139"/>
      <c r="HK646" s="139"/>
      <c r="HL646" s="139"/>
      <c r="HM646" s="139"/>
      <c r="HN646" s="139"/>
      <c r="HO646" s="139"/>
      <c r="HP646" s="139"/>
      <c r="HQ646" s="139"/>
      <c r="HR646" s="139"/>
      <c r="HS646" s="139"/>
      <c r="HT646" s="139"/>
      <c r="HU646" s="139"/>
      <c r="HV646" s="139"/>
      <c r="HW646" s="139"/>
      <c r="HX646" s="139"/>
      <c r="HY646" s="139"/>
      <c r="HZ646" s="139"/>
      <c r="IA646" s="139"/>
      <c r="IB646" s="139"/>
      <c r="IL646" s="132"/>
      <c r="IM646" s="132"/>
      <c r="IN646" s="132"/>
      <c r="IO646" s="132"/>
      <c r="IP646" s="132"/>
      <c r="IQ646" s="132"/>
      <c r="IR646" s="132"/>
      <c r="IS646" s="133"/>
    </row>
    <row r="647" spans="1:254" x14ac:dyDescent="0.4">
      <c r="F647" s="353"/>
      <c r="O647" s="66" t="s">
        <v>7420</v>
      </c>
      <c r="R647" s="66" t="s">
        <v>7421</v>
      </c>
      <c r="W647" s="363"/>
      <c r="AU647" s="138"/>
      <c r="AV647" s="138"/>
      <c r="AW647" s="138"/>
      <c r="AX647" s="138"/>
      <c r="AY647" s="141"/>
      <c r="AZ647" s="138"/>
      <c r="BA647" s="138"/>
      <c r="BB647" s="138"/>
      <c r="BC647" s="139"/>
      <c r="BD647" s="139"/>
      <c r="BE647" s="139"/>
      <c r="BF647" s="139"/>
      <c r="BG647" s="139"/>
      <c r="BH647" s="139"/>
      <c r="BI647" s="139"/>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139"/>
      <c r="CR647" s="139"/>
      <c r="CS647" s="139"/>
      <c r="CT647" s="139"/>
      <c r="CU647" s="139"/>
      <c r="CV647" s="139"/>
      <c r="CW647" s="139"/>
      <c r="CX647" s="139"/>
      <c r="CY647" s="139"/>
      <c r="CZ647" s="139"/>
      <c r="DA647" s="139"/>
      <c r="DB647" s="139"/>
      <c r="DC647" s="139"/>
      <c r="DD647" s="139"/>
      <c r="DE647" s="139"/>
      <c r="DF647" s="139"/>
      <c r="DG647" s="139"/>
      <c r="DH647" s="139"/>
      <c r="DI647" s="139"/>
      <c r="DJ647" s="139"/>
      <c r="DK647" s="139"/>
      <c r="DL647" s="139"/>
      <c r="DM647" s="139"/>
      <c r="DN647" s="139"/>
      <c r="DO647" s="139"/>
      <c r="DP647" s="139"/>
      <c r="DQ647" s="139"/>
      <c r="DR647" s="139"/>
      <c r="DS647" s="139"/>
      <c r="DT647" s="139"/>
      <c r="DU647" s="139"/>
      <c r="DV647" s="139"/>
      <c r="DW647" s="139"/>
      <c r="DX647" s="139"/>
      <c r="DY647" s="139"/>
      <c r="DZ647" s="139"/>
      <c r="EA647" s="139"/>
      <c r="EB647" s="139"/>
      <c r="EC647" s="139"/>
      <c r="ED647" s="139"/>
      <c r="EE647" s="139"/>
      <c r="EF647" s="139"/>
      <c r="EG647" s="139"/>
      <c r="EH647" s="139"/>
      <c r="EI647" s="139"/>
      <c r="EJ647" s="139"/>
      <c r="EK647" s="139"/>
      <c r="EL647" s="139"/>
      <c r="EM647" s="139"/>
      <c r="EN647" s="139"/>
      <c r="EO647" s="139"/>
      <c r="EP647" s="139"/>
      <c r="EQ647" s="139"/>
      <c r="ER647" s="139"/>
      <c r="ES647" s="139"/>
      <c r="ET647" s="139"/>
      <c r="EU647" s="139"/>
      <c r="EV647" s="139"/>
      <c r="EW647" s="139"/>
      <c r="EX647" s="139"/>
      <c r="EY647" s="139"/>
      <c r="EZ647" s="139"/>
      <c r="FA647" s="139"/>
      <c r="FB647" s="139"/>
      <c r="FC647" s="139"/>
      <c r="FD647" s="139"/>
      <c r="FE647" s="139"/>
      <c r="FF647" s="139"/>
      <c r="FG647" s="139"/>
      <c r="FH647" s="139"/>
      <c r="FI647" s="139"/>
      <c r="FJ647" s="139"/>
      <c r="FK647" s="139"/>
      <c r="FL647" s="139"/>
      <c r="FM647" s="139"/>
      <c r="FN647" s="139"/>
      <c r="FO647" s="139"/>
      <c r="FP647" s="139"/>
      <c r="FQ647" s="139"/>
      <c r="FR647" s="139"/>
      <c r="FS647" s="139"/>
      <c r="FT647" s="139"/>
      <c r="FU647" s="139"/>
      <c r="FV647" s="139"/>
      <c r="FW647" s="139"/>
      <c r="FX647" s="139"/>
      <c r="FY647" s="139"/>
      <c r="FZ647" s="139"/>
      <c r="GA647" s="139"/>
      <c r="GB647" s="139"/>
      <c r="GC647" s="139"/>
      <c r="GD647" s="139"/>
      <c r="GE647" s="139"/>
      <c r="GF647" s="139"/>
      <c r="GG647" s="139"/>
      <c r="GH647" s="139"/>
      <c r="GI647" s="139"/>
      <c r="GJ647" s="139"/>
      <c r="GK647" s="139"/>
      <c r="GL647" s="139"/>
      <c r="GM647" s="139"/>
      <c r="GN647" s="139"/>
      <c r="GO647" s="139"/>
      <c r="GP647" s="139"/>
      <c r="GQ647" s="139"/>
      <c r="GR647" s="139"/>
      <c r="GS647" s="139"/>
      <c r="GT647" s="139"/>
      <c r="GU647" s="139"/>
      <c r="GV647" s="139"/>
      <c r="GW647" s="139"/>
      <c r="GX647" s="139"/>
      <c r="GY647" s="139"/>
      <c r="GZ647" s="139"/>
      <c r="HA647" s="139"/>
      <c r="HB647" s="139"/>
      <c r="HC647" s="139"/>
      <c r="HD647" s="139"/>
      <c r="HE647" s="139"/>
      <c r="HF647" s="139"/>
      <c r="HG647" s="139"/>
      <c r="HH647" s="139"/>
      <c r="HI647" s="139"/>
      <c r="HJ647" s="139"/>
      <c r="HK647" s="139"/>
      <c r="HL647" s="139"/>
      <c r="HM647" s="139"/>
      <c r="HN647" s="139"/>
      <c r="HO647" s="139"/>
      <c r="HP647" s="139"/>
      <c r="HQ647" s="139"/>
      <c r="HR647" s="139"/>
      <c r="HS647" s="139"/>
      <c r="HT647" s="139"/>
      <c r="HU647" s="139"/>
      <c r="HV647" s="139"/>
      <c r="HW647" s="139"/>
      <c r="HX647" s="139"/>
      <c r="HY647" s="139"/>
      <c r="HZ647" s="139"/>
      <c r="IA647" s="139"/>
      <c r="IB647" s="139"/>
      <c r="IL647" s="132"/>
      <c r="IM647" s="132"/>
      <c r="IN647" s="132"/>
      <c r="IO647" s="132"/>
      <c r="IP647" s="132"/>
      <c r="IQ647" s="132"/>
      <c r="IR647" s="132"/>
      <c r="IS647" s="133"/>
    </row>
    <row r="648" spans="1:254" x14ac:dyDescent="0.4">
      <c r="A648" s="77" t="s">
        <v>7422</v>
      </c>
      <c r="F648" s="353" t="s">
        <v>7423</v>
      </c>
      <c r="O648" s="66" t="s">
        <v>7422</v>
      </c>
      <c r="P648" s="329" t="s">
        <v>7424</v>
      </c>
      <c r="W648" s="363"/>
      <c r="AU648" s="138"/>
      <c r="AV648" s="138"/>
      <c r="AW648" s="138"/>
      <c r="AX648" s="138"/>
      <c r="AY648" s="141"/>
      <c r="AZ648" s="138"/>
      <c r="BA648" s="138"/>
      <c r="BB648" s="138"/>
      <c r="BC648" s="138"/>
      <c r="BD648" s="138"/>
      <c r="BE648" s="139"/>
      <c r="BF648" s="139"/>
      <c r="BG648" s="138"/>
      <c r="BH648" s="138"/>
      <c r="BI648" s="138"/>
      <c r="BJ648" s="138"/>
      <c r="BK648" s="138"/>
      <c r="BL648" s="138"/>
      <c r="BM648" s="138"/>
      <c r="BN648" s="138"/>
      <c r="BO648" s="138"/>
      <c r="BP648" s="138"/>
      <c r="BQ648" s="138"/>
      <c r="BR648" s="138"/>
      <c r="BS648" s="138"/>
      <c r="BT648" s="138"/>
      <c r="BU648" s="138"/>
      <c r="BV648" s="138"/>
      <c r="BW648" s="138"/>
      <c r="BX648" s="138"/>
      <c r="BY648" s="138"/>
      <c r="BZ648" s="138"/>
      <c r="CA648" s="138"/>
      <c r="CB648" s="138"/>
      <c r="CC648" s="139"/>
      <c r="CD648" s="139"/>
      <c r="CE648" s="139"/>
      <c r="CF648" s="138"/>
      <c r="CG648" s="138"/>
      <c r="CH648" s="138"/>
      <c r="CI648" s="138"/>
      <c r="CJ648" s="138"/>
      <c r="CK648" s="138"/>
      <c r="CL648" s="138"/>
      <c r="CM648" s="138"/>
      <c r="CN648" s="138"/>
      <c r="CO648" s="138"/>
      <c r="CP648" s="138"/>
      <c r="CQ648" s="138"/>
      <c r="CR648" s="138"/>
      <c r="CS648" s="138"/>
      <c r="CT648" s="138"/>
      <c r="CU648" s="138"/>
      <c r="CV648" s="138"/>
      <c r="CW648" s="138"/>
      <c r="CX648" s="138"/>
      <c r="CY648" s="138"/>
      <c r="CZ648" s="138"/>
      <c r="DA648" s="138"/>
      <c r="DB648" s="139"/>
      <c r="DC648" s="139"/>
      <c r="DD648" s="139"/>
      <c r="DE648" s="138"/>
      <c r="DF648" s="138"/>
      <c r="DG648" s="138"/>
      <c r="DH648" s="138"/>
      <c r="DI648" s="138"/>
      <c r="DJ648" s="138"/>
      <c r="DK648" s="138"/>
      <c r="DL648" s="138"/>
      <c r="DM648" s="138"/>
      <c r="DN648" s="138"/>
      <c r="DO648" s="138"/>
      <c r="DP648" s="138"/>
      <c r="DQ648" s="138"/>
      <c r="DR648" s="138"/>
      <c r="DS648" s="138"/>
      <c r="DT648" s="138"/>
      <c r="DU648" s="138"/>
      <c r="DV648" s="138"/>
      <c r="DW648" s="138"/>
      <c r="DX648" s="138"/>
      <c r="DY648" s="138"/>
      <c r="DZ648" s="138"/>
      <c r="EA648" s="139"/>
      <c r="EB648" s="139"/>
      <c r="EC648" s="139"/>
      <c r="ED648" s="138"/>
      <c r="EE648" s="138"/>
      <c r="EF648" s="138"/>
      <c r="EG648" s="138"/>
      <c r="EH648" s="138"/>
      <c r="EI648" s="138"/>
      <c r="EJ648" s="138"/>
      <c r="EK648" s="138"/>
      <c r="EL648" s="138"/>
      <c r="EM648" s="138"/>
      <c r="EN648" s="138"/>
      <c r="EO648" s="138"/>
      <c r="EP648" s="138"/>
      <c r="EQ648" s="138"/>
      <c r="ER648" s="138"/>
      <c r="ES648" s="138"/>
      <c r="ET648" s="138"/>
      <c r="EU648" s="138"/>
      <c r="EV648" s="138"/>
      <c r="EW648" s="138"/>
      <c r="EX648" s="138"/>
      <c r="EY648" s="138"/>
      <c r="EZ648" s="139"/>
      <c r="FA648" s="139"/>
      <c r="FB648" s="139"/>
      <c r="FC648" s="138"/>
      <c r="FD648" s="138"/>
      <c r="FE648" s="138"/>
      <c r="FF648" s="138"/>
      <c r="FG648" s="138"/>
      <c r="FH648" s="138"/>
      <c r="FI648" s="138"/>
      <c r="FJ648" s="138"/>
      <c r="FK648" s="139"/>
      <c r="FL648" s="139"/>
      <c r="FM648" s="139"/>
      <c r="FN648" s="138"/>
      <c r="FO648" s="138"/>
      <c r="FP648" s="138"/>
      <c r="FQ648" s="138"/>
      <c r="FR648" s="138"/>
      <c r="FS648" s="138"/>
      <c r="FT648" s="138"/>
      <c r="FU648" s="138"/>
      <c r="FV648" s="139"/>
      <c r="FW648" s="139"/>
      <c r="FX648" s="139"/>
      <c r="FY648" s="138"/>
      <c r="FZ648" s="138"/>
      <c r="GA648" s="138"/>
      <c r="GB648" s="138"/>
      <c r="GC648" s="138"/>
      <c r="GD648" s="138"/>
      <c r="GE648" s="138"/>
      <c r="GF648" s="138"/>
      <c r="GG648" s="138"/>
      <c r="GH648" s="138"/>
      <c r="GI648" s="138"/>
      <c r="GJ648" s="138"/>
      <c r="GK648" s="138"/>
      <c r="GL648" s="138"/>
      <c r="GM648" s="138"/>
      <c r="GN648" s="138"/>
      <c r="GO648" s="138"/>
      <c r="GP648" s="138"/>
      <c r="GQ648" s="138"/>
      <c r="GR648" s="138"/>
      <c r="GS648" s="138"/>
      <c r="GT648" s="138"/>
      <c r="GU648" s="139"/>
      <c r="GV648" s="139"/>
      <c r="GW648" s="139"/>
      <c r="GX648" s="138"/>
      <c r="GY648" s="138"/>
      <c r="GZ648" s="138"/>
      <c r="HA648" s="138"/>
      <c r="HB648" s="138"/>
      <c r="HC648" s="138"/>
      <c r="HD648" s="138"/>
      <c r="HE648" s="138"/>
      <c r="HF648" s="138"/>
      <c r="HG648" s="138"/>
      <c r="HH648" s="138"/>
      <c r="HI648" s="138"/>
      <c r="HJ648" s="138"/>
      <c r="HK648" s="138"/>
      <c r="HL648" s="138"/>
      <c r="HM648" s="138"/>
      <c r="HN648" s="138"/>
      <c r="HO648" s="138"/>
      <c r="HP648" s="138"/>
      <c r="HQ648" s="138"/>
      <c r="HR648" s="138"/>
      <c r="HS648" s="138"/>
      <c r="HT648" s="138"/>
      <c r="HU648" s="138"/>
      <c r="HV648" s="138"/>
      <c r="HW648" s="138"/>
      <c r="HX648" s="138"/>
      <c r="HY648" s="138"/>
      <c r="HZ648" s="138"/>
      <c r="IA648" s="138"/>
      <c r="IB648" s="138"/>
    </row>
    <row r="649" spans="1:254" x14ac:dyDescent="0.4">
      <c r="A649" s="77">
        <v>97120</v>
      </c>
      <c r="F649" s="353">
        <v>20000604100000</v>
      </c>
      <c r="J649" s="354"/>
      <c r="K649" s="354"/>
      <c r="L649" s="357">
        <v>35401900200731</v>
      </c>
      <c r="M649" s="354">
        <v>20143521244</v>
      </c>
      <c r="O649" s="66">
        <v>99281</v>
      </c>
      <c r="P649" s="364">
        <v>41813</v>
      </c>
      <c r="R649" s="66">
        <v>98939</v>
      </c>
      <c r="S649" s="66">
        <v>41813</v>
      </c>
      <c r="W649" s="363"/>
      <c r="AU649" s="138"/>
      <c r="AV649" s="138"/>
      <c r="AW649" s="138"/>
      <c r="AX649" s="138"/>
      <c r="AY649" s="141"/>
      <c r="AZ649" s="138"/>
      <c r="BA649" s="138"/>
      <c r="BB649" s="138"/>
      <c r="BC649" s="138"/>
      <c r="BD649" s="138"/>
      <c r="BE649" s="139"/>
      <c r="BF649" s="139"/>
      <c r="BG649" s="138"/>
      <c r="BH649" s="138"/>
      <c r="BI649" s="138"/>
      <c r="BJ649" s="138"/>
      <c r="BK649" s="138"/>
      <c r="BL649" s="138"/>
      <c r="BM649" s="138"/>
      <c r="BN649" s="138"/>
      <c r="BO649" s="138"/>
      <c r="BP649" s="138"/>
      <c r="BQ649" s="138"/>
      <c r="BR649" s="138"/>
      <c r="BS649" s="138"/>
      <c r="BT649" s="138"/>
      <c r="BU649" s="138"/>
      <c r="BV649" s="138"/>
      <c r="BW649" s="138"/>
      <c r="BX649" s="138"/>
      <c r="BY649" s="138"/>
      <c r="BZ649" s="138"/>
      <c r="CA649" s="138"/>
      <c r="CB649" s="138"/>
      <c r="CC649" s="139"/>
      <c r="CD649" s="139"/>
      <c r="CE649" s="139"/>
      <c r="CF649" s="138"/>
      <c r="CG649" s="138"/>
      <c r="CH649" s="138"/>
      <c r="CI649" s="138"/>
      <c r="CJ649" s="138"/>
      <c r="CK649" s="138"/>
      <c r="CL649" s="138"/>
      <c r="CM649" s="138"/>
      <c r="CN649" s="138"/>
      <c r="CO649" s="138"/>
      <c r="CP649" s="138"/>
      <c r="CQ649" s="138"/>
      <c r="CR649" s="138"/>
      <c r="CS649" s="138"/>
      <c r="CT649" s="138"/>
      <c r="CU649" s="138"/>
      <c r="CV649" s="138"/>
      <c r="CW649" s="138"/>
      <c r="CX649" s="138"/>
      <c r="CY649" s="138"/>
      <c r="CZ649" s="138"/>
      <c r="DA649" s="138"/>
      <c r="DB649" s="139"/>
      <c r="DC649" s="139"/>
      <c r="DD649" s="139"/>
      <c r="DE649" s="138"/>
      <c r="DF649" s="138"/>
      <c r="DG649" s="138"/>
      <c r="DH649" s="138"/>
      <c r="DI649" s="138"/>
      <c r="DJ649" s="138"/>
      <c r="DK649" s="138"/>
      <c r="DL649" s="138"/>
      <c r="DM649" s="138"/>
      <c r="DN649" s="138"/>
      <c r="DO649" s="138"/>
      <c r="DP649" s="138"/>
      <c r="DQ649" s="138"/>
      <c r="DR649" s="138"/>
      <c r="DS649" s="138"/>
      <c r="DT649" s="138"/>
      <c r="DU649" s="138"/>
      <c r="DV649" s="138"/>
      <c r="DW649" s="138"/>
      <c r="DX649" s="138"/>
      <c r="DY649" s="138"/>
      <c r="DZ649" s="138"/>
      <c r="EA649" s="139"/>
      <c r="EB649" s="139"/>
      <c r="EC649" s="139"/>
      <c r="ED649" s="138"/>
      <c r="EE649" s="138"/>
      <c r="EF649" s="138"/>
      <c r="EG649" s="138"/>
      <c r="EH649" s="138"/>
      <c r="EI649" s="138"/>
      <c r="EJ649" s="138"/>
      <c r="EK649" s="138"/>
      <c r="EL649" s="138"/>
      <c r="EM649" s="138"/>
      <c r="EN649" s="138"/>
      <c r="EO649" s="138"/>
      <c r="EP649" s="138"/>
      <c r="EQ649" s="138"/>
      <c r="ER649" s="138"/>
      <c r="ES649" s="138"/>
      <c r="ET649" s="138"/>
      <c r="EU649" s="138"/>
      <c r="EV649" s="138"/>
      <c r="EW649" s="138"/>
      <c r="EX649" s="138"/>
      <c r="EY649" s="138"/>
      <c r="EZ649" s="139"/>
      <c r="FA649" s="139"/>
      <c r="FB649" s="139"/>
      <c r="FC649" s="138"/>
      <c r="FD649" s="138"/>
      <c r="FE649" s="138"/>
      <c r="FF649" s="138"/>
      <c r="FG649" s="138"/>
      <c r="FH649" s="138"/>
      <c r="FI649" s="138"/>
      <c r="FJ649" s="138"/>
      <c r="FK649" s="139"/>
      <c r="FL649" s="139"/>
      <c r="FM649" s="139"/>
      <c r="FN649" s="138"/>
      <c r="FO649" s="138"/>
      <c r="FP649" s="138"/>
      <c r="FQ649" s="138"/>
      <c r="FR649" s="138"/>
      <c r="FS649" s="138"/>
      <c r="FT649" s="138"/>
      <c r="FU649" s="138"/>
      <c r="FV649" s="139"/>
      <c r="FW649" s="139"/>
      <c r="FX649" s="139"/>
      <c r="FY649" s="138"/>
      <c r="FZ649" s="138"/>
      <c r="GA649" s="138"/>
      <c r="GB649" s="138"/>
      <c r="GC649" s="138"/>
      <c r="GD649" s="138"/>
      <c r="GE649" s="138"/>
      <c r="GF649" s="138"/>
      <c r="GG649" s="138"/>
      <c r="GH649" s="138"/>
      <c r="GI649" s="138"/>
      <c r="GJ649" s="138"/>
      <c r="GK649" s="138"/>
      <c r="GL649" s="138"/>
      <c r="GM649" s="138"/>
      <c r="GN649" s="138"/>
      <c r="GO649" s="138"/>
      <c r="GP649" s="138"/>
      <c r="GQ649" s="138"/>
      <c r="GR649" s="138"/>
      <c r="GS649" s="138"/>
      <c r="GT649" s="138"/>
      <c r="GU649" s="139"/>
      <c r="GV649" s="139"/>
      <c r="GW649" s="139"/>
      <c r="GX649" s="138"/>
      <c r="GY649" s="138"/>
      <c r="GZ649" s="138"/>
      <c r="HA649" s="138"/>
      <c r="HB649" s="138"/>
      <c r="HC649" s="138"/>
      <c r="HD649" s="138"/>
      <c r="HE649" s="138"/>
      <c r="HF649" s="138"/>
      <c r="HG649" s="138"/>
      <c r="HH649" s="138"/>
      <c r="HI649" s="138"/>
      <c r="HJ649" s="138"/>
      <c r="HK649" s="138"/>
      <c r="HL649" s="138"/>
      <c r="HM649" s="138"/>
      <c r="HN649" s="138"/>
      <c r="HO649" s="138"/>
      <c r="HP649" s="138"/>
      <c r="HQ649" s="138"/>
      <c r="HR649" s="138"/>
      <c r="HS649" s="138"/>
      <c r="HT649" s="138"/>
      <c r="HU649" s="138"/>
      <c r="HV649" s="138"/>
      <c r="HW649" s="138"/>
      <c r="HX649" s="138"/>
      <c r="HY649" s="138"/>
      <c r="HZ649" s="138"/>
      <c r="IA649" s="138"/>
      <c r="IB649" s="138"/>
    </row>
    <row r="650" spans="1:254" x14ac:dyDescent="0.4">
      <c r="A650" s="77">
        <v>90155</v>
      </c>
      <c r="F650" s="353">
        <v>20000608400273</v>
      </c>
      <c r="J650" s="355"/>
      <c r="K650" s="355"/>
      <c r="L650" s="358">
        <v>57010601220638</v>
      </c>
      <c r="M650" s="355">
        <v>20143561405</v>
      </c>
      <c r="O650" s="66">
        <v>5093</v>
      </c>
      <c r="P650" s="364">
        <v>41814</v>
      </c>
      <c r="R650" s="66">
        <v>78822</v>
      </c>
      <c r="S650" s="66">
        <v>41810</v>
      </c>
      <c r="W650" s="363"/>
      <c r="AU650" s="138"/>
      <c r="AV650" s="138"/>
      <c r="AW650" s="138"/>
      <c r="AX650" s="138"/>
      <c r="AY650" s="141"/>
      <c r="AZ650" s="138"/>
      <c r="BA650" s="138"/>
      <c r="BB650" s="138"/>
      <c r="BC650" s="138"/>
      <c r="BD650" s="138"/>
      <c r="BE650" s="139"/>
      <c r="BF650" s="139"/>
      <c r="BG650" s="138"/>
      <c r="BH650" s="138"/>
      <c r="BI650" s="138"/>
      <c r="BJ650" s="138"/>
      <c r="BK650" s="138"/>
      <c r="BL650" s="138"/>
      <c r="BM650" s="138"/>
      <c r="BN650" s="138"/>
      <c r="BO650" s="138"/>
      <c r="BP650" s="138"/>
      <c r="BQ650" s="138"/>
      <c r="BR650" s="138"/>
      <c r="BS650" s="138"/>
      <c r="BT650" s="138"/>
      <c r="BU650" s="138"/>
      <c r="BV650" s="138"/>
      <c r="BW650" s="138"/>
      <c r="BX650" s="138"/>
      <c r="BY650" s="138"/>
      <c r="BZ650" s="138"/>
      <c r="CA650" s="138"/>
      <c r="CB650" s="138"/>
      <c r="CC650" s="139"/>
      <c r="CD650" s="139"/>
      <c r="CE650" s="139"/>
      <c r="CF650" s="138"/>
      <c r="CG650" s="138"/>
      <c r="CH650" s="138"/>
      <c r="CI650" s="138"/>
      <c r="CJ650" s="138"/>
      <c r="CK650" s="138"/>
      <c r="CL650" s="138"/>
      <c r="CM650" s="138"/>
      <c r="CN650" s="138"/>
      <c r="CO650" s="138"/>
      <c r="CP650" s="138"/>
      <c r="CQ650" s="138"/>
      <c r="CR650" s="138"/>
      <c r="CS650" s="138"/>
      <c r="CT650" s="138"/>
      <c r="CU650" s="138"/>
      <c r="CV650" s="138"/>
      <c r="CW650" s="138"/>
      <c r="CX650" s="138"/>
      <c r="CY650" s="138"/>
      <c r="CZ650" s="138"/>
      <c r="DA650" s="138"/>
      <c r="DB650" s="139"/>
      <c r="DC650" s="139"/>
      <c r="DD650" s="139"/>
      <c r="DE650" s="138"/>
      <c r="DF650" s="138"/>
      <c r="DG650" s="138"/>
      <c r="DH650" s="138"/>
      <c r="DI650" s="138"/>
      <c r="DJ650" s="138"/>
      <c r="DK650" s="138"/>
      <c r="DL650" s="138"/>
      <c r="DM650" s="138"/>
      <c r="DN650" s="138"/>
      <c r="DO650" s="138"/>
      <c r="DP650" s="138"/>
      <c r="DQ650" s="138"/>
      <c r="DR650" s="138"/>
      <c r="DS650" s="138"/>
      <c r="DT650" s="138"/>
      <c r="DU650" s="138"/>
      <c r="DV650" s="138"/>
      <c r="DW650" s="138"/>
      <c r="DX650" s="138"/>
      <c r="DY650" s="138"/>
      <c r="DZ650" s="138"/>
      <c r="EA650" s="139"/>
      <c r="EB650" s="139"/>
      <c r="EC650" s="139"/>
      <c r="ED650" s="138"/>
      <c r="EE650" s="138"/>
      <c r="EF650" s="138"/>
      <c r="EG650" s="138"/>
      <c r="EH650" s="138"/>
      <c r="EI650" s="138"/>
      <c r="EJ650" s="138"/>
      <c r="EK650" s="138"/>
      <c r="EL650" s="138"/>
      <c r="EM650" s="138"/>
      <c r="EN650" s="138"/>
      <c r="EO650" s="138"/>
      <c r="EP650" s="138"/>
      <c r="EQ650" s="138"/>
      <c r="ER650" s="138"/>
      <c r="ES650" s="138"/>
      <c r="ET650" s="138"/>
      <c r="EU650" s="138"/>
      <c r="EV650" s="138"/>
      <c r="EW650" s="138"/>
      <c r="EX650" s="138"/>
      <c r="EY650" s="138"/>
      <c r="EZ650" s="139"/>
      <c r="FA650" s="139"/>
      <c r="FB650" s="139"/>
      <c r="FC650" s="138"/>
      <c r="FD650" s="138"/>
      <c r="FE650" s="138"/>
      <c r="FF650" s="138"/>
      <c r="FG650" s="138"/>
      <c r="FH650" s="138"/>
      <c r="FI650" s="138"/>
      <c r="FJ650" s="138"/>
      <c r="FK650" s="139"/>
      <c r="FL650" s="139"/>
      <c r="FM650" s="139"/>
      <c r="FN650" s="138"/>
      <c r="FO650" s="138"/>
      <c r="FP650" s="138"/>
      <c r="FQ650" s="138"/>
      <c r="FR650" s="138"/>
      <c r="FS650" s="138"/>
      <c r="FT650" s="138"/>
      <c r="FU650" s="138"/>
      <c r="FV650" s="139"/>
      <c r="FW650" s="139"/>
      <c r="FX650" s="139"/>
      <c r="FY650" s="138"/>
      <c r="FZ650" s="138"/>
      <c r="GA650" s="138"/>
      <c r="GB650" s="138"/>
      <c r="GC650" s="138"/>
      <c r="GD650" s="138"/>
      <c r="GE650" s="138"/>
      <c r="GF650" s="138"/>
      <c r="GG650" s="138"/>
      <c r="GH650" s="138"/>
      <c r="GI650" s="138"/>
      <c r="GJ650" s="138"/>
      <c r="GK650" s="138"/>
      <c r="GL650" s="138"/>
      <c r="GM650" s="138"/>
      <c r="GN650" s="138"/>
      <c r="GO650" s="138"/>
      <c r="GP650" s="138"/>
      <c r="GQ650" s="138"/>
      <c r="GR650" s="138"/>
      <c r="GS650" s="138"/>
      <c r="GT650" s="138"/>
      <c r="GU650" s="139"/>
      <c r="GV650" s="139"/>
      <c r="GW650" s="139"/>
      <c r="GX650" s="138"/>
      <c r="GY650" s="138"/>
      <c r="GZ650" s="138"/>
      <c r="HA650" s="138"/>
      <c r="HB650" s="138"/>
      <c r="HC650" s="138"/>
      <c r="HD650" s="138"/>
      <c r="HE650" s="138"/>
      <c r="HF650" s="138"/>
      <c r="HG650" s="138"/>
      <c r="HH650" s="138"/>
      <c r="HI650" s="138"/>
      <c r="HJ650" s="138"/>
      <c r="HK650" s="138"/>
      <c r="HL650" s="138"/>
      <c r="HM650" s="138"/>
      <c r="HN650" s="138"/>
      <c r="HO650" s="138"/>
      <c r="HP650" s="138"/>
      <c r="HQ650" s="138"/>
      <c r="HR650" s="138"/>
      <c r="HS650" s="138"/>
      <c r="HT650" s="138"/>
      <c r="HU650" s="138"/>
      <c r="HV650" s="138"/>
      <c r="HW650" s="138"/>
      <c r="HX650" s="138"/>
      <c r="HY650" s="138"/>
      <c r="HZ650" s="138"/>
      <c r="IA650" s="138"/>
      <c r="IB650" s="138"/>
    </row>
    <row r="651" spans="1:254" x14ac:dyDescent="0.4">
      <c r="A651" s="77">
        <v>97121</v>
      </c>
      <c r="F651" s="353">
        <v>20028501000629</v>
      </c>
      <c r="J651" s="355"/>
      <c r="K651" s="355"/>
      <c r="L651" s="358">
        <v>45020900401748</v>
      </c>
      <c r="M651" s="355">
        <v>20143561422</v>
      </c>
      <c r="O651" s="66">
        <v>76863</v>
      </c>
      <c r="P651" s="364">
        <v>41738</v>
      </c>
      <c r="R651" s="66">
        <v>6057</v>
      </c>
      <c r="S651" s="66">
        <v>41810</v>
      </c>
      <c r="W651" s="363"/>
      <c r="AU651" s="138"/>
      <c r="AV651" s="138"/>
      <c r="AW651" s="138"/>
      <c r="AX651" s="138"/>
      <c r="AY651" s="141"/>
      <c r="AZ651" s="138"/>
      <c r="BA651" s="138"/>
      <c r="BB651" s="138"/>
      <c r="BC651" s="138"/>
      <c r="BD651" s="138"/>
      <c r="BE651" s="139"/>
      <c r="BF651" s="139"/>
      <c r="BG651" s="138"/>
      <c r="BH651" s="138"/>
      <c r="BI651" s="138"/>
      <c r="BJ651" s="138"/>
      <c r="BK651" s="138"/>
      <c r="BL651" s="138"/>
      <c r="BM651" s="138"/>
      <c r="BN651" s="138"/>
      <c r="BO651" s="138"/>
      <c r="BP651" s="138"/>
      <c r="BQ651" s="138"/>
      <c r="BR651" s="138"/>
      <c r="BS651" s="138"/>
      <c r="BT651" s="138"/>
      <c r="BU651" s="138"/>
      <c r="BV651" s="138"/>
      <c r="BW651" s="138"/>
      <c r="BX651" s="138"/>
      <c r="BY651" s="138"/>
      <c r="BZ651" s="138"/>
      <c r="CA651" s="138"/>
      <c r="CB651" s="138"/>
      <c r="CC651" s="139"/>
      <c r="CD651" s="139"/>
      <c r="CE651" s="139"/>
      <c r="CF651" s="138"/>
      <c r="CG651" s="138"/>
      <c r="CH651" s="138"/>
      <c r="CI651" s="138"/>
      <c r="CJ651" s="138"/>
      <c r="CK651" s="138"/>
      <c r="CL651" s="138"/>
      <c r="CM651" s="138"/>
      <c r="CN651" s="138"/>
      <c r="CO651" s="138"/>
      <c r="CP651" s="138"/>
      <c r="CQ651" s="138"/>
      <c r="CR651" s="138"/>
      <c r="CS651" s="138"/>
      <c r="CT651" s="138"/>
      <c r="CU651" s="138"/>
      <c r="CV651" s="138"/>
      <c r="CW651" s="138"/>
      <c r="CX651" s="138"/>
      <c r="CY651" s="138"/>
      <c r="CZ651" s="138"/>
      <c r="DA651" s="138"/>
      <c r="DB651" s="139"/>
      <c r="DC651" s="139"/>
      <c r="DD651" s="139"/>
      <c r="DE651" s="138"/>
      <c r="DF651" s="138"/>
      <c r="DG651" s="138"/>
      <c r="DH651" s="138"/>
      <c r="DI651" s="138"/>
      <c r="DJ651" s="138"/>
      <c r="DK651" s="138"/>
      <c r="DL651" s="138"/>
      <c r="DM651" s="138"/>
      <c r="DN651" s="138"/>
      <c r="DO651" s="138"/>
      <c r="DP651" s="138"/>
      <c r="DQ651" s="138"/>
      <c r="DR651" s="138"/>
      <c r="DS651" s="138"/>
      <c r="DT651" s="138"/>
      <c r="DU651" s="138"/>
      <c r="DV651" s="138"/>
      <c r="DW651" s="138"/>
      <c r="DX651" s="138"/>
      <c r="DY651" s="138"/>
      <c r="DZ651" s="138"/>
      <c r="EA651" s="139"/>
      <c r="EB651" s="139"/>
      <c r="EC651" s="139"/>
      <c r="ED651" s="138"/>
      <c r="EE651" s="138"/>
      <c r="EF651" s="138"/>
      <c r="EG651" s="138"/>
      <c r="EH651" s="138"/>
      <c r="EI651" s="138"/>
      <c r="EJ651" s="138"/>
      <c r="EK651" s="138"/>
      <c r="EL651" s="138"/>
      <c r="EM651" s="138"/>
      <c r="EN651" s="138"/>
      <c r="EO651" s="138"/>
      <c r="EP651" s="138"/>
      <c r="EQ651" s="138"/>
      <c r="ER651" s="138"/>
      <c r="ES651" s="138"/>
      <c r="ET651" s="138"/>
      <c r="EU651" s="138"/>
      <c r="EV651" s="138"/>
      <c r="EW651" s="138"/>
      <c r="EX651" s="138"/>
      <c r="EY651" s="138"/>
      <c r="EZ651" s="139"/>
      <c r="FA651" s="139"/>
      <c r="FB651" s="139"/>
      <c r="FC651" s="138"/>
      <c r="FD651" s="138"/>
      <c r="FE651" s="138"/>
      <c r="FF651" s="138"/>
      <c r="FG651" s="138"/>
      <c r="FH651" s="138"/>
      <c r="FI651" s="138"/>
      <c r="FJ651" s="138"/>
      <c r="FK651" s="139"/>
      <c r="FL651" s="139"/>
      <c r="FM651" s="139"/>
      <c r="FN651" s="138"/>
      <c r="FO651" s="138"/>
      <c r="FP651" s="138"/>
      <c r="FQ651" s="138"/>
      <c r="FR651" s="138"/>
      <c r="FS651" s="138"/>
      <c r="FT651" s="138"/>
      <c r="FU651" s="138"/>
      <c r="FV651" s="139"/>
      <c r="FW651" s="139"/>
      <c r="FX651" s="139"/>
      <c r="FY651" s="138"/>
      <c r="FZ651" s="138"/>
      <c r="GA651" s="138"/>
      <c r="GB651" s="138"/>
      <c r="GC651" s="138"/>
      <c r="GD651" s="138"/>
      <c r="GE651" s="138"/>
      <c r="GF651" s="138"/>
      <c r="GG651" s="138"/>
      <c r="GH651" s="138"/>
      <c r="GI651" s="138"/>
      <c r="GJ651" s="138"/>
      <c r="GK651" s="138"/>
      <c r="GL651" s="138"/>
      <c r="GM651" s="138"/>
      <c r="GN651" s="138"/>
      <c r="GO651" s="138"/>
      <c r="GP651" s="138"/>
      <c r="GQ651" s="138"/>
      <c r="GR651" s="138"/>
      <c r="GS651" s="138"/>
      <c r="GT651" s="138"/>
      <c r="GU651" s="139"/>
      <c r="GV651" s="139"/>
      <c r="GW651" s="139"/>
      <c r="GX651" s="138"/>
      <c r="GY651" s="138"/>
      <c r="GZ651" s="138"/>
      <c r="HA651" s="138"/>
      <c r="HB651" s="138"/>
      <c r="HC651" s="138"/>
      <c r="HD651" s="138"/>
      <c r="HE651" s="138"/>
      <c r="HF651" s="138"/>
      <c r="HG651" s="138"/>
      <c r="HH651" s="138"/>
      <c r="HI651" s="138"/>
      <c r="HJ651" s="138"/>
      <c r="HK651" s="138"/>
      <c r="HL651" s="138"/>
      <c r="HM651" s="138"/>
      <c r="HN651" s="138"/>
      <c r="HO651" s="138"/>
      <c r="HP651" s="138"/>
      <c r="HQ651" s="138"/>
      <c r="HR651" s="138"/>
      <c r="HS651" s="138"/>
      <c r="HT651" s="138"/>
      <c r="HU651" s="138"/>
      <c r="HV651" s="138"/>
      <c r="HW651" s="138"/>
      <c r="HX651" s="138"/>
      <c r="HY651" s="138"/>
      <c r="HZ651" s="138"/>
      <c r="IA651" s="138"/>
      <c r="IB651" s="138"/>
    </row>
    <row r="652" spans="1:254" x14ac:dyDescent="0.4">
      <c r="A652" s="77">
        <v>97117</v>
      </c>
      <c r="F652" s="353">
        <v>20040801800428</v>
      </c>
      <c r="J652" s="355"/>
      <c r="K652" s="355"/>
      <c r="L652" s="358">
        <v>36105500202673</v>
      </c>
      <c r="M652" s="355">
        <v>20143561430</v>
      </c>
      <c r="O652" s="66">
        <v>5210</v>
      </c>
      <c r="P652" s="364">
        <v>41809</v>
      </c>
      <c r="R652" s="66">
        <v>96726</v>
      </c>
      <c r="S652" s="66">
        <v>41816</v>
      </c>
      <c r="W652" s="363"/>
      <c r="AU652" s="138"/>
      <c r="AV652" s="138"/>
      <c r="AW652" s="138"/>
      <c r="AX652" s="138"/>
      <c r="AY652" s="141"/>
      <c r="AZ652" s="138"/>
      <c r="BA652" s="138"/>
      <c r="BB652" s="138"/>
      <c r="BC652" s="138"/>
      <c r="BD652" s="138"/>
      <c r="BE652" s="139"/>
      <c r="BF652" s="139"/>
      <c r="BG652" s="138"/>
      <c r="BH652" s="138"/>
      <c r="BI652" s="138"/>
      <c r="BJ652" s="138"/>
      <c r="BK652" s="138"/>
      <c r="BL652" s="138"/>
      <c r="BM652" s="138"/>
      <c r="BN652" s="138"/>
      <c r="BO652" s="138"/>
      <c r="BP652" s="138"/>
      <c r="BQ652" s="138"/>
      <c r="BR652" s="138"/>
      <c r="BS652" s="138"/>
      <c r="BT652" s="138"/>
      <c r="BU652" s="138"/>
      <c r="BV652" s="138"/>
      <c r="BW652" s="138"/>
      <c r="BX652" s="138"/>
      <c r="BY652" s="138"/>
      <c r="BZ652" s="138"/>
      <c r="CA652" s="138"/>
      <c r="CB652" s="138"/>
      <c r="CC652" s="139"/>
      <c r="CD652" s="139"/>
      <c r="CE652" s="139"/>
      <c r="CF652" s="138"/>
      <c r="CG652" s="138"/>
      <c r="CH652" s="138"/>
      <c r="CI652" s="138"/>
      <c r="CJ652" s="138"/>
      <c r="CK652" s="138"/>
      <c r="CL652" s="138"/>
      <c r="CM652" s="138"/>
      <c r="CN652" s="138"/>
      <c r="CO652" s="138"/>
      <c r="CP652" s="138"/>
      <c r="CQ652" s="138"/>
      <c r="CR652" s="138"/>
      <c r="CS652" s="138"/>
      <c r="CT652" s="138"/>
      <c r="CU652" s="138"/>
      <c r="CV652" s="138"/>
      <c r="CW652" s="138"/>
      <c r="CX652" s="138"/>
      <c r="CY652" s="138"/>
      <c r="CZ652" s="138"/>
      <c r="DA652" s="138"/>
      <c r="DB652" s="139"/>
      <c r="DC652" s="139"/>
      <c r="DD652" s="139"/>
      <c r="DE652" s="138"/>
      <c r="DF652" s="138"/>
      <c r="DG652" s="138"/>
      <c r="DH652" s="138"/>
      <c r="DI652" s="138"/>
      <c r="DJ652" s="138"/>
      <c r="DK652" s="138"/>
      <c r="DL652" s="138"/>
      <c r="DM652" s="138"/>
      <c r="DN652" s="138"/>
      <c r="DO652" s="138"/>
      <c r="DP652" s="138"/>
      <c r="DQ652" s="138"/>
      <c r="DR652" s="138"/>
      <c r="DS652" s="138"/>
      <c r="DT652" s="138"/>
      <c r="DU652" s="138"/>
      <c r="DV652" s="138"/>
      <c r="DW652" s="138"/>
      <c r="DX652" s="138"/>
      <c r="DY652" s="138"/>
      <c r="DZ652" s="138"/>
      <c r="EA652" s="139"/>
      <c r="EB652" s="139"/>
      <c r="EC652" s="139"/>
      <c r="ED652" s="138"/>
      <c r="EE652" s="138"/>
      <c r="EF652" s="138"/>
      <c r="EG652" s="138"/>
      <c r="EH652" s="138"/>
      <c r="EI652" s="138"/>
      <c r="EJ652" s="138"/>
      <c r="EK652" s="138"/>
      <c r="EL652" s="138"/>
      <c r="EM652" s="138"/>
      <c r="EN652" s="138"/>
      <c r="EO652" s="138"/>
      <c r="EP652" s="138"/>
      <c r="EQ652" s="138"/>
      <c r="ER652" s="138"/>
      <c r="ES652" s="138"/>
      <c r="ET652" s="138"/>
      <c r="EU652" s="138"/>
      <c r="EV652" s="138"/>
      <c r="EW652" s="138"/>
      <c r="EX652" s="138"/>
      <c r="EY652" s="138"/>
      <c r="EZ652" s="139"/>
      <c r="FA652" s="139"/>
      <c r="FB652" s="139"/>
      <c r="FC652" s="138"/>
      <c r="FD652" s="138"/>
      <c r="FE652" s="138"/>
      <c r="FF652" s="138"/>
      <c r="FG652" s="138"/>
      <c r="FH652" s="138"/>
      <c r="FI652" s="138"/>
      <c r="FJ652" s="138"/>
      <c r="FK652" s="139"/>
      <c r="FL652" s="139"/>
      <c r="FM652" s="139"/>
      <c r="FN652" s="138"/>
      <c r="FO652" s="138"/>
      <c r="FP652" s="138"/>
      <c r="FQ652" s="138"/>
      <c r="FR652" s="138"/>
      <c r="FS652" s="138"/>
      <c r="FT652" s="138"/>
      <c r="FU652" s="138"/>
      <c r="FV652" s="139"/>
      <c r="FW652" s="139"/>
      <c r="FX652" s="139"/>
      <c r="FY652" s="138"/>
      <c r="FZ652" s="138"/>
      <c r="GA652" s="138"/>
      <c r="GB652" s="138"/>
      <c r="GC652" s="138"/>
      <c r="GD652" s="138"/>
      <c r="GE652" s="138"/>
      <c r="GF652" s="138"/>
      <c r="GG652" s="138"/>
      <c r="GH652" s="138"/>
      <c r="GI652" s="138"/>
      <c r="GJ652" s="138"/>
      <c r="GK652" s="138"/>
      <c r="GL652" s="138"/>
      <c r="GM652" s="138"/>
      <c r="GN652" s="138"/>
      <c r="GO652" s="138"/>
      <c r="GP652" s="138"/>
      <c r="GQ652" s="138"/>
      <c r="GR652" s="138"/>
      <c r="GS652" s="138"/>
      <c r="GT652" s="138"/>
      <c r="GU652" s="139"/>
      <c r="GV652" s="139"/>
      <c r="GW652" s="139"/>
      <c r="GX652" s="138"/>
      <c r="GY652" s="138"/>
      <c r="GZ652" s="138"/>
      <c r="HA652" s="138"/>
      <c r="HB652" s="138"/>
      <c r="HC652" s="138"/>
      <c r="HD652" s="138"/>
      <c r="HE652" s="138"/>
      <c r="HF652" s="138"/>
      <c r="HG652" s="138"/>
      <c r="HH652" s="138"/>
      <c r="HI652" s="138"/>
      <c r="HJ652" s="138"/>
      <c r="HK652" s="138"/>
      <c r="HL652" s="138"/>
      <c r="HM652" s="138"/>
      <c r="HN652" s="138"/>
      <c r="HO652" s="138"/>
      <c r="HP652" s="138"/>
      <c r="HQ652" s="138"/>
      <c r="HR652" s="138"/>
      <c r="HS652" s="138"/>
      <c r="HT652" s="138"/>
      <c r="HU652" s="138"/>
      <c r="HV652" s="138"/>
      <c r="HW652" s="138"/>
      <c r="HX652" s="138"/>
      <c r="HY652" s="138"/>
      <c r="HZ652" s="138"/>
      <c r="IA652" s="138"/>
      <c r="IB652" s="138"/>
    </row>
    <row r="653" spans="1:254" x14ac:dyDescent="0.4">
      <c r="A653" s="77">
        <v>97118</v>
      </c>
      <c r="F653" s="353">
        <v>20040805201643</v>
      </c>
      <c r="J653" s="355"/>
      <c r="K653" s="355"/>
      <c r="L653" s="359" t="s">
        <v>5863</v>
      </c>
      <c r="M653" s="355">
        <v>20143561437</v>
      </c>
      <c r="O653" s="66">
        <v>5039</v>
      </c>
      <c r="P653" s="364">
        <v>41690</v>
      </c>
      <c r="R653" s="66">
        <v>96727</v>
      </c>
      <c r="S653" s="66">
        <v>41814</v>
      </c>
      <c r="W653" s="363"/>
      <c r="AU653" s="138"/>
      <c r="AV653" s="138"/>
      <c r="AW653" s="138"/>
      <c r="AX653" s="138"/>
      <c r="AY653" s="141"/>
      <c r="AZ653" s="138"/>
      <c r="BA653" s="138"/>
      <c r="BB653" s="138"/>
      <c r="BC653" s="138"/>
      <c r="BD653" s="138"/>
      <c r="BE653" s="139"/>
      <c r="BF653" s="139"/>
      <c r="BG653" s="138"/>
      <c r="BH653" s="138"/>
      <c r="BI653" s="138"/>
      <c r="BJ653" s="138"/>
      <c r="BK653" s="138"/>
      <c r="BL653" s="138"/>
      <c r="BM653" s="138"/>
      <c r="BN653" s="138"/>
      <c r="BO653" s="138"/>
      <c r="BP653" s="138"/>
      <c r="BQ653" s="138"/>
      <c r="BR653" s="138"/>
      <c r="BS653" s="138"/>
      <c r="BT653" s="138"/>
      <c r="BU653" s="138"/>
      <c r="BV653" s="138"/>
      <c r="BW653" s="138"/>
      <c r="BX653" s="138"/>
      <c r="BY653" s="138"/>
      <c r="BZ653" s="138"/>
      <c r="CA653" s="138"/>
      <c r="CB653" s="138"/>
      <c r="CC653" s="139"/>
      <c r="CD653" s="139"/>
      <c r="CE653" s="139"/>
      <c r="CF653" s="138"/>
      <c r="CG653" s="138"/>
      <c r="CH653" s="138"/>
      <c r="CI653" s="138"/>
      <c r="CJ653" s="138"/>
      <c r="CK653" s="138"/>
      <c r="CL653" s="138"/>
      <c r="CM653" s="138"/>
      <c r="CN653" s="138"/>
      <c r="CO653" s="138"/>
      <c r="CP653" s="138"/>
      <c r="CQ653" s="138"/>
      <c r="CR653" s="138"/>
      <c r="CS653" s="138"/>
      <c r="CT653" s="138"/>
      <c r="CU653" s="138"/>
      <c r="CV653" s="138"/>
      <c r="CW653" s="138"/>
      <c r="CX653" s="138"/>
      <c r="CY653" s="138"/>
      <c r="CZ653" s="138"/>
      <c r="DA653" s="138"/>
      <c r="DB653" s="139"/>
      <c r="DC653" s="139"/>
      <c r="DD653" s="139"/>
      <c r="DE653" s="138"/>
      <c r="DF653" s="138"/>
      <c r="DG653" s="138"/>
      <c r="DH653" s="138"/>
      <c r="DI653" s="138"/>
      <c r="DJ653" s="138"/>
      <c r="DK653" s="138"/>
      <c r="DL653" s="138"/>
      <c r="DM653" s="138"/>
      <c r="DN653" s="138"/>
      <c r="DO653" s="138"/>
      <c r="DP653" s="138"/>
      <c r="DQ653" s="138"/>
      <c r="DR653" s="138"/>
      <c r="DS653" s="138"/>
      <c r="DT653" s="138"/>
      <c r="DU653" s="138"/>
      <c r="DV653" s="138"/>
      <c r="DW653" s="138"/>
      <c r="DX653" s="138"/>
      <c r="DY653" s="138"/>
      <c r="DZ653" s="138"/>
      <c r="EA653" s="139"/>
      <c r="EB653" s="139"/>
      <c r="EC653" s="139"/>
      <c r="ED653" s="138"/>
      <c r="EE653" s="138"/>
      <c r="EF653" s="138"/>
      <c r="EG653" s="138"/>
      <c r="EH653" s="138"/>
      <c r="EI653" s="138"/>
      <c r="EJ653" s="138"/>
      <c r="EK653" s="138"/>
      <c r="EL653" s="138"/>
      <c r="EM653" s="138"/>
      <c r="EN653" s="138"/>
      <c r="EO653" s="138"/>
      <c r="EP653" s="138"/>
      <c r="EQ653" s="138"/>
      <c r="ER653" s="138"/>
      <c r="ES653" s="138"/>
      <c r="ET653" s="138"/>
      <c r="EU653" s="138"/>
      <c r="EV653" s="138"/>
      <c r="EW653" s="138"/>
      <c r="EX653" s="138"/>
      <c r="EY653" s="138"/>
      <c r="EZ653" s="139"/>
      <c r="FA653" s="139"/>
      <c r="FB653" s="139"/>
      <c r="FC653" s="138"/>
      <c r="FD653" s="138"/>
      <c r="FE653" s="138"/>
      <c r="FF653" s="138"/>
      <c r="FG653" s="138"/>
      <c r="FH653" s="138"/>
      <c r="FI653" s="138"/>
      <c r="FJ653" s="138"/>
      <c r="FK653" s="139"/>
      <c r="FL653" s="139"/>
      <c r="FM653" s="139"/>
      <c r="FN653" s="138"/>
      <c r="FO653" s="138"/>
      <c r="FP653" s="138"/>
      <c r="FQ653" s="138"/>
      <c r="FR653" s="138"/>
      <c r="FS653" s="138"/>
      <c r="FT653" s="138"/>
      <c r="FU653" s="138"/>
      <c r="FV653" s="139"/>
      <c r="FW653" s="139"/>
      <c r="FX653" s="139"/>
      <c r="FY653" s="138"/>
      <c r="FZ653" s="138"/>
      <c r="GA653" s="138"/>
      <c r="GB653" s="138"/>
      <c r="GC653" s="138"/>
      <c r="GD653" s="138"/>
      <c r="GE653" s="138"/>
      <c r="GF653" s="138"/>
      <c r="GG653" s="138"/>
      <c r="GH653" s="138"/>
      <c r="GI653" s="138"/>
      <c r="GJ653" s="138"/>
      <c r="GK653" s="138"/>
      <c r="GL653" s="138"/>
      <c r="GM653" s="138"/>
      <c r="GN653" s="138"/>
      <c r="GO653" s="138"/>
      <c r="GP653" s="138"/>
      <c r="GQ653" s="138"/>
      <c r="GR653" s="138"/>
      <c r="GS653" s="138"/>
      <c r="GT653" s="138"/>
      <c r="GU653" s="139"/>
      <c r="GV653" s="139"/>
      <c r="GW653" s="139"/>
      <c r="GX653" s="138"/>
      <c r="GY653" s="138"/>
      <c r="GZ653" s="138"/>
      <c r="HA653" s="138"/>
      <c r="HB653" s="138"/>
      <c r="HC653" s="138"/>
      <c r="HD653" s="138"/>
      <c r="HE653" s="138"/>
      <c r="HF653" s="138"/>
      <c r="HG653" s="138"/>
      <c r="HH653" s="138"/>
      <c r="HI653" s="138"/>
      <c r="HJ653" s="138"/>
      <c r="HK653" s="138"/>
      <c r="HL653" s="138"/>
      <c r="HM653" s="138"/>
      <c r="HN653" s="138"/>
      <c r="HO653" s="138"/>
      <c r="HP653" s="138"/>
      <c r="HQ653" s="138"/>
      <c r="HR653" s="138"/>
      <c r="HS653" s="138"/>
      <c r="HT653" s="138"/>
      <c r="HU653" s="138"/>
      <c r="HV653" s="138"/>
      <c r="HW653" s="138"/>
      <c r="HX653" s="138"/>
      <c r="HY653" s="138"/>
      <c r="HZ653" s="138"/>
      <c r="IA653" s="138"/>
      <c r="IB653" s="138"/>
    </row>
    <row r="654" spans="1:254" x14ac:dyDescent="0.4">
      <c r="A654" s="77">
        <v>89176</v>
      </c>
      <c r="F654" s="353">
        <v>20088601600750</v>
      </c>
      <c r="J654" s="355"/>
      <c r="K654" s="355"/>
      <c r="L654" s="360" t="s">
        <v>7378</v>
      </c>
      <c r="M654" s="355">
        <v>20143561445</v>
      </c>
      <c r="O654" s="66">
        <v>5208</v>
      </c>
      <c r="P654" s="364">
        <v>41782</v>
      </c>
      <c r="R654" s="66">
        <v>68927</v>
      </c>
      <c r="S654" s="66">
        <v>41814</v>
      </c>
      <c r="W654" s="363"/>
      <c r="AU654" s="138"/>
      <c r="AV654" s="138"/>
      <c r="AW654" s="138"/>
      <c r="AX654" s="138"/>
      <c r="AY654" s="141"/>
      <c r="AZ654" s="138"/>
      <c r="BA654" s="138"/>
      <c r="BB654" s="138"/>
      <c r="BC654" s="138"/>
      <c r="BD654" s="138"/>
      <c r="BE654" s="139"/>
      <c r="BF654" s="139"/>
      <c r="BG654" s="138"/>
      <c r="BH654" s="138"/>
      <c r="BI654" s="138"/>
      <c r="BJ654" s="138"/>
      <c r="BK654" s="138"/>
      <c r="BL654" s="138"/>
      <c r="BM654" s="138"/>
      <c r="BN654" s="138"/>
      <c r="BO654" s="138"/>
      <c r="BP654" s="138"/>
      <c r="BQ654" s="138"/>
      <c r="BR654" s="138"/>
      <c r="BS654" s="138"/>
      <c r="BT654" s="138"/>
      <c r="BU654" s="138"/>
      <c r="BV654" s="138"/>
      <c r="BW654" s="138"/>
      <c r="BX654" s="138"/>
      <c r="BY654" s="138"/>
      <c r="BZ654" s="138"/>
      <c r="CA654" s="138"/>
      <c r="CB654" s="138"/>
      <c r="CC654" s="139"/>
      <c r="CD654" s="139"/>
      <c r="CE654" s="139"/>
      <c r="CF654" s="138"/>
      <c r="CG654" s="138"/>
      <c r="CH654" s="138"/>
      <c r="CI654" s="138"/>
      <c r="CJ654" s="138"/>
      <c r="CK654" s="138"/>
      <c r="CL654" s="138"/>
      <c r="CM654" s="138"/>
      <c r="CN654" s="138"/>
      <c r="CO654" s="138"/>
      <c r="CP654" s="138"/>
      <c r="CQ654" s="138"/>
      <c r="CR654" s="138"/>
      <c r="CS654" s="138"/>
      <c r="CT654" s="138"/>
      <c r="CU654" s="138"/>
      <c r="CV654" s="138"/>
      <c r="CW654" s="138"/>
      <c r="CX654" s="138"/>
      <c r="CY654" s="138"/>
      <c r="CZ654" s="138"/>
      <c r="DA654" s="138"/>
      <c r="DB654" s="139"/>
      <c r="DC654" s="139"/>
      <c r="DD654" s="139"/>
      <c r="DE654" s="138"/>
      <c r="DF654" s="138"/>
      <c r="DG654" s="138"/>
      <c r="DH654" s="138"/>
      <c r="DI654" s="138"/>
      <c r="DJ654" s="138"/>
      <c r="DK654" s="138"/>
      <c r="DL654" s="138"/>
      <c r="DM654" s="138"/>
      <c r="DN654" s="138"/>
      <c r="DO654" s="138"/>
      <c r="DP654" s="138"/>
      <c r="DQ654" s="138"/>
      <c r="DR654" s="138"/>
      <c r="DS654" s="138"/>
      <c r="DT654" s="138"/>
      <c r="DU654" s="138"/>
      <c r="DV654" s="138"/>
      <c r="DW654" s="138"/>
      <c r="DX654" s="138"/>
      <c r="DY654" s="138"/>
      <c r="DZ654" s="138"/>
      <c r="EA654" s="139"/>
      <c r="EB654" s="139"/>
      <c r="EC654" s="139"/>
      <c r="ED654" s="138"/>
      <c r="EE654" s="138"/>
      <c r="EF654" s="138"/>
      <c r="EG654" s="138"/>
      <c r="EH654" s="138"/>
      <c r="EI654" s="138"/>
      <c r="EJ654" s="138"/>
      <c r="EK654" s="138"/>
      <c r="EL654" s="138"/>
      <c r="EM654" s="138"/>
      <c r="EN654" s="138"/>
      <c r="EO654" s="138"/>
      <c r="EP654" s="138"/>
      <c r="EQ654" s="138"/>
      <c r="ER654" s="138"/>
      <c r="ES654" s="138"/>
      <c r="ET654" s="138"/>
      <c r="EU654" s="138"/>
      <c r="EV654" s="138"/>
      <c r="EW654" s="138"/>
      <c r="EX654" s="138"/>
      <c r="EY654" s="138"/>
      <c r="EZ654" s="139"/>
      <c r="FA654" s="139"/>
      <c r="FB654" s="139"/>
      <c r="FC654" s="138"/>
      <c r="FD654" s="138"/>
      <c r="FE654" s="138"/>
      <c r="FF654" s="138"/>
      <c r="FG654" s="138"/>
      <c r="FH654" s="138"/>
      <c r="FI654" s="138"/>
      <c r="FJ654" s="138"/>
      <c r="FK654" s="139"/>
      <c r="FL654" s="139"/>
      <c r="FM654" s="139"/>
      <c r="FN654" s="138"/>
      <c r="FO654" s="138"/>
      <c r="FP654" s="138"/>
      <c r="FQ654" s="138"/>
      <c r="FR654" s="138"/>
      <c r="FS654" s="138"/>
      <c r="FT654" s="138"/>
      <c r="FU654" s="138"/>
      <c r="FV654" s="139"/>
      <c r="FW654" s="139"/>
      <c r="FX654" s="139"/>
      <c r="FY654" s="138"/>
      <c r="FZ654" s="138"/>
      <c r="GA654" s="138"/>
      <c r="GB654" s="138"/>
      <c r="GC654" s="138"/>
      <c r="GD654" s="138"/>
      <c r="GE654" s="138"/>
      <c r="GF654" s="138"/>
      <c r="GG654" s="138"/>
      <c r="GH654" s="138"/>
      <c r="GI654" s="138"/>
      <c r="GJ654" s="138"/>
      <c r="GK654" s="138"/>
      <c r="GL654" s="138"/>
      <c r="GM654" s="138"/>
      <c r="GN654" s="138"/>
      <c r="GO654" s="138"/>
      <c r="GP654" s="138"/>
      <c r="GQ654" s="138"/>
      <c r="GR654" s="138"/>
      <c r="GS654" s="138"/>
      <c r="GT654" s="138"/>
      <c r="GU654" s="139"/>
      <c r="GV654" s="139"/>
      <c r="GW654" s="139"/>
      <c r="GX654" s="138"/>
      <c r="GY654" s="138"/>
      <c r="GZ654" s="138"/>
      <c r="HA654" s="138"/>
      <c r="HB654" s="138"/>
      <c r="HC654" s="138"/>
      <c r="HD654" s="138"/>
      <c r="HE654" s="138"/>
      <c r="HF654" s="138"/>
      <c r="HG654" s="138"/>
      <c r="HH654" s="138"/>
      <c r="HI654" s="138"/>
      <c r="HJ654" s="138"/>
      <c r="HK654" s="138"/>
      <c r="HL654" s="138"/>
      <c r="HM654" s="138"/>
      <c r="HN654" s="138"/>
      <c r="HO654" s="138"/>
      <c r="HP654" s="138"/>
      <c r="HQ654" s="138"/>
      <c r="HR654" s="138"/>
      <c r="HS654" s="138"/>
      <c r="HT654" s="138"/>
      <c r="HU654" s="138"/>
      <c r="HV654" s="138"/>
      <c r="HW654" s="138"/>
      <c r="HX654" s="138"/>
      <c r="HY654" s="138"/>
      <c r="HZ654" s="138"/>
      <c r="IA654" s="138"/>
      <c r="IB654" s="138"/>
    </row>
    <row r="655" spans="1:254" x14ac:dyDescent="0.4">
      <c r="A655" s="77">
        <v>97124</v>
      </c>
      <c r="F655" s="353">
        <v>20401100200000</v>
      </c>
      <c r="J655" s="355"/>
      <c r="K655" s="355"/>
      <c r="L655" s="361" t="s">
        <v>6834</v>
      </c>
      <c r="M655" s="355">
        <v>20143561454</v>
      </c>
      <c r="O655" s="66">
        <v>5215</v>
      </c>
      <c r="P655" s="364">
        <v>41760</v>
      </c>
      <c r="R655" s="66">
        <v>79580</v>
      </c>
      <c r="S655" s="66">
        <v>41815</v>
      </c>
      <c r="W655" s="363"/>
      <c r="AU655" s="138"/>
      <c r="AV655" s="138"/>
      <c r="AW655" s="138"/>
      <c r="AX655" s="138"/>
      <c r="AY655" s="141"/>
      <c r="AZ655" s="138"/>
      <c r="BA655" s="138"/>
      <c r="BB655" s="138"/>
      <c r="BC655" s="138"/>
      <c r="BD655" s="138"/>
      <c r="BE655" s="139"/>
      <c r="BF655" s="139"/>
      <c r="BG655" s="138"/>
      <c r="BH655" s="138"/>
      <c r="BI655" s="138"/>
      <c r="BJ655" s="138"/>
      <c r="BK655" s="138"/>
      <c r="BL655" s="138"/>
      <c r="BM655" s="138"/>
      <c r="BN655" s="138"/>
      <c r="BO655" s="138"/>
      <c r="BP655" s="138"/>
      <c r="BQ655" s="138"/>
      <c r="BR655" s="138"/>
      <c r="BS655" s="138"/>
      <c r="BT655" s="138"/>
      <c r="BU655" s="138"/>
      <c r="BV655" s="138"/>
      <c r="BW655" s="138"/>
      <c r="BX655" s="138"/>
      <c r="BY655" s="138"/>
      <c r="BZ655" s="138"/>
      <c r="CA655" s="138"/>
      <c r="CB655" s="138"/>
      <c r="CC655" s="139"/>
      <c r="CD655" s="139"/>
      <c r="CE655" s="139"/>
      <c r="CF655" s="138"/>
      <c r="CG655" s="138"/>
      <c r="CH655" s="138"/>
      <c r="CI655" s="138"/>
      <c r="CJ655" s="138"/>
      <c r="CK655" s="138"/>
      <c r="CL655" s="138"/>
      <c r="CM655" s="138"/>
      <c r="CN655" s="138"/>
      <c r="CO655" s="138"/>
      <c r="CP655" s="138"/>
      <c r="CQ655" s="138"/>
      <c r="CR655" s="138"/>
      <c r="CS655" s="138"/>
      <c r="CT655" s="138"/>
      <c r="CU655" s="138"/>
      <c r="CV655" s="138"/>
      <c r="CW655" s="138"/>
      <c r="CX655" s="138"/>
      <c r="CY655" s="138"/>
      <c r="CZ655" s="138"/>
      <c r="DA655" s="138"/>
      <c r="DB655" s="139"/>
      <c r="DC655" s="139"/>
      <c r="DD655" s="139"/>
      <c r="DE655" s="138"/>
      <c r="DF655" s="138"/>
      <c r="DG655" s="138"/>
      <c r="DH655" s="138"/>
      <c r="DI655" s="138"/>
      <c r="DJ655" s="138"/>
      <c r="DK655" s="138"/>
      <c r="DL655" s="138"/>
      <c r="DM655" s="138"/>
      <c r="DN655" s="138"/>
      <c r="DO655" s="138"/>
      <c r="DP655" s="138"/>
      <c r="DQ655" s="138"/>
      <c r="DR655" s="138"/>
      <c r="DS655" s="138"/>
      <c r="DT655" s="138"/>
      <c r="DU655" s="138"/>
      <c r="DV655" s="138"/>
      <c r="DW655" s="138"/>
      <c r="DX655" s="138"/>
      <c r="DY655" s="138"/>
      <c r="DZ655" s="138"/>
      <c r="EA655" s="139"/>
      <c r="EB655" s="139"/>
      <c r="EC655" s="139"/>
      <c r="ED655" s="138"/>
      <c r="EE655" s="138"/>
      <c r="EF655" s="138"/>
      <c r="EG655" s="138"/>
      <c r="EH655" s="138"/>
      <c r="EI655" s="138"/>
      <c r="EJ655" s="138"/>
      <c r="EK655" s="138"/>
      <c r="EL655" s="138"/>
      <c r="EM655" s="138"/>
      <c r="EN655" s="138"/>
      <c r="EO655" s="138"/>
      <c r="EP655" s="138"/>
      <c r="EQ655" s="138"/>
      <c r="ER655" s="138"/>
      <c r="ES655" s="138"/>
      <c r="ET655" s="138"/>
      <c r="EU655" s="138"/>
      <c r="EV655" s="138"/>
      <c r="EW655" s="138"/>
      <c r="EX655" s="138"/>
      <c r="EY655" s="138"/>
      <c r="EZ655" s="139"/>
      <c r="FA655" s="139"/>
      <c r="FB655" s="139"/>
      <c r="FC655" s="138"/>
      <c r="FD655" s="138"/>
      <c r="FE655" s="138"/>
      <c r="FF655" s="138"/>
      <c r="FG655" s="138"/>
      <c r="FH655" s="138"/>
      <c r="FI655" s="138"/>
      <c r="FJ655" s="138"/>
      <c r="FK655" s="139"/>
      <c r="FL655" s="139"/>
      <c r="FM655" s="139"/>
      <c r="FN655" s="138"/>
      <c r="FO655" s="138"/>
      <c r="FP655" s="138"/>
      <c r="FQ655" s="138"/>
      <c r="FR655" s="138"/>
      <c r="FS655" s="138"/>
      <c r="FT655" s="138"/>
      <c r="FU655" s="138"/>
      <c r="FV655" s="139"/>
      <c r="FW655" s="139"/>
      <c r="FX655" s="139"/>
      <c r="FY655" s="138"/>
      <c r="FZ655" s="138"/>
      <c r="GA655" s="138"/>
      <c r="GB655" s="138"/>
      <c r="GC655" s="138"/>
      <c r="GD655" s="138"/>
      <c r="GE655" s="138"/>
      <c r="GF655" s="138"/>
      <c r="GG655" s="138"/>
      <c r="GH655" s="138"/>
      <c r="GI655" s="138"/>
      <c r="GJ655" s="138"/>
      <c r="GK655" s="138"/>
      <c r="GL655" s="138"/>
      <c r="GM655" s="138"/>
      <c r="GN655" s="138"/>
      <c r="GO655" s="138"/>
      <c r="GP655" s="138"/>
      <c r="GQ655" s="138"/>
      <c r="GR655" s="138"/>
      <c r="GS655" s="138"/>
      <c r="GT655" s="138"/>
      <c r="GU655" s="139"/>
      <c r="GV655" s="139"/>
      <c r="GW655" s="139"/>
      <c r="GX655" s="138"/>
      <c r="GY655" s="138"/>
      <c r="GZ655" s="138"/>
      <c r="HA655" s="138"/>
      <c r="HB655" s="138"/>
      <c r="HC655" s="138"/>
      <c r="HD655" s="138"/>
      <c r="HE655" s="138"/>
      <c r="HF655" s="138"/>
      <c r="HG655" s="138"/>
      <c r="HH655" s="138"/>
      <c r="HI655" s="138"/>
      <c r="HJ655" s="138"/>
      <c r="HK655" s="138"/>
      <c r="HL655" s="138"/>
      <c r="HM655" s="138"/>
      <c r="HN655" s="138"/>
      <c r="HO655" s="138"/>
      <c r="HP655" s="138"/>
      <c r="HQ655" s="138"/>
      <c r="HR655" s="138"/>
      <c r="HS655" s="138"/>
      <c r="HT655" s="138"/>
      <c r="HU655" s="138"/>
      <c r="HV655" s="138"/>
      <c r="HW655" s="138"/>
      <c r="HX655" s="138"/>
      <c r="HY655" s="138"/>
      <c r="HZ655" s="138"/>
      <c r="IA655" s="138"/>
      <c r="IB655" s="138"/>
    </row>
    <row r="656" spans="1:254" x14ac:dyDescent="0.4">
      <c r="A656" s="77">
        <v>1140</v>
      </c>
      <c r="F656" s="353">
        <v>25401100800860</v>
      </c>
      <c r="J656" s="355"/>
      <c r="K656" s="355"/>
      <c r="L656" s="361" t="s">
        <v>6675</v>
      </c>
      <c r="M656" s="355">
        <v>20143561462</v>
      </c>
      <c r="O656" s="66">
        <v>5578</v>
      </c>
      <c r="P656" s="364">
        <v>41752</v>
      </c>
      <c r="R656" s="66">
        <v>85724</v>
      </c>
      <c r="S656" s="66">
        <v>41815</v>
      </c>
      <c r="W656" s="363"/>
      <c r="AU656" s="138"/>
      <c r="AV656" s="138"/>
      <c r="AW656" s="138"/>
      <c r="AX656" s="138"/>
      <c r="AY656" s="141"/>
      <c r="AZ656" s="138"/>
      <c r="BA656" s="138"/>
      <c r="BB656" s="138"/>
      <c r="BC656" s="138"/>
      <c r="BD656" s="138"/>
      <c r="BE656" s="139"/>
      <c r="BF656" s="139"/>
      <c r="BG656" s="138"/>
      <c r="BH656" s="138"/>
      <c r="BI656" s="138"/>
      <c r="BJ656" s="138"/>
      <c r="BK656" s="138"/>
      <c r="BL656" s="138"/>
      <c r="BM656" s="138"/>
      <c r="BN656" s="138"/>
      <c r="BO656" s="138"/>
      <c r="BP656" s="138"/>
      <c r="BQ656" s="138"/>
      <c r="BR656" s="138"/>
      <c r="BS656" s="138"/>
      <c r="BT656" s="138"/>
      <c r="BU656" s="138"/>
      <c r="BV656" s="138"/>
      <c r="BW656" s="138"/>
      <c r="BX656" s="138"/>
      <c r="BY656" s="138"/>
      <c r="BZ656" s="138"/>
      <c r="CA656" s="138"/>
      <c r="CB656" s="138"/>
      <c r="CC656" s="139"/>
      <c r="CD656" s="139"/>
      <c r="CE656" s="139"/>
      <c r="CF656" s="138"/>
      <c r="CG656" s="138"/>
      <c r="CH656" s="138"/>
      <c r="CI656" s="138"/>
      <c r="CJ656" s="138"/>
      <c r="CK656" s="138"/>
      <c r="CL656" s="138"/>
      <c r="CM656" s="138"/>
      <c r="CN656" s="138"/>
      <c r="CO656" s="138"/>
      <c r="CP656" s="138"/>
      <c r="CQ656" s="138"/>
      <c r="CR656" s="138"/>
      <c r="CS656" s="138"/>
      <c r="CT656" s="138"/>
      <c r="CU656" s="138"/>
      <c r="CV656" s="138"/>
      <c r="CW656" s="138"/>
      <c r="CX656" s="138"/>
      <c r="CY656" s="138"/>
      <c r="CZ656" s="138"/>
      <c r="DA656" s="138"/>
      <c r="DB656" s="139"/>
      <c r="DC656" s="139"/>
      <c r="DD656" s="139"/>
      <c r="DE656" s="138"/>
      <c r="DF656" s="138"/>
      <c r="DG656" s="138"/>
      <c r="DH656" s="138"/>
      <c r="DI656" s="138"/>
      <c r="DJ656" s="138"/>
      <c r="DK656" s="138"/>
      <c r="DL656" s="138"/>
      <c r="DM656" s="138"/>
      <c r="DN656" s="138"/>
      <c r="DO656" s="138"/>
      <c r="DP656" s="138"/>
      <c r="DQ656" s="138"/>
      <c r="DR656" s="138"/>
      <c r="DS656" s="138"/>
      <c r="DT656" s="138"/>
      <c r="DU656" s="138"/>
      <c r="DV656" s="138"/>
      <c r="DW656" s="138"/>
      <c r="DX656" s="138"/>
      <c r="DY656" s="138"/>
      <c r="DZ656" s="138"/>
      <c r="EA656" s="139"/>
      <c r="EB656" s="139"/>
      <c r="EC656" s="139"/>
      <c r="ED656" s="138"/>
      <c r="EE656" s="138"/>
      <c r="EF656" s="138"/>
      <c r="EG656" s="138"/>
      <c r="EH656" s="138"/>
      <c r="EI656" s="138"/>
      <c r="EJ656" s="138"/>
      <c r="EK656" s="138"/>
      <c r="EL656" s="138"/>
      <c r="EM656" s="138"/>
      <c r="EN656" s="138"/>
      <c r="EO656" s="138"/>
      <c r="EP656" s="138"/>
      <c r="EQ656" s="138"/>
      <c r="ER656" s="138"/>
      <c r="ES656" s="138"/>
      <c r="ET656" s="138"/>
      <c r="EU656" s="138"/>
      <c r="EV656" s="138"/>
      <c r="EW656" s="138"/>
      <c r="EX656" s="138"/>
      <c r="EY656" s="138"/>
      <c r="EZ656" s="139"/>
      <c r="FA656" s="139"/>
      <c r="FB656" s="139"/>
      <c r="FC656" s="138"/>
      <c r="FD656" s="138"/>
      <c r="FE656" s="138"/>
      <c r="FF656" s="138"/>
      <c r="FG656" s="138"/>
      <c r="FH656" s="138"/>
      <c r="FI656" s="138"/>
      <c r="FJ656" s="138"/>
      <c r="FK656" s="139"/>
      <c r="FL656" s="139"/>
      <c r="FM656" s="139"/>
      <c r="FN656" s="138"/>
      <c r="FO656" s="138"/>
      <c r="FP656" s="138"/>
      <c r="FQ656" s="138"/>
      <c r="FR656" s="138"/>
      <c r="FS656" s="138"/>
      <c r="FT656" s="138"/>
      <c r="FU656" s="138"/>
      <c r="FV656" s="139"/>
      <c r="FW656" s="139"/>
      <c r="FX656" s="139"/>
      <c r="FY656" s="138"/>
      <c r="FZ656" s="138"/>
      <c r="GA656" s="138"/>
      <c r="GB656" s="138"/>
      <c r="GC656" s="138"/>
      <c r="GD656" s="138"/>
      <c r="GE656" s="138"/>
      <c r="GF656" s="138"/>
      <c r="GG656" s="138"/>
      <c r="GH656" s="138"/>
      <c r="GI656" s="138"/>
      <c r="GJ656" s="138"/>
      <c r="GK656" s="138"/>
      <c r="GL656" s="138"/>
      <c r="GM656" s="138"/>
      <c r="GN656" s="138"/>
      <c r="GO656" s="138"/>
      <c r="GP656" s="138"/>
      <c r="GQ656" s="138"/>
      <c r="GR656" s="138"/>
      <c r="GS656" s="138"/>
      <c r="GT656" s="138"/>
      <c r="GU656" s="139"/>
      <c r="GV656" s="139"/>
      <c r="GW656" s="139"/>
      <c r="GX656" s="138"/>
      <c r="GY656" s="138"/>
      <c r="GZ656" s="138"/>
      <c r="HA656" s="138"/>
      <c r="HB656" s="138"/>
      <c r="HC656" s="138"/>
      <c r="HD656" s="138"/>
      <c r="HE656" s="138"/>
      <c r="HF656" s="138"/>
      <c r="HG656" s="138"/>
      <c r="HH656" s="138"/>
      <c r="HI656" s="138"/>
      <c r="HJ656" s="138"/>
      <c r="HK656" s="138"/>
      <c r="HL656" s="138"/>
      <c r="HM656" s="138"/>
      <c r="HN656" s="138"/>
      <c r="HO656" s="138"/>
      <c r="HP656" s="138"/>
      <c r="HQ656" s="138"/>
      <c r="HR656" s="138"/>
      <c r="HS656" s="138"/>
      <c r="HT656" s="138"/>
      <c r="HU656" s="138"/>
      <c r="HV656" s="138"/>
      <c r="HW656" s="138"/>
      <c r="HX656" s="138"/>
      <c r="HY656" s="138"/>
      <c r="HZ656" s="138"/>
      <c r="IA656" s="138"/>
      <c r="IB656" s="138"/>
    </row>
    <row r="657" spans="1:236" x14ac:dyDescent="0.4">
      <c r="A657" s="77">
        <v>74663</v>
      </c>
      <c r="F657" s="353">
        <v>27006201302194</v>
      </c>
      <c r="J657" s="355"/>
      <c r="K657" s="355"/>
      <c r="L657" s="361" t="s">
        <v>6684</v>
      </c>
      <c r="M657" s="355">
        <v>20143561474</v>
      </c>
      <c r="O657" s="66">
        <v>7021</v>
      </c>
      <c r="P657" s="364">
        <v>41814</v>
      </c>
      <c r="R657" s="66">
        <v>79606</v>
      </c>
      <c r="S657" s="66">
        <v>41814</v>
      </c>
      <c r="W657" s="363"/>
      <c r="AU657" s="138"/>
      <c r="AV657" s="138"/>
      <c r="AW657" s="138"/>
      <c r="AX657" s="138"/>
      <c r="AY657" s="141"/>
      <c r="AZ657" s="138"/>
      <c r="BA657" s="138"/>
      <c r="BB657" s="138"/>
      <c r="BC657" s="138"/>
      <c r="BD657" s="138"/>
      <c r="BE657" s="139"/>
      <c r="BF657" s="139"/>
      <c r="BG657" s="138"/>
      <c r="BH657" s="138"/>
      <c r="BI657" s="138"/>
      <c r="BJ657" s="138"/>
      <c r="BK657" s="138"/>
      <c r="BL657" s="138"/>
      <c r="BM657" s="138"/>
      <c r="BN657" s="138"/>
      <c r="BO657" s="138"/>
      <c r="BP657" s="138"/>
      <c r="BQ657" s="138"/>
      <c r="BR657" s="138"/>
      <c r="BS657" s="138"/>
      <c r="BT657" s="138"/>
      <c r="BU657" s="138"/>
      <c r="BV657" s="138"/>
      <c r="BW657" s="138"/>
      <c r="BX657" s="138"/>
      <c r="BY657" s="138"/>
      <c r="BZ657" s="138"/>
      <c r="CA657" s="138"/>
      <c r="CB657" s="138"/>
      <c r="CC657" s="139"/>
      <c r="CD657" s="139"/>
      <c r="CE657" s="139"/>
      <c r="CF657" s="138"/>
      <c r="CG657" s="138"/>
      <c r="CH657" s="138"/>
      <c r="CI657" s="138"/>
      <c r="CJ657" s="138"/>
      <c r="CK657" s="138"/>
      <c r="CL657" s="138"/>
      <c r="CM657" s="138"/>
      <c r="CN657" s="138"/>
      <c r="CO657" s="138"/>
      <c r="CP657" s="138"/>
      <c r="CQ657" s="138"/>
      <c r="CR657" s="138"/>
      <c r="CS657" s="138"/>
      <c r="CT657" s="138"/>
      <c r="CU657" s="138"/>
      <c r="CV657" s="138"/>
      <c r="CW657" s="138"/>
      <c r="CX657" s="138"/>
      <c r="CY657" s="138"/>
      <c r="CZ657" s="138"/>
      <c r="DA657" s="138"/>
      <c r="DB657" s="139"/>
      <c r="DC657" s="139"/>
      <c r="DD657" s="139"/>
      <c r="DE657" s="138"/>
      <c r="DF657" s="138"/>
      <c r="DG657" s="138"/>
      <c r="DH657" s="138"/>
      <c r="DI657" s="138"/>
      <c r="DJ657" s="138"/>
      <c r="DK657" s="138"/>
      <c r="DL657" s="138"/>
      <c r="DM657" s="138"/>
      <c r="DN657" s="138"/>
      <c r="DO657" s="138"/>
      <c r="DP657" s="138"/>
      <c r="DQ657" s="138"/>
      <c r="DR657" s="138"/>
      <c r="DS657" s="138"/>
      <c r="DT657" s="138"/>
      <c r="DU657" s="138"/>
      <c r="DV657" s="138"/>
      <c r="DW657" s="138"/>
      <c r="DX657" s="138"/>
      <c r="DY657" s="138"/>
      <c r="DZ657" s="138"/>
      <c r="EA657" s="139"/>
      <c r="EB657" s="139"/>
      <c r="EC657" s="139"/>
      <c r="ED657" s="138"/>
      <c r="EE657" s="138"/>
      <c r="EF657" s="138"/>
      <c r="EG657" s="138"/>
      <c r="EH657" s="138"/>
      <c r="EI657" s="138"/>
      <c r="EJ657" s="138"/>
      <c r="EK657" s="138"/>
      <c r="EL657" s="138"/>
      <c r="EM657" s="138"/>
      <c r="EN657" s="138"/>
      <c r="EO657" s="138"/>
      <c r="EP657" s="138"/>
      <c r="EQ657" s="138"/>
      <c r="ER657" s="138"/>
      <c r="ES657" s="138"/>
      <c r="ET657" s="138"/>
      <c r="EU657" s="138"/>
      <c r="EV657" s="138"/>
      <c r="EW657" s="138"/>
      <c r="EX657" s="138"/>
      <c r="EY657" s="138"/>
      <c r="EZ657" s="139"/>
      <c r="FA657" s="139"/>
      <c r="FB657" s="139"/>
      <c r="FC657" s="138"/>
      <c r="FD657" s="138"/>
      <c r="FE657" s="138"/>
      <c r="FF657" s="138"/>
      <c r="FG657" s="138"/>
      <c r="FH657" s="138"/>
      <c r="FI657" s="138"/>
      <c r="FJ657" s="138"/>
      <c r="FK657" s="139"/>
      <c r="FL657" s="139"/>
      <c r="FM657" s="139"/>
      <c r="FN657" s="138"/>
      <c r="FO657" s="138"/>
      <c r="FP657" s="138"/>
      <c r="FQ657" s="138"/>
      <c r="FR657" s="138"/>
      <c r="FS657" s="138"/>
      <c r="FT657" s="138"/>
      <c r="FU657" s="138"/>
      <c r="FV657" s="139"/>
      <c r="FW657" s="139"/>
      <c r="FX657" s="139"/>
      <c r="FY657" s="138"/>
      <c r="FZ657" s="138"/>
      <c r="GA657" s="138"/>
      <c r="GB657" s="138"/>
      <c r="GC657" s="138"/>
      <c r="GD657" s="138"/>
      <c r="GE657" s="138"/>
      <c r="GF657" s="138"/>
      <c r="GG657" s="138"/>
      <c r="GH657" s="138"/>
      <c r="GI657" s="138"/>
      <c r="GJ657" s="138"/>
      <c r="GK657" s="138"/>
      <c r="GL657" s="138"/>
      <c r="GM657" s="138"/>
      <c r="GN657" s="138"/>
      <c r="GO657" s="138"/>
      <c r="GP657" s="138"/>
      <c r="GQ657" s="138"/>
      <c r="GR657" s="138"/>
      <c r="GS657" s="138"/>
      <c r="GT657" s="138"/>
      <c r="GU657" s="139"/>
      <c r="GV657" s="139"/>
      <c r="GW657" s="139"/>
      <c r="GX657" s="138"/>
      <c r="GY657" s="138"/>
      <c r="GZ657" s="138"/>
      <c r="HA657" s="138"/>
      <c r="HB657" s="138"/>
      <c r="HC657" s="138"/>
      <c r="HD657" s="138"/>
      <c r="HE657" s="138"/>
      <c r="HF657" s="138"/>
      <c r="HG657" s="138"/>
      <c r="HH657" s="138"/>
      <c r="HI657" s="138"/>
      <c r="HJ657" s="138"/>
      <c r="HK657" s="138"/>
      <c r="HL657" s="138"/>
      <c r="HM657" s="138"/>
      <c r="HN657" s="138"/>
      <c r="HO657" s="138"/>
      <c r="HP657" s="138"/>
      <c r="HQ657" s="138"/>
      <c r="HR657" s="138"/>
      <c r="HS657" s="138"/>
      <c r="HT657" s="138"/>
      <c r="HU657" s="138"/>
      <c r="HV657" s="138"/>
      <c r="HW657" s="138"/>
      <c r="HX657" s="138"/>
      <c r="HY657" s="138"/>
      <c r="HZ657" s="138"/>
      <c r="IA657" s="138"/>
      <c r="IB657" s="138"/>
    </row>
    <row r="658" spans="1:236" x14ac:dyDescent="0.4">
      <c r="A658" s="77">
        <v>1370</v>
      </c>
      <c r="F658" s="353">
        <v>27066600700000</v>
      </c>
      <c r="J658" s="355"/>
      <c r="K658" s="355"/>
      <c r="L658" s="361" t="s">
        <v>6166</v>
      </c>
      <c r="M658" s="355">
        <v>20143580503</v>
      </c>
      <c r="O658" s="66">
        <v>74043</v>
      </c>
      <c r="P658" s="364">
        <v>41794</v>
      </c>
      <c r="R658" s="66">
        <v>24153</v>
      </c>
      <c r="S658" s="66">
        <v>41815</v>
      </c>
      <c r="W658" s="363"/>
      <c r="AU658" s="138"/>
      <c r="AV658" s="138"/>
      <c r="AW658" s="138"/>
      <c r="AX658" s="138"/>
      <c r="AY658" s="141"/>
      <c r="AZ658" s="138"/>
      <c r="BA658" s="138"/>
      <c r="BB658" s="138"/>
      <c r="BC658" s="138"/>
      <c r="BD658" s="138"/>
      <c r="BE658" s="139"/>
      <c r="BF658" s="139"/>
      <c r="BG658" s="138"/>
      <c r="BH658" s="138"/>
      <c r="BI658" s="138"/>
      <c r="BJ658" s="138"/>
      <c r="BK658" s="138"/>
      <c r="BL658" s="138"/>
      <c r="BM658" s="138"/>
      <c r="BN658" s="138"/>
      <c r="BO658" s="138"/>
      <c r="BP658" s="138"/>
      <c r="BQ658" s="138"/>
      <c r="BR658" s="138"/>
      <c r="BS658" s="138"/>
      <c r="BT658" s="138"/>
      <c r="BU658" s="138"/>
      <c r="BV658" s="138"/>
      <c r="BW658" s="138"/>
      <c r="BX658" s="138"/>
      <c r="BY658" s="138"/>
      <c r="BZ658" s="138"/>
      <c r="CA658" s="138"/>
      <c r="CB658" s="138"/>
      <c r="CC658" s="139"/>
      <c r="CD658" s="139"/>
      <c r="CE658" s="139"/>
      <c r="CF658" s="138"/>
      <c r="CG658" s="138"/>
      <c r="CH658" s="138"/>
      <c r="CI658" s="138"/>
      <c r="CJ658" s="138"/>
      <c r="CK658" s="138"/>
      <c r="CL658" s="138"/>
      <c r="CM658" s="138"/>
      <c r="CN658" s="138"/>
      <c r="CO658" s="138"/>
      <c r="CP658" s="138"/>
      <c r="CQ658" s="138"/>
      <c r="CR658" s="138"/>
      <c r="CS658" s="138"/>
      <c r="CT658" s="138"/>
      <c r="CU658" s="138"/>
      <c r="CV658" s="138"/>
      <c r="CW658" s="138"/>
      <c r="CX658" s="138"/>
      <c r="CY658" s="138"/>
      <c r="CZ658" s="138"/>
      <c r="DA658" s="138"/>
      <c r="DB658" s="139"/>
      <c r="DC658" s="139"/>
      <c r="DD658" s="139"/>
      <c r="DE658" s="138"/>
      <c r="DF658" s="138"/>
      <c r="DG658" s="138"/>
      <c r="DH658" s="138"/>
      <c r="DI658" s="138"/>
      <c r="DJ658" s="138"/>
      <c r="DK658" s="138"/>
      <c r="DL658" s="138"/>
      <c r="DM658" s="138"/>
      <c r="DN658" s="138"/>
      <c r="DO658" s="138"/>
      <c r="DP658" s="138"/>
      <c r="DQ658" s="138"/>
      <c r="DR658" s="138"/>
      <c r="DS658" s="138"/>
      <c r="DT658" s="138"/>
      <c r="DU658" s="138"/>
      <c r="DV658" s="138"/>
      <c r="DW658" s="138"/>
      <c r="DX658" s="138"/>
      <c r="DY658" s="138"/>
      <c r="DZ658" s="138"/>
      <c r="EA658" s="139"/>
      <c r="EB658" s="139"/>
      <c r="EC658" s="139"/>
      <c r="ED658" s="138"/>
      <c r="EE658" s="138"/>
      <c r="EF658" s="138"/>
      <c r="EG658" s="138"/>
      <c r="EH658" s="138"/>
      <c r="EI658" s="138"/>
      <c r="EJ658" s="138"/>
      <c r="EK658" s="138"/>
      <c r="EL658" s="138"/>
      <c r="EM658" s="138"/>
      <c r="EN658" s="138"/>
      <c r="EO658" s="138"/>
      <c r="EP658" s="138"/>
      <c r="EQ658" s="138"/>
      <c r="ER658" s="138"/>
      <c r="ES658" s="138"/>
      <c r="ET658" s="138"/>
      <c r="EU658" s="138"/>
      <c r="EV658" s="138"/>
      <c r="EW658" s="138"/>
      <c r="EX658" s="138"/>
      <c r="EY658" s="138"/>
      <c r="EZ658" s="139"/>
      <c r="FA658" s="139"/>
      <c r="FB658" s="139"/>
      <c r="FC658" s="138"/>
      <c r="FD658" s="138"/>
      <c r="FE658" s="138"/>
      <c r="FF658" s="138"/>
      <c r="FG658" s="138"/>
      <c r="FH658" s="138"/>
      <c r="FI658" s="138"/>
      <c r="FJ658" s="138"/>
      <c r="FK658" s="139"/>
      <c r="FL658" s="139"/>
      <c r="FM658" s="139"/>
      <c r="FN658" s="138"/>
      <c r="FO658" s="138"/>
      <c r="FP658" s="138"/>
      <c r="FQ658" s="138"/>
      <c r="FR658" s="138"/>
      <c r="FS658" s="138"/>
      <c r="FT658" s="138"/>
      <c r="FU658" s="138"/>
      <c r="FV658" s="139"/>
      <c r="FW658" s="139"/>
      <c r="FX658" s="139"/>
      <c r="FY658" s="138"/>
      <c r="FZ658" s="138"/>
      <c r="GA658" s="138"/>
      <c r="GB658" s="138"/>
      <c r="GC658" s="138"/>
      <c r="GD658" s="138"/>
      <c r="GE658" s="138"/>
      <c r="GF658" s="138"/>
      <c r="GG658" s="138"/>
      <c r="GH658" s="138"/>
      <c r="GI658" s="138"/>
      <c r="GJ658" s="138"/>
      <c r="GK658" s="138"/>
      <c r="GL658" s="138"/>
      <c r="GM658" s="138"/>
      <c r="GN658" s="138"/>
      <c r="GO658" s="138"/>
      <c r="GP658" s="138"/>
      <c r="GQ658" s="138"/>
      <c r="GR658" s="138"/>
      <c r="GS658" s="138"/>
      <c r="GT658" s="138"/>
      <c r="GU658" s="139"/>
      <c r="GV658" s="139"/>
      <c r="GW658" s="139"/>
      <c r="GX658" s="138"/>
      <c r="GY658" s="138"/>
      <c r="GZ658" s="138"/>
      <c r="HA658" s="138"/>
      <c r="HB658" s="138"/>
      <c r="HC658" s="138"/>
      <c r="HD658" s="138"/>
      <c r="HE658" s="138"/>
      <c r="HF658" s="138"/>
      <c r="HG658" s="138"/>
      <c r="HH658" s="138"/>
      <c r="HI658" s="138"/>
      <c r="HJ658" s="138"/>
      <c r="HK658" s="138"/>
      <c r="HL658" s="138"/>
      <c r="HM658" s="138"/>
      <c r="HN658" s="138"/>
      <c r="HO658" s="138"/>
      <c r="HP658" s="138"/>
      <c r="HQ658" s="138"/>
      <c r="HR658" s="138"/>
      <c r="HS658" s="138"/>
      <c r="HT658" s="138"/>
      <c r="HU658" s="138"/>
      <c r="HV658" s="138"/>
      <c r="HW658" s="138"/>
      <c r="HX658" s="138"/>
      <c r="HY658" s="138"/>
      <c r="HZ658" s="138"/>
      <c r="IA658" s="138"/>
      <c r="IB658" s="138"/>
    </row>
    <row r="659" spans="1:236" x14ac:dyDescent="0.4">
      <c r="A659" s="77">
        <v>93595</v>
      </c>
      <c r="F659" s="353">
        <v>27066600900000</v>
      </c>
      <c r="J659" s="355"/>
      <c r="K659" s="355"/>
      <c r="L659" s="361" t="s">
        <v>7264</v>
      </c>
      <c r="M659" s="355">
        <v>20143570586</v>
      </c>
      <c r="O659" s="66">
        <v>83478</v>
      </c>
      <c r="P659" s="364">
        <v>41736</v>
      </c>
      <c r="R659" s="66">
        <v>24667</v>
      </c>
      <c r="S659" s="66">
        <v>41820</v>
      </c>
      <c r="W659" s="363"/>
      <c r="AU659" s="138"/>
      <c r="AV659" s="138"/>
      <c r="AW659" s="138"/>
      <c r="AX659" s="138"/>
      <c r="AY659" s="141"/>
      <c r="AZ659" s="138"/>
      <c r="BA659" s="138"/>
      <c r="BB659" s="138"/>
      <c r="BC659" s="138"/>
      <c r="BD659" s="138"/>
      <c r="BE659" s="139"/>
      <c r="BF659" s="139"/>
      <c r="BG659" s="138"/>
      <c r="BH659" s="138"/>
      <c r="BI659" s="138"/>
      <c r="BJ659" s="138"/>
      <c r="BK659" s="138"/>
      <c r="BL659" s="138"/>
      <c r="BM659" s="138"/>
      <c r="BN659" s="138"/>
      <c r="BO659" s="138"/>
      <c r="BP659" s="138"/>
      <c r="BQ659" s="138"/>
      <c r="BR659" s="138"/>
      <c r="BS659" s="138"/>
      <c r="BT659" s="138"/>
      <c r="BU659" s="138"/>
      <c r="BV659" s="138"/>
      <c r="BW659" s="138"/>
      <c r="BX659" s="138"/>
      <c r="BY659" s="138"/>
      <c r="BZ659" s="138"/>
      <c r="CA659" s="138"/>
      <c r="CB659" s="138"/>
      <c r="CC659" s="139"/>
      <c r="CD659" s="139"/>
      <c r="CE659" s="139"/>
      <c r="CF659" s="138"/>
      <c r="CG659" s="138"/>
      <c r="CH659" s="138"/>
      <c r="CI659" s="138"/>
      <c r="CJ659" s="138"/>
      <c r="CK659" s="138"/>
      <c r="CL659" s="138"/>
      <c r="CM659" s="138"/>
      <c r="CN659" s="138"/>
      <c r="CO659" s="138"/>
      <c r="CP659" s="138"/>
      <c r="CQ659" s="138"/>
      <c r="CR659" s="138"/>
      <c r="CS659" s="138"/>
      <c r="CT659" s="138"/>
      <c r="CU659" s="138"/>
      <c r="CV659" s="138"/>
      <c r="CW659" s="138"/>
      <c r="CX659" s="138"/>
      <c r="CY659" s="138"/>
      <c r="CZ659" s="138"/>
      <c r="DA659" s="138"/>
      <c r="DB659" s="139"/>
      <c r="DC659" s="139"/>
      <c r="DD659" s="139"/>
      <c r="DE659" s="138"/>
      <c r="DF659" s="138"/>
      <c r="DG659" s="138"/>
      <c r="DH659" s="138"/>
      <c r="DI659" s="138"/>
      <c r="DJ659" s="138"/>
      <c r="DK659" s="138"/>
      <c r="DL659" s="138"/>
      <c r="DM659" s="138"/>
      <c r="DN659" s="138"/>
      <c r="DO659" s="138"/>
      <c r="DP659" s="138"/>
      <c r="DQ659" s="138"/>
      <c r="DR659" s="138"/>
      <c r="DS659" s="138"/>
      <c r="DT659" s="138"/>
      <c r="DU659" s="138"/>
      <c r="DV659" s="138"/>
      <c r="DW659" s="138"/>
      <c r="DX659" s="138"/>
      <c r="DY659" s="138"/>
      <c r="DZ659" s="138"/>
      <c r="EA659" s="139"/>
      <c r="EB659" s="139"/>
      <c r="EC659" s="139"/>
      <c r="ED659" s="138"/>
      <c r="EE659" s="138"/>
      <c r="EF659" s="138"/>
      <c r="EG659" s="138"/>
      <c r="EH659" s="138"/>
      <c r="EI659" s="138"/>
      <c r="EJ659" s="138"/>
      <c r="EK659" s="138"/>
      <c r="EL659" s="138"/>
      <c r="EM659" s="138"/>
      <c r="EN659" s="138"/>
      <c r="EO659" s="138"/>
      <c r="EP659" s="138"/>
      <c r="EQ659" s="138"/>
      <c r="ER659" s="138"/>
      <c r="ES659" s="138"/>
      <c r="ET659" s="138"/>
      <c r="EU659" s="138"/>
      <c r="EV659" s="138"/>
      <c r="EW659" s="138"/>
      <c r="EX659" s="138"/>
      <c r="EY659" s="138"/>
      <c r="EZ659" s="139"/>
      <c r="FA659" s="139"/>
      <c r="FB659" s="139"/>
      <c r="FC659" s="138"/>
      <c r="FD659" s="138"/>
      <c r="FE659" s="138"/>
      <c r="FF659" s="138"/>
      <c r="FG659" s="138"/>
      <c r="FH659" s="138"/>
      <c r="FI659" s="138"/>
      <c r="FJ659" s="138"/>
      <c r="FK659" s="139"/>
      <c r="FL659" s="139"/>
      <c r="FM659" s="139"/>
      <c r="FN659" s="138"/>
      <c r="FO659" s="138"/>
      <c r="FP659" s="138"/>
      <c r="FQ659" s="138"/>
      <c r="FR659" s="138"/>
      <c r="FS659" s="138"/>
      <c r="FT659" s="138"/>
      <c r="FU659" s="138"/>
      <c r="FV659" s="139"/>
      <c r="FW659" s="139"/>
      <c r="FX659" s="139"/>
      <c r="FY659" s="138"/>
      <c r="FZ659" s="138"/>
      <c r="GA659" s="138"/>
      <c r="GB659" s="138"/>
      <c r="GC659" s="138"/>
      <c r="GD659" s="138"/>
      <c r="GE659" s="138"/>
      <c r="GF659" s="138"/>
      <c r="GG659" s="138"/>
      <c r="GH659" s="138"/>
      <c r="GI659" s="138"/>
      <c r="GJ659" s="138"/>
      <c r="GK659" s="138"/>
      <c r="GL659" s="138"/>
      <c r="GM659" s="138"/>
      <c r="GN659" s="138"/>
      <c r="GO659" s="138"/>
      <c r="GP659" s="138"/>
      <c r="GQ659" s="138"/>
      <c r="GR659" s="138"/>
      <c r="GS659" s="138"/>
      <c r="GT659" s="138"/>
      <c r="GU659" s="139"/>
      <c r="GV659" s="139"/>
      <c r="GW659" s="139"/>
      <c r="GX659" s="138"/>
      <c r="GY659" s="138"/>
      <c r="GZ659" s="138"/>
      <c r="HA659" s="138"/>
      <c r="HB659" s="138"/>
      <c r="HC659" s="138"/>
      <c r="HD659" s="138"/>
      <c r="HE659" s="138"/>
      <c r="HF659" s="138"/>
      <c r="HG659" s="138"/>
      <c r="HH659" s="138"/>
      <c r="HI659" s="138"/>
      <c r="HJ659" s="138"/>
      <c r="HK659" s="138"/>
      <c r="HL659" s="138"/>
      <c r="HM659" s="138"/>
      <c r="HN659" s="138"/>
      <c r="HO659" s="138"/>
      <c r="HP659" s="138"/>
      <c r="HQ659" s="138"/>
      <c r="HR659" s="138"/>
      <c r="HS659" s="138"/>
      <c r="HT659" s="138"/>
      <c r="HU659" s="138"/>
      <c r="HV659" s="138"/>
      <c r="HW659" s="138"/>
      <c r="HX659" s="138"/>
      <c r="HY659" s="138"/>
      <c r="HZ659" s="138"/>
      <c r="IA659" s="138"/>
      <c r="IB659" s="138"/>
    </row>
    <row r="660" spans="1:236" x14ac:dyDescent="0.4">
      <c r="A660" s="77">
        <v>1398</v>
      </c>
      <c r="F660" s="353">
        <v>27066601100240</v>
      </c>
      <c r="J660" s="355"/>
      <c r="K660" s="355"/>
      <c r="L660" s="361" t="s">
        <v>6100</v>
      </c>
      <c r="M660" s="355">
        <v>20143571138</v>
      </c>
      <c r="O660" s="66">
        <v>7347</v>
      </c>
      <c r="P660" s="364">
        <v>41814</v>
      </c>
      <c r="R660" s="66">
        <v>27419</v>
      </c>
      <c r="S660" s="66">
        <v>41817</v>
      </c>
      <c r="W660" s="363"/>
      <c r="AU660" s="138"/>
      <c r="AV660" s="138"/>
      <c r="AW660" s="138"/>
      <c r="AX660" s="138"/>
      <c r="AY660" s="141"/>
      <c r="AZ660" s="138"/>
      <c r="BA660" s="138"/>
      <c r="BB660" s="138"/>
      <c r="BC660" s="138"/>
      <c r="BD660" s="138"/>
      <c r="BE660" s="139"/>
      <c r="BF660" s="139"/>
      <c r="BG660" s="138"/>
      <c r="BH660" s="138"/>
      <c r="BI660" s="138"/>
      <c r="BJ660" s="138"/>
      <c r="BK660" s="138"/>
      <c r="BL660" s="138"/>
      <c r="BM660" s="138"/>
      <c r="BN660" s="138"/>
      <c r="BO660" s="138"/>
      <c r="BP660" s="138"/>
      <c r="BQ660" s="138"/>
      <c r="BR660" s="138"/>
      <c r="BS660" s="138"/>
      <c r="BT660" s="138"/>
      <c r="BU660" s="138"/>
      <c r="BV660" s="138"/>
      <c r="BW660" s="138"/>
      <c r="BX660" s="138"/>
      <c r="BY660" s="138"/>
      <c r="BZ660" s="138"/>
      <c r="CA660" s="138"/>
      <c r="CB660" s="138"/>
      <c r="CC660" s="139"/>
      <c r="CD660" s="139"/>
      <c r="CE660" s="139"/>
      <c r="CF660" s="138"/>
      <c r="CG660" s="138"/>
      <c r="CH660" s="138"/>
      <c r="CI660" s="138"/>
      <c r="CJ660" s="138"/>
      <c r="CK660" s="138"/>
      <c r="CL660" s="138"/>
      <c r="CM660" s="138"/>
      <c r="CN660" s="138"/>
      <c r="CO660" s="138"/>
      <c r="CP660" s="138"/>
      <c r="CQ660" s="138"/>
      <c r="CR660" s="138"/>
      <c r="CS660" s="138"/>
      <c r="CT660" s="138"/>
      <c r="CU660" s="138"/>
      <c r="CV660" s="138"/>
      <c r="CW660" s="138"/>
      <c r="CX660" s="138"/>
      <c r="CY660" s="138"/>
      <c r="CZ660" s="138"/>
      <c r="DA660" s="138"/>
      <c r="DB660" s="139"/>
      <c r="DC660" s="139"/>
      <c r="DD660" s="139"/>
      <c r="DE660" s="138"/>
      <c r="DF660" s="138"/>
      <c r="DG660" s="138"/>
      <c r="DH660" s="138"/>
      <c r="DI660" s="138"/>
      <c r="DJ660" s="138"/>
      <c r="DK660" s="138"/>
      <c r="DL660" s="138"/>
      <c r="DM660" s="138"/>
      <c r="DN660" s="138"/>
      <c r="DO660" s="138"/>
      <c r="DP660" s="138"/>
      <c r="DQ660" s="138"/>
      <c r="DR660" s="138"/>
      <c r="DS660" s="138"/>
      <c r="DT660" s="138"/>
      <c r="DU660" s="138"/>
      <c r="DV660" s="138"/>
      <c r="DW660" s="138"/>
      <c r="DX660" s="138"/>
      <c r="DY660" s="138"/>
      <c r="DZ660" s="138"/>
      <c r="EA660" s="139"/>
      <c r="EB660" s="139"/>
      <c r="EC660" s="139"/>
      <c r="ED660" s="138"/>
      <c r="EE660" s="138"/>
      <c r="EF660" s="138"/>
      <c r="EG660" s="138"/>
      <c r="EH660" s="138"/>
      <c r="EI660" s="138"/>
      <c r="EJ660" s="138"/>
      <c r="EK660" s="138"/>
      <c r="EL660" s="138"/>
      <c r="EM660" s="138"/>
      <c r="EN660" s="138"/>
      <c r="EO660" s="138"/>
      <c r="EP660" s="138"/>
      <c r="EQ660" s="138"/>
      <c r="ER660" s="138"/>
      <c r="ES660" s="138"/>
      <c r="ET660" s="138"/>
      <c r="EU660" s="138"/>
      <c r="EV660" s="138"/>
      <c r="EW660" s="138"/>
      <c r="EX660" s="138"/>
      <c r="EY660" s="138"/>
      <c r="EZ660" s="139"/>
      <c r="FA660" s="139"/>
      <c r="FB660" s="139"/>
      <c r="FC660" s="138"/>
      <c r="FD660" s="138"/>
      <c r="FE660" s="138"/>
      <c r="FF660" s="138"/>
      <c r="FG660" s="138"/>
      <c r="FH660" s="138"/>
      <c r="FI660" s="138"/>
      <c r="FJ660" s="138"/>
      <c r="FK660" s="139"/>
      <c r="FL660" s="139"/>
      <c r="FM660" s="139"/>
      <c r="FN660" s="138"/>
      <c r="FO660" s="138"/>
      <c r="FP660" s="138"/>
      <c r="FQ660" s="138"/>
      <c r="FR660" s="138"/>
      <c r="FS660" s="138"/>
      <c r="FT660" s="138"/>
      <c r="FU660" s="138"/>
      <c r="FV660" s="139"/>
      <c r="FW660" s="139"/>
      <c r="FX660" s="139"/>
      <c r="FY660" s="138"/>
      <c r="FZ660" s="138"/>
      <c r="GA660" s="138"/>
      <c r="GB660" s="138"/>
      <c r="GC660" s="138"/>
      <c r="GD660" s="138"/>
      <c r="GE660" s="138"/>
      <c r="GF660" s="138"/>
      <c r="GG660" s="138"/>
      <c r="GH660" s="138"/>
      <c r="GI660" s="138"/>
      <c r="GJ660" s="138"/>
      <c r="GK660" s="138"/>
      <c r="GL660" s="138"/>
      <c r="GM660" s="138"/>
      <c r="GN660" s="138"/>
      <c r="GO660" s="138"/>
      <c r="GP660" s="138"/>
      <c r="GQ660" s="138"/>
      <c r="GR660" s="138"/>
      <c r="GS660" s="138"/>
      <c r="GT660" s="138"/>
      <c r="GU660" s="139"/>
      <c r="GV660" s="139"/>
      <c r="GW660" s="139"/>
      <c r="GX660" s="138"/>
      <c r="GY660" s="138"/>
      <c r="GZ660" s="138"/>
      <c r="HA660" s="138"/>
      <c r="HB660" s="138"/>
      <c r="HC660" s="138"/>
      <c r="HD660" s="138"/>
      <c r="HE660" s="138"/>
      <c r="HF660" s="138"/>
      <c r="HG660" s="138"/>
      <c r="HH660" s="138"/>
      <c r="HI660" s="138"/>
      <c r="HJ660" s="138"/>
      <c r="HK660" s="138"/>
      <c r="HL660" s="138"/>
      <c r="HM660" s="138"/>
      <c r="HN660" s="138"/>
      <c r="HO660" s="138"/>
      <c r="HP660" s="138"/>
      <c r="HQ660" s="138"/>
      <c r="HR660" s="138"/>
      <c r="HS660" s="138"/>
      <c r="HT660" s="138"/>
      <c r="HU660" s="138"/>
      <c r="HV660" s="138"/>
      <c r="HW660" s="138"/>
      <c r="HX660" s="138"/>
      <c r="HY660" s="138"/>
      <c r="HZ660" s="138"/>
      <c r="IA660" s="138"/>
      <c r="IB660" s="138"/>
    </row>
    <row r="661" spans="1:236" x14ac:dyDescent="0.4">
      <c r="A661" s="77">
        <v>97328</v>
      </c>
      <c r="F661" s="353">
        <v>43017304703518</v>
      </c>
      <c r="J661" s="355"/>
      <c r="K661" s="355"/>
      <c r="L661" s="361" t="s">
        <v>7230</v>
      </c>
      <c r="M661" s="355">
        <v>20143571183</v>
      </c>
      <c r="O661" s="66">
        <v>7136</v>
      </c>
      <c r="P661" s="364">
        <v>41787</v>
      </c>
      <c r="R661" s="66">
        <v>63343</v>
      </c>
      <c r="S661" s="66">
        <v>41817</v>
      </c>
      <c r="W661" s="363"/>
      <c r="AU661" s="138"/>
      <c r="AV661" s="138"/>
      <c r="AW661" s="138"/>
      <c r="AX661" s="138"/>
      <c r="AY661" s="141"/>
      <c r="AZ661" s="138"/>
      <c r="BA661" s="138"/>
      <c r="BB661" s="138"/>
      <c r="BC661" s="138"/>
      <c r="BD661" s="138"/>
      <c r="BE661" s="139"/>
      <c r="BF661" s="139"/>
      <c r="BG661" s="138"/>
      <c r="BH661" s="138"/>
      <c r="BI661" s="138"/>
      <c r="BJ661" s="138"/>
      <c r="BK661" s="138"/>
      <c r="BL661" s="138"/>
      <c r="BM661" s="138"/>
      <c r="BN661" s="138"/>
      <c r="BO661" s="138"/>
      <c r="BP661" s="138"/>
      <c r="BQ661" s="138"/>
      <c r="BR661" s="138"/>
      <c r="BS661" s="138"/>
      <c r="BT661" s="138"/>
      <c r="BU661" s="138"/>
      <c r="BV661" s="138"/>
      <c r="BW661" s="138"/>
      <c r="BX661" s="138"/>
      <c r="BY661" s="138"/>
      <c r="BZ661" s="138"/>
      <c r="CA661" s="138"/>
      <c r="CB661" s="138"/>
      <c r="CC661" s="139"/>
      <c r="CD661" s="139"/>
      <c r="CE661" s="139"/>
      <c r="CF661" s="138"/>
      <c r="CG661" s="138"/>
      <c r="CH661" s="138"/>
      <c r="CI661" s="138"/>
      <c r="CJ661" s="138"/>
      <c r="CK661" s="138"/>
      <c r="CL661" s="138"/>
      <c r="CM661" s="138"/>
      <c r="CN661" s="138"/>
      <c r="CO661" s="138"/>
      <c r="CP661" s="138"/>
      <c r="CQ661" s="138"/>
      <c r="CR661" s="138"/>
      <c r="CS661" s="138"/>
      <c r="CT661" s="138"/>
      <c r="CU661" s="138"/>
      <c r="CV661" s="138"/>
      <c r="CW661" s="138"/>
      <c r="CX661" s="138"/>
      <c r="CY661" s="138"/>
      <c r="CZ661" s="138"/>
      <c r="DA661" s="138"/>
      <c r="DB661" s="139"/>
      <c r="DC661" s="139"/>
      <c r="DD661" s="139"/>
      <c r="DE661" s="138"/>
      <c r="DF661" s="138"/>
      <c r="DG661" s="138"/>
      <c r="DH661" s="138"/>
      <c r="DI661" s="138"/>
      <c r="DJ661" s="138"/>
      <c r="DK661" s="138"/>
      <c r="DL661" s="138"/>
      <c r="DM661" s="138"/>
      <c r="DN661" s="138"/>
      <c r="DO661" s="138"/>
      <c r="DP661" s="138"/>
      <c r="DQ661" s="138"/>
      <c r="DR661" s="138"/>
      <c r="DS661" s="138"/>
      <c r="DT661" s="138"/>
      <c r="DU661" s="138"/>
      <c r="DV661" s="138"/>
      <c r="DW661" s="138"/>
      <c r="DX661" s="138"/>
      <c r="DY661" s="138"/>
      <c r="DZ661" s="138"/>
      <c r="EA661" s="139"/>
      <c r="EB661" s="139"/>
      <c r="EC661" s="139"/>
      <c r="ED661" s="138"/>
      <c r="EE661" s="138"/>
      <c r="EF661" s="138"/>
      <c r="EG661" s="138"/>
      <c r="EH661" s="138"/>
      <c r="EI661" s="138"/>
      <c r="EJ661" s="138"/>
      <c r="EK661" s="138"/>
      <c r="EL661" s="138"/>
      <c r="EM661" s="138"/>
      <c r="EN661" s="138"/>
      <c r="EO661" s="138"/>
      <c r="EP661" s="138"/>
      <c r="EQ661" s="138"/>
      <c r="ER661" s="138"/>
      <c r="ES661" s="138"/>
      <c r="ET661" s="138"/>
      <c r="EU661" s="138"/>
      <c r="EV661" s="138"/>
      <c r="EW661" s="138"/>
      <c r="EX661" s="138"/>
      <c r="EY661" s="138"/>
      <c r="EZ661" s="139"/>
      <c r="FA661" s="139"/>
      <c r="FB661" s="139"/>
      <c r="FC661" s="138"/>
      <c r="FD661" s="138"/>
      <c r="FE661" s="138"/>
      <c r="FF661" s="138"/>
      <c r="FG661" s="138"/>
      <c r="FH661" s="138"/>
      <c r="FI661" s="138"/>
      <c r="FJ661" s="138"/>
      <c r="FK661" s="139"/>
      <c r="FL661" s="139"/>
      <c r="FM661" s="139"/>
      <c r="FN661" s="138"/>
      <c r="FO661" s="138"/>
      <c r="FP661" s="138"/>
      <c r="FQ661" s="138"/>
      <c r="FR661" s="138"/>
      <c r="FS661" s="138"/>
      <c r="FT661" s="138"/>
      <c r="FU661" s="138"/>
      <c r="FV661" s="139"/>
      <c r="FW661" s="139"/>
      <c r="FX661" s="139"/>
      <c r="FY661" s="138"/>
      <c r="FZ661" s="138"/>
      <c r="GA661" s="138"/>
      <c r="GB661" s="138"/>
      <c r="GC661" s="138"/>
      <c r="GD661" s="138"/>
      <c r="GE661" s="138"/>
      <c r="GF661" s="138"/>
      <c r="GG661" s="138"/>
      <c r="GH661" s="138"/>
      <c r="GI661" s="138"/>
      <c r="GJ661" s="138"/>
      <c r="GK661" s="138"/>
      <c r="GL661" s="138"/>
      <c r="GM661" s="138"/>
      <c r="GN661" s="138"/>
      <c r="GO661" s="138"/>
      <c r="GP661" s="138"/>
      <c r="GQ661" s="138"/>
      <c r="GR661" s="138"/>
      <c r="GS661" s="138"/>
      <c r="GT661" s="138"/>
      <c r="GU661" s="139"/>
      <c r="GV661" s="139"/>
      <c r="GW661" s="139"/>
      <c r="GX661" s="138"/>
      <c r="GY661" s="138"/>
      <c r="GZ661" s="138"/>
      <c r="HA661" s="138"/>
      <c r="HB661" s="138"/>
      <c r="HC661" s="138"/>
      <c r="HD661" s="138"/>
      <c r="HE661" s="138"/>
      <c r="HF661" s="138"/>
      <c r="HG661" s="138"/>
      <c r="HH661" s="138"/>
      <c r="HI661" s="138"/>
      <c r="HJ661" s="138"/>
      <c r="HK661" s="138"/>
      <c r="HL661" s="138"/>
      <c r="HM661" s="138"/>
      <c r="HN661" s="138"/>
      <c r="HO661" s="138"/>
      <c r="HP661" s="138"/>
      <c r="HQ661" s="138"/>
      <c r="HR661" s="138"/>
      <c r="HS661" s="138"/>
      <c r="HT661" s="138"/>
      <c r="HU661" s="138"/>
      <c r="HV661" s="138"/>
      <c r="HW661" s="138"/>
      <c r="HX661" s="138"/>
      <c r="HY661" s="138"/>
      <c r="HZ661" s="138"/>
      <c r="IA661" s="138"/>
      <c r="IB661" s="138"/>
    </row>
    <row r="662" spans="1:236" x14ac:dyDescent="0.4">
      <c r="A662" s="77">
        <v>1686</v>
      </c>
      <c r="F662" s="353">
        <v>43031801500622</v>
      </c>
      <c r="J662" s="355"/>
      <c r="K662" s="355"/>
      <c r="L662" s="361" t="s">
        <v>7253</v>
      </c>
      <c r="M662" s="355">
        <v>20143571250</v>
      </c>
      <c r="O662" s="66">
        <v>79055</v>
      </c>
      <c r="P662" s="364">
        <v>41779</v>
      </c>
      <c r="R662" s="66">
        <v>63513</v>
      </c>
      <c r="S662" s="66">
        <v>41816</v>
      </c>
      <c r="W662" s="363"/>
      <c r="AU662" s="138"/>
      <c r="AV662" s="138"/>
      <c r="AW662" s="138"/>
      <c r="AX662" s="138"/>
      <c r="AY662" s="141"/>
      <c r="AZ662" s="138"/>
      <c r="BA662" s="138"/>
      <c r="BB662" s="138"/>
      <c r="BC662" s="138"/>
      <c r="BD662" s="138"/>
      <c r="BE662" s="139"/>
      <c r="BF662" s="139"/>
      <c r="BG662" s="138"/>
      <c r="BH662" s="138"/>
      <c r="BI662" s="138"/>
      <c r="BJ662" s="138"/>
      <c r="BK662" s="138"/>
      <c r="BL662" s="138"/>
      <c r="BM662" s="138"/>
      <c r="BN662" s="138"/>
      <c r="BO662" s="138"/>
      <c r="BP662" s="138"/>
      <c r="BQ662" s="138"/>
      <c r="BR662" s="138"/>
      <c r="BS662" s="138"/>
      <c r="BT662" s="138"/>
      <c r="BU662" s="138"/>
      <c r="BV662" s="138"/>
      <c r="BW662" s="138"/>
      <c r="BX662" s="138"/>
      <c r="BY662" s="138"/>
      <c r="BZ662" s="138"/>
      <c r="CA662" s="138"/>
      <c r="CB662" s="138"/>
      <c r="CC662" s="139"/>
      <c r="CD662" s="139"/>
      <c r="CE662" s="139"/>
      <c r="CF662" s="138"/>
      <c r="CG662" s="138"/>
      <c r="CH662" s="138"/>
      <c r="CI662" s="138"/>
      <c r="CJ662" s="138"/>
      <c r="CK662" s="138"/>
      <c r="CL662" s="138"/>
      <c r="CM662" s="138"/>
      <c r="CN662" s="138"/>
      <c r="CO662" s="138"/>
      <c r="CP662" s="138"/>
      <c r="CQ662" s="138"/>
      <c r="CR662" s="138"/>
      <c r="CS662" s="138"/>
      <c r="CT662" s="138"/>
      <c r="CU662" s="138"/>
      <c r="CV662" s="138"/>
      <c r="CW662" s="138"/>
      <c r="CX662" s="138"/>
      <c r="CY662" s="138"/>
      <c r="CZ662" s="138"/>
      <c r="DA662" s="138"/>
      <c r="DB662" s="139"/>
      <c r="DC662" s="139"/>
      <c r="DD662" s="139"/>
      <c r="DE662" s="138"/>
      <c r="DF662" s="138"/>
      <c r="DG662" s="138"/>
      <c r="DH662" s="138"/>
      <c r="DI662" s="138"/>
      <c r="DJ662" s="138"/>
      <c r="DK662" s="138"/>
      <c r="DL662" s="138"/>
      <c r="DM662" s="138"/>
      <c r="DN662" s="138"/>
      <c r="DO662" s="138"/>
      <c r="DP662" s="138"/>
      <c r="DQ662" s="138"/>
      <c r="DR662" s="138"/>
      <c r="DS662" s="138"/>
      <c r="DT662" s="138"/>
      <c r="DU662" s="138"/>
      <c r="DV662" s="138"/>
      <c r="DW662" s="138"/>
      <c r="DX662" s="138"/>
      <c r="DY662" s="138"/>
      <c r="DZ662" s="138"/>
      <c r="EA662" s="139"/>
      <c r="EB662" s="139"/>
      <c r="EC662" s="139"/>
      <c r="ED662" s="138"/>
      <c r="EE662" s="138"/>
      <c r="EF662" s="138"/>
      <c r="EG662" s="138"/>
      <c r="EH662" s="138"/>
      <c r="EI662" s="138"/>
      <c r="EJ662" s="138"/>
      <c r="EK662" s="138"/>
      <c r="EL662" s="138"/>
      <c r="EM662" s="138"/>
      <c r="EN662" s="138"/>
      <c r="EO662" s="138"/>
      <c r="EP662" s="138"/>
      <c r="EQ662" s="138"/>
      <c r="ER662" s="138"/>
      <c r="ES662" s="138"/>
      <c r="ET662" s="138"/>
      <c r="EU662" s="138"/>
      <c r="EV662" s="138"/>
      <c r="EW662" s="138"/>
      <c r="EX662" s="138"/>
      <c r="EY662" s="138"/>
      <c r="EZ662" s="139"/>
      <c r="FA662" s="139"/>
      <c r="FB662" s="139"/>
      <c r="FC662" s="138"/>
      <c r="FD662" s="138"/>
      <c r="FE662" s="138"/>
      <c r="FF662" s="138"/>
      <c r="FG662" s="138"/>
      <c r="FH662" s="138"/>
      <c r="FI662" s="138"/>
      <c r="FJ662" s="138"/>
      <c r="FK662" s="139"/>
      <c r="FL662" s="139"/>
      <c r="FM662" s="139"/>
      <c r="FN662" s="138"/>
      <c r="FO662" s="138"/>
      <c r="FP662" s="138"/>
      <c r="FQ662" s="138"/>
      <c r="FR662" s="138"/>
      <c r="FS662" s="138"/>
      <c r="FT662" s="138"/>
      <c r="FU662" s="138"/>
      <c r="FV662" s="139"/>
      <c r="FW662" s="139"/>
      <c r="FX662" s="139"/>
      <c r="FY662" s="138"/>
      <c r="FZ662" s="138"/>
      <c r="GA662" s="138"/>
      <c r="GB662" s="138"/>
      <c r="GC662" s="138"/>
      <c r="GD662" s="138"/>
      <c r="GE662" s="138"/>
      <c r="GF662" s="138"/>
      <c r="GG662" s="138"/>
      <c r="GH662" s="138"/>
      <c r="GI662" s="138"/>
      <c r="GJ662" s="138"/>
      <c r="GK662" s="138"/>
      <c r="GL662" s="138"/>
      <c r="GM662" s="138"/>
      <c r="GN662" s="138"/>
      <c r="GO662" s="138"/>
      <c r="GP662" s="138"/>
      <c r="GQ662" s="138"/>
      <c r="GR662" s="138"/>
      <c r="GS662" s="138"/>
      <c r="GT662" s="138"/>
      <c r="GU662" s="139"/>
      <c r="GV662" s="139"/>
      <c r="GW662" s="139"/>
      <c r="GX662" s="138"/>
      <c r="GY662" s="138"/>
      <c r="GZ662" s="138"/>
      <c r="HA662" s="138"/>
      <c r="HB662" s="138"/>
      <c r="HC662" s="138"/>
      <c r="HD662" s="138"/>
      <c r="HE662" s="138"/>
      <c r="HF662" s="138"/>
      <c r="HG662" s="138"/>
      <c r="HH662" s="138"/>
      <c r="HI662" s="138"/>
      <c r="HJ662" s="138"/>
      <c r="HK662" s="138"/>
      <c r="HL662" s="138"/>
      <c r="HM662" s="138"/>
      <c r="HN662" s="138"/>
      <c r="HO662" s="138"/>
      <c r="HP662" s="138"/>
      <c r="HQ662" s="138"/>
      <c r="HR662" s="138"/>
      <c r="HS662" s="138"/>
      <c r="HT662" s="138"/>
      <c r="HU662" s="138"/>
      <c r="HV662" s="138"/>
      <c r="HW662" s="138"/>
      <c r="HX662" s="138"/>
      <c r="HY662" s="138"/>
      <c r="HZ662" s="138"/>
      <c r="IA662" s="138"/>
      <c r="IB662" s="138"/>
    </row>
    <row r="663" spans="1:236" x14ac:dyDescent="0.4">
      <c r="A663" s="77">
        <v>58092</v>
      </c>
      <c r="F663" s="353">
        <v>43302001700000</v>
      </c>
      <c r="J663" s="355"/>
      <c r="K663" s="355"/>
      <c r="L663" s="361" t="s">
        <v>7277</v>
      </c>
      <c r="M663" s="355">
        <v>20143571263</v>
      </c>
      <c r="O663" s="66">
        <v>7251</v>
      </c>
      <c r="P663" s="364">
        <v>41647</v>
      </c>
      <c r="R663" s="66">
        <v>63324</v>
      </c>
      <c r="S663" s="66">
        <v>41815</v>
      </c>
      <c r="W663" s="363"/>
      <c r="AU663" s="138"/>
      <c r="AV663" s="138"/>
      <c r="AW663" s="138"/>
      <c r="AX663" s="138"/>
      <c r="AY663" s="141"/>
      <c r="AZ663" s="138"/>
      <c r="BA663" s="138"/>
      <c r="BB663" s="138"/>
      <c r="BC663" s="138"/>
      <c r="BD663" s="138"/>
      <c r="BE663" s="139"/>
      <c r="BF663" s="139"/>
      <c r="BG663" s="138"/>
      <c r="BH663" s="138"/>
      <c r="BI663" s="138"/>
      <c r="BJ663" s="138"/>
      <c r="BK663" s="138"/>
      <c r="BL663" s="138"/>
      <c r="BM663" s="138"/>
      <c r="BN663" s="138"/>
      <c r="BO663" s="138"/>
      <c r="BP663" s="138"/>
      <c r="BQ663" s="138"/>
      <c r="BR663" s="138"/>
      <c r="BS663" s="138"/>
      <c r="BT663" s="138"/>
      <c r="BU663" s="138"/>
      <c r="BV663" s="138"/>
      <c r="BW663" s="138"/>
      <c r="BX663" s="138"/>
      <c r="BY663" s="138"/>
      <c r="BZ663" s="138"/>
      <c r="CA663" s="138"/>
      <c r="CB663" s="138"/>
      <c r="CC663" s="139"/>
      <c r="CD663" s="139"/>
      <c r="CE663" s="139"/>
      <c r="CF663" s="138"/>
      <c r="CG663" s="138"/>
      <c r="CH663" s="138"/>
      <c r="CI663" s="138"/>
      <c r="CJ663" s="138"/>
      <c r="CK663" s="138"/>
      <c r="CL663" s="138"/>
      <c r="CM663" s="138"/>
      <c r="CN663" s="138"/>
      <c r="CO663" s="138"/>
      <c r="CP663" s="138"/>
      <c r="CQ663" s="138"/>
      <c r="CR663" s="138"/>
      <c r="CS663" s="138"/>
      <c r="CT663" s="138"/>
      <c r="CU663" s="138"/>
      <c r="CV663" s="138"/>
      <c r="CW663" s="138"/>
      <c r="CX663" s="138"/>
      <c r="CY663" s="138"/>
      <c r="CZ663" s="138"/>
      <c r="DA663" s="138"/>
      <c r="DB663" s="139"/>
      <c r="DC663" s="139"/>
      <c r="DD663" s="139"/>
      <c r="DE663" s="138"/>
      <c r="DF663" s="138"/>
      <c r="DG663" s="138"/>
      <c r="DH663" s="138"/>
      <c r="DI663" s="138"/>
      <c r="DJ663" s="138"/>
      <c r="DK663" s="138"/>
      <c r="DL663" s="138"/>
      <c r="DM663" s="138"/>
      <c r="DN663" s="138"/>
      <c r="DO663" s="138"/>
      <c r="DP663" s="138"/>
      <c r="DQ663" s="138"/>
      <c r="DR663" s="138"/>
      <c r="DS663" s="138"/>
      <c r="DT663" s="138"/>
      <c r="DU663" s="138"/>
      <c r="DV663" s="138"/>
      <c r="DW663" s="138"/>
      <c r="DX663" s="138"/>
      <c r="DY663" s="138"/>
      <c r="DZ663" s="138"/>
      <c r="EA663" s="139"/>
      <c r="EB663" s="139"/>
      <c r="EC663" s="139"/>
      <c r="ED663" s="138"/>
      <c r="EE663" s="138"/>
      <c r="EF663" s="138"/>
      <c r="EG663" s="138"/>
      <c r="EH663" s="138"/>
      <c r="EI663" s="138"/>
      <c r="EJ663" s="138"/>
      <c r="EK663" s="138"/>
      <c r="EL663" s="138"/>
      <c r="EM663" s="138"/>
      <c r="EN663" s="138"/>
      <c r="EO663" s="138"/>
      <c r="EP663" s="138"/>
      <c r="EQ663" s="138"/>
      <c r="ER663" s="138"/>
      <c r="ES663" s="138"/>
      <c r="ET663" s="138"/>
      <c r="EU663" s="138"/>
      <c r="EV663" s="138"/>
      <c r="EW663" s="138"/>
      <c r="EX663" s="138"/>
      <c r="EY663" s="138"/>
      <c r="EZ663" s="139"/>
      <c r="FA663" s="139"/>
      <c r="FB663" s="139"/>
      <c r="FC663" s="138"/>
      <c r="FD663" s="138"/>
      <c r="FE663" s="138"/>
      <c r="FF663" s="138"/>
      <c r="FG663" s="138"/>
      <c r="FH663" s="138"/>
      <c r="FI663" s="138"/>
      <c r="FJ663" s="138"/>
      <c r="FK663" s="139"/>
      <c r="FL663" s="139"/>
      <c r="FM663" s="139"/>
      <c r="FN663" s="138"/>
      <c r="FO663" s="138"/>
      <c r="FP663" s="138"/>
      <c r="FQ663" s="138"/>
      <c r="FR663" s="138"/>
      <c r="FS663" s="138"/>
      <c r="FT663" s="138"/>
      <c r="FU663" s="138"/>
      <c r="FV663" s="139"/>
      <c r="FW663" s="139"/>
      <c r="FX663" s="139"/>
      <c r="FY663" s="138"/>
      <c r="FZ663" s="138"/>
      <c r="GA663" s="138"/>
      <c r="GB663" s="138"/>
      <c r="GC663" s="138"/>
      <c r="GD663" s="138"/>
      <c r="GE663" s="138"/>
      <c r="GF663" s="138"/>
      <c r="GG663" s="138"/>
      <c r="GH663" s="138"/>
      <c r="GI663" s="138"/>
      <c r="GJ663" s="138"/>
      <c r="GK663" s="138"/>
      <c r="GL663" s="138"/>
      <c r="GM663" s="138"/>
      <c r="GN663" s="138"/>
      <c r="GO663" s="138"/>
      <c r="GP663" s="138"/>
      <c r="GQ663" s="138"/>
      <c r="GR663" s="138"/>
      <c r="GS663" s="138"/>
      <c r="GT663" s="138"/>
      <c r="GU663" s="139"/>
      <c r="GV663" s="139"/>
      <c r="GW663" s="139"/>
      <c r="GX663" s="138"/>
      <c r="GY663" s="138"/>
      <c r="GZ663" s="138"/>
      <c r="HA663" s="138"/>
      <c r="HB663" s="138"/>
      <c r="HC663" s="138"/>
      <c r="HD663" s="138"/>
      <c r="HE663" s="138"/>
      <c r="HF663" s="138"/>
      <c r="HG663" s="138"/>
      <c r="HH663" s="138"/>
      <c r="HI663" s="138"/>
      <c r="HJ663" s="138"/>
      <c r="HK663" s="138"/>
      <c r="HL663" s="138"/>
      <c r="HM663" s="138"/>
      <c r="HN663" s="138"/>
      <c r="HO663" s="138"/>
      <c r="HP663" s="138"/>
      <c r="HQ663" s="138"/>
      <c r="HR663" s="138"/>
      <c r="HS663" s="138"/>
      <c r="HT663" s="138"/>
      <c r="HU663" s="138"/>
      <c r="HV663" s="138"/>
      <c r="HW663" s="138"/>
      <c r="HX663" s="138"/>
      <c r="HY663" s="138"/>
      <c r="HZ663" s="138"/>
      <c r="IA663" s="138"/>
      <c r="IB663" s="138"/>
    </row>
    <row r="664" spans="1:236" x14ac:dyDescent="0.4">
      <c r="A664" s="77">
        <v>93160</v>
      </c>
      <c r="F664" s="353">
        <v>60042702200000</v>
      </c>
      <c r="J664" s="355"/>
      <c r="K664" s="355"/>
      <c r="L664" s="361" t="s">
        <v>7284</v>
      </c>
      <c r="M664" s="355">
        <v>20143571273</v>
      </c>
      <c r="O664" s="66">
        <v>74037</v>
      </c>
      <c r="P664" s="364">
        <v>41795</v>
      </c>
      <c r="R664" s="66">
        <v>63356</v>
      </c>
      <c r="S664" s="66">
        <v>41816</v>
      </c>
      <c r="W664" s="363"/>
      <c r="AU664" s="138"/>
      <c r="AV664" s="138"/>
      <c r="AW664" s="138"/>
      <c r="AX664" s="138"/>
      <c r="AY664" s="141"/>
      <c r="AZ664" s="138"/>
      <c r="BA664" s="138"/>
      <c r="BB664" s="138"/>
      <c r="BC664" s="138"/>
      <c r="BD664" s="138"/>
      <c r="BE664" s="139"/>
      <c r="BF664" s="139"/>
      <c r="BG664" s="138"/>
      <c r="BH664" s="138"/>
      <c r="BI664" s="138"/>
      <c r="BJ664" s="138"/>
      <c r="BK664" s="138"/>
      <c r="BL664" s="138"/>
      <c r="BM664" s="138"/>
      <c r="BN664" s="138"/>
      <c r="BO664" s="138"/>
      <c r="BP664" s="138"/>
      <c r="BQ664" s="138"/>
      <c r="BR664" s="138"/>
      <c r="BS664" s="138"/>
      <c r="BT664" s="138"/>
      <c r="BU664" s="138"/>
      <c r="BV664" s="138"/>
      <c r="BW664" s="138"/>
      <c r="BX664" s="138"/>
      <c r="BY664" s="138"/>
      <c r="BZ664" s="138"/>
      <c r="CA664" s="138"/>
      <c r="CB664" s="138"/>
      <c r="CC664" s="139"/>
      <c r="CD664" s="139"/>
      <c r="CE664" s="139"/>
      <c r="CF664" s="138"/>
      <c r="CG664" s="138"/>
      <c r="CH664" s="138"/>
      <c r="CI664" s="138"/>
      <c r="CJ664" s="138"/>
      <c r="CK664" s="138"/>
      <c r="CL664" s="138"/>
      <c r="CM664" s="138"/>
      <c r="CN664" s="138"/>
      <c r="CO664" s="138"/>
      <c r="CP664" s="138"/>
      <c r="CQ664" s="138"/>
      <c r="CR664" s="138"/>
      <c r="CS664" s="138"/>
      <c r="CT664" s="138"/>
      <c r="CU664" s="138"/>
      <c r="CV664" s="138"/>
      <c r="CW664" s="138"/>
      <c r="CX664" s="138"/>
      <c r="CY664" s="138"/>
      <c r="CZ664" s="138"/>
      <c r="DA664" s="138"/>
      <c r="DB664" s="139"/>
      <c r="DC664" s="139"/>
      <c r="DD664" s="139"/>
      <c r="DE664" s="138"/>
      <c r="DF664" s="138"/>
      <c r="DG664" s="138"/>
      <c r="DH664" s="138"/>
      <c r="DI664" s="138"/>
      <c r="DJ664" s="138"/>
      <c r="DK664" s="138"/>
      <c r="DL664" s="138"/>
      <c r="DM664" s="138"/>
      <c r="DN664" s="138"/>
      <c r="DO664" s="138"/>
      <c r="DP664" s="138"/>
      <c r="DQ664" s="138"/>
      <c r="DR664" s="138"/>
      <c r="DS664" s="138"/>
      <c r="DT664" s="138"/>
      <c r="DU664" s="138"/>
      <c r="DV664" s="138"/>
      <c r="DW664" s="138"/>
      <c r="DX664" s="138"/>
      <c r="DY664" s="138"/>
      <c r="DZ664" s="138"/>
      <c r="EA664" s="139"/>
      <c r="EB664" s="139"/>
      <c r="EC664" s="139"/>
      <c r="ED664" s="138"/>
      <c r="EE664" s="138"/>
      <c r="EF664" s="138"/>
      <c r="EG664" s="138"/>
      <c r="EH664" s="138"/>
      <c r="EI664" s="138"/>
      <c r="EJ664" s="138"/>
      <c r="EK664" s="138"/>
      <c r="EL664" s="138"/>
      <c r="EM664" s="138"/>
      <c r="EN664" s="138"/>
      <c r="EO664" s="138"/>
      <c r="EP664" s="138"/>
      <c r="EQ664" s="138"/>
      <c r="ER664" s="138"/>
      <c r="ES664" s="138"/>
      <c r="ET664" s="138"/>
      <c r="EU664" s="138"/>
      <c r="EV664" s="138"/>
      <c r="EW664" s="138"/>
      <c r="EX664" s="138"/>
      <c r="EY664" s="138"/>
      <c r="EZ664" s="139"/>
      <c r="FA664" s="139"/>
      <c r="FB664" s="139"/>
      <c r="FC664" s="138"/>
      <c r="FD664" s="138"/>
      <c r="FE664" s="138"/>
      <c r="FF664" s="138"/>
      <c r="FG664" s="138"/>
      <c r="FH664" s="138"/>
      <c r="FI664" s="138"/>
      <c r="FJ664" s="138"/>
      <c r="FK664" s="139"/>
      <c r="FL664" s="139"/>
      <c r="FM664" s="139"/>
      <c r="FN664" s="138"/>
      <c r="FO664" s="138"/>
      <c r="FP664" s="138"/>
      <c r="FQ664" s="138"/>
      <c r="FR664" s="138"/>
      <c r="FS664" s="138"/>
      <c r="FT664" s="138"/>
      <c r="FU664" s="138"/>
      <c r="FV664" s="139"/>
      <c r="FW664" s="139"/>
      <c r="FX664" s="139"/>
      <c r="FY664" s="138"/>
      <c r="FZ664" s="138"/>
      <c r="GA664" s="138"/>
      <c r="GB664" s="138"/>
      <c r="GC664" s="138"/>
      <c r="GD664" s="138"/>
      <c r="GE664" s="138"/>
      <c r="GF664" s="138"/>
      <c r="GG664" s="138"/>
      <c r="GH664" s="138"/>
      <c r="GI664" s="138"/>
      <c r="GJ664" s="138"/>
      <c r="GK664" s="138"/>
      <c r="GL664" s="138"/>
      <c r="GM664" s="138"/>
      <c r="GN664" s="138"/>
      <c r="GO664" s="138"/>
      <c r="GP664" s="138"/>
      <c r="GQ664" s="138"/>
      <c r="GR664" s="138"/>
      <c r="GS664" s="138"/>
      <c r="GT664" s="138"/>
      <c r="GU664" s="139"/>
      <c r="GV664" s="139"/>
      <c r="GW664" s="139"/>
      <c r="GX664" s="138"/>
      <c r="GY664" s="138"/>
      <c r="GZ664" s="138"/>
      <c r="HA664" s="138"/>
      <c r="HB664" s="138"/>
      <c r="HC664" s="138"/>
      <c r="HD664" s="138"/>
      <c r="HE664" s="138"/>
      <c r="HF664" s="138"/>
      <c r="HG664" s="138"/>
      <c r="HH664" s="138"/>
      <c r="HI664" s="138"/>
      <c r="HJ664" s="138"/>
      <c r="HK664" s="138"/>
      <c r="HL664" s="138"/>
      <c r="HM664" s="138"/>
      <c r="HN664" s="138"/>
      <c r="HO664" s="138"/>
      <c r="HP664" s="138"/>
      <c r="HQ664" s="138"/>
      <c r="HR664" s="138"/>
      <c r="HS664" s="138"/>
      <c r="HT664" s="138"/>
      <c r="HU664" s="138"/>
      <c r="HV664" s="138"/>
      <c r="HW664" s="138"/>
      <c r="HX664" s="138"/>
      <c r="HY664" s="138"/>
      <c r="HZ664" s="138"/>
      <c r="IA664" s="138"/>
      <c r="IB664" s="138"/>
    </row>
    <row r="665" spans="1:236" x14ac:dyDescent="0.4">
      <c r="A665" s="77">
        <v>2251</v>
      </c>
      <c r="F665" s="353">
        <v>60201301000000</v>
      </c>
      <c r="J665" s="355"/>
      <c r="K665" s="355"/>
      <c r="L665" s="361" t="s">
        <v>7290</v>
      </c>
      <c r="M665" s="355">
        <v>20143571371</v>
      </c>
      <c r="O665" s="66">
        <v>74022</v>
      </c>
      <c r="P665" s="364">
        <v>41794</v>
      </c>
      <c r="R665" s="66">
        <v>63547</v>
      </c>
      <c r="S665" s="66">
        <v>41814</v>
      </c>
      <c r="W665" s="363"/>
      <c r="AU665" s="138"/>
      <c r="AV665" s="138"/>
      <c r="AW665" s="138"/>
      <c r="AX665" s="138"/>
      <c r="AY665" s="141"/>
      <c r="AZ665" s="138"/>
      <c r="BA665" s="138"/>
      <c r="BB665" s="138"/>
      <c r="BC665" s="138"/>
      <c r="BD665" s="138"/>
      <c r="BE665" s="139"/>
      <c r="BF665" s="139"/>
      <c r="BG665" s="138"/>
      <c r="BH665" s="138"/>
      <c r="BI665" s="138"/>
      <c r="BJ665" s="138"/>
      <c r="BK665" s="138"/>
      <c r="BL665" s="138"/>
      <c r="BM665" s="138"/>
      <c r="BN665" s="138"/>
      <c r="BO665" s="138"/>
      <c r="BP665" s="138"/>
      <c r="BQ665" s="138"/>
      <c r="BR665" s="138"/>
      <c r="BS665" s="138"/>
      <c r="BT665" s="138"/>
      <c r="BU665" s="138"/>
      <c r="BV665" s="138"/>
      <c r="BW665" s="138"/>
      <c r="BX665" s="138"/>
      <c r="BY665" s="138"/>
      <c r="BZ665" s="138"/>
      <c r="CA665" s="138"/>
      <c r="CB665" s="138"/>
      <c r="CC665" s="139"/>
      <c r="CD665" s="139"/>
      <c r="CE665" s="139"/>
      <c r="CF665" s="138"/>
      <c r="CG665" s="138"/>
      <c r="CH665" s="138"/>
      <c r="CI665" s="138"/>
      <c r="CJ665" s="138"/>
      <c r="CK665" s="138"/>
      <c r="CL665" s="138"/>
      <c r="CM665" s="138"/>
      <c r="CN665" s="138"/>
      <c r="CO665" s="138"/>
      <c r="CP665" s="138"/>
      <c r="CQ665" s="138"/>
      <c r="CR665" s="138"/>
      <c r="CS665" s="138"/>
      <c r="CT665" s="138"/>
      <c r="CU665" s="138"/>
      <c r="CV665" s="138"/>
      <c r="CW665" s="138"/>
      <c r="CX665" s="138"/>
      <c r="CY665" s="138"/>
      <c r="CZ665" s="138"/>
      <c r="DA665" s="138"/>
      <c r="DB665" s="139"/>
      <c r="DC665" s="139"/>
      <c r="DD665" s="139"/>
      <c r="DE665" s="138"/>
      <c r="DF665" s="138"/>
      <c r="DG665" s="138"/>
      <c r="DH665" s="138"/>
      <c r="DI665" s="138"/>
      <c r="DJ665" s="138"/>
      <c r="DK665" s="138"/>
      <c r="DL665" s="138"/>
      <c r="DM665" s="138"/>
      <c r="DN665" s="138"/>
      <c r="DO665" s="138"/>
      <c r="DP665" s="138"/>
      <c r="DQ665" s="138"/>
      <c r="DR665" s="138"/>
      <c r="DS665" s="138"/>
      <c r="DT665" s="138"/>
      <c r="DU665" s="138"/>
      <c r="DV665" s="138"/>
      <c r="DW665" s="138"/>
      <c r="DX665" s="138"/>
      <c r="DY665" s="138"/>
      <c r="DZ665" s="138"/>
      <c r="EA665" s="139"/>
      <c r="EB665" s="139"/>
      <c r="EC665" s="139"/>
      <c r="ED665" s="138"/>
      <c r="EE665" s="138"/>
      <c r="EF665" s="138"/>
      <c r="EG665" s="138"/>
      <c r="EH665" s="138"/>
      <c r="EI665" s="138"/>
      <c r="EJ665" s="138"/>
      <c r="EK665" s="138"/>
      <c r="EL665" s="138"/>
      <c r="EM665" s="138"/>
      <c r="EN665" s="138"/>
      <c r="EO665" s="138"/>
      <c r="EP665" s="138"/>
      <c r="EQ665" s="138"/>
      <c r="ER665" s="138"/>
      <c r="ES665" s="138"/>
      <c r="ET665" s="138"/>
      <c r="EU665" s="138"/>
      <c r="EV665" s="138"/>
      <c r="EW665" s="138"/>
      <c r="EX665" s="138"/>
      <c r="EY665" s="138"/>
      <c r="EZ665" s="139"/>
      <c r="FA665" s="139"/>
      <c r="FB665" s="139"/>
      <c r="FC665" s="138"/>
      <c r="FD665" s="138"/>
      <c r="FE665" s="138"/>
      <c r="FF665" s="138"/>
      <c r="FG665" s="138"/>
      <c r="FH665" s="138"/>
      <c r="FI665" s="138"/>
      <c r="FJ665" s="138"/>
      <c r="FK665" s="139"/>
      <c r="FL665" s="139"/>
      <c r="FM665" s="139"/>
      <c r="FN665" s="138"/>
      <c r="FO665" s="138"/>
      <c r="FP665" s="138"/>
      <c r="FQ665" s="138"/>
      <c r="FR665" s="138"/>
      <c r="FS665" s="138"/>
      <c r="FT665" s="138"/>
      <c r="FU665" s="138"/>
      <c r="FV665" s="139"/>
      <c r="FW665" s="139"/>
      <c r="FX665" s="139"/>
      <c r="FY665" s="138"/>
      <c r="FZ665" s="138"/>
      <c r="GA665" s="138"/>
      <c r="GB665" s="138"/>
      <c r="GC665" s="138"/>
      <c r="GD665" s="138"/>
      <c r="GE665" s="138"/>
      <c r="GF665" s="138"/>
      <c r="GG665" s="138"/>
      <c r="GH665" s="138"/>
      <c r="GI665" s="138"/>
      <c r="GJ665" s="138"/>
      <c r="GK665" s="138"/>
      <c r="GL665" s="138"/>
      <c r="GM665" s="138"/>
      <c r="GN665" s="138"/>
      <c r="GO665" s="138"/>
      <c r="GP665" s="138"/>
      <c r="GQ665" s="138"/>
      <c r="GR665" s="138"/>
      <c r="GS665" s="138"/>
      <c r="GT665" s="138"/>
      <c r="GU665" s="139"/>
      <c r="GV665" s="139"/>
      <c r="GW665" s="139"/>
      <c r="GX665" s="138"/>
      <c r="GY665" s="138"/>
      <c r="GZ665" s="138"/>
      <c r="HA665" s="138"/>
      <c r="HB665" s="138"/>
      <c r="HC665" s="138"/>
      <c r="HD665" s="138"/>
      <c r="HE665" s="138"/>
      <c r="HF665" s="138"/>
      <c r="HG665" s="138"/>
      <c r="HH665" s="138"/>
      <c r="HI665" s="138"/>
      <c r="HJ665" s="138"/>
      <c r="HK665" s="138"/>
      <c r="HL665" s="138"/>
      <c r="HM665" s="138"/>
      <c r="HN665" s="138"/>
      <c r="HO665" s="138"/>
      <c r="HP665" s="138"/>
      <c r="HQ665" s="138"/>
      <c r="HR665" s="138"/>
      <c r="HS665" s="138"/>
      <c r="HT665" s="138"/>
      <c r="HU665" s="138"/>
      <c r="HV665" s="138"/>
      <c r="HW665" s="138"/>
      <c r="HX665" s="138"/>
      <c r="HY665" s="138"/>
      <c r="HZ665" s="138"/>
      <c r="IA665" s="138"/>
      <c r="IB665" s="138"/>
    </row>
    <row r="666" spans="1:236" x14ac:dyDescent="0.4">
      <c r="A666" s="77">
        <v>97457</v>
      </c>
      <c r="F666" s="353">
        <v>61000603502233</v>
      </c>
      <c r="J666" s="355"/>
      <c r="K666" s="355"/>
      <c r="L666" s="361" t="s">
        <v>6120</v>
      </c>
      <c r="M666" s="355">
        <v>20143571385</v>
      </c>
      <c r="O666" s="66">
        <v>6049</v>
      </c>
      <c r="P666" s="364">
        <v>41815</v>
      </c>
      <c r="R666" s="66">
        <v>28446</v>
      </c>
      <c r="S666" s="66">
        <v>41817</v>
      </c>
      <c r="W666" s="363"/>
      <c r="AU666" s="138"/>
      <c r="AV666" s="138"/>
      <c r="AW666" s="138"/>
      <c r="AX666" s="138"/>
      <c r="AY666" s="141"/>
      <c r="AZ666" s="138"/>
      <c r="BA666" s="138"/>
      <c r="BB666" s="138"/>
      <c r="BC666" s="138"/>
      <c r="BD666" s="138"/>
      <c r="BE666" s="139"/>
      <c r="BF666" s="139"/>
      <c r="BG666" s="138"/>
      <c r="BH666" s="138"/>
      <c r="BI666" s="138"/>
      <c r="BJ666" s="138"/>
      <c r="BK666" s="138"/>
      <c r="BL666" s="138"/>
      <c r="BM666" s="138"/>
      <c r="BN666" s="138"/>
      <c r="BO666" s="138"/>
      <c r="BP666" s="138"/>
      <c r="BQ666" s="138"/>
      <c r="BR666" s="138"/>
      <c r="BS666" s="138"/>
      <c r="BT666" s="138"/>
      <c r="BU666" s="138"/>
      <c r="BV666" s="138"/>
      <c r="BW666" s="138"/>
      <c r="BX666" s="138"/>
      <c r="BY666" s="138"/>
      <c r="BZ666" s="138"/>
      <c r="CA666" s="138"/>
      <c r="CB666" s="138"/>
      <c r="CC666" s="139"/>
      <c r="CD666" s="139"/>
      <c r="CE666" s="139"/>
      <c r="CF666" s="138"/>
      <c r="CG666" s="138"/>
      <c r="CH666" s="138"/>
      <c r="CI666" s="138"/>
      <c r="CJ666" s="138"/>
      <c r="CK666" s="138"/>
      <c r="CL666" s="138"/>
      <c r="CM666" s="138"/>
      <c r="CN666" s="138"/>
      <c r="CO666" s="138"/>
      <c r="CP666" s="138"/>
      <c r="CQ666" s="138"/>
      <c r="CR666" s="138"/>
      <c r="CS666" s="138"/>
      <c r="CT666" s="138"/>
      <c r="CU666" s="138"/>
      <c r="CV666" s="138"/>
      <c r="CW666" s="138"/>
      <c r="CX666" s="138"/>
      <c r="CY666" s="138"/>
      <c r="CZ666" s="138"/>
      <c r="DA666" s="138"/>
      <c r="DB666" s="139"/>
      <c r="DC666" s="139"/>
      <c r="DD666" s="139"/>
      <c r="DE666" s="138"/>
      <c r="DF666" s="138"/>
      <c r="DG666" s="138"/>
      <c r="DH666" s="138"/>
      <c r="DI666" s="138"/>
      <c r="DJ666" s="138"/>
      <c r="DK666" s="138"/>
      <c r="DL666" s="138"/>
      <c r="DM666" s="138"/>
      <c r="DN666" s="138"/>
      <c r="DO666" s="138"/>
      <c r="DP666" s="138"/>
      <c r="DQ666" s="138"/>
      <c r="DR666" s="138"/>
      <c r="DS666" s="138"/>
      <c r="DT666" s="138"/>
      <c r="DU666" s="138"/>
      <c r="DV666" s="138"/>
      <c r="DW666" s="138"/>
      <c r="DX666" s="138"/>
      <c r="DY666" s="138"/>
      <c r="DZ666" s="138"/>
      <c r="EA666" s="139"/>
      <c r="EB666" s="139"/>
      <c r="EC666" s="139"/>
      <c r="ED666" s="138"/>
      <c r="EE666" s="138"/>
      <c r="EF666" s="138"/>
      <c r="EG666" s="138"/>
      <c r="EH666" s="138"/>
      <c r="EI666" s="138"/>
      <c r="EJ666" s="138"/>
      <c r="EK666" s="138"/>
      <c r="EL666" s="138"/>
      <c r="EM666" s="138"/>
      <c r="EN666" s="138"/>
      <c r="EO666" s="138"/>
      <c r="EP666" s="138"/>
      <c r="EQ666" s="138"/>
      <c r="ER666" s="138"/>
      <c r="ES666" s="138"/>
      <c r="ET666" s="138"/>
      <c r="EU666" s="138"/>
      <c r="EV666" s="138"/>
      <c r="EW666" s="138"/>
      <c r="EX666" s="138"/>
      <c r="EY666" s="138"/>
      <c r="EZ666" s="139"/>
      <c r="FA666" s="139"/>
      <c r="FB666" s="139"/>
      <c r="FC666" s="138"/>
      <c r="FD666" s="138"/>
      <c r="FE666" s="138"/>
      <c r="FF666" s="138"/>
      <c r="FG666" s="138"/>
      <c r="FH666" s="138"/>
      <c r="FI666" s="138"/>
      <c r="FJ666" s="138"/>
      <c r="FK666" s="139"/>
      <c r="FL666" s="139"/>
      <c r="FM666" s="139"/>
      <c r="FN666" s="138"/>
      <c r="FO666" s="138"/>
      <c r="FP666" s="138"/>
      <c r="FQ666" s="138"/>
      <c r="FR666" s="138"/>
      <c r="FS666" s="138"/>
      <c r="FT666" s="138"/>
      <c r="FU666" s="138"/>
      <c r="FV666" s="139"/>
      <c r="FW666" s="139"/>
      <c r="FX666" s="139"/>
      <c r="FY666" s="138"/>
      <c r="FZ666" s="138"/>
      <c r="GA666" s="138"/>
      <c r="GB666" s="138"/>
      <c r="GC666" s="138"/>
      <c r="GD666" s="138"/>
      <c r="GE666" s="138"/>
      <c r="GF666" s="138"/>
      <c r="GG666" s="138"/>
      <c r="GH666" s="138"/>
      <c r="GI666" s="138"/>
      <c r="GJ666" s="138"/>
      <c r="GK666" s="138"/>
      <c r="GL666" s="138"/>
      <c r="GM666" s="138"/>
      <c r="GN666" s="138"/>
      <c r="GO666" s="138"/>
      <c r="GP666" s="138"/>
      <c r="GQ666" s="138"/>
      <c r="GR666" s="138"/>
      <c r="GS666" s="138"/>
      <c r="GT666" s="138"/>
      <c r="GU666" s="139"/>
      <c r="GV666" s="139"/>
      <c r="GW666" s="139"/>
      <c r="GX666" s="138"/>
      <c r="GY666" s="138"/>
      <c r="GZ666" s="138"/>
      <c r="HA666" s="138"/>
      <c r="HB666" s="138"/>
      <c r="HC666" s="138"/>
      <c r="HD666" s="138"/>
      <c r="HE666" s="138"/>
      <c r="HF666" s="138"/>
      <c r="HG666" s="138"/>
      <c r="HH666" s="138"/>
      <c r="HI666" s="138"/>
      <c r="HJ666" s="138"/>
      <c r="HK666" s="138"/>
      <c r="HL666" s="138"/>
      <c r="HM666" s="138"/>
      <c r="HN666" s="138"/>
      <c r="HO666" s="138"/>
      <c r="HP666" s="138"/>
      <c r="HQ666" s="138"/>
      <c r="HR666" s="138"/>
      <c r="HS666" s="138"/>
      <c r="HT666" s="138"/>
      <c r="HU666" s="138"/>
      <c r="HV666" s="138"/>
      <c r="HW666" s="138"/>
      <c r="HX666" s="138"/>
      <c r="HY666" s="138"/>
      <c r="HZ666" s="138"/>
      <c r="IA666" s="138"/>
      <c r="IB666" s="138"/>
    </row>
    <row r="667" spans="1:236" x14ac:dyDescent="0.4">
      <c r="A667" s="77">
        <v>2438</v>
      </c>
      <c r="F667" s="353">
        <v>61000603900000</v>
      </c>
      <c r="J667" s="355"/>
      <c r="K667" s="355"/>
      <c r="L667" s="361" t="s">
        <v>7316</v>
      </c>
      <c r="M667" s="355">
        <v>20143571401</v>
      </c>
      <c r="O667" s="66">
        <v>98939</v>
      </c>
      <c r="P667" s="364">
        <v>41907</v>
      </c>
      <c r="R667" s="66">
        <v>74338</v>
      </c>
      <c r="S667" s="66">
        <v>41820</v>
      </c>
      <c r="W667" s="363"/>
      <c r="AU667" s="138"/>
      <c r="AV667" s="138"/>
      <c r="AW667" s="138"/>
      <c r="AX667" s="138"/>
      <c r="AY667" s="141"/>
      <c r="AZ667" s="138"/>
      <c r="BA667" s="138"/>
      <c r="BB667" s="138"/>
      <c r="BC667" s="138"/>
      <c r="BD667" s="138"/>
      <c r="BE667" s="139"/>
      <c r="BF667" s="139"/>
      <c r="BG667" s="138"/>
      <c r="BH667" s="138"/>
      <c r="BI667" s="138"/>
      <c r="BJ667" s="138"/>
      <c r="BK667" s="138"/>
      <c r="BL667" s="138"/>
      <c r="BM667" s="138"/>
      <c r="BN667" s="138"/>
      <c r="BO667" s="138"/>
      <c r="BP667" s="138"/>
      <c r="BQ667" s="138"/>
      <c r="BR667" s="138"/>
      <c r="BS667" s="138"/>
      <c r="BT667" s="138"/>
      <c r="BU667" s="138"/>
      <c r="BV667" s="138"/>
      <c r="BW667" s="138"/>
      <c r="BX667" s="138"/>
      <c r="BY667" s="138"/>
      <c r="BZ667" s="138"/>
      <c r="CA667" s="138"/>
      <c r="CB667" s="138"/>
      <c r="CC667" s="139"/>
      <c r="CD667" s="139"/>
      <c r="CE667" s="139"/>
      <c r="CF667" s="138"/>
      <c r="CG667" s="138"/>
      <c r="CH667" s="138"/>
      <c r="CI667" s="138"/>
      <c r="CJ667" s="138"/>
      <c r="CK667" s="138"/>
      <c r="CL667" s="138"/>
      <c r="CM667" s="138"/>
      <c r="CN667" s="138"/>
      <c r="CO667" s="138"/>
      <c r="CP667" s="138"/>
      <c r="CQ667" s="138"/>
      <c r="CR667" s="138"/>
      <c r="CS667" s="138"/>
      <c r="CT667" s="138"/>
      <c r="CU667" s="138"/>
      <c r="CV667" s="138"/>
      <c r="CW667" s="138"/>
      <c r="CX667" s="138"/>
      <c r="CY667" s="138"/>
      <c r="CZ667" s="138"/>
      <c r="DA667" s="138"/>
      <c r="DB667" s="139"/>
      <c r="DC667" s="139"/>
      <c r="DD667" s="139"/>
      <c r="DE667" s="138"/>
      <c r="DF667" s="138"/>
      <c r="DG667" s="138"/>
      <c r="DH667" s="138"/>
      <c r="DI667" s="138"/>
      <c r="DJ667" s="138"/>
      <c r="DK667" s="138"/>
      <c r="DL667" s="138"/>
      <c r="DM667" s="138"/>
      <c r="DN667" s="138"/>
      <c r="DO667" s="138"/>
      <c r="DP667" s="138"/>
      <c r="DQ667" s="138"/>
      <c r="DR667" s="138"/>
      <c r="DS667" s="138"/>
      <c r="DT667" s="138"/>
      <c r="DU667" s="138"/>
      <c r="DV667" s="138"/>
      <c r="DW667" s="138"/>
      <c r="DX667" s="138"/>
      <c r="DY667" s="138"/>
      <c r="DZ667" s="138"/>
      <c r="EA667" s="139"/>
      <c r="EB667" s="139"/>
      <c r="EC667" s="139"/>
      <c r="ED667" s="138"/>
      <c r="EE667" s="138"/>
      <c r="EF667" s="138"/>
      <c r="EG667" s="138"/>
      <c r="EH667" s="138"/>
      <c r="EI667" s="138"/>
      <c r="EJ667" s="138"/>
      <c r="EK667" s="138"/>
      <c r="EL667" s="138"/>
      <c r="EM667" s="138"/>
      <c r="EN667" s="138"/>
      <c r="EO667" s="138"/>
      <c r="EP667" s="138"/>
      <c r="EQ667" s="138"/>
      <c r="ER667" s="138"/>
      <c r="ES667" s="138"/>
      <c r="ET667" s="138"/>
      <c r="EU667" s="138"/>
      <c r="EV667" s="138"/>
      <c r="EW667" s="138"/>
      <c r="EX667" s="138"/>
      <c r="EY667" s="138"/>
      <c r="EZ667" s="139"/>
      <c r="FA667" s="139"/>
      <c r="FB667" s="139"/>
      <c r="FC667" s="138"/>
      <c r="FD667" s="138"/>
      <c r="FE667" s="138"/>
      <c r="FF667" s="138"/>
      <c r="FG667" s="138"/>
      <c r="FH667" s="138"/>
      <c r="FI667" s="138"/>
      <c r="FJ667" s="138"/>
      <c r="FK667" s="139"/>
      <c r="FL667" s="139"/>
      <c r="FM667" s="139"/>
      <c r="FN667" s="138"/>
      <c r="FO667" s="138"/>
      <c r="FP667" s="138"/>
      <c r="FQ667" s="138"/>
      <c r="FR667" s="138"/>
      <c r="FS667" s="138"/>
      <c r="FT667" s="138"/>
      <c r="FU667" s="138"/>
      <c r="FV667" s="139"/>
      <c r="FW667" s="139"/>
      <c r="FX667" s="139"/>
      <c r="FY667" s="138"/>
      <c r="FZ667" s="138"/>
      <c r="GA667" s="138"/>
      <c r="GB667" s="138"/>
      <c r="GC667" s="138"/>
      <c r="GD667" s="138"/>
      <c r="GE667" s="138"/>
      <c r="GF667" s="138"/>
      <c r="GG667" s="138"/>
      <c r="GH667" s="138"/>
      <c r="GI667" s="138"/>
      <c r="GJ667" s="138"/>
      <c r="GK667" s="138"/>
      <c r="GL667" s="138"/>
      <c r="GM667" s="138"/>
      <c r="GN667" s="138"/>
      <c r="GO667" s="138"/>
      <c r="GP667" s="138"/>
      <c r="GQ667" s="138"/>
      <c r="GR667" s="138"/>
      <c r="GS667" s="138"/>
      <c r="GT667" s="138"/>
      <c r="GU667" s="139"/>
      <c r="GV667" s="139"/>
      <c r="GW667" s="139"/>
      <c r="GX667" s="138"/>
      <c r="GY667" s="138"/>
      <c r="GZ667" s="138"/>
      <c r="HA667" s="138"/>
      <c r="HB667" s="138"/>
      <c r="HC667" s="138"/>
      <c r="HD667" s="138"/>
      <c r="HE667" s="138"/>
      <c r="HF667" s="138"/>
      <c r="HG667" s="138"/>
      <c r="HH667" s="138"/>
      <c r="HI667" s="138"/>
      <c r="HJ667" s="138"/>
      <c r="HK667" s="138"/>
      <c r="HL667" s="138"/>
      <c r="HM667" s="138"/>
      <c r="HN667" s="138"/>
      <c r="HO667" s="138"/>
      <c r="HP667" s="138"/>
      <c r="HQ667" s="138"/>
      <c r="HR667" s="138"/>
      <c r="HS667" s="138"/>
      <c r="HT667" s="138"/>
      <c r="HU667" s="138"/>
      <c r="HV667" s="138"/>
      <c r="HW667" s="138"/>
      <c r="HX667" s="138"/>
      <c r="HY667" s="138"/>
      <c r="HZ667" s="138"/>
      <c r="IA667" s="138"/>
      <c r="IB667" s="138"/>
    </row>
    <row r="668" spans="1:236" x14ac:dyDescent="0.4">
      <c r="A668" s="77">
        <v>2546</v>
      </c>
      <c r="F668" s="353">
        <v>61000608200000</v>
      </c>
      <c r="J668" s="355"/>
      <c r="K668" s="355"/>
      <c r="L668" s="361" t="s">
        <v>6204</v>
      </c>
      <c r="M668" s="355">
        <v>20143580396</v>
      </c>
      <c r="O668" s="66">
        <v>78822</v>
      </c>
      <c r="P668" s="364">
        <v>41899</v>
      </c>
      <c r="R668" s="66">
        <v>27287</v>
      </c>
      <c r="S668" s="66">
        <v>41817</v>
      </c>
      <c r="W668" s="363"/>
      <c r="AU668" s="138"/>
      <c r="AV668" s="138"/>
      <c r="AW668" s="138"/>
      <c r="AX668" s="138"/>
      <c r="AY668" s="141"/>
      <c r="AZ668" s="138"/>
      <c r="BA668" s="138"/>
      <c r="BB668" s="138"/>
      <c r="BC668" s="138"/>
      <c r="BD668" s="138"/>
      <c r="BE668" s="139"/>
      <c r="BF668" s="139"/>
      <c r="BG668" s="138"/>
      <c r="BH668" s="138"/>
      <c r="BI668" s="138"/>
      <c r="BJ668" s="138"/>
      <c r="BK668" s="138"/>
      <c r="BL668" s="138"/>
      <c r="BM668" s="138"/>
      <c r="BN668" s="138"/>
      <c r="BO668" s="138"/>
      <c r="BP668" s="138"/>
      <c r="BQ668" s="138"/>
      <c r="BR668" s="138"/>
      <c r="BS668" s="138"/>
      <c r="BT668" s="138"/>
      <c r="BU668" s="138"/>
      <c r="BV668" s="138"/>
      <c r="BW668" s="138"/>
      <c r="BX668" s="138"/>
      <c r="BY668" s="138"/>
      <c r="BZ668" s="138"/>
      <c r="CA668" s="138"/>
      <c r="CB668" s="138"/>
      <c r="CC668" s="139"/>
      <c r="CD668" s="139"/>
      <c r="CE668" s="139"/>
      <c r="CF668" s="138"/>
      <c r="CG668" s="138"/>
      <c r="CH668" s="138"/>
      <c r="CI668" s="138"/>
      <c r="CJ668" s="138"/>
      <c r="CK668" s="138"/>
      <c r="CL668" s="138"/>
      <c r="CM668" s="138"/>
      <c r="CN668" s="138"/>
      <c r="CO668" s="138"/>
      <c r="CP668" s="138"/>
      <c r="CQ668" s="138"/>
      <c r="CR668" s="138"/>
      <c r="CS668" s="138"/>
      <c r="CT668" s="138"/>
      <c r="CU668" s="138"/>
      <c r="CV668" s="138"/>
      <c r="CW668" s="138"/>
      <c r="CX668" s="138"/>
      <c r="CY668" s="138"/>
      <c r="CZ668" s="138"/>
      <c r="DA668" s="138"/>
      <c r="DB668" s="139"/>
      <c r="DC668" s="139"/>
      <c r="DD668" s="139"/>
      <c r="DE668" s="138"/>
      <c r="DF668" s="138"/>
      <c r="DG668" s="138"/>
      <c r="DH668" s="138"/>
      <c r="DI668" s="138"/>
      <c r="DJ668" s="138"/>
      <c r="DK668" s="138"/>
      <c r="DL668" s="138"/>
      <c r="DM668" s="138"/>
      <c r="DN668" s="138"/>
      <c r="DO668" s="138"/>
      <c r="DP668" s="138"/>
      <c r="DQ668" s="138"/>
      <c r="DR668" s="138"/>
      <c r="DS668" s="138"/>
      <c r="DT668" s="138"/>
      <c r="DU668" s="138"/>
      <c r="DV668" s="138"/>
      <c r="DW668" s="138"/>
      <c r="DX668" s="138"/>
      <c r="DY668" s="138"/>
      <c r="DZ668" s="138"/>
      <c r="EA668" s="139"/>
      <c r="EB668" s="139"/>
      <c r="EC668" s="139"/>
      <c r="ED668" s="138"/>
      <c r="EE668" s="138"/>
      <c r="EF668" s="138"/>
      <c r="EG668" s="138"/>
      <c r="EH668" s="138"/>
      <c r="EI668" s="138"/>
      <c r="EJ668" s="138"/>
      <c r="EK668" s="138"/>
      <c r="EL668" s="138"/>
      <c r="EM668" s="138"/>
      <c r="EN668" s="138"/>
      <c r="EO668" s="138"/>
      <c r="EP668" s="138"/>
      <c r="EQ668" s="138"/>
      <c r="ER668" s="138"/>
      <c r="ES668" s="138"/>
      <c r="ET668" s="138"/>
      <c r="EU668" s="138"/>
      <c r="EV668" s="138"/>
      <c r="EW668" s="138"/>
      <c r="EX668" s="138"/>
      <c r="EY668" s="138"/>
      <c r="EZ668" s="139"/>
      <c r="FA668" s="139"/>
      <c r="FB668" s="139"/>
      <c r="FC668" s="138"/>
      <c r="FD668" s="138"/>
      <c r="FE668" s="138"/>
      <c r="FF668" s="138"/>
      <c r="FG668" s="138"/>
      <c r="FH668" s="138"/>
      <c r="FI668" s="138"/>
      <c r="FJ668" s="138"/>
      <c r="FK668" s="139"/>
      <c r="FL668" s="139"/>
      <c r="FM668" s="139"/>
      <c r="FN668" s="138"/>
      <c r="FO668" s="138"/>
      <c r="FP668" s="138"/>
      <c r="FQ668" s="138"/>
      <c r="FR668" s="138"/>
      <c r="FS668" s="138"/>
      <c r="FT668" s="138"/>
      <c r="FU668" s="138"/>
      <c r="FV668" s="139"/>
      <c r="FW668" s="139"/>
      <c r="FX668" s="139"/>
      <c r="FY668" s="138"/>
      <c r="FZ668" s="138"/>
      <c r="GA668" s="138"/>
      <c r="GB668" s="138"/>
      <c r="GC668" s="138"/>
      <c r="GD668" s="138"/>
      <c r="GE668" s="138"/>
      <c r="GF668" s="138"/>
      <c r="GG668" s="138"/>
      <c r="GH668" s="138"/>
      <c r="GI668" s="138"/>
      <c r="GJ668" s="138"/>
      <c r="GK668" s="138"/>
      <c r="GL668" s="138"/>
      <c r="GM668" s="138"/>
      <c r="GN668" s="138"/>
      <c r="GO668" s="138"/>
      <c r="GP668" s="138"/>
      <c r="GQ668" s="138"/>
      <c r="GR668" s="138"/>
      <c r="GS668" s="138"/>
      <c r="GT668" s="138"/>
      <c r="GU668" s="139"/>
      <c r="GV668" s="139"/>
      <c r="GW668" s="139"/>
      <c r="GX668" s="138"/>
      <c r="GY668" s="138"/>
      <c r="GZ668" s="138"/>
      <c r="HA668" s="138"/>
      <c r="HB668" s="138"/>
      <c r="HC668" s="138"/>
      <c r="HD668" s="138"/>
      <c r="HE668" s="138"/>
      <c r="HF668" s="138"/>
      <c r="HG668" s="138"/>
      <c r="HH668" s="138"/>
      <c r="HI668" s="138"/>
      <c r="HJ668" s="138"/>
      <c r="HK668" s="138"/>
      <c r="HL668" s="138"/>
      <c r="HM668" s="138"/>
      <c r="HN668" s="138"/>
      <c r="HO668" s="138"/>
      <c r="HP668" s="138"/>
      <c r="HQ668" s="138"/>
      <c r="HR668" s="138"/>
      <c r="HS668" s="138"/>
      <c r="HT668" s="138"/>
      <c r="HU668" s="138"/>
      <c r="HV668" s="138"/>
      <c r="HW668" s="138"/>
      <c r="HX668" s="138"/>
      <c r="HY668" s="138"/>
      <c r="HZ668" s="138"/>
      <c r="IA668" s="138"/>
      <c r="IB668" s="138"/>
    </row>
    <row r="669" spans="1:236" x14ac:dyDescent="0.4">
      <c r="A669" s="77">
        <v>2580</v>
      </c>
      <c r="F669" s="353">
        <v>61002705203359</v>
      </c>
      <c r="J669" s="355"/>
      <c r="K669" s="355"/>
      <c r="L669" s="361" t="s">
        <v>5922</v>
      </c>
      <c r="M669" s="355">
        <v>20143580408</v>
      </c>
      <c r="O669" s="66">
        <v>6057</v>
      </c>
      <c r="P669" s="364">
        <v>41899</v>
      </c>
      <c r="R669" s="66">
        <v>63344</v>
      </c>
      <c r="S669" s="66">
        <v>41820</v>
      </c>
      <c r="W669" s="363"/>
      <c r="AU669" s="138"/>
      <c r="AV669" s="138"/>
      <c r="AW669" s="138"/>
      <c r="AX669" s="138"/>
      <c r="AY669" s="141"/>
      <c r="AZ669" s="138"/>
      <c r="BA669" s="138"/>
      <c r="BB669" s="138"/>
      <c r="BC669" s="138"/>
      <c r="BD669" s="138"/>
      <c r="BE669" s="139"/>
      <c r="BF669" s="139"/>
      <c r="BG669" s="138"/>
      <c r="BH669" s="138"/>
      <c r="BI669" s="138"/>
      <c r="BJ669" s="138"/>
      <c r="BK669" s="138"/>
      <c r="BL669" s="138"/>
      <c r="BM669" s="138"/>
      <c r="BN669" s="138"/>
      <c r="BO669" s="138"/>
      <c r="BP669" s="138"/>
      <c r="BQ669" s="138"/>
      <c r="BR669" s="138"/>
      <c r="BS669" s="138"/>
      <c r="BT669" s="138"/>
      <c r="BU669" s="138"/>
      <c r="BV669" s="138"/>
      <c r="BW669" s="138"/>
      <c r="BX669" s="138"/>
      <c r="BY669" s="138"/>
      <c r="BZ669" s="138"/>
      <c r="CA669" s="138"/>
      <c r="CB669" s="138"/>
      <c r="CC669" s="139"/>
      <c r="CD669" s="139"/>
      <c r="CE669" s="139"/>
      <c r="CF669" s="138"/>
      <c r="CG669" s="138"/>
      <c r="CH669" s="138"/>
      <c r="CI669" s="138"/>
      <c r="CJ669" s="138"/>
      <c r="CK669" s="138"/>
      <c r="CL669" s="138"/>
      <c r="CM669" s="138"/>
      <c r="CN669" s="138"/>
      <c r="CO669" s="138"/>
      <c r="CP669" s="138"/>
      <c r="CQ669" s="138"/>
      <c r="CR669" s="138"/>
      <c r="CS669" s="138"/>
      <c r="CT669" s="138"/>
      <c r="CU669" s="138"/>
      <c r="CV669" s="138"/>
      <c r="CW669" s="138"/>
      <c r="CX669" s="138"/>
      <c r="CY669" s="138"/>
      <c r="CZ669" s="138"/>
      <c r="DA669" s="138"/>
      <c r="DB669" s="139"/>
      <c r="DC669" s="139"/>
      <c r="DD669" s="139"/>
      <c r="DE669" s="138"/>
      <c r="DF669" s="138"/>
      <c r="DG669" s="138"/>
      <c r="DH669" s="138"/>
      <c r="DI669" s="138"/>
      <c r="DJ669" s="138"/>
      <c r="DK669" s="138"/>
      <c r="DL669" s="138"/>
      <c r="DM669" s="138"/>
      <c r="DN669" s="138"/>
      <c r="DO669" s="138"/>
      <c r="DP669" s="138"/>
      <c r="DQ669" s="138"/>
      <c r="DR669" s="138"/>
      <c r="DS669" s="138"/>
      <c r="DT669" s="138"/>
      <c r="DU669" s="138"/>
      <c r="DV669" s="138"/>
      <c r="DW669" s="138"/>
      <c r="DX669" s="138"/>
      <c r="DY669" s="138"/>
      <c r="DZ669" s="138"/>
      <c r="EA669" s="139"/>
      <c r="EB669" s="139"/>
      <c r="EC669" s="139"/>
      <c r="ED669" s="138"/>
      <c r="EE669" s="138"/>
      <c r="EF669" s="138"/>
      <c r="EG669" s="138"/>
      <c r="EH669" s="138"/>
      <c r="EI669" s="138"/>
      <c r="EJ669" s="138"/>
      <c r="EK669" s="138"/>
      <c r="EL669" s="138"/>
      <c r="EM669" s="138"/>
      <c r="EN669" s="138"/>
      <c r="EO669" s="138"/>
      <c r="EP669" s="138"/>
      <c r="EQ669" s="138"/>
      <c r="ER669" s="138"/>
      <c r="ES669" s="138"/>
      <c r="ET669" s="138"/>
      <c r="EU669" s="138"/>
      <c r="EV669" s="138"/>
      <c r="EW669" s="138"/>
      <c r="EX669" s="138"/>
      <c r="EY669" s="138"/>
      <c r="EZ669" s="139"/>
      <c r="FA669" s="139"/>
      <c r="FB669" s="139"/>
      <c r="FC669" s="138"/>
      <c r="FD669" s="138"/>
      <c r="FE669" s="138"/>
      <c r="FF669" s="138"/>
      <c r="FG669" s="138"/>
      <c r="FH669" s="138"/>
      <c r="FI669" s="138"/>
      <c r="FJ669" s="138"/>
      <c r="FK669" s="139"/>
      <c r="FL669" s="139"/>
      <c r="FM669" s="139"/>
      <c r="FN669" s="138"/>
      <c r="FO669" s="138"/>
      <c r="FP669" s="138"/>
      <c r="FQ669" s="138"/>
      <c r="FR669" s="138"/>
      <c r="FS669" s="138"/>
      <c r="FT669" s="138"/>
      <c r="FU669" s="138"/>
      <c r="FV669" s="139"/>
      <c r="FW669" s="139"/>
      <c r="FX669" s="139"/>
      <c r="FY669" s="138"/>
      <c r="FZ669" s="138"/>
      <c r="GA669" s="138"/>
      <c r="GB669" s="138"/>
      <c r="GC669" s="138"/>
      <c r="GD669" s="138"/>
      <c r="GE669" s="138"/>
      <c r="GF669" s="138"/>
      <c r="GG669" s="138"/>
      <c r="GH669" s="138"/>
      <c r="GI669" s="138"/>
      <c r="GJ669" s="138"/>
      <c r="GK669" s="138"/>
      <c r="GL669" s="138"/>
      <c r="GM669" s="138"/>
      <c r="GN669" s="138"/>
      <c r="GO669" s="138"/>
      <c r="GP669" s="138"/>
      <c r="GQ669" s="138"/>
      <c r="GR669" s="138"/>
      <c r="GS669" s="138"/>
      <c r="GT669" s="138"/>
      <c r="GU669" s="139"/>
      <c r="GV669" s="139"/>
      <c r="GW669" s="139"/>
      <c r="GX669" s="138"/>
      <c r="GY669" s="138"/>
      <c r="GZ669" s="138"/>
      <c r="HA669" s="138"/>
      <c r="HB669" s="138"/>
      <c r="HC669" s="138"/>
      <c r="HD669" s="138"/>
      <c r="HE669" s="138"/>
      <c r="HF669" s="138"/>
      <c r="HG669" s="138"/>
      <c r="HH669" s="138"/>
      <c r="HI669" s="138"/>
      <c r="HJ669" s="138"/>
      <c r="HK669" s="138"/>
      <c r="HL669" s="138"/>
      <c r="HM669" s="138"/>
      <c r="HN669" s="138"/>
      <c r="HO669" s="138"/>
      <c r="HP669" s="138"/>
      <c r="HQ669" s="138"/>
      <c r="HR669" s="138"/>
      <c r="HS669" s="138"/>
      <c r="HT669" s="138"/>
      <c r="HU669" s="138"/>
      <c r="HV669" s="138"/>
      <c r="HW669" s="138"/>
      <c r="HX669" s="138"/>
      <c r="HY669" s="138"/>
      <c r="HZ669" s="138"/>
      <c r="IA669" s="138"/>
      <c r="IB669" s="138"/>
    </row>
    <row r="670" spans="1:236" x14ac:dyDescent="0.4">
      <c r="A670" s="77">
        <v>2548</v>
      </c>
      <c r="F670" s="353">
        <v>61012700902381</v>
      </c>
      <c r="J670" s="355"/>
      <c r="K670" s="355"/>
      <c r="L670" s="361" t="s">
        <v>6703</v>
      </c>
      <c r="M670" s="355">
        <v>20143580408</v>
      </c>
      <c r="O670" s="66">
        <v>96726</v>
      </c>
      <c r="P670" s="364">
        <v>41988</v>
      </c>
      <c r="R670" s="66">
        <v>78223</v>
      </c>
      <c r="S670" s="66">
        <v>41820</v>
      </c>
      <c r="W670" s="363"/>
      <c r="AU670" s="138"/>
      <c r="AV670" s="138"/>
      <c r="AW670" s="138"/>
      <c r="AX670" s="138"/>
      <c r="AY670" s="141"/>
      <c r="AZ670" s="138"/>
      <c r="BA670" s="138"/>
      <c r="BB670" s="138"/>
      <c r="BC670" s="138"/>
      <c r="BD670" s="138"/>
      <c r="BE670" s="139"/>
      <c r="BF670" s="139"/>
      <c r="BG670" s="138"/>
      <c r="BH670" s="138"/>
      <c r="BI670" s="138"/>
      <c r="BJ670" s="138"/>
      <c r="BK670" s="138"/>
      <c r="BL670" s="138"/>
      <c r="BM670" s="138"/>
      <c r="BN670" s="138"/>
      <c r="BO670" s="138"/>
      <c r="BP670" s="138"/>
      <c r="BQ670" s="138"/>
      <c r="BR670" s="138"/>
      <c r="BS670" s="138"/>
      <c r="BT670" s="138"/>
      <c r="BU670" s="138"/>
      <c r="BV670" s="138"/>
      <c r="BW670" s="138"/>
      <c r="BX670" s="138"/>
      <c r="BY670" s="138"/>
      <c r="BZ670" s="138"/>
      <c r="CA670" s="138"/>
      <c r="CB670" s="138"/>
      <c r="CC670" s="139"/>
      <c r="CD670" s="139"/>
      <c r="CE670" s="139"/>
      <c r="CF670" s="138"/>
      <c r="CG670" s="138"/>
      <c r="CH670" s="138"/>
      <c r="CI670" s="138"/>
      <c r="CJ670" s="138"/>
      <c r="CK670" s="138"/>
      <c r="CL670" s="138"/>
      <c r="CM670" s="138"/>
      <c r="CN670" s="138"/>
      <c r="CO670" s="138"/>
      <c r="CP670" s="138"/>
      <c r="CQ670" s="138"/>
      <c r="CR670" s="138"/>
      <c r="CS670" s="138"/>
      <c r="CT670" s="138"/>
      <c r="CU670" s="138"/>
      <c r="CV670" s="138"/>
      <c r="CW670" s="138"/>
      <c r="CX670" s="138"/>
      <c r="CY670" s="138"/>
      <c r="CZ670" s="138"/>
      <c r="DA670" s="138"/>
      <c r="DB670" s="139"/>
      <c r="DC670" s="139"/>
      <c r="DD670" s="139"/>
      <c r="DE670" s="138"/>
      <c r="DF670" s="138"/>
      <c r="DG670" s="138"/>
      <c r="DH670" s="138"/>
      <c r="DI670" s="138"/>
      <c r="DJ670" s="138"/>
      <c r="DK670" s="138"/>
      <c r="DL670" s="138"/>
      <c r="DM670" s="138"/>
      <c r="DN670" s="138"/>
      <c r="DO670" s="138"/>
      <c r="DP670" s="138"/>
      <c r="DQ670" s="138"/>
      <c r="DR670" s="138"/>
      <c r="DS670" s="138"/>
      <c r="DT670" s="138"/>
      <c r="DU670" s="138"/>
      <c r="DV670" s="138"/>
      <c r="DW670" s="138"/>
      <c r="DX670" s="138"/>
      <c r="DY670" s="138"/>
      <c r="DZ670" s="138"/>
      <c r="EA670" s="139"/>
      <c r="EB670" s="139"/>
      <c r="EC670" s="139"/>
      <c r="ED670" s="138"/>
      <c r="EE670" s="138"/>
      <c r="EF670" s="138"/>
      <c r="EG670" s="138"/>
      <c r="EH670" s="138"/>
      <c r="EI670" s="138"/>
      <c r="EJ670" s="138"/>
      <c r="EK670" s="138"/>
      <c r="EL670" s="138"/>
      <c r="EM670" s="138"/>
      <c r="EN670" s="138"/>
      <c r="EO670" s="138"/>
      <c r="EP670" s="138"/>
      <c r="EQ670" s="138"/>
      <c r="ER670" s="138"/>
      <c r="ES670" s="138"/>
      <c r="ET670" s="138"/>
      <c r="EU670" s="138"/>
      <c r="EV670" s="138"/>
      <c r="EW670" s="138"/>
      <c r="EX670" s="138"/>
      <c r="EY670" s="138"/>
      <c r="EZ670" s="139"/>
      <c r="FA670" s="139"/>
      <c r="FB670" s="139"/>
      <c r="FC670" s="138"/>
      <c r="FD670" s="138"/>
      <c r="FE670" s="138"/>
      <c r="FF670" s="138"/>
      <c r="FG670" s="138"/>
      <c r="FH670" s="138"/>
      <c r="FI670" s="138"/>
      <c r="FJ670" s="138"/>
      <c r="FK670" s="139"/>
      <c r="FL670" s="139"/>
      <c r="FM670" s="139"/>
      <c r="FN670" s="138"/>
      <c r="FO670" s="138"/>
      <c r="FP670" s="138"/>
      <c r="FQ670" s="138"/>
      <c r="FR670" s="138"/>
      <c r="FS670" s="138"/>
      <c r="FT670" s="138"/>
      <c r="FU670" s="138"/>
      <c r="FV670" s="139"/>
      <c r="FW670" s="139"/>
      <c r="FX670" s="139"/>
      <c r="FY670" s="138"/>
      <c r="FZ670" s="138"/>
      <c r="GA670" s="138"/>
      <c r="GB670" s="138"/>
      <c r="GC670" s="138"/>
      <c r="GD670" s="138"/>
      <c r="GE670" s="138"/>
      <c r="GF670" s="138"/>
      <c r="GG670" s="138"/>
      <c r="GH670" s="138"/>
      <c r="GI670" s="138"/>
      <c r="GJ670" s="138"/>
      <c r="GK670" s="138"/>
      <c r="GL670" s="138"/>
      <c r="GM670" s="138"/>
      <c r="GN670" s="138"/>
      <c r="GO670" s="138"/>
      <c r="GP670" s="138"/>
      <c r="GQ670" s="138"/>
      <c r="GR670" s="138"/>
      <c r="GS670" s="138"/>
      <c r="GT670" s="138"/>
      <c r="GU670" s="139"/>
      <c r="GV670" s="139"/>
      <c r="GW670" s="139"/>
      <c r="GX670" s="138"/>
      <c r="GY670" s="138"/>
      <c r="GZ670" s="138"/>
      <c r="HA670" s="138"/>
      <c r="HB670" s="138"/>
      <c r="HC670" s="138"/>
      <c r="HD670" s="138"/>
      <c r="HE670" s="138"/>
      <c r="HF670" s="138"/>
      <c r="HG670" s="138"/>
      <c r="HH670" s="138"/>
      <c r="HI670" s="138"/>
      <c r="HJ670" s="138"/>
      <c r="HK670" s="138"/>
      <c r="HL670" s="138"/>
      <c r="HM670" s="138"/>
      <c r="HN670" s="138"/>
      <c r="HO670" s="138"/>
      <c r="HP670" s="138"/>
      <c r="HQ670" s="138"/>
      <c r="HR670" s="138"/>
      <c r="HS670" s="138"/>
      <c r="HT670" s="138"/>
      <c r="HU670" s="138"/>
      <c r="HV670" s="138"/>
      <c r="HW670" s="138"/>
      <c r="HX670" s="138"/>
      <c r="HY670" s="138"/>
      <c r="HZ670" s="138"/>
      <c r="IA670" s="138"/>
      <c r="IB670" s="138"/>
    </row>
    <row r="671" spans="1:236" x14ac:dyDescent="0.4">
      <c r="A671" s="77">
        <v>84954</v>
      </c>
      <c r="F671" s="353">
        <v>61095701700981</v>
      </c>
      <c r="J671" s="355"/>
      <c r="K671" s="355"/>
      <c r="L671" s="361" t="s">
        <v>6915</v>
      </c>
      <c r="M671" s="355">
        <v>20143580425</v>
      </c>
      <c r="O671" s="66">
        <v>96727</v>
      </c>
      <c r="P671" s="364">
        <v>41988</v>
      </c>
      <c r="W671" s="363"/>
      <c r="AU671" s="138"/>
      <c r="AV671" s="138"/>
      <c r="AW671" s="138"/>
      <c r="AX671" s="138"/>
      <c r="AY671" s="141"/>
      <c r="AZ671" s="138"/>
      <c r="BA671" s="138"/>
      <c r="BB671" s="138"/>
      <c r="BC671" s="138"/>
      <c r="BD671" s="138"/>
      <c r="BE671" s="139"/>
      <c r="BF671" s="139"/>
      <c r="BG671" s="138"/>
      <c r="BH671" s="138"/>
      <c r="BI671" s="138"/>
      <c r="BJ671" s="138"/>
      <c r="BK671" s="138"/>
      <c r="BL671" s="138"/>
      <c r="BM671" s="138"/>
      <c r="BN671" s="138"/>
      <c r="BO671" s="138"/>
      <c r="BP671" s="138"/>
      <c r="BQ671" s="138"/>
      <c r="BR671" s="138"/>
      <c r="BS671" s="138"/>
      <c r="BT671" s="138"/>
      <c r="BU671" s="138"/>
      <c r="BV671" s="138"/>
      <c r="BW671" s="138"/>
      <c r="BX671" s="138"/>
      <c r="BY671" s="138"/>
      <c r="BZ671" s="138"/>
      <c r="CA671" s="138"/>
      <c r="CB671" s="138"/>
      <c r="CC671" s="139"/>
      <c r="CD671" s="139"/>
      <c r="CE671" s="139"/>
      <c r="CF671" s="138"/>
      <c r="CG671" s="138"/>
      <c r="CH671" s="138"/>
      <c r="CI671" s="138"/>
      <c r="CJ671" s="138"/>
      <c r="CK671" s="138"/>
      <c r="CL671" s="138"/>
      <c r="CM671" s="138"/>
      <c r="CN671" s="138"/>
      <c r="CO671" s="138"/>
      <c r="CP671" s="138"/>
      <c r="CQ671" s="138"/>
      <c r="CR671" s="138"/>
      <c r="CS671" s="138"/>
      <c r="CT671" s="138"/>
      <c r="CU671" s="138"/>
      <c r="CV671" s="138"/>
      <c r="CW671" s="138"/>
      <c r="CX671" s="138"/>
      <c r="CY671" s="138"/>
      <c r="CZ671" s="138"/>
      <c r="DA671" s="138"/>
      <c r="DB671" s="139"/>
      <c r="DC671" s="139"/>
      <c r="DD671" s="139"/>
      <c r="DE671" s="138"/>
      <c r="DF671" s="138"/>
      <c r="DG671" s="138"/>
      <c r="DH671" s="138"/>
      <c r="DI671" s="138"/>
      <c r="DJ671" s="138"/>
      <c r="DK671" s="138"/>
      <c r="DL671" s="138"/>
      <c r="DM671" s="138"/>
      <c r="DN671" s="138"/>
      <c r="DO671" s="138"/>
      <c r="DP671" s="138"/>
      <c r="DQ671" s="138"/>
      <c r="DR671" s="138"/>
      <c r="DS671" s="138"/>
      <c r="DT671" s="138"/>
      <c r="DU671" s="138"/>
      <c r="DV671" s="138"/>
      <c r="DW671" s="138"/>
      <c r="DX671" s="138"/>
      <c r="DY671" s="138"/>
      <c r="DZ671" s="138"/>
      <c r="EA671" s="139"/>
      <c r="EB671" s="139"/>
      <c r="EC671" s="139"/>
      <c r="ED671" s="138"/>
      <c r="EE671" s="138"/>
      <c r="EF671" s="138"/>
      <c r="EG671" s="138"/>
      <c r="EH671" s="138"/>
      <c r="EI671" s="138"/>
      <c r="EJ671" s="138"/>
      <c r="EK671" s="138"/>
      <c r="EL671" s="138"/>
      <c r="EM671" s="138"/>
      <c r="EN671" s="138"/>
      <c r="EO671" s="138"/>
      <c r="EP671" s="138"/>
      <c r="EQ671" s="138"/>
      <c r="ER671" s="138"/>
      <c r="ES671" s="138"/>
      <c r="ET671" s="138"/>
      <c r="EU671" s="138"/>
      <c r="EV671" s="138"/>
      <c r="EW671" s="138"/>
      <c r="EX671" s="138"/>
      <c r="EY671" s="138"/>
      <c r="EZ671" s="139"/>
      <c r="FA671" s="139"/>
      <c r="FB671" s="139"/>
      <c r="FC671" s="138"/>
      <c r="FD671" s="138"/>
      <c r="FE671" s="138"/>
      <c r="FF671" s="138"/>
      <c r="FG671" s="138"/>
      <c r="FH671" s="138"/>
      <c r="FI671" s="138"/>
      <c r="FJ671" s="138"/>
      <c r="FK671" s="139"/>
      <c r="FL671" s="139"/>
      <c r="FM671" s="139"/>
      <c r="FN671" s="138"/>
      <c r="FO671" s="138"/>
      <c r="FP671" s="138"/>
      <c r="FQ671" s="138"/>
      <c r="FR671" s="138"/>
      <c r="FS671" s="138"/>
      <c r="FT671" s="138"/>
      <c r="FU671" s="138"/>
      <c r="FV671" s="139"/>
      <c r="FW671" s="139"/>
      <c r="FX671" s="139"/>
      <c r="FY671" s="138"/>
      <c r="FZ671" s="138"/>
      <c r="GA671" s="138"/>
      <c r="GB671" s="138"/>
      <c r="GC671" s="138"/>
      <c r="GD671" s="138"/>
      <c r="GE671" s="138"/>
      <c r="GF671" s="138"/>
      <c r="GG671" s="138"/>
      <c r="GH671" s="138"/>
      <c r="GI671" s="138"/>
      <c r="GJ671" s="138"/>
      <c r="GK671" s="138"/>
      <c r="GL671" s="138"/>
      <c r="GM671" s="138"/>
      <c r="GN671" s="138"/>
      <c r="GO671" s="138"/>
      <c r="GP671" s="138"/>
      <c r="GQ671" s="138"/>
      <c r="GR671" s="138"/>
      <c r="GS671" s="138"/>
      <c r="GT671" s="138"/>
      <c r="GU671" s="139"/>
      <c r="GV671" s="139"/>
      <c r="GW671" s="139"/>
      <c r="GX671" s="138"/>
      <c r="GY671" s="138"/>
      <c r="GZ671" s="138"/>
      <c r="HA671" s="138"/>
      <c r="HB671" s="138"/>
      <c r="HC671" s="138"/>
      <c r="HD671" s="138"/>
      <c r="HE671" s="138"/>
      <c r="HF671" s="138"/>
      <c r="HG671" s="138"/>
      <c r="HH671" s="138"/>
      <c r="HI671" s="138"/>
      <c r="HJ671" s="138"/>
      <c r="HK671" s="138"/>
      <c r="HL671" s="138"/>
      <c r="HM671" s="138"/>
      <c r="HN671" s="138"/>
      <c r="HO671" s="138"/>
      <c r="HP671" s="138"/>
      <c r="HQ671" s="138"/>
      <c r="HR671" s="138"/>
      <c r="HS671" s="138"/>
      <c r="HT671" s="138"/>
      <c r="HU671" s="138"/>
      <c r="HV671" s="138"/>
      <c r="HW671" s="138"/>
      <c r="HX671" s="138"/>
      <c r="HY671" s="138"/>
      <c r="HZ671" s="138"/>
      <c r="IA671" s="138"/>
      <c r="IB671" s="138"/>
    </row>
    <row r="672" spans="1:236" x14ac:dyDescent="0.4">
      <c r="A672" s="77">
        <v>97452</v>
      </c>
      <c r="F672" s="353">
        <v>61301000600428</v>
      </c>
      <c r="J672" s="355"/>
      <c r="K672" s="355"/>
      <c r="L672" s="361" t="s">
        <v>7024</v>
      </c>
      <c r="M672" s="355">
        <v>20143580432</v>
      </c>
      <c r="O672" s="66">
        <v>68927</v>
      </c>
      <c r="P672" s="364">
        <v>41988</v>
      </c>
      <c r="W672" s="363"/>
      <c r="AU672" s="138"/>
      <c r="AV672" s="138"/>
      <c r="AW672" s="138"/>
      <c r="AX672" s="138"/>
      <c r="AY672" s="141"/>
      <c r="AZ672" s="138"/>
      <c r="BA672" s="138"/>
      <c r="BB672" s="138"/>
      <c r="BC672" s="138"/>
      <c r="BD672" s="138"/>
      <c r="BE672" s="139"/>
      <c r="BF672" s="139"/>
      <c r="BG672" s="138"/>
      <c r="BH672" s="138"/>
      <c r="BI672" s="138"/>
      <c r="BJ672" s="138"/>
      <c r="BK672" s="138"/>
      <c r="BL672" s="138"/>
      <c r="BM672" s="138"/>
      <c r="BN672" s="138"/>
      <c r="BO672" s="138"/>
      <c r="BP672" s="138"/>
      <c r="BQ672" s="138"/>
      <c r="BR672" s="138"/>
      <c r="BS672" s="138"/>
      <c r="BT672" s="138"/>
      <c r="BU672" s="138"/>
      <c r="BV672" s="138"/>
      <c r="BW672" s="138"/>
      <c r="BX672" s="138"/>
      <c r="BY672" s="138"/>
      <c r="BZ672" s="138"/>
      <c r="CA672" s="138"/>
      <c r="CB672" s="138"/>
      <c r="CC672" s="139"/>
      <c r="CD672" s="139"/>
      <c r="CE672" s="139"/>
      <c r="CF672" s="138"/>
      <c r="CG672" s="138"/>
      <c r="CH672" s="138"/>
      <c r="CI672" s="138"/>
      <c r="CJ672" s="138"/>
      <c r="CK672" s="138"/>
      <c r="CL672" s="138"/>
      <c r="CM672" s="138"/>
      <c r="CN672" s="138"/>
      <c r="CO672" s="138"/>
      <c r="CP672" s="138"/>
      <c r="CQ672" s="138"/>
      <c r="CR672" s="138"/>
      <c r="CS672" s="138"/>
      <c r="CT672" s="138"/>
      <c r="CU672" s="138"/>
      <c r="CV672" s="138"/>
      <c r="CW672" s="138"/>
      <c r="CX672" s="138"/>
      <c r="CY672" s="138"/>
      <c r="CZ672" s="138"/>
      <c r="DA672" s="138"/>
      <c r="DB672" s="139"/>
      <c r="DC672" s="139"/>
      <c r="DD672" s="139"/>
      <c r="DE672" s="138"/>
      <c r="DF672" s="138"/>
      <c r="DG672" s="138"/>
      <c r="DH672" s="138"/>
      <c r="DI672" s="138"/>
      <c r="DJ672" s="138"/>
      <c r="DK672" s="138"/>
      <c r="DL672" s="138"/>
      <c r="DM672" s="138"/>
      <c r="DN672" s="138"/>
      <c r="DO672" s="138"/>
      <c r="DP672" s="138"/>
      <c r="DQ672" s="138"/>
      <c r="DR672" s="138"/>
      <c r="DS672" s="138"/>
      <c r="DT672" s="138"/>
      <c r="DU672" s="138"/>
      <c r="DV672" s="138"/>
      <c r="DW672" s="138"/>
      <c r="DX672" s="138"/>
      <c r="DY672" s="138"/>
      <c r="DZ672" s="138"/>
      <c r="EA672" s="139"/>
      <c r="EB672" s="139"/>
      <c r="EC672" s="139"/>
      <c r="ED672" s="138"/>
      <c r="EE672" s="138"/>
      <c r="EF672" s="138"/>
      <c r="EG672" s="138"/>
      <c r="EH672" s="138"/>
      <c r="EI672" s="138"/>
      <c r="EJ672" s="138"/>
      <c r="EK672" s="138"/>
      <c r="EL672" s="138"/>
      <c r="EM672" s="138"/>
      <c r="EN672" s="138"/>
      <c r="EO672" s="138"/>
      <c r="EP672" s="138"/>
      <c r="EQ672" s="138"/>
      <c r="ER672" s="138"/>
      <c r="ES672" s="138"/>
      <c r="ET672" s="138"/>
      <c r="EU672" s="138"/>
      <c r="EV672" s="138"/>
      <c r="EW672" s="138"/>
      <c r="EX672" s="138"/>
      <c r="EY672" s="138"/>
      <c r="EZ672" s="139"/>
      <c r="FA672" s="139"/>
      <c r="FB672" s="139"/>
      <c r="FC672" s="138"/>
      <c r="FD672" s="138"/>
      <c r="FE672" s="138"/>
      <c r="FF672" s="138"/>
      <c r="FG672" s="138"/>
      <c r="FH672" s="138"/>
      <c r="FI672" s="138"/>
      <c r="FJ672" s="138"/>
      <c r="FK672" s="139"/>
      <c r="FL672" s="139"/>
      <c r="FM672" s="139"/>
      <c r="FN672" s="138"/>
      <c r="FO672" s="138"/>
      <c r="FP672" s="138"/>
      <c r="FQ672" s="138"/>
      <c r="FR672" s="138"/>
      <c r="FS672" s="138"/>
      <c r="FT672" s="138"/>
      <c r="FU672" s="138"/>
      <c r="FV672" s="139"/>
      <c r="FW672" s="139"/>
      <c r="FX672" s="139"/>
      <c r="FY672" s="138"/>
      <c r="FZ672" s="138"/>
      <c r="GA672" s="138"/>
      <c r="GB672" s="138"/>
      <c r="GC672" s="138"/>
      <c r="GD672" s="138"/>
      <c r="GE672" s="138"/>
      <c r="GF672" s="138"/>
      <c r="GG672" s="138"/>
      <c r="GH672" s="138"/>
      <c r="GI672" s="138"/>
      <c r="GJ672" s="138"/>
      <c r="GK672" s="138"/>
      <c r="GL672" s="138"/>
      <c r="GM672" s="138"/>
      <c r="GN672" s="138"/>
      <c r="GO672" s="138"/>
      <c r="GP672" s="138"/>
      <c r="GQ672" s="138"/>
      <c r="GR672" s="138"/>
      <c r="GS672" s="138"/>
      <c r="GT672" s="138"/>
      <c r="GU672" s="139"/>
      <c r="GV672" s="139"/>
      <c r="GW672" s="139"/>
      <c r="GX672" s="138"/>
      <c r="GY672" s="138"/>
      <c r="GZ672" s="138"/>
      <c r="HA672" s="138"/>
      <c r="HB672" s="138"/>
      <c r="HC672" s="138"/>
      <c r="HD672" s="138"/>
      <c r="HE672" s="138"/>
      <c r="HF672" s="138"/>
      <c r="HG672" s="138"/>
      <c r="HH672" s="138"/>
      <c r="HI672" s="138"/>
      <c r="HJ672" s="138"/>
      <c r="HK672" s="138"/>
      <c r="HL672" s="138"/>
      <c r="HM672" s="138"/>
      <c r="HN672" s="138"/>
      <c r="HO672" s="138"/>
      <c r="HP672" s="138"/>
      <c r="HQ672" s="138"/>
      <c r="HR672" s="138"/>
      <c r="HS672" s="138"/>
      <c r="HT672" s="138"/>
      <c r="HU672" s="138"/>
      <c r="HV672" s="138"/>
      <c r="HW672" s="138"/>
      <c r="HX672" s="138"/>
      <c r="HY672" s="138"/>
      <c r="HZ672" s="138"/>
      <c r="IA672" s="138"/>
      <c r="IB672" s="138"/>
    </row>
    <row r="673" spans="1:236" x14ac:dyDescent="0.4">
      <c r="A673" s="77" t="s">
        <v>5252</v>
      </c>
      <c r="F673" s="353" t="s">
        <v>5646</v>
      </c>
      <c r="J673" s="355"/>
      <c r="K673" s="355"/>
      <c r="L673" s="361" t="s">
        <v>7045</v>
      </c>
      <c r="M673" s="355">
        <v>20143571422</v>
      </c>
      <c r="O673" s="66">
        <v>79580</v>
      </c>
      <c r="P673" s="364">
        <v>41988</v>
      </c>
      <c r="W673" s="363"/>
      <c r="AU673" s="138"/>
      <c r="AV673" s="138"/>
      <c r="AW673" s="138"/>
      <c r="AX673" s="138"/>
      <c r="AY673" s="141"/>
      <c r="AZ673" s="138"/>
      <c r="BA673" s="138"/>
      <c r="BB673" s="138"/>
      <c r="BC673" s="138"/>
      <c r="BD673" s="138"/>
      <c r="BE673" s="139"/>
      <c r="BF673" s="139"/>
      <c r="BG673" s="138"/>
      <c r="BH673" s="138"/>
      <c r="BI673" s="138"/>
      <c r="BJ673" s="138"/>
      <c r="BK673" s="138"/>
      <c r="BL673" s="138"/>
      <c r="BM673" s="138"/>
      <c r="BN673" s="138"/>
      <c r="BO673" s="138"/>
      <c r="BP673" s="138"/>
      <c r="BQ673" s="138"/>
      <c r="BR673" s="138"/>
      <c r="BS673" s="138"/>
      <c r="BT673" s="138"/>
      <c r="BU673" s="138"/>
      <c r="BV673" s="138"/>
      <c r="BW673" s="138"/>
      <c r="BX673" s="138"/>
      <c r="BY673" s="138"/>
      <c r="BZ673" s="138"/>
      <c r="CA673" s="138"/>
      <c r="CB673" s="138"/>
      <c r="CC673" s="139"/>
      <c r="CD673" s="139"/>
      <c r="CE673" s="139"/>
      <c r="CF673" s="138"/>
      <c r="CG673" s="138"/>
      <c r="CH673" s="138"/>
      <c r="CI673" s="138"/>
      <c r="CJ673" s="138"/>
      <c r="CK673" s="138"/>
      <c r="CL673" s="138"/>
      <c r="CM673" s="138"/>
      <c r="CN673" s="138"/>
      <c r="CO673" s="138"/>
      <c r="CP673" s="138"/>
      <c r="CQ673" s="138"/>
      <c r="CR673" s="138"/>
      <c r="CS673" s="138"/>
      <c r="CT673" s="138"/>
      <c r="CU673" s="138"/>
      <c r="CV673" s="138"/>
      <c r="CW673" s="138"/>
      <c r="CX673" s="138"/>
      <c r="CY673" s="138"/>
      <c r="CZ673" s="138"/>
      <c r="DA673" s="138"/>
      <c r="DB673" s="139"/>
      <c r="DC673" s="139"/>
      <c r="DD673" s="139"/>
      <c r="DE673" s="138"/>
      <c r="DF673" s="138"/>
      <c r="DG673" s="138"/>
      <c r="DH673" s="138"/>
      <c r="DI673" s="138"/>
      <c r="DJ673" s="138"/>
      <c r="DK673" s="138"/>
      <c r="DL673" s="138"/>
      <c r="DM673" s="138"/>
      <c r="DN673" s="138"/>
      <c r="DO673" s="138"/>
      <c r="DP673" s="138"/>
      <c r="DQ673" s="138"/>
      <c r="DR673" s="138"/>
      <c r="DS673" s="138"/>
      <c r="DT673" s="138"/>
      <c r="DU673" s="138"/>
      <c r="DV673" s="138"/>
      <c r="DW673" s="138"/>
      <c r="DX673" s="138"/>
      <c r="DY673" s="138"/>
      <c r="DZ673" s="138"/>
      <c r="EA673" s="139"/>
      <c r="EB673" s="139"/>
      <c r="EC673" s="139"/>
      <c r="ED673" s="138"/>
      <c r="EE673" s="138"/>
      <c r="EF673" s="138"/>
      <c r="EG673" s="138"/>
      <c r="EH673" s="138"/>
      <c r="EI673" s="138"/>
      <c r="EJ673" s="138"/>
      <c r="EK673" s="138"/>
      <c r="EL673" s="138"/>
      <c r="EM673" s="138"/>
      <c r="EN673" s="138"/>
      <c r="EO673" s="138"/>
      <c r="EP673" s="138"/>
      <c r="EQ673" s="138"/>
      <c r="ER673" s="138"/>
      <c r="ES673" s="138"/>
      <c r="ET673" s="138"/>
      <c r="EU673" s="138"/>
      <c r="EV673" s="138"/>
      <c r="EW673" s="138"/>
      <c r="EX673" s="138"/>
      <c r="EY673" s="138"/>
      <c r="EZ673" s="139"/>
      <c r="FA673" s="139"/>
      <c r="FB673" s="139"/>
      <c r="FC673" s="138"/>
      <c r="FD673" s="138"/>
      <c r="FE673" s="138"/>
      <c r="FF673" s="138"/>
      <c r="FG673" s="138"/>
      <c r="FH673" s="138"/>
      <c r="FI673" s="138"/>
      <c r="FJ673" s="138"/>
      <c r="FK673" s="139"/>
      <c r="FL673" s="139"/>
      <c r="FM673" s="139"/>
      <c r="FN673" s="138"/>
      <c r="FO673" s="138"/>
      <c r="FP673" s="138"/>
      <c r="FQ673" s="138"/>
      <c r="FR673" s="138"/>
      <c r="FS673" s="138"/>
      <c r="FT673" s="138"/>
      <c r="FU673" s="138"/>
      <c r="FV673" s="139"/>
      <c r="FW673" s="139"/>
      <c r="FX673" s="139"/>
      <c r="FY673" s="138"/>
      <c r="FZ673" s="138"/>
      <c r="GA673" s="138"/>
      <c r="GB673" s="138"/>
      <c r="GC673" s="138"/>
      <c r="GD673" s="138"/>
      <c r="GE673" s="138"/>
      <c r="GF673" s="138"/>
      <c r="GG673" s="138"/>
      <c r="GH673" s="138"/>
      <c r="GI673" s="138"/>
      <c r="GJ673" s="138"/>
      <c r="GK673" s="138"/>
      <c r="GL673" s="138"/>
      <c r="GM673" s="138"/>
      <c r="GN673" s="138"/>
      <c r="GO673" s="138"/>
      <c r="GP673" s="138"/>
      <c r="GQ673" s="138"/>
      <c r="GR673" s="138"/>
      <c r="GS673" s="138"/>
      <c r="GT673" s="138"/>
      <c r="GU673" s="139"/>
      <c r="GV673" s="139"/>
      <c r="GW673" s="139"/>
      <c r="GX673" s="138"/>
      <c r="GY673" s="138"/>
      <c r="GZ673" s="138"/>
      <c r="HA673" s="138"/>
      <c r="HB673" s="138"/>
      <c r="HC673" s="138"/>
      <c r="HD673" s="138"/>
      <c r="HE673" s="138"/>
      <c r="HF673" s="138"/>
      <c r="HG673" s="138"/>
      <c r="HH673" s="138"/>
      <c r="HI673" s="138"/>
      <c r="HJ673" s="138"/>
      <c r="HK673" s="138"/>
      <c r="HL673" s="138"/>
      <c r="HM673" s="138"/>
      <c r="HN673" s="138"/>
      <c r="HO673" s="138"/>
      <c r="HP673" s="138"/>
      <c r="HQ673" s="138"/>
      <c r="HR673" s="138"/>
      <c r="HS673" s="138"/>
      <c r="HT673" s="138"/>
      <c r="HU673" s="138"/>
      <c r="HV673" s="138"/>
      <c r="HW673" s="138"/>
      <c r="HX673" s="138"/>
      <c r="HY673" s="138"/>
      <c r="HZ673" s="138"/>
      <c r="IA673" s="138"/>
      <c r="IB673" s="138"/>
    </row>
    <row r="674" spans="1:236" x14ac:dyDescent="0.4">
      <c r="A674" s="77" t="s">
        <v>5256</v>
      </c>
      <c r="F674" s="353" t="s">
        <v>7151</v>
      </c>
      <c r="J674" s="355"/>
      <c r="K674" s="355"/>
      <c r="L674" s="361" t="s">
        <v>7189</v>
      </c>
      <c r="M674" s="355" t="s">
        <v>7190</v>
      </c>
      <c r="O674" s="66">
        <v>68917</v>
      </c>
      <c r="P674" s="364">
        <v>41809</v>
      </c>
      <c r="W674" s="363"/>
      <c r="AU674" s="138"/>
      <c r="AV674" s="138"/>
      <c r="AW674" s="138"/>
      <c r="AX674" s="138"/>
      <c r="AY674" s="141"/>
      <c r="AZ674" s="138"/>
      <c r="BA674" s="138"/>
      <c r="BB674" s="138"/>
      <c r="BC674" s="138"/>
      <c r="BD674" s="138"/>
      <c r="BE674" s="139"/>
      <c r="BF674" s="139"/>
      <c r="BG674" s="138"/>
      <c r="BH674" s="138"/>
      <c r="BI674" s="138"/>
      <c r="BJ674" s="138"/>
      <c r="BK674" s="138"/>
      <c r="BL674" s="138"/>
      <c r="BM674" s="138"/>
      <c r="BN674" s="138"/>
      <c r="BO674" s="138"/>
      <c r="BP674" s="138"/>
      <c r="BQ674" s="138"/>
      <c r="BR674" s="138"/>
      <c r="BS674" s="138"/>
      <c r="BT674" s="138"/>
      <c r="BU674" s="138"/>
      <c r="BV674" s="138"/>
      <c r="BW674" s="138"/>
      <c r="BX674" s="138"/>
      <c r="BY674" s="138"/>
      <c r="BZ674" s="138"/>
      <c r="CA674" s="138"/>
      <c r="CB674" s="138"/>
      <c r="CC674" s="139"/>
      <c r="CD674" s="139"/>
      <c r="CE674" s="139"/>
      <c r="CF674" s="138"/>
      <c r="CG674" s="138"/>
      <c r="CH674" s="138"/>
      <c r="CI674" s="138"/>
      <c r="CJ674" s="138"/>
      <c r="CK674" s="138"/>
      <c r="CL674" s="138"/>
      <c r="CM674" s="138"/>
      <c r="CN674" s="138"/>
      <c r="CO674" s="138"/>
      <c r="CP674" s="138"/>
      <c r="CQ674" s="138"/>
      <c r="CR674" s="138"/>
      <c r="CS674" s="138"/>
      <c r="CT674" s="138"/>
      <c r="CU674" s="138"/>
      <c r="CV674" s="138"/>
      <c r="CW674" s="138"/>
      <c r="CX674" s="138"/>
      <c r="CY674" s="138"/>
      <c r="CZ674" s="138"/>
      <c r="DA674" s="138"/>
      <c r="DB674" s="139"/>
      <c r="DC674" s="139"/>
      <c r="DD674" s="139"/>
      <c r="DE674" s="138"/>
      <c r="DF674" s="138"/>
      <c r="DG674" s="138"/>
      <c r="DH674" s="138"/>
      <c r="DI674" s="138"/>
      <c r="DJ674" s="138"/>
      <c r="DK674" s="138"/>
      <c r="DL674" s="138"/>
      <c r="DM674" s="138"/>
      <c r="DN674" s="138"/>
      <c r="DO674" s="138"/>
      <c r="DP674" s="138"/>
      <c r="DQ674" s="138"/>
      <c r="DR674" s="138"/>
      <c r="DS674" s="138"/>
      <c r="DT674" s="138"/>
      <c r="DU674" s="138"/>
      <c r="DV674" s="138"/>
      <c r="DW674" s="138"/>
      <c r="DX674" s="138"/>
      <c r="DY674" s="138"/>
      <c r="DZ674" s="138"/>
      <c r="EA674" s="139"/>
      <c r="EB674" s="139"/>
      <c r="EC674" s="139"/>
      <c r="ED674" s="138"/>
      <c r="EE674" s="138"/>
      <c r="EF674" s="138"/>
      <c r="EG674" s="138"/>
      <c r="EH674" s="138"/>
      <c r="EI674" s="138"/>
      <c r="EJ674" s="138"/>
      <c r="EK674" s="138"/>
      <c r="EL674" s="138"/>
      <c r="EM674" s="138"/>
      <c r="EN674" s="138"/>
      <c r="EO674" s="138"/>
      <c r="EP674" s="138"/>
      <c r="EQ674" s="138"/>
      <c r="ER674" s="138"/>
      <c r="ES674" s="138"/>
      <c r="ET674" s="138"/>
      <c r="EU674" s="138"/>
      <c r="EV674" s="138"/>
      <c r="EW674" s="138"/>
      <c r="EX674" s="138"/>
      <c r="EY674" s="138"/>
      <c r="EZ674" s="139"/>
      <c r="FA674" s="139"/>
      <c r="FB674" s="139"/>
      <c r="FC674" s="138"/>
      <c r="FD674" s="138"/>
      <c r="FE674" s="138"/>
      <c r="FF674" s="138"/>
      <c r="FG674" s="138"/>
      <c r="FH674" s="138"/>
      <c r="FI674" s="138"/>
      <c r="FJ674" s="138"/>
      <c r="FK674" s="139"/>
      <c r="FL674" s="139"/>
      <c r="FM674" s="139"/>
      <c r="FN674" s="138"/>
      <c r="FO674" s="138"/>
      <c r="FP674" s="138"/>
      <c r="FQ674" s="138"/>
      <c r="FR674" s="138"/>
      <c r="FS674" s="138"/>
      <c r="FT674" s="138"/>
      <c r="FU674" s="138"/>
      <c r="FV674" s="139"/>
      <c r="FW674" s="139"/>
      <c r="FX674" s="139"/>
      <c r="FY674" s="138"/>
      <c r="FZ674" s="138"/>
      <c r="GA674" s="138"/>
      <c r="GB674" s="138"/>
      <c r="GC674" s="138"/>
      <c r="GD674" s="138"/>
      <c r="GE674" s="138"/>
      <c r="GF674" s="138"/>
      <c r="GG674" s="138"/>
      <c r="GH674" s="138"/>
      <c r="GI674" s="138"/>
      <c r="GJ674" s="138"/>
      <c r="GK674" s="138"/>
      <c r="GL674" s="138"/>
      <c r="GM674" s="138"/>
      <c r="GN674" s="138"/>
      <c r="GO674" s="138"/>
      <c r="GP674" s="138"/>
      <c r="GQ674" s="138"/>
      <c r="GR674" s="138"/>
      <c r="GS674" s="138"/>
      <c r="GT674" s="138"/>
      <c r="GU674" s="139"/>
      <c r="GV674" s="139"/>
      <c r="GW674" s="139"/>
      <c r="GX674" s="138"/>
      <c r="GY674" s="138"/>
      <c r="GZ674" s="138"/>
      <c r="HA674" s="138"/>
      <c r="HB674" s="138"/>
      <c r="HC674" s="138"/>
      <c r="HD674" s="138"/>
      <c r="HE674" s="138"/>
      <c r="HF674" s="138"/>
      <c r="HG674" s="138"/>
      <c r="HH674" s="138"/>
      <c r="HI674" s="138"/>
      <c r="HJ674" s="138"/>
      <c r="HK674" s="138"/>
      <c r="HL674" s="138"/>
      <c r="HM674" s="138"/>
      <c r="HN674" s="138"/>
      <c r="HO674" s="138"/>
      <c r="HP674" s="138"/>
      <c r="HQ674" s="138"/>
      <c r="HR674" s="138"/>
      <c r="HS674" s="138"/>
      <c r="HT674" s="138"/>
      <c r="HU674" s="138"/>
      <c r="HV674" s="138"/>
      <c r="HW674" s="138"/>
      <c r="HX674" s="138"/>
      <c r="HY674" s="138"/>
      <c r="HZ674" s="138"/>
      <c r="IA674" s="138"/>
      <c r="IB674" s="138"/>
    </row>
    <row r="675" spans="1:236" x14ac:dyDescent="0.4">
      <c r="A675" s="77" t="s">
        <v>5261</v>
      </c>
      <c r="F675" s="353" t="s">
        <v>5728</v>
      </c>
      <c r="J675" s="355"/>
      <c r="K675" s="355"/>
      <c r="L675" s="361" t="s">
        <v>7385</v>
      </c>
      <c r="M675" s="355">
        <v>20143571496</v>
      </c>
      <c r="O675" s="66">
        <v>56752</v>
      </c>
      <c r="P675" s="364">
        <v>41809</v>
      </c>
      <c r="W675" s="363"/>
      <c r="AU675" s="138"/>
      <c r="AV675" s="138"/>
      <c r="AW675" s="138"/>
      <c r="AX675" s="138"/>
      <c r="AY675" s="141"/>
      <c r="AZ675" s="138"/>
      <c r="BA675" s="138"/>
      <c r="BB675" s="138"/>
      <c r="BC675" s="138"/>
      <c r="BD675" s="138"/>
      <c r="BE675" s="139"/>
      <c r="BF675" s="139"/>
      <c r="BG675" s="138"/>
      <c r="BH675" s="138"/>
      <c r="BI675" s="138"/>
      <c r="BJ675" s="138"/>
      <c r="BK675" s="138"/>
      <c r="BL675" s="138"/>
      <c r="BM675" s="138"/>
      <c r="BN675" s="138"/>
      <c r="BO675" s="138"/>
      <c r="BP675" s="138"/>
      <c r="BQ675" s="138"/>
      <c r="BR675" s="138"/>
      <c r="BS675" s="138"/>
      <c r="BT675" s="138"/>
      <c r="BU675" s="138"/>
      <c r="BV675" s="138"/>
      <c r="BW675" s="138"/>
      <c r="BX675" s="138"/>
      <c r="BY675" s="138"/>
      <c r="BZ675" s="138"/>
      <c r="CA675" s="138"/>
      <c r="CB675" s="138"/>
      <c r="CC675" s="139"/>
      <c r="CD675" s="139"/>
      <c r="CE675" s="139"/>
      <c r="CF675" s="138"/>
      <c r="CG675" s="138"/>
      <c r="CH675" s="138"/>
      <c r="CI675" s="138"/>
      <c r="CJ675" s="138"/>
      <c r="CK675" s="138"/>
      <c r="CL675" s="138"/>
      <c r="CM675" s="138"/>
      <c r="CN675" s="138"/>
      <c r="CO675" s="138"/>
      <c r="CP675" s="138"/>
      <c r="CQ675" s="138"/>
      <c r="CR675" s="138"/>
      <c r="CS675" s="138"/>
      <c r="CT675" s="138"/>
      <c r="CU675" s="138"/>
      <c r="CV675" s="138"/>
      <c r="CW675" s="138"/>
      <c r="CX675" s="138"/>
      <c r="CY675" s="138"/>
      <c r="CZ675" s="138"/>
      <c r="DA675" s="138"/>
      <c r="DB675" s="139"/>
      <c r="DC675" s="139"/>
      <c r="DD675" s="139"/>
      <c r="DE675" s="138"/>
      <c r="DF675" s="138"/>
      <c r="DG675" s="138"/>
      <c r="DH675" s="138"/>
      <c r="DI675" s="138"/>
      <c r="DJ675" s="138"/>
      <c r="DK675" s="138"/>
      <c r="DL675" s="138"/>
      <c r="DM675" s="138"/>
      <c r="DN675" s="138"/>
      <c r="DO675" s="138"/>
      <c r="DP675" s="138"/>
      <c r="DQ675" s="138"/>
      <c r="DR675" s="138"/>
      <c r="DS675" s="138"/>
      <c r="DT675" s="138"/>
      <c r="DU675" s="138"/>
      <c r="DV675" s="138"/>
      <c r="DW675" s="138"/>
      <c r="DX675" s="138"/>
      <c r="DY675" s="138"/>
      <c r="DZ675" s="138"/>
      <c r="EA675" s="139"/>
      <c r="EB675" s="139"/>
      <c r="EC675" s="139"/>
      <c r="ED675" s="138"/>
      <c r="EE675" s="138"/>
      <c r="EF675" s="138"/>
      <c r="EG675" s="138"/>
      <c r="EH675" s="138"/>
      <c r="EI675" s="138"/>
      <c r="EJ675" s="138"/>
      <c r="EK675" s="138"/>
      <c r="EL675" s="138"/>
      <c r="EM675" s="138"/>
      <c r="EN675" s="138"/>
      <c r="EO675" s="138"/>
      <c r="EP675" s="138"/>
      <c r="EQ675" s="138"/>
      <c r="ER675" s="138"/>
      <c r="ES675" s="138"/>
      <c r="ET675" s="138"/>
      <c r="EU675" s="138"/>
      <c r="EV675" s="138"/>
      <c r="EW675" s="138"/>
      <c r="EX675" s="138"/>
      <c r="EY675" s="138"/>
      <c r="EZ675" s="139"/>
      <c r="FA675" s="139"/>
      <c r="FB675" s="139"/>
      <c r="FC675" s="138"/>
      <c r="FD675" s="138"/>
      <c r="FE675" s="138"/>
      <c r="FF675" s="138"/>
      <c r="FG675" s="138"/>
      <c r="FH675" s="138"/>
      <c r="FI675" s="138"/>
      <c r="FJ675" s="138"/>
      <c r="FK675" s="139"/>
      <c r="FL675" s="139"/>
      <c r="FM675" s="139"/>
      <c r="FN675" s="138"/>
      <c r="FO675" s="138"/>
      <c r="FP675" s="138"/>
      <c r="FQ675" s="138"/>
      <c r="FR675" s="138"/>
      <c r="FS675" s="138"/>
      <c r="FT675" s="138"/>
      <c r="FU675" s="138"/>
      <c r="FV675" s="139"/>
      <c r="FW675" s="139"/>
      <c r="FX675" s="139"/>
      <c r="FY675" s="138"/>
      <c r="FZ675" s="138"/>
      <c r="GA675" s="138"/>
      <c r="GB675" s="138"/>
      <c r="GC675" s="138"/>
      <c r="GD675" s="138"/>
      <c r="GE675" s="138"/>
      <c r="GF675" s="138"/>
      <c r="GG675" s="138"/>
      <c r="GH675" s="138"/>
      <c r="GI675" s="138"/>
      <c r="GJ675" s="138"/>
      <c r="GK675" s="138"/>
      <c r="GL675" s="138"/>
      <c r="GM675" s="138"/>
      <c r="GN675" s="138"/>
      <c r="GO675" s="138"/>
      <c r="GP675" s="138"/>
      <c r="GQ675" s="138"/>
      <c r="GR675" s="138"/>
      <c r="GS675" s="138"/>
      <c r="GT675" s="138"/>
      <c r="GU675" s="139"/>
      <c r="GV675" s="139"/>
      <c r="GW675" s="139"/>
      <c r="GX675" s="138"/>
      <c r="GY675" s="138"/>
      <c r="GZ675" s="138"/>
      <c r="HA675" s="138"/>
      <c r="HB675" s="138"/>
      <c r="HC675" s="138"/>
      <c r="HD675" s="138"/>
      <c r="HE675" s="138"/>
      <c r="HF675" s="138"/>
      <c r="HG675" s="138"/>
      <c r="HH675" s="138"/>
      <c r="HI675" s="138"/>
      <c r="HJ675" s="138"/>
      <c r="HK675" s="138"/>
      <c r="HL675" s="138"/>
      <c r="HM675" s="138"/>
      <c r="HN675" s="138"/>
      <c r="HO675" s="138"/>
      <c r="HP675" s="138"/>
      <c r="HQ675" s="138"/>
      <c r="HR675" s="138"/>
      <c r="HS675" s="138"/>
      <c r="HT675" s="138"/>
      <c r="HU675" s="138"/>
      <c r="HV675" s="138"/>
      <c r="HW675" s="138"/>
      <c r="HX675" s="138"/>
      <c r="HY675" s="138"/>
      <c r="HZ675" s="138"/>
      <c r="IA675" s="138"/>
      <c r="IB675" s="138"/>
    </row>
    <row r="676" spans="1:236" x14ac:dyDescent="0.4">
      <c r="A676" s="77" t="s">
        <v>5263</v>
      </c>
      <c r="F676" s="353" t="s">
        <v>6477</v>
      </c>
      <c r="J676" s="355"/>
      <c r="K676" s="355"/>
      <c r="L676" s="361" t="s">
        <v>6020</v>
      </c>
      <c r="M676" s="355">
        <v>20143571433</v>
      </c>
      <c r="O676" s="66">
        <v>68786</v>
      </c>
      <c r="P676" s="364">
        <v>41809</v>
      </c>
      <c r="W676" s="363"/>
      <c r="AU676" s="138"/>
      <c r="AV676" s="138"/>
      <c r="AW676" s="138"/>
      <c r="AX676" s="138"/>
      <c r="AY676" s="141"/>
      <c r="AZ676" s="138"/>
      <c r="BA676" s="138"/>
      <c r="BB676" s="138"/>
      <c r="BC676" s="138"/>
      <c r="BD676" s="138"/>
      <c r="BE676" s="139"/>
      <c r="BF676" s="139"/>
      <c r="BG676" s="138"/>
      <c r="BH676" s="138"/>
      <c r="BI676" s="138"/>
      <c r="BJ676" s="138"/>
      <c r="BK676" s="138"/>
      <c r="BL676" s="138"/>
      <c r="BM676" s="138"/>
      <c r="BN676" s="138"/>
      <c r="BO676" s="138"/>
      <c r="BP676" s="138"/>
      <c r="BQ676" s="138"/>
      <c r="BR676" s="138"/>
      <c r="BS676" s="138"/>
      <c r="BT676" s="138"/>
      <c r="BU676" s="138"/>
      <c r="BV676" s="138"/>
      <c r="BW676" s="138"/>
      <c r="BX676" s="138"/>
      <c r="BY676" s="138"/>
      <c r="BZ676" s="138"/>
      <c r="CA676" s="138"/>
      <c r="CB676" s="138"/>
      <c r="CC676" s="139"/>
      <c r="CD676" s="139"/>
      <c r="CE676" s="139"/>
      <c r="CF676" s="138"/>
      <c r="CG676" s="138"/>
      <c r="CH676" s="138"/>
      <c r="CI676" s="138"/>
      <c r="CJ676" s="138"/>
      <c r="CK676" s="138"/>
      <c r="CL676" s="138"/>
      <c r="CM676" s="138"/>
      <c r="CN676" s="138"/>
      <c r="CO676" s="138"/>
      <c r="CP676" s="138"/>
      <c r="CQ676" s="138"/>
      <c r="CR676" s="138"/>
      <c r="CS676" s="138"/>
      <c r="CT676" s="138"/>
      <c r="CU676" s="138"/>
      <c r="CV676" s="138"/>
      <c r="CW676" s="138"/>
      <c r="CX676" s="138"/>
      <c r="CY676" s="138"/>
      <c r="CZ676" s="138"/>
      <c r="DA676" s="138"/>
      <c r="DB676" s="139"/>
      <c r="DC676" s="139"/>
      <c r="DD676" s="139"/>
      <c r="DE676" s="138"/>
      <c r="DF676" s="138"/>
      <c r="DG676" s="138"/>
      <c r="DH676" s="138"/>
      <c r="DI676" s="138"/>
      <c r="DJ676" s="138"/>
      <c r="DK676" s="138"/>
      <c r="DL676" s="138"/>
      <c r="DM676" s="138"/>
      <c r="DN676" s="138"/>
      <c r="DO676" s="138"/>
      <c r="DP676" s="138"/>
      <c r="DQ676" s="138"/>
      <c r="DR676" s="138"/>
      <c r="DS676" s="138"/>
      <c r="DT676" s="138"/>
      <c r="DU676" s="138"/>
      <c r="DV676" s="138"/>
      <c r="DW676" s="138"/>
      <c r="DX676" s="138"/>
      <c r="DY676" s="138"/>
      <c r="DZ676" s="138"/>
      <c r="EA676" s="139"/>
      <c r="EB676" s="139"/>
      <c r="EC676" s="139"/>
      <c r="ED676" s="138"/>
      <c r="EE676" s="138"/>
      <c r="EF676" s="138"/>
      <c r="EG676" s="138"/>
      <c r="EH676" s="138"/>
      <c r="EI676" s="138"/>
      <c r="EJ676" s="138"/>
      <c r="EK676" s="138"/>
      <c r="EL676" s="138"/>
      <c r="EM676" s="138"/>
      <c r="EN676" s="138"/>
      <c r="EO676" s="138"/>
      <c r="EP676" s="138"/>
      <c r="EQ676" s="138"/>
      <c r="ER676" s="138"/>
      <c r="ES676" s="138"/>
      <c r="ET676" s="138"/>
      <c r="EU676" s="138"/>
      <c r="EV676" s="138"/>
      <c r="EW676" s="138"/>
      <c r="EX676" s="138"/>
      <c r="EY676" s="138"/>
      <c r="EZ676" s="139"/>
      <c r="FA676" s="139"/>
      <c r="FB676" s="139"/>
      <c r="FC676" s="138"/>
      <c r="FD676" s="138"/>
      <c r="FE676" s="138"/>
      <c r="FF676" s="138"/>
      <c r="FG676" s="138"/>
      <c r="FH676" s="138"/>
      <c r="FI676" s="138"/>
      <c r="FJ676" s="138"/>
      <c r="FK676" s="139"/>
      <c r="FL676" s="139"/>
      <c r="FM676" s="139"/>
      <c r="FN676" s="138"/>
      <c r="FO676" s="138"/>
      <c r="FP676" s="138"/>
      <c r="FQ676" s="138"/>
      <c r="FR676" s="138"/>
      <c r="FS676" s="138"/>
      <c r="FT676" s="138"/>
      <c r="FU676" s="138"/>
      <c r="FV676" s="139"/>
      <c r="FW676" s="139"/>
      <c r="FX676" s="139"/>
      <c r="FY676" s="138"/>
      <c r="FZ676" s="138"/>
      <c r="GA676" s="138"/>
      <c r="GB676" s="138"/>
      <c r="GC676" s="138"/>
      <c r="GD676" s="138"/>
      <c r="GE676" s="138"/>
      <c r="GF676" s="138"/>
      <c r="GG676" s="138"/>
      <c r="GH676" s="138"/>
      <c r="GI676" s="138"/>
      <c r="GJ676" s="138"/>
      <c r="GK676" s="138"/>
      <c r="GL676" s="138"/>
      <c r="GM676" s="138"/>
      <c r="GN676" s="138"/>
      <c r="GO676" s="138"/>
      <c r="GP676" s="138"/>
      <c r="GQ676" s="138"/>
      <c r="GR676" s="138"/>
      <c r="GS676" s="138"/>
      <c r="GT676" s="138"/>
      <c r="GU676" s="139"/>
      <c r="GV676" s="139"/>
      <c r="GW676" s="139"/>
      <c r="GX676" s="138"/>
      <c r="GY676" s="138"/>
      <c r="GZ676" s="138"/>
      <c r="HA676" s="138"/>
      <c r="HB676" s="138"/>
      <c r="HC676" s="138"/>
      <c r="HD676" s="138"/>
      <c r="HE676" s="138"/>
      <c r="HF676" s="138"/>
      <c r="HG676" s="138"/>
      <c r="HH676" s="138"/>
      <c r="HI676" s="138"/>
      <c r="HJ676" s="138"/>
      <c r="HK676" s="138"/>
      <c r="HL676" s="138"/>
      <c r="HM676" s="138"/>
      <c r="HN676" s="138"/>
      <c r="HO676" s="138"/>
      <c r="HP676" s="138"/>
      <c r="HQ676" s="138"/>
      <c r="HR676" s="138"/>
      <c r="HS676" s="138"/>
      <c r="HT676" s="138"/>
      <c r="HU676" s="138"/>
      <c r="HV676" s="138"/>
      <c r="HW676" s="138"/>
      <c r="HX676" s="138"/>
      <c r="HY676" s="138"/>
      <c r="HZ676" s="138"/>
      <c r="IA676" s="138"/>
      <c r="IB676" s="138"/>
    </row>
    <row r="677" spans="1:236" x14ac:dyDescent="0.4">
      <c r="A677" s="77" t="s">
        <v>5265</v>
      </c>
      <c r="F677" s="353" t="s">
        <v>5651</v>
      </c>
      <c r="J677" s="355"/>
      <c r="K677" s="355"/>
      <c r="L677" s="361" t="s">
        <v>6515</v>
      </c>
      <c r="M677" s="355">
        <v>20143571505</v>
      </c>
      <c r="O677" s="66">
        <v>68806</v>
      </c>
      <c r="P677" s="364">
        <v>41809</v>
      </c>
      <c r="W677" s="363"/>
      <c r="AU677" s="138"/>
      <c r="AV677" s="138"/>
      <c r="AW677" s="138"/>
      <c r="AX677" s="138"/>
      <c r="AY677" s="141"/>
      <c r="AZ677" s="138"/>
      <c r="BA677" s="138"/>
      <c r="BB677" s="138"/>
      <c r="BC677" s="138"/>
      <c r="BD677" s="138"/>
      <c r="BE677" s="139"/>
      <c r="BF677" s="139"/>
      <c r="BG677" s="138"/>
      <c r="BH677" s="138"/>
      <c r="BI677" s="138"/>
      <c r="BJ677" s="138"/>
      <c r="BK677" s="138"/>
      <c r="BL677" s="138"/>
      <c r="BM677" s="138"/>
      <c r="BN677" s="138"/>
      <c r="BO677" s="138"/>
      <c r="BP677" s="138"/>
      <c r="BQ677" s="138"/>
      <c r="BR677" s="138"/>
      <c r="BS677" s="138"/>
      <c r="BT677" s="138"/>
      <c r="BU677" s="138"/>
      <c r="BV677" s="138"/>
      <c r="BW677" s="138"/>
      <c r="BX677" s="138"/>
      <c r="BY677" s="138"/>
      <c r="BZ677" s="138"/>
      <c r="CA677" s="138"/>
      <c r="CB677" s="138"/>
      <c r="CC677" s="139"/>
      <c r="CD677" s="139"/>
      <c r="CE677" s="139"/>
      <c r="CF677" s="138"/>
      <c r="CG677" s="138"/>
      <c r="CH677" s="138"/>
      <c r="CI677" s="138"/>
      <c r="CJ677" s="138"/>
      <c r="CK677" s="138"/>
      <c r="CL677" s="138"/>
      <c r="CM677" s="138"/>
      <c r="CN677" s="138"/>
      <c r="CO677" s="138"/>
      <c r="CP677" s="138"/>
      <c r="CQ677" s="138"/>
      <c r="CR677" s="138"/>
      <c r="CS677" s="138"/>
      <c r="CT677" s="138"/>
      <c r="CU677" s="138"/>
      <c r="CV677" s="138"/>
      <c r="CW677" s="138"/>
      <c r="CX677" s="138"/>
      <c r="CY677" s="138"/>
      <c r="CZ677" s="138"/>
      <c r="DA677" s="138"/>
      <c r="DB677" s="139"/>
      <c r="DC677" s="139"/>
      <c r="DD677" s="139"/>
      <c r="DE677" s="138"/>
      <c r="DF677" s="138"/>
      <c r="DG677" s="138"/>
      <c r="DH677" s="138"/>
      <c r="DI677" s="138"/>
      <c r="DJ677" s="138"/>
      <c r="DK677" s="138"/>
      <c r="DL677" s="138"/>
      <c r="DM677" s="138"/>
      <c r="DN677" s="138"/>
      <c r="DO677" s="138"/>
      <c r="DP677" s="138"/>
      <c r="DQ677" s="138"/>
      <c r="DR677" s="138"/>
      <c r="DS677" s="138"/>
      <c r="DT677" s="138"/>
      <c r="DU677" s="138"/>
      <c r="DV677" s="138"/>
      <c r="DW677" s="138"/>
      <c r="DX677" s="138"/>
      <c r="DY677" s="138"/>
      <c r="DZ677" s="138"/>
      <c r="EA677" s="139"/>
      <c r="EB677" s="139"/>
      <c r="EC677" s="139"/>
      <c r="ED677" s="138"/>
      <c r="EE677" s="138"/>
      <c r="EF677" s="138"/>
      <c r="EG677" s="138"/>
      <c r="EH677" s="138"/>
      <c r="EI677" s="138"/>
      <c r="EJ677" s="138"/>
      <c r="EK677" s="138"/>
      <c r="EL677" s="138"/>
      <c r="EM677" s="138"/>
      <c r="EN677" s="138"/>
      <c r="EO677" s="138"/>
      <c r="EP677" s="138"/>
      <c r="EQ677" s="138"/>
      <c r="ER677" s="138"/>
      <c r="ES677" s="138"/>
      <c r="ET677" s="138"/>
      <c r="EU677" s="138"/>
      <c r="EV677" s="138"/>
      <c r="EW677" s="138"/>
      <c r="EX677" s="138"/>
      <c r="EY677" s="138"/>
      <c r="EZ677" s="139"/>
      <c r="FA677" s="139"/>
      <c r="FB677" s="139"/>
      <c r="FC677" s="138"/>
      <c r="FD677" s="138"/>
      <c r="FE677" s="138"/>
      <c r="FF677" s="138"/>
      <c r="FG677" s="138"/>
      <c r="FH677" s="138"/>
      <c r="FI677" s="138"/>
      <c r="FJ677" s="138"/>
      <c r="FK677" s="139"/>
      <c r="FL677" s="139"/>
      <c r="FM677" s="139"/>
      <c r="FN677" s="138"/>
      <c r="FO677" s="138"/>
      <c r="FP677" s="138"/>
      <c r="FQ677" s="138"/>
      <c r="FR677" s="138"/>
      <c r="FS677" s="138"/>
      <c r="FT677" s="138"/>
      <c r="FU677" s="138"/>
      <c r="FV677" s="139"/>
      <c r="FW677" s="139"/>
      <c r="FX677" s="139"/>
      <c r="FY677" s="138"/>
      <c r="FZ677" s="138"/>
      <c r="GA677" s="138"/>
      <c r="GB677" s="138"/>
      <c r="GC677" s="138"/>
      <c r="GD677" s="138"/>
      <c r="GE677" s="138"/>
      <c r="GF677" s="138"/>
      <c r="GG677" s="138"/>
      <c r="GH677" s="138"/>
      <c r="GI677" s="138"/>
      <c r="GJ677" s="138"/>
      <c r="GK677" s="138"/>
      <c r="GL677" s="138"/>
      <c r="GM677" s="138"/>
      <c r="GN677" s="138"/>
      <c r="GO677" s="138"/>
      <c r="GP677" s="138"/>
      <c r="GQ677" s="138"/>
      <c r="GR677" s="138"/>
      <c r="GS677" s="138"/>
      <c r="GT677" s="138"/>
      <c r="GU677" s="139"/>
      <c r="GV677" s="139"/>
      <c r="GW677" s="139"/>
      <c r="GX677" s="138"/>
      <c r="GY677" s="138"/>
      <c r="GZ677" s="138"/>
      <c r="HA677" s="138"/>
      <c r="HB677" s="138"/>
      <c r="HC677" s="138"/>
      <c r="HD677" s="138"/>
      <c r="HE677" s="138"/>
      <c r="HF677" s="138"/>
      <c r="HG677" s="138"/>
      <c r="HH677" s="138"/>
      <c r="HI677" s="138"/>
      <c r="HJ677" s="138"/>
      <c r="HK677" s="138"/>
      <c r="HL677" s="138"/>
      <c r="HM677" s="138"/>
      <c r="HN677" s="138"/>
      <c r="HO677" s="138"/>
      <c r="HP677" s="138"/>
      <c r="HQ677" s="138"/>
      <c r="HR677" s="138"/>
      <c r="HS677" s="138"/>
      <c r="HT677" s="138"/>
      <c r="HU677" s="138"/>
      <c r="HV677" s="138"/>
      <c r="HW677" s="138"/>
      <c r="HX677" s="138"/>
      <c r="HY677" s="138"/>
      <c r="HZ677" s="138"/>
      <c r="IA677" s="138"/>
      <c r="IB677" s="138"/>
    </row>
    <row r="678" spans="1:236" x14ac:dyDescent="0.4">
      <c r="A678" s="77" t="s">
        <v>5267</v>
      </c>
      <c r="F678" s="353" t="s">
        <v>7425</v>
      </c>
      <c r="J678" s="355"/>
      <c r="K678" s="355"/>
      <c r="L678" s="361" t="s">
        <v>5758</v>
      </c>
      <c r="M678" s="355">
        <v>20143571514</v>
      </c>
      <c r="O678" s="66">
        <v>85782</v>
      </c>
      <c r="P678" s="364">
        <v>41809</v>
      </c>
      <c r="W678" s="363"/>
      <c r="AU678" s="138"/>
      <c r="AV678" s="138"/>
      <c r="AW678" s="138"/>
      <c r="AX678" s="138"/>
      <c r="AY678" s="141"/>
      <c r="AZ678" s="138"/>
      <c r="BA678" s="138"/>
      <c r="BB678" s="138"/>
      <c r="BC678" s="138"/>
      <c r="BD678" s="138"/>
      <c r="BE678" s="139"/>
      <c r="BF678" s="139"/>
      <c r="BG678" s="138"/>
      <c r="BH678" s="138"/>
      <c r="BI678" s="138"/>
      <c r="BJ678" s="138"/>
      <c r="BK678" s="138"/>
      <c r="BL678" s="138"/>
      <c r="BM678" s="138"/>
      <c r="BN678" s="138"/>
      <c r="BO678" s="138"/>
      <c r="BP678" s="138"/>
      <c r="BQ678" s="138"/>
      <c r="BR678" s="138"/>
      <c r="BS678" s="138"/>
      <c r="BT678" s="138"/>
      <c r="BU678" s="138"/>
      <c r="BV678" s="138"/>
      <c r="BW678" s="138"/>
      <c r="BX678" s="138"/>
      <c r="BY678" s="138"/>
      <c r="BZ678" s="138"/>
      <c r="CA678" s="138"/>
      <c r="CB678" s="138"/>
      <c r="CC678" s="139"/>
      <c r="CD678" s="139"/>
      <c r="CE678" s="139"/>
      <c r="CF678" s="138"/>
      <c r="CG678" s="138"/>
      <c r="CH678" s="138"/>
      <c r="CI678" s="138"/>
      <c r="CJ678" s="138"/>
      <c r="CK678" s="138"/>
      <c r="CL678" s="138"/>
      <c r="CM678" s="138"/>
      <c r="CN678" s="138"/>
      <c r="CO678" s="138"/>
      <c r="CP678" s="138"/>
      <c r="CQ678" s="138"/>
      <c r="CR678" s="138"/>
      <c r="CS678" s="138"/>
      <c r="CT678" s="138"/>
      <c r="CU678" s="138"/>
      <c r="CV678" s="138"/>
      <c r="CW678" s="138"/>
      <c r="CX678" s="138"/>
      <c r="CY678" s="138"/>
      <c r="CZ678" s="138"/>
      <c r="DA678" s="138"/>
      <c r="DB678" s="139"/>
      <c r="DC678" s="139"/>
      <c r="DD678" s="139"/>
      <c r="DE678" s="138"/>
      <c r="DF678" s="138"/>
      <c r="DG678" s="138"/>
      <c r="DH678" s="138"/>
      <c r="DI678" s="138"/>
      <c r="DJ678" s="138"/>
      <c r="DK678" s="138"/>
      <c r="DL678" s="138"/>
      <c r="DM678" s="138"/>
      <c r="DN678" s="138"/>
      <c r="DO678" s="138"/>
      <c r="DP678" s="138"/>
      <c r="DQ678" s="138"/>
      <c r="DR678" s="138"/>
      <c r="DS678" s="138"/>
      <c r="DT678" s="138"/>
      <c r="DU678" s="138"/>
      <c r="DV678" s="138"/>
      <c r="DW678" s="138"/>
      <c r="DX678" s="138"/>
      <c r="DY678" s="138"/>
      <c r="DZ678" s="138"/>
      <c r="EA678" s="139"/>
      <c r="EB678" s="139"/>
      <c r="EC678" s="139"/>
      <c r="ED678" s="138"/>
      <c r="EE678" s="138"/>
      <c r="EF678" s="138"/>
      <c r="EG678" s="138"/>
      <c r="EH678" s="138"/>
      <c r="EI678" s="138"/>
      <c r="EJ678" s="138"/>
      <c r="EK678" s="138"/>
      <c r="EL678" s="138"/>
      <c r="EM678" s="138"/>
      <c r="EN678" s="138"/>
      <c r="EO678" s="138"/>
      <c r="EP678" s="138"/>
      <c r="EQ678" s="138"/>
      <c r="ER678" s="138"/>
      <c r="ES678" s="138"/>
      <c r="ET678" s="138"/>
      <c r="EU678" s="138"/>
      <c r="EV678" s="138"/>
      <c r="EW678" s="138"/>
      <c r="EX678" s="138"/>
      <c r="EY678" s="138"/>
      <c r="EZ678" s="139"/>
      <c r="FA678" s="139"/>
      <c r="FB678" s="139"/>
      <c r="FC678" s="138"/>
      <c r="FD678" s="138"/>
      <c r="FE678" s="138"/>
      <c r="FF678" s="138"/>
      <c r="FG678" s="138"/>
      <c r="FH678" s="138"/>
      <c r="FI678" s="138"/>
      <c r="FJ678" s="138"/>
      <c r="FK678" s="139"/>
      <c r="FL678" s="139"/>
      <c r="FM678" s="139"/>
      <c r="FN678" s="138"/>
      <c r="FO678" s="138"/>
      <c r="FP678" s="138"/>
      <c r="FQ678" s="138"/>
      <c r="FR678" s="138"/>
      <c r="FS678" s="138"/>
      <c r="FT678" s="138"/>
      <c r="FU678" s="138"/>
      <c r="FV678" s="139"/>
      <c r="FW678" s="139"/>
      <c r="FX678" s="139"/>
      <c r="FY678" s="138"/>
      <c r="FZ678" s="138"/>
      <c r="GA678" s="138"/>
      <c r="GB678" s="138"/>
      <c r="GC678" s="138"/>
      <c r="GD678" s="138"/>
      <c r="GE678" s="138"/>
      <c r="GF678" s="138"/>
      <c r="GG678" s="138"/>
      <c r="GH678" s="138"/>
      <c r="GI678" s="138"/>
      <c r="GJ678" s="138"/>
      <c r="GK678" s="138"/>
      <c r="GL678" s="138"/>
      <c r="GM678" s="138"/>
      <c r="GN678" s="138"/>
      <c r="GO678" s="138"/>
      <c r="GP678" s="138"/>
      <c r="GQ678" s="138"/>
      <c r="GR678" s="138"/>
      <c r="GS678" s="138"/>
      <c r="GT678" s="138"/>
      <c r="GU678" s="139"/>
      <c r="GV678" s="139"/>
      <c r="GW678" s="139"/>
      <c r="GX678" s="138"/>
      <c r="GY678" s="138"/>
      <c r="GZ678" s="138"/>
      <c r="HA678" s="138"/>
      <c r="HB678" s="138"/>
      <c r="HC678" s="138"/>
      <c r="HD678" s="138"/>
      <c r="HE678" s="138"/>
      <c r="HF678" s="138"/>
      <c r="HG678" s="138"/>
      <c r="HH678" s="138"/>
      <c r="HI678" s="138"/>
      <c r="HJ678" s="138"/>
      <c r="HK678" s="138"/>
      <c r="HL678" s="138"/>
      <c r="HM678" s="138"/>
      <c r="HN678" s="138"/>
      <c r="HO678" s="138"/>
      <c r="HP678" s="138"/>
      <c r="HQ678" s="138"/>
      <c r="HR678" s="138"/>
      <c r="HS678" s="138"/>
      <c r="HT678" s="138"/>
      <c r="HU678" s="138"/>
      <c r="HV678" s="138"/>
      <c r="HW678" s="138"/>
      <c r="HX678" s="138"/>
      <c r="HY678" s="138"/>
      <c r="HZ678" s="138"/>
      <c r="IA678" s="138"/>
      <c r="IB678" s="138"/>
    </row>
    <row r="679" spans="1:236" x14ac:dyDescent="0.4">
      <c r="A679" s="77" t="s">
        <v>5269</v>
      </c>
      <c r="F679" s="353" t="s">
        <v>5749</v>
      </c>
      <c r="J679" s="355"/>
      <c r="K679" s="355"/>
      <c r="L679" s="361" t="s">
        <v>5791</v>
      </c>
      <c r="M679" s="355">
        <v>20143571525</v>
      </c>
      <c r="O679" s="66">
        <v>9719</v>
      </c>
      <c r="P679" s="364">
        <v>41809</v>
      </c>
    </row>
    <row r="680" spans="1:236" x14ac:dyDescent="0.4">
      <c r="A680" s="77" t="s">
        <v>5271</v>
      </c>
      <c r="F680" s="353" t="s">
        <v>6573</v>
      </c>
      <c r="J680" s="355"/>
      <c r="K680" s="355"/>
      <c r="L680" s="361" t="s">
        <v>7426</v>
      </c>
      <c r="M680" s="355">
        <v>20143571624</v>
      </c>
      <c r="O680" s="66">
        <v>85724</v>
      </c>
      <c r="P680" s="364">
        <v>41948</v>
      </c>
    </row>
    <row r="681" spans="1:236" x14ac:dyDescent="0.4">
      <c r="A681" s="77" t="s">
        <v>5273</v>
      </c>
      <c r="F681" s="353" t="s">
        <v>7225</v>
      </c>
      <c r="J681" s="355"/>
      <c r="K681" s="355"/>
      <c r="L681" s="361" t="s">
        <v>6256</v>
      </c>
      <c r="M681" s="355">
        <v>20143571637</v>
      </c>
      <c r="O681" s="66">
        <v>79157</v>
      </c>
      <c r="P681" s="364">
        <v>41740</v>
      </c>
    </row>
    <row r="682" spans="1:236" x14ac:dyDescent="0.4">
      <c r="A682" s="77" t="s">
        <v>5275</v>
      </c>
      <c r="F682" s="353" t="s">
        <v>7427</v>
      </c>
      <c r="J682" s="355"/>
      <c r="K682" s="355"/>
      <c r="L682" s="361" t="s">
        <v>7184</v>
      </c>
      <c r="M682" s="355" t="s">
        <v>7185</v>
      </c>
      <c r="O682" s="66">
        <v>11649</v>
      </c>
      <c r="P682" s="364">
        <v>41796</v>
      </c>
    </row>
    <row r="683" spans="1:236" x14ac:dyDescent="0.4">
      <c r="A683" s="77" t="s">
        <v>5281</v>
      </c>
      <c r="F683" s="353" t="s">
        <v>7428</v>
      </c>
      <c r="J683" s="355"/>
      <c r="K683" s="355"/>
      <c r="L683" s="361" t="s">
        <v>6415</v>
      </c>
      <c r="M683" s="355">
        <v>20143571656</v>
      </c>
      <c r="O683" s="66">
        <v>79170</v>
      </c>
      <c r="P683" s="364">
        <v>41753</v>
      </c>
    </row>
    <row r="684" spans="1:236" x14ac:dyDescent="0.4">
      <c r="A684" s="77" t="s">
        <v>5283</v>
      </c>
      <c r="F684" s="353" t="s">
        <v>6204</v>
      </c>
      <c r="J684" s="355"/>
      <c r="K684" s="355"/>
      <c r="L684" s="361" t="s">
        <v>6638</v>
      </c>
      <c r="M684" s="355" t="s">
        <v>6639</v>
      </c>
      <c r="O684" s="66">
        <v>96447</v>
      </c>
      <c r="P684" s="364">
        <v>41809</v>
      </c>
    </row>
    <row r="685" spans="1:236" x14ac:dyDescent="0.4">
      <c r="A685" s="77" t="s">
        <v>5285</v>
      </c>
      <c r="F685" s="353" t="s">
        <v>6492</v>
      </c>
      <c r="J685" s="355"/>
      <c r="K685" s="355"/>
      <c r="L685" s="361" t="s">
        <v>6657</v>
      </c>
      <c r="M685" s="355">
        <v>20143571677</v>
      </c>
      <c r="O685" s="66">
        <v>91680</v>
      </c>
      <c r="P685" s="364">
        <v>41767</v>
      </c>
    </row>
    <row r="686" spans="1:236" x14ac:dyDescent="0.4">
      <c r="A686" s="77" t="s">
        <v>5287</v>
      </c>
      <c r="F686" s="353" t="s">
        <v>5778</v>
      </c>
      <c r="J686" s="355"/>
      <c r="K686" s="355"/>
      <c r="L686" s="361" t="s">
        <v>6688</v>
      </c>
      <c r="M686" s="355">
        <v>20143571735</v>
      </c>
      <c r="O686" s="66">
        <v>79606</v>
      </c>
      <c r="P686" s="364">
        <v>41992</v>
      </c>
    </row>
    <row r="687" spans="1:236" x14ac:dyDescent="0.4">
      <c r="A687" s="77" t="s">
        <v>5289</v>
      </c>
      <c r="F687" s="353" t="s">
        <v>6237</v>
      </c>
      <c r="J687" s="355"/>
      <c r="K687" s="355"/>
      <c r="L687" s="361" t="s">
        <v>7387</v>
      </c>
      <c r="M687" s="355">
        <v>20143571746</v>
      </c>
      <c r="O687" s="66">
        <v>24153</v>
      </c>
      <c r="P687" s="364">
        <v>41975</v>
      </c>
    </row>
    <row r="688" spans="1:236" x14ac:dyDescent="0.4">
      <c r="A688" s="77" t="s">
        <v>5291</v>
      </c>
      <c r="F688" s="353" t="s">
        <v>5787</v>
      </c>
      <c r="J688" s="355"/>
      <c r="K688" s="355"/>
      <c r="L688" s="361" t="s">
        <v>6692</v>
      </c>
      <c r="M688" s="355">
        <v>20143571761</v>
      </c>
      <c r="O688" s="66">
        <v>24667</v>
      </c>
      <c r="P688" s="364">
        <v>41907</v>
      </c>
    </row>
    <row r="689" spans="1:16" x14ac:dyDescent="0.4">
      <c r="A689" s="77" t="s">
        <v>5293</v>
      </c>
      <c r="F689" s="353" t="s">
        <v>6240</v>
      </c>
      <c r="J689" s="355"/>
      <c r="K689" s="355"/>
      <c r="L689" s="361" t="s">
        <v>7429</v>
      </c>
      <c r="M689" s="355">
        <v>20143571775</v>
      </c>
      <c r="O689" s="66">
        <v>83335</v>
      </c>
      <c r="P689" s="364">
        <v>41813</v>
      </c>
    </row>
    <row r="690" spans="1:16" x14ac:dyDescent="0.4">
      <c r="A690" s="77">
        <v>88626</v>
      </c>
      <c r="F690" s="353" t="s">
        <v>5797</v>
      </c>
      <c r="J690" s="355"/>
      <c r="K690" s="355"/>
      <c r="L690" s="361" t="s">
        <v>6555</v>
      </c>
      <c r="M690" s="355">
        <v>20143580119</v>
      </c>
      <c r="O690" s="66">
        <v>27419</v>
      </c>
      <c r="P690" s="364">
        <v>41992</v>
      </c>
    </row>
    <row r="691" spans="1:16" x14ac:dyDescent="0.4">
      <c r="A691" s="77" t="s">
        <v>5301</v>
      </c>
      <c r="F691" s="353" t="s">
        <v>7430</v>
      </c>
      <c r="J691" s="355"/>
      <c r="K691" s="355"/>
      <c r="L691" s="361" t="s">
        <v>7337</v>
      </c>
      <c r="M691" s="355" t="s">
        <v>7338</v>
      </c>
      <c r="O691" s="66">
        <v>63343</v>
      </c>
      <c r="P691" s="364">
        <v>41964</v>
      </c>
    </row>
    <row r="692" spans="1:16" x14ac:dyDescent="0.4">
      <c r="A692" s="77" t="s">
        <v>5303</v>
      </c>
      <c r="F692" s="353" t="s">
        <v>7431</v>
      </c>
      <c r="J692" s="355"/>
      <c r="K692" s="355"/>
      <c r="L692" s="361" t="s">
        <v>7356</v>
      </c>
      <c r="M692" s="355">
        <v>20143580131</v>
      </c>
      <c r="O692" s="66">
        <v>63513</v>
      </c>
      <c r="P692" s="364">
        <v>41957</v>
      </c>
    </row>
    <row r="693" spans="1:16" x14ac:dyDescent="0.4">
      <c r="A693" s="77" t="s">
        <v>5305</v>
      </c>
      <c r="F693" s="353" t="s">
        <v>7432</v>
      </c>
      <c r="J693" s="355"/>
      <c r="K693" s="355"/>
      <c r="L693" s="361" t="s">
        <v>7433</v>
      </c>
      <c r="M693" s="355">
        <v>20143580136</v>
      </c>
      <c r="O693" s="66">
        <v>63324</v>
      </c>
      <c r="P693" s="364">
        <v>41929</v>
      </c>
    </row>
    <row r="694" spans="1:16" x14ac:dyDescent="0.4">
      <c r="A694" s="77" t="s">
        <v>5307</v>
      </c>
      <c r="F694" s="353" t="s">
        <v>6768</v>
      </c>
      <c r="J694" s="355"/>
      <c r="K694" s="355"/>
      <c r="L694" s="361" t="s">
        <v>5723</v>
      </c>
      <c r="M694" s="355">
        <v>20143580152</v>
      </c>
      <c r="O694" s="66">
        <v>63356</v>
      </c>
      <c r="P694" s="364">
        <v>41919</v>
      </c>
    </row>
    <row r="695" spans="1:16" x14ac:dyDescent="0.4">
      <c r="A695" s="77" t="s">
        <v>5312</v>
      </c>
      <c r="F695" s="353" t="s">
        <v>7434</v>
      </c>
      <c r="J695" s="355"/>
      <c r="K695" s="355"/>
      <c r="L695" s="361" t="s">
        <v>7373</v>
      </c>
      <c r="M695" s="355">
        <v>20143580171</v>
      </c>
      <c r="O695" s="66">
        <v>63547</v>
      </c>
      <c r="P695" s="364">
        <v>41976</v>
      </c>
    </row>
    <row r="696" spans="1:16" x14ac:dyDescent="0.4">
      <c r="A696" s="77" t="s">
        <v>5314</v>
      </c>
      <c r="F696" s="353" t="s">
        <v>5826</v>
      </c>
      <c r="J696" s="355"/>
      <c r="K696" s="355"/>
      <c r="L696" s="361" t="s">
        <v>6863</v>
      </c>
      <c r="M696" s="355">
        <v>20143580439</v>
      </c>
      <c r="O696" s="66">
        <v>28446</v>
      </c>
      <c r="P696" s="364">
        <v>41990</v>
      </c>
    </row>
    <row r="697" spans="1:16" x14ac:dyDescent="0.4">
      <c r="A697" s="77" t="s">
        <v>5317</v>
      </c>
      <c r="F697" s="353" t="s">
        <v>7312</v>
      </c>
      <c r="J697" s="355"/>
      <c r="K697" s="355"/>
      <c r="L697" s="361" t="s">
        <v>6868</v>
      </c>
      <c r="M697" s="355">
        <v>20143580328</v>
      </c>
      <c r="O697" s="66">
        <v>74338</v>
      </c>
      <c r="P697" s="364">
        <v>41967</v>
      </c>
    </row>
    <row r="698" spans="1:16" x14ac:dyDescent="0.4">
      <c r="A698" s="77" t="s">
        <v>5319</v>
      </c>
      <c r="F698" s="353" t="s">
        <v>5837</v>
      </c>
      <c r="J698" s="356"/>
      <c r="K698" s="356"/>
      <c r="L698" s="361" t="s">
        <v>6877</v>
      </c>
      <c r="M698" s="356">
        <v>20143580332</v>
      </c>
      <c r="O698" s="66">
        <v>27287</v>
      </c>
      <c r="P698" s="364">
        <v>41996</v>
      </c>
    </row>
    <row r="699" spans="1:16" x14ac:dyDescent="0.4">
      <c r="A699" s="77" t="s">
        <v>5321</v>
      </c>
      <c r="F699" s="353" t="s">
        <v>5845</v>
      </c>
      <c r="J699" s="355"/>
      <c r="K699" s="355"/>
      <c r="L699" s="361" t="s">
        <v>6909</v>
      </c>
      <c r="M699" s="355">
        <v>20143580442</v>
      </c>
      <c r="O699" s="66">
        <v>63344</v>
      </c>
      <c r="P699" s="364">
        <v>41947</v>
      </c>
    </row>
    <row r="700" spans="1:16" x14ac:dyDescent="0.4">
      <c r="A700" s="77" t="s">
        <v>5324</v>
      </c>
      <c r="F700" s="353" t="s">
        <v>7435</v>
      </c>
      <c r="J700" s="355"/>
      <c r="K700" s="355"/>
      <c r="L700" s="361" t="s">
        <v>6920</v>
      </c>
      <c r="M700" s="355">
        <v>20143580340</v>
      </c>
      <c r="O700" s="66">
        <v>78223</v>
      </c>
      <c r="P700" s="364">
        <v>41956</v>
      </c>
    </row>
    <row r="701" spans="1:16" x14ac:dyDescent="0.4">
      <c r="A701" s="77" t="s">
        <v>5326</v>
      </c>
      <c r="F701" s="353" t="s">
        <v>7436</v>
      </c>
      <c r="J701" s="355"/>
      <c r="K701" s="355"/>
      <c r="L701" s="361" t="s">
        <v>7437</v>
      </c>
      <c r="M701" s="355">
        <v>20143580160</v>
      </c>
      <c r="O701" s="66">
        <v>76089</v>
      </c>
      <c r="P701" s="364">
        <v>41793</v>
      </c>
    </row>
    <row r="702" spans="1:16" x14ac:dyDescent="0.4">
      <c r="A702" s="77" t="s">
        <v>5328</v>
      </c>
      <c r="F702" s="353" t="s">
        <v>7438</v>
      </c>
      <c r="J702" s="355"/>
      <c r="K702" s="355"/>
      <c r="L702" s="361" t="s">
        <v>6385</v>
      </c>
      <c r="M702" s="355">
        <v>20143580167</v>
      </c>
      <c r="O702" s="66">
        <v>31601</v>
      </c>
      <c r="P702" s="364">
        <v>41788</v>
      </c>
    </row>
    <row r="703" spans="1:16" x14ac:dyDescent="0.4">
      <c r="A703" s="77" t="s">
        <v>5330</v>
      </c>
      <c r="F703" s="353" t="s">
        <v>7439</v>
      </c>
      <c r="J703" s="355"/>
      <c r="K703" s="355"/>
      <c r="L703" s="361" t="s">
        <v>7176</v>
      </c>
      <c r="M703" s="355">
        <v>20143580177</v>
      </c>
      <c r="O703" s="66">
        <v>74418</v>
      </c>
      <c r="P703" s="364">
        <v>41793</v>
      </c>
    </row>
    <row r="704" spans="1:16" x14ac:dyDescent="0.4">
      <c r="A704" s="77" t="s">
        <v>5332</v>
      </c>
      <c r="F704" s="353" t="s">
        <v>7440</v>
      </c>
      <c r="J704" s="355"/>
      <c r="K704" s="355"/>
      <c r="L704" s="361" t="s">
        <v>6792</v>
      </c>
      <c r="M704" s="355">
        <v>20143580198</v>
      </c>
      <c r="O704" s="66">
        <v>31826</v>
      </c>
      <c r="P704" s="364">
        <v>41799</v>
      </c>
    </row>
    <row r="705" spans="1:16" x14ac:dyDescent="0.4">
      <c r="A705" s="77" t="s">
        <v>5334</v>
      </c>
      <c r="F705" s="353" t="s">
        <v>5653</v>
      </c>
      <c r="J705" s="355"/>
      <c r="K705" s="355"/>
      <c r="L705" s="361" t="s">
        <v>5873</v>
      </c>
      <c r="M705" s="355">
        <v>20143580298</v>
      </c>
      <c r="O705" s="66">
        <v>31614</v>
      </c>
      <c r="P705" s="364">
        <v>41799</v>
      </c>
    </row>
    <row r="706" spans="1:16" x14ac:dyDescent="0.4">
      <c r="A706" s="77" t="s">
        <v>5338</v>
      </c>
      <c r="F706" s="353" t="s">
        <v>5878</v>
      </c>
      <c r="J706" s="355"/>
      <c r="K706" s="355"/>
      <c r="L706" s="361" t="s">
        <v>6672</v>
      </c>
      <c r="M706" s="355">
        <v>20143580307</v>
      </c>
      <c r="O706" s="66">
        <v>76122</v>
      </c>
      <c r="P706" s="364">
        <v>41806</v>
      </c>
    </row>
    <row r="707" spans="1:16" x14ac:dyDescent="0.4">
      <c r="A707" s="77" t="s">
        <v>5343</v>
      </c>
      <c r="F707" s="353" t="s">
        <v>5881</v>
      </c>
      <c r="J707" s="355"/>
      <c r="K707" s="355"/>
      <c r="L707" s="361" t="s">
        <v>7036</v>
      </c>
      <c r="M707" s="355">
        <v>20143580311</v>
      </c>
      <c r="O707" s="66">
        <v>31611</v>
      </c>
      <c r="P707" s="364">
        <v>41806</v>
      </c>
    </row>
    <row r="708" spans="1:16" x14ac:dyDescent="0.4">
      <c r="A708" s="77" t="s">
        <v>5346</v>
      </c>
      <c r="F708" s="353" t="s">
        <v>6244</v>
      </c>
      <c r="J708" s="355"/>
      <c r="K708" s="355"/>
      <c r="L708" s="361" t="s">
        <v>6746</v>
      </c>
      <c r="M708" s="355">
        <v>20143580317</v>
      </c>
      <c r="O708" s="66">
        <v>31304</v>
      </c>
      <c r="P708" s="364">
        <v>41788</v>
      </c>
    </row>
    <row r="709" spans="1:16" x14ac:dyDescent="0.4">
      <c r="A709" s="77" t="s">
        <v>5351</v>
      </c>
      <c r="F709" s="353" t="s">
        <v>5664</v>
      </c>
      <c r="J709" s="355"/>
      <c r="K709" s="355"/>
      <c r="L709" s="361" t="s">
        <v>6751</v>
      </c>
      <c r="M709" s="355">
        <v>20143580322</v>
      </c>
      <c r="O709" s="66">
        <v>79418</v>
      </c>
      <c r="P709" s="364">
        <v>41828</v>
      </c>
    </row>
    <row r="710" spans="1:16" x14ac:dyDescent="0.4">
      <c r="A710" s="77" t="s">
        <v>5355</v>
      </c>
      <c r="F710" s="353" t="s">
        <v>5893</v>
      </c>
      <c r="J710" s="355"/>
      <c r="K710" s="355"/>
      <c r="L710" s="361" t="s">
        <v>6466</v>
      </c>
      <c r="M710" s="355" t="s">
        <v>6467</v>
      </c>
      <c r="O710" s="66">
        <v>91189</v>
      </c>
      <c r="P710" s="364">
        <v>41799</v>
      </c>
    </row>
    <row r="711" spans="1:16" x14ac:dyDescent="0.4">
      <c r="A711" s="77" t="s">
        <v>5360</v>
      </c>
      <c r="F711" s="353" t="s">
        <v>5898</v>
      </c>
      <c r="J711" s="355"/>
      <c r="K711" s="355"/>
      <c r="L711" s="361" t="s">
        <v>7431</v>
      </c>
      <c r="M711" s="355">
        <v>20143580324</v>
      </c>
    </row>
    <row r="712" spans="1:16" x14ac:dyDescent="0.4">
      <c r="A712" s="77" t="s">
        <v>5365</v>
      </c>
      <c r="F712" s="353" t="s">
        <v>6247</v>
      </c>
      <c r="J712" s="355"/>
      <c r="K712" s="355"/>
      <c r="L712" s="361" t="s">
        <v>7434</v>
      </c>
      <c r="M712" s="355">
        <v>20143580327</v>
      </c>
    </row>
    <row r="713" spans="1:16" x14ac:dyDescent="0.4">
      <c r="A713" s="77" t="s">
        <v>5370</v>
      </c>
      <c r="F713" s="353" t="s">
        <v>5905</v>
      </c>
      <c r="J713" s="355"/>
      <c r="K713" s="355"/>
      <c r="L713" s="361" t="s">
        <v>7312</v>
      </c>
      <c r="M713" s="355">
        <v>20143580336</v>
      </c>
    </row>
    <row r="714" spans="1:16" x14ac:dyDescent="0.4">
      <c r="A714" s="77" t="s">
        <v>5374</v>
      </c>
      <c r="F714" s="353" t="s">
        <v>5909</v>
      </c>
      <c r="J714" s="355"/>
      <c r="K714" s="355"/>
      <c r="L714" s="361" t="s">
        <v>5928</v>
      </c>
      <c r="M714" s="355">
        <v>20143580345</v>
      </c>
    </row>
    <row r="715" spans="1:16" x14ac:dyDescent="0.4">
      <c r="A715" s="77" t="s">
        <v>5379</v>
      </c>
      <c r="F715" s="353" t="s">
        <v>7441</v>
      </c>
      <c r="J715" s="355"/>
      <c r="K715" s="355"/>
      <c r="L715" s="361" t="s">
        <v>5966</v>
      </c>
      <c r="M715" s="355">
        <v>20143580428</v>
      </c>
    </row>
    <row r="716" spans="1:16" x14ac:dyDescent="0.4">
      <c r="A716" s="77" t="s">
        <v>5383</v>
      </c>
      <c r="F716" s="353" t="s">
        <v>5917</v>
      </c>
      <c r="J716" s="355"/>
      <c r="K716" s="355"/>
      <c r="L716" s="361" t="s">
        <v>6810</v>
      </c>
      <c r="M716" s="355" t="s">
        <v>6811</v>
      </c>
    </row>
    <row r="717" spans="1:16" x14ac:dyDescent="0.4">
      <c r="A717" s="77" t="s">
        <v>5387</v>
      </c>
      <c r="F717" s="353" t="s">
        <v>5922</v>
      </c>
      <c r="J717" s="355"/>
      <c r="K717" s="355"/>
      <c r="L717" s="361" t="s">
        <v>6616</v>
      </c>
      <c r="M717" s="355">
        <v>20143580443</v>
      </c>
    </row>
    <row r="718" spans="1:16" x14ac:dyDescent="0.4">
      <c r="A718" s="77" t="s">
        <v>5391</v>
      </c>
      <c r="F718" s="353" t="s">
        <v>7442</v>
      </c>
      <c r="J718" s="355"/>
      <c r="K718" s="355"/>
      <c r="L718" s="361" t="s">
        <v>6562</v>
      </c>
      <c r="M718" s="355">
        <v>20143580452</v>
      </c>
    </row>
    <row r="719" spans="1:16" x14ac:dyDescent="0.4">
      <c r="A719" s="77" t="s">
        <v>5393</v>
      </c>
      <c r="F719" s="353" t="s">
        <v>5928</v>
      </c>
      <c r="J719" s="355"/>
      <c r="K719" s="355"/>
      <c r="L719" s="361" t="s">
        <v>7247</v>
      </c>
      <c r="M719" s="355" t="s">
        <v>7248</v>
      </c>
    </row>
    <row r="720" spans="1:16" x14ac:dyDescent="0.4">
      <c r="A720" s="77" t="s">
        <v>5396</v>
      </c>
      <c r="F720" s="353" t="s">
        <v>6251</v>
      </c>
      <c r="J720" s="355"/>
      <c r="K720" s="355"/>
      <c r="L720" s="361" t="s">
        <v>6391</v>
      </c>
      <c r="M720" s="355">
        <v>20143580483</v>
      </c>
    </row>
    <row r="721" spans="1:13" x14ac:dyDescent="0.4">
      <c r="A721" s="77" t="s">
        <v>5400</v>
      </c>
      <c r="F721" s="353" t="s">
        <v>7443</v>
      </c>
      <c r="J721" s="355"/>
      <c r="K721" s="355"/>
      <c r="L721" s="361" t="s">
        <v>6393</v>
      </c>
      <c r="M721" s="355">
        <v>20143580183</v>
      </c>
    </row>
    <row r="722" spans="1:13" x14ac:dyDescent="0.4">
      <c r="A722" s="77" t="s">
        <v>5405</v>
      </c>
      <c r="F722" s="353" t="s">
        <v>6438</v>
      </c>
      <c r="J722" s="355"/>
      <c r="K722" s="355"/>
      <c r="L722" s="361" t="s">
        <v>6224</v>
      </c>
      <c r="M722" s="355">
        <v>20143580203</v>
      </c>
    </row>
    <row r="723" spans="1:13" x14ac:dyDescent="0.4">
      <c r="A723" s="77">
        <v>85297</v>
      </c>
      <c r="F723" s="353" t="s">
        <v>6774</v>
      </c>
      <c r="J723" s="355"/>
      <c r="K723" s="355"/>
      <c r="L723" s="361" t="s">
        <v>6798</v>
      </c>
      <c r="M723" s="355">
        <v>20143580217</v>
      </c>
    </row>
    <row r="724" spans="1:13" x14ac:dyDescent="0.4">
      <c r="A724" s="77" t="s">
        <v>5413</v>
      </c>
      <c r="F724" s="353" t="s">
        <v>7444</v>
      </c>
      <c r="J724" s="355"/>
      <c r="K724" s="355"/>
      <c r="L724" s="361" t="s">
        <v>5755</v>
      </c>
      <c r="M724" s="355">
        <v>20143580224</v>
      </c>
    </row>
    <row r="725" spans="1:13" x14ac:dyDescent="0.4">
      <c r="A725" s="77" t="s">
        <v>5416</v>
      </c>
      <c r="F725" s="353" t="s">
        <v>7445</v>
      </c>
      <c r="J725" s="355"/>
      <c r="K725" s="355"/>
      <c r="L725" s="361" t="s">
        <v>5981</v>
      </c>
      <c r="M725" s="355">
        <v>20143580231</v>
      </c>
    </row>
    <row r="726" spans="1:13" x14ac:dyDescent="0.4">
      <c r="A726" s="77" t="s">
        <v>5420</v>
      </c>
      <c r="F726" s="353" t="s">
        <v>7446</v>
      </c>
      <c r="J726" s="355"/>
      <c r="K726" s="355"/>
      <c r="L726" s="361" t="s">
        <v>6003</v>
      </c>
      <c r="M726" s="355">
        <v>20143580238</v>
      </c>
    </row>
    <row r="727" spans="1:13" x14ac:dyDescent="0.4">
      <c r="A727" s="77" t="s">
        <v>5426</v>
      </c>
      <c r="F727" s="353" t="s">
        <v>5946</v>
      </c>
      <c r="J727" s="355"/>
      <c r="K727" s="355"/>
      <c r="L727" s="361" t="s">
        <v>6054</v>
      </c>
      <c r="M727" s="355">
        <v>20143580299</v>
      </c>
    </row>
    <row r="728" spans="1:13" x14ac:dyDescent="0.4">
      <c r="A728" s="77" t="s">
        <v>5430</v>
      </c>
      <c r="F728" s="353" t="s">
        <v>5952</v>
      </c>
      <c r="J728" s="355"/>
      <c r="K728" s="355"/>
      <c r="L728" s="361" t="s">
        <v>7292</v>
      </c>
      <c r="M728" s="355" t="s">
        <v>7293</v>
      </c>
    </row>
    <row r="729" spans="1:13" x14ac:dyDescent="0.4">
      <c r="A729" s="77" t="s">
        <v>5433</v>
      </c>
      <c r="F729" s="353" t="s">
        <v>5955</v>
      </c>
      <c r="J729" s="355"/>
      <c r="K729" s="355"/>
      <c r="L729" s="361" t="s">
        <v>7305</v>
      </c>
      <c r="M729" s="355">
        <v>20143580312</v>
      </c>
    </row>
    <row r="730" spans="1:13" x14ac:dyDescent="0.4">
      <c r="A730" s="77" t="s">
        <v>5438</v>
      </c>
      <c r="F730" s="353" t="s">
        <v>7447</v>
      </c>
      <c r="J730" s="355"/>
      <c r="K730" s="355"/>
      <c r="L730" s="361" t="s">
        <v>6463</v>
      </c>
      <c r="M730" s="355">
        <v>20143580320</v>
      </c>
    </row>
    <row r="731" spans="1:13" x14ac:dyDescent="0.4">
      <c r="A731" s="77" t="s">
        <v>5444</v>
      </c>
      <c r="F731" s="353" t="s">
        <v>5964</v>
      </c>
    </row>
    <row r="732" spans="1:13" x14ac:dyDescent="0.4">
      <c r="A732" s="77" t="s">
        <v>5448</v>
      </c>
      <c r="F732" s="353" t="s">
        <v>5966</v>
      </c>
    </row>
    <row r="733" spans="1:13" x14ac:dyDescent="0.4">
      <c r="A733" s="77" t="s">
        <v>5453</v>
      </c>
      <c r="F733" s="353" t="s">
        <v>6441</v>
      </c>
    </row>
    <row r="734" spans="1:13" x14ac:dyDescent="0.4">
      <c r="A734" s="77" t="s">
        <v>5457</v>
      </c>
      <c r="F734" s="353" t="s">
        <v>6444</v>
      </c>
    </row>
    <row r="735" spans="1:13" x14ac:dyDescent="0.4">
      <c r="A735" s="77" t="s">
        <v>5461</v>
      </c>
      <c r="F735" s="353" t="s">
        <v>6446</v>
      </c>
    </row>
    <row r="736" spans="1:13" x14ac:dyDescent="0.4">
      <c r="A736" s="77" t="s">
        <v>5464</v>
      </c>
      <c r="F736" s="353" t="s">
        <v>7448</v>
      </c>
    </row>
    <row r="737" spans="1:6" x14ac:dyDescent="0.4">
      <c r="A737" s="77" t="s">
        <v>5468</v>
      </c>
      <c r="F737" s="353" t="s">
        <v>5985</v>
      </c>
    </row>
    <row r="738" spans="1:6" x14ac:dyDescent="0.4">
      <c r="A738" s="77">
        <v>99281</v>
      </c>
      <c r="F738" s="353" t="s">
        <v>5381</v>
      </c>
    </row>
    <row r="739" spans="1:6" x14ac:dyDescent="0.4">
      <c r="A739" s="77">
        <v>5038</v>
      </c>
      <c r="F739" s="353" t="s">
        <v>6385</v>
      </c>
    </row>
    <row r="740" spans="1:6" x14ac:dyDescent="0.4">
      <c r="A740" s="77">
        <v>5093</v>
      </c>
      <c r="F740" s="353" t="s">
        <v>5385</v>
      </c>
    </row>
    <row r="741" spans="1:6" x14ac:dyDescent="0.4">
      <c r="A741" s="77">
        <v>79247</v>
      </c>
      <c r="F741" s="353" t="s">
        <v>6273</v>
      </c>
    </row>
    <row r="742" spans="1:6" x14ac:dyDescent="0.4">
      <c r="A742" s="77" t="s">
        <v>5484</v>
      </c>
      <c r="F742" s="353" t="s">
        <v>5389</v>
      </c>
    </row>
    <row r="743" spans="1:6" x14ac:dyDescent="0.4">
      <c r="A743" s="77" t="s">
        <v>5488</v>
      </c>
      <c r="F743" s="353" t="s">
        <v>7449</v>
      </c>
    </row>
    <row r="744" spans="1:6" x14ac:dyDescent="0.4">
      <c r="A744" s="77" t="s">
        <v>5493</v>
      </c>
      <c r="F744" s="353" t="s">
        <v>7450</v>
      </c>
    </row>
    <row r="745" spans="1:6" x14ac:dyDescent="0.4">
      <c r="A745" s="77">
        <v>5208</v>
      </c>
      <c r="F745" s="353" t="s">
        <v>5398</v>
      </c>
    </row>
    <row r="746" spans="1:6" x14ac:dyDescent="0.4">
      <c r="A746" s="77">
        <v>5215</v>
      </c>
      <c r="F746" s="353" t="s">
        <v>5402</v>
      </c>
    </row>
    <row r="747" spans="1:6" x14ac:dyDescent="0.4">
      <c r="A747" s="77">
        <v>98535</v>
      </c>
      <c r="F747" s="353" t="s">
        <v>7451</v>
      </c>
    </row>
    <row r="748" spans="1:6" x14ac:dyDescent="0.4">
      <c r="A748" s="77">
        <v>5218</v>
      </c>
      <c r="F748" s="353" t="s">
        <v>6781</v>
      </c>
    </row>
    <row r="749" spans="1:6" x14ac:dyDescent="0.4">
      <c r="A749" s="77" t="s">
        <v>5508</v>
      </c>
      <c r="F749" s="353" t="s">
        <v>7452</v>
      </c>
    </row>
    <row r="750" spans="1:6" x14ac:dyDescent="0.4">
      <c r="A750" s="77">
        <v>98939</v>
      </c>
      <c r="F750" s="353" t="s">
        <v>5428</v>
      </c>
    </row>
    <row r="751" spans="1:6" x14ac:dyDescent="0.4">
      <c r="A751" s="77">
        <v>5578</v>
      </c>
      <c r="F751" s="353" t="s">
        <v>5432</v>
      </c>
    </row>
    <row r="752" spans="1:6" x14ac:dyDescent="0.4">
      <c r="A752" s="77" t="s">
        <v>5517</v>
      </c>
      <c r="F752" s="353" t="s">
        <v>5435</v>
      </c>
    </row>
    <row r="753" spans="1:6" x14ac:dyDescent="0.4">
      <c r="A753" s="77" t="s">
        <v>5520</v>
      </c>
      <c r="F753" s="353" t="s">
        <v>7243</v>
      </c>
    </row>
    <row r="754" spans="1:6" x14ac:dyDescent="0.4">
      <c r="A754" s="77">
        <v>6049</v>
      </c>
      <c r="F754" s="353" t="s">
        <v>5440</v>
      </c>
    </row>
    <row r="755" spans="1:6" x14ac:dyDescent="0.4">
      <c r="A755" s="77">
        <v>6023</v>
      </c>
      <c r="F755" s="353" t="s">
        <v>7257</v>
      </c>
    </row>
    <row r="756" spans="1:6" x14ac:dyDescent="0.4">
      <c r="A756" s="77">
        <v>6145</v>
      </c>
      <c r="F756" s="353" t="s">
        <v>6500</v>
      </c>
    </row>
    <row r="757" spans="1:6" x14ac:dyDescent="0.4">
      <c r="A757" s="77">
        <v>6045</v>
      </c>
      <c r="F757" s="353" t="s">
        <v>6386</v>
      </c>
    </row>
    <row r="758" spans="1:6" x14ac:dyDescent="0.4">
      <c r="A758" s="77">
        <v>6054</v>
      </c>
      <c r="F758" s="353" t="s">
        <v>7369</v>
      </c>
    </row>
    <row r="759" spans="1:6" x14ac:dyDescent="0.4">
      <c r="A759" s="77">
        <v>6057</v>
      </c>
      <c r="F759" s="353" t="s">
        <v>5446</v>
      </c>
    </row>
    <row r="760" spans="1:6" x14ac:dyDescent="0.4">
      <c r="A760" s="77" t="s">
        <v>5542</v>
      </c>
      <c r="F760" s="353" t="s">
        <v>6784</v>
      </c>
    </row>
    <row r="761" spans="1:6" x14ac:dyDescent="0.4">
      <c r="A761" s="77" t="s">
        <v>5545</v>
      </c>
      <c r="F761" s="353" t="s">
        <v>5450</v>
      </c>
    </row>
    <row r="762" spans="1:6" x14ac:dyDescent="0.4">
      <c r="A762" s="77" t="s">
        <v>5548</v>
      </c>
      <c r="F762" s="353" t="s">
        <v>5670</v>
      </c>
    </row>
    <row r="763" spans="1:6" x14ac:dyDescent="0.4">
      <c r="A763" s="77">
        <v>6387</v>
      </c>
      <c r="F763" s="353" t="s">
        <v>6256</v>
      </c>
    </row>
    <row r="764" spans="1:6" x14ac:dyDescent="0.4">
      <c r="A764" s="77" t="s">
        <v>5557</v>
      </c>
      <c r="F764" s="353" t="s">
        <v>6327</v>
      </c>
    </row>
    <row r="765" spans="1:6" x14ac:dyDescent="0.4">
      <c r="A765" s="77" t="s">
        <v>5562</v>
      </c>
      <c r="F765" s="353" t="s">
        <v>5510</v>
      </c>
    </row>
    <row r="766" spans="1:6" x14ac:dyDescent="0.4">
      <c r="A766" s="77">
        <v>97586</v>
      </c>
      <c r="F766" s="353" t="s">
        <v>6051</v>
      </c>
    </row>
    <row r="767" spans="1:6" x14ac:dyDescent="0.4">
      <c r="A767" s="77" t="s">
        <v>5568</v>
      </c>
      <c r="F767" s="353" t="s">
        <v>6329</v>
      </c>
    </row>
    <row r="768" spans="1:6" x14ac:dyDescent="0.4">
      <c r="A768" s="77" t="s">
        <v>5573</v>
      </c>
      <c r="F768" s="353" t="s">
        <v>6389</v>
      </c>
    </row>
    <row r="769" spans="1:6" x14ac:dyDescent="0.4">
      <c r="A769" s="77" t="s">
        <v>5577</v>
      </c>
      <c r="F769" s="353" t="s">
        <v>6390</v>
      </c>
    </row>
    <row r="770" spans="1:6" x14ac:dyDescent="0.4">
      <c r="A770" s="77" t="s">
        <v>5581</v>
      </c>
      <c r="F770" s="353" t="s">
        <v>6259</v>
      </c>
    </row>
    <row r="771" spans="1:6" x14ac:dyDescent="0.4">
      <c r="A771" s="77" t="s">
        <v>5584</v>
      </c>
      <c r="F771" s="353" t="s">
        <v>6071</v>
      </c>
    </row>
    <row r="772" spans="1:6" x14ac:dyDescent="0.4">
      <c r="A772" s="77" t="s">
        <v>5587</v>
      </c>
      <c r="F772" s="353" t="s">
        <v>6269</v>
      </c>
    </row>
    <row r="773" spans="1:6" x14ac:dyDescent="0.4">
      <c r="A773" s="77">
        <v>7021</v>
      </c>
      <c r="F773" s="353" t="s">
        <v>5537</v>
      </c>
    </row>
    <row r="774" spans="1:6" x14ac:dyDescent="0.4">
      <c r="A774" s="77" t="s">
        <v>5592</v>
      </c>
      <c r="F774" s="353" t="s">
        <v>5672</v>
      </c>
    </row>
    <row r="775" spans="1:6" x14ac:dyDescent="0.4">
      <c r="A775" s="77" t="s">
        <v>5595</v>
      </c>
      <c r="F775" s="353" t="s">
        <v>6331</v>
      </c>
    </row>
    <row r="776" spans="1:6" x14ac:dyDescent="0.4">
      <c r="A776" s="77" t="s">
        <v>5598</v>
      </c>
      <c r="F776" s="353" t="s">
        <v>5550</v>
      </c>
    </row>
    <row r="777" spans="1:6" x14ac:dyDescent="0.4">
      <c r="A777" s="77" t="s">
        <v>5602</v>
      </c>
      <c r="F777" s="353" t="s">
        <v>6263</v>
      </c>
    </row>
    <row r="778" spans="1:6" x14ac:dyDescent="0.4">
      <c r="A778" s="77">
        <v>79055</v>
      </c>
      <c r="F778" s="353" t="s">
        <v>5554</v>
      </c>
    </row>
    <row r="779" spans="1:6" x14ac:dyDescent="0.4">
      <c r="A779" s="77" t="s">
        <v>5608</v>
      </c>
      <c r="F779" s="353" t="s">
        <v>5559</v>
      </c>
    </row>
    <row r="780" spans="1:6" x14ac:dyDescent="0.4">
      <c r="A780" s="77">
        <v>7347</v>
      </c>
      <c r="F780" s="353" t="s">
        <v>5564</v>
      </c>
    </row>
    <row r="781" spans="1:6" x14ac:dyDescent="0.4">
      <c r="A781" s="77" t="s">
        <v>5617</v>
      </c>
      <c r="F781" s="353" t="s">
        <v>6333</v>
      </c>
    </row>
    <row r="782" spans="1:6" x14ac:dyDescent="0.4">
      <c r="A782" s="77">
        <v>7542</v>
      </c>
      <c r="F782" s="353" t="s">
        <v>7370</v>
      </c>
    </row>
    <row r="783" spans="1:6" x14ac:dyDescent="0.4">
      <c r="A783" s="77" t="s">
        <v>5622</v>
      </c>
      <c r="F783" s="353" t="s">
        <v>7372</v>
      </c>
    </row>
    <row r="784" spans="1:6" x14ac:dyDescent="0.4">
      <c r="A784" s="77" t="s">
        <v>5626</v>
      </c>
      <c r="F784" s="353" t="s">
        <v>5566</v>
      </c>
    </row>
    <row r="785" spans="1:6" x14ac:dyDescent="0.4">
      <c r="A785" s="77" t="s">
        <v>5631</v>
      </c>
      <c r="F785" s="353" t="s">
        <v>5570</v>
      </c>
    </row>
    <row r="786" spans="1:6" x14ac:dyDescent="0.4">
      <c r="A786" s="77">
        <v>96689</v>
      </c>
      <c r="F786" s="353" t="s">
        <v>7353</v>
      </c>
    </row>
    <row r="787" spans="1:6" x14ac:dyDescent="0.4">
      <c r="A787" s="77">
        <v>67364</v>
      </c>
      <c r="F787" s="353" t="s">
        <v>7406</v>
      </c>
    </row>
    <row r="788" spans="1:6" x14ac:dyDescent="0.4">
      <c r="A788" s="77">
        <v>97506</v>
      </c>
      <c r="F788" s="353" t="s">
        <v>5674</v>
      </c>
    </row>
    <row r="789" spans="1:6" x14ac:dyDescent="0.4">
      <c r="A789" s="77">
        <v>96726</v>
      </c>
      <c r="F789" s="353" t="s">
        <v>5512</v>
      </c>
    </row>
    <row r="790" spans="1:6" x14ac:dyDescent="0.4">
      <c r="A790" s="77">
        <v>67514</v>
      </c>
      <c r="F790" s="353" t="s">
        <v>7373</v>
      </c>
    </row>
    <row r="791" spans="1:6" x14ac:dyDescent="0.4">
      <c r="A791" s="77">
        <v>96737</v>
      </c>
      <c r="F791" s="353" t="s">
        <v>6448</v>
      </c>
    </row>
    <row r="792" spans="1:6" x14ac:dyDescent="0.4">
      <c r="A792" s="77">
        <v>89023</v>
      </c>
      <c r="F792" s="353" t="s">
        <v>6511</v>
      </c>
    </row>
    <row r="793" spans="1:6" x14ac:dyDescent="0.4">
      <c r="A793" s="77">
        <v>9719</v>
      </c>
      <c r="F793" s="353" t="s">
        <v>5539</v>
      </c>
    </row>
    <row r="794" spans="1:6" x14ac:dyDescent="0.4">
      <c r="A794" s="77">
        <v>79572</v>
      </c>
      <c r="F794" s="353" t="s">
        <v>7176</v>
      </c>
    </row>
    <row r="795" spans="1:6" x14ac:dyDescent="0.4">
      <c r="A795" s="77">
        <v>9656</v>
      </c>
      <c r="F795" s="353" t="s">
        <v>6335</v>
      </c>
    </row>
    <row r="796" spans="1:6" x14ac:dyDescent="0.4">
      <c r="A796" s="77">
        <v>96729</v>
      </c>
      <c r="F796" s="353" t="s">
        <v>6792</v>
      </c>
    </row>
    <row r="797" spans="1:6" x14ac:dyDescent="0.4">
      <c r="A797" s="77">
        <v>100550</v>
      </c>
      <c r="F797" s="353" t="s">
        <v>6338</v>
      </c>
    </row>
    <row r="798" spans="1:6" x14ac:dyDescent="0.4">
      <c r="A798" s="77">
        <v>85782</v>
      </c>
      <c r="F798" s="353" t="s">
        <v>5544</v>
      </c>
    </row>
    <row r="799" spans="1:6" x14ac:dyDescent="0.4">
      <c r="A799" s="77">
        <v>96734</v>
      </c>
      <c r="F799" s="353" t="s">
        <v>6391</v>
      </c>
    </row>
    <row r="800" spans="1:6" x14ac:dyDescent="0.4">
      <c r="A800" s="77">
        <v>96727</v>
      </c>
      <c r="F800" s="353" t="s">
        <v>5547</v>
      </c>
    </row>
    <row r="801" spans="1:6" x14ac:dyDescent="0.4">
      <c r="A801" s="77">
        <v>9679</v>
      </c>
      <c r="F801" s="353" t="s">
        <v>6576</v>
      </c>
    </row>
    <row r="802" spans="1:6" x14ac:dyDescent="0.4">
      <c r="A802" s="77">
        <v>96736</v>
      </c>
      <c r="F802" s="353" t="s">
        <v>6340</v>
      </c>
    </row>
    <row r="803" spans="1:6" x14ac:dyDescent="0.4">
      <c r="A803" s="77">
        <v>68876</v>
      </c>
      <c r="F803" s="353" t="s">
        <v>6393</v>
      </c>
    </row>
    <row r="804" spans="1:6" x14ac:dyDescent="0.4">
      <c r="A804" s="77">
        <v>9969</v>
      </c>
      <c r="F804" s="353" t="s">
        <v>6794</v>
      </c>
    </row>
    <row r="805" spans="1:6" x14ac:dyDescent="0.4">
      <c r="A805" s="77">
        <v>68917</v>
      </c>
      <c r="F805" s="353" t="s">
        <v>5575</v>
      </c>
    </row>
    <row r="806" spans="1:6" x14ac:dyDescent="0.4">
      <c r="A806" s="77">
        <v>68927</v>
      </c>
      <c r="F806" s="353" t="s">
        <v>5579</v>
      </c>
    </row>
    <row r="807" spans="1:6" x14ac:dyDescent="0.4">
      <c r="A807" s="77">
        <v>67584</v>
      </c>
      <c r="F807" s="353" t="s">
        <v>5583</v>
      </c>
    </row>
    <row r="808" spans="1:6" x14ac:dyDescent="0.4">
      <c r="A808" s="77">
        <v>56752</v>
      </c>
      <c r="F808" s="353" t="s">
        <v>6590</v>
      </c>
    </row>
    <row r="809" spans="1:6" x14ac:dyDescent="0.4">
      <c r="A809" s="77">
        <v>79580</v>
      </c>
      <c r="F809" s="353" t="s">
        <v>5586</v>
      </c>
    </row>
    <row r="810" spans="1:6" x14ac:dyDescent="0.4">
      <c r="A810" s="77">
        <v>9978</v>
      </c>
      <c r="F810" s="353" t="s">
        <v>5679</v>
      </c>
    </row>
    <row r="811" spans="1:6" x14ac:dyDescent="0.4">
      <c r="A811" s="77">
        <v>10230</v>
      </c>
      <c r="F811" s="353" t="s">
        <v>6174</v>
      </c>
    </row>
    <row r="812" spans="1:6" x14ac:dyDescent="0.4">
      <c r="A812" s="77">
        <v>10243</v>
      </c>
      <c r="F812" s="353" t="s">
        <v>5686</v>
      </c>
    </row>
    <row r="813" spans="1:6" x14ac:dyDescent="0.4">
      <c r="A813" s="77">
        <v>68786</v>
      </c>
      <c r="F813" s="353" t="s">
        <v>5621</v>
      </c>
    </row>
    <row r="814" spans="1:6" x14ac:dyDescent="0.4">
      <c r="A814" s="77">
        <v>68806</v>
      </c>
      <c r="F814" s="353" t="s">
        <v>5624</v>
      </c>
    </row>
    <row r="815" spans="1:6" x14ac:dyDescent="0.4">
      <c r="A815" s="77" t="s">
        <v>5742</v>
      </c>
      <c r="F815" s="353" t="s">
        <v>6182</v>
      </c>
    </row>
    <row r="816" spans="1:6" x14ac:dyDescent="0.4">
      <c r="A816" s="77" t="s">
        <v>5747</v>
      </c>
      <c r="F816" s="353" t="s">
        <v>6593</v>
      </c>
    </row>
    <row r="817" spans="1:6" x14ac:dyDescent="0.4">
      <c r="A817" s="77" t="s">
        <v>5753</v>
      </c>
      <c r="F817" s="353" t="s">
        <v>7184</v>
      </c>
    </row>
    <row r="818" spans="1:6" x14ac:dyDescent="0.4">
      <c r="A818" s="77" t="s">
        <v>5756</v>
      </c>
      <c r="F818" s="353" t="s">
        <v>6394</v>
      </c>
    </row>
    <row r="819" spans="1:6" x14ac:dyDescent="0.4">
      <c r="A819" s="77" t="s">
        <v>5760</v>
      </c>
      <c r="F819" s="353" t="s">
        <v>6196</v>
      </c>
    </row>
    <row r="820" spans="1:6" x14ac:dyDescent="0.4">
      <c r="A820" s="77" t="s">
        <v>5765</v>
      </c>
      <c r="F820" s="353" t="s">
        <v>5422</v>
      </c>
    </row>
    <row r="821" spans="1:6" x14ac:dyDescent="0.4">
      <c r="A821" s="77">
        <v>85762</v>
      </c>
      <c r="F821" s="353" t="s">
        <v>6598</v>
      </c>
    </row>
    <row r="822" spans="1:6" x14ac:dyDescent="0.4">
      <c r="A822" s="77" t="s">
        <v>5773</v>
      </c>
      <c r="F822" s="353" t="s">
        <v>6209</v>
      </c>
    </row>
    <row r="823" spans="1:6" x14ac:dyDescent="0.4">
      <c r="A823" s="77" t="s">
        <v>5776</v>
      </c>
      <c r="F823" s="353" t="s">
        <v>6216</v>
      </c>
    </row>
    <row r="824" spans="1:6" x14ac:dyDescent="0.4">
      <c r="A824" s="77" t="s">
        <v>5781</v>
      </c>
      <c r="F824" s="353" t="s">
        <v>6224</v>
      </c>
    </row>
    <row r="825" spans="1:6" x14ac:dyDescent="0.4">
      <c r="A825" s="77" t="s">
        <v>5785</v>
      </c>
      <c r="F825" s="353" t="s">
        <v>6230</v>
      </c>
    </row>
    <row r="826" spans="1:6" x14ac:dyDescent="0.4">
      <c r="A826" s="77" t="s">
        <v>5789</v>
      </c>
      <c r="F826" s="353" t="s">
        <v>7196</v>
      </c>
    </row>
    <row r="827" spans="1:6" x14ac:dyDescent="0.4">
      <c r="A827" s="77" t="s">
        <v>5795</v>
      </c>
      <c r="F827" s="353" t="s">
        <v>5455</v>
      </c>
    </row>
    <row r="828" spans="1:6" x14ac:dyDescent="0.4">
      <c r="A828" s="77" t="s">
        <v>5801</v>
      </c>
      <c r="F828" s="353" t="s">
        <v>5459</v>
      </c>
    </row>
    <row r="829" spans="1:6" x14ac:dyDescent="0.4">
      <c r="A829" s="77" t="s">
        <v>5804</v>
      </c>
      <c r="F829" s="353" t="s">
        <v>5463</v>
      </c>
    </row>
    <row r="830" spans="1:6" x14ac:dyDescent="0.4">
      <c r="A830" s="77" t="s">
        <v>5810</v>
      </c>
      <c r="F830" s="353" t="s">
        <v>5466</v>
      </c>
    </row>
    <row r="831" spans="1:6" x14ac:dyDescent="0.4">
      <c r="A831" s="77" t="s">
        <v>5813</v>
      </c>
      <c r="F831" s="353" t="s">
        <v>5470</v>
      </c>
    </row>
    <row r="832" spans="1:6" x14ac:dyDescent="0.4">
      <c r="A832" s="77" t="s">
        <v>5819</v>
      </c>
      <c r="F832" s="353" t="s">
        <v>5473</v>
      </c>
    </row>
    <row r="833" spans="1:6" x14ac:dyDescent="0.4">
      <c r="A833" s="77" t="s">
        <v>5824</v>
      </c>
      <c r="F833" s="353" t="s">
        <v>5476</v>
      </c>
    </row>
    <row r="834" spans="1:6" x14ac:dyDescent="0.4">
      <c r="A834" s="77" t="s">
        <v>5831</v>
      </c>
      <c r="F834" s="353" t="s">
        <v>7453</v>
      </c>
    </row>
    <row r="835" spans="1:6" x14ac:dyDescent="0.4">
      <c r="A835" s="77" t="s">
        <v>5835</v>
      </c>
      <c r="F835" s="353" t="s">
        <v>5482</v>
      </c>
    </row>
    <row r="836" spans="1:6" x14ac:dyDescent="0.4">
      <c r="A836" s="77" t="s">
        <v>5843</v>
      </c>
      <c r="F836" s="353" t="s">
        <v>5486</v>
      </c>
    </row>
    <row r="837" spans="1:6" x14ac:dyDescent="0.4">
      <c r="A837" s="77" t="s">
        <v>5848</v>
      </c>
      <c r="F837" s="353" t="s">
        <v>5490</v>
      </c>
    </row>
    <row r="838" spans="1:6" x14ac:dyDescent="0.4">
      <c r="A838" s="77" t="s">
        <v>5853</v>
      </c>
      <c r="F838" s="353" t="s">
        <v>5495</v>
      </c>
    </row>
    <row r="839" spans="1:6" x14ac:dyDescent="0.4">
      <c r="A839" s="77" t="s">
        <v>5857</v>
      </c>
      <c r="F839" s="353" t="s">
        <v>5498</v>
      </c>
    </row>
    <row r="840" spans="1:6" x14ac:dyDescent="0.4">
      <c r="A840" s="77" t="s">
        <v>5861</v>
      </c>
      <c r="F840" s="353" t="s">
        <v>5500</v>
      </c>
    </row>
    <row r="841" spans="1:6" x14ac:dyDescent="0.4">
      <c r="A841" s="77" t="s">
        <v>5866</v>
      </c>
      <c r="F841" s="353" t="s">
        <v>5503</v>
      </c>
    </row>
    <row r="842" spans="1:6" x14ac:dyDescent="0.4">
      <c r="A842" s="77" t="s">
        <v>5871</v>
      </c>
      <c r="F842" s="353" t="s">
        <v>5506</v>
      </c>
    </row>
    <row r="843" spans="1:6" x14ac:dyDescent="0.4">
      <c r="A843" s="77">
        <v>99555</v>
      </c>
      <c r="F843" s="353" t="s">
        <v>5689</v>
      </c>
    </row>
    <row r="844" spans="1:6" x14ac:dyDescent="0.4">
      <c r="A844" s="77">
        <v>99555</v>
      </c>
      <c r="F844" s="353" t="s">
        <v>5696</v>
      </c>
    </row>
    <row r="845" spans="1:6" x14ac:dyDescent="0.4">
      <c r="A845" s="77" t="s">
        <v>5882</v>
      </c>
      <c r="F845" s="353" t="s">
        <v>5698</v>
      </c>
    </row>
    <row r="846" spans="1:6" x14ac:dyDescent="0.4">
      <c r="A846" s="77" t="s">
        <v>5886</v>
      </c>
      <c r="F846" s="353" t="s">
        <v>6342</v>
      </c>
    </row>
    <row r="847" spans="1:6" x14ac:dyDescent="0.4">
      <c r="A847" s="77" t="s">
        <v>5891</v>
      </c>
      <c r="F847" s="353" t="s">
        <v>6396</v>
      </c>
    </row>
    <row r="848" spans="1:6" x14ac:dyDescent="0.4">
      <c r="A848" s="77" t="s">
        <v>5896</v>
      </c>
      <c r="F848" s="353" t="s">
        <v>5515</v>
      </c>
    </row>
    <row r="849" spans="1:6" x14ac:dyDescent="0.4">
      <c r="A849" s="77" t="s">
        <v>5899</v>
      </c>
      <c r="F849" s="353" t="s">
        <v>5519</v>
      </c>
    </row>
    <row r="850" spans="1:6" x14ac:dyDescent="0.4">
      <c r="A850" s="77">
        <v>12710</v>
      </c>
      <c r="F850" s="353" t="s">
        <v>5522</v>
      </c>
    </row>
    <row r="851" spans="1:6" x14ac:dyDescent="0.4">
      <c r="A851" s="77" t="s">
        <v>5907</v>
      </c>
      <c r="F851" s="353" t="s">
        <v>5525</v>
      </c>
    </row>
    <row r="852" spans="1:6" x14ac:dyDescent="0.4">
      <c r="A852" s="77" t="s">
        <v>5913</v>
      </c>
      <c r="F852" s="353" t="s">
        <v>5529</v>
      </c>
    </row>
    <row r="853" spans="1:6" x14ac:dyDescent="0.4">
      <c r="A853" s="77" t="s">
        <v>5915</v>
      </c>
      <c r="F853" s="353" t="s">
        <v>5531</v>
      </c>
    </row>
    <row r="854" spans="1:6" x14ac:dyDescent="0.4">
      <c r="A854" s="77" t="s">
        <v>5920</v>
      </c>
      <c r="F854" s="353" t="s">
        <v>5534</v>
      </c>
    </row>
    <row r="855" spans="1:6" x14ac:dyDescent="0.4">
      <c r="A855" s="77">
        <v>56830</v>
      </c>
      <c r="F855" s="353" t="s">
        <v>6798</v>
      </c>
    </row>
    <row r="856" spans="1:6" x14ac:dyDescent="0.4">
      <c r="A856" s="77">
        <v>81284</v>
      </c>
      <c r="F856" s="353" t="s">
        <v>7160</v>
      </c>
    </row>
    <row r="857" spans="1:6" x14ac:dyDescent="0.4">
      <c r="A857" s="77">
        <v>86306</v>
      </c>
      <c r="F857" s="353" t="s">
        <v>5701</v>
      </c>
    </row>
    <row r="858" spans="1:6" x14ac:dyDescent="0.4">
      <c r="A858" s="77">
        <v>15232</v>
      </c>
      <c r="F858" s="353">
        <v>23042000701072</v>
      </c>
    </row>
    <row r="859" spans="1:6" x14ac:dyDescent="0.4">
      <c r="A859" s="77">
        <v>102315</v>
      </c>
      <c r="F859" s="353">
        <v>46066302700894</v>
      </c>
    </row>
    <row r="860" spans="1:6" x14ac:dyDescent="0.4">
      <c r="A860" s="77">
        <v>102218</v>
      </c>
      <c r="F860" s="353" t="s">
        <v>6277</v>
      </c>
    </row>
    <row r="861" spans="1:6" x14ac:dyDescent="0.4">
      <c r="A861" s="77">
        <v>86343</v>
      </c>
      <c r="F861" s="353" t="s">
        <v>6284</v>
      </c>
    </row>
    <row r="862" spans="1:6" x14ac:dyDescent="0.4">
      <c r="A862" s="77">
        <v>67373</v>
      </c>
      <c r="F862" s="353" t="s">
        <v>6289</v>
      </c>
    </row>
    <row r="863" spans="1:6" x14ac:dyDescent="0.4">
      <c r="A863" s="77">
        <v>81290</v>
      </c>
      <c r="F863" s="353" t="s">
        <v>6515</v>
      </c>
    </row>
    <row r="864" spans="1:6" x14ac:dyDescent="0.4">
      <c r="A864" s="77" t="s">
        <v>5944</v>
      </c>
      <c r="F864" s="353">
        <v>1003003000000</v>
      </c>
    </row>
    <row r="865" spans="1:6" x14ac:dyDescent="0.4">
      <c r="A865" s="77" t="s">
        <v>5950</v>
      </c>
      <c r="F865" s="353" t="s">
        <v>6302</v>
      </c>
    </row>
    <row r="866" spans="1:6" x14ac:dyDescent="0.4">
      <c r="A866" s="77" t="s">
        <v>5953</v>
      </c>
      <c r="F866" s="353" t="s">
        <v>7375</v>
      </c>
    </row>
    <row r="867" spans="1:6" x14ac:dyDescent="0.4">
      <c r="A867" s="77" t="s">
        <v>5957</v>
      </c>
      <c r="F867" s="353" t="s">
        <v>6312</v>
      </c>
    </row>
    <row r="868" spans="1:6" x14ac:dyDescent="0.4">
      <c r="A868" s="77" t="s">
        <v>5962</v>
      </c>
      <c r="F868" s="353" t="s">
        <v>5720</v>
      </c>
    </row>
    <row r="869" spans="1:6" x14ac:dyDescent="0.4">
      <c r="A869" s="77">
        <v>99774</v>
      </c>
      <c r="F869" s="353" t="s">
        <v>6320</v>
      </c>
    </row>
    <row r="870" spans="1:6" x14ac:dyDescent="0.4">
      <c r="A870" s="77" t="s">
        <v>5967</v>
      </c>
      <c r="F870" s="353" t="s">
        <v>6607</v>
      </c>
    </row>
    <row r="871" spans="1:6" x14ac:dyDescent="0.4">
      <c r="A871" s="77" t="s">
        <v>5971</v>
      </c>
      <c r="F871" s="353" t="s">
        <v>7363</v>
      </c>
    </row>
    <row r="872" spans="1:6" x14ac:dyDescent="0.4">
      <c r="A872" s="77" t="s">
        <v>5974</v>
      </c>
      <c r="F872" s="353" t="s">
        <v>6517</v>
      </c>
    </row>
    <row r="873" spans="1:6" x14ac:dyDescent="0.4">
      <c r="A873" s="77" t="s">
        <v>5979</v>
      </c>
      <c r="F873" s="353" t="s">
        <v>6401</v>
      </c>
    </row>
    <row r="874" spans="1:6" x14ac:dyDescent="0.4">
      <c r="A874" s="77" t="s">
        <v>5983</v>
      </c>
      <c r="F874" s="353" t="s">
        <v>6356</v>
      </c>
    </row>
    <row r="875" spans="1:6" x14ac:dyDescent="0.4">
      <c r="A875" s="77">
        <v>74951</v>
      </c>
      <c r="F875" s="353" t="s">
        <v>5723</v>
      </c>
    </row>
    <row r="876" spans="1:6" x14ac:dyDescent="0.4">
      <c r="A876" s="77" t="s">
        <v>5989</v>
      </c>
      <c r="F876" s="353" t="s">
        <v>5736</v>
      </c>
    </row>
    <row r="877" spans="1:6" x14ac:dyDescent="0.4">
      <c r="A877" s="77" t="s">
        <v>5993</v>
      </c>
      <c r="F877" s="353" t="s">
        <v>7199</v>
      </c>
    </row>
    <row r="878" spans="1:6" x14ac:dyDescent="0.4">
      <c r="A878" s="77" t="s">
        <v>5998</v>
      </c>
      <c r="F878" s="353" t="s">
        <v>6343</v>
      </c>
    </row>
    <row r="879" spans="1:6" x14ac:dyDescent="0.4">
      <c r="A879" s="77" t="s">
        <v>6001</v>
      </c>
      <c r="F879" s="353" t="s">
        <v>6345</v>
      </c>
    </row>
    <row r="880" spans="1:6" x14ac:dyDescent="0.4">
      <c r="A880" s="77">
        <v>90694</v>
      </c>
      <c r="F880" s="353" t="s">
        <v>6348</v>
      </c>
    </row>
    <row r="881" spans="1:6" x14ac:dyDescent="0.4">
      <c r="A881" s="77" t="s">
        <v>6009</v>
      </c>
      <c r="F881" s="353" t="s">
        <v>6803</v>
      </c>
    </row>
    <row r="882" spans="1:6" x14ac:dyDescent="0.4">
      <c r="A882" s="77" t="s">
        <v>6013</v>
      </c>
      <c r="F882" s="353" t="s">
        <v>6402</v>
      </c>
    </row>
    <row r="883" spans="1:6" x14ac:dyDescent="0.4">
      <c r="A883" s="77" t="s">
        <v>6018</v>
      </c>
      <c r="F883" s="353" t="s">
        <v>6807</v>
      </c>
    </row>
    <row r="884" spans="1:6" x14ac:dyDescent="0.4">
      <c r="A884" s="77" t="s">
        <v>6024</v>
      </c>
      <c r="F884" s="353" t="s">
        <v>6611</v>
      </c>
    </row>
    <row r="885" spans="1:6" x14ac:dyDescent="0.4">
      <c r="A885" s="77" t="s">
        <v>6028</v>
      </c>
      <c r="F885" s="353" t="s">
        <v>7163</v>
      </c>
    </row>
    <row r="886" spans="1:6" x14ac:dyDescent="0.4">
      <c r="A886" s="77">
        <v>102789</v>
      </c>
      <c r="F886" s="353" t="s">
        <v>7166</v>
      </c>
    </row>
    <row r="887" spans="1:6" x14ac:dyDescent="0.4">
      <c r="A887" s="77" t="s">
        <v>6034</v>
      </c>
      <c r="F887" s="353" t="s">
        <v>6403</v>
      </c>
    </row>
    <row r="888" spans="1:6" x14ac:dyDescent="0.4">
      <c r="A888" s="77" t="s">
        <v>6038</v>
      </c>
      <c r="F888" s="353" t="s">
        <v>7365</v>
      </c>
    </row>
    <row r="889" spans="1:6" x14ac:dyDescent="0.4">
      <c r="A889" s="77" t="s">
        <v>6041</v>
      </c>
      <c r="F889" s="353" t="s">
        <v>6357</v>
      </c>
    </row>
    <row r="890" spans="1:6" x14ac:dyDescent="0.4">
      <c r="A890" s="77">
        <v>100078</v>
      </c>
      <c r="F890" s="353" t="s">
        <v>6614</v>
      </c>
    </row>
    <row r="891" spans="1:6" x14ac:dyDescent="0.4">
      <c r="A891" s="77" t="s">
        <v>6049</v>
      </c>
      <c r="F891" s="353" t="s">
        <v>6404</v>
      </c>
    </row>
    <row r="892" spans="1:6" x14ac:dyDescent="0.4">
      <c r="A892" s="77" t="s">
        <v>6052</v>
      </c>
      <c r="F892" s="353" t="s">
        <v>5740</v>
      </c>
    </row>
    <row r="893" spans="1:6" x14ac:dyDescent="0.4">
      <c r="A893" s="77" t="s">
        <v>6055</v>
      </c>
      <c r="F893" s="353" t="s">
        <v>5744</v>
      </c>
    </row>
    <row r="894" spans="1:6" x14ac:dyDescent="0.4">
      <c r="A894" s="77" t="s">
        <v>6059</v>
      </c>
      <c r="F894" s="353" t="s">
        <v>5755</v>
      </c>
    </row>
    <row r="895" spans="1:6" x14ac:dyDescent="0.4">
      <c r="A895" s="77" t="s">
        <v>6064</v>
      </c>
      <c r="F895" s="353" t="s">
        <v>6409</v>
      </c>
    </row>
    <row r="896" spans="1:6" x14ac:dyDescent="0.4">
      <c r="A896" s="77" t="s">
        <v>6069</v>
      </c>
      <c r="F896" s="353" t="s">
        <v>6387</v>
      </c>
    </row>
    <row r="897" spans="1:6" x14ac:dyDescent="0.4">
      <c r="A897" s="77" t="s">
        <v>6077</v>
      </c>
      <c r="F897" s="353" t="s">
        <v>6410</v>
      </c>
    </row>
    <row r="898" spans="1:6" x14ac:dyDescent="0.4">
      <c r="A898" s="77" t="s">
        <v>6082</v>
      </c>
      <c r="F898" s="353" t="s">
        <v>6810</v>
      </c>
    </row>
    <row r="899" spans="1:6" x14ac:dyDescent="0.4">
      <c r="A899" s="77" t="s">
        <v>6086</v>
      </c>
      <c r="F899" s="353" t="s">
        <v>7408</v>
      </c>
    </row>
    <row r="900" spans="1:6" x14ac:dyDescent="0.4">
      <c r="A900" s="77" t="s">
        <v>6089</v>
      </c>
      <c r="F900" s="353" t="s">
        <v>7377</v>
      </c>
    </row>
    <row r="901" spans="1:6" x14ac:dyDescent="0.4">
      <c r="A901" s="77" t="s">
        <v>6094</v>
      </c>
      <c r="F901" s="353" t="s">
        <v>6480</v>
      </c>
    </row>
    <row r="902" spans="1:6" x14ac:dyDescent="0.4">
      <c r="A902" s="77" t="s">
        <v>6098</v>
      </c>
      <c r="F902" s="353" t="s">
        <v>6814</v>
      </c>
    </row>
    <row r="903" spans="1:6" x14ac:dyDescent="0.4">
      <c r="A903" s="77" t="s">
        <v>6101</v>
      </c>
      <c r="F903" s="353" t="s">
        <v>6397</v>
      </c>
    </row>
    <row r="904" spans="1:6" x14ac:dyDescent="0.4">
      <c r="A904" s="77" t="s">
        <v>6106</v>
      </c>
      <c r="F904" s="353" t="s">
        <v>6399</v>
      </c>
    </row>
    <row r="905" spans="1:6" x14ac:dyDescent="0.4">
      <c r="A905" s="77" t="s">
        <v>6110</v>
      </c>
      <c r="F905" s="353" t="s">
        <v>6451</v>
      </c>
    </row>
    <row r="906" spans="1:6" x14ac:dyDescent="0.4">
      <c r="A906" s="77" t="s">
        <v>6114</v>
      </c>
      <c r="F906" s="353" t="s">
        <v>6616</v>
      </c>
    </row>
    <row r="907" spans="1:6" x14ac:dyDescent="0.4">
      <c r="A907" s="77" t="s">
        <v>6118</v>
      </c>
      <c r="F907" s="353" t="s">
        <v>5758</v>
      </c>
    </row>
    <row r="908" spans="1:6" x14ac:dyDescent="0.4">
      <c r="A908" s="77">
        <v>87521</v>
      </c>
      <c r="F908" s="353" t="s">
        <v>6520</v>
      </c>
    </row>
    <row r="909" spans="1:6" x14ac:dyDescent="0.4">
      <c r="A909" s="77" t="s">
        <v>6126</v>
      </c>
      <c r="F909" s="353" t="s">
        <v>6816</v>
      </c>
    </row>
    <row r="910" spans="1:6" x14ac:dyDescent="0.4">
      <c r="A910" s="77" t="s">
        <v>6130</v>
      </c>
      <c r="F910" s="353" t="s">
        <v>6620</v>
      </c>
    </row>
    <row r="911" spans="1:6" x14ac:dyDescent="0.4">
      <c r="A911" s="77">
        <v>100523</v>
      </c>
      <c r="F911" s="353" t="s">
        <v>6412</v>
      </c>
    </row>
    <row r="912" spans="1:6" x14ac:dyDescent="0.4">
      <c r="A912" s="77" t="s">
        <v>6138</v>
      </c>
      <c r="F912" s="353" t="s">
        <v>6360</v>
      </c>
    </row>
    <row r="913" spans="1:6" x14ac:dyDescent="0.4">
      <c r="A913" s="77" t="s">
        <v>6143</v>
      </c>
      <c r="F913" s="353" t="s">
        <v>6624</v>
      </c>
    </row>
    <row r="914" spans="1:6" x14ac:dyDescent="0.4">
      <c r="A914" s="77" t="s">
        <v>6148</v>
      </c>
      <c r="F914" s="353" t="s">
        <v>6628</v>
      </c>
    </row>
    <row r="915" spans="1:6" x14ac:dyDescent="0.4">
      <c r="A915" s="77" t="s">
        <v>6151</v>
      </c>
      <c r="F915" s="353" t="s">
        <v>6529</v>
      </c>
    </row>
    <row r="916" spans="1:6" x14ac:dyDescent="0.4">
      <c r="A916" s="77" t="s">
        <v>6155</v>
      </c>
      <c r="F916" s="353" t="s">
        <v>5767</v>
      </c>
    </row>
    <row r="917" spans="1:6" x14ac:dyDescent="0.4">
      <c r="A917" s="77" t="s">
        <v>6159</v>
      </c>
      <c r="F917" s="353" t="s">
        <v>6632</v>
      </c>
    </row>
    <row r="918" spans="1:6" x14ac:dyDescent="0.4">
      <c r="A918" s="77">
        <v>91324</v>
      </c>
      <c r="F918" s="353" t="s">
        <v>6363</v>
      </c>
    </row>
    <row r="919" spans="1:6" x14ac:dyDescent="0.4">
      <c r="A919" s="77" t="s">
        <v>6167</v>
      </c>
      <c r="F919" s="353" t="s">
        <v>6414</v>
      </c>
    </row>
    <row r="920" spans="1:6" x14ac:dyDescent="0.4">
      <c r="A920" s="77" t="s">
        <v>6170</v>
      </c>
      <c r="F920" s="353" t="s">
        <v>5772</v>
      </c>
    </row>
    <row r="921" spans="1:6" x14ac:dyDescent="0.4">
      <c r="A921" s="77" t="s">
        <v>6172</v>
      </c>
      <c r="F921" s="353" t="s">
        <v>6824</v>
      </c>
    </row>
    <row r="922" spans="1:6" x14ac:dyDescent="0.4">
      <c r="A922" s="77" t="s">
        <v>6177</v>
      </c>
      <c r="F922" s="353" t="s">
        <v>6531</v>
      </c>
    </row>
    <row r="923" spans="1:6" x14ac:dyDescent="0.4">
      <c r="A923" s="77" t="s">
        <v>6180</v>
      </c>
      <c r="F923" s="353" t="s">
        <v>6415</v>
      </c>
    </row>
    <row r="924" spans="1:6" x14ac:dyDescent="0.4">
      <c r="A924" s="77" t="s">
        <v>6184</v>
      </c>
      <c r="F924" s="353" t="s">
        <v>6635</v>
      </c>
    </row>
    <row r="925" spans="1:6" x14ac:dyDescent="0.4">
      <c r="A925" s="77" t="s">
        <v>6186</v>
      </c>
      <c r="F925" s="353" t="s">
        <v>6638</v>
      </c>
    </row>
    <row r="926" spans="1:6" x14ac:dyDescent="0.4">
      <c r="A926" s="77" t="s">
        <v>6190</v>
      </c>
      <c r="F926" s="353" t="s">
        <v>5775</v>
      </c>
    </row>
    <row r="927" spans="1:6" x14ac:dyDescent="0.4">
      <c r="A927" s="77" t="s">
        <v>6194</v>
      </c>
      <c r="F927" s="353" t="s">
        <v>6453</v>
      </c>
    </row>
    <row r="928" spans="1:6" x14ac:dyDescent="0.4">
      <c r="A928" s="77" t="s">
        <v>6202</v>
      </c>
      <c r="F928" s="353" t="s">
        <v>5783</v>
      </c>
    </row>
    <row r="929" spans="1:6" x14ac:dyDescent="0.4">
      <c r="A929" s="77" t="s">
        <v>6207</v>
      </c>
      <c r="F929" s="353" t="s">
        <v>5791</v>
      </c>
    </row>
    <row r="930" spans="1:6" x14ac:dyDescent="0.4">
      <c r="A930" s="77" t="s">
        <v>6214</v>
      </c>
      <c r="F930" s="353" t="s">
        <v>6455</v>
      </c>
    </row>
    <row r="931" spans="1:6" x14ac:dyDescent="0.4">
      <c r="A931" s="77">
        <v>93582</v>
      </c>
      <c r="F931" s="353" t="s">
        <v>6416</v>
      </c>
    </row>
    <row r="932" spans="1:6" x14ac:dyDescent="0.4">
      <c r="A932" s="77" t="s">
        <v>6228</v>
      </c>
      <c r="F932" s="353" t="s">
        <v>5803</v>
      </c>
    </row>
    <row r="933" spans="1:6" x14ac:dyDescent="0.4">
      <c r="A933" s="77" t="s">
        <v>6235</v>
      </c>
      <c r="F933" s="353" t="s">
        <v>6642</v>
      </c>
    </row>
    <row r="934" spans="1:6" x14ac:dyDescent="0.4">
      <c r="A934" s="77" t="s">
        <v>6238</v>
      </c>
      <c r="F934" s="353" t="s">
        <v>5815</v>
      </c>
    </row>
    <row r="935" spans="1:6" x14ac:dyDescent="0.4">
      <c r="A935" s="77" t="s">
        <v>6242</v>
      </c>
      <c r="F935" s="353" t="s">
        <v>6646</v>
      </c>
    </row>
    <row r="936" spans="1:6" x14ac:dyDescent="0.4">
      <c r="A936" s="77" t="s">
        <v>6245</v>
      </c>
      <c r="F936" s="353" t="s">
        <v>6418</v>
      </c>
    </row>
    <row r="937" spans="1:6" x14ac:dyDescent="0.4">
      <c r="A937" s="77">
        <v>101098</v>
      </c>
      <c r="F937" s="353" t="s">
        <v>6650</v>
      </c>
    </row>
    <row r="938" spans="1:6" x14ac:dyDescent="0.4">
      <c r="A938" s="77" t="s">
        <v>6254</v>
      </c>
      <c r="F938" s="353" t="s">
        <v>6483</v>
      </c>
    </row>
    <row r="939" spans="1:6" x14ac:dyDescent="0.4">
      <c r="A939" s="77" t="s">
        <v>6257</v>
      </c>
      <c r="F939" s="353" t="s">
        <v>6654</v>
      </c>
    </row>
    <row r="940" spans="1:6" x14ac:dyDescent="0.4">
      <c r="A940" s="77" t="s">
        <v>6261</v>
      </c>
      <c r="F940" s="353" t="s">
        <v>6488</v>
      </c>
    </row>
    <row r="941" spans="1:6" x14ac:dyDescent="0.4">
      <c r="A941" s="77" t="s">
        <v>6264</v>
      </c>
      <c r="F941" s="353" t="s">
        <v>6657</v>
      </c>
    </row>
    <row r="942" spans="1:6" x14ac:dyDescent="0.4">
      <c r="A942" s="77" t="s">
        <v>6267</v>
      </c>
      <c r="F942" s="353" t="s">
        <v>6533</v>
      </c>
    </row>
    <row r="943" spans="1:6" x14ac:dyDescent="0.4">
      <c r="A943" s="77" t="s">
        <v>6271</v>
      </c>
      <c r="F943" s="353" t="s">
        <v>6535</v>
      </c>
    </row>
    <row r="944" spans="1:6" x14ac:dyDescent="0.4">
      <c r="A944" s="77" t="s">
        <v>6275</v>
      </c>
      <c r="F944" s="353" t="s">
        <v>6827</v>
      </c>
    </row>
    <row r="945" spans="1:6" x14ac:dyDescent="0.4">
      <c r="A945" s="77" t="s">
        <v>6282</v>
      </c>
      <c r="F945" s="353" t="s">
        <v>6503</v>
      </c>
    </row>
    <row r="946" spans="1:6" x14ac:dyDescent="0.4">
      <c r="A946" s="77" t="s">
        <v>6287</v>
      </c>
      <c r="F946" s="353" t="s">
        <v>6507</v>
      </c>
    </row>
    <row r="947" spans="1:6" x14ac:dyDescent="0.4">
      <c r="A947" s="77" t="s">
        <v>6293</v>
      </c>
      <c r="F947" s="353" t="s">
        <v>6660</v>
      </c>
    </row>
    <row r="948" spans="1:6" x14ac:dyDescent="0.4">
      <c r="A948" s="77" t="s">
        <v>6295</v>
      </c>
      <c r="F948" s="353" t="s">
        <v>5833</v>
      </c>
    </row>
    <row r="949" spans="1:6" x14ac:dyDescent="0.4">
      <c r="A949" s="77" t="s">
        <v>6300</v>
      </c>
      <c r="F949" s="353" t="s">
        <v>5850</v>
      </c>
    </row>
    <row r="950" spans="1:6" x14ac:dyDescent="0.4">
      <c r="A950" s="77" t="s">
        <v>6305</v>
      </c>
      <c r="F950" s="353" t="s">
        <v>6420</v>
      </c>
    </row>
    <row r="951" spans="1:6" x14ac:dyDescent="0.4">
      <c r="A951" s="77" t="s">
        <v>6310</v>
      </c>
      <c r="F951" s="353" t="s">
        <v>6526</v>
      </c>
    </row>
    <row r="952" spans="1:6" x14ac:dyDescent="0.4">
      <c r="A952" s="77" t="s">
        <v>6316</v>
      </c>
      <c r="F952" s="353" t="s">
        <v>5855</v>
      </c>
    </row>
    <row r="953" spans="1:6" x14ac:dyDescent="0.4">
      <c r="A953" s="77" t="s">
        <v>6318</v>
      </c>
      <c r="F953" s="353" t="s">
        <v>6538</v>
      </c>
    </row>
    <row r="954" spans="1:6" x14ac:dyDescent="0.4">
      <c r="A954" s="77" t="s">
        <v>6325</v>
      </c>
      <c r="F954" s="353" t="s">
        <v>6663</v>
      </c>
    </row>
    <row r="955" spans="1:6" x14ac:dyDescent="0.4">
      <c r="A955" s="77">
        <v>88114</v>
      </c>
      <c r="F955" s="353" t="s">
        <v>6829</v>
      </c>
    </row>
    <row r="956" spans="1:6" x14ac:dyDescent="0.4">
      <c r="A956" s="77">
        <v>21558</v>
      </c>
      <c r="F956" s="353" t="s">
        <v>6161</v>
      </c>
    </row>
    <row r="957" spans="1:6" x14ac:dyDescent="0.4">
      <c r="A957" s="77">
        <v>21563</v>
      </c>
      <c r="F957" s="353" t="s">
        <v>5863</v>
      </c>
    </row>
    <row r="958" spans="1:6" x14ac:dyDescent="0.4">
      <c r="A958" s="77">
        <v>21455</v>
      </c>
      <c r="F958" s="353" t="s">
        <v>7378</v>
      </c>
    </row>
    <row r="959" spans="1:6" x14ac:dyDescent="0.4">
      <c r="A959" s="77">
        <v>88121</v>
      </c>
      <c r="F959" s="353" t="s">
        <v>6834</v>
      </c>
    </row>
    <row r="960" spans="1:6" x14ac:dyDescent="0.4">
      <c r="A960" s="77">
        <v>21596</v>
      </c>
      <c r="F960" s="353" t="s">
        <v>6839</v>
      </c>
    </row>
    <row r="961" spans="1:6" x14ac:dyDescent="0.4">
      <c r="A961" s="77">
        <v>21552</v>
      </c>
      <c r="F961" s="353" t="s">
        <v>5868</v>
      </c>
    </row>
    <row r="962" spans="1:6" x14ac:dyDescent="0.4">
      <c r="A962" s="77">
        <v>21600</v>
      </c>
      <c r="F962" s="353" t="s">
        <v>5873</v>
      </c>
    </row>
    <row r="963" spans="1:6" x14ac:dyDescent="0.4">
      <c r="A963" s="77">
        <v>74424</v>
      </c>
      <c r="F963" s="353" t="s">
        <v>5884</v>
      </c>
    </row>
    <row r="964" spans="1:6" x14ac:dyDescent="0.4">
      <c r="A964" s="77">
        <v>22107</v>
      </c>
      <c r="F964" s="353" t="s">
        <v>6668</v>
      </c>
    </row>
    <row r="965" spans="1:6" x14ac:dyDescent="0.4">
      <c r="A965" s="77">
        <v>74376</v>
      </c>
      <c r="F965" s="353" t="s">
        <v>6672</v>
      </c>
    </row>
    <row r="966" spans="1:6" x14ac:dyDescent="0.4">
      <c r="A966" s="77">
        <v>21957</v>
      </c>
      <c r="F966" s="353" t="s">
        <v>7260</v>
      </c>
    </row>
    <row r="967" spans="1:6" x14ac:dyDescent="0.4">
      <c r="A967" s="77">
        <v>21961</v>
      </c>
      <c r="F967" s="353" t="s">
        <v>6460</v>
      </c>
    </row>
    <row r="968" spans="1:6" x14ac:dyDescent="0.4">
      <c r="A968" s="77">
        <v>21967</v>
      </c>
      <c r="F968" s="353" t="s">
        <v>6581</v>
      </c>
    </row>
    <row r="969" spans="1:6" x14ac:dyDescent="0.4">
      <c r="A969" s="77">
        <v>22626</v>
      </c>
      <c r="F969" s="353" t="s">
        <v>7383</v>
      </c>
    </row>
    <row r="970" spans="1:6" x14ac:dyDescent="0.4">
      <c r="A970" s="77">
        <v>22627</v>
      </c>
      <c r="F970" s="353" t="s">
        <v>6675</v>
      </c>
    </row>
    <row r="971" spans="1:6" x14ac:dyDescent="0.4">
      <c r="A971" s="77">
        <v>22444</v>
      </c>
      <c r="F971" s="353" t="s">
        <v>6843</v>
      </c>
    </row>
    <row r="972" spans="1:6" x14ac:dyDescent="0.4">
      <c r="A972" s="77">
        <v>22797</v>
      </c>
      <c r="F972" s="353" t="s">
        <v>6542</v>
      </c>
    </row>
    <row r="973" spans="1:6" x14ac:dyDescent="0.4">
      <c r="A973" s="77">
        <v>22798</v>
      </c>
      <c r="F973" s="353" t="s">
        <v>6680</v>
      </c>
    </row>
    <row r="974" spans="1:6" x14ac:dyDescent="0.4">
      <c r="A974" s="77">
        <v>22825</v>
      </c>
      <c r="F974" s="353" t="s">
        <v>6684</v>
      </c>
    </row>
    <row r="975" spans="1:6" x14ac:dyDescent="0.4">
      <c r="A975" s="77">
        <v>22826</v>
      </c>
      <c r="F975" s="353" t="s">
        <v>6688</v>
      </c>
    </row>
    <row r="976" spans="1:6" x14ac:dyDescent="0.4">
      <c r="A976" s="77">
        <v>22827</v>
      </c>
      <c r="F976" s="353" t="s">
        <v>7387</v>
      </c>
    </row>
    <row r="977" spans="1:6" x14ac:dyDescent="0.4">
      <c r="A977" s="77">
        <v>22832</v>
      </c>
      <c r="F977" s="353" t="s">
        <v>6547</v>
      </c>
    </row>
    <row r="978" spans="1:6" x14ac:dyDescent="0.4">
      <c r="A978" s="77">
        <v>88142</v>
      </c>
      <c r="F978" s="353" t="s">
        <v>5888</v>
      </c>
    </row>
    <row r="979" spans="1:6" x14ac:dyDescent="0.4">
      <c r="A979" s="77">
        <v>22837</v>
      </c>
      <c r="F979" s="353" t="s">
        <v>6551</v>
      </c>
    </row>
    <row r="980" spans="1:6" x14ac:dyDescent="0.4">
      <c r="A980" s="77">
        <v>74433</v>
      </c>
      <c r="F980" s="353" t="s">
        <v>5901</v>
      </c>
    </row>
    <row r="981" spans="1:6" x14ac:dyDescent="0.4">
      <c r="A981" s="77">
        <v>23030</v>
      </c>
      <c r="F981" s="353" t="s">
        <v>6692</v>
      </c>
    </row>
    <row r="982" spans="1:6" x14ac:dyDescent="0.4">
      <c r="A982" s="77">
        <v>22980</v>
      </c>
      <c r="F982" s="353" t="s">
        <v>6883</v>
      </c>
    </row>
    <row r="983" spans="1:6" x14ac:dyDescent="0.4">
      <c r="A983" s="77">
        <v>23039</v>
      </c>
      <c r="F983" s="353" t="s">
        <v>6703</v>
      </c>
    </row>
    <row r="984" spans="1:6" x14ac:dyDescent="0.4">
      <c r="A984" s="77">
        <v>23038</v>
      </c>
      <c r="F984" s="353" t="s">
        <v>6915</v>
      </c>
    </row>
    <row r="985" spans="1:6" x14ac:dyDescent="0.4">
      <c r="A985" s="77">
        <v>23058</v>
      </c>
      <c r="F985" s="353" t="s">
        <v>5930</v>
      </c>
    </row>
    <row r="986" spans="1:6" x14ac:dyDescent="0.4">
      <c r="A986" s="77">
        <v>23114</v>
      </c>
      <c r="F986" s="353" t="s">
        <v>6422</v>
      </c>
    </row>
    <row r="987" spans="1:6" x14ac:dyDescent="0.4">
      <c r="A987" s="77">
        <v>74449</v>
      </c>
      <c r="F987" s="353" t="s">
        <v>5934</v>
      </c>
    </row>
    <row r="988" spans="1:6" x14ac:dyDescent="0.4">
      <c r="A988" s="77">
        <v>23116</v>
      </c>
      <c r="F988" s="353" t="s">
        <v>6975</v>
      </c>
    </row>
    <row r="989" spans="1:6" x14ac:dyDescent="0.4">
      <c r="A989" s="77">
        <v>88158</v>
      </c>
      <c r="F989" s="353" t="s">
        <v>7394</v>
      </c>
    </row>
    <row r="990" spans="1:6" x14ac:dyDescent="0.4">
      <c r="A990" s="77">
        <v>92698</v>
      </c>
      <c r="F990" s="353" t="s">
        <v>7015</v>
      </c>
    </row>
    <row r="991" spans="1:6" x14ac:dyDescent="0.4">
      <c r="A991" s="77">
        <v>23517</v>
      </c>
      <c r="F991" s="353" t="s">
        <v>6364</v>
      </c>
    </row>
    <row r="992" spans="1:6" x14ac:dyDescent="0.4">
      <c r="A992" s="77">
        <v>23586</v>
      </c>
      <c r="F992" s="353" t="s">
        <v>7024</v>
      </c>
    </row>
    <row r="993" spans="1:6" x14ac:dyDescent="0.4">
      <c r="A993" s="77">
        <v>23410</v>
      </c>
      <c r="F993" s="353" t="s">
        <v>7208</v>
      </c>
    </row>
    <row r="994" spans="1:6" x14ac:dyDescent="0.4">
      <c r="A994" s="77">
        <v>74446</v>
      </c>
      <c r="F994" s="353" t="s">
        <v>6463</v>
      </c>
    </row>
    <row r="995" spans="1:6" x14ac:dyDescent="0.4">
      <c r="A995" s="77">
        <v>23516</v>
      </c>
      <c r="F995" s="353" t="s">
        <v>7028</v>
      </c>
    </row>
    <row r="996" spans="1:6" x14ac:dyDescent="0.4">
      <c r="A996" s="77">
        <v>23571</v>
      </c>
      <c r="F996" s="353" t="s">
        <v>5937</v>
      </c>
    </row>
    <row r="997" spans="1:6" x14ac:dyDescent="0.4">
      <c r="A997" s="77">
        <v>23588</v>
      </c>
      <c r="F997" s="353" t="s">
        <v>6697</v>
      </c>
    </row>
    <row r="998" spans="1:6" x14ac:dyDescent="0.4">
      <c r="A998" s="77">
        <v>74467</v>
      </c>
      <c r="F998" s="353" t="s">
        <v>7032</v>
      </c>
    </row>
    <row r="999" spans="1:6" x14ac:dyDescent="0.4">
      <c r="A999" s="77">
        <v>23428</v>
      </c>
      <c r="F999" s="353" t="s">
        <v>6555</v>
      </c>
    </row>
    <row r="1000" spans="1:6" x14ac:dyDescent="0.4">
      <c r="A1000" s="77">
        <v>23549</v>
      </c>
      <c r="F1000" s="353" t="s">
        <v>7036</v>
      </c>
    </row>
    <row r="1001" spans="1:6" x14ac:dyDescent="0.4">
      <c r="A1001" s="77">
        <v>23454</v>
      </c>
      <c r="F1001" s="353" t="s">
        <v>5941</v>
      </c>
    </row>
    <row r="1002" spans="1:6" x14ac:dyDescent="0.4">
      <c r="A1002" s="77">
        <v>23601</v>
      </c>
      <c r="F1002" s="353" t="s">
        <v>6706</v>
      </c>
    </row>
    <row r="1003" spans="1:6" x14ac:dyDescent="0.4">
      <c r="A1003" s="77">
        <v>83197</v>
      </c>
      <c r="F1003" s="353" t="s">
        <v>6724</v>
      </c>
    </row>
    <row r="1004" spans="1:6" x14ac:dyDescent="0.4">
      <c r="A1004" s="77">
        <v>24085</v>
      </c>
      <c r="F1004" s="353" t="s">
        <v>5362</v>
      </c>
    </row>
    <row r="1005" spans="1:6" x14ac:dyDescent="0.4">
      <c r="A1005" s="77">
        <v>79606</v>
      </c>
      <c r="F1005" s="353" t="s">
        <v>5367</v>
      </c>
    </row>
    <row r="1006" spans="1:6" x14ac:dyDescent="0.4">
      <c r="A1006" s="77">
        <v>24000</v>
      </c>
      <c r="F1006" s="353" t="s">
        <v>7403</v>
      </c>
    </row>
    <row r="1007" spans="1:6" x14ac:dyDescent="0.4">
      <c r="A1007" s="77">
        <v>83252</v>
      </c>
      <c r="F1007" s="353" t="s">
        <v>6735</v>
      </c>
    </row>
    <row r="1008" spans="1:6" x14ac:dyDescent="0.4">
      <c r="A1008" s="77">
        <v>74202</v>
      </c>
      <c r="F1008" s="353" t="s">
        <v>6740</v>
      </c>
    </row>
    <row r="1009" spans="1:6" x14ac:dyDescent="0.4">
      <c r="A1009" s="77">
        <v>24023</v>
      </c>
      <c r="F1009" s="353" t="s">
        <v>6746</v>
      </c>
    </row>
    <row r="1010" spans="1:6" x14ac:dyDescent="0.4">
      <c r="A1010" s="77">
        <v>24018</v>
      </c>
      <c r="F1010" s="353" t="s">
        <v>6751</v>
      </c>
    </row>
    <row r="1011" spans="1:6" x14ac:dyDescent="0.4">
      <c r="A1011" s="77">
        <v>24153</v>
      </c>
      <c r="F1011" s="353" t="s">
        <v>5372</v>
      </c>
    </row>
    <row r="1012" spans="1:6" x14ac:dyDescent="0.4">
      <c r="A1012" s="77">
        <v>83284</v>
      </c>
      <c r="F1012" s="353" t="s">
        <v>5376</v>
      </c>
    </row>
    <row r="1013" spans="1:6" x14ac:dyDescent="0.4">
      <c r="A1013" s="77">
        <v>98070</v>
      </c>
      <c r="F1013" s="353" t="s">
        <v>5959</v>
      </c>
    </row>
    <row r="1014" spans="1:6" x14ac:dyDescent="0.4">
      <c r="A1014" s="77">
        <v>24806</v>
      </c>
      <c r="F1014" s="353" t="s">
        <v>5407</v>
      </c>
    </row>
    <row r="1015" spans="1:6" x14ac:dyDescent="0.4">
      <c r="A1015" s="77">
        <v>24757</v>
      </c>
      <c r="F1015" s="353" t="s">
        <v>6367</v>
      </c>
    </row>
    <row r="1016" spans="1:6" x14ac:dyDescent="0.4">
      <c r="A1016" s="77">
        <v>24667</v>
      </c>
      <c r="F1016" s="353" t="s">
        <v>5410</v>
      </c>
    </row>
    <row r="1017" spans="1:6" x14ac:dyDescent="0.4">
      <c r="A1017" s="77">
        <v>24779</v>
      </c>
      <c r="F1017" s="353" t="s">
        <v>5969</v>
      </c>
    </row>
    <row r="1018" spans="1:6" x14ac:dyDescent="0.4">
      <c r="A1018" s="77">
        <v>78002</v>
      </c>
      <c r="F1018" s="353" t="s">
        <v>5415</v>
      </c>
    </row>
    <row r="1019" spans="1:6" x14ac:dyDescent="0.4">
      <c r="A1019" s="77">
        <v>83332</v>
      </c>
      <c r="F1019" s="353" t="s">
        <v>5973</v>
      </c>
    </row>
    <row r="1020" spans="1:6" x14ac:dyDescent="0.4">
      <c r="A1020" s="77">
        <v>24703</v>
      </c>
      <c r="F1020" s="353" t="s">
        <v>7045</v>
      </c>
    </row>
    <row r="1021" spans="1:6" x14ac:dyDescent="0.4">
      <c r="A1021" s="77">
        <v>83335</v>
      </c>
      <c r="F1021" s="353" t="s">
        <v>5418</v>
      </c>
    </row>
    <row r="1022" spans="1:6" x14ac:dyDescent="0.4">
      <c r="A1022" s="77">
        <v>77989</v>
      </c>
      <c r="F1022" s="353" t="s">
        <v>5976</v>
      </c>
    </row>
    <row r="1023" spans="1:6" x14ac:dyDescent="0.4">
      <c r="A1023" s="77">
        <v>89967</v>
      </c>
      <c r="F1023" s="353" t="s">
        <v>5981</v>
      </c>
    </row>
    <row r="1024" spans="1:6" x14ac:dyDescent="0.4">
      <c r="A1024" s="77">
        <v>24710</v>
      </c>
      <c r="F1024" s="353" t="s">
        <v>5987</v>
      </c>
    </row>
    <row r="1025" spans="1:6" x14ac:dyDescent="0.4">
      <c r="A1025" s="77">
        <v>83229</v>
      </c>
      <c r="F1025" s="353" t="s">
        <v>6787</v>
      </c>
    </row>
    <row r="1026" spans="1:6" x14ac:dyDescent="0.4">
      <c r="A1026" s="77">
        <v>83232</v>
      </c>
      <c r="F1026" s="353" t="s">
        <v>7060</v>
      </c>
    </row>
    <row r="1027" spans="1:6" x14ac:dyDescent="0.4">
      <c r="A1027" s="77">
        <v>83234</v>
      </c>
      <c r="F1027" s="353" t="s">
        <v>6710</v>
      </c>
    </row>
    <row r="1028" spans="1:6" x14ac:dyDescent="0.4">
      <c r="A1028" s="77">
        <v>25221</v>
      </c>
      <c r="F1028" s="353" t="s">
        <v>5991</v>
      </c>
    </row>
    <row r="1029" spans="1:6" x14ac:dyDescent="0.4">
      <c r="A1029" s="77">
        <v>83241</v>
      </c>
      <c r="F1029" s="353" t="s">
        <v>7212</v>
      </c>
    </row>
    <row r="1030" spans="1:6" x14ac:dyDescent="0.4">
      <c r="A1030" s="77">
        <v>83256</v>
      </c>
      <c r="F1030" s="353" t="s">
        <v>5995</v>
      </c>
    </row>
    <row r="1031" spans="1:6" x14ac:dyDescent="0.4">
      <c r="A1031" s="77">
        <v>83293</v>
      </c>
      <c r="F1031" s="353" t="s">
        <v>7072</v>
      </c>
    </row>
    <row r="1032" spans="1:6" x14ac:dyDescent="0.4">
      <c r="A1032" s="77">
        <v>95851</v>
      </c>
      <c r="F1032" s="353" t="s">
        <v>6000</v>
      </c>
    </row>
    <row r="1033" spans="1:6" x14ac:dyDescent="0.4">
      <c r="A1033" s="77">
        <v>25780</v>
      </c>
      <c r="F1033" s="353" t="s">
        <v>6003</v>
      </c>
    </row>
    <row r="1034" spans="1:6" x14ac:dyDescent="0.4">
      <c r="A1034" s="77">
        <v>25584</v>
      </c>
      <c r="F1034" s="353" t="s">
        <v>6820</v>
      </c>
    </row>
    <row r="1035" spans="1:6" x14ac:dyDescent="0.4">
      <c r="A1035" s="77">
        <v>78120</v>
      </c>
      <c r="F1035" s="353" t="s">
        <v>6007</v>
      </c>
    </row>
    <row r="1036" spans="1:6" x14ac:dyDescent="0.4">
      <c r="A1036" s="77">
        <v>83282</v>
      </c>
      <c r="F1036" s="353" t="s">
        <v>7216</v>
      </c>
    </row>
    <row r="1037" spans="1:6" x14ac:dyDescent="0.4">
      <c r="A1037" s="77">
        <v>83312</v>
      </c>
      <c r="F1037" s="353" t="s">
        <v>7076</v>
      </c>
    </row>
    <row r="1038" spans="1:6" x14ac:dyDescent="0.4">
      <c r="A1038" s="77">
        <v>26151</v>
      </c>
      <c r="F1038" s="353" t="s">
        <v>7081</v>
      </c>
    </row>
    <row r="1039" spans="1:6" x14ac:dyDescent="0.4">
      <c r="A1039" s="77">
        <v>26069</v>
      </c>
      <c r="F1039" s="353" t="s">
        <v>6715</v>
      </c>
    </row>
    <row r="1040" spans="1:6" x14ac:dyDescent="0.4">
      <c r="A1040" s="77">
        <v>83343</v>
      </c>
      <c r="F1040" s="353" t="s">
        <v>6370</v>
      </c>
    </row>
    <row r="1041" spans="1:6" x14ac:dyDescent="0.4">
      <c r="A1041" s="77">
        <v>62523</v>
      </c>
      <c r="F1041" s="353" t="s">
        <v>5633</v>
      </c>
    </row>
    <row r="1042" spans="1:6" x14ac:dyDescent="0.4">
      <c r="A1042" s="77" t="s">
        <v>6545</v>
      </c>
      <c r="F1042" s="353" t="s">
        <v>6846</v>
      </c>
    </row>
    <row r="1043" spans="1:6" x14ac:dyDescent="0.4">
      <c r="A1043" s="77" t="s">
        <v>6549</v>
      </c>
      <c r="F1043" s="353" t="s">
        <v>6850</v>
      </c>
    </row>
    <row r="1044" spans="1:6" x14ac:dyDescent="0.4">
      <c r="A1044" s="77" t="s">
        <v>6553</v>
      </c>
      <c r="F1044" s="353" t="s">
        <v>6857</v>
      </c>
    </row>
    <row r="1045" spans="1:6" x14ac:dyDescent="0.4">
      <c r="A1045" s="77" t="s">
        <v>6268</v>
      </c>
      <c r="F1045" s="353" t="s">
        <v>6863</v>
      </c>
    </row>
    <row r="1046" spans="1:6" x14ac:dyDescent="0.4">
      <c r="A1046" s="77" t="s">
        <v>6560</v>
      </c>
      <c r="F1046" s="353" t="s">
        <v>6868</v>
      </c>
    </row>
    <row r="1047" spans="1:6" x14ac:dyDescent="0.4">
      <c r="A1047" s="77">
        <v>63321</v>
      </c>
      <c r="F1047" s="353" t="s">
        <v>6873</v>
      </c>
    </row>
    <row r="1048" spans="1:6" x14ac:dyDescent="0.4">
      <c r="A1048" s="77">
        <v>63324</v>
      </c>
      <c r="F1048" s="353" t="s">
        <v>5206</v>
      </c>
    </row>
    <row r="1049" spans="1:6" x14ac:dyDescent="0.4">
      <c r="A1049" s="77" t="s">
        <v>6568</v>
      </c>
      <c r="F1049" s="353" t="s">
        <v>6877</v>
      </c>
    </row>
    <row r="1050" spans="1:6" x14ac:dyDescent="0.4">
      <c r="A1050" s="77" t="s">
        <v>6571</v>
      </c>
      <c r="F1050" s="353" t="s">
        <v>6166</v>
      </c>
    </row>
    <row r="1051" spans="1:6" x14ac:dyDescent="0.4">
      <c r="A1051" s="77" t="s">
        <v>6574</v>
      </c>
      <c r="F1051" s="353" t="s">
        <v>6888</v>
      </c>
    </row>
    <row r="1052" spans="1:6" x14ac:dyDescent="0.4">
      <c r="A1052" s="77" t="s">
        <v>6579</v>
      </c>
      <c r="F1052" s="353" t="s">
        <v>6011</v>
      </c>
    </row>
    <row r="1053" spans="1:6" x14ac:dyDescent="0.4">
      <c r="A1053" s="77" t="s">
        <v>6588</v>
      </c>
      <c r="F1053" s="353" t="s">
        <v>6894</v>
      </c>
    </row>
    <row r="1054" spans="1:6" x14ac:dyDescent="0.4">
      <c r="A1054" s="77" t="s">
        <v>6591</v>
      </c>
      <c r="F1054" s="353" t="s">
        <v>5628</v>
      </c>
    </row>
    <row r="1055" spans="1:6" x14ac:dyDescent="0.4">
      <c r="A1055" s="77" t="s">
        <v>6596</v>
      </c>
      <c r="F1055" s="353" t="s">
        <v>5222</v>
      </c>
    </row>
    <row r="1056" spans="1:6" x14ac:dyDescent="0.4">
      <c r="A1056" s="77" t="s">
        <v>6599</v>
      </c>
      <c r="F1056" s="353" t="s">
        <v>6897</v>
      </c>
    </row>
    <row r="1057" spans="1:6" x14ac:dyDescent="0.4">
      <c r="A1057" s="77" t="s">
        <v>6605</v>
      </c>
      <c r="F1057" s="353" t="s">
        <v>5239</v>
      </c>
    </row>
    <row r="1058" spans="1:6" x14ac:dyDescent="0.4">
      <c r="A1058" s="77" t="s">
        <v>6609</v>
      </c>
      <c r="F1058" s="353" t="s">
        <v>5258</v>
      </c>
    </row>
    <row r="1059" spans="1:6" x14ac:dyDescent="0.4">
      <c r="A1059" s="77" t="s">
        <v>6612</v>
      </c>
      <c r="F1059" s="353" t="s">
        <v>5277</v>
      </c>
    </row>
    <row r="1060" spans="1:6" x14ac:dyDescent="0.4">
      <c r="A1060" s="77">
        <v>99687</v>
      </c>
      <c r="F1060" s="353" t="s">
        <v>6902</v>
      </c>
    </row>
    <row r="1061" spans="1:6" x14ac:dyDescent="0.4">
      <c r="A1061" s="77" t="s">
        <v>6618</v>
      </c>
      <c r="F1061" s="353" t="s">
        <v>5295</v>
      </c>
    </row>
    <row r="1062" spans="1:6" x14ac:dyDescent="0.4">
      <c r="A1062" s="77" t="s">
        <v>6622</v>
      </c>
      <c r="F1062" s="353" t="s">
        <v>5309</v>
      </c>
    </row>
    <row r="1063" spans="1:6" x14ac:dyDescent="0.4">
      <c r="A1063" s="77" t="s">
        <v>6626</v>
      </c>
      <c r="F1063" s="353" t="s">
        <v>5323</v>
      </c>
    </row>
    <row r="1064" spans="1:6" x14ac:dyDescent="0.4">
      <c r="A1064" s="77">
        <v>28607</v>
      </c>
      <c r="F1064" s="353" t="s">
        <v>6909</v>
      </c>
    </row>
    <row r="1065" spans="1:6" x14ac:dyDescent="0.4">
      <c r="A1065" s="77" t="s">
        <v>6633</v>
      </c>
      <c r="F1065" s="353" t="s">
        <v>5336</v>
      </c>
    </row>
    <row r="1066" spans="1:6" x14ac:dyDescent="0.4">
      <c r="A1066" s="77">
        <v>26417</v>
      </c>
      <c r="F1066" s="353" t="s">
        <v>6015</v>
      </c>
    </row>
    <row r="1067" spans="1:6" x14ac:dyDescent="0.4">
      <c r="A1067" s="77" t="s">
        <v>6640</v>
      </c>
      <c r="F1067" s="353" t="s">
        <v>6920</v>
      </c>
    </row>
    <row r="1068" spans="1:6" x14ac:dyDescent="0.4">
      <c r="A1068" s="77" t="s">
        <v>6644</v>
      </c>
      <c r="F1068" s="353" t="s">
        <v>6930</v>
      </c>
    </row>
    <row r="1069" spans="1:6" x14ac:dyDescent="0.4">
      <c r="A1069" s="77">
        <v>99665</v>
      </c>
      <c r="F1069" s="353" t="s">
        <v>6935</v>
      </c>
    </row>
    <row r="1070" spans="1:6" x14ac:dyDescent="0.4">
      <c r="A1070" s="77" t="s">
        <v>6652</v>
      </c>
      <c r="F1070" s="353" t="s">
        <v>6942</v>
      </c>
    </row>
    <row r="1071" spans="1:6" x14ac:dyDescent="0.4">
      <c r="A1071" s="77">
        <v>99670</v>
      </c>
      <c r="F1071" s="353" t="s">
        <v>6950</v>
      </c>
    </row>
    <row r="1072" spans="1:6" x14ac:dyDescent="0.4">
      <c r="A1072" s="77" t="s">
        <v>6658</v>
      </c>
      <c r="F1072" s="353" t="s">
        <v>6020</v>
      </c>
    </row>
    <row r="1073" spans="1:6" x14ac:dyDescent="0.4">
      <c r="A1073" s="77" t="s">
        <v>6661</v>
      </c>
      <c r="F1073" s="353" t="s">
        <v>6956</v>
      </c>
    </row>
    <row r="1074" spans="1:6" x14ac:dyDescent="0.4">
      <c r="A1074" s="77" t="s">
        <v>6666</v>
      </c>
      <c r="F1074" s="353" t="s">
        <v>5340</v>
      </c>
    </row>
    <row r="1075" spans="1:6" x14ac:dyDescent="0.4">
      <c r="A1075" s="77" t="s">
        <v>6670</v>
      </c>
      <c r="F1075" s="353" t="s">
        <v>6960</v>
      </c>
    </row>
    <row r="1076" spans="1:6" x14ac:dyDescent="0.4">
      <c r="A1076" s="77" t="s">
        <v>6673</v>
      </c>
      <c r="F1076" s="353" t="s">
        <v>5345</v>
      </c>
    </row>
    <row r="1077" spans="1:6" x14ac:dyDescent="0.4">
      <c r="A1077" s="77" t="s">
        <v>6678</v>
      </c>
      <c r="F1077" s="353" t="s">
        <v>6967</v>
      </c>
    </row>
    <row r="1078" spans="1:6" x14ac:dyDescent="0.4">
      <c r="A1078" s="77">
        <v>27275</v>
      </c>
      <c r="F1078" s="353" t="s">
        <v>6026</v>
      </c>
    </row>
    <row r="1079" spans="1:6" x14ac:dyDescent="0.4">
      <c r="A1079" s="77">
        <v>63557</v>
      </c>
      <c r="F1079" s="353" t="s">
        <v>5348</v>
      </c>
    </row>
    <row r="1080" spans="1:6" x14ac:dyDescent="0.4">
      <c r="A1080" s="77" t="s">
        <v>6690</v>
      </c>
      <c r="F1080" s="353" t="s">
        <v>6979</v>
      </c>
    </row>
    <row r="1081" spans="1:6" x14ac:dyDescent="0.4">
      <c r="A1081" s="77" t="s">
        <v>6695</v>
      </c>
      <c r="F1081" s="353" t="s">
        <v>5353</v>
      </c>
    </row>
    <row r="1082" spans="1:6" x14ac:dyDescent="0.4">
      <c r="A1082" s="77" t="s">
        <v>6701</v>
      </c>
      <c r="F1082" s="353" t="s">
        <v>6985</v>
      </c>
    </row>
    <row r="1083" spans="1:6" x14ac:dyDescent="0.4">
      <c r="A1083" s="77">
        <v>28136</v>
      </c>
      <c r="F1083" s="353" t="s">
        <v>6990</v>
      </c>
    </row>
    <row r="1084" spans="1:6" x14ac:dyDescent="0.4">
      <c r="A1084" s="77" t="s">
        <v>6708</v>
      </c>
      <c r="F1084" s="353" t="s">
        <v>6995</v>
      </c>
    </row>
    <row r="1085" spans="1:6" x14ac:dyDescent="0.4">
      <c r="A1085" s="77" t="s">
        <v>6713</v>
      </c>
      <c r="F1085" s="353" t="s">
        <v>7005</v>
      </c>
    </row>
    <row r="1086" spans="1:6" x14ac:dyDescent="0.4">
      <c r="A1086" s="77" t="s">
        <v>6717</v>
      </c>
      <c r="F1086" s="353" t="s">
        <v>7011</v>
      </c>
    </row>
    <row r="1087" spans="1:6" x14ac:dyDescent="0.4">
      <c r="A1087" s="77" t="s">
        <v>6722</v>
      </c>
      <c r="F1087" s="353" t="s">
        <v>6558</v>
      </c>
    </row>
    <row r="1088" spans="1:6" x14ac:dyDescent="0.4">
      <c r="A1088" s="77">
        <v>78407</v>
      </c>
      <c r="F1088" s="353" t="s">
        <v>7019</v>
      </c>
    </row>
    <row r="1089" spans="1:6" x14ac:dyDescent="0.4">
      <c r="A1089" s="77" t="s">
        <v>6733</v>
      </c>
      <c r="F1089" s="353" t="s">
        <v>5357</v>
      </c>
    </row>
    <row r="1090" spans="1:6" x14ac:dyDescent="0.4">
      <c r="A1090" s="77" t="s">
        <v>6738</v>
      </c>
      <c r="F1090" s="353" t="s">
        <v>6030</v>
      </c>
    </row>
    <row r="1091" spans="1:6" x14ac:dyDescent="0.4">
      <c r="A1091" s="77" t="s">
        <v>6744</v>
      </c>
      <c r="F1091" s="353" t="s">
        <v>6032</v>
      </c>
    </row>
    <row r="1092" spans="1:6" x14ac:dyDescent="0.4">
      <c r="A1092" s="77" t="s">
        <v>6749</v>
      </c>
      <c r="F1092" s="353" t="s">
        <v>6036</v>
      </c>
    </row>
    <row r="1093" spans="1:6" x14ac:dyDescent="0.4">
      <c r="A1093" s="77" t="s">
        <v>6756</v>
      </c>
      <c r="F1093" s="353" t="s">
        <v>6040</v>
      </c>
    </row>
    <row r="1094" spans="1:6" x14ac:dyDescent="0.4">
      <c r="A1094" s="77" t="s">
        <v>6761</v>
      </c>
      <c r="F1094" s="353" t="s">
        <v>7041</v>
      </c>
    </row>
    <row r="1095" spans="1:6" x14ac:dyDescent="0.4">
      <c r="A1095" s="77" t="s">
        <v>6766</v>
      </c>
      <c r="F1095" s="353" t="s">
        <v>6043</v>
      </c>
    </row>
    <row r="1096" spans="1:6" x14ac:dyDescent="0.4">
      <c r="A1096" s="77" t="s">
        <v>6770</v>
      </c>
      <c r="F1096" s="353" t="s">
        <v>7049</v>
      </c>
    </row>
    <row r="1097" spans="1:6" x14ac:dyDescent="0.4">
      <c r="A1097" s="77" t="s">
        <v>6772</v>
      </c>
      <c r="F1097" s="353" t="s">
        <v>7055</v>
      </c>
    </row>
    <row r="1098" spans="1:6" x14ac:dyDescent="0.4">
      <c r="A1098" s="77" t="s">
        <v>6777</v>
      </c>
      <c r="F1098" s="353" t="s">
        <v>6046</v>
      </c>
    </row>
    <row r="1099" spans="1:6" x14ac:dyDescent="0.4">
      <c r="A1099" s="77" t="s">
        <v>6779</v>
      </c>
      <c r="F1099" s="353" t="s">
        <v>7066</v>
      </c>
    </row>
    <row r="1100" spans="1:6" x14ac:dyDescent="0.4">
      <c r="A1100" s="77" t="s">
        <v>6782</v>
      </c>
      <c r="F1100" s="353" t="s">
        <v>6054</v>
      </c>
    </row>
    <row r="1101" spans="1:6" x14ac:dyDescent="0.4">
      <c r="A1101" s="77" t="s">
        <v>6785</v>
      </c>
      <c r="F1101" s="353" t="s">
        <v>7264</v>
      </c>
    </row>
    <row r="1102" spans="1:6" x14ac:dyDescent="0.4">
      <c r="A1102" s="77" t="s">
        <v>6790</v>
      </c>
      <c r="F1102" s="353" t="s">
        <v>7085</v>
      </c>
    </row>
    <row r="1103" spans="1:6" x14ac:dyDescent="0.4">
      <c r="A1103" s="77">
        <v>99793</v>
      </c>
      <c r="F1103" s="353" t="s">
        <v>6057</v>
      </c>
    </row>
    <row r="1104" spans="1:6" x14ac:dyDescent="0.4">
      <c r="A1104" s="77" t="s">
        <v>6796</v>
      </c>
      <c r="F1104" s="353" t="s">
        <v>7089</v>
      </c>
    </row>
    <row r="1105" spans="1:6" x14ac:dyDescent="0.4">
      <c r="A1105" s="77">
        <v>78310</v>
      </c>
      <c r="F1105" s="353" t="s">
        <v>6061</v>
      </c>
    </row>
    <row r="1106" spans="1:6" x14ac:dyDescent="0.4">
      <c r="A1106" s="77">
        <v>99794</v>
      </c>
      <c r="F1106" s="353" t="s">
        <v>6719</v>
      </c>
    </row>
    <row r="1107" spans="1:6" x14ac:dyDescent="0.4">
      <c r="A1107" s="77" t="s">
        <v>6808</v>
      </c>
      <c r="F1107" s="353" t="s">
        <v>7100</v>
      </c>
    </row>
    <row r="1108" spans="1:6" x14ac:dyDescent="0.4">
      <c r="A1108" s="77" t="s">
        <v>6812</v>
      </c>
      <c r="F1108" s="353" t="s">
        <v>7106</v>
      </c>
    </row>
    <row r="1109" spans="1:6" x14ac:dyDescent="0.4">
      <c r="A1109" s="77">
        <v>78362</v>
      </c>
      <c r="F1109" s="353" t="s">
        <v>6066</v>
      </c>
    </row>
    <row r="1110" spans="1:6" x14ac:dyDescent="0.4">
      <c r="A1110" s="77" t="s">
        <v>6818</v>
      </c>
      <c r="F1110" s="353" t="s">
        <v>7117</v>
      </c>
    </row>
    <row r="1111" spans="1:6" x14ac:dyDescent="0.4">
      <c r="A1111" s="77">
        <v>78318</v>
      </c>
      <c r="F1111" s="353" t="s">
        <v>7123</v>
      </c>
    </row>
    <row r="1112" spans="1:6" x14ac:dyDescent="0.4">
      <c r="A1112" s="77" t="s">
        <v>6825</v>
      </c>
      <c r="F1112" s="353" t="s">
        <v>7092</v>
      </c>
    </row>
    <row r="1113" spans="1:6" x14ac:dyDescent="0.4">
      <c r="A1113" s="77">
        <v>78370</v>
      </c>
      <c r="F1113" s="353" t="s">
        <v>6079</v>
      </c>
    </row>
    <row r="1114" spans="1:6" x14ac:dyDescent="0.4">
      <c r="A1114" s="77" t="s">
        <v>6832</v>
      </c>
      <c r="F1114" s="353" t="s">
        <v>7096</v>
      </c>
    </row>
    <row r="1115" spans="1:6" x14ac:dyDescent="0.4">
      <c r="A1115" s="77" t="s">
        <v>6837</v>
      </c>
      <c r="F1115" s="353" t="s">
        <v>7139</v>
      </c>
    </row>
    <row r="1116" spans="1:6" x14ac:dyDescent="0.4">
      <c r="A1116" s="77" t="s">
        <v>6841</v>
      </c>
      <c r="F1116" s="353" t="s">
        <v>7143</v>
      </c>
    </row>
    <row r="1117" spans="1:6" x14ac:dyDescent="0.4">
      <c r="A1117" s="77">
        <v>78378</v>
      </c>
      <c r="F1117" s="353" t="s">
        <v>6084</v>
      </c>
    </row>
    <row r="1118" spans="1:6" x14ac:dyDescent="0.4">
      <c r="A1118" s="77">
        <v>99796</v>
      </c>
      <c r="F1118" s="353" t="s">
        <v>6088</v>
      </c>
    </row>
    <row r="1119" spans="1:6" x14ac:dyDescent="0.4">
      <c r="A1119" s="77" t="s">
        <v>6855</v>
      </c>
      <c r="F1119" s="353" t="s">
        <v>7113</v>
      </c>
    </row>
    <row r="1120" spans="1:6" x14ac:dyDescent="0.4">
      <c r="A1120" s="77" t="s">
        <v>6861</v>
      </c>
      <c r="F1120" s="353" t="s">
        <v>7273</v>
      </c>
    </row>
    <row r="1121" spans="1:6" x14ac:dyDescent="0.4">
      <c r="A1121" s="77">
        <v>99798</v>
      </c>
      <c r="F1121" s="353" t="s">
        <v>6091</v>
      </c>
    </row>
    <row r="1122" spans="1:6" x14ac:dyDescent="0.4">
      <c r="A1122" s="77" t="s">
        <v>6871</v>
      </c>
      <c r="F1122" s="353" t="s">
        <v>7169</v>
      </c>
    </row>
    <row r="1123" spans="1:6" x14ac:dyDescent="0.4">
      <c r="A1123" s="77">
        <v>99797</v>
      </c>
      <c r="F1123" s="353" t="s">
        <v>6096</v>
      </c>
    </row>
    <row r="1124" spans="1:6" x14ac:dyDescent="0.4">
      <c r="A1124" s="77" t="s">
        <v>6881</v>
      </c>
      <c r="F1124" s="353" t="s">
        <v>7179</v>
      </c>
    </row>
    <row r="1125" spans="1:6" x14ac:dyDescent="0.4">
      <c r="A1125" s="77" t="s">
        <v>6886</v>
      </c>
      <c r="F1125" s="353" t="s">
        <v>6100</v>
      </c>
    </row>
    <row r="1126" spans="1:6" x14ac:dyDescent="0.4">
      <c r="A1126" s="77" t="s">
        <v>6892</v>
      </c>
      <c r="F1126" s="353" t="s">
        <v>7189</v>
      </c>
    </row>
    <row r="1127" spans="1:6" x14ac:dyDescent="0.4">
      <c r="A1127" s="77">
        <v>51484</v>
      </c>
      <c r="F1127" s="353" t="s">
        <v>6562</v>
      </c>
    </row>
    <row r="1128" spans="1:6" x14ac:dyDescent="0.4">
      <c r="A1128" s="77" t="s">
        <v>6900</v>
      </c>
      <c r="F1128" s="353" t="s">
        <v>6103</v>
      </c>
    </row>
    <row r="1129" spans="1:6" x14ac:dyDescent="0.4">
      <c r="A1129" s="77" t="s">
        <v>6907</v>
      </c>
      <c r="F1129" s="353" t="s">
        <v>7204</v>
      </c>
    </row>
    <row r="1130" spans="1:6" x14ac:dyDescent="0.4">
      <c r="A1130" s="77" t="s">
        <v>6913</v>
      </c>
      <c r="F1130" s="353" t="s">
        <v>7130</v>
      </c>
    </row>
    <row r="1131" spans="1:6" x14ac:dyDescent="0.4">
      <c r="A1131" s="77" t="s">
        <v>6918</v>
      </c>
      <c r="F1131" s="353" t="s">
        <v>7133</v>
      </c>
    </row>
    <row r="1132" spans="1:6" x14ac:dyDescent="0.4">
      <c r="A1132" s="77" t="s">
        <v>6928</v>
      </c>
      <c r="F1132" s="353" t="s">
        <v>7136</v>
      </c>
    </row>
    <row r="1133" spans="1:6" x14ac:dyDescent="0.4">
      <c r="A1133" s="77" t="s">
        <v>6933</v>
      </c>
      <c r="F1133" s="353" t="s">
        <v>6108</v>
      </c>
    </row>
    <row r="1134" spans="1:6" x14ac:dyDescent="0.4">
      <c r="A1134" s="77" t="s">
        <v>6940</v>
      </c>
      <c r="F1134" s="353" t="s">
        <v>6112</v>
      </c>
    </row>
    <row r="1135" spans="1:6" x14ac:dyDescent="0.4">
      <c r="A1135" s="77" t="s">
        <v>6948</v>
      </c>
      <c r="F1135" s="353" t="s">
        <v>6466</v>
      </c>
    </row>
    <row r="1136" spans="1:6" x14ac:dyDescent="0.4">
      <c r="A1136" s="77" t="s">
        <v>6954</v>
      </c>
      <c r="F1136" s="353" t="s">
        <v>7230</v>
      </c>
    </row>
    <row r="1137" spans="1:6" x14ac:dyDescent="0.4">
      <c r="A1137" s="77">
        <v>90965</v>
      </c>
      <c r="F1137" s="353" t="s">
        <v>7234</v>
      </c>
    </row>
    <row r="1138" spans="1:6" x14ac:dyDescent="0.4">
      <c r="A1138" s="77" t="s">
        <v>6965</v>
      </c>
      <c r="F1138" s="353" t="s">
        <v>7238</v>
      </c>
    </row>
    <row r="1139" spans="1:6" x14ac:dyDescent="0.4">
      <c r="A1139" s="77" t="s">
        <v>6973</v>
      </c>
      <c r="F1139" s="353" t="s">
        <v>6730</v>
      </c>
    </row>
    <row r="1140" spans="1:6" x14ac:dyDescent="0.4">
      <c r="A1140" s="77" t="s">
        <v>6977</v>
      </c>
      <c r="F1140" s="353" t="s">
        <v>7247</v>
      </c>
    </row>
    <row r="1141" spans="1:6" x14ac:dyDescent="0.4">
      <c r="A1141" s="77" t="s">
        <v>6983</v>
      </c>
      <c r="F1141" s="353" t="s">
        <v>7253</v>
      </c>
    </row>
    <row r="1142" spans="1:6" x14ac:dyDescent="0.4">
      <c r="A1142" s="77" t="s">
        <v>6988</v>
      </c>
      <c r="F1142" s="353" t="s">
        <v>6471</v>
      </c>
    </row>
    <row r="1143" spans="1:6" x14ac:dyDescent="0.4">
      <c r="A1143" s="77" t="s">
        <v>6993</v>
      </c>
      <c r="F1143" s="353" t="s">
        <v>6424</v>
      </c>
    </row>
    <row r="1144" spans="1:6" x14ac:dyDescent="0.4">
      <c r="A1144" s="77">
        <v>81636</v>
      </c>
      <c r="F1144" s="353">
        <v>26301301601348</v>
      </c>
    </row>
    <row r="1145" spans="1:6" x14ac:dyDescent="0.4">
      <c r="A1145" s="77" t="s">
        <v>7009</v>
      </c>
      <c r="F1145" s="353" t="s">
        <v>6373</v>
      </c>
    </row>
    <row r="1146" spans="1:6" x14ac:dyDescent="0.4">
      <c r="A1146" s="77">
        <v>79326</v>
      </c>
      <c r="F1146" s="353">
        <v>26301301701416</v>
      </c>
    </row>
    <row r="1147" spans="1:6" x14ac:dyDescent="0.4">
      <c r="A1147" s="77" t="s">
        <v>7017</v>
      </c>
      <c r="F1147" s="353" t="s">
        <v>7269</v>
      </c>
    </row>
    <row r="1148" spans="1:6" x14ac:dyDescent="0.4">
      <c r="A1148" s="77">
        <v>74190</v>
      </c>
      <c r="F1148" s="353">
        <v>26301301901171</v>
      </c>
    </row>
    <row r="1149" spans="1:6" x14ac:dyDescent="0.4">
      <c r="A1149" s="77" t="s">
        <v>7026</v>
      </c>
      <c r="F1149" s="353" t="s">
        <v>6116</v>
      </c>
    </row>
    <row r="1150" spans="1:6" x14ac:dyDescent="0.4">
      <c r="A1150" s="77" t="s">
        <v>7030</v>
      </c>
      <c r="F1150" s="353" t="s">
        <v>7277</v>
      </c>
    </row>
    <row r="1151" spans="1:6" x14ac:dyDescent="0.4">
      <c r="A1151" s="77" t="s">
        <v>7034</v>
      </c>
      <c r="F1151" s="353" t="s">
        <v>7281</v>
      </c>
    </row>
    <row r="1152" spans="1:6" x14ac:dyDescent="0.4">
      <c r="A1152" s="77" t="s">
        <v>7039</v>
      </c>
      <c r="F1152" s="353" t="s">
        <v>7284</v>
      </c>
    </row>
    <row r="1153" spans="1:6" x14ac:dyDescent="0.4">
      <c r="A1153" s="77">
        <v>76037</v>
      </c>
      <c r="F1153" s="353" t="s">
        <v>7290</v>
      </c>
    </row>
    <row r="1154" spans="1:6" x14ac:dyDescent="0.4">
      <c r="A1154" s="77" t="s">
        <v>7047</v>
      </c>
      <c r="F1154" s="353" t="s">
        <v>7292</v>
      </c>
    </row>
    <row r="1155" spans="1:6" x14ac:dyDescent="0.4">
      <c r="A1155" s="77" t="s">
        <v>7053</v>
      </c>
      <c r="F1155" s="353" t="s">
        <v>6427</v>
      </c>
    </row>
    <row r="1156" spans="1:6" x14ac:dyDescent="0.4">
      <c r="A1156" s="77" t="s">
        <v>7058</v>
      </c>
      <c r="F1156" s="353" t="s">
        <v>7298</v>
      </c>
    </row>
    <row r="1157" spans="1:6" x14ac:dyDescent="0.4">
      <c r="A1157" s="77" t="s">
        <v>7064</v>
      </c>
      <c r="F1157" s="353" t="s">
        <v>7302</v>
      </c>
    </row>
    <row r="1158" spans="1:6" x14ac:dyDescent="0.4">
      <c r="A1158" s="77" t="s">
        <v>7070</v>
      </c>
      <c r="F1158" s="353" t="s">
        <v>7305</v>
      </c>
    </row>
    <row r="1159" spans="1:6" x14ac:dyDescent="0.4">
      <c r="A1159" s="77" t="s">
        <v>7074</v>
      </c>
      <c r="F1159" s="353" t="s">
        <v>7307</v>
      </c>
    </row>
    <row r="1160" spans="1:6" x14ac:dyDescent="0.4">
      <c r="A1160" s="77" t="s">
        <v>7079</v>
      </c>
      <c r="F1160" s="353" t="s">
        <v>7309</v>
      </c>
    </row>
    <row r="1161" spans="1:6" x14ac:dyDescent="0.4">
      <c r="A1161" s="77" t="s">
        <v>7083</v>
      </c>
      <c r="F1161" s="353" t="s">
        <v>6120</v>
      </c>
    </row>
    <row r="1162" spans="1:6" x14ac:dyDescent="0.4">
      <c r="A1162" s="77" t="s">
        <v>7087</v>
      </c>
      <c r="F1162" s="353" t="s">
        <v>7316</v>
      </c>
    </row>
    <row r="1163" spans="1:6" x14ac:dyDescent="0.4">
      <c r="A1163" s="77" t="s">
        <v>7090</v>
      </c>
      <c r="F1163" s="353" t="s">
        <v>7319</v>
      </c>
    </row>
    <row r="1164" spans="1:6" x14ac:dyDescent="0.4">
      <c r="A1164" s="77" t="s">
        <v>7094</v>
      </c>
      <c r="F1164" s="353" t="s">
        <v>7322</v>
      </c>
    </row>
    <row r="1165" spans="1:6" x14ac:dyDescent="0.4">
      <c r="A1165" s="77" t="s">
        <v>7098</v>
      </c>
      <c r="F1165" s="353" t="s">
        <v>7326</v>
      </c>
    </row>
    <row r="1166" spans="1:6" x14ac:dyDescent="0.4">
      <c r="A1166" s="77" t="s">
        <v>7104</v>
      </c>
      <c r="F1166" s="353" t="s">
        <v>7331</v>
      </c>
    </row>
    <row r="1167" spans="1:6" x14ac:dyDescent="0.4">
      <c r="A1167" s="77" t="s">
        <v>7111</v>
      </c>
      <c r="F1167" s="353" t="s">
        <v>7334</v>
      </c>
    </row>
    <row r="1168" spans="1:6" x14ac:dyDescent="0.4">
      <c r="A1168" s="77" t="s">
        <v>7115</v>
      </c>
      <c r="F1168" s="353" t="s">
        <v>7337</v>
      </c>
    </row>
    <row r="1169" spans="1:6" x14ac:dyDescent="0.4">
      <c r="A1169" s="77" t="s">
        <v>7121</v>
      </c>
      <c r="F1169" s="353" t="s">
        <v>7342</v>
      </c>
    </row>
    <row r="1170" spans="1:6" x14ac:dyDescent="0.4">
      <c r="A1170" s="77" t="s">
        <v>7128</v>
      </c>
      <c r="F1170" s="353" t="s">
        <v>7344</v>
      </c>
    </row>
    <row r="1171" spans="1:6" x14ac:dyDescent="0.4">
      <c r="A1171" s="77">
        <v>31155</v>
      </c>
      <c r="F1171" s="353" t="s">
        <v>7347</v>
      </c>
    </row>
    <row r="1172" spans="1:6" x14ac:dyDescent="0.4">
      <c r="A1172" s="77">
        <v>98374</v>
      </c>
      <c r="F1172" s="353" t="s">
        <v>6124</v>
      </c>
    </row>
    <row r="1173" spans="1:6" x14ac:dyDescent="0.4">
      <c r="A1173" s="77">
        <v>76072</v>
      </c>
      <c r="F1173" s="353" t="s">
        <v>7350</v>
      </c>
    </row>
    <row r="1174" spans="1:6" x14ac:dyDescent="0.4">
      <c r="A1174" s="77">
        <v>98377</v>
      </c>
      <c r="F1174" s="353" t="s">
        <v>6375</v>
      </c>
    </row>
    <row r="1175" spans="1:6" x14ac:dyDescent="0.4">
      <c r="A1175" s="77" t="s">
        <v>7146</v>
      </c>
      <c r="F1175" s="353" t="s">
        <v>7356</v>
      </c>
    </row>
    <row r="1176" spans="1:6" x14ac:dyDescent="0.4">
      <c r="A1176" s="77">
        <v>98864</v>
      </c>
      <c r="F1176" s="353" t="s">
        <v>7360</v>
      </c>
    </row>
    <row r="1177" spans="1:6" x14ac:dyDescent="0.4">
      <c r="A1177" s="77" t="s">
        <v>7158</v>
      </c>
      <c r="F1177" s="353" t="s">
        <v>6128</v>
      </c>
    </row>
    <row r="1178" spans="1:6" x14ac:dyDescent="0.4">
      <c r="A1178" s="77">
        <v>31157</v>
      </c>
      <c r="F1178" s="353" t="s">
        <v>6758</v>
      </c>
    </row>
    <row r="1179" spans="1:6" x14ac:dyDescent="0.4">
      <c r="A1179" s="77" t="s">
        <v>7164</v>
      </c>
      <c r="F1179" s="353" t="s">
        <v>6474</v>
      </c>
    </row>
    <row r="1180" spans="1:6" x14ac:dyDescent="0.4">
      <c r="A1180" s="77" t="s">
        <v>7167</v>
      </c>
      <c r="F1180" s="353" t="s">
        <v>6132</v>
      </c>
    </row>
    <row r="1181" spans="1:6" x14ac:dyDescent="0.4">
      <c r="A1181" s="77" t="s">
        <v>7174</v>
      </c>
      <c r="F1181" s="353" t="s">
        <v>6431</v>
      </c>
    </row>
    <row r="1182" spans="1:6" x14ac:dyDescent="0.4">
      <c r="A1182" s="77" t="s">
        <v>7177</v>
      </c>
      <c r="F1182" s="353" t="s">
        <v>6377</v>
      </c>
    </row>
    <row r="1183" spans="1:6" x14ac:dyDescent="0.4">
      <c r="A1183" s="77" t="s">
        <v>7182</v>
      </c>
      <c r="F1183" s="353" t="s">
        <v>6380</v>
      </c>
    </row>
    <row r="1184" spans="1:6" x14ac:dyDescent="0.4">
      <c r="A1184" s="77" t="s">
        <v>7187</v>
      </c>
      <c r="F1184" s="353" t="s">
        <v>6763</v>
      </c>
    </row>
    <row r="1185" spans="1:6" x14ac:dyDescent="0.4">
      <c r="A1185" s="77" t="s">
        <v>7194</v>
      </c>
      <c r="F1185" s="353" t="s">
        <v>6383</v>
      </c>
    </row>
    <row r="1186" spans="1:6" x14ac:dyDescent="0.4">
      <c r="A1186" s="77" t="s">
        <v>7197</v>
      </c>
      <c r="F1186" s="353" t="s">
        <v>6135</v>
      </c>
    </row>
    <row r="1187" spans="1:6" x14ac:dyDescent="0.4">
      <c r="A1187" s="77" t="s">
        <v>7202</v>
      </c>
      <c r="F1187" s="353" t="s">
        <v>7148</v>
      </c>
    </row>
    <row r="1188" spans="1:6" x14ac:dyDescent="0.4">
      <c r="A1188" s="77" t="s">
        <v>7206</v>
      </c>
      <c r="F1188" s="353" t="s">
        <v>5589</v>
      </c>
    </row>
    <row r="1189" spans="1:6" x14ac:dyDescent="0.4">
      <c r="A1189" s="77" t="s">
        <v>7210</v>
      </c>
      <c r="F1189" s="353" t="s">
        <v>7380</v>
      </c>
    </row>
    <row r="1190" spans="1:6" x14ac:dyDescent="0.4">
      <c r="A1190" s="77" t="s">
        <v>7214</v>
      </c>
      <c r="F1190" s="353" t="s">
        <v>5591</v>
      </c>
    </row>
    <row r="1191" spans="1:6" x14ac:dyDescent="0.4">
      <c r="A1191" s="77" t="s">
        <v>7219</v>
      </c>
      <c r="F1191" s="353" t="s">
        <v>5594</v>
      </c>
    </row>
    <row r="1192" spans="1:6" x14ac:dyDescent="0.4">
      <c r="A1192" s="77" t="s">
        <v>7223</v>
      </c>
      <c r="F1192" s="353" t="s">
        <v>5597</v>
      </c>
    </row>
    <row r="1193" spans="1:6" x14ac:dyDescent="0.4">
      <c r="A1193" s="77" t="s">
        <v>7226</v>
      </c>
      <c r="F1193" s="353" t="s">
        <v>5600</v>
      </c>
    </row>
    <row r="1194" spans="1:6" x14ac:dyDescent="0.4">
      <c r="A1194" s="77" t="s">
        <v>7228</v>
      </c>
      <c r="F1194" s="353" t="s">
        <v>6140</v>
      </c>
    </row>
    <row r="1195" spans="1:6" x14ac:dyDescent="0.4">
      <c r="A1195" s="77" t="s">
        <v>7232</v>
      </c>
      <c r="F1195" s="353" t="s">
        <v>5604</v>
      </c>
    </row>
    <row r="1196" spans="1:6" x14ac:dyDescent="0.4">
      <c r="A1196" s="77">
        <v>98633</v>
      </c>
      <c r="F1196" s="353" t="s">
        <v>7385</v>
      </c>
    </row>
    <row r="1197" spans="1:6" x14ac:dyDescent="0.4">
      <c r="A1197" s="77" t="s">
        <v>7241</v>
      </c>
      <c r="F1197" s="353" t="s">
        <v>6145</v>
      </c>
    </row>
    <row r="1198" spans="1:6" x14ac:dyDescent="0.4">
      <c r="A1198" s="77" t="s">
        <v>7245</v>
      </c>
      <c r="F1198" s="353" t="s">
        <v>5606</v>
      </c>
    </row>
    <row r="1199" spans="1:6" x14ac:dyDescent="0.4">
      <c r="A1199" s="77" t="s">
        <v>7251</v>
      </c>
      <c r="F1199" s="353" t="s">
        <v>7390</v>
      </c>
    </row>
    <row r="1200" spans="1:6" x14ac:dyDescent="0.4">
      <c r="A1200" s="77" t="s">
        <v>7255</v>
      </c>
      <c r="F1200" s="353" t="s">
        <v>5610</v>
      </c>
    </row>
    <row r="1201" spans="1:6" x14ac:dyDescent="0.4">
      <c r="A1201" s="77" t="s">
        <v>7258</v>
      </c>
      <c r="F1201" s="353" t="s">
        <v>7392</v>
      </c>
    </row>
    <row r="1202" spans="1:6" x14ac:dyDescent="0.4">
      <c r="A1202" s="77" t="s">
        <v>7262</v>
      </c>
      <c r="F1202" s="353" t="s">
        <v>5613</v>
      </c>
    </row>
    <row r="1203" spans="1:6" x14ac:dyDescent="0.4">
      <c r="A1203" s="77">
        <v>79419</v>
      </c>
      <c r="F1203" s="353" t="s">
        <v>7296</v>
      </c>
    </row>
    <row r="1204" spans="1:6" x14ac:dyDescent="0.4">
      <c r="A1204" s="77" t="s">
        <v>7271</v>
      </c>
      <c r="F1204" s="353" t="s">
        <v>7396</v>
      </c>
    </row>
    <row r="1205" spans="1:6" x14ac:dyDescent="0.4">
      <c r="A1205" s="77" t="s">
        <v>7275</v>
      </c>
      <c r="F1205" s="353" t="s">
        <v>5619</v>
      </c>
    </row>
    <row r="1206" spans="1:6" x14ac:dyDescent="0.4">
      <c r="A1206" s="77" t="s">
        <v>7279</v>
      </c>
      <c r="F1206" s="353" t="s">
        <v>7398</v>
      </c>
    </row>
  </sheetData>
  <autoFilter ref="A18:IT641"/>
  <mergeCells count="12">
    <mergeCell ref="II10:IK10"/>
    <mergeCell ref="II11:IK11"/>
    <mergeCell ref="CC10:CE10"/>
    <mergeCell ref="BC10:BE10"/>
    <mergeCell ref="IG10:IH10"/>
    <mergeCell ref="ID10:IF10"/>
    <mergeCell ref="GU10:GW10"/>
    <mergeCell ref="FV10:FX10"/>
    <mergeCell ref="FK10:FM10"/>
    <mergeCell ref="EZ10:FB10"/>
    <mergeCell ref="EA10:EC10"/>
    <mergeCell ref="DB10:DD10"/>
  </mergeCells>
  <printOptions horizontalCentered="1"/>
  <pageMargins left="0.2" right="0.2" top="0.25" bottom="0.25" header="0" footer="0"/>
  <pageSetup scale="10" fitToHeight="0" orientation="portrait" r:id="rId1"/>
  <headerFooter>
    <oddHeader xml:space="preserve">&amp;C&amp;"Arial Black,Regular"&amp;14UTILITY TRACKING REPORT&amp;"-,Regular"&amp;11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D594"/>
  <sheetViews>
    <sheetView topLeftCell="A346" workbookViewId="0">
      <selection activeCell="C571" sqref="C571:C574"/>
    </sheetView>
  </sheetViews>
  <sheetFormatPr defaultRowHeight="15" x14ac:dyDescent="0.25"/>
  <cols>
    <col min="2" max="2" width="15.7109375" style="1" customWidth="1"/>
    <col min="3" max="3" width="20.7109375" style="5" customWidth="1"/>
    <col min="4" max="4" width="9.140625" style="1"/>
  </cols>
  <sheetData>
    <row r="2" spans="1:4" x14ac:dyDescent="0.25">
      <c r="A2" s="4" t="s">
        <v>7</v>
      </c>
      <c r="B2" s="3" t="s">
        <v>7454</v>
      </c>
      <c r="C2" s="6" t="s">
        <v>10</v>
      </c>
      <c r="D2" s="3" t="s">
        <v>11</v>
      </c>
    </row>
    <row r="5" spans="1:4" x14ac:dyDescent="0.25">
      <c r="A5" s="447">
        <v>1</v>
      </c>
      <c r="B5" s="1" t="s">
        <v>5211</v>
      </c>
      <c r="C5" s="7">
        <v>20000604100000</v>
      </c>
      <c r="D5" s="1" t="s">
        <v>7455</v>
      </c>
    </row>
    <row r="6" spans="1:4" x14ac:dyDescent="0.25">
      <c r="A6" s="447">
        <v>9</v>
      </c>
      <c r="B6" s="1" t="s">
        <v>5221</v>
      </c>
      <c r="C6" s="5">
        <v>27006201302194</v>
      </c>
      <c r="D6" s="1" t="s">
        <v>7455</v>
      </c>
    </row>
    <row r="7" spans="1:4" x14ac:dyDescent="0.25">
      <c r="A7" s="447">
        <v>18</v>
      </c>
      <c r="B7" s="1" t="s">
        <v>5237</v>
      </c>
      <c r="C7" s="8">
        <v>61000603502233</v>
      </c>
      <c r="D7" s="1" t="s">
        <v>7455</v>
      </c>
    </row>
    <row r="8" spans="1:4" x14ac:dyDescent="0.25">
      <c r="A8" s="447">
        <v>25</v>
      </c>
      <c r="B8" s="1" t="s">
        <v>5253</v>
      </c>
      <c r="C8" s="9" t="s">
        <v>5646</v>
      </c>
      <c r="D8" s="1" t="s">
        <v>7456</v>
      </c>
    </row>
    <row r="9" spans="1:4" x14ac:dyDescent="0.25">
      <c r="A9" s="447">
        <v>26</v>
      </c>
      <c r="B9" s="1" t="s">
        <v>5257</v>
      </c>
      <c r="C9" s="9" t="s">
        <v>7151</v>
      </c>
      <c r="D9" s="1" t="s">
        <v>7456</v>
      </c>
    </row>
    <row r="10" spans="1:4" x14ac:dyDescent="0.25">
      <c r="A10" s="447">
        <v>27</v>
      </c>
      <c r="B10" s="1" t="s">
        <v>5262</v>
      </c>
      <c r="C10" s="9" t="s">
        <v>5728</v>
      </c>
      <c r="D10" s="1" t="s">
        <v>7456</v>
      </c>
    </row>
    <row r="11" spans="1:4" x14ac:dyDescent="0.25">
      <c r="A11" s="447">
        <v>28</v>
      </c>
      <c r="B11" s="1" t="s">
        <v>5264</v>
      </c>
      <c r="C11" s="9" t="s">
        <v>6477</v>
      </c>
      <c r="D11" s="1" t="s">
        <v>7456</v>
      </c>
    </row>
    <row r="12" spans="1:4" x14ac:dyDescent="0.25">
      <c r="A12" s="447">
        <v>29</v>
      </c>
      <c r="B12" s="1" t="s">
        <v>5266</v>
      </c>
      <c r="C12" s="9" t="s">
        <v>5651</v>
      </c>
      <c r="D12" s="1" t="s">
        <v>7456</v>
      </c>
    </row>
    <row r="13" spans="1:4" x14ac:dyDescent="0.25">
      <c r="A13" s="447">
        <v>31</v>
      </c>
      <c r="B13" s="1" t="s">
        <v>5270</v>
      </c>
      <c r="C13" s="9" t="s">
        <v>5749</v>
      </c>
      <c r="D13" s="1" t="s">
        <v>7456</v>
      </c>
    </row>
    <row r="14" spans="1:4" x14ac:dyDescent="0.25">
      <c r="A14" s="447">
        <v>32</v>
      </c>
      <c r="B14" s="1" t="s">
        <v>5272</v>
      </c>
      <c r="C14" s="9" t="s">
        <v>6573</v>
      </c>
      <c r="D14" s="1" t="s">
        <v>7456</v>
      </c>
    </row>
    <row r="15" spans="1:4" x14ac:dyDescent="0.25">
      <c r="A15" s="447">
        <v>33</v>
      </c>
      <c r="B15" s="1" t="s">
        <v>5274</v>
      </c>
      <c r="C15" s="9" t="s">
        <v>7225</v>
      </c>
      <c r="D15" s="1" t="s">
        <v>7456</v>
      </c>
    </row>
    <row r="16" spans="1:4" x14ac:dyDescent="0.25">
      <c r="A16" s="447">
        <v>36</v>
      </c>
      <c r="B16" s="1" t="s">
        <v>5284</v>
      </c>
      <c r="C16" s="9" t="s">
        <v>6204</v>
      </c>
      <c r="D16" s="1" t="s">
        <v>7456</v>
      </c>
    </row>
    <row r="17" spans="1:4" x14ac:dyDescent="0.25">
      <c r="A17" s="447">
        <v>37</v>
      </c>
      <c r="B17" s="1" t="s">
        <v>5286</v>
      </c>
      <c r="C17" s="9" t="s">
        <v>6492</v>
      </c>
      <c r="D17" s="1" t="s">
        <v>7456</v>
      </c>
    </row>
    <row r="18" spans="1:4" x14ac:dyDescent="0.25">
      <c r="A18" s="447">
        <v>38</v>
      </c>
      <c r="B18" s="1" t="s">
        <v>5288</v>
      </c>
      <c r="C18" s="9" t="s">
        <v>5778</v>
      </c>
      <c r="D18" s="1" t="s">
        <v>7456</v>
      </c>
    </row>
    <row r="19" spans="1:4" x14ac:dyDescent="0.25">
      <c r="A19" s="447">
        <v>39</v>
      </c>
      <c r="B19" s="1" t="s">
        <v>5290</v>
      </c>
      <c r="C19" s="9" t="s">
        <v>6237</v>
      </c>
      <c r="D19" s="1" t="s">
        <v>7456</v>
      </c>
    </row>
    <row r="20" spans="1:4" x14ac:dyDescent="0.25">
      <c r="A20" s="447">
        <v>40</v>
      </c>
      <c r="B20" s="1" t="s">
        <v>5292</v>
      </c>
      <c r="C20" s="9" t="s">
        <v>5787</v>
      </c>
      <c r="D20" s="1" t="s">
        <v>7456</v>
      </c>
    </row>
    <row r="21" spans="1:4" x14ac:dyDescent="0.25">
      <c r="A21" s="447">
        <v>41</v>
      </c>
      <c r="B21" s="1" t="s">
        <v>5294</v>
      </c>
      <c r="C21" s="9" t="s">
        <v>6240</v>
      </c>
      <c r="D21" s="1" t="s">
        <v>7456</v>
      </c>
    </row>
    <row r="22" spans="1:4" x14ac:dyDescent="0.25">
      <c r="A22" s="447">
        <v>42</v>
      </c>
      <c r="B22" s="1" t="s">
        <v>5300</v>
      </c>
      <c r="C22" s="9" t="s">
        <v>5797</v>
      </c>
      <c r="D22" s="1" t="s">
        <v>7456</v>
      </c>
    </row>
    <row r="23" spans="1:4" x14ac:dyDescent="0.25">
      <c r="A23" s="447">
        <v>46</v>
      </c>
      <c r="B23" s="1" t="s">
        <v>5308</v>
      </c>
      <c r="C23" s="9" t="s">
        <v>6768</v>
      </c>
      <c r="D23" s="1" t="s">
        <v>7456</v>
      </c>
    </row>
    <row r="24" spans="1:4" x14ac:dyDescent="0.25">
      <c r="A24" s="447">
        <v>48</v>
      </c>
      <c r="B24" s="1" t="s">
        <v>5315</v>
      </c>
      <c r="C24" s="9" t="s">
        <v>5826</v>
      </c>
      <c r="D24" s="1" t="s">
        <v>7456</v>
      </c>
    </row>
    <row r="25" spans="1:4" x14ac:dyDescent="0.25">
      <c r="A25" s="447">
        <v>49</v>
      </c>
      <c r="B25" s="1" t="s">
        <v>5318</v>
      </c>
      <c r="C25" s="9" t="s">
        <v>7312</v>
      </c>
      <c r="D25" s="1" t="s">
        <v>7456</v>
      </c>
    </row>
    <row r="26" spans="1:4" x14ac:dyDescent="0.25">
      <c r="A26" s="447">
        <v>50</v>
      </c>
      <c r="B26" s="1" t="s">
        <v>5320</v>
      </c>
      <c r="C26" s="9" t="s">
        <v>5837</v>
      </c>
      <c r="D26" s="1" t="s">
        <v>7456</v>
      </c>
    </row>
    <row r="27" spans="1:4" x14ac:dyDescent="0.25">
      <c r="A27" s="447">
        <v>51</v>
      </c>
      <c r="B27" s="1" t="s">
        <v>5322</v>
      </c>
      <c r="C27" s="9" t="s">
        <v>5845</v>
      </c>
      <c r="D27" s="1" t="s">
        <v>7456</v>
      </c>
    </row>
    <row r="28" spans="1:4" x14ac:dyDescent="0.25">
      <c r="A28" s="447">
        <v>57</v>
      </c>
      <c r="B28" s="1" t="s">
        <v>5335</v>
      </c>
      <c r="C28" s="9" t="s">
        <v>5653</v>
      </c>
      <c r="D28" s="1" t="s">
        <v>7456</v>
      </c>
    </row>
    <row r="29" spans="1:4" x14ac:dyDescent="0.25">
      <c r="A29" s="447">
        <v>58</v>
      </c>
      <c r="B29" s="1" t="s">
        <v>5339</v>
      </c>
      <c r="C29" s="9" t="s">
        <v>5878</v>
      </c>
      <c r="D29" s="1" t="s">
        <v>7456</v>
      </c>
    </row>
    <row r="30" spans="1:4" x14ac:dyDescent="0.25">
      <c r="A30" s="447">
        <v>59</v>
      </c>
      <c r="B30" s="1" t="s">
        <v>5344</v>
      </c>
      <c r="C30" s="9" t="s">
        <v>5881</v>
      </c>
      <c r="D30" s="1" t="s">
        <v>7456</v>
      </c>
    </row>
    <row r="31" spans="1:4" x14ac:dyDescent="0.25">
      <c r="A31" s="447">
        <v>60</v>
      </c>
      <c r="B31" s="1" t="s">
        <v>5347</v>
      </c>
      <c r="C31" s="9" t="s">
        <v>6244</v>
      </c>
      <c r="D31" s="1" t="s">
        <v>7456</v>
      </c>
    </row>
    <row r="32" spans="1:4" x14ac:dyDescent="0.25">
      <c r="A32" s="447">
        <v>61</v>
      </c>
      <c r="B32" s="1" t="s">
        <v>5352</v>
      </c>
      <c r="C32" s="9" t="s">
        <v>5664</v>
      </c>
      <c r="D32" s="1" t="s">
        <v>7456</v>
      </c>
    </row>
    <row r="33" spans="1:4" x14ac:dyDescent="0.25">
      <c r="A33" s="447">
        <v>62</v>
      </c>
      <c r="B33" s="1" t="s">
        <v>5356</v>
      </c>
      <c r="C33" s="9" t="s">
        <v>5893</v>
      </c>
      <c r="D33" s="1" t="s">
        <v>7456</v>
      </c>
    </row>
    <row r="34" spans="1:4" x14ac:dyDescent="0.25">
      <c r="A34" s="447">
        <v>63</v>
      </c>
      <c r="B34" s="1" t="s">
        <v>5361</v>
      </c>
      <c r="C34" s="9" t="s">
        <v>5898</v>
      </c>
      <c r="D34" s="1" t="s">
        <v>7456</v>
      </c>
    </row>
    <row r="35" spans="1:4" x14ac:dyDescent="0.25">
      <c r="A35" s="447">
        <v>64</v>
      </c>
      <c r="B35" s="1" t="s">
        <v>5366</v>
      </c>
      <c r="C35" s="9" t="s">
        <v>6247</v>
      </c>
      <c r="D35" s="1" t="s">
        <v>7456</v>
      </c>
    </row>
    <row r="36" spans="1:4" x14ac:dyDescent="0.25">
      <c r="A36" s="447">
        <v>65</v>
      </c>
      <c r="B36" s="1" t="s">
        <v>5371</v>
      </c>
      <c r="C36" s="9" t="s">
        <v>5905</v>
      </c>
      <c r="D36" s="1" t="s">
        <v>7456</v>
      </c>
    </row>
    <row r="37" spans="1:4" x14ac:dyDescent="0.25">
      <c r="A37" s="447">
        <v>66</v>
      </c>
      <c r="B37" s="1" t="s">
        <v>5375</v>
      </c>
      <c r="C37" s="9" t="s">
        <v>5909</v>
      </c>
      <c r="D37" s="1" t="s">
        <v>7456</v>
      </c>
    </row>
    <row r="38" spans="1:4" x14ac:dyDescent="0.25">
      <c r="A38" s="447">
        <v>68</v>
      </c>
      <c r="B38" s="1" t="s">
        <v>5384</v>
      </c>
      <c r="C38" s="9" t="s">
        <v>5917</v>
      </c>
      <c r="D38" s="1" t="s">
        <v>7456</v>
      </c>
    </row>
    <row r="39" spans="1:4" x14ac:dyDescent="0.25">
      <c r="A39" s="447">
        <v>69</v>
      </c>
      <c r="B39" s="1" t="s">
        <v>5388</v>
      </c>
      <c r="C39" s="9" t="s">
        <v>5922</v>
      </c>
      <c r="D39" s="1" t="s">
        <v>7456</v>
      </c>
    </row>
    <row r="40" spans="1:4" x14ac:dyDescent="0.25">
      <c r="A40" s="447">
        <v>71</v>
      </c>
      <c r="B40" s="1" t="s">
        <v>5394</v>
      </c>
      <c r="C40" s="9" t="s">
        <v>5928</v>
      </c>
      <c r="D40" s="1" t="s">
        <v>7456</v>
      </c>
    </row>
    <row r="41" spans="1:4" x14ac:dyDescent="0.25">
      <c r="A41" s="447">
        <v>72</v>
      </c>
      <c r="B41" s="1" t="s">
        <v>5397</v>
      </c>
      <c r="C41" s="9" t="s">
        <v>6251</v>
      </c>
      <c r="D41" s="1" t="s">
        <v>7456</v>
      </c>
    </row>
    <row r="42" spans="1:4" x14ac:dyDescent="0.25">
      <c r="A42" s="447">
        <v>74</v>
      </c>
      <c r="B42" s="1" t="s">
        <v>5406</v>
      </c>
      <c r="C42" s="9" t="s">
        <v>6438</v>
      </c>
      <c r="D42" s="1" t="s">
        <v>7456</v>
      </c>
    </row>
    <row r="43" spans="1:4" x14ac:dyDescent="0.25">
      <c r="A43" s="447">
        <v>75</v>
      </c>
      <c r="B43" s="1" t="s">
        <v>5409</v>
      </c>
      <c r="C43" s="9" t="s">
        <v>6774</v>
      </c>
      <c r="D43" s="1" t="s">
        <v>7456</v>
      </c>
    </row>
    <row r="44" spans="1:4" x14ac:dyDescent="0.25">
      <c r="A44" s="447">
        <v>79</v>
      </c>
      <c r="B44" s="1" t="s">
        <v>5427</v>
      </c>
      <c r="C44" s="9" t="s">
        <v>5946</v>
      </c>
      <c r="D44" s="1" t="s">
        <v>7456</v>
      </c>
    </row>
    <row r="45" spans="1:4" x14ac:dyDescent="0.25">
      <c r="A45" s="447">
        <v>80</v>
      </c>
      <c r="B45" s="1" t="s">
        <v>5431</v>
      </c>
      <c r="C45" s="9" t="s">
        <v>5952</v>
      </c>
      <c r="D45" s="1" t="s">
        <v>7456</v>
      </c>
    </row>
    <row r="46" spans="1:4" x14ac:dyDescent="0.25">
      <c r="A46" s="447">
        <v>81</v>
      </c>
      <c r="B46" s="1" t="s">
        <v>5434</v>
      </c>
      <c r="C46" s="9" t="s">
        <v>5955</v>
      </c>
      <c r="D46" s="1" t="s">
        <v>7456</v>
      </c>
    </row>
    <row r="47" spans="1:4" x14ac:dyDescent="0.25">
      <c r="A47" s="447">
        <v>83</v>
      </c>
      <c r="B47" s="1" t="s">
        <v>5445</v>
      </c>
      <c r="C47" s="9" t="s">
        <v>5964</v>
      </c>
      <c r="D47" s="1" t="s">
        <v>7456</v>
      </c>
    </row>
    <row r="48" spans="1:4" x14ac:dyDescent="0.25">
      <c r="A48" s="447">
        <v>84</v>
      </c>
      <c r="B48" s="1" t="s">
        <v>5449</v>
      </c>
      <c r="C48" s="9" t="s">
        <v>5966</v>
      </c>
      <c r="D48" s="1" t="s">
        <v>7456</v>
      </c>
    </row>
    <row r="49" spans="1:4" x14ac:dyDescent="0.25">
      <c r="A49" s="447">
        <v>85</v>
      </c>
      <c r="B49" s="1" t="s">
        <v>5454</v>
      </c>
      <c r="C49" s="9" t="s">
        <v>6441</v>
      </c>
      <c r="D49" s="1" t="s">
        <v>7456</v>
      </c>
    </row>
    <row r="50" spans="1:4" x14ac:dyDescent="0.25">
      <c r="A50" s="447">
        <v>86</v>
      </c>
      <c r="B50" s="1" t="s">
        <v>5458</v>
      </c>
      <c r="C50" s="10" t="s">
        <v>6444</v>
      </c>
      <c r="D50" s="1" t="s">
        <v>7456</v>
      </c>
    </row>
    <row r="51" spans="1:4" x14ac:dyDescent="0.25">
      <c r="A51" s="447">
        <v>87</v>
      </c>
      <c r="B51" s="1" t="s">
        <v>5462</v>
      </c>
      <c r="C51" s="10" t="s">
        <v>6446</v>
      </c>
      <c r="D51" s="1" t="s">
        <v>7456</v>
      </c>
    </row>
    <row r="52" spans="1:4" x14ac:dyDescent="0.25">
      <c r="A52" s="447">
        <v>89</v>
      </c>
      <c r="B52" s="1" t="s">
        <v>5469</v>
      </c>
      <c r="C52" s="9" t="s">
        <v>5985</v>
      </c>
      <c r="D52" s="1" t="s">
        <v>7457</v>
      </c>
    </row>
    <row r="53" spans="1:4" x14ac:dyDescent="0.25">
      <c r="A53" s="447">
        <v>90</v>
      </c>
      <c r="B53" s="1" t="s">
        <v>5472</v>
      </c>
      <c r="C53" s="9" t="s">
        <v>5381</v>
      </c>
      <c r="D53" s="1" t="s">
        <v>7457</v>
      </c>
    </row>
    <row r="54" spans="1:4" x14ac:dyDescent="0.25">
      <c r="A54" s="447">
        <v>91</v>
      </c>
      <c r="B54" s="1" t="s">
        <v>5475</v>
      </c>
      <c r="C54" s="11" t="s">
        <v>6385</v>
      </c>
      <c r="D54" s="1" t="s">
        <v>7457</v>
      </c>
    </row>
    <row r="55" spans="1:4" x14ac:dyDescent="0.25">
      <c r="A55" s="447">
        <v>92</v>
      </c>
      <c r="B55" s="1" t="s">
        <v>5478</v>
      </c>
      <c r="C55" s="9" t="s">
        <v>5385</v>
      </c>
      <c r="D55" s="1" t="s">
        <v>7457</v>
      </c>
    </row>
    <row r="56" spans="1:4" x14ac:dyDescent="0.25">
      <c r="A56" s="447">
        <v>93</v>
      </c>
      <c r="B56" s="1" t="s">
        <v>5481</v>
      </c>
      <c r="C56" s="9" t="s">
        <v>6273</v>
      </c>
      <c r="D56" s="1" t="s">
        <v>7457</v>
      </c>
    </row>
    <row r="57" spans="1:4" x14ac:dyDescent="0.25">
      <c r="A57" s="447">
        <v>94</v>
      </c>
      <c r="B57" s="1" t="s">
        <v>5485</v>
      </c>
      <c r="C57" s="9" t="s">
        <v>5389</v>
      </c>
      <c r="D57" s="1" t="s">
        <v>7457</v>
      </c>
    </row>
    <row r="58" spans="1:4" x14ac:dyDescent="0.25">
      <c r="A58" s="447">
        <v>97</v>
      </c>
      <c r="B58" s="1" t="s">
        <v>5497</v>
      </c>
      <c r="C58" s="9" t="s">
        <v>5398</v>
      </c>
      <c r="D58" s="1" t="s">
        <v>7457</v>
      </c>
    </row>
    <row r="59" spans="1:4" x14ac:dyDescent="0.25">
      <c r="A59" s="447">
        <v>98</v>
      </c>
      <c r="B59" s="1" t="s">
        <v>5499</v>
      </c>
      <c r="C59" s="9" t="s">
        <v>5402</v>
      </c>
      <c r="D59" s="1" t="s">
        <v>7457</v>
      </c>
    </row>
    <row r="60" spans="1:4" x14ac:dyDescent="0.25">
      <c r="A60" s="447">
        <v>100</v>
      </c>
      <c r="B60" s="1" t="s">
        <v>5505</v>
      </c>
      <c r="C60" s="9" t="s">
        <v>6781</v>
      </c>
      <c r="D60" s="1" t="s">
        <v>7457</v>
      </c>
    </row>
    <row r="61" spans="1:4" x14ac:dyDescent="0.25">
      <c r="A61" s="447">
        <v>102</v>
      </c>
      <c r="B61" s="1" t="s">
        <v>5511</v>
      </c>
      <c r="C61" s="9" t="s">
        <v>5428</v>
      </c>
      <c r="D61" s="1" t="s">
        <v>7457</v>
      </c>
    </row>
    <row r="62" spans="1:4" x14ac:dyDescent="0.25">
      <c r="A62" s="447">
        <v>103</v>
      </c>
      <c r="B62" s="1" t="s">
        <v>5514</v>
      </c>
      <c r="C62" s="9" t="s">
        <v>5432</v>
      </c>
      <c r="D62" s="1" t="s">
        <v>7457</v>
      </c>
    </row>
    <row r="63" spans="1:4" x14ac:dyDescent="0.25">
      <c r="A63" s="447">
        <v>106</v>
      </c>
      <c r="B63" s="1" t="s">
        <v>5521</v>
      </c>
      <c r="C63" s="9" t="s">
        <v>7243</v>
      </c>
      <c r="D63" s="1" t="s">
        <v>7457</v>
      </c>
    </row>
    <row r="64" spans="1:4" x14ac:dyDescent="0.25">
      <c r="A64" s="447">
        <v>107</v>
      </c>
      <c r="B64" s="1" t="s">
        <v>5524</v>
      </c>
      <c r="C64" s="9" t="s">
        <v>5440</v>
      </c>
      <c r="D64" s="1" t="s">
        <v>7457</v>
      </c>
    </row>
    <row r="65" spans="1:4" x14ac:dyDescent="0.25">
      <c r="A65" s="447">
        <v>108</v>
      </c>
      <c r="B65" s="1" t="s">
        <v>5528</v>
      </c>
      <c r="C65" s="9" t="s">
        <v>7257</v>
      </c>
      <c r="D65" s="1" t="s">
        <v>7457</v>
      </c>
    </row>
    <row r="66" spans="1:4" x14ac:dyDescent="0.25">
      <c r="A66" s="447">
        <v>109</v>
      </c>
      <c r="B66" s="1" t="s">
        <v>5530</v>
      </c>
      <c r="C66" s="9" t="s">
        <v>6500</v>
      </c>
      <c r="D66" s="1" t="s">
        <v>7457</v>
      </c>
    </row>
    <row r="67" spans="1:4" x14ac:dyDescent="0.25">
      <c r="A67" s="447">
        <v>110</v>
      </c>
      <c r="B67" s="1" t="s">
        <v>5533</v>
      </c>
      <c r="C67" s="9" t="s">
        <v>6386</v>
      </c>
      <c r="D67" s="1" t="s">
        <v>7457</v>
      </c>
    </row>
    <row r="68" spans="1:4" x14ac:dyDescent="0.25">
      <c r="A68" s="447">
        <v>111</v>
      </c>
      <c r="B68" s="1" t="s">
        <v>5536</v>
      </c>
      <c r="C68" s="9" t="s">
        <v>7369</v>
      </c>
      <c r="D68" s="1" t="s">
        <v>7457</v>
      </c>
    </row>
    <row r="69" spans="1:4" x14ac:dyDescent="0.25">
      <c r="A69" s="447">
        <v>112</v>
      </c>
      <c r="B69" s="1" t="s">
        <v>5538</v>
      </c>
      <c r="C69" s="9" t="s">
        <v>5446</v>
      </c>
      <c r="D69" s="1" t="s">
        <v>7457</v>
      </c>
    </row>
    <row r="70" spans="1:4" x14ac:dyDescent="0.25">
      <c r="A70" s="447">
        <v>116</v>
      </c>
      <c r="B70" s="1" t="s">
        <v>5553</v>
      </c>
      <c r="C70" s="11" t="s">
        <v>6256</v>
      </c>
      <c r="D70" s="1" t="s">
        <v>7457</v>
      </c>
    </row>
    <row r="71" spans="1:4" x14ac:dyDescent="0.25">
      <c r="A71" s="447">
        <v>125</v>
      </c>
      <c r="B71" s="1" t="s">
        <v>5588</v>
      </c>
      <c r="C71" s="9" t="s">
        <v>6269</v>
      </c>
      <c r="D71" s="1" t="s">
        <v>7457</v>
      </c>
    </row>
    <row r="72" spans="1:4" x14ac:dyDescent="0.25">
      <c r="A72" s="447">
        <v>126</v>
      </c>
      <c r="B72" s="1" t="s">
        <v>5590</v>
      </c>
      <c r="C72" s="9" t="s">
        <v>5537</v>
      </c>
      <c r="D72" s="1" t="s">
        <v>7457</v>
      </c>
    </row>
    <row r="73" spans="1:4" x14ac:dyDescent="0.25">
      <c r="A73" s="447">
        <v>127</v>
      </c>
      <c r="B73" s="1" t="s">
        <v>5593</v>
      </c>
      <c r="C73" s="9" t="s">
        <v>5672</v>
      </c>
      <c r="D73" s="1" t="s">
        <v>7457</v>
      </c>
    </row>
    <row r="74" spans="1:4" x14ac:dyDescent="0.25">
      <c r="A74" s="447">
        <v>128</v>
      </c>
      <c r="B74" s="1" t="s">
        <v>5596</v>
      </c>
      <c r="C74" s="9" t="s">
        <v>6331</v>
      </c>
      <c r="D74" s="1" t="s">
        <v>7457</v>
      </c>
    </row>
    <row r="75" spans="1:4" x14ac:dyDescent="0.25">
      <c r="A75" s="447">
        <v>129</v>
      </c>
      <c r="B75" s="1" t="s">
        <v>5599</v>
      </c>
      <c r="C75" s="9" t="s">
        <v>5550</v>
      </c>
      <c r="D75" s="1" t="s">
        <v>7457</v>
      </c>
    </row>
    <row r="76" spans="1:4" x14ac:dyDescent="0.25">
      <c r="A76" s="447">
        <v>131</v>
      </c>
      <c r="B76" s="1" t="s">
        <v>5605</v>
      </c>
      <c r="C76" s="12" t="s">
        <v>5554</v>
      </c>
      <c r="D76" s="1" t="s">
        <v>7457</v>
      </c>
    </row>
    <row r="77" spans="1:4" x14ac:dyDescent="0.25">
      <c r="A77" s="447">
        <v>132</v>
      </c>
      <c r="B77" s="1" t="s">
        <v>5609</v>
      </c>
      <c r="C77" s="9" t="s">
        <v>5559</v>
      </c>
      <c r="D77" s="1" t="s">
        <v>7457</v>
      </c>
    </row>
    <row r="78" spans="1:4" x14ac:dyDescent="0.25">
      <c r="A78" s="447">
        <v>133</v>
      </c>
      <c r="B78" s="1" t="s">
        <v>5612</v>
      </c>
      <c r="C78" s="9" t="s">
        <v>5564</v>
      </c>
      <c r="D78" s="1" t="s">
        <v>7457</v>
      </c>
    </row>
    <row r="79" spans="1:4" x14ac:dyDescent="0.25">
      <c r="A79" s="447">
        <v>140</v>
      </c>
      <c r="B79" s="1" t="s">
        <v>5637</v>
      </c>
      <c r="C79" s="9" t="s">
        <v>7406</v>
      </c>
      <c r="D79" s="1" t="s">
        <v>7458</v>
      </c>
    </row>
    <row r="80" spans="1:4" x14ac:dyDescent="0.25">
      <c r="A80" s="13">
        <v>141</v>
      </c>
      <c r="B80" s="1" t="s">
        <v>5640</v>
      </c>
      <c r="C80" s="9" t="s">
        <v>5674</v>
      </c>
      <c r="D80" s="1" t="s">
        <v>7458</v>
      </c>
    </row>
    <row r="81" spans="1:4" x14ac:dyDescent="0.25">
      <c r="A81" s="447">
        <v>143</v>
      </c>
      <c r="B81" s="1" t="s">
        <v>5645</v>
      </c>
      <c r="C81" s="9" t="s">
        <v>7373</v>
      </c>
      <c r="D81" s="1" t="s">
        <v>7458</v>
      </c>
    </row>
    <row r="82" spans="1:4" x14ac:dyDescent="0.25">
      <c r="A82" s="447">
        <v>144</v>
      </c>
      <c r="B82" s="1" t="s">
        <v>5648</v>
      </c>
      <c r="C82" s="9" t="s">
        <v>6448</v>
      </c>
      <c r="D82" s="1" t="s">
        <v>7458</v>
      </c>
    </row>
    <row r="83" spans="1:4" x14ac:dyDescent="0.25">
      <c r="A83" s="447">
        <v>173</v>
      </c>
      <c r="B83" s="1" t="s">
        <v>5766</v>
      </c>
      <c r="C83" s="9" t="s">
        <v>5422</v>
      </c>
      <c r="D83" s="1" t="s">
        <v>7459</v>
      </c>
    </row>
    <row r="84" spans="1:4" x14ac:dyDescent="0.25">
      <c r="A84" s="447">
        <v>175</v>
      </c>
      <c r="B84" s="1" t="s">
        <v>5774</v>
      </c>
      <c r="C84" s="9" t="s">
        <v>6209</v>
      </c>
      <c r="D84" s="1" t="s">
        <v>7459</v>
      </c>
    </row>
    <row r="85" spans="1:4" x14ac:dyDescent="0.25">
      <c r="A85" s="447">
        <v>176</v>
      </c>
      <c r="B85" s="1" t="s">
        <v>5777</v>
      </c>
      <c r="C85" s="9" t="s">
        <v>6216</v>
      </c>
      <c r="D85" s="1" t="s">
        <v>7459</v>
      </c>
    </row>
    <row r="86" spans="1:4" x14ac:dyDescent="0.25">
      <c r="A86" s="447">
        <v>178</v>
      </c>
      <c r="B86" s="1" t="s">
        <v>5786</v>
      </c>
      <c r="C86" s="9" t="s">
        <v>6230</v>
      </c>
      <c r="D86" s="1" t="s">
        <v>7459</v>
      </c>
    </row>
    <row r="87" spans="1:4" x14ac:dyDescent="0.25">
      <c r="A87" s="447">
        <v>179</v>
      </c>
      <c r="B87" s="1" t="s">
        <v>5790</v>
      </c>
      <c r="C87" s="9" t="s">
        <v>7196</v>
      </c>
      <c r="D87" s="1" t="s">
        <v>7459</v>
      </c>
    </row>
    <row r="88" spans="1:4" x14ac:dyDescent="0.25">
      <c r="A88" s="447">
        <v>180</v>
      </c>
      <c r="B88" s="1" t="s">
        <v>5796</v>
      </c>
      <c r="C88" s="9" t="s">
        <v>5455</v>
      </c>
      <c r="D88" s="1" t="s">
        <v>7459</v>
      </c>
    </row>
    <row r="89" spans="1:4" x14ac:dyDescent="0.25">
      <c r="A89" s="447">
        <v>186</v>
      </c>
      <c r="B89" s="1" t="s">
        <v>5825</v>
      </c>
      <c r="C89" s="9" t="s">
        <v>5476</v>
      </c>
      <c r="D89" s="1" t="s">
        <v>7459</v>
      </c>
    </row>
    <row r="90" spans="1:4" x14ac:dyDescent="0.25">
      <c r="A90" s="447">
        <v>187</v>
      </c>
      <c r="B90" s="1" t="s">
        <v>5832</v>
      </c>
      <c r="C90" s="9" t="s">
        <v>7453</v>
      </c>
      <c r="D90" s="1" t="s">
        <v>7459</v>
      </c>
    </row>
    <row r="91" spans="1:4" x14ac:dyDescent="0.25">
      <c r="A91" s="447">
        <v>188</v>
      </c>
      <c r="B91" s="1" t="s">
        <v>5836</v>
      </c>
      <c r="C91" s="9" t="s">
        <v>5482</v>
      </c>
      <c r="D91" s="1" t="s">
        <v>7459</v>
      </c>
    </row>
    <row r="92" spans="1:4" x14ac:dyDescent="0.25">
      <c r="A92" s="447">
        <v>190</v>
      </c>
      <c r="B92" s="1" t="s">
        <v>5849</v>
      </c>
      <c r="C92" s="9" t="s">
        <v>5490</v>
      </c>
      <c r="D92" s="1" t="s">
        <v>7459</v>
      </c>
    </row>
    <row r="93" spans="1:4" x14ac:dyDescent="0.25">
      <c r="A93" s="447">
        <v>196</v>
      </c>
      <c r="B93" s="1" t="s">
        <v>5872</v>
      </c>
      <c r="C93" s="9" t="s">
        <v>5506</v>
      </c>
      <c r="D93" s="1" t="s">
        <v>7459</v>
      </c>
    </row>
    <row r="94" spans="1:4" x14ac:dyDescent="0.25">
      <c r="A94" s="447">
        <v>197</v>
      </c>
      <c r="B94" s="1" t="s">
        <v>5877</v>
      </c>
      <c r="C94" s="14" t="s">
        <v>5689</v>
      </c>
      <c r="D94" s="1" t="s">
        <v>7459</v>
      </c>
    </row>
    <row r="95" spans="1:4" x14ac:dyDescent="0.25">
      <c r="A95" s="447">
        <v>198</v>
      </c>
      <c r="B95" s="1" t="s">
        <v>5880</v>
      </c>
      <c r="C95" s="14" t="s">
        <v>5696</v>
      </c>
      <c r="D95" s="1" t="s">
        <v>7459</v>
      </c>
    </row>
    <row r="96" spans="1:4" x14ac:dyDescent="0.25">
      <c r="A96" s="447">
        <v>199</v>
      </c>
      <c r="B96" s="1" t="s">
        <v>7460</v>
      </c>
      <c r="C96" s="15" t="s">
        <v>7412</v>
      </c>
      <c r="D96" s="1" t="s">
        <v>7459</v>
      </c>
    </row>
    <row r="97" spans="1:4" x14ac:dyDescent="0.25">
      <c r="A97" s="447">
        <v>200</v>
      </c>
      <c r="B97" s="1" t="s">
        <v>7461</v>
      </c>
      <c r="C97" s="9" t="s">
        <v>7413</v>
      </c>
      <c r="D97" s="1" t="s">
        <v>7459</v>
      </c>
    </row>
    <row r="98" spans="1:4" x14ac:dyDescent="0.25">
      <c r="A98" s="447">
        <v>201</v>
      </c>
      <c r="B98" s="1" t="s">
        <v>5883</v>
      </c>
      <c r="C98" s="9" t="s">
        <v>5698</v>
      </c>
      <c r="D98" s="1" t="s">
        <v>7459</v>
      </c>
    </row>
    <row r="99" spans="1:4" x14ac:dyDescent="0.25">
      <c r="A99" s="447">
        <v>207</v>
      </c>
      <c r="B99" s="1" t="s">
        <v>5908</v>
      </c>
      <c r="C99" s="9" t="s">
        <v>5525</v>
      </c>
      <c r="D99" s="1" t="s">
        <v>7459</v>
      </c>
    </row>
    <row r="100" spans="1:4" x14ac:dyDescent="0.25">
      <c r="A100" s="447">
        <v>211</v>
      </c>
      <c r="B100" s="1" t="s">
        <v>7462</v>
      </c>
      <c r="C100" s="8" t="s">
        <v>6798</v>
      </c>
      <c r="D100" s="1" t="s">
        <v>7463</v>
      </c>
    </row>
    <row r="101" spans="1:4" x14ac:dyDescent="0.25">
      <c r="A101" s="447">
        <v>215</v>
      </c>
      <c r="B101" s="1" t="s">
        <v>7464</v>
      </c>
      <c r="C101" s="8">
        <v>46066302700894</v>
      </c>
      <c r="D101" s="1" t="s">
        <v>7463</v>
      </c>
    </row>
    <row r="102" spans="1:4" x14ac:dyDescent="0.25">
      <c r="A102" s="447">
        <v>217</v>
      </c>
      <c r="B102" s="1" t="s">
        <v>7465</v>
      </c>
      <c r="C102" s="8" t="s">
        <v>6284</v>
      </c>
      <c r="D102" s="1" t="s">
        <v>7463</v>
      </c>
    </row>
    <row r="103" spans="1:4" x14ac:dyDescent="0.25">
      <c r="A103" s="447">
        <v>220</v>
      </c>
      <c r="B103" s="1" t="s">
        <v>5945</v>
      </c>
      <c r="C103" s="9" t="s">
        <v>6297</v>
      </c>
      <c r="D103" s="1" t="s">
        <v>7466</v>
      </c>
    </row>
    <row r="104" spans="1:4" x14ac:dyDescent="0.25">
      <c r="A104" s="447">
        <v>223</v>
      </c>
      <c r="B104" s="1" t="s">
        <v>5958</v>
      </c>
      <c r="C104" s="9" t="s">
        <v>6312</v>
      </c>
      <c r="D104" s="1" t="s">
        <v>7466</v>
      </c>
    </row>
    <row r="105" spans="1:4" x14ac:dyDescent="0.25">
      <c r="A105" s="447">
        <v>236</v>
      </c>
      <c r="B105" s="1" t="s">
        <v>6006</v>
      </c>
      <c r="C105" s="9" t="s">
        <v>6348</v>
      </c>
      <c r="D105" s="1" t="s">
        <v>7466</v>
      </c>
    </row>
    <row r="106" spans="1:4" x14ac:dyDescent="0.25">
      <c r="A106" s="447">
        <v>237</v>
      </c>
      <c r="B106" s="1" t="s">
        <v>6010</v>
      </c>
      <c r="C106" s="9" t="s">
        <v>6803</v>
      </c>
      <c r="D106" s="1" t="s">
        <v>7466</v>
      </c>
    </row>
    <row r="107" spans="1:4" x14ac:dyDescent="0.25">
      <c r="A107" s="447">
        <v>239</v>
      </c>
      <c r="B107" s="1" t="s">
        <v>6019</v>
      </c>
      <c r="C107" s="9" t="s">
        <v>6807</v>
      </c>
      <c r="D107" s="1" t="s">
        <v>7466</v>
      </c>
    </row>
    <row r="108" spans="1:4" x14ac:dyDescent="0.25">
      <c r="A108" s="447">
        <v>254</v>
      </c>
      <c r="B108" s="1" t="s">
        <v>6087</v>
      </c>
      <c r="C108" s="9" t="s">
        <v>7408</v>
      </c>
      <c r="D108" s="1" t="s">
        <v>7466</v>
      </c>
    </row>
    <row r="109" spans="1:4" x14ac:dyDescent="0.25">
      <c r="A109" s="447">
        <v>255</v>
      </c>
      <c r="B109" s="1" t="s">
        <v>6090</v>
      </c>
      <c r="C109" s="9" t="s">
        <v>7377</v>
      </c>
      <c r="D109" s="1" t="s">
        <v>7466</v>
      </c>
    </row>
    <row r="110" spans="1:4" x14ac:dyDescent="0.25">
      <c r="A110" s="447">
        <v>259</v>
      </c>
      <c r="B110" s="1" t="s">
        <v>6107</v>
      </c>
      <c r="C110" s="9" t="s">
        <v>6399</v>
      </c>
      <c r="D110" s="1" t="s">
        <v>7466</v>
      </c>
    </row>
    <row r="111" spans="1:4" x14ac:dyDescent="0.25">
      <c r="A111" s="447">
        <v>284</v>
      </c>
      <c r="B111" s="1" t="s">
        <v>6208</v>
      </c>
      <c r="C111" s="9" t="s">
        <v>5791</v>
      </c>
      <c r="D111" s="1" t="s">
        <v>7466</v>
      </c>
    </row>
    <row r="112" spans="1:4" x14ac:dyDescent="0.25">
      <c r="A112" s="447">
        <v>285</v>
      </c>
      <c r="B112" s="1" t="s">
        <v>6215</v>
      </c>
      <c r="C112" s="9" t="s">
        <v>6455</v>
      </c>
      <c r="D112" s="1" t="s">
        <v>7466</v>
      </c>
    </row>
    <row r="113" spans="1:4" x14ac:dyDescent="0.25">
      <c r="A113" s="447">
        <v>295</v>
      </c>
      <c r="B113" s="1" t="s">
        <v>6262</v>
      </c>
      <c r="C113" s="9" t="s">
        <v>6488</v>
      </c>
      <c r="D113" s="1" t="s">
        <v>7466</v>
      </c>
    </row>
    <row r="114" spans="1:4" x14ac:dyDescent="0.25">
      <c r="A114" s="447">
        <v>312</v>
      </c>
      <c r="B114" s="1">
        <v>4010</v>
      </c>
      <c r="C114" s="10" t="s">
        <v>5863</v>
      </c>
      <c r="D114" s="1" t="s">
        <v>7467</v>
      </c>
    </row>
    <row r="115" spans="1:4" x14ac:dyDescent="0.25">
      <c r="A115" s="447">
        <v>313</v>
      </c>
      <c r="B115" s="1">
        <v>4044</v>
      </c>
      <c r="C115" s="10" t="s">
        <v>7378</v>
      </c>
      <c r="D115" s="1" t="s">
        <v>7467</v>
      </c>
    </row>
    <row r="116" spans="1:4" x14ac:dyDescent="0.25">
      <c r="A116" s="447">
        <v>317</v>
      </c>
      <c r="B116" s="1">
        <v>4196</v>
      </c>
      <c r="C116" s="16" t="s">
        <v>5873</v>
      </c>
      <c r="D116" s="1" t="s">
        <v>7467</v>
      </c>
    </row>
    <row r="117" spans="1:4" x14ac:dyDescent="0.25">
      <c r="A117" s="447">
        <v>343</v>
      </c>
      <c r="B117" s="1">
        <v>18881</v>
      </c>
      <c r="C117" s="16" t="s">
        <v>6975</v>
      </c>
      <c r="D117" s="1" t="s">
        <v>7467</v>
      </c>
    </row>
    <row r="118" spans="1:4" x14ac:dyDescent="0.25">
      <c r="A118" s="447">
        <v>358</v>
      </c>
      <c r="B118" s="1" t="s">
        <v>6426</v>
      </c>
      <c r="C118" s="10" t="s">
        <v>6724</v>
      </c>
      <c r="D118" s="1" t="s">
        <v>7468</v>
      </c>
    </row>
    <row r="119" spans="1:4" x14ac:dyDescent="0.25">
      <c r="A119" s="447">
        <v>359</v>
      </c>
      <c r="B119" s="1" t="s">
        <v>6430</v>
      </c>
      <c r="C119" s="10" t="s">
        <v>5362</v>
      </c>
      <c r="D119" s="1" t="s">
        <v>7468</v>
      </c>
    </row>
    <row r="120" spans="1:4" x14ac:dyDescent="0.25">
      <c r="A120" s="447">
        <v>366</v>
      </c>
      <c r="B120" s="1" t="s">
        <v>6447</v>
      </c>
      <c r="C120" s="10" t="s">
        <v>5372</v>
      </c>
      <c r="D120" s="1" t="s">
        <v>7468</v>
      </c>
    </row>
    <row r="121" spans="1:4" x14ac:dyDescent="0.25">
      <c r="A121" s="447">
        <v>368</v>
      </c>
      <c r="B121" s="1" t="s">
        <v>6452</v>
      </c>
      <c r="C121" s="10" t="s">
        <v>5959</v>
      </c>
      <c r="D121" s="1" t="s">
        <v>7468</v>
      </c>
    </row>
    <row r="122" spans="1:4" x14ac:dyDescent="0.25">
      <c r="A122" s="447">
        <v>369</v>
      </c>
      <c r="B122" s="1" t="s">
        <v>6454</v>
      </c>
      <c r="C122" s="10" t="s">
        <v>5407</v>
      </c>
      <c r="D122" s="1" t="s">
        <v>7468</v>
      </c>
    </row>
    <row r="123" spans="1:4" x14ac:dyDescent="0.25">
      <c r="A123" s="447">
        <v>370</v>
      </c>
      <c r="B123" s="1" t="s">
        <v>6459</v>
      </c>
      <c r="C123" s="10" t="s">
        <v>6367</v>
      </c>
      <c r="D123" s="1" t="s">
        <v>7468</v>
      </c>
    </row>
    <row r="124" spans="1:4" x14ac:dyDescent="0.25">
      <c r="A124" s="447">
        <v>371</v>
      </c>
      <c r="B124" s="1" t="s">
        <v>6462</v>
      </c>
      <c r="C124" s="10" t="s">
        <v>5410</v>
      </c>
      <c r="D124" s="1" t="s">
        <v>7468</v>
      </c>
    </row>
    <row r="125" spans="1:4" x14ac:dyDescent="0.25">
      <c r="A125" s="447">
        <v>372</v>
      </c>
      <c r="B125" s="1" t="s">
        <v>6465</v>
      </c>
      <c r="C125" s="10" t="s">
        <v>5969</v>
      </c>
      <c r="D125" s="1" t="s">
        <v>7468</v>
      </c>
    </row>
    <row r="126" spans="1:4" x14ac:dyDescent="0.25">
      <c r="A126" s="447">
        <v>373</v>
      </c>
      <c r="B126" s="1" t="s">
        <v>6470</v>
      </c>
      <c r="C126" s="10" t="s">
        <v>5415</v>
      </c>
      <c r="D126" s="1" t="s">
        <v>7468</v>
      </c>
    </row>
    <row r="127" spans="1:4" x14ac:dyDescent="0.25">
      <c r="A127" s="447">
        <v>377</v>
      </c>
      <c r="B127" s="1" t="s">
        <v>6482</v>
      </c>
      <c r="C127" s="10" t="s">
        <v>5976</v>
      </c>
      <c r="D127" s="1" t="s">
        <v>7468</v>
      </c>
    </row>
    <row r="128" spans="1:4" x14ac:dyDescent="0.25">
      <c r="A128" s="447">
        <v>380</v>
      </c>
      <c r="B128" s="1" t="s">
        <v>6491</v>
      </c>
      <c r="C128" s="10" t="s">
        <v>6787</v>
      </c>
      <c r="D128" s="1" t="s">
        <v>7468</v>
      </c>
    </row>
    <row r="129" spans="1:4" x14ac:dyDescent="0.25">
      <c r="A129" s="447">
        <v>381</v>
      </c>
      <c r="B129" s="1" t="s">
        <v>6494</v>
      </c>
      <c r="C129" s="10" t="s">
        <v>7060</v>
      </c>
      <c r="D129" s="1" t="s">
        <v>7468</v>
      </c>
    </row>
    <row r="130" spans="1:4" x14ac:dyDescent="0.25">
      <c r="A130" s="447">
        <v>382</v>
      </c>
      <c r="B130" s="1" t="s">
        <v>6497</v>
      </c>
      <c r="C130" s="10" t="s">
        <v>6710</v>
      </c>
      <c r="D130" s="1" t="s">
        <v>7468</v>
      </c>
    </row>
    <row r="131" spans="1:4" x14ac:dyDescent="0.25">
      <c r="A131" s="447">
        <v>383</v>
      </c>
      <c r="B131" s="1" t="s">
        <v>6499</v>
      </c>
      <c r="C131" s="10" t="s">
        <v>5991</v>
      </c>
      <c r="D131" s="1" t="s">
        <v>7468</v>
      </c>
    </row>
    <row r="132" spans="1:4" x14ac:dyDescent="0.25">
      <c r="A132" s="447">
        <v>386</v>
      </c>
      <c r="B132" s="1" t="s">
        <v>6510</v>
      </c>
      <c r="C132" s="10" t="s">
        <v>7072</v>
      </c>
      <c r="D132" s="1" t="s">
        <v>7468</v>
      </c>
    </row>
    <row r="133" spans="1:4" x14ac:dyDescent="0.25">
      <c r="A133" s="447">
        <v>387</v>
      </c>
      <c r="B133" s="1" t="s">
        <v>6514</v>
      </c>
      <c r="C133" s="10" t="s">
        <v>6000</v>
      </c>
      <c r="D133" s="1" t="s">
        <v>7468</v>
      </c>
    </row>
    <row r="134" spans="1:4" x14ac:dyDescent="0.25">
      <c r="A134" s="447">
        <v>391</v>
      </c>
      <c r="B134" s="1" t="s">
        <v>6528</v>
      </c>
      <c r="C134" s="10" t="s">
        <v>7216</v>
      </c>
      <c r="D134" s="1" t="s">
        <v>7468</v>
      </c>
    </row>
    <row r="135" spans="1:4" x14ac:dyDescent="0.25">
      <c r="A135" s="447">
        <v>396</v>
      </c>
      <c r="B135" s="1" t="s">
        <v>6541</v>
      </c>
      <c r="C135" s="17" t="s">
        <v>5633</v>
      </c>
      <c r="D135" s="1" t="s">
        <v>7469</v>
      </c>
    </row>
    <row r="136" spans="1:4" x14ac:dyDescent="0.25">
      <c r="A136" s="447">
        <v>397</v>
      </c>
      <c r="B136" s="1" t="s">
        <v>6546</v>
      </c>
      <c r="C136" s="17" t="s">
        <v>6846</v>
      </c>
      <c r="D136" s="1" t="s">
        <v>7469</v>
      </c>
    </row>
    <row r="137" spans="1:4" x14ac:dyDescent="0.25">
      <c r="A137" s="447">
        <v>398</v>
      </c>
      <c r="B137" s="1" t="s">
        <v>6550</v>
      </c>
      <c r="C137" s="17" t="s">
        <v>6850</v>
      </c>
      <c r="D137" s="1" t="s">
        <v>7469</v>
      </c>
    </row>
    <row r="138" spans="1:4" x14ac:dyDescent="0.25">
      <c r="A138" s="447">
        <v>399</v>
      </c>
      <c r="B138" s="1" t="s">
        <v>6554</v>
      </c>
      <c r="C138" s="17" t="s">
        <v>6857</v>
      </c>
      <c r="D138" s="1" t="s">
        <v>7469</v>
      </c>
    </row>
    <row r="139" spans="1:4" x14ac:dyDescent="0.25">
      <c r="A139" s="447">
        <v>401</v>
      </c>
      <c r="B139" s="1" t="s">
        <v>6557</v>
      </c>
      <c r="C139" s="17" t="s">
        <v>6863</v>
      </c>
      <c r="D139" s="1" t="s">
        <v>7469</v>
      </c>
    </row>
    <row r="140" spans="1:4" x14ac:dyDescent="0.25">
      <c r="A140" s="447">
        <v>403</v>
      </c>
      <c r="B140" s="1" t="s">
        <v>6561</v>
      </c>
      <c r="C140" s="18" t="s">
        <v>6868</v>
      </c>
      <c r="D140" s="1" t="s">
        <v>7469</v>
      </c>
    </row>
    <row r="141" spans="1:4" x14ac:dyDescent="0.25">
      <c r="A141" s="447">
        <v>404</v>
      </c>
      <c r="B141" s="1" t="s">
        <v>6564</v>
      </c>
      <c r="C141" s="17" t="s">
        <v>6873</v>
      </c>
      <c r="D141" s="1" t="s">
        <v>7469</v>
      </c>
    </row>
    <row r="142" spans="1:4" x14ac:dyDescent="0.25">
      <c r="A142" s="447">
        <v>406</v>
      </c>
      <c r="B142" s="1" t="s">
        <v>6569</v>
      </c>
      <c r="C142" s="17" t="s">
        <v>6877</v>
      </c>
      <c r="D142" s="1" t="s">
        <v>7469</v>
      </c>
    </row>
    <row r="143" spans="1:4" x14ac:dyDescent="0.25">
      <c r="A143" s="447">
        <v>407</v>
      </c>
      <c r="B143" s="1" t="s">
        <v>6572</v>
      </c>
      <c r="C143" s="17" t="s">
        <v>6166</v>
      </c>
      <c r="D143" s="1" t="s">
        <v>7469</v>
      </c>
    </row>
    <row r="144" spans="1:4" x14ac:dyDescent="0.25">
      <c r="A144" s="447">
        <v>408</v>
      </c>
      <c r="B144" s="1" t="s">
        <v>6575</v>
      </c>
      <c r="C144" s="17" t="s">
        <v>6888</v>
      </c>
      <c r="D144" s="1" t="s">
        <v>7469</v>
      </c>
    </row>
    <row r="145" spans="1:4" x14ac:dyDescent="0.25">
      <c r="A145" s="447">
        <v>409</v>
      </c>
      <c r="B145" s="1" t="s">
        <v>6580</v>
      </c>
      <c r="C145" s="17" t="s">
        <v>6011</v>
      </c>
      <c r="D145" s="1" t="s">
        <v>7469</v>
      </c>
    </row>
    <row r="146" spans="1:4" x14ac:dyDescent="0.25">
      <c r="A146" s="447">
        <v>410</v>
      </c>
      <c r="B146" s="1" t="s">
        <v>6589</v>
      </c>
      <c r="C146" s="17" t="s">
        <v>6894</v>
      </c>
      <c r="D146" s="1" t="s">
        <v>7469</v>
      </c>
    </row>
    <row r="147" spans="1:4" x14ac:dyDescent="0.25">
      <c r="A147" s="447">
        <v>411</v>
      </c>
      <c r="B147" s="1" t="s">
        <v>6592</v>
      </c>
      <c r="C147" s="17" t="s">
        <v>5628</v>
      </c>
      <c r="D147" s="1" t="s">
        <v>7469</v>
      </c>
    </row>
    <row r="148" spans="1:4" x14ac:dyDescent="0.25">
      <c r="A148" s="447">
        <v>417</v>
      </c>
      <c r="B148" s="1" t="s">
        <v>6615</v>
      </c>
      <c r="C148" s="17" t="s">
        <v>6902</v>
      </c>
      <c r="D148" s="1" t="s">
        <v>7469</v>
      </c>
    </row>
    <row r="149" spans="1:4" x14ac:dyDescent="0.25">
      <c r="A149" s="447">
        <v>429</v>
      </c>
      <c r="B149" s="1" t="s">
        <v>6659</v>
      </c>
      <c r="C149" s="17" t="s">
        <v>6020</v>
      </c>
      <c r="D149" s="1" t="s">
        <v>7469</v>
      </c>
    </row>
    <row r="150" spans="1:4" x14ac:dyDescent="0.25">
      <c r="A150" s="447">
        <v>431</v>
      </c>
      <c r="B150" s="1" t="s">
        <v>6667</v>
      </c>
      <c r="C150" s="17" t="s">
        <v>5340</v>
      </c>
      <c r="D150" s="1" t="s">
        <v>7469</v>
      </c>
    </row>
    <row r="151" spans="1:4" x14ac:dyDescent="0.25">
      <c r="A151" s="447">
        <v>433</v>
      </c>
      <c r="B151" s="1" t="s">
        <v>6674</v>
      </c>
      <c r="C151" s="17" t="s">
        <v>5345</v>
      </c>
      <c r="D151" s="1" t="s">
        <v>7469</v>
      </c>
    </row>
    <row r="152" spans="1:4" x14ac:dyDescent="0.25">
      <c r="A152" s="447">
        <v>437</v>
      </c>
      <c r="B152" s="1" t="s">
        <v>6691</v>
      </c>
      <c r="C152" s="19" t="s">
        <v>6979</v>
      </c>
      <c r="D152" s="1" t="s">
        <v>7469</v>
      </c>
    </row>
    <row r="153" spans="1:4" x14ac:dyDescent="0.25">
      <c r="A153" s="447">
        <v>441</v>
      </c>
      <c r="B153" s="1" t="s">
        <v>6709</v>
      </c>
      <c r="C153" s="19" t="s">
        <v>6995</v>
      </c>
      <c r="D153" s="1" t="s">
        <v>7469</v>
      </c>
    </row>
    <row r="154" spans="1:4" x14ac:dyDescent="0.25">
      <c r="A154" s="447">
        <v>442</v>
      </c>
      <c r="B154" s="1" t="s">
        <v>6714</v>
      </c>
      <c r="C154" s="19" t="s">
        <v>7005</v>
      </c>
      <c r="D154" s="1" t="s">
        <v>7469</v>
      </c>
    </row>
    <row r="155" spans="1:4" x14ac:dyDescent="0.25">
      <c r="A155" s="447">
        <v>447</v>
      </c>
      <c r="B155" s="1" t="s">
        <v>6739</v>
      </c>
      <c r="D155" s="1" t="s">
        <v>7469</v>
      </c>
    </row>
    <row r="156" spans="1:4" x14ac:dyDescent="0.25">
      <c r="A156" s="447">
        <v>448</v>
      </c>
      <c r="B156" s="1" t="s">
        <v>6745</v>
      </c>
      <c r="D156" s="1" t="s">
        <v>7469</v>
      </c>
    </row>
    <row r="157" spans="1:4" x14ac:dyDescent="0.25">
      <c r="A157" s="447">
        <v>468</v>
      </c>
      <c r="B157" s="1" t="s">
        <v>6823</v>
      </c>
      <c r="D157" s="1" t="s">
        <v>7469</v>
      </c>
    </row>
    <row r="158" spans="1:4" x14ac:dyDescent="0.25">
      <c r="A158" s="447">
        <v>477</v>
      </c>
      <c r="B158" s="1" t="s">
        <v>6862</v>
      </c>
      <c r="C158" s="19" t="s">
        <v>7273</v>
      </c>
      <c r="D158" s="1" t="s">
        <v>7469</v>
      </c>
    </row>
    <row r="159" spans="1:4" x14ac:dyDescent="0.25">
      <c r="A159" s="447">
        <v>479</v>
      </c>
      <c r="B159" s="1" t="s">
        <v>6872</v>
      </c>
      <c r="D159" s="1" t="s">
        <v>7469</v>
      </c>
    </row>
    <row r="160" spans="1:4" x14ac:dyDescent="0.25">
      <c r="A160" s="447">
        <v>483</v>
      </c>
      <c r="B160" s="1" t="s">
        <v>6893</v>
      </c>
      <c r="C160" s="11" t="s">
        <v>7189</v>
      </c>
      <c r="D160" s="1" t="s">
        <v>7470</v>
      </c>
    </row>
    <row r="161" spans="1:4" x14ac:dyDescent="0.25">
      <c r="A161" s="447">
        <v>484</v>
      </c>
      <c r="B161" s="1" t="s">
        <v>6896</v>
      </c>
      <c r="C161" s="11" t="s">
        <v>6562</v>
      </c>
      <c r="D161" s="1" t="s">
        <v>7470</v>
      </c>
    </row>
    <row r="162" spans="1:4" x14ac:dyDescent="0.25">
      <c r="A162" s="447">
        <v>486</v>
      </c>
      <c r="B162" s="1" t="s">
        <v>6908</v>
      </c>
      <c r="C162" s="11" t="s">
        <v>7204</v>
      </c>
      <c r="D162" s="1" t="s">
        <v>7470</v>
      </c>
    </row>
    <row r="163" spans="1:4" x14ac:dyDescent="0.25">
      <c r="A163" s="447">
        <v>493</v>
      </c>
      <c r="B163" s="1" t="s">
        <v>6955</v>
      </c>
      <c r="C163" s="11" t="s">
        <v>7230</v>
      </c>
      <c r="D163" s="1" t="s">
        <v>7470</v>
      </c>
    </row>
    <row r="164" spans="1:4" x14ac:dyDescent="0.25">
      <c r="A164" s="447">
        <v>496</v>
      </c>
      <c r="B164" s="1" t="s">
        <v>6974</v>
      </c>
      <c r="C164" s="11" t="s">
        <v>6730</v>
      </c>
      <c r="D164" s="1" t="s">
        <v>7470</v>
      </c>
    </row>
    <row r="165" spans="1:4" x14ac:dyDescent="0.25">
      <c r="A165" s="447">
        <v>497</v>
      </c>
      <c r="B165" s="1" t="s">
        <v>6978</v>
      </c>
      <c r="C165" s="11" t="s">
        <v>7247</v>
      </c>
      <c r="D165" s="1" t="s">
        <v>7470</v>
      </c>
    </row>
    <row r="166" spans="1:4" x14ac:dyDescent="0.25">
      <c r="A166" s="447">
        <v>498</v>
      </c>
      <c r="B166" s="1" t="s">
        <v>6984</v>
      </c>
      <c r="C166" s="11" t="s">
        <v>7253</v>
      </c>
      <c r="D166" s="1" t="s">
        <v>7470</v>
      </c>
    </row>
    <row r="167" spans="1:4" x14ac:dyDescent="0.25">
      <c r="A167" s="447">
        <v>500</v>
      </c>
      <c r="B167" s="1" t="s">
        <v>6994</v>
      </c>
      <c r="C167" s="11" t="s">
        <v>6424</v>
      </c>
      <c r="D167" s="1" t="s">
        <v>7470</v>
      </c>
    </row>
    <row r="168" spans="1:4" x14ac:dyDescent="0.25">
      <c r="A168" s="447">
        <v>501</v>
      </c>
      <c r="B168" s="1" t="s">
        <v>7010</v>
      </c>
      <c r="C168" s="11" t="s">
        <v>6373</v>
      </c>
      <c r="D168" s="1" t="s">
        <v>7470</v>
      </c>
    </row>
    <row r="169" spans="1:4" x14ac:dyDescent="0.25">
      <c r="A169" s="447">
        <v>502</v>
      </c>
      <c r="B169" s="1" t="s">
        <v>7018</v>
      </c>
      <c r="C169" s="11" t="s">
        <v>7269</v>
      </c>
      <c r="D169" s="1" t="s">
        <v>7470</v>
      </c>
    </row>
    <row r="170" spans="1:4" x14ac:dyDescent="0.25">
      <c r="A170" s="447">
        <v>503</v>
      </c>
      <c r="B170" s="1" t="s">
        <v>7027</v>
      </c>
      <c r="C170" s="11" t="s">
        <v>6116</v>
      </c>
      <c r="D170" s="1" t="s">
        <v>7470</v>
      </c>
    </row>
    <row r="171" spans="1:4" x14ac:dyDescent="0.25">
      <c r="A171" s="447">
        <v>504</v>
      </c>
      <c r="B171" s="1" t="s">
        <v>7031</v>
      </c>
      <c r="C171" s="11" t="s">
        <v>7277</v>
      </c>
      <c r="D171" s="1" t="s">
        <v>7470</v>
      </c>
    </row>
    <row r="172" spans="1:4" x14ac:dyDescent="0.25">
      <c r="A172" s="447">
        <v>505</v>
      </c>
      <c r="B172" s="1" t="s">
        <v>7035</v>
      </c>
      <c r="C172" s="11" t="s">
        <v>7281</v>
      </c>
      <c r="D172" s="1" t="s">
        <v>7470</v>
      </c>
    </row>
    <row r="173" spans="1:4" x14ac:dyDescent="0.25">
      <c r="A173" s="447">
        <v>506</v>
      </c>
      <c r="B173" s="1" t="s">
        <v>7040</v>
      </c>
      <c r="C173" s="11" t="s">
        <v>7284</v>
      </c>
      <c r="D173" s="1" t="s">
        <v>7470</v>
      </c>
    </row>
    <row r="174" spans="1:4" x14ac:dyDescent="0.25">
      <c r="A174" s="447">
        <v>507</v>
      </c>
      <c r="B174" s="1" t="s">
        <v>7044</v>
      </c>
      <c r="C174" s="11" t="s">
        <v>7290</v>
      </c>
      <c r="D174" s="1" t="s">
        <v>7470</v>
      </c>
    </row>
    <row r="175" spans="1:4" x14ac:dyDescent="0.25">
      <c r="A175" s="447">
        <v>509</v>
      </c>
      <c r="B175" s="1" t="s">
        <v>7054</v>
      </c>
      <c r="C175" s="11" t="s">
        <v>6427</v>
      </c>
      <c r="D175" s="1" t="s">
        <v>7470</v>
      </c>
    </row>
    <row r="176" spans="1:4" x14ac:dyDescent="0.25">
      <c r="A176" s="447">
        <v>511</v>
      </c>
      <c r="B176" s="1" t="s">
        <v>7065</v>
      </c>
      <c r="C176" s="11" t="s">
        <v>7302</v>
      </c>
      <c r="D176" s="1" t="s">
        <v>7470</v>
      </c>
    </row>
    <row r="177" spans="1:4" x14ac:dyDescent="0.25">
      <c r="A177" s="447">
        <v>513</v>
      </c>
      <c r="B177" s="1" t="s">
        <v>7075</v>
      </c>
      <c r="C177" s="11" t="s">
        <v>7307</v>
      </c>
      <c r="D177" s="1" t="s">
        <v>7470</v>
      </c>
    </row>
    <row r="178" spans="1:4" x14ac:dyDescent="0.25">
      <c r="A178" s="447">
        <v>514</v>
      </c>
      <c r="B178" s="1" t="s">
        <v>7080</v>
      </c>
      <c r="C178" s="11" t="s">
        <v>7309</v>
      </c>
      <c r="D178" s="1" t="s">
        <v>7470</v>
      </c>
    </row>
    <row r="179" spans="1:4" x14ac:dyDescent="0.25">
      <c r="A179" s="447">
        <v>515</v>
      </c>
      <c r="B179" s="1" t="s">
        <v>7084</v>
      </c>
      <c r="C179" s="11" t="s">
        <v>6120</v>
      </c>
      <c r="D179" s="1" t="s">
        <v>7470</v>
      </c>
    </row>
    <row r="180" spans="1:4" x14ac:dyDescent="0.25">
      <c r="A180" s="447">
        <v>516</v>
      </c>
      <c r="B180" s="1" t="s">
        <v>7088</v>
      </c>
      <c r="C180" s="11" t="s">
        <v>7316</v>
      </c>
      <c r="D180" s="1" t="s">
        <v>7470</v>
      </c>
    </row>
    <row r="181" spans="1:4" x14ac:dyDescent="0.25">
      <c r="A181" s="447">
        <v>517</v>
      </c>
      <c r="B181" s="1" t="s">
        <v>7091</v>
      </c>
      <c r="C181" s="11" t="s">
        <v>7319</v>
      </c>
      <c r="D181" s="1" t="s">
        <v>7470</v>
      </c>
    </row>
    <row r="182" spans="1:4" x14ac:dyDescent="0.25">
      <c r="A182" s="447">
        <v>518</v>
      </c>
      <c r="B182" s="1" t="s">
        <v>7095</v>
      </c>
      <c r="C182" s="11" t="s">
        <v>7322</v>
      </c>
      <c r="D182" s="1" t="s">
        <v>7470</v>
      </c>
    </row>
    <row r="183" spans="1:4" x14ac:dyDescent="0.25">
      <c r="A183" s="447">
        <v>519</v>
      </c>
      <c r="B183" s="1" t="s">
        <v>7099</v>
      </c>
      <c r="C183" s="11" t="s">
        <v>7326</v>
      </c>
      <c r="D183" s="1" t="s">
        <v>7470</v>
      </c>
    </row>
    <row r="184" spans="1:4" x14ac:dyDescent="0.25">
      <c r="A184" s="447">
        <v>520</v>
      </c>
      <c r="B184" s="1" t="s">
        <v>7105</v>
      </c>
      <c r="C184" s="11" t="s">
        <v>7331</v>
      </c>
      <c r="D184" s="1" t="s">
        <v>7470</v>
      </c>
    </row>
    <row r="185" spans="1:4" x14ac:dyDescent="0.25">
      <c r="A185" s="447">
        <v>521</v>
      </c>
      <c r="B185" s="1" t="s">
        <v>7112</v>
      </c>
      <c r="C185" s="11" t="s">
        <v>7334</v>
      </c>
      <c r="D185" s="1" t="s">
        <v>7470</v>
      </c>
    </row>
    <row r="186" spans="1:4" x14ac:dyDescent="0.25">
      <c r="A186" s="447">
        <v>523</v>
      </c>
      <c r="B186" s="1" t="s">
        <v>7122</v>
      </c>
      <c r="C186" s="11" t="s">
        <v>7342</v>
      </c>
      <c r="D186" s="1" t="s">
        <v>7470</v>
      </c>
    </row>
    <row r="187" spans="1:4" x14ac:dyDescent="0.25">
      <c r="A187" s="447">
        <v>525</v>
      </c>
      <c r="B187" s="1" t="s">
        <v>7132</v>
      </c>
      <c r="C187" s="11" t="s">
        <v>7347</v>
      </c>
      <c r="D187" s="1" t="s">
        <v>7470</v>
      </c>
    </row>
    <row r="188" spans="1:4" x14ac:dyDescent="0.25">
      <c r="A188" s="447">
        <v>530</v>
      </c>
      <c r="B188" s="1" t="s">
        <v>7150</v>
      </c>
      <c r="C188" s="11" t="s">
        <v>7360</v>
      </c>
      <c r="D188" s="1" t="s">
        <v>7470</v>
      </c>
    </row>
    <row r="189" spans="1:4" x14ac:dyDescent="0.25">
      <c r="A189" s="447">
        <v>531</v>
      </c>
      <c r="B189" s="1" t="s">
        <v>7159</v>
      </c>
      <c r="C189" s="11" t="s">
        <v>6128</v>
      </c>
      <c r="D189" s="1" t="s">
        <v>7470</v>
      </c>
    </row>
    <row r="190" spans="1:4" x14ac:dyDescent="0.25">
      <c r="A190" s="447">
        <v>542</v>
      </c>
      <c r="B190" s="1" t="s">
        <v>7207</v>
      </c>
      <c r="C190" s="11" t="s">
        <v>5589</v>
      </c>
      <c r="D190" s="1" t="s">
        <v>7470</v>
      </c>
    </row>
    <row r="191" spans="1:4" x14ac:dyDescent="0.25">
      <c r="A191" s="447">
        <v>543</v>
      </c>
      <c r="B191" s="1" t="s">
        <v>7211</v>
      </c>
      <c r="C191" s="11" t="s">
        <v>7380</v>
      </c>
      <c r="D191" s="1" t="s">
        <v>7470</v>
      </c>
    </row>
    <row r="192" spans="1:4" x14ac:dyDescent="0.25">
      <c r="A192" s="447">
        <v>545</v>
      </c>
      <c r="B192" s="1" t="s">
        <v>7220</v>
      </c>
      <c r="C192" s="11" t="s">
        <v>5594</v>
      </c>
      <c r="D192" s="1" t="s">
        <v>7470</v>
      </c>
    </row>
    <row r="193" spans="1:4" x14ac:dyDescent="0.25">
      <c r="A193" s="447">
        <v>546</v>
      </c>
      <c r="B193" s="1" t="s">
        <v>7224</v>
      </c>
      <c r="C193" s="11" t="s">
        <v>5597</v>
      </c>
      <c r="D193" s="1" t="s">
        <v>7470</v>
      </c>
    </row>
    <row r="194" spans="1:4" x14ac:dyDescent="0.25">
      <c r="A194" s="447">
        <v>549</v>
      </c>
      <c r="B194" s="1" t="s">
        <v>7233</v>
      </c>
      <c r="C194" s="11" t="s">
        <v>5604</v>
      </c>
      <c r="D194" s="1" t="s">
        <v>7470</v>
      </c>
    </row>
    <row r="195" spans="1:4" x14ac:dyDescent="0.25">
      <c r="A195" s="447">
        <v>550</v>
      </c>
      <c r="B195" s="1" t="s">
        <v>7237</v>
      </c>
      <c r="C195" s="11" t="s">
        <v>7385</v>
      </c>
      <c r="D195" s="1" t="s">
        <v>7470</v>
      </c>
    </row>
    <row r="196" spans="1:4" x14ac:dyDescent="0.25">
      <c r="A196" s="447">
        <v>551</v>
      </c>
      <c r="B196" s="1" t="s">
        <v>7242</v>
      </c>
      <c r="C196" s="11" t="s">
        <v>6145</v>
      </c>
      <c r="D196" s="1" t="s">
        <v>7470</v>
      </c>
    </row>
    <row r="197" spans="1:4" x14ac:dyDescent="0.25">
      <c r="A197" s="447">
        <v>556</v>
      </c>
      <c r="B197" s="1" t="s">
        <v>7263</v>
      </c>
      <c r="C197" s="11" t="s">
        <v>5613</v>
      </c>
      <c r="D197" s="1" t="s">
        <v>7470</v>
      </c>
    </row>
    <row r="198" spans="1:4" x14ac:dyDescent="0.25">
      <c r="A198" s="447">
        <v>559</v>
      </c>
      <c r="B198" s="1" t="s">
        <v>7276</v>
      </c>
      <c r="C198" s="11" t="s">
        <v>5619</v>
      </c>
      <c r="D198" s="1" t="s">
        <v>7470</v>
      </c>
    </row>
    <row r="200" spans="1:4" x14ac:dyDescent="0.25">
      <c r="A200" s="447"/>
      <c r="B200" s="20" t="s">
        <v>7471</v>
      </c>
      <c r="C200" s="21"/>
    </row>
    <row r="207" spans="1:4" x14ac:dyDescent="0.25">
      <c r="A207" s="447">
        <v>421</v>
      </c>
      <c r="B207" s="1" t="s">
        <v>6631</v>
      </c>
      <c r="C207" s="17" t="s">
        <v>6909</v>
      </c>
      <c r="D207" s="1" t="s">
        <v>7469</v>
      </c>
    </row>
    <row r="208" spans="1:4" x14ac:dyDescent="0.25">
      <c r="A208" s="447">
        <v>423</v>
      </c>
      <c r="B208" s="1" t="s">
        <v>6637</v>
      </c>
      <c r="C208" s="17" t="s">
        <v>6015</v>
      </c>
      <c r="D208" s="1" t="s">
        <v>7469</v>
      </c>
    </row>
    <row r="209" spans="1:4" x14ac:dyDescent="0.25">
      <c r="A209" s="447">
        <v>424</v>
      </c>
      <c r="B209" s="1" t="s">
        <v>6641</v>
      </c>
      <c r="C209" s="17" t="s">
        <v>6920</v>
      </c>
      <c r="D209" s="1" t="s">
        <v>7469</v>
      </c>
    </row>
    <row r="210" spans="1:4" x14ac:dyDescent="0.25">
      <c r="A210" s="447">
        <v>425</v>
      </c>
      <c r="B210" s="1" t="s">
        <v>6645</v>
      </c>
      <c r="C210" s="17" t="s">
        <v>6930</v>
      </c>
      <c r="D210" s="1" t="s">
        <v>7469</v>
      </c>
    </row>
    <row r="211" spans="1:4" x14ac:dyDescent="0.25">
      <c r="A211" s="447">
        <v>426</v>
      </c>
      <c r="B211" s="1" t="s">
        <v>6649</v>
      </c>
      <c r="C211" s="17" t="s">
        <v>6935</v>
      </c>
      <c r="D211" s="1" t="s">
        <v>7469</v>
      </c>
    </row>
    <row r="212" spans="1:4" x14ac:dyDescent="0.25">
      <c r="A212" s="447">
        <v>427</v>
      </c>
      <c r="B212" s="1" t="s">
        <v>6653</v>
      </c>
      <c r="C212" s="17" t="s">
        <v>6942</v>
      </c>
      <c r="D212" s="1" t="s">
        <v>7469</v>
      </c>
    </row>
    <row r="213" spans="1:4" x14ac:dyDescent="0.25">
      <c r="A213" s="447">
        <v>428</v>
      </c>
      <c r="B213" s="1" t="s">
        <v>6656</v>
      </c>
      <c r="C213" s="17" t="s">
        <v>6950</v>
      </c>
      <c r="D213" s="1" t="s">
        <v>7469</v>
      </c>
    </row>
    <row r="214" spans="1:4" x14ac:dyDescent="0.25">
      <c r="A214" s="447">
        <v>430</v>
      </c>
      <c r="B214" s="1" t="s">
        <v>6662</v>
      </c>
      <c r="C214" s="17" t="s">
        <v>6956</v>
      </c>
      <c r="D214" s="1" t="s">
        <v>7469</v>
      </c>
    </row>
    <row r="215" spans="1:4" x14ac:dyDescent="0.25">
      <c r="A215" s="447">
        <v>432</v>
      </c>
      <c r="B215" s="1" t="s">
        <v>6671</v>
      </c>
      <c r="C215" s="17" t="s">
        <v>6960</v>
      </c>
      <c r="D215" s="1" t="s">
        <v>7469</v>
      </c>
    </row>
    <row r="216" spans="1:4" x14ac:dyDescent="0.25">
      <c r="A216" s="447">
        <v>434</v>
      </c>
      <c r="B216" s="1" t="s">
        <v>6679</v>
      </c>
      <c r="C216" s="17" t="s">
        <v>6967</v>
      </c>
      <c r="D216" s="1" t="s">
        <v>7469</v>
      </c>
    </row>
    <row r="217" spans="1:4" x14ac:dyDescent="0.25">
      <c r="A217" s="447">
        <v>435</v>
      </c>
      <c r="B217" s="1" t="s">
        <v>6683</v>
      </c>
      <c r="C217" s="19" t="s">
        <v>6026</v>
      </c>
      <c r="D217" s="1" t="s">
        <v>7469</v>
      </c>
    </row>
    <row r="218" spans="1:4" x14ac:dyDescent="0.25">
      <c r="A218" s="447">
        <v>439</v>
      </c>
      <c r="B218" s="1" t="s">
        <v>6702</v>
      </c>
      <c r="C218" s="19" t="s">
        <v>6985</v>
      </c>
      <c r="D218" s="1" t="s">
        <v>7469</v>
      </c>
    </row>
    <row r="219" spans="1:4" x14ac:dyDescent="0.25">
      <c r="A219" s="447">
        <v>443</v>
      </c>
      <c r="B219" s="1" t="s">
        <v>6718</v>
      </c>
      <c r="C219" s="19" t="s">
        <v>7011</v>
      </c>
      <c r="D219" s="1" t="s">
        <v>7469</v>
      </c>
    </row>
    <row r="220" spans="1:4" x14ac:dyDescent="0.25">
      <c r="A220" s="447">
        <v>444</v>
      </c>
      <c r="B220" s="1" t="s">
        <v>6723</v>
      </c>
      <c r="C220" s="19" t="s">
        <v>6558</v>
      </c>
      <c r="D220" s="1" t="s">
        <v>7469</v>
      </c>
    </row>
    <row r="221" spans="1:4" x14ac:dyDescent="0.25">
      <c r="A221" s="447">
        <v>445</v>
      </c>
      <c r="B221" s="1" t="s">
        <v>6729</v>
      </c>
      <c r="C221" s="19" t="s">
        <v>7019</v>
      </c>
      <c r="D221" s="1" t="s">
        <v>7469</v>
      </c>
    </row>
    <row r="222" spans="1:4" x14ac:dyDescent="0.25">
      <c r="A222" s="447">
        <v>449</v>
      </c>
      <c r="B222" s="1" t="s">
        <v>6750</v>
      </c>
      <c r="C222" s="19" t="s">
        <v>6036</v>
      </c>
      <c r="D222" s="1" t="s">
        <v>7469</v>
      </c>
    </row>
    <row r="223" spans="1:4" x14ac:dyDescent="0.25">
      <c r="A223" s="447">
        <v>450</v>
      </c>
      <c r="B223" s="1" t="s">
        <v>6757</v>
      </c>
      <c r="C223" s="19" t="s">
        <v>6040</v>
      </c>
      <c r="D223" s="1" t="s">
        <v>7469</v>
      </c>
    </row>
    <row r="224" spans="1:4" x14ac:dyDescent="0.25">
      <c r="A224" s="447">
        <v>451</v>
      </c>
      <c r="B224" s="1" t="s">
        <v>6762</v>
      </c>
      <c r="C224" s="19" t="s">
        <v>7041</v>
      </c>
      <c r="D224" s="1" t="s">
        <v>7469</v>
      </c>
    </row>
    <row r="225" spans="1:4" x14ac:dyDescent="0.25">
      <c r="A225" s="447">
        <v>452</v>
      </c>
      <c r="B225" s="1" t="s">
        <v>6767</v>
      </c>
      <c r="C225" s="19" t="s">
        <v>6043</v>
      </c>
      <c r="D225" s="1" t="s">
        <v>7469</v>
      </c>
    </row>
    <row r="226" spans="1:4" x14ac:dyDescent="0.25">
      <c r="A226" s="447">
        <v>453</v>
      </c>
      <c r="B226" s="1" t="s">
        <v>6771</v>
      </c>
      <c r="C226" s="19" t="s">
        <v>7049</v>
      </c>
      <c r="D226" s="1" t="s">
        <v>7469</v>
      </c>
    </row>
    <row r="227" spans="1:4" x14ac:dyDescent="0.25">
      <c r="A227" s="447">
        <v>454</v>
      </c>
      <c r="B227" s="1" t="s">
        <v>6773</v>
      </c>
      <c r="C227" s="19" t="s">
        <v>7055</v>
      </c>
      <c r="D227" s="1" t="s">
        <v>7469</v>
      </c>
    </row>
    <row r="228" spans="1:4" x14ac:dyDescent="0.25">
      <c r="A228" s="447">
        <v>455</v>
      </c>
      <c r="B228" s="1" t="s">
        <v>6778</v>
      </c>
      <c r="C228" s="19" t="s">
        <v>6046</v>
      </c>
      <c r="D228" s="1" t="s">
        <v>7469</v>
      </c>
    </row>
    <row r="229" spans="1:4" x14ac:dyDescent="0.25">
      <c r="A229" s="447">
        <v>456</v>
      </c>
      <c r="B229" s="1" t="s">
        <v>6780</v>
      </c>
      <c r="C229" s="19" t="s">
        <v>7066</v>
      </c>
      <c r="D229" s="1" t="s">
        <v>7469</v>
      </c>
    </row>
    <row r="230" spans="1:4" x14ac:dyDescent="0.25">
      <c r="A230" s="447">
        <v>457</v>
      </c>
      <c r="B230" s="1" t="s">
        <v>6783</v>
      </c>
      <c r="C230" s="19" t="s">
        <v>6054</v>
      </c>
      <c r="D230" s="1" t="s">
        <v>7469</v>
      </c>
    </row>
    <row r="231" spans="1:4" x14ac:dyDescent="0.25">
      <c r="A231" s="447">
        <v>458</v>
      </c>
      <c r="B231" s="1" t="s">
        <v>6786</v>
      </c>
      <c r="C231" s="19" t="s">
        <v>7264</v>
      </c>
      <c r="D231" s="1" t="s">
        <v>7469</v>
      </c>
    </row>
    <row r="232" spans="1:4" x14ac:dyDescent="0.25">
      <c r="A232" s="447">
        <v>459</v>
      </c>
      <c r="B232" s="1" t="s">
        <v>6791</v>
      </c>
      <c r="C232" s="19" t="s">
        <v>7085</v>
      </c>
      <c r="D232" s="1" t="s">
        <v>7469</v>
      </c>
    </row>
    <row r="233" spans="1:4" x14ac:dyDescent="0.25">
      <c r="A233" s="447">
        <v>460</v>
      </c>
      <c r="B233" s="1" t="s">
        <v>6793</v>
      </c>
      <c r="C233" s="19" t="s">
        <v>6057</v>
      </c>
      <c r="D233" s="1" t="s">
        <v>7469</v>
      </c>
    </row>
    <row r="234" spans="1:4" x14ac:dyDescent="0.25">
      <c r="A234" s="447">
        <v>461</v>
      </c>
      <c r="B234" s="1" t="s">
        <v>6797</v>
      </c>
      <c r="C234" s="19" t="s">
        <v>7089</v>
      </c>
      <c r="D234" s="1" t="s">
        <v>7469</v>
      </c>
    </row>
    <row r="235" spans="1:4" x14ac:dyDescent="0.25">
      <c r="A235" s="447">
        <v>462</v>
      </c>
      <c r="B235" s="1" t="s">
        <v>6802</v>
      </c>
      <c r="C235" s="19" t="s">
        <v>6061</v>
      </c>
      <c r="D235" s="1" t="s">
        <v>7469</v>
      </c>
    </row>
    <row r="237" spans="1:4" x14ac:dyDescent="0.25">
      <c r="A237" s="447"/>
      <c r="B237" s="20" t="s">
        <v>7472</v>
      </c>
      <c r="C237" s="21"/>
    </row>
    <row r="240" spans="1:4" x14ac:dyDescent="0.25">
      <c r="A240" s="447">
        <v>2</v>
      </c>
      <c r="B240" s="1" t="s">
        <v>5212</v>
      </c>
      <c r="C240" s="5">
        <v>20000608400273</v>
      </c>
      <c r="D240" s="1" t="s">
        <v>7455</v>
      </c>
    </row>
    <row r="241" spans="1:4" x14ac:dyDescent="0.25">
      <c r="A241" s="447">
        <v>3</v>
      </c>
      <c r="B241" s="1" t="s">
        <v>5213</v>
      </c>
      <c r="C241" s="5">
        <v>20028501000629</v>
      </c>
      <c r="D241" s="1" t="s">
        <v>7455</v>
      </c>
    </row>
    <row r="242" spans="1:4" x14ac:dyDescent="0.25">
      <c r="A242" s="447">
        <v>4</v>
      </c>
      <c r="B242" s="1" t="s">
        <v>5216</v>
      </c>
      <c r="C242" s="5">
        <v>20040801800428</v>
      </c>
      <c r="D242" s="1" t="s">
        <v>7455</v>
      </c>
    </row>
    <row r="243" spans="1:4" x14ac:dyDescent="0.25">
      <c r="A243" s="447">
        <v>5</v>
      </c>
      <c r="B243" s="1" t="s">
        <v>5217</v>
      </c>
      <c r="C243" s="5">
        <v>20040805201643</v>
      </c>
      <c r="D243" s="1" t="s">
        <v>7455</v>
      </c>
    </row>
    <row r="244" spans="1:4" x14ac:dyDescent="0.25">
      <c r="A244" s="447">
        <v>6</v>
      </c>
      <c r="B244" s="1" t="s">
        <v>5218</v>
      </c>
      <c r="C244" s="5">
        <v>20088601600750</v>
      </c>
      <c r="D244" s="1" t="s">
        <v>7455</v>
      </c>
    </row>
    <row r="245" spans="1:4" x14ac:dyDescent="0.25">
      <c r="A245" s="447">
        <v>7</v>
      </c>
      <c r="B245" s="1" t="s">
        <v>5219</v>
      </c>
      <c r="C245" s="5">
        <v>20401100200000</v>
      </c>
      <c r="D245" s="1" t="s">
        <v>7455</v>
      </c>
    </row>
    <row r="246" spans="1:4" x14ac:dyDescent="0.25">
      <c r="A246" s="447">
        <v>8</v>
      </c>
      <c r="B246" s="1" t="s">
        <v>5220</v>
      </c>
      <c r="C246" s="5">
        <v>25401100800860</v>
      </c>
      <c r="D246" s="1" t="s">
        <v>7455</v>
      </c>
    </row>
    <row r="247" spans="1:4" x14ac:dyDescent="0.25">
      <c r="A247" s="447">
        <v>10</v>
      </c>
      <c r="B247" s="1" t="s">
        <v>5226</v>
      </c>
      <c r="C247" s="5">
        <v>27066600700000</v>
      </c>
      <c r="D247" s="1" t="s">
        <v>7455</v>
      </c>
    </row>
    <row r="248" spans="1:4" x14ac:dyDescent="0.25">
      <c r="A248" s="447">
        <v>11</v>
      </c>
      <c r="B248" s="1" t="s">
        <v>5229</v>
      </c>
      <c r="C248" s="5">
        <v>27066600900000</v>
      </c>
      <c r="D248" s="1" t="s">
        <v>7455</v>
      </c>
    </row>
    <row r="249" spans="1:4" x14ac:dyDescent="0.25">
      <c r="A249" s="447">
        <v>12</v>
      </c>
      <c r="B249" s="1" t="s">
        <v>5231</v>
      </c>
      <c r="C249" s="5">
        <v>27066601100240</v>
      </c>
      <c r="D249" s="1" t="s">
        <v>7455</v>
      </c>
    </row>
    <row r="250" spans="1:4" x14ac:dyDescent="0.25">
      <c r="A250" s="447">
        <v>13</v>
      </c>
      <c r="B250" s="1" t="s">
        <v>5232</v>
      </c>
      <c r="C250" s="5">
        <v>43017304703518</v>
      </c>
      <c r="D250" s="1" t="s">
        <v>7455</v>
      </c>
    </row>
    <row r="251" spans="1:4" x14ac:dyDescent="0.25">
      <c r="A251" s="447">
        <v>14</v>
      </c>
      <c r="B251" s="1" t="s">
        <v>5233</v>
      </c>
      <c r="C251" s="5">
        <v>43031801500622</v>
      </c>
      <c r="D251" s="1" t="s">
        <v>7455</v>
      </c>
    </row>
    <row r="252" spans="1:4" x14ac:dyDescent="0.25">
      <c r="A252" s="447">
        <v>15</v>
      </c>
      <c r="B252" s="1" t="s">
        <v>5234</v>
      </c>
      <c r="C252" s="5">
        <v>43302001700000</v>
      </c>
      <c r="D252" s="1" t="s">
        <v>7455</v>
      </c>
    </row>
    <row r="253" spans="1:4" x14ac:dyDescent="0.25">
      <c r="A253" s="447">
        <v>16</v>
      </c>
      <c r="B253" s="1" t="s">
        <v>5235</v>
      </c>
      <c r="C253" s="5">
        <v>60042702200000</v>
      </c>
      <c r="D253" s="1" t="s">
        <v>7455</v>
      </c>
    </row>
    <row r="254" spans="1:4" x14ac:dyDescent="0.25">
      <c r="A254" s="447">
        <v>17</v>
      </c>
      <c r="B254" s="1" t="s">
        <v>5236</v>
      </c>
      <c r="C254" s="5">
        <v>60201301000000</v>
      </c>
      <c r="D254" s="1" t="s">
        <v>7455</v>
      </c>
    </row>
    <row r="255" spans="1:4" x14ac:dyDescent="0.25">
      <c r="A255" s="447">
        <v>21</v>
      </c>
      <c r="B255" s="1" t="s">
        <v>5248</v>
      </c>
      <c r="C255" s="5">
        <v>61002705203359</v>
      </c>
      <c r="D255" s="1" t="s">
        <v>7455</v>
      </c>
    </row>
    <row r="256" spans="1:4" x14ac:dyDescent="0.25">
      <c r="A256" s="447">
        <v>22</v>
      </c>
      <c r="B256" s="1" t="s">
        <v>5249</v>
      </c>
      <c r="C256" s="5">
        <v>61012700902381</v>
      </c>
      <c r="D256" s="1" t="s">
        <v>7455</v>
      </c>
    </row>
    <row r="257" spans="1:4" x14ac:dyDescent="0.25">
      <c r="A257" s="447">
        <v>23</v>
      </c>
      <c r="B257" s="1" t="s">
        <v>5250</v>
      </c>
      <c r="C257" s="5">
        <v>61095701700981</v>
      </c>
      <c r="D257" s="1" t="s">
        <v>7455</v>
      </c>
    </row>
    <row r="258" spans="1:4" x14ac:dyDescent="0.25">
      <c r="A258" s="447">
        <v>24</v>
      </c>
      <c r="B258" s="1" t="s">
        <v>5251</v>
      </c>
      <c r="C258" s="5">
        <v>61301000600428</v>
      </c>
      <c r="D258" s="1" t="s">
        <v>7455</v>
      </c>
    </row>
    <row r="259" spans="1:4" x14ac:dyDescent="0.25">
      <c r="A259" s="447">
        <v>30</v>
      </c>
      <c r="B259" s="1" t="s">
        <v>5268</v>
      </c>
      <c r="C259" s="5">
        <v>14201300100000</v>
      </c>
      <c r="D259" s="1" t="s">
        <v>7456</v>
      </c>
    </row>
    <row r="260" spans="1:4" x14ac:dyDescent="0.25">
      <c r="A260" s="447">
        <v>34</v>
      </c>
      <c r="B260" s="1" t="s">
        <v>5276</v>
      </c>
      <c r="C260" s="5">
        <v>14400200702338</v>
      </c>
      <c r="D260" s="1" t="s">
        <v>7456</v>
      </c>
    </row>
    <row r="261" spans="1:4" x14ac:dyDescent="0.25">
      <c r="A261" s="447">
        <v>35</v>
      </c>
      <c r="B261" s="1" t="s">
        <v>5282</v>
      </c>
      <c r="C261" s="5">
        <v>14400600100000</v>
      </c>
      <c r="D261" s="1" t="s">
        <v>7456</v>
      </c>
    </row>
    <row r="262" spans="1:4" x14ac:dyDescent="0.25">
      <c r="A262" s="447">
        <v>43</v>
      </c>
      <c r="B262" s="1" t="s">
        <v>5302</v>
      </c>
      <c r="C262" s="5">
        <v>17100900401885</v>
      </c>
      <c r="D262" s="1" t="s">
        <v>7456</v>
      </c>
    </row>
    <row r="263" spans="1:4" x14ac:dyDescent="0.25">
      <c r="A263" s="447">
        <v>44</v>
      </c>
      <c r="B263" s="1" t="s">
        <v>5304</v>
      </c>
      <c r="C263" s="5">
        <v>17200703101047</v>
      </c>
      <c r="D263" s="1" t="s">
        <v>7456</v>
      </c>
    </row>
    <row r="264" spans="1:4" x14ac:dyDescent="0.25">
      <c r="A264" s="447">
        <v>45</v>
      </c>
      <c r="B264" s="1" t="s">
        <v>5306</v>
      </c>
      <c r="C264" s="5">
        <v>17300902501042</v>
      </c>
      <c r="D264" s="1" t="s">
        <v>7456</v>
      </c>
    </row>
    <row r="265" spans="1:4" x14ac:dyDescent="0.25">
      <c r="A265" s="447">
        <v>47</v>
      </c>
      <c r="B265" s="1" t="s">
        <v>5313</v>
      </c>
      <c r="C265" s="5">
        <v>18047700300000</v>
      </c>
      <c r="D265" s="1" t="s">
        <v>7456</v>
      </c>
    </row>
    <row r="266" spans="1:4" x14ac:dyDescent="0.25">
      <c r="A266" s="447">
        <v>52</v>
      </c>
      <c r="B266" s="1" t="s">
        <v>5325</v>
      </c>
      <c r="C266" s="5">
        <v>34007502501504</v>
      </c>
      <c r="D266" s="1" t="s">
        <v>7456</v>
      </c>
    </row>
    <row r="267" spans="1:4" x14ac:dyDescent="0.25">
      <c r="A267" s="447">
        <v>53</v>
      </c>
      <c r="B267" s="1" t="s">
        <v>5327</v>
      </c>
      <c r="C267" s="5">
        <v>34100200200000</v>
      </c>
      <c r="D267" s="1" t="s">
        <v>7456</v>
      </c>
    </row>
    <row r="268" spans="1:4" x14ac:dyDescent="0.25">
      <c r="A268" s="447">
        <v>54</v>
      </c>
      <c r="B268" s="1" t="s">
        <v>5329</v>
      </c>
      <c r="C268" s="5">
        <v>34100400300549</v>
      </c>
      <c r="D268" s="1" t="s">
        <v>7456</v>
      </c>
    </row>
    <row r="269" spans="1:4" x14ac:dyDescent="0.25">
      <c r="A269" s="447">
        <v>55</v>
      </c>
      <c r="B269" s="1" t="s">
        <v>5331</v>
      </c>
      <c r="C269" s="5">
        <v>34200601501696</v>
      </c>
      <c r="D269" s="1" t="s">
        <v>7456</v>
      </c>
    </row>
    <row r="270" spans="1:4" x14ac:dyDescent="0.25">
      <c r="A270" s="447">
        <v>56</v>
      </c>
      <c r="B270" s="1" t="s">
        <v>5333</v>
      </c>
      <c r="C270" s="5">
        <v>34200701400000</v>
      </c>
      <c r="D270" s="1" t="s">
        <v>7456</v>
      </c>
    </row>
    <row r="271" spans="1:4" x14ac:dyDescent="0.25">
      <c r="A271" s="447">
        <v>67</v>
      </c>
      <c r="B271" s="1" t="s">
        <v>5380</v>
      </c>
      <c r="D271" s="1" t="s">
        <v>7456</v>
      </c>
    </row>
    <row r="272" spans="1:4" x14ac:dyDescent="0.25">
      <c r="A272" s="447">
        <v>70</v>
      </c>
      <c r="B272" s="1" t="s">
        <v>5392</v>
      </c>
      <c r="D272" s="1" t="s">
        <v>7456</v>
      </c>
    </row>
    <row r="273" spans="1:4" x14ac:dyDescent="0.25">
      <c r="A273" s="447">
        <v>73</v>
      </c>
      <c r="B273" s="1" t="s">
        <v>5401</v>
      </c>
      <c r="C273" s="5">
        <v>42401100102339</v>
      </c>
      <c r="D273" s="1" t="s">
        <v>7456</v>
      </c>
    </row>
    <row r="274" spans="1:4" x14ac:dyDescent="0.25">
      <c r="A274" s="447">
        <v>76</v>
      </c>
      <c r="B274" s="1" t="s">
        <v>5414</v>
      </c>
      <c r="D274" s="1" t="s">
        <v>7456</v>
      </c>
    </row>
    <row r="275" spans="1:4" x14ac:dyDescent="0.25">
      <c r="A275" s="447">
        <v>77</v>
      </c>
      <c r="B275" s="1" t="s">
        <v>5417</v>
      </c>
      <c r="D275" s="1" t="s">
        <v>7456</v>
      </c>
    </row>
    <row r="276" spans="1:4" x14ac:dyDescent="0.25">
      <c r="A276" s="447">
        <v>78</v>
      </c>
      <c r="B276" s="1" t="s">
        <v>5421</v>
      </c>
      <c r="D276" s="1" t="s">
        <v>7456</v>
      </c>
    </row>
    <row r="277" spans="1:4" x14ac:dyDescent="0.25">
      <c r="A277" s="447">
        <v>82</v>
      </c>
      <c r="B277" s="1" t="s">
        <v>5439</v>
      </c>
      <c r="C277" s="5">
        <v>52004409500000</v>
      </c>
      <c r="D277" s="1" t="s">
        <v>7456</v>
      </c>
    </row>
    <row r="278" spans="1:4" x14ac:dyDescent="0.25">
      <c r="A278" s="447">
        <v>88</v>
      </c>
      <c r="B278" s="1" t="s">
        <v>5465</v>
      </c>
      <c r="C278" s="5">
        <v>52402600220000</v>
      </c>
      <c r="D278" s="1" t="s">
        <v>7456</v>
      </c>
    </row>
    <row r="279" spans="1:4" x14ac:dyDescent="0.25">
      <c r="A279" s="447">
        <v>95</v>
      </c>
      <c r="B279" s="1" t="s">
        <v>5489</v>
      </c>
      <c r="C279" s="5">
        <v>8046702700000</v>
      </c>
      <c r="D279" s="1" t="s">
        <v>7457</v>
      </c>
    </row>
    <row r="280" spans="1:4" x14ac:dyDescent="0.25">
      <c r="A280" s="447">
        <v>96</v>
      </c>
      <c r="B280" s="1" t="s">
        <v>5494</v>
      </c>
      <c r="C280" s="5">
        <v>8051402000863</v>
      </c>
      <c r="D280" s="1" t="s">
        <v>7457</v>
      </c>
    </row>
    <row r="281" spans="1:4" x14ac:dyDescent="0.25">
      <c r="A281" s="447">
        <v>99</v>
      </c>
      <c r="B281" s="1" t="s">
        <v>5502</v>
      </c>
      <c r="C281" s="5">
        <v>8105900700582</v>
      </c>
      <c r="D281" s="1" t="s">
        <v>7457</v>
      </c>
    </row>
    <row r="282" spans="1:4" x14ac:dyDescent="0.25">
      <c r="A282" s="447">
        <v>101</v>
      </c>
      <c r="B282" s="1" t="s">
        <v>5509</v>
      </c>
      <c r="C282" s="5">
        <v>19004402401397</v>
      </c>
      <c r="D282" s="1" t="s">
        <v>7457</v>
      </c>
    </row>
    <row r="283" spans="1:4" x14ac:dyDescent="0.25">
      <c r="A283" s="447">
        <v>104</v>
      </c>
      <c r="B283" s="1" t="s">
        <v>5518</v>
      </c>
      <c r="C283" s="9" t="s">
        <v>5435</v>
      </c>
      <c r="D283" s="1" t="s">
        <v>7457</v>
      </c>
    </row>
    <row r="284" spans="1:4" x14ac:dyDescent="0.25">
      <c r="A284" s="447">
        <v>105</v>
      </c>
      <c r="B284" s="1" t="s">
        <v>7473</v>
      </c>
      <c r="C284" s="9" t="s">
        <v>7410</v>
      </c>
      <c r="D284" s="1" t="s">
        <v>7457</v>
      </c>
    </row>
    <row r="285" spans="1:4" x14ac:dyDescent="0.25">
      <c r="A285" s="447">
        <v>113</v>
      </c>
      <c r="B285" s="1" t="s">
        <v>5543</v>
      </c>
      <c r="C285" s="9" t="s">
        <v>6784</v>
      </c>
      <c r="D285" s="1" t="s">
        <v>7457</v>
      </c>
    </row>
    <row r="286" spans="1:4" x14ac:dyDescent="0.25">
      <c r="A286" s="447">
        <v>114</v>
      </c>
      <c r="B286" s="1" t="s">
        <v>5546</v>
      </c>
      <c r="C286" s="9" t="s">
        <v>5450</v>
      </c>
      <c r="D286" s="1" t="s">
        <v>7457</v>
      </c>
    </row>
    <row r="287" spans="1:4" x14ac:dyDescent="0.25">
      <c r="A287" s="447">
        <v>115</v>
      </c>
      <c r="B287" s="1" t="s">
        <v>5549</v>
      </c>
      <c r="C287" s="9" t="s">
        <v>5670</v>
      </c>
      <c r="D287" s="1" t="s">
        <v>7457</v>
      </c>
    </row>
    <row r="288" spans="1:4" x14ac:dyDescent="0.25">
      <c r="A288" s="447">
        <v>117</v>
      </c>
      <c r="B288" s="1" t="s">
        <v>5558</v>
      </c>
      <c r="D288" s="1" t="s">
        <v>7457</v>
      </c>
    </row>
    <row r="289" spans="1:4" x14ac:dyDescent="0.25">
      <c r="A289" s="447">
        <v>118</v>
      </c>
      <c r="B289" s="1" t="s">
        <v>5563</v>
      </c>
      <c r="D289" s="1" t="s">
        <v>7457</v>
      </c>
    </row>
    <row r="290" spans="1:4" x14ac:dyDescent="0.25">
      <c r="A290" s="447">
        <v>119</v>
      </c>
      <c r="B290" s="1" t="s">
        <v>5565</v>
      </c>
      <c r="D290" s="1" t="s">
        <v>7457</v>
      </c>
    </row>
    <row r="291" spans="1:4" x14ac:dyDescent="0.25">
      <c r="A291" s="447">
        <v>120</v>
      </c>
      <c r="B291" s="1" t="s">
        <v>5569</v>
      </c>
      <c r="D291" s="1" t="s">
        <v>7457</v>
      </c>
    </row>
    <row r="292" spans="1:4" x14ac:dyDescent="0.25">
      <c r="A292" s="447">
        <v>121</v>
      </c>
      <c r="B292" s="1" t="s">
        <v>5574</v>
      </c>
      <c r="D292" s="1" t="s">
        <v>7457</v>
      </c>
    </row>
    <row r="293" spans="1:4" x14ac:dyDescent="0.25">
      <c r="A293" s="447">
        <v>122</v>
      </c>
      <c r="B293" s="1" t="s">
        <v>5578</v>
      </c>
      <c r="D293" s="1" t="s">
        <v>7457</v>
      </c>
    </row>
    <row r="294" spans="1:4" x14ac:dyDescent="0.25">
      <c r="A294" s="447">
        <v>123</v>
      </c>
      <c r="B294" s="1" t="s">
        <v>5582</v>
      </c>
      <c r="D294" s="1" t="s">
        <v>7457</v>
      </c>
    </row>
    <row r="295" spans="1:4" x14ac:dyDescent="0.25">
      <c r="A295" s="447">
        <v>124</v>
      </c>
      <c r="B295" s="1" t="s">
        <v>5585</v>
      </c>
      <c r="D295" s="1" t="s">
        <v>7457</v>
      </c>
    </row>
    <row r="296" spans="1:4" x14ac:dyDescent="0.25">
      <c r="A296" s="447">
        <v>130</v>
      </c>
      <c r="B296" s="1" t="s">
        <v>5603</v>
      </c>
      <c r="C296" s="9" t="s">
        <v>6263</v>
      </c>
      <c r="D296" s="1" t="s">
        <v>7457</v>
      </c>
    </row>
    <row r="297" spans="1:4" x14ac:dyDescent="0.25">
      <c r="A297" s="447">
        <v>134</v>
      </c>
      <c r="B297" s="1" t="s">
        <v>5618</v>
      </c>
      <c r="D297" s="1" t="s">
        <v>7457</v>
      </c>
    </row>
    <row r="298" spans="1:4" x14ac:dyDescent="0.25">
      <c r="A298" s="447">
        <v>135</v>
      </c>
      <c r="B298" s="1" t="s">
        <v>5620</v>
      </c>
      <c r="D298" s="1" t="s">
        <v>7457</v>
      </c>
    </row>
    <row r="299" spans="1:4" x14ac:dyDescent="0.25">
      <c r="A299" s="447">
        <v>136</v>
      </c>
      <c r="B299" s="1" t="s">
        <v>5623</v>
      </c>
      <c r="D299" s="1" t="s">
        <v>7457</v>
      </c>
    </row>
    <row r="300" spans="1:4" x14ac:dyDescent="0.25">
      <c r="A300" s="447">
        <v>137</v>
      </c>
      <c r="B300" s="1" t="s">
        <v>5627</v>
      </c>
      <c r="D300" s="1" t="s">
        <v>7457</v>
      </c>
    </row>
    <row r="301" spans="1:4" x14ac:dyDescent="0.25">
      <c r="A301" s="447">
        <v>138</v>
      </c>
      <c r="B301" s="1" t="s">
        <v>5632</v>
      </c>
      <c r="D301" s="1" t="s">
        <v>7457</v>
      </c>
    </row>
    <row r="302" spans="1:4" x14ac:dyDescent="0.25">
      <c r="A302" s="447">
        <v>139</v>
      </c>
      <c r="B302" s="1" t="s">
        <v>5635</v>
      </c>
      <c r="D302" s="1" t="s">
        <v>7458</v>
      </c>
    </row>
    <row r="303" spans="1:4" x14ac:dyDescent="0.25">
      <c r="A303" s="447">
        <v>142</v>
      </c>
      <c r="B303" s="1" t="s">
        <v>5642</v>
      </c>
      <c r="C303" s="9" t="s">
        <v>5512</v>
      </c>
      <c r="D303" s="1" t="s">
        <v>7458</v>
      </c>
    </row>
    <row r="304" spans="1:4" x14ac:dyDescent="0.25">
      <c r="A304" s="447">
        <v>145</v>
      </c>
      <c r="B304" s="1" t="s">
        <v>5650</v>
      </c>
      <c r="D304" s="1" t="s">
        <v>7458</v>
      </c>
    </row>
    <row r="305" spans="1:4" x14ac:dyDescent="0.25">
      <c r="A305" s="447">
        <v>146</v>
      </c>
      <c r="B305" s="1" t="s">
        <v>5652</v>
      </c>
      <c r="C305" s="9" t="s">
        <v>5539</v>
      </c>
      <c r="D305" s="1" t="s">
        <v>7458</v>
      </c>
    </row>
    <row r="306" spans="1:4" x14ac:dyDescent="0.25">
      <c r="A306" s="447">
        <v>147</v>
      </c>
      <c r="B306" s="1" t="s">
        <v>5656</v>
      </c>
      <c r="D306" s="1" t="s">
        <v>7458</v>
      </c>
    </row>
    <row r="307" spans="1:4" x14ac:dyDescent="0.25">
      <c r="A307" s="447">
        <v>148</v>
      </c>
      <c r="B307" s="1" t="s">
        <v>5663</v>
      </c>
      <c r="D307" s="1" t="s">
        <v>7458</v>
      </c>
    </row>
    <row r="308" spans="1:4" x14ac:dyDescent="0.25">
      <c r="A308" s="447">
        <v>149</v>
      </c>
      <c r="B308" s="1" t="s">
        <v>5666</v>
      </c>
      <c r="D308" s="1" t="s">
        <v>7458</v>
      </c>
    </row>
    <row r="309" spans="1:4" x14ac:dyDescent="0.25">
      <c r="A309" s="447">
        <v>150</v>
      </c>
      <c r="B309" s="1" t="s">
        <v>5669</v>
      </c>
      <c r="D309" s="1" t="s">
        <v>7458</v>
      </c>
    </row>
    <row r="310" spans="1:4" x14ac:dyDescent="0.25">
      <c r="A310" s="447">
        <v>151</v>
      </c>
      <c r="B310" s="1" t="s">
        <v>5671</v>
      </c>
      <c r="C310" s="9" t="s">
        <v>5544</v>
      </c>
      <c r="D310" s="1" t="s">
        <v>7458</v>
      </c>
    </row>
    <row r="311" spans="1:4" x14ac:dyDescent="0.25">
      <c r="A311" s="447">
        <v>152</v>
      </c>
      <c r="B311" s="1" t="s">
        <v>5673</v>
      </c>
      <c r="D311" s="1" t="s">
        <v>7458</v>
      </c>
    </row>
    <row r="312" spans="1:4" x14ac:dyDescent="0.25">
      <c r="A312" s="447">
        <v>153</v>
      </c>
      <c r="B312" s="1" t="s">
        <v>5678</v>
      </c>
      <c r="C312" s="9" t="s">
        <v>5547</v>
      </c>
      <c r="D312" s="1" t="s">
        <v>7458</v>
      </c>
    </row>
    <row r="313" spans="1:4" x14ac:dyDescent="0.25">
      <c r="A313" s="447">
        <v>154</v>
      </c>
      <c r="B313" s="1" t="s">
        <v>5682</v>
      </c>
      <c r="C313" s="9" t="s">
        <v>6576</v>
      </c>
      <c r="D313" s="1" t="s">
        <v>7458</v>
      </c>
    </row>
    <row r="314" spans="1:4" x14ac:dyDescent="0.25">
      <c r="A314" s="447">
        <v>155</v>
      </c>
      <c r="B314" s="1" t="s">
        <v>5685</v>
      </c>
      <c r="C314" s="9" t="s">
        <v>6340</v>
      </c>
      <c r="D314" s="1" t="s">
        <v>7458</v>
      </c>
    </row>
    <row r="315" spans="1:4" x14ac:dyDescent="0.25">
      <c r="A315" s="447">
        <v>156</v>
      </c>
      <c r="B315" s="1" t="s">
        <v>5688</v>
      </c>
      <c r="C315" s="9" t="s">
        <v>6393</v>
      </c>
      <c r="D315" s="1" t="s">
        <v>7458</v>
      </c>
    </row>
    <row r="316" spans="1:4" x14ac:dyDescent="0.25">
      <c r="A316" s="447">
        <v>157</v>
      </c>
      <c r="B316" s="1" t="s">
        <v>5695</v>
      </c>
      <c r="C316" s="9" t="s">
        <v>6794</v>
      </c>
      <c r="D316" s="1" t="s">
        <v>7458</v>
      </c>
    </row>
    <row r="317" spans="1:4" x14ac:dyDescent="0.25">
      <c r="A317" s="447">
        <v>158</v>
      </c>
      <c r="B317" s="1" t="s">
        <v>5697</v>
      </c>
      <c r="C317" s="9" t="s">
        <v>5575</v>
      </c>
      <c r="D317" s="1" t="s">
        <v>7458</v>
      </c>
    </row>
    <row r="318" spans="1:4" x14ac:dyDescent="0.25">
      <c r="A318" s="447">
        <v>159</v>
      </c>
      <c r="B318" s="1" t="s">
        <v>5700</v>
      </c>
      <c r="C318" s="9" t="s">
        <v>5579</v>
      </c>
      <c r="D318" s="1" t="s">
        <v>7458</v>
      </c>
    </row>
    <row r="319" spans="1:4" x14ac:dyDescent="0.25">
      <c r="A319" s="447">
        <v>160</v>
      </c>
      <c r="B319" s="1" t="s">
        <v>5705</v>
      </c>
      <c r="C319" s="9" t="s">
        <v>5583</v>
      </c>
      <c r="D319" s="1" t="s">
        <v>7458</v>
      </c>
    </row>
    <row r="320" spans="1:4" x14ac:dyDescent="0.25">
      <c r="A320" s="447">
        <v>161</v>
      </c>
      <c r="B320" s="1" t="s">
        <v>5711</v>
      </c>
      <c r="C320" s="9" t="s">
        <v>6590</v>
      </c>
      <c r="D320" s="1" t="s">
        <v>7458</v>
      </c>
    </row>
    <row r="321" spans="1:4" x14ac:dyDescent="0.25">
      <c r="A321" s="447">
        <v>162</v>
      </c>
      <c r="B321" s="1" t="s">
        <v>5716</v>
      </c>
      <c r="C321" s="9" t="s">
        <v>5586</v>
      </c>
      <c r="D321" s="1" t="s">
        <v>7458</v>
      </c>
    </row>
    <row r="322" spans="1:4" x14ac:dyDescent="0.25">
      <c r="A322" s="447">
        <v>163</v>
      </c>
      <c r="B322" s="1" t="s">
        <v>5719</v>
      </c>
      <c r="C322" s="9" t="s">
        <v>5679</v>
      </c>
      <c r="D322" s="1" t="s">
        <v>7458</v>
      </c>
    </row>
    <row r="323" spans="1:4" x14ac:dyDescent="0.25">
      <c r="A323" s="447">
        <v>164</v>
      </c>
      <c r="B323" s="1" t="s">
        <v>5722</v>
      </c>
      <c r="C323" s="9" t="s">
        <v>6174</v>
      </c>
      <c r="D323" s="1" t="s">
        <v>7458</v>
      </c>
    </row>
    <row r="324" spans="1:4" x14ac:dyDescent="0.25">
      <c r="A324" s="447">
        <v>165</v>
      </c>
      <c r="B324" s="1" t="s">
        <v>5727</v>
      </c>
      <c r="C324" s="9" t="s">
        <v>5686</v>
      </c>
      <c r="D324" s="1" t="s">
        <v>7458</v>
      </c>
    </row>
    <row r="325" spans="1:4" x14ac:dyDescent="0.25">
      <c r="A325" s="447">
        <v>166</v>
      </c>
      <c r="B325" s="1" t="s">
        <v>5735</v>
      </c>
      <c r="C325" s="9" t="s">
        <v>5621</v>
      </c>
      <c r="D325" s="1" t="s">
        <v>7458</v>
      </c>
    </row>
    <row r="326" spans="1:4" x14ac:dyDescent="0.25">
      <c r="A326" s="447">
        <v>167</v>
      </c>
      <c r="B326" s="1" t="s">
        <v>5739</v>
      </c>
      <c r="C326" s="9" t="s">
        <v>5624</v>
      </c>
      <c r="D326" s="1" t="s">
        <v>7458</v>
      </c>
    </row>
    <row r="327" spans="1:4" x14ac:dyDescent="0.25">
      <c r="A327" s="447">
        <v>168</v>
      </c>
      <c r="B327" s="1" t="s">
        <v>5743</v>
      </c>
      <c r="C327" s="9" t="s">
        <v>6182</v>
      </c>
      <c r="D327" s="1" t="s">
        <v>7459</v>
      </c>
    </row>
    <row r="328" spans="1:4" x14ac:dyDescent="0.25">
      <c r="A328" s="447">
        <v>169</v>
      </c>
      <c r="B328" s="1" t="s">
        <v>5748</v>
      </c>
      <c r="C328" s="9" t="s">
        <v>6593</v>
      </c>
      <c r="D328" s="1" t="s">
        <v>7459</v>
      </c>
    </row>
    <row r="329" spans="1:4" x14ac:dyDescent="0.25">
      <c r="A329" s="447">
        <v>170</v>
      </c>
      <c r="B329" s="1" t="s">
        <v>5754</v>
      </c>
      <c r="C329" s="9" t="s">
        <v>7184</v>
      </c>
      <c r="D329" s="1" t="s">
        <v>7459</v>
      </c>
    </row>
    <row r="330" spans="1:4" x14ac:dyDescent="0.25">
      <c r="A330" s="447">
        <v>171</v>
      </c>
      <c r="B330" s="1" t="s">
        <v>5757</v>
      </c>
      <c r="C330" s="9" t="s">
        <v>6394</v>
      </c>
      <c r="D330" s="1" t="s">
        <v>7459</v>
      </c>
    </row>
    <row r="331" spans="1:4" x14ac:dyDescent="0.25">
      <c r="A331" s="447">
        <v>172</v>
      </c>
      <c r="B331" s="1" t="s">
        <v>5761</v>
      </c>
      <c r="C331" s="9" t="s">
        <v>6196</v>
      </c>
      <c r="D331" s="1" t="s">
        <v>7459</v>
      </c>
    </row>
    <row r="332" spans="1:4" x14ac:dyDescent="0.25">
      <c r="A332" s="447">
        <v>174</v>
      </c>
      <c r="B332" s="1" t="s">
        <v>5771</v>
      </c>
      <c r="C332" s="9" t="s">
        <v>6598</v>
      </c>
      <c r="D332" s="1" t="s">
        <v>7459</v>
      </c>
    </row>
    <row r="333" spans="1:4" x14ac:dyDescent="0.25">
      <c r="A333" s="447">
        <v>177</v>
      </c>
      <c r="B333" s="1" t="s">
        <v>5782</v>
      </c>
      <c r="C333" s="9" t="s">
        <v>6224</v>
      </c>
      <c r="D333" s="1" t="s">
        <v>7459</v>
      </c>
    </row>
    <row r="334" spans="1:4" x14ac:dyDescent="0.25">
      <c r="A334" s="447">
        <v>181</v>
      </c>
      <c r="B334" s="1" t="s">
        <v>5802</v>
      </c>
      <c r="C334" s="9" t="s">
        <v>5459</v>
      </c>
      <c r="D334" s="1" t="s">
        <v>7459</v>
      </c>
    </row>
    <row r="335" spans="1:4" x14ac:dyDescent="0.25">
      <c r="A335" s="447">
        <v>182</v>
      </c>
      <c r="B335" s="1" t="s">
        <v>5805</v>
      </c>
      <c r="C335" s="9" t="s">
        <v>5463</v>
      </c>
      <c r="D335" s="1" t="s">
        <v>7459</v>
      </c>
    </row>
    <row r="336" spans="1:4" x14ac:dyDescent="0.25">
      <c r="A336" s="447">
        <v>183</v>
      </c>
      <c r="B336" s="1" t="s">
        <v>5811</v>
      </c>
      <c r="C336" s="9" t="s">
        <v>5466</v>
      </c>
      <c r="D336" s="1" t="s">
        <v>7459</v>
      </c>
    </row>
    <row r="337" spans="1:4" x14ac:dyDescent="0.25">
      <c r="A337" s="447">
        <v>184</v>
      </c>
      <c r="B337" s="1" t="s">
        <v>5814</v>
      </c>
      <c r="C337" s="9" t="s">
        <v>5470</v>
      </c>
      <c r="D337" s="1" t="s">
        <v>7459</v>
      </c>
    </row>
    <row r="338" spans="1:4" x14ac:dyDescent="0.25">
      <c r="A338" s="447">
        <v>185</v>
      </c>
      <c r="B338" s="1" t="s">
        <v>5820</v>
      </c>
      <c r="C338" s="9" t="s">
        <v>5473</v>
      </c>
      <c r="D338" s="1" t="s">
        <v>7459</v>
      </c>
    </row>
    <row r="339" spans="1:4" x14ac:dyDescent="0.25">
      <c r="A339" s="447">
        <v>189</v>
      </c>
      <c r="B339" s="1" t="s">
        <v>5844</v>
      </c>
      <c r="C339" s="9" t="s">
        <v>5486</v>
      </c>
      <c r="D339" s="1" t="s">
        <v>7459</v>
      </c>
    </row>
    <row r="340" spans="1:4" x14ac:dyDescent="0.25">
      <c r="A340" s="447">
        <v>191</v>
      </c>
      <c r="B340" s="1" t="s">
        <v>5854</v>
      </c>
      <c r="C340" s="9" t="s">
        <v>5495</v>
      </c>
      <c r="D340" s="1" t="s">
        <v>7459</v>
      </c>
    </row>
    <row r="341" spans="1:4" x14ac:dyDescent="0.25">
      <c r="A341" s="447">
        <v>192</v>
      </c>
      <c r="B341" s="1" t="s">
        <v>5858</v>
      </c>
      <c r="C341" s="9" t="s">
        <v>5498</v>
      </c>
      <c r="D341" s="1" t="s">
        <v>7459</v>
      </c>
    </row>
    <row r="342" spans="1:4" x14ac:dyDescent="0.25">
      <c r="A342" s="447">
        <v>193</v>
      </c>
      <c r="B342" s="1" t="s">
        <v>7474</v>
      </c>
      <c r="C342" s="9" t="s">
        <v>7411</v>
      </c>
      <c r="D342" s="1" t="s">
        <v>7459</v>
      </c>
    </row>
    <row r="343" spans="1:4" x14ac:dyDescent="0.25">
      <c r="A343" s="447">
        <v>194</v>
      </c>
      <c r="B343" s="1" t="s">
        <v>5862</v>
      </c>
      <c r="C343" s="9" t="s">
        <v>5500</v>
      </c>
      <c r="D343" s="1" t="s">
        <v>7459</v>
      </c>
    </row>
    <row r="344" spans="1:4" x14ac:dyDescent="0.25">
      <c r="A344" s="447">
        <v>195</v>
      </c>
      <c r="B344" s="1" t="s">
        <v>5867</v>
      </c>
      <c r="C344" s="9" t="s">
        <v>5503</v>
      </c>
      <c r="D344" s="1" t="s">
        <v>7459</v>
      </c>
    </row>
    <row r="345" spans="1:4" x14ac:dyDescent="0.25">
      <c r="A345" s="447">
        <v>202</v>
      </c>
      <c r="B345" s="1" t="s">
        <v>5887</v>
      </c>
      <c r="D345" s="1" t="s">
        <v>7459</v>
      </c>
    </row>
    <row r="346" spans="1:4" x14ac:dyDescent="0.25">
      <c r="A346" s="447">
        <v>203</v>
      </c>
      <c r="B346" s="1" t="s">
        <v>5892</v>
      </c>
      <c r="D346" s="1" t="s">
        <v>7459</v>
      </c>
    </row>
    <row r="347" spans="1:4" x14ac:dyDescent="0.25">
      <c r="A347" s="447">
        <v>204</v>
      </c>
      <c r="B347" s="1" t="s">
        <v>5897</v>
      </c>
      <c r="C347" s="9" t="s">
        <v>5515</v>
      </c>
      <c r="D347" s="1" t="s">
        <v>7459</v>
      </c>
    </row>
    <row r="348" spans="1:4" x14ac:dyDescent="0.25">
      <c r="A348" s="447">
        <v>205</v>
      </c>
      <c r="B348" s="1" t="s">
        <v>5900</v>
      </c>
      <c r="C348" s="9" t="s">
        <v>5519</v>
      </c>
      <c r="D348" s="1" t="s">
        <v>7459</v>
      </c>
    </row>
    <row r="349" spans="1:4" x14ac:dyDescent="0.25">
      <c r="A349" s="447">
        <v>206</v>
      </c>
      <c r="B349" s="1" t="s">
        <v>5904</v>
      </c>
      <c r="C349" s="11" t="s">
        <v>5522</v>
      </c>
      <c r="D349" s="1" t="s">
        <v>7459</v>
      </c>
    </row>
    <row r="350" spans="1:4" x14ac:dyDescent="0.25">
      <c r="A350" s="447">
        <v>208</v>
      </c>
      <c r="B350" s="1" t="s">
        <v>5914</v>
      </c>
      <c r="C350" s="9" t="s">
        <v>5529</v>
      </c>
      <c r="D350" s="1" t="s">
        <v>7459</v>
      </c>
    </row>
    <row r="351" spans="1:4" x14ac:dyDescent="0.25">
      <c r="A351" s="447">
        <v>209</v>
      </c>
      <c r="B351" s="1" t="s">
        <v>5916</v>
      </c>
      <c r="C351" s="9" t="s">
        <v>5531</v>
      </c>
      <c r="D351" s="1" t="s">
        <v>7459</v>
      </c>
    </row>
    <row r="352" spans="1:4" x14ac:dyDescent="0.25">
      <c r="A352" s="447">
        <v>210</v>
      </c>
      <c r="B352" s="1" t="s">
        <v>5921</v>
      </c>
      <c r="C352" s="9" t="s">
        <v>5534</v>
      </c>
      <c r="D352" s="1" t="s">
        <v>7459</v>
      </c>
    </row>
    <row r="353" spans="1:4" x14ac:dyDescent="0.25">
      <c r="A353" s="447">
        <v>212</v>
      </c>
      <c r="B353" s="1" t="s">
        <v>7475</v>
      </c>
      <c r="C353" s="8" t="s">
        <v>7160</v>
      </c>
      <c r="D353" s="1" t="s">
        <v>7463</v>
      </c>
    </row>
    <row r="354" spans="1:4" x14ac:dyDescent="0.25">
      <c r="A354" s="447">
        <v>213</v>
      </c>
      <c r="B354" s="1" t="s">
        <v>7476</v>
      </c>
      <c r="C354" s="8" t="s">
        <v>5701</v>
      </c>
      <c r="D354" s="1" t="s">
        <v>7463</v>
      </c>
    </row>
    <row r="355" spans="1:4" x14ac:dyDescent="0.25">
      <c r="A355" s="447">
        <v>214</v>
      </c>
      <c r="B355" s="1" t="s">
        <v>7477</v>
      </c>
      <c r="C355" s="8">
        <v>23042000701072</v>
      </c>
      <c r="D355" s="1" t="s">
        <v>7463</v>
      </c>
    </row>
    <row r="356" spans="1:4" x14ac:dyDescent="0.25">
      <c r="A356" s="447">
        <v>216</v>
      </c>
      <c r="B356" s="1" t="s">
        <v>7478</v>
      </c>
      <c r="C356" s="8" t="s">
        <v>6277</v>
      </c>
      <c r="D356" s="1" t="s">
        <v>7463</v>
      </c>
    </row>
    <row r="357" spans="1:4" x14ac:dyDescent="0.25">
      <c r="A357" s="447">
        <v>218</v>
      </c>
      <c r="B357" s="1" t="s">
        <v>7479</v>
      </c>
      <c r="C357" s="8" t="s">
        <v>6289</v>
      </c>
      <c r="D357" s="1" t="s">
        <v>7463</v>
      </c>
    </row>
    <row r="358" spans="1:4" x14ac:dyDescent="0.25">
      <c r="A358" s="447">
        <v>219</v>
      </c>
      <c r="B358" s="1" t="s">
        <v>7480</v>
      </c>
      <c r="C358" s="8" t="s">
        <v>6515</v>
      </c>
      <c r="D358" s="1" t="s">
        <v>7463</v>
      </c>
    </row>
    <row r="359" spans="1:4" x14ac:dyDescent="0.25">
      <c r="A359" s="447">
        <v>221</v>
      </c>
      <c r="B359" s="1" t="s">
        <v>5951</v>
      </c>
      <c r="C359" s="9" t="s">
        <v>6302</v>
      </c>
      <c r="D359" s="1" t="s">
        <v>7466</v>
      </c>
    </row>
    <row r="360" spans="1:4" x14ac:dyDescent="0.25">
      <c r="A360" s="447">
        <v>222</v>
      </c>
      <c r="B360" s="1" t="s">
        <v>5954</v>
      </c>
      <c r="C360" s="9" t="s">
        <v>7375</v>
      </c>
      <c r="D360" s="1" t="s">
        <v>7466</v>
      </c>
    </row>
    <row r="361" spans="1:4" x14ac:dyDescent="0.25">
      <c r="A361" s="447">
        <v>224</v>
      </c>
      <c r="B361" s="1" t="s">
        <v>5963</v>
      </c>
      <c r="C361" s="9" t="s">
        <v>5720</v>
      </c>
      <c r="D361" s="1" t="s">
        <v>7466</v>
      </c>
    </row>
    <row r="362" spans="1:4" x14ac:dyDescent="0.25">
      <c r="A362" s="447">
        <v>225</v>
      </c>
      <c r="B362" s="1" t="s">
        <v>5965</v>
      </c>
      <c r="C362" s="9" t="s">
        <v>6320</v>
      </c>
      <c r="D362" s="1" t="s">
        <v>7466</v>
      </c>
    </row>
    <row r="363" spans="1:4" x14ac:dyDescent="0.25">
      <c r="A363" s="447">
        <v>226</v>
      </c>
      <c r="B363" s="1" t="s">
        <v>5968</v>
      </c>
      <c r="C363" s="9" t="s">
        <v>6607</v>
      </c>
      <c r="D363" s="1" t="s">
        <v>7466</v>
      </c>
    </row>
    <row r="364" spans="1:4" x14ac:dyDescent="0.25">
      <c r="A364" s="447">
        <v>227</v>
      </c>
      <c r="B364" s="1" t="s">
        <v>5972</v>
      </c>
      <c r="C364" s="9" t="s">
        <v>7363</v>
      </c>
      <c r="D364" s="1" t="s">
        <v>7466</v>
      </c>
    </row>
    <row r="365" spans="1:4" x14ac:dyDescent="0.25">
      <c r="A365" s="447">
        <v>228</v>
      </c>
      <c r="B365" s="1" t="s">
        <v>5975</v>
      </c>
      <c r="C365" s="9" t="s">
        <v>6517</v>
      </c>
      <c r="D365" s="1" t="s">
        <v>7466</v>
      </c>
    </row>
    <row r="366" spans="1:4" x14ac:dyDescent="0.25">
      <c r="A366" s="447">
        <v>229</v>
      </c>
      <c r="B366" s="1" t="s">
        <v>5980</v>
      </c>
      <c r="C366" s="9" t="s">
        <v>6401</v>
      </c>
      <c r="D366" s="1" t="s">
        <v>7466</v>
      </c>
    </row>
    <row r="367" spans="1:4" x14ac:dyDescent="0.25">
      <c r="A367" s="447">
        <v>230</v>
      </c>
      <c r="B367" s="1" t="s">
        <v>5984</v>
      </c>
      <c r="C367" s="9" t="s">
        <v>6356</v>
      </c>
      <c r="D367" s="1" t="s">
        <v>7466</v>
      </c>
    </row>
    <row r="368" spans="1:4" x14ac:dyDescent="0.25">
      <c r="A368" s="447">
        <v>231</v>
      </c>
      <c r="B368" s="1" t="s">
        <v>5986</v>
      </c>
      <c r="C368" s="9" t="s">
        <v>5723</v>
      </c>
      <c r="D368" s="1" t="s">
        <v>7466</v>
      </c>
    </row>
    <row r="369" spans="1:4" x14ac:dyDescent="0.25">
      <c r="A369" s="447">
        <v>232</v>
      </c>
      <c r="B369" s="1" t="s">
        <v>5990</v>
      </c>
      <c r="C369" s="9" t="s">
        <v>5736</v>
      </c>
      <c r="D369" s="1" t="s">
        <v>7466</v>
      </c>
    </row>
    <row r="370" spans="1:4" x14ac:dyDescent="0.25">
      <c r="A370" s="447">
        <v>233</v>
      </c>
      <c r="B370" s="1" t="s">
        <v>5994</v>
      </c>
      <c r="C370" s="9" t="s">
        <v>7199</v>
      </c>
      <c r="D370" s="1" t="s">
        <v>7466</v>
      </c>
    </row>
    <row r="371" spans="1:4" x14ac:dyDescent="0.25">
      <c r="A371" s="447">
        <v>234</v>
      </c>
      <c r="B371" s="1" t="s">
        <v>5999</v>
      </c>
      <c r="C371" s="9" t="s">
        <v>6343</v>
      </c>
      <c r="D371" s="1" t="s">
        <v>7466</v>
      </c>
    </row>
    <row r="372" spans="1:4" x14ac:dyDescent="0.25">
      <c r="A372" s="447">
        <v>235</v>
      </c>
      <c r="B372" s="1" t="s">
        <v>6002</v>
      </c>
      <c r="C372" s="9" t="s">
        <v>6345</v>
      </c>
      <c r="D372" s="1" t="s">
        <v>7466</v>
      </c>
    </row>
    <row r="373" spans="1:4" x14ac:dyDescent="0.25">
      <c r="A373" s="447">
        <v>238</v>
      </c>
      <c r="B373" s="1" t="s">
        <v>6014</v>
      </c>
      <c r="C373" s="9" t="s">
        <v>6402</v>
      </c>
      <c r="D373" s="1" t="s">
        <v>7466</v>
      </c>
    </row>
    <row r="374" spans="1:4" x14ac:dyDescent="0.25">
      <c r="A374" s="447">
        <v>240</v>
      </c>
      <c r="B374" s="1" t="s">
        <v>6025</v>
      </c>
      <c r="C374" s="9" t="s">
        <v>6611</v>
      </c>
      <c r="D374" s="1" t="s">
        <v>7466</v>
      </c>
    </row>
    <row r="375" spans="1:4" x14ac:dyDescent="0.25">
      <c r="A375" s="447">
        <v>241</v>
      </c>
      <c r="B375" s="1" t="s">
        <v>6029</v>
      </c>
      <c r="C375" s="9" t="s">
        <v>7163</v>
      </c>
      <c r="D375" s="1" t="s">
        <v>7466</v>
      </c>
    </row>
    <row r="376" spans="1:4" x14ac:dyDescent="0.25">
      <c r="A376" s="447">
        <v>242</v>
      </c>
      <c r="B376" s="1" t="s">
        <v>6035</v>
      </c>
      <c r="C376" s="9" t="s">
        <v>6403</v>
      </c>
      <c r="D376" s="1" t="s">
        <v>7466</v>
      </c>
    </row>
    <row r="377" spans="1:4" x14ac:dyDescent="0.25">
      <c r="A377" s="447">
        <v>243</v>
      </c>
      <c r="B377" s="1" t="s">
        <v>6039</v>
      </c>
      <c r="C377" s="9" t="s">
        <v>7365</v>
      </c>
      <c r="D377" s="1" t="s">
        <v>7466</v>
      </c>
    </row>
    <row r="378" spans="1:4" x14ac:dyDescent="0.25">
      <c r="A378" s="447">
        <v>244</v>
      </c>
      <c r="B378" s="1" t="s">
        <v>6042</v>
      </c>
      <c r="C378" s="9" t="s">
        <v>6357</v>
      </c>
      <c r="D378" s="1" t="s">
        <v>7466</v>
      </c>
    </row>
    <row r="379" spans="1:4" x14ac:dyDescent="0.25">
      <c r="A379" s="447">
        <v>245</v>
      </c>
      <c r="B379" s="1" t="s">
        <v>6045</v>
      </c>
      <c r="C379" s="9" t="s">
        <v>6614</v>
      </c>
      <c r="D379" s="1" t="s">
        <v>7466</v>
      </c>
    </row>
    <row r="380" spans="1:4" x14ac:dyDescent="0.25">
      <c r="A380" s="447">
        <v>246</v>
      </c>
      <c r="B380" s="1" t="s">
        <v>6050</v>
      </c>
      <c r="C380" s="9" t="s">
        <v>6404</v>
      </c>
      <c r="D380" s="1" t="s">
        <v>7466</v>
      </c>
    </row>
    <row r="381" spans="1:4" x14ac:dyDescent="0.25">
      <c r="A381" s="447">
        <v>247</v>
      </c>
      <c r="B381" s="1" t="s">
        <v>6053</v>
      </c>
      <c r="C381" s="9" t="s">
        <v>5740</v>
      </c>
      <c r="D381" s="1" t="s">
        <v>7466</v>
      </c>
    </row>
    <row r="382" spans="1:4" x14ac:dyDescent="0.25">
      <c r="A382" s="447">
        <v>248</v>
      </c>
      <c r="B382" s="1" t="s">
        <v>6056</v>
      </c>
      <c r="C382" s="9" t="s">
        <v>5744</v>
      </c>
      <c r="D382" s="1" t="s">
        <v>7466</v>
      </c>
    </row>
    <row r="383" spans="1:4" x14ac:dyDescent="0.25">
      <c r="A383" s="447">
        <v>249</v>
      </c>
      <c r="B383" s="1" t="s">
        <v>6060</v>
      </c>
      <c r="C383" s="9" t="s">
        <v>5755</v>
      </c>
      <c r="D383" s="1" t="s">
        <v>7466</v>
      </c>
    </row>
    <row r="384" spans="1:4" x14ac:dyDescent="0.25">
      <c r="A384" s="447">
        <v>250</v>
      </c>
      <c r="B384" s="1" t="s">
        <v>6065</v>
      </c>
      <c r="C384" s="9" t="s">
        <v>6409</v>
      </c>
      <c r="D384" s="1" t="s">
        <v>7466</v>
      </c>
    </row>
    <row r="385" spans="1:4" x14ac:dyDescent="0.25">
      <c r="A385" s="447">
        <v>251</v>
      </c>
      <c r="B385" s="1" t="s">
        <v>6070</v>
      </c>
      <c r="C385" s="9" t="s">
        <v>6387</v>
      </c>
      <c r="D385" s="1" t="s">
        <v>7466</v>
      </c>
    </row>
    <row r="386" spans="1:4" x14ac:dyDescent="0.25">
      <c r="A386" s="447">
        <v>252</v>
      </c>
      <c r="B386" s="1" t="s">
        <v>6078</v>
      </c>
      <c r="C386" s="9" t="s">
        <v>6410</v>
      </c>
      <c r="D386" s="1" t="s">
        <v>7466</v>
      </c>
    </row>
    <row r="387" spans="1:4" x14ac:dyDescent="0.25">
      <c r="A387" s="447">
        <v>253</v>
      </c>
      <c r="B387" s="1" t="s">
        <v>6083</v>
      </c>
      <c r="C387" s="9" t="s">
        <v>6810</v>
      </c>
      <c r="D387" s="1" t="s">
        <v>7466</v>
      </c>
    </row>
    <row r="388" spans="1:4" x14ac:dyDescent="0.25">
      <c r="A388" s="447">
        <v>256</v>
      </c>
      <c r="B388" s="1" t="s">
        <v>6095</v>
      </c>
      <c r="C388" s="9" t="s">
        <v>6480</v>
      </c>
      <c r="D388" s="1" t="s">
        <v>7466</v>
      </c>
    </row>
    <row r="389" spans="1:4" x14ac:dyDescent="0.25">
      <c r="A389" s="447">
        <v>257</v>
      </c>
      <c r="B389" s="1" t="s">
        <v>6099</v>
      </c>
      <c r="C389" s="9" t="s">
        <v>6814</v>
      </c>
      <c r="D389" s="1" t="s">
        <v>7466</v>
      </c>
    </row>
    <row r="390" spans="1:4" x14ac:dyDescent="0.25">
      <c r="A390" s="447">
        <v>258</v>
      </c>
      <c r="B390" s="1" t="s">
        <v>6102</v>
      </c>
      <c r="C390" s="9" t="s">
        <v>6397</v>
      </c>
      <c r="D390" s="1" t="s">
        <v>7466</v>
      </c>
    </row>
    <row r="391" spans="1:4" x14ac:dyDescent="0.25">
      <c r="A391" s="447">
        <v>260</v>
      </c>
      <c r="B391" s="1" t="s">
        <v>6111</v>
      </c>
      <c r="C391" s="9" t="s">
        <v>6451</v>
      </c>
      <c r="D391" s="1" t="s">
        <v>7466</v>
      </c>
    </row>
    <row r="392" spans="1:4" x14ac:dyDescent="0.25">
      <c r="A392" s="447">
        <v>261</v>
      </c>
      <c r="B392" s="1" t="s">
        <v>6115</v>
      </c>
      <c r="C392" s="9" t="s">
        <v>6616</v>
      </c>
      <c r="D392" s="1" t="s">
        <v>7466</v>
      </c>
    </row>
    <row r="393" spans="1:4" x14ac:dyDescent="0.25">
      <c r="A393" s="447">
        <v>262</v>
      </c>
      <c r="B393" s="1" t="s">
        <v>6119</v>
      </c>
      <c r="C393" s="9" t="s">
        <v>5758</v>
      </c>
      <c r="D393" s="1" t="s">
        <v>7466</v>
      </c>
    </row>
    <row r="394" spans="1:4" x14ac:dyDescent="0.25">
      <c r="A394" s="447">
        <v>263</v>
      </c>
      <c r="B394" s="1" t="s">
        <v>6123</v>
      </c>
      <c r="C394" s="9" t="s">
        <v>6520</v>
      </c>
      <c r="D394" s="1" t="s">
        <v>7466</v>
      </c>
    </row>
    <row r="395" spans="1:4" x14ac:dyDescent="0.25">
      <c r="A395" s="447">
        <v>264</v>
      </c>
      <c r="B395" s="1" t="s">
        <v>6127</v>
      </c>
      <c r="C395" s="9" t="s">
        <v>6816</v>
      </c>
      <c r="D395" s="1" t="s">
        <v>7466</v>
      </c>
    </row>
    <row r="396" spans="1:4" x14ac:dyDescent="0.25">
      <c r="A396" s="447">
        <v>265</v>
      </c>
      <c r="B396" s="1" t="s">
        <v>6131</v>
      </c>
      <c r="C396" s="9" t="s">
        <v>6620</v>
      </c>
      <c r="D396" s="1" t="s">
        <v>7466</v>
      </c>
    </row>
    <row r="397" spans="1:4" x14ac:dyDescent="0.25">
      <c r="A397" s="447">
        <v>266</v>
      </c>
      <c r="B397" s="1" t="s">
        <v>6134</v>
      </c>
      <c r="C397" s="9" t="s">
        <v>6412</v>
      </c>
      <c r="D397" s="1" t="s">
        <v>7466</v>
      </c>
    </row>
    <row r="398" spans="1:4" x14ac:dyDescent="0.25">
      <c r="A398" s="447">
        <v>267</v>
      </c>
      <c r="B398" s="1" t="s">
        <v>6139</v>
      </c>
      <c r="C398" s="9" t="s">
        <v>6360</v>
      </c>
      <c r="D398" s="1" t="s">
        <v>7466</v>
      </c>
    </row>
    <row r="399" spans="1:4" x14ac:dyDescent="0.25">
      <c r="A399" s="447">
        <v>268</v>
      </c>
      <c r="B399" s="1" t="s">
        <v>6144</v>
      </c>
      <c r="C399" s="9" t="s">
        <v>6624</v>
      </c>
      <c r="D399" s="1" t="s">
        <v>7466</v>
      </c>
    </row>
    <row r="400" spans="1:4" x14ac:dyDescent="0.25">
      <c r="A400" s="447">
        <v>269</v>
      </c>
      <c r="B400" s="1" t="s">
        <v>6149</v>
      </c>
      <c r="C400" s="9" t="s">
        <v>6628</v>
      </c>
      <c r="D400" s="1" t="s">
        <v>7466</v>
      </c>
    </row>
    <row r="401" spans="1:4" x14ac:dyDescent="0.25">
      <c r="A401" s="447">
        <v>270</v>
      </c>
      <c r="B401" s="1" t="s">
        <v>6152</v>
      </c>
      <c r="C401" s="9" t="s">
        <v>6529</v>
      </c>
      <c r="D401" s="1" t="s">
        <v>7466</v>
      </c>
    </row>
    <row r="402" spans="1:4" x14ac:dyDescent="0.25">
      <c r="A402" s="447">
        <v>271</v>
      </c>
      <c r="B402" s="1" t="s">
        <v>6156</v>
      </c>
      <c r="C402" s="9" t="s">
        <v>5767</v>
      </c>
      <c r="D402" s="1" t="s">
        <v>7466</v>
      </c>
    </row>
    <row r="403" spans="1:4" x14ac:dyDescent="0.25">
      <c r="A403" s="447">
        <v>272</v>
      </c>
      <c r="B403" s="1" t="s">
        <v>6160</v>
      </c>
      <c r="C403" s="9" t="s">
        <v>6632</v>
      </c>
      <c r="D403" s="1" t="s">
        <v>7466</v>
      </c>
    </row>
    <row r="404" spans="1:4" x14ac:dyDescent="0.25">
      <c r="A404" s="447">
        <v>273</v>
      </c>
      <c r="B404" s="1" t="s">
        <v>6165</v>
      </c>
      <c r="C404" s="9" t="s">
        <v>6363</v>
      </c>
      <c r="D404" s="1" t="s">
        <v>7466</v>
      </c>
    </row>
    <row r="405" spans="1:4" x14ac:dyDescent="0.25">
      <c r="A405" s="447">
        <v>274</v>
      </c>
      <c r="B405" s="1" t="s">
        <v>6168</v>
      </c>
      <c r="C405" s="9" t="s">
        <v>6414</v>
      </c>
      <c r="D405" s="1" t="s">
        <v>7466</v>
      </c>
    </row>
    <row r="406" spans="1:4" x14ac:dyDescent="0.25">
      <c r="A406" s="447">
        <v>275</v>
      </c>
      <c r="B406" s="1" t="s">
        <v>6171</v>
      </c>
      <c r="C406" s="9" t="s">
        <v>5772</v>
      </c>
      <c r="D406" s="1" t="s">
        <v>7466</v>
      </c>
    </row>
    <row r="407" spans="1:4" x14ac:dyDescent="0.25">
      <c r="A407" s="447">
        <v>276</v>
      </c>
      <c r="B407" s="1" t="s">
        <v>6173</v>
      </c>
      <c r="C407" s="9" t="s">
        <v>6824</v>
      </c>
      <c r="D407" s="1" t="s">
        <v>7466</v>
      </c>
    </row>
    <row r="408" spans="1:4" x14ac:dyDescent="0.25">
      <c r="A408" s="447">
        <v>277</v>
      </c>
      <c r="B408" s="1" t="s">
        <v>6178</v>
      </c>
      <c r="C408" s="9" t="s">
        <v>6531</v>
      </c>
      <c r="D408" s="1" t="s">
        <v>7466</v>
      </c>
    </row>
    <row r="409" spans="1:4" x14ac:dyDescent="0.25">
      <c r="A409" s="447">
        <v>278</v>
      </c>
      <c r="B409" s="1" t="s">
        <v>6181</v>
      </c>
      <c r="C409" s="9" t="s">
        <v>6415</v>
      </c>
      <c r="D409" s="1" t="s">
        <v>7466</v>
      </c>
    </row>
    <row r="410" spans="1:4" x14ac:dyDescent="0.25">
      <c r="A410" s="447">
        <v>279</v>
      </c>
      <c r="B410" s="1" t="s">
        <v>6185</v>
      </c>
      <c r="C410" s="9" t="s">
        <v>6635</v>
      </c>
      <c r="D410" s="1" t="s">
        <v>7466</v>
      </c>
    </row>
    <row r="411" spans="1:4" x14ac:dyDescent="0.25">
      <c r="A411" s="447">
        <v>280</v>
      </c>
      <c r="B411" s="1" t="s">
        <v>6187</v>
      </c>
      <c r="C411" s="9" t="s">
        <v>6638</v>
      </c>
      <c r="D411" s="1" t="s">
        <v>7466</v>
      </c>
    </row>
    <row r="412" spans="1:4" x14ac:dyDescent="0.25">
      <c r="A412" s="447">
        <v>281</v>
      </c>
      <c r="B412" s="1" t="s">
        <v>6191</v>
      </c>
      <c r="C412" s="9" t="s">
        <v>5775</v>
      </c>
      <c r="D412" s="1" t="s">
        <v>7466</v>
      </c>
    </row>
    <row r="413" spans="1:4" x14ac:dyDescent="0.25">
      <c r="A413" s="447">
        <v>282</v>
      </c>
      <c r="B413" s="1" t="s">
        <v>6195</v>
      </c>
      <c r="C413" s="9" t="s">
        <v>6453</v>
      </c>
      <c r="D413" s="1" t="s">
        <v>7466</v>
      </c>
    </row>
    <row r="414" spans="1:4" x14ac:dyDescent="0.25">
      <c r="A414" s="447">
        <v>283</v>
      </c>
      <c r="B414" s="1" t="s">
        <v>6203</v>
      </c>
      <c r="C414" s="9" t="s">
        <v>5783</v>
      </c>
      <c r="D414" s="1" t="s">
        <v>7466</v>
      </c>
    </row>
    <row r="415" spans="1:4" x14ac:dyDescent="0.25">
      <c r="A415" s="447">
        <v>286</v>
      </c>
      <c r="B415" s="1" t="s">
        <v>6223</v>
      </c>
      <c r="C415" s="9" t="s">
        <v>6416</v>
      </c>
      <c r="D415" s="1" t="s">
        <v>7466</v>
      </c>
    </row>
    <row r="416" spans="1:4" x14ac:dyDescent="0.25">
      <c r="A416" s="447">
        <v>287</v>
      </c>
      <c r="B416" s="1" t="s">
        <v>6229</v>
      </c>
      <c r="C416" s="9" t="s">
        <v>5803</v>
      </c>
      <c r="D416" s="1" t="s">
        <v>7466</v>
      </c>
    </row>
    <row r="417" spans="1:4" x14ac:dyDescent="0.25">
      <c r="A417" s="447">
        <v>288</v>
      </c>
      <c r="B417" s="1" t="s">
        <v>6236</v>
      </c>
      <c r="C417" s="9" t="s">
        <v>6642</v>
      </c>
      <c r="D417" s="1" t="s">
        <v>7466</v>
      </c>
    </row>
    <row r="418" spans="1:4" x14ac:dyDescent="0.25">
      <c r="A418" s="447">
        <v>289</v>
      </c>
      <c r="B418" s="1" t="s">
        <v>6239</v>
      </c>
      <c r="C418" s="9" t="s">
        <v>5815</v>
      </c>
      <c r="D418" s="1" t="s">
        <v>7466</v>
      </c>
    </row>
    <row r="419" spans="1:4" x14ac:dyDescent="0.25">
      <c r="A419" s="447">
        <v>290</v>
      </c>
      <c r="B419" s="1" t="s">
        <v>6243</v>
      </c>
      <c r="C419" s="9" t="s">
        <v>6646</v>
      </c>
      <c r="D419" s="1" t="s">
        <v>7466</v>
      </c>
    </row>
    <row r="420" spans="1:4" x14ac:dyDescent="0.25">
      <c r="A420" s="447">
        <v>291</v>
      </c>
      <c r="B420" s="1" t="s">
        <v>6246</v>
      </c>
      <c r="C420" s="9" t="s">
        <v>6418</v>
      </c>
      <c r="D420" s="1" t="s">
        <v>7466</v>
      </c>
    </row>
    <row r="421" spans="1:4" x14ac:dyDescent="0.25">
      <c r="A421" s="447">
        <v>292</v>
      </c>
      <c r="B421" s="1" t="s">
        <v>6250</v>
      </c>
      <c r="C421" s="9" t="s">
        <v>6650</v>
      </c>
      <c r="D421" s="1" t="s">
        <v>7466</v>
      </c>
    </row>
    <row r="422" spans="1:4" x14ac:dyDescent="0.25">
      <c r="A422" s="447">
        <v>293</v>
      </c>
      <c r="B422" s="1" t="s">
        <v>6255</v>
      </c>
      <c r="C422" s="9" t="s">
        <v>6483</v>
      </c>
      <c r="D422" s="1" t="s">
        <v>7466</v>
      </c>
    </row>
    <row r="423" spans="1:4" x14ac:dyDescent="0.25">
      <c r="A423" s="447">
        <v>294</v>
      </c>
      <c r="B423" s="1" t="s">
        <v>6258</v>
      </c>
      <c r="C423" s="9" t="s">
        <v>6654</v>
      </c>
      <c r="D423" s="1" t="s">
        <v>7466</v>
      </c>
    </row>
    <row r="424" spans="1:4" x14ac:dyDescent="0.25">
      <c r="A424" s="447">
        <v>296</v>
      </c>
      <c r="B424" s="1" t="s">
        <v>6265</v>
      </c>
      <c r="C424" s="9" t="s">
        <v>6657</v>
      </c>
      <c r="D424" s="1" t="s">
        <v>7466</v>
      </c>
    </row>
    <row r="425" spans="1:4" x14ac:dyDescent="0.25">
      <c r="A425" s="447">
        <v>297</v>
      </c>
      <c r="B425" s="1" t="s">
        <v>6268</v>
      </c>
      <c r="C425" s="9" t="s">
        <v>6533</v>
      </c>
      <c r="D425" s="1" t="s">
        <v>7466</v>
      </c>
    </row>
    <row r="426" spans="1:4" x14ac:dyDescent="0.25">
      <c r="A426" s="447">
        <v>298</v>
      </c>
      <c r="B426" s="1" t="s">
        <v>6272</v>
      </c>
      <c r="C426" s="9" t="s">
        <v>6535</v>
      </c>
      <c r="D426" s="1" t="s">
        <v>7466</v>
      </c>
    </row>
    <row r="427" spans="1:4" x14ac:dyDescent="0.25">
      <c r="A427" s="447">
        <v>299</v>
      </c>
      <c r="B427" s="1" t="s">
        <v>6276</v>
      </c>
      <c r="C427" s="9" t="s">
        <v>6827</v>
      </c>
      <c r="D427" s="1" t="s">
        <v>7466</v>
      </c>
    </row>
    <row r="428" spans="1:4" x14ac:dyDescent="0.25">
      <c r="A428" s="447">
        <v>300</v>
      </c>
      <c r="B428" s="1" t="s">
        <v>6283</v>
      </c>
      <c r="C428" s="9" t="s">
        <v>6503</v>
      </c>
      <c r="D428" s="1" t="s">
        <v>7466</v>
      </c>
    </row>
    <row r="429" spans="1:4" x14ac:dyDescent="0.25">
      <c r="A429" s="447">
        <v>301</v>
      </c>
      <c r="B429" s="1" t="s">
        <v>6288</v>
      </c>
      <c r="C429" s="9" t="s">
        <v>6507</v>
      </c>
      <c r="D429" s="1" t="s">
        <v>7466</v>
      </c>
    </row>
    <row r="430" spans="1:4" x14ac:dyDescent="0.25">
      <c r="A430" s="447">
        <v>302</v>
      </c>
      <c r="B430" s="1" t="s">
        <v>6294</v>
      </c>
      <c r="C430" s="9" t="s">
        <v>6660</v>
      </c>
      <c r="D430" s="1" t="s">
        <v>7466</v>
      </c>
    </row>
    <row r="431" spans="1:4" x14ac:dyDescent="0.25">
      <c r="A431" s="447">
        <v>303</v>
      </c>
      <c r="B431" s="1" t="s">
        <v>6296</v>
      </c>
      <c r="C431" s="9" t="s">
        <v>5833</v>
      </c>
      <c r="D431" s="1" t="s">
        <v>7466</v>
      </c>
    </row>
    <row r="432" spans="1:4" x14ac:dyDescent="0.25">
      <c r="A432" s="447">
        <v>304</v>
      </c>
      <c r="B432" s="1" t="s">
        <v>6301</v>
      </c>
      <c r="C432" s="9" t="s">
        <v>5850</v>
      </c>
      <c r="D432" s="1" t="s">
        <v>7466</v>
      </c>
    </row>
    <row r="433" spans="1:4" x14ac:dyDescent="0.25">
      <c r="A433" s="447">
        <v>305</v>
      </c>
      <c r="B433" s="1" t="s">
        <v>6306</v>
      </c>
      <c r="C433" s="9" t="s">
        <v>6420</v>
      </c>
      <c r="D433" s="1" t="s">
        <v>7466</v>
      </c>
    </row>
    <row r="434" spans="1:4" x14ac:dyDescent="0.25">
      <c r="A434" s="447">
        <v>306</v>
      </c>
      <c r="B434" s="1" t="s">
        <v>6311</v>
      </c>
      <c r="C434" s="9" t="s">
        <v>6526</v>
      </c>
      <c r="D434" s="1" t="s">
        <v>7466</v>
      </c>
    </row>
    <row r="435" spans="1:4" x14ac:dyDescent="0.25">
      <c r="A435" s="447">
        <v>307</v>
      </c>
      <c r="B435" s="1" t="s">
        <v>6317</v>
      </c>
      <c r="C435" s="9" t="s">
        <v>5855</v>
      </c>
      <c r="D435" s="1" t="s">
        <v>7466</v>
      </c>
    </row>
    <row r="436" spans="1:4" x14ac:dyDescent="0.25">
      <c r="A436" s="447">
        <v>308</v>
      </c>
      <c r="B436" s="1" t="s">
        <v>6319</v>
      </c>
      <c r="C436" s="9" t="s">
        <v>6538</v>
      </c>
      <c r="D436" s="1" t="s">
        <v>7466</v>
      </c>
    </row>
    <row r="437" spans="1:4" x14ac:dyDescent="0.25">
      <c r="A437" s="447">
        <v>309</v>
      </c>
      <c r="B437" s="1" t="s">
        <v>6326</v>
      </c>
      <c r="C437" s="9" t="s">
        <v>6663</v>
      </c>
      <c r="D437" s="1" t="s">
        <v>7466</v>
      </c>
    </row>
    <row r="438" spans="1:4" x14ac:dyDescent="0.25">
      <c r="A438" s="447">
        <v>310</v>
      </c>
      <c r="B438" s="1">
        <v>3954</v>
      </c>
      <c r="C438" s="10" t="s">
        <v>6829</v>
      </c>
      <c r="D438" s="1" t="s">
        <v>7467</v>
      </c>
    </row>
    <row r="439" spans="1:4" x14ac:dyDescent="0.25">
      <c r="A439" s="447">
        <v>311</v>
      </c>
      <c r="B439" s="1">
        <v>3955</v>
      </c>
      <c r="C439" s="16" t="s">
        <v>6161</v>
      </c>
      <c r="D439" s="1" t="s">
        <v>7467</v>
      </c>
    </row>
    <row r="440" spans="1:4" x14ac:dyDescent="0.25">
      <c r="A440" s="447">
        <v>314</v>
      </c>
      <c r="B440" s="1">
        <v>4122</v>
      </c>
      <c r="C440" s="10" t="s">
        <v>6834</v>
      </c>
      <c r="D440" s="1" t="s">
        <v>7467</v>
      </c>
    </row>
    <row r="441" spans="1:4" x14ac:dyDescent="0.25">
      <c r="A441" s="447">
        <v>315</v>
      </c>
      <c r="B441" s="1">
        <v>4174</v>
      </c>
      <c r="C441" s="10" t="s">
        <v>6839</v>
      </c>
      <c r="D441" s="1" t="s">
        <v>7467</v>
      </c>
    </row>
    <row r="442" spans="1:4" x14ac:dyDescent="0.25">
      <c r="A442" s="447">
        <v>316</v>
      </c>
      <c r="B442" s="1">
        <v>4177</v>
      </c>
      <c r="C442" s="10" t="s">
        <v>5868</v>
      </c>
      <c r="D442" s="1" t="s">
        <v>7467</v>
      </c>
    </row>
    <row r="443" spans="1:4" x14ac:dyDescent="0.25">
      <c r="A443" s="447">
        <v>318</v>
      </c>
      <c r="B443" s="1">
        <v>4386</v>
      </c>
      <c r="C443" s="16" t="s">
        <v>5884</v>
      </c>
      <c r="D443" s="1" t="s">
        <v>7467</v>
      </c>
    </row>
    <row r="444" spans="1:4" x14ac:dyDescent="0.25">
      <c r="A444" s="447">
        <v>319</v>
      </c>
      <c r="B444" s="1">
        <v>5699</v>
      </c>
      <c r="C444" s="10" t="s">
        <v>6668</v>
      </c>
      <c r="D444" s="1" t="s">
        <v>7467</v>
      </c>
    </row>
    <row r="445" spans="1:4" x14ac:dyDescent="0.25">
      <c r="A445" s="447">
        <v>320</v>
      </c>
      <c r="B445" s="1">
        <v>5702</v>
      </c>
      <c r="C445" s="10" t="s">
        <v>6672</v>
      </c>
      <c r="D445" s="1" t="s">
        <v>7467</v>
      </c>
    </row>
    <row r="446" spans="1:4" x14ac:dyDescent="0.25">
      <c r="A446" s="447">
        <v>321</v>
      </c>
      <c r="B446" s="1">
        <v>5709</v>
      </c>
      <c r="C446" s="10" t="s">
        <v>7260</v>
      </c>
      <c r="D446" s="1" t="s">
        <v>7467</v>
      </c>
    </row>
    <row r="447" spans="1:4" x14ac:dyDescent="0.25">
      <c r="A447" s="447">
        <v>322</v>
      </c>
      <c r="B447" s="1">
        <v>5763</v>
      </c>
      <c r="C447" s="10" t="s">
        <v>6460</v>
      </c>
      <c r="D447" s="1" t="s">
        <v>7467</v>
      </c>
    </row>
    <row r="448" spans="1:4" x14ac:dyDescent="0.25">
      <c r="A448" s="447">
        <v>323</v>
      </c>
      <c r="B448" s="1">
        <v>5883</v>
      </c>
      <c r="C448" s="10" t="s">
        <v>6581</v>
      </c>
      <c r="D448" s="1" t="s">
        <v>7467</v>
      </c>
    </row>
    <row r="449" spans="1:4" x14ac:dyDescent="0.25">
      <c r="A449" s="447">
        <v>324</v>
      </c>
      <c r="B449" s="1">
        <v>8424</v>
      </c>
      <c r="C449" s="10" t="s">
        <v>7383</v>
      </c>
      <c r="D449" s="1" t="s">
        <v>7467</v>
      </c>
    </row>
    <row r="450" spans="1:4" x14ac:dyDescent="0.25">
      <c r="A450" s="447">
        <v>325</v>
      </c>
      <c r="B450" s="1">
        <v>8425</v>
      </c>
      <c r="C450" s="10" t="s">
        <v>6675</v>
      </c>
      <c r="D450" s="1" t="s">
        <v>7467</v>
      </c>
    </row>
    <row r="451" spans="1:4" x14ac:dyDescent="0.25">
      <c r="A451" s="447">
        <v>326</v>
      </c>
      <c r="B451" s="1">
        <v>8580</v>
      </c>
      <c r="C451" s="10" t="s">
        <v>6843</v>
      </c>
      <c r="D451" s="1" t="s">
        <v>7467</v>
      </c>
    </row>
    <row r="452" spans="1:4" x14ac:dyDescent="0.25">
      <c r="A452" s="447">
        <v>327</v>
      </c>
      <c r="B452" s="1">
        <v>17813</v>
      </c>
      <c r="C452" s="10" t="s">
        <v>6542</v>
      </c>
      <c r="D452" s="1" t="s">
        <v>7467</v>
      </c>
    </row>
    <row r="453" spans="1:4" x14ac:dyDescent="0.25">
      <c r="A453" s="447">
        <v>328</v>
      </c>
      <c r="B453" s="1">
        <v>17826</v>
      </c>
      <c r="C453" s="10" t="s">
        <v>6680</v>
      </c>
      <c r="D453" s="1" t="s">
        <v>7467</v>
      </c>
    </row>
    <row r="454" spans="1:4" x14ac:dyDescent="0.25">
      <c r="A454" s="447">
        <v>329</v>
      </c>
      <c r="B454" s="1">
        <v>17827</v>
      </c>
      <c r="C454" s="10" t="s">
        <v>6684</v>
      </c>
      <c r="D454" s="1" t="s">
        <v>7467</v>
      </c>
    </row>
    <row r="455" spans="1:4" x14ac:dyDescent="0.25">
      <c r="A455" s="447">
        <v>330</v>
      </c>
      <c r="B455" s="1">
        <v>17828</v>
      </c>
      <c r="C455" s="10" t="s">
        <v>6688</v>
      </c>
      <c r="D455" s="1" t="s">
        <v>7467</v>
      </c>
    </row>
    <row r="456" spans="1:4" x14ac:dyDescent="0.25">
      <c r="A456" s="447">
        <v>331</v>
      </c>
      <c r="B456" s="1">
        <v>17832</v>
      </c>
      <c r="C456" s="10" t="s">
        <v>7387</v>
      </c>
      <c r="D456" s="1" t="s">
        <v>7467</v>
      </c>
    </row>
    <row r="457" spans="1:4" x14ac:dyDescent="0.25">
      <c r="A457" s="447">
        <v>332</v>
      </c>
      <c r="B457" s="1">
        <v>17850</v>
      </c>
      <c r="C457" s="10" t="s">
        <v>6547</v>
      </c>
      <c r="D457" s="1" t="s">
        <v>7467</v>
      </c>
    </row>
    <row r="458" spans="1:4" x14ac:dyDescent="0.25">
      <c r="A458" s="447">
        <v>333</v>
      </c>
      <c r="B458" s="1">
        <v>17853</v>
      </c>
      <c r="C458" s="10" t="s">
        <v>5888</v>
      </c>
      <c r="D458" s="1" t="s">
        <v>7467</v>
      </c>
    </row>
    <row r="459" spans="1:4" x14ac:dyDescent="0.25">
      <c r="A459" s="447">
        <v>334</v>
      </c>
      <c r="B459" s="1">
        <v>17873</v>
      </c>
      <c r="C459" s="10" t="s">
        <v>6551</v>
      </c>
      <c r="D459" s="1" t="s">
        <v>7467</v>
      </c>
    </row>
    <row r="460" spans="1:4" x14ac:dyDescent="0.25">
      <c r="A460" s="447">
        <v>335</v>
      </c>
      <c r="B460" s="1">
        <v>18576</v>
      </c>
      <c r="C460" s="10" t="s">
        <v>5901</v>
      </c>
      <c r="D460" s="1" t="s">
        <v>7467</v>
      </c>
    </row>
    <row r="461" spans="1:4" x14ac:dyDescent="0.25">
      <c r="A461" s="447">
        <v>336</v>
      </c>
      <c r="B461" s="1">
        <v>18601</v>
      </c>
      <c r="C461" s="10" t="s">
        <v>6692</v>
      </c>
      <c r="D461" s="1" t="s">
        <v>7467</v>
      </c>
    </row>
    <row r="462" spans="1:4" x14ac:dyDescent="0.25">
      <c r="A462" s="447">
        <v>337</v>
      </c>
      <c r="B462" s="1">
        <v>18603</v>
      </c>
      <c r="C462" s="10" t="s">
        <v>6883</v>
      </c>
      <c r="D462" s="1" t="s">
        <v>7467</v>
      </c>
    </row>
    <row r="463" spans="1:4" x14ac:dyDescent="0.25">
      <c r="A463" s="447">
        <v>338</v>
      </c>
      <c r="B463" s="1">
        <v>18703</v>
      </c>
      <c r="C463" s="10" t="s">
        <v>6703</v>
      </c>
      <c r="D463" s="1" t="s">
        <v>7467</v>
      </c>
    </row>
    <row r="464" spans="1:4" x14ac:dyDescent="0.25">
      <c r="A464" s="447">
        <v>339</v>
      </c>
      <c r="B464" s="1">
        <v>18742</v>
      </c>
      <c r="C464" s="10" t="s">
        <v>6915</v>
      </c>
      <c r="D464" s="1" t="s">
        <v>7467</v>
      </c>
    </row>
    <row r="465" spans="1:4" x14ac:dyDescent="0.25">
      <c r="A465" s="447">
        <v>340</v>
      </c>
      <c r="B465" s="1">
        <v>18773</v>
      </c>
      <c r="C465" s="10" t="s">
        <v>5930</v>
      </c>
      <c r="D465" s="1" t="s">
        <v>7467</v>
      </c>
    </row>
    <row r="466" spans="1:4" x14ac:dyDescent="0.25">
      <c r="A466" s="447">
        <v>341</v>
      </c>
      <c r="B466" s="1">
        <v>18784</v>
      </c>
      <c r="C466" s="10" t="s">
        <v>6422</v>
      </c>
      <c r="D466" s="1" t="s">
        <v>7467</v>
      </c>
    </row>
    <row r="467" spans="1:4" x14ac:dyDescent="0.25">
      <c r="A467" s="447">
        <v>342</v>
      </c>
      <c r="B467" s="1">
        <v>18785</v>
      </c>
      <c r="C467" s="10" t="s">
        <v>5934</v>
      </c>
      <c r="D467" s="1" t="s">
        <v>7467</v>
      </c>
    </row>
    <row r="468" spans="1:4" x14ac:dyDescent="0.25">
      <c r="A468" s="447">
        <v>344</v>
      </c>
      <c r="B468" s="1">
        <v>45123</v>
      </c>
      <c r="C468" s="10" t="s">
        <v>7394</v>
      </c>
      <c r="D468" s="1" t="s">
        <v>7467</v>
      </c>
    </row>
    <row r="469" spans="1:4" x14ac:dyDescent="0.25">
      <c r="A469" s="447">
        <v>345</v>
      </c>
      <c r="B469" s="1">
        <v>41517</v>
      </c>
      <c r="C469" s="10" t="s">
        <v>7015</v>
      </c>
      <c r="D469" s="1" t="s">
        <v>7467</v>
      </c>
    </row>
    <row r="470" spans="1:4" x14ac:dyDescent="0.25">
      <c r="A470" s="447">
        <v>346</v>
      </c>
      <c r="B470" s="1">
        <v>31343</v>
      </c>
      <c r="C470" s="10" t="s">
        <v>6364</v>
      </c>
      <c r="D470" s="1" t="s">
        <v>7467</v>
      </c>
    </row>
    <row r="471" spans="1:4" x14ac:dyDescent="0.25">
      <c r="A471" s="447">
        <v>347</v>
      </c>
      <c r="B471" s="1">
        <v>31469</v>
      </c>
      <c r="C471" s="10" t="s">
        <v>7024</v>
      </c>
      <c r="D471" s="1" t="s">
        <v>7467</v>
      </c>
    </row>
    <row r="472" spans="1:4" x14ac:dyDescent="0.25">
      <c r="A472" s="447">
        <v>348</v>
      </c>
      <c r="B472" s="1">
        <v>31470</v>
      </c>
      <c r="C472" s="10" t="s">
        <v>7208</v>
      </c>
      <c r="D472" s="1" t="s">
        <v>7467</v>
      </c>
    </row>
    <row r="473" spans="1:4" x14ac:dyDescent="0.25">
      <c r="A473" s="447">
        <v>349</v>
      </c>
      <c r="B473" s="1">
        <v>31471</v>
      </c>
      <c r="C473" s="16" t="s">
        <v>6463</v>
      </c>
      <c r="D473" s="1" t="s">
        <v>7467</v>
      </c>
    </row>
    <row r="474" spans="1:4" x14ac:dyDescent="0.25">
      <c r="A474" s="447">
        <v>350</v>
      </c>
      <c r="B474" s="1">
        <v>31521</v>
      </c>
      <c r="C474" s="10" t="s">
        <v>7028</v>
      </c>
      <c r="D474" s="1" t="s">
        <v>7467</v>
      </c>
    </row>
    <row r="475" spans="1:4" x14ac:dyDescent="0.25">
      <c r="A475" s="447">
        <v>351</v>
      </c>
      <c r="B475" s="1">
        <v>31528</v>
      </c>
      <c r="C475" s="10" t="s">
        <v>5937</v>
      </c>
      <c r="D475" s="1" t="s">
        <v>7467</v>
      </c>
    </row>
    <row r="476" spans="1:4" x14ac:dyDescent="0.25">
      <c r="A476" s="447">
        <v>352</v>
      </c>
      <c r="B476" s="1">
        <v>31532</v>
      </c>
      <c r="C476" s="10" t="s">
        <v>6697</v>
      </c>
      <c r="D476" s="1" t="s">
        <v>7467</v>
      </c>
    </row>
    <row r="477" spans="1:4" x14ac:dyDescent="0.25">
      <c r="A477" s="447">
        <v>353</v>
      </c>
      <c r="B477" s="1">
        <v>31588</v>
      </c>
      <c r="C477" s="10" t="s">
        <v>7032</v>
      </c>
      <c r="D477" s="1" t="s">
        <v>7467</v>
      </c>
    </row>
    <row r="478" spans="1:4" x14ac:dyDescent="0.25">
      <c r="A478" s="447">
        <v>354</v>
      </c>
      <c r="B478" s="1">
        <v>31608</v>
      </c>
      <c r="C478" s="10" t="s">
        <v>6555</v>
      </c>
      <c r="D478" s="1" t="s">
        <v>7467</v>
      </c>
    </row>
    <row r="479" spans="1:4" x14ac:dyDescent="0.25">
      <c r="A479" s="447">
        <v>355</v>
      </c>
      <c r="B479" s="1">
        <v>31630</v>
      </c>
      <c r="C479" s="16" t="s">
        <v>7036</v>
      </c>
      <c r="D479" s="1" t="s">
        <v>7467</v>
      </c>
    </row>
    <row r="480" spans="1:4" x14ac:dyDescent="0.25">
      <c r="A480" s="447">
        <v>356</v>
      </c>
      <c r="B480" s="1">
        <v>31651</v>
      </c>
      <c r="C480" s="10" t="s">
        <v>5941</v>
      </c>
      <c r="D480" s="1" t="s">
        <v>7467</v>
      </c>
    </row>
    <row r="481" spans="1:4" x14ac:dyDescent="0.25">
      <c r="A481" s="447">
        <v>357</v>
      </c>
      <c r="B481" s="1">
        <v>31758</v>
      </c>
      <c r="C481" s="10" t="s">
        <v>6706</v>
      </c>
      <c r="D481" s="1" t="s">
        <v>7467</v>
      </c>
    </row>
    <row r="482" spans="1:4" x14ac:dyDescent="0.25">
      <c r="A482" s="447">
        <v>360</v>
      </c>
      <c r="B482" s="1" t="s">
        <v>6434</v>
      </c>
      <c r="C482" s="10" t="s">
        <v>5367</v>
      </c>
      <c r="D482" s="1" t="s">
        <v>7468</v>
      </c>
    </row>
    <row r="483" spans="1:4" x14ac:dyDescent="0.25">
      <c r="A483" s="447">
        <v>361</v>
      </c>
      <c r="B483" s="1" t="s">
        <v>6436</v>
      </c>
      <c r="C483" s="10" t="s">
        <v>7403</v>
      </c>
      <c r="D483" s="1" t="s">
        <v>7468</v>
      </c>
    </row>
    <row r="484" spans="1:4" x14ac:dyDescent="0.25">
      <c r="A484" s="447">
        <v>362</v>
      </c>
      <c r="B484" s="1" t="s">
        <v>6437</v>
      </c>
      <c r="C484" s="10" t="s">
        <v>6735</v>
      </c>
      <c r="D484" s="1" t="s">
        <v>7468</v>
      </c>
    </row>
    <row r="485" spans="1:4" x14ac:dyDescent="0.25">
      <c r="A485" s="447">
        <v>363</v>
      </c>
      <c r="B485" s="1" t="s">
        <v>6440</v>
      </c>
      <c r="C485" s="10" t="s">
        <v>6740</v>
      </c>
      <c r="D485" s="1" t="s">
        <v>7468</v>
      </c>
    </row>
    <row r="486" spans="1:4" x14ac:dyDescent="0.25">
      <c r="A486" s="447">
        <v>364</v>
      </c>
      <c r="B486" s="1" t="s">
        <v>6443</v>
      </c>
      <c r="C486" s="10" t="s">
        <v>6746</v>
      </c>
      <c r="D486" s="1" t="s">
        <v>7468</v>
      </c>
    </row>
    <row r="487" spans="1:4" x14ac:dyDescent="0.25">
      <c r="A487" s="447">
        <v>365</v>
      </c>
      <c r="B487" s="1" t="s">
        <v>6445</v>
      </c>
      <c r="C487" s="10" t="s">
        <v>6751</v>
      </c>
      <c r="D487" s="1" t="s">
        <v>7468</v>
      </c>
    </row>
    <row r="488" spans="1:4" x14ac:dyDescent="0.25">
      <c r="A488" s="447">
        <v>367</v>
      </c>
      <c r="B488" s="1" t="s">
        <v>6450</v>
      </c>
      <c r="C488" s="10" t="s">
        <v>5376</v>
      </c>
      <c r="D488" s="1" t="s">
        <v>7468</v>
      </c>
    </row>
    <row r="489" spans="1:4" x14ac:dyDescent="0.25">
      <c r="A489" s="447">
        <v>374</v>
      </c>
      <c r="B489" s="1" t="s">
        <v>6473</v>
      </c>
      <c r="C489" s="10" t="s">
        <v>5973</v>
      </c>
      <c r="D489" s="1" t="s">
        <v>7468</v>
      </c>
    </row>
    <row r="490" spans="1:4" x14ac:dyDescent="0.25">
      <c r="A490" s="447">
        <v>375</v>
      </c>
      <c r="B490" s="1" t="s">
        <v>6476</v>
      </c>
      <c r="C490" s="10" t="s">
        <v>7045</v>
      </c>
      <c r="D490" s="1" t="s">
        <v>7468</v>
      </c>
    </row>
    <row r="491" spans="1:4" x14ac:dyDescent="0.25">
      <c r="A491" s="447">
        <v>376</v>
      </c>
      <c r="B491" s="1" t="s">
        <v>6479</v>
      </c>
      <c r="C491" s="10" t="s">
        <v>5418</v>
      </c>
      <c r="D491" s="1" t="s">
        <v>7468</v>
      </c>
    </row>
    <row r="492" spans="1:4" x14ac:dyDescent="0.25">
      <c r="A492" s="447">
        <v>378</v>
      </c>
      <c r="B492" s="1" t="s">
        <v>6486</v>
      </c>
      <c r="C492" s="10" t="s">
        <v>5981</v>
      </c>
      <c r="D492" s="1" t="s">
        <v>7468</v>
      </c>
    </row>
    <row r="493" spans="1:4" x14ac:dyDescent="0.25">
      <c r="A493" s="447">
        <v>379</v>
      </c>
      <c r="B493" s="1" t="s">
        <v>6487</v>
      </c>
      <c r="C493" s="10" t="s">
        <v>5987</v>
      </c>
      <c r="D493" s="1" t="s">
        <v>7468</v>
      </c>
    </row>
    <row r="494" spans="1:4" x14ac:dyDescent="0.25">
      <c r="A494" s="447">
        <v>384</v>
      </c>
      <c r="B494" s="1" t="s">
        <v>6502</v>
      </c>
      <c r="C494" s="10" t="s">
        <v>7212</v>
      </c>
      <c r="D494" s="1" t="s">
        <v>7468</v>
      </c>
    </row>
    <row r="495" spans="1:4" x14ac:dyDescent="0.25">
      <c r="A495" s="447">
        <v>385</v>
      </c>
      <c r="B495" s="1" t="s">
        <v>6506</v>
      </c>
      <c r="C495" s="10" t="s">
        <v>5995</v>
      </c>
      <c r="D495" s="1" t="s">
        <v>7468</v>
      </c>
    </row>
    <row r="496" spans="1:4" x14ac:dyDescent="0.25">
      <c r="A496" s="447">
        <v>388</v>
      </c>
      <c r="B496" s="1" t="s">
        <v>6516</v>
      </c>
      <c r="C496" s="10" t="s">
        <v>6003</v>
      </c>
      <c r="D496" s="1" t="s">
        <v>7468</v>
      </c>
    </row>
    <row r="497" spans="1:4" x14ac:dyDescent="0.25">
      <c r="A497" s="447">
        <v>389</v>
      </c>
      <c r="B497" s="1" t="s">
        <v>6519</v>
      </c>
      <c r="C497" s="10" t="s">
        <v>6820</v>
      </c>
      <c r="D497" s="1" t="s">
        <v>7468</v>
      </c>
    </row>
    <row r="498" spans="1:4" x14ac:dyDescent="0.25">
      <c r="A498" s="447">
        <v>390</v>
      </c>
      <c r="B498" s="1" t="s">
        <v>6525</v>
      </c>
      <c r="C498" s="10" t="s">
        <v>6007</v>
      </c>
      <c r="D498" s="1" t="s">
        <v>7468</v>
      </c>
    </row>
    <row r="499" spans="1:4" x14ac:dyDescent="0.25">
      <c r="A499" s="447">
        <v>392</v>
      </c>
      <c r="B499" s="1" t="s">
        <v>6530</v>
      </c>
      <c r="C499" s="10" t="s">
        <v>7076</v>
      </c>
      <c r="D499" s="1" t="s">
        <v>7468</v>
      </c>
    </row>
    <row r="500" spans="1:4" x14ac:dyDescent="0.25">
      <c r="A500" s="447">
        <v>393</v>
      </c>
      <c r="B500" s="1" t="s">
        <v>6532</v>
      </c>
      <c r="C500" s="10" t="s">
        <v>7081</v>
      </c>
      <c r="D500" s="1" t="s">
        <v>7468</v>
      </c>
    </row>
    <row r="501" spans="1:4" x14ac:dyDescent="0.25">
      <c r="A501" s="447">
        <v>394</v>
      </c>
      <c r="B501" s="1" t="s">
        <v>6534</v>
      </c>
      <c r="C501" s="10" t="s">
        <v>6715</v>
      </c>
      <c r="D501" s="1" t="s">
        <v>7468</v>
      </c>
    </row>
    <row r="502" spans="1:4" x14ac:dyDescent="0.25">
      <c r="A502" s="447">
        <v>395</v>
      </c>
      <c r="B502" s="1" t="s">
        <v>6537</v>
      </c>
      <c r="C502" s="10" t="s">
        <v>6370</v>
      </c>
      <c r="D502" s="1" t="s">
        <v>7468</v>
      </c>
    </row>
    <row r="503" spans="1:4" x14ac:dyDescent="0.25">
      <c r="A503" s="447">
        <v>400</v>
      </c>
      <c r="B503" s="1" t="s">
        <v>7481</v>
      </c>
      <c r="C503" s="17" t="s">
        <v>7414</v>
      </c>
      <c r="D503" s="1" t="s">
        <v>7469</v>
      </c>
    </row>
    <row r="504" spans="1:4" x14ac:dyDescent="0.25">
      <c r="A504" s="447">
        <v>401</v>
      </c>
      <c r="B504" s="1" t="s">
        <v>7482</v>
      </c>
      <c r="C504" s="17" t="s">
        <v>7415</v>
      </c>
      <c r="D504" s="1" t="s">
        <v>7469</v>
      </c>
    </row>
    <row r="505" spans="1:4" x14ac:dyDescent="0.25">
      <c r="A505" s="447">
        <v>405</v>
      </c>
      <c r="B505" s="1" t="s">
        <v>6566</v>
      </c>
      <c r="C505" s="17" t="s">
        <v>5206</v>
      </c>
      <c r="D505" s="1" t="s">
        <v>7469</v>
      </c>
    </row>
    <row r="506" spans="1:4" x14ac:dyDescent="0.25">
      <c r="A506" s="447">
        <v>412</v>
      </c>
      <c r="B506" s="1" t="s">
        <v>6597</v>
      </c>
      <c r="C506" s="17" t="s">
        <v>5222</v>
      </c>
      <c r="D506" s="1" t="s">
        <v>7469</v>
      </c>
    </row>
    <row r="507" spans="1:4" x14ac:dyDescent="0.25">
      <c r="A507" s="447">
        <v>413</v>
      </c>
      <c r="B507" s="1" t="s">
        <v>6600</v>
      </c>
      <c r="C507" s="17" t="s">
        <v>6897</v>
      </c>
      <c r="D507" s="1" t="s">
        <v>7469</v>
      </c>
    </row>
    <row r="508" spans="1:4" x14ac:dyDescent="0.25">
      <c r="A508" s="447">
        <v>414</v>
      </c>
      <c r="B508" s="1" t="s">
        <v>6606</v>
      </c>
      <c r="C508" s="17" t="s">
        <v>5239</v>
      </c>
      <c r="D508" s="1" t="s">
        <v>7469</v>
      </c>
    </row>
    <row r="509" spans="1:4" x14ac:dyDescent="0.25">
      <c r="A509" s="447">
        <v>415</v>
      </c>
      <c r="B509" s="1" t="s">
        <v>6610</v>
      </c>
      <c r="C509" s="17" t="s">
        <v>5258</v>
      </c>
      <c r="D509" s="1" t="s">
        <v>7469</v>
      </c>
    </row>
    <row r="510" spans="1:4" x14ac:dyDescent="0.25">
      <c r="A510" s="447">
        <v>416</v>
      </c>
      <c r="B510" s="1" t="s">
        <v>6613</v>
      </c>
      <c r="C510" s="17" t="s">
        <v>5277</v>
      </c>
      <c r="D510" s="1" t="s">
        <v>7469</v>
      </c>
    </row>
    <row r="511" spans="1:4" x14ac:dyDescent="0.25">
      <c r="A511" s="447">
        <v>418</v>
      </c>
      <c r="B511" s="1" t="s">
        <v>6619</v>
      </c>
      <c r="C511" s="17" t="s">
        <v>5295</v>
      </c>
      <c r="D511" s="1" t="s">
        <v>7469</v>
      </c>
    </row>
    <row r="512" spans="1:4" x14ac:dyDescent="0.25">
      <c r="A512" s="447">
        <v>419</v>
      </c>
      <c r="B512" s="1" t="s">
        <v>6623</v>
      </c>
      <c r="C512" s="17" t="s">
        <v>5309</v>
      </c>
      <c r="D512" s="1" t="s">
        <v>7469</v>
      </c>
    </row>
    <row r="513" spans="1:4" x14ac:dyDescent="0.25">
      <c r="A513" s="447">
        <v>420</v>
      </c>
      <c r="B513" s="1" t="s">
        <v>6627</v>
      </c>
      <c r="C513" s="17" t="s">
        <v>5323</v>
      </c>
      <c r="D513" s="1" t="s">
        <v>7469</v>
      </c>
    </row>
    <row r="514" spans="1:4" x14ac:dyDescent="0.25">
      <c r="A514" s="447">
        <v>422</v>
      </c>
      <c r="B514" s="1" t="s">
        <v>6634</v>
      </c>
      <c r="C514" s="17" t="s">
        <v>5336</v>
      </c>
      <c r="D514" s="1" t="s">
        <v>7469</v>
      </c>
    </row>
    <row r="515" spans="1:4" x14ac:dyDescent="0.25">
      <c r="A515" s="447">
        <v>436</v>
      </c>
      <c r="B515" s="1" t="s">
        <v>6687</v>
      </c>
      <c r="C515" s="19" t="s">
        <v>5348</v>
      </c>
      <c r="D515" s="1" t="s">
        <v>7469</v>
      </c>
    </row>
    <row r="516" spans="1:4" x14ac:dyDescent="0.25">
      <c r="A516" s="447">
        <v>438</v>
      </c>
      <c r="B516" s="1" t="s">
        <v>6696</v>
      </c>
      <c r="C516" s="19" t="s">
        <v>5353</v>
      </c>
      <c r="D516" s="1" t="s">
        <v>7469</v>
      </c>
    </row>
    <row r="517" spans="1:4" x14ac:dyDescent="0.25">
      <c r="A517" s="447">
        <v>440</v>
      </c>
      <c r="B517" s="1" t="s">
        <v>6705</v>
      </c>
      <c r="C517" s="19" t="s">
        <v>6990</v>
      </c>
      <c r="D517" s="1" t="s">
        <v>7469</v>
      </c>
    </row>
    <row r="518" spans="1:4" x14ac:dyDescent="0.25">
      <c r="A518" s="447">
        <v>446</v>
      </c>
      <c r="B518" s="1" t="s">
        <v>6734</v>
      </c>
      <c r="C518" s="19" t="s">
        <v>5357</v>
      </c>
      <c r="D518" s="1" t="s">
        <v>7469</v>
      </c>
    </row>
    <row r="519" spans="1:4" x14ac:dyDescent="0.25">
      <c r="A519" s="447">
        <v>463</v>
      </c>
      <c r="B519" s="1" t="s">
        <v>6806</v>
      </c>
      <c r="C519" s="19" t="s">
        <v>6719</v>
      </c>
      <c r="D519" s="1" t="s">
        <v>7469</v>
      </c>
    </row>
    <row r="520" spans="1:4" x14ac:dyDescent="0.25">
      <c r="A520" s="447">
        <v>464</v>
      </c>
      <c r="B520" s="1" t="s">
        <v>6809</v>
      </c>
      <c r="C520" s="19" t="s">
        <v>7100</v>
      </c>
      <c r="D520" s="1" t="s">
        <v>7469</v>
      </c>
    </row>
    <row r="521" spans="1:4" x14ac:dyDescent="0.25">
      <c r="A521" s="447">
        <v>465</v>
      </c>
      <c r="B521" s="1" t="s">
        <v>6813</v>
      </c>
      <c r="C521" s="19" t="s">
        <v>7106</v>
      </c>
      <c r="D521" s="1" t="s">
        <v>7469</v>
      </c>
    </row>
    <row r="522" spans="1:4" x14ac:dyDescent="0.25">
      <c r="A522" s="447">
        <v>466</v>
      </c>
      <c r="B522" s="1" t="s">
        <v>6815</v>
      </c>
      <c r="C522" s="19" t="s">
        <v>6066</v>
      </c>
      <c r="D522" s="1" t="s">
        <v>7469</v>
      </c>
    </row>
    <row r="523" spans="1:4" x14ac:dyDescent="0.25">
      <c r="A523" s="447">
        <v>467</v>
      </c>
      <c r="B523" s="1" t="s">
        <v>6819</v>
      </c>
      <c r="C523" s="19" t="s">
        <v>7117</v>
      </c>
      <c r="D523" s="1" t="s">
        <v>7469</v>
      </c>
    </row>
    <row r="524" spans="1:4" x14ac:dyDescent="0.25">
      <c r="A524" s="447">
        <v>469</v>
      </c>
      <c r="B524" s="1" t="s">
        <v>6826</v>
      </c>
      <c r="C524" s="19" t="s">
        <v>7092</v>
      </c>
      <c r="D524" s="1" t="s">
        <v>7469</v>
      </c>
    </row>
    <row r="525" spans="1:4" x14ac:dyDescent="0.25">
      <c r="A525" s="447">
        <v>470</v>
      </c>
      <c r="B525" s="1" t="s">
        <v>6828</v>
      </c>
      <c r="C525" s="19" t="s">
        <v>6079</v>
      </c>
      <c r="D525" s="1" t="s">
        <v>7469</v>
      </c>
    </row>
    <row r="526" spans="1:4" x14ac:dyDescent="0.25">
      <c r="A526" s="447">
        <v>471</v>
      </c>
      <c r="B526" s="1" t="s">
        <v>6833</v>
      </c>
      <c r="C526" s="19" t="s">
        <v>7096</v>
      </c>
      <c r="D526" s="1" t="s">
        <v>7469</v>
      </c>
    </row>
    <row r="527" spans="1:4" x14ac:dyDescent="0.25">
      <c r="A527" s="447">
        <v>472</v>
      </c>
      <c r="B527" s="1" t="s">
        <v>6838</v>
      </c>
      <c r="C527" s="19" t="s">
        <v>7139</v>
      </c>
      <c r="D527" s="1" t="s">
        <v>7469</v>
      </c>
    </row>
    <row r="528" spans="1:4" x14ac:dyDescent="0.25">
      <c r="A528" s="447">
        <v>473</v>
      </c>
      <c r="B528" s="1" t="s">
        <v>6842</v>
      </c>
      <c r="C528" s="19" t="s">
        <v>7143</v>
      </c>
      <c r="D528" s="1" t="s">
        <v>7469</v>
      </c>
    </row>
    <row r="529" spans="1:4" x14ac:dyDescent="0.25">
      <c r="A529" s="447">
        <v>474</v>
      </c>
      <c r="B529" s="1" t="s">
        <v>6845</v>
      </c>
      <c r="C529" s="19" t="s">
        <v>6084</v>
      </c>
      <c r="D529" s="1" t="s">
        <v>7469</v>
      </c>
    </row>
    <row r="530" spans="1:4" x14ac:dyDescent="0.25">
      <c r="A530" s="447">
        <v>475</v>
      </c>
      <c r="B530" s="1" t="s">
        <v>6849</v>
      </c>
      <c r="C530" s="19" t="s">
        <v>6088</v>
      </c>
      <c r="D530" s="1" t="s">
        <v>7469</v>
      </c>
    </row>
    <row r="531" spans="1:4" x14ac:dyDescent="0.25">
      <c r="A531" s="447">
        <v>476</v>
      </c>
      <c r="B531" s="1" t="s">
        <v>6856</v>
      </c>
      <c r="C531" s="19" t="s">
        <v>7113</v>
      </c>
      <c r="D531" s="1" t="s">
        <v>7469</v>
      </c>
    </row>
    <row r="532" spans="1:4" x14ac:dyDescent="0.25">
      <c r="A532" s="447">
        <v>478</v>
      </c>
      <c r="B532" s="1" t="s">
        <v>6867</v>
      </c>
      <c r="C532" s="19" t="s">
        <v>6091</v>
      </c>
      <c r="D532" s="1" t="s">
        <v>7469</v>
      </c>
    </row>
    <row r="533" spans="1:4" x14ac:dyDescent="0.25">
      <c r="A533" s="447">
        <v>480</v>
      </c>
      <c r="B533" s="1" t="s">
        <v>6876</v>
      </c>
      <c r="C533" s="19" t="s">
        <v>6096</v>
      </c>
      <c r="D533" s="1" t="s">
        <v>7469</v>
      </c>
    </row>
    <row r="534" spans="1:4" x14ac:dyDescent="0.25">
      <c r="A534" s="447">
        <v>481</v>
      </c>
      <c r="B534" s="1" t="s">
        <v>6882</v>
      </c>
      <c r="C534" s="19" t="s">
        <v>7179</v>
      </c>
      <c r="D534" s="1" t="s">
        <v>7469</v>
      </c>
    </row>
    <row r="535" spans="1:4" x14ac:dyDescent="0.25">
      <c r="A535" s="447">
        <v>482</v>
      </c>
      <c r="B535" s="1" t="s">
        <v>6887</v>
      </c>
      <c r="C535" s="19" t="s">
        <v>6100</v>
      </c>
      <c r="D535" s="1" t="s">
        <v>7469</v>
      </c>
    </row>
    <row r="536" spans="1:4" x14ac:dyDescent="0.25">
      <c r="A536" s="447">
        <v>485</v>
      </c>
      <c r="B536" s="1" t="s">
        <v>6901</v>
      </c>
      <c r="C536" s="11" t="s">
        <v>6103</v>
      </c>
      <c r="D536" s="1" t="s">
        <v>7470</v>
      </c>
    </row>
    <row r="537" spans="1:4" x14ac:dyDescent="0.25">
      <c r="A537" s="447">
        <v>487</v>
      </c>
      <c r="B537" s="1" t="s">
        <v>6914</v>
      </c>
      <c r="C537" s="11" t="s">
        <v>7130</v>
      </c>
      <c r="D537" s="1" t="s">
        <v>7470</v>
      </c>
    </row>
    <row r="538" spans="1:4" x14ac:dyDescent="0.25">
      <c r="A538" s="447">
        <v>488</v>
      </c>
      <c r="B538" s="1" t="s">
        <v>6919</v>
      </c>
      <c r="C538" s="11" t="s">
        <v>7133</v>
      </c>
      <c r="D538" s="1" t="s">
        <v>7470</v>
      </c>
    </row>
    <row r="539" spans="1:4" x14ac:dyDescent="0.25">
      <c r="A539" s="447">
        <v>489</v>
      </c>
      <c r="B539" s="1" t="s">
        <v>6929</v>
      </c>
      <c r="C539" s="11" t="s">
        <v>7136</v>
      </c>
      <c r="D539" s="1" t="s">
        <v>7470</v>
      </c>
    </row>
    <row r="540" spans="1:4" x14ac:dyDescent="0.25">
      <c r="A540" s="447">
        <v>490</v>
      </c>
      <c r="B540" s="1" t="s">
        <v>6934</v>
      </c>
      <c r="C540" s="11" t="s">
        <v>6108</v>
      </c>
      <c r="D540" s="1" t="s">
        <v>7470</v>
      </c>
    </row>
    <row r="541" spans="1:4" x14ac:dyDescent="0.25">
      <c r="A541" s="447">
        <v>491</v>
      </c>
      <c r="B541" s="1" t="s">
        <v>6941</v>
      </c>
      <c r="C541" s="11" t="s">
        <v>6112</v>
      </c>
      <c r="D541" s="1" t="s">
        <v>7470</v>
      </c>
    </row>
    <row r="542" spans="1:4" x14ac:dyDescent="0.25">
      <c r="A542" s="447">
        <v>492</v>
      </c>
      <c r="B542" s="1" t="s">
        <v>6949</v>
      </c>
      <c r="C542" s="11" t="s">
        <v>6466</v>
      </c>
      <c r="D542" s="1" t="s">
        <v>7470</v>
      </c>
    </row>
    <row r="543" spans="1:4" x14ac:dyDescent="0.25">
      <c r="A543" s="447">
        <v>494</v>
      </c>
      <c r="B543" s="1" t="s">
        <v>6959</v>
      </c>
      <c r="C543" s="11" t="s">
        <v>7234</v>
      </c>
      <c r="D543" s="1" t="s">
        <v>7470</v>
      </c>
    </row>
    <row r="544" spans="1:4" x14ac:dyDescent="0.25">
      <c r="A544" s="447">
        <v>495</v>
      </c>
      <c r="B544" s="1" t="s">
        <v>6966</v>
      </c>
      <c r="C544" s="11" t="s">
        <v>7238</v>
      </c>
      <c r="D544" s="1" t="s">
        <v>7470</v>
      </c>
    </row>
    <row r="545" spans="1:4" x14ac:dyDescent="0.25">
      <c r="A545" s="447">
        <v>499</v>
      </c>
      <c r="B545" s="1" t="s">
        <v>6989</v>
      </c>
      <c r="C545" s="11" t="s">
        <v>6471</v>
      </c>
      <c r="D545" s="1" t="s">
        <v>7470</v>
      </c>
    </row>
    <row r="546" spans="1:4" x14ac:dyDescent="0.25">
      <c r="A546" s="447">
        <v>508</v>
      </c>
      <c r="B546" s="1" t="s">
        <v>7048</v>
      </c>
      <c r="C546" s="11" t="s">
        <v>7292</v>
      </c>
      <c r="D546" s="1" t="s">
        <v>7470</v>
      </c>
    </row>
    <row r="547" spans="1:4" x14ac:dyDescent="0.25">
      <c r="A547" s="447">
        <v>510</v>
      </c>
      <c r="B547" s="1" t="s">
        <v>7059</v>
      </c>
      <c r="C547" s="11" t="s">
        <v>7298</v>
      </c>
      <c r="D547" s="1" t="s">
        <v>7470</v>
      </c>
    </row>
    <row r="548" spans="1:4" x14ac:dyDescent="0.25">
      <c r="A548" s="447">
        <v>512</v>
      </c>
      <c r="B548" s="1" t="s">
        <v>7071</v>
      </c>
      <c r="C548" s="11" t="s">
        <v>7305</v>
      </c>
      <c r="D548" s="1" t="s">
        <v>7470</v>
      </c>
    </row>
    <row r="549" spans="1:4" x14ac:dyDescent="0.25">
      <c r="A549" s="447">
        <v>522</v>
      </c>
      <c r="B549" s="1" t="s">
        <v>7116</v>
      </c>
      <c r="C549" s="11" t="s">
        <v>7337</v>
      </c>
      <c r="D549" s="1" t="s">
        <v>7470</v>
      </c>
    </row>
    <row r="550" spans="1:4" x14ac:dyDescent="0.25">
      <c r="A550" s="447">
        <v>524</v>
      </c>
      <c r="B550" s="1" t="s">
        <v>7129</v>
      </c>
      <c r="C550" s="11" t="s">
        <v>7344</v>
      </c>
      <c r="D550" s="1" t="s">
        <v>7470</v>
      </c>
    </row>
    <row r="551" spans="1:4" x14ac:dyDescent="0.25">
      <c r="A551" s="447">
        <v>526</v>
      </c>
      <c r="B551" s="1" t="s">
        <v>7135</v>
      </c>
      <c r="C551" s="11" t="s">
        <v>6124</v>
      </c>
      <c r="D551" s="1" t="s">
        <v>7470</v>
      </c>
    </row>
    <row r="552" spans="1:4" x14ac:dyDescent="0.25">
      <c r="A552" s="447">
        <v>527</v>
      </c>
      <c r="B552" s="1" t="s">
        <v>7138</v>
      </c>
      <c r="C552" s="11" t="s">
        <v>7350</v>
      </c>
      <c r="D552" s="1" t="s">
        <v>7470</v>
      </c>
    </row>
    <row r="553" spans="1:4" x14ac:dyDescent="0.25">
      <c r="A553" s="447">
        <v>528</v>
      </c>
      <c r="B553" s="1" t="s">
        <v>7142</v>
      </c>
      <c r="C553" s="11" t="s">
        <v>6375</v>
      </c>
      <c r="D553" s="1" t="s">
        <v>7470</v>
      </c>
    </row>
    <row r="554" spans="1:4" x14ac:dyDescent="0.25">
      <c r="A554" s="447">
        <v>529</v>
      </c>
      <c r="B554" s="1" t="s">
        <v>7147</v>
      </c>
      <c r="C554" s="11" t="s">
        <v>7356</v>
      </c>
      <c r="D554" s="1" t="s">
        <v>7470</v>
      </c>
    </row>
    <row r="555" spans="1:4" x14ac:dyDescent="0.25">
      <c r="A555" s="447">
        <v>532</v>
      </c>
      <c r="B555" s="1" t="s">
        <v>7162</v>
      </c>
      <c r="C555" s="11" t="s">
        <v>6758</v>
      </c>
      <c r="D555" s="1" t="s">
        <v>7470</v>
      </c>
    </row>
    <row r="556" spans="1:4" x14ac:dyDescent="0.25">
      <c r="A556" s="447">
        <v>533</v>
      </c>
      <c r="B556" s="1" t="s">
        <v>7165</v>
      </c>
      <c r="C556" s="11" t="s">
        <v>6474</v>
      </c>
      <c r="D556" s="1" t="s">
        <v>7470</v>
      </c>
    </row>
    <row r="557" spans="1:4" x14ac:dyDescent="0.25">
      <c r="A557" s="447">
        <v>534</v>
      </c>
      <c r="B557" s="1" t="s">
        <v>7168</v>
      </c>
      <c r="C557" s="11" t="s">
        <v>6132</v>
      </c>
      <c r="D557" s="1" t="s">
        <v>7470</v>
      </c>
    </row>
    <row r="558" spans="1:4" x14ac:dyDescent="0.25">
      <c r="A558" s="447">
        <v>535</v>
      </c>
      <c r="B558" s="1" t="s">
        <v>7175</v>
      </c>
      <c r="C558" s="11" t="s">
        <v>6431</v>
      </c>
      <c r="D558" s="1" t="s">
        <v>7470</v>
      </c>
    </row>
    <row r="559" spans="1:4" x14ac:dyDescent="0.25">
      <c r="A559" s="447">
        <v>536</v>
      </c>
      <c r="B559" s="1" t="s">
        <v>7178</v>
      </c>
      <c r="C559" s="11" t="s">
        <v>6377</v>
      </c>
      <c r="D559" s="1" t="s">
        <v>7470</v>
      </c>
    </row>
    <row r="560" spans="1:4" x14ac:dyDescent="0.25">
      <c r="A560" s="447">
        <v>537</v>
      </c>
      <c r="B560" s="1" t="s">
        <v>7183</v>
      </c>
      <c r="C560" s="11" t="s">
        <v>6380</v>
      </c>
      <c r="D560" s="1" t="s">
        <v>7470</v>
      </c>
    </row>
    <row r="561" spans="1:4" x14ac:dyDescent="0.25">
      <c r="A561" s="447">
        <v>538</v>
      </c>
      <c r="B561" s="1" t="s">
        <v>7188</v>
      </c>
      <c r="C561" s="11" t="s">
        <v>6763</v>
      </c>
      <c r="D561" s="1" t="s">
        <v>7470</v>
      </c>
    </row>
    <row r="562" spans="1:4" x14ac:dyDescent="0.25">
      <c r="A562" s="447">
        <v>539</v>
      </c>
      <c r="B562" s="1" t="s">
        <v>7195</v>
      </c>
      <c r="C562" s="11" t="s">
        <v>6383</v>
      </c>
      <c r="D562" s="1" t="s">
        <v>7470</v>
      </c>
    </row>
    <row r="563" spans="1:4" x14ac:dyDescent="0.25">
      <c r="A563" s="447">
        <v>540</v>
      </c>
      <c r="B563" s="1" t="s">
        <v>7198</v>
      </c>
      <c r="C563" s="11" t="s">
        <v>6135</v>
      </c>
      <c r="D563" s="1" t="s">
        <v>7470</v>
      </c>
    </row>
    <row r="564" spans="1:4" x14ac:dyDescent="0.25">
      <c r="A564" s="447">
        <v>541</v>
      </c>
      <c r="B564" s="1" t="s">
        <v>7203</v>
      </c>
      <c r="C564" s="11" t="s">
        <v>7148</v>
      </c>
      <c r="D564" s="1" t="s">
        <v>7470</v>
      </c>
    </row>
    <row r="565" spans="1:4" x14ac:dyDescent="0.25">
      <c r="A565" s="447">
        <v>544</v>
      </c>
      <c r="B565" s="1" t="s">
        <v>7215</v>
      </c>
      <c r="C565" s="11" t="s">
        <v>5591</v>
      </c>
      <c r="D565" s="1" t="s">
        <v>7470</v>
      </c>
    </row>
    <row r="566" spans="1:4" x14ac:dyDescent="0.25">
      <c r="A566" s="447">
        <v>547</v>
      </c>
      <c r="B566" s="1" t="s">
        <v>7227</v>
      </c>
      <c r="C566" s="11" t="s">
        <v>5600</v>
      </c>
      <c r="D566" s="1" t="s">
        <v>7470</v>
      </c>
    </row>
    <row r="567" spans="1:4" x14ac:dyDescent="0.25">
      <c r="A567" s="447">
        <v>548</v>
      </c>
      <c r="B567" s="1" t="s">
        <v>7229</v>
      </c>
      <c r="C567" s="11" t="s">
        <v>6140</v>
      </c>
      <c r="D567" s="1" t="s">
        <v>7470</v>
      </c>
    </row>
    <row r="568" spans="1:4" x14ac:dyDescent="0.25">
      <c r="A568" s="447">
        <v>552</v>
      </c>
      <c r="B568" s="1" t="s">
        <v>7246</v>
      </c>
      <c r="C568" s="11" t="s">
        <v>5606</v>
      </c>
      <c r="D568" s="1" t="s">
        <v>7470</v>
      </c>
    </row>
    <row r="569" spans="1:4" x14ac:dyDescent="0.25">
      <c r="A569" s="447">
        <v>553</v>
      </c>
      <c r="B569" s="1" t="s">
        <v>7252</v>
      </c>
      <c r="C569" s="11" t="s">
        <v>7390</v>
      </c>
      <c r="D569" s="1" t="s">
        <v>7470</v>
      </c>
    </row>
    <row r="570" spans="1:4" x14ac:dyDescent="0.25">
      <c r="A570" s="447">
        <v>554</v>
      </c>
      <c r="B570" s="1" t="s">
        <v>7256</v>
      </c>
      <c r="C570" s="11" t="s">
        <v>5610</v>
      </c>
      <c r="D570" s="1" t="s">
        <v>7470</v>
      </c>
    </row>
    <row r="571" spans="1:4" x14ac:dyDescent="0.25">
      <c r="A571" s="447">
        <v>555</v>
      </c>
      <c r="B571" s="1" t="s">
        <v>7259</v>
      </c>
      <c r="C571" s="11" t="s">
        <v>7392</v>
      </c>
      <c r="D571" s="1" t="s">
        <v>7470</v>
      </c>
    </row>
    <row r="572" spans="1:4" x14ac:dyDescent="0.25">
      <c r="A572" s="447">
        <v>557</v>
      </c>
      <c r="B572" s="1" t="s">
        <v>7268</v>
      </c>
      <c r="C572" s="11" t="s">
        <v>7296</v>
      </c>
      <c r="D572" s="1" t="s">
        <v>7470</v>
      </c>
    </row>
    <row r="573" spans="1:4" x14ac:dyDescent="0.25">
      <c r="A573" s="447">
        <v>558</v>
      </c>
      <c r="B573" s="1" t="s">
        <v>7272</v>
      </c>
      <c r="C573" s="11" t="s">
        <v>7396</v>
      </c>
      <c r="D573" s="1" t="s">
        <v>7470</v>
      </c>
    </row>
    <row r="574" spans="1:4" x14ac:dyDescent="0.25">
      <c r="A574" s="447">
        <v>560</v>
      </c>
      <c r="B574" s="1" t="s">
        <v>7280</v>
      </c>
      <c r="C574" s="11" t="s">
        <v>7398</v>
      </c>
      <c r="D574" s="1" t="s">
        <v>7470</v>
      </c>
    </row>
    <row r="576" spans="1:4" x14ac:dyDescent="0.25">
      <c r="A576" s="22" t="s">
        <v>4980</v>
      </c>
      <c r="B576" s="20" t="s">
        <v>7483</v>
      </c>
      <c r="C576" s="21"/>
    </row>
    <row r="579" spans="1:4" x14ac:dyDescent="0.25">
      <c r="A579" s="447">
        <v>19</v>
      </c>
      <c r="B579" s="1" t="s">
        <v>5238</v>
      </c>
      <c r="C579" s="23">
        <v>61000603900000</v>
      </c>
      <c r="D579" s="1" t="s">
        <v>7455</v>
      </c>
    </row>
    <row r="580" spans="1:4" x14ac:dyDescent="0.25">
      <c r="A580" s="447">
        <v>20</v>
      </c>
      <c r="B580" s="1" t="s">
        <v>5246</v>
      </c>
      <c r="C580" s="23">
        <v>61000608200000</v>
      </c>
      <c r="D580" s="1" t="s">
        <v>7455</v>
      </c>
    </row>
    <row r="585" spans="1:4" x14ac:dyDescent="0.25">
      <c r="A585" s="447"/>
      <c r="B585" s="20" t="s">
        <v>7484</v>
      </c>
      <c r="C585" s="21"/>
    </row>
    <row r="589" spans="1:4" x14ac:dyDescent="0.25">
      <c r="A589" s="2" t="s">
        <v>7485</v>
      </c>
    </row>
    <row r="591" spans="1:4" x14ac:dyDescent="0.25">
      <c r="A591" s="447"/>
      <c r="B591" s="20" t="s">
        <v>7471</v>
      </c>
      <c r="C591" s="21"/>
    </row>
    <row r="592" spans="1:4" x14ac:dyDescent="0.25">
      <c r="A592" s="447"/>
      <c r="B592" s="20" t="s">
        <v>7472</v>
      </c>
      <c r="C592" s="21"/>
    </row>
    <row r="593" spans="1:3" x14ac:dyDescent="0.25">
      <c r="A593" s="22" t="s">
        <v>4980</v>
      </c>
      <c r="B593" s="20" t="s">
        <v>7483</v>
      </c>
      <c r="C593" s="21"/>
    </row>
    <row r="594" spans="1:3" x14ac:dyDescent="0.25">
      <c r="A594" s="22"/>
      <c r="B594" s="20" t="s">
        <v>7484</v>
      </c>
      <c r="C594" s="21"/>
    </row>
  </sheetData>
  <pageMargins left="0.7" right="0.7" top="0.75" bottom="0.75" header="0.3" footer="0.3"/>
  <pageSetup paperSize="1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V i s u a l i z a t i o n   x m l n s : x s i = " h t t p : / / w w w . w 3 . o r g / 2 0 0 1 / X M L S c h e m a - i n s t a n c e "   x m l n s : x s d = " h t t p : / / w w w . w 3 . o r g / 2 0 0 1 / X M L S c h e m a "   x m l n s = " h t t p : / / m i c r o s o f t . d a t a . v i s u a l i z a t i o n . C l i e n t . E x c e l / 1 . 0 " > < T o u r s > < T o u r   N a m e = " T o u r   1 "   I d = " { 0 4 7 5 C 2 4 7 - 1 D 0 B - 4 6 0 6 - 9 E F C - 5 9 E 0 D 0 6 5 A B C 5 } "   T o u r I d = " 0 b e 6 9 6 b 3 - 9 3 1 5 - 4 a d 2 - 9 c 7 b - 4 6 9 d 5 c 9 5 c 7 8 4 "   X m l V e r = " 4 "   M i n X m l V e r = " 3 " > < D e s c r i p t i o n > S o m e   d e s c r i p t i o n   f o r   t h e   t o u r   g o e s   h e r e < / D e s c r i p t i o n > < I m a g e > i V B O R w 0 K G g o A A A A N S U h E U g A A A N Q A A A B 1 C A Y A A A A 2 n s 9 T A A A A A X N S R 0 I A r s 4 c 6 Q A A A A R n Q U 1 B A A C x j w v 8 Y Q U A A A A J c E h Z c w A A A o k A A A K J A a 2 A t f E A A K V L S U R B V H h e z H 0 F g F z H k f Y 3 z L T M q N W u m N k o M 8 Z 2 Y g w 5 s R P H g U t y 4 R w k l 7 v k g h d y 4 s S O 4 9 g x J C Z Z Z h R a b L G 0 k p Y Z Z o e Z 5 6 / q N 7 M 7 i 1 r Z z t 3 / y e O d e T P z 5 r 3 u r q q v q q u r Z V 6 P I 4 0 Z 0 P u W C 5 W X 5 i G R k m H T c 5 t Q V V W F j o 5 O r F m z G n P q q 5 F K p T K f f O 9 4 7 a Q c B Y l 2 9 M d L o T e a M 0 e B K + Y n A J k M q W Q y c + S 9 I R A M w 2 Q 0 I J 1 O Q S 5 X i G P h S B R a j R o 9 W x y o v D h P H D s b F B h / H T 0 u B b R q G f K N M z b h J M S 8 U a g t G m r T K F r a / O h q 9 8 N W q M G q Z W V Q S p e H V r s C D U X j f y + d p t 9 J J h C n v r D b R 3 D y x A n I 6 H 7 6 B w a g U q l w x + 2 3 Q q m U 4 5 F H n 0 A 4 F M a G D e v x 9 p Y t W L h g A Q o a N 2 J B S R S g J l V o F O g 7 6 U b F A h s c A T k i c c C q T 8 G o y f x Q B n x X M n p 0 O e X Q K I F S y 1 h f 9 7 n l q L C l E A l H 0 D P U R S d I w K L P R 7 6 q A E q 5 C m 2 b h y C f H 4 M / 5 E O l s R q W G g O i a Q 0 O 7 N 4 G l V I F q 8 0 K m 8 0 G h U K O U 6 d O 4 8 I L N m T O P A Z v u x e W O o u 4 i F Q 6 i V 5 X N 6 r z 6 z L v T o 0 0 / e v z N I t n 5 d b 5 k N O / L A K x B L p G E i i 1 2 Z G v r x L H g g N + 6 I o N C A 0 F I a e 2 a x n o w N J l i 8 R 7 0 8 H r 9 d E 4 k s N k M o r X v d 4 T 4 i 9 j k k A p o 9 S 6 i Q R S a i X S K j W G j 3 i R v 8 A I l V p B w p O W B i R 3 L A 3 0 q J s a r D 8 C a 5 M e c g U 3 / X v D p j 1 u D J 9 4 A Z X l Z X A 6 n a i u r q I G X i 8 G x v x 5 8 9 D Z 1 Q W r 1 Y b B w Q E s W b I E S 5 c s y H x z d h g Y H K F G 8 N J t x T F A g + + 8 8 z b g 7 b e 3 w O v 2 Y + 3 6 1 W h q n I t k k u 7 7 L J g o U E k 6 w k j Q 4 a w g z A a J c A J K H Y 1 Q A g t J e 4 8 d g f 1 u L L 2 5 C U l q 2 v Y R J U o j T p i q a D B N Q J I G B f + s S i W N f v 4 + d Q W P H x L Q B I a i / f D 7 g 0 j J 4 v T Z J H R y H X S k T O Q x O W Q O + m C 1 D A 7 / E J r y F k G e U q D z 2 a 1 i w P J 5 6 m / d i D j d i y r n X o Z 8 c p S Y W Z B k d P 4 0 C Q t d Q z q B M / 3 N m F + x W P p Q D n y d H p h r r e J 5 K p m C j M Z F x 4 s O l F 1 Z D J 3 q 3 J R v 1 B e F x j x e y o 8 5 j 2 B x / l I S M O p X r w z O g A x L K s 5 + 3 p g / B j k p H a V 2 + n H q i d o x 8 q o M k V U l W F S e z A 7 z S R h x j E C n 0 8 F o M G K g s w v J v E D m n S k E 6 i + P H k d 5 m Q U + X w Q X X 1 g N s 0 E B T 0 u Y G g c w N C h g M O o z n x y P R C i J v q 1 u 6 t c Y X X Q K + i I d 9 G V 6 a P N 0 U 1 5 U 2 E G f 0 8 m g M q h w t P U I L J 5 y m N R 6 a k A 1 D d A E 0 t x i B A 1 Z k U g i C l l a h n i a G l i p Q y o + v g E V Z C X M N b r M q z G w F h k e G k F h U b 5 Q B A 5 / C j T G S H M p 0 L J p A P U f K s p 8 c v b I F a q s Q L l D M t j 0 4 5 p x R n S N p F B T K G n O N E n Q g Z N 9 q C v V Y j A 6 B M u p c k R I U c 2 9 p U S 8 n w v W v j 2 h T p j k J p g U F h I q d e a d 2 S E R j l O b q z K v a J B R O 7 5 7 c A T z m k r w 0 J / 3 4 u v / v C b z j g Q Z d d z 9 f / g T v v C F e / G 1 r 3 0 D X / z i F 7 B j 5 w 6 Y T R Z E I m H c c v N N m U 9 O j V Q i B d c p F w o W F W S O n B t C 9 i C N I 0 P m 1 X j 4 Y x 4 M R A c w x 9 C I y H A I 7 Y k u F O Z Z U W q o z H x i D C x M a t P Z 2 y p F f d F C y q y p R O r j r S 0 q X D x 3 v K J l x T M 0 N A i L x Q q 9 X o / e I b K G u r H x O E m g f v r z v f j M 3 W s w P O y H l V S V Q a F A 1 J 9 A w U I y b z S o a W R n P j k 9 W B h k 8 v F S l E r Q c K A L j g U T 0 B i V k K t p Q N G p T v 6 9 F 4 6 y b u r U u S g q O v c B n k X b p m H M u b F Y P E / S T Q / 7 l C i z k J a h 1 8 x K E 3 Q P / T t c R D 1 0 y J t v F J r z g 8 K w D y g e Y 6 o z 4 j / / 6 8 f 4 5 B f / H d W 2 O A 4 f O Y G 5 D f V E z w K w + 5 I I O u K Y 2 2 i C 2 W J B 5 6 t 2 l F 1 k J q Z A g 5 K s V c I b R 3 U p 0 Z 3 3 c N m R O G n d H i e s 9 Z O p 7 R 8 e O E z K M 4 p 7 P r O S B o m S N H 8 K 0 W Q Y / e F + G q h x F B c W 4 t k n X 4 C O B s / l l 1 + K n T v f I W p 5 O 3 b v 2 Y P V q 5 Z n z j I 1 k k Q H F T p t 5 t W 5 Y a o x N B s w l d d p x 1 u 1 Y C Q N A 1 m m L q d C j A k i X 1 O C B e p s T I s F q q u r G y U l x U K h D Q Z P Z d 6 R I A u H g 6 M S 4 u 0 I k q Y 3 Y N e e X p R V m F F X L V G O O E l 4 y E 4 c u V 6 P g w c P o 6 a m h j R U C B 6 3 F / X 1 d Y I K 9 v b 1 o b G x Q X z + X O D q d U J t U 5 K P Y 6 L B P 8 Z 3 J y I R j 5 7 V X / P 3 h T G k 0 K K h d K x R O l 8 Z Q d U l + e Q 3 T H / u 6 S D R K f L h i E r J 5 d P 0 Q g b H + p U w a N J w B 8 m K 0 U 8 t q x y z Z L k 4 e f I M g q E g N m 1 6 H t / 9 z n f g c j n x 6 m u v Y / G i R Y h G o 1 i 0 s A k W n Q W O 4 y G U r p O o 0 / v F g E e O v F S A 2 M L U 7 O J c s L d T i b W 1 R D s J H e 0 d q K P + Z + z v U m J 1 j X Q 8 C w U 5 b O F A G m q j S g i q X D b 7 P k g L u n j u f d b n 6 0 G Z s V K w k 2 C U l Y M T e f o C B O I B 9 I W 7 o B z W I a 0 u R U O 1 n l y A J P m c O f y W J E H Q P P r Z Y / 0 K L C b a N x E 8 B t v a e 1 F V W Y w k + c C u e G / m H Q m y F I k l a 4 M U W T a F Z m b p T E R S R L t i w g G O x + P Q a I m e E e n m Q c f f V K r G B h 2 1 n 7 i w m S C s V s b i s X M 6 E 0 J B P / k 5 4 z t s K o z 4 i Z q G Y s J / k N H l G E u I C p 6 7 o n v f c A Z l G A k o 0 F S c Q I z u U 0 a N o Z S n c G x A R a + J 9 5 c n 6 J 7 T Y I X I r 0 8 O y N H Z 3 g J n 2 3 Z 8 6 u O f g P 1 g A G U b Z i 9 Q 0 U S Q 6 P B k e h S l c 2 u U a a J e I 8 i b V 5 g 5 O h l H + 5 T k i 0 x u 3 z B Z N 5 1 q V O d i H w n O w t I E K Q / p 9 Z u n V b i s K S 4 G Y p t D I f w t N f 2 e J j N O + 7 a 7 U H H h 7 I I + H w T S x K J i N D Y P H D g A t 8 e D Z C I B h 8 O J D e v X k y X 2 w + d n I 0 C s I B z C 5 s 0 v 4 c Y b b s C 8 e W O G o O c t F 4 o v y i N h l C H P k M a g V z 4 u G J N I J n H y 0 E k 0 L W k k A + R A t M A H 1 b A B S R u 5 R Y Y 4 Z L F Q P K 1 k 7 T 2 L Q S e k l 5 9 M + O x U w n M 2 8 8 n C x O 8 n M 1 b n g x A o 9 m + G A i o U G Z n q y c h i R W C q e G + U 4 1 z B g Y n t b a S J M 2 3 f U J h E p 4 s D O X S v Y + N x G q T h c T k g c x y E p W w N N q 4 w k o Z O j F N Q 7 x X k x o h A w s R g w 0 S 8 d U a F S x s n B 2 a y A p M F j 4 F 3 e 5 R Y V S 3 1 R e 6 A 4 w C G n B Q k / 0 7 W p x w + 5 E P x 8 l n y 4 Q w i r r D w v a f D A P 1 m W c 4 g z 0 W c b r S v v 5 + E a A R r V q 8 l n 2 8 n 8 m w 2 V F Z W I h g M 0 C M k a G F h Y T 5 a W 9 u g 1 e n Q 2 L Q I 7 S 4 V l l Y k 0 f 6 i H f X X F e E o W a g l Z K G G / T I U k m D F 3 G H J r y f q 2 N n b R V S 9 g f o 1 A X u k g 9 p k 7 F r k 7 O i 3 t b d h Z G R E H O j p 6 c G + f f v F c z 7 G D c g n S p C k + 3 x e 0 v z S l 9 1 u N 7 Z s 2 S q e J 4 k S e T x e 8 Z y j a Q w O c 2 a f T 0 Q q T s K k J G G j / x I k e B 8 E s s E C T 5 C v L 4 3 + X Z 5 / m D B x u + 4 j 6 t N m l + P N U y r x Y A c 2 l 5 G 2 j h D h o U s 6 m z B 5 3 Q 5 4 h r u g j g 9 C U b Q S O u r 8 a C K E Z H A y 3 T h X c L C E V R p H 3 s 4 M z y y c 3 M + z A Q t e V p g Y L E x D X k l x s n X S q G Q w a 8 d O Z q m d E I s / C z g Q M Z M w M S y Z b j 3 c O 1 l D q E i a a 2 u q s G r l C u q P O M 7 b s B b z 5 z f C Z N K T 3 1 N E 1 q k G C x c 0 o r i o g K z W G s x p W o 6 + z h Y h T P a A D E q D E t t b V U I J M U y R A N F H k q N 8 H X S F e j H l w K y M A 0 R x x G B U j 7 e + s i e f f D L N g s M C k p + f j z l z 5 p B w e L B t 2 z a 6 g B L i m E q U l p b i 8 O H D u O i i i 8 R f p n y X X H K J E J i 3 3 n p L + F S F B Y V k c e R o a W k R U T 2 3 2 4 O y s j I x 1 8 D n u / f e z 4 l Q Y z J G N E c t d Q A j S V y Z 8 X 4 t 1 J C P r Z 2 M O j g J 5 2 E f C p d P D j m / H w S i w J 6 O s Q j Z + 4 X H R Q q M l I 7 C 1 4 K k Z R 4 u L Y k h f O C I 9 C a 1 u X b h E u Q 1 5 U u v 3 y P Y K i U 9 I R o M e g R j M h j U R O 1 p r L O v n 0 j S 4 C H K y e g g 4 a 8 l i z r W K 2 N g C 3 V p U 4 I E T k n f i 4 v X q 0 m g L L o x o T k + o M C i s j E F c H J Q i Q V E C 9 9 r Y G G 2 O D 3 M l P r c F U / M F 0 X f T h / q r i l E d 6 g D p k 4 j 8 h Y U 0 f g B u l 4 a Q e X l e V B r l Y h 5 Y 1 B b J v Q 5 3 b a T / F 6 3 2 4 m 4 1 i M d y k o f Q Z Y K h 2 m E k 6 S T c 9 b W 1 i Y E i p H V W L m N I p x 0 / k v / 2 M H k z z C 1 U 5 B W E h S O r I 7 d b i d z S l y d L o 4 j a e F w B F q t V v h Z b N 2 S 5 K i q 1 R z C l H 4 g E k 1 C R d 9 7 P w L F T n e Z N S W u 1 d s W h n X u e 3 e + E 6 k Y a a f x I V a + 7 7 d O n 1 u I e j o E A z 7 E Y 1 H I 3 c e R s i 2 C 3 m C C W q N F Y W w I e q O G O H 8 a L 7 3 U j H t u b o J 5 w j x U X 9 8 g t W 0 B K S b N a P 9 k w W F s j W b M G t g D H b D p 6 k Z p X p Y m 8 b S B V i W n w S N H K O S H Q a / D 2 2 R 1 L p u X I o 0 u D U 7 2 9 7 I 0 h g W o 2 p b C n C K m c 5 J A X d g Q h 3 o G + p i F r y d M 9 z C z t c n F 2 W j p R D C 5 O U t Q b h R 8 O 4 N 7 h 2 h M q l G 6 Z r x V 4 Y C J K 2 q H e s g C E 1 3 v s H 2 Y q K A B v / j F / + C 7 3 / 0 W R u w O H D x 4 C F d f f R W 1 s R J + P z n q O e D x k X 0 o v v n d f / 8 + O 8 1 q a q G 8 v L E f Y i v D D x 7 3 L F D S a / 5 L w k O a l Y W K G 5 7 9 I N H 2 G Q H S 6 w 3 i M x w i 5 9 c c v G A r x x E s J b V W L B Y j 4 V E I Q V M o l I I u q u h 9 8 V s z I B 6 P j X Z y F q x 1 h 3 x K V N i S Q r C D 5 D N x J P L 9 Q C 4 b 3 6 M 8 E P d 1 v n / L F I 2 G E f B 5 I H M e R l p b B K W 5 E m Z r H h R 0 7 + v q E q g q 1 + H R R 4 / g 1 G k 7 v v K F 1 d D n E 6 + Z 0 C g H D x 3 B l q 3 b y E c Y g N l s o e f b h Y X f t m 0 H F i 9 e m P k U a d B Q L 1 G R f G i U G n K c X d D a d D B l a F i v W 4 6 9 O 9 / E 0 S P H c P r 0 G R o 8 D i h p M F V V l O K x x 5 9 E R 0 c X 0 f s U X n n 1 N S x c u A B p V x D d E R 3 m F E p + V K U 1 L X z F + o L x f T E V h t / 1 w 1 I 3 e 4 H q I 8 V o z b F 8 Z 8 P Z j F 8 y m k L c n x D Z M K Y K H a z 1 Z v F 3 I n i 8 6 p V G R M m / k k G O d w 6 d R H t r s x i j c + r n 4 N 2 D B 1 F a U o r X X n 8 N y 5 c v x e D g E N R J N c z 5 R i h S C q Q j 5 B I F o 7 A V 5 3 H Y P J a O x 1 P Q 0 W B n w Z G T t c l F r i b k U G a 2 k 3 N N O Q u P J E B 0 k 2 R p W N h 4 7 I 8 G J e g c P B e b S k u c X p w y G R X U U U j 1 W a w T Y 6 K F c o f k d K 4 0 r O T 8 x s n f i A U S M B S P a e h t p H U n z P 9 O A n P j I l O a 6 M p k y + e L O n C i v 0 R E e 9 4 P 2 P c M + N z E 8 Z q R N s + F S q 2 D 0 T w + e n f Z v D j R p O N E k 8 Z S X j x t L l j n v L f o W J + 3 G R W W + e J 5 P B C D y j j e u r I i H A X 3 J 3 W W Z J X 4 A C t K m Q g 8 F M s 6 U V 5 e N i k w 8 W 6 3 A s u r k m c d 0 H 6 y U K z x z w U 8 H v j 3 3 y t 6 t z p h L N M I x p S / w J Q 5 O j s E E m R 5 9 h x A t G A R 8 i d F R C V j E g o F 0 d X Z j X J D C b z W P u T p K h B N B h C O B 1 C i a Y D 8 U 5 t u w a v H n 0 U s F c X r b 7 0 u p D o r R O w j 8 b 1 l H 5 3 d n W K m n A W F X 7 P V i E Y j 9 E n p C / Y h B 7 Z t 3 y 5 + O O u N 9 5 M 2 j d O g 4 q h V I h o i + U 8 Q 9 Q v T O z I x D 3 C u 4 B C z V 2 Q m p G B R J 9 H 1 q h 0 q g 2 J U m J o H F S J I c D Z h Y n A Q g R 1 q / v z + j v G W S S E r f F / C l K a T s 5 8 U H j h E 9 x 6 B L G 8 h b A W l k 4 T p E h q o x 9 1 H x g k T Q 5 3 1 v M 8 R g / 5 W 0 v K l m V d E o U i Y P K 0 k 0 D l g S z / 6 I J r H g 5 j p X p q Z B x 3 j 5 7 V 5 c S F M U 2 F F V Q o 7 y E q d D e 7 W U O b Z 7 D D Y F s T L r 7 w O j z d A 1 y E j N h O n a 6 F x R J p 6 8 w s v 0 y e m 7 w / O n r E f 8 q D y 4 n z Y G o 3 n L E w M o 9 K E j o Y l U w g T g y l d S i j I i s p y G u O s U G j c q a 1 E r c t F 2 3 H A Q r b y 6 c b 0 P c V f w Z W 1 1 2 D z 5 h d E U K G 4 u F j 4 Q T 6 P D w a T g b h 7 H 5 Y u X Y q C g g I E A g F s 2 b J F + E V G o 1 F 8 t r u 7 G 0 1 N T S J 4 w c 8 9 b o 8 Q t P L y C t R U V 2 P t 2 n U i B p d K x j M 0 L w U F 0 0 g y E U q y T j y w 2 V r M B L Z Q + z r T W F V F w k k N 6 z r j h 9 q g g j E T y f O H U 9 j b d W 4 R p X M F d 2 d G 1 8 w I E X C I u u j z 1 A m a f F j z x j r I J h t E y O d C z L Q A G h V R h f 4 t M O s t y C / M Q 0 3 N + L Q Z z x k H r I 2 z T 9 v h D u c s B + 3 E + S g S m K g 3 C o 1 1 d k L K 9 5 g 7 d L M W q s 9 7 k i y f l E f J E 7 w F x j R R w T G l y I q U h Z P h b n H A N r e A 6 J Y T V R t n F 1 z p a Q n C U B B H a 2 u r C G + X l p a Q A t + F O X W 1 Y s y s W L 6 c x q A t 8 + k x e E g Q r X O m T l E 6 V / Q H B 8 n 6 j C m k i e B o N j M q d U o F t V k j G Q / C S L A L h Y Y a y N b / e F n 6 1 q a P 4 0 v X f 1 m 8 w Q i F w q J h D A a 9 m M z N 0 j t m C i L c T c h a M f 5 c f 1 8 / I i R A H O v n g I O c P s / v s w U L B y L Q E t / P I u v 4 M h v k z y n p y d k E i p l m J O w n g e R o E z X 8 G y O o v m J s k J 4 k q 8 S B i f 9 r j A z 1 Q C W n C 4 w 4 S d 1 V w m I r G G 3 w L K y J V r Q 1 H 8 f C B Q 2 k t G x 4 4 o m n U F l R g c V L F t O x e a L N s g g 7 Q t A V v P / s B k Z g 0 E 9 c P w V t s R 6 R k S B M 1 V N P G n P 7 H i C 6 x 5 G 8 L F i g V h H F 8 8 e P o d I y 5 q s 5 A j I c G 1 B i 4 9 w 4 t m 5 7 h / q R N D j 5 y M P D 5 O B r 1 M L X v v 2 W W 4 Q v P R v s 3 H 0 Q 5 6 9 f k X E f z v 6 d w b 0 e W G p 1 0 O d Q / f e L 0 8 M h N F E b T Q W 2 T m 0 t b V A X J 1 C p b o D K N P l 3 R a Z E 5 v k 4 C A p A f 9 m s s T n L L n s g J S g l p 9 L 9 8 v M s h P 9 F H + E O E T 4 V h 2 S J n j G S S k U m P E 7 U g v 4 q 6 D W n h r A G F x a d B h 3 P 5 k 8 E a y k 1 Z w j T o 7 O j A 6 d P n U a R p R A 6 K z W i Q Q e f 3 4 + h d A N R s 8 n f / d 9 C M h F H w O 9 F O u Z D M j C E u L Y U h S W V w h J P B E 9 6 n l c f R 0 / v G Z j K z C j R j l G q V D x B / u v 4 7 3 A 7 y 1 U f j K K I u E L j U o / S C V K U O e H e L F r s C j E p W 2 g c 6 9 y s h e J l C u w z M M 3 J g t 8 7 v 8 i H D l I m 0 W h M + B g d n Z 2 w W i z U b 2 p c d e W l G N j t Q d n 6 s 2 d 9 2 I d i K C o h Q T z L f c f 8 S f T v d q P 2 i v e W d D s d I o k I / B E N P P E z 0 G s N q M g s 8 c h a 3 W A g i D P 9 x 1 F d W Q F 9 0 A Z d 4 W S r K O t 8 + 8 P p d M G t q F n 0 Y S l 6 R 1 9 W 5 O S t S f l z M k Q i E e k 9 B Q t Y W g Q U E p x + p N G K 1 6 N W j P 5 I y z w y w k Q + W Y K + w z P Y Z I t E 0 I J P y T l U S f K h W L g Y a h L A C c p c W E q O E P I 1 b H 7 + e e Q T 5 Z z b M B c 7 d m x H a 1 s H r v / w 7 e g O T 2 + e / 5 G I x S I I B f x Q B D q R 1 O S R s y J l f 8 v p X n V 6 a Z 1 M L k r M a S i N R 1 C o L U S B R k r i P R s 4 W 5 v X 6 H w Q S A T j U B J F z i L q j k g U c E K b 8 6 Q m h 8 V z 0 d H s Q 9 1 8 s w j F F x k n r E e i T t u z e x / W r V u d O T A Z M X 8 c a t P M P l d v S w i V m e m O 3 K k a R d 8 g F B 3 U x n V 1 c E Z M w i + r v q x g l C l 9 k H B H R 6 B C E Y w a S Y C 8 f 3 5 G / G W Y b 7 4 W A c Q x T G 0 w p 3 Q J B v u G y G i k U F Z a J i z X 3 n 3 7 c d 6 G 9 V D 8 6 t O n v u + W r Y T G t h R v v v W W m I f K J j F y U E K j 1 o o g B A v Q y Z M n y X f S w E L a x 2 F 3 E q W x k O V h 5 0 y G O G l q v s V D B w 8 h F o r D l m 9 F M p 6 G y + O E S q M T w Q g a H i S s 0 o O F k I U r 2 6 M Z u R p F n D Q 2 / x Y L M O J y z J l b g 7 K y Y u h 0 a p R W z 0 O y c D 2 8 i X N 3 P N 8 r e J E j z 9 u E g w G i n w E k 7 E d I C 5 g h 0 x X B n F 9 O Q m Q Y j U J O X F a h Q g z 5 + a f Q a J k v w r O z R W 4 k 9 f 2 C K V + u D 8 X r s Z J s F Z l r 0 8 8 k i V V 4 Q i n M I / 3 U 1 d 0 L q 3 W M p i t i U R I I D Q 2 0 y f 6 L v 9 u L + o X 1 m V d T g 5 1 1 Z 3 M A + s K p 5 / K 8 f S E U 1 Y 5 Z z 1 y a / L s n W t G v z s e + F j 9 W X V B B f p n + A 2 2 X X N h D / d A p C 4 g t S a 9 / 8 7 Y X 5 3 3 u e g x Y y h G i t k q l I z D q T N C R 9 Q q F Q z h + 7 I R I D n 9 n 1 2 4 R h K q u r i Y L 9 T e k f c U / g K X + 4 3 j p h Z f Q 0 t I 6 G p T g C S y 9 T i d y o z g o w T 7 S 1 i 1 b x A r R B f M X i A A E c + W K 8 n L B m 2 + 8 4 U Y M D 9 n J k d y O 6 p p q D A w N Y s 3 a 9 a i j 5 y X l l S T J b P 2 Y 6 F E j 0 1 8 O S m S R p X z M D F n O S N 6 E d e N J Y + b T u W F z j s r 9 I 8 H O P U + + 8 m S p W C 2 c p o E X 6 I Y s E U b S W M O h M + p 0 O S m U 8 c 4 2 L 8 N g 5 F q o P N s x L C 9 p o j H 7 3 g Z B a J g G Y v H s h X A 6 s L U L D Q a o T U k B U p v q S 0 0 I 9 v l h r D I L K z g 4 a M f O n T s x R P 3 I / b l 2 3 V r S v m P L a Y b I R y 2 x j t F A x r n 4 e I 6 T A R Q s m H w f 8 V A C I z E l y n I Y Y S 7 l + + 3 v 3 s V l l z X i 9 G k a X x 9 q E H 3 z j 0 I 0 E o U m Z + m H 3 R 7 C X x 4 9 K t j U t b e Y k f K l y e A 0 k P J X Y t h u h 8 1 q p b G c F q u n O 4 n m r l 6 9 C r L W t p a 0 l d 5 g j c T + E m u H c F g K S v A C K h 7 Y W Y W R S 0 E 4 6 0 H B a 5 p y w J + N B C K k / m j M q T V k Z e I i p c m W X y R p w h m g J G e e f 4 Z / K 0 n O s 1 I 3 / v M s U C E a D D w H E o p 9 s B q K / U U W h j g 5 1 C y 0 a X 8 P N E k P U v p y p H U S P W M f U m 8 0 U e N O L 8 y 5 A q W U x 9 B Y 1 Y s y n c T D 3 y s C f T 4 Y K 8 4 t u X Q i z p Y C 5 D x u h 3 V + v s Q G p k P u Q C B 4 2 l 1 T r q + a D h M D D U l y A R T T p E U k I w k o t E r Y D / t R u M i M Z 5 4 / h e u u a 8 K E Z U 4 f K K J x o s A q r Z j f 5 C m Z U b C e p 8 v m 6 P Z p x 3 G s r F m H s D M M X 8 J P h q c I L 7 3 0 C q 6 9 9 m q y U r u I 0 f k g e / x 3 X 0 o 3 L L w S S 1 d d L n 2 Z Q S c Q b U f / 4 0 D D V B G X q Q S K j 3 H Q I U 2 f V 9 B D a G X 2 p z L a h u R x 9 D d Y v v i o u N 7 M 6 T m i q N S O P 2 c W L F C v n Z C J r I I 9 H Z M d / t m C F U U 0 E q K H p D S Q D E P u 7 0 K a b j R t q i M L S c e 8 L a T B V 0 K b y f q Y L b I C V V 5 z B s v z F o l J V a Z K 7 w d M 1 Y x k T W Y L d 7 O D l A K v m N Y L p / l c 6 F G g h 4 S X L N Z U y P X B A n 1 e E v J z z 5 V k x s H W k a / J 6 U 4 h 3 z a 5 r / t 3 u x B x R F F 2 X h 5 0 e f 9 A C Z q A 5 v a T m F + / A O 0 O B e o L J s + P + n w k L C w P x J o d z h F y X 5 I I K o N Y W L A 0 8 w k J i k V F + 7 9 v L V 2 K q r n L s W X b F j T O a x A O H z / 8 A R 9 U c r U Q K B 5 X h w 8 f E a F 0 z h n z u D x i L Z O C z B E n v P L Y t A + P Q G P k R Y j v C k 7 J v l a S T D R f D P t j H L F j a 8 A m l O e p u J h H N n u d G 3 m i o 8 n n j C e 5 l o E M + z v I i t D v c H i c h f B c k Y j H 4 P O 6 E P N 0 I u V p J w G i w a G g D q O / K n M F D A X 1 0 B n M I s i i S f v F s b N Z 1 Y l o V A 6 g r N q D e X l E 8 a j B F E T G Y 4 E o + V 0 p q H U z a P 8 Z k I o m o N T P L o / Q R c K U N 7 + A K K J B T O i e i z J g y E j x T W c 1 5 J n k v a g 7 / J 4 p K P d v g r P o 6 b r U p D i F C z 0 B r u Y g a q 4 o F H O M / 5 t w q O z o s 5 d i f u m Y M H l a n S K x m I N i 9 u F h U U N C K 9 M R 1 c u H z Z i P I n 0 J B o J 9 i M m I 2 a T j 0 J C 0 y b 5 3 J 9 K r r v o p l q y / b d L E r v C h i P b x x O 6 S R U s Q D A f R 3 t o u l q o z B e L + G h g a g M l o J G d N B w 8 J z s c + e S d 2 k f k L k f M + O D g o M t Z Z s L i 4 S k V F h b h Q F i z 2 Q R Q z R L A 4 I y J X c P a 2 h O D 0 T 9 Y c Z w P P 6 w T 9 X s j 8 n U h r C y F T m 0 R l J Q 6 y U M 9 K H 8 o B h 8 H T 7 p O Q 5 y + e t U C t r Y 7 B S J q r r 7 U f 1 j I L T K Y x i 8 K D + s 1 m J S 6 d N 3 m t 0 a z A F n M q K 0 P H A / 1 + U S e C 5 5 T 8 3 R 5 Y 5 7 6 / 7 H Q G 0 7 / 8 R Z N L E e R S N L 4 n Y d 3 f A 3 j u K F R p Q n 3 5 m O B m z + c 6 E 0 B e o y S s U R d R s L z Z T U S / X / B q X i P 5 x X x L P K Y n g g M Q g w P D q K m p Q m Q k B g M v W p 0 C L Y F m y F 7 Y 9 E S 6 c d 4 i N M y d T w I U E E s s 2 P f h m L v Z Y h Y 3 y y F z D l + z I P B q S A Y P S F m K N R q 9 z 4 4 u d T q H x h X C y q R E i a 4 s 2 I 9 i o Z r N A O V s p G R 6 8 l 2 d q 0 D F y A I y T Z R 7 T y N l r I V M q R P J q G f T 2 r M R K D 7 F 6 a 0 P 4 N q b P g q z O i x 8 j 2 Q f t U V 5 X H w n V 6 C c L i 9 O H D + J Q 0 e O Y O G C + e j t 6 S H L 7 x e T 4 d d e e 6 1 o V 3 5 4 S R l d d u l F m W 9 R O 3 B 1 I 5 A v o R q b j c + C q Z n a p o X W o h X a 8 w M F D S p n 8 4 j I I + T o X B Y p 6 p j w S A i t 9 h 5 x v U 6 H A 0 u X L i b W c l Q E p t b P E D b P R e f L d v T o W m A t s M I 9 5 B X V t I 6 d O o 4 7 b r m D l J 1 M s K D i k i J Y i S 0 Y L S b s 2 r 0 H V 1 y + M f P t f w y O 2 Q / D 5 V 2 N i 3 K m C 1 z U B n n z p e Q B N i z s h 7 I 8 n A 2 K e + 7 9 0 v f N Z p v I N O c K Q 2 x 5 V C q l s E w 8 U D j N g o / z M Q 6 n 8 1 8 W J p E N Q e O b z X i M a B u / 5 t C r X J 4 W n 8 8 d A y y k Z x v I P C 5 i R O + k 0 M R k 9 D n j g v K d D S x E v E Q i Z d 9 P F q k A c k M p L H n F 0 O r 0 Z 7 0 G B l N V U k O Q 6 Y u n / T w n 1 K o T D t R X F S P s i e A v f 3 0 E 5 1 + 8 l v w C B w 2 6 C L R K t Y i m K c m x P n T o K H 0 j j X X r z 0 d + 4 R y U F 1 t R V l a K Z Q u W I R K M o K K q F H n 5 e V i + b C l p S M 4 0 S I j p B G f P C A L q Y c i d p M j M 4 z X 1 E 5 u e J n q m w O E j R 0 n Z x d H e 3 o E z Z 1 p R V 1 e T + c T 7 A N 2 y v 9 N L V s + C u D 8 K 9 2 k n 9 C V G E Z E N k k V 8 9 v X N a G y c i 8 6 u T r H i l V 0 A F o K 1 a 1 Z l T j A 1 s t r f e T y A b S 1 v C 2 p d V V e J / Q c P w E g K i N u O J + 7 Z n e j p 7 h F W g S f u + f x l p Z M r Q H 2 Q U K A Y 8 0 v G x h Y H 3 3 J p b a + j l R i I V V z b 2 S B 7 / P H H 0 + X l 5 V i 1 a i W 2 b d u O q 6 6 6 c j Q q x H 4 P W 5 Y s W l o 7 S P O H M H f u X G G i u U g L a x M e g 7 2 9 / b D Y b O h o b 8 W y p U u o k 8 f W V v G S D W k N l I S s V m 1 v b x e T t w s X L R Z + U m 5 0 c S J m s l A 8 h 8 U R l n Q y C o w c Q j J v G Z 1 D C 6 W a O O 2 E t U 1 n w 4 w W i q 7 t Q u s g n t 2 + D b f f f j N a n h 7 C 3 J v H O n t o a I g G g G G c h c o F L x d n p f H i E 7 / D F 7 / 4 u U k Z A e k E 0 Z 6 B I N J 6 L y I q L 4 l h C u Z A C W x l p M 0 7 / V C Q N h e a U q Q N s b C z 7 y r 5 t x I F O 7 v C y Y K V h U y u B O d X M r I l C / x O H 0 z 5 U 2 v i V 1 9 5 A 1 d d f X n m 1 f Q Y a X b C U m 7 C S F i G 8 h I V B j q C y C 9 W w x e N U 7 8 Y M N A S R r 7 C R 3 6 Z k i h e I Y 2 H y f 2 a I E X R F 9 C I m h g 1 B a l J m T R 2 v w L u E P 2 W X 4 6 5 x U l S c u / N U k e i U e z s N I 7 L p n d 3 u m G r l e b c e J 7 1 2 I k j a G q c D 5 1 W h + B Q g C j f 9 D 6 k E K i y 0 l L M a Z g z s w + 1 e A k K i w p J E 5 4 h G u M S q S U d H R 3 C L + r v 7 x c W 7 o a b b s a z z z y N P B v X 9 f O J c z D d Y 4 s W C o V E M i 1 f I A v O x o 0 b 4 a L z n D p 1 i r R R V G R B 2 G x 5 W L l y F S o q J 9 d W m 0 6 g I i E v C U E C H W d 6 o N D T Q C C m N G 9 B G f 1 e B O 1 d A b K q K R L Y 6 s y n z 4 7 p B I q d 1 d o d L 0 D 7 m / u Q s O R h 6 F c P w F w 5 v m F Z A U 2 k f N P B P + A T 6 5 R U O X X y 4 m S d v M E w w r J u 6 U D G Q O b m z 3 1 Q Y I H a s n U n a m t r 0 N z c j P z 8 A u q L Z l I U t 0 E z X Z 0 t Q n g k O G X K T R a + L g / M N d K k E g s / r 4 6 d K i l 3 a L 8 X J a s l Z R 0 Y 9 I k I o t q o Q Y y s Y m Q o B E 1 t A X T q 6 R X E 6 D v 0 Z B o i M S s c G z q M E d 9 q X J J T f y 8 Z I d d F O 0 Z 3 2 w d O I E H C z Q k J G j I M K n o w 7 Z X J N e Q G j b 9 G 2 b P P P p t u a G g Q i 8 m y m N J S 8 P d y L p w V I r U X 0 k T 3 R N I s a d p I n A 8 w / V M S D T i I N a u W j 7 v Z 3 E C D O J w i i 0 I X l T 3 m I e H j m n R T + S 4 T B c r v d Z O j H I b M 3 w Z Y m k S I W 6 M 1 j F 0 i P e F r 5 N f Z 8 8 8 G E w V q A Q k S r w Z m 9 D / T A n 3 v K R R u r E V i y e S q q V m B m g 1 4 r k 2 R M 0 X g 9 X N C S C 9 p Z C n 0 L p C 5 m T n H 3 V C 3 t C J w 7 T V I F n 5 w + W t x U m g 1 d 9 2 D N A 2 Q w a e e k A 5 S Y / F k 9 k w l v N i y B r s D M M 2 R L B n P f Y f 6 i W b T g L D U T B 9 O 9 x A D q u 7 s Q u D 6 a 9 F 9 W o m S t V Z i F 2 O 9 k 5 2 r K r / x Z v H a / c Y r Y h D / I + G L e n B g 9 w k U F + b B l s c F U e U i h s A l I F j p s w t g s 9 J 9 U l + I V e p 0 j x F H G N o i n Z A R i R m M Q R 4 t q o H c N D 6 l h H 2 e S b R r d K R K Y E H h N h d / 1 R K V E T 4 H O V a 8 p H j Z 8 h X i G A s R m 2 1 + 5 P 4 0 P 2 c J z z 1 m J c p 4 t g H J e V M e p x 3 p k Y N 0 A i W 0 Z a v I R y o S w s T g 8 4 l H 5 s S 5 5 5 8 O 2 W C j S S 1 l e q u o k y 9 p S o q F f y x M / Q c c Y g 6 l / C N z Y b j 7 2 i m F i T H l t d O F 8 A D J D p I s W J h C / W P C o 9 R E 0 e U c E 5 Y C Q x V W f / L f x S P v 5 7 + E 8 Y W X Y H z l 1 c y 7 4 1 H w b / + B k j v v z r y a G r n X I C O F W f H I S d S + O C h e x y s r R g c H / + P F j V l o D 7 w L P Q n C K O g z 7 C e b 6 i U r L G g r 3 b a p y j x O m P h 7 u j 1 7 M 6 8 k 9 P z g h + I + W D l U b C A W c 2 z 8 U v K J 8 5 0 R c g l 4 T o 1 p F k / 2 e s 4 4 E R w M C M F 7 L z j S p 0 T z k F w s + R 8 i y s g w a 6 x i 9 X N n V 7 c Y 8 1 w t i X 0 4 9 v F a 6 T q f 2 / Q 8 M T J p P Z m e / D m 1 Q o 1 8 s p 5 M 7 f V q k h O N X j A S f r j i F h K T / 3 o p / d P l N n z h w i W j P l Q W u T 4 U c + z O r g 4 4 n S 5 U V V W K c D i D B + 6 R 4 8 2 Y P 2 8 B + U p R U a q J y 9 R y k i h T x n 1 7 9 + D S y 8 Z 4 t 2 N k B A V E B c 8 V b K E 6 u o d A n r E I f y t 1 R q K Q 0 2 v D c 0 H H 7 o d x x Z U 3 4 c y J P W I x Z H F R M V x O J 0 Y c D n z i o x / F 7 x / 4 I 3 0 q j c / d c / d Z M 6 E Z i W i C L F 0 S s Z E I 1 P l q F N 5 4 o z i e J q c 2 c c H 5 C H / r 6 + J 1 7 q Q t D + Z 9 X R G U 2 9 r F 6 y J T H Q q v / L D U w A Q W P S a Y a a b i T z w q H c 8 I s O m a D 0 F G v g D D 9 9 Z r 4 u 9 E m C + V + p X f 5 + e y G 7 4 v X n u / u F b 8 z U W g 3 w t j u d S 2 u d 9 j 6 L / z r 1 C S s M S u v g q R f / 4 y k q E E U e 3 J F H H i 9 x i 9 d J 3 V r H R / 8 0 v 0 9 / a i 8 T 9 / J I 5 n r 6 l f k 8 C H v h w S i v n 3 l l 6 s U o f w 5 I B k O b / d Z 0 B P T I H + e 1 b B q F I g N E z U s 2 h 2 g a Y s u J y B R Z s W B U k Z r g E H 3 G E / 6 u t r x W t G w B e G 0 T w + L D 4 8 P C w E i F 2 W q Z A g Y e c A F G + 8 M C p Q t y + q x D P P P C t y k q a e h 1 q M w u I i w b c 5 y M A R D / a n 7 v z U p / H y y 6 8 I / 4 f D i t 1 d X Z L 0 0 m P u 3 E Y R J n Y 4 H e I 8 L K C r V 6 / B 2 n X r M 5 c y O 7 D Z f f v g I E Z 6 z y B l r I Y 1 / 7 2 X b M 4 F 9 8 W i i j T y y D r 4 / A F 4 a C D Z y J k e G n a I 6 J J C r k A 8 E i F z o h D 3 W 1 Z W J A l U 1 q T l 9 K W 7 x Q n b D P N A q V N t s H 7 p i + J c v t d 5 9 S l r 9 y S 2 7 d i J v I J C H D l y i G h f G D X V p K y o n T m b / d L T Z 6 D 5 2 1 N I m 8 0 I k B C Z r r 0 B y c Z G 5 q V Q t L U j Q D Q t R b 4 r C x M L V S 4 m C l a K r B J D T u z D d N l V 2 G s s R F F 1 I Q p / 9 Q t x P B c c o c y G z N M b L 4 e B B D e U O Z / m j w 9 C 8 f S z i H / n W 4 h f c v E k f y O L n q 9 9 U / y t / P l P 8 M 6 u v Q g F Q / h U l x l L y f 9 6 5 a b 5 6 C L N v / h 3 f x C f y Q r U v U 0 u H L i e 6 4 v I s K O g F T r y f 7 M C 9 c l O E + J p G X 5 2 Q Q 0 + u 3 g s E B S P x K H S n v s k c N Q b g V / j h 0 1 d O G 6 C m T N N b P P H m A J T v N 6 B Q R T m 2 w R z m w q c i q T N k w o R y b 7 5 4 N / T G x f N w a U r l 5 D C k 0 b I V D 4 U V 2 L l K F M u 4 r E 0 U t T Y g k d y 0 i I 7 U 4 Q 0 l 6 E V 6 6 h 4 0 M r G U a F z t V A i A p R K Y M t h B 3 w x F V G 7 c 6 t R M B W 0 a q C R I 0 P G F A 3 c B D m W S g z s d q N s g 0 3 w Z w 7 M 8 A r k q X L b Z m O h G K p t O 6 D 7 r x / B / 9 L z Z F G 1 M H 3 4 V s h I o b A 3 5 n z 9 O W g U e o T 8 I Q S j M f h 9 f t i p g 4 u L 0 6 Q d 9 X A P R p G U k 6 a k f p V 7 t C i v l q K l W R j u / S I U r e Q 7 E n z k Z 2 Q t F W O i Z Z C x Q i D w N c w W U / X 1 T M g m N C / 7 w W L k r Z M s 7 v 7 f l U I W D O K f 1 q 7 F u n X r x L E 7 O i S f K 3 A p t f O c e j i v u x E p a o f i l / 4 u j t / 9 5 K f Q F m z F X H U C D 7 9 b h z Q p i m e r V u N / N H U 4 0 t 4 D L J C 2 v J l o V R 0 n h l G w c P y S m I M 9 S q y o G l s k m Y v s / c X J h 1 e R 2 3 F m W C H G A 2 P i x D Z H p D k a X U G 0 m K N 8 U 4 F p q K H U K I R P / v 2 P X o c L F s 8 D V y X i B W L 8 Y N 6 q 0 4 3 3 o S Y 2 M P s U E 4 V J S C g / O K 2 H I E v z D f H 7 4 q U A C 1 N G b m c E 3 w i v 0 G W p 5 P M Z L b b 3 J U x s V L h + A / t F 5 9 f H h T A x + t 9 2 I R 5 O C G G a L X j Q Z g f u d E j P k M k 5 5 O 1 C r 6 c Z 3 u g w P D E f V H l s G e V w J o o R S X i g K y R h Y m N H 7 c b C p P / 2 v 0 i / x 9 4 / Y f h f f 4 R U T l t o / v o 4 N E 9 J a 3 e 8 Z P 3 4 k Q V b N X 6 c D b n 3 N J 0 w 8 e + o n 3 8 h 8 2 p m y A J E U n l s E L i 0 X N / Q M F 3 c C G y u f s h J q S q V a p T + 9 C c o v / c u q A 4 d F 5 / 7 0 + 0 P Y 9 v d 7 + C B T + x F / D d P I P H H Z / G h f / k W 3 r z 7 C v H + d G B h 4 m h i L t S + Y 3 h t + 6 H M K 9 Y 5 0 j 2 9 + d b W 0 f v b 8 4 5 U 0 L U p Z 5 p r 4 q J L H t / B E K f J E a 3 N G c e 5 Y G F i i P Q 5 X n P E d I Z r R E g T u C p B 2 U g u R p F p l 1 H w 6 y S p J P 4 x X j Q 4 K k y Z 9 y W r R B f N g k X C J l b / Z u a e G O z 0 T w c + p 2 S V 2 M p J 5 8 l d 5 n E u M B M n 5 2 y Z S 5 o S u L g x P i r I v F 0 M 7 3 v l 6 w q h 9 q o i + L v G F z G Z D g l / D K q O 1 s w r 6 r Q X X 4 b x I 7 d x p C R z Z A y J t W u E l c h a B v + z f x e v 7 a 8 + T f f E b Z F C Q h m E N i x Z E L 0 6 j C J z H 1 J p B Q l V R l j 8 0 m 4 Y M h q A j O h x y b 8 y l h M F f G m T d H 5 q d c 0 j f 4 X m g T 8 J g b B c c c 1 o P 0 Q 9 E X i I P v K D n X q G 5 b 6 9 4 p F F g n y g s D O Y e Q W E h q R 0 J v 4 u B w N G B x H 1 C / + O 9 r 7 f i 5 c R + s x w t 0 d s W C a n a + Q a 6 L u + e A A P r 3 8 c / 9 l 1 B v j 5 u + j 8 r 1 7 8 t v g K f D U w B / d 8 + u P w f O M K d H 7 n e s T P 2 4 A R Z w h P t a m w x b I Q / 7 1 t 7 P e n g t p q x t B P P 4 u X V x n Q 9 8 m p 9 w b j a + V r z u L d d w / i 9 c 1 P 4 o W X X i W B i O L n P / 8 l D S c l T h 4 / g e 1 E s 5 / f / D K 2 b t t J x + S i H m U W o r J X D l i x S 3 m m v D B 2 / H s C E 4 a y L M G L l G Y N 6 a N 8 X u 5 I T u / h q B C L E t M 6 6 Q f T U G p y 5 i l Y Q N i C s Y C Q g I n F i 7 n S m s X o 5 0 i Y W I j 4 X 4 4 g n W v q E Z c D f v e V 3 w n f L p 6 I i Y Y q K y 9 n 2 S c / r w f n n X 8 e m h r H U y n G T J T P + L F P Q s 6 a l s C C k l i 1 E q q d 7 8 D / y g s i 9 M y K R L x H 9 z I d e k e a k W c p B + 9 z N e h r w Y K P S A G K k 0 + T L 5 P Z O G E U d L p i o j v 5 N 9 0 G G f m t j C y V y 8 J 0 9 f X i v c B j f 6 H r u 1 M c 8 7 3 5 6 r g 2 Z o r I c P 3 4 5 y j 6 q 1 S d 1 n P v G u H D 8 T I J x o 4 d u 3 D e + n W j / q H 9 3 U E U r R y / G l r z 8 C N I m 0 i Y b 7 g e h f f v o 9 8 g p f r 8 9 8 X v 0 b D D 6 p 8 t g W W Z E U T 2 s b e w B d u 8 i 3 D x 8 f 8 m 7 S 6 D 8 / P j 9 5 6 K x 9 N 4 9 e U 2 f O y + L 4 n X E + 9 r K r B P 7 3 K 5 x Y Z 8 P O l N o y 7 z D i 8 n c c N a P 8 Y y W L h 4 / s v l 8 t J Y M C C p i W E k 0 C m K z M g V S l L w 0 u p 0 B m 9 z U 5 M v j a 0 s f c u C M z Y G + g d R W U B 9 N o s i N 2 N X N C t w J 9 G D f l v Y J r o o X h 8 k L B B d n C R U E w d F 1 l q R 4 0 J v C S p H n 5 / 0 Y G H i B 3 3 2 / V g l x k a y R o 2 p E X z y I 5 / E H b f e h q s u u B I f / d g d u O y y j b j s 0 s v x 0 Y / e j n l N 5 7 7 1 T k J B D U r 3 8 9 D n P o c f X X U V f l t R i d 9 8 / B N 4 7 O l N e P a Z z X j 0 r 0 / g z w 8 9 g r 8 8 8 n j m G x L M V 1 8 n r M e h Z h + Z 5 x R c o f F b o A h k j V x 4 7 L 6 V E R P U W v 2 o M F F j Q 7 l r j z h X 1 j f K v p c q K R G D U g z M C Q q L / S 1 + a C x a r F N 6 8 J l K U l Y K 2 a g w M S 6 6 6 H w c b z 6 N 3 U S D h g d H 0 B r t w f E T p x A h y z Y 0 P I K B Q T v i d 9 2 F 2 E e k i G U u W D C F 9 a f f 5 Z C 2 S W 6 D b 6 k D v 2 2 v x M r G r 2 F p w z 9 L H 8 y B S i X D + r V G r P q W X z x M x y r o U Y W 7 X j u J u X + W q F q a L H 8 u F W U l G 4 b k o + U K E 4 O j b L n I D v 6 8 P A s G 4 6 f F 8 v 3 s y G R X I h y V g j S M 4 3 t e z D y j 6 5 p Q w 5 C h J s X K F Y 6 m Q 2 6 Z t n H 7 Q 0 0 H 1 u 5 p o i l y M p l c l l Y V N c F a O f Y D g a g M A 5 7 x n T g d I m L N 0 F Q / S d R F 5 N t N L U h 9 T m q E z F K P m X B J U w S + d j 8 6 f d 0 w t B d j 7 k e I I M / u 0 g T Y Q u 0 6 e A Z x y 2 I s L J e h 1 D x m F b t e d 6 L 6 8 j x i e J z t E R 2 9 C 1 Y k J q M e h h s / A g V p 0 d D G j U h 8 V 4 p y M V i g E I v j 5 D M / z x y Z G U X K e t I r K q h 4 k N C 1 Z w c U C 4 v m 8 S e F p c i + n g 1 M L I D 0 d 6 L l Y u i / / 5 / i b + j 7 / 4 Y o O e t 6 H U d v W 2 A x W 0 Q q G W d N c J u w 4 u R l N 7 y t q g A p U A 6 y y J g S f f Z e 6 E g J R r 7 2 V S T W r M K u 5 r S o M f + R h 5 b D l g l S b D n v L a Q n R M m W f m 8 R 8 s + T A h X 7 C s 8 I E d H u 3 o R o S i U C D 4 l w G H n X S Q L M 9 8 r 7 B r d 1 d G P B / L m i z X P B C v 0 v D z + G O z / 1 S X G d D F b K v / n N f f j U 3 R + D Q W M S r 3 l 8 e b 0 e a t 8 0 n A 4 X i o t L o Z r g N + W C r a L f 7 k d Z / d Q 1 C h n e D g 8 s d V J 2 y F k 3 r W Z w 9 I J 5 J F u X I + / G s H i J m m j d 2 E V w v W y e k + O F f 8 y l / y / A 4 2 R x a l A k w e q K N K L 4 5 X s B D 5 6 3 9 r T g 1 h 9 8 T b z O D t r s o P b S o M x S u y y y c 0 C a + x + A + q W X E f r p f y O + b O m 4 z z k 2 P Y / i H W 8 j a d C h 9 + u f y B y d G v K g G i l D D J V W K e U o V 6 A Y E 1 + f D Y Z L r q D + k U 2 K C D K m O t f w v n 4 U r y n P v D o 7 U n Q O H k 5 R s v x R G t B Z f O p v H 0 e r p x X f 3 K f G r + + Q F N N + E h x u F d k 7 L 4 n X 8 7 V f F G P r C W 0 P T i T K 8 d G W b y B P r 0 H n d 6 X t R h M H b o D J k M T p d C M + f / p O f L U g j A v W L R m X G 5 r F M 8 8 + L 1 L h u M z 0 h R d e g J L S E j z 6 6 F 9 R V 1 c r a k b S r w p F w H 3 M U z z 7 9 u 3 D 0 i V L s S x n k + r s m r I s W K A 4 m c C o N E A 1 z b a i g Y E A j G W Z w E T b c H N a l V B B 5 i c t W 2 A a m 2 P J w B f 2 w J 0 m p z g p h z P m Q m V / E w o X m 8 b N V U w E L w r c 1 j L e B P + j U G K I i u U e + 1 / 7 C / K s N q z f s E 5 E c d R q D b o 6 O 7 F o 0 S K 8 8 O I L K C w o o u c L Y O U 0 k h k w U a A 8 b 7 x E Y 1 A J 4 1 2 f F R r Z / c i T U B o m D 0 r W S v 7 M o A z H f d C p x v 9 O 5 O v f Q 9 E R 8 j s I U 1 q q B G n P g J K 0 t A J J a 4 a O k B B U E u d n 6 i N e E u V 7 T 6 B 7 E h p n i u + H M 1 k Q u o s u F H 8 Z 9 k N D K F q e E / o 6 C 2 T k R 6 Z 6 7 V B c v B 6 p C Z n h K b r 2 W 7 6 7 G u 7 L J O u 0 u 6 A F K v I V s w L F l o h d m a z u C f R 4 U P b p 2 8 T z J 6 4 + g o 1 L E y j J A 3 7 W f x O + 2 f l p b F 6 V h 9 U L K 0 T W w k w I 9 v k w H P e g r n a q E g R y N A e O Y r 5 x E T w h m S j n n Y W P r I 0 5 Y 2 0 Y L F B R 8 v e 0 K i V 2 7 9 5 N T a j E x k v G l t k I 8 N c z 1 z 8 r C + W j i w v K t A j t d 6 P 8 Q g v O 4 C T m x B b C U D I 9 r + x 0 K N A 2 M j b w + P e I T S B E y j w P v X D L K k V D M s z p A f h k k k k N 9 + 2 G r m L 2 E 7 + V y g B G h g 8 T B Z N q + B 1 + 9 y g q a y q w b P k y v P j i S 7 j z z k 9 i Z M S O X e / s x g 3 k T M 9 G o J j y r V 3 R J B o x F 9 m M 7 I k w 3 v F x 8 T f w x F / F 3 4 m 7 C W r u v B M q u x O n H 5 H o V X r C e W V 2 D d J F 4 8 O + A v R T / 4 j E 2 L M h W / X 1 X L D q f 5 b B v I h o L 9 3 3 C x e / k T k q 4 Z F 9 f 0 W X f x i f 2 p K C p d q G 3 9 e v h j M Q w W f m V K G x q R A y p x u n v T 4 U K W z 0 v h n W K 6 8 V 3 3 v 8 q k N Y X E 0 0 3 6 v G y p 6 f Q U F + + J m v X i H G k t k 8 c z 9 m k Y z E y V e c P P E 7 E O x F m a E S b 3 F d w d I w o u 4 4 Q o N R B E c S U O l l q L p U m q R n g W I 8 v u k E P v c J a T 6 N 1 w c e 4 G y R a A y X X L o R L / 9 x K x Y 1 N Z E 7 5 D 6 7 Q P l J m D p l N r H f 6 M A 7 p D 3 O s y L q 5 Z 3 e F T j h P 4 o l B d L G x U z 7 w j E 5 e j 0 K E a r W q 9 P I j 3 p E C W C 3 O 4 l 2 8 x i F M M d a k Y 4 F 0 H r m h M i Z s u Y X o 6 x m A b a / 8 T R a z p z G 3 M b 5 u P D 6 z 2 L Q S 0 J I b b G h P o 7 t L X L E U + M t o u / U M / j w T W M Z A t 2 v O 1 D 9 P o s f s k B x l M + l n o v z G y Z 3 R D y Q J M d 1 e j r J J Y O 9 k S G i L R n O T V r D f N l V C N d V o O O n X 5 G O 5 S J A 5 z J K d E g h V 9 H 3 M z 4 K Y d 4 3 f g t 5 Z z d c L z w H p V 6 P T Z t e x G X n b 0 D B 1 7 4 B P / k 3 + N m P x T S H h L P q x V k j S / F n B N 2 n i f y b x O p V C H / v X 0 c F K k + d j 6 c v n H q u i q 3 B M D G h 7 C T q 8 K 7 d a P j e D 8 T z n 3 z k I 7 j 1 x g 8 j Q v f / 5 z 8 / j E 9 + 8 h N i g + w P f e h 6 P P H E E 7 j t t t v I T 9 W J j I v 9 B 4 9 g B d E 0 p t T T p Q N l M X J s G E V L S q k b U u j f 5 Y I u X w N j q Q b R A A k a M R m 3 W o v y z G 6 I 7 I d l a b q 3 K w h L j W F U o J 5 6 v Q N 3 f W S J e M 6 Z Q d d c c z U G e + w w y S 1 I W + L g 4 j 5 + f 3 C 8 Q J 0 + 1 Y I T J 5 t F M Z U b P 3 Q d 9 u z Z Q 9 0 k F w u 9 b B Y T l p Q v R 1 D j Y 4 s p 0 o m a 6 h o x 4 n G g t a 0 F F 1 1 4 f u Y s E i a W + l p u C + C Q 2 4 h 0 7 2 v Q 1 U u 8 P Z I J X i n k a b F H F I O P + V p f w Y e v v 4 w 0 U Q L O T j d i w z G x t l 9 f o h d F T 9 i X 4 1 3 d e W V p 6 b o x Q b U f 8 h N V k Z z g 9 w o W K F 6 w 1 9 A w Z 8 p M C X 9 P A K Y q q R N P n D x F T m 0 J C v I L h N b i L W s 4 J M v 8 3 h 1 R k V 8 R h c 4 y x r t 7 P S d E 3 f E I W T C G c b A E g d I h 8 V y j M q J A X 4 l + r 7 S r e K m 5 E d Z 7 v k Q C 1 S U E y v z 9 / 0 S s + R Q G / v M H m P O N b 6 K v t h Z v X X 0 V + Q B L 0 N b W L l G R j R e I 7 7 5 f z E T n Y y R E B e E w v C 9 u g i U n Y D C x k C a D + 8 m T 8 J D / J k d + c L c 4 9 p r 9 W j S V R F F h V s F 1 9 B h q O E W J / D r X C y 9 C Y 9 D S w I y L Q c 2 D W 6 G Q z j f s T a I g M x H / T t t O / H f P f 4 j n O / O O I C 3 X 4 U 9 b l 2 B k 4 B h + W P c s 1 h Q b 8 f w N 8 8 T 7 j O e f f 1 H s r V t S W o i h I Q f 5 U 3 V i m Q q 7 A l 1 d X a Q 8 2 7 B + / V o 4 R h z Y s G E D W l p b c Q m 1 Y 2 A g Q n 6 R d l S g / v 5 W K 8 4 v 1 C F F 9 F O j 1 U I 1 b M R x 9 0 F c f f W V C A f D Y i O N g g K y t q M C R f 8 / f r g Z p 7 p 7 M d j f L Z a w X 3 D + + T h 8 + B C u v + 5 a P P 7 4 E 7 j j 2 o / i o a f / h J U r V 6 K 3 f w A X b F g L j 9 e P r v Z u X H 3 d p T j q O Y x a Q w 0 s p K V k 1 C D K z a 9 A 1 t O N N M 8 F f f w 2 o o 5 e m C s s s J N W P t o 7 3 g 9 h c T q / I Q G x R 2 v 2 L T o Y S v i g V 0 r m n a s i d b 4 k T X I y 1 H o l L A 0 K R H w x 4 r 5 p 5 D X J U b D o 3 B J v O 1 0 9 0 C m q 0 H X q A C m G N p H 0 m 5 + X J + q v B f w + 5 J G w t L W 2 o L u 3 D 9 d e c w X a X u 3 D s p / f J b 7 b 9 s R j K C w s x u N P P C 7 2 c e V 0 q 6 L C Q j Q t X o U 0 d R 5 n Y E + H S C A K r V E j h I z B A h W N j 2 W f a 8 k H U w + b Y K m T 5 l b G B Q + Y K 2 c 0 K U e 7 e P D x 4 4 N E h P P T 8 i d n p s S u J 4 E K h c X c W 3 R w E H K t D n J b / m g R l 1 w s + 4 / F y F s v K b g D h W f E 3 / G + E w k J + b / B o R g S g S C s c 8 f K k u k v u Q J K u s e d 3 / o d D E s b M K c w h f a R d t z 8 x x t h W z P + n P / x F / E H 3 5 8 z d m 4 B a p I z f y d / 8 E I N z E V W o S x 9 1 K d G o 1 k E G n g d n 9 5 g o z E X g d 6 q l v b U U r M Q S 8 L r O h O E q k x 6 7 g y Z k N p v J 9 o P q H R y F K + x Q G u V B N 7 X 5 Y a 5 R u o n m c d p T 7 v D M u Q Z p Q 6 a D n 9 5 5 D F c W n k 1 K j Z K N 0 3 U l D p d P B X g H L c w b z Z s 0 x L 9 I z 4 a i + D k c d 5 A w I x n n z 2 O b 3 y N G 1 D q d H 8 f a f k K o z j H z j Y V V i q J s 8 + x C A F i n A 6 c h D w i Q 7 6 y G H b 5 g K i u l O / L Q 3 G 5 V O S F w X M S R 4 4 c x d w F t W K y O B Q I w 2 Y t E M V E O A O a F 7 o x b e F B Y S i b 3 m r F k x H 0 u l P o O X G Q N G o a v X 2 9 K C Q h 6 i T t x Q m + K 1 Y s F + n 8 3 P i f + 9 z d 6 N n q x I L / u k N 8 N z c y 1 k 3 m v 7 r q 7 E m 7 3 J G D g d M i g s e t 0 Z c R K E a e v g J q h R 5 D / h Y U m + r p e c 6 A z q Q d c X L t B 4 W Z o o U j h 4 Z Q O I v A R C 5 N y s I e 7 E S R o V Y I l L F R J 2 I h m y 1 S l k f l / r + I i d 7 d n 7 6 e 6 H 4 L 1 M 3 5 x D I s a H 3 K j t p r C 9 D 9 h h N z b i w a F a j D / / 5 b V J / X I F L H W o d b 8 L F n b o P a p s K 9 K i c u l R H r 6 U 1 g / 2 m i Y b b P o s 1 6 H r 6 z Z j 5 u c O l Q f k E e d I V j A 9 R + e B B F y 8 Y m q o + N H M T C g p W k i H 2 w Z p a i T I S r 2 Y + h 1 m G o L X r U n U e 0 U Z Y a Z S 1 c L s / Z H 0 D C Y o G y k 9 p q q Z R L O K u g R B b u t h A N / J m j K w x O A + F l C Y 8 + d p I a U 4 6 B A R 9 u u s e K Q C K E P H k + y o 2 T V + T G k 1 F y T E 9 h U d 5 Y n T O e M w i 5 A 9 C a d G I i k n c 7 P O o 7 h A X G x e T 0 S x N 3 j z / x F M 4 n v 8 J i t I h K t U a j g f w K 3 h e 4 R N K A Z w E L 1 K A v C Q N x 9 6 N E Q S 6 + + E I y 3 / 2 o q 5 H K i P E 5 Z G R 5 e A N k R v 9 e N 8 r X j s 3 I M 3 i V K V N R n j a 4 4 v N X i r B 5 Y v F Y K J Y n Y U W m O A 2 + 4 N u v E + X z w x u 2 k z Y 0 Q S X T Q E / W a O K g Z H C n S e W q 3 z / 6 3 E S 7 D O l x q 2 C z A p W c 2 4 D g 7 3 8 r n k 9 E b 0 8 f C k i z H 7 F z L b o E V i 5 f K V L U G P 4 e D 1 n h s Y g Y g z M Y e M M 3 V n l l R F s V s q k j k 7 x b o a L D i d L l U l t 6 a W x Z M m M r 5 I h i + A B R L W o v t n x c f p n 9 H p 4 0 D t l j c D z y M O Y m P f D S 9 f 9 + f x S X l x Y j W u W F z B B F Y / 1 8 c h 9 U 0 O o m Z z U k o w l 4 u z 3 I m 0 u K N 8 X t L Y O / l w S q W q L w v L m 3 u V a 6 n 6 A 9 C E O R A f Y R O w x 6 g 0 j H m w q D p I y L z T I R r H K d c k D x n W 9 / U 1 o Y c z Z Q P 2 i t v O x 3 Z k v G U G d m m x f U W 8 X a k m u v r o d V l Y 9 i T Q n M a m m d D Q c r c m e 3 e Y O C Y p 2 k E b d t f w c m k 0 U s 5 t K Q I y p p B d a E c p R q y x E d S s K B I b i j L g y 0 D V E H q / D W l i 1 i c 2 y z 1 o L t O 7 d j 2 T I W z L P r i l S a f M S w D t t e e x 7 r N 6 w X v l B z 8 w n o r O V 4 4 7 V X 8 f p r r 6 G D / J h F C 6 U d A d l h 1 0 7 Y y N j b 5 Y U 6 T 4 9 q X V B M v C b n z x e D l K E 8 e A i a Z 5 4 V m Q p 8 N e 4 P f x h 6 r R E m b T 6 0 C g P d o 5 T 2 P x G K 0 2 e g a m l B q u r 9 V Z 7 l f Z w q b C m Y d U S l q R m 9 x E a y z C J + 5 R V Q P 7 s J 6 f x 8 x M n J z g U v Y + B d z / f + 4 t d Y f f / 9 K D h w A N t L S k X S 9 L 7 9 + 9 H W 3 o k D J w 6 T A j M J P 4 W X u 5 w 8 e Y b 6 S g 6 l P o 1 y c 5 N g D l O B i 0 l W m u N Q a Z R Q 6 S W N r 8 1 T i R x L p U 5 B x 5 S w N e j p Y Y C 1 T g e N h c Y d D V g u C M T P j d / 7 D s z E J A 5 3 R 7 D u 8 9 d B X 6 d B z Z w S R H Q k 4 I o 8 d H d 3 Q U t U l C e j s y s o G D w l p C N f / I y 7 G d H E C A L H f W h W F a B U T g r R o C F D 4 M + U l p Y h 7 o s I J c n V q L R q D Q 1 Y 6 p M p / E q T T g Z 7 V w i R X j d 0 x a b Z W 6 h A f w j G 8 r N b p + n g P u 0 Q g Q X u J M Z g / z B K y 8 d S 7 u M B y Q I k Y w l s 2 f s O z j t v A 1 5 7 / Q 1 Y z C Y R C Q y G g r g m U y C k f y d Z i f M l z d b u b K X 7 D 0 P X W g x b n Q k K 6 p D + b R 6 i D z P v c J H d K p O z Q P z B I M z 0 O + K 4 i P K 1 o q G x C W r q A J 5 7 4 q U X q e o q B B 5 6 A L F A k h T G W M O G S J P p S Z M d 6 F Z i V X U C S r s D 8 h d f Q T o W Q 5 p 8 M f 2 D D 4 j P O Z 7 b h N d 3 b A M X x O F q Q R + j 9 5 + g z k r R Y G 5 s a s T S J e P D 4 2 Y O H R M 9 z N K x m e j Z V A j H Z F P W Z O C 9 t H h Z / 9 m Q i h J 1 J o r j P 3 k S p b + + H 1 i + G N F / + o J 4 j 6 + l / o K B 0 a U a W V + G 0 4 1 Y + X H d k O l w + k w L a v K r 4 B z x o X z e e I r c v n k Y 9 R + a u d 8 Y 6 Z / + H M b 2 D r g / d j s O q d V Y u n Q J P P E + 4 Q M Z 1 T Z R A o + j r U G u Y 0 K C P r H G R 4 f 7 K P n p 1 I c d O s S r 5 s J q H 0 b A G B P r A S 0 W M 8 6 / 6 D L 8 9 l c / x 4 K F C / G h 6 6 / F 4 c O H R f B i 7 t w 5 N B Z 1 G B k Z Q X 1 d H V a u X A r n C T v S J T b y p d V o e 3 5 4 9 g I 1 f N C H 4 h W z i / 0 z e H 8 k 5 t e c p 5 c L x 4 g b U f K 1 F J 4 0 S s 4 y G + 9 2 e W D L G 0 8 p G B 0 v 2 F F 3 v d Q Z L X 8 b g u 4 q h z B G p e p G y L Q K s n Y z 0 y R X w E 4 + 4 1 h n Z q N K j G z Y n J N j b T y o M 8 c 5 + Z U d 8 W z 0 J 4 t c H + J g r x J t u 4 9 i z X m 1 R C 9 k e G 7 T M X x 0 2 4 + F / 1 P 2 8 m b + I f E 5 R l Z A 7 E 8 + B u 0 U d S I 0 3 / s h F N E Q Q v / 9 X z D d d A t k m W j T b A S K d A Q G v G Q F b F M P b L 6 l i U a R 7 4 O X 5 H B W + g G H H l X O X t S u r y Q F F y O z 5 k d C p Q L 5 8 7 C V G y Y J 1 C O 2 b n z S X Y 0 y X T n + e t 5 T 4 t h E R O I y D A f I V y f l p S B K 3 k v + 0 1 x 1 n b B i M h r 0 P E 7 Y + g c H S Q j I v w 6 T e 6 A g q q 1 N O p C O D i O m m s s c B X E u j E L 9 q y K L 1 e 9 o g x o W F B Z M H Y j i y s c 9 A + 2 o L K l H t 0 u N R T V a 6 n s H g k k p s m o Y L E K X o U x Y 7 Q W 2 Y e z c u Q v 1 y 6 9 E q c a D v / z 1 r 0 T 1 9 L j t 9 t u w Y 8 c O U V v x 0 s s u R X l Z q S h 4 u W f 7 X s y x 1 q B g c R F a N 9 l R t N K C / U H j 7 A X K 2 0 4 c 9 x x 2 W O d U + W d J K 1 9 2 6 a X 4 2 9 / / L h p r 1 c o V G C J t c P T o c X z 7 W / 8 8 b j C e C 7 r e I A F K y l C 5 0 S b m h U a U Z 5 C n q 0 R q W A Z z F V N K F p D p / a d o I A I F U Q 0 u B c 2 / / 9 J L r + L 8 x e s A i w L b t + / E / D l N 0 L g t m P / v U v D h 5 G 8 e g T y h E H W t 1 c S X L F Y L Y r I o t A Z p t 0 Y O y L h O R e A n K 2 5 e b s L m V 1 q Q o F F d U W H B U p O V 2 k 0 n q v y o q f l S S T k S 4 R S W 3 f c J J O j + m 7 / + G K x N R G 1 y t n N h R L w R U c i S R h r M l 1 8 t s t t 5 s e J s k L t g b i q w l W o o S h H d l L q e t x + C M o W C Z k n B s a X J g i m h 9 v 4 / I l l S g u G H / g J j d i 6 f r o s R T k R x 9 W s b I c 9 s 7 r B c / T h + d u F Y f U A u n V a a m e c Z 2 O t B y Q p y 4 o n q P f L o Y 1 j 9 u 9 9 j J f k m C 2 4 i P 6 V B h 0 Z l F I / Z u h A g G n 6 x o 0 G s 2 O W V u / v I J X t t P y k f d Q 1 + X 3 U f d M Q c T t 1 R g 5 N H e r F i z X y o Z e o p 1 3 B F 4 g F 4 o w 7 o 0 / l o 7 + g m q 1 K N i C J A x 5 1 Q K v T Q D l l g m 5 M v N o 2 r U r h R U 6 A k n 4 2 E l f q V F X Q g G E B 3 T x e q K q u l x b b U p O z y 8 G Z 1 C n I z B n o H 4 H 9 X g Z 7 5 Y 4 Z h 1 g L l P O 5 H y B o Q 0 a 5 1 6 1 Y J Y X j 9 9 b d x 5 Z W X C o 0 n r u A c w T R P Z R z v j 8 w G 7 c / b U X + D Z G H a S T v U 3 V h A I i T H L 4 j v f + 7 e e / D 3 v z 0 l L A 1 v v 2 O 1 W d H W N Y j y p R / C h Q 1 p q N V K H D 9 + A o X 1 e S j S F u P d H h U a U g 4 4 j k d E T W 1 P w I u a 2 z + G G F k k T W b Z + A H S q s c + d w + W r N + A o f 4 h 7 N 6 3 B z f d d A N p r R P 0 9 3 r x m V x 0 O 2 R Y d J u 0 K M 7 1 4 v P k F 0 x 2 k D l L P G g n z l 6 a J / y D 1 u e I L p B u M V f p y T H W Y G C X B 1 b 2 I + a S M x x P Q M b Z F b P w X + 1 + + a x r 1 B 3 p V U D j c q N p o Y l 6 L w 7 r c W k y 2 t / Y B 9 N 1 N y B J V j r 6 y Y 9 B + + / / g f j N H 4 b 9 v O t h a b D h z M 7 / w L I K X k O U R N P j J 2 F b K 1 m q d 8 9 I y + m z Y W v e 9 D t b v 4 E x u N e H 0 r U S y x l 2 j 8 B 8 q h 3 R b a / j C v N m E Q 1 U y 9 L Y V d B C Z 5 V h j X 2 u a A 9 G l l J + 4 Q l J o F Y V q f G j 2 g Q q q A / L 8 u a Q k k o J p T Y x 4 5 x h D 3 S T c q t F O h 6 E S R 3 H o K O X 2 E Y I 8 y v X 4 M j B 4 1 i y Y p E Y y 9 t b l Z g f 6 E O i R E Z u h l F E Y 7 e R L 8 9 z e z x 5 z M t B S M 6 h N W v R t 9 O D w T I b 0 c z J v z d r g e p 8 d Q T u k k G y N N R g P g + 6 u r r F h f B e Q i 6 n C 7 f f f i u d b X Y d m Y u 4 j 3 w Z 8 + S k w 1 g 8 j a 1 b t 5 C F 2 4 h Y L E n c l S k k v 0 O 0 I B C C w a i n m 0 6 S 5 e C O 8 g t r x b X 4 h s m H i T n i k J M D 2 T H Q i q V z l x J V 8 U E f s E G e B 7 z w z q b R m h i 1 d b V Y v G A 9 i o p V 6 O 8 Z Q n l V K Q l i D P l X X S e u I R f P e z z Y + O 5 e d L 5 i R + 3 V M 4 f H e V D P u V H y 9 4 Y e / h P 0 l W P h / i y y l M / 7 2 k t T 5 u h x 3 X J j + R j 3 9 3 Y w F d K S J p a L n d L V K j U u u e Q i 0 p h y 0 R f 8 m i v S s s V N n D 4 F 5 Z z 6 K X P 3 W J B 5 D V U W E y m k 4 u H H I L P b o X / z D S S p f Y I P 3 A 8 u M s T 2 J x 6 I I n X r R 7 D 1 s j 2 4 9 W L p 8 0 1 v V 0 J P v r U j t B h V n e t R f N 5 a P H z F 1 E t j X K c D y G s a y 2 w 4 P G D H s r I i x J N x 5 F + R a X O y m q 7 n n s H q / 9 k A 6 0 q i U E o Z d t n O k D 8 r W U 5 e f 3 f o 6 L s o r S i A 1 V g A v U Z q o 8 C A X 2 y S M D E q y s u C c o M j P F H r s / u g C O q w 7 f g W X H z R x X j g 4 Q e x a P F y a k N y S R x O e K m v r 7 r q K r H P 2 U 0 X X g 9 r n Y 2 u 3 U 8 K Q o H T G i m o l g t e P M t r A 0 X 5 t V n 7 U J 0 j K K 6 d z F X l x H O f f + F F X H / d + C j R u W C q G g a 8 D u d 3 R A n 0 e h 2 + 8 I U v 4 M i R I 3 C 5 X T j 4 7 m F c e 9 0 1 M B k N 1 F g y 4 r R F p D 2 i 6 L c P Q N Z i h N q s Q M W F Y x O E E 8 E 3 m 9 X z P P h O O Z o x 1 9 w o 6 k R w 4 M R Y b 4 H v + / + J 2 n 3 7 4 S A t l U + D M k W S / B o J 5 f k H 9 i A 0 E p t 2 J 7 4 s 3 I E 0 b J l 5 v a m C C S F H G M W 3 3 S i u x T 9 R o K h z 4 n T v q i l 2 3 I g H E h g + 5 M P R w A F y y 1 J C g P b R d X 7 4 p h t F W W a 2 y N x O n 3 / 4 Y f H 5 q f w t F i g j L 0 r M v D 7 y 1 b / C O k e H V C w F T 1 s Y z 7 V 3 4 j v f u R j 9 f T 6 0 H 2 r D 8 s X V c L Z E 4 D X r E X z k O 7 i 0 + R S 2 r S W K X a O D S 5 u C Z j n 5 h q 2 t W P f b + 8 T 5 z j z 2 q B i 0 v L B P U 7 Y a y y o T s G / Z h j k / + j H C S 1 Z h + D P f H o 0 U x 4 N J e H w j u H X r D c j b I A l G 1 h q 5 v 7 I U N m 4 X 6 q P 4 x o s Q / s 6 3 h J V w D A 8 h p I m g p L A M J s O Y T 3 8 2 9 y F b Y 8 L d E o S l T i d t f H G 6 A 4 V a Y j e V V v S G B 1 F 8 T I + a y 8 r Q 3 9 Y P e U q G k q Y y H D 9 2 H K a + M o S W F W P Y z 1 M 3 0 m / x h n x c w 5 F H l D z U T 4 p A j Z S 6 a P Y C F e h j D T m e 5 / 9 v w t c T g a c l g K p L x z v w b L W O k 8 N Y 4 C u D v k g G 6 9 z J Q Y w s y I 3 D t h a V W I C Y i x P 2 I 1 h Y t B Q j R 4 f J n 7 E i P 1 N B y E 8 a J 7 3 1 z V G h 2 G y 1 4 u J n / i a e n w 2 c 2 6 g m i 8 3 + D y M 7 u H l 5 u T K n W u x E c N 5 f x h R P K R B c n H / x / E X o 3 + 1 B 8 V I 9 N L b J d N J 0 + T W Q k W b 2 3 X U v z H + S l q z z u X g S f V 1 Z B D 1 b X K i 9 i g Y S U c 2 J c N i D + P O j U o 2 H / 3 z t + 0 L w e B 3 V O 6 0 K X P 1 5 y e o G L R Y 8 9 d E 7 k G 8 r Q D w U w 4 q i W t R 8 9 1 6 k l C o 8 / L F P w 5 Z v g 9 1 t x 0 e u u Z H a 1 I d g 2 w G s e P y X S G 5 Y j 9 B / / L s 4 B 6 P N 7 o R a M 4 i b f v 1 x m B b r R I T 2 F d 5 I w E C K 7 p v z c O d X I 8 Q 0 5 P i B a R B X a X 3 o y n 8 G X f E F W E Q C M J b D S M 1 F J j R 7 L 8 7 j w 8 h f N D l S 6 D j h F p v z G 2 p U s P G 8 E z V x h K w K u w a t x 9 q B 8 n m o I u a V v 6 A I p 1 9 q R 6 q W r H G b F U P z J X + Q t 0 N i I W L I 4 l 7 I w 0 N I k i J m c L p Z t t 7 J r A S q 9 e l h 1 N 9 U K G b P G b w / a / 7 C m W n P u c L d 6 o K t Y b J l 4 c a K k x O f G 6 q e D p 0 v j q D 2 u q k j P h z 1 4 s W C H U 4 l 6 g v G 1 4 B I 0 e g / 5 j 2 M O d G 5 K L v z l s x R 4 E 2 y U G t / 8 Q u Y v v U t 8 f p Z h Q K X v v I S 4 u k Y O J H V c s v t k H u 8 4 r 2 J g / 9 A t w r E k P C h z 1 8 i X v P 7 / n 4 v T J l 6 d x O R n f x l s E X k f Y u n E q h c c N u 4 N h 9 F 7 R / + B c l 6 o m f 3 3 y d S b R p v k R Z V q l 9 9 D d p f / E p 8 9 p 1 H 3 s L i c q 4 f E Y c u f 3 Z + a 3 Z h Y t p i h u / v f 4 P l S k k 5 H L j 7 L y i 4 s h j 5 V m k Q i 1 X a d L 2 T X D w e W X R M i g / R o J / w A V 7 m w / V F T n U d x 7 y a R V j + 7 0 u g b 9 B A U 6 J C A X H 5 V / P b c Y + n E r W K G L 5 t G s b p q r 3 C Z 5 o K W a F y B G Q o M K b J k s i p j 8 Z c k J H D P h Q u y 4 l S Z 6 6 N I f L 1 6 L V B R 5 S R m M r Q A S / a e t v h q p b m H h l K 1 7 t I W p d I + 4 o R 1 C R A U + 3 0 P 6 N A s W n j V a q 1 V 0 4 O 6 / L 8 j Z f X 8 X 8 A e x J N h 6 A z L C i l L m 9 m i j U K u h N f d x h m o i M T k d N + k y C W c K s U a P G f x s o b p Y z w 3 M 9 v c r t x 0 d u v Q 0 E W q n 8 g C o 8 7 j L j F i P V f / i i U 3 q k F K g u u m B s j g 2 j S p R F x R 0 R q 1 l T I W k F G d i G g 8 e 5 7 I C f / i A e r W G 2 b C + o b Y c 0 y S B V J B T A 5 J Y v B 1 Y m U 2 3 d A e V x K b T r 6 1 c f I 9 6 N + n N A I 2 S X 0 P C 0 w E Y l A A L Z b 7 k C q o A C n f v w n V J V J v g g H G z i B u t s l F / N d i y u S 0 G V q f N 9 + / y 2 w z y E K R M i u w g 3 V / h X 2 w f P H + U + M k Y A c h c Y U O g I t q D P O x W 1 f W A b 7 d V J W z C U a P 3 5 s H s D q o 7 / E A X 8 D X l t H d J 7 0 + d y l d V I k L r O a m X 0 m T 6 o f E b s C M S R g K a q B V h a B Q c / h S I k G 9 m 4 f Q c U F Z J F z K C G P b c 6 W 4 M T s g V P 9 0 O b p o D O y z 5 b G G 2 9 s Q 2 F 5 P b a / s Z k s j 1 7 4 2 l p T P k o K b B h 2 B e F 2 D G L + 2 u s E B V x X G 4 f L G 0 V J v k Z E T a c V q K F 3 v W K m m m e m Z 4 J z 2 I v 8 4 q m 1 7 r k i O B i E o V R K 8 e j f 4 U L p B q 5 A O 9 7 J P B s 6 X h h B 3 f W F i E Z J E + u k z H S e L F a I p M c p b 3 V U o B j Z Z d d Z g U q T V d p C 2 m j V 5 m c g C 5 A g P Z a Z Z 2 F + / 7 F b w U q K J 2 H Z D 9 p + w f n Y d 8 0 n 8 c L + E 7 i n O C q K h X J x T 7 X W g I q y Y l F O i 5 O u q g 8 d I j o o w z P V 1 P l a L S r L y 7 D 6 h z + C j A T X + b f H o C Z K l S t g L F x C y H K R I 1 B 8 r d n F j V m Y r r 8 J s l A o 8 y o r 8 O K O x O s 4 S U R + x u I 0 X T s M 0 w I 9 7 j U 4 8 G m 9 E 4 G k F q Y 9 z 6 D c q E b z n d L y n O a O J O b V K k i I x g q a j P q H O U v r 1 / z H S h j X S 7 H 1 L Q V t M M m S i O X d i V D p T 2 G 8 8 i q R n x f 6 + U + Q W L o E r q A M e Q Z S 2 s F W 1 B g a 8 P n P r 8 T x 8 + W 4 V e f B r Q Y l 2 u I b 8 d m u D 2 N p b Q U e v b I B P t / k z R g 4 c 9 8 X 8 2 L w h A f N L R w h j K K t p Q 0 1 9 f W o q a 7 A o Q N H I S N h Z 2 G 6 5 Z q b o U s p h T W L e c m F q K 1 C Q 3 4 M + 7 Y e Q o W 5 E I W L S / D m l n d Q U F K J j p b T a K i v Q S A U R W V d E / b v f B V X k e / Z 0 t K M 5 h M n c c f H P o q B g A b 1 + Q m 4 H H Y S T D o v / Z t S o N p f I I p 3 / d l n r B n P P r d Z F M b k G X L m t b z r B q f B 7 9 u 7 F 5 / 4 x E c z n 5 o e v D y E S 5 G x k 8 1 p K 7 4 u P 7 x d U d h N / V i x f A m 2 7 9 y F + f P n o b B g + k B D L v q 2 u 0 R Q I h A I i b L R 7 R 2 d c D k d q J 8 z B 4 c O H s L a d e t E T Y J c e I l u W j J 0 M z u x + + 7 B F O b M L U b D n H w c / t G f c d 3 5 h d i v K s a B Y T 1 u u m k x H n p o H / 5 1 7 g h k D i c 0 T 0 h + 1 Z M q J e 6 4 5 l / F c 6 4 G t O 1 f / x W q o l K i r A G U V 5 S i Y T B D I b 6 7 H H H S 8 s E 3 X x c Z 7 m 6 3 B 2 v X r J T e y 0 A M V h o 8 o l D m F N Y j F 7 y n l J I V Q m Z u i B q S e D 6 Z R R I 6 f 5 Q L k k T F f X W 0 d + D E y Z O 4 8 5 O f g M P p x P x P S l W S s g J 1 M V m F n 5 J V O B a s w Z L D 9 2 F h v h 6 7 b p f q u B s + + 3 m y T P T k E c k n Y 5 h u l e b p / H 9 7 f F S g 3 j 7 v I u y 9 M A Y l K e J P L S q D s n o N t I Y b o S f l k U 1 4 D f 7 y 5 0 g u W j i 6 N N / 7 5 i v 0 d T k i j z 4 G K 1 n F y L 3 3 i P O J S G e Z E Y Z 7 p A y N v p / 9 B A G 6 i M q y K d a 8 Z X R F J B I T G 8 D x g V B v G F 5 3 E B a r B u Z a s 0 R N M w q F M d g Z J M v Z C S V 9 N g 8 W + A b V 6 F l Q I f b Y 7 S c X 4 f z 6 z P o i Q v u I H P W F U v v y 7 v f 6 Q i N 2 7 9 4 n p p B y I Q S K S y f x 7 8 h p Q D z / 9 k s w G Q x i 9 n l B T S P S p L 1 n A u / S w H X i O L t 7 f 9 s R X L L x Q r j P O K D S q 8 S e U f M 3 0 C D K N P Z U 4 M I g B w 8 e R F F h E Q 4 d J k 1 R U U E O Y A L L V y z H d q I s T u r 4 x Y s X j a b m z G b x m 6 P P i c L K I r E Y z W B k i 8 e V l v g y i B D J O H t j j F s z f L 0 e m M n R Z f D A U 3 / u C z A M D O F v b i 9 O 3 / J T / O C V 7 4 n 3 x H 3 Q I G V 0 3 / U l V D 8 k J Z R y 1 R 7 G p / X 3 4 k + B h 8 T z g 8 W S Y 5 9 d r v D a 5 W W 4 w r 9 C h I W 3 / 3 o O l v 9 u C 9 K Z y r y c 1 6 i x Z G d M 3 x t 4 k z B r x u I 4 N 2 1 G z B c X Y V x z l U 2 0 F x c w 5 Y R R c f m 8 o Q O 1 I 0 9 K y + S 8 5 x S n 6 Y T R f P I U V q / m O c b E W B v x F + i + x 1 l M w n Q U 9 9 h d 9 + C 8 3 t 5 R 4 X 7 m a 9 / E B e s v g M 7 K 1 b F S I u T P y 4 I s F h M J 1 O W i T 3 x v c J 0 O 8 X E B f 2 c n y r 7 4 F f I L 6 + H / 2 Y 9 h u 2 Y s z D / 4 1 J M w 5 I 1 P T s 5 F b p g 8 2 B + A o V y i m V x / n K k i v 8 e 7 E 1 o b 8 3 H Q t x + B 7 m r M S c Z h s u T B P x R A f 2 U l Q k R j q 2 x J z C n M j H 1 u s 4 z A + n o 8 Z N 1 i U t 0 J O s b X H x o K I u a J Q E l W d c x C p W X 4 4 4 M P i Y I W N T X V Y p E d L x r k Q p i z w X T r Z 3 g / I d 6 + U p G p R M M Y O T g o C l 4 Y 6 s x I u K n j S Z n G / G E S T u l 9 T k 1 J k l A p i a b p S U P x 3 q 7 M e d l n s + T U X m N w x V A u h 8 V h d / 5 M i J R D K k 4 a S h 4 R A 8 F E w i 4 a Y w a 4 T z l g m y d p P R a o 7 D w U Z 4 e / Q Q P u K m 5 J M R K n R l a g N p 3 / K m 7 c K d G w i e t / h E B 9 / r P i + d m C D e 8 V E y k Y L x i t q 6 g R A p O m 1 1 q z Z l Y K K T B M A 7 H A M B o 5 Y 8 x W o B j J e B q K u 7 8 O u a 8 H D 1 x 7 L T G C + e j t 6 x O r A l 4 h g T r / / P P E P s w r V q z A j h 3 b s X T p M p y 3 Y a x u n 5 v 8 v u q v S v U K v S R s i X f e g e O 7 / 4 Z G o s e + F 5 4 D c k q E 5 2 K A l K C N h E 1 H Y 5 Z p X d Q T I 2 v i h 6 n B Q q 9 J c M + 4 R C 1 2 G w n T 8 c R R q L u L o E g m o E k Y 4 S + v Q E F f N 2 T U P m X r y z F y Z F g s m u Q x V b i s W A g N T y B b 6 0 n w e n 3 k p 4 9 3 c 7 w d b p F B I Q T q 4 M E j m J v X B F P t 1 A 7 z b M B z S R w h Y Y m d L f i z r C m 5 e q m K p H s 2 4 I v m 7 0 y V a s K I e u O k 7 c d H s R I h b h h J + K T N l + X k q 4 3 x 8 F E N R B D U a O c 7 W H z 4 K D S v j h 8 0 X t L 4 F q J T b 1 c u x E Z 7 q 6 h 2 x B G 5 w N u v Z z 4 h I U K U Q F u g J 0 0 n h 1 4 t a e q o O z I a 4 h 4 d n E T p T l Z V o f J P U t H 8 9 4 O I m 9 e i T V Z o E 8 H C Z f y n r y J B 1 D f 6 U a k Y S h Y + G i j G U u O k Q j 2 M 7 D X 7 X 9 g k l Z m m a / / D l t / j u O E Q q g w 1 + I H y F a K m t X B Z H 4 b a r M I O E g K u 9 T c b n H A f Q Y 1 + m V j z p M 1 u Y J a x c L 5 u P w L a q C j T Z j K N D 2 p M x M 9 + 9 i v U 1 N Z g o L 8 f a 9 e u w + Y X N u P j H / + Y S G j l T g 4 G g + Q K B F B t L E Y q I I d m f h n i 3 Y N I m A v I x 1 X C d d o h x i K X B O M k b u e J E Z i r L e O q H X E / R l x h u O N K m J I R 2 O b m C f + b M 2 7 8 R O O F Q C W T S v S 8 P i R F g d 4 H O L G S t + Y / l 0 D C 4 F 4 n S t e e e 6 S Q 5 3 M 4 S 2 B i S n 3 n K y N 0 H + e 2 a p e R X Q s T j 8 U w 8 J O f o 4 A a v p R 8 r i y e J I f 4 m v 1 7 h M Z q 3 T y I u T e Q f 7 D / A B T d 3 d D 8 8 U / i M 2 8 s W Y S 1 v / g Z w k S 9 n S E 5 K j I b t W U H Y / 8 j T w m L m a v t T 5 a V o v J R a S J 2 J g z 6 u 1 G q K R X 3 n M 5 M B P M + T 1 z X I f j d 7 y B J V H s 2 4 M / z 9 1 g g s o G O i d V S p 8 L W M y p R z v p n R 3 6 E l C q F / 9 D s w 4 6 O F n x L J o 2 Z r E X 2 L i K / k i w b K 0 t u q 9 k g u 2 V s M E q K T p M i / 8 5 D L k A + 5 B d d A j 1 d 5 8 6 f / h p V F c U w 2 o z g m n v Z m n w S X R 2 r A D s 4 x G v M 1 B g + 5 c b C C + a I j S B 4 t 0 1 N S g W D V Y + + j g G R D X M i c B p 1 u k Y M D f U g X 1 + K g g o D / N 1 e U e M + r y l f b M 6 d X R U R 9 8 c Q I E V D z p / Y y D t G F i 5 G A r U 3 k C 8 2 i 0 u Q 5 c t C r 4 p K A u U 6 F U T e v K k X U J 0 r e K A / / P j j 6 K G B d s G F F 8 B s M q N p X h N x + A i O H z 9 O P t Z Y C a b 2 F 0 d Q n z N v l E i R M 3 u O e + J K j i t Z m 8 x 9 h R 0 x 6 A r O 7 R y M b 3 z j O 6 g m q v t R p Q r V T z 8 t j F b X f b 9 B 7 Z e + L O j e E 9 Q x x b x P F L 2 h j e j R s L 4 a R V f c M E r 3 / u 6 3 o 8 4 U h r n t r / A n d a g 4 t R u 9 Z 8 Z X / 2 G a l F 2 M O C X o d 4 y f / o z w r Y K / + 0 3 m o I T d p y O 4 8 o s 3 I G 2 1 w p + Z X J a T J j Z + 8 i 7 E N 1 6 M 8 D e / J i K P X H L M + + w m m C 6 + C I q i s b Y 1 f u p u y I a G k S 4 o g H x w E L 6 H H k C i i J S C T g l 5 H 5 3 n z r s Q + c K 9 i N 0 4 f l s c x u E j f i x b a o K J q P C y u + 1 Q m Z U i 5 4 5 z 7 7 4 d + i 7 5 b w r c F m u n A e n D v O s y 6 9 H P E X b X M C w p J Q p v k w J Z f / r c Z 3 D H 7 / 8 o B O q p 2 2 + H Q 6 f B x t W X E K U z 4 7 H n n o T H 4 6 Z r W o a 1 K 9 d C E a V b N 6 j I U s j E H F L 5 e T b h M z H S 8 d S o h W H B O + 4 + j L 6 u R u i V C Q Q i K a w l 1 / m 1 A 2 8 g P 7 8 Q i y q X Q 5 O n R 2 G J m r p Z R h b u R W I g S l x / 1 R X o 9 p M F 6 z u F i G m h W G n O 0 M i j i K U 0 J O A J J O n a G U K g O l 4 d Q d 1 V 5 6 7 V p 4 Y M T t I w z a e a 0 U v O 6 c I F C x A j G u V y O c k 3 q 8 X c h j r x K S 7 J x b 5 j l i J 6 I 3 a x v Q g 7 j X m 6 s e z d 2 Y L 3 6 B n a F 3 z P V v Y Q U T y r 0 Y K l 9 3 5 O v A 4 Q 5 T j y P / + D 8 / 7 r v 0 C 9 J 4 5 l 8 b d L r s L V 3 / m y s D R Z g X q n o B U a X i K 9 6 w X q B D l + t e 0 h f N k j l V x 2 / f H 3 U N Z L 9 8 2 I B q L Q G C W e z x M 1 T G N F 2 J 4 6 P B s K n + i j i B y 8 G 2 9 G Y s F 8 s S K Y k f 7 h r 2 H Z O j Y / F f n C 5 z D c 2 o 7 q N 9 7 M H J H A 5 8 p a R X 7 u 7 n H D V m U b Z y k Z 0 U / f i e g d O T S Q K K 6 j 3 Y u C T K 0 H / v w X P k S 0 a c 0 8 P G w + h Z S 6 S s w x / e x / D o j B u m x p I S 6 7 t F 5 8 N g u O 3 o W d f m j z Z l b Y p w d O Y u U n v i b m r X h g H P 3 b a 9 D 4 Q y i r 1 u H I 0 V Y 0 N J S K x Y w M k T O X 8 Q P f O q 3 G p U 1 j 0 b i R o x 4 U L p m c L c N 0 T l u t R / O Z f h Q l V K I O + s h x J + o v q M N b b 2 3 D y V N n 4 H W 7 c f W 1 1 2 D r l i 2 4 4 s O f Q U p B i j E d Q k q e h i f i h I M 3 Y 7 M U w y c r m r a g q y z y x S + l S T w R / / w 9 S G l m N 4 M + H V g 4 T h x t R j H y U L B 4 5 r B 7 2 y a 7 q B 2 Q C 7 Z Q g / 5 W U d x x O s T j C a E 9 1 J l 5 I 8 b z m 1 + C V q 3 D u v W r B C U y E 9 d + e 8 s 2 k V j L / l Z f P 5 n 6 U q Z L m S 9 M A d 6 j i a 1 c 8 d e + B U V X F 9 w 0 Q J T k 3 J u 5 s k 8 m 6 z y L x 0 n Y W s n Z / r f 2 N q y 9 4 S A d k R H l O S 3 e S 3 5 t h V j m b u b A B i k S x m v U L m s f I 8 1 N f + V F 0 j 1 z V C 4 0 G I S x U h o k o Z E g 9 I W G 0 Z r l v F x j J p w 6 3 Y J V / / p v I l M j Q j Q n n J c H 2 5 C U y T I R u Q K 1 6 8 + v o T I u l Q 6 2 X D Z e o D g A w M g O 1 l w h Z M x 0 b T F / k i z v Z L / 2 5 N 9 2 Q E E U 0 P z r f 0 M T f S 9 S 0 4 C + L / x Q K N S o K 4 p E N I 2 G z T + B b q A D i t j Y 7 h m M 7 O + y Y v b 5 g 6 J s s s W o g y q z B H 8 i Q k M B + P r C 1 M w q F K + Y L F R 7 7 D t R 0 V 2 D y l W V 6 H E r x D K X J W o 3 n D I d Z H o d K b Y g 7 G E 9 N O S 2 + M N k 2 e h 2 l I j C o I o j L u c s i z S 0 R P 2 G f Z k I 6 B S Q D Q 1 5 0 v v 2 9 a C c n O i G B d J F 5 E 5 0 v h f k R s 2 m Q g f 5 O X X v w c 9 h h M h B + e M f H x C J o T x 3 x b s t t r W 2 i g 2 x e P v S B A 1 i j i i x 8 1 l b W y s 6 o 6 K i k j 5 L 3 D c a n X K 5 B Y O 3 M j 3 a 3 I u l C 2 r Q 2 d m B g i o d i k 1 1 o 4 P q c b 8 f t 8 5 p o A H s w Z q v j I h 1 O 7 x + Z 5 1 9 P v a 2 / B R N + j 6 c W k 7 W 7 e s r R w M V 8 p 4 e G D 7 / T z i y Z h W W b d 8 p z p M d J I y J S c E T a 0 j M V M 7 r u e c 2 I 0 k a l e c A C + r q y V d w Y n F N j U g e / s p L U l 2 8 3 N / K F Q 6 X 2 4 s + a h e H 0 0 2 + C 1 E l f w C K 7 3 0 P l + V M m E Z p 8 P O w D c 2 Z h + S v J I s 4 E 9 p f s K M + s + g z F z / 9 + V 4 s X F S K x h 9 8 A s t y a p u 7 X 3 k Z v I s g p 1 z k f + w j U J G y O f b 7 f y M W s 1 q q B U / I X n 8 s F q c 2 5 f 7 j E m P k B 0 5 Y g R v z k u + i l k G p J T 9 s w I e I x Y p o s w d l K 0 w Y H q Z 7 D K j R o j + K a K 8 F j d Y 8 t K u r E e A t e z h L h P q K I 9 B q z Q e T p y r 7 9 + + 9 n O Y 1 Q v / 0 x d V 0 b i n u 3 n Y y i G G d B R v q x u e 8 z R Y 8 D 2 V r n F q g u l 8 f Q f U V H x S 9 H I / 2 z X Z E 5 r i w Y E F T 5 g g w N D y A k u L p C 7 3 n w t 4 6 D F 2 R F o Y 7 P g E v a e n o Q / e j 4 c 5 7 E K V e P P 6 V L y N / 2 T J 4 X D 7 c 0 3 0 H N u V 1 o E I R R 5 L o n Z J o H o M n c x k s U L + 6 / Q 7 c S P 7 I H x 9 4 E O v W r s O H f k j U k Z A d J D P t h M j F R C I + 0 o x k s a b C Q w 8 9 g r v u k m q I + w f 9 M G U i l t m J U p 4 I T i 5 Z L F b 7 M i I 0 4 L Q T 5 r m k o A H / l V 4 f p E F 8 U X S M O v F + w P 6 X N + P 0 Q T d W f + t 2 c S w 3 I y K L i C c K 1 0 m i Z j k b 1 q X i x A r 2 O s h p V 0 F R r 8 I j f z 2 O 6 i o L b r 1 x j m S 5 C U 7 y T 3 i u U o C U n T g v s Y u R y D A K 1 T w + m A 5 L y s Q R 7 E a + r h K B o F T P M F e g E q R g l b q s j 8 R R 5 j H r w R F d T 8 I H m 9 a C M 9 s 6 M W T R w 5 / O g z L h J o 3 h R V K T j 7 T S C F W k D z J j D S m v 9 y 9 U M v u w n S y 4 N I e T i 7 A j I g p o K L M 3 f Q 5 w N t u R P 3 + 8 t u L 5 D 9 f p I B 2 f O Z r 0 X p F K p K l x k 0 i R 1 t F Y p X y w c 4 W 7 z w V F 2 I 2 K e 7 + A f j r P 1 q 9 / H V V V V b i A / j J + T Q 7 9 5 X f f j b x F 6 9 D s I M 0 W a 8 H K x h i i h 2 / E 4 2 / e i H Z v H b 7 a t g e a W A A G G i R 8 p x G i h z v + + 0 d Y t m y J q H W Y b W e u D M U D i o W K A y s c / V P o l C K 0 z 5 V + e M / e Q q L N Y k M 0 R 4 j u S S P 6 I h 6 M k V W T 9 q H l / a Q U m r H p B i N Z I R b R j o e e Q d 1 d H x H H h p 9 8 D h p i H 2 e Z e p o S H C J u J R a 5 / k s 3 i N e 5 A p V M q / A u + V y X k a V j D D 7 + P A Z 3 c 0 k u P f I W 0 u 9 l I n G 5 M J K i Y i k W O Y c T B D M L s a 0 R Y X R y N u Y m I 5 a E 0 q 1 B i h q U l 9 I X 5 k 0 9 h n i j 8 N z 5 z o g z h P 5 k H 7 q b R 3 D B h g 3 4 4 Y / / G + s v u o b G S Q R N S 5 b g 1 I n j U J W v F 3 0 y 3 f W c K + Q a j V Q o c S J 0 B V r R g V O 9 d 3 a k 4 Y u M L a N m 9 G 1 3 / 8 O E i T G 0 3 0 M c X i k K w X C k 8 V z B 9 + k m 3 + J v 2 7 a h 8 6 o r k b 7 l U 9 j Q s A p V 2 r H a d F 9 2 O D D v x z + G / b A b c z R h X P C N b 0 L / 1 B 2 w G c L 4 V v G H 8 a v 6 t a i e f z W K M 8 K U B a c V q W Q K e N p d o 1 t X G k p 4 7 R Y J i Y 4 c 5 D l 5 Q p g Y 4 p h W C X V G k S n 1 S l E w k 4 / z / B A v H + e 5 J N 4 o O l e Y G E M v v 4 5 n f / s 2 C j J l s R j j h I n 7 k q 0 B / R 3 5 / J c Q v v N u p A e H E P 3 U 3 Y j R Y y J c b W 4 s n K c V V l V Y V h p 0 6 b S C h E l N X i M r r 7 E s G k O x V v j E B Y u N U w o T Q 2 6 3 i + 1 A p x 2 8 d G 1 y U r z d f q m G H 4 P 9 I Y u 2 Y J Q a t 3 U P Y 3 j E L S i 9 p 9 U l j m W R S 5 e j X v K l j H L U F 8 2 F 2 a D H s e N H x W b g S f 8 w o u E R m J U R J C J u 6 F V c J u 6 D E S a G i P K x U t i + 8 x 0 x o 7 1 n 7 1 5 8 6 P p r R N u z Y A T 7 / F L 6 x i x + N M m O J v H d c K c b l i a b C I F L f Z g k T Z u E d o q V u X b 7 C I p y w r v v F d n 0 f S k R d m y g 8 e + f 7 d L Z 5 9 M U 6 T E w M o j i s i L 0 9 P a M 2 8 E w 6 3 9 k c Y r u M U R t s 4 J z 7 O r 8 w D V 9 u C S 1 B X 2 h A L 5 S F 8 P t 2 1 6 F N q 1 B 3 5 W f Q N H y 8 b s A z h b u v S 3 Q F y i g 4 Z W 3 O Z h q 1 3 X e z r / T I Y c 3 w t n P i d F l 5 y M u o p X U F v m Z M s a 6 n / 8 P V K + 9 g e h d d + L g r + / D + g l 1 w S d S u o 5 D b l R q h 6 C l Y 8 l 5 Y z T a c S I A p U U G a 6 W B 2 n d 2 2 p 3 7 x x k A C r U x Q S c n I h m J w J Z Z v u J 8 7 Q W o l J I 1 z 5 4 7 N B y E v t h I w h B G n M a T 1 x 5 G e d 1 4 t y K 7 a 6 H 0 W Q M O e f Z j u X W 1 e C 9 A 4 9 h Y I V F F z x k X L O S S H O q V w 0 9 t x s t I P i g I k U 4 T X X K Q 9 n 3 r 7 b c x 0 D 8 g 9 i R 9 4 I G H 8 M q r b w L Z z u M + k v p p W r z x x l t 4 8 M E / I W K k T p f r 8 B J p z L 8 / 9 Q z C 9 j h e f f s 1 P P b 4 k 3 C 7 f X j y b 0 + j t 2 8 Q f f 3 D 7 0 m Y O H 2 F 6 1 7 z N j M P / + U x 0 t g y k a 7 U 1 z 8 o J Y Y S 9 + Z w L W P A K 0 f z 4 P g B m A X X R m d w A E V P l q 2 Q q w 9 R 2 6 7 7 8 t d g u + I a v L 5 i D f 3 G 2 H e 7 2 Y k l z C N H P p j Z E 2 r V z f T Q V + D t 2 j U 4 s + A S 5 O + 7 C t a 3 d 0 O 7 Z S t a / i D 5 M F O B s 8 F Z U D s / L i W o M l p b J c 3 M A 6 n 6 X / 8 J h Z + T k k J z M R W V t e m l P W 4 v b Y q P q + G g j x L F z g g T I 1 l d j T Q J k f + h v 6 A o Z 4 F e F q b M H F A W d c t t G P z M 5 2 D 4 0 l e Q 6 h v A n n 2 H 8 N I L r + H l Q 5 v h + f K n 0 H / l t f j 1 b 3 6 P 4 8 d P 0 d j Z J o r d / O 5 3 f 8 x 8 e z z 4 u l 9 9 8 W 9 T C h N D z s q J h Y c e L E y x Z J Q U n V O 8 l 0 w n E F T G y B 9 2 4 M E / P 4 L t 2 9 / B O w e 2 4 f E n / i 6 K 4 U j g Y q R E J / t 8 Q p g Y i 8 1 S p j w j K 0 w M a 2 M e E o E I l l f y u r P M w Q 8 I s o H m g X T U r E W B W d r i M w s 2 2 6 + + 9 i Y 2 b j h f q g K T A S 8 T t z X N P N c j W Q s 5 2 k l r a p o d q L g g 6 7 D y 1 W c 7 P P f 5 u e H F l 1 6 D y + l E 0 / w m U W q M t 6 t Z s m S p K L a 4 d 8 9 e U Z h l x f J l K C m R / D j O 7 5 1 N 0 H L g 9 A D 5 M i a U 3 0 h S Q n j a 7 U b x n x / C B V + T f K g t P h 8 u J j 9 K 9 i O p 8 L 2 U p 5 c m P + r r Y 0 u 3 / 2 s e b J 7 x w Y T B P z 8 I Y 0 k J W e o E 1 M d P Q P / d f 8 u 8 A x w t L U H t X 6 X J U K G R 6 V 8 8 G E f + D W O R r j R p 7 2 R L K 8 z f / V d S H u T f v r J Z v M f w h G V o H 1 G I 5 d 0 T M V V p A Y b x k i t o I I 0 t Y D z 1 s 1 9 i z e u v C 2 U U I C s l G 3 J C b t I j r t P A 8 f l / Q j X R t M F f P A h b j Q 1 P / v 3 v Y t / i D x P 1 Z T z / L 9 / F + v X r s Z e Y D U / a P / D g Q 7 j r 0 2 O b r m X R + + o + L P i F l G T 8 2 J e / L H x K 5 4 g T 6 7 / 5 T S R o r B 3 5 1 S 9 F 1 V 8 u 0 8 W r D k 4 7 T 6 L R N k 9 M g z A 8 D h 8 6 e 7 s x d 2 4 D T p D v M 3 / B A r z 1 1 h Z c d f m l S H q J F c n i 2 H t w P 3 p 6 e s W q B y 6 h b a f r H h o Y h s l s E L u 0 R F w R a P O k k P / w g Q E U r y p D 8 5 A S / Z 6 p K e p 7 g a x j d 1 d 6 J t 8 m E U 6 I 2 f R c c D j X S 7 T O X G M V Y d 2 J J j / m j 5 E / o 8 Y 7 H Q r M 9 b i J 9 u S s l H y f O H L 0 G J Y u k Z Y U 5 C L q T k B j G 3 + d 5 4 J g M I T T R 9 s w f 2 k D h l 9 9 D Q 1 W C 3 x r 1 0 J n M I h q s l 6 f H 9 q U B u Z C E y z H J Y W S T X x N n 3 c t D u 7 S Y s W m h f A T V T S d P o 0 W + s 7 c z H x N j A S F 1 z + d I L r S f 8 X l u D J P W s X 7 a G w f S s 5 b B 6 f T i 5 r q S s w n B Z G 7 l C S L i Z Q z K w g M d t J 5 1 e u M 2 V 7 0 + 0 q y u H J i A 7 H H H o G e L L D y 5 E n x V q o g H w F e f k H o 6 v B h w W d u F p H C p 6 7 6 I i 6 4 8 1 L o 8 z Q I E 1 f z d y X F F j C V F x G j o P O p t m 5 D 2 m Z D Q l T o l X D q C / + E N W 1 k Z d l P I / j o r z l D m w f + 9 E e U 3 X 2 P e P 7 H u + 9 G a V k Z z p w + g 2 8 8 9 X d x r G / T J r z 6 6 q u 4 4 v L L Y L W a 4 I k 6 Y N X k K G 7 S v f F U R L C S Z D o O N T E g L 7 W b n 3 z S 4 g o r w g M h 6 E q N Z L G k T H p n Y g j V 1 j p 6 z r m f S c S 9 M b G I M B 4 l q 0 T a 1 X l k Q G w q t 7 d L S b T v A x S o E 5 t a 0 p U X T 7 / W a D o t l 4 U o T t j v g 7 F y f P Y t J 6 T u 6 N N h p S a A c J 4 e x a Y x 6 v G P A I d q O f X k v c L n 9 Y k J T V 7 w l 1 v 1 6 F X y Y T b 8 4 X c I j 8 S p U / y k R E g 5 K J X 4 + D P n Y 8 C S w o d 1 H n z b O I z X X t G i 9 p U 5 K H 1 n G + y H A g g 5 Q l j 8 0 / F b f 3 Y S T a w h y i W / 5 l / E 6 8 d q P F i 2 d A l G H C M i W 2 J B f d O k G h G j w k S / G d t 4 M e I k 5 M k L N k j H C D R e a J B R P / E O 8 D R 4 F Y 9 I y 0 c Y H D Q Q u 2 J Q H 5 k v H 5 + B 0 f L p z 2 A l a X O G 8 9 X n 4 U 3 6 E X G q 0 P i J W 4 V A 3 b f h X n z s + 9 f h 5 M 9 / i w 2 v S x O + u / 7 w E 8 i 1 M u g N O q i I o m l V G t h 9 D l R Z a q C S K X H 4 5 o / h c v / Y D i K T Q J b D 8 + J m E V z p 9 5 2 G W m V E k V J K A G j 1 a F C q D c J A l j G a C g q B C Y X p t U 5 S 9 j H y w d W i b L M c 0 U Q A G q U e O 2 6 7 A 9 c 6 X E j R e Q e f e m I 0 n H 7 S e x Q L L N J e T h O R T t M Y o f 8 S g a i o H P z m 6 c l + P Y M T d a l L z h k y j 3 s k / U F E O T i l 3 V Q 5 Z o k 4 o d A f V k F P j m u r X Y 6 V 1 e 9 t T m u 2 S M V I h a l 4 L c x 4 4 d / Z r s L 5 9 T N H / U L B I G n H L V C R t V W Q z 3 T 7 L 3 + Z e Q d 4 r q Y G l z 3 0 A E L f u g / F 7 7 6 A N 4 n 2 L X h m K 1 S f u Q m F G U 2 c x Y s e D y r / 7 Q X U f U i i m l l h 2 B s I Y P 7 e d 8 R z U Q W W z s H I t T S + b r L 4 1 Z P X + W T P w Z / N O t 1 T I f d z W Q Q G y R H P z F G l w w H I F W q 4 k 0 G M k P Z O n e n D q m 9 L d f R 8 r 7 8 M b 3 e U 2 I Y M 2 w 4 P Y J C + d / d d Z H n I E m 1 Z v R Y 3 8 l Y 9 / D k 6 N 2 / 1 e t F c q S 8 n 0 X / 6 f P M v f 4 2 1 r 4 x d Q 5 o G + 6 v k n 1 9 t k R R u x w + / i / z V 5 5 P B 4 e g a L y 6 V x h 6 v Q R o Z j q G y V D G a 7 X 7 M f Q i L b c v F 0 g h O X A 7 w 1 k Z p o 1 D w H H z a 9 q G b c W M 8 j D R p l N 3 f + D k W X N y I 7 m g H i s N l i L k k H z d 3 i x x 2 R X h u i h X M G 1 u 3 i K V K n Q N u 1 D Q s h n 3 Y j o B 3 U K y 8 L a q o R c e p Q 7 A 0 X p P 5 5 u w h 8 7 o d T N y n B 7 s 5 s 5 Q 3 r k 2 m 1 k g d 7 u v 2 Y P h g D A 0 3 F W H I J 0 O J + b 3 5 S w z W F B 0 O B a r z U 9 A Q v Z k K u 9 o i K L A M Y k 5 B J W n Y M e r X 5 1 G I 7 O 8 m W x Q y O z m 5 O h 0 S e e M p K B f p c H t 8 G B o a F g U O T x N l 4 6 R e J Q 2 G 8 v I y u M m X O u + t t 1 F y 8 C B e I K G 5 6 N 2 9 k 2 g Y 4 3 X y 4 d Z t f i 7 z C l A / 9 S y 0 D z w o K s Q e e O x H m F + y D O 2 Z + g n Z e R Y G d 7 T / n s 9 B R t b L 9 C t p k E + F W J C o d M a f d X / x y + K v 7 b 5 f i 7 + 6 n / x M W I D w P 0 / e J f G U 7 z i a z A v h P n M c 1 o I K y H m B H i l R X i L P D G P P V 3 + G K z r 3 I n 7 p R o S / P b Z 7 P c + F n f r o t b i S h C F F F O 3 w 9 T + C b 1 U F V u Q o R x Y q 9 n O y A 9 f 5 7 i H U f v u 7 4 j m D B e p 5 8 m V u t I 6 l A n l e f Q H d 4 R 7 U m s c X X A m S U P n D Q I l F 6 m P 2 K R N E 7 2 y X X y + i Z y + R H 3 p t J r 3 q n a d + B E 1 U i / S A C c k 8 A z h G l F f h I Q Y w l j M 5 N W R i a y Y u 2 L p o y X I M 9 J O V l q t Q V d O A j j N H B a U s L q + C y V o E W d H 4 V d S z g a z 5 Z H M 6 F o u I B N b 6 u h q x 0 0 R T Y 4 P g n o w 4 U b f R G e 2 z g G l e 3 3 Y v 8 u d L 4 V Q + x 8 j h g N j 3 J 9 D t G 6 c t z g X H B 5 R Y V D a D h a P 2 b 3 P 6 M e J X Y H E Z L w E Y 0 + J 8 G y 5 n B E d P O K B S K t B 6 e h B 3 f W Y s + s N 1 A H q 7 + 0 Q N d a Y M v B 7 q 4 I 5 j W L N x u Y j w Z U s 6 Z 4 v 3 v 0 3 C t 2 r f r i k F y v n c U 1 B l 9 n 5 N n G m B 8 0 t f Q R 1 Z M a Z Q W b h f e Y E 0 r B p n 7 K f Q W C T t t M e Z J d V f + J h 4 z k g 2 N i L 4 O 0 l Q p s N U F m k i e g J d o v / q i x q Q D I V h u 1 7 a c Z C R p n s 9 8 5 0 H U T D P g O P f / h o u p u v N w v / i J q R z 0 o R y Q d 2 K E w M K L C q X r L P x C m m V s O O J Z 0 W G N x f n d J 8 c x s H P 3 o K b + B w k b C 5 q F / 1 r r 0 P 7 h w f F Z z 0 v b I I 1 c y 0 T r 9 8 R d m E 4 2 A 8 V U c t 4 m w 4 L l t a P T l i / v X w 5 L j k k L a l p f u A J s r Z K O K N y F O Z 1 Q G f R o M 4 g l f W a D i 6 X B w X k M / b v 6 k b p u g o c 6 1 e K L U o / S M h L y 0 p w 4 N 2 D e I 1 u e N P z L 2 D b t u 2 i 0 U Z B G m y 2 4 I l g D l K Y q n W k S c n c 1 h n x b m y n c A J Z m H b s l K J j W X A 0 i y y / W L A V c Y 0 V F J m I G Y W J w D l 9 c w p M W F 4 l g 1 K R x M h R P 9 q e t 6 O f S + b u 8 i A V T J E V i q J u T h 5 c v r i I l H F h f K 7 G 2 v u 2 S / h H A 2 9 6 4 D w Z g O d M E K Y S r V A G Y m + o S E Q a v C R M j E t o I E 4 U p p 3 1 L A C / G R U m 4 2 0 f Q x 4 5 6 A 1 0 D i F M U 1 B q F q b e U L d I k u U 0 r a n q R v D v Z H / L Q 9 S E y 5 B N h O O i S 8 X f k d A w 9 t 9 w A z S X X I H Y l 7 9 I D n w c V c Y a I U y M N P k c I m S d u R a 2 T G W r r V C b V L g o I 0 z Z n p a 3 d 8 D T 6 o T j j w / C 9 8 / f g D w S Q z q e E N f C C b U s T A N e G f a T Q y / n / E N 6 8 O b Q 3 l u v E 5 8 p 2 P R X y L L p Q d Q G z 7 7 8 O l 7 / M V n Q D J 7 a / H L m G f 9 m G t 4 e D 6 L U P + 4 z T p h j B i w o W I R 6 9 T w 0 z K 0 W x w I k d C x 4 O 8 h C N f / l E Z z 6 0 9 / g 8 P W h g t j m y q I 0 + X R G 6 N z 5 Z C m V I g L M f x 1 O L u i i E s y D / z J s V g t C Q 3 4 h T I w P W p g Y 8 h H y I W + 5 + U b 8 0 5 c + j 5 s / c i M + + 5 l P j 2 p l j t a x 4 3 Y u 4 E V a C V 7 T z v 2 W l u P y R Z d j / / 5 D e P W 1 t 9 D f 1 0 + + t Q a H D h / D t 7 7 9 L 9 j 8 2 s u I E q d 9 a e t r e J i c y r 8 + N n 0 R S f 4 O N 4 7 T 6 a Y x o Y D X 6 x f z E s N d L j z 9 7 C Z 4 7 H 5 4 T s b F 7 u u F S 0 y Y c 0 M R y s + 3 i k d R j R 7 1 x M F 3 7 e j A N / 9 5 P T U 4 + e 8 a O S x 1 e l R c b I P X 7 0 D d d S X I X 2 C E r V 4 j 5 q G s V 1 y D Z D i M 5 K H D m S u Y H u W f v 5 u s S k 7 h l 3 E a i Z B 5 7 f z 9 b 4 V 1 y q J S X 4 2 R y B B c J 0 f g 2 / x s 5 i h R n w n W q b X 3 N K x l V h h K T G j z n M F p x w k k M o s M 6 + j v i N M O g 8 + A S w P k Y 5 H A 5 L f 1 S h v S 0 f P I 4 B B C v / 4 9 k j t 2 w P P S q 2 L y t v U n j y O w + R n x / V x k x T 7 9 F b r / h n w c e / g R V B w 7 D u X n v 4 g n J 2 S m l + j i m B v o I 6 r 6 G b R f e R s M H / s w 5 m W i m m o l + S o r V o j n j M 8 8 + C D r z V F o t B q 8 8 5 O f o / u + x 5 E M 0 n g h J R e x h 8 T S d H U m 5 9 D T H s K 7 X / w c W e 6 P C i H l C e 1 A k C g q 0 f l w w o O 9 + / Y j F I 7 g g c f + A l d 7 A L 6 g F 4 8 + + l i G W c n F o s U / / P G P 8 P k C u P 8 P D 8 B 1 2 i m C T h H y Q y N x O b a c O b d x P V v I j j x 5 O l 1 y S e G U e w n x R W j r C u A I y k X R i q n A N + 5 q D c J c r i E B T C E w E E X e n D T y 6 k y Q a X U Y c j m R b 8 p D O B k m i q 8 U N 5 h n s y D O d c m p B w c G h z G 3 o R 7 2 E Q d 8 H i 9 q 6 6 r F e S d G 7 f 5 O / o i H T L a C B l D D 3 A b k G / N w o u U E G h o a 0 N z c j P r i G t Q t r h P Z 5 1 M Y h G n B K S z H T / d j 1 b I 5 Z N 0 U y C 0 j 5 n n h O a J J N 4 n P h Z Y s h n z t G s S u v x b m T G X Z o 1 / / B p b 8 X N K 8 r z X M x Z W t k q b 3 v P o i r J l I Y f j f / w W 6 H / x Q P O / e / D B s h s m Z E / 5 B H 8 o / P l Z g c 5 g o F 2 L k 2 h p l 0 G a 2 B e U 6 D 8 Z i K e L F Y W G m 1 O Y f / h h H a e C c X L 1 K b M K 8 9 D N S z Y o / 3 / s 5 6 H V 6 l J H / Z y L 2 s e z J J 8 V x 7 5 u v k 9 C k q Z 8 S U J s l g T z z s 1 9 g 1 e v j 1 0 8 x 2 C L 0 P f M s 6 v f s g 6 9 / A E e 6 u 3 F Z x g K 3 3 / 8 4 j n / s O t y g n z p 5 N 0 v j T v 3 u f q z Z N D Z n x v A 8 v w l y 4 2 Q 6 O b Z 7 o N D E 4 M z 7 k z / 6 C T Z s 3 y 7 e b 3 n s U b T 0 u F C r 0 q O k v k Q I 3 g n f U S w 0 L x V t w e 4 G z 5 f y W j Q u k a y k s c Z 6 j I v y C E p C C J L 1 M B R K b c j r q C a P + P c P 2 Z H H T 6 d L L y 8 c W 8 u f A f N h z h v j + + M L G 3 j H R T e Z g M a i h V L L c 0 8 Q W z j y r n K 5 G N j l R N m G f K T D c S j 0 G q J f p I F b S T i U c j H B y 5 Z B n J M H B d 2 n v S + O 7 q Q O K 8 v j Z N 2 S x P m T M J V x I u h Y t O 7 5 T S / i h h v H Q t l T o f 8 d t 1 i p + U 6 7 C u v r 4 r O a A e c a A 3 G + T q a p G Y r C P l R 2 f y j e Z 2 p 0 w d / r L y O 4 U S p F X E q O N m P v j T d g 2 X M 0 + A k H L t m I 8 7 Z s F c 9 7 / / A E K j + X K b H 1 + F 9 g + u i d O B w K Q f P q / a i Y Y q 1 X 4 O r r U Z b J w m B k B 2 T o h / + N d G 8 f D H / 4 n X g 9 F T h H s u J C K Q o n a l w k 0 g h 6 4 0 j G U 7 B U W x A k n 7 j 0 M 9 K i y c 3 f + S 7 W r V 4 D r U k z S i X f r q r E J T 2 9 i C 2 c D / U J 3 s q T r v n l z R I 9 J G 0 f a G l F W S Y A 0 v v H J 2 C p z 0 P X q w 4 E X / o B 1 u X 4 X Q z v I w 9 D V i 4 p j N d W r c M t F o s I S j j / 8 h A K P i p N I U z 0 m b L w k r B Y q i Q f m w v 7 H P / J j 7 C g + T g U 1 V V w / u C 3 M K s i R N t d K C 4 v R j g c Q 1 u 8 G U u t 0 w c N O G N / Y q 5 j K O Y n + i f H o M e M L h c p z 1 y z + Q F B d u j R U + n 6 6 8 f S f 5 j T 9 2 8 f I o F S k A B J f p G 5 W i u 2 a J w t Q i N R M u E R 2 O b R h b / u R P l 6 I 3 F q G V T y q d N O z g Z e t 8 / r 9 2 d C x 0 t 2 1 F 0 r h a t 5 G 8 y 1 t T P 7 X Q x e A z V o 9 6 G Y / K 8 p B Y o s l u u n P 0 f w r S 1 Y I K j E 1 O A r 4 0 K T o l Y D a R 9 e w q 7 / 3 g / E e 2 f + + S Z U K m v g p n 9 y h Q Y W 7 e Q 1 Q z y 4 s + f I B e + S w S t 1 7 U 9 t E p O S U 4 H v 2 7 r n P s S O H I W W S w o T L E Q f Z Z l Q d y 6 i R K 0 0 Z k k Z Z A X K 9 e J L I p k 4 5 b e j 5 C 5 p 4 p X B G e G c H T 6 q l 6 g t W K k w O l 4 a o b Y e G z P G j 3 0 S y Z U r 8 d o 1 / 4 w L G z K L K j M C l c X p h j k o u / + + z K v J Y A X r 7 / Z A X 2 I U C c M v r b 8 A d 2 S q G + 3 + l / s x o N V j o S W B s v n l Y u 2 X S W E U A s N 5 j e x / R x x h Q e m 4 p o m p y k I K X 0 a X L A k U Z 6 j 0 e a W J b F Z o r S M K Y k g y 9 H s / e B 9 K d v D h E + m C x R Y Y C 3 V I a + W Q k 7 n k z c j e D 3 r I 0 a + 6 Z H x E j z O t d S U G a A z v T a g Y o a g M + p x c t V z 0 b n G i c u O 5 F X t x D J M / R n z f R h Q 0 m 7 M 3 n Y W S m L m E l 7 x e X H B g j / Q e C x A d y x U G 1 r D h j 1 w v 3 g s 8 9 0 v q Z O n c l Z b x 2 3 7 a / / u n C B 8 5 g k V O K W t 6 o v b W / v I 3 U L 6 z C 7 6 n n h y X S Z 0 F 7 1 7 B S 2 y M 5 N / k v h t 8 6 A E k S b P n Y u L i R a 4 r w U i V l o 4 K V y 6 C v / 0 V 9 F / 6 i l j G U k F + X 7 P V i o q n i T r S Q M 0 W E 5 0 I z i f M l m R m 7 C b L e C V Z y C z 4 / g 7 + 2 / d x 8 Z 6 9 4 n X 7 L x 6 B v t q I l E J S V t n E 3 5 Q 3 h R N H / b D 1 k d + 3 Y A M M 5 D + W a a J w B U i Q q + Z C R Q L 3 1 N O b c N V V V + D l l 1 + B U W + C 3 W E n p a t E Y X E B W b A o T p E b c N l l l 6 C x c R 4 s 5 v H G 4 C 3 y n 4 z q F P z R D 1 6 g 5 E q d D E E D r 3 h M Y 9 f u n T j e e g p / + / s z e P O t r S K 5 9 c E / / Q X D w 1 I S 6 U y I e h M Y O e I T m i Y r T L z g K 5 W W B h P X M 2 N h 4 j U q 7 x U y + d T C x C h e O X n J 8 0 x g M S C l K 6 1 Y z U m A n Q 5 t 8 + e J A c F a u u l P m b J h z I V z Y D 8 k D V K t T Y M a o j o 1 N B D L D H O h V R q F M K m J M v I j i z l v b x k V p l w E H / k r A n / 6 M y J f / S f Y 7 3 9 4 S m F i y L g o y f 6 x e h d i Y S F Z g l T J 5 P I D n U T T c s G C x A 9 O S Z q I 6 J 2 f E H t D s Z K I Z + 5 x v s c D x 5 t v C e G b / 5 8 S n Z 0 I F q Y z Q 6 S E 6 D P 8 a G / l T d n G 0 N n W h a H d k j A x 1 D U 6 h O I R k T D N Y G E a P m H H g c 4 e 1 C 8 3 Q L f + K i w s s y C / 2 A t b S R 5 q S u Z w x w m c f 9 5 6 9 P c P Y t 3 a 1 W J X y d t u + Q g + 9 a m P 4 6 o r L s f y p Y t x 7 b X X o K K i i n z J s e A D z / e J v / Q n F P / g h Y k h N 5 L V s B g 1 e I F M P 2 8 0 t X L l c l x 9 z X U I R W K I R s J i G 0 / e A H g 6 s A C 1 b x 4 R N d A L l 5 q F 2 c 2 C S y z L Z e O D G b x e 6 b 0 i k Z r e M Q o O j 6 9 H k A U v U M s + Q r G x w R f w B x A l K s A J t d O C t L H z 3 6 R J y j k n J f + C p d B a M / 4 7 W e t k z q R f W X j O i k G f V a i 1 0 A W l w I 6 W L B 4 / J o J p V 6 5 1 K v 3 r 4 y j 7 2 1 N i A B g K d F C d P A 3 l 1 p 1 Q H Z f q V u D i y 8 R D S Q J V s s a K w Y e e h / / t 1 8 U e w C H y t 6 b K 6 M 5 b I F H a 6 e B / 8 I 9 w b N q M Z 8 k P 0 / y F 6 F 6 G / m l u u x X H i M p y 6 T J V / s w M g D f q L u t / N / M K + E I m E s n 4 5 R 0 f x b D T i Y t f e h E / v / U W v P 5 f / y W U 9 r s H D 4 k H U 2 4 5 y d X Q i A 6 r l 9 T A m F K g d p E N n Z Z 2 V B i q o J Q r R X V d L v f F K C 0 t R l N j P a r J E l 9 + 2 U Y o i M I x t W O J 4 z 1 w l y x e g L L S Q h E I y 8 J x b B i 9 b k l 5 k s H + h 0 D 2 5 h u v p 1 e v X g H n C Q / y F l q F v 8 L J l r M B 1 x E o v 9 A K r W X q E C Q L W 6 6 A 5 W L f 3 n e x Z u 2 5 z U T n 1 p d m c O o K O 5 n c k O 7 W A P l 5 R r G D Y S F 1 v D y z z M E R 6 k U k T p a T / n F a U s p p h i / k R 1 1 t N Q 4 f b S F t 1 i h K F G c h U b 5 W s d H b k s / c m z l K G p 3 U 2 t E H f g + d T o c o D T p e o m 4 p N J O 2 S 6 O 3 d w C v v P o a 7 r 7 r U 2 J n x I a P f l x 8 5 / Q f H 4 C t r E h c p 8 u f Q N P t U s S w 7 / m / I + C T l n P z y l 0 O h + v o G n g + j X d Q r P v S V + k H U z j 5 g 5 / A G d Y i S l S q r M y E z Z u b c c t H y j H v k 5 8 W 3 9 3 3 q 1 9 B a y D / 9 l 0 S t J B U S E Z / 0 V o 4 1 b w Q c K y d O L l X L G c h B R G J x F F e W i R K L 3 P E l H e B 5 C L 8 e T a r + E z z X X f j O n o v R f d x / L 5 f U x t I A Y 2 j D / 6 B 7 k 3 q Z y 7 r H A l F Y L G N Z Z z w s e 6 b b 8 P 1 n B F B v 3 O M B H T x 3 V L U k X H 0 w f t F 2 z A 4 S h m m 7 5 d Q 2 5 g y l Y y 4 8 l B 5 q h H B 0 h A q Q T 5 o k 1 4 o + I p C K e r L i w m t m a R h 1 x k H 8 h p Z u M f G F s 9 l T u d n j o J N E 1 3 b d P l 7 H w S k B Y Y 0 2 D h b e y i l R U H I J R J d / T 1 e U U J Z M 0 U N O f e Z k K i + a q 4 b G 4 h i E p Q 7 L Q f Z h V 4 T E e z n R Y t T a 0 y + F h 6 k 7 F R m 8 7 y m A 7 f P Y 0 / 8 T c x v 5 V F H 2 k i Q T E Y j w m R Z u W B l X 3 8 / P v 6 x O 3 D g w E H S 5 m o M D A x k i r s k x S C 7 + K K L S D P q y Z C M p 3 x c E 5 2 v o / R D H x a v n 6 C O v X j 7 2 + J 5 F r 0 7 n K g 4 P 5 8 E V g G / v V O U F L 7 u u u t x 7 N g x 0 p r V 9 J v v C k F f v W o 1 2 t r b x T k X z F u A I 8 e O o K y o D H X y + Y g F J A e e t / l s 8 O / h 6 I t 4 L b / 5 B g T T c f A 2 l C l y z I e C c V I S e m z d 2 o o r r j H A t 0 u N m o u N k G m 1 8 I / E 8 M T z r b j k i n n g A C r 7 D 3 M b x g 8 s j v x x N N b l 8 e M o + W z d 3 T 2 w W M y k V O q o j f r g c X t w O V G l V q J o P T 0 9 u O G G G 8 g 3 e R k f v u l 6 l N w q r Z E a + v v j o l + 4 h 7 i f e 9 9 y o H L C 5 n d H y G p e Z S Y l Q 4 L z 9 I + e x r q K s K C r l k S M f L Y R p P M L 4 L O Q r 0 7 n O d 7 c g r W r l k l B s G 0 0 5 h a Y 0 b q z C + p l f i F k c 8 r G Z z 3 E A j G o c + Z E p S i x F D 2 e 6 B 9 O h Z E j Q 8 S g S r C 1 l U P r Q l / 9 Q y B r 3 9 W Z 9 v d E x Y 5 2 v H r R p J 3 a O r l O j J A F K 5 Q 2 9 L p 1 b F k 4 I 5 V K I J T w k 6 M 3 P r I U G v R D n 1 v y e A I e e + x v o g h m d 3 c X S k p K a Z C H c f r 0 G c y j Y 3 P n z i G O T I 1 Q Z k R d x V j j d j q I C h R M P S c W 8 S S g t U o m v t c r 7 Y s 0 F d i f 4 f y 9 c D j y v l Y L O 0 6 E M I Q u 5 C c r U b L A i E Q 0 h a g r B l W x W u z o w O B I I r e o m Q Y J + z y S R Z q 8 X I a r A 9 1 z 7 3 r E w j E E H U F S W k N o 2 F g O o 8 k I v y + G z n Y P b H U j C A Y k y x Y i a 9 1 Q 3 4 h W 8 k v m N T b h t 7 8 / K J T Q d Q 0 l I j I r I 6 o t 0 6 h Q t a J Q z A 2 m b F H k Z Y r s 8 + e 4 H B t X Y f V 3 + W D i D P p Z g C d N d V w l t 6 2 D b s i E 1 N 2 f R j w T J s 8 F F / O M k S U 8 4 T R i f l k c 2 3 b 0 I j / P g H 3 7 u 3 H b m g a x c / 9 Q c Q d 0 k T w s W S N t T v 3 8 g T B W k g C e d B X g s n k J u E j I T U q 9 l F i Q 0 a s j h 2 k 8 L B s b e 1 l B 4 r o b X C p g O m S L B u 3 v V o k k X M 6 P / U d B W K j M c 8 E r o 0 k f 9 C q p g d V H T 0 D 2 / A v M g 5 B a s h g 9 1 R e j Z K V l S h r n C d l h 1 U 8 O C c + E j t O 9 i M u p s 0 l l 2 G w m M b n L 9 R I 4 6 s b U i h s y o r S L z + Z G y G J E l X N W u Y 9 i N E q U T o j l A V O B N 7 z 2 d + e h q I y s c a G V f K j p 1 4 K d D V 2 v D J C V N k / a S C w X Y n c 8 g g j L c 0 t P b j q B g f 4 I H n v y C F l L O W 6 8 K B + D k S E s X r h 4 N J w / G G g l V h c g y x u H C R U w 0 4 B m B A Y C K G 2 U B n U 0 F k V 7 7 x C c 3 i R 5 r 2 l S c N R O J 2 W w 5 J v B u 0 D q C t U o 4 1 K p G b B 1 y G Z 2 z x Y / + 8 U + f O 7 z 6 x G l a 9 m x r Q c 3 3 T T e k n A I W 0 P C w x P I P M / j H A r j 8 H E 7 q q p s e O n l Z n z z 6 2 v R 4 5 K J f W l V 5 N J u P b E b + Q W F O E 0 0 m y 9 l 6 Y r V 2 L V 9 K y J E q / / 1 X 6 R E 3 e B w A M l w Q q x m 4 I W r u Q j Z A 9 A X G Q X L Y O b B T c x K d w 4 N R V 4 H l b 3 H X R 2 S M P 2 j M U 6 g e D t F m a w P + Q a p c u v j T z S j s M i M + r o 8 v P j S S X z l n 6 S 9 c D g E z l G 7 s 2 E 2 9 f 1 y d 9 T g Z c / D N H C m Q q 5 A s b n O + v a 8 m x 6 b 8 F z L O p 1 A B Y N h 2 F u U W L Z i j h A k 3 s 5 l I n j 5 P E m 1 S K R k w R 4 P / r z 0 O y 1 2 O W Q 9 A T S s n D n I k i t Q P h r 8 Z r K 4 M 4 H 3 1 z r T 0 i Y S l N s 6 2 z G n t p 5 + l S x b w g V f b I Q s W B J V + f P E 6 l Z B s f l y c m 6 D K / + E i c 6 G X U G c 6 B z C y u W 1 o 0 L J i A U S R J 0 k b c R p O N p p l o N M h 1 P H R v D S m x 3 C q n z 9 n 9 f R k T H u l I g l o c x Z O + d u C 2 J Q k Y R O r i S q O Y D z L 5 u L f H 0 K h 3 o U K F X 0 Q 0 Z N U 9 J Y Q k p c j a 4 h L 1 w O B x Z x N F i r A a + 6 5 d + Q a O Y Y e D s Z c 4 U V X n + Q a P Y O o Y w 5 G S J G t D I Q I L p o 5 j k o Y P 1 F V y B F f l f h i l K x W n t 7 m 4 o M h r T p 9 D 8 S i u 9 8 + 5 u i m N y g V 4 4 B v x P O g B n l V p V I T y k x G / H m j n a c O m 3 H R 2 6 a B 6 t V 8 q f Y + f O c c Y r Z e J 4 A m W 4 B o q / b e 9 Y d I b K O J O / Z Y y w 2 w x e V L B L D r C k i S 6 R H 8 Y S U f G 4 w F n 7 e K J 0 t F U + I c 6 E S L / n l W k 5 p o u P + 6 P g w c T h C w t p u w L J l N W K A T b c G 7 L 7 7 7 i c r k M C W r d t R U V m F l 1 5 6 G c e O n 0 R 3 T y + a T 5 3 G g g X z 8 G 6 3 A r Y W B y x E L 3 W F M 2 f i c 0 4 Z g x 3 y t n 4 5 9 C b F O O v K B R y l P X X l J E x + s W S b 6 a 7 B Y I B J L w l f O B T G 7 + 9 7 C G 3 N f S i y V o q c x k A g j C 7 y h T x e H 1 p a 2 2 E g X 8 s + 4 s T A 4 B A q K s r Q t 9 W N d B H 5 q m y B a c D x 9 A C j 4 8 W R 0 e p T 3 G / T t c N 0 K C S f e M P 6 K q x f V 0 G D f X z F I H 8 X 9 X e m P z 2 t p D y q 9 S L 9 7 J R T D 3 V + I R a W J b G r X Y X 5 p S l 4 Q 1 H o y K / T W / V Q E j 2 1 i + y O E K r L C w Q V n Q 6 c q c M K h B O 6 T T Q + e W u c z q 4 u s V s k L y O 5 6 c Y P U R s M o l J r Q + H C I h I k N d p G F C g w 8 O Z z 5 3 a v 7 w W j F o o L Y b T Z U y g l 2 s S b B 9 R k 9 t X l O R p u M z a n 0 8 F J W i t / 8 Z g v w m u X 6 s j P C Z I P N W 7 b m B m Q S M Y w 3 N O F t J 7 M t j b 3 t 2 R k n a Y v z Z w L R 1 A B j Y N 8 l C r V O A s V I 8 3 p b p O j c a E k T O 8 H b E G 8 J 3 y o X C 9 l L J 8 N u R a K y w a c S B e i 2 p Z G h S 0 p 3 h s a s o s 2 L i r K R 0 d H N + b M q R X C l A u 7 X 4 7 e l k P 0 m S L s 2 b u P B v R a E v L j u P T S S / H C C y + K z y i V S p S W l q K L B t f F T Z e i c J F Z n D 8 U p o G r V R N F H P O T c q u 8 z r R o M Y v s 1 p 2 5 i L r j O O 7 j h a P j B z 8 H s 7 y d c V R c W C D K j e 3 r T I u d D / P p + 3 w e j q R f 1 M C 1 7 l 0 k S E q Y O V J I p 3 7 h U B Q X z 4 2 R 5 T X O K O T t 5 D P W U x t l m Y K / 1 0 t U c I x J S P V M Z G K + k 6 d o 9 n c r Q U 2 A W G o 8 V f x H Y V S g B v d 7 6 W K S K F t 3 d i o 3 H R y n R l A w b 0 y w W K D U h U Z R K n n e v E Z B o 4 w m A 9 S Z u Q F u u K x J H x d E i F A n 5 Q h V s a 4 x o 2 G 5 o c d 3 b C 5 i 0 Q S 6 3 3 S g / p q C U Y F i n 2 n w d A w r V y 9 5 3 8 I U c c b J + a V B M a H G x k w Y 5 0 P l g M P G i a Q U 5 e N 2 e P u N 7 d h 4 2 Q W T P v f W a Z W o Z p S L Y C g I t 9 s F L W l / s 8 E M N Q l M F l w z 3 D X s Q U G Z R K O 5 T B u H u / m 8 u f X y e t 5 y o v q y I m r / m T 1 0 p k h c y M S m S 6 P M F B / 1 u X q 3 u 2 G v t a B E k 0 R 5 s U r s i e X t o P 4 m f 8 1 a p y M i K F 3 T 0 T 6 p f B h v D r 2 x c S w d z O 1 x I + V J w l J q F T m j b X 1 B n B q M w 2 z J w 4 V z p + d l v O R H Z Z i a F c Q C E U Q d U Z h q L G K U b G 1 R M 3 t H y 4 4 / o W n R C j Q f e x e X f u i T 0 M p i e O W F p 3 H R 9 X e J 8 t z b X 3 w Q G y 7 Y C J / H B V v d e R j x v 3 d e q L h l w Z 3 f t 9 S S m S 7 S o 4 D / v g 9 w s X s O b / K O g z z 2 k 6 E k 9 D Y 9 n n r 6 W T G r r S K h 4 E o 1 n C H O N I q 3 D O V A x J E j x 1 F a b R U U Q q 3 Q I a m I Q e a i R t M R p a B / p 4 7 1 i B J n P C D u v / 9 B 0 s L d G B 5 2 o K q 6 S j j x D K Z F r Q f b M J j o R 3 6 J D a 7 A M O J R 0 o T t c i x f s 3 B 0 v u P 9 g A e R t V 5 3 1 h B t L r K U T 5 a Q C Y p 1 m O 7 V b L L Q Q E 0 K R 1 p P V E 2 p 0 m L + w k b y G 9 S C D T B 4 Q P D T u o L J n c v 3 Z X e M w G r O R 3 d v D / Q 6 n d h f i d H 6 z D A q 1 4 4 p N a 1 G i 0 g s S r 5 V Y n Q e i G G u 1 c N x w o 9 h U q S + j o g I q 2 u I 6 n P + W + 4 c F q d f N Q / J s b g 8 I Q W j 6 M J a n h l C 7 Z W F U H U H 8 f D T v 8 P C w i Z i N X G k F l i J 4 g W w t 9 e C 2 g I Z d r a R d Y p I 9 3 F J 0 / j c S l e b C / p S g 7 g + P m + e W Y 3 O k R R C k Q Q a S q a n o k / 8 / S k s W b I o 8 2 o 8 u B 4 j W 1 t v p 0 f s t t / p V J D b k M T C h m I E P S M Y H u r H u 7 u 3 Y s n y F e j p b E H E 3 S N 2 e + / r O I G 5 d V W k q C L Y + c Y z K G l Y m z n j u U M 2 P O J M O 8 k U l 1 o 4 q y F z 9 A N A a D h A G p 0 T Z A t J E D i Q w C F O h d g / V 5 T L T Z N Z j g X g i v Z C n l a I j i w w V F L j j 1 E I W Z q + S J q N r R e R O f o K + U d c f 4 3 U Z k V e k / A 9 q P d F 1 s P R / W 1 Y t K q O B D p F P l A Y L Q M e L F 9 U I T q G a c Q H g V y H n n f 7 M + f U 0 J g O o x a K B Z r a 9 / j x Z g w R x 7 f m 5 a G m h n f b 6 4 O H f K L z N q w d V 0 a Y F 7 9 N V 9 h G U L l Q D D a z C d F E F O 3 t n a i v r 4 W R f C 4 x 6 H P 6 k e d q 2 j q 7 U F J U I N r B c 5 p 8 3 2 h S 7 D H L l r Z 3 i w v + U o e g i g 7 y w Q w q P Y K J C D x k A S + 7 / F K x x 7 H P 6 8 X V V 1 8 h z s c + W N 1 1 h S J j w V R t I c X Y j H x F H t 4 8 8 D Z u v / 0 2 n O q 0 Y / N T f 8 X i J U v R 2 F A n r O O L L 7 5 I d L Y D t 9 H 7 1 U 1 r 4 S c h K z d I W S u 5 F j l C 1 P y N o y H q c z U u X q i F a Z q 8 T a 4 N e O 2 H r i H 6 1 w 4 f t c X K F c v E H N p b b 2 / F P f d 8 h u 4 5 g b f P q L G s 2 E 0 W K I z j 7 t n V t m c 9 q W K 6 G J / 6 d 2 e D c V G + D x K C z h H 9 i F P H T 7 d I 0 R s Z h i 8 q 5 Q m W m u Z O 2 m x N C C F J Y 6 / z J M z q I i Q U U Z i 1 p B k n Z K 1 n B 6 1 r D 3 H 3 S y w 0 2 E J i P V D u A O X z S I v P 3 h v a n y e / 4 4 a i a S e r s + B F m V x t i P c b D r v C i N I / T 6 c L 1 c t r x d q r U X j S g r p M n N 0 P D N C 9 k F A Y S 4 w i C z z q i U 7 a X Z D v V 1 B l Z 0 q s I Q o F w x g c G k C s W Y 2 m a y U l k g U L 1 E B z P x x p N + J J N Q o L 9 C S I 1 t G w O y N B f j P n W Z 4 4 e V r M m 7 F P x 4 J Q W V Y G e 6 8 L I Q S w e N E C k Y z L i c + 8 O s H t 8 s K W Z 8 H A f j d s 1 R q R J Z 6 k 3 z r W r 0 A 8 z q W 7 U l h T z + l A K d E P 0 h V J k / Y c 2 Z U X S Y q J B Y q v k c H K I B K N 4 c 1 j M a T l K p z X p C P f b X K f 7 T t w C E c O H 0 F e v g 3 1 d f X Y t 2 + / s N J x s s L z 5 y 9 A q n A t w o n Z s 4 g P E u M E y k k + T o i p E / k 8 F 1 x w v u S 3 U A P w B 7 h B c g t h z g b Z j a x 5 l / M E C V Y 2 Q M F b L j J 4 4 E 2 X M Z H r L N u D n S g y 1 I 4 r a c Y d 0 3 a 0 H U O u I I q r i q B R x t H W 0 o 3 + o V 7 U 1 t W h r 6 8 X J S U l Y r s X D s G W l p a h t 6 c H l 1 9 8 C R 5 7 6 m + w k J O + c Z m 0 B y z v o 8 o R S f 6 b R Y B L o 5 W b c f T o C d Q Y y 8 k y a a A r l o r g Z w V 9 O g F N p u K k 7 V T C s u r T x U R j p f v g w R V x B q F T G s R a p e n A h S v r s z u Q Z + A n Q V O Q / z I c I t 9 l e A B 5 e f l E n e s R s g f R P t S F u U S j n f 1 O G I s M w l K x r 8 P b x f D K g d N n W s X C T S V d E 6 d W n T z U i U U r 6 6 D P 5 D H 2 7 3 C j f L Q Y 6 d Q Q F J U E z d 9 N f V q o R r + 9 D w O R A p S q n C j U k B 9 U b C G K N + Z b W s j n W l 0 z 9 R I a Z h j s B z K y F i p 3 + u S d V h n c 3 o B Y n a s z m H B Z z o Z q W Y S H q B 1 L x i s 2 d 0 i O n j N k v S 0 W B G L / R w L l 8 7 p o b E o D g 4 M G 3 P j h c E i k o F R V V q G o u J g G D v F v 4 v d N 8 3 K W e c 8 C r H m m m g S e C D 9 x 3 i x N U Z M Q 5 U a d e F L P k F m p m k U i G M N w i x 0 j 8 i A N J K K J p J H V S g 1 O n T 6 F 2 v I 6 7 D 6 4 D 2 v X r k I r U Y K h o S G c f 9 4 G 9 A 8 M C g d 0 a J h 8 j M o K 7 N m z V 1 Q 4 z Q Z F Z s I I X d / O I z t E D h 8 P A B Z O r l b L o d q + v j 4 Y D U S l v B 6 s u b S B z j d e y I L D n D s 3 R w i f k Q Y H C 8 X 7 g Y s s A + c a 1 t X X Y T 9 p Z j 9 Z v e I C r s f e C y X 5 E B v W r 4 P D 6 c L g 4 A B u u O E 6 k Q / H y c 3 W n L V J z g E n R n x O l J U V k 6 W S j g / s 8 a B s 3 d Q Z + 9 y + g 3 1 D K L D Z o N C R M L 3 j h M p K f p n Z h p g 6 B Y s 7 h F 5 L K Y Z 9 Y 3 1 9 2 X x S C N Q W P F c W I Y v F m 5 v l 6 9 M o t U q u h Z 9 o O l N 4 s 1 H 6 f S 6 7 b J u X L 8 p 0 B 8 j i r j r / S s R T C j D J U C j U W F z H 9 H p 8 X 8 X D x H 5 y s s l d p 0 d w C O U T P v W / C 5 l r 2 4 6 0 Y u n 8 z M u Z w d t m L l 6 8 R K w j O U q m n c O f M 4 H X B e k y e x w 5 j g 4 L a 2 W s m N n v i A f G U 0 Q e 8 L k U h l u L N 9 5 q 5 / m W A q l S E a N 3 q x O V F 5 / 7 5 t e z Q c y b g s a m o e t g N k a O d i g q g g n J R I w G K 3 e 4 Q u w f b K 2 c b M E D Q 0 l U l J E 1 0 B l m J U z c t i b N 1 J a P w T X o O b i Q v e + R Q 0 P k y 5 j h 7 0 u g a D E J B P m c A V 8 A H W 1 d q G 2 o I f / M B a v V S v 7 T G B P w D f t w h H y a 5 Y v m S M f p v p J h 8 k 8 1 P L E v t T X T P o m R y O A 4 M g Q z W Q 9 O a Q o O R B A a d E F H l l B G N O 9 g j w 4 t O x 4 U 9 3 b x V R / F 3 q 2 b s e H i 6 / D m S 0 + g s X E u B k i R r V i 1 F t W V 5 V A p 6 d r I 0 v K e y J x C F Y w E U U T K I A v n S T u 2 n p Y K + V T X N + H l F 5 4 X J b V b O 7 p w 7 W 2 f R 7 d L Y i c r K k i I 9 W w x 0 6 O 1 A a O u C A 6 4 j P 9 n V C 8 L x f I r 7 v 3 + n I a Z z X 0 W p a U l 1 N D S u p e a / O k 7 P Q v e r y l b g o w 5 N m / J M i N I W C b u 2 M c d z M u Z s + F a 3 v Y R W h n a e 7 2 Y U 8 3 1 I + T g 5 P i Y L 0 W / M b W v 9 n 7 Q 8 7 o T e Q t I K Z C 2 Z e v D l k Z J 3 i v v P s 6 Q D H A K C a 2 D L n + 8 b l R 0 G 6 B N a l F Q V U z t l q M U p o E r K I d V N 3 W 7 i t / m B 0 s w I R u x Y / 8 q E Q W s t Y b R 3 4 / 2 B 2 G r z E N z W 7 f I I b R a S I k x + + L 1 Z P S f u 8 + D y j q 2 T i Y c O X o S Y f I 5 3 9 i 6 F a f I h + L C J 3 9 9 7 A n y T w r w + m t v w G b L R 8 n c U q K q M R I o p n w u E e X k A W w s t 4 K X G C U C w 6 i o W Y y D u 9 + A w V o E r S p J / n M C h w 8 f R n l F O Y p L K 5 F v k + g l K 0 v u U 6 a e o U B o 3 P x Y 5 J V H s e K O j 6 N + 7 j y c 8 Z W h e s G F i K t L k V e 1 D E F q x y w G y R J y B I 8 n 9 K 0 m U g J 0 D Q f s O o Q S 4 8 f O / w V k P o 8 z 4 y X 9 7 0 A k N J J U P v n 3 Z 0 X G s 8 n I m p u 4 s k 4 v q O b g 4 K A o 7 J 4 L V 7 M D e f M L h P X i 3 b 7 Z u T 9 x p g c r F z Z i 7 4 t H q Y O o U x N p X H T r K r q j D / Z e a A w T b c 2 8 m A H S / s C Z G g s p G R R 9 Z M G q g k S V j X R J a R S S D z g T A l E Z n O Q D V E 9 T D K f X 0 4 x A K I A S Q w M N I u s 4 K u 3 r p o F Z P Z Y C x Y M 8 E C G h J + v E Q V N r 0 R i V C z t D o i b 4 a e c I V i y s R T A Y E d Y u n o h D T b Q + Q O 8 n V Q n y M U 0 Y c T i F J e a l L C k O o p A F U 9 n M k K f I S p H v l r L G y W K a o L N q c J w Y S y 5 4 7 q y D B v 2 I X 4 a F p U R 3 t S l R E o w r G z E 4 M X m Y 6 H d N j b Q 8 g 8 H 9 y 3 s N a 0 k Z 7 G i T F H E s G q J B 2 o a U s R 4 a s v K 5 m K M P o a Z K i S M n o v B o T N l k / f 9 T k M 5 K i x t h p 9 D X 5 R F + z / s C f Z 2 j e + z U k 1 r N H B w D a 7 d Y O I r V K 1 Y I S s D 7 3 3 I 4 l 0 P I l a T N L r 1 k Y + a T Y 5 A b i X 4 k U k K 7 R a I R H D r R g Y W N V U j T u d 4 d S K E z q s d + o j w f t D A l Y + Q D z J J B c I R S V K w l Y e J W Z W F i R O M B R B I h E j j J Q R 8 O t C O W H L 8 J N s M b l k 0 S J u 4 b 3 h 1 f f D + S B s k s N J x J n i N M H M b O F S Y G L 6 K z k K W z l l r H C R O D L X 3 x n B I h T I f O 2 N E 7 4 s G J 9 g 6 y u j I S H A 1 C J x I o L S m k 5 1 p U V 5 X D q j G g / 2 U v j K V q I U y C H p J C 5 D S j V k c R F E a t K H y Z p x s f O O A i / H 0 u u a j t Y d S m E S W / N y t M D N 7 9 g 8 v N 5 Q a 6 u H 8 n + s u 8 9 2 1 C X 0 t j S i q t n I u q E m q 3 V h d S F s P / F 8 L E E F G + n e 1 J M p 8 J L C n T k k a V B q W v 0 y 0 o 2 m x W 2 I a H y V e a E E r m m X N t g V 4 I q 4 w 6 c X S X D j o 9 p 6 d w U q N F l I 2 a G f 0 n + n C G N O 3 q J f X Q G 7 S C 2 z s 9 f n C w j z X r i y + 1 o Y U a 9 d 6 7 V 4 g 8 u Q 8 K E V c C / X u d q L + 6 e L I f N w 2 G A 5 0 i M T d f V y W C J N n s D 0 7 s 5 e c F + k q x 4 N F G f 4 2 q 6 a N 8 W b D F Y 8 v H Y X H v S B S F 5 T x h K k 1 q s o K x H / K j Z D W 3 I e c C E o 0 i m T 0 2 I M e y j C / H 1 8 y P r F 7 L B k y 8 H h 8 M a r 3 I z O d k W p 7 4 7 R / x w 2 D U k V 9 q w e l n + 1 F + q Q 1 J f x L + j g Q q z r M K H 7 h w u b R 0 w j v o h q X U B p 6 / b B 5 U Y p H O i R e 3 v o K S 0 n L 0 9 / f B T P 3 C q V A e L w m i g a h Y K C x + + 9 J L L i G 3 Q f K Z 2 C K 2 t 7 d j T n 2 D y N 3 j J R 9 q k 0 a U A 2 N f z R e S Y V + P Z K U S 5 K u m 3 G 2 A u W Z 0 c + k C Y x q L C 8 J o d m o w E p C T V T 5 7 / / x v Q A g U p 9 n H k 3 7 y j c Y c 1 y x 4 / 1 c u r z s d c s u N 5 Y K T X f P m z 7 z W K D d o M R W Y 2 h 0 6 1 o F l i 2 r R 2 d W N W q I H B r 0 R Q a I + D M f O K C o u s o l C J R 8 k g o N R n I j G 0 F i s J Z 8 m 2 6 l J u D u d M B W Y S E H I o D G N z 3 / z u Y N I y l J 4 5 5 1 d Y l k 2 T z 1 U 1 Z a j J G c R 5 k S w o A 3 5 5 C g x T / a b s h S S U 6 d 4 6 c X S a B 4 U n R 1 I 0 b l d x h q R 6 Z C k j g t 2 u x F 9 9 1 3 W U 6 J o f v H N l 0 k n y O D d Q 0 d x 9 M h R 3 H P P Z 8 V m e F V V l T h 0 6 B D u u u s u H N h / Q N R z z y / I R 1 N j I 3 m C K b z 5 + l t i L u r m W 2 4 h P 0 2 B f G s e k o E 0 9 I X S f W z a 9 C K u v u g y s U u I j 6 x U 3 B 9 D 0 q Z G S z Q f p S o 3 8 h Q K 9 M I M V S y A U 4 e 3 4 O a b r y d h y u w 9 J h S q J O w J u v b W M y 2 o b 6 g T W R 6 8 j 7 C O F H A u 3 m m n 4 5 m 4 V z g o z T V y G J 1 x S W M M v Y c d c B Y W k 2 B / s P 3 / f i C y z Z l B q B R T B w y y g Q R e Y s x U I x s c 4 B Q j b k z x / h T K g e e e z r Y k m Q s T 8 n m 5 b N R U G O p z o b a 2 S F g i q 9 W C A 4 d b Y b P q q c N j I r P C X E g W 1 H a W Q M c M s I + 4 s G v 3 X v T 2 9 Z N z f h x 9 9 H f / g Y N 4 9 / g h t B / b j 1 M n T o h K t b y t P y + p m L + s S V y r U C A E t l w 8 1 + b r c C G / t h B R o q O V 9 Y U o L i 5 C c a U N e U S R E p h M 7 7 L g k m L G K b I B O A O 9 f f g o O e 1 R O P o j R N t 0 e G h T C P K F C / D 8 f j d W X 1 C C g c A p J N I x O A M 6 a J q a o G 6 a g 7 9 s c 4 g s 8 F z s 2 L E L C x b M h 1 a j E R P C P T 3 d u P 7 6 6 4 n S G c Q c H W + E M D w 0 h A t W n Q e t V g 2 X 1 y 2 S b G t q K k U G u 9 v r Q W I k D M 9 J P x L k b 8 1 f 1 J T J + J b B q 9 T j S M C C Q p s K A z 4 F v A k d 5 t c p 0 O O W I y p T w 1 j c h E J j E u F B r y j 5 z J a U w c s o O F r q D / h g I l + N r Z n I f M 9 Q 2 e y Y a C c f L O u B c M 6 h P N g D u T a P f p p 8 z b w k j o a s C P 4 D K h e 9 H 8 i G h / r S v C f S d D i X j P F c J G J k u a Z a B T g F W P i 4 Q X O T T r n z w 2 Q l C v O o A a m h + X U k E U F n + w D m N d b B 0 x l D x a I C o f S 4 o 6 L R O G n U q Q V z O n B f R S M x x I g r c a B k p N m F o r l 5 C M X J E V Z b h R 8 S C k X I x 9 M L 2 m I y T W 9 N u S h / k s 4 T G g w i V D Q i I g N p 3 h A 5 o a C / k w l + m Y n L l E 3 d P m c G 3 4 X X G R e 7 b R R U 6 M h K F O H h + 4 d w 3 n n V O H J k C D d / P I / a w o 9 y 0 z x B g X / 9 2 w N 0 / 0 l 8 8 b P L Y d / l E 6 l F R v p e 8 c q Z p y g c x 4 d R s K g 4 Y z n S G O y y w 0 x U M E n 3 P d B q R / H T / w N 8 6 4 c Y c o z g w L 5 3 U V x a j M s v u 4 y U z g H o N T o s W b Y Q u 9 u o b z K D m k + j o q c x u l 2 e P + J q w 5 6 w H P O 1 X h F m Z z C 1 a 3 G o s K B G h r 6 B P h R Y C 8 j q 6 K a 0 U C m y b G + f k f q U F y y G / W 6 R Q Z G 1 U v 8 / Q t b f 1 5 X + o H L d J m K 6 i d 2 R Y B f 0 5 E O 4 w v 3 i N V M f i e u n h e V T k W A F J s y k c 5 j V T x p S T X S L r 9 f V H C C O v Q d z 5 8 4 V l O H o 0 a M i p M 1 7 / i x c I O 1 q c S 7 g f Y Z Z C W T D / M 4 Q W R 3 9 O W T e s 3 R m b n V c 5 j x B 3 q 9 D q n z M U j E b K D F K R f w Z L K w J 8 i m y 9 9 r c s 5 9 8 W Q 1 q i x e K c 7 L g R d w J v L 6 z C x s u t i C c G h a f y y 6 6 5 K U 3 u V v 4 Z N H 5 s o O U o R q F S 4 m m T t E P j i N 2 O r 8 O v r 4 I i p e Z 4 U g P o 7 q 8 S l j p c m U h Q j o T 0 o o R m M 1 W 7 N 6 2 B 3 K N H I F g E B v O O x 9 7 9 u z C x + 6 4 D b v a F C B D K s A 5 0 b n L y 7 k a c b k 1 h d I U u R M Z g W I c 7 l W S n 5 e A w + E U K 7 O 5 8 l Q 2 M y U L D m y l y Y q 5 w 0 o c o s 8 z I i G i f U l i P q b x t S z + f 4 L i q 1 / 5 p + 9 z h 6 i U K l Z S 4 C 0 V x T Z Y k u p / f 6 D z 7 d q 1 T 9 A z X t J 8 3 + / u F 2 F S H 1 f 6 J E c 4 H l D A Y r L i i c e e E R t O c 9 S P L V W A O P y x Q y 2 Q x U w w k 9 b i s c C T p z q t Z j S r W q G V w 2 w z o r q q A j a b D Q 1 z 6 k i Y a l B a M r 7 e x W w R G o h B m z 8 2 j 6 V X z T 7 z P u q L I i z 3 w h 7 o g F l b M J q f m E X a n I B Z Q 5 Q w K a V c l Z v H B J 7 b P B T x o 3 v 4 N L R K M 7 V L S C y 5 a K p Z L q g Q L z z k A E T I H 0 D e H B f R P E n R l B j n U v N S X 8 k U 6 P c 1 T 1 m R 1 j Z X T 9 8 l Z 9 + i w d B + H / y 9 E b p H p R C u o b 1 e F C 6 z w V C m p c 8 Z i J I p 4 Q l 6 R E h e 6 1 D i m O M M N G R x T a k C h I 6 m s f 7 m V Z g 3 b y 7 m 1 d P v 6 v K x Z v l 8 o Q B 5 T y d f W B o r T M 9 4 2 D Q W p 0 T A o q m U g y X U l u Q P Z v d p 9 o R k K L d x t g R X P g p R v 8 r F n B p T 5 9 z d G w U r 6 f T C V q y h 7 8 h F E U 2 x m t r b i o S C 9 + 7 6 4 O c c P w j I + n o 7 0 + 0 9 D q j J h C d i Y e r Q B K x G B U q K C q G K K 6 H L f + 9 L O n j p A g v o 0 8 8 8 B 4 v F S g 7 w A F G s O K 6 5 9 n K 8 / d Y 2 V F R U E N 2 K o q i w C P n 5 h Z j X R J 2 V T u H E r j Z U L y 4 W G t v T 6 k a r q g C r a s b T J l 7 3 w 6 M x 6 9 O 9 X w w d 8 K J k 1 d k j b x P h 8 z j h l U k F L m d C s a I B w 0 l p e X / u c v 7 u 4 V P w B L z k S 2 g k K + x I i K p J h R a p D A G j + y 0 n 5 K v G f o O X u M S T E R I o a g O C n K x T u b l J P J 8 I L l G s L d C B 1 4 c + 9 d T T I r q 2 c e N G s T D x p p t u x J t v v i U 2 n F 6 8 a C F u v O k m P E N 9 9 f l 7 7 x Y L K c P h F P m D V l J 8 c U C X h O u w m 2 h k K d w k F D Y 9 W f R E A r u 6 t P R X K k P A 4 M L A K j k J C x 0 r M q b A 7 n E R W S i Q 7 9 t i V 2 N J + V h 4 3 e v 1 I u 4 h W l t d O F r 7 Y S K Y O f C / F h J y h b I V p 7 o l H / H / V 9 o n o n x C 0 5 A p Z 6 2 g I Q v A 1 i Q a i U K Z V s C Y Z x J J k V l E Y x E R 8 u Z U G k Y 2 F J s L d s 7 j K T m G B + 3 k P 9 i g G L K j d l X t J C o 0 H a L B B I p N 9 a M U i H G 8 D 1 g 0 Y Z F s n D 7 H s / f v x 5 p q f v p L c h S D S B c X I f 7 5 e 0 Y H 6 W w x m 3 s q N 8 8 n W h Y j q t s t L E 6 W 7 n H h z R O n j 8 N S o B l N V O V y Y / U l y 0 Q i K 8 P d G i S 6 6 C a / T l r u w N v 1 c K J w 9 n e 5 V n c y R e 2 Q + f x E c J S W B e L V Q 2 9 i w 4 b z Y b V y L c E U W l v b y a r P w c u v v A I r K T v u 8 + u u u x Y d H V 3 E F O r h Z 4 G K q 3 F w / w 4 0 N M w R y z j W r V 2 L w 0 e O I r + s A S O 9 p 4 m y j a B y / v n U f k N o 6 W i H v u Z y s b x / U X k C R 4 m m r a x N w R 1 I o 1 g W w u 4 R E y 6 e O z 5 V j f 1 i B v f z d A L F m z n w 7 u 3 s B q S N G r z T M b 2 / / / 8 D p l 2 + w U L h 8 k Y g T / P W I G q R Q 8 b z B j y 7 n Z + f L 6 w P Z z 2 o N W r c 8 K F M p V Q C N 5 L H H y b q o B P F N r g 2 X f P x d i x f u Q B 9 R E 0 Y P C i i C Y m 6 T A U W K M 4 s s O Q k d D a f C G H + w v F O K 2 P o g I c s y 9 n n s 6 Y C C + J P f r Y H t 9 + + A o M D b i x Z U k Q K J f N m D n j X c Y V s 8 o A d 6 O x C M i 9 n S c Y U s O n K I X O q 4 X e 5 E K / w o o w s S d b f a R k 8 A M 9 w F I W V R k H v s s j 9 T N 9 W F 9 L L B 8 T z r G U b C r S R E E m D s 9 T Y K A I q 7 x m s j J h 3 E t o 2 2 V F + b T k G h v 2 w O 0 f Q c n S n W H b P 0 w C c 2 c B 9 3 t b W h q X L 1 6 C 9 9 a S Y i C 8 s L s X R E 0 x X 6 Q T l l w m K x 9 a q y J Q i K y o T e y t z e N 1 P Q l t u G z / U J g p U K p F E z B s T q w r E 8 Z z 1 Z j x Z z U v p e z 3 / / 4 T I p 8 K 0 A s X w d L l w f G Q E 1 a V W 8 n V 4 Z S m Z X e L s 7 C z y h m e B C J l 9 o m y 1 F Y V E 3 W J i g B 4 9 2 Y 4 l 8 + t h M H E p K V 4 P k 8 S u / W e w Z k U d 7 O H x t a 6 n g 5 h 7 S S z A o u o x R / Z o V w p L a i Y P n E B f C M a K y Y I 2 W 9 z 3 + 4 M 0 W E j D k 3 b 8 5 6 + s p r E 1 v j k G f G e E 1 S o z N 4 r 7 Y b B 1 K D L S / Z D P N B O M 6 j y y 7 m r y n w o Q I 8 / d P 8 h L r I v F Z P d w q h U e F y u V N P m C U r H N U n M D W Q U f T O q x + b v h w z 7 E 6 n q E 3 8 X + E o O v Z 8 B 3 m g Z u k o S M 6 2 1 M b 6 H F P K E Y 7 d P j 2 P F T M P c W o q 8 h H 4 u L A 3 j n u A O X r 6 0 U x f c F u E l y f o L T j L J b g g a j C u z u m F q g e f L 9 Q r J K v g 4 3 T L X S V k P n z x m z U r k C t W 3 L d q x e u w q 7 d u / B e c v W k u M l F w E L 7 g 8 e V 0 w v t 7 b p x Y J B d k + k p T N E + Y k 9 Z Y / x X 0 5 j 4 2 N x 8 t H 5 2 P 8 2 F O F w 9 P s X X 3 x h 5 u V 4 a I x a l J V a x C r G M D m f H J X W 6 X V Q 0 U V z K N l q 1 p G J T 2 N 4 x I l A T I N u R x Q L 6 g r F 3 E J 2 8 L H 2 5 K C H k r h w T C k 1 Y C 5 4 k G R p F j c e Z w X Y 0 t V I e a L I y 6 S h c C H D s s K p N Z P 9 i B / m 6 t k 1 n F h s t 9 M N 1 8 k g 3 K c l J 7 2 p y I Z l G 0 p w + Z X 1 k 4 S J Y S J h M G n y R + + H 6 V I g R l b D T p 2 m n X r j A 6 Z t 7 A 9 x E K L U X C + O 8 f J s f b 4 U b R t y t C E U C Y u s e X O e b t Q 6 h W O c w Z B P P o h k J v t 2 O J C c x 5 F Q G a z a s Q 0 A P O E h O r d k 4 S 0 5 x 6 c C h 9 C z a 8 i y 4 O I p a S j g C H U i G H e h r q I B 8 o I E O g c 9 a H c b s a T O B F s m 4 5 / n f H i Z h C h r k E G C 6 L w 5 U 7 a N + 5 + L 8 u S C Q + b C 8 N F z r j i k T 8 Z J g e i w o m r 8 + q j c i l C t R 9 s w t 4 k U S j i M / N I C E X z i s c P t y M r m 4 W d 3 E 7 2 3 o P v M E e i M Z v S 0 H o G 9 r w 2 F p b U Y G e y E 0 Z K P M 0 d 2 I u T 3 0 P s 0 Z l U a a u v 3 Y b n f I x S l p a X f 3 7 l z F 3 z + A I w G A 5 5 5 9 j m s X r U K f 3 n 0 r 3 h n 1 x 6 x u w H f s F G v F j U P c s G a g 2 u I s 9 9 V W m h G R a F B f H Y i m B q 3 d Q + J G h M p W Q x 6 r R k 6 t R E F + i o R n e I 8 O N 5 9 O x A I Q p u m Y 1 a d G G h c g 4 L B u 5 F r C g y C T k y E 4 3 h A R K m m w s A u D 9 G I N E Y O u a A v 0 o r 0 J x Y + a 4 M e t k a j 2 B L U w h k H D i 7 O O D 0 3 z w o T g + + Z I 3 Y 6 i 3 F c y b N c 8 J x Y I k 6 U J 0 B a V m O a 1 C Y h u Y c o b w j q u I b o L / 1 u J t 3 L p C 0 Y q 7 5 L h 5 g J R L V E a Q 1 z x / m x X h / d l z w K T b R E h J x n A l M p U d 4 r J 7 j E w s T Q k 3 / r i / T B / k o K d g U J a d B D r G Q / 0 r E g 3 t 6 y F Q M D w 6 g p q c R D j z 2 K p s Z 5 p P G l / h j 0 y U V Z r i w m C p S W P s Z B C + 6 v C x o S 6 O m P Q 0 7 K u d A 4 3 t 9 m g f I E E s R + d O g i + l w z p x r H T 5 5 E d V X V a D S X B c o b U c J n P 4 O Y u w d l C y 7 D 6 c M 7 Y C 0 o h U q j h 2 u 4 F 1 7 n I I y m P H i c d A + R A P K L q 2 j s / N / 4 W r K 7 7 r o r z Q 7 n / b + / D w 6 n A 3 / 6 0 5 / x o x / + J x 5 4 8 M + o r q z A J Z d e n P n o + w M H P d h M D 3 u T K K B 7 t e R L m 2 L l I k s B z L z z n T D p d I G k Z f i 5 v y + I M y k z i o 1 E c 3 K m h 9 q e G 8 K c m 8 a H y r 3 / r 7 l r a 2 q r i s J f 7 p B w S y A 0 4 R o u l m F s G c A K V T u V E R x 1 s D O 2 M 9 U 3 B / + C / h Q f 9 F E Z L z N 9 K l S q W M f R g l W n Y I W W S w h k g B A a U i A 3 Q k 7 u r r V P T h M u r T j j V L 8 n Q s j J Y e + z 1 v r W 2 m t / 2 x 2 j B F e F 0 o a T D W r A R V Q s J 0 T / d 1 C K A S q f A V n b 0 Y Z N 1 s z w r Y X Q 6 G h A n L s H K L n n X N N s M c N a R b k n L x r r 0 n A t r h K 1 l d D Q Y q M 8 V Q 2 9 r g i V 5 l O i W 4 H h H v W j + g 0 t A t K m y J 1 4 6 w Y X N L z + d W i M C a S C J r F Z k n X K u U W r v / 8 1 3 L 4 9 g Y a G O l x 4 h Q U o Z S j S z x x 8 l e H m C P U Y 9 E Z s P 4 r p 2 Q X U 2 8 x w O p 3 o 6 D i L D e + m 0 L k Y H 7 + F z q 4 u j I y M 4 o M h + a R 6 r v I x 2 G g Y t x Z k Q y t E n T m D d t v B y i w v L 7 A + u b I m t v I w h u J s U O j N n w T 8 b X y U 5 / 8 Z T 8 y h 5 C Z F v v l j 3 3 4 q 2 B a W V 9 y C 9 3 I X x v 3 7 s + j t P Y / J y U k 0 N z q w t b 2 N 1 u Y m M u A d r H s 2 8 N 6 7 8 q k U X E b l M L 9 7 x 4 V 0 I C B + p y L j a n p L P q W D K R k n u o U N G C s 3 t t B y S a Y 9 3 B 3 u + d E P x 5 s n X 4 t S d N w K w T T n + s g N c e g a l / K H h 7 / E 0 N D 7 G P t 2 D D F p H x c H X k D W p 0 W m O g b p U H G F 6 Z 6 N 8 q 2 K U r N Y B L 3 G Z w M H A 7 h y + Q o 5 j D D m F + Z h r 6 2 G 1 + O D x W w W I o 3 N T a 1 Y c j k x O D g I R 2 M d k p E U d C V a e M I P i D 4 Z Y C 9 5 T g h 3 S i n u X N 9 D T a k s f 6 z T c i 6 R y j k m X h i X n V A o v I d S o u Z q 5 l 5 P A M U P Y W S r N H 5 V f S Z M r G g w 2 H U w k n q D G t R W H D Q K x u K W G g Y a M 0 V j v t C g n q / J w F 6 e F j F d b L 4 8 h n U J 7 T 6 i b 5 X G G D k F H 6 q q 5 I V a J Q o X O t p C h a l Y U o 1 f V / V E k Y 8 a 8 L O E b 8 M N I 9 H O / W i E n G W a 7 l E j 2 J v R V J Z X j l U Q 3 d w T 3 Q K H N / r 9 E 9 A j K r a H z / x 5 D 6 X l Z Z Q r x I W + A 5 d f A 6 E w e S g W Z i S O S 5 P y U m + P q C j u L G 9 j y f s Q t T V W j P 8 R Q V 1 P O 6 y d b f i O 6 J q Z J j C 1 l 8 a + P w 7 / b 2 F Y 2 v M U L + S K Y S n k p A Q / A C k W R 9 K S E J S L D d l Q V C z U X r l v T U O T E C F K q R z J o o C 3 T b P 8 W S H Y g z 7 y 7 w h K 8 v P E J F 0 v L l R d 2 7 t r y S G 0 4 u v h 6 9 i N h u F x b 6 G + h b X t M q I q y a V t p i h c 2 S w 3 V V L U 0 Q k 1 o v r 6 W m T V S e j L k r D W G x G P p d B y x g o 7 J e q d 3 W d x p q 0 D 3 d 3 d M G Y N + O y r L + A o b q W o Y h A L x E o x x K A 1 5 r Q p V J D S E d F p U u j s Q p T 4 i 6 0 3 Z C U a y n G U j o 9 C h N 3 B x 4 u n 3 M p D H 4 C l z Q T X q g f B V A V O 2 z W 4 t 6 G F + 5 E a F k p f W U P + u M M j u N N 7 a k 0 L G 9 2 C X p M V R w w p t G 8 7 o h K v N 4 J q b I Y 0 Q k a s I h f J F K z G T X B Y 0 u Q A U z S v K a T V W U g R i W h w Q m h N R M k p M V v h M e c I z / 2 G L I y 5 u B Z E I q 2 B 1 n A 8 x X 9 W u H n t U 8 G 2 f v 9 p V D Q t u O a m s O v 3 4 o f R z w 9 F K P 7 p o L P + 9 0 H e h 3 e 7 z k w + o I c v D a O q B H d c E 3 j Z 2 g / 7 u X K K P k X 0 g B v w 8 S d T 9 H 4 G H 3 1 4 X p 7 8 H K Z 5 I j 1 b q L 0 g 7 6 1 J R J I Y v f k N H M 3 N R K c k k Y c 1 U f S b I y 7 e 2 / M i 5 Y Z E Z 6 a n y P M 7 x N m s l 9 6 W j / h U w A 7 E d E h v n N V Z 6 w q M 9 g h Y A E R / M B 9 g 8 C C H d q O w V t p g r 8 h v K G S 6 x s n 2 R n A O a c r p N C x B n M t 9 C h d 5 O c I m g g k U U 7 5 X C P 4 8 7 6 H a 2 V 9 H R Z E d J n 1 + m e B p w o / H g U v Y v G W e o 0 B g J Y r N u A d 7 h l b s R D K I u s Z w 9 e p l T D g z S F F 4 8 c 1 / j 3 d e 7 c M v s 3 f x + k B f 7 g o 8 h S x Q k 8 b k s g 5 S E h h o T 4 p o x 6 K c j I u n s 9 C T A + G H a c a r F S r C S h G D w U b b V Z c v U A S W d + n / l n D q X A 1 d J / 9 3 D H 7 N Z 5 b d X d e K b g l m P / 9 F s e F k A P 4 C v 1 X 4 F 0 n 1 O R M A A A A A S U V O R K 5 C Y I I = < / I m a g e > < / T o u r > < / T o u r s > < C o l o r s > < 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s > < / V i s u a l i z a t i o n > 
</file>

<file path=customXml/item2.xml><?xml version="1.0" encoding="utf-8"?>
<ct:contentTypeSchema xmlns:ct="http://schemas.microsoft.com/office/2006/metadata/contentType" xmlns:ma="http://schemas.microsoft.com/office/2006/metadata/properties/metaAttributes" ct:_="" ma:_="" ma:contentTypeName="Document" ma:contentTypeID="0x01010072CFF7E7B4118C41A258EF89FFC4FA62" ma:contentTypeVersion="4" ma:contentTypeDescription="Create a new document." ma:contentTypeScope="" ma:versionID="b34df333393e2ae8dd338e595293e7f7">
  <xsd:schema xmlns:xsd="http://www.w3.org/2001/XMLSchema" xmlns:xs="http://www.w3.org/2001/XMLSchema" xmlns:p="http://schemas.microsoft.com/office/2006/metadata/properties" xmlns:ns2="85d58614-4c2b-4c0d-8aff-76bde6c7304a" xmlns:ns3="http://schemas.microsoft.com/sharepoint/v4" targetNamespace="http://schemas.microsoft.com/office/2006/metadata/properties" ma:root="true" ma:fieldsID="2628fc3e414c15d785962e8158f670eb" ns2:_="" ns3:_="">
    <xsd:import namespace="85d58614-4c2b-4c0d-8aff-76bde6c7304a"/>
    <xsd:import namespace="http://schemas.microsoft.com/sharepoint/v4"/>
    <xsd:element name="properties">
      <xsd:complexType>
        <xsd:sequence>
          <xsd:element name="documentManagement">
            <xsd:complexType>
              <xsd:all>
                <xsd:element ref="ns2:SharedWithUsers" minOccurs="0"/>
                <xsd:element ref="ns2:SharingHintHash" minOccurs="0"/>
                <xsd:element ref="ns3:IconOverlay"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58614-4c2b-4c0d-8aff-76bde6c7304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T r a n s i t i o n > M o v e T o < / T r a n s i t i o n > < E f f e c t > S t a t i o n < / E f f e c t > < T h e m e > B i n g R o a d < / T h e m e > < T h e m e W i t h L a b e l > t r u e < / T h e m e W i t h L a b e l > < F l a t M o d e E n a b l e d > t r u e < / F l a t M o d e E n a b l e d > < D u r a t i o n > 1 0 0 0 0 0 0 0 0 < / D u r a t i o n > < T r a n s i t i o n D u r a t i o n > 3 0 0 0 0 0 0 0 < / T r a n s i t i o n D u r a t i o n > < S p e e d > 0 . 5 < / S p e e d > < F r a m e > < C a m e r a > < L a t i t u d e > 4 0 . 7 8 1 7 5 8 7 2 4 3 8 0 6 < / L a t i t u d e > < L o n g i t u d e > - 7 8 . 5 4 9 1 9 6 4 2 5 7 4 2 9 6 3 < / L o n g i t u d e > < R o t a t i o n > 0 < / R o t a t i o n > < P i v o t A n g l e > 0 < / P i v o t A n g l e > < D i s t a n c e > 0 . 1 3 1 0 7 2 0 0 0 0 0 0 0 0 0 0 5 < / D i s t a n c e > < / C a m e r a > < I m a g e > i V B O R w 0 K G g o A A A A N S U h E U g A A A N Q A A A B 1 C A Y A A A A 2 n s 9 T A A A A A X N S R 0 I A r s 4 c 6 Q A A A A R n Q U 1 B A A C x j w v 8 Y Q U A A A A J c E h Z c w A A A o k A A A K J A a 2 A t f E A A K V L S U R B V H h e z H 0 F g F z H k f Y 3 z L T M q N W u m N k o M 8 Z 2 Y g w 5 s R P H g U t y 4 R w k l 7 v k g h d y 4 s S O 4 9 g x J C Z Z Z h R a b L G 0 k p Y Z Z o e Z 5 6 / q N 7 M 7 i 1 r Z z t 3 / y e O d e T P z 5 r 3 u r q q v q q u r Z V 6 P I 4 0 Z 0 P u W C 5 W X 5 i G R k m H T c 5 t Q V V W F j o 5 O r F m z G n P q q 5 F K p T K f f O 9 4 7 a Q c B Y l 2 9 M d L o T e a M 0 e B K + Y n A J k M q W Q y c + S 9 I R A M w 2 Q 0 I J 1 O Q S 5 X i G P h S B R a j R o 9 W x y o v D h P H D s b F B h / H T 0 u B b R q G f K N M z b h J M S 8 U a g t G m r T K F r a / O h q 9 8 N W q M G q Z W V Q S p e H V r s C D U X j f y + d p t 9 J J h C n v r D b R 3 D y x A n I 6 H 7 6 B w a g U q l w x + 2 3 Q q m U 4 5 F H n 0 A 4 F M a G D e v x 9 p Y t W L h g A Q o a N 2 J B S R S g J l V o F O g 7 6 U b F A h s c A T k i c c C q T 8 G o y f x Q B n x X M n p 0 O e X Q K I F S y 1 h f 9 7 n l q L C l E A l H 0 D P U R S d I w K L P R 7 6 q A E q 5 C m 2 b h y C f H 4 M / 5 E O l s R q W G g O i a Q 0 O 7 N 4 G l V I F q 8 0 K m 8 0 G h U K O U 6 d O 4 8 I L N m T O P A Z v u x e W O o u 4 i F Q 6 i V 5 X N 6 r z 6 z L v T o 0 0 / e v z N I t n 5 d b 5 k N O / L A K x B L p G E i i 1 2 Z G v r x L H g g N + 6 I o N C A 0 F I a e 2 a x n o w N J l i 8 R 7 0 8 H r 9 d E 4 k s N k M o r X v d 4 T 4 i 9 j k k A p o 9 S 6 i Q R S a i X S K j W G j 3 i R v 8 A I l V p B w p O W B i R 3 L A 3 0 q J s a r D 8 C a 5 M e c g U 3 / X v D p j 1 u D J 9 4 A Z X l Z X A 6 n a i u r q I G X i 8 G x v x 5 8 9 D Z 1 Q W r 1 Y b B w Q E s W b I E S 5 c s y H x z d h g Y H K F G 8 N J t x T F A g + + 8 8 z b g 7 b e 3 w O v 2 Y + 3 6 1 W h q n I t k k u 7 7 L J g o U E k 6 w k j Q 4 a w g z A a J c A J K H Y 1 Q A g t J e 4 8 d g f 1 u L L 2 5 C U l q 2 v Y R J U o j T p i q a D B N Q J I G B f + s S i W N f v 4 + d Q W P H x L Q B I a i / f D 7 g 0 j J 4 v T Z J H R y H X S k T O Q x O W Q O + m C 1 D A 7 / E J r y F k G e U q D z 2 a 1 i w P J 5 6 m / d i D j d i y r n X o Z 8 c p S Y W Z B k d P 4 0 C Q t d Q z q B M / 3 N m F + x W P p Q D n y d H p h r r e J 5 K p m C j M Z F x 4 s O l F 1 Z D J 3 q 3 J R v 1 B e F x j x e y o 8 5 j 2 B x / l I S M O p X r w z O g A x L K s 5 + 3 p g / B j k p H a V 2 + n H q i d o x 8 q o M k V U l W F S e z A 7 z S R h x j E C n 0 8 F o M G K g s w v J v E D m n S k E 6 i + P H k d 5 m Q U + X w Q X X 1 g N s 0 E B T 0 u Y G g c w N C h g M O o z n x y P R C i J v q 1 u 6 t c Y X X Q K + i I d 9 G V 6 a P N 0 U 1 5 U 2 E G f 0 8 m g M q h w t P U I L J 5 y m N R 6 a k A 1 D d A E 0 t x i B A 1 Z k U g i C l l a h n i a G l i p Q y o + v g E V Z C X M N b r M q z G w F h k e G k F h U b 5 Q B A 5 / C j T G S H M p 0 L J p A P U f K s p 8 c v b I F a q s Q L l D M t j 0 4 5 p x R n S N p F B T K G n O N E n Q g Z N 9 q C v V Y j A 6 B M u p c k R I U c 2 9 p U S 8 n w v W v j 2 h T p j k J p g U F h I q d e a d 2 S E R j l O b q z K v a J B R O 7 5 7 c A T z m k r w 0 J / 3 4 u v / v C b z j g Q Z d d z 9 f / g T v v C F e / G 1 r 3 0 D X / z i F 7 B j 5 w 6 Y T R Z E I m H c c v N N m U 9 O j V Q i B d c p F w o W F W S O n B t C 9 i C N I 0 P m 1 X j 4 Y x 4 M R A c w x 9 C I y H A I 7 Y k u F O Z Z U W q o z H x i D C x M a t P Z 2 y p F f d F C y q y p R O r j r S 0 q X D x 3 v K J l x T M 0 N A i L x Q q 9 X o / e I b K G u r H x O E m g f v r z v f j M 3 W s w P O y H l V S V Q a F A 1 J 9 A w U I y b z S o a W R n P j k 9 W B h k 8 v F S l E r Q c K A L j g U T 0 B i V k K t p Q N G p T v 6 9 F 4 6 y b u r U u S g q O v c B n k X b p m H M u b F Y P E / S T Q / 7 l C i z k J a h 1 8 x K E 3 Q P / T t c R D 1 0 y J t v F J r z g 8 K w D y g e Y 6 o z 4 j / / 6 8 f 4 5 B f / H d W 2 O A 4 f O Y G 5 D f V E z w K w + 5 I I O u K Y 2 2 i C 2 W J B 5 6 t 2 l F 1 k J q Z A g 5 K s V c I b R 3 U p 0 Z 3 3 c N m R O G n d H i e s 9 Z O p 7 R 8 e O E z K M 4 p 7 P r O S B o m S N H 8 K 0 W Q Y / e F + G q h x F B c W 4 t k n X 4 C O B s / l l 1 + K n T v f I W p 5 O 3 b v 2 Y P V q 5 Z n z j I 1 k k Q H F T p t 5 t W 5 Y a o x N B s w l d d p x 1 u 1 Y C Q N A 1 m m L q d C j A k i X 1 O C B e p s T I s F q q u r G y U l x U K h D Q Z P Z d 6 R I A u H g 6 M S 4 u 0 I k q Y 3 Y N e e X p R V m F F X L V G O O E l 4 y E 4 c u V 6 P g w c P o 6 a m h j R U C B 6 3 F / X 1 d Y I K 9 v b 1 o b G x Q X z + X O D q d U J t U 5 K P Y 6 L B P 8 Z 3 J y I R j 5 7 V X / P 3 h T G k 0 K K h d K x R O l 8 Z Q d U l + e Q 3 T H / u 6 S D R K f L h i E r J 5 d P 0 Q g b H + p U w a N J w B 8 m K 0 U 8 t q x y z Z L k 4 e f I M g q E g N m 1 6 H t / 9 z n f g c j n x 6 m u v Y / G i R Y h G o 1 i 0 s A k W n Q W O 4 y G U r p O o 0 / v F g E e O v F S A 2 M L U 7 O J c s L d T i b W 1 R D s J H e 0 d q K P + Z + z v U m J 1 j X Q 8 C w U 5 b O F A G m q j S g i q X D b 7 P k g L u n j u f d b n 6 0 G Z s V K w k 2 C U l Y M T e f o C B O I B 9 I W 7 o B z W I a 0 u R U O 1 n l y A J P m c O f y W J E H Q P P r Z Y / 0 K L C b a N x E 8 B t v a e 1 F V W Y w k + c C u e G / m H Q m y F I k l a 4 M U W T a F Z m b p T E R S R L t i w g G O x + P Q a I m e E e n m Q c f f V K r G B h 2 1 n 7 i w m S C s V s b i s X M 6 E 0 J B P / k 5 4 z t s K o z 4 i Z q G Y s J / k N H l G E u I C p 6 7 o n v f c A Z l G A k o 0 F S c Q I z u U 0 a N o Z S n c G x A R a + J 9 5 c n 6 J 7 T Y I X I r 0 8 O y N H Z 3 g J n 2 3 Z 8 6 u O f g P 1 g A G U b Z i 9 Q 0 U S Q 6 P B k e h S l c 2 u U a a J e I 8 i b V 5 g 5 O h l H + 5 T k i 0 x u 3 z B Z N 5 1 q V O d i H w n O w t I E K Q / p 9 Z u n V b i s K S 4 G Y p t D I f w t N f 2 e J j N O + 7 a 7 U H H h 7 I I + H w T S x K J i N D Y P H D g A t 8 e D Z C I B h 8 O J D e v X k y X 2 w + d n I 0 C s I B z C 5 s 0 v 4 c Y b b s C 8 e W O G o O c t F 4 o v y i N h l C H P k M a g V z 4 u G J N I J n H y 0 E k 0 L W k k A + R A t M A H 1 b A B S R u 5 R Y Y 4 Z L F Q P K 1 k 7 T 2 L Q S e k l 5 9 M + O x U w n M 2 8 8 n C x O 8 n M 1 b n g x A o 9 m + G A i o U G Z n q y c h i R W C q e G + U 4 1 z B g Y n t b a S J M 2 3 f U J h E p 4 s D O X S v Y + N x G q T h c T k g c x y E p W w N N q 4 w k o Z O j F N Q 7 x X k x o h A w s R g w 0 S 8 d U a F S x s n B 2 a y A p M F j 4 F 3 e 5 R Y V S 3 1 R e 6 A 4 w C G n B Q k / 0 7 W p x w + 5 E P x 8 l n y 4 Q w i r r D w v a f D A P 1 m W c 4 g z 0 W c b r S v v 5 + E a A R r V q 8 l n 2 8 n 8 m w 2 V F Z W I h g M 0 C M k a G F h Y T 5 a W 9 u g 1 e n Q 2 L Q I 7 S 4 V l l Y k 0 f 6 i H f X X F e E o W a g l Z K G G / T I U k m D F 3 G H J r y f q 2 N n b R V S 9 g f o 1 A X u k g 9 p k 7 F r k 7 O i 3 t b d h Z G R E H O j p 6 c G + f f v F c z 7 G D c g n S p C k + 3 x e 0 v z S l 9 1 u N 7 Z s 2 S q e J 4 k S e T x e 8 Z y j a Q w O c 2 a f T 0 Q q T s K k J G G j / x I k e B 8 E s s E C T 5 C v L 4 3 + X Z 5 / m D B x u + 4 j 6 t N m l + P N U y r x Y A c 2 l 5 G 2 j h D h o U s 6 m z B 5 3 Q 5 4 h r u g j g 9 C U b Q S O u r 8 a C K E Z H A y 3 T h X c L C E V R p H 3 s 4 M z y y c 3 M + z A Q t e V p g Y L E x D X k l x s n X S q G Q w a 8 d O Z q m d E I s / C z g Q M Z M w M S y Z b j 3 c O 1 l D q E i a a 2 u q s G r l C u q P O M 7 b s B b z 5 z f C Z N K T 3 1 N E 1 q k G C x c 0 o r i o g K z W G s x p W o 6 + z h Y h T P a A D E q D E t t b V U I J M U y R A N F H k q N 8 H X S F e j H l w K y M A 0 R x x G B U j 7 e + s i e f f D L N g s M C k p + f j z l z 5 p B w e L B t 2 z a 6 g B L i m E q U l p b i 8 O H D u O i i i 8 R f p n y X X H K J E J i 3 3 n p L + F S F B Y V k c e R o a W k R U T 2 3 2 4 O y s j I x 1 8 D n u / f e z 4 l Q Y z J G N E c t d Q A j S V y Z 8 X 4 t 1 J C P r Z 2 M O j g J 5 2 E f C p d P D j m / H w S i w J 6 O s Q j Z + 4 X H R Q q M l I 7 C 1 4 K k Z R 4 u L Y k h f O C I 9 C a 1 u X b h E u Q 1 5 U u v 3 y P Y K i U 9 I R o M e g R j M h j U R O 1 p r L O v n 0 j S 4 C H K y e g g 4 a 8 l i z r W K 2 N g C 3 V p U 4 I E T k n f i 4 v X q 0 m g L L o x o T k + o M C i s j E F c H J Q i Q V E C 9 9 r Y G G 2 O D 3 M l P r c F U / M F 0 X f T h / q r i l E d 6 g D p k 4 j 8 h Y U 0 f g B u l 4 a Q e X l e V B r l Y h 5 Y 1 B b J v Q 5 3 b a T / F 6 3 2 4 m 4 1 i M d y k o f Q Z Y K h 2 m E k 6 S T c 9 b W 1 i Y E i p H V W L m N I p x 0 / k v / 2 M H k z z C 1 U 5 B W E h S O r I 7 d b i d z S l y d L o 4 j a e F w B F q t V v h Z b N 2 S 5 K i q 1 R z C l H 4 g E k 1 C R d 9 7 P w L F T n e Z N S W u 1 d s W h n X u e 3 e + E 6 k Y a a f x I V a + 7 7 d O n 1 u I e j o E A z 7 E Y 1 H I 3 c e R s i 2 C 3 m C C W q N F Y W w I e q O G O H 8 a L 7 3 U j H t u b o J 5 w j x U X 9 8 g t W 0 B K S b N a P 9 k w W F s j W b M G t g D H b D p 6 k Z p X p Y m 8 b S B V i W n w S N H K O S H Q a / D 2 2 R 1 L p u X I o 0 u D U 7 2 9 7 I 0 h g W o 2 p b C n C K m c 5 J A X d g Q h 3 o G + p i F r y d M 9 z C z t c n F 2 W j p R D C 5 O U t Q b h R 8 O 4 N 7 h 2 h M q l G 6 Z r x V 4 Y C J K 2 q H e s g C E 1 3 v s H 2 Y q K A B v / j F / + C 7 3 / 0 W R u w O H D x 4 C F d f f R W 1 s R J + P z n q O e D x k X 0 o v v n d f / 8 + O 8 1 q a q G 8 v L E f Y i v D D x 7 3 L F D S a / 5 L w k O a l Y W K G 5 7 9 I N H 2 G Q H S 6 w 3 i M x w i 5 9 c c v G A r x x E s J b V W L B Y j 4 V E I Q V M o l I I u q u h 9 8 V s z I B 6 P j X Z y F q x 1 h 3 x K V N i S Q r C D 5 D N x J P L 9 Q C 4 b 3 6 M 8 E P d 1 v n / L F I 2 G E f B 5 I H M e R l p b B K W 5 E m Z r H h R 0 7 + v q E q g q 1 + H R R 4 / g 1 G k 7 v v K F 1 d D n E 6 + Z 0 C g H D x 3 B l q 3 b y E c Y g N l s o e f b h Y X f t m 0 H F i 9 e m P k U a d B Q L 1 G R f G i U G n K c X d D a d D B l a F i v W 4 6 9 O 9 / E 0 S P H c P r 0 G R o 8 D i h p M F V V l O K x x 5 9 E R 0 c X 0 f s U X n n 1 N S x c u A B p V x D d E R 3 m F E p + V K U 1 L X z F + o L x f T E V h t / 1 w 1 I 3 e 4 H q I 8 V o z b F 8 Z 8 P Z j F 8 y m k L c n x D Z M K Y K H a z 1 Z v F 3 I n i 8 6 p V G R M m / k k G O d w 6 d R H t r s x i j c + r n 4 N 2 D B 1 F a U o r X X n 8 N y 5 c v x e D g E N R J N c z 5 R i h S C q Q j 5 B I F o 7 A V 5 3 H Y P J a O x 1 P Q 0 W B n w Z G T t c l F r i b k U G a 2 k 3 N N O Q u P J E B 0 k 2 R p W N h 4 7 I 8 G J e g c P B e b S k u c X p w y G R X U U U j 1 W a w T Y 6 K F c o f k d K 4 0 r O T 8 x s n f i A U S M B S P a e h t p H U n z P 9 O A n P j I l O a 6 M p k y + e L O n C i v 0 R E e 9 4 P 2 P c M + N z E 8 Z q R N s + F S q 2 D 0 T w + e n f Z v D j R p O N E k 8 Z S X j x t L l j n v L f o W J + 3 G R W W + e J 5 P B C D y j j e u r I i H A X 3 J 3 W W Z J X 4 A C t K m Q g 8 F M s 6 U V 5 e N i k w 8 W 6 3 A s u r k m c d 0 H 6 y U K z x z w U 8 H v j 3 3 y t 6 t z p h L N M I x p S / w J Q 5 O j s E E m R 5 9 h x A t G A R 8 i d F R C V j E g o F 0 d X Z j X J D C b z W P u T p K h B N B h C O B 1 C i a Y D 8 U 5 t u w a v H n 0 U s F c X r b 7 0 u p D o r R O w j 8 b 1 l H 5 3 d n W K m n A W F X 7 P V i E Y j 9 E n p C / Y h B 7 Z t 3 y 5 + O O u N 9 5 M 2 j d O g 4 q h V I h o i + U 8 Q 9 Q v T O z I x D 3 C u 4 B C z V 2 Q m p G B R J 9 H 1 q h 0 q g 2 J U m J o H F S J I c D Z h Y n A Q g R 1 q / v z + j v G W S S E r f F / C l K a T s 5 8 U H j h E 9 x 6 B L G 8 h b A W l k 4 T p E h q o x 9 1 H x g k T Q 5 3 1 v M 8 R g / 5 W 0 v K l m V d E o U i Y P K 0 k 0 D l g S z / 6 I J r H g 5 j p X p q Z B x 3 j 5 7 V 5 c S F M U 2 F F V Q o 7 y E q d D e 7 W U O b Z 7 D D Y F s T L r 7 w O j z d A 1 y E j N h O n a 6 F x R J p 6 8 w s v 0 y e m 7 w / O n r E f 8 q D y 4 n z Y G o 3 n L E w M o 9 K E j o Y l U w g T g y l d S i j I i s p y G u O s U G j c q a 1 E r c t F 2 3 H A Q r b y 6 c b 0 P c V f w Z W 1 1 2 D z 5 h d E U K G 4 u F j 4 Q T 6 P D w a T g b h 7 H 5 Y u X Y q C g g I E A g F s 2 b J F + E V G o 1 F 8 t r u 7 G 0 1 N T S J 4 w c 8 9 b o 8 Q t P L y C t R U V 2 P t 2 n U i B p d K x j M 0 L w U F 0 0 g y E U q y T j y w 2 V r M B L Z Q + z r T W F V F w k k N 6 z r j h 9 q g g j E T y f O H U 9 j b d W 4 R p X M F d 2 d G 1 8 w I E X C I u u j z 1 A m a f F j z x j r I J h t E y O d C z L Q A G h V R h f 4 t M O s t y C / M Q 0 3 N + L Q Z z x k H r I 2 z T 9 v h D u c s B + 3 E + S g S m K g 3 C o 1 1 d k L K 9 5 g 7 d L M W q s 9 7 k i y f l E f J E 7 w F x j R R w T G l y I q U h Z P h b n H A N r e A 6 J Y T V R t n F 1 z p a Q n C U B B H a 2 u r C G + X l p a Q A t + F O X W 1 Y s y s W L 6 c x q A t 8 + k x e E g Q r X O m T l E 6 V / Q H B 8 n 6 j C m k i e B o N j M q d U o F t V k j G Q / C S L A L h Y Y a y N b / e F n 6 1 q a P 4 0 v X f 1 m 8 w Q i F w q J h D A a 9 m M z N 0 j t m C i L c T c h a M f 5 c f 1 8 / I i R A H O v n g I O c P s / v s w U L B y L Q E t / P I u v 4 M h v k z y n p y d k E i p l m J O w n g e R o E z X 8 G y O o v m J s k J 4 k q 8 S B i f 9 r j A z 1 Q C W n C 4 w 4 S d 1 V w m I r G G 3 w L K y J V r Q 1 H 8 f C B Q 2 k t G x 4 4 o m n U F l R g c V L F t O x e a L N s g g 7 Q t A V v P / s B k Z g 0 E 9 c P w V t s R 6 R k S B M 1 V N P G n P 7 H i C 6 x 5 G 8 L F i g V h H F 8 8 e P o d I y 5 q s 5 A j I c G 1 B i 4 9 w 4 t m 5 7 h / q R N D j 5 y M P D 5 O B r 1 M L X v v 2 W W 4 Q v P R v s 3 H 0 Q 5 6 9 f k X E f z v 6 d w b 0 e W G p 1 0 O d Q / f e L 0 8 M h N F E b T Q W 2 T m 0 t b V A X J 1 C p b o D K N P l 3 R a Z E 5 v k 4 C A p A f 9 m s s T n L L n s g J S g l p 9 L 9 8 v M s h P 9 F H + E O E T 4 V h 2 S J n j G S S k U m P E 7 U g v 4 q 6 D W n h r A G F x a d B h 3 P 5 k 8 E a y k 1 Z w j T o 7 O j A 6 d P n U a R p R A 6 K z W i Q Q e f 3 4 + h d A N R s 8 n f / d 9 C M h F H w O 9 F O u Z D M j C E u L Y U h S W V w h J P B E 9 6 n l c f R 0 / v G Z j K z C j R j l G q V D x B / u v 4 7 3 A 7 y 1 U f j K K I u E L j U o / S C V K U O e H e L F r s C j E p W 2 g c 6 9 y s h e J l C u w z M M 3 J g t 8 7 v 8 i H D l I m 0 W h M + B g d n Z 2 w W i z U b 2 p c d e W l G N j t Q d n 6 s 2 d 9 2 I d i K C o h Q T z L f c f 8 S f T v d q P 2 i v e W d D s d I o k I / B E N P P E z 0 G s N q M g s 8 c h a 3 W A g i D P 9 x 1 F d W Q F 9 0 A Z d 4 W S r K O t 8 + 8 P p d M G t q F n 0 Y S l 6 R 1 9 W 5 O S t S f l z M k Q i E e k 9 B Q t Y W g Q U E p x + p N G K 1 6 N W j P 5 I y z w y w k Q + W Y K + w z P Y Z I t E 0 I J P y T l U S f K h W L g Y a h L A C c p c W E q O E P I 1 b H 7 + e e Q T 5 Z z b M B c 7 d m x H a 1 s H r v / w 7 e g O T 2 + e / 5 G I x S I I B f x Q B D q R 1 O S R s y J l f 8 v p X n V 6 a Z 1 M L k r M a S i N R 1 C o L U S B R k r i P R s 4 W 5 v X 6 H w Q S A T j U B J F z i L q j k g U c E K b 8 6 Q m h 8 V z 0 d H s Q 9 1 8 s w j F F x k n r E e i T t u z e x / W r V u d O T A Z M X 8 c a t P M P l d v S w i V m e m O 3 K k a R d 8 g F B 3 U x n V 1 c E Z M w i + r v q x g l C l 9 k H B H R 6 B C E Y w a S Y C 8 f 3 5 G / G W Y b 7 4 W A c Q x T G 0 w p 3 Q J B v u G y G i k U F Z a J i z X 3 n 3 7 c d 6 G 9 V D 8 6 t O n v u + W r Y T G t h R v v v W W m I f K J j F y U E K j 1 o o g B A v Q y Z M n y X f S w E L a x 2 F 3 E q W x k O V h 5 0 y G O G l q v s V D B w 8 h F o r D l m 9 F M p 6 G y + O E S q M T w Q g a H i S s 0 o O F k I U r 2 6 M Z u R p F n D Q 2 / x Y L M O J y z J l b g 7 K y Y u h 0 a p R W z 0 O y c D 2 8 i X N 3 P N 8 r e J E j z 9 u E g w G i n w E k 7 E d I C 5 g h 0 x X B n F 9 O Q m Q Y j U J O X F a h Q g z 5 + a f Q a J k v w r O z R W 4 k 9 f 2 C K V + u D 8 X r s Z J s F Z l r 0 8 8 k i V V 4 Q i n M I / 3 U 1 d 0 L q 3 W M p i t i U R I I D Q 2 0 y f 6 L v 9 u L + o X 1 m V d T g 5 1 1 Z 3 M A + s K p 5 / K 8 f S E U 1 Y 5 Z z 1 y a / L s n W t G v z s e + F j 9 W X V B B f p n + A 2 2 X X N h D / d A p C 4 g t S a 9 / 8 7 Y X 5 3 3 u e g x Y y h G i t k q l I z D q T N C R 9 Q q F Q z h + 7 I R I D n 9 n 1 2 4 R h K q u r i Y L 9 T e k f c U / g K X + 4 3 j p h Z f Q 0 t I 6 G p T g C S y 9 T i d y o z g o w T 7 S 1 i 1 b x A r R B f M X i A A E c + W K 8 n L B m 2 + 8 4 U Y M D 9 n J k d y O 6 p p q D A w N Y s 3 a 9 a i j 5 y X l l S T J b P 2 Y 6 F E j 0 1 8 O S m S R p X z M D F n O S N 6 E d e N J Y + b T u W F z j s r 9 I 8 H O P U + + 8 m S p W C 2 c p o E X 6 I Y s E U b S W M O h M + p 0 O S m U 8 c 4 2 L 8 N g 5 F q o P N s x L C 9 p o j H 7 3 g Z B a J g G Y v H s h X A 6 s L U L D Q a o T U k B U p v q S 0 0 I 9 v l h r D I L K z g 4 a M f O n T s x R P 3 I / b l 2 3 V r S v m P L a Y b I R y 2 x j t F A x r n 4 e I 6 T A R Q s m H w f 8 V A C I z E l y n I Y Y S 7 l + + 3 v 3 s V l l z X i 9 G k a X x 9 q E H 3 z j 0 I 0 E o U m Z + m H 3 R 7 C X x 4 9 K t j U t b e Y k f K l y e A 0 k P J X Y t h u h 8 1 q p b G c F q u n O 4 n m r l 6 9 C r L W t p a 0 l d 5 g j c T + E m u H c F g K S v A C K h 7 Y W Y W R S 0 E 4 6 0 H B a 5 p y w J + N B C K k / m j M q T V k Z e I i p c m W X y R p w h m g J G e e f 4 Z / K 0 n O s 1 I 3 / v M s U C E a D D w H E o p 9 s B q K / U U W h j g 5 1 C y 0 a X 8 P N E k P U v p y p H U S P W M f U m 8 0 U e N O L 8 y 5 A q W U x 9 B Y 1 Y s y n c T D 3 y s C f T 4 Y K 8 4 t u X Q i z p Y C 5 D x u h 3 V + v s Q G p k P u Q C B 4 2 l 1 T r q + a D h M D D U l y A R T T p E U k I w k o t E r Y D / t R u M i M Z 5 4 / h e u u a 8 K E Z U 4 f K K J x o s A q r Z j f 5 C m Z U b C e p 8 v m 6 P Z p x 3 G s r F m H s D M M X 8 J P h q c I L 7 3 0 C q 6 9 9 m q y U r u I 0 f k g e / x 3 X 0 o 3 L L w S S 1 d d L n 2 Z Q S c Q b U f / 4 0 D D V B G X q Q S K j 3 H Q I U 2 f V 9 B D a G X 2 p z L a h u R x 9 D d Y v v i o u N 7 M 6 T m i q N S O P 2 c W L F C v n Z C J r I I 9 H Z M d / t m C F U U 0 E q K H p D S Q D E P u 7 0 K a b j R t q i M L S c e 8 L a T B V 0 K b y f q Y L b I C V V 5 z B s v z F o l J V a Z K 7 w d M 1 Y x k T W Y L d 7 O D l A K v m N Y L p / l c 6 F G g h 4 S X L N Z U y P X B A n 1 e E v J z z 5 V k x s H W k a / J 6 U 4 h 3 z a 5 r / t 3 u x B x R F F 2 X h 5 0 e f 9 A C Z q A 5 v a T m F + / A O 0 O B e o L J s + P + n w k L C w P x J o d z h F y X 5 I I K o N Y W L A 0 8 w k J i k V F + 7 9 v L V 2 K q r n L s W X b F j T O a x A O H z / 8 A R 9 U c r U Q K B 5 X h w 8 f E a F 0 z h n z u D x i L Z O C z B E n v P L Y t A + P Q G P k R Y j v C k 7 J v l a S T D R f D P t j H L F j a 8 A m l O e p u J h H N n u d G 3 m i o 8 n n j C e 5 l o E M + z v I i t D v c H i c h f B c k Y j H 4 P O 6 E P N 0 I u V p J w G i w a G g D q O / K n M F D A X 1 0 B n M I s i i S f v F s b N Z 1 Y l o V A 6 g r N q D e X l E 8 a j B F E T G Y 4 E o + V 0 p q H U z a P 8 Z k I o m o N T P L o / Q R c K U N 7 + A K K J B T O i e i z J g y E j x T W c 1 5 J n k v a g 7 / J 4 p K P d v g r P o 6 b r U p D i F C z 0 B r u Y g a q 4 o F H O M / 5 t w q O z o s 5 d i f u m Y M H l a n S K x m I N i 9 u F h U U N C K 9 M R 1 c u H z Z i P I n 0 J B o J 9 i M m I 2 a T j 0 J C 0 y b 5 3 J 9 K r r v o p l q y / b d L E r v C h i P b x x O 6 S R U s Q D A f R 3 t o u l q o z B e L + G h g a g M l o J G d N B w 8 J z s c + e S d 2 k f k L k f M + O D g o M t Z Z s L i 4 S k V F h b h Q F i z 2 Q R Q z R L A 4 I y J X c P a 2 h O D 0 T 9 Y c Z w P P 6 w T 9 X s j 8 n U h r C y F T m 0 R l J Q 6 y U M 9 K H 8 o B h 8 H T 7 p O Q 5 y + e t U C t r Y 7 B S J q r r 7 U f 1 j I L T K Y x i 8 K D + s 1 m J S 6 d N 3 m t 0 a z A F n M q K 0 P H A / 1 + U S e C 5 5 T 8 3 R 5 Y 5 7 6 / 7 H Q G 0 7 / 8 R Z N L E e R S N L 4 n Y d 3 f A 3 j u K F R p Q n 3 5 m O B m z + c 6 E 0 B e o y S s U R d R s L z Z T U S / X / B q X i P 5 x X x L P K Y n g g M Q g w P D q K m p Q m Q k B g M v W p 0 C L Y F m y F 7 Y 9 E S 6 c d 4 i N M y d T w I U E E s s 2 P f h m L v Z Y h Y 3 y y F z D l + z I P B q S A Y P S F m K N R q 9 z 4 4 u d T q H x h X C y q R E i a 4 s 2 I 9 i o Z r N A O V s p G R 6 8 l 2 d q 0 D F y A I y T Z R 7 T y N l r I V M q R P J q G f T 2 r M R K D 7 F 6 a 0 P 4 N q b P g q z O i x 8 j 2 Q f t U V 5 X H w n V 6 C c L i 9 O H D + J Q 0 e O Y O G C + e j t 6 S H L 7 x e T 4 d d e e 6 1 o V 3 5 4 S R l d d u l F m W 9 R O 3 B 1 I 5 A v o R q b j c + C q Z n a p o X W o h X a 8 w M F D S p n 8 4 j I I + T o X B Y p 6 p j w S A i t 9 h 5 x v U 6 H A 0 u X L i b W c l Q E p t b P E D b P R e f L d v T o W m A t s M I 9 5 B X V t I 6 d O o 4 7 b r m D l J 1 M s K D i k i J Y i S 0 Y L S b s 2 r 0 H V 1 y + M f P t f w y O 2 Q / D 5 V 2 N i 3 K m C 1 z U B n n z p e Q B N i z s h 7 I 8 n A 2 K e + 7 9 0 v f N Z p v I N O c K Q 2 x 5 V C q l s E w 8 U D j N g o / z M Q 6 n 8 1 8 W J p E N Q e O b z X i M a B u / 5 t C r X J 4 W n 8 8 d A y y k Z x v I P C 5 i R O + k 0 M R k 9 D n j g v K d D S x E v E Q i Z d 9 P F q k A c k M p L H n F 0 O r 0 Z 7 0 G B l N V U k O Q 6 Y u n / T w n 1 K o T D t R X F S P s i e A v f 3 0 E 5 1 + 8 l v w C B w 2 6 C L R K t Y i m K c m x P n T o K H 0 j j X X r z 0 d + 4 R y U F 1 t R V l a K Z Q u W I R K M o K K q F H n 5 e V i + b C l p S M 4 0 S I j p B G f P C A L q Y c i d p M j M 4 z X 1 E 5 u e J n q m w O E j R 0 n Z x d H e 3 o E z Z 1 p R V 1 e T + c T 7 A N 2 y v 9 N L V s + C u D 8 K 9 2 k n 9 C V G E Z E N k k V 8 9 v X N a G y c i 8 6 u T r H i l V 0 A F o K 1 a 1 Z l T j A 1 s t r f e T y A b S 1 v C 2 p d V V e J / Q c P w E g K i N u O J + 7 Z n e j p 7 h F W g S f u + f x l p Z M r Q H 2 Q U K A Y 8 0 v G x h Y H 3 3 J p b a + j l R i I V V z b 2 S B 7 / P H H 0 + X l 5 V i 1 a i W 2 b d u O q 6 6 6 c j Q q x H 4 P W 5 Y s W l o 7 S P O H M H f u X G G i u U g L a x M e g 7 2 9 / b D Y b O h o b 8 W y p U u o k 8 f W V v G S D W k N l I S s V m 1 v b x e T t w s X L R Z + U m 5 0 c S J m s l A 8 h 8 U R l n Q y C o w c Q j J v G Z 1 D C 6 W a O O 2 E t U 1 n w 4 w W i q 7 t Q u s g n t 2 + D b f f f j N a n h 7 C 3 J v H O n t o a I g G g G G c h c o F L x d n p f H i E 7 / D F 7 / 4 u U k Z A e k E 0 Z 6 B I N J 6 L y I q L 4 l h C u Z A C W x l p M 0 7 / V C Q N h e a U q Q N s b C z 7 y r 5 t x I F O 7 v C y Y K V h U y u B O d X M r I l C / x O H 0 z 5 U 2 v i V 1 9 5 A 1 d d f X n m 1 f Q Y a X b C U m 7 C S F i G 8 h I V B j q C y C 9 W w x e N U 7 8 Y M N A S R r 7 C R 3 6 Z k i h e I Y 2 H y f 2 a I E X R F 9 C I m h g 1 B a l J m T R 2 v w L u E P 2 W X 4 6 5 x U l S c u / N U k e i U e z s N I 7 L p n d 3 u m G r l e b c e J 7 1 2 I k j a G q c D 5 1 W h + B Q g C j f 9 D 6 k E K i y 0 l L M a Z g z s w + 1 e A k K i w p J E 5 4 h G u M S q S U d H R 3 C L + r v 7 x c W 7 o a b b s a z z z y N P B v X 9 f O J c z D d Y 4 s W C o V E M i 1 f I A v O x o 0 b 4 a L z n D p 1 i r R R V G R B 2 G x 5 W L l y F S o q J 9 d W m 0 6 g I i E v C U E C H W d 6 o N D T Q C C m N G 9 B G f 1 e B O 1 d A b K q K R L Y 6 s y n z 4 7 p B I q d 1 d o d L 0 D 7 m / u Q s O R h 6 F c P w F w 5 v m F Z A U 2 k f N P B P + A T 6 5 R U O X X y 4 m S d v M E w w r J u 6 U D G Q O b m z 3 1 Q Y I H a s n U n a m t r 0 N z c j P z 8 A u q L Z l I U t 0 E z X Z 0 t Q n g k O G X K T R a + L g / M N d K k E g s / r 4 6 d K i l 3 a L 8 X J a s l Z R 0 Y 9 I k I o t q o Q Y y s Y m Q o B E 1 t A X T q 6 R X E 6 D v 0 Z B o i M S s c G z q M E d 9 q X J J T f y 8 Z I d d F O 0 Z 3 2 w d O I E H C z Q k J G j I M K n o w 7 Z X J N e Q G j b 9 G 2 b P P P p t u a G g Q i 8 m y m N J S 8 P d y L p w V I r U X 0 k T 3 R N I s a d p I n A 8 w / V M S D T i I N a u W j 7 v Z 3 E C D O J w i i 0 I X l T 3 m I e H j m n R T + S 4 T B c r v d Z O j H I b M 3 w Z Y m k S I W 6 M 1 j F 0 i P e F r 5 N f Z 8 8 8 G E w V q A Q k S r w Z m 9 D / T A n 3 v K R R u r E V i y e S q q V m B m g 1 4 r k 2 R M 0 X g 9 X N C S C 9 p Z C n 0 L p C 5 m T n H 3 V C 3 t C J w 7 T V I F n 5 w + W t x U m g 1 d 9 2 D N A 2 Q w a e e k A 5 S Y / F k 9 k w l v N i y B r s D M M 2 R L B n P f Y f 6 i W b T g L D U T B 9 O 9 x A D q u 7 s Q u D 6 a 9 F 9 W o m S t V Z i F 2 O 9 k 5 2 r K r / x Z v H a / c Y r Y h D / I + G L e n B g 9 w k U F + b B l s c F U e U i h s A l I F j p s w t g s 9 J 9 U l + I V e p 0 j x F H G N o i n Z A R i R m M Q R 4 t q o H c N D 6 l h H 2 e S b R r d K R K Y E H h N h d / 1 R K V E T 4 H O V a 8 p H j Z 8 h X i G A s R m 2 1 + 5 P 4 0 P 2 c J z z 1 m J c p 4 t g H J e V M e p x 3 p k Y N 0 A i W 0 Z a v I R y o S w s T g 8 4 l H 5 s S 5 5 5 8 O 2 W C j S S 1 l e q u o k y 9 p S o q F f y x M / Q c c Y g 6 l / C N z Y b j 7 2 i m F i T H l t d O F 8 A D J D p I s W J h C / W P C o 9 R E 0 e U c E 5 Y C Q x V W f / L f x S P v 5 7 + E 8 Y W X Y H z l 1 c y 7 4 1 H w b / + B k j v v z r y a G r n X I C O F W f H I S d S + O C h e x y s r R g c H / + P F j V l o D 7 w L P Q n C K O g z 7 C e b 6 i U r L G g r 3 b a p y j x O m P h 7 u j 1 7 M 6 8 k 9 P z g h + I + W D l U b C A W c 2 z 8 U v K J 8 5 0 R c g l 4 T o 1 p F k / 2 e s 4 4 E R w M C M F 7 L z j S p 0 T z k F w s + R 8 i y s g w a 6 x i 9 X N n V 7 c Y 8 1 w t i X 0 4 9 v F a 6 T q f 2 / Q 8 M T J p P Z m e / D m 1 Q o 1 8 s p 5 M 7 f V q k h O N X j A S f r j i F h K T / 3 o p / d P l N n z h w i W j P l Q W u T 4 U c + z O r g 4 4 n S 5 U V V W K c D i D B + 6 R 4 8 2 Y P 2 8 B + U p R U a q J y 9 R y k i h T x n 1 7 9 + D S y 8 Z 4 t 2 N k B A V E B c 8 V b K E 6 u o d A n r E I f y t 1 R q K Q 0 2 v D c 0 H H 7 o d x x Z U 3 4 c y J P W I x Z H F R M V x O J 0 Y c D n z i o x / F 7 x / 4 I 3 0 q j c / d c / d Z M 6 E Z i W i C L F 0 S s Z E I 1 P l q F N 5 4 o z i e J q c 2 c c H 5 C H / r 6 + J 1 7 q Q t D + Z 9 X R G U 2 9 r F 6 y J T H Q q v / L D U w A Q W P S a Y a a b i T z w q H c 8 I s O m a D 0 F G v g D D 9 9 Z r 4 u 9 E m C + V + p X f 5 + e y G 7 4 v X n u / u F b 8 z U W g 3 w t j u d S 2 u d 9 j 6 L / z r 1 C S s M S u v g q R f / 4 y k q E E U e 3 J F H H i 9 x i 9 d J 3 V r H R / 8 0 v 0 9 / a i 8 T 9 / J I 5 n r 6 l f k 8 C H v h w S i v n 3 l l 6 s U o f w 5 I B k O b / d Z 0 B P T I H + e 1 b B q F I g N E z U s 2 h 2 g a Y s u J y B R Z s W B U k Z r g E H 3 G E / 6 u t r x W t G w B e G 0 T w + L D 4 8 P C w E i F 2 W q Z A g Y e c A F G + 8 M C p Q t y + q x D P P P C t y k q a e h 1 q M w u I i w b c 5 y M A R D / a n 7 v z U p / H y y 6 8 I / 4 f D i t 1 d X Z L 0 0 m P u 3 E Y R J n Y 4 H e I 8 L K C r V 6 / B 2 n X r M 5 c y O 7 D Z f f v g I E Z 6 z y B l r I Y 1 / 7 2 X b M 4 F 9 8 W i i j T y y D r 4 / A F 4 a C D Z y J k e G n a I 6 J J C r k A 8 E i F z o h D 3 W 1 Z W J A l U 1 q T l 9 K W 7 x Q n b D P N A q V N t s H 7 p i + J c v t d 5 9 S l r 9 y S 2 7 d i J v I J C H D l y i G h f G D X V p K y o n T m b / d L T Z 6 D 5 2 1 N I m 8 0 I k B C Z r r 0 B y c Z G 5 q V Q t L U j Q D Q t R b 4 r C x M L V S 4 m C l a K r B J D T u z D d N l V 2 G s s R F F 1 I Q p / 9 Q t x P B c c o c y G z N M b L 4 e B B D e U O Z / m j w 9 C 8 f S z i H / n W 4 h f c v E k f y O L n q 9 9 U / y t / P l P 8 M 6 u v Q g F Q / h U l x l L y f 9 6 5 a b 5 6 C L N v / h 3 f x C f y Q r U v U 0 u H L i e 6 4 v I s K O g F T r y f 7 M C 9 c l O E + J p G X 5 2 Q Q 0 + u 3 g s E B S P x K H S n v s k c N Q b g V / j h 0 1 d O G 6 C m T N N b P P H m A J T v N 6 B Q R T m 2 w R z m w q c i q T N k w o R y b 7 5 4 N / T G x f N w a U r l 5 D C k 0 b I V D 4 U V 2 L l K F M u 4 r E 0 U t T Y g k d y 0 i I 7 U 4 Q 0 l 6 E V 6 6 h 4 0 M r G U a F z t V A i A p R K Y M t h B 3 w x F V G 7 c 6 t R M B W 0 a q C R I 0 P G F A 3 c B D m W S g z s d q N s g 0 3 w Z w 7 M 8 A r k q X L b Z m O h G K p t O 6 D 7 r x / B / 9 L z Z F G 1 M H 3 4 V s h I o b A 3 5 n z 9 O W g U e o T 8 I Q S j M f h 9 f t i p g 4 u L 0 6 Q d 9 X A P R p G U k 6 a k f p V 7 t C i v l q K l W R j u / S I U r e Q 7 E n z k Z 2 Q t F W O i Z Z C x Q i D w N c w W U / X 1 T M g m N C / 7 w W L k r Z M s 7 v 7 f l U I W D O K f 1 q 7 F u n X r x L E 7 O i S f K 3 A p t f O c e j i v u x E p a o f i l / 4 u j t / 9 5 K f Q F m z F X H U C D 7 9 b h z Q p i m e r V u N / N H U 4 0 t 4 D L J C 2 v J l o V R 0 n h l G w c P y S m I M 9 S q y o G l s k m Y v s / c X J h 1 e R 2 3 F m W C H G A 2 P i x D Z H p D k a X U G 0 m K N 8 U 4 F p q K H U K I R P / v 2 P X o c L F s 8 D V y X i B W L 8 Y N 6 q 0 4 3 3 o S Y 2 M P s U E 4 V J S C g / O K 2 H I E v z D f H 7 4 q U A C 1 N G b m c E 3 w i v 0 G W p 5 P M Z L b b 3 J U x s V L h + A / t F 5 9 f H h T A x + t 9 2 I R 5 O C G G a L X j Q Z g f u d E j P k M k 5 5 O 1 C r 6 c Z 3 u g w P D E f V H l s G e V w J o o R S X i g K y R h Y m N H 7 c b C p P / 2 v 0 i / x 9 4 / Y f h f f 4 R U T l t o / v o 4 N E 9 J a 3 e 8 Z P 3 4 k Q V b N X 6 c D b n 3 N J 0 w 8 e + o n 3 8 h 8 2 p m y A J E U n l s E L i 0 X N / Q M F 3 c C G y u f s h J q S q V a p T + 9 C c o v / c u q A 4 d F 5 / 7 0 + 0 P Y 9 v d 7 + C B T + x F / D d P I P H H Z / G h f / k W 3 r z 7 C v H + d G B h 4 m h i L t S + Y 3 h t + 6 H M K 9 Y 5 0 j 2 9 + d b W 0 f v b 8 4 5 U 0 L U p Z 5 p r 4 q J L H t / B E K f J E a 3 N G c e 5 Y G F i i P Q 5 X n P E d I Z r R E g T u C p B 2 U g u R p F p l 1 H w 6 y S p J P 4 x X j Q 4 K k y Z 9 y W r R B f N g k X C J l b / Z u a e G O z 0 T w c + p 2 S V 2 M p J 5 8 l d 5 n E u M B M n 5 2 y Z S 5 o S u L g x P i r I v F 0 M 7 3 v l 6 w q h 9 q o i + L v G F z G Z D g l / D K q O 1 s w r 6 r Q X X 4 b x I 7 d x p C R z Z A y J t W u E l c h a B v + z f x e v 7 a 8 + T f f E b Z F C Q h m E N i x Z E L 0 6 j C J z H 1 J p B Q l V R l j 8 0 m 4 Y M h q A j O h x y b 8 y l h M F f G m T d H 5 q d c 0 j f 4 X m g T 8 J g b B c c c 1 o P 0 Q 9 E X i I P v K D n X q G 5 b 6 9 4 p F F g n y g s D O Y e Q W E h q R 0 J v 4 u B w N G B x H 1 C / + O 9 r 7 f i 5 c R + s x w t 0 d s W C a n a + Q a 6 L u + e A A P r 3 8 c / 9 l 1 B v j 5 u + j 8 r 1 7 8 t v g K f D U w B / d 8 + u P w f O M K d H 7 n e s T P 2 4 A R Z w h P t a m w x b I Q / 7 1 t 7 P e n g t p q x t B P P 4 u X V x n Q 9 8 m p 9 w b j a + V r z u L d d w / i 9 c 1 P 4 o W X X i W B i O L n P / 8 l D S c l T h 4 / g e 1 E s 5 / f / D K 2 b t t J x + S i H m U W o r J X D l i x S 3 m m v D B 2 / H s C E 4 a y L M G L l G Y N 6 a N 8 X u 5 I T u / h q B C L E t M 6 6 Q f T U G p y 5 i l Y Q N i C s Y C Q g I n F i 7 n S m s X o 5 0 i Y W I j 4 X 4 4 g n W v q E Z c D f v e V 3 w n f L p 6 I i Y Y q K y 9 n 2 S c / r w f n n X 8 e m h r H U y n G T J T P + L F P Q s 6 a l s C C k l i 1 E q q d 7 8 D / y g s i 9 M y K R L x H 9 z I d e k e a k W c p B + 9 z N e h r w Y K P S A G K k 0 + T L 5 P Z O G E U d L p i o j v 5 N 9 0 G G f m t j C y V y 8 J 0 9 f X i v c B j f 6 H r u 1 M c 8 7 3 5 6 r g 2 Z o r I c P 3 4 5 y j 6 q 1 S d 1 n P v G u H D 8 T I J x o 4 d u 3 D e + n W j / q H 9 3 U E U r R y / G l r z 8 C N I m 0 i Y b 7 g e h f f v o 9 8 g p f r 8 9 8 X v 0 b D D 6 p 8 t g W W Z E U T 2 s b e w B d u 8 i 3 D x 8 f 8 m 7 S 6 D 8 / P j 9 5 6 K x 9 N 4 9 e U 2 f O y + L 4 n X E + 9 r K r B P 7 3 K 5 x Y Z 8 P O l N o y 7 z D i 8 n c c N a P 8 Y y W L h 4 / s v l 8 t J Y M C C p i W E k 0 C m K z M g V S l L w 0 u p 0 B m 9 z U 5 M v j a 0 s f c u C M z Y G + g d R W U B 9 N o s i N 2 N X N C t w J 9 G D f l v Y J r o o X h 8 k L B B d n C R U E w d F 1 l q R 4 0 J v C S p H n 5 / 0 Y G H i B 3 3 2 / V g l x k a y R o 2 p E X z y I 5 / E H b f e h q s u u B I f / d g d u O y y j b j s 0 s v x 0 Y / e j n l N 5 7 7 1 T k J B D U r 3 8 9 D n P o c f X X U V f l t R i d 9 8 / B N 4 7 O l N e P a Z z X j 0 r 0 / g z w 8 9 g r 8 8 8 n j m G x L M V 1 8 n r M e h Z h + Z 5 x R c o f F b o A h k j V x 4 7 L 6 V E R P U W v 2 o M F F j Q 7 l r j z h X 1 j f K v p c q K R G D U g z M C Q q L / S 1 + a C x a r F N 6 8 J l K U l Y K 2 a g w M S 6 6 6 H w c b z 6 N 3 U S D h g d H 0 B r t w f E T p x A h y z Y 0 P I K B Q T v i d 9 2 F 2 E e k i G U u W D C F 9 a f f 5 Z C 2 S W 6 D b 6 k D v 2 2 v x M r G r 2 F p w z 9 L H 8 y B S i X D + r V G r P q W X z x M x y r o U Y W 7 X j u J u X + W q F q a L H 8 u F W U l G 4 b k o + U K E 4 O j b L n I D v 6 8 P A s G 4 6 f F 8 v 3 s y G R X I h y V g j S M 4 3 t e z D y j 6 5 p Q w 5 C h J s X K F Y 6 m Q 2 6 Z t n H 7 Q 0 0 H 1 u 5 p o i l y M p l c l l Y V N c F a O f Y D g a g M A 5 7 x n T g d I m L N 0 F Q / S d R F 5 N t N L U h 9 T m q E z F K P m X B J U w S + d j 8 6 f d 0 w t B d j 7 k e I I M / u 0 g T Y Q u 0 6 e A Z x y 2 I s L J e h 1 D x m F b t e d 6 L 6 8 j x i e J z t E R 2 9 C 1 Y k J q M e h h s / A g V p 0 d D G j U h 8 V 4 p y M V i g E I v j 5 D M / z x y Z G U X K e t I r K q h 4 k N C 1 Z w c U C 4 v m 8 S e F p c i + n g 1 M L I D 0 d 6 L l Y u i / / 5 / i b + j 7 / 4 Y o O e t 6 H U d v W 2 A x W 0 Q q G W d N c J u w 4 u R l N 7 y t q g A p U A 6 y y J g S f f Z e 6 E g J R r 7 2 V S T W r M K u 5 r S o M f + R h 5 b D l g l S b D n v L a Q n R M m W f m 8 R 8 s + T A h X 7 C s 8 I E d H u 3 o R o S i U C D 4 l w G H n X S Q L M 9 8 r 7 B r d 1 d G P B / L m i z X P B C v 0 v D z + G O z / 1 S X G d D F b K v / n N f f j U 3 R + D Q W M S r 3 l 8 e b 0 e a t 8 0 n A 4 X i o t L o Z r g N + W C r a L f 7 k d Z / d Q 1 C h n e D g 8 s d V J 2 y F k 3 r W Z w 9 I J 5 J F u X I + / G s H i J m m j d 2 E V w v W y e k + O F f 8 y l / y / A 4 2 R x a l A k w e q K N K L 4 5 X s B D 5 6 3 9 r T g 1 h 9 8 T b z O D t r s o P b S o M x S u y y y c 0 C a + x + A + q W X E f r p f y O + b O m 4 z z k 2 P Y / i H W 8 j a d C h 9 + u f y B y d G v K g G i l D D J V W K e U o V 6 A Y E 1 + f D Y Z L r q D + k U 2 K C D K m O t f w v n 4 U r y n P v D o 7 U n Q O H k 5 R s v x R G t B Z f O p v H 0 e r p x X f 3 K f G r + + Q F N N + E h x u F d k 7 L 4 n X 8 7 V f F G P r C W 0 P T i T K 8 d G W b y B P r 0 H n d 6 X t R h M H b o D J k M T p d C M + f / p O f L U g j A v W L R m X G 5 r F M 8 8 + L 1 L h u M z 0 h R d e g J L S E j z 6 6 F 9 R V 1 c r a k b S r w p F w H 3 M U z z 7 9 u 3 D 0 i V L s S x n k + r s m r I s W K A 4 m c C o N E A 1 z b a i g Y E A j G W Z w E T b c H N a l V B B 5 i c t W 2 A a m 2 P J w B f 2 w J 0 m p z g p h z P m Q m V / E w o X m 8 b N V U w E L w r c 1 j L e B P + j U G K I i u U e + 1 / 7 C / K s N q z f s E 5 E c d R q D b o 6 O 7 F o 0 S K 8 8 O I L K C w o o u c L Y O U 0 k h k w U a A 8 b 7 x E Y 1 A J 4 1 2 f F R r Z / c i T U B o m D 0 r W S v 7 M o A z H f d C p x v 9 O 5 O v f Q 9 E R 8 j s I U 1 q q B G n P g J K 0 t A J J a 4 a O k B B U E u d n 6 i N e E u V 7 T 6 B 7 E h p n i u + H M 1 k Q u o s u F H 8 Z 9 k N D K F q e E / o 6 C 2 T k R 6 Z 6 7 V B c v B 6 p C Z n h K b r 2 W 7 6 7 G u 7 L J O u 0 u 6 A F K v I V s w L F l o h d m a z u C f R 4 U P b p 2 8 T z J 6 4 + g o 1 L E y j J A 3 7 W f x O + 2 f l p b F 6 V h 9 U L K 0 T W w k w I 9 v k w H P e g r n a q E g R y N A e O Y r 5 x E T w h m S j n n Y W P r I 0 5 Y 2 0 Y L F B R 8 v e 0 K i V 2 7 9 5 N T a j E x k v G l t k I 8 N c z 1 z 8 r C + W j i w v K t A j t d 6 P 8 Q g v O 4 C T m x B b C U D I 9 r + x 0 K N A 2 M j b w + P e I T S B E y j w P v X D L K k V D M s z p A f h k k k k N 9 + 2 G r m L 2 E 7 + V y g B G h g 8 T B Z N q + B 1 + 9 y g q a y q w b P k y v P j i S 7 j z z k 9 i Z M S O X e / s x g 3 k T M 9 G o J j y r V 3 R J B o x F 9 m M 7 I k w 3 v F x 8 T f w x F / F 3 4 m 7 C W r u v B M q u x O n H 5 H o V X r C e W V 2 D d J F 4 8 O + A v R T / 4 j E 2 L M h W / X 1 X L D q f 5 b B v I h o L 9 3 3 C x e / k T k q 4 Z F 9 f 0 W X f x i f 2 p K C p d q G 3 9 e v h j M Q w W f m V K G x q R A y p x u n v T 4 U K W z 0 v h n W K 6 8 V 3 3 v 8 q k N Y X E 0 0 3 6 v G y p 6 f Q U F + + J m v X i H G k t k 8 c z 9 m k Y z E y V e c P P E 7 E O x F m a E S b 3 F d w d I w o u 4 4 Q o N R B E c S U O l l q L p U m q R n g W I 8 v u k E P v c J a T 6 N 1 w c e 4 G y R a A y X X L o R L / 9 x K x Y 1 N Z E 7 5 D 6 7 Q P l J m D p l N r H f 6 M A 7 p D 3 O s y L q 5 Z 3 e F T j h P 4 o l B d L G x U z 7 w j E 5 e j 0 K E a r W q 9 P I j 3 p E C W C 3 O 4 l 2 8 x i F M M d a k Y 4 F 0 H r m h M i Z s u Y X o 6 x m A b a / 8 T R a z p z G 3 M b 5 u P D 6 z 2 L Q S 0 J I b b G h P o 7 t L X L E U + M t o u / U M / j w T W M Z A t 2 v O 1 D 9 P o s f s k B x l M + l n o v z G y Z 3 R D y Q J M d 1 e j r J J Y O 9 k S G i L R n O T V r D f N l V C N d V o O O n X 5 G O 5 S J A 5 z J K d E g h V 9 H 3 M z 4 K Y d 4 3 f g t 5 Z z d c L z w H p V 6 P T Z t e x G X n b 0 D B 1 7 4 B P / k 3 + N m P x T S H h L P q x V k j S / F n B N 2 n i f y b x O p V C H / v X 0 c F K k + d j 6 c v n H q u i q 3 B M D G h 7 C T q 8 K 7 d a P j e D 8 T z n 3 z k I 7 j 1 x g 8 j Q v f / 5 z 8 / j E 9 + 8 h N i g + w P f e h 6 P P H E E 7 j t t t v I T 9 W J j I v 9 B 4 9 g B d E 0 p t T T p Q N l M X J s G E V L S q k b U u j f 5 Y I u X w N j q Q b R A A k a M R m 3 W o v y z G 6 I 7 I d l a b q 3 K w h L j W F U o J 5 6 v Q N 3 f W S J e M 6 Z Q d d c c z U G e + w w y S 1 I W + L g 4 j 5 + f 3 C 8 Q J 0 + 1 Y I T J 5 t F M Z U b P 3 Q d 9 u z Z Q 9 0 k F w u 9 b B Y T l p Q v R 1 D j Y 4 s p 0 o m a 6 h o x 4 n G g t a 0 F F 1 1 4 f u Y s E i a W + l p u C + C Q 2 4 h 0 7 2 v Q 1 U u 8 P Z I J X i n k a b F H F I O P + V p f w Y e v v 4 w 0 U Q L O T j d i w z G x t l 9 f o h d F T 9 i X 4 1 3 d e W V p 6 b o x Q b U f 8 h N V k Z z g 9 w o W K F 6 w 1 9 A w Z 8 p M C X 9 P A K Y q q R N P n D x F T m 0 J C v I L h N b i L W s 4 J M v 8 3 h 1 R k V 8 R h c 4 y x r t 7 P S d E 3 f E I W T C G c b A E g d I h 8 V y j M q J A X 4 l + r 7 S r e K m 5 E d Z 7 v k Q C 1 S U E y v z 9 / 0 S s + R Q G / v M H m P O N b 6 K v t h Z v X X 0 V + Q B L 0 N b W L l G R j R e I 7 7 5 f z E T n Y y R E B e E w v C 9 u g i U n Y D C x k C a D + 8 m T 8 J D / J k d + c L c 4 9 p r 9 W j S V R F F h V s F 1 9 B h q O E W J / D r X C y 9 C Y 9 D S w I y L Q c 2 D W 6 G Q z j f s T a I g M x H / T t t O / H f P f 4 j n O / O O I C 3 X 4 U 9 b l 2 B k 4 B h + W P c s 1 h Q b 8 f w N 8 8 T 7 j O e f f 1 H s r V t S W o i h I Q f 5 U 3 V i m Q q 7 A l 1 d X a Q 8 2 7 B + / V o 4 R h z Y s G E D W l p b c Q m 1 Y 2 A g Q n 6 R d l S g / v 5 W K 8 4 v 1 C F F 9 F O j 1 U I 1 b M R x 9 0 F c f f W V C A f D Y i O N g g K y t q M C R f 8 / f r g Z p 7 p 7 M d j f L Z a w X 3 D + + T h 8 + B C u v + 5 a P P 7 4 E 7 j j 2 o / i o a f / h J U r V 6 K 3 f w A X b F g L j 9 e P r v Z u X H 3 d p T j q O Y x a Q w 0 s p K V k 1 C D K z a 9 A 1 t O N N M 8 F f f w 2 o o 5 e m C s s s J N W P t o 7 3 g 9 h c T q / I Q G x R 2 v 2 L T o Y S v i g V 0 r m n a s i d b 4 k T X I y 1 H o l L A 0 K R H w x 4 r 5 p 5 D X J U b D o 3 B J v O 1 0 9 0 C m q 0 H X q A C m G N p H 0 m 5 + X J + q v B f w + 5 J G w t L W 2 o L u 3 D 9 d e c w X a X u 3 D s p / f J b 7 b 9 s R j K C w s x u N P P C 7 2 c e V 0 q 6 L C Q j Q t X o U 0 d R 5 n Y E + H S C A K r V E j h I z B A h W N j 2 W f a 8 k H U w + b Y K m T 5 l b G B Q + Y K 2 c 0 K U e 7 e P D x 4 4 N E h P P T 8 i d n p s S u J 4 E K h c X c W 3 R w E H K t D n J b / m g R l 1 w s + 4 / F y F s v K b g D h W f E 3 / G + E w k J + b / B o R g S g S C s c 8 f K k u k v u Q J K u s e d 3 / o d D E s b M K c w h f a R d t z 8 x x t h W z P + n P / x F / E H 3 5 8 z d m 4 B a p I z f y d / 8 E I N z E V W o S x 9 1 K d G o 1 k E G n g d n 9 5 g o z E X g d 6 q l v b U U r M Q S 8 L r O h O E q k x 6 7 g y Z k N p v J 9 o P q H R y F K + x Q G u V B N 7 X 5 Y a 5 R u o n m c d p T 7 v D M u Q Z p Q 6 a D n 9 5 5 D F c W n k 1 K j Z K N 0 3 U l D p d P B X g H L c w b z Z s 0 x L 9 I z 4 a i + D k c d 5 A w I x n n z 2 O b 3 y N G 1 D q d H 8 f a f k K o z j H z j Y V V i q J s 8 + x C A F i n A 6 c h D w i Q 7 6 y G H b 5 g K i u l O / L Q 3 G 5 V O S F w X M S R 4 4 c x d w F t W K y O B Q I w 2 Y t E M V E O A O a F 7 o x b e F B Y S i b 3 m r F k x H 0 u l P o O X G Q N G o a v X 2 9 K C Q h 6 i T t x Q m + K 1 Y s F + n 8 3 P i f + 9 z d 6 N n q x I L / u k N 8 N z c y 1 k 3 m v 7 r q 7 E m 7 3 J G D g d M i g s e t 0 Z c R K E a e v g J q h R 5 D / h Y U m + r p e c 6 A z q Q d c X L t B 4 W Z o o U j h 4 Z Q O I v A R C 5 N y s I e 7 E S R o V Y I l L F R J 2 I h m y 1 S l k f l / r + I i d 7 d n 7 6 e 6 H 4 L 1 M 3 5 x D I s a H 3 K j t p r C 9 D 9 h h N z b i w a F a j D / / 5 b V J / X I F L H W o d b 8 L F n b o P a p s K 9 K i c u l R H r 6 U 1 g / 2 m i Y b b P o s 1 6 H r 6 z Z j 5 u c O l Q f k E e d I V j A 9 R + e B B F y 8 Y m q o + N H M T C g p W k i H 2 w Z p a i T I S r 2 Y + h 1 m G o L X r U n U e 0 U Z Y a Z S 1 c L s / Z H 0 D C Y o G y k 9 p q q Z R L O K u g R B b u t h A N / J m j K w x O A + F l C Y 8 + d p I a U 4 6 B A R 9 u u s e K Q C K E P H k + y o 2 T V + T G k 1 F y T E 9 h U d 5 Y n T O e M w i 5 A 9 C a d G I i k n c 7 P O o 7 h A X G x e T 0 S x N 3 j z / x F M 4 n v 8 J i t I h K t U a j g f w K 3 h e 4 R N K A Z w E L 1 K A v C Q N x 9 6 N E Q S 6 + + E I y 3 / 2 o q 5 H K i P E 5 Z G R 5 e A N k R v 9 e N 8 r X j s 3 I M 3 i V K V N R n j a 4 4 v N X i r B 5 Y v F Y K J Y n Y U W m O A 2 + 4 N u v E + X z w x u 2 k z Y 0 Q S X T Q E / W a O K g Z H C n S e W q 3 z / 6 3 E S 7 D O l x q 2 C z A p W c 2 4 D g 7 3 8 r n k 9 E b 0 8 f C k i z H 7 F z L b o E V i 5 f K V L U G P 4 e D 1 n h s Y g Y g z M Y e M M 3 V n l l R F s V s q k j k 7 x b o a L D i d L l U l t 6 a W x Z M m M r 5 I h i + A B R L W o v t n x c f p n 9 H p 4 0 D t l j c D z y M O Y m P f D S 9 f 9 + f x S X l x Y j W u W F z B B F Y / 1 8 c h 9 U 0 O o m Z z U k o w l 4 u z 3 I m 0 u K N 8 X t L Y O / l w S q W q L w v L m 3 u V a 6 n 6 A 9 C E O R A f Y R O w x 6 g 0 j H m w q D p I y L z T I R r H K d c k D x n W 9 / U 1 o Y c z Z Q P 2 i t v O x 3 Z k v G U G d m m x f U W 8 X a k m u v r o d V l Y 9 i T Q n M a m m d D Q c r c m e 3 e Y O C Y p 2 k E b d t f w c m k 0 U s 5 t K Q I y p p B d a E c p R q y x E d S s K B I b i j L g y 0 D V E H q / D W l i 1 i c 2 y z 1 o L t O 7 d j 2 T I W z L P r i l S a f M S w D t t e e x 7 r N 6 w X v l B z 8 w n o r O V 4 4 7 V X 8 f p r r 6 G D / J h F C 6 U d A d l h 1 0 7 Y y N j b 5 Y U 6 T 4 9 q X V B M v C b n z x e D l K E 8 e A i a Z 5 4 V m Q p 8 N e 4 P f x h 6 r R E m b T 6 0 C g P d o 5 T 2 P x G K 0 2 e g a m l B q u r 9 V Z 7 l f Z w q b C m Y d U S l q R m 9 x E a y z C J + 5 R V Q P 7 s J 6 f x 8 x M n J z g U v Y + B d z / f + 4 t d Y f f / 9 K D h w A N t L S k X S 9 L 7 9 + 9 H W 3 o k D J w 6 T A j M J P 4 W X u 5 w 8 e Y b 6 S g 6 l P o 1 y c 5 N g D l O B i 0 l W m u N Q a Z R Q 6 S W N r 8 1 T i R x L p U 5 B x 5 S w N e j p Y Y C 1 T g e N h c Y d D V g u C M T P j d / 7 D s z E J A 5 3 R 7 D u 8 9 d B X 6 d B z Z w S R H Q k 4 I o 8 d H d 3 Q U t U l C e j s y s o G D w l p C N f / I y 7 G d H E C A L H f W h W F a B U T g r R o C F D 4 M + U l p Y h 7 o s I J c n V q L R q D Q 1 Y 6 p M p / E q T T g Z 7 V w i R X j d 0 x a b Z W 6 h A f w j G 8 r N b p + n g P u 0 Q g Q X u J M Z g / z B K y 8 d S 7 u M B y Q I k Y w l s 2 f s O z j t v A 1 5 7 / Q 1 Y z C Y R C Q y G g r g m U y C k f y d Z i f M l z d b u b K X 7 D 0 P X W g x b n Q k K 6 p D + b R 6 i D z P v c J H d K p O z Q P z B I M z 0 O + K 4 i P K 1 o q G x C W r q A J 5 7 4 q U X q e o q B B 5 6 A L F A k h T G W M O G S J P p S Z M d 6 F Z i V X U C S r s D 8 h d f Q T o W Q 5 p 8 M f 2 D D 4 j P O Z 7 b h N d 3 b A M X x O F q Q R + j 9 5 + g z k r R Y G 5 s a s T S J e P D 4 2 Y O H R M 9 z N K x m e j Z V A j H Z F P W Z O C 9 t H h Z / 9 m Q i h J 1 J o r j P 3 k S p b + + H 1 i + G N F / + o J 4 j 6 + l / o K B 0 a U a W V + G 0 4 1 Y + X H d k O l w + k w L a v K r 4 B z x o X z e e I r c v n k Y 9 R + a u d 8 Y 6 Z / + H M b 2 D r g / d j s O q d V Y u n Q J P P E + 4 Q M Z 1 T Z R A o + j r U G u Y 0 K C P r H G R 4 f 7 K P n p 1 I c d O s S r 5 s J q H 0 b A G B P r A S 0 W M 8 6 / 6 D L 8 9 l c / x 4 K F C / G h 6 6 / F 4 c O H R f B i 7 t w 5 N B Z 1 G B k Z Q X 1 d H V a u X A r n C T v S J T b y p d V o e 3 5 4 9 g I 1 f N C H 4 h W z i / 0 z e H 8 k 5 t e c p 5 c L x 4 g b U f K 1 F J 4 0 S s 4 y G + 9 2 e W D L G 0 8 p G B 0 v 2 F F 3 v d Q Z L X 8 b g u 4 q h z B G p e p G y L Q K s n Y z 0 y R X w E 4 + 4 1 h n Z q N K j G z Y n J N j b T y o M 8 c 5 + Z U d 8 W z 0 J 4 t c H + J g r x J t u 4 9 i z X m 1 R C 9 k e G 7 T M X x 0 2 4 + F / 1 P 2 8 m b + I f E 5 R l Z A 7 E 8 + B u 0 U d S I 0 3 / s h F N E Q Q v / 9 X z D d d A t k m W j T b A S K d A Q G v G Q F b F M P b L 6 l i U a R 7 4 O X 5 H B W + g G H H l X O X t S u r y Q F F y O z 5 k d C p Q L 5 8 7 C V G y Y J 1 C O 2 b n z S X Y 0 y X T n + e t 5 T 4 t h E R O I y D A f I V y f l p S B K 3 k v + 0 1 x 1 n b B i M h r 0 P E 7 Y + g c H S Q j I v w 6 T e 6 A g q q 1 N O p C O D i O m m s s c B X E u j E L 9 q y K L 1 e 9 o g x o W F B Z M H Y j i y s c 9 A + 2 o L K l H t 0 u N R T V a 6 n s H g k k p s m o Y L E K X o U x Y 7 Q W 2 Y e z c u Q v 1 y 6 9 E q c a D v / z 1 r 0 T 1 9 L j t 9 t u w Y 8 c O U V v x 0 s s u R X l Z q S h 4 u W f 7 X s y x 1 q B g c R F a N 9 l R t N K C / U H j 7 A X K 2 0 4 c 9 x x 2 W O d U + W d J K 1 9 2 6 a X 4 2 9 / / L h p r 1 c o V G C J t c P T o c X z 7 W / 8 8 b j C e C 7 r e I A F K y l C 5 0 S b m h U a U Z 5 C n q 0 R q W A Z z F V N K F p D p / a d o I A I F U Q 0 u B c 2 / / 9 J L r + L 8 x e s A i w L b t + / E / D l N 0 L g t m P / v U v D h 5 G 8 e g T y h E H W t 1 c S X L F Y L Y r I o t A Z p t 0 Y O y L h O R e A n K 2 5 e b s L m V 1 q Q o F F d U W H B U p O V 2 k 0 n q v y o q f l S S T k S 4 R S W 3 f c J J O j + m 7 / + G K x N R G 1 y t n N h R L w R U c i S R h r M l 1 8 t s t t 5 s e J s k L t g b i q w l W o o S h H d l L q e t x + C M o W C Z k n B s a X J g i m h 9 v 4 / I l l S g u G H / g J j d i 6 f r o s R T k R x 9 W s b I c 9 s 7 r B c / T h + d u F Y f U A u n V a a m e c Z 2 O t B y Q p y 4 o n q P f L o Y 1 j 9 u 9 9 j J f k m C 2 4 i P 6 V B h 0 Z l F I / Z u h A g G n 6 x o 0 G s 2 O W V u / v I J X t t P y k f d Q 1 + X 3 U f d M Q c T t 1 R g 5 N H e r F i z X y o Z e o p 1 3 B F 4 g F 4 o w 7 o 0 / l o 7 + g m q 1 K N i C J A x 5 1 Q K v T Q D l l g m 5 M v N o 2 r U r h R U 6 A k n 4 2 E l f q V F X Q g G E B 3 T x e q K q u l x b b U p O z y 8 G Z 1 C n I z B n o H 4 H 9 X g Z 7 5 Y 4 Z h 1 g L l P O 5 H y B o Q 0 a 5 1 6 1 Y J Y X j 9 9 b d x 5 Z W X C o 0 n r u A c w T R P Z R z v j 8 w G 7 c / b U X + D Z G H a S T v U 3 V h A I i T H L 4 j v f + 7 e e / D 3 v z 0 l L A 1 v v 2 O 1 W d H W N Y j y p R / C h Q 1 p q N V K H D 9 + A o X 1 e S j S F u P d H h U a U g 4 4 j k d E T W 1 P w I u a 2 z + G G F k k T W b Z + A H S q s c + d w + W r N + A o f 4 h 7 N 6 3 B z f d d A N p r R P 0 9 3 r x m V x 0 O 2 R Y d J u 0 K M 7 1 4 v P k F 0 x 2 k D l L P G g n z l 6 a J / y D 1 u e I L p B u M V f p y T H W Y G C X B 1 b 2 I + a S M x x P Q M b Z F b P w X + 1 + + a x r 1 B 3 p V U D j c q N p o Y l 6 L w 7 r c W k y 2 t / Y B 9 N 1 N y B J V j r 6 y Y 9 B + + / / g f j N H 4 b 9 v O t h a b D h z M 7 / w L I K X k O U R N P j J 2 F b K 1 m q d 8 9 I y + m z Y W v e 9 D t b v 4 E x u N e H 0 r U S y x l 2 j 8 B 8 q h 3 R b a / j C v N m E Q 1 U y 9 L Y V d B C Z 5 V h j X 2 u a A 9 G l l J + 4 Q l J o F Y V q f G j 2 g Q q q A / L 8 u a Q k k o J p T Y x 4 5 x h D 3 S T c q t F O h 6 E S R 3 H o K O X 2 E Y I 8 y v X 4 M j B 4 1 i y Y p E Y y 9 t b l Z g f 6 E O i R E Z u h l F E Y 7 e R L 8 9 z e z x 5 z M t B S M 6 h N W v R t 9 O D w T I b 0 c z J v z d r g e p 8 d Q T u k k G y N N R g P g + 6 u r r F h f B e Q i 6 n C 7 f f f i u d b X Y d m Y u 4 j 3 w Z 8 + S k w 1 g 8 j a 1 b t 5 C F 2 4 h Y L E n c l S k k v 0 O 0 I B C C w a i n m 0 6 S 5 e C O 8 g t r x b X 4 h s m H i T n i k J M D 2 T H Q i q V z l x J V 8 U E f s E G e B 7 z w z q b R m h i 1 d b V Y v G A 9 i o p V 6 O 8 Z Q n l V K Q l i D P l X X S e u I R f P e z z Y + O 5 e d L 5 i R + 3 V M 4 f H e V D P u V H y 9 4 Y e / h P 0 l W P h / i y y l M / 7 2 k t T 5 u h x 3 X J j + R j 3 9 3 Y w F d K S J p a L n d L V K j U u u e Q i 0 p h y 0 R f 8 m i v S s s V N n D 4 F 5 Z z 6 K X P 3 W J B 5 D V U W E y m k 4 u H H I L P b o X / z D S S p f Y I P 3 A 8 u M s T 2 J x 6 I I n X r R 7 D 1 s j 2 4 9 W L p 8 0 1 v V 0 J P v r U j t B h V n e t R f N 5 a P H z F 1 E t j X K c D y G s a y 2 w 4 P G D H s r I i x J N x 5 F + R a X O y m q 7 n n s H q / 9 k A 6 0 q i U E o Z d t n O k D 8 r W U 5 e f 3 f o 6 L s o r S i A 1 V g A v U Z q o 8 C A X 2 y S M D E q y s u C c o M j P F H r s / u g C O q w 7 f g W X H z R x X j g 4 Q e x a P F y a k N y S R x O e K m v r 7 r q K r H P 2 U 0 X X g 9 r n Y 2 u 3 U 8 K Q o H T G i m o l g t e P M t r A 0 X 5 t V n 7 U J 0 j K K 6 d z F X l x H O f f + F F X H / d + C j R u W C q G g a 8 D u d 3 R A n 0 e h 2 + 8 I U v 4 M i R I 3 C 5 X T j 4 7 m F c e 9 0 1 M B k N 1 F g y 4 r R F p D 2 i 6 L c P Q N Z i h N q s Q M W F Y x O E E 8 E 3 m 9 X z P P h O O Z o x 1 9 w o 6 k R w 4 M R Y b 4 H v + / + J 2 n 3 7 4 S A t l U + D M k W S / B o J 5 f k H 9 i A 0 E p t 2 J 7 4 s 3 I E 0 b J l 5 v a m C C S F H G M W 3 3 S i u x T 9 R o K h z 4 n T v q i l 2 3 I g H E h g + 5 M P R w A F y y 1 J C g P b R d X 7 4 p h t F W W a 2 y N x O n 3 / 4 Y f H 5 q f w t F i g j L 0 r M v D 7 y 1 b / C O k e H V C w F T 1 s Y z 7 V 3 4 j v f u R j 9 f T 6 0 H 2 r D 8 s X V c L Z E 4 D X r E X z k O 7 i 0 + R S 2 r S W K X a O D S 5 u C Z j n 5 h q 2 t W P f b + 8 T 5 z j z 2 q B i 0 v L B P U 7 Y a y y o T s G / Z h j k / + j H C S 1 Z h + D P f H o 0 U x 4 N J e H w j u H X r D c j b I A l G 1 h q 5 v 7 I U N m 4 X 6 q P 4 x o s Q / s 6 3 h J V w D A 8 h p I m g p L A M J s O Y T 3 8 2 9 y F b Y 8 L d E o S l T i d t f H G 6 A 4 V a Y j e V V v S G B 1 F 8 T I + a y 8 r Q 3 9 Y P e U q G k q Y y H D 9 2 H K a + M o S W F W P Y z 1 M 3 0 m / x h n x c w 5 F H l D z U T 4 p A j Z S 6 a P Y C F e h j D T m e 5 / 9 v w t c T g a c l g K p L x z v w b L W O k 8 N Y 4 C u D v k g G 6 9 z J Q Y w s y I 3 D t h a V W I C Y i x P 2 I 1 h Y t B Q j R 4 f J n 7 E i P 1 N B y E 8 a J 7 3 1 z V G h 2 G y 1 4 u J n / i a e n w 2 c 2 6 g m i 8 3 + D y M 7 u H l 5 u T K n W u x E c N 5 f x h R P K R B c n H / x / E X o 3 + 1 B 8 V I 9 N L b J d N J 0 + T W Q k W b 2 3 X U v z H + S l q z z u X g S f V 1 Z B D 1 b X K i 9 i g Y S U c 2 J c N i D + P O j U o 2 H / 3 z t + 0 L w e B 3 V O 6 0 K X P 1 5 y e o G L R Y 8 9 d E 7 k G 8 r Q D w U w 4 q i W t R 8 9 1 6 k l C o 8 / L F P w 5 Z v g 9 1 t x 0 e u u Z H a 1 I d g 2 w G s e P y X S G 5 Y j 9 B / / L s 4 B 6 P N 7 o R a M 4 i b f v 1 x m B b r R I T 2 F d 5 I w E C K 7 p v z c O d X I 8 Q 0 5 P i B a R B X a X 3 o y n 8 G X f E F W E Q C M J b D S M 1 F J j R 7 L 8 7 j w 8 h f N D l S 6 D j h F p v z G 2 p U s P G 8 E z V x h K w K u w a t x 9 q B 8 n m o I u a V v 6 A I p 1 9 q R 6 q W r H G b F U P z J X + Q t 0 N i I W L I 4 l 7 I w 0 N I k i J m c L p Z t t 7 J r A S q 9 e l h 1 N 9 U K G b P G b w / a / 7 C m W n P u c L d 6 o K t Y b J l 4 c a K k x O f G 6 q e D p 0 v j q D 2 u q k j P h z 1 4 s W C H U 4 l 6 g v G 1 4 B I 0 e g / 5 j 2 M O d G 5 K L v z l s x R 4 E 2 y U G t / 8 Q u Y v v U t 8 f p Z h Q K X v v I S 4 u k Y O J H V c s v t k H u 8 4 r 2 J g / 9 A t w r E k P C h z 1 8 i X v P 7 / n 4 v T J l 6 d x O R n f x l s E X k f Y u n E q h c c N u 4 N h 9 F 7 R / + B c l 6 o m f 3 3 y d S b R p v k R Z V q l 9 9 D d p f / E p 8 9 p 1 H 3 s L i c q 4 f E Y c u f 3 Z + a 3 Z h Y t p i h u / v f 4 P l S k k 5 H L j 7 L y i 4 s h j 5 V m k Q i 1 X a d L 2 T X D w e W X R M i g / R o J / w A V 7 m w / V F T n U d x 7 y a R V j + 7 0 u g b 9 B A U 6 J C A X H 5 V / P b c Y + n E r W K G L 5 t G s b p q r 3 C Z 5 o K W a F y B G Q o M K b J k s i p j 8 Z c k J H D P h Q u y 4 l S Z 6 6 N I f L 1 6 L V B R 5 S R m M r Q A S / a e t v h q p b m H h l K 1 7 t I W p d I + 4 o R 1 C R A U + 3 0 P 6 N A s W n j V a q 1 V 0 4 O 6 / L 8 j Z f X 8 X 8 A e x J N h 6 A z L C i l L m 9 m i j U K u h N f d x h m o i M T k d N + k y C W c K s U a P G f x s o b p Y z w 3 M 9 v c r t x 0 d u v Q 0 E W q n 8 g C o 8 7 j L j F i P V f / i i U 3 q k F K g u u m B s j g 2 j S p R F x R 0 R q 1 l T I W k F G d i G g 8 e 5 7 I C f / i A e r W G 2 b C + o b Y c 0 y S B V J B T A 5 J Y v B 1 Y m U 2 3 d A e V x K b T r 6 1 c f I 9 6 N + n N A I 2 S X 0 P C 0 w E Y l A A L Z b 7 k C q o A C n f v w n V J V J v g g H G z i B u t s l F / N d i y u S 0 G V q f N 9 + / y 2 w z y E K R M i u w g 3 V / h X 2 w f P H + U + M k Y A c h c Y U O g I t q D P O x W 1 f W A b 7 d V J W z C U a P 3 5 s H s D q o 7 / E A X 8 D X l t H d J 7 0 + d y l d V I k L r O a m X 0 m T 6 o f E b s C M S R g K a q B V h a B Q c / h S I k G 9 m 4 f Q c U F Z J F z K C G P b c 6 W 4 M T s g V P 9 0 O b p o D O y z 5 b G G 2 9 s Q 2 F 5 P b a / s Z k s j 1 7 4 2 l p T P k o K b B h 2 B e F 2 D G L + 2 u s E B V x X G 4 f L G 0 V J v k Z E T a c V q K F 3 v W K m m m e m Z 4 J z 2 I v 8 4 q m 1 7 r k i O B i E o V R K 8 e j f 4 U L p B q 5 A O 9 7 J P B s 6 X h h B 3 f W F i E Z J E + u k z H S e L F a I p M c p b 3 V U o B j Z Z d d Z g U q T V d p C 2 m j V 5 m c g C 5 A g P Z a Z Z 2 F + / 7 F b w U q K J 2 H Z D 9 p + w f n Y d 8 0 n 8 c L + E 7 i n O C q K h X J x T 7 X W g I q y Y l F O i 5 O u q g 8 d I j o o w z P V 1 P l a L S r L y 7 D 6 h z + C j A T X + b f H o C Z K l S t g L F x C y H K R I 1 B 8 r d n F j V m Y r r 8 J s l A o 8 y o r 8 O K O x O s 4 S U R + x u I 0 X T s M 0 w I 9 7 j U 4 8 G m 9 E 4 G k F q Y 9 z 6 D c q E b z n d L y n O a O J O b V K k i I x g q a j P q H O U v r 1 / z H S h j X S 7 H 1 L Q V t M M m S i O X d i V D p T 2 G 8 8 i q R n x f 6 + U + Q W L o E r q A M e Q Z S 2 s F W 1 B g a 8 P n P r 8 T x 8 + W 4 V e f B r Q Y l 2 u I b 8 d m u D 2 N p b Q U e v b I B P t / k z R g 4 c 9 8 X 8 2 L w h A f N L R w h j K K t p Q 0 1 9 f W o q a 7 A o Q N H I S N h Z 2 G 6 5 Z q b o U s p h T W L e c m F q K 1 C Q 3 4 M + 7 Y e Q o W 5 E I W L S / D m l n d Q U F K J j p b T a K i v Q S A U R W V d E / b v f B V X k e / Z 0 t K M 5 h M n c c f H P o q B g A b 1 + Q m 4 H H Y S T D o v / Z t S o N p f I I p 3 / d l n r B n P P r d Z F M b k G X L m t b z r B q f B 7 9 u 7 F 5 / 4 x E c z n 5 o e v D y E S 5 G x k 8 1 p K 7 4 u P 7 x d U d h N / V i x f A m 2 7 9 y F + f P n o b B g + k B D L v q 2 u 0 R Q I h A I i b L R 7 R 2 d c D k d q J 8 z B 4 c O H s L a d e t E T Y J c e I l u W j J 0 M z u x + + 7 B F O b M L U b D n H w c / t G f c d 3 5 h d i v K s a B Y T 1 u u m k x H n p o H / 5 1 7 g h k D i c 0 T 0 h + 1 Z M q J e 6 4 5 l / F c 6 4 G t O 1 f / x W q o l K i r A G U V 5 S i Y T B D I b 6 7 H H H S 8 s E 3 X x c Z 7 m 6 3 B 2 v X r J T e y 0 A M V h o 8 o l D m F N Y j F 7 y n l J I V Q m Z u i B q S e D 6 Z R R I 6 f 5 Q L k k T F f X W 0 d + D E y Z O 4 8 5 O f g M P p x P x P S l W S s g J 1 M V m F n 5 J V O B a s w Z L D 9 2 F h v h 6 7 b p f q u B s + + 3 m y T P T k E c k n Y 5 h u l e b p / H 9 7 f F S g 3 j 7 v I u y 9 M A Y l K e J P L S q D s n o N t I Y b o S f l k U 1 4 D f 7 y 5 0 g u W j i 6 N N / 7 5 i v 0 d T k i j z 4 G K 1 n F y L 3 3 i P O J S G e Z E Y Z 7 p A y N v p / 9 B A G 6 i M q y K d a 8 Z X R F J B I T G 8 D x g V B v G F 5 3 E B a r B u Z a s 0 R N M w q F M d g Z J M v Z C S V 9 N g 8 W + A b V 6 F l Q I f b Y 7 S c X 4 f z 6 z P o i Q v u I H P W F U v v y 7 v f 6 Q i N 2 7 9 4 n p p B y I Q S K S y f x 7 8 h p Q D z / 9 k s w G Q x i 9 n l B T S P S p L 1 n A u / S w H X i O L t 7 f 9 s R X L L x Q r j P O K D S q 8 S e U f M 3 0 C D K N P Z U 4 M I g B w 8 e R F F h E Q 4 d J k 1 R U U E O Y A L L V y z H d q I s T u r 4 x Y s X j a b m z G b x m 6 P P i c L K I r E Y z W B k i 8 e V l v g y i B D J O H t j j F s z f L 0 e m M n R Z f D A U 3 / u C z A M D O F v b i 9 O 3 / J T / O C V 7 4 n 3 x H 3 Q I G V 0 3 / U l V D 8 k J Z R y 1 R 7 G p / X 3 4 k + B h 8 T z g 8 W S Y 5 9 d r v D a 5 W W 4 w r 9 C h I W 3 / 3 o O l v 9 u C 9 K Z y r y c 1 6 i x Z G d M 3 x t 4 k z B r x u I 4 N 2 1 G z B c X Y V x z l U 2 0 F x c w 5 Y R R c f m 8 o Q O 1 I 0 9 K y + S 8 5 x S n 6 Y T R f P I U V q / m O c b E W B v x F + i + x 1 l M w n Q U 9 9 h d 9 + C 8 3 t 5 R 4 X 7 m a 9 / E B e s v g M 7 K 1 b F S I u T P y 4 I s F h M J 1 O W i T 3 x v c J 0 O 8 X E B f 2 c n y r 7 4 F f I L 6 + H / 2 Y 9 h u 2 Y s z D / 4 1 J M w 5 I 1 P T s 5 F b p g 8 2 B + A o V y i m V x / n K k i v 8 e 7 E 1 o b 8 3 H Q t x + B 7 m r M S c Z h s u T B P x R A f 2 U l Q k R j q 2 x J z C n M j H 1 u s 4 z A + n o 8 Z N 1 i U t 0 J O s b X H x o K I u a J Q E l W d c x C p W X 4 4 4 M P i Y I W N T X V Y p E d L x r k Q p i z w X T r Z 3 g / I d 6 + U p G p R M M Y O T g o C l 4 Y 6 s x I u K n j S Z n G / G E S T u l 9 T k 1 J k l A p i a b p S U P x 3 q 7 M e d l n s + T U X m N w x V A u h 8 V h d / 5 M i J R D K k 4 a S h 4 R A 8 F E w i 4 a Y w a 4 T z l g m y d p P R a o 7 D w U Z 4 e / Q Q P u K m 5 J M R K n R l a g N p 3 / K m 7 c K d G w i e t / h E B 9 / r P i + d m C D e 8 V E y k Y L x i t q 6 g R A p O m 1 1 q z Z l Y K K T B M A 7 H A M B o 5 Y 8 x W o B j J e B q K u 7 8 O u a 8 H D 1 x 7 L T G C + e j t 6 x O r A l 4 h g T r / / P P E P s w r V q z A j h 3 b s X T p M p y 3 Y a x u n 5 v 8 v u q v S v U K v S R s i X f e g e O 7 / 4 Z G o s e + F 5 4 D c k q E 5 2 K A l K C N h E 1 H Y 5 Z p X d Q T I 2 v i h 6 n B Q q 9 J c M + 4 R C 1 2 G w n T 8 c R R q L u L o E g m o E k Y 4 S + v Q E F f N 2 T U P m X r y z F y Z F g s m u Q x V b i s W A g N T y B b 6 0 n w e n 3 k p 4 9 3 c 7 w d b p F B I Q T q 4 M E j m J v X B F P t 1 A 7 z b M B z S R w h Y Y m d L f i z r C m 5 e q m K p H s 2 4 I v m 7 0 y V a s K I e u O k 7 c d H s R I h b h h J + K T N l + X k q 4 3 x 8 F E N R B D U a O c 7 W H z 4 K D S v j h 8 0 X t L 4 F q J T b 1 c u x E Z 7 q 6 h 2 x B G 5 w N u v Z z 4 h I U K U Q F u g J 0 0 n h 1 4 t a e q o O z I a 4 h 4 d n E T p T l Z V o f J P U t H 8 9 4 O I m 9 e i T V Z o E 8 H C Z f y n r y J B 1 D f 6 U a k Y S h Y + G i j G U u O k Q j 2 M 7 D X 7 X 9 g k l Z m m a / / D l t / j u O E Q q g w 1 + I H y F a K m t X B Z H 4 b a r M I O E g K u 9 T c b n H A f Q Y 1 + m V j z p M 1 u Y J a x c L 5 u P w L a q C j T Z j K N D 2 p M x M 9 + 9 i v U 1 N Z g o L 8 f a 9 e u w + Y X N u P j H / + Y S G j l T g 4 G g + Q K B F B t L E Y q I I d m f h n i 3 Y N I m A v I x 1 X C d d o h x i K X B O M k b u e J E Z i r L e O q H X E / R l x h u O N K m J I R 2 O b m C f + b M 2 7 8 R O O F Q C W T S v S 8 P i R F g d 4 H O L G S t + Y / l 0 D C 4 F 4 n S t e e e 6 S Q 5 3 M 4 S 2 B i S n 3 n K y N 0 H + e 2 a p e R X Q s T j 8 U w 8 J O f o 4 A a v p R 8 r i y e J I f 4 m v 1 7 h M Z q 3 T y I u T e Q f 7 D / A B T d 3 d D 8 8 U / i M 2 8 s W Y S 1 v / g Z w k S 9 n S E 5 K j I b t W U H Y / 8 j T w m L m a v t T 5 a V o v J R a S J 2 J g z 6 u 1 G q K R X 3 n M 5 M B P M + T 1 z X I f j d 7 y B J V H s 2 4 M / z 9 1 g g s o G O i d V S p 8 L W M y p R z v p n R 3 6 E l C q F / 9 D s w 4 6 O F n x L J o 2 Z r E X 2 L i K / k i w b K 0 t u q 9 k g u 2 V s M E q K T p M i / 8 5 D L k A + 5 B d d A j 1 d 5 8 6 f / h p V F c U w 2 o z g m n v Z m n w S X R 2 r A D s 4 x G v M 1 B g + 5 c b C C + a I j S B 4 t 0 1 N S g W D V Y + + j g G R D X M i c B p 1 u k Y M D f U g X 1 + K g g o D / N 1 e U e M + r y l f b M 6 d X R U R 9 8 c Q I E V D z p / Y y D t G F i 5 G A r U 3 k C 8 2 i 0 u Q 5 c t C r 4 p K A u U 6 F U T e v K k X U J 0 r e K A / / P j j 6 K G B d s G F F 8 B s M q N p X h N x + A i O H z 9 O P t Z Y C a b 2 F 0 d Q n z N v l E i R M 3 u O e + J K j i t Z m 8 x 9 h R 0 x 6 A r O 7 R y M b 3 z j O 6 g m q v t R p Q r V T z 8 t j F b X f b 9 B 7 Z e + L O j e E 9 Q x x b x P F L 2 h j e j R s L 4 a R V f c M E r 3 / u 6 3 o 8 4 U h r n t r / A n d a g 4 t R u 9 Z 8 Z X / 2 G a l F 2 M O C X o d 4 y f / o z w r Y K / + 0 3 m o I T d p y O 4 8 o s 3 I G 2 1 w p + Z X J a T J j Z + 8 i 7 E N 1 6 M 8 D e / J i K P X H L M + + w m m C 6 + C I q i s b Y 1 f u p u y I a G k S 4 o g H x w E L 6 H H k C i i J S C T g l 5 H 5 3 n z r s Q + c K 9 i N 0 4 f l s c x u E j f i x b a o K J q P C y u + 1 Q m Z U i 5 4 5 z 7 7 4 d + i 7 5 b w r c F m u n A e n D v O s y 6 9 H P E X b X M C w p J Q p v k w J Z f / r c Z 3 D H 7 / 8 o B O q p 2 2 + H Q 6 f B x t W X E K U z 4 7 H n n o T H 4 6 Z r W o a 1 K 9 d C E a V b N 6 j I U s j E H F L 5 e T b h M z H S 8 d S o h W H B O + 4 + j L 6 u R u i V C Q Q i K a w l 1 / m 1 A 2 8 g P 7 8 Q i y q X Q 5 O n R 2 G J m r p Z R h b u R W I g S l x / 1 R X o 9 p M F 6 z u F i G m h W G n O 0 M i j i K U 0 J O A J J O n a G U K g O l 4 d Q d 1 V 5 6 7 V p 4 Y M T t I w z a e a 0 U v O 6 c I F C x A j G u V y O c k 3 q 8 X c h j r x K S 7 J x b 5 j l i J 6 I 3 a x v Q g 7 j X m 6 s e z d 2 Y L 3 6 B n a F 3 z P V v Y Q U T y r 0 Y K l 9 3 5 O v A 4 Q 5 T j y P / + D 8 / 7 r v 0 C 9 J 4 5 l 8 b d L r s L V 3 / m y s D R Z g X q n o B U a X i K 9 6 w X q B D l + t e 0 h f N k j l V x 2 / f H 3 U N Z L 9 8 2 I B q L Q G C W e z x M 1 T G N F 2 J 4 6 P B s K n + i j i B y 8 G 2 9 G Y s F 8 s S K Y k f 7 h r 2 H Z O j Y / F f n C 5 z D c 2 o 7 q N 9 7 M H J H A 5 8 p a R X 7 u 7 n H D V m U b Z y k Z 0 U / f i e g d O T S Q K K 6 j 3 Y u C T K 0 H / v w X P k S 0 a c 0 8 P G w + h Z S 6 S s w x / e x / D o j B u m x p I S 6 7 t F 5 8 N g u O 3 o W d f m j z Z l b Y p w d O Y u U n v i b m r X h g H P 3 b a 9 D 4 Q y i r 1 u H I 0 V Y 0 N J S K x Y w M k T O X 8 Q P f O q 3 G p U 1 j 0 b i R o x 4 U L p m c L c N 0 T l u t R / O Z f h Q l V K I O + s h x J + o v q M N b b 2 3 D y V N n 4 H W 7 c f W 1 1 2 D r l i 2 4 4 s O f Q U p B i j E d Q k q e h i f i h I M 3 Y 7 M U w y c r m r a g q y z y x S + l S T w R / / w 9 S G l m N 4 M + H V g 4 T h x t R j H y U L B 4 5 r B 7 2 y a 7 q B 2 Q C 7 Z Q g / 5 W U d x x O s T j C a E 9 1 J l 5 I 8 b z m 1 + C V q 3 D u v W r B C U y E 9 d + e 8 s 2 k V j L / l Z f P 5 n 6 U q Z L m S 9 M A d 6 j i a 1 c 8 d e + B U V X F 9 w 0 Q J T k 3 J u 5 s k 8 m 6 z y L x 0 n Y W s n Z / r f 2 N q y 9 4 S A d k R H l O S 3 e S 3 5 t h V j m b u b A B i k S x m v U L m s f I 8 1 N f + V F 0 j 1 z V C 4 0 G I S x U h o k o Z E g 9 I W G 0 Z r l v F x j J p w 6 3 Y J V / / p v I l M j Q j Q n n J c H 2 5 C U y T I R u Q K 1 6 8 + v o T I u l Q 6 2 X D Z e o D g A w M g O 1 l w h Z M x 0 b T F / k i z v Z L / 2 5 N 9 2 Q E E U 0 P z r f 0 M T f S 9 S 0 4 C + L / x Q K N S o K 4 p E N I 2 G z T + B b q A D i t j Y 7 h m M 7 O + y Y v b 5 g 6 J s s s W o g y q z B H 8 i Q k M B + P r C 1 M w q F K + Y L F R 7 7 D t R 0 V 2 D y l W V 6 H E r x D K X J W o 3 n D I d Z H o d K b Y g 7 G E 9 N O S 2 + M N k 2 e h 2 l I j C o I o j L u c s i z S 0 R P 2 G f Z k I 6 B S Q D Q 1 5 0 v v 2 9 a C c n O i G B d J F 5 E 5 0 v h f k R s 2 m Q g f 5 O X X v w c 9 h h M h B + e M f H x C J o T x 3 x b s t t r W 2 i g 2 x e P v S B A 1 i j i i x 8 1 l b W y s 6 o 6 K i k j 5 L 3 D c a n X K 5 B Y O 3 M j 3 a 3 I u l C 2 r Q 2 d m B g i o d i k 1 1 o 4 P q c b 8 f t 8 5 p o A H s w Z q v j I h 1 O 7 x + Z 5 1 9 P v a 2 / B R N + j 6 c W k 7 W 7 e s r R w M V 8 p 4 e G D 7 / T z i y Z h W W b d 8 p z p M d J I y J S c E T a 0 j M V M 7 r u e c 2 I 0 k a l e c A C + r q y V d w Y n F N j U g e / s p L U l 2 8 3 N / K F Q 6 X 2 4 s + a h e H 0 0 2 + C 1 E l f w C K 7 3 0 P l + V M m E Z p 8 P O w D c 2 Z h + S v J I s 4 E 9 p f s K M + s + g z F z / 9 + V 4 s X F S K x h 9 8 A s t y a p u 7 X 3 k Z v I s g p 1 z k f + w j U J G y O f b 7 f y M W s 1 q q B U / I X n 8 s F q c 2 5 f 7 j E m P k B 0 5 Y g R v z k u + i l k G p J T 9 s w I e I x Y p o s w d l K 0 w Y H q Z 7 D K j R o j + K a K 8 F j d Y 8 t K u r E e A t e z h L h P q K I 9 B q z Q e T p y r 7 9 + + 9 n O Y 1 Q v / 0 x d V 0 b i n u 3 n Y y i G G d B R v q x u e 8 z R Y 8 D 2 V r n F q g u l 8 f Q f U V H x S 9 H I / 2 z X Z E 5 r i w Y E F T 5 g g w N D y A k u L p C 7 3 n w t 4 6 D F 2 R F o Y 7 P g E v a e n o Q / e j 4 c 5 7 E K V e P P 6 V L y N / 2 T J 4 X D 7 c 0 3 0 H N u V 1 o E I R R 5 L o n Z J o H o M n c x k s U L + 6 / Q 7 c S P 7 I H x 9 4 E O v W r s O H f k j U k Z A d J D P t h M j F R C I + 0 o x k s a b C Q w 8 9 g r v u k m q I + w f 9 M G U i l t m J U p 4 I T i 5 Z L F b 7 M i I 0 4 L Q T 5 r m k o A H / l V 4 f p E F 8 U X S M O v F + w P 6 X N + P 0 Q T d W f + t 2 c S w 3 I y K L i C c K 1 0 m i Z j k b 1 q X i x A r 2 O s h p V 0 F R r 8 I j f z 2 O 6 i o L b r 1 x j m S 5 C U 7 y T 3 i u U o C U n T g v s Y u R y D A K 1 T w + m A 5 L y s Q R 7 E a + r h K B o F T P M F e g E q R g l b q s j 8 R R 5 j H r w R F d T 8 I H m 9 a C M 9 s 6 M W T R w 5 / O g z L h J o 3 h R V K T j 7 T S C F W k D z J j D S m v 9 y 9 U M v u w n S y 4 N I e T i 7 A j I g p o K L M 3 f Q 5 w N t u R P 3 + 8 t u L 5 D 9 f p I B 2 f O Z r 0 X p F K p K l x k 0 i R 1 t F Y p X y w c 4 W 7 z w V F 2 I 2 K e 7 + A f j r P 1 q 9 / H V V V V b i A / j J + T Q 7 9 5 X f f j b x F 6 9 D s I M 0 W a 8 H K x h i i h 2 / E 4 2 / e i H Z v H b 7 a t g e a W A A G G i R 8 p x G i h z v + + 0 d Y t m y J q H W Y b W e u D M U D i o W K A y s c / V P o l C K 0 z 5 V + e M / e Q q L N Y k M 0 R 4 j u S S P 6 I h 6 M k V W T 9 q H l / a Q U m r H p B i N Z I R b R j o e e Q d 1 d H x H H h p 9 8 D h p i H 2 e Z e p o S H C J u J R a 5 / k s 3 i N e 5 A p V M q / A u + V y X k a V j D D 7 + P A Z 3 c 0 k u P f I W 0 u 9 l I n G 5 M J K i Y i k W O Y c T B D M L s a 0 R Y X R y N u Y m I 5 a E 0 q 1 B i h q U l 9 I X 5 k 0 9 h n i j 8 N z 5 z o g z h P 5 k H 7 q b R 3 D B h g 3 4 4 Y / / G + s v u o b G S Q R N S 5 b g 1 I n j U J W v F 3 0 y 3 f W c K + Q a j V Q o c S J 0 B V r R g V O 9 d 3 a k 4 Y u M L a N m 9 G 1 3 / 8 O E i T G 0 3 0 M c X i k K w X C k 8 V z B 9 + k m 3 + J v 2 7 a h 8 6 o r k b 7 l U 9 j Q s A p V 2 r H a d F 9 2 O D D v x z + G / b A b c z R h X P C N b 0 L / 1 B 2 w G c L 4 V v G H 8 a v 6 t a i e f z W K M 8 K U B a c V q W Q K e N p d o 1 t X G k p 4 7 R Y J i Y 4 c 5 D l 5 Q p g Y 4 p h W C X V G k S n 1 S l E w k 4 / z / B A v H + e 5 J N 4 o O l e Y G E M v v 4 5 n f / s 2 C j J l s R j j h I n 7 k q 0 B / R 3 5 / J c Q v v N u p A e H E P 3 U 3 Y j R Y y J c b W 4 s n K c V V l V Y V h p 0 6 b S C h E l N X i M r r 7 E s G k O x V v j E B Y u N U w o T Q 2 6 3 i + 1 A p x 2 8 d G 1 y U r z d f q m G H 4 P 9 I Y u 2 Y J Q a t 3 U P Y 3 j E L S i 9 p 9 U l j m W R S 5 e j X v K l j H L U F 8 2 F 2 a D H s e N H x W b g S f 8 w o u E R m J U R J C J u 6 F V c J u 6 D E S a G i P K x U t i + 8 x 0 x o 7 1 n 7 1 5 8 6 P p r R N u z Y A T 7 / F L 6 x i x + N M m O J v H d c K c b l i a b C I F L f Z g k T Z u E d o q V u X b 7 C I p y w r v v F d n 0 f S k R d m y g 8 e + f 7 d L Z 5 9 M U 6 T E w M o j i s i L 0 9 P a M 2 8 E w 6 3 9 k c Y r u M U R t s 4 J z 7 O r 8 w D V 9 u C S 1 B X 2 h A L 5 S F 8 P t 2 1 6 F N q 1 B 3 5 W f Q N H y 8 b s A z h b u v S 3 Q F y i g 4 Z W 3 O Z h q 1 3 X e z r / T I Y c 3 w t n P i d F l 5 y M u o p X U F v m Z M s a 6 n / 8 P V K + 9 g e h d d + L g r + / D + g l 1 w S d S u o 5 D b l R q h 6 C l Y 8 l 5 Y z T a c S I A p U U G a 6 W B 2 n d 2 2 p 3 7 x x k A C r U x Q S c n I h m J w J Z Z v u J 8 7 Q W o l J I 1 z 5 4 7 N B y E v t h I w h B G n M a T 1 x 5 G e d 1 4 t y K 7 a 6 H 0 W Q M O e f Z j u X W 1 e C 9 A 4 9 h Y I V F F z x k X L O S S H O q V w 0 9 t x s t I P i g I k U 4 T X X K Q 9 n 3 r 7 b c x 0 D 8 g 9 i R 9 4 I G H 8 M q r b w L Z z u M + k v p p W r z x x l t 4 8 M E / I W K k T p f r 8 B J p z L 8 / 9 Q z C 9 j h e f f s 1 P P b 4 k 3 C 7 f X j y b 0 + j t 2 8 Q f f 3 D 7 0 m Y O H 2 F 6 1 7 z N j M P / + U x 0 t g y k a 7 U 1 z 8 o J Y Y S 9 + Z w L W P A K 0 f z 4 P g B m A X X R m d w A E V P l q 2 Q q w 9 R 2 6 7 7 8 t d g u + I a v L 5 i D f 3 G 2 H e 7 2 Y k l z C N H P p j Z E 2 r V z f T Q V + D t 2 j U 4 s + A S 5 O + 7 C t a 3 d 0 O 7 Z S t a / i D 5 M F O B s 8 F Z U D s / L i W o M l p b J c 3 M A 6 n 6 X / 8 J h Z + T k k J z M R W V t e m l P W 4 v b Y q P q + G g j x L F z g g T I 1 l d j T Q J k f + h v 6 A o Z 4 F e F q b M H F A W d c t t G P z M 5 2 D 4 0 l e Q 6 h v A n n 2 H 8 N I L r + H l Q 5 v h + f K n 0 H / l t f j 1 b 3 6 P 4 8 d P 0 d j Z J o r d / O 5 3 f 8 x 8 e z z 4 u l 9 9 8 W 9 T C h N D z s q J h Y c e L E y x Z J Q U n V O 8 l 0 w n E F T G y B 9 2 4 M E / P 4 L t 2 9 / B O w e 2 4 f E n / i 6 K 4 U j g Y q R E J / t 8 Q p g Y i 8 1 S p j w j K 0 w M a 2 M e E o E I l l f y u r P M w Q 8 I s o H m g X T U r E W B W d r i M w s 2 2 6 + + 9 i Y 2 b j h f q g K T A S 8 T t z X N P N c j W Q s 5 2 k l r a p o d q L g g 6 7 D y 1 W c 7 P P f 5 u e H F l 1 6 D y + l E 0 / w m U W q M t 6 t Z s m S p K L a 4 d 8 9 e U Z h l x f J l K C m R / D j O 7 5 1 N 0 H L g 9 A D 5 M i a U 3 0 h S Q n j a 7 U b x n x / C B V + T f K g t P h 8 u J j 9 K 9 i O p 8 L 2 U p 5 c m P + r r Y 0 u 3 / 2 s e b J 7 x w Y T B P z 8 I Y 0 k J W e o E 1 M d P Q P / d f 8 u 8 A x w t L U H t X 6 X J U K G R 6 V 8 8 G E f + D W O R r j R p 7 2 R L K 8 z f / V d S H u T f v r J Z v M f w h G V o H 1 G I 5 d 0 T M V V p A Y b x k i t o I I 0 t Y D z 1 s 1 9 i z e u v C 2 U U I C s l G 3 J C b t I j r t P A 8 f l / Q j X R t M F f P A h b j Q 1 P / v 3 v Y t / i D x P 1 Z T z / L 9 / F + v X r s Z e Y D U / a P / D g Q 7 j r 0 2 O b r m X R + + o + L P i F l G T 8 2 J e / L H x K 5 4 g T 6 7 / 5 T S R o r B 3 5 1 S 9 F 1 V 8 u 0 8 W r D k 4 7 T 6 L R N k 9 M g z A 8 D h 8 6 e 7 s x d 2 4 D T p D v M 3 / B A r z 1 1 h Z c d f m l S H q J F c n i 2 H t w P 3 p 6 e s W q B y 6 h b a f r H h o Y h s l s E L u 0 R F w R a P O k k P / w g Q E U r y p D 8 5 A S / Z 6 p K e p 7 g a x j d 1 d 6 J t 8 m E U 6 I 2 f R c c D j X S 7 T O X G M V Y d 2 J J j / m j 5 E / o 8 Y 7 H Q r M 9 b i J 9 u S s l H y f O H L 0 G J Y u k Z Y U 5 C L q T k B j G 3 + d 5 4 J g M I T T R 9 s w f 2 k D h l 9 9 D Q 1 W C 3 x r 1 0 J n M I h q s l 6 f H 9 q U B u Z C E y z H J Y W S T X x N n 3 c t D u 7 S Y s W m h f A T V T S d P o 0 W + s 7 c z H x N j A S F 1 z + d I L r S f 8 X l u D J P W s X 7 a G w f S s 5 b B 6 f T i 5 r q S s w n B Z G 7 l C S L i Z Q z K w g M d t J 5 1 e u M 2 V 7 0 + 0 q y u H J i A 7 H H H o G e L L D y 5 E n x V q o g H w F e f k H o 6 v B h w W d u F p H C p 6 7 6 I i 6 4 8 1 L o 8 z Q I E 1 f z d y X F F j C V F x G j o P O p t m 5 D 2 m Z D Q l T o l X D q C / + E N W 1 k Z d l P I / j o r z l D m w f + 9 E e U 3 X 2 P e P 7 H u + 9 G a V k Z z p w + g 2 8 8 9 X d x r G / T J r z 6 6 q u 4 4 v L L Y L W a 4 I k 6 Y N X k K G 7 S v f F U R L C S Z D o O N T E g L 7 W b n 3 z S 4 g o r w g M h 6 E q N Z L G k T H p n Y g j V 1 j p 6 z r m f S c S 9 M b G I M B 4 l q 0 T a 1 X l k Q G w q t 7 d L S b T v A x S o E 5 t a 0 p U X T 7 / W a D o t l 4 U o T t j v g 7 F y f P Y t J 6 T u 6 N N h p S a A c J 4 e x a Y x 6 v G P A I d q O f X k v c L n 9 Y k J T V 7 w l 1 v 1 6 F X y Y T b 8 4 X c I j 8 S p U / y k R E g 5 K J X 4 + D P n Y 8 C S w o d 1 H n z b O I z X X t G i 9 p U 5 K H 1 n G + y H A g g 5 Q l j 8 0 / F b f 3 Y S T a w h y i W / 5 l / E 6 8 d q P F i 2 d A l G H C M i W 2 J B f d O k G h G j w k S / G d t 4 M e I k 5 M k L N k j H C D R e a J B R P / E O 8 D R 4 F Y 9 I y 0 c Y H D Q Q u 2 J Q H 5 k v H 5 + B 0 f L p z 2 A l a X O G 8 9 X n 4 U 3 6 E X G q 0 P i J W 4 V A 3 b f h X n z s + 9 f h 5 M 9 / i w 2 v S x O + u / 7 w E 8 i 1 M u g N O q i I o m l V G t h 9 D l R Z a q C S K X H 4 5 o / h c v / Y D i K T Q J b D 8 + J m E V z p 9 5 2 G W m V E k V J K A G j 1 a F C q D c J A l j G a C g q B C Y X p t U 5 S 9 j H y w d W i b L M c 0 U Q A G q U e O 2 6 7 A 9 c 6 X E j R e Q e f e m I 0 n H 7 S e x Q L L N J e T h O R T t M Y o f 8 S g a i o H P z m 6 c l + P Y M T d a l L z h k y j 3 s k / U F E O T i l 3 V Q 5 Z o k 4 o d A f V k F P j m u r X Y 6 V 1 e 9 t T m u 2 S M V I h a l 4 L c x 4 4 d / Z r s L 5 9 T N H / U L B I G n H L V C R t V W Q z 3 T 7 L 3 + Z e Q d 4 r q Y G l z 3 0 A E L f u g / F 7 7 6 A N 4 n 2 L X h m K 1 S f u Q m F G U 2 c x Y s e D y r / 7 Q X U f U i i m l l h 2 B s I Y P 7 e d 8 R z U Q W W z s H I t T S + b r L 4 1 Z P X + W T P w Z / N O t 1 T I f d z W Q Q G y R H P z F G l w w H I F W q 4 k 0 G M k P Z O n e n D q m 9 L d f R 8 r 7 8 M b 3 e U 2 I Y M 2 w 4 P Y J C + d / d d Z H n I E m 1 Z v R Y 3 8 l Y 9 / D k 6 N 2 / 1 e t F c q S 8 n 0 X / 6 f P M v f 4 2 1 r 4 x d Q 5 o G + 6 v k n 1 9 t k R R u x w + / i / z V 5 5 P B 4 e g a L y 6 V x h 6 v Q R o Z j q G y V D G a 7 X 7 M f Q i L b c v F 0 g h O X A 7 w 1 k Z p o 1 D w H H z a 9 q G b c W M 8 j D R p l N 3 f + D k W X N y I 7 m g H i s N l i L k k H z d 3 i x x 2 R X h u i h X M G 1 u 3 i K V K n Q N u 1 D Q s h n 3 Y j o B 3 U K y 8 L a q o R c e p Q 7 A 0 X p P 5 5 u w h 8 7 o d T N y n B 7 s 5 s 5 Q 3 r k 2 m 1 k g d 7 u v 2 Y P h g D A 0 3 F W H I J 0 O J + b 3 5 S w z W F B 0 O B a r z U 9 A Q v Z k K u 9 o i K L A M Y k 5 B J W n Y M e r X 5 1 G I 7 O 8 m W x Q y O z m 5 O h 0 S e e M p K B f p c H t 8 G B o a F g U O T x N l 4 6 R e J Q 2 G 8 v I y u M m X O u + t t 1 F y 8 C B e I K G 5 6 N 2 9 k 2 g Y 4 3 X y 4 d Z t f i 7 z C l A / 9 S y 0 D z w o K s Q e e O x H m F + y D O 2 Z + g n Z e R Y G d 7 T / n s 9 B R t b L 9 C t p k E + F W J C o d M a f d X / x y + K v 7 b 5 f i 7 + 6 n / x M W I D w P 0 / e J f G U 7 z i a z A v h P n M c 1 o I K y H m B H i l R X i L P D G P P V 3 + G K z r 3 I n 7 p R o S / P b Z 7 P c + F n f r o t b i S h C F F F O 3 w 9 T + C b 1 U F V u Q o R x Y q 9 n O y A 9 f 5 7 i H U f v u 7 4 j m D B e p 5 8 m V u t I 6 l A n l e f Q H d 4 R 7 U m s c X X A m S U P n D Q I l F 6 m P 2 K R N E 7 2 y X X y + i Z y + R H 3 p t J r 3 q n a d + B E 1 U i / S A C c k 8 A z h G l F f h I Q Y w l j M 5 N W R i a y Y u 2 L p o y X I M 9 J O V l q t Q V d O A j j N H B a U s L q + C y V o E W d H 4 V d S z g a z 5 Z H M 6 F o u I B N b 6 u h q x 0 0 R T Y 4 P g n o w 4 U b f R G e 2 z g G l e 3 3 Y v 8 u d L 4 V Q + x 8 j h g N j 3 J 9 D t G 6 c t z g X H B 5 R Y V D a D h a P 2 b 3 P 6 M e J X Y H E Z L w E Y 0 + J 8 G y 5 n B E d P O K B S K t B 6 e h B 3 f W Y s + s N 1 A H q 7 + 0 Q N d a Y M v B 7 q 4 I 5 j W L N x u Y j w Z U s 6 Z 4 v 3 v 0 3 C t 2 r f r i k F y v n c U 1 B l 9 n 5 N n G m B 8 0 t f Q R 1 Z M a Z Q W b h f e Y E 0 r B p n 7 K f Q W C T t t M e Z J d V f + J h 4 z k g 2 N i L 4 O 0 l Q p s N U F m k i e g J d o v / q i x q Q D I V h u 1 7 a c Z C R p n s 9 8 5 0 H U T D P g O P f / h o u p u v N w v / i J q R z 0 o R y Q d 2 K E w M K L C q X r L P x C m m V s O O J Z 0 W G N x f n d J 8 c x s H P 3 o K b + B w k b C 5 q F / 1 r r 0 P 7 h w f F Z z 0 v b I I 1 c y 0 T r 9 8 R d m E 4 2 A 8 V U c t 4 m w 4 L l t a P T l i / v X w 5 L j k k L a l p f u A J s r Z K O K N y F O Z 1 Q G f R o M 4 g l f W a D i 6 X B w X k M / b v 6 k b p u g o c 6 1 e K L U o / S M h L y 0 p w 4 N 2 D e I 1 u e N P z L 2 D b t u 2 i 0 U Z B G m y 2 4 I l g D l K Y q n W k S c n c 1 h n x b m y n c A J Z m H b s l K J j W X A 0 i y y / W L A V c Y 0 V F J m I G Y W J w D l 9 c w p M W F 4 l g 1 K R x M h R P 9 q e t 6 O f S + b u 8 i A V T J E V i q J u T h 5 c v r i I l H F h f K 7 G 2 v u 2 S / h H A 2 9 6 4 D w Z g O d M E K Y S r V A G Y m + o S E Q a v C R M j E t o I E 4 U p p 3 1 L A C / G R U m 4 2 0 f Q x 4 5 6 A 1 0 D i F M U 1 B q F q b e U L d I k u U 0 r a n q R v D v Z H / L Q 9 S E y 5 B N h O O i S 8 X f k d A w 9 t 9 w A z S X X I H Y l 7 9 I D n w c V c Y a I U y M N P k c I m S d u R a 2 T G W r r V C b V L g o I 0 z Z n p a 3 d 8 D T 6 o T j j w / C 9 8 / f g D w S Q z q e E N f C C b U s T A N e G f a T Q y / n / E N 6 8 O b Q 3 l u v E 5 8 p 2 P R X y L L p Q d Q G z 7 7 8 O l 7 / M V n Q D J 7 a / H L m G f 9 m G t 4 e D 6 L U P + 4 z T p h j B i w o W I R 6 9 T w 0 z K 0 W x w I k d C x 4 O 8 h C N f / l E Z z 6 0 9 / g 8 P W h g t j m y q I 0 + X R G 6 N z 5 Z C m V I g L M f x 1 O L u i i E s y D / z J s V g t C Q 3 4 h T I w P W p g Y 8 h H y I W + 5 + U b 8 0 5 c + j 5 s / c i M + + 5 l P j 2 p l j t a x 4 3 Y u 4 E V a C V 7 T z v 2 W l u P y R Z d j / / 5 D e P W 1 t 9 D f 1 0 + + t Q a H D h / D t 7 7 9 L 9 j 8 2 s u I E q d 9 a e t r e J i c y r 8 + N n 0 R S f 4 O N 4 7 T 6 a Y x o Y D X 6 x f z E s N d L j z 9 7 C Z 4 7 H 5 4 T s b F 7 u u F S 0 y Y c 0 M R y s + 3 i k d R j R 7 1 x M F 3 7 e j A N / 9 5 P T U 4 + e 8 a O S x 1 e l R c b I P X 7 0 D d d S X I X 2 C E r V 4 j 5 q G s V 1 y D Z D i M 5 K H D m S u Y H u W f v 5 u s S k 7 h l 3 E a i Z B 5 7 f z 9 b 4 V 1 y q J S X 4 2 R y B B c J 0 f g 2 / x s 5 i h R n w n W q b X 3 N K x l V h h K T G j z n M F p x w k k M o s M 6 + j v i N M O g 8 + A S w P k Y 5 H A 5 L f 1 S h v S 0 f P I 4 B B C v / 4 9 k j t 2 w P P S q 2 L y t v U n j y O w + R n x / V x k x T 7 9 F b r / h n w c e / g R V B w 7 D u X n v 4 g n J 2 S m l + j i m B v o I 6 r 6 G b R f e R s M H / s w 5 m W i m m o l + S o r V o j n j M 8 8 + C D r z V F o t B q 8 8 5 O f o / u + x 5 E M 0 n g h J R e x h 8 T S d H U m 5 9 D T H s K 7 X / w c W e 6 P C i H l C e 1 A k C g q 0 f l w w o O 9 + / Y j F I 7 g g c f + A l d 7 A L 6 g F 4 8 + + l i G W c n F o s U / / P G P 8 P k C u P 8 P D 8 B 1 2 i m C T h H y Q y N x O b a c O b d x P V v I j j x 5 O l 1 y S e G U e w n x R W j r C u A I y k X R i q n A N + 5 q D c J c r i E B T C E w E E X e n D T y 6 k y Q a X U Y c j m R b 8 p D O B k m i q 8 U N 5 h n s y D O d c m p B w c G h z G 3 o R 7 2 E Q d 8 H i 9 q 6 6 r F e S d G 7 f 5 O / o i H T L a C B l D D 3 A b k G / N w o u U E G h o a 0 N z c j P r i G t Q t r h P Z 5 1 M Y h G n B K S z H T / d j 1 b I 5 Z N 0 U y C 0 j 5 n n h O a J J N 4 n P h Z Y s h n z t G s S u v x b m T G X Z o 1 / / B p b 8 X N K 8 r z X M x Z W t k q b 3 v P o i r J l I Y f j f / w W 6 H / x Q P O / e / D B s h s m Z E / 5 B H 8 o / P l Z g c 5 g o F 2 L k 2 h p l 0 G a 2 B e U 6 D 8 Z i K e L F Y W G m 1 O Y f / h h H a e C c X L 1 K b M K 8 9 D N S z Y o / 3 / s 5 6 H V 6 l J H / Z y L 2 s e z J J 8 V x 7 5 u v k 9 C k q Z 8 S U J s l g T z z s 1 9 g 1 e v j 1 0 8 x 2 C L 0 P f M s 6 v f s g 6 9 / A E e 6 u 3 F Z x g K 3 3 / 8 4 j n / s O t y g n z p 5 N 0 v j T v 3 u f q z Z N D Z n x v A 8 v w l y 4 2 Q 6 O b Z 7 o N D E 4 M z 7 k z / 6 C T Z s 3 y 7 e b 3 n s U b T 0 u F C r 0 q O k v k Q I 3 g n f U S w 0 L x V t w e 4 G z 5 f y W j Q u k a y k s c Z 6 j I v y C E p C C J L 1 M B R K b c j r q C a P + P c P 2 Z H H T 6 d L L y 8 c W 8 u f A f N h z h v j + + M L G 3 j H R T e Z g M a i h V L L c 0 8 Q W z j y r n K 5 G N j l R N m G f K T D c S j 0 G q J f p I F b S T i U c j H B y 5 Z B n J M H B d 2 n v S + O 7 q Q O K 8 v j Z N 2 S x P m T M J V x I u h Y t O 7 5 T S / i h h v H Q t l T o f 8 d t 1 i p + U 6 7 C u v r 4 r O a A e c a A 3 G + T q a p G Y r C P l R 2 f y j e Z 2 p 0 w d / r L y O 4 U S p F X E q O N m P v j T d g 2 X M 0 + A k H L t m I 8 7 Z s F c 9 7 / / A E K j + X K b H 1 + F 9 g + u i d O B w K Q f P q / a i Y Y q 1 X 4 O r r U Z b J w m B k B 2 T o h / + N d G 8 f D H / 4 n X g 9 F T h H s u J C K Q o n a l w k 0 g h 6 4 0 j G U 7 B U W x A k n 7 j 0 M 9 K i y c 3 f + S 7 W r V 4 D r U k z S i X f r q r E J T 2 9 i C 2 c D / U J 3 s q T r v n l z R I 9 J G 0 f a G l F W S Y A 0 v v H J 2 C p z 0 P X q w 4 E X / o B 1 u X 4 X Q z v I w 9 D V i 4 p j N d W r c M t F o s I S j j / 8 h A K P i p N I U z 0 m b L w k r B Y q i Q f m w v 7 H P / J j 7 C g + T g U 1 V V w / u C 3 M K s i R N t d K C 4 v R j g c Q 1 u 8 G U u t 0 w c N O G N / Y q 5 j K O Y n + i f H o M e M L h c p z 1 y z + Q F B d u j R U + n 6 6 8 f S f 5 j T 9 2 8 f I o F S k A B J f p G 5 W i u 2 a J w t Q i N R M u E R 2 O b R h b / u R P l 6 I 3 F q G V T y q d N O z g Z e t 8 / r 9 2 d C x 0 t 2 1 F 0 r h a t 5 G 8 y 1 t T P 7 X Q x e A z V o 9 6 G Y / K 8 p B Y o s l u u n P 0 f w r S 1 Y I K j E 1 O A r 4 0 K T o l Y D a R 9 e w q 7 / 3 g / E e 2 f + + S Z U K m v g p n 9 y h Q Y W 7 e Q 1 Q z y 4 s + f I B e + S w S t 1 7 U 9 t E p O S U 4 H v 2 7 r n P s S O H I W W S w o T L E Q f Z Z l Q d y 6 i R K 0 0 Z k k Z Z A X K 9 e J L I p k 4 5 b e j 5 C 5 p 4 p X B G e G c H T 6 q l 6 g t W K k w O l 4 a o b Y e G z P G j 3 0 S y Z U r 8 d o 1 / 4 w L G z K L K j M C l c X p h j k o u / + + z K v J Y A X r 7 / Z A X 2 I U C c M v r b 8 A d 2 S q G + 3 + l / s x o N V j o S W B s v n l Y u 2 X S W E U A s N 5 j e x / R x x h Q e m 4 p o m p y k I K X 0 a X L A k U Z 6 j 0 e a W J b F Z o r S M K Y k g y 9 H s / e B 9 K d v D h E + m C x R Y Y C 3 V I a + W Q k 7 n k z c j e D 3 r I 0 a + 6 Z H x E j z O t d S U G a A z v T a g Y o a g M + p x c t V z 0 b n G i c u O 5 F X t x D J M / R n z f R h Q 0 m 7 M 3 n Y W S m L m E l 7 x e X H B g j / Q e C x A d y x U G 1 r D h j 1 w v 3 g s 8 9 0 v q Z O n c l Z b x 2 3 7 a / / u n C B 8 5 g k V O K W t 6 o v b W / v I 3 U L 6 z C 7 6 n n h y X S Z 0 F 7 1 7 B S 2 y M 5 N / k v h t 8 6 A E k S b P n Y u L i R a 4 r w U i V l o 4 K V y 6 C v / 0 V 9 F / 6 i l j G U k F + X 7 P V i o q n i T r S Q M 0 W E 5 0 I z i f M l m R m 7 C b L e C V Z y C z 4 / g 7 + 2 / d x 8 Z 6 9 4 n X 7 L x 6 B v t q I l E J S V t n E 3 5 Q 3 h R N H / b D 1 k d + 3 Y A M M 5 D + W a a J w B U i Q q + Z C R Q L 3 1 N O b c N V V V + D l l 1 + B U W + C 3 W E n p a t E Y X E B W b A o T p E b c N l l l 6 C x c R 4 s 5 v H G 4 C 3 y n 4 z q F P z R D 1 6 g 5 E q d D E E D r 3 h M Y 9 f u n T j e e g p / + / s z e P O t r S K 5 9 c E / / Q X D w 1 I S 6 U y I e h M Y O e I T m i Y r T L z g K 5 W W B h P X M 2 N h 4 j U q 7 x U y + d T C x C h e O X n J 8 0 x g M S C l K 6 1 Y z U m A n Q 5 t 8 + e J A c F a u u l P m b J h z I V z Y D 8 k D V K t T Y M a o j o 1 N B D L D H O h V R q F M K m J M v I j i z l v b x k V p l w E H / k r A n / 6 M y J f / S f Y 7 3 9 4 S m F i y L g o y f 6 x e h d i Y S F Z g l T J 5 P I D n U T T c s G C x A 9 O S Z q I 6 J 2 f E H t D s Z K I Z + 5 x v s c D x 5 t v C e G b / 5 8 S n Z 0 I F q Y z Q 6 S E 6 D P 8 a G / l T d n G 0 N n W h a H d k j A x 1 D U 6 h O I R k T D N Y G E a P m H H g c 4 e 1 C 8 3 Q L f + K i w s s y C / 2 A t b S R 5 q S u Z w x w m c f 9 5 6 9 P c P Y t 3 a 1 W J X y d t u + Q g + 9 a m P 4 6 o r L s f y p Y t x 7 b X X o K K i i n z J s e A D z / e J v / Q n F P / g h Y k h N 5 L V s B g 1 e I F M P 2 8 0 t X L l c l x 9 z X U I R W K I R s J i G 0 / e A H g 6 s A C 1 b x 4 R N d A L l 5 q F 2 c 2 C S y z L Z e O D G b x e 6 b 0 i k Z r e M Q o O j 6 9 H k A U v U M s + Q r G x w R f w B x A l K s A J t d O C t L H z 3 6 R J y j k n J f + C p d B a M / 4 7 W e t k z q R f W X j O i k G f V a i 1 0 A W l w I 6 W L B 4 / J o J p V 6 5 1 K v 3 r 4 y j 7 2 1 N i A B g K d F C d P A 3 l 1 p 1 Q H Z f q V u D i y 8 R D S Q J V s s a K w Y e e h / / t 1 8 U e w C H y t 6 b K 6 M 5 b I F H a 6 e B / 8 I 9 w b N q M Z 8 k P 0 / y F 6 F 6 G / m l u u x X H i M p y 6 T J V / s w M g D f q L u t / N / M K + E I m E s n 4 5 R 0 f x b D T i Y t f e h E / v / U W v P 5 f / y W U 9 r s H D 4 k H U 2 4 5 y d X Q i A 6 r l 9 T A m F K g d p E N n Z Z 2 V B i q o J Q r R X V d L v f F K C 0 t R l N j P a r J E l 9 + 2 U Y o i M I x t W O J 4 z 1 w l y x e g L L S Q h E I y 8 J x b B i 9 b k l 5 k s H + h 0 D 2 5 h u v p 1 e v X g H n C Q / y F l q F v 8 L J l r M B 1 x E o v 9 A K r W X q E C Q L W 6 6 A 5 W L f 3 n e x Z u 2 5 z U T n 1 p d m c O o K O 5 n c k O 7 W A P l 5 R r G D Y S F 1 v D y z z M E R 6 k U k T p a T / n F a U s p p h i / k R 1 1 t N Q 4 f b S F t 1 i h K F G c h U b 5 W s d H b k s / c m z l K G p 3 U 2 t E H f g + d T o c o D T p e o m 4 p N J O 2 S 6 O 3 d w C v v P o a 7 r 7 r U 2 J n x I a P f l x 8 5 / Q f H 4 C t r E h c p 8 u f Q N P t U s S w 7 / m / I + C T l n P z y l 0 O h + v o G n g + j X d Q r P v S V + k H U z j 5 g 5 / A G d Y i S l S q r M y E z Z u b c c t H y j H v k 5 8 W 3 9 3 3 q 1 9 B a y D / 9 l 0 S t J B U S E Z / 0 V o 4 1 b w Q c K y d O L l X L G c h B R G J x F F e W i R K L 3 P E l H e B 5 C L 8 e T a r + E z z X X f j O n o v R f d x / L 5 f U x t I A Y 2 j D / 6 B 7 k 3 q Z y 7 r H A l F Y L G N Z Z z w s e 6 b b 8 P 1 n B F B v 3 O M B H T x 3 V L U k X H 0 w f t F 2 z A 4 S h m m 7 5 d Q 2 5 g y l Y y 4 8 l B 5 q h H B 0 h A q Q T 5 o k 1 4 o + I p C K e r L i w m t m a R h 1 x k H 8 h p Z u M f G F s 9 l T u d n j o J N E 1 3 b d P l 7 H w S k B Y Y 0 2 D h b e y i l R U H I J R J d / T 1 e U U J Z M 0 U N O f e Z k K i + a q 4 b G 4 h i E p Q 7 L Q f Z h V 4 T E e z n R Y t T a 0 y + F h 6 k 7 F R m 8 7 y m A 7 f P Y 0 / 8 T c x v 5 V F H 2 k i Q T E Y j w m R Z u W B l X 3 8 / P v 6 x O 3 D g w E H S 5 m o M D A x k i r s k x S C 7 + K K L S D P q y Z C M p 3 x c E 5 2 v o / R D H x a v n 6 C O v X j 7 2 + J 5 F r 0 7 n K g 4 P 5 8 E V g G / v V O U F L 7 u u u t x 7 N g x 0 p r V 9 J v v C k F f v W o 1 2 t r b x T k X z F u A I 8 e O o K y o D H X y + Y g F J A e e t / l s 8 O / h 6 I t 4 L b / 5 B g T T c f A 2 l C l y z I e C c V I S e m z d 2 o o r r j H A t 0 u N m o u N k G m 1 8 I / E 8 M T z r b j k i n n g A C r 7 D 3 M b x g 8 s j v x x N N b l 8 e M o + W z d 3 T 2 w W M y k V O q o j f r g c X t w O V G l V q J o P T 0 9 u O G G G 8 g 3 e R k f v u l 6 l N w q r Z E a + v v j o l + 4 h 7 i f e 9 9 y o H L C 5 n d H y G p e Z S Y l Q 4 L z 9 I + e x r q K s K C r l k S M f L Y R p P M L 4 L O Q r 0 7 n O d 7 c g r W r l k l B s G 0 0 5 h a Y 0 b q z C + p l f i F k c 8 r G Z z 3 E A j G o c + Z E p S i x F D 2 e 6 B 9 O h Z E j Q 8 S g S r C 1 l U P r Q l / 9 Q y B r 3 9 W Z 9 v d E x Y 5 2 v H r R p J 3 a O r l O j J A F K 5 Q 2 9 L p 1 b F k 4 I 5 V K I J T w k 6 M 3 P r I U G v R D n 1 v y e A I e e + x v o g h m d 3 c X S k p K a Z C H c f r 0 G c y j Y 3 P n z i G O T I 1 Q Z k R d x V j j d j q I C h R M P S c W 8 S S g t U o m v t c r 7 Y s 0 F d i f 4 f y 9 c D j y v l Y L O 0 6 E M I Q u 5 C c r U b L A i E Q 0 h a g r B l W x W u z o w O B I I r e o m Q Y J + z y S R Z q 8 X I a r A 9 1 z 7 3 r E w j E E H U F S W k N o 2 F g O o 8 k I v y + G z n Y P b H U j C A Y k y x Y i a 9 1 Q 3 4 h W 8 k v m N T b h t 7 8 / K J T Q d Q 0 l I j I r I 6 o t 0 6 h Q t a J Q z A 2 m b F H k Z Y r s 8 + e 4 H B t X Y f V 3 + W D i D P p Z g C d N d V w l t 6 2 D b s i E 1 N 2 f R j w T J s 8 F F / O M k S U 8 4 T R i f l k c 2 3 b 0 I j / P g H 3 7 u 3 H b m g a x c / 9 Q c Q d 0 k T w s W S N t T v 3 8 g T B W k g C e d B X g s n k J u E j I T U q 9 l F i Q 0 a s j h 2 k 8 L B s b e 1 l B 4 r o b X C p g O m S L B u 3 v V o k k X M 6 P / U d B W K j M c 8 E r o 0 k f 9 C q p g d V H T 0 D 2 / A v M g 5 B a s h g 9 1 R e j Z K V l S h r n C d l h 1 U 8 O C c + E j t O 9 i M u p s 0 l l 2 G w m M b n L 9 R I 4 6 s b U i h s y o r S L z + Z G y G J E l X N W u Y 9 i N E q U T o j l A V O B N 7 z 2 d + e h q I y s c a G V f K j p 1 4 K d D V 2 v D J C V N k / a S C w X Y n c 8 g g j L c 0 t P b j q B g f 4 I H n v y C F l L O W 6 8 K B + D k S E s X r h 4 N J w / G G g l V h c g y x u H C R U w 0 4 B m B A Y C K G 2 U B n U 0 F k V 7 7 x C c 3 i R 5 r 2 l S c N R O J 2 W w 5 J v B u 0 D q C t U o 4 1 K p G b B 1 y G Z 2 z x Y / + 8 U + f O 7 z 6 x G l a 9 m x r Q c 3 3 T T e k n A I W 0 P C w x P I P M / j H A r j 8 H E 7 q q p s e O n l Z n z z 6 2 v R 4 5 K J f W l V 5 N J u P b E b + Q W F O E 0 0 m y 9 l 6 Y r V 2 L V 9 K y J E q / / 1 X 6 R E 3 e B w A M l w Q q x m 4 I W r u Q j Z A 9 A X G Q X L Y O b B T c x K d w 4 N R V 4 H l b 3 H X R 2 S M P 2 j M U 6 g e D t F m a w P + Q a p c u v j T z S j s M i M + r o 8 v P j S S X z l n 6 S 9 c D g E z l G 7 s 2 E 2 9 f 1 y d 9 T g Z c / D N H C m Q q 5 A s b n O + v a 8 m x 6 b 8 F z L O p 1 A B Y N h 2 F u U W L Z i j h A k 3 s 5 l I n j 5 P E m 1 S K R k w R 4 P / r z 0 O y 1 2 O W Q 9 A T S s n D n I k i t Q P h r 8 Z r K 4 M 4 H 3 1 z r T 0 i Y S l N s 6 2 z G n t p 5 + l S x b w g V f b I Q s W B J V + f P E 6 l Z B s f l y c m 6 D K / + E i c 6 G X U G c 6 B z C y u W 1 o 0 L J i A U S R J 0 k b c R p O N p p l o N M h 1 P H R v D S m x 3 C q n z 9 n 9 f R k T H u l I g l o c x Z O + d u C 2 J Q k Y R O r i S q O Y D z L 5 u L f H 0 K h 3 o U K F X 0 Q 0 Z N U 9 J Y Q k p c j a 4 h L 1 w O B x Z x N F i r A a + 6 5 d + Q a O Y Y e D s Z c 4 U V X n + Q a P Y O o Y w 5 G S J G t D I Q I L p o 5 j k o Y P 1 F V y B F f l f h i l K x W n t 7 m 4 o M h r T p 9 D 8 S i u 9 8 + 5 u i m N y g V 4 4 B v x P O g B n l V p V I T y k x G / H m j n a c O m 3 H R 2 6 a B 6 t V 8 q f Y + f O c c Y r Z e J 4 A m W 4 B o q / b e 9 Y d I b K O J O / Z Y y w 2 w x e V L B L D r C k i S 6 R H 8 Y S U f G 4 w F n 7 e K J 0 t F U + I c 6 E S L / n l W k 5 p o u P + 6 P g w c T h C w t p u w L J l N W K A T b c G 7 L 7 7 7 i c r k M C W r d t R U V m F l 1 5 6 G c e O n 0 R 3 T y + a T 5 3 G g g X z 8 G 6 3 A r Y W B y x E L 3 W F M 2 f i c 0 4 Z g x 3 y t n 4 5 9 C b F O O v K B R y l P X X l J E x + s W S b 6 a 7 B Y I B J L w l f O B T G 7 + 9 7 C G 3 N f S i y V o q c x k A g j C 7 y h T x e H 1 p a 2 2 E g X 8 s + 4 s T A 4 B A q K s r Q t 9 W N d B H 5 q m y B a c D x 9 A C j 4 8 W R 0 e p T 3 G / T t c N 0 K C S f e M P 6 K q x f V 0 G D f X z F I H 8 X 9 X e m P z 2 t p D y q 9 S L 9 7 J R T D 3 V + I R a W J b G r X Y X 5 p S l 4 Q 1 H o y K / T W / V Q E j 2 1 i + y O E K r L C w Q V n Q 6 c q c M K h B O 6 T T Q + e W u c z q 4 u s V s k L y O 5 6 c Y P U R s M o l J r Q + H C I h I k N d p G F C g w 8 O Z z 5 3 a v 7 w W j F o o L Y b T Z U y g l 2 s S b B 9 R k 9 t X l O R p u M z a n 0 8 F J W i t / 8 Z g v w m u X 6 s j P C Z I P N W 7 b m B m Q S M Y w 3 N O F t J 7 M t j b 3 t 2 R k n a Y v z Z w L R 1 A B j Y N 8 l C r V O A s V I 8 3 p b p O j c a E k T O 8 H b E G 8 J 3 y o X C 9 l L J 8 N u R a K y w a c S B e i 2 p Z G h S 0 p 3 h s a s o s 2 L i r K R 0 d H N + b M q R X C l A u 7 X 4 7 e l k P 0 m S L s 2 b u P B v R a E v L j u P T S S / H C C y + K z y i V S p S W l q K L B t f F T Z e i c J F Z n D 8 U p o G r V R N F H P O T c q u 8 z r R o M Y v s 1 p 2 5 i L r j O O 7 j h a P j B z 8 H s 7 y d c V R c W C D K j e 3 r T I u d D / P p + 3 w e j q R f 1 M C 1 7 l 0 k S E q Y O V J I p 3 7 h U B Q X z 4 2 R 5 T X O K O T t 5 D P W U x t l m Y K / 1 0 t U c I x J S P V M Z G K + k 6 d o 9 n c r Q U 2 A W G o 8 V f x H Y V S g B v d 7 6 W K S K F t 3 d i o 3 H R y n R l A w b 0 y w W K D U h U Z R K n n e v E Z B o 4 w m A 9 S Z u Q F u u K x J H x d E i F A n 5 Q h V s a 4 x o 2 G 5 o c d 3 b C 5 i 0 Q S 6 3 3 S g / p q C U Y F i n 2 n w d A w r V y 9 5 3 8 I U c c b J + a V B M a H G x k w Y 5 0 P l g M P G i a Q U 5 e N 2 e P u N 7 d h 4 2 Q W T P v f W a Z W o Z p S L Y C g I t 9 s F L W l / s 8 E M N Q l M F l w z 3 D X s Q U G Z R K O 5 T B u H u / m 8 u f X y e t 5 y o v q y I m r / m T 1 0 p k h c y M S m S 6 P M F B / 1 u X q 3 u 2 G v t a B E k 0 R 5 s U r s i e X t o P 4 m f 8 1 a p y M i K F 3 T 0 T 6 p f B h v D r 2 x c S w d z O 1 x I + V J w l J q F T m j b X 1 B n B q M w 2 z J w 4 V z p + d l v O R H Z Z i a F c Q C E U Q d U Z h q L G K U b G 1 R M 3 t H y 4 4 / o W n R C j Q f e x e X f u i T 0 M p i e O W F p 3 H R 9 X e J 8 t z b X 3 w Q G y 7 Y C J / H B V v d e R j x v 3 d e q L h l w Z 3 f t 9 S S m S 7 S o 4 D / v g 9 w s X s O b / K O g z z 2 k 6 E k 9 D Y 9 n n r 6 W T G r r S K h 4 E o 1 n C H O N I q 3 D O V A x J E j x 1 F a b R U U Q q 3 Q I a m I Q e a i R t M R p a B / p 4 7 1 i B J n P C D u v / 9 B 0 s L d G B 5 2 o K q 6 S j j x D K Z F r Q f b M J j o R 3 6 J D a 7 A M O J R 0 o T t c i x f s 3 B 0 v u P 9 g A e R t V 5 3 1 h B t L r K U T 5 a Q C Y p 1 m O 7 V b L L Q Q E 0 K R 1 p P V E 2 p 0 m L + w k b y G 9 S C D T B 4 Q P D T u o L J n c v 3 Z X e M w G r O R 3 d v D / Q 6 n d h f i d H 6 z D A q 1 4 4 p N a 1 G i 0 g s S r 5 V Y n Q e i G G u 1 c N x w o 9 h U q S + j o g I q 2 u I 6 n P + W + 4 c F q d f N Q / J s b g 8 I Q W j 6 M J a n h l C 7 Z W F U H U H 8 f D T v 8 P C w i Z i N X G k F l i J 4 g W w t 9 e C 2 g I Z d r a R d Y p I 9 3 F J 0 / j c S l e b C / p S g 7 g + P m + e W Y 3 O k R R C k Q Q a S q a n o k / 8 / S k s W b I o 8 2 o 8 u B 4 j W 1 t v p 0 f s t t / p V J D b k M T C h m I E P S M Y H u r H u 7 u 3 Y s n y F e j p b E H E 3 S N 2 e + / r O I G 5 d V W k q C L Y + c Y z K G l Y m z n j u U M 2 P O J M O 8 k U l 1 o 4 q y F z 9 A N A a D h A G p 0 T Z A t J E D i Q w C F O h d g / V 5 T L T Z N Z j g X g i v Z C n l a I j i w w V F L j j 1 E I W Z q + S J q N r R e R O f o K + U d c f 4 3 U Z k V e k / A 9 q P d F 1 s P R / W 1 Y t K q O B D p F P l A Y L Q M e L F 9 U I T q G a c Q H g V y H n n f 7 M + f U 0 J g O o x a K B Z r a 9 / j x Z g w R x 7 f m 5 a G m h n f b 6 4 O H f K L z N q w d V 0 a Y F 7 9 N V 9 h G U L l Q D D a z C d F E F O 3 t n a i v r 4 W R f C 4 x 6 H P 6 k e d q 2 j q 7 U F J U I N r B c 5 p 8 3 2 h S 7 D H L l r Z 3 i w v + U o e g i g 7 y w Q w q P Y K J C D x k A S + 7 / F K x x 7 H P 6 8 X V V 1 8 h z s c + W N 1 1 h S J j w V R t I c X Y j H x F H t 4 8 8 D Z u v / 0 2 n O q 0 Y / N T f 8 X i J U v R 2 F A n r O O L L 7 5 I d L Y D t 9 H 7 1 U 1 r 4 S c h K z d I W S u 5 F j l C 1 P y N o y H q c z U u X q i F a Z q 8 T a 4 N e O 2 H r i H 6 1 w 4 f t c X K F c v E H N p b b 2 / F P f d 8 h u 4 5 g b f P q L G s 2 E 0 W K I z j 7 t n V t m c 9 q W K 6 G J / 6 d 2 e D c V G + D x K C z h H 9 i F P H T 7 d I 0 R s Z h i 8 q 5 Q m W m u Z O 2 m x N C C F J Y 6 / z J M z q I i Q U U Z i 1 p B k n Z K 1 n B 6 1 r D 3 H 3 S y w 0 2 E J i P V D u A O X z S I v P 3 h v a n y e / 4 4 a i a S e r s + B F m V x t i P c b D r v C i N I / T 6 c L 1 c t r x d q r U X j S g r p M n N 0 P D N C 9 k F A Y S 4 w i C z z q i U 7 a X Z D v V 1 B l Z 0 q s I Q o F w x g c G k C s W Y 2 m a y U l k g U L 1 E B z P x x p N + J J N Q o L 9 C S I 1 t G w O y N B f j P n W Z 4 4 e V r M m 7 F P x 4 J Q W V Y G e 6 8 L I Q S w e N E C k Y z L i c + 8 O s H t 8 s K W Z 8 H A f j d s 1 R q R J Z 6 k 3 z r W r 0 A 8 z q W 7 U l h T z + l A K d E P 0 h V J k / Y c 2 Z U X S Y q J B Y q v k c H K I B K N 4 c 1 j M a T l K p z X p C P f b X K f 7 T t w C E c O H 0 F e v g 3 1 d f X Y t 2 + / s N J x s s L z 5 y 9 A q n A t w o n Z s 4 g P E u M E y k k + T o i p E / k 8 F 1 x w v u S 3 U A P w B 7 h B c g t h z g b Z j a x 5 l / M E C V Y 2 Q M F b L j J 4 4 E 2 X M Z H r L N u D n S g y 1 I 4 r a c Y d 0 3 a 0 H U O u I I q r i q B R x t H W 0 o 3 + o V 7 U 1 t W h r 6 8 X J S U l Y r s X D s G W l p a h t 6 c H l 1 9 8 C R 5 7 6 m + w k J O + c Z m 0 B y z v o 8 o R S f 6 b R Y B L o 5 W b c f T o C d Q Y y 8 k y a a A r l o r g Z w V 9 O g F N p u K k 7 V T C s u r T x U R j p f v g w R V x B q F T G s R a p e n A h S v r s z u Q Z + A n Q V O Q / z I c I t 9 l e A B 5 e f l E n e s R s g f R P t S F u U S j n f 1 O G I s M w l K x r 8 P b x f D K g d N n W s X C T S V d E 6 d W n T z U i U U r 6 6 D P 5 D H 2 7 3 C j f L Q Y 6 d Q Q F J U E z d 9 N f V q o R r + 9 D w O R A p S q n C j U k B 9 U b C G K N + Z b W s j n W l 0 z 9 R I a Z h j s B z K y F i p 3 + u S d V h n c 3 o B Y n a s z m H B Z z o Z q W Y S H q B 1 L x i s 2 d 0 i O n j N k v S 0 W B G L / R w L l 8 7 p o b E o D g 4 M G 3 P j h c E i k o F R V V q G o u J g G D v F v 4 v d N 8 3 K W e c 8 C r H m m m g S e C D 9 x 3 i x N U Z M Q 5 U a d e F L P k F m p m k U i G M N w i x 0 j 8 i A N J K K J p J H V S g 1 O n T 6 F 2 v I 6 7 D 6 4 D 2 v X r k I r U Y K h o S G c f 9 4 G 9 A 8 M C g d 0 a J h 8 j M o K 7 N m z V 1 Q 4 z Q Z F Z s I I X d / O I z t E D h 8 P A B Z O r l b L o d q + v j 4 Y D U S l v B 6 s u b S B z j d e y I L D n D s 3 R w i f k Q Y H C 8 X 7 g Y s s A + c a 1 t X X Y T 9 p Z j 9 Z v e I C r s f e C y X 5 E B v W r 4 P D 6 c L g 4 A B u u O E 6 k Q / H y c 3 W n L V J z g E n R n x O l J U V k 6 W S j g / s 8 a B s 3 d Q Z + 9 y + g 3 1 D K L D Z o N C R M L 3 j h M p K f p n Z h p g 6 B Y s 7 h F 5 L K Y Z 9 Y 3 1 9 2 X x S C N Q W P F c W I Y v F m 5 v l 6 9 M o t U q u h Z 9 o O l N 4 s 1 H 6 f S 6 7 b J u X L 8 p 0 B 8 j i r j r / S s R T C j D J U C j U W F z H 9 H p 8 X 8 X D x H 5 y s s l d p 0 d w C O U T P v W / C 5 l r 2 4 6 0 Y u n 8 z M u Z w d t m L l 6 8 R K w j O U q m n c O f M 4 H X B e k y e x w 5 j g 4 L a 2 W s m N n v i A f G U 0 Q e 8 L k U h l u L N 9 5 q 5 / m W A q l S E a N 3 q x O V F 5 / 7 5 t e z Q c y b g s a m o e t g N k a O d i g q g g n J R I w G K 3 e 4 Q u w f b K 2 c b M E D Q 0 l U l J E 1 0 B l m J U z c t i b N 1 J a P w T X o O b i Q v e + R Q 0 P k y 5 j h 7 0 u g a D E J B P m c A V 8 A H W 1 d q G 2 o I f / M B a v V S v 7 T G B P w D f t w h H y a 5 Y v m S M f p v p J h 8 k 8 1 P L E v t T X T P o m R y O A 4 M g Q z W Q 9 O a Q o O R B A a d E F H l l B G N O 9 g j w 4 t O x 4 U 9 3 b x V R / F 3 q 2 b s e H i 6 / D m S 0 + g s X E u B k i R r V i 1 F t W V 5 V A p 6 d r I 0 v K e y J x C F Y w E U U T K I A v n S T u 2 n p Y K + V T X N + H l F 5 4 X J b V b O 7 p w 7 W 2 f R 7 d L Y i c r K k i I 9 W w x 0 6 O 1 A a O u C A 6 4 j P 9 n V C 8 L x f I r 7 v 3 + n I a Z z X 0 W p a U l 1 N D S u p e a / O k 7 P Q v e r y l b g o w 5 N m / J M i N I W C b u 2 M c d z M u Z s + F a 3 v Y R W h n a e 7 2 Y U 8 3 1 I + T g 5 P i Y L 0 W / M b W v 9 n 7 Q 8 7 o T e Q t I K Z C 2 Z e v D l k Z J 3 i v v P s 6 Q D H A K C a 2 D L n + 8 b l R 0 G 6 B N a l F Q V U z t l q M U p o E r K I d V N 3 W 7 i t / m B 0 s w I R u x Y / 8 q E Q W s t Y b R 3 4 / 2 B 2 G r z E N z W 7 f I I b R a S I k x + + L 1 Z P S f u 8 + D y j q 2 T i Y c O X o S Y f I 5 3 9 i 6 F a f I h + L C J 3 9 9 7 A n y T w r w + m t v w G b L R 8 n c U q K q M R I o p n w u E e X k A W w s t 4 K X G C U C w 6 i o W Y y D u 9 + A w V o E r S p J / n M C h w 8 f R n l F O Y p L K 5 F v k + g l K 0 v u U 6 a e o U B o 3 P x Y 5 J V H s e K O j 6 N + 7 j y c 8 Z W h e s G F i K t L k V e 1 D E F q x y w G y R J y B I 8 n 9 K 0 m U g J 0 D Q f s O o Q S 4 8 f O / w V k P o 8 z 4 y X 9 7 0 A k N J J U P v n 3 Z 0 X G s 8 n I m p u 4 s k 4 v q O b g 4 K A o 7 J 4 L V 7 M D e f M L h P X i 3 b 7 Z u T 9 x p g c r F z Z i 7 4 t H q Y O o U x N p X H T r K r q j D / Z e a A w T b c 2 8 m A H S / s C Z G g s p G R R 9 Z M G q g k S V j X R J a R S S D z g T A l E Z n O Q D V E 9 T D K f X 0 4 x A K I A S Q w M N I u s 4 K u 3 r p o F Z P Z Y C x Y M 8 E C G h J + v E Q V N r 0 R i V C z t D o i b 4 a e c I V i y s R T A Y E d Y u n o h D T b Q + Q O 8 n V Q n y M U 0 Y c T i F J e a l L C k O o p A F U 9 n M k K f I S p H v l r L G y W K a o L N q c J w Y S y 5 4 7 q y D B v 2 I X 4 a F p U R 3 t S l R E o w r G z E 4 M X m Y 6 H d N j b Q 8 g 8 H 9 y 3 s N a 0 k Z 7 G i T F H E s G q J B 2 o a U s R 4 a s v K 5 m K M P o a Z K i S M n o v B o T N l k / f 9 T k M 5 K i x t h p 9 D X 5 R F + z / s C f Z 2 j e + z U k 1 r N H B w D a 7 d Y O I r V K 1 Y I S s D 7 3 3 I 4 l 0 P I l a T N L r 1 k Y + a T Y 5 A b i X 4 k U k K 7 R a I R H D r R g Y W N V U j T u d 4 d S K E z q s d + o j w f t D A l Y + Q D z J J B c I R S V K w l Y e J W Z W F i R O M B R B I h E j j J Q R 8 O t C O W H L 8 J N s M b l k 0 S J u 4 b 3 h 1 f f D + S B s k s N J x J n i N M H M b O F S Y G L 6 K z k K W z l l r H C R O D L X 3 x n B I h T I f O 2 N E 7 4 s G J 9 g 6 y u j I S H A 1 C J x I o L S m k 5 1 p U V 5 X D q j G g / 2 U v j K V q I U y C H p J C 5 D S j V k c R F E a t K H y Z p x s f O O A i / H 0 u u a j t Y d S m E S W / N y t M D N 7 9 g 8 v N 5 Q a 6 u H 8 n + s u 8 9 2 1 C X 0 t j S i q t n I u q E m q 3 V h d S F s P / F 8 L E E F G + n e 1 J M p 8 J L C n T k k a V B q W v 0 y 0 o 2 m x W 2 I a H y V e a E E r m m X N t g V 4 I q 4 w 6 c X S X D j o 9 p 6 d w U q N F l I 2 a G f 0 n + n C G N O 3 q J f X Q G 7 S C 2 z s 9 f n C w j z X r i y + 1 o Y U a 9 d 6 7 V 4 g 8 u Q 8 K E V c C / X u d q L + 6 e L I f N w 2 G A 5 0 i M T d f V y W C J N n s D 0 7 s 5 e c F + k q x 4 N F G f 4 2 q 6 a N 8 W b D F Y 8 v H Y X H v S B S F 5 T x h K k 1 q s o K x H / K j Z D W 3 I e c C E o 0 i m T 0 2 I M e y j C / H 1 8 y P r F 7 L B k y 8 H h 8 M a r 3 I z O d k W p 7 4 7 R / x w 2 D U k V 9 q w e l n + 1 F + q Q 1 J f x L + j g Q q z r M K H 7 h w u b R 0 w j v o h q X U B p 6 / b B 5 U Y p H O i R e 3 v o K S 0 n L 0 9 / f B T P 3 C q V A e L w m i g a h Y K C x + + 9 J L L i G 3 Q f K Z 2 C K 2 t 7 d j T n 2 D y N 3 j J R 9 q k 0 a U A 2 N f z R e S Y V + P Z K U S 5 K u m 3 G 2 A u W Z 0 c + k C Y x q L C 8 J o d m o w E p C T V T 5 7 / / x v Q A g U p 9 n H k 3 7 y j c Y c 1 y x 4 / 1 c u r z s d c s u N 5 Y K T X f P m z 7 z W K D d o M R W Y 2 h 0 6 1 o F l i 2 r R 2 d W N W q I H B r 0 R Q a I + D M f O K C o u s o l C J R 8 k g o N R n I j G 0 F i s J Z 8 m 2 6 l J u D u d M B W Y S E H I o D G N z 3 / z u Y N I y l J 4 5 5 1 d Y l k 2 T z 1 U 1 Z a j J G c R 5 k S w o A 3 5 5 C g x T / a b s h S S U 6 d 4 6 c X S a B 4 U n R 1 I 0 b l d x h q R 6 Z C k j g t 2 u x F 9 9 1 3 W U 6 J o f v H N l 0 k n y O D d Q 0 d x 9 M h R 3 H P P Z 8 V m e F V V l T h 0 6 B D u u u s u H N h / Q N R z z y / I R 1 N j I 3 m C K b z 5 + l t i L u r m W 2 4 h P 0 2 B f G s e k o E 0 9 I X S f W z a 9 C K u v u g y s U u I j 6 x U 3 B 9 D 0 q Z G S z Q f p S o 3 8 h Q K 9 M I M V S y A U 4 e 3 4 O a b r y d h y u w 9 J h S q J O w J u v b W M y 2 o b 6 g T W R 6 8 j 7 C O F H A u 3 m m n 4 5 m 4 V z g o z T V y G J 1 x S W M M v Y c d c B Y W k 2 B / s P 3 / f i C y z Z l B q B R T B w y y g Q R e Y s x U I x s c 4 B Q j b k z x / h T K g e e e z r Y k m Q s T 8 n m 5 b N R U G O p z o b a 2 S F g i q 9 W C A 4 d b Y b P q q c N j I r P C X E g W 1 H a W Q M c M s I + 4 s G v 3 X v T 2 9 Z N z f h x 9 9 H f / g Y N 4 9 / g h t B / b j 1 M n T o h K t b y t P y + p m L + s S V y r U C A E t l w 8 1 + b r c C G / t h B R o q O V 9 Y U o L i 5 C c a U N e U S R E p h M 7 7 L g k m L G K b I B O A O 9 f f g o O e 1 R O P o j R N t 0 e G h T C P K F C / D 8 f j d W X 1 C C g c A p J N I x O A M 6 a J q a o G 6 a g 7 9 s c 4 g s 8 F z s 2 L E L C x b M h 1 a j E R P C P T 3 d u P 7 6 6 4 n S G c Q c H W + E M D w 0 h A t W n Q e t V g 2 X 1 y 2 S b G t q K k U G u 9 v r Q W I k D M 9 J P x L k b 8 1 f 1 J T J + J b B q 9 T j S M C C Q p s K A z 4 F v A k d 5 t c p 0 O O W I y p T w 1 j c h E J j E u F B r y j 5 z J a U w c s o O F r q D / h g I l + N r Z n I f M 9 Q 2 e y Y a C c f L O u B c M 6 h P N g D u T a P f p p 8 z b w k j o a s C P 4 D K h e 9 H 8 i G h / r S v C f S d D i X j P F c J G J k u a Z a B T g F W P i 4 Q X O T T r n z w 2 Q l C v O o A a m h + X U k E U F n + w D m N d b B 0 x l D x a I C o f S 4 o 6 L R O G n U q Q V z O n B f R S M x x I g r c a B k p N m F o r l 5 C M X J E V Z b h R 8 S C k X I x 9 M L 2 m I y T W 9 N u S h / k s 4 T G g w i V D Q i I g N p 3 h A 5 o a C / k w l + m Y n L l E 3 d P m c G 3 4 X X G R e 7 b R R U 6 M h K F O H h + 4 d w 3 n n V O H J k C D d / P I / a w o 9 y 0 z x B g X / 9 2 w N 0 / 0 l 8 8 b P L Y d / l E 6 l F R v p e 8 c q Z p y g c x 4 d R s K g 4 Y z n S G O y y w 0 x U M E n 3 P d B q R / H T / w N 8 6 4 c Y c o z g w L 5 3 U V x a j M s v u 4 y U z g H o N T o s W b Y Q u 9 u o b z K D m k + j o q c x u l 2 e P + J q w 5 6 w H P O 1 X h F m Z z C 1 a 3 G o s K B G h r 6 B P h R Y C 8 j q 6 K a 0 U C m y b G + f k f q U F y y G / W 6 R Q Z G 1 U v 8 / Q t b f 1 5 X + o H L d J m K 6 i d 2 R Y B f 0 5 E O 4 w v 3 i N V M f i e u n h e V T k W A F J s y k c 5 j V T x p S T X S L r 9 f V H C C O v Q d z 5 8 4 V l O H o 0 a M i p M 1 7 / i x c I O 1 q c S 7 g f Y Z Z C W T D / M 4 Q W R 3 9 O W T e s 3 R m b n V c 5 j x B 3 q 9 D q n z M U j E b K D F K R f w Z L K w J 8 i m y 9 9 r c s 5 9 8 W Q 1 q i x e K c 7 L g R d w J v L 6 z C x s u t i C c G h a f y y 6 6 5 K U 3 u V v 4 Z N H 5 s o O U o R q F S 4 m m T t E P j i N 2 O r 8 O v r 4 I i p e Z 4 U g P o 7 q 8 S l j p c m U h Q j o T 0 o o R m M 1 W 7 N 6 2 B 3 K N H I F g E B v O O x 9 7 9 u z C x + 6 4 D b v a F C B D K s A 5 0 b n L y 7 k a c b k 1 h d I U u R M Z g W I c 7 l W S n 5 e A w + E U K 7 O 5 8 l Q 2 M y U L D m y l y Y q 5 w 0 o c o s 8 z I i G i f U l i P q b x t S z + f 4 L i q 1 / 5 p + 9 z h 6 i U K l Z S 4 C 0 V x T Z Y k u p / f 6 D z 7 d q 1 T 9 A z X t J 8 3 + / u F 2 F S H 1 f 6 J E c 4 H l D A Y r L i i c e e E R t O c 9 S P L V W A O P y x Q y 2 Q x U w w k 9 b i s c C T p z q t Z j S r W q G V w 2 w z o r q q A j a b D Q 1 z 6 k i Y a l B a M r 7 e x W w R G o h B m z 8 2 j 6 V X z T 7 z P u q L I i z 3 w h 7 o g F l b M J q f m E X a n I B Z Q 5 Q w K a V c l Z v H B J 7 b P B T x o 3 v 4 N L R K M 7 V L S C y 5 a K p Z L q g Q L z z k A E T I H 0 D e H B f R P E n R l B j n U v N S X 8 k U 6 P c 1 T 1 m R 1 j Z X T 9 8 l Z 9 + i w d B + H / y 9 E b p H p R C u o b 1 e F C 6 z w V C m p c 8 Z i J I p 4 Q l 6 R E h e 6 1 D i m O M M N G R x T a k C h I 6 m s f 7 m V Z g 3 b y 7 m 1 d P v 6 v K x Z v l 8 o Q B 5 T y d f W B o r T M 9 4 2 D Q W p 0 T A o q m U g y X U l u Q P Z v d p 9 o R k K L d x t g R X P g p R v 8 r F n B p T 5 9 z d G w U r 6 f T C V q y h 7 8 h F E U 2 x m t r b i o S C 9 + 7 6 4 O c c P w j I + n o 7 0 + 0 9 D q j J h C d i Y e r Q B K x G B U q K C q G K K 6 H L f + 9 L O n j p A g v o 0 8 8 8 B 4 v F S g 7 w A F G s O K 6 5 9 n K 8 / d Y 2 V F R U E N 2 K o q i w C P n 5 h Z j X R J 2 V T u H E r j Z U L y 4 W G t v T 6 k a r q g C r a s b T J l 7 3 w 6 M x 6 9 O 9 X w w d 8 K J k 1 d k j b x P h 8 z j h l U k F L m d C s a I B w 0 l p e X / u c v 7 u 4 V P w B L z k S 2 g k K + x I i K p J h R a p D A G j + y 0 n 5 K v G f o O X u M S T E R I o a g O C n K x T u b l J P J 8 I L l G s L d C B 1 4 c + 9 d T T I r q 2 c e N G s T D x p p t u x J t v v i U 2 n F 6 8 a C F u v O k m P E N 9 9 f l 7 7 x Y L K c P h F P m D V l J 8 c U C X h O u w m 2 h k K d w k F D Y 9 W f R E A r u 6 t P R X K k P A 4 M L A K j k J C x 0 r M q b A 7 n E R W S i Q 7 9 t i V 2 N J + V h 4 3 e v 1 I u 4 h W l t d O F r 7 Y S K Y O f C / F h J y h b I V p 7 o l H / H / V 9 o n o n x C 0 5 A p Z 6 2 g I Q v A 1 i Q a i U K Z V s C Y Z x J J k V l E Y x E R 8 u Z U G k Y 2 F J s L d s 7 j K T m G B + 3 k P 9 i g G L K j d l X t J C o 0 H a L B B I p N 9 a M U i H G 8 D 1 g 0 Y Z F s n D 7 H s / f v x 5 p q f v p L c h S D S B c X I f 7 5 e 0 Y H 6 W w x m 3 s q N 8 8 n W h Y j q t s t L E 6 W 7 n H h z R O n j 8 N S o B l N V O V y Y / U l y 0 Q i K 8 P d G i S 6 6 C a / T l r u w N v 1 c K J w 9 n e 5 V n c y R e 2 Q + f x E c J S W B e L V Q 2 9 i w 4 b z Y b V y L c E U W l v b y a r P w c u v v A I r K T v u 8 + u u u x Y d H V 3 E F O r h Z 4 G K q 3 F w / w 4 0 N M w R y z j W r V 2 L w 0 e O I r + s A S O 9 p 4 m y j a B y / v n U f k N o 6 W i H v u Z y s b x / U X k C R 4 m m r a x N w R 1 I o 1 g W w u 4 R E y 6 e O z 5 V j f 1 i B v f z d A L F m z n w 7 u 3 s B q S N G r z T M b 2 / / / 8 D p l 2 + w U L h 8 k Y g T / P W I G q R Q 8 b z B j y 7 n Z + f L 6 w P Z z 2 o N W r c 8 K F M p V Q C N 5 L H H y b q o B P F N r g 2 X f P x d i x f u Q B 9 R E 0 Y P C i i C Y m 6 T A U W K M 4 s s O Q k d D a f C G H + w v F O K 2 P o g I c s y 9 n n s 6 Y C C + J P f r Y H t 9 + + A o M D b i x Z U k Q K J f N m D n j X c Y V s 8 o A d 6 O x C M i 9 n S c Y U s O n K I X O q 4 X e 5 E K / w o o w s S d b f a R k 8 A M 9 w F I W V R k H v s s j 9 T N 9 W F 9 L L B 8 T z r G U b C r S R E E m D s 9 T Y K A I q 7 x m s j J h 3 E t o 2 2 V F + b T k G h v 2 w O 0 f Q c n S n W H b P 0 w C c 2 c B 9 3 t b W h q X L 1 6 C 9 9 a S Y i C 8 s L s X R E 0 x X 6 Q T l l w m K x 9 a q y J Q i K y o T e y t z e N 1 P Q l t u G z / U J g p U K p F E z B s T q w r E 8 Z z 1 Z j x Z z U v p e z 3 / / 4 T I p 8 K 0 A s X w d L l w f G Q E 1 a V W 8 n V 4 Z S m Z X e L s 7 C z y h m e B C J l 9 o m y 1 F Y V E 3 W J i g B 4 9 2 Y 4 l 8 + t h M H E p K V 4 P k 8 S u / W e w Z k U d 7 O H x t a 6 n g 5 h 7 S S z A o u o x R / Z o V w p L a i Y P n E B f C M a K y Y I 2 W 9 z 3 + 4 M 0 W E j D k 3 b 8 5 6 + s p r E 1 v j k G f G e E 1 S o z N 4 r 7 Y b B 1 K D L S / Z D P N B O M 6 j y y 7 m r y n w o Q I 8 / d P 8 h L r I v F Z P d w q h U e F y u V N P m C U r H N U n M D W Q U f T O q x + b v h w z 7 E 6 n q E 3 8 X + E o O v Z 8 B 3 m g Z u k o S M 6 2 1 M b 6 H F P K E Y 7 d P j 2 P F T M P c W o q 8 h H 4 u L A 3 j n u A O X r 6 0 U x f c F u E l y f o L T j L J b g g a j C u z u m F q g e f L 9 Q r J K v g 4 3 T L X S V k P n z x m z U r k C t W 3 L d q x e u w q 7 d u / B e c v W k u M l F w E L 7 g 8 e V 0 w v t 7 b p x Y J B d k + k p T N E + Y k 9 Z Y / x X 0 5 j 4 2 N x 8 t H 5 2 P 8 2 F O F w 9 P s X X 3 x h 5 u V 4 a I x a l J V a x C r G M D m f H J X W 6 X V Q 0 U V z K N l q 1 p G J T 2 N 4 x I l A T I N u R x Q L 6 g r F 3 E J 2 8 L H 2 5 K C H k r h w T C k 1 Y C 5 4 k G R p F j c e Z w X Y 0 t V I e a L I y 6 S h c C H D s s K p N Z P 9 i B / m 6 t k 1 n F h s t 9 M N 1 8 k g 3 K c l J 7 2 p y I Z l G 0 p w + Z X 1 k 4 S J Y S J h M G n y R + + H 6 V I g R l b D T p 2 m n X r j A 6 Z t 7 A 9 x E K L U X C + O 8 f J s f b 4 U b R t y t C E U C Y u s e X O e b t Q 6 h W O c w Z B P P o h k J v t 2 O J C c x 5 F Q G a z a s Q 0 A P O E h O r d k 4 S 0 5 x 6 c C h 9 C z a 8 i y 4 O I p a S j g C H U i G H e h r q I B 8 o I E O g c 9 a H c b s a T O B F s m 4 5 / n f H i Z h C h r k E G C 6 L w 5 U 7 a N + 5 + L 8 u S C Q + b C 8 N F z r j i k T 8 Z J g e i w o m r 8 + q j c i l C t R 9 s w t 4 k U S j i M / N I C E X z i s c P t y M r m 4 W d 3 E 7 2 3 o P v M E e i M Z v S 0 H o G 9 r w 2 F p b U Y G e y E 0 Z K P M 0 d 2 I u T 3 0 P s 0 Z l U a a u v 3 Y b n f I x S l p a X f 3 7 l z F 3 z + A I w G A 5 5 5 9 j m s X r U K f 3 n 0 r 3 h n 1 x 6 x u w H f s F G v F j U P c s G a g 2 u I s 9 9 V W m h G R a F B f H Y i m B q 3 d Q + J G h M p W Q x 6 r R k 6 t R E F + i o R n e I 8 O N 5 9 O x A I Q p u m Y 1 a d G G h c g 4 L B u 5 F r C g y C T k y E 4 3 h A R K m m w s A u D 9 G I N E Y O u a A v 0 o r 0 J x Y + a 4 M e t k a j 2 B L U w h k H D i 7 O O D 0 3 z w o T g + + Z I 3 Y 6 i 3 F c y b N c 8 J x Y I k 6 U J 0 B a V m O a 1 C Y h u Y c o b w j q u I b o L / 1 u J t 3 L p C 0 Y q 7 5 L h 5 g J R L V E a Q 1 z x / m x X h / d l z w K T b R E h J x n A l M p U d 4 r J 7 j E w s T Q k 3 / r i / T B / k o K d g U J a d B D r G Q / 0 r E g 3 t 6 y F Q M D w 6 g p q c R D j z 2 K p s Z 5 p P G l / h j 0 y U V Z r i w m C p S W P s Z B C + 6 v C x o S 6 O m P Q 0 7 K u d A 4 3 t 9 m g f I E E s R + d O g i + l w z p x r H T 5 5 E d V X V a D S X B c o b U c J n P 4 O Y u w d l C y 7 D 6 c M 7 Y C 0 o h U q j h 2 u 4 F 1 7 n I I y m P H i c d A + R A P K L q 2 j s / N / 4 W r K 7 7 r o r z Q 7 n / b + / D w 6 n A 3 / 6 0 5 / x o x / + J x 5 4 8 M + o r q z A J Z d e n P n o + w M H P d h M D 3 u T K K B 7 t e R L m 2 L l I k s B z L z z n T D p d I G k Z f i 5 v y + I M y k z i o 1 E c 3 K m h 9 q e G 8 K c m 8 a H y r 3 / r 7 l r a 2 q r i s J f 7 p B w S y A 0 4 R o u l m F s G c A K V T u V E R x 1 s D O 2 M 9 U 3 B / + C / h Q f 9 F E Z L z N 9 K l S q W M f R g l W n Y I W W S w h k g B A a U i A 3 Q k 7 u r r V P T h M u r T j j V L 8 n Q s j J Y e + z 1 v r W 2 m t / 2 x 2 j B F e F 0 o a T D W r A R V Q s J 0 T / d 1 C K A S q f A V n b 0 Y Z N 1 s z w r Y X Q 6 G h A n L s H K L n n X N N s M c N a R b k n L x r r 0 n A t r h K 1 l d D Q Y q M 8 V Q 2 9 r g i V 5 l O i W 4 H h H v W j + g 0 t A t K m y J 1 4 6 w Y X N L z + d W i M C a S C J r F Z k n X K u U W r v / 8 1 3 L 4 9 g Y a G O l x 4 h Q U o Z S j S z x x 8 l e H m C P U Y 9 E Z s P 4 r p 2 Q X U 2 8 x w O p 3 o 6 D i L D e + m 0 L k Y H 7 + F z q 4 u j I y M 4 o M h + a R 6 r v I x 2 G g Y t x Z k Q y t E n T m D d t v B y i w v L 7 A + u b I m t v I w h u J s U O j N n w T 8 b X y U 5 / 8 Z T 8 y h 5 C Z F v v l j 3 3 4 q 2 B a W V 9 y C 9 3 I X x v 3 7 s + j t P Y / J y U k 0 N z q w t b 2 N 1 u Y m M u A d r H s 2 8 N 6 7 8 q k U X E b l M L 9 7 x 4 V 0 I C B + p y L j a n p L P q W D K R k n u o U N G C s 3 t t B y S a Y 9 3 B 3 u + d E P x 5 s n X 4 t S d N w K w T T n + s g N c e g a l / K H h 7 / E 0 N D 7 G P t 2 D D F p H x c H X k D W p 0 W m O g b p U H G F 6 Z 6 N 8 q 2 K U r N Y B L 3 G Z w M H A 7 h y + Q o 5 j D D m F + Z h r 6 2 G 1 + O D x W w W I o 3 N T a 1 Y c j k x O D g I R 2 M d k p E U d C V a e M I P i D 4 Z Y C 9 5 T g h 3 S i n u X N 9 D T a k s f 6 z T c i 6 R y j k m X h i X n V A o v I d S o u Z q 5 l 5 P A M U P Y W S r N H 5 V f S Z M r G g w 2 H U w k n q D G t R W H D Q K x u K W G g Y a M 0 V j v t C g n q / J w F 6 e F j F d b L 4 8 h n U J 7 T 6 i b 5 X G G D k F H 6 q q 5 I V a J Q o X O t p C h a l Y U o 1 f V / V E k Y 8 a 8 L O E b 8 M N I 9 H O / W i E n G W a 7 l E j 2 J v R V J Z X j l U Q 3 d w T 3 Q K H N / r 9 E 9 A j K r a H z / x 5 D 6 X l Z Z Q r x I W + A 5 d f A 6 E w e S g W Z i S O S 5 P y U m + P q C j u L G 9 j y f s Q t T V W j P 8 R Q V 1 P O 6 y d b f i O 6 J q Z J j C 1 l 8 a + P w 7 / b 2 F Y 2 v M U L + S K Y S n k p A Q / A C k W R 9 K S E J S L D d l Q V C z U X r l v T U O T E C F K q R z J o o C 3 T b P 8 W S H Y g z 7 y 7 w h K 8 v P E J F 0 v L l R d 2 7 t r y S G 0 4 u v h 6 9 i N h u F x b 6 G + h b X t M q I q y a V t p i h c 2 S w 3 V V L U 0 Q k 1 o v r 6 W m T V S e j L k r D W G x G P p d B y x g o 7 J e q d 3 W d x p q 0 D 3 d 3 d M G Y N + O y r L + A o b q W o Y h A L x E o x x K A 1 5 r Q p V J D S E d F p U u j s Q p T 4 i 6 0 3 Z C U a y n G U j o 9 C h N 3 B x 4 u n 3 M p D H 4 C l z Q T X q g f B V A V O 2 z W 4 t 6 G F + 5 E a F k p f W U P + u M M j u N N 7 a k 0 L G 9 2 C X p M V R w w p t G 8 7 o h K v N 4 J q b I Y 0 Q k a s I h f J F K z G T X B Y 0 u Q A U z S v K a T V W U g R i W h w Q m h N R M k p M V v h M e c I z / 2 G L I y 5 u B Z E I q 2 B 1 n A 8 x X 9 W u H n t U 8 G 2 f v 9 p V D Q t u O a m s O v 3 4 o f R z w 9 F K P 7 p o L P + 9 0 H e h 3 e 7 z k w + o I c v D a O q B H d c E 3 j Z 2 g / 7 u X K K P k X 0 g B v w 8 S d T 9 H 4 G H 3 1 4 X p 7 8 H K Z 5 I j 1 b q L 0 g 7 6 1 J R J I Y v f k N H M 3 N R K c k k Y c 1 U f S b I y 7 e 2 / M i 5 Y Z E Z 6 a n y P M 7 x N m s l 9 6 W j / h U w A 7 E d E h v n N V Z 6 w q M 9 g h Y A E R / M B 9 g 8 C C H d q O w V t p g r 8 h v K G S 6 x s n 2 R n A O a c r p N C x B n M t 9 C h d 5 O c I m g g k U U 7 5 X C P 4 8 7 6 H a 2 V 9 H R Z E d J n 1 + m e B p w o / H g U v Y v G W e o 0 B g J Y r N u A d 7 h l b s R D K I u s Z w 9 e p l T D g z S F F 4 8 c 1 / j 3 d e 7 c M v s 3 f x + k B f 7 g o 8 h S x Q k 8 b k s g 5 S E h h o T 4 p o x 6 K c j I u n s 9 C T A + G H a c a r F S r C S h G D w U b b V Z c v U A S W d + n / l n D q X A 1 d J / 9 3 D H 7 N Z 5 b d X d e K b g l m P / 9 F s e F k A P 4 C v 1 X 4 F 0 n 1 O R M 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 N a m e = " B r i d g e s "   G u i d = " 1 5 b 0 2 1 9 3 - b e a 5 - 4 0 9 2 - 8 1 c 4 - 3 1 c b 2 3 7 5 8 2 c 9 "   R e v = " 1 4 "   R e v G u i d = " 9 7 9 3 e 3 b 5 - d 2 3 6 - 4 c 9 5 - b 5 8 a - 7 f 0 8 b 3 0 9 a e e e "   V i s i b l e = " t r u e "   I n s t O n l y = " f a l s e " & g t ; & l t ; G e o V i s   V i s i b l e = " t r u e "   L a y e r C o l o r S e t = " f a l s e "   R e g i o n S h a d i n g M o d e S e t = " f a l s e "   R e g i o n S h a d i n g M o d e = " G l o b a l "   T T T e m p l a t e = " T w o C o l u m n "   V i s u a l T y p e = " C o l u m n C h a r t "   N u l l s = " f a l s e "   Z e r o s = " f a l s e " 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 M o d e l Q u e r y N a m e = " ' T a b l e 6 ' [ L a t i t u d e ] " & g t ; & l t ; T a b l e   M o d e l N a m e = " T a b l e 6 "   N a m e I n S o u r c e = " T a b l e 6 "   V i s i b l e = " t r u e "   L a s t R e f r e s h = " 0 0 0 1 - 0 1 - 0 1 T 0 0 : 0 0 : 0 0 "   / & g t ; & l t ; / G e o C o l u m n & g t ; & l t ; G e o C o l u m n   N a m e = " L o n g i t u d e "   V i s i b l e = " t r u e "   D a t a T y p e = " D o u b l e "   M o d e l Q u e r y N a m e = " ' T a b l e 6 ' [ L o n g i t u d e ] " & g t ; & l t ; T a b l e   M o d e l N a m e = " T a b l e 6 "   N a m e I n S o u r c e = " T a b l e 6 "   V i s i b l e = " t r u e "   L a s t R e f r e s h = " 0 0 0 1 - 0 1 - 0 1 T 0 0 : 0 0 : 0 0 "   / & g t ; & l t ; / G e o C o l u m n & g t ; & l t ; / G e o C o l u m n s & g t ; & l t ; L a t i t u d e   N a m e = " L a t i t u d e "   V i s i b l e = " t r u e "   D a t a T y p e = " D o u b l e "   M o d e l Q u e r y N a m e = " ' T a b l e 6 ' [ L a t i t u d e ] " & g t ; & l t ; T a b l e   M o d e l N a m e = " T a b l e 6 "   N a m e I n S o u r c e = " T a b l e 6 "   V i s i b l e = " t r u e "   L a s t R e f r e s h = " 0 0 0 1 - 0 1 - 0 1 T 0 0 : 0 0 : 0 0 "   / & g t ; & l t ; / L a t i t u d e & g t ; & l t ; L o n g i t u d e   N a m e = " L o n g i t u d e "   V i s i b l e = " t r u e "   D a t a T y p e = " D o u b l e "   M o d e l Q u e r y N a m e = " ' T a b l e 6 ' [ L o n g i t u d e ] " & g t ; & l t ; T a b l e   M o d e l N a m e = " T a b l e 6 "   N a m e I n S o u r c e = " T a b l e 6 "   V i s i b l e = " t r u e "   L a s t R e f r e s h = " 0 0 0 1 - 0 1 - 0 1 T 0 0 : 0 0 : 0 0 "   / & g t ; & l t ; / L o n g i t u d e & g t ; & l t ; I s X Y C o o r d s & g t ; f a l s e & l t ; / I s X Y C o o r d s & g t ; & l t ; / L a t L o n g & g t ; & l t ; M e a s u r e s & g t ; & l t ; M e a s u r e   N a m e = " J V   N u m b e r "   V i s i b l e = " t r u e "   D a t a T y p e = " L o n g "   M o d e l Q u e r y N a m e = " ' T a b l e 6 ' [ J V   N u m b e r ] " & g t ; & l t ; T a b l e   M o d e l N a m e = " T a b l e 6 "   N a m e I n S o u r c e = " T a b l e 6 "   V i s i b l e = " t r u e "   L a s t R e f r e s h = " 0 0 0 1 - 0 1 - 0 1 T 0 0 : 0 0 : 0 0 "   / & g t ; & l t ; / M e a s u r e & g t ; & l t ; / M e a s u r e s & g t ; & l t ; M e a s u r e A F s & g t ; & l t ; A g g r e g a t i o n F u n c t i o n & g t ; N o n e & l t ; / A g g r e g a t i o n F u n c t i o n & g t ; & l t ; / M e a s u r e A F s & g t ; & l t ; C o l o r A F & g t ; N o n e & l t ; / C o l o r A F & g t ; & l t ; C h o s e n F i e l d s   / & g t ; & l t ; C h u n k B y & g t ; N o n e & l t ; / C h u n k B y & g t ; & l t ; C h o s e n G e o M a p p i n g s & g t ; & l t ; G e o M a p p i n g T y p e & g t ; L a t i t u d e & l t ; / G e o M a p p i n g T y p e & g t ; & l t ; G e o M a p p i n g T y p e & g t ; L o n g i t u d e & l t ; / G e o M a p p i n g T y p e & g t ; & l t ; / C h o s e n G e o M a p p i n g s & g t ; & l t ; F i l t e r & g t ; & l t ; F C s & g t ; & l t ; C F C S t r   A F = " N o n e "   A l l S p e c i f i e d = " f a l s e "   B l a n k S p e c i f i e d = " f a l s e " & g t ; & l t ; M e a s u r e   N a m e = " E a r l y   C o m p l e t i o n   B r i d g e "   V i s i b l e = " t r u e "   D a t a T y p e = " S t r i n g "   M o d e l Q u e r y N a m e = " ' T a b l e 6 ' [ E a r l y   C o m p l e t i o n   B r i d g e ] " & g t ; & l t ; T a b l e   M o d e l N a m e = " T a b l e 6 "   N a m e I n S o u r c e = " T a b l e 6 "   V i s i b l e = " t r u e "   L a s t R e f r e s h = " 0 0 0 1 - 0 1 - 0 1 T 0 0 : 0 0 : 0 0 "   / & g t ; & l t ; / M e a s u r e & g t ; & l t ; I s   / & g t ; & l t ; / C F C S t r & g t ; & l t ; C F C S t r   A F = " N o n e "   A l l S p e c i f i e d = " f a l s e "   B l a n k S p e c i f i e d = " f a l s e " & g t ; & l t ; M e a s u r e   N a m e = " R e g i o n "   V i s i b l e = " t r u e "   D a t a T y p e = " S t r i n g "   M o d e l Q u e r y N a m e = " ' T a b l e 6 ' [ R e g i o n ] " & g t ; & l t ; T a b l e   M o d e l N a m e = " T a b l e 6 "   N a m e I n S o u r c e = " T a b l e 6 "   V i s i b l e = " t r u e "   L a s t R e f r e s h = " 0 0 0 1 - 0 1 - 0 1 T 0 0 : 0 0 : 0 0 "   / & g t ; & l t ; / M e a s u r e & g t ; & l t ; I s   / & g t ; & l t ; / C F C S t r & g t ; & l t ; C F C D b l   A F = " N o n e "   A l l S p e c i f i e d = " f a l s e "   B l a n k S p e c i f i e d = " f a l s e " & g t ; & l t ; M e a s u r e   N a m e = " D i s t r i c t "   V i s i b l e = " t r u e "   D a t a T y p e = " L o n g "   M o d e l Q u e r y N a m e = " ' T a b l e 6 ' [ D i s t r i c t ] " & g t ; & l t ; T a b l e   M o d e l N a m e = " T a b l e 6 "   N a m e I n S o u r c e = " T a b l e 6 "   V i s i b l e = " t r u e "   L a s t R e f r e s h = " 0 0 0 1 - 0 1 - 0 1 T 0 0 : 0 0 : 0 0 "   / & g t ; & l t ; / M e a s u r e & g t ; & l t ; I s   / & g t ; & l t ; / C F C D b l & g t ; & l t ; C F C S t r   A F = " N o n e "   A l l S p e c i f i e d = " f a l s e "   B l a n k S p e c i f i e d = " f a l s e " & g t ; & l t ; M e a s u r e   N a m e = " C o u n t y "   V i s i b l e = " t r u e "   D a t a T y p e = " S t r i n g "   M o d e l Q u e r y N a m e = " ' T a b l e 6 ' [ C o u n t y ] " & g t ; & l t ; T a b l e   M o d e l N a m e = " T a b l e 6 "   N a m e I n S o u r c e = " T a b l e 6 "   V i s i b l e = " t r u e "   L a s t R e f r e s h = " 0 0 0 1 - 0 1 - 0 1 T 0 0 : 0 0 : 0 0 "   / & g t ; & l t ; / M e a s u r e & g t ; & l t ; I s   / & g t ; & l t ; / C F C S t r & g t ; & l t ; C F C D b l   A F = " N o n e "   A l l S p e c i f i e d = " f a l s e "   B l a n k S p e c i f i e d = " f a l s e " & g t ; & l t ; M e a s u r e   N a m e = " J V   N u m b e r "   V i s i b l e = " t r u e "   D a t a T y p e = " L o n g "   M o d e l Q u e r y N a m e = " ' T a b l e 6 ' [ J V   N u m b e r ] " & g t ; & l t ; T a b l e   M o d e l N a m e = " T a b l e 6 "   N a m e I n S o u r c e = " T a b l e 6 "   V i s i b l e = " t r u e "   L a s t R e f r e s h = " 0 0 0 1 - 0 1 - 0 1 T 0 0 : 0 0 : 0 0 "   / & g t ; & l t ; / M e a s u r e & g t ; & l t ; I s   / & g t ; & l t ; / C F C D b l & g t ; & l t ; / F C s & g t ; & l t ; / F i l t e r & g t ; & l t ; / G e o F i e l d W e l l D e f i n i t i o n & g t ; & l t ; P r o p e r t i e s & g t ; & l t ; I n s t a n c e P r o p e r t y   I n s t a n c e I d = " L a t L a t V a l L o n L o n V a l A d d r A d d r V a l A d A d V a l A d 2 A d 2 V a l C o u n t r y C o u n t r y V a l L o c L o c V a l Z i p Z i p V a l F u l l A d d r F u l l A d d r V a l O l d O l d V a l C a t C a t V a l M s r ' T a b l e 6 ' [ J V   N u m b e r ] M s r A F N o n e M s r V a l 0 M s r C a l c F n A n y M e a s F A L S E A n y C a t V a l F A L S E # X C o o r d X C o o r d V a l Y C o o r d Y C o o r d V a l # # " & g t ; & l t ; C o l o r S e t & g t ; t r u e & l t ; / C o l o r S e t & g t ; & l t ; C o l o r & g t ; & l t ; R & g t ; 1 & l t ; / R & g t ; & l t ; G & g t ; 0 . 2 0 4 7 0 5 9 0 9 & l t ; / G & g t ; & l t ; B & g t ; 0 . 2 0 4 7 0 5 9 0 9 & l t ; / B & g t ; & l t ; A & g t ; 1 & l t ; / A & g t ; & l t ; / C o l o r & g t ; & l t ; / I n s t a n c e P r o p e r t y & g t ; & l t ; / P r o p e r t i e s & g t ; & l t ; C h a r t V i s u a l i z a t i o n s   / & g t ; & l t ; T T s & g t ; & l t ; T T   A F = " N o n e " & g t ; & l t ; M e a s u r e   N a m e = " J V   N u m b e r "   V i s i b l e = " t r u e "   D a t a T y p e = " L o n g "   M o d e l Q u e r y N a m e = " ' T a b l e 6 ' [ J V   N u m b e r ] " & g t ; & l t ; T a b l e   M o d e l N a m e = " T a b l e 6 "   N a m e I n S o u r c e = " T a b l e 6 "   V i s i b l e = " t r u e "   L a s t R e f r e s h = " 0 0 0 1 - 0 1 - 0 1 T 0 0 : 0 0 : 0 0 "   / & g t ; & l t ; / M e a s u r e & g t ; & l t ; / T T & g t ; & l t ; / T T s & g t ; & l t ; O p a c i t y F a c t o r s & g t ; & l t ; O p a c i t y F a c t o r & g t ; 1 & l t ; / O p a c i t y F a c t o r & g t ; & l t ; O p a c i t y F a c t o r & g t ; 1 & l t ; / O p a c i t y F a c t o r & g t ; & l t ; O p a c i t y F a c t o r & g t ; 1 & l t ; / O p a c i t y F a c t o r & g t ; & l t ; O p a c i t y F a c t o r & g t ; 1 & l t ; / O p a c i t y F a c t o r & g t ; & l t ; / O p a c i t y F a c t o r s & g t ; & l t ; D a t a S c a l e s & g t ; & l t ; D a t a S c a l e & g t ; 0 . 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 N a m e = " U t i l i t y   R e l o c a t i o n   P a r t i c i p a t i o n "   G u i d = " 0 9 2 8 8 2 2 f - c 0 a 3 - 4 a 5 1 - 9 0 f f - 8 2 7 6 6 7 5 4 7 2 9 9 "   R e v = " 2 1 "   R e v G u i d = " 1 1 2 2 8 e 5 a - 0 9 b 1 - 4 4 b a - 9 b c 3 - 2 0 c 3 a c c 8 9 6 d 7 "   V i s i b l e = " t r u e "   I n s t O n l y = " f a l s e " & g t ; & l t ; G e o V i s   V i s i b l e = " t r u e "   L a y e r C o l o r S e t = " f a l s e "   R e g i o n S h a d i n g M o d e S e t = " f a l s e "   R e g i o n S h a d i n g M o d e = " G l o b a l "   T T T e m p l a t e = " T w o C o l u m n "   V i s u a l T y p e = " C l u s t e r e d C o l u m n C h a r t "   N u l l s = " f a l s e "   Z e r o s = " f a l s e " 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e x & g t ; 6 & l t ; / C o l o r I n d e x & g t ; & l t ; C o l o r I n d e x & g t ; 3 & l t ; / C o l o r I n d e x & g t ; & l t ; C o l o r I n d e x & g t ; 4 & l t ; / C o l o r I n d e x & g t ; & l t ; C o l o r I n d e x & g t ; 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 M o d e l Q u e r y N a m e = " ' T a b l e 6 ' [ L a t i t u d e ] " & g t ; & l t ; T a b l e   M o d e l N a m e = " T a b l e 6 "   N a m e I n S o u r c e = " T a b l e 6 "   V i s i b l e = " t r u e "   L a s t R e f r e s h = " 0 0 0 1 - 0 1 - 0 1 T 0 0 : 0 0 : 0 0 "   / & g t ; & l t ; / G e o C o l u m n & g t ; & l t ; G e o C o l u m n   N a m e = " L o n g i t u d e "   V i s i b l e = " t r u e "   D a t a T y p e = " D o u b l e "   M o d e l Q u e r y N a m e = " ' T a b l e 6 ' [ L o n g i t u d e ] " & g t ; & l t ; T a b l e   M o d e l N a m e = " T a b l e 6 "   N a m e I n S o u r c e = " T a b l e 6 "   V i s i b l e = " t r u e "   L a s t R e f r e s h = " 0 0 0 1 - 0 1 - 0 1 T 0 0 : 0 0 : 0 0 "   / & g t ; & l t ; / G e o C o l u m n & g t ; & l t ; / G e o C o l u m n s & g t ; & l t ; L a t i t u d e   N a m e = " L a t i t u d e "   V i s i b l e = " t r u e "   D a t a T y p e = " D o u b l e "   M o d e l Q u e r y N a m e = " ' T a b l e 6 ' [ L a t i t u d e ] " & g t ; & l t ; T a b l e   M o d e l N a m e = " T a b l e 6 "   N a m e I n S o u r c e = " T a b l e 6 "   V i s i b l e = " t r u e "   L a s t R e f r e s h = " 0 0 0 1 - 0 1 - 0 1 T 0 0 : 0 0 : 0 0 "   / & g t ; & l t ; / L a t i t u d e & g t ; & l t ; L o n g i t u d e   N a m e = " L o n g i t u d e "   V i s i b l e = " t r u e "   D a t a T y p e = " D o u b l e "   M o d e l Q u e r y N a m e = " ' T a b l e 6 ' [ L o n g i t u d e ] " & g t ; & l t ; T a b l e   M o d e l N a m e = " T a b l e 6 "   N a m e I n S o u r c e = " T a b l e 6 "   V i s i b l e = " t r u e "   L a s t R e f r e s h = " 0 0 0 1 - 0 1 - 0 1 T 0 0 : 0 0 : 0 0 "   / & g t ; & l t ; / L o n g i t u d e & g t ; & l t ; I s X Y C o o r d s & g t ; f a l s e & l t ; / I s X Y C o o r d s & g t ; & l t ; / L a t L o n g & g t ; & l t ; M e a s u r e s & g t ; & l t ; M e a s u r e   N a m e = " R e q u i r e s   C l e a r i n g "   V i s i b l e = " t r u e "   D a t a T y p e = " L o n g "   M o d e l Q u e r y N a m e = " ' T a b l e 6 ' [ R e q u i r e s   C l e a r i n g ] " & g t ; & l t ; T a b l e   M o d e l N a m e = " T a b l e 6 "   N a m e I n S o u r c e = " T a b l e 6 "   V i s i b l e = " t r u e "   L a s t R e f r e s h = " 0 0 0 1 - 0 1 - 0 1 T 0 0 : 0 0 : 0 0 "   / & g t ; & l t ; / M e a s u r e & g t ; & l t ; M e a s u r e   N a m e = " R e q u i r e s   S t a k e o u t "   V i s i b l e = " t r u e "   D a t a T y p e = " L o n g "   M o d e l Q u e r y N a m e = " ' T a b l e 6 ' [ R e q u i r e s   S t a k e o u t ] " & g t ; & l t ; T a b l e   M o d e l N a m e = " T a b l e 6 "   N a m e I n S o u r c e = " T a b l e 6 "   V i s i b l e = " t r u e "   L a s t R e f r e s h = " 0 0 0 1 - 0 1 - 0 1 T 0 0 : 0 0 : 0 0 "   / & g t ; & l t ; / M e a s u r e & g t ; & l t ; M e a s u r e   N a m e = " R e q u i r e s   E a r t h w o r k "   V i s i b l e = " t r u e "   D a t a T y p e = " L o n g "   M o d e l Q u e r y N a m e = " ' T a b l e 6 ' [ R e q u i r e s   E a r t h w o r k ] " & g t ; & l t ; T a b l e   M o d e l N a m e = " T a b l e 6 "   N a m e I n S o u r c e = " T a b l e 6 "   V i s i b l e = " t r u e "   L a s t R e f r e s h = " 0 0 0 1 - 0 1 - 0 1 T 0 0 : 0 0 : 0 0 "   / & g t ; & l t ; / M e a s u r e & g t ; & l t ; M e a s u r e   N a m e = " R e q u i r e s   G u i d e r a i l   A d j u s t m e n t "   V i s i b l e = " t r u e "   D a t a T y p e = " L o n g "   M o d e l Q u e r y N a m e = " ' T a b l e 6 ' [ R e q u i r e s   G u i d e r a i l   A d j u s t m e n t ] " & g t ; & l t ; T a b l e   M o d e l N a m e = " T a b l e 6 "   N a m e I n S o u r c e = " T a b l e 6 "   V i s i b l e = " t r u e "   L a s t R e f r e s h = " 0 0 0 1 - 0 1 - 0 1 T 0 0 : 0 0 : 0 0 "   / & g t ; & l t ; / M e a s u r e & g t ; & l t ; M e a s u r e   N a m e = " R e q u i r e s   O t h e r   A c t i o n "   V i s i b l e = " t r u e "   D a t a T y p e = " L o n g "   M o d e l Q u e r y N a m e = " ' T a b l e 6 ' [ R e q u i r e s   O t h e r   A c t i o n ] " & g t ; & l t ; T a b l e   M o d e l N a m e = " T a b l e 6 "   N a m e I n S o u r c e = " T a b l e 6 "   V i s i b l e = " t r u e "   L a s t R e f r e s h = " 0 0 0 1 - 0 1 - 0 1 T 0 0 : 0 0 : 0 0 "   / & g t ; & l t ; / M e a s u r e & g t ; & l t ; / M e a s u r e s & g t ; & l t ; M e a s u r e A F s & 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L a t i t u d e & l t ; / G e o M a p p i n g T y p e & g t ; & l t ; G e o M a p p i n g T y p e & g t ; L o n g i t u d e & l t ; / G e o M a p p i n g T y p e & g t ; & l t ; / C h o s e n G e o M a p p i n g s & g t ; & l t ; F i l t e r & g t ; & l t ; F C s & g t ; & l t ; C F C S t r   A F = " N o n e "   A l l S p e c i f i e d = " f a l s e "   B l a n k S p e c i f i e d = " f a l s e " & g t ; & l t ; M e a s u r e   N a m e = " E a r l y   C o m p l e t i o n   B r i d g e "   V i s i b l e = " t r u e "   D a t a T y p e = " S t r i n g "   M o d e l Q u e r y N a m e = " ' T a b l e 6 ' [ E a r l y   C o m p l e t i o n   B r i d g e ] " & g t ; & l t ; T a b l e   M o d e l N a m e = " T a b l e 6 "   N a m e I n S o u r c e = " T a b l e 6 "   V i s i b l e = " t r u e "   L a s t R e f r e s h = " 0 0 0 1 - 0 1 - 0 1 T 0 0 : 0 0 : 0 0 "   / & g t ; & l t ; / M e a s u r e & g t ; & l t ; I s   / & g t ; & l t ; / C F C S t r & g t ; & l t ; C F C S t r   A F = " N o n e "   A l l S p e c i f i e d = " f a l s e "   B l a n k S p e c i f i e d = " f a l s e " & g t ; & l t ; M e a s u r e   N a m e = " R e g i o n "   V i s i b l e = " t r u e "   D a t a T y p e = " S t r i n g "   M o d e l Q u e r y N a m e = " ' T a b l e 6 ' [ R e g i o n ] " & g t ; & l t ; T a b l e   M o d e l N a m e = " T a b l e 6 "   N a m e I n S o u r c e = " T a b l e 6 "   V i s i b l e = " t r u e "   L a s t R e f r e s h = " 0 0 0 1 - 0 1 - 0 1 T 0 0 : 0 0 : 0 0 "   / & g t ; & l t ; / M e a s u r e & g t ; & l t ; I s   / & g t ; & l t ; / C F C S t r & g t ; & l t ; C F C D b l   A F = " N o n e "   A l l S p e c i f i e d = " f a l s e "   B l a n k S p e c i f i e d = " f a l s e " & g t ; & l t ; M e a s u r e   N a m e = " D i s t r i c t "   V i s i b l e = " t r u e "   D a t a T y p e = " L o n g "   M o d e l Q u e r y N a m e = " ' T a b l e 6 ' [ D i s t r i c t ] " & g t ; & l t ; T a b l e   M o d e l N a m e = " T a b l e 6 "   N a m e I n S o u r c e = " T a b l e 6 "   V i s i b l e = " t r u e "   L a s t R e f r e s h = " 0 0 0 1 - 0 1 - 0 1 T 0 0 : 0 0 : 0 0 "   / & g t ; & l t ; / M e a s u r e & g t ; & l t ; I s   / & g t ; & l t ; / C F C D b l & g t ; & l t ; C F C S t r   A F = " N o n e "   A l l S p e c i f i e d = " f a l s e "   B l a n k S p e c i f i e d = " f a l s e " & g t ; & l t ; M e a s u r e   N a m e = " C o u n t y "   V i s i b l e = " t r u e "   D a t a T y p e = " S t r i n g "   M o d e l Q u e r y N a m e = " ' T a b l e 6 ' [ C o u n t y ] " & g t ; & l t ; T a b l e   M o d e l N a m e = " T a b l e 6 "   N a m e I n S o u r c e = " T a b l e 6 "   V i s i b l e = " t r u e "   L a s t R e f r e s h = " 0 0 0 1 - 0 1 - 0 1 T 0 0 : 0 0 : 0 0 "   / & g t ; & l t ; / M e a s u r e & g t ; & l t ; I s   / & g t ; & l t ; / C F C S t r & g t ; & l t ; C F C D b l   A F = " N o n e "   A l l S p e c i f i e d = " f a l s e "   B l a n k S p e c i f i e d = " f a l s e " & g t ; & l t ; M e a s u r e   N a m e = " J V   N u m b e r "   V i s i b l e = " t r u e "   D a t a T y p e = " L o n g "   M o d e l Q u e r y N a m e = " ' T a b l e 6 ' [ J V   N u m b e r ] " & g t ; & l t ; T a b l e   M o d e l N a m e = " T a b l e 6 "   N a m e I n S o u r c e = " T a b l e 6 "   V i s i b l e = " t r u e "   L a s t R e f r e s h = " 0 0 0 1 - 0 1 - 0 1 T 0 0 : 0 0 : 0 0 "   / & g t ; & l t ; / M e a s u r e & g t ; & l t ; I s   / & g t ; & l t ; / C F C D b l & g t ; & l t ; / F C s & g t ; & l t ; / F i l t e r & g t ; & l t ; / G e o F i e l d W e l l D e f i n i t i o n & g t ; & l t ; P r o p e r t i e s & g t ; & l t ; I n s t a n c e P r o p e r t y   I n s t a n c e I d = " L a t L a t V a l L o n L o n V a l A d d r A d d r V a l A d A d V a l A d 2 A d 2 V a l C o u n t r y C o u n t r y V a l L o c L o c V a l Z i p Z i p V a l F u l l A d d r F u l l A d d r V a l O l d O l d V a l C a t C a t V a l M s r ' T a b l e 6 ' [ R e q u i r e s   G u i d e r a i l   A d j u s t m e n t ] M s r A F S u m M s r V a l M s r C a l c F n A n y M e a s F A L S E A n y C a t V a l F A L S E # X C o o r d X C o o r d V a l Y C o o r d Y C o o r d V a l # # " & g t ; & l t ; C o l o r S e t & g t ; t r u e & l t ; / C o l o r S e t & g t ; & l t ; C o l o r & g t ; & l t ; R & g t ; 0 . 6 5 & l t ; / R & g t ; & l t ; G & g t ; 0 . 6 5 & l t ; / G & g t ; & l t ; B & g t ; 0 . 6 5 & l t ; / B & g t ; & l t ; A & g t ; 1 & l t ; / A & g t ; & l t ; / C o l o r & g t ; & l t ; / I n s t a n c e P r o p e r t y & g t ; & l t ; I n s t a n c e P r o p e r t y   I n s t a n c e I d = " L a t L a t V a l L o n L o n V a l A d d r A d d r V a l A d A d V a l A d 2 A d 2 V a l C o u n t r y C o u n t r y V a l L o c L o c V a l Z i p Z i p V a l F u l l A d d r F u l l A d d r V a l O l d O l d V a l C a t C a t V a l M s r ' T a b l e 6 ' [ R e q u i r e s   E a r t h w o r k ] M s r A F S u m M s r V a l M s r C a l c F n A n y M e a s F A L S E A n y C a t V a l F A L S E # X C o o r d X C o o r d V a l Y C o o r d Y C o o r d V a l # # " & g t ; & l t ; C o l o r S e t & g t ; t r u e & l t ; / C o l o r S e t & g t ; & l t ; C o l o r & g t ; & l t ; R & g t ; 0 . 5 & l t ; / R & g t ; & l t ; G & g t ; 0 . 3 7 6 4 7 0 6 & l t ; / G & g t ; & l t ; B & g t ; 0 & l t ; / B & g t ; & l t ; A & g t ; 1 & l t ; / A & g t ; & l t ; / C o l o r & g t ; & l t ; / I n s t a n c e P r o p e r t y & g t ; & l t ; I n s t a n c e P r o p e r t y   I n s t a n c e I d = " L a t L a t V a l L o n L o n V a l A d d r A d d r V a l A d A d V a l A d 2 A d 2 V a l C o u n t r y C o u n t r y V a l L o c L o c V a l Z i p Z i p V a l F u l l A d d r F u l l A d d r V a l O l d O l d V a l C a t C a t V a l M s r ' T a b l e 6 ' [ R e q u i r e s   S t a k e o u t ] M s r A F S u m M s r V a l M s r C a l c F n A n y M e a s F A L S E A n y C a t V a l F A L S E # X C o o r d X C o o r d V a l Y C o o r d Y C o o r d V a l # # " & g t ; & l t ; C o l o r S e t & g t ; t r u e & l t ; / C o l o r S e t & g t ; & l t ; C o l o r & g t ; & l t ; R & g t ; 1 & l t ; / R & g t ; & l t ; G & g t ; 0 . 7 5 2 9 4 1 2 & l t ; / G & g t ; & l t ; B & g t ; 0 & l t ; / B & g t ; & l t ; A & g t ; 1 & l t ; / A & g t ; & l t ; / C o l o r & g t ; & l t ; / I n s t a n c e P r o p e r t y & g t ; & l t ; I n s t a n c e P r o p e r t y   I n s t a n c e I d = " L a t L a t V a l L o n L o n V a l A d d r A d d r V a l A d A d V a l A d 2 A d 2 V a l C o u n t r y C o u n t r y V a l L o c L o c V a l Z i p Z i p V a l F u l l A d d r F u l l A d d r V a l O l d O l d V a l C a t C a t V a l M s r ' T a b l e 6 ' [ R e q u i r e s   O t h e r   A c t i o n ] M s r A F S u m M s r V a l M s r C a l c F n A n y M e a s F A L S E A n y C a t V a l F A L S E # X C o o r d X C o o r d V a l Y C o o r d Y C o o r d V a l # # " & g t ; & l t ; C o l o r S e t & g t ; t r u e & l t ; / C o l o r S e t & g t ; & l t ; C o l o r & g t ; & l t ; R & g t ; 0 & l t ; / R & g t ; & l t ; G & g t ; 0 . 5 1 7 6 4 7 1 & l t ; / G & g t ; & l t ; B & g t ; 0 . 7 0 5 8 8 2 4 & l t ; / B & g t ; & l t ; A & g t ; 1 & l t ; / A & g t ; & l t ; / C o l o r & g t ; & l t ; / I n s t a n c e P r o p e r t y & g t ; & l t ; I n s t a n c e P r o p e r t y   I n s t a n c e I d = " L a t L a t V a l L o n L o n V a l A d d r A d d r V a l A d A d V a l A d 2 A d 2 V a l C o u n t r y C o u n t r y V a l L o c L o c V a l Z i p Z i p V a l F u l l A d d r F u l l A d d r V a l O l d O l d V a l C a t C a t V a l M s r ' T a b l e 6 ' [ R e q u i r e s   C l e a r i n g ] M s r A F S u m M s r V a l M s r C a l c F n A n y M e a s F A L S E A n y C a t V a l F A L S E # X C o o r d X C o o r d V a l Y C o o r d Y C o o r d V a l # # " & g t ; & l t ; C o l o r S e t & g t ; t r u e & l t ; / C o l o r S e t & g t ; & l t ; C o l o r & g t ; & l t ; R & g t ; 0 . 2 0 3 9 2 1 5 7 1 & l t ; / R & g t ; & l t ; G & g t ; 0 . 6 7 0 5 8 8 2 5 5 & l t ; / G & g t ; & l t ; B & g t ; 0 . 1 5 2 9 4 1 1 8 2 & l t ; / B & g t ; & l t ; A & g t ; 1 & l t ; / A & g t ; & l t ; / C o l o r & g t ; & l t ; / I n s t a n c e P r o p e r t y & g t ; & l t ; / P r o p e r t i e s & g t ; & l t ; C h a r t V i s u a l i z a t i o n s   / & g t ; & l t ; T T s & g t ; & l t ; T T   A F = " S u m " & g t ; & l t ; M e a s u r e   N a m e = " J V   N u m b e r "   V i s i b l e = " t r u e "   D a t a T y p e = " L o n g "   M o d e l Q u e r y N a m e = " ' T a b l e 6 ' [ J V   N u m b e r ] " & g t ; & l t ; T a b l e   M o d e l N a m e = " T a b l e 6 "   N a m e I n S o u r c e = " T a b l e 6 "   V i s i b l e = " t r u e "   L a s t R e f r e s h = " 0 0 0 1 - 0 1 - 0 1 T 0 0 : 0 0 : 0 0 "   / & g t ; & l t ; / M e a s u r e & g t ; & l t ; / T T & g t ; & l t ; T T   A F = " S u m " & g t ; & l t ; M e a s u r e   N a m e = " R e q u i r e s   C l e a r i n g "   V i s i b l e = " t r u e "   D a t a T y p e = " L o n g "   M o d e l Q u e r y N a m e = " ' T a b l e 6 ' [ R e q u i r e s   C l e a r i n g ] " & g t ; & l t ; T a b l e   M o d e l N a m e = " T a b l e 6 "   N a m e I n S o u r c e = " T a b l e 6 "   V i s i b l e = " t r u e "   L a s t R e f r e s h = " 0 0 0 1 - 0 1 - 0 1 T 0 0 : 0 0 : 0 0 "   / & g t ; & l t ; / M e a s u r e & g t ; & l t ; / T T & g t ; & l t ; T T   A F = " S u m " & g t ; & l t ; M e a s u r e   N a m e = " R e q u i r e s   S t a k e o u t "   V i s i b l e = " t r u e "   D a t a T y p e = " L o n g "   M o d e l Q u e r y N a m e = " ' T a b l e 6 ' [ R e q u i r e s   S t a k e o u t ] " & g t ; & l t ; T a b l e   M o d e l N a m e = " T a b l e 6 "   N a m e I n S o u r c e = " T a b l e 6 "   V i s i b l e = " t r u e "   L a s t R e f r e s h = " 0 0 0 1 - 0 1 - 0 1 T 0 0 : 0 0 : 0 0 "   / & g t ; & l t ; / M e a s u r e & g t ; & l t ; / T T & g t ; & l t ; T T   A F = " S u m " & g t ; & l t ; M e a s u r e   N a m e = " R e q u i r e s   E a r t h w o r k "   V i s i b l e = " t r u e "   D a t a T y p e = " L o n g "   M o d e l Q u e r y N a m e = " ' T a b l e 6 ' [ R e q u i r e s   E a r t h w o r k ] " & g t ; & l t ; T a b l e   M o d e l N a m e = " T a b l e 6 "   N a m e I n S o u r c e = " T a b l e 6 "   V i s i b l e = " t r u e "   L a s t R e f r e s h = " 0 0 0 1 - 0 1 - 0 1 T 0 0 : 0 0 : 0 0 "   / & g t ; & l t ; / M e a s u r e & g t ; & l t ; / T T & g t ; & l t ; T T   A F = " S u m " & g t ; & l t ; M e a s u r e   N a m e = " R e q u i r e s   G u i d e r a i l   A d j u s t m e n t "   V i s i b l e = " t r u e "   D a t a T y p e = " L o n g "   M o d e l Q u e r y N a m e = " ' T a b l e 6 ' [ R e q u i r e s   G u i d e r a i l   A d j u s t m e n t ] " & g t ; & l t ; T a b l e   M o d e l N a m e = " T a b l e 6 "   N a m e I n S o u r c e = " T a b l e 6 "   V i s i b l e = " t r u e "   L a s t R e f r e s h = " 0 0 0 1 - 0 1 - 0 1 T 0 0 : 0 0 : 0 0 "   / & g t ; & l t ; / M e a s u r e & g t ; & l t ; / T T & g t ; & l t ; T T   A F = " S u m " & g t ; & l t ; M e a s u r e   N a m e = " R e q u i r e s   O t h e r   A c t i o n "   V i s i b l e = " t r u e "   D a t a T y p e = " L o n g "   M o d e l Q u e r y N a m e = " ' T a b l e 6 ' [ R e q u i r e s   O t h e r   A c t i o n ] " & g t ; & l t ; T a b l e   M o d e l N a m e = " T a b l e 6 "   N a m e I n S o u r c e = " T a b l e 6 "   V i s i b l e = " t r u e "   L a s t R e f r e s h = " 0 0 0 1 - 0 1 - 0 1 T 0 0 : 0 0 : 0 0 "   / & g t ; & l t ; / M e a s u r e & g t ; & l t ; / T T & g t ; & l t ; / T T s & g t ; & l t ; O p a c i t y F a c t o r s & g t ; & l t ; O p a c i t y F a c t o r & g t ; 1 & l t ; / O p a c i t y F a c t o r & g t ; & l t ; O p a c i t y F a c t o r & g t ; 1 & l t ; / O p a c i t y F a c t o r & g t ; & l t ; O p a c i t y F a c t o r & g t ; 1 & l t ; / O p a c i t y F a c t o r & g t ; & l t ; O p a c i t y F a c t o r & g t ; 1 & l t ; / O p a c i t y F a c t o r & g t ; & l t ; / O p a c i t y F a c t o r s & g t ; & l t ; D a t a S c a l e s & g t ; & l t ; D a t a S c a l e & g t ; 0 . 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0 & l t ; / Y & g t ; & l t ; D i s t a n c e T o N e a r e s t C o r n e r X & g t ; - 8 & l t ; / D i s t a n c e T o N e a r e s t C o r n e r X & g t ; & l t ; D i s t a n c e T o N e a r e s t C o r n e r Y & g t ; 0 & l t ; / D i s t a n c e T o N e a r e s t C o r n e r Y & g t ; & l t ; Z O r d e r & g t ; 0 & l t ; / Z O r d e r & g t ; & l t ; W i d t h & g t ; 2 8 1 & l t ; / W i d t h & g t ; & l t ; H e i g h t & g t ; 2 2 2 & l t ; / H e i g h t & g t ; & l t ; A c t u a l W i d t h & g t ; 2 8 1 & l t ; / A c t u a l W i d t h & g t ; & l t ; A c t u a l H e i g h t & g t ; 2 2 2 & l t ; / A c t u a l H e i g h t & g t ; & l t ; I s V i s i b l e & g t ; t r u e & l t ; / I s V i s i b l e & g t ; & l t ; S e t F o c u s O n L o a d V i e w & g t ; f a l s e & l t ; / S e t F o c u s O n L o a d V i e w & g t ; & l t ; L e g e n d & g t ; & l t ; L a y e r I d & g t ; 0 9 2 8 8 2 2 f - c 0 a 3 - 4 a 5 1 - 9 0 f f - 8 2 7 6 6 7 5 4 7 2 9 9 & l t ; / L a y e r I d & g t ; & l t ; M i n i m u m & g t ; 0 & l t ; / M i n i m u m & g t ; & l t ; M a x i m u m & g t ; 1 & l t ; / M a x i m u m & g t ; & l t ; / L e g e n d & g t ; & l t ; D o c k & g t ; T o p L e f t & l t ; / D o c k & g t ; & l t ; / D e c o r a t o r & g t ; & l t ; / D e c o r a t o r s & g t ; & l t ; / S e r i a l i z e d L a y e r M a n a g e r & g t ; < / L a y e r s C o n t e n t > < / S c e n e > < / S c e n e s > < / T o u r > 
</file>

<file path=customXml/item5.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SharedWithUsers xmlns="85d58614-4c2b-4c0d-8aff-76bde6c7304a">
      <UserInfo>
        <DisplayName/>
        <AccountId xsi:nil="true"/>
        <AccountType/>
      </UserInfo>
    </SharedWithUsers>
  </documentManagement>
</p:properties>
</file>

<file path=customXml/itemProps1.xml><?xml version="1.0" encoding="utf-8"?>
<ds:datastoreItem xmlns:ds="http://schemas.openxmlformats.org/officeDocument/2006/customXml" ds:itemID="{E1BACF89-F0DE-4D4E-9E34-4F123BD48CE1}">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5CBF09C6-87E8-429A-9DA6-52BD2B752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58614-4c2b-4c0d-8aff-76bde6c7304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8B6088-C9F4-4E73-85AD-ADD2F2A06E29}">
  <ds:schemaRefs>
    <ds:schemaRef ds:uri="http://schemas.microsoft.com/sharepoint/v3/contenttype/forms"/>
  </ds:schemaRefs>
</ds:datastoreItem>
</file>

<file path=customXml/itemProps4.xml><?xml version="1.0" encoding="utf-8"?>
<ds:datastoreItem xmlns:ds="http://schemas.openxmlformats.org/officeDocument/2006/customXml" ds:itemID="{0475C247-1D0B-4606-9EFC-59E0D065ABC5}">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F10481C0-4C35-4A24-94BE-6E1C4F030961}">
  <ds:schemaRefs>
    <ds:schemaRef ds:uri="http://purl.org/dc/dcmitype/"/>
    <ds:schemaRef ds:uri="http://schemas.microsoft.com/sharepoint/v4"/>
    <ds:schemaRef ds:uri="http://purl.org/dc/elements/1.1/"/>
    <ds:schemaRef ds:uri="http://schemas.microsoft.com/office/2006/documentManagement/types"/>
    <ds:schemaRef ds:uri="http://purl.org/dc/terms/"/>
    <ds:schemaRef ds:uri="85d58614-4c2b-4c0d-8aff-76bde6c7304a"/>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Utility Tracking Log</vt:lpstr>
      <vt:lpstr>Utility Relocation Work Summary</vt:lpstr>
      <vt:lpstr>PA One Call Summary</vt:lpstr>
      <vt:lpstr>Schedule Dump</vt:lpstr>
      <vt:lpstr>Map</vt:lpstr>
      <vt:lpstr>1st 30 Bridges Summary</vt:lpstr>
      <vt:lpstr>Utility Issues Log</vt:lpstr>
      <vt:lpstr>Old Sheet</vt:lpstr>
      <vt:lpstr>Sheet2</vt:lpstr>
      <vt:lpstr>Sheet3</vt:lpstr>
      <vt:lpstr>FOR RICH</vt:lpstr>
      <vt:lpstr>'Utility Issues Log'!Print_Titles</vt:lpstr>
      <vt:lpstr>'Utility Relocation Work Summary'!Print_Titles</vt:lpstr>
      <vt:lpstr>'Utility Tracking Log'!Print_Titles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McCartney, Richard</dc:creator>
  <cp:lastModifiedBy>wim</cp:lastModifiedBy>
  <cp:revision/>
  <dcterms:created xsi:type="dcterms:W3CDTF">2014-04-10T17:16:01Z</dcterms:created>
  <dcterms:modified xsi:type="dcterms:W3CDTF">2015-08-05T15:47:32Z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0x01010072CFF7E7B4118C41A258EF89FFC4FA62</vt:lpwstr>
  </property>
</Properties>
</file>